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 defaultThemeVersion="124226"/>
  <bookViews>
    <workbookView xWindow="-120" yWindow="-120" windowWidth="24240" windowHeight="13140" firstSheet="5" activeTab="4"/>
  </bookViews>
  <sheets>
    <sheet name="ThiTranDucTho" sheetId="39" state="hidden" r:id="rId1"/>
    <sheet name="SGV" sheetId="48" state="hidden" r:id="rId2"/>
    <sheet name="SGV_2" sheetId="49" state="veryHidden" r:id="rId3"/>
    <sheet name="SGV_3" sheetId="50" state="veryHidden" r:id="rId4"/>
    <sheet name="DUC THINH" sheetId="55" r:id="rId5"/>
    <sheet name="Sheet2" sheetId="56" r:id="rId6"/>
    <sheet name="ThiTranDucTho (2)" sheetId="40" state="hidden" r:id="rId7"/>
    <sheet name="NQ đổi tên" sheetId="35" state="hidden" r:id="rId8"/>
    <sheet name="BieuTH" sheetId="24" state="hidden" r:id="rId9"/>
    <sheet name="PL22" sheetId="25" state="hidden" r:id="rId10"/>
    <sheet name="PL23" sheetId="26" state="hidden" r:id="rId11"/>
    <sheet name="PL24" sheetId="27" state="hidden" r:id="rId12"/>
    <sheet name="PL25" sheetId="28" state="hidden" r:id="rId13"/>
    <sheet name="PL26" sheetId="29" state="hidden" r:id="rId14"/>
    <sheet name="PL27" sheetId="30" state="hidden" r:id="rId15"/>
    <sheet name="PL28" sheetId="31" state="hidden" r:id="rId16"/>
    <sheet name="PL29" sheetId="32" state="hidden" r:id="rId17"/>
    <sheet name="PL30" sheetId="33" state="hidden" r:id="rId18"/>
    <sheet name="SatNhap" sheetId="36" state="hidden" r:id="rId19"/>
    <sheet name="Sheet1" sheetId="37" state="hidden" r:id="rId20"/>
    <sheet name="DucTho" sheetId="38" state="hidden" r:id="rId21"/>
  </sheets>
  <externalReferences>
    <externalReference r:id="rId22"/>
    <externalReference r:id="rId23"/>
    <externalReference r:id="rId24"/>
  </externalReferences>
  <definedNames>
    <definedName name="_xlnm._FilterDatabase" localSheetId="4" hidden="1">'DUC THINH'!$A$6:$Q$262</definedName>
    <definedName name="_xlnm._FilterDatabase" localSheetId="9" hidden="1">'PL22'!$A$7:$M$7</definedName>
    <definedName name="_xlnm._FilterDatabase" localSheetId="16" hidden="1">'PL29'!$C$18:$L$18</definedName>
    <definedName name="_xlnm._FilterDatabase" localSheetId="18" hidden="1">SatNhap!$A$2:$E$37</definedName>
    <definedName name="_xlnm._FilterDatabase" localSheetId="0" hidden="1">ThiTranDucTho!$A$8:$AB$119</definedName>
    <definedName name="_xlnm._FilterDatabase" localSheetId="6" hidden="1">'ThiTranDucTho (2)'!$A$8:$AB$119</definedName>
    <definedName name="_xlnm.Print_Area" localSheetId="4">'DUC THINH'!$A$1:$Z$262</definedName>
    <definedName name="_xlnm.Print_Titles" localSheetId="4">'DUC THINH'!$4:$5</definedName>
    <definedName name="_xlnm.Print_Titles" localSheetId="0">ThiTranDucTho!$6:$8</definedName>
    <definedName name="_xlnm.Print_Titles" localSheetId="6">'ThiTranDucTho (2)'!$6:$8</definedName>
  </definedNames>
  <calcPr calcId="191029"/>
</workbook>
</file>

<file path=xl/calcChain.xml><?xml version="1.0" encoding="utf-8"?>
<calcChain xmlns="http://schemas.openxmlformats.org/spreadsheetml/2006/main">
  <c r="L58" i="55" l="1"/>
  <c r="F118" i="55"/>
  <c r="G118" i="55"/>
  <c r="H118" i="55"/>
  <c r="E118" i="55"/>
  <c r="E15" i="55"/>
  <c r="L51" i="55"/>
  <c r="L121" i="55"/>
  <c r="F38" i="55"/>
  <c r="G38" i="55"/>
  <c r="H38" i="55"/>
  <c r="E38" i="55"/>
  <c r="E36" i="55"/>
  <c r="L194" i="55"/>
  <c r="F189" i="55"/>
  <c r="G189" i="55"/>
  <c r="H189" i="55"/>
  <c r="E189" i="55"/>
  <c r="E14" i="55"/>
  <c r="E34" i="55" l="1"/>
  <c r="E17" i="55"/>
  <c r="E11" i="55"/>
  <c r="F125" i="55"/>
  <c r="G125" i="55"/>
  <c r="H125" i="55"/>
  <c r="E125" i="55"/>
  <c r="E122" i="55"/>
  <c r="F124" i="55"/>
  <c r="G124" i="55"/>
  <c r="H124" i="55"/>
  <c r="E124" i="55"/>
  <c r="E115" i="55"/>
  <c r="E99" i="55"/>
  <c r="E98" i="55"/>
  <c r="F14" i="55" l="1"/>
  <c r="H14" i="55"/>
  <c r="G14" i="55"/>
  <c r="H115" i="55"/>
  <c r="H36" i="55" l="1"/>
  <c r="G36" i="55"/>
  <c r="F36" i="55"/>
  <c r="H34" i="55"/>
  <c r="G34" i="55"/>
  <c r="F34" i="55"/>
  <c r="H17" i="55"/>
  <c r="G17" i="55"/>
  <c r="F17" i="55"/>
  <c r="H11" i="55" l="1"/>
  <c r="G11" i="55"/>
  <c r="F11" i="55"/>
  <c r="H122" i="55"/>
  <c r="F122" i="55"/>
  <c r="F115" i="55"/>
  <c r="G115" i="55"/>
  <c r="H99" i="55"/>
  <c r="G99" i="55"/>
  <c r="F99" i="55"/>
  <c r="H98" i="55"/>
  <c r="G98" i="55"/>
  <c r="F98" i="55"/>
  <c r="H15" i="55"/>
  <c r="G15" i="55"/>
  <c r="F15" i="55"/>
  <c r="G122" i="55"/>
  <c r="F81" i="55" l="1"/>
  <c r="G81" i="55"/>
  <c r="H81" i="55"/>
  <c r="E81" i="55"/>
  <c r="E30" i="55"/>
  <c r="F59" i="55"/>
  <c r="G59" i="55"/>
  <c r="H59" i="55"/>
  <c r="E59" i="55"/>
  <c r="E32" i="55"/>
  <c r="H32" i="55" l="1"/>
  <c r="G32" i="55"/>
  <c r="F32" i="55"/>
  <c r="H49" i="55"/>
  <c r="G49" i="55"/>
  <c r="F49" i="55"/>
  <c r="E49" i="55"/>
  <c r="F30" i="55" l="1"/>
  <c r="G30" i="55"/>
  <c r="H30" i="55"/>
  <c r="J42" i="55"/>
  <c r="L42" i="55" s="1"/>
  <c r="J43" i="55"/>
  <c r="J44" i="55"/>
  <c r="J45" i="55"/>
  <c r="J46" i="55"/>
  <c r="J47" i="55"/>
  <c r="J48" i="55"/>
  <c r="J49" i="55"/>
  <c r="J50" i="55"/>
  <c r="J51" i="55"/>
  <c r="J52" i="55"/>
  <c r="J53" i="55"/>
  <c r="J54" i="55"/>
  <c r="J55" i="55"/>
  <c r="J56" i="55"/>
  <c r="J57" i="55"/>
  <c r="J58" i="55"/>
  <c r="J59" i="55"/>
  <c r="L59" i="55" s="1"/>
  <c r="J60" i="55"/>
  <c r="J62" i="55"/>
  <c r="J61" i="55"/>
  <c r="J63" i="55"/>
  <c r="J64" i="55"/>
  <c r="L64" i="55" s="1"/>
  <c r="J65" i="55"/>
  <c r="J66" i="55"/>
  <c r="L66" i="55" s="1"/>
  <c r="J67" i="55"/>
  <c r="J69" i="55"/>
  <c r="J68" i="55"/>
  <c r="J70" i="55"/>
  <c r="J71" i="55"/>
  <c r="L71" i="55" s="1"/>
  <c r="J72" i="55"/>
  <c r="J74" i="55"/>
  <c r="J73" i="55"/>
  <c r="J75" i="55"/>
  <c r="L75" i="55" s="1"/>
  <c r="J76" i="55"/>
  <c r="J77" i="55"/>
  <c r="J79" i="55"/>
  <c r="J80" i="55"/>
  <c r="J81" i="55"/>
  <c r="J82" i="55"/>
  <c r="J84" i="55"/>
  <c r="L84" i="55" s="1"/>
  <c r="J86" i="55"/>
  <c r="J88" i="55"/>
  <c r="J89" i="55"/>
  <c r="J90" i="55"/>
  <c r="L90" i="55" s="1"/>
  <c r="J91" i="55"/>
  <c r="J92" i="55"/>
  <c r="J93" i="55"/>
  <c r="J94" i="55"/>
  <c r="J95" i="55"/>
  <c r="J96" i="55"/>
  <c r="J97" i="55"/>
  <c r="J98" i="55"/>
  <c r="J99" i="55"/>
  <c r="J100" i="55"/>
  <c r="L100" i="55" s="1"/>
  <c r="J101" i="55"/>
  <c r="J103" i="55"/>
  <c r="J104" i="55"/>
  <c r="J105" i="55"/>
  <c r="L105" i="55" s="1"/>
  <c r="J106" i="55"/>
  <c r="J107" i="55"/>
  <c r="J108" i="55"/>
  <c r="J109" i="55"/>
  <c r="L109" i="55" s="1"/>
  <c r="J110" i="55"/>
  <c r="J111" i="55"/>
  <c r="J112" i="55"/>
  <c r="J113" i="55"/>
  <c r="J114" i="55"/>
  <c r="J115" i="55"/>
  <c r="J116" i="55"/>
  <c r="L116" i="55" s="1"/>
  <c r="J117" i="55"/>
  <c r="L117" i="55" s="1"/>
  <c r="J120" i="55"/>
  <c r="J121" i="55"/>
  <c r="J122" i="55"/>
  <c r="L122" i="55" s="1"/>
  <c r="J124" i="55"/>
  <c r="L124" i="55" s="1"/>
  <c r="J125" i="55"/>
  <c r="J126" i="55"/>
  <c r="J127" i="55"/>
  <c r="J128" i="55"/>
  <c r="L128" i="55" s="1"/>
  <c r="J129" i="55"/>
  <c r="L129" i="55" s="1"/>
  <c r="J130" i="55"/>
  <c r="L130" i="55" s="1"/>
  <c r="J175" i="55"/>
  <c r="L175" i="55" s="1"/>
  <c r="J176" i="55"/>
  <c r="L176" i="55" s="1"/>
  <c r="J177" i="55"/>
  <c r="J178" i="55"/>
  <c r="L178" i="55" s="1"/>
  <c r="J179" i="55"/>
  <c r="J180" i="55"/>
  <c r="J183" i="55"/>
  <c r="J181" i="55"/>
  <c r="J184" i="55"/>
  <c r="J185" i="55"/>
  <c r="J186" i="55"/>
  <c r="J187" i="55"/>
  <c r="J189" i="55"/>
  <c r="J188" i="55"/>
  <c r="J192" i="55"/>
  <c r="L192" i="55" s="1"/>
  <c r="J193" i="55"/>
  <c r="J194" i="55"/>
  <c r="J195" i="55"/>
  <c r="J197" i="55"/>
  <c r="J198" i="55"/>
  <c r="J199" i="55"/>
  <c r="J200" i="55"/>
  <c r="J201" i="55"/>
  <c r="J202" i="55"/>
  <c r="J203" i="55"/>
  <c r="J204" i="55"/>
  <c r="J205" i="55"/>
  <c r="J206" i="55"/>
  <c r="J207" i="55"/>
  <c r="J208" i="55"/>
  <c r="J209" i="55"/>
  <c r="J210" i="55"/>
  <c r="J211" i="55"/>
  <c r="J212" i="55"/>
  <c r="J215" i="55"/>
  <c r="L215" i="55" s="1"/>
  <c r="J216" i="55"/>
  <c r="L216" i="55" s="1"/>
  <c r="J217" i="55"/>
  <c r="J218" i="55"/>
  <c r="J219" i="55"/>
  <c r="J220" i="55"/>
  <c r="L220" i="55" s="1"/>
  <c r="J221" i="55"/>
  <c r="J222" i="55"/>
  <c r="J223" i="55"/>
  <c r="J224" i="55"/>
  <c r="J225" i="55"/>
  <c r="J226" i="55"/>
  <c r="L226" i="55" s="1"/>
  <c r="J228" i="55"/>
  <c r="J230" i="55"/>
  <c r="L230" i="55" s="1"/>
  <c r="J231" i="55"/>
  <c r="J232" i="55"/>
  <c r="J233" i="55"/>
  <c r="J235" i="55"/>
  <c r="J236" i="55"/>
  <c r="J239" i="55"/>
  <c r="J237" i="55"/>
  <c r="J238" i="55"/>
  <c r="J240" i="55"/>
  <c r="L240" i="55" s="1"/>
  <c r="J241" i="55"/>
  <c r="J242" i="55"/>
  <c r="J243" i="55"/>
  <c r="L243" i="55" s="1"/>
  <c r="J245" i="55"/>
  <c r="J246" i="55"/>
  <c r="J247" i="55"/>
  <c r="J248" i="55"/>
  <c r="J249" i="55"/>
  <c r="J250" i="55"/>
  <c r="L250" i="55" s="1"/>
  <c r="J251" i="55"/>
  <c r="J252" i="55"/>
  <c r="J253" i="55"/>
  <c r="J254" i="55"/>
  <c r="J255" i="55"/>
  <c r="L255" i="55" s="1"/>
  <c r="J258" i="55"/>
  <c r="J260" i="55"/>
  <c r="J262" i="55"/>
  <c r="G87" i="55" l="1"/>
  <c r="J87" i="55" s="1"/>
  <c r="F261" i="55"/>
  <c r="G261" i="55"/>
  <c r="J261" i="55" s="1"/>
  <c r="L261" i="55" s="1"/>
  <c r="H261" i="55"/>
  <c r="E261" i="55"/>
  <c r="F259" i="55"/>
  <c r="G259" i="55"/>
  <c r="J259" i="55" s="1"/>
  <c r="L259" i="55" s="1"/>
  <c r="H259" i="55"/>
  <c r="E259" i="55"/>
  <c r="F257" i="55"/>
  <c r="G257" i="55"/>
  <c r="J257" i="55" s="1"/>
  <c r="L257" i="55" s="1"/>
  <c r="H257" i="55"/>
  <c r="E257" i="55"/>
  <c r="F256" i="55"/>
  <c r="G256" i="55"/>
  <c r="J256" i="55" s="1"/>
  <c r="L256" i="55" s="1"/>
  <c r="H256" i="55"/>
  <c r="E256" i="55"/>
  <c r="E234" i="55"/>
  <c r="M17" i="32" l="1"/>
  <c r="M16" i="32"/>
  <c r="F27" i="24" s="1"/>
  <c r="M15" i="32"/>
  <c r="F26" i="24" s="1"/>
  <c r="M14" i="32"/>
  <c r="M13" i="32"/>
  <c r="M12" i="32"/>
  <c r="F23" i="24" s="1"/>
  <c r="M11" i="32"/>
  <c r="F22" i="24" s="1"/>
  <c r="M10" i="32"/>
  <c r="F21" i="24" s="1"/>
  <c r="M9" i="32"/>
  <c r="F20" i="24" s="1"/>
  <c r="M8" i="32"/>
  <c r="F19" i="24" s="1"/>
  <c r="M7" i="32"/>
  <c r="F18" i="24" s="1"/>
  <c r="M6" i="32"/>
  <c r="M5" i="32"/>
  <c r="F16" i="24" s="1"/>
  <c r="M17" i="30"/>
  <c r="F15" i="24" s="1"/>
  <c r="M16" i="30"/>
  <c r="M15" i="30"/>
  <c r="F13" i="24" s="1"/>
  <c r="M14" i="30"/>
  <c r="M13" i="30"/>
  <c r="M12" i="30"/>
  <c r="F10" i="24" s="1"/>
  <c r="M11" i="30"/>
  <c r="F9" i="24" s="1"/>
  <c r="M10" i="30"/>
  <c r="F8" i="24" s="1"/>
  <c r="M9" i="30"/>
  <c r="F7" i="24" s="1"/>
  <c r="M8" i="30"/>
  <c r="F6" i="24" s="1"/>
  <c r="M7" i="30"/>
  <c r="F5" i="24" s="1"/>
  <c r="M6" i="30"/>
  <c r="F4" i="24" s="1"/>
  <c r="M5" i="30"/>
  <c r="F3" i="24" s="1"/>
  <c r="G17" i="25"/>
  <c r="M17" i="25" s="1"/>
  <c r="F17" i="25"/>
  <c r="L17" i="25" s="1"/>
  <c r="D17" i="25"/>
  <c r="C17" i="25"/>
  <c r="E17" i="25" s="1"/>
  <c r="G16" i="25"/>
  <c r="M16" i="25" s="1"/>
  <c r="F16" i="25"/>
  <c r="L16" i="25" s="1"/>
  <c r="D16" i="25"/>
  <c r="C16" i="25"/>
  <c r="E16" i="25" s="1"/>
  <c r="G15" i="25"/>
  <c r="M15" i="25" s="1"/>
  <c r="F15" i="25"/>
  <c r="L15" i="25" s="1"/>
  <c r="D15" i="25"/>
  <c r="C15" i="25"/>
  <c r="E15" i="25" s="1"/>
  <c r="G14" i="25"/>
  <c r="M14" i="25" s="1"/>
  <c r="F14" i="25"/>
  <c r="L14" i="25" s="1"/>
  <c r="D14" i="25"/>
  <c r="C14" i="25"/>
  <c r="E14" i="25" s="1"/>
  <c r="G13" i="25"/>
  <c r="M13" i="25" s="1"/>
  <c r="F13" i="25"/>
  <c r="L13" i="25" s="1"/>
  <c r="D13" i="25"/>
  <c r="C13" i="25"/>
  <c r="E13" i="25" s="1"/>
  <c r="G12" i="25"/>
  <c r="M12" i="25" s="1"/>
  <c r="F12" i="25"/>
  <c r="L12" i="25" s="1"/>
  <c r="D12" i="25"/>
  <c r="C12" i="25"/>
  <c r="E12" i="25" s="1"/>
  <c r="G11" i="25"/>
  <c r="M11" i="25" s="1"/>
  <c r="F11" i="25"/>
  <c r="L11" i="25" s="1"/>
  <c r="D11" i="25"/>
  <c r="C11" i="25"/>
  <c r="E11" i="25" s="1"/>
  <c r="G10" i="25"/>
  <c r="M10" i="25" s="1"/>
  <c r="F10" i="25"/>
  <c r="L10" i="25" s="1"/>
  <c r="D10" i="25"/>
  <c r="C10" i="25"/>
  <c r="E10" i="25" s="1"/>
  <c r="G9" i="25"/>
  <c r="M9" i="25" s="1"/>
  <c r="F9" i="25"/>
  <c r="L9" i="25" s="1"/>
  <c r="D9" i="25"/>
  <c r="C9" i="25"/>
  <c r="E9" i="25" s="1"/>
  <c r="G8" i="25"/>
  <c r="M8" i="25" s="1"/>
  <c r="F8" i="25"/>
  <c r="L8" i="25" s="1"/>
  <c r="D8" i="25"/>
  <c r="C8" i="25"/>
  <c r="E8" i="25" s="1"/>
  <c r="G7" i="25"/>
  <c r="M7" i="25" s="1"/>
  <c r="F7" i="25"/>
  <c r="L7" i="25" s="1"/>
  <c r="D7" i="25"/>
  <c r="C7" i="25"/>
  <c r="E7" i="25" s="1"/>
  <c r="G6" i="25"/>
  <c r="M6" i="25" s="1"/>
  <c r="F6" i="25"/>
  <c r="L6" i="25" s="1"/>
  <c r="D6" i="25"/>
  <c r="C6" i="25"/>
  <c r="E6" i="25" s="1"/>
  <c r="G5" i="25"/>
  <c r="M5" i="25" s="1"/>
  <c r="F5" i="25"/>
  <c r="D5" i="25"/>
  <c r="C5" i="25"/>
  <c r="I28" i="24"/>
  <c r="F28" i="24"/>
  <c r="E28" i="24"/>
  <c r="D28" i="24"/>
  <c r="I27" i="24"/>
  <c r="E27" i="24"/>
  <c r="D27" i="24"/>
  <c r="I26" i="24"/>
  <c r="E26" i="24"/>
  <c r="D26" i="24"/>
  <c r="I25" i="24"/>
  <c r="F25" i="24"/>
  <c r="E25" i="24"/>
  <c r="D25" i="24"/>
  <c r="I24" i="24"/>
  <c r="F24" i="24"/>
  <c r="E24" i="24"/>
  <c r="D24" i="24"/>
  <c r="I23" i="24"/>
  <c r="E23" i="24"/>
  <c r="D23" i="24"/>
  <c r="I22" i="24"/>
  <c r="E22" i="24"/>
  <c r="D22" i="24"/>
  <c r="I21" i="24"/>
  <c r="E21" i="24"/>
  <c r="D21" i="24"/>
  <c r="I20" i="24"/>
  <c r="E20" i="24"/>
  <c r="D20" i="24"/>
  <c r="I19" i="24"/>
  <c r="E19" i="24"/>
  <c r="D19" i="24"/>
  <c r="I18" i="24"/>
  <c r="E18" i="24"/>
  <c r="D18" i="24"/>
  <c r="I17" i="24"/>
  <c r="F17" i="24"/>
  <c r="E17" i="24"/>
  <c r="D17" i="24"/>
  <c r="I16" i="24"/>
  <c r="E16" i="24"/>
  <c r="D16" i="24"/>
  <c r="I15" i="24"/>
  <c r="E15" i="24"/>
  <c r="D15" i="24"/>
  <c r="I14" i="24"/>
  <c r="F14" i="24"/>
  <c r="E14" i="24"/>
  <c r="D14" i="24"/>
  <c r="I13" i="24"/>
  <c r="E13" i="24"/>
  <c r="D13" i="24"/>
  <c r="I12" i="24"/>
  <c r="F12" i="24"/>
  <c r="E12" i="24"/>
  <c r="D12" i="24"/>
  <c r="I11" i="24"/>
  <c r="F11" i="24"/>
  <c r="E11" i="24"/>
  <c r="D11" i="24"/>
  <c r="I10" i="24"/>
  <c r="E10" i="24"/>
  <c r="D10" i="24"/>
  <c r="I9" i="24"/>
  <c r="E9" i="24"/>
  <c r="D9" i="24"/>
  <c r="I8" i="24"/>
  <c r="E8" i="24"/>
  <c r="D8" i="24"/>
  <c r="I7" i="24"/>
  <c r="E7" i="24"/>
  <c r="D7" i="24"/>
  <c r="I6" i="24"/>
  <c r="E6" i="24"/>
  <c r="D6" i="24"/>
  <c r="I5" i="24"/>
  <c r="E5" i="24"/>
  <c r="D5" i="24"/>
  <c r="I4" i="24"/>
  <c r="E4" i="24"/>
  <c r="D4" i="24"/>
  <c r="I3" i="24"/>
  <c r="E3" i="24"/>
  <c r="D3" i="24"/>
  <c r="N119" i="40"/>
  <c r="N118" i="40"/>
  <c r="N117" i="40"/>
  <c r="R116" i="40"/>
  <c r="P116" i="40"/>
  <c r="N116" i="40"/>
  <c r="Q116" i="40" s="1"/>
  <c r="R115" i="40"/>
  <c r="P115" i="40"/>
  <c r="N115" i="40"/>
  <c r="Q115" i="40" s="1"/>
  <c r="F115" i="40"/>
  <c r="R114" i="40"/>
  <c r="P114" i="40"/>
  <c r="N114" i="40"/>
  <c r="Q114" i="40" s="1"/>
  <c r="F114" i="40"/>
  <c r="R113" i="40"/>
  <c r="P113" i="40"/>
  <c r="N113" i="40"/>
  <c r="Q113" i="40" s="1"/>
  <c r="F113" i="40"/>
  <c r="R112" i="40"/>
  <c r="P112" i="40"/>
  <c r="N112" i="40"/>
  <c r="Q112" i="40" s="1"/>
  <c r="F112" i="40"/>
  <c r="R111" i="40"/>
  <c r="P111" i="40"/>
  <c r="N111" i="40"/>
  <c r="Q111" i="40" s="1"/>
  <c r="F111" i="40"/>
  <c r="R110" i="40"/>
  <c r="P110" i="40"/>
  <c r="N110" i="40"/>
  <c r="Q110" i="40" s="1"/>
  <c r="R109" i="40"/>
  <c r="P109" i="40"/>
  <c r="N109" i="40"/>
  <c r="Q109" i="40" s="1"/>
  <c r="R108" i="40"/>
  <c r="P108" i="40"/>
  <c r="N108" i="40"/>
  <c r="Q108" i="40" s="1"/>
  <c r="R107" i="40"/>
  <c r="P107" i="40"/>
  <c r="N107" i="40"/>
  <c r="Q107" i="40" s="1"/>
  <c r="R106" i="40"/>
  <c r="P106" i="40"/>
  <c r="N106" i="40"/>
  <c r="Q106" i="40" s="1"/>
  <c r="R105" i="40"/>
  <c r="P105" i="40"/>
  <c r="N105" i="40"/>
  <c r="Q105" i="40" s="1"/>
  <c r="F105" i="40"/>
  <c r="R104" i="40"/>
  <c r="P104" i="40"/>
  <c r="N104" i="40"/>
  <c r="Q104" i="40" s="1"/>
  <c r="R103" i="40"/>
  <c r="P103" i="40"/>
  <c r="N103" i="40"/>
  <c r="Q103" i="40" s="1"/>
  <c r="R102" i="40"/>
  <c r="P102" i="40"/>
  <c r="N102" i="40"/>
  <c r="Q102" i="40" s="1"/>
  <c r="R101" i="40"/>
  <c r="P101" i="40"/>
  <c r="N101" i="40"/>
  <c r="Q101" i="40" s="1"/>
  <c r="R100" i="40"/>
  <c r="P100" i="40"/>
  <c r="N100" i="40"/>
  <c r="Q100" i="40" s="1"/>
  <c r="R99" i="40"/>
  <c r="P99" i="40"/>
  <c r="N99" i="40"/>
  <c r="Q99" i="40" s="1"/>
  <c r="F99" i="40"/>
  <c r="R98" i="40"/>
  <c r="P98" i="40"/>
  <c r="N98" i="40"/>
  <c r="Q98" i="40" s="1"/>
  <c r="F98" i="40"/>
  <c r="R97" i="40"/>
  <c r="P97" i="40"/>
  <c r="N97" i="40"/>
  <c r="Q97" i="40" s="1"/>
  <c r="F97" i="40"/>
  <c r="R96" i="40"/>
  <c r="P96" i="40"/>
  <c r="N96" i="40"/>
  <c r="Q96" i="40" s="1"/>
  <c r="R95" i="40"/>
  <c r="P95" i="40"/>
  <c r="N95" i="40"/>
  <c r="Q95" i="40" s="1"/>
  <c r="R94" i="40"/>
  <c r="P94" i="40"/>
  <c r="N94" i="40"/>
  <c r="Q94" i="40" s="1"/>
  <c r="R93" i="40"/>
  <c r="P93" i="40"/>
  <c r="N93" i="40"/>
  <c r="Q93" i="40" s="1"/>
  <c r="R92" i="40"/>
  <c r="P92" i="40"/>
  <c r="N92" i="40"/>
  <c r="Q92" i="40" s="1"/>
  <c r="R91" i="40"/>
  <c r="P91" i="40"/>
  <c r="N91" i="40"/>
  <c r="Q91" i="40" s="1"/>
  <c r="R90" i="40"/>
  <c r="P90" i="40"/>
  <c r="N90" i="40"/>
  <c r="Q90" i="40" s="1"/>
  <c r="R89" i="40"/>
  <c r="P89" i="40"/>
  <c r="N89" i="40"/>
  <c r="Q89" i="40" s="1"/>
  <c r="R88" i="40"/>
  <c r="P88" i="40"/>
  <c r="N88" i="40"/>
  <c r="Q88" i="40" s="1"/>
  <c r="F88" i="40"/>
  <c r="R87" i="40"/>
  <c r="P87" i="40"/>
  <c r="N87" i="40"/>
  <c r="Q87" i="40" s="1"/>
  <c r="R86" i="40"/>
  <c r="P86" i="40"/>
  <c r="N86" i="40"/>
  <c r="Q86" i="40" s="1"/>
  <c r="R85" i="40"/>
  <c r="P85" i="40"/>
  <c r="N85" i="40"/>
  <c r="Q85" i="40" s="1"/>
  <c r="R84" i="40"/>
  <c r="P84" i="40"/>
  <c r="N84" i="40"/>
  <c r="Q84" i="40" s="1"/>
  <c r="F84" i="40"/>
  <c r="R83" i="40"/>
  <c r="P83" i="40"/>
  <c r="N83" i="40"/>
  <c r="Q83" i="40" s="1"/>
  <c r="F83" i="40"/>
  <c r="R82" i="40"/>
  <c r="P82" i="40"/>
  <c r="N82" i="40"/>
  <c r="Q82" i="40" s="1"/>
  <c r="R81" i="40"/>
  <c r="P81" i="40"/>
  <c r="N81" i="40"/>
  <c r="Q81" i="40" s="1"/>
  <c r="F81" i="40"/>
  <c r="R80" i="40"/>
  <c r="P80" i="40"/>
  <c r="N80" i="40"/>
  <c r="Q80" i="40" s="1"/>
  <c r="R79" i="40"/>
  <c r="P79" i="40"/>
  <c r="N79" i="40"/>
  <c r="Q79" i="40" s="1"/>
  <c r="F79" i="40"/>
  <c r="R78" i="40"/>
  <c r="P78" i="40"/>
  <c r="N78" i="40"/>
  <c r="Q78" i="40" s="1"/>
  <c r="F78" i="40"/>
  <c r="R77" i="40"/>
  <c r="P77" i="40"/>
  <c r="N77" i="40"/>
  <c r="Q77" i="40" s="1"/>
  <c r="F77" i="40"/>
  <c r="R76" i="40"/>
  <c r="P76" i="40"/>
  <c r="N76" i="40"/>
  <c r="Q76" i="40" s="1"/>
  <c r="R75" i="40"/>
  <c r="P75" i="40"/>
  <c r="N75" i="40"/>
  <c r="Q75" i="40" s="1"/>
  <c r="R74" i="40"/>
  <c r="P74" i="40"/>
  <c r="N74" i="40"/>
  <c r="Q74" i="40" s="1"/>
  <c r="R73" i="40"/>
  <c r="P73" i="40"/>
  <c r="N73" i="40"/>
  <c r="Q73" i="40" s="1"/>
  <c r="R72" i="40"/>
  <c r="P72" i="40"/>
  <c r="N72" i="40"/>
  <c r="Q72" i="40" s="1"/>
  <c r="R71" i="40"/>
  <c r="P71" i="40"/>
  <c r="N71" i="40"/>
  <c r="Q71" i="40" s="1"/>
  <c r="R70" i="40"/>
  <c r="P70" i="40"/>
  <c r="N70" i="40"/>
  <c r="Q70" i="40" s="1"/>
  <c r="R69" i="40"/>
  <c r="P69" i="40"/>
  <c r="N69" i="40"/>
  <c r="Q69" i="40" s="1"/>
  <c r="R68" i="40"/>
  <c r="P68" i="40"/>
  <c r="N68" i="40"/>
  <c r="Q68" i="40" s="1"/>
  <c r="R67" i="40"/>
  <c r="P67" i="40"/>
  <c r="N67" i="40"/>
  <c r="Q67" i="40" s="1"/>
  <c r="R66" i="40"/>
  <c r="P66" i="40"/>
  <c r="N66" i="40"/>
  <c r="Q66" i="40" s="1"/>
  <c r="R65" i="40"/>
  <c r="P65" i="40"/>
  <c r="N65" i="40"/>
  <c r="Q65" i="40" s="1"/>
  <c r="R64" i="40"/>
  <c r="P64" i="40"/>
  <c r="N64" i="40"/>
  <c r="Q64" i="40" s="1"/>
  <c r="F64" i="40"/>
  <c r="R63" i="40"/>
  <c r="P63" i="40"/>
  <c r="N63" i="40"/>
  <c r="Q63" i="40" s="1"/>
  <c r="R62" i="40"/>
  <c r="P62" i="40"/>
  <c r="N62" i="40"/>
  <c r="Q62" i="40" s="1"/>
  <c r="F62" i="40"/>
  <c r="R61" i="40"/>
  <c r="P61" i="40"/>
  <c r="N61" i="40"/>
  <c r="Q61" i="40" s="1"/>
  <c r="F61" i="40"/>
  <c r="R60" i="40"/>
  <c r="P60" i="40"/>
  <c r="N60" i="40"/>
  <c r="Q60" i="40" s="1"/>
  <c r="F60" i="40"/>
  <c r="R59" i="40"/>
  <c r="P59" i="40"/>
  <c r="N59" i="40"/>
  <c r="Q59" i="40" s="1"/>
  <c r="F59" i="40"/>
  <c r="R58" i="40"/>
  <c r="P58" i="40"/>
  <c r="N58" i="40"/>
  <c r="Q58" i="40" s="1"/>
  <c r="F58" i="40"/>
  <c r="N57" i="40"/>
  <c r="F57" i="40"/>
  <c r="R56" i="40"/>
  <c r="P56" i="40"/>
  <c r="N56" i="40"/>
  <c r="Q56" i="40" s="1"/>
  <c r="R55" i="40"/>
  <c r="P55" i="40"/>
  <c r="N55" i="40"/>
  <c r="Q55" i="40" s="1"/>
  <c r="F55" i="40"/>
  <c r="R54" i="40"/>
  <c r="P54" i="40"/>
  <c r="N54" i="40"/>
  <c r="Q54" i="40" s="1"/>
  <c r="R53" i="40"/>
  <c r="P53" i="40"/>
  <c r="N53" i="40"/>
  <c r="Q53" i="40" s="1"/>
  <c r="R52" i="40"/>
  <c r="P52" i="40"/>
  <c r="N52" i="40"/>
  <c r="Q52" i="40" s="1"/>
  <c r="R51" i="40"/>
  <c r="P51" i="40"/>
  <c r="N51" i="40"/>
  <c r="Q51" i="40" s="1"/>
  <c r="R50" i="40"/>
  <c r="P50" i="40"/>
  <c r="N50" i="40"/>
  <c r="Q50" i="40" s="1"/>
  <c r="F50" i="40"/>
  <c r="R49" i="40"/>
  <c r="P49" i="40"/>
  <c r="N49" i="40"/>
  <c r="Q49" i="40" s="1"/>
  <c r="R48" i="40"/>
  <c r="P48" i="40"/>
  <c r="N48" i="40"/>
  <c r="Q48" i="40" s="1"/>
  <c r="R47" i="40"/>
  <c r="P47" i="40"/>
  <c r="N47" i="40"/>
  <c r="Q47" i="40" s="1"/>
  <c r="R46" i="40"/>
  <c r="P46" i="40"/>
  <c r="N46" i="40"/>
  <c r="Q46" i="40" s="1"/>
  <c r="R45" i="40"/>
  <c r="P45" i="40"/>
  <c r="N45" i="40"/>
  <c r="Q45" i="40" s="1"/>
  <c r="R44" i="40"/>
  <c r="P44" i="40"/>
  <c r="N44" i="40"/>
  <c r="Q44" i="40" s="1"/>
  <c r="R43" i="40"/>
  <c r="P43" i="40"/>
  <c r="N43" i="40"/>
  <c r="Q43" i="40" s="1"/>
  <c r="F43" i="40"/>
  <c r="R42" i="40"/>
  <c r="P42" i="40"/>
  <c r="N42" i="40"/>
  <c r="Q42" i="40" s="1"/>
  <c r="R41" i="40"/>
  <c r="P41" i="40"/>
  <c r="N41" i="40"/>
  <c r="Q41" i="40" s="1"/>
  <c r="F41" i="40"/>
  <c r="R40" i="40"/>
  <c r="P40" i="40"/>
  <c r="N40" i="40"/>
  <c r="Q40" i="40" s="1"/>
  <c r="R39" i="40"/>
  <c r="P39" i="40"/>
  <c r="N39" i="40"/>
  <c r="Q39" i="40" s="1"/>
  <c r="R38" i="40"/>
  <c r="P38" i="40"/>
  <c r="N38" i="40"/>
  <c r="Q38" i="40" s="1"/>
  <c r="F38" i="40"/>
  <c r="R37" i="40"/>
  <c r="P37" i="40"/>
  <c r="N37" i="40"/>
  <c r="Q37" i="40" s="1"/>
  <c r="R36" i="40"/>
  <c r="P36" i="40"/>
  <c r="N36" i="40"/>
  <c r="Q36" i="40" s="1"/>
  <c r="F36" i="40"/>
  <c r="R35" i="40"/>
  <c r="P35" i="40"/>
  <c r="N35" i="40"/>
  <c r="Q35" i="40" s="1"/>
  <c r="R34" i="40"/>
  <c r="P34" i="40"/>
  <c r="N34" i="40"/>
  <c r="Q34" i="40" s="1"/>
  <c r="R33" i="40"/>
  <c r="P33" i="40"/>
  <c r="N33" i="40"/>
  <c r="Q33" i="40" s="1"/>
  <c r="R32" i="40"/>
  <c r="P32" i="40"/>
  <c r="N32" i="40"/>
  <c r="Q32" i="40" s="1"/>
  <c r="F32" i="40"/>
  <c r="R31" i="40"/>
  <c r="P31" i="40"/>
  <c r="N31" i="40"/>
  <c r="Q31" i="40" s="1"/>
  <c r="R30" i="40"/>
  <c r="P30" i="40"/>
  <c r="N30" i="40"/>
  <c r="Q30" i="40" s="1"/>
  <c r="F30" i="40"/>
  <c r="R29" i="40"/>
  <c r="P29" i="40"/>
  <c r="N29" i="40"/>
  <c r="Q29" i="40" s="1"/>
  <c r="F29" i="40"/>
  <c r="R28" i="40"/>
  <c r="P28" i="40"/>
  <c r="N28" i="40"/>
  <c r="Q28" i="40" s="1"/>
  <c r="R27" i="40"/>
  <c r="P27" i="40"/>
  <c r="N27" i="40"/>
  <c r="Q27" i="40" s="1"/>
  <c r="R26" i="40"/>
  <c r="P26" i="40"/>
  <c r="N26" i="40"/>
  <c r="Q26" i="40" s="1"/>
  <c r="F26" i="40"/>
  <c r="R25" i="40"/>
  <c r="P25" i="40"/>
  <c r="N25" i="40"/>
  <c r="Q25" i="40" s="1"/>
  <c r="F25" i="40"/>
  <c r="R24" i="40"/>
  <c r="P24" i="40"/>
  <c r="N24" i="40"/>
  <c r="Q24" i="40" s="1"/>
  <c r="R23" i="40"/>
  <c r="P23" i="40"/>
  <c r="N23" i="40"/>
  <c r="Q23" i="40" s="1"/>
  <c r="R22" i="40"/>
  <c r="P22" i="40"/>
  <c r="N22" i="40"/>
  <c r="Q22" i="40" s="1"/>
  <c r="F22" i="40"/>
  <c r="R21" i="40"/>
  <c r="P21" i="40"/>
  <c r="N21" i="40"/>
  <c r="Q21" i="40" s="1"/>
  <c r="R20" i="40"/>
  <c r="P20" i="40"/>
  <c r="N20" i="40"/>
  <c r="Q20" i="40" s="1"/>
  <c r="R19" i="40"/>
  <c r="P19" i="40"/>
  <c r="N19" i="40"/>
  <c r="Q19" i="40" s="1"/>
  <c r="F19" i="40"/>
  <c r="R18" i="40"/>
  <c r="P18" i="40"/>
  <c r="N18" i="40"/>
  <c r="Q18" i="40" s="1"/>
  <c r="R17" i="40"/>
  <c r="P17" i="40"/>
  <c r="N17" i="40"/>
  <c r="Q17" i="40" s="1"/>
  <c r="R16" i="40"/>
  <c r="P16" i="40"/>
  <c r="N16" i="40"/>
  <c r="Q16" i="40" s="1"/>
  <c r="R15" i="40"/>
  <c r="P15" i="40"/>
  <c r="N15" i="40"/>
  <c r="Q15" i="40" s="1"/>
  <c r="R14" i="40"/>
  <c r="P14" i="40"/>
  <c r="N14" i="40"/>
  <c r="Q14" i="40" s="1"/>
  <c r="F14" i="40"/>
  <c r="R13" i="40"/>
  <c r="P13" i="40"/>
  <c r="N13" i="40"/>
  <c r="Q13" i="40" s="1"/>
  <c r="F13" i="40"/>
  <c r="R12" i="40"/>
  <c r="Q12" i="40"/>
  <c r="P12" i="40"/>
  <c r="R11" i="40"/>
  <c r="Q11" i="40"/>
  <c r="P11" i="40"/>
  <c r="R10" i="40"/>
  <c r="Q10" i="40"/>
  <c r="P10" i="40"/>
  <c r="R9" i="40"/>
  <c r="Q9" i="40"/>
  <c r="P9" i="40"/>
  <c r="N119" i="39"/>
  <c r="N118" i="39"/>
  <c r="N117" i="39"/>
  <c r="AE116" i="39"/>
  <c r="AD116" i="39"/>
  <c r="AC116" i="39"/>
  <c r="R116" i="39"/>
  <c r="P116" i="39"/>
  <c r="N116" i="39"/>
  <c r="Q116" i="39" s="1"/>
  <c r="R115" i="39"/>
  <c r="N115" i="39"/>
  <c r="Q115" i="39" s="1"/>
  <c r="I115" i="39"/>
  <c r="AE115" i="39" s="1"/>
  <c r="H115" i="39"/>
  <c r="AD115" i="39" s="1"/>
  <c r="G115" i="39"/>
  <c r="AC115" i="39" s="1"/>
  <c r="F115" i="39"/>
  <c r="R114" i="39"/>
  <c r="N114" i="39"/>
  <c r="Q114" i="39" s="1"/>
  <c r="I114" i="39"/>
  <c r="AE114" i="39" s="1"/>
  <c r="H114" i="39"/>
  <c r="AD114" i="39" s="1"/>
  <c r="G114" i="39"/>
  <c r="AC114" i="39" s="1"/>
  <c r="F114" i="39"/>
  <c r="R113" i="39"/>
  <c r="N113" i="39"/>
  <c r="Q113" i="39" s="1"/>
  <c r="I113" i="39"/>
  <c r="AE113" i="39" s="1"/>
  <c r="H113" i="39"/>
  <c r="P113" i="39" s="1"/>
  <c r="G113" i="39"/>
  <c r="AC113" i="39" s="1"/>
  <c r="F113" i="39"/>
  <c r="R112" i="39"/>
  <c r="N112" i="39"/>
  <c r="Q112" i="39" s="1"/>
  <c r="I112" i="39"/>
  <c r="AE112" i="39" s="1"/>
  <c r="H112" i="39"/>
  <c r="AD112" i="39" s="1"/>
  <c r="G112" i="39"/>
  <c r="AC112" i="39" s="1"/>
  <c r="F112" i="39"/>
  <c r="R111" i="39"/>
  <c r="N111" i="39"/>
  <c r="Q111" i="39" s="1"/>
  <c r="I111" i="39"/>
  <c r="AE111" i="39" s="1"/>
  <c r="H111" i="39"/>
  <c r="AD111" i="39" s="1"/>
  <c r="G111" i="39"/>
  <c r="AC111" i="39" s="1"/>
  <c r="F111" i="39"/>
  <c r="AE110" i="39"/>
  <c r="AD110" i="39"/>
  <c r="AC110" i="39"/>
  <c r="R110" i="39"/>
  <c r="P110" i="39"/>
  <c r="N110" i="39"/>
  <c r="Q110" i="39" s="1"/>
  <c r="AE109" i="39"/>
  <c r="AD109" i="39"/>
  <c r="AC109" i="39"/>
  <c r="R109" i="39"/>
  <c r="P109" i="39"/>
  <c r="N109" i="39"/>
  <c r="Q109" i="39" s="1"/>
  <c r="AE108" i="39"/>
  <c r="AD108" i="39"/>
  <c r="AC108" i="39"/>
  <c r="R108" i="39"/>
  <c r="P108" i="39"/>
  <c r="N108" i="39"/>
  <c r="Q108" i="39" s="1"/>
  <c r="AE107" i="39"/>
  <c r="AD107" i="39"/>
  <c r="AC107" i="39"/>
  <c r="R107" i="39"/>
  <c r="P107" i="39"/>
  <c r="N107" i="39"/>
  <c r="Q107" i="39" s="1"/>
  <c r="AE106" i="39"/>
  <c r="AD106" i="39"/>
  <c r="AC106" i="39"/>
  <c r="R106" i="39"/>
  <c r="P106" i="39"/>
  <c r="N106" i="39"/>
  <c r="Q106" i="39" s="1"/>
  <c r="R105" i="39"/>
  <c r="N105" i="39"/>
  <c r="Q105" i="39" s="1"/>
  <c r="I105" i="39"/>
  <c r="AE105" i="39" s="1"/>
  <c r="H105" i="39"/>
  <c r="AD105" i="39" s="1"/>
  <c r="G105" i="39"/>
  <c r="AC105" i="39" s="1"/>
  <c r="F105" i="39"/>
  <c r="AE104" i="39"/>
  <c r="AD104" i="39"/>
  <c r="AC104" i="39"/>
  <c r="R104" i="39"/>
  <c r="P104" i="39"/>
  <c r="N104" i="39"/>
  <c r="Q104" i="39" s="1"/>
  <c r="AE103" i="39"/>
  <c r="AD103" i="39"/>
  <c r="AC103" i="39"/>
  <c r="R103" i="39"/>
  <c r="P103" i="39"/>
  <c r="N103" i="39"/>
  <c r="Q103" i="39" s="1"/>
  <c r="AE102" i="39"/>
  <c r="AD102" i="39"/>
  <c r="AC102" i="39"/>
  <c r="R102" i="39"/>
  <c r="P102" i="39"/>
  <c r="N102" i="39"/>
  <c r="Q102" i="39" s="1"/>
  <c r="AE101" i="39"/>
  <c r="AD101" i="39"/>
  <c r="AC101" i="39"/>
  <c r="R101" i="39"/>
  <c r="P101" i="39"/>
  <c r="N101" i="39"/>
  <c r="Q101" i="39" s="1"/>
  <c r="AE100" i="39"/>
  <c r="AD100" i="39"/>
  <c r="AC100" i="39"/>
  <c r="R100" i="39"/>
  <c r="P100" i="39"/>
  <c r="N100" i="39"/>
  <c r="Q100" i="39" s="1"/>
  <c r="R99" i="39"/>
  <c r="N99" i="39"/>
  <c r="Q99" i="39" s="1"/>
  <c r="I99" i="39"/>
  <c r="AE99" i="39" s="1"/>
  <c r="H99" i="39"/>
  <c r="AD99" i="39" s="1"/>
  <c r="G99" i="39"/>
  <c r="AC99" i="39" s="1"/>
  <c r="F99" i="39"/>
  <c r="R98" i="39"/>
  <c r="N98" i="39"/>
  <c r="Q98" i="39" s="1"/>
  <c r="I98" i="39"/>
  <c r="AE98" i="39" s="1"/>
  <c r="H98" i="39"/>
  <c r="AD98" i="39" s="1"/>
  <c r="G98" i="39"/>
  <c r="AC98" i="39" s="1"/>
  <c r="F98" i="39"/>
  <c r="R97" i="39"/>
  <c r="N97" i="39"/>
  <c r="Q97" i="39" s="1"/>
  <c r="I97" i="39"/>
  <c r="AE97" i="39" s="1"/>
  <c r="H97" i="39"/>
  <c r="P97" i="39" s="1"/>
  <c r="G97" i="39"/>
  <c r="AC97" i="39" s="1"/>
  <c r="F97" i="39"/>
  <c r="AE96" i="39"/>
  <c r="AD96" i="39"/>
  <c r="AC96" i="39"/>
  <c r="R96" i="39"/>
  <c r="P96" i="39"/>
  <c r="N96" i="39"/>
  <c r="Q96" i="39" s="1"/>
  <c r="AE95" i="39"/>
  <c r="AD95" i="39"/>
  <c r="AC95" i="39"/>
  <c r="R95" i="39"/>
  <c r="P95" i="39"/>
  <c r="N95" i="39"/>
  <c r="Q95" i="39" s="1"/>
  <c r="AE94" i="39"/>
  <c r="AD94" i="39"/>
  <c r="AC94" i="39"/>
  <c r="R94" i="39"/>
  <c r="P94" i="39"/>
  <c r="N94" i="39"/>
  <c r="Q94" i="39" s="1"/>
  <c r="AE93" i="39"/>
  <c r="AD93" i="39"/>
  <c r="AC93" i="39"/>
  <c r="R93" i="39"/>
  <c r="P93" i="39"/>
  <c r="N93" i="39"/>
  <c r="Q93" i="39" s="1"/>
  <c r="AE92" i="39"/>
  <c r="AD92" i="39"/>
  <c r="AC92" i="39"/>
  <c r="R92" i="39"/>
  <c r="P92" i="39"/>
  <c r="N92" i="39"/>
  <c r="Q92" i="39" s="1"/>
  <c r="AE91" i="39"/>
  <c r="AD91" i="39"/>
  <c r="AC91" i="39"/>
  <c r="R91" i="39"/>
  <c r="P91" i="39"/>
  <c r="N91" i="39"/>
  <c r="Q91" i="39" s="1"/>
  <c r="AE90" i="39"/>
  <c r="AD90" i="39"/>
  <c r="AC90" i="39"/>
  <c r="R90" i="39"/>
  <c r="P90" i="39"/>
  <c r="N90" i="39"/>
  <c r="Q90" i="39" s="1"/>
  <c r="AE89" i="39"/>
  <c r="AD89" i="39"/>
  <c r="AC89" i="39"/>
  <c r="R89" i="39"/>
  <c r="P89" i="39"/>
  <c r="N89" i="39"/>
  <c r="Q89" i="39" s="1"/>
  <c r="R88" i="39"/>
  <c r="N88" i="39"/>
  <c r="Q88" i="39" s="1"/>
  <c r="I88" i="39"/>
  <c r="AE88" i="39" s="1"/>
  <c r="H88" i="39"/>
  <c r="AD88" i="39" s="1"/>
  <c r="G88" i="39"/>
  <c r="AC88" i="39" s="1"/>
  <c r="F88" i="39"/>
  <c r="AE87" i="39"/>
  <c r="AD87" i="39"/>
  <c r="AC87" i="39"/>
  <c r="R87" i="39"/>
  <c r="P87" i="39"/>
  <c r="N87" i="39"/>
  <c r="Q87" i="39" s="1"/>
  <c r="AE86" i="39"/>
  <c r="AD86" i="39"/>
  <c r="AC86" i="39"/>
  <c r="R86" i="39"/>
  <c r="P86" i="39"/>
  <c r="N86" i="39"/>
  <c r="Q86" i="39" s="1"/>
  <c r="AE85" i="39"/>
  <c r="AD85" i="39"/>
  <c r="AC85" i="39"/>
  <c r="R85" i="39"/>
  <c r="P85" i="39"/>
  <c r="N85" i="39"/>
  <c r="Q85" i="39" s="1"/>
  <c r="R84" i="39"/>
  <c r="N84" i="39"/>
  <c r="Q84" i="39" s="1"/>
  <c r="I84" i="39"/>
  <c r="AE84" i="39" s="1"/>
  <c r="H84" i="39"/>
  <c r="AD84" i="39" s="1"/>
  <c r="G84" i="39"/>
  <c r="AC84" i="39" s="1"/>
  <c r="F84" i="39"/>
  <c r="R83" i="39"/>
  <c r="N83" i="39"/>
  <c r="Q83" i="39" s="1"/>
  <c r="I83" i="39"/>
  <c r="AE83" i="39" s="1"/>
  <c r="H83" i="39"/>
  <c r="AD83" i="39" s="1"/>
  <c r="G83" i="39"/>
  <c r="AC83" i="39" s="1"/>
  <c r="F83" i="39"/>
  <c r="AE82" i="39"/>
  <c r="AD82" i="39"/>
  <c r="AC82" i="39"/>
  <c r="R82" i="39"/>
  <c r="P82" i="39"/>
  <c r="N82" i="39"/>
  <c r="Q82" i="39" s="1"/>
  <c r="R81" i="39"/>
  <c r="N81" i="39"/>
  <c r="Q81" i="39" s="1"/>
  <c r="I81" i="39"/>
  <c r="AE81" i="39" s="1"/>
  <c r="H81" i="39"/>
  <c r="P81" i="39" s="1"/>
  <c r="G81" i="39"/>
  <c r="AC81" i="39" s="1"/>
  <c r="F81" i="39"/>
  <c r="AE80" i="39"/>
  <c r="AD80" i="39"/>
  <c r="AC80" i="39"/>
  <c r="R80" i="39"/>
  <c r="P80" i="39"/>
  <c r="N80" i="39"/>
  <c r="Q80" i="39" s="1"/>
  <c r="R79" i="39"/>
  <c r="N79" i="39"/>
  <c r="Q79" i="39" s="1"/>
  <c r="I79" i="39"/>
  <c r="AE79" i="39" s="1"/>
  <c r="H79" i="39"/>
  <c r="AD79" i="39" s="1"/>
  <c r="G79" i="39"/>
  <c r="AC79" i="39" s="1"/>
  <c r="F79" i="39"/>
  <c r="R78" i="39"/>
  <c r="N78" i="39"/>
  <c r="Q78" i="39" s="1"/>
  <c r="I78" i="39"/>
  <c r="AE78" i="39" s="1"/>
  <c r="H78" i="39"/>
  <c r="AD78" i="39" s="1"/>
  <c r="G78" i="39"/>
  <c r="AC78" i="39" s="1"/>
  <c r="F78" i="39"/>
  <c r="R77" i="39"/>
  <c r="N77" i="39"/>
  <c r="Q77" i="39" s="1"/>
  <c r="I77" i="39"/>
  <c r="AE77" i="39" s="1"/>
  <c r="H77" i="39"/>
  <c r="AD77" i="39" s="1"/>
  <c r="G77" i="39"/>
  <c r="AC77" i="39" s="1"/>
  <c r="F77" i="39"/>
  <c r="AE76" i="39"/>
  <c r="AD76" i="39"/>
  <c r="AC76" i="39"/>
  <c r="R76" i="39"/>
  <c r="P76" i="39"/>
  <c r="N76" i="39"/>
  <c r="Q76" i="39" s="1"/>
  <c r="AE75" i="39"/>
  <c r="AD75" i="39"/>
  <c r="AC75" i="39"/>
  <c r="R75" i="39"/>
  <c r="P75" i="39"/>
  <c r="N75" i="39"/>
  <c r="Q75" i="39" s="1"/>
  <c r="AE74" i="39"/>
  <c r="AD74" i="39"/>
  <c r="AC74" i="39"/>
  <c r="R74" i="39"/>
  <c r="P74" i="39"/>
  <c r="N74" i="39"/>
  <c r="Q74" i="39" s="1"/>
  <c r="AE73" i="39"/>
  <c r="AD73" i="39"/>
  <c r="AC73" i="39"/>
  <c r="R73" i="39"/>
  <c r="P73" i="39"/>
  <c r="N73" i="39"/>
  <c r="Q73" i="39" s="1"/>
  <c r="AE72" i="39"/>
  <c r="AD72" i="39"/>
  <c r="AC72" i="39"/>
  <c r="R72" i="39"/>
  <c r="P72" i="39"/>
  <c r="N72" i="39"/>
  <c r="Q72" i="39" s="1"/>
  <c r="AE71" i="39"/>
  <c r="AD71" i="39"/>
  <c r="AC71" i="39"/>
  <c r="R71" i="39"/>
  <c r="P71" i="39"/>
  <c r="N71" i="39"/>
  <c r="Q71" i="39" s="1"/>
  <c r="AE70" i="39"/>
  <c r="AD70" i="39"/>
  <c r="AC70" i="39"/>
  <c r="R70" i="39"/>
  <c r="P70" i="39"/>
  <c r="N70" i="39"/>
  <c r="Q70" i="39" s="1"/>
  <c r="AE69" i="39"/>
  <c r="AD69" i="39"/>
  <c r="AC69" i="39"/>
  <c r="R69" i="39"/>
  <c r="P69" i="39"/>
  <c r="N69" i="39"/>
  <c r="Q69" i="39" s="1"/>
  <c r="AE68" i="39"/>
  <c r="AD68" i="39"/>
  <c r="AC68" i="39"/>
  <c r="R68" i="39"/>
  <c r="P68" i="39"/>
  <c r="N68" i="39"/>
  <c r="Q68" i="39" s="1"/>
  <c r="AE67" i="39"/>
  <c r="AD67" i="39"/>
  <c r="AC67" i="39"/>
  <c r="R67" i="39"/>
  <c r="P67" i="39"/>
  <c r="N67" i="39"/>
  <c r="Q67" i="39" s="1"/>
  <c r="AE66" i="39"/>
  <c r="AD66" i="39"/>
  <c r="AC66" i="39"/>
  <c r="R66" i="39"/>
  <c r="P66" i="39"/>
  <c r="N66" i="39"/>
  <c r="Q66" i="39" s="1"/>
  <c r="AE65" i="39"/>
  <c r="AD65" i="39"/>
  <c r="AC65" i="39"/>
  <c r="R65" i="39"/>
  <c r="P65" i="39"/>
  <c r="N65" i="39"/>
  <c r="Q65" i="39" s="1"/>
  <c r="R64" i="39"/>
  <c r="N64" i="39"/>
  <c r="Q64" i="39" s="1"/>
  <c r="I64" i="39"/>
  <c r="AE64" i="39" s="1"/>
  <c r="H64" i="39"/>
  <c r="AD64" i="39" s="1"/>
  <c r="G64" i="39"/>
  <c r="AC64" i="39" s="1"/>
  <c r="F64" i="39"/>
  <c r="AE63" i="39"/>
  <c r="AD63" i="39"/>
  <c r="AC63" i="39"/>
  <c r="R63" i="39"/>
  <c r="P63" i="39"/>
  <c r="N63" i="39"/>
  <c r="Q63" i="39" s="1"/>
  <c r="R62" i="39"/>
  <c r="N62" i="39"/>
  <c r="Q62" i="39" s="1"/>
  <c r="I62" i="39"/>
  <c r="AE62" i="39" s="1"/>
  <c r="H62" i="39"/>
  <c r="AD62" i="39" s="1"/>
  <c r="G62" i="39"/>
  <c r="AC62" i="39" s="1"/>
  <c r="F62" i="39"/>
  <c r="R61" i="39"/>
  <c r="N61" i="39"/>
  <c r="Q61" i="39" s="1"/>
  <c r="I61" i="39"/>
  <c r="AE61" i="39" s="1"/>
  <c r="H61" i="39"/>
  <c r="P61" i="39" s="1"/>
  <c r="G61" i="39"/>
  <c r="AC61" i="39" s="1"/>
  <c r="F61" i="39"/>
  <c r="R60" i="39"/>
  <c r="N60" i="39"/>
  <c r="Q60" i="39" s="1"/>
  <c r="I60" i="39"/>
  <c r="AE60" i="39" s="1"/>
  <c r="H60" i="39"/>
  <c r="AD60" i="39" s="1"/>
  <c r="G60" i="39"/>
  <c r="AC60" i="39" s="1"/>
  <c r="F60" i="39"/>
  <c r="R59" i="39"/>
  <c r="N59" i="39"/>
  <c r="Q59" i="39" s="1"/>
  <c r="I59" i="39"/>
  <c r="AE59" i="39" s="1"/>
  <c r="H59" i="39"/>
  <c r="AD59" i="39" s="1"/>
  <c r="G59" i="39"/>
  <c r="AC59" i="39" s="1"/>
  <c r="F59" i="39"/>
  <c r="R58" i="39"/>
  <c r="N58" i="39"/>
  <c r="Q58" i="39" s="1"/>
  <c r="I58" i="39"/>
  <c r="AE58" i="39" s="1"/>
  <c r="H58" i="39"/>
  <c r="AD58" i="39" s="1"/>
  <c r="G58" i="39"/>
  <c r="AC58" i="39" s="1"/>
  <c r="F58" i="39"/>
  <c r="N57" i="39"/>
  <c r="I57" i="39"/>
  <c r="AE57" i="39" s="1"/>
  <c r="H57" i="39"/>
  <c r="AD57" i="39" s="1"/>
  <c r="G57" i="39"/>
  <c r="AC57" i="39" s="1"/>
  <c r="F57" i="39"/>
  <c r="AE56" i="39"/>
  <c r="AD56" i="39"/>
  <c r="AC56" i="39"/>
  <c r="R56" i="39"/>
  <c r="P56" i="39"/>
  <c r="N56" i="39"/>
  <c r="Q56" i="39" s="1"/>
  <c r="R55" i="39"/>
  <c r="N55" i="39"/>
  <c r="Q55" i="39" s="1"/>
  <c r="I55" i="39"/>
  <c r="AE55" i="39" s="1"/>
  <c r="H55" i="39"/>
  <c r="AD55" i="39" s="1"/>
  <c r="G55" i="39"/>
  <c r="AC55" i="39" s="1"/>
  <c r="F55" i="39"/>
  <c r="AE54" i="39"/>
  <c r="AD54" i="39"/>
  <c r="AC54" i="39"/>
  <c r="R54" i="39"/>
  <c r="P54" i="39"/>
  <c r="N54" i="39"/>
  <c r="Q54" i="39" s="1"/>
  <c r="AE53" i="39"/>
  <c r="AD53" i="39"/>
  <c r="AC53" i="39"/>
  <c r="R53" i="39"/>
  <c r="P53" i="39"/>
  <c r="N53" i="39"/>
  <c r="Q53" i="39" s="1"/>
  <c r="AE52" i="39"/>
  <c r="AD52" i="39"/>
  <c r="AC52" i="39"/>
  <c r="R52" i="39"/>
  <c r="P52" i="39"/>
  <c r="N52" i="39"/>
  <c r="Q52" i="39" s="1"/>
  <c r="AE51" i="39"/>
  <c r="AD51" i="39"/>
  <c r="AC51" i="39"/>
  <c r="R51" i="39"/>
  <c r="P51" i="39"/>
  <c r="N51" i="39"/>
  <c r="Q51" i="39" s="1"/>
  <c r="R50" i="39"/>
  <c r="N50" i="39"/>
  <c r="Q50" i="39" s="1"/>
  <c r="I50" i="39"/>
  <c r="AE50" i="39" s="1"/>
  <c r="H50" i="39"/>
  <c r="AD50" i="39" s="1"/>
  <c r="G50" i="39"/>
  <c r="AC50" i="39" s="1"/>
  <c r="F50" i="39"/>
  <c r="AE49" i="39"/>
  <c r="AD49" i="39"/>
  <c r="AC49" i="39"/>
  <c r="R49" i="39"/>
  <c r="P49" i="39"/>
  <c r="N49" i="39"/>
  <c r="Q49" i="39" s="1"/>
  <c r="AE48" i="39"/>
  <c r="AD48" i="39"/>
  <c r="AC48" i="39"/>
  <c r="R48" i="39"/>
  <c r="P48" i="39"/>
  <c r="N48" i="39"/>
  <c r="Q48" i="39" s="1"/>
  <c r="AE47" i="39"/>
  <c r="AD47" i="39"/>
  <c r="AC47" i="39"/>
  <c r="R47" i="39"/>
  <c r="P47" i="39"/>
  <c r="N47" i="39"/>
  <c r="Q47" i="39" s="1"/>
  <c r="AE46" i="39"/>
  <c r="AD46" i="39"/>
  <c r="AC46" i="39"/>
  <c r="R46" i="39"/>
  <c r="P46" i="39"/>
  <c r="N46" i="39"/>
  <c r="Q46" i="39" s="1"/>
  <c r="AE45" i="39"/>
  <c r="AD45" i="39"/>
  <c r="AC45" i="39"/>
  <c r="R45" i="39"/>
  <c r="P45" i="39"/>
  <c r="N45" i="39"/>
  <c r="Q45" i="39" s="1"/>
  <c r="AE44" i="39"/>
  <c r="AD44" i="39"/>
  <c r="AC44" i="39"/>
  <c r="R44" i="39"/>
  <c r="P44" i="39"/>
  <c r="N44" i="39"/>
  <c r="Q44" i="39" s="1"/>
  <c r="R43" i="39"/>
  <c r="N43" i="39"/>
  <c r="Q43" i="39" s="1"/>
  <c r="I43" i="39"/>
  <c r="AE43" i="39" s="1"/>
  <c r="H43" i="39"/>
  <c r="AD43" i="39" s="1"/>
  <c r="G43" i="39"/>
  <c r="AC43" i="39" s="1"/>
  <c r="F43" i="39"/>
  <c r="AE42" i="39"/>
  <c r="AD42" i="39"/>
  <c r="AC42" i="39"/>
  <c r="R42" i="39"/>
  <c r="P42" i="39"/>
  <c r="N42" i="39"/>
  <c r="Q42" i="39" s="1"/>
  <c r="R41" i="39"/>
  <c r="N41" i="39"/>
  <c r="Q41" i="39" s="1"/>
  <c r="I41" i="39"/>
  <c r="AE41" i="39" s="1"/>
  <c r="H41" i="39"/>
  <c r="AD41" i="39" s="1"/>
  <c r="G41" i="39"/>
  <c r="AC41" i="39" s="1"/>
  <c r="F41" i="39"/>
  <c r="AE40" i="39"/>
  <c r="AD40" i="39"/>
  <c r="AC40" i="39"/>
  <c r="R40" i="39"/>
  <c r="P40" i="39"/>
  <c r="N40" i="39"/>
  <c r="Q40" i="39" s="1"/>
  <c r="AE39" i="39"/>
  <c r="AD39" i="39"/>
  <c r="AC39" i="39"/>
  <c r="R39" i="39"/>
  <c r="P39" i="39"/>
  <c r="N39" i="39"/>
  <c r="Q39" i="39" s="1"/>
  <c r="R38" i="39"/>
  <c r="N38" i="39"/>
  <c r="Q38" i="39" s="1"/>
  <c r="I38" i="39"/>
  <c r="AE38" i="39" s="1"/>
  <c r="H38" i="39"/>
  <c r="AD38" i="39" s="1"/>
  <c r="G38" i="39"/>
  <c r="AC38" i="39" s="1"/>
  <c r="F38" i="39"/>
  <c r="AE37" i="39"/>
  <c r="AD37" i="39"/>
  <c r="AC37" i="39"/>
  <c r="R37" i="39"/>
  <c r="P37" i="39"/>
  <c r="N37" i="39"/>
  <c r="Q37" i="39" s="1"/>
  <c r="R36" i="39"/>
  <c r="N36" i="39"/>
  <c r="Q36" i="39" s="1"/>
  <c r="I36" i="39"/>
  <c r="AE36" i="39" s="1"/>
  <c r="H36" i="39"/>
  <c r="AD36" i="39" s="1"/>
  <c r="G36" i="39"/>
  <c r="AC36" i="39" s="1"/>
  <c r="F36" i="39"/>
  <c r="AE35" i="39"/>
  <c r="AD35" i="39"/>
  <c r="AC35" i="39"/>
  <c r="R35" i="39"/>
  <c r="P35" i="39"/>
  <c r="N35" i="39"/>
  <c r="Q35" i="39" s="1"/>
  <c r="AE34" i="39"/>
  <c r="AD34" i="39"/>
  <c r="AC34" i="39"/>
  <c r="R34" i="39"/>
  <c r="P34" i="39"/>
  <c r="N34" i="39"/>
  <c r="Q34" i="39" s="1"/>
  <c r="AE33" i="39"/>
  <c r="AD33" i="39"/>
  <c r="AC33" i="39"/>
  <c r="R33" i="39"/>
  <c r="P33" i="39"/>
  <c r="N33" i="39"/>
  <c r="Q33" i="39" s="1"/>
  <c r="R32" i="39"/>
  <c r="N32" i="39"/>
  <c r="Q32" i="39" s="1"/>
  <c r="I32" i="39"/>
  <c r="AE32" i="39" s="1"/>
  <c r="H32" i="39"/>
  <c r="AD32" i="39" s="1"/>
  <c r="G32" i="39"/>
  <c r="AC32" i="39" s="1"/>
  <c r="F32" i="39"/>
  <c r="AE31" i="39"/>
  <c r="AD31" i="39"/>
  <c r="AC31" i="39"/>
  <c r="R31" i="39"/>
  <c r="P31" i="39"/>
  <c r="N31" i="39"/>
  <c r="Q31" i="39" s="1"/>
  <c r="R30" i="39"/>
  <c r="N30" i="39"/>
  <c r="Q30" i="39" s="1"/>
  <c r="I30" i="39"/>
  <c r="AE30" i="39" s="1"/>
  <c r="H30" i="39"/>
  <c r="AD30" i="39" s="1"/>
  <c r="G30" i="39"/>
  <c r="AC30" i="39" s="1"/>
  <c r="F30" i="39"/>
  <c r="R29" i="39"/>
  <c r="N29" i="39"/>
  <c r="Q29" i="39" s="1"/>
  <c r="I29" i="39"/>
  <c r="AE29" i="39" s="1"/>
  <c r="H29" i="39"/>
  <c r="AD29" i="39" s="1"/>
  <c r="G29" i="39"/>
  <c r="AC29" i="39" s="1"/>
  <c r="F29" i="39"/>
  <c r="AE28" i="39"/>
  <c r="AD28" i="39"/>
  <c r="AC28" i="39"/>
  <c r="R28" i="39"/>
  <c r="P28" i="39"/>
  <c r="N28" i="39"/>
  <c r="Q28" i="39" s="1"/>
  <c r="AE27" i="39"/>
  <c r="AD27" i="39"/>
  <c r="AC27" i="39"/>
  <c r="R27" i="39"/>
  <c r="P27" i="39"/>
  <c r="N27" i="39"/>
  <c r="Q27" i="39" s="1"/>
  <c r="R26" i="39"/>
  <c r="N26" i="39"/>
  <c r="Q26" i="39" s="1"/>
  <c r="I26" i="39"/>
  <c r="AE26" i="39" s="1"/>
  <c r="H26" i="39"/>
  <c r="AD26" i="39" s="1"/>
  <c r="G26" i="39"/>
  <c r="AC26" i="39" s="1"/>
  <c r="F26" i="39"/>
  <c r="R25" i="39"/>
  <c r="N25" i="39"/>
  <c r="Q25" i="39" s="1"/>
  <c r="I25" i="39"/>
  <c r="AE25" i="39" s="1"/>
  <c r="H25" i="39"/>
  <c r="AD25" i="39" s="1"/>
  <c r="G25" i="39"/>
  <c r="AC25" i="39" s="1"/>
  <c r="F25" i="39"/>
  <c r="AE24" i="39"/>
  <c r="AD24" i="39"/>
  <c r="AC24" i="39"/>
  <c r="R24" i="39"/>
  <c r="P24" i="39"/>
  <c r="N24" i="39"/>
  <c r="Q24" i="39" s="1"/>
  <c r="AE23" i="39"/>
  <c r="AD23" i="39"/>
  <c r="AC23" i="39"/>
  <c r="R23" i="39"/>
  <c r="P23" i="39"/>
  <c r="N23" i="39"/>
  <c r="Q23" i="39" s="1"/>
  <c r="R22" i="39"/>
  <c r="N22" i="39"/>
  <c r="Q22" i="39" s="1"/>
  <c r="I22" i="39"/>
  <c r="AE22" i="39" s="1"/>
  <c r="H22" i="39"/>
  <c r="AD22" i="39" s="1"/>
  <c r="G22" i="39"/>
  <c r="AC22" i="39" s="1"/>
  <c r="F22" i="39"/>
  <c r="AE21" i="39"/>
  <c r="AD21" i="39"/>
  <c r="AC21" i="39"/>
  <c r="R21" i="39"/>
  <c r="P21" i="39"/>
  <c r="N21" i="39"/>
  <c r="Q21" i="39" s="1"/>
  <c r="AE20" i="39"/>
  <c r="AD20" i="39"/>
  <c r="AC20" i="39"/>
  <c r="R20" i="39"/>
  <c r="P20" i="39"/>
  <c r="N20" i="39"/>
  <c r="Q20" i="39" s="1"/>
  <c r="R19" i="39"/>
  <c r="N19" i="39"/>
  <c r="Q19" i="39" s="1"/>
  <c r="I19" i="39"/>
  <c r="AE19" i="39" s="1"/>
  <c r="H19" i="39"/>
  <c r="AD19" i="39" s="1"/>
  <c r="G19" i="39"/>
  <c r="AC19" i="39" s="1"/>
  <c r="F19" i="39"/>
  <c r="AE18" i="39"/>
  <c r="AD18" i="39"/>
  <c r="AC18" i="39"/>
  <c r="R18" i="39"/>
  <c r="P18" i="39"/>
  <c r="N18" i="39"/>
  <c r="Q18" i="39" s="1"/>
  <c r="AE17" i="39"/>
  <c r="AD17" i="39"/>
  <c r="AC17" i="39"/>
  <c r="R17" i="39"/>
  <c r="P17" i="39"/>
  <c r="N17" i="39"/>
  <c r="Q17" i="39" s="1"/>
  <c r="AE16" i="39"/>
  <c r="AD16" i="39"/>
  <c r="AC16" i="39"/>
  <c r="R16" i="39"/>
  <c r="P16" i="39"/>
  <c r="N16" i="39"/>
  <c r="Q16" i="39" s="1"/>
  <c r="AE15" i="39"/>
  <c r="AD15" i="39"/>
  <c r="AC15" i="39"/>
  <c r="R15" i="39"/>
  <c r="P15" i="39"/>
  <c r="N15" i="39"/>
  <c r="Q15" i="39" s="1"/>
  <c r="R14" i="39"/>
  <c r="N14" i="39"/>
  <c r="Q14" i="39" s="1"/>
  <c r="I14" i="39"/>
  <c r="AE14" i="39" s="1"/>
  <c r="H14" i="39"/>
  <c r="AD14" i="39" s="1"/>
  <c r="G14" i="39"/>
  <c r="AC14" i="39" s="1"/>
  <c r="F14" i="39"/>
  <c r="N13" i="39"/>
  <c r="Q13" i="39" s="1"/>
  <c r="I13" i="39"/>
  <c r="AE13" i="39" s="1"/>
  <c r="H13" i="39"/>
  <c r="G13" i="39"/>
  <c r="AC13" i="39" s="1"/>
  <c r="F13" i="39"/>
  <c r="R12" i="39"/>
  <c r="Q12" i="39"/>
  <c r="P12" i="39"/>
  <c r="R11" i="39"/>
  <c r="Q11" i="39"/>
  <c r="P11" i="39"/>
  <c r="R10" i="39"/>
  <c r="Q10" i="39"/>
  <c r="P10" i="39"/>
  <c r="R9" i="39"/>
  <c r="Q9" i="39"/>
  <c r="P9" i="39"/>
  <c r="O13" i="39" l="1"/>
  <c r="R13" i="39" s="1"/>
  <c r="F18" i="25"/>
  <c r="E18" i="27"/>
  <c r="D9" i="38"/>
  <c r="G18" i="31"/>
  <c r="C18" i="31"/>
  <c r="D17" i="31"/>
  <c r="E16" i="31"/>
  <c r="F15" i="31"/>
  <c r="G14" i="31"/>
  <c r="C14" i="31"/>
  <c r="D13" i="31"/>
  <c r="E12" i="31"/>
  <c r="F11" i="31"/>
  <c r="F10" i="31"/>
  <c r="G9" i="31"/>
  <c r="C9" i="31"/>
  <c r="D8" i="31"/>
  <c r="E7" i="31"/>
  <c r="F6" i="31"/>
  <c r="K17" i="30"/>
  <c r="G17" i="30"/>
  <c r="C17" i="30"/>
  <c r="J16" i="30"/>
  <c r="F16" i="30"/>
  <c r="I15" i="30"/>
  <c r="E15" i="30"/>
  <c r="L14" i="30"/>
  <c r="H14" i="30"/>
  <c r="D14" i="30"/>
  <c r="K13" i="30"/>
  <c r="G13" i="30"/>
  <c r="C13" i="30"/>
  <c r="J12" i="30"/>
  <c r="F12" i="30"/>
  <c r="I11" i="30"/>
  <c r="E11" i="30"/>
  <c r="L10" i="30"/>
  <c r="H10" i="30"/>
  <c r="D10" i="30"/>
  <c r="K9" i="30"/>
  <c r="G9" i="30"/>
  <c r="C9" i="30"/>
  <c r="J8" i="30"/>
  <c r="F8" i="30"/>
  <c r="G9" i="38"/>
  <c r="C9" i="38"/>
  <c r="F18" i="31"/>
  <c r="G17" i="31"/>
  <c r="C17" i="31"/>
  <c r="D16" i="31"/>
  <c r="E15" i="31"/>
  <c r="F14" i="31"/>
  <c r="G13" i="31"/>
  <c r="C13" i="31"/>
  <c r="D12" i="31"/>
  <c r="E11" i="31"/>
  <c r="E10" i="31"/>
  <c r="F9" i="31"/>
  <c r="G8" i="31"/>
  <c r="C8" i="31"/>
  <c r="D7" i="31"/>
  <c r="E6" i="31"/>
  <c r="J17" i="30"/>
  <c r="F17" i="30"/>
  <c r="I16" i="30"/>
  <c r="E16" i="30"/>
  <c r="L15" i="30"/>
  <c r="H15" i="30"/>
  <c r="D15" i="30"/>
  <c r="K14" i="30"/>
  <c r="G14" i="30"/>
  <c r="C14" i="30"/>
  <c r="J13" i="30"/>
  <c r="F13" i="30"/>
  <c r="I12" i="30"/>
  <c r="E12" i="30"/>
  <c r="L11" i="30"/>
  <c r="H11" i="30"/>
  <c r="D11" i="30"/>
  <c r="K10" i="30"/>
  <c r="G10" i="30"/>
  <c r="C10" i="30"/>
  <c r="J9" i="30"/>
  <c r="F9" i="30"/>
  <c r="I8" i="30"/>
  <c r="E8" i="30"/>
  <c r="L7" i="30"/>
  <c r="H7" i="30"/>
  <c r="D7" i="30"/>
  <c r="K6" i="30"/>
  <c r="G6" i="30"/>
  <c r="C6" i="30"/>
  <c r="J5" i="30"/>
  <c r="F5" i="30"/>
  <c r="F9" i="38"/>
  <c r="E18" i="31"/>
  <c r="F17" i="31"/>
  <c r="G16" i="31"/>
  <c r="C16" i="31"/>
  <c r="D15" i="31"/>
  <c r="E14" i="31"/>
  <c r="F13" i="31"/>
  <c r="G12" i="31"/>
  <c r="C12" i="31"/>
  <c r="D11" i="31"/>
  <c r="D10" i="31"/>
  <c r="E9" i="31"/>
  <c r="F8" i="31"/>
  <c r="G7" i="31"/>
  <c r="C7" i="31"/>
  <c r="D6" i="31"/>
  <c r="I17" i="30"/>
  <c r="E17" i="30"/>
  <c r="L16" i="30"/>
  <c r="H16" i="30"/>
  <c r="D16" i="30"/>
  <c r="K15" i="30"/>
  <c r="G15" i="30"/>
  <c r="C15" i="30"/>
  <c r="J14" i="30"/>
  <c r="F14" i="30"/>
  <c r="I13" i="30"/>
  <c r="E13" i="30"/>
  <c r="L12" i="30"/>
  <c r="H12" i="30"/>
  <c r="D12" i="30"/>
  <c r="K11" i="30"/>
  <c r="G11" i="30"/>
  <c r="C11" i="30"/>
  <c r="J10" i="30"/>
  <c r="F10" i="30"/>
  <c r="I9" i="30"/>
  <c r="E9" i="30"/>
  <c r="L8" i="30"/>
  <c r="H8" i="30"/>
  <c r="D8" i="30"/>
  <c r="K7" i="30"/>
  <c r="G7" i="30"/>
  <c r="C7" i="30"/>
  <c r="J6" i="30"/>
  <c r="F6" i="30"/>
  <c r="G18" i="25"/>
  <c r="F5" i="26"/>
  <c r="D6" i="26"/>
  <c r="F7" i="26"/>
  <c r="D8" i="26"/>
  <c r="F9" i="26"/>
  <c r="D10" i="26"/>
  <c r="F11" i="26"/>
  <c r="D12" i="26"/>
  <c r="C13" i="26"/>
  <c r="C14" i="26"/>
  <c r="G15" i="26"/>
  <c r="G16" i="26"/>
  <c r="F17" i="26"/>
  <c r="E6" i="27"/>
  <c r="E7" i="27"/>
  <c r="E8" i="27"/>
  <c r="F9" i="27"/>
  <c r="F10" i="27"/>
  <c r="F11" i="27"/>
  <c r="C16" i="27"/>
  <c r="C17" i="27"/>
  <c r="C18" i="27"/>
  <c r="D5" i="30"/>
  <c r="I5" i="30"/>
  <c r="D6" i="30"/>
  <c r="L6" i="30"/>
  <c r="I7" i="30"/>
  <c r="G8" i="30"/>
  <c r="H9" i="30"/>
  <c r="I10" i="30"/>
  <c r="F15" i="30"/>
  <c r="G16" i="30"/>
  <c r="H17" i="30"/>
  <c r="C6" i="31"/>
  <c r="D9" i="31"/>
  <c r="F12" i="31"/>
  <c r="G15" i="31"/>
  <c r="C5" i="26"/>
  <c r="G5" i="26"/>
  <c r="E6" i="26"/>
  <c r="C7" i="26"/>
  <c r="G7" i="26"/>
  <c r="E8" i="26"/>
  <c r="C9" i="26"/>
  <c r="G9" i="26"/>
  <c r="E10" i="26"/>
  <c r="C11" i="26"/>
  <c r="G11" i="26"/>
  <c r="E12" i="26"/>
  <c r="E13" i="26"/>
  <c r="D14" i="26"/>
  <c r="C15" i="26"/>
  <c r="C16" i="26"/>
  <c r="G17" i="26"/>
  <c r="F6" i="27"/>
  <c r="F7" i="27"/>
  <c r="C12" i="27"/>
  <c r="C13" i="27"/>
  <c r="C14" i="27"/>
  <c r="D15" i="27"/>
  <c r="D16" i="27"/>
  <c r="D17" i="27"/>
  <c r="E5" i="30"/>
  <c r="K5" i="30"/>
  <c r="E6" i="30"/>
  <c r="J7" i="30"/>
  <c r="K8" i="30"/>
  <c r="L9" i="30"/>
  <c r="C12" i="30"/>
  <c r="D13" i="30"/>
  <c r="E14" i="30"/>
  <c r="J15" i="30"/>
  <c r="K16" i="30"/>
  <c r="L17" i="30"/>
  <c r="G6" i="31"/>
  <c r="C10" i="31"/>
  <c r="E13" i="31"/>
  <c r="F16" i="31"/>
  <c r="D18" i="27"/>
  <c r="E17" i="27"/>
  <c r="F16" i="27"/>
  <c r="C15" i="27"/>
  <c r="D14" i="27"/>
  <c r="E13" i="27"/>
  <c r="F12" i="27"/>
  <c r="C11" i="27"/>
  <c r="D10" i="27"/>
  <c r="E9" i="27"/>
  <c r="F8" i="27"/>
  <c r="C7" i="27"/>
  <c r="D6" i="27"/>
  <c r="D17" i="26"/>
  <c r="F16" i="26"/>
  <c r="D15" i="26"/>
  <c r="F14" i="26"/>
  <c r="D13" i="26"/>
  <c r="F12" i="26"/>
  <c r="D5" i="26"/>
  <c r="F6" i="26"/>
  <c r="D7" i="26"/>
  <c r="F8" i="26"/>
  <c r="D9" i="26"/>
  <c r="F10" i="26"/>
  <c r="D11" i="26"/>
  <c r="G12" i="26"/>
  <c r="F13" i="26"/>
  <c r="E14" i="26"/>
  <c r="E15" i="26"/>
  <c r="D16" i="26"/>
  <c r="C17" i="26"/>
  <c r="C8" i="27"/>
  <c r="C9" i="27"/>
  <c r="C10" i="27"/>
  <c r="D11" i="27"/>
  <c r="D12" i="27"/>
  <c r="D13" i="27"/>
  <c r="E14" i="27"/>
  <c r="E15" i="27"/>
  <c r="E16" i="27"/>
  <c r="F17" i="27"/>
  <c r="F18" i="27"/>
  <c r="G5" i="30"/>
  <c r="L5" i="30"/>
  <c r="H6" i="30"/>
  <c r="E7" i="30"/>
  <c r="F11" i="30"/>
  <c r="G12" i="30"/>
  <c r="H13" i="30"/>
  <c r="I14" i="30"/>
  <c r="F7" i="31"/>
  <c r="G10" i="31"/>
  <c r="D14" i="31"/>
  <c r="E17" i="31"/>
  <c r="E5" i="26"/>
  <c r="C6" i="26"/>
  <c r="G6" i="26"/>
  <c r="E7" i="26"/>
  <c r="C8" i="26"/>
  <c r="G8" i="26"/>
  <c r="E9" i="26"/>
  <c r="C10" i="26"/>
  <c r="G10" i="26"/>
  <c r="E11" i="26"/>
  <c r="C12" i="26"/>
  <c r="G13" i="26"/>
  <c r="G14" i="26"/>
  <c r="F15" i="26"/>
  <c r="E16" i="26"/>
  <c r="E17" i="26"/>
  <c r="C6" i="27"/>
  <c r="D7" i="27"/>
  <c r="D8" i="27"/>
  <c r="D9" i="27"/>
  <c r="E10" i="27"/>
  <c r="E11" i="27"/>
  <c r="E12" i="27"/>
  <c r="F13" i="27"/>
  <c r="F14" i="27"/>
  <c r="F15" i="27"/>
  <c r="C5" i="30"/>
  <c r="H5" i="30"/>
  <c r="M18" i="30"/>
  <c r="I6" i="30"/>
  <c r="F7" i="30"/>
  <c r="C8" i="30"/>
  <c r="D9" i="30"/>
  <c r="E10" i="30"/>
  <c r="J11" i="30"/>
  <c r="K12" i="30"/>
  <c r="L13" i="30"/>
  <c r="C16" i="30"/>
  <c r="D17" i="30"/>
  <c r="E8" i="31"/>
  <c r="G11" i="31"/>
  <c r="C15" i="31"/>
  <c r="D18" i="31"/>
  <c r="E9" i="38"/>
  <c r="D18" i="25"/>
  <c r="H6" i="25"/>
  <c r="H10" i="25"/>
  <c r="H14" i="25"/>
  <c r="E17" i="29"/>
  <c r="I6" i="32"/>
  <c r="H7" i="25"/>
  <c r="H11" i="25"/>
  <c r="H15" i="25"/>
  <c r="M18" i="32"/>
  <c r="C18" i="25"/>
  <c r="L5" i="25"/>
  <c r="H8" i="25"/>
  <c r="H12" i="25"/>
  <c r="H16" i="25"/>
  <c r="H9" i="25"/>
  <c r="H13" i="25"/>
  <c r="H17" i="25"/>
  <c r="D7" i="28"/>
  <c r="F8" i="28"/>
  <c r="D11" i="28"/>
  <c r="F12" i="28"/>
  <c r="D15" i="28"/>
  <c r="F16" i="28"/>
  <c r="D6" i="29"/>
  <c r="E9" i="29"/>
  <c r="C11" i="29"/>
  <c r="F12" i="29"/>
  <c r="D14" i="29"/>
  <c r="E6" i="32"/>
  <c r="F17" i="38"/>
  <c r="D16" i="38"/>
  <c r="F15" i="38"/>
  <c r="D14" i="38"/>
  <c r="F13" i="38"/>
  <c r="D12" i="38"/>
  <c r="F11" i="38"/>
  <c r="D10" i="38"/>
  <c r="D8" i="38"/>
  <c r="F7" i="38"/>
  <c r="D6" i="38"/>
  <c r="F5" i="38"/>
  <c r="C18" i="29"/>
  <c r="D17" i="29"/>
  <c r="E16" i="29"/>
  <c r="F15" i="29"/>
  <c r="C14" i="29"/>
  <c r="D13" i="29"/>
  <c r="E12" i="29"/>
  <c r="F11" i="29"/>
  <c r="C10" i="29"/>
  <c r="D9" i="29"/>
  <c r="E8" i="29"/>
  <c r="F7" i="29"/>
  <c r="C6" i="29"/>
  <c r="G17" i="28"/>
  <c r="C17" i="28"/>
  <c r="E16" i="28"/>
  <c r="G15" i="28"/>
  <c r="C15" i="28"/>
  <c r="E14" i="28"/>
  <c r="G13" i="28"/>
  <c r="C13" i="28"/>
  <c r="E12" i="28"/>
  <c r="G11" i="28"/>
  <c r="C11" i="28"/>
  <c r="E10" i="28"/>
  <c r="G9" i="28"/>
  <c r="C9" i="28"/>
  <c r="E8" i="28"/>
  <c r="G7" i="28"/>
  <c r="C7" i="28"/>
  <c r="E6" i="28"/>
  <c r="G5" i="28"/>
  <c r="C5" i="28"/>
  <c r="E17" i="38"/>
  <c r="G16" i="38"/>
  <c r="C16" i="38"/>
  <c r="E15" i="38"/>
  <c r="G14" i="38"/>
  <c r="C14" i="38"/>
  <c r="E13" i="38"/>
  <c r="G12" i="38"/>
  <c r="C12" i="38"/>
  <c r="E11" i="38"/>
  <c r="G10" i="38"/>
  <c r="C10" i="38"/>
  <c r="G8" i="38"/>
  <c r="C8" i="38"/>
  <c r="E7" i="38"/>
  <c r="G6" i="38"/>
  <c r="C6" i="38"/>
  <c r="E5" i="38"/>
  <c r="D17" i="38"/>
  <c r="F16" i="38"/>
  <c r="D15" i="38"/>
  <c r="F14" i="38"/>
  <c r="D13" i="38"/>
  <c r="F12" i="38"/>
  <c r="D11" i="38"/>
  <c r="F10" i="38"/>
  <c r="F8" i="38"/>
  <c r="D7" i="38"/>
  <c r="F6" i="38"/>
  <c r="D5" i="38"/>
  <c r="E18" i="29"/>
  <c r="F17" i="29"/>
  <c r="C16" i="29"/>
  <c r="D15" i="29"/>
  <c r="E14" i="29"/>
  <c r="F13" i="29"/>
  <c r="C12" i="29"/>
  <c r="D11" i="29"/>
  <c r="E10" i="29"/>
  <c r="F9" i="29"/>
  <c r="C8" i="29"/>
  <c r="D7" i="29"/>
  <c r="E6" i="29"/>
  <c r="E17" i="28"/>
  <c r="G16" i="28"/>
  <c r="C16" i="28"/>
  <c r="E15" i="28"/>
  <c r="G14" i="28"/>
  <c r="C14" i="28"/>
  <c r="E13" i="28"/>
  <c r="G12" i="28"/>
  <c r="C12" i="28"/>
  <c r="E11" i="28"/>
  <c r="G10" i="28"/>
  <c r="C10" i="28"/>
  <c r="E9" i="28"/>
  <c r="G8" i="28"/>
  <c r="C8" i="28"/>
  <c r="E7" i="28"/>
  <c r="G6" i="28"/>
  <c r="C6" i="28"/>
  <c r="E5" i="28"/>
  <c r="G17" i="38"/>
  <c r="C17" i="38"/>
  <c r="E16" i="38"/>
  <c r="G15" i="38"/>
  <c r="C15" i="38"/>
  <c r="E14" i="38"/>
  <c r="G13" i="38"/>
  <c r="C13" i="38"/>
  <c r="E12" i="38"/>
  <c r="G11" i="38"/>
  <c r="C11" i="38"/>
  <c r="E10" i="38"/>
  <c r="E8" i="38"/>
  <c r="G7" i="38"/>
  <c r="C7" i="38"/>
  <c r="E6" i="38"/>
  <c r="G5" i="38"/>
  <c r="C5" i="38"/>
  <c r="D6" i="28"/>
  <c r="F7" i="28"/>
  <c r="D10" i="28"/>
  <c r="F11" i="28"/>
  <c r="D14" i="28"/>
  <c r="F15" i="28"/>
  <c r="F6" i="29"/>
  <c r="D8" i="29"/>
  <c r="E11" i="29"/>
  <c r="C13" i="29"/>
  <c r="F14" i="29"/>
  <c r="D16" i="29"/>
  <c r="F5" i="32"/>
  <c r="F7" i="32"/>
  <c r="G6" i="32"/>
  <c r="L5" i="32"/>
  <c r="D5" i="32"/>
  <c r="K6" i="32"/>
  <c r="C6" i="32"/>
  <c r="H5" i="32"/>
  <c r="D18" i="33"/>
  <c r="E5" i="25"/>
  <c r="D5" i="28"/>
  <c r="F6" i="28"/>
  <c r="D9" i="28"/>
  <c r="F10" i="28"/>
  <c r="D13" i="28"/>
  <c r="F14" i="28"/>
  <c r="D17" i="28"/>
  <c r="C7" i="29"/>
  <c r="F8" i="29"/>
  <c r="D10" i="29"/>
  <c r="E13" i="29"/>
  <c r="C15" i="29"/>
  <c r="F16" i="29"/>
  <c r="D18" i="29"/>
  <c r="J5" i="32"/>
  <c r="F5" i="28"/>
  <c r="D8" i="28"/>
  <c r="F9" i="28"/>
  <c r="D12" i="28"/>
  <c r="F13" i="28"/>
  <c r="D16" i="28"/>
  <c r="F17" i="28"/>
  <c r="E7" i="29"/>
  <c r="C9" i="29"/>
  <c r="G9" i="29" s="1"/>
  <c r="F10" i="29"/>
  <c r="D12" i="29"/>
  <c r="E15" i="29"/>
  <c r="C17" i="29"/>
  <c r="G17" i="29" s="1"/>
  <c r="F18" i="29"/>
  <c r="AD61" i="39"/>
  <c r="AD81" i="39"/>
  <c r="AD97" i="39"/>
  <c r="AD113" i="39"/>
  <c r="D7" i="32"/>
  <c r="H7" i="32"/>
  <c r="L7" i="32"/>
  <c r="E8" i="32"/>
  <c r="I8" i="32"/>
  <c r="F9" i="32"/>
  <c r="J9" i="32"/>
  <c r="C10" i="32"/>
  <c r="G10" i="32"/>
  <c r="K10" i="32"/>
  <c r="D11" i="32"/>
  <c r="H11" i="32"/>
  <c r="L11" i="32"/>
  <c r="E12" i="32"/>
  <c r="I12" i="32"/>
  <c r="F13" i="32"/>
  <c r="J13" i="32"/>
  <c r="C14" i="32"/>
  <c r="G14" i="32"/>
  <c r="K14" i="32"/>
  <c r="D15" i="32"/>
  <c r="H15" i="32"/>
  <c r="L15" i="32"/>
  <c r="E16" i="32"/>
  <c r="I16" i="32"/>
  <c r="F17" i="32"/>
  <c r="J17" i="32"/>
  <c r="E6" i="33"/>
  <c r="D7" i="33"/>
  <c r="C8" i="33"/>
  <c r="G8" i="33"/>
  <c r="F9" i="33"/>
  <c r="E10" i="33"/>
  <c r="D11" i="33"/>
  <c r="C12" i="33"/>
  <c r="G12" i="33"/>
  <c r="F13" i="33"/>
  <c r="E14" i="33"/>
  <c r="D15" i="33"/>
  <c r="C16" i="33"/>
  <c r="G16" i="33"/>
  <c r="F17" i="33"/>
  <c r="E18" i="33"/>
  <c r="C5" i="32"/>
  <c r="G5" i="32"/>
  <c r="K5" i="32"/>
  <c r="D6" i="32"/>
  <c r="H6" i="32"/>
  <c r="L6" i="32"/>
  <c r="E7" i="32"/>
  <c r="I7" i="32"/>
  <c r="F8" i="32"/>
  <c r="J8" i="32"/>
  <c r="C9" i="32"/>
  <c r="G9" i="32"/>
  <c r="K9" i="32"/>
  <c r="D10" i="32"/>
  <c r="H10" i="32"/>
  <c r="L10" i="32"/>
  <c r="E11" i="32"/>
  <c r="I11" i="32"/>
  <c r="F12" i="32"/>
  <c r="J12" i="32"/>
  <c r="C13" i="32"/>
  <c r="G13" i="32"/>
  <c r="K13" i="32"/>
  <c r="D14" i="32"/>
  <c r="H14" i="32"/>
  <c r="L14" i="32"/>
  <c r="E15" i="32"/>
  <c r="I15" i="32"/>
  <c r="F16" i="32"/>
  <c r="J16" i="32"/>
  <c r="C17" i="32"/>
  <c r="G17" i="32"/>
  <c r="K17" i="32"/>
  <c r="F6" i="33"/>
  <c r="E7" i="33"/>
  <c r="D8" i="33"/>
  <c r="C9" i="33"/>
  <c r="G9" i="33"/>
  <c r="F10" i="33"/>
  <c r="E11" i="33"/>
  <c r="D12" i="33"/>
  <c r="C13" i="33"/>
  <c r="G13" i="33"/>
  <c r="F14" i="33"/>
  <c r="E15" i="33"/>
  <c r="D16" i="33"/>
  <c r="C17" i="33"/>
  <c r="G17" i="33"/>
  <c r="F18" i="33"/>
  <c r="J7" i="32"/>
  <c r="C8" i="32"/>
  <c r="G8" i="32"/>
  <c r="K8" i="32"/>
  <c r="D9" i="32"/>
  <c r="H9" i="32"/>
  <c r="L9" i="32"/>
  <c r="E10" i="32"/>
  <c r="I10" i="32"/>
  <c r="F11" i="32"/>
  <c r="J11" i="32"/>
  <c r="C12" i="32"/>
  <c r="G12" i="32"/>
  <c r="K12" i="32"/>
  <c r="D13" i="32"/>
  <c r="H13" i="32"/>
  <c r="L13" i="32"/>
  <c r="E14" i="32"/>
  <c r="I14" i="32"/>
  <c r="F15" i="32"/>
  <c r="J15" i="32"/>
  <c r="C16" i="32"/>
  <c r="G16" i="32"/>
  <c r="K16" i="32"/>
  <c r="D17" i="32"/>
  <c r="H17" i="32"/>
  <c r="L17" i="32"/>
  <c r="C6" i="33"/>
  <c r="G6" i="33"/>
  <c r="F7" i="33"/>
  <c r="E8" i="33"/>
  <c r="D9" i="33"/>
  <c r="C10" i="33"/>
  <c r="G10" i="33"/>
  <c r="F11" i="33"/>
  <c r="E12" i="33"/>
  <c r="D13" i="33"/>
  <c r="C14" i="33"/>
  <c r="G14" i="33"/>
  <c r="F15" i="33"/>
  <c r="E16" i="33"/>
  <c r="D17" i="33"/>
  <c r="C18" i="33"/>
  <c r="G18" i="33"/>
  <c r="E5" i="32"/>
  <c r="I5" i="32"/>
  <c r="F6" i="32"/>
  <c r="J6" i="32"/>
  <c r="C7" i="32"/>
  <c r="G7" i="32"/>
  <c r="K7" i="32"/>
  <c r="D8" i="32"/>
  <c r="H8" i="32"/>
  <c r="L8" i="32"/>
  <c r="E9" i="32"/>
  <c r="I9" i="32"/>
  <c r="F10" i="32"/>
  <c r="J10" i="32"/>
  <c r="C11" i="32"/>
  <c r="G11" i="32"/>
  <c r="K11" i="32"/>
  <c r="D12" i="32"/>
  <c r="H12" i="32"/>
  <c r="L12" i="32"/>
  <c r="E13" i="32"/>
  <c r="I13" i="32"/>
  <c r="F14" i="32"/>
  <c r="J14" i="32"/>
  <c r="C15" i="32"/>
  <c r="G15" i="32"/>
  <c r="K15" i="32"/>
  <c r="D16" i="32"/>
  <c r="H16" i="32"/>
  <c r="L16" i="32"/>
  <c r="E17" i="32"/>
  <c r="I17" i="32"/>
  <c r="D6" i="33"/>
  <c r="C7" i="33"/>
  <c r="G7" i="33"/>
  <c r="F8" i="33"/>
  <c r="E9" i="33"/>
  <c r="D10" i="33"/>
  <c r="C11" i="33"/>
  <c r="G11" i="33"/>
  <c r="F12" i="33"/>
  <c r="E13" i="33"/>
  <c r="D14" i="33"/>
  <c r="C15" i="33"/>
  <c r="G15" i="33"/>
  <c r="F16" i="33"/>
  <c r="E17" i="33"/>
  <c r="P13" i="39"/>
  <c r="AD13" i="39"/>
  <c r="P25" i="39"/>
  <c r="P29" i="39"/>
  <c r="P41" i="39"/>
  <c r="P58" i="39"/>
  <c r="P62" i="39"/>
  <c r="P78" i="39"/>
  <c r="P98" i="39"/>
  <c r="P114" i="39"/>
  <c r="P32" i="39"/>
  <c r="P36" i="39"/>
  <c r="P77" i="39"/>
  <c r="P105" i="39"/>
  <c r="P19" i="39"/>
  <c r="P43" i="39"/>
  <c r="P55" i="39"/>
  <c r="P60" i="39"/>
  <c r="P64" i="39"/>
  <c r="P84" i="39"/>
  <c r="P88" i="39"/>
  <c r="P112" i="39"/>
  <c r="P14" i="39"/>
  <c r="P22" i="39"/>
  <c r="P26" i="39"/>
  <c r="P30" i="39"/>
  <c r="P38" i="39"/>
  <c r="P50" i="39"/>
  <c r="P59" i="39"/>
  <c r="P79" i="39"/>
  <c r="P83" i="39"/>
  <c r="P99" i="39"/>
  <c r="P111" i="39"/>
  <c r="P115" i="39"/>
  <c r="H12" i="26" l="1"/>
  <c r="H12" i="24"/>
  <c r="G14" i="24"/>
  <c r="H15" i="38"/>
  <c r="D18" i="38"/>
  <c r="G18" i="38"/>
  <c r="G6" i="24"/>
  <c r="G18" i="30"/>
  <c r="H18" i="30"/>
  <c r="H8" i="26"/>
  <c r="H6" i="26"/>
  <c r="E18" i="26"/>
  <c r="C18" i="30"/>
  <c r="G3" i="24"/>
  <c r="G9" i="27"/>
  <c r="H7" i="24"/>
  <c r="K18" i="30"/>
  <c r="H15" i="26"/>
  <c r="H9" i="26"/>
  <c r="I18" i="30"/>
  <c r="G16" i="27"/>
  <c r="H4" i="24"/>
  <c r="F18" i="30"/>
  <c r="G8" i="24"/>
  <c r="E19" i="31"/>
  <c r="H10" i="24"/>
  <c r="H9" i="38"/>
  <c r="G7" i="24"/>
  <c r="G15" i="24"/>
  <c r="H11" i="24"/>
  <c r="L18" i="30"/>
  <c r="G8" i="27"/>
  <c r="D19" i="27"/>
  <c r="G19" i="31"/>
  <c r="E18" i="30"/>
  <c r="G14" i="27"/>
  <c r="F19" i="27"/>
  <c r="H11" i="26"/>
  <c r="G18" i="26"/>
  <c r="D18" i="30"/>
  <c r="G9" i="24"/>
  <c r="H8" i="24"/>
  <c r="J18" i="30"/>
  <c r="H14" i="24"/>
  <c r="H15" i="24"/>
  <c r="C19" i="27"/>
  <c r="G6" i="27"/>
  <c r="H17" i="26"/>
  <c r="D18" i="26"/>
  <c r="G7" i="27"/>
  <c r="G11" i="27"/>
  <c r="G15" i="27"/>
  <c r="G13" i="27"/>
  <c r="C18" i="26"/>
  <c r="H5" i="26"/>
  <c r="H3" i="24"/>
  <c r="C19" i="31"/>
  <c r="G18" i="27"/>
  <c r="E19" i="27"/>
  <c r="H14" i="26"/>
  <c r="H9" i="24"/>
  <c r="G4" i="24"/>
  <c r="G12" i="24"/>
  <c r="H5" i="24"/>
  <c r="G11" i="24"/>
  <c r="H6" i="24"/>
  <c r="H10" i="26"/>
  <c r="G10" i="27"/>
  <c r="G10" i="24"/>
  <c r="G12" i="27"/>
  <c r="H16" i="26"/>
  <c r="H7" i="26"/>
  <c r="G17" i="27"/>
  <c r="H13" i="26"/>
  <c r="F18" i="26"/>
  <c r="G5" i="24"/>
  <c r="G13" i="24"/>
  <c r="D19" i="31"/>
  <c r="H13" i="24"/>
  <c r="F19" i="31"/>
  <c r="H17" i="24"/>
  <c r="H11" i="38"/>
  <c r="J18" i="32"/>
  <c r="H18" i="32"/>
  <c r="D18" i="28"/>
  <c r="F19" i="29"/>
  <c r="H10" i="28"/>
  <c r="E19" i="29"/>
  <c r="H16" i="38"/>
  <c r="G18" i="28"/>
  <c r="H11" i="28"/>
  <c r="F18" i="38"/>
  <c r="H21" i="24"/>
  <c r="F18" i="32"/>
  <c r="F18" i="28"/>
  <c r="G15" i="29"/>
  <c r="G7" i="29"/>
  <c r="E18" i="25"/>
  <c r="H5" i="25"/>
  <c r="H18" i="25" s="1"/>
  <c r="G13" i="29"/>
  <c r="H13" i="38"/>
  <c r="E18" i="28"/>
  <c r="H8" i="28"/>
  <c r="H16" i="28"/>
  <c r="E18" i="38"/>
  <c r="H8" i="38"/>
  <c r="H14" i="38"/>
  <c r="H9" i="28"/>
  <c r="H17" i="28"/>
  <c r="D19" i="29"/>
  <c r="H7" i="38"/>
  <c r="H6" i="28"/>
  <c r="H14" i="28"/>
  <c r="G8" i="29"/>
  <c r="G12" i="29"/>
  <c r="G16" i="29"/>
  <c r="H6" i="38"/>
  <c r="H12" i="38"/>
  <c r="H7" i="28"/>
  <c r="H15" i="28"/>
  <c r="G26" i="24"/>
  <c r="G18" i="24"/>
  <c r="L18" i="32"/>
  <c r="C18" i="38"/>
  <c r="H5" i="38"/>
  <c r="H17" i="38"/>
  <c r="H12" i="28"/>
  <c r="H10" i="38"/>
  <c r="C18" i="28"/>
  <c r="H5" i="28"/>
  <c r="H13" i="28"/>
  <c r="G6" i="29"/>
  <c r="C19" i="29"/>
  <c r="G10" i="29"/>
  <c r="G14" i="29"/>
  <c r="G18" i="29"/>
  <c r="G11" i="29"/>
  <c r="G22" i="24"/>
  <c r="H28" i="24"/>
  <c r="G17" i="24"/>
  <c r="H22" i="24"/>
  <c r="D18" i="32"/>
  <c r="I18" i="32"/>
  <c r="H24" i="24"/>
  <c r="G27" i="24"/>
  <c r="G19" i="24"/>
  <c r="H27" i="24"/>
  <c r="G28" i="24"/>
  <c r="G20" i="24"/>
  <c r="K18" i="32"/>
  <c r="H18" i="24"/>
  <c r="G25" i="24"/>
  <c r="D19" i="33"/>
  <c r="E18" i="32"/>
  <c r="H20" i="24"/>
  <c r="G19" i="33"/>
  <c r="H23" i="24"/>
  <c r="F19" i="33"/>
  <c r="G18" i="32"/>
  <c r="H25" i="24"/>
  <c r="C19" i="33"/>
  <c r="H16" i="24"/>
  <c r="G23" i="24"/>
  <c r="H19" i="24"/>
  <c r="G24" i="24"/>
  <c r="C18" i="32"/>
  <c r="G16" i="24"/>
  <c r="H26" i="24"/>
  <c r="E19" i="33"/>
  <c r="G21" i="24"/>
  <c r="H19" i="30" l="1"/>
  <c r="J19" i="30"/>
  <c r="H18" i="26"/>
  <c r="G19" i="30"/>
  <c r="D19" i="30"/>
  <c r="I19" i="30"/>
  <c r="G19" i="27"/>
  <c r="E19" i="30"/>
  <c r="L19" i="30"/>
  <c r="F19" i="30"/>
  <c r="K19" i="30"/>
  <c r="C19" i="30"/>
  <c r="A18" i="30"/>
  <c r="G19" i="29"/>
  <c r="F19" i="32"/>
  <c r="H18" i="28"/>
  <c r="H18" i="38"/>
  <c r="L19" i="32"/>
  <c r="J19" i="32"/>
  <c r="G19" i="32"/>
  <c r="I19" i="32"/>
  <c r="C19" i="32"/>
  <c r="A18" i="32"/>
  <c r="E19" i="32"/>
  <c r="K19" i="32"/>
  <c r="D19" i="32"/>
  <c r="H19" i="32"/>
  <c r="G85" i="55"/>
  <c r="J85" i="55" s="1"/>
  <c r="H102" i="55" l="1"/>
  <c r="E102" i="55"/>
  <c r="G102" i="55"/>
  <c r="J102" i="55" s="1"/>
  <c r="F102" i="55"/>
  <c r="H87" i="55"/>
  <c r="F87" i="55"/>
  <c r="E87" i="55"/>
  <c r="G83" i="55"/>
  <c r="J83" i="55" s="1"/>
  <c r="H83" i="55"/>
  <c r="E83" i="55"/>
  <c r="F83" i="55"/>
  <c r="H234" i="55"/>
  <c r="G234" i="55"/>
  <c r="J234" i="55" s="1"/>
  <c r="F234" i="55"/>
  <c r="H227" i="55"/>
  <c r="G227" i="55"/>
  <c r="J227" i="55" s="1"/>
  <c r="F227" i="55"/>
  <c r="E227" i="55"/>
  <c r="H22" i="55"/>
  <c r="G22" i="55"/>
  <c r="F22" i="55"/>
  <c r="E22" i="55"/>
  <c r="H196" i="55"/>
  <c r="E196" i="55"/>
  <c r="G196" i="55"/>
  <c r="J196" i="55" s="1"/>
  <c r="F196" i="55"/>
  <c r="H191" i="55"/>
  <c r="E191" i="55"/>
  <c r="G191" i="55"/>
  <c r="J191" i="55" s="1"/>
  <c r="F191" i="55"/>
  <c r="H190" i="55"/>
  <c r="G190" i="55"/>
  <c r="J190" i="55" s="1"/>
  <c r="L190" i="55" s="1"/>
  <c r="F190" i="55"/>
  <c r="E190" i="55"/>
  <c r="E182" i="55"/>
  <c r="H182" i="55"/>
  <c r="G182" i="55"/>
  <c r="J182" i="55" s="1"/>
  <c r="F182" i="55"/>
  <c r="E19" i="55"/>
  <c r="H28" i="55"/>
  <c r="G28" i="55"/>
  <c r="F28" i="55"/>
  <c r="E28" i="55"/>
  <c r="H27" i="55"/>
  <c r="G27" i="55"/>
  <c r="F27" i="55"/>
  <c r="E27" i="55"/>
  <c r="H19" i="55"/>
  <c r="G19" i="55" l="1"/>
  <c r="F19" i="55"/>
  <c r="H123" i="55" l="1"/>
  <c r="E123" i="55"/>
  <c r="G123" i="55"/>
  <c r="J123" i="55" s="1"/>
  <c r="L123" i="55" s="1"/>
  <c r="F123" i="55"/>
  <c r="E119" i="55"/>
  <c r="G119" i="55"/>
  <c r="J119" i="55" s="1"/>
  <c r="J118" i="55"/>
  <c r="H119" i="55"/>
  <c r="F119" i="55"/>
  <c r="H85" i="55"/>
  <c r="F85" i="55"/>
  <c r="E85" i="55"/>
</calcChain>
</file>

<file path=xl/comments1.xml><?xml version="1.0" encoding="utf-8"?>
<comments xmlns="http://schemas.openxmlformats.org/spreadsheetml/2006/main">
  <authors>
    <author>Windows User</author>
  </authors>
  <commentList>
    <comment ref="S4" authorId="0">
      <text>
        <r>
          <rPr>
            <b/>
            <sz val="9"/>
            <color indexed="81"/>
            <rFont val="Tahoma"/>
            <family val="2"/>
          </rPr>
          <t>Viết Tắt xã Mới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<sst xmlns="http://schemas.openxmlformats.org/spreadsheetml/2006/main" count="2190" uniqueCount="872">
  <si>
    <t>Giá đất điều tra</t>
  </si>
  <si>
    <t>So sánh %</t>
  </si>
  <si>
    <t>Tổng số phiếu</t>
  </si>
  <si>
    <t>Cao nhất</t>
  </si>
  <si>
    <t>Thấp nhất</t>
  </si>
  <si>
    <t>Tỉnh: Hà Tĩnh</t>
  </si>
  <si>
    <t>Loại đô thị</t>
  </si>
  <si>
    <t>Giá đất hiện hành</t>
  </si>
  <si>
    <t>Ghi chú
(Lý do điều chỉnh giá)</t>
  </si>
  <si>
    <t>STT</t>
  </si>
  <si>
    <t>Mẫu số 14</t>
  </si>
  <si>
    <t>ĐVT: tuyến đường, đoạn đường</t>
  </si>
  <si>
    <t>Tên huyện, thị xã</t>
  </si>
  <si>
    <t>Đô thị/ nông thôn</t>
  </si>
  <si>
    <t>Điều chỉnh tên</t>
  </si>
  <si>
    <t>Bổ sung mới</t>
  </si>
  <si>
    <t>Điều chỉnh tăng</t>
  </si>
  <si>
    <t>Điều chỉnh giảm</t>
  </si>
  <si>
    <t>Bỏ tuyến</t>
  </si>
  <si>
    <t>Đô thị</t>
  </si>
  <si>
    <t>Nông thôn</t>
  </si>
  <si>
    <t>ĐVT: phiếu điều tra</t>
  </si>
  <si>
    <t>Đơn vị hành chính</t>
  </si>
  <si>
    <t>Số lượng điểm điều tra (xã, phường, thị trấn)</t>
  </si>
  <si>
    <t>Số lượng điểm giá điều tra (tuyến đường, đoạn đường)</t>
  </si>
  <si>
    <t>Thông tin chung</t>
  </si>
  <si>
    <t>Đất ở nông thôn</t>
  </si>
  <si>
    <t>Đất ở đô thị</t>
  </si>
  <si>
    <t>Tổng</t>
  </si>
  <si>
    <t>Số phiếu tăng</t>
  </si>
  <si>
    <t>Tổng số phiếu tăng</t>
  </si>
  <si>
    <t>Dưới 20%</t>
  </si>
  <si>
    <t>Từ 20% -  &lt;50%</t>
  </si>
  <si>
    <t>Từ 50% -  &lt;100%</t>
  </si>
  <si>
    <t>Từ 100% - &lt;150%</t>
  </si>
  <si>
    <t>Từ 150% trở lên</t>
  </si>
  <si>
    <t>Dưới 10%</t>
  </si>
  <si>
    <t>Từ 10% -  &lt; 20%</t>
  </si>
  <si>
    <t>Từ 20% -  &lt; 40%</t>
  </si>
  <si>
    <t>Từ 40% trở lên</t>
  </si>
  <si>
    <t>Tỷ lệ tăng giữa giá đất đề xuất và giá đất hiện hành</t>
  </si>
  <si>
    <t>Từ 40% - &lt;60%</t>
  </si>
  <si>
    <t>Từ 60% trở lên</t>
  </si>
  <si>
    <t>Tỷ lệ giảm giữa giá đất đề xuất và giá đất hiện hành</t>
  </si>
  <si>
    <t>Thành phố Hà Tĩnh</t>
  </si>
  <si>
    <t>Thị xã Hồng Lĩnh</t>
  </si>
  <si>
    <t>Thị xã Kỳ Anh</t>
  </si>
  <si>
    <t>Huyện Nghi Xuân</t>
  </si>
  <si>
    <t>Huyện Đức Thọ</t>
  </si>
  <si>
    <t>Huyện Hương Sơn</t>
  </si>
  <si>
    <t>Huyện Hương Khê</t>
  </si>
  <si>
    <t>Huyện Vũ Quang</t>
  </si>
  <si>
    <t>Huyện Can Lộc</t>
  </si>
  <si>
    <t>Huyện Thạch Hà</t>
  </si>
  <si>
    <t>Huyện Lộc Hà</t>
  </si>
  <si>
    <t>Huyện Cẩm Xuyên</t>
  </si>
  <si>
    <t>Huyện Kỳ Anh</t>
  </si>
  <si>
    <t>Tổng số</t>
  </si>
  <si>
    <t>Chưa tính các tuyến tăng 0% do đề xuất giữ giá hiện hành</t>
  </si>
  <si>
    <t>SL xã điều tra</t>
  </si>
  <si>
    <t>SL điểm điều tra</t>
  </si>
  <si>
    <t>Điều chỉnh tên không điều chỉnh giá</t>
  </si>
  <si>
    <t>Điều chỉnh tên ko ĐC giá</t>
  </si>
  <si>
    <t>TT Xuân An</t>
  </si>
  <si>
    <t>TT Đức Thọ</t>
  </si>
  <si>
    <t>TT Nghi Xuân</t>
  </si>
  <si>
    <t>TT Phố Châu</t>
  </si>
  <si>
    <t>TT Tây Sơn</t>
  </si>
  <si>
    <t>NQ 59/NQ-HĐND ngày 15/7/2017</t>
  </si>
  <si>
    <t>TT Thạch Hà</t>
  </si>
  <si>
    <t>NQ 38/NQ-HĐND ngày 15/12/2016</t>
  </si>
  <si>
    <t>Số tên đường được đặt</t>
  </si>
  <si>
    <t>Thuộc TT</t>
  </si>
  <si>
    <t>Thuộc Nghị quyết</t>
  </si>
  <si>
    <t>XA</t>
  </si>
  <si>
    <t>Tiên Điền</t>
  </si>
  <si>
    <t>1.1</t>
  </si>
  <si>
    <t>DI</t>
  </si>
  <si>
    <t>X</t>
  </si>
  <si>
    <t>1.2</t>
  </si>
  <si>
    <t>BS</t>
  </si>
  <si>
    <t>Xuân Đan</t>
  </si>
  <si>
    <t>2.1</t>
  </si>
  <si>
    <t>6.1</t>
  </si>
  <si>
    <t>6.3</t>
  </si>
  <si>
    <t>Xuân Trường</t>
  </si>
  <si>
    <t>11.1</t>
  </si>
  <si>
    <t>11.2</t>
  </si>
  <si>
    <t>12.6</t>
  </si>
  <si>
    <t>x</t>
  </si>
  <si>
    <t>IV</t>
  </si>
  <si>
    <t>Sơn Thịnh</t>
  </si>
  <si>
    <t>Sơn Diệm</t>
  </si>
  <si>
    <t>Sơn Hà</t>
  </si>
  <si>
    <t>Sơn Phúc</t>
  </si>
  <si>
    <t>Sơn Mỹ</t>
  </si>
  <si>
    <t>Sơn Mai</t>
  </si>
  <si>
    <t>Sơn Quang</t>
  </si>
  <si>
    <t>Quốc lộ 8A</t>
  </si>
  <si>
    <t>Sơn Tân</t>
  </si>
  <si>
    <t>HUYỆN ĐỨC THỌ</t>
  </si>
  <si>
    <t>Đức Yên</t>
  </si>
  <si>
    <t>Từ đường sắt đến cống tiêu nước Tùng Ảnh</t>
  </si>
  <si>
    <t>Từ đường sắt đến Cầu Đôi II</t>
  </si>
  <si>
    <t>Đường Đức Yên Tùng Ảnh</t>
  </si>
  <si>
    <t>Từ đường sắt đến Quốc lộ 8A</t>
  </si>
  <si>
    <t>Đường Cơ đê La Giang phía đồng</t>
  </si>
  <si>
    <t>Đoạn tiếp giáp địa giới thị trấn Đức Thọ đến hết khu dân cư xóm 4 Quang Lĩnh (Bãi Phở) xã Đức Yên</t>
  </si>
  <si>
    <t>Tiếp đó đến hết địa giới hành chính xã Đức Yên</t>
  </si>
  <si>
    <t>Đường WB (Đoạn qua xã Đức Yên)</t>
  </si>
  <si>
    <t>Đường WB đoạn qua xã Đức Yên</t>
  </si>
  <si>
    <t>Các lô đất dãy 2-3 bám đường QL 8A vùng Tam Tang</t>
  </si>
  <si>
    <t>Các lô đất dãy 4-5 bám đường QL 8A vùng Tam Tang</t>
  </si>
  <si>
    <t>Đường từ tượng Đức Mẹ thôn Đại Thành lên hết trục đường tiếp giáp với Thị trấn</t>
  </si>
  <si>
    <t>Đường trục thôn Đại nghĩa Từ cầu hói trước đất anh Minh qua đường WB2 đến trước đất bà Mai</t>
  </si>
  <si>
    <t>Đường trục thôn Đức Minh từ đê đến cuối đường xóm</t>
  </si>
  <si>
    <t>Các vị trí còn lại của xã</t>
  </si>
  <si>
    <t>Đức Long</t>
  </si>
  <si>
    <t>Đức Lâm</t>
  </si>
  <si>
    <t>Trung Lễ</t>
  </si>
  <si>
    <t>Đường trục thôn</t>
  </si>
  <si>
    <t>Đức Thuỷ</t>
  </si>
  <si>
    <t>Đức Nhân</t>
  </si>
  <si>
    <t>Đức Thịnh</t>
  </si>
  <si>
    <t>Đường từ QL 8A Đức Thủy Đức Thịnh (Đoạn qua xã Đức Thịnh)</t>
  </si>
  <si>
    <t>Đường cầu xóm 5 Đức Thịnh</t>
  </si>
  <si>
    <t>Đường Máng (đi Thái Yên )</t>
  </si>
  <si>
    <t>Xóm Quang Tiến</t>
  </si>
  <si>
    <t>Từ đất anh Đức Cầu đến hết đất anh Hợp</t>
  </si>
  <si>
    <t>Các tuyến đường còn lại của xã</t>
  </si>
  <si>
    <t>Xóm Liên Thịnh</t>
  </si>
  <si>
    <t>Từ cầu Bảy Thẹn đến giáp xã Thái Yên</t>
  </si>
  <si>
    <t>Xóm Trường Thịnh</t>
  </si>
  <si>
    <t>Từ đất anh Công đến hết đất anh Diệu</t>
  </si>
  <si>
    <t>Từ đất Hưng Thu đến hết đất anh Thương</t>
  </si>
  <si>
    <t>Từ đất anh Lưu đến hết đất chị Thủy</t>
  </si>
  <si>
    <t>Xóm Đồng Cần</t>
  </si>
  <si>
    <t>Các lô đất thuộc các tuyến đường trong Cụm CN TTCN làng nghề</t>
  </si>
  <si>
    <t>Đường từ Tỉnh lộ 12 vào địa giới hành chính xã Thái Yên tuyến 1 (đường Quan)</t>
  </si>
  <si>
    <t>Đường từ Tỉnh lộ 12 vào địa giới hành chính xã Thái Yên tuyến 2 (đường cổng chào thôn 8)</t>
  </si>
  <si>
    <t>Đường từ Thái Yên Đức Thịnh (đường Máng )</t>
  </si>
  <si>
    <t>Các lô đất vùng QH Nương Dưa</t>
  </si>
  <si>
    <t>Các lô đất vùng QH Đồng Chánh</t>
  </si>
  <si>
    <t>Các lô đất vùng QH Đồng Chuột</t>
  </si>
  <si>
    <t>Bùi Xá</t>
  </si>
  <si>
    <t>Đức Châu</t>
  </si>
  <si>
    <t>Đức Tùng</t>
  </si>
  <si>
    <t>Đức Lạc</t>
  </si>
  <si>
    <t>Đức Hoà</t>
  </si>
  <si>
    <t>Đức Thanh</t>
  </si>
  <si>
    <t>Thôn Xóm Mới</t>
  </si>
  <si>
    <t>Các lô đất mới dãy 2. 3 Quốc lộ 15A vùng Đồng Đeo. Trọt Kia. Đồng Trổ</t>
  </si>
  <si>
    <t>Các đường bê tông còn lại</t>
  </si>
  <si>
    <t>Thôn Đại Liên</t>
  </si>
  <si>
    <t>Thôn Thanh Trung</t>
  </si>
  <si>
    <t>Thôn Thanh Đình</t>
  </si>
  <si>
    <t>Từ Tỉnh lộ 12 đến hết đất ông bà Tám</t>
  </si>
  <si>
    <t>Đường từ đất ông bà Trọng đến hết đất ông bà Dục Ý</t>
  </si>
  <si>
    <t>Các lô đất mới dãy 2. 3 Tỉnh lộ 12 khu vực Nhà Hồ. Đồng Trưa</t>
  </si>
  <si>
    <t>Đức Dũng</t>
  </si>
  <si>
    <t>Đường nội vùng Bắc Khe Lang đoạn qua xã Đức Dũng</t>
  </si>
  <si>
    <t>Đường trục chính thôn xóm:</t>
  </si>
  <si>
    <t>Từ thôn Đông Dũng (thôn 5 cũ) đi thôn Trung Nam (thôn 7 cũ)</t>
  </si>
  <si>
    <t>Giáp đường trục xã thôn Trung Nam đi Đức An</t>
  </si>
  <si>
    <t>Từ giáp đất anh Phan Cừ đến hết đất bà Huệ Điệp</t>
  </si>
  <si>
    <t>Từ giáp đất anh Lam Minh đến đường vào chợ</t>
  </si>
  <si>
    <t>Từ giáp đất ông Thoại đến hết đất nhà văn hóa thôn Đại Tiến (thôn 9 cũ)</t>
  </si>
  <si>
    <t>Dãy 2, 3 vùng quy hoạch Nhà Bái mới</t>
  </si>
  <si>
    <t>Đường nhánh thôn xóm:</t>
  </si>
  <si>
    <t>Từ đường trục xã (anh Hải) đến đất ông Phú ra NVH thôn Đông Dũng đến hết đất chị Sen</t>
  </si>
  <si>
    <t>Từ đất Minh Thùy ra đường trục xã đến hết đất Phan Thiên (thôn Đông Dũng)</t>
  </si>
  <si>
    <t>Từ giáp đất Phan Hiểu đến đất Cao Thanh Hà và Từ Đào Tâm đến hết đất Phạm Thị Phú thôn Đông Dũng (thôn 6 cũ)</t>
  </si>
  <si>
    <t>Từ giáp đất Nguyễn Song đến đất Hoa Xuân Phú và từ đất anh Tâm đến hết đất ông Tục thôn Đông Dũng</t>
  </si>
  <si>
    <t>Từ giáp đất Phan Tài đến đất Phan Thiên và đất Từ Nguyễn Nhật đến hết đất Đào Hòa thôn Đông Dũng</t>
  </si>
  <si>
    <t>Từ giáp đất anh Yên vào đất ông Tam Tân và từ đất Bình Thuyên ra đến hết đất chị Mai thôn Trung Nam</t>
  </si>
  <si>
    <t>Từ giáp đất Bình Thuyên ra đất chị Mai và từ đất Bình Cu ra hết đất ông Tứ thôn Trung Nam</t>
  </si>
  <si>
    <t>Từ giáp đất bà Quang ra đất anh Lợi Lê và từ đất Đức Hộ ra đến hết đất ông Lê thôn Trung Nam</t>
  </si>
  <si>
    <t>Từ giáp đất ông Viện ra đất anh Trọng và đường vào đất Nguyễn Tịnh . Đào Đạt thôn Ttung Nam</t>
  </si>
  <si>
    <t>Từ giáp đất anh Trung đến hết đất anh Hòa (thôn Trung Nam)</t>
  </si>
  <si>
    <t>Giáp đường trục xã từ đất anh Hội đến hết đất bà Thảo (thôn Trung Nam)</t>
  </si>
  <si>
    <t>Từ ngõ anh Hựu đến đất ông Tam đường và từ đất Huấn Thanh đến hết đất Bình Vượng thôn Trung Nam (thôn 8 cũ)</t>
  </si>
  <si>
    <t>Từ giáp đất anh Huấn Thanh đến đất anh Bình Vượng đến hết đất ông Hồng thôn Trung Nam</t>
  </si>
  <si>
    <t>Từ ngõ anh Mạnh đến ngõ ông Trị và từ đất anh Tuấn đi đến hết đất ông Cảnh thôn Trung Nam</t>
  </si>
  <si>
    <t>Từ ngõ anh Trung đến đất bà Tứ Thái và từ đất ông Cầm đến hết đất anh Triều thôn Trung Nam</t>
  </si>
  <si>
    <t>Từ ngõ anh Lân đến đất anh Tích thôn Trung Nam vòng lên hết đất bà Lai thôn Trung Nam</t>
  </si>
  <si>
    <t>Đức An</t>
  </si>
  <si>
    <t>Thôn Hạ Tiến</t>
  </si>
  <si>
    <t>Các lô đất mới tại vùng Phúc Nga Thôn Hạ Tiến</t>
  </si>
  <si>
    <t>Thôn Quang Tiền (thôn Trung Tiến. thôn Thượng Tiến cũ)</t>
  </si>
  <si>
    <t>Thôn Tân Tiến</t>
  </si>
  <si>
    <t>Thôn Đại An (thôn Hòa Bình. thôn Đức Thịnh cũ)</t>
  </si>
  <si>
    <t>Thôn Long Thành</t>
  </si>
  <si>
    <t>Thôn Hữu Chế (thôn Long Thủy. Long Mã cũ)</t>
  </si>
  <si>
    <t>Từ huyện lộ 19 đến Giếng Diệu</t>
  </si>
  <si>
    <t>Thôn Long Hòa</t>
  </si>
  <si>
    <t>Từ ngõ Nguyễn Tam vòng quang đến ngõ Trần Quang Lộc</t>
  </si>
  <si>
    <t>Từ Hội quán thôn đến ngõ Lê Ánh Điện</t>
  </si>
  <si>
    <t>Tuyến đường 70/ Từ ông Lê Đức Ký đến hồ Trục Xối</t>
  </si>
  <si>
    <t>Từ huyện lộ 19 đến cầu nhà vẹo</t>
  </si>
  <si>
    <t>Đức Quang</t>
  </si>
  <si>
    <t>Đức Vĩnh</t>
  </si>
  <si>
    <t>Đức Lập</t>
  </si>
  <si>
    <t>Khánh Lộc</t>
  </si>
  <si>
    <t>Kim Lộc</t>
  </si>
  <si>
    <t>Song Lộc</t>
  </si>
  <si>
    <t>Tiến Lộc</t>
  </si>
  <si>
    <t>Trường Lộc</t>
  </si>
  <si>
    <t>Vĩnh Lộc</t>
  </si>
  <si>
    <t>VII</t>
  </si>
  <si>
    <t>Kỳ Hợp</t>
  </si>
  <si>
    <t>Kỳ Lâm</t>
  </si>
  <si>
    <t>Thạch Bằng</t>
  </si>
  <si>
    <t>Bình Lộc</t>
  </si>
  <si>
    <t>An Lộc</t>
  </si>
  <si>
    <r>
      <t xml:space="preserve"> ĐVT: 1.000 đồng/m</t>
    </r>
    <r>
      <rPr>
        <i/>
        <vertAlign val="superscript"/>
        <sz val="10"/>
        <rFont val="Times New Roman"/>
        <family val="1"/>
      </rPr>
      <t>2</t>
    </r>
  </si>
  <si>
    <t>Đường Trần Phú</t>
  </si>
  <si>
    <t>Đường Phan Đình Phùng</t>
  </si>
  <si>
    <t>Đường Nguyễn Thị Minh Khai</t>
  </si>
  <si>
    <t>Đường Lê Ninh</t>
  </si>
  <si>
    <t>Đường Phan Anh</t>
  </si>
  <si>
    <t>Đường Lê Văn Thiêm</t>
  </si>
  <si>
    <t>Thị trấn Nghi Xuân</t>
  </si>
  <si>
    <t>Thị trấn Cẩm Xuyên</t>
  </si>
  <si>
    <t>r</t>
  </si>
  <si>
    <t>Đường Yên Trung</t>
  </si>
  <si>
    <t>Đoạn I: Từ đường La Giang đến UBND thị trấn Đức Thọ</t>
  </si>
  <si>
    <t>Đoạn II: Tiếp đó đến vòng xuyến</t>
  </si>
  <si>
    <t>Đường vào ga Yên Trung</t>
  </si>
  <si>
    <t>Đoạn I: Từ vòng xuyến đến đường Minh Khai</t>
  </si>
  <si>
    <t>Đoạn II: Tiếp đó đến hết địa giới hành chính Thị trấn Đức Thọ</t>
  </si>
  <si>
    <t>Đường Trần Dực</t>
  </si>
  <si>
    <t>Đoạn I: Đoạn tiếp giáp với xã Tùng Ảnh đến đường Hoài Nhơn</t>
  </si>
  <si>
    <t>Đoạn II: Tiếp đó đến đường Phan Bá Đạt</t>
  </si>
  <si>
    <t>Đoạn I: Từ đường Trần Phú đến đường Trần Dực</t>
  </si>
  <si>
    <t>Đoạn II: Tiếp đó đến đường La Giang</t>
  </si>
  <si>
    <t>Đoạn III:  Tiếp đó đến Nam cầu Thọ Tường</t>
  </si>
  <si>
    <t>Đường La Giang</t>
  </si>
  <si>
    <t>Đoạn I: Đoạn tiếp giáp địa giới xã Tùng Ảnh đến đường Lê Thước</t>
  </si>
  <si>
    <t>Đoạn II: Tiếp đó đến đường Nguyễn Thị Minh Khai</t>
  </si>
  <si>
    <t>Đoạn III: Tiếp đó đến giáp đường sắt Bắc Nam</t>
  </si>
  <si>
    <t>Đoạn IV: Tiếp đó đến hết địa giới hành chính Thị trấn</t>
  </si>
  <si>
    <t>Đường Hoài Nhơn</t>
  </si>
  <si>
    <t>Đoạn I: Từ đường La Giang đến đường Trần Dực</t>
  </si>
  <si>
    <t>Đoạn II: Tiếp đó đến điểm uốn phía Tây Đền Hồ Nam</t>
  </si>
  <si>
    <t>Đường Ngô Bá Thành</t>
  </si>
  <si>
    <t>Đoạn I: Đoạn mới từ đường Yên Trung đến cầu chui đường sắt (tổ dân phố 5)</t>
  </si>
  <si>
    <t>Đoạn II: Tiếp đó đến đê La Giang</t>
  </si>
  <si>
    <t>Từ đường Minh Khai (công an huyện) đến hết đất khu quy hoạch nhà Lay</t>
  </si>
  <si>
    <t>Đường Phan Bá Đạt</t>
  </si>
  <si>
    <t>Đoạn I: Từ đường Nguyễn Thị Minh Khai đến hết đất ông Giáp tổ dân phố 2</t>
  </si>
  <si>
    <t>Đoạn II: Tiếp đó đến đường Hoài Nhơn</t>
  </si>
  <si>
    <t>Đường Lê Thước</t>
  </si>
  <si>
    <t>Các tuyến nội thị</t>
  </si>
  <si>
    <t>Các lô đất bám đường trong khu dân cư Thương nghiệp cũ (dãy 2, 3 đường Yên Trung)</t>
  </si>
  <si>
    <t>Đoạn mới  từ đường Yên Trung sang đường nối Quốc lộ 15A đi Tùng Châu (trường mầm non cũ)</t>
  </si>
  <si>
    <t>Đoạn mới từ đường Yên Trung sang đường nối Quốc lộ 15A đi Tùng Châu (đất cô Thuỷ tổ dân phố 5 đến hết đất ông Lộc tổ dân phố 2)</t>
  </si>
  <si>
    <t>Đoạn mới từ đường Yên Trung sang đường nối Quốc lộ 15A đi Tùng Châu (trạm y tế cũ)</t>
  </si>
  <si>
    <t>Các đoạn mới từ đường Yên Trung sang đường sắt (đường quy hoạch tổ dân phố 7) 4 tuyến &lt;3m</t>
  </si>
  <si>
    <t>Các lô đất bám đường trong khu dân cư mới đường &gt; 9m dãy 2,3 đường Yên Trung (phía đông đường)</t>
  </si>
  <si>
    <t>Các lô đất bám đường trong khu dân cư mới đường &gt; 9m dãy 4,5 đường Yên Trung (phía đông đường)</t>
  </si>
  <si>
    <t>Các lô đất bám đường trong khu dân cư mới đường &gt; 9m dãy 6,7,8 đường Yên Trung (phía đông đường)</t>
  </si>
  <si>
    <t>Các đoạn đường  từ đường Yên Trung đến giáp đất sản xuất nông nghiệp (tổ dân phố 8) 7 tuyến mặt đường &lt; 3m (phía Tây đường)</t>
  </si>
  <si>
    <t>Các lô đất bám đường trong khu dân cư mới, đường &gt;10m dãy 2,3 đường Quốc lộ 8A</t>
  </si>
  <si>
    <t>Đường dân cư từ ngã ba đất ông Hoạt đến đê La Giang (tổ dân phố 2)</t>
  </si>
  <si>
    <t>Đường dân cư từ ngã tư đất ông Dũng đến hết đất ông Hải tổ dân phố 1,2</t>
  </si>
  <si>
    <t>Đường dân cư chữ (L) từ nối đường nối Quốc lộ 15A đi Tùng Châu (đất ông Tân) đến ngã tư đất ông Giáp tổ dân phố 2</t>
  </si>
  <si>
    <t>Đường dân cư từ nối đường nối Quốc lộ 15A đi Tùng Châu (đất ông Bé tổ dân phố 2) đến trạm y tế (đất thầy Văn) tổ dân phố 5</t>
  </si>
  <si>
    <t>Đường dân cư từ nối đường Đức Yên Tùng Ảnh (trường mầm non địa điểm 2) đến đê La Giang tổ dân phố 1</t>
  </si>
  <si>
    <t>Đường dân cư từ nối đường Đức Yên Tùng Ảnh (đất ông Khoa) đến đê La Giang tổ dân phố 1</t>
  </si>
  <si>
    <t>Đường dân cư từ nối đường Đức Yên Tùng Ảnh (đất ông Quý) đến đê La Giang khối tổ dân phố 1</t>
  </si>
  <si>
    <t>Đường từ đê La Giang từ tổ dân phố 6 đến nối cầu chui tổ dân phố 5</t>
  </si>
  <si>
    <t>Đường Đậu Quang Lĩnh: Từ đường La Giang từ tổ dân phố 6 đến hết đất trạm thú y (đường 2 xã Đức Yên - Thị trấn)</t>
  </si>
  <si>
    <t>Đường quy hoạch xen dắm trong các khối dân cư cũ nền đường &gt; 5m</t>
  </si>
  <si>
    <t>Các đường còn lại trong các tổ dân phố 1, 2, 3, 4</t>
  </si>
  <si>
    <t>Các đường bê còn lại trong tổ dân phố 6 (khu vực trong đê)</t>
  </si>
  <si>
    <t>Các đường còn lại trong các tổ dân phố 3, 4, 5, 6 (khu vực ngoài đê)</t>
  </si>
  <si>
    <t>Đường Hộ Đê từ đường Trần Phú đến đường Hoài Nhơn</t>
  </si>
  <si>
    <t>Các lô đất bám đường  dãy 2, 3 trong khu dân cư mới Nhà Lay Trên</t>
  </si>
  <si>
    <t>Các lô đất bám đường  dãy 4, 5 trong khu dân cư mới Nhà Lay Trên</t>
  </si>
  <si>
    <t xml:space="preserve">BẢNG TỔNG HỢP GIÁ ĐẤT  </t>
  </si>
  <si>
    <t>Phổ Biến</t>
  </si>
  <si>
    <t>Các lô đất bám đường &gt; 9m trong khu dân cư mới Nhà Lay Dưới</t>
  </si>
  <si>
    <t>Các lô đất bám đường &gt; 7m trong khu dân cư mới Nhà Lay Dưới</t>
  </si>
  <si>
    <t>Huyện</t>
  </si>
  <si>
    <t>Thạch Đồng</t>
  </si>
  <si>
    <t>Thạc Môn</t>
  </si>
  <si>
    <t>Xã Mới</t>
  </si>
  <si>
    <t>Kỳ Hưng</t>
  </si>
  <si>
    <t>Cẩm Huy</t>
  </si>
  <si>
    <t>Thị trấn Cẩm xuyên</t>
  </si>
  <si>
    <t>Cẩm Nam</t>
  </si>
  <si>
    <t>Cẩm Phúc</t>
  </si>
  <si>
    <t>Cẩm Thăng</t>
  </si>
  <si>
    <t>Cẩm Yên</t>
  </si>
  <si>
    <t>Cẩm Hoà</t>
  </si>
  <si>
    <t>Thạch Thanh</t>
  </si>
  <si>
    <t>Thạch Hương</t>
  </si>
  <si>
    <t>Thạch Lâm</t>
  </si>
  <si>
    <t>Phù Việt</t>
  </si>
  <si>
    <t>Việt Xuyên</t>
  </si>
  <si>
    <t>Thạch Lưu</t>
  </si>
  <si>
    <t>Thạch Vĩnh</t>
  </si>
  <si>
    <t>Bắc Sơn</t>
  </si>
  <si>
    <t>Thạch Điền</t>
  </si>
  <si>
    <t>Thạch Bàn</t>
  </si>
  <si>
    <t>Thị trấn nghèn</t>
  </si>
  <si>
    <t>Yên LỘc</t>
  </si>
  <si>
    <t>Thị trấn Tiên Điền</t>
  </si>
  <si>
    <t xml:space="preserve">Đức La </t>
  </si>
  <si>
    <t>Thái yên</t>
  </si>
  <si>
    <t>Sơn AN</t>
  </si>
  <si>
    <t>Sơn Hoà</t>
  </si>
  <si>
    <t>Hương Thọ</t>
  </si>
  <si>
    <t>Hương Quang</t>
  </si>
  <si>
    <t>Sơn Thọ</t>
  </si>
  <si>
    <t>Phương Mỹ</t>
  </si>
  <si>
    <t>Phương Điền</t>
  </si>
  <si>
    <t>Phường Sông trí</t>
  </si>
  <si>
    <t>Nam Hương</t>
  </si>
  <si>
    <t>Thị Trấn Lôc Hà</t>
  </si>
  <si>
    <t>Thị trấn Đức thọ</t>
  </si>
  <si>
    <t>Thị Trấn Đức Thọ</t>
  </si>
  <si>
    <t>Hương Điền</t>
  </si>
  <si>
    <t>Nhập Xã Theo NQ 819/NQ-UBTVQH14 Ngày 21/11/2019 của UB Thường Vụ QH Về việc sắp xếp các đơn vị hành chính cấp xã thuộc Tỉnh Hà Tĩnh</t>
  </si>
  <si>
    <t>Xã, thị trấn sát nhập</t>
  </si>
  <si>
    <t>Vũ Quang</t>
  </si>
  <si>
    <t>Thạch Hà</t>
  </si>
  <si>
    <t>Nghi Xuân</t>
  </si>
  <si>
    <t>Lộc Hà</t>
  </si>
  <si>
    <t>Kỳ Anh</t>
  </si>
  <si>
    <t>Hương Sơn</t>
  </si>
  <si>
    <t>Đức Thọ</t>
  </si>
  <si>
    <t>Cẩm Xuyên</t>
  </si>
  <si>
    <t>Can Lộc</t>
  </si>
  <si>
    <t>Thị trấn Thạch Hà</t>
  </si>
  <si>
    <t>Thạch Tân</t>
  </si>
  <si>
    <t>Miền Núi</t>
  </si>
  <si>
    <t>Thạch Đỉnh</t>
  </si>
  <si>
    <t>Hương Khê</t>
  </si>
  <si>
    <t>Thị trấn Đức Thọ</t>
  </si>
  <si>
    <t>Phụ lục 25: So sánh mức tăng giữa giá điều tra và giá theo Bảng giá năm 2015 đối với đất ở nông thôn</t>
  </si>
  <si>
    <t>Thạch Tiến</t>
  </si>
  <si>
    <t>(Áp dụng đối với đất ở đô thị)</t>
  </si>
  <si>
    <r>
      <rPr>
        <b/>
        <sz val="10"/>
        <rFont val="Times New Roman"/>
        <family val="1"/>
      </rPr>
      <t>Đường Bùi Dương Lịch</t>
    </r>
    <r>
      <rPr>
        <sz val="10"/>
        <rFont val="Times New Roman"/>
        <family val="1"/>
      </rPr>
      <t xml:space="preserve"> (Từ đường Hoài Nhơn đến giáp địa giới hành chính xã Tùng Ảnh)</t>
    </r>
  </si>
  <si>
    <t>Đường trục thôn Đại Lợi (giáp ranh giữa xã Đức Yên -Thị Trấn từ góc ao đất bà Hồng sang xóm II đến ngã tư trước đất bà Liên)</t>
  </si>
  <si>
    <t>Đường trục thôn Đại Lợi từ cầu ông Hàn đến hết hội quán thôn 1</t>
  </si>
  <si>
    <t>Đường trục từ đất ông Xuân đến hết đất ông Trạch</t>
  </si>
  <si>
    <t>Trục đường thôn từ đất Cố Hợp thôn Đức Lợi đến cống thoát nước sau đất bà Ngọc thôn Đại Thành</t>
  </si>
  <si>
    <t>Đường từ đất ông Khang xuống đến hết đất nhà Dòng</t>
  </si>
  <si>
    <t>Đường trục Hùng Dũng từ đất anh Đạt đến hết đất ông Tùng</t>
  </si>
  <si>
    <t>Các trục đường có mặt đường từ 6 m trở lên ngoài các tuyến đường nêu trên</t>
  </si>
  <si>
    <t>Phường Hưng Trí</t>
  </si>
  <si>
    <t>Xã Khánh Vĩnh Yên</t>
  </si>
  <si>
    <t>Xã Kim Song Trường</t>
  </si>
  <si>
    <t>Xã Bùi La Nhân</t>
  </si>
  <si>
    <t>Xã Lâm Trung Thuỷ</t>
  </si>
  <si>
    <t>Xã Thanh Bình Thịnh</t>
  </si>
  <si>
    <t>Xã Tùng Châu</t>
  </si>
  <si>
    <t>Xã Quang Vĩnh</t>
  </si>
  <si>
    <t>Xã An Dũng</t>
  </si>
  <si>
    <t>Xã Hoà Lạc</t>
  </si>
  <si>
    <t>Xã Tân Dân</t>
  </si>
  <si>
    <t>Xã Tân Mỹ Hà</t>
  </si>
  <si>
    <t>Xã An Hoà Thịnh</t>
  </si>
  <si>
    <t>Xã Kim Hoa</t>
  </si>
  <si>
    <t>Sơn Thuỷ</t>
  </si>
  <si>
    <t>xx</t>
  </si>
  <si>
    <t>Xã Quang Diệm</t>
  </si>
  <si>
    <t>Xã Quang Thọ</t>
  </si>
  <si>
    <t>Xã Thọ Điền</t>
  </si>
  <si>
    <t>Xã Điền Mỹ</t>
  </si>
  <si>
    <t>Xã Đồng Môn</t>
  </si>
  <si>
    <t>Xã Tân Lâm Hương</t>
  </si>
  <si>
    <t>Xã Việt Tiến</t>
  </si>
  <si>
    <t>Xã Lưu Vĩnh Sơn</t>
  </si>
  <si>
    <t>Xã Nam Điền</t>
  </si>
  <si>
    <t>Xã Đỉnh Bàn</t>
  </si>
  <si>
    <t>Xã Đan Trường</t>
  </si>
  <si>
    <t>Xã Bình An</t>
  </si>
  <si>
    <t>Xã Lâm Hợp</t>
  </si>
  <si>
    <t>Xã Nam Phúc Thăng</t>
  </si>
  <si>
    <t>Xã Yên Hoà</t>
  </si>
  <si>
    <t>Số TT theo QĐ 61</t>
  </si>
  <si>
    <t>Số TT theo QĐ 23</t>
  </si>
  <si>
    <t>1.1.1</t>
  </si>
  <si>
    <t>1.1.2</t>
  </si>
  <si>
    <t>1.1.3</t>
  </si>
  <si>
    <t>1.1.4</t>
  </si>
  <si>
    <t>1.1.5</t>
  </si>
  <si>
    <t>1.1.6</t>
  </si>
  <si>
    <t>1.1.7</t>
  </si>
  <si>
    <t>1.1.8</t>
  </si>
  <si>
    <t>1.1.9</t>
  </si>
  <si>
    <t>1.1.10</t>
  </si>
  <si>
    <t>1.2.1</t>
  </si>
  <si>
    <t>1.2.2</t>
  </si>
  <si>
    <t>1.2.3</t>
  </si>
  <si>
    <t>1.2.4</t>
  </si>
  <si>
    <t>1.2.5</t>
  </si>
  <si>
    <t>1.2.6</t>
  </si>
  <si>
    <t>6.1.1</t>
  </si>
  <si>
    <t>6.1.2</t>
  </si>
  <si>
    <t>6.1.3</t>
  </si>
  <si>
    <t>6.1.4</t>
  </si>
  <si>
    <t>6.1.5</t>
  </si>
  <si>
    <t>6.1.6</t>
  </si>
  <si>
    <t>6.1.7</t>
  </si>
  <si>
    <t>6.2.1</t>
  </si>
  <si>
    <t>6.2.2</t>
  </si>
  <si>
    <t>6.2.4</t>
  </si>
  <si>
    <t>6.2.5</t>
  </si>
  <si>
    <t>6.2.7</t>
  </si>
  <si>
    <t>6.2.8</t>
  </si>
  <si>
    <t>6.2.9</t>
  </si>
  <si>
    <t>6.2.10</t>
  </si>
  <si>
    <t>1.1.11</t>
  </si>
  <si>
    <t>1.1.12</t>
  </si>
  <si>
    <t>1.1.13</t>
  </si>
  <si>
    <t>1.1.14</t>
  </si>
  <si>
    <t>1.1.15</t>
  </si>
  <si>
    <t>6.1.8</t>
  </si>
  <si>
    <t>6.3.1</t>
  </si>
  <si>
    <t>6.3.3</t>
  </si>
  <si>
    <t>11.1.1</t>
  </si>
  <si>
    <t>11.1.2</t>
  </si>
  <si>
    <t>11.1.3</t>
  </si>
  <si>
    <t>11.1.4</t>
  </si>
  <si>
    <t>11.1.5</t>
  </si>
  <si>
    <t>11.1.6</t>
  </si>
  <si>
    <t>11.2.1</t>
  </si>
  <si>
    <t>11.2.3</t>
  </si>
  <si>
    <t>11.2.4</t>
  </si>
  <si>
    <t>11.2.5</t>
  </si>
  <si>
    <t>11.2.6</t>
  </si>
  <si>
    <t>11.2.7</t>
  </si>
  <si>
    <t>11.2.8</t>
  </si>
  <si>
    <t>11.2.9</t>
  </si>
  <si>
    <t>11.2.10</t>
  </si>
  <si>
    <t>11.2.11</t>
  </si>
  <si>
    <t>Xã Đức Thanh (cũ)</t>
  </si>
  <si>
    <t>Từ Tỉnh lộ 12 đến hết đất Thắng</t>
  </si>
  <si>
    <t>Xã Thái Yên (cũ)</t>
  </si>
  <si>
    <t>Xã Đức Dũng (cũ)</t>
  </si>
  <si>
    <t>Xã Đức An (cũ)</t>
  </si>
  <si>
    <t xml:space="preserve">  Tên đường, đoạn đường</t>
  </si>
  <si>
    <t>So sánh với giá đất trong Bảng giá đất  (Hệ số K)</t>
  </si>
  <si>
    <t>Giá Phố 
biến (qua điều tra)</t>
  </si>
  <si>
    <t>Giá Phổ biến (Sau khi thống nhất giữa cấp xã, huyện và ĐVTV)</t>
  </si>
  <si>
    <t>(8)/(10)</t>
  </si>
  <si>
    <t>Thị trấn Đức Thọ (cũ)</t>
  </si>
  <si>
    <t>Đoạn III: Tiếp đó đến chân phía Bắc đường sắt</t>
  </si>
  <si>
    <t>Đoạn I: từ đường Yên Trung đến đường Nguyễn Thị Minh Khai</t>
  </si>
  <si>
    <t>Đoạn II: từ đường Nguyễn Thị Minh khai đến đê La Giang</t>
  </si>
  <si>
    <t>Đường dân cư chữ (S) từ ngã tư đất ông Hựu đến hết đất ông Đình tổ dân phố 2</t>
  </si>
  <si>
    <t>Xã Đức Yên (cũ)</t>
  </si>
  <si>
    <t>Đường mới từ cơ đê La Giang phía đồng Từ đất HTX Yên Long (Đức Yên) đến giáp Quốc lộ 8A</t>
  </si>
  <si>
    <t>Các lô đất dãy 23 bám đường Quốc lộ 8A vùng Cầu Đôi</t>
  </si>
  <si>
    <t>Đường trục thôn Đức Lợi từ đất ông Phán đến cầu 34</t>
  </si>
  <si>
    <t>Đường trục Quang Lĩnh từ cầu 34 đến đất ông Khang lên nhà thờ ra đến đường đê</t>
  </si>
  <si>
    <t>các lô đất dãy 4-5 đường Quốc lộ 8A vùng Cầu Đôi</t>
  </si>
  <si>
    <t>các lô đất bám dãy 2-3 bám Quốc lộ 8A vùng Côn Mô</t>
  </si>
  <si>
    <t>các lô đất bám dãy 4-5 bám Quốc lộ 8A vùng Côn Mô</t>
  </si>
  <si>
    <t>các lô đất bám dãy 2-3 bám đường Đức Yên - Tùng Ảnh vùng Tam Tang</t>
  </si>
  <si>
    <t>Tăng để phù hợp với hệ số K phổ biến của xã</t>
  </si>
  <si>
    <t>Tăng để phù hợp tiếp giáp trên cùng một tuyến đường</t>
  </si>
  <si>
    <t>Tương đồng với: Đoạn II: Tiếp đó đến đường Phan Bá Đạt</t>
  </si>
  <si>
    <t>Tương đồng với: Từ đường sắt đến Quốc lộ 8A</t>
  </si>
  <si>
    <t xml:space="preserve">Tương đồng với: Đường Phan Bá Đạt </t>
  </si>
  <si>
    <t>Tương đồng với: Đoạn IV: Tiếp đó đến hết địa giới hành chính Thị trấn</t>
  </si>
  <si>
    <t>Tương đồng với: Đường Bùi Dương Lịch (Từ đường Hoài Nhơn đến giáp địa giới hành chính xã Tùng Ảnh)</t>
  </si>
  <si>
    <t>Tương đồng với: Đoạn I: Đoạn tiếp giáp với xã Tùng Ảnh đến đường Hoài Nhơn</t>
  </si>
  <si>
    <t>Tương đồng với: Các đường còn lại trong các tổ dân phố 1, 2, 3, 4</t>
  </si>
  <si>
    <t>Tăng để phù hợp với Các lô đất dãy 23 bám đường Quốc lộ 8A vùng Cầu Đôi</t>
  </si>
  <si>
    <t>Tăng để phù hợp với các lô đất bám dãy 2-3 bám Quốc lộ 8A vùng Côn Mô</t>
  </si>
  <si>
    <t>Tăng để phù hợp với các lô đất quy hoạch vùng Tam Tang</t>
  </si>
  <si>
    <t>(14)/(10)</t>
  </si>
  <si>
    <t>(15)/(10)</t>
  </si>
  <si>
    <t>ĐT</t>
  </si>
  <si>
    <t>Tuyến trên bản đồ</t>
  </si>
  <si>
    <t>Các đường còn lại trong các tổ dân phố 5, 7, 8</t>
  </si>
  <si>
    <t>Đường dân cư từ đê La Giang ông Huy tổ dân phố 3 đến ngã ba đất ông Luyện tổ dân phố 2</t>
  </si>
  <si>
    <t>Đường dân cư từ nối đường Đức Yên Tùng Ảnh (đường 2 xã Thị Trấn, Tùng Ảnh)</t>
  </si>
  <si>
    <t>Các lô đất bám đường &gt; 5m trong khu dân cư mới Nhà Lay Dưới</t>
  </si>
  <si>
    <t>Hệ số K</t>
  </si>
  <si>
    <t>Giá 61 * hệ số K</t>
  </si>
  <si>
    <t>Đề xuất của xã</t>
  </si>
  <si>
    <t>Số tuyến tăng</t>
  </si>
  <si>
    <t>Phụ lục 23: So sánh mức tăng giữa giá điều tra và giá theo Bảng giá 2020
đối với đất ở tại đô thị</t>
  </si>
  <si>
    <t>Tổng số tuyến tăng</t>
  </si>
  <si>
    <t>Số tuyến giảm</t>
  </si>
  <si>
    <t>Tổng số tuyến giảm</t>
  </si>
  <si>
    <t xml:space="preserve"> Phụ lục 24: So sánh mức giảm giữa giá điều tra và giá theo Bảng giá năm 2020 đối với đất ở đô thị
</t>
  </si>
  <si>
    <t>ĐVT: tuyến điều tra</t>
  </si>
  <si>
    <t>Phụ lục 25: So sánh mức tăng giữa giá điều tra và giá theo Bảng giá năm 2020 đối với đất ở nông thôn</t>
  </si>
  <si>
    <t>Phụ lục 26: So sánh mức giảm giữa giá điều tra và giá theo Bảng giá năm 2020 đối với đất ở nông thôn</t>
  </si>
  <si>
    <t>Phụ lục 27: So sánh tỷ lệ tăng giữa giá đề xuất và Bảng giá đất năm 2020
đối với đất ở tại đô thị</t>
  </si>
  <si>
    <t>Phụ lục 28. So sánh tỷ lệ giảm giữa giá đề xuất và Bảng giá đất năm 2020 đối với đất ở tại đô thị</t>
  </si>
  <si>
    <t>Phụ lục 29: So sánh tỷ lệ tăng giá đất ở tại nông thôn đề xuất và bảng giá đất năm 2020</t>
  </si>
  <si>
    <t>Phụ lục 30: So sánh tỷ lệ giảm giá đất ở tại nông thôn đề xuất và bảng giá đất năm 2020</t>
  </si>
  <si>
    <t>3.1.1</t>
  </si>
  <si>
    <t>3.1.2</t>
  </si>
  <si>
    <t>3.1.3</t>
  </si>
  <si>
    <t>3.1.5</t>
  </si>
  <si>
    <t>3.1.6</t>
  </si>
  <si>
    <t>3.2.1</t>
  </si>
  <si>
    <t>3.2.2</t>
  </si>
  <si>
    <t>3.2.3</t>
  </si>
  <si>
    <t>3.2.4</t>
  </si>
  <si>
    <t>3.2.5</t>
  </si>
  <si>
    <t>3.2.6</t>
  </si>
  <si>
    <t>Các tuyến đường còn lại của xã.</t>
  </si>
  <si>
    <t xml:space="preserve">Số lượng phiếu điều tra </t>
  </si>
  <si>
    <t>Phụ lục 22: Thống kê số lượng phiếu điều tra theo đơn vị hành chính</t>
  </si>
  <si>
    <t>3.3.1</t>
  </si>
  <si>
    <t>3.3.2</t>
  </si>
  <si>
    <t>5.1.1</t>
  </si>
  <si>
    <t>5.1.2</t>
  </si>
  <si>
    <t>5.2.1</t>
  </si>
  <si>
    <t>5.2.2</t>
  </si>
  <si>
    <t>5.2.3</t>
  </si>
  <si>
    <t>5.3.1</t>
  </si>
  <si>
    <t>5.3.2</t>
  </si>
  <si>
    <t>Nông thôn 07</t>
  </si>
  <si>
    <t>Đô Thị 07</t>
  </si>
  <si>
    <t>Chênh lệch Đô thị</t>
  </si>
  <si>
    <t>Chênh lệch Nông Thôn</t>
  </si>
  <si>
    <t>Từ 400% trở lên</t>
  </si>
  <si>
    <t>Từ 150% -&lt;200%</t>
  </si>
  <si>
    <t>Từ 100% -&lt;150%</t>
  </si>
  <si>
    <t>Từ 200% -&lt;250%</t>
  </si>
  <si>
    <t>Từ 250% -&lt;300%</t>
  </si>
  <si>
    <t>Từ 300% -&lt;350%</t>
  </si>
  <si>
    <t>Từ 350% -&lt;400%</t>
  </si>
  <si>
    <t>Tỷ lệ %</t>
  </si>
  <si>
    <t>Từ 10% -&lt;50%</t>
  </si>
  <si>
    <t>Từ 50% -&lt; 100%</t>
  </si>
  <si>
    <t xml:space="preserve"> Trục xã 04 từ Quốc lộ 281 (anh Tấn) đến huyện lộ 12 (Khe Lang)</t>
  </si>
  <si>
    <t>11.2.12</t>
  </si>
  <si>
    <t>11.2.13</t>
  </si>
  <si>
    <t>11.2.14</t>
  </si>
  <si>
    <t>Do tuyến k có giá ( bổ sung mới)</t>
  </si>
  <si>
    <t>UỶ BAN NHÂN DÂN TỈNH</t>
  </si>
  <si>
    <t>Số TT theo Quyết định số 37/QĐ-UBND</t>
  </si>
  <si>
    <t>STT
(QĐ 08)</t>
  </si>
  <si>
    <t>Mới ĐC tăng theo QĐ 37</t>
  </si>
  <si>
    <t>Ghi chú</t>
  </si>
  <si>
    <t>Mới ĐC bổ sung theo QĐ 37</t>
  </si>
  <si>
    <t>Mới ĐC tăng  theo QĐ 37</t>
  </si>
  <si>
    <t>(Áp dụng đối với đất phi nông nghiệp tại nông thôn, đô thị)</t>
  </si>
  <si>
    <t>Giá đất thị trường (xã cung cấp)</t>
  </si>
  <si>
    <t>Giá đất đề xuất bảng giá 2026 (xã)</t>
  </si>
  <si>
    <t>Giá đất đề xuất bảng giá 2026 (Đơn vị tư vấn)</t>
  </si>
  <si>
    <t>Điều chỉnh tên (x)</t>
  </si>
  <si>
    <t>Bổ sung mới (BS)</t>
  </si>
  <si>
    <t>Bỏ tuyến (BO)</t>
  </si>
  <si>
    <t>SL xã điều tra (XA)</t>
  </si>
  <si>
    <t>SL điểm điều tra (DI)</t>
  </si>
  <si>
    <t>Điều chỉnh tên không điều chỉnh giá (x)</t>
  </si>
  <si>
    <t>(5)/(7)</t>
  </si>
  <si>
    <t>(8)/(7)</t>
  </si>
  <si>
    <t>(9)/(7)</t>
  </si>
  <si>
    <t>(10)/(7)</t>
  </si>
  <si>
    <t>(1)</t>
  </si>
  <si>
    <t>(3)</t>
  </si>
  <si>
    <t>(4)</t>
  </si>
  <si>
    <t>(8)</t>
  </si>
  <si>
    <t>(9)</t>
  </si>
  <si>
    <t>(10)</t>
  </si>
  <si>
    <t>(11)</t>
  </si>
  <si>
    <t>(12)</t>
  </si>
  <si>
    <t>(13)</t>
  </si>
  <si>
    <t>STT
(2026)</t>
  </si>
  <si>
    <t>XDTH</t>
  </si>
  <si>
    <t>Gộp đưa về 1 giá</t>
  </si>
  <si>
    <t>Tên cũ: Ngõ thầy Minh đến ngõ ông Bình</t>
  </si>
  <si>
    <t>Gộp thành: Các tuyến đường trục thôn Đại Liên</t>
  </si>
  <si>
    <t>Gộp thành: Các tuyến đường ngõ xóm trong thôn Đại Liên</t>
  </si>
  <si>
    <t>Các tuyến đường ngõ xóm trong thôn Xóm Mới</t>
  </si>
  <si>
    <t>Chưa có giá</t>
  </si>
  <si>
    <t>Chưa có giá 08</t>
  </si>
  <si>
    <t>Tên cũ: Ngõ ông Hà ngõ Khanh</t>
  </si>
  <si>
    <t>Các tuyến đường ngõ xóm trong thôn Thanh Trung</t>
  </si>
  <si>
    <t>a</t>
  </si>
  <si>
    <t>b</t>
  </si>
  <si>
    <t>c</t>
  </si>
  <si>
    <t>d</t>
  </si>
  <si>
    <t>e</t>
  </si>
  <si>
    <t>g</t>
  </si>
  <si>
    <t>Tên cũ: Từ Tỉnh lộ 12 đến hết đất ông bà Kính</t>
  </si>
  <si>
    <t>Các tuyến đường ngõ xóm trong thôn Thanh Đình</t>
  </si>
  <si>
    <t>Tên cũ: Đường từ ngã tư Nhà Thánh thợ thôn 1 ngã ba bà Láng thôn 9 (đường trọt)</t>
  </si>
  <si>
    <t>Giá xã đề xuất</t>
  </si>
  <si>
    <t>Bỏ do trùng với Huyện lộ 12 (Mục 52+53)</t>
  </si>
  <si>
    <t>Các tuyến đường còn lại trong thôn Long Sơn</t>
  </si>
  <si>
    <t>Gộp thành: Trục thôn từ QL 15A (chợ Giấy) đến bà Nga</t>
  </si>
  <si>
    <t>Gộp thành: Các tuyến đường còn lại trong thôn Đại Tiến</t>
  </si>
  <si>
    <t>Tên cũ: Từ giáp đất Quế Linh đi vào đất anh Báu đến cầu Sắt (thôn Đại Tiến)</t>
  </si>
  <si>
    <t>Đường liên thôn từ QL 15A (ông Quế Linh) đến nhà văn hóa thôn Trung Nam</t>
  </si>
  <si>
    <t>Tên cũ: Từ giáp đất anh Nguyễn Lượng đến đất Nguyễn Ngụ (Ngoại Xuân)</t>
  </si>
  <si>
    <t>Trục thôn từ Huyện lộ 12 (ông Lượng) đến Trục xã 05 (Nhà văn hóa cũ)</t>
  </si>
  <si>
    <t>Tên cũ: Từ giáp đất anh Vinh Thêm đến đất anh Phạm Thiều ra hết đất anh Thực thôn Nội Trung</t>
  </si>
  <si>
    <t>Trục thôn từ Huyện lộ 12 (ông Vinh) đến Trục xã 05 (nhà Anh Thực)</t>
  </si>
  <si>
    <t>Gộp thành: Các tuyến đường còn lại trong thôn Nội Trung</t>
  </si>
  <si>
    <t>Gộp thành: Các tuyến đường còn lại trong thôn Đông Dũng</t>
  </si>
  <si>
    <t>Gộp thành: Các tuyến đường còn lại trong thôn Trung Nam</t>
  </si>
  <si>
    <t>Tên cũ: Từ Cúc Phương vòng quanh đến trục xã 02 sau trường tiểu học</t>
  </si>
  <si>
    <t>Từ Huyện lộ 19 (ông Kính) đến Trục xã 01 (Trường mầm non)</t>
  </si>
  <si>
    <t>Tên cũ: Từ ngõ Võ Thắng đến ngõ Tống Lượng</t>
  </si>
  <si>
    <t>Các tuyến đường còn lại trong thôn Hạ Tiến</t>
  </si>
  <si>
    <t>Gộp thành: Các tuyến đường còn lại trong thôn Quang Tiền</t>
  </si>
  <si>
    <t>Tên cũ: Từ ngõ Đào Đức Hồng vòng quanh đến hết đất Nguyễn Tin Thông</t>
  </si>
  <si>
    <t>Trục thôn từ Trục xã 04 (ông Lục) đến Huyện lộ 19</t>
  </si>
  <si>
    <t>Tên cũ: Từ Nguyễn Ngụ đến ngã tư Ba gốc</t>
  </si>
  <si>
    <t>Trục thôn từ Trục xã 04 (bà Ngụ) đến Trục xã 04 (Đồng ba gốc)</t>
  </si>
  <si>
    <t>Từ Đồng Trại Mít đến Tỉnh lộ 554 (Quán Phong Vinh)</t>
  </si>
  <si>
    <t>Tên cũ: Từ ngã ba ba gốc đến hồ Trốc Xối, Lý tăng giá Mỡ rộng đường bê tông,</t>
  </si>
  <si>
    <t>Từ Ngã ba Gốc (Trục xã 04) đến Hồ Trốc Xối</t>
  </si>
  <si>
    <t>Trục thôn từ ông Liên đến ông Thịnh</t>
  </si>
  <si>
    <t>Tên cũ: Từ ngõ Võ Khoan đến ngõ Phan Cảnh</t>
  </si>
  <si>
    <t>Gộp thành: Các tuyến đường còn lại trong thôn Đại An</t>
  </si>
  <si>
    <t>h</t>
  </si>
  <si>
    <t>i</t>
  </si>
  <si>
    <t>Các tuyến đường còn lại trong thôn Long Thành</t>
  </si>
  <si>
    <t>Tên cũ: Từ ngõ Quy Vinh đến ngõ Nguyễn Văn Lâm</t>
  </si>
  <si>
    <t>Tên cũ: Từ Đường Lâm An Hương đến ngõ Nguyễn Ngọc Mỹ</t>
  </si>
  <si>
    <t>Trục thôn từ QL 281 (anh Chung Chính) đến ông Hùng thôn Đại An</t>
  </si>
  <si>
    <t>Gộp thành: Các tuyến đường còn lại trong thôn Long Hòa</t>
  </si>
  <si>
    <t>Gộp thành: Các tuyến đường còn lại trong thôn Hữu Chế</t>
  </si>
  <si>
    <t>Dãy 2 Quốc lộ 8A đã có đường (QH Hoà Bình)</t>
  </si>
  <si>
    <t>Dãy 3 Quốc lộ 8A đã có đường  (QH Hoà Bình)</t>
  </si>
  <si>
    <t>Dãy 4 Quốc lộ 8A đã có đường và các dãy tiếp theo  (QH Hoà Bình)</t>
  </si>
  <si>
    <t>Gộp thành: Các tuyến đường ngõ xóm trong thôn Đồng Cần</t>
  </si>
  <si>
    <t>Gộp thành: Các tuyến đường trục thôn Thanh Đình</t>
  </si>
  <si>
    <t>Xã Đức Thịnh</t>
  </si>
  <si>
    <t>Giá đất hiện hành (theo QĐ 08 và QĐ 37)</t>
  </si>
  <si>
    <r>
      <rPr>
        <b/>
        <sz val="11"/>
        <rFont val="Times New Roman"/>
        <family val="1"/>
      </rPr>
      <t>Bổ sung:</t>
    </r>
    <r>
      <rPr>
        <sz val="11"/>
        <rFont val="Times New Roman"/>
        <family val="1"/>
      </rPr>
      <t xml:space="preserve"> Đường từ Tỉnh lộ 12 vào địa giới hành chính xã Thái Yên tuyến 3 (đường cổng chào thôn 8)</t>
    </r>
  </si>
  <si>
    <r>
      <t xml:space="preserve">Đường nội vùng Bắc Khe Lang đoạn qua xã Đức An.  </t>
    </r>
    <r>
      <rPr>
        <b/>
        <i/>
        <sz val="11"/>
        <rFont val="Times New Roman"/>
        <family val="1"/>
      </rPr>
      <t>Điều chỉnh thành:</t>
    </r>
  </si>
  <si>
    <r>
      <rPr>
        <b/>
        <i/>
        <sz val="11"/>
        <rFont val="Times New Roman"/>
        <family val="1"/>
      </rPr>
      <t xml:space="preserve">Bổ sung: </t>
    </r>
    <r>
      <rPr>
        <sz val="11"/>
        <rFont val="Times New Roman"/>
        <family val="1"/>
      </rPr>
      <t>Từ Nhà văn hóa thôn Long Sơn đến Ngõ Trần Quang Tam</t>
    </r>
  </si>
  <si>
    <r>
      <rPr>
        <b/>
        <i/>
        <sz val="11"/>
        <rFont val="Times New Roman"/>
        <family val="1"/>
      </rPr>
      <t>Bổ sung:</t>
    </r>
    <r>
      <rPr>
        <sz val="11"/>
        <rFont val="Times New Roman"/>
        <family val="1"/>
      </rPr>
      <t xml:space="preserve"> Trục xã 01 từ cầu Chợ chay đến huyện lộ 12 (thôn Đông Dũng)</t>
    </r>
  </si>
  <si>
    <t>BẢNG TỔNG HỢP GIÁ ĐẤT XÃ ĐỨC THỊNH</t>
  </si>
  <si>
    <t>Đề xuất giá tương đồng với: Các tuyến đường khác còn trong thôn Văn Lâm, Ngọc Lâm</t>
  </si>
  <si>
    <r>
      <t xml:space="preserve"> ĐVT: 1.000 đồng/m</t>
    </r>
    <r>
      <rPr>
        <i/>
        <vertAlign val="superscript"/>
        <sz val="11"/>
        <rFont val="Times New Roman"/>
        <family val="1"/>
      </rPr>
      <t>2</t>
    </r>
  </si>
  <si>
    <t>Tên cũ: Từ Đồng Trại Mít đến hết địa giới hành chính xã Đức An, Lý tăng giá do mới được: Mở rộng đường bê tông,</t>
  </si>
  <si>
    <t>Đề xuất giá tương đồng với tuyến: Các tuyến đường khác còn lại trong thôn 1, 2, 3, 4</t>
  </si>
  <si>
    <t>Đề xuất giá tương đồng với tuyến: Trục xã 04 từ Quốc lộ 281 (anh Tấn) đến huyện lộ 12 (Khe Lang)</t>
  </si>
  <si>
    <t xml:space="preserve">Đề xuất giá phù thị trường </t>
  </si>
  <si>
    <t>Đề xuất giá phù hợp với thị trường</t>
  </si>
  <si>
    <t>Đường từ cống bà Đình đến Bến trộ đăng (đường trọt sau )</t>
  </si>
  <si>
    <t>Ghi chú làm việ tại xã ngày Thứ 7</t>
  </si>
  <si>
    <t>Cũ được chi 2 đoạn (1: đoạn đoạn qua xx Đức thinh 6,6tr; doạn 2L qua xã Lâm Trung Thuỷ 7,5tr</t>
  </si>
  <si>
    <t>Cũ có 3 đoạn</t>
  </si>
  <si>
    <t>Quốc lộ 15A</t>
  </si>
  <si>
    <t>Cũ có 3 đoạn (2 đoạn thuốc LT thuỷ; 1 đoạn qu xã An Dũng</t>
  </si>
  <si>
    <t>Đoạn 1: Từ Quốc lộ 15A đến hết đất thôn Ngoc Lâm (xã Lâm Trung Thuỷ cũ)</t>
  </si>
  <si>
    <t>Đường 554 có 2 đoạn, mới để nguyễn 2 đoạn</t>
  </si>
  <si>
    <t>5.1</t>
  </si>
  <si>
    <t>5.2</t>
  </si>
  <si>
    <t>Qua xã Trung Lễ cũ</t>
  </si>
  <si>
    <t>Có 2 đoạn để nguyễn qua đức an cũ</t>
  </si>
  <si>
    <t>Cũ 2 đoạn, mới vẫn nguyễn 2 đoạn đường nhưng điều chỉnh tên mới (tên cũ là đường liên xã nối QL8A đi Đức An)</t>
  </si>
  <si>
    <t>Điều chỉnh tên mới</t>
  </si>
  <si>
    <t>Tên cũ: Đường trục xã (đoạn qua xã Đức Dũng cũ)</t>
  </si>
  <si>
    <t>Có đấu giá năm 2024 vùng QH thôn Trung Nam</t>
  </si>
  <si>
    <t>Đoạn 2: Tiếp đó đến đường Tỉnh lộ 554</t>
  </si>
  <si>
    <t>Đường ĐH.46</t>
  </si>
  <si>
    <t>Có đấu giá dãy 2 năm 2025 (vùng QH Mậu 6)</t>
  </si>
  <si>
    <t xml:space="preserve">Từ Quốc lộ 8A đến hết khu công nghiệp Thái Yên (gộp 2 tuyến lại) </t>
  </si>
  <si>
    <t>Tiếp đó đến Quốc lộ 15A</t>
  </si>
  <si>
    <t>Có đấu giá năm 2025 vùng QH Tra Mạ, thôn Trường Vân</t>
  </si>
  <si>
    <t>Đề xuất giảm xuống 300</t>
  </si>
  <si>
    <t>Các tuyến đường còn lại trong thôn Ngoại Xuân</t>
  </si>
  <si>
    <t>Dãy 2,3 vùng QH thôn Trung Nam</t>
  </si>
  <si>
    <t>Các tuyến đường còn lại trong thôn Tân Tiến</t>
  </si>
  <si>
    <t>Tên cũ: Đoạn từ điểm Tiếp giáp xã Đức Long đến hết đất Trụ sở UBND xã (Đoạn 1)</t>
  </si>
  <si>
    <t>Bổ sung: Tiếp đến hết địa giới hành chính xã Lâm Trung Thủy (tuyến cũ, mới)</t>
  </si>
  <si>
    <t>Tên cũ: Đoạn 2: Đường Quốc lộ 15A qua xã An Dũng</t>
  </si>
  <si>
    <t>có đấu giá năm 2022</t>
  </si>
  <si>
    <t>Tên cũ: Đoạn 1: Từ Quốc lộ 8A Lạc Thiện đến hết địa gới hành chính xã Lâm Trung Thuỷ</t>
  </si>
  <si>
    <t>Đoạn qua địa bàn xã Đức Thịnh (được gộp 3 đoạn lại)</t>
  </si>
  <si>
    <t>Đoạn qua địa bàn xã Đức Thịnh mới (được gộp từ 3 đoạn)</t>
  </si>
  <si>
    <t>Đoạn 1: Từ Quốc lộ 15A đến hết đất khu dân cư thôn Ngọc Lâm</t>
  </si>
  <si>
    <t>Đoạn 2: Tiếp đó đến hết địa bàn thôn Ngọc Lâm, xã Lâm Trung Thủy</t>
  </si>
  <si>
    <t>Nay gộp thành 1 đoạn (Đoạn 1 và đoạn 2 mới cánh đồng 1km)</t>
  </si>
  <si>
    <t>Đoạn 2: Tiếp đó đến hết đất hết địa giới hành chính xã Đức Thịnh</t>
  </si>
  <si>
    <t xml:space="preserve">Tên cũ: Đường Tỉnh lộ 28 (đoạn qua xã Đức Dũng) : Đường trục xã 05 từ Đề cả thôn Đại An đến Tỉnh lộ 554 </t>
  </si>
  <si>
    <t>Đoạn 1: Từ điểm tiếp giáp địa giới hành chính xã Đức Lập đến ngã 3 đường Quốc lộ 281 (hội quán thôn Long Sơn)</t>
  </si>
  <si>
    <t>Đoạn 2: Từ Quốc lộ 281 (đất ông đạt) tính từ tâm ngã 3 đến Khe Lang</t>
  </si>
  <si>
    <t>Tỉnh lộ 554 (qua xã Đức An cũ)</t>
  </si>
  <si>
    <t>Đoạn 2: Từ nhà anh Sáng Sỹ đến đường 70</t>
  </si>
  <si>
    <t>Đoạn 1: Từ Thượng Ích (xã Lâm Trung Thuỷ) đến Quốc lộ 281 (nhà anh Chung Chính)</t>
  </si>
  <si>
    <t>Tên cũ: Bổ sung: Từ Thượng Ích (xã Lâm Trung Thuỷ) đến Quốc lộ 281 (nhà anh Chung Chính)</t>
  </si>
  <si>
    <t>Tên cũ: Bổ sung: Tiếp đó đến đường 70</t>
  </si>
  <si>
    <t>Đường ĐH.19</t>
  </si>
  <si>
    <t>Đường ĐH.12</t>
  </si>
  <si>
    <t>Đoạn 1: Từ Quốc lộ 15A (chợ giấy) đến cầu Cựa Nương</t>
  </si>
  <si>
    <t>Tên cũ: Tiếp đó đến đường Tỉnh lộ 281; Điều chỉnh giảm xuống do xã trung tâm xã (tiếp giáp rú)</t>
  </si>
  <si>
    <t>Tên cũ: Đường Thanh Bình Thịnh (từ Quốc lộ 8A đi Đức Thanh)</t>
  </si>
  <si>
    <t xml:space="preserve">Tên cũ: Từ Quốc lộ 8A đến hết địa giới hành chính xã Đức Thịnh </t>
  </si>
  <si>
    <t>Tên cũ: Đoạn tại xã Thái Yên: Đường từ Đức Thịnh vào cổng chào 2 đến trụ sở xã Thái Yên</t>
  </si>
  <si>
    <t>Đoạn qua xã Thanh Bình Thịnh. Tên cũ: Đoạn tiếp giáp địa giới xã Thái Yên đến Quốc lộ 15A</t>
  </si>
  <si>
    <t>Đường ĐH.57</t>
  </si>
  <si>
    <t>Đoạn 1: Từ Quốc Lộ 8A Quán Nậu đến ngã tư Quán Ngại</t>
  </si>
  <si>
    <t>Đoạn 2: Từ ngã tư Quán Ngại đi Đức An</t>
  </si>
  <si>
    <t>Tên cũ: Tiếp đó đến cầu Cổng xóm (xóm 1)</t>
  </si>
  <si>
    <t>Đường ĐH.50:</t>
  </si>
  <si>
    <t>Đoạn qua xã Lâm Trung Thuỷ đi Thái Yên</t>
  </si>
  <si>
    <t>Tên cũ: (đoạn qua xã Trung Lễ)</t>
  </si>
  <si>
    <t>Tên cũ: đoạn qua xã Thái Yên</t>
  </si>
  <si>
    <t>Đoạn qua xã Đức Thủy cũ</t>
  </si>
  <si>
    <t xml:space="preserve">Tên cũ: Đường Quốc lộ 15A (từ ngã 3 Lạc Thiện đi Nga Lộc) Đoạn qua xã Đức Thanh cũ
</t>
  </si>
  <si>
    <t>Quốc Lộ 281</t>
  </si>
  <si>
    <t>Tên cũ: Đoạn Lâm An Tân Hương (đoạn qua xã Lâm Trung Thuỷ): Được chia thành 2 đoạn sau</t>
  </si>
  <si>
    <t>Tên cũ: Đường Quốc lộ 15A đến ngõ ông Tám</t>
  </si>
  <si>
    <t>Tên cũ: Đường Quốc lộ 15A đến ngõ ông Hựu</t>
  </si>
  <si>
    <t>Tên cũ: Cây đa đến ngõ ông Hợi</t>
  </si>
  <si>
    <t>Đề xuất giá tường đồng với tuyến…</t>
  </si>
  <si>
    <t>Gộp 3 tuyến thành: Đường trục thôn Xóm Mới</t>
  </si>
  <si>
    <t>Tên cũ: Các lô đất mới dãy 2. 3 Quốc lộ 15A vùng Đồng Đeo. Trọt Kia. Đồng Trổ</t>
  </si>
  <si>
    <t>Các lô đất mới dãy 2, 3 Quốc lộ 15A thuộc vùng Đồng Đeo, Trọt Kia, Đồng Trổ</t>
  </si>
  <si>
    <t>Tên cũ: Các đường bê tông còn lại</t>
  </si>
  <si>
    <t>Tên cũ: Ngõ bà Thành đến ngõ Thực</t>
  </si>
  <si>
    <t>Tên cũ: Ngõ ông Đại đến hết đất bà Thái</t>
  </si>
  <si>
    <t>Tên cũ: Ngõ ông Phú đến hết đất ông Tài Nhân</t>
  </si>
  <si>
    <t>Tên cũ: Ngõ ông Lợi đến hết đất ông Trụng</t>
  </si>
  <si>
    <t>Các đường bê tông còn lại trong thôn Đại Liên</t>
  </si>
  <si>
    <t>Các đường bê tông còn lại trong thôn Xóm Mới</t>
  </si>
  <si>
    <t>Các lô đất mới  thuộc dãy 2, 3 Tỉnh lộ 13</t>
  </si>
  <si>
    <t>Tên cũ: Các lô đất mới dãy 2. 3 Tỉnh lộ 13</t>
  </si>
  <si>
    <t>Tên cũ: Thôn Đại Lợi (thôn Thanh Linh. thôn Thanh Lợi cũ)</t>
  </si>
  <si>
    <t>Thôn Đại Lợi (mới)</t>
  </si>
  <si>
    <t>Tên cũ: Từ Tỉnh lộ 12 đến hết đất Thắng</t>
  </si>
  <si>
    <t>Tên cũ: Từ Tỉnh lộ 12 đến hết đất Tiếu Cẩn</t>
  </si>
  <si>
    <t>Tên cũ: Từ Tỉnh lộ 12 đến hết đất Trinh</t>
  </si>
  <si>
    <t>Các tuyến đường trục thôn Đại Lợi</t>
  </si>
  <si>
    <t>Tên cũ: Từ Tỉnh lộ 12 đến hết đất Thủy Bộ</t>
  </si>
  <si>
    <t>Tên cũ: Từ Tỉnh lộ 12 đến hết đất Thiện</t>
  </si>
  <si>
    <t>Các tuyến đường ngõ xóm thuộc thôn Đại Lợi</t>
  </si>
  <si>
    <t>Bỏ do trùng với tuyện: Từ Tỉnh lộ 12 đến hết đất Thắng</t>
  </si>
  <si>
    <t>Các đường bê tông còn lại thuộc thôn Đại Lợi</t>
  </si>
  <si>
    <t>Tên cũ: Ngõ ông Dục đến Cầu Máng</t>
  </si>
  <si>
    <t>Tên cũ: Ngõ Hợi đến Cầu Giửa</t>
  </si>
  <si>
    <t>Các tuyến đường trục thôn Thanh Trung</t>
  </si>
  <si>
    <t>Các đường bê tông còn lại trong thôn</t>
  </si>
  <si>
    <t>Tên cũ: Các vị trí còn lại của xã</t>
  </si>
  <si>
    <t>Các vị trí còn lại của xã Đức Thịnh cũ</t>
  </si>
  <si>
    <r>
      <rPr>
        <b/>
        <sz val="11"/>
        <rFont val="Times New Roman"/>
        <family val="1"/>
      </rPr>
      <t>Tên cũ: Bổ sung:</t>
    </r>
    <r>
      <rPr>
        <sz val="11"/>
        <rFont val="Times New Roman"/>
        <family val="1"/>
      </rPr>
      <t xml:space="preserve"> Đoạn từ Quốc lộ 8A đến hết địa giới hành chính xã Đức Thịnh cũ (tuyến 2,3,4)</t>
    </r>
  </si>
  <si>
    <t>Các vị trí còn lại của xã Đức Thanh cũ</t>
  </si>
  <si>
    <t>Xã Đức Thịnh Cũ</t>
  </si>
  <si>
    <t>Bỏ do trùng với tuyến đường ĐH. 50</t>
  </si>
  <si>
    <t>Đoạn từ Quốc lộ 8A đến hết địa giới hành chính xã Đức Thịnh cũ (các lô đất thuộc dãy 2,3,4 thuộc vùng QH Mậu 6)</t>
  </si>
  <si>
    <t xml:space="preserve">Tên cũ: Xóm Quang Thịnh </t>
  </si>
  <si>
    <t>Gộp xóm Quang Thịnh và xóm Đò Trai thành xóm Quang Chiêm</t>
  </si>
  <si>
    <t>Tên cũ:Từ đất anh Độ đến hết đất anh Quang</t>
  </si>
  <si>
    <t>Từ đường Quốc lộ 8A đến đường liên thôn Quang Tiến Trường Thịnh</t>
  </si>
  <si>
    <t>Gộp, sửa thành: Các tuyến đường bê tông ngõ xóm thuộc thôn Quang Tiến</t>
  </si>
  <si>
    <t>Gộp, sửa thành: Các tuyến đường trục thôn thuộc thôn Quang Chiêm</t>
  </si>
  <si>
    <t>Các lô đất dãy 2, 3 đường Quốc lộ 8A vùng quy hoạch xóm Đò Trai</t>
  </si>
  <si>
    <t>Các lô đất dãy 4, 5, 6 đường Quốc lộ 8A vùng quy hoạch xóm Đò Trai</t>
  </si>
  <si>
    <t xml:space="preserve">Gộp, sửa tên thành: Các tuyến đường ngõ xóm trong thôn Liên Thịnh </t>
  </si>
  <si>
    <t>Tên cũ: Từ đất bà Cầm đến hết đất Khương Tịnh</t>
  </si>
  <si>
    <t>Tên cũ: Từ đất Hà Nhuận đến hết đất anh Thọ</t>
  </si>
  <si>
    <t>Tên cũ: Từ đất Lan Khang đến vùng QH mới</t>
  </si>
  <si>
    <t>Tên cũ: Từ đất anh Phúc đến hết đất anh Cường</t>
  </si>
  <si>
    <t>Tên cũ: Từ đất Hiền Nam đến hết đất anh Lệ</t>
  </si>
  <si>
    <t>Tên cũ: Từ đất anh Anh đến hết đất anh Liêm</t>
  </si>
  <si>
    <t>Tên cũ: Từ cầu Bãi Thẹn đến ngõ anh Sinh</t>
  </si>
  <si>
    <t>Tên cũ: Đường từ Giếng cây xoài đến hết đất bà Lài (Quang Thịnh)</t>
  </si>
  <si>
    <t>Tên cũ: Đường từ ngõ ông Luân đến đất sản xuất nông nghiệp (Đồng Cần)</t>
  </si>
  <si>
    <t>Tên cũ: Các tuyến đường còn lại của xã</t>
  </si>
  <si>
    <t>Tên cũ: Từ đất anh Ngự đến hết đất anh Ái</t>
  </si>
  <si>
    <t>Tên cũ: Từ ngõ ông Tám đến ngõ ông Lục</t>
  </si>
  <si>
    <t>Tên cũ: Từ ngõ anh Hòa đến ngõ anh Đường</t>
  </si>
  <si>
    <t>Tên cũ: Từ đất ông Cần Nga đến đường WB 3</t>
  </si>
  <si>
    <t>Tên cũ: Từ đất bà Nga đến hết đất ông Minh</t>
  </si>
  <si>
    <t>Tên cũ: Từ đất anh Học đến hết đất anh Anh</t>
  </si>
  <si>
    <t>Tên cũ: Đường từ đất anh Diễn đến hết đất anh Hùng (thôn Quang Tiến)</t>
  </si>
  <si>
    <t>Các tuyến đường xóm</t>
  </si>
  <si>
    <t>Đường từ ngã 4 (Nhà Thánh thợ thôn 1)  đến ngã 3 bà Láng thôn 9 (đường trọt)</t>
  </si>
  <si>
    <t>Tên cũ: Các lô đất bám các tuyến đường thôn xóm còn lại</t>
  </si>
  <si>
    <t>Tên cũ: Các lô đất còn lại</t>
  </si>
  <si>
    <t>Bỏ do không bố trí quy hoạch nữa</t>
  </si>
  <si>
    <t>Bỏ do trùng với tuyến ĐH.50</t>
  </si>
  <si>
    <t>Gộp thành: Các tuyến đường còn lại trong xã Thái Yên cũ</t>
  </si>
  <si>
    <t>Đường trục xã</t>
  </si>
  <si>
    <t>Đường trục xã 01: Từ ông Tân Võ đến trục xã 02</t>
  </si>
  <si>
    <t>Đường trục xã 28: Từ ông Bình Hữu qua Cầu Văn Xá đến trục xã 01</t>
  </si>
  <si>
    <t>Đường trục xã 03: Từ đường Quốc lộ 8A cũ (Đường từ UBND xã đến tiếp giáp đường QL 8A mới)</t>
  </si>
  <si>
    <t>Đường trục xã 10: Từ đường QL 15A đến trường Cấp 3 Trần Phú</t>
  </si>
  <si>
    <t>Đường trục xã 10: Từ đường QL8A anh Lê Manh Hà đến nhà ông Trần Văn Sơn Văn Xá</t>
  </si>
  <si>
    <t>Tên cũ: Tiếp đến hết địa giới hành chính xã Lâm Trung Thuỷ (tuyến 8A cũ, mới)</t>
  </si>
  <si>
    <t>Tên cũ: Đường TX 29 Từ Quốc lộ 8A anh Lê Mạnh Hạ đến cầu Nhà Trao</t>
  </si>
  <si>
    <t>TX 29B Từ Cầu nhà a Phạm Phú đến nhà a Nguyễn Luật thôn Văn Xá</t>
  </si>
  <si>
    <t xml:space="preserve">Tên cũ: Gộp 2 tuyến: Đường Lâm Trung Thuỷ Thái Yên (đoạn qua xã Trung Lễ) </t>
  </si>
  <si>
    <t>Tên cũ: Gộp 2 tuyến: Đường Lâm Trung Thuỷ Thái Yên (đoạn qua xã Đức Lâm)</t>
  </si>
  <si>
    <t>Đường trục xã 24: (Từ Quốc Lộ 8A Quán Giáp đến Đức Lập)</t>
  </si>
  <si>
    <t>Đường trục xã 09: Từ QL8A đi Đức Thịnh cũ</t>
  </si>
  <si>
    <t>Tên cũ: ĐườngTX2 từ Quốc lộ 15A Nguyễn Văn An đến TX1 Ngọc Lâm</t>
  </si>
  <si>
    <t xml:space="preserve">Tên cũ: Đường liên xã nối Quốc lộ 8A đi Đức An có 2 đoạn: Đoạn 1: Đoạn từ Quốc lộ 8A quán Giáp đến ngã 4 quán Ngại </t>
  </si>
  <si>
    <t>Tên cũ: Đường liên xã nối Quốc lộ 8A đi Đức An có 2 đoạn: Tiếp đó đến cầu cổng xóm (xóm 1)</t>
  </si>
  <si>
    <t>Trục thôn 15:</t>
  </si>
  <si>
    <t xml:space="preserve"> Đoạn 1: Từ đường từ Quốc lộ 8A Cửa hàng xăng dầu đến Nghĩa trang Cồn Độ</t>
  </si>
  <si>
    <t>Đoạn 2: Từ đường Trung Xá lên nhà Văn hoá thôn Trung Tiến</t>
  </si>
  <si>
    <t>Tên cũ: Từ Trạm y tế xã đến hết đất bà Tịnh</t>
  </si>
  <si>
    <t>Tên cũ: Đường từ nhà văn hoá thôn 6 vào vùng quy hoạch giáp trường Lê Văn Thiêm (xã Trung Lễ cũ)</t>
  </si>
  <si>
    <t>Tên cũ: Đường Quốc lộ 8A đến Giếng Ô Mai (xã Trung Lễ cũ)</t>
  </si>
  <si>
    <t>Tên cũ: Đường từ Quốc lộ 8A nghĩa trang Cồn Độ (xã Trung Lễ cũ)</t>
  </si>
  <si>
    <t>Các vùng Quy hoạch đất ở dân cư</t>
  </si>
  <si>
    <t>Tên cũ: Vùng dân cư mới phía Nam sau ngã b Lạc Thiện và Vùng quy hạch phía trên trụ sở xã (thuộc các lô đất dãy 2, 3, 4 và các dãy tiếp theo</t>
  </si>
  <si>
    <t>Vùng dân cư mới dưới trường Lê Văn Thiêm - Trung Đông (xã Trung Lễ cũ)</t>
  </si>
  <si>
    <t>Vùng quy hoạch dân cư Ngã ba Lạc Thiện và vùng quy hoạch phí trên trự sở xã</t>
  </si>
  <si>
    <t>Vùng quy hoạch dân cư Nuôi Tài (Dãy 2 và dãy 3 và tiếp theo đã có đường)</t>
  </si>
  <si>
    <t>Vùng quy hoạch dân cư Quán Nậu (Dãy 2 và dãy 3 và tiếp theo đã có đường)</t>
  </si>
  <si>
    <t>Vùng quy hoạch dân cư Đồng Trằng (Dãy 2 và dãy 3 và tiếp theo đã có đường)</t>
  </si>
  <si>
    <t>Vùng quy hoạch dân cư Dăm Lẻ</t>
  </si>
  <si>
    <t>Các lô đất bám dãy 3,4</t>
  </si>
  <si>
    <t>Các lô đất bám dãy 5</t>
  </si>
  <si>
    <t>Các lô đất bám dãy 4 thuộc Quốc lộ 8A và các dãy tiếp theo</t>
  </si>
  <si>
    <t>Các lô đất bám dãy 3 thuộc Quốc lộ 8A đã có đường</t>
  </si>
  <si>
    <t>Các lô đất bám dãy 2 thuộc Quốc lộ 8A đã có đường</t>
  </si>
  <si>
    <t>Dưới trường Lê Văn Thiêm bám dãy 4 Quốc lộ 8A và tiếp theo</t>
  </si>
  <si>
    <t>Dưới trường Lê Văn Thiêm bám dãy 2 Quốc lộ 8A đã có đường</t>
  </si>
  <si>
    <t>Dưới trường Lê Văn Thiêm bám dãy 3 Quốc lộ 8A đã có đường</t>
  </si>
  <si>
    <t>Tên cũ: Đường dãy 2,3 Đồng Trằng xóm 7</t>
  </si>
  <si>
    <t>Tên cũ: Đường dãy 2,3 Quán nậu xóm 4</t>
  </si>
  <si>
    <t>Tên cũ:  Đường dãy 2,3 vùng quy hoạch Nuôi Tài</t>
  </si>
  <si>
    <t>Vùng quy hoạch dân cư thôn Hoà Bình</t>
  </si>
  <si>
    <t>Các tuyến đường còn lại trên địa bàn Đức Lâm cũ</t>
  </si>
  <si>
    <t>Các tuyến đường còn lại trên địa bàn xã Trung Lễ cũ</t>
  </si>
  <si>
    <t>Các tuyến đường còn lại trên địa bàn xã  Đức Thuỷ cũ</t>
  </si>
  <si>
    <t>Các tuyến đường nội bộ (Lối cụt trên địa bàn xã Lâm Trung Thuỷ cũ)</t>
  </si>
  <si>
    <t>Đường liên thôn (Quang Tiến, Trường Thịnh )</t>
  </si>
  <si>
    <t>Tên cũ: Từ giáp đất chị Hương Xảo đến hết đất ông Phạm Quý Tài</t>
  </si>
  <si>
    <t>Tên cũ: Đường vào khu chăn nuôi tập trung</t>
  </si>
  <si>
    <t>Tên cũ: Tuyến từ đất anh Phong Cán ra Cống Đá</t>
  </si>
  <si>
    <t>Tên cũ:  Tuyến từ đất chị Phan Thị Thảo đến hết đất Phạm Thanh Hiền</t>
  </si>
  <si>
    <t>Tên cũ: Từ chợ giếng đến hết đất ông Hợi thôn Đại Tiến</t>
  </si>
  <si>
    <t>Tên cũ: Từ giáp đất bà Nhượng đến đất Nguyễn Vinh lên đến hết đất anh Ước thôn Nội Trung</t>
  </si>
  <si>
    <t>Tên cũ: Từ giáp đất anh Tình đến hết đất NVH thôn Nội Trung (cũ)</t>
  </si>
  <si>
    <t>Tên cũ: Từ ngõ Nguyễn Thanh Sơn vòng quanh đến ngõ Trần Thị Hường</t>
  </si>
  <si>
    <t>Tên cũ: Đường nội vùng ngõ Hoàng Hướng đến đến đồng Trại Mít</t>
  </si>
  <si>
    <t>Tên cũ: Từ ngõ Phan Ngại đến ngõ Phan Văn Thành</t>
  </si>
  <si>
    <t>Tên cũ: Từ ngõ Phan Hùng đến Trục xã 01</t>
  </si>
  <si>
    <t>Tên cũ: Từ ngõ Võ Hân đến ngõ Võ Huế</t>
  </si>
  <si>
    <t>Tên cũ: Từ ngõ Võ Thị Tuấn đến ngõ Phạm Định</t>
  </si>
  <si>
    <t>Tên cũ: Từ ngõ Võ Dũng đến ngõ bà Thảo Minh</t>
  </si>
  <si>
    <t>Tên cũ: Từ ngõ Võ Vinh đến Mương cứng Hợp tác xã Đại An</t>
  </si>
  <si>
    <t>Tên cũ: Từ ngõ Võ Giáp mương T41 vòng quanh đến ngõ Phan Năng</t>
  </si>
  <si>
    <t>Tên cũ: Từ ngõ Phan Hòa đến hết đất Phan Thuật</t>
  </si>
  <si>
    <t>Tên cũ: Từ đường nội vùng bắc khe lang đến đất Võ Định</t>
  </si>
  <si>
    <t>Tên cũ: Từ ngõ Trần Tùng đến ngõ Nguyễn Thanh Phương</t>
  </si>
  <si>
    <t>Tên cũ: Từ ngõ Đào Ất đến Trần Chu giáp đường Quốc Lộ 281</t>
  </si>
  <si>
    <t>Tên cũ: Từ đường trục xã 02 đến Đường Văn Tuấn</t>
  </si>
  <si>
    <t>Tên cũ: Nguyễn Tiến Thái đến Đường Văn An</t>
  </si>
  <si>
    <t>Tên cũ: Từ ngõ Nguyễn Thị Thuyết đến ngõ Lê Thị Hà</t>
  </si>
  <si>
    <t>Tên cũ: Từ đường Quốc Lộ 281 đến hết đất Lê Thanh Hoàn</t>
  </si>
  <si>
    <t>Tên cũ: Từ đường Quốc Lộ 281 đến hết đất Lê Thanh Hảo</t>
  </si>
  <si>
    <r>
      <t xml:space="preserve">Tên cũ: </t>
    </r>
    <r>
      <rPr>
        <b/>
        <sz val="11"/>
        <rFont val="Times New Roman"/>
        <family val="1"/>
      </rPr>
      <t>Đường liên xã</t>
    </r>
  </si>
  <si>
    <r>
      <rPr>
        <sz val="11"/>
        <rFont val="Times New Roman"/>
        <family val="1"/>
      </rPr>
      <t>Tên cũ</t>
    </r>
    <r>
      <rPr>
        <b/>
        <sz val="11"/>
        <rFont val="Times New Roman"/>
        <family val="1"/>
      </rPr>
      <t xml:space="preserve">: Đường Liên xã nối Quốc lộ 8A đi Đức (đoạn qua xã Lâm Trung Thuỷ); </t>
    </r>
    <r>
      <rPr>
        <sz val="11"/>
        <rFont val="Times New Roman"/>
        <family val="1"/>
      </rPr>
      <t>Đoạn từ Quốc Lộ 8A Quán Giáp đến ngã tư Quán Ngại</t>
    </r>
  </si>
  <si>
    <r>
      <rPr>
        <b/>
        <sz val="11"/>
        <rFont val="Times New Roman"/>
        <family val="1"/>
      </rPr>
      <t>Đường ĐH.48:</t>
    </r>
    <r>
      <rPr>
        <sz val="11"/>
        <rFont val="Times New Roman"/>
        <family val="1"/>
      </rPr>
      <t xml:space="preserve"> Từ QL8A Trụ sở UBND xã đến đất xã Bùi La Nhân "Trung Xá"</t>
    </r>
  </si>
  <si>
    <r>
      <t xml:space="preserve">Tên cũ: </t>
    </r>
    <r>
      <rPr>
        <b/>
        <sz val="11"/>
        <rFont val="Times New Roman"/>
        <family val="1"/>
      </rPr>
      <t>Đường Lâm Trung Thủy Thái Yên</t>
    </r>
  </si>
  <si>
    <t>Vùng QH các tuyến đường khu vực xóm Đồng Cần bám dãy 2,3</t>
  </si>
  <si>
    <t>Đề xuất giá dự trên kết quả trúng đấu giá trúng đấu giá theo QĐ số 1892/QĐ-UBND ngày 29/4/2025</t>
  </si>
  <si>
    <t>Bỏ do trùng với Mục 6.1.4 (thôn Đại Liên)</t>
  </si>
  <si>
    <t>Bỏ để đưa vào các vị trí còn lại của Đức Thịnh cũ</t>
  </si>
  <si>
    <t>Tên cũ: Đường từ cống bà Đình Bến trộ đăng (đường trọt sau )</t>
  </si>
  <si>
    <t>Tên cũ: Quốc lộ 8A đoạn quan xã Đức Thịnh Cũ</t>
  </si>
  <si>
    <r>
      <rPr>
        <b/>
        <sz val="11"/>
        <rFont val="Times New Roman"/>
        <family val="1"/>
      </rPr>
      <t>Trục thôn 14</t>
    </r>
    <r>
      <rPr>
        <sz val="11"/>
        <rFont val="Times New Roman"/>
        <family val="1"/>
      </rPr>
      <t>: Từ nhà văn hóa thôn 6 vào vùng quy hoạch giáp trường Lê Văn Thiêm</t>
    </r>
  </si>
  <si>
    <r>
      <rPr>
        <b/>
        <sz val="11"/>
        <rFont val="Times New Roman"/>
        <family val="1"/>
      </rPr>
      <t>Trục thôn 11</t>
    </r>
    <r>
      <rPr>
        <sz val="11"/>
        <rFont val="Times New Roman"/>
        <family val="1"/>
      </rPr>
      <t>: Từ anh Viên Yên đến giếng Ô Mai</t>
    </r>
  </si>
  <si>
    <r>
      <rPr>
        <b/>
        <sz val="11"/>
        <rFont val="Times New Roman"/>
        <family val="1"/>
      </rPr>
      <t>Trục thôn 13</t>
    </r>
    <r>
      <rPr>
        <sz val="11"/>
        <rFont val="Times New Roman"/>
        <family val="1"/>
      </rPr>
      <t>: Từ đường ĐH.48 đến ông Tân Trị vòng lại ông Châu Ký</t>
    </r>
  </si>
  <si>
    <r>
      <rPr>
        <b/>
        <sz val="11"/>
        <rFont val="Times New Roman"/>
        <family val="1"/>
      </rPr>
      <t>Trục thôn 12</t>
    </r>
    <r>
      <rPr>
        <sz val="11"/>
        <rFont val="Times New Roman"/>
        <family val="1"/>
      </rPr>
      <t>: Từ Trạm y tế xã đến ngõ nhà anh Toản Tịnh (thôn Trung Bắc)</t>
    </r>
  </si>
  <si>
    <r>
      <t xml:space="preserve">Các lô đất </t>
    </r>
    <r>
      <rPr>
        <b/>
        <sz val="11"/>
        <rFont val="Times New Roman"/>
        <family val="1"/>
      </rPr>
      <t xml:space="preserve">bám </t>
    </r>
    <r>
      <rPr>
        <sz val="11"/>
        <rFont val="Times New Roman"/>
        <family val="1"/>
      </rPr>
      <t>dãy 2</t>
    </r>
  </si>
  <si>
    <r>
      <rPr>
        <b/>
        <sz val="11"/>
        <rFont val="Times New Roman"/>
        <family val="1"/>
      </rPr>
      <t>Vùng quy hoạch đất ở dân cư thôn Tường Vân:</t>
    </r>
    <r>
      <rPr>
        <sz val="11"/>
        <rFont val="Times New Roman"/>
        <family val="1"/>
      </rPr>
      <t xml:space="preserve"> Dãy 2 và các dãy tiếp theo đường ĐH.50 đã có đường (QH Tường Vân)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</si>
</sst>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3" formatCode="_(* #,##0.00_);_(* \(#,##0.00\);_(* &quot;-&quot;??_);_(@_)"/>
    <numFmt numFmtId="164" formatCode="_-* #,##0.00_-;\-* #,##0.00_-;_-* &quot;-&quot;??_-;_-@_-"/>
    <numFmt numFmtId="165" formatCode="0_);\(0\)"/>
    <numFmt numFmtId="166" formatCode="0.000"/>
    <numFmt numFmtId="167" formatCode="0.0"/>
    <numFmt numFmtId="168" formatCode="_(* #,##0_);_(* \(#,##0\);_(* &quot;-&quot;??_);_(@_)"/>
    <numFmt numFmtId="169" formatCode="#,##0.0"/>
    <numFmt numFmtId="170" formatCode="_-* #.##0.00\ _₫_-;\-* #.##0.00\ _₫_-;_-* &quot;-&quot;&quot;?&quot;&quot;?&quot;\ _₫_-;_-@_-"/>
    <numFmt numFmtId="171" formatCode="_(* #.##._);_(* \(#.##.\);_(* &quot;-&quot;??_);_(@_ⴆ"/>
    <numFmt numFmtId="172" formatCode="_-* #,##0.00\ _₫_-;\-* #,##0.00\ _₫_-;_-* &quot;-&quot;&quot;?&quot;&quot;?&quot;\ _₫_-;_-@_-"/>
    <numFmt numFmtId="173" formatCode="#\ ##0"/>
  </numFmts>
  <fonts count="43" x14ac:knownFonts="1"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0"/>
      <name val="Times New Roman"/>
      <family val="1"/>
    </font>
    <font>
      <sz val="10"/>
      <name val="Times New Roman"/>
      <family val="1"/>
    </font>
    <font>
      <sz val="12"/>
      <name val="Times New Roman"/>
      <family val="1"/>
      <charset val="163"/>
    </font>
    <font>
      <sz val="10"/>
      <name val="Arial"/>
      <family val="2"/>
    </font>
    <font>
      <sz val="10"/>
      <name val="Arial"/>
      <family val="2"/>
      <charset val="163"/>
    </font>
    <font>
      <i/>
      <sz val="10"/>
      <name val="Times New Roman"/>
      <family val="1"/>
    </font>
    <font>
      <i/>
      <vertAlign val="superscript"/>
      <sz val="10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  <charset val="163"/>
    </font>
    <font>
      <b/>
      <sz val="10"/>
      <name val="Times New Roman"/>
      <family val="1"/>
      <charset val="163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Times New Roman"/>
      <family val="1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b/>
      <sz val="11"/>
      <color theme="1"/>
      <name val="Times New Roman"/>
      <family val="1"/>
    </font>
    <font>
      <sz val="14"/>
      <color theme="1"/>
      <name val="Calibri"/>
      <family val="2"/>
    </font>
    <font>
      <i/>
      <sz val="11"/>
      <color theme="1"/>
      <name val="Calibri"/>
      <family val="2"/>
    </font>
    <font>
      <sz val="14"/>
      <color theme="1"/>
      <name val="Times New Roman"/>
      <family val="1"/>
    </font>
    <font>
      <b/>
      <sz val="14"/>
      <color theme="1"/>
      <name val="Times New Roman"/>
      <family val="1"/>
    </font>
    <font>
      <sz val="14"/>
      <color rgb="FFFF0000"/>
      <name val="Times New Roman"/>
      <family val="1"/>
    </font>
    <font>
      <sz val="11"/>
      <name val="Times New Roman"/>
      <family val="1"/>
    </font>
    <font>
      <sz val="9"/>
      <name val="Times New Roman"/>
      <family val="1"/>
    </font>
    <font>
      <b/>
      <sz val="11"/>
      <color theme="1"/>
      <name val="Times New Roman"/>
      <family val="1"/>
      <charset val="163"/>
    </font>
    <font>
      <i/>
      <sz val="12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rgb="FFFF0000"/>
      <name val="Times New Roman"/>
      <family val="1"/>
    </font>
    <font>
      <b/>
      <sz val="11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sz val="11"/>
      <color rgb="FFFF0000"/>
      <name val="Times New Roman"/>
      <family val="1"/>
    </font>
    <font>
      <i/>
      <vertAlign val="superscript"/>
      <sz val="11"/>
      <name val="Times New Roman"/>
      <family val="1"/>
    </font>
    <font>
      <sz val="11"/>
      <name val="Times New Roman"/>
      <family val="1"/>
      <charset val="163"/>
    </font>
  </fonts>
  <fills count="17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70C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8">
    <xf numFmtId="0" fontId="0" fillId="0" borderId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170" fontId="4" fillId="0" borderId="0" applyFont="0" applyFill="0" applyBorder="0" applyAlignment="0" applyProtection="0"/>
    <xf numFmtId="0" fontId="9" fillId="0" borderId="0"/>
    <xf numFmtId="0" fontId="16" fillId="0" borderId="0"/>
    <xf numFmtId="0" fontId="15" fillId="0" borderId="0"/>
    <xf numFmtId="0" fontId="7" fillId="0" borderId="0"/>
    <xf numFmtId="0" fontId="4" fillId="0" borderId="0"/>
    <xf numFmtId="0" fontId="16" fillId="0" borderId="0"/>
    <xf numFmtId="0" fontId="4" fillId="0" borderId="0"/>
    <xf numFmtId="0" fontId="7" fillId="0" borderId="0"/>
    <xf numFmtId="0" fontId="16" fillId="0" borderId="0"/>
    <xf numFmtId="0" fontId="4" fillId="0" borderId="0"/>
    <xf numFmtId="0" fontId="9" fillId="0" borderId="0"/>
    <xf numFmtId="0" fontId="4" fillId="0" borderId="0"/>
    <xf numFmtId="0" fontId="6" fillId="0" borderId="0"/>
    <xf numFmtId="164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164" fontId="8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15" fillId="0" borderId="0"/>
    <xf numFmtId="9" fontId="15" fillId="0" borderId="0" applyFont="0" applyFill="0" applyBorder="0" applyAlignment="0" applyProtection="0"/>
    <xf numFmtId="0" fontId="8" fillId="0" borderId="0"/>
    <xf numFmtId="0" fontId="2" fillId="0" borderId="0"/>
    <xf numFmtId="0" fontId="8" fillId="0" borderId="0"/>
    <xf numFmtId="0" fontId="8" fillId="0" borderId="0"/>
    <xf numFmtId="0" fontId="1" fillId="0" borderId="0"/>
    <xf numFmtId="0" fontId="1" fillId="0" borderId="0"/>
    <xf numFmtId="9" fontId="8" fillId="0" borderId="0" applyFont="0" applyFill="0" applyBorder="0" applyAlignment="0" applyProtection="0"/>
  </cellStyleXfs>
  <cellXfs count="333">
    <xf numFmtId="0" fontId="0" fillId="0" borderId="0" xfId="0"/>
    <xf numFmtId="0" fontId="18" fillId="0" borderId="0" xfId="0" applyFont="1"/>
    <xf numFmtId="0" fontId="0" fillId="0" borderId="1" xfId="0" applyBorder="1" applyAlignment="1">
      <alignment horizontal="center" vertical="center"/>
    </xf>
    <xf numFmtId="0" fontId="0" fillId="0" borderId="0" xfId="0" applyAlignment="1">
      <alignment wrapText="1"/>
    </xf>
    <xf numFmtId="0" fontId="19" fillId="0" borderId="0" xfId="0" applyFont="1" applyAlignment="1">
      <alignment vertical="center" wrapText="1"/>
    </xf>
    <xf numFmtId="0" fontId="20" fillId="0" borderId="0" xfId="0" applyFont="1" applyAlignment="1">
      <alignment wrapText="1"/>
    </xf>
    <xf numFmtId="0" fontId="20" fillId="0" borderId="0" xfId="0" applyFont="1" applyAlignment="1">
      <alignment vertical="center" wrapText="1"/>
    </xf>
    <xf numFmtId="0" fontId="18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0" fontId="21" fillId="0" borderId="0" xfId="0" applyFont="1" applyAlignment="1">
      <alignment wrapText="1"/>
    </xf>
    <xf numFmtId="0" fontId="22" fillId="0" borderId="0" xfId="0" applyFont="1" applyAlignment="1">
      <alignment horizontal="center" wrapText="1"/>
    </xf>
    <xf numFmtId="0" fontId="22" fillId="0" borderId="1" xfId="0" applyFont="1" applyBorder="1" applyAlignment="1">
      <alignment horizontal="center" wrapText="1"/>
    </xf>
    <xf numFmtId="0" fontId="21" fillId="0" borderId="1" xfId="0" applyFont="1" applyBorder="1" applyAlignment="1">
      <alignment vertical="center"/>
    </xf>
    <xf numFmtId="0" fontId="21" fillId="0" borderId="1" xfId="0" applyFont="1" applyBorder="1"/>
    <xf numFmtId="0" fontId="21" fillId="0" borderId="0" xfId="0" applyFont="1"/>
    <xf numFmtId="0" fontId="24" fillId="0" borderId="0" xfId="0" applyFont="1"/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7" fillId="0" borderId="0" xfId="0" applyFont="1"/>
    <xf numFmtId="0" fontId="23" fillId="0" borderId="0" xfId="0" applyFont="1" applyAlignment="1">
      <alignment vertical="center" wrapText="1"/>
    </xf>
    <xf numFmtId="0" fontId="22" fillId="0" borderId="0" xfId="0" applyFont="1" applyAlignment="1">
      <alignment wrapText="1"/>
    </xf>
    <xf numFmtId="0" fontId="24" fillId="0" borderId="1" xfId="0" applyFont="1" applyBorder="1" applyAlignment="1">
      <alignment horizontal="center"/>
    </xf>
    <xf numFmtId="0" fontId="22" fillId="0" borderId="0" xfId="0" applyFont="1" applyAlignment="1">
      <alignment vertical="center" wrapText="1"/>
    </xf>
    <xf numFmtId="0" fontId="22" fillId="0" borderId="2" xfId="0" applyFont="1" applyBorder="1" applyAlignment="1">
      <alignment horizontal="center" wrapText="1"/>
    </xf>
    <xf numFmtId="0" fontId="21" fillId="0" borderId="2" xfId="0" applyFont="1" applyBorder="1" applyAlignment="1">
      <alignment vertical="center"/>
    </xf>
    <xf numFmtId="0" fontId="6" fillId="0" borderId="2" xfId="0" applyFont="1" applyBorder="1" applyAlignment="1">
      <alignment horizontal="center" vertical="center"/>
    </xf>
    <xf numFmtId="0" fontId="0" fillId="0" borderId="3" xfId="0" applyBorder="1" applyAlignment="1">
      <alignment vertical="center"/>
    </xf>
    <xf numFmtId="0" fontId="0" fillId="2" borderId="3" xfId="0" applyFill="1" applyBorder="1" applyAlignment="1">
      <alignment vertical="center"/>
    </xf>
    <xf numFmtId="0" fontId="0" fillId="2" borderId="1" xfId="0" applyFill="1" applyBorder="1" applyAlignment="1">
      <alignment vertical="center"/>
    </xf>
    <xf numFmtId="0" fontId="0" fillId="3" borderId="3" xfId="0" applyFill="1" applyBorder="1" applyAlignment="1">
      <alignment vertical="center"/>
    </xf>
    <xf numFmtId="0" fontId="0" fillId="3" borderId="1" xfId="0" applyFill="1" applyBorder="1" applyAlignment="1">
      <alignment vertical="center"/>
    </xf>
    <xf numFmtId="0" fontId="0" fillId="4" borderId="3" xfId="0" applyFill="1" applyBorder="1" applyAlignment="1">
      <alignment vertical="center"/>
    </xf>
    <xf numFmtId="0" fontId="0" fillId="4" borderId="1" xfId="0" applyFill="1" applyBorder="1" applyAlignment="1">
      <alignment vertical="center"/>
    </xf>
    <xf numFmtId="0" fontId="0" fillId="5" borderId="3" xfId="0" applyFill="1" applyBorder="1" applyAlignment="1">
      <alignment vertical="center"/>
    </xf>
    <xf numFmtId="0" fontId="0" fillId="5" borderId="1" xfId="0" applyFill="1" applyBorder="1" applyAlignment="1">
      <alignment vertical="center"/>
    </xf>
    <xf numFmtId="0" fontId="0" fillId="6" borderId="3" xfId="0" applyFill="1" applyBorder="1" applyAlignment="1">
      <alignment vertical="center"/>
    </xf>
    <xf numFmtId="0" fontId="0" fillId="6" borderId="1" xfId="0" applyFill="1" applyBorder="1" applyAlignment="1">
      <alignment vertical="center"/>
    </xf>
    <xf numFmtId="0" fontId="0" fillId="7" borderId="3" xfId="0" applyFill="1" applyBorder="1" applyAlignment="1">
      <alignment vertical="center"/>
    </xf>
    <xf numFmtId="0" fontId="0" fillId="7" borderId="1" xfId="0" applyFill="1" applyBorder="1" applyAlignment="1">
      <alignment vertical="center"/>
    </xf>
    <xf numFmtId="0" fontId="0" fillId="8" borderId="3" xfId="0" applyFill="1" applyBorder="1" applyAlignment="1">
      <alignment vertical="center"/>
    </xf>
    <xf numFmtId="0" fontId="0" fillId="8" borderId="1" xfId="0" applyFill="1" applyBorder="1" applyAlignment="1">
      <alignment vertical="center"/>
    </xf>
    <xf numFmtId="0" fontId="0" fillId="9" borderId="3" xfId="0" applyFill="1" applyBorder="1" applyAlignment="1">
      <alignment vertical="center"/>
    </xf>
    <xf numFmtId="0" fontId="0" fillId="9" borderId="1" xfId="0" applyFill="1" applyBorder="1" applyAlignment="1">
      <alignment vertical="center"/>
    </xf>
    <xf numFmtId="0" fontId="25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165" fontId="10" fillId="0" borderId="1" xfId="0" applyNumberFormat="1" applyFont="1" applyBorder="1" applyAlignment="1">
      <alignment horizontal="center" vertical="center" wrapText="1"/>
    </xf>
    <xf numFmtId="3" fontId="5" fillId="0" borderId="0" xfId="0" applyNumberFormat="1" applyFont="1" applyAlignment="1">
      <alignment horizontal="center" vertical="center" wrapText="1"/>
    </xf>
    <xf numFmtId="49" fontId="5" fillId="0" borderId="0" xfId="0" applyNumberFormat="1" applyFont="1" applyAlignment="1">
      <alignment horizontal="center" vertical="center" wrapText="1"/>
    </xf>
    <xf numFmtId="165" fontId="6" fillId="0" borderId="1" xfId="0" applyNumberFormat="1" applyFont="1" applyBorder="1" applyAlignment="1">
      <alignment horizontal="center" vertical="center" wrapText="1"/>
    </xf>
    <xf numFmtId="0" fontId="6" fillId="0" borderId="0" xfId="9" applyFont="1"/>
    <xf numFmtId="0" fontId="5" fillId="0" borderId="0" xfId="0" applyFont="1" applyAlignment="1">
      <alignment vertical="center" wrapText="1"/>
    </xf>
    <xf numFmtId="3" fontId="6" fillId="0" borderId="0" xfId="0" applyNumberFormat="1" applyFont="1" applyAlignment="1">
      <alignment horizontal="center" vertical="center" wrapText="1"/>
    </xf>
    <xf numFmtId="167" fontId="5" fillId="0" borderId="0" xfId="0" applyNumberFormat="1" applyFont="1" applyAlignment="1">
      <alignment horizontal="center" vertical="center" wrapText="1"/>
    </xf>
    <xf numFmtId="49" fontId="5" fillId="0" borderId="0" xfId="0" applyNumberFormat="1" applyFont="1" applyAlignment="1">
      <alignment horizontal="left" vertical="center" wrapText="1"/>
    </xf>
    <xf numFmtId="49" fontId="6" fillId="0" borderId="0" xfId="0" applyNumberFormat="1" applyFont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0" fontId="6" fillId="0" borderId="0" xfId="0" applyFont="1" applyAlignment="1">
      <alignment vertical="center"/>
    </xf>
    <xf numFmtId="49" fontId="5" fillId="0" borderId="0" xfId="0" applyNumberFormat="1" applyFont="1" applyAlignment="1">
      <alignment vertical="center"/>
    </xf>
    <xf numFmtId="165" fontId="10" fillId="0" borderId="0" xfId="0" applyNumberFormat="1" applyFont="1" applyAlignment="1">
      <alignment horizontal="center" vertical="center" wrapText="1"/>
    </xf>
    <xf numFmtId="165" fontId="12" fillId="0" borderId="1" xfId="0" applyNumberFormat="1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49" fontId="5" fillId="0" borderId="0" xfId="0" applyNumberFormat="1" applyFont="1" applyAlignment="1">
      <alignment vertical="center" wrapText="1"/>
    </xf>
    <xf numFmtId="0" fontId="6" fillId="10" borderId="0" xfId="0" applyFont="1" applyFill="1" applyAlignment="1">
      <alignment vertical="center" wrapText="1"/>
    </xf>
    <xf numFmtId="0" fontId="27" fillId="0" borderId="0" xfId="0" applyFont="1"/>
    <xf numFmtId="0" fontId="28" fillId="0" borderId="1" xfId="0" applyFont="1" applyBorder="1"/>
    <xf numFmtId="0" fontId="28" fillId="0" borderId="1" xfId="0" applyFont="1" applyBorder="1" applyAlignment="1">
      <alignment horizontal="center"/>
    </xf>
    <xf numFmtId="0" fontId="27" fillId="10" borderId="1" xfId="0" applyFont="1" applyFill="1" applyBorder="1"/>
    <xf numFmtId="0" fontId="27" fillId="10" borderId="0" xfId="0" applyFont="1" applyFill="1"/>
    <xf numFmtId="0" fontId="29" fillId="10" borderId="1" xfId="0" applyFont="1" applyFill="1" applyBorder="1"/>
    <xf numFmtId="0" fontId="29" fillId="10" borderId="0" xfId="0" applyFont="1" applyFill="1"/>
    <xf numFmtId="49" fontId="6" fillId="0" borderId="1" xfId="0" applyNumberFormat="1" applyFont="1" applyBorder="1" applyAlignment="1">
      <alignment vertical="center" wrapText="1"/>
    </xf>
    <xf numFmtId="49" fontId="5" fillId="0" borderId="1" xfId="0" applyNumberFormat="1" applyFont="1" applyBorder="1" applyAlignment="1">
      <alignment vertical="center" wrapText="1"/>
    </xf>
    <xf numFmtId="49" fontId="5" fillId="0" borderId="1" xfId="0" applyNumberFormat="1" applyFont="1" applyBorder="1" applyAlignment="1">
      <alignment horizontal="left" vertical="center" wrapText="1"/>
    </xf>
    <xf numFmtId="49" fontId="6" fillId="0" borderId="1" xfId="0" applyNumberFormat="1" applyFont="1" applyBorder="1" applyAlignment="1">
      <alignment horizontal="left" vertical="center" wrapText="1"/>
    </xf>
    <xf numFmtId="49" fontId="6" fillId="0" borderId="1" xfId="9" applyNumberFormat="1" applyFont="1" applyBorder="1" applyAlignment="1">
      <alignment horizontal="left" vertical="center" wrapText="1"/>
    </xf>
    <xf numFmtId="49" fontId="6" fillId="0" borderId="1" xfId="26" applyNumberFormat="1" applyFont="1" applyFill="1" applyBorder="1" applyAlignment="1">
      <alignment horizontal="left" vertical="center" wrapText="1"/>
    </xf>
    <xf numFmtId="49" fontId="5" fillId="0" borderId="1" xfId="26" applyNumberFormat="1" applyFont="1" applyFill="1" applyBorder="1" applyAlignment="1">
      <alignment horizontal="left" vertical="center" wrapText="1"/>
    </xf>
    <xf numFmtId="49" fontId="5" fillId="0" borderId="1" xfId="27" applyNumberFormat="1" applyFont="1" applyFill="1" applyBorder="1" applyAlignment="1">
      <alignment horizontal="left" vertical="center" wrapText="1"/>
    </xf>
    <xf numFmtId="169" fontId="6" fillId="0" borderId="1" xfId="0" applyNumberFormat="1" applyFont="1" applyBorder="1" applyAlignment="1">
      <alignment horizontal="right" vertical="center" shrinkToFit="1"/>
    </xf>
    <xf numFmtId="0" fontId="6" fillId="0" borderId="0" xfId="0" applyFont="1" applyAlignment="1">
      <alignment horizontal="center" vertical="center"/>
    </xf>
    <xf numFmtId="168" fontId="6" fillId="0" borderId="1" xfId="26" applyNumberFormat="1" applyFont="1" applyFill="1" applyBorder="1" applyAlignment="1">
      <alignment horizontal="right" vertical="center" shrinkToFit="1"/>
    </xf>
    <xf numFmtId="168" fontId="6" fillId="0" borderId="1" xfId="26" applyNumberFormat="1" applyFont="1" applyFill="1" applyBorder="1" applyAlignment="1">
      <alignment horizontal="center" vertical="center" shrinkToFit="1"/>
    </xf>
    <xf numFmtId="3" fontId="5" fillId="0" borderId="1" xfId="0" applyNumberFormat="1" applyFont="1" applyBorder="1" applyAlignment="1">
      <alignment horizontal="center" vertical="center" wrapText="1"/>
    </xf>
    <xf numFmtId="3" fontId="5" fillId="0" borderId="2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top"/>
    </xf>
    <xf numFmtId="49" fontId="6" fillId="0" borderId="1" xfId="0" applyNumberFormat="1" applyFont="1" applyBorder="1" applyAlignment="1">
      <alignment horizontal="center" vertical="top" shrinkToFit="1"/>
    </xf>
    <xf numFmtId="168" fontId="6" fillId="0" borderId="1" xfId="3" applyNumberFormat="1" applyFont="1" applyFill="1" applyBorder="1" applyAlignment="1">
      <alignment horizontal="center" vertical="center" shrinkToFit="1"/>
    </xf>
    <xf numFmtId="49" fontId="13" fillId="0" borderId="1" xfId="19" applyNumberFormat="1" applyFont="1" applyBorder="1" applyAlignment="1">
      <alignment horizontal="center" vertical="top" shrinkToFit="1"/>
    </xf>
    <xf numFmtId="49" fontId="14" fillId="0" borderId="1" xfId="9" applyNumberFormat="1" applyFont="1" applyBorder="1" applyAlignment="1">
      <alignment vertical="top" wrapText="1" shrinkToFit="1"/>
    </xf>
    <xf numFmtId="1" fontId="13" fillId="0" borderId="1" xfId="9" applyNumberFormat="1" applyFont="1" applyBorder="1" applyAlignment="1">
      <alignment horizontal="center" vertical="top" wrapText="1" shrinkToFit="1"/>
    </xf>
    <xf numFmtId="3" fontId="13" fillId="0" borderId="1" xfId="9" applyNumberFormat="1" applyFont="1" applyBorder="1" applyAlignment="1">
      <alignment horizontal="center" vertical="top" wrapText="1" shrinkToFit="1"/>
    </xf>
    <xf numFmtId="169" fontId="6" fillId="0" borderId="1" xfId="0" applyNumberFormat="1" applyFont="1" applyBorder="1" applyAlignment="1">
      <alignment vertical="center" shrinkToFit="1"/>
    </xf>
    <xf numFmtId="3" fontId="5" fillId="0" borderId="1" xfId="0" applyNumberFormat="1" applyFont="1" applyBorder="1" applyAlignment="1">
      <alignment vertical="top" wrapText="1"/>
    </xf>
    <xf numFmtId="3" fontId="6" fillId="0" borderId="1" xfId="0" applyNumberFormat="1" applyFont="1" applyBorder="1" applyAlignment="1">
      <alignment horizontal="right" vertical="center" wrapText="1" shrinkToFit="1"/>
    </xf>
    <xf numFmtId="0" fontId="6" fillId="0" borderId="1" xfId="0" applyFont="1" applyBorder="1" applyAlignment="1">
      <alignment vertical="center" wrapText="1"/>
    </xf>
    <xf numFmtId="0" fontId="13" fillId="0" borderId="0" xfId="9" applyFont="1" applyAlignment="1">
      <alignment horizontal="center"/>
    </xf>
    <xf numFmtId="3" fontId="13" fillId="0" borderId="0" xfId="9" applyNumberFormat="1" applyFont="1" applyAlignment="1">
      <alignment horizontal="center"/>
    </xf>
    <xf numFmtId="0" fontId="13" fillId="0" borderId="0" xfId="7" applyFont="1" applyAlignment="1">
      <alignment horizontal="center"/>
    </xf>
    <xf numFmtId="3" fontId="13" fillId="0" borderId="1" xfId="9" applyNumberFormat="1" applyFont="1" applyBorder="1" applyAlignment="1">
      <alignment horizontal="center" vertical="top" wrapText="1"/>
    </xf>
    <xf numFmtId="49" fontId="6" fillId="0" borderId="1" xfId="26" applyNumberFormat="1" applyFont="1" applyFill="1" applyBorder="1" applyAlignment="1">
      <alignment vertical="center" wrapText="1"/>
    </xf>
    <xf numFmtId="168" fontId="30" fillId="0" borderId="1" xfId="26" applyNumberFormat="1" applyFont="1" applyFill="1" applyBorder="1" applyAlignment="1">
      <alignment horizontal="right" vertical="center" shrinkToFit="1"/>
    </xf>
    <xf numFmtId="49" fontId="6" fillId="0" borderId="1" xfId="27" applyNumberFormat="1" applyFont="1" applyFill="1" applyBorder="1" applyAlignment="1">
      <alignment horizontal="left" vertical="center" wrapText="1"/>
    </xf>
    <xf numFmtId="3" fontId="5" fillId="0" borderId="1" xfId="0" applyNumberFormat="1" applyFont="1" applyBorder="1" applyAlignment="1">
      <alignment horizontal="center" vertical="center"/>
    </xf>
    <xf numFmtId="1" fontId="5" fillId="0" borderId="1" xfId="9" applyNumberFormat="1" applyFont="1" applyBorder="1" applyAlignment="1">
      <alignment horizontal="center" vertical="center" wrapText="1"/>
    </xf>
    <xf numFmtId="0" fontId="5" fillId="0" borderId="0" xfId="9" applyFont="1"/>
    <xf numFmtId="168" fontId="6" fillId="0" borderId="1" xfId="5" applyNumberFormat="1" applyFont="1" applyFill="1" applyBorder="1" applyAlignment="1">
      <alignment horizontal="right" vertical="center"/>
    </xf>
    <xf numFmtId="168" fontId="5" fillId="0" borderId="1" xfId="5" applyNumberFormat="1" applyFont="1" applyFill="1" applyBorder="1" applyAlignment="1">
      <alignment horizontal="center" vertical="center" wrapText="1"/>
    </xf>
    <xf numFmtId="49" fontId="6" fillId="0" borderId="1" xfId="31" applyNumberFormat="1" applyFont="1" applyBorder="1" applyAlignment="1">
      <alignment horizontal="left" vertical="top" wrapText="1"/>
    </xf>
    <xf numFmtId="49" fontId="6" fillId="10" borderId="1" xfId="26" applyNumberFormat="1" applyFont="1" applyFill="1" applyBorder="1" applyAlignment="1">
      <alignment horizontal="left" vertical="center" wrapText="1"/>
    </xf>
    <xf numFmtId="169" fontId="6" fillId="10" borderId="1" xfId="0" applyNumberFormat="1" applyFont="1" applyFill="1" applyBorder="1" applyAlignment="1">
      <alignment horizontal="right" vertical="center" shrinkToFit="1"/>
    </xf>
    <xf numFmtId="169" fontId="6" fillId="10" borderId="1" xfId="0" applyNumberFormat="1" applyFont="1" applyFill="1" applyBorder="1" applyAlignment="1">
      <alignment vertical="center" shrinkToFit="1"/>
    </xf>
    <xf numFmtId="168" fontId="30" fillId="10" borderId="1" xfId="26" applyNumberFormat="1" applyFont="1" applyFill="1" applyBorder="1" applyAlignment="1">
      <alignment horizontal="right" vertical="center" shrinkToFit="1"/>
    </xf>
    <xf numFmtId="3" fontId="5" fillId="10" borderId="1" xfId="0" applyNumberFormat="1" applyFont="1" applyFill="1" applyBorder="1" applyAlignment="1">
      <alignment vertical="top" wrapText="1"/>
    </xf>
    <xf numFmtId="0" fontId="6" fillId="10" borderId="1" xfId="0" applyFont="1" applyFill="1" applyBorder="1" applyAlignment="1">
      <alignment vertical="center" wrapText="1"/>
    </xf>
    <xf numFmtId="0" fontId="13" fillId="10" borderId="0" xfId="9" applyFont="1" applyFill="1" applyAlignment="1">
      <alignment horizontal="center"/>
    </xf>
    <xf numFmtId="168" fontId="5" fillId="10" borderId="1" xfId="5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horizontal="center" vertical="top"/>
    </xf>
    <xf numFmtId="1" fontId="6" fillId="0" borderId="1" xfId="0" applyNumberFormat="1" applyFont="1" applyBorder="1" applyAlignment="1">
      <alignment horizontal="center" vertical="top"/>
    </xf>
    <xf numFmtId="49" fontId="6" fillId="10" borderId="1" xfId="0" applyNumberFormat="1" applyFont="1" applyFill="1" applyBorder="1" applyAlignment="1">
      <alignment horizontal="left" vertical="center" wrapText="1"/>
    </xf>
    <xf numFmtId="168" fontId="6" fillId="0" borderId="1" xfId="3" applyNumberFormat="1" applyFont="1" applyFill="1" applyBorder="1" applyAlignment="1">
      <alignment horizontal="center" vertical="center" wrapText="1" shrinkToFit="1"/>
    </xf>
    <xf numFmtId="168" fontId="6" fillId="0" borderId="0" xfId="0" applyNumberFormat="1" applyFont="1" applyAlignment="1">
      <alignment vertical="center" wrapText="1"/>
    </xf>
    <xf numFmtId="0" fontId="31" fillId="0" borderId="0" xfId="0" applyFont="1" applyAlignment="1">
      <alignment vertical="center" wrapText="1"/>
    </xf>
    <xf numFmtId="0" fontId="22" fillId="0" borderId="1" xfId="0" applyFont="1" applyBorder="1" applyAlignment="1">
      <alignment horizontal="center" vertical="center" wrapText="1"/>
    </xf>
    <xf numFmtId="0" fontId="32" fillId="0" borderId="1" xfId="0" applyFont="1" applyBorder="1" applyAlignment="1">
      <alignment wrapText="1"/>
    </xf>
    <xf numFmtId="0" fontId="32" fillId="0" borderId="1" xfId="0" applyFont="1" applyBorder="1"/>
    <xf numFmtId="0" fontId="21" fillId="10" borderId="1" xfId="0" applyFont="1" applyFill="1" applyBorder="1" applyAlignment="1">
      <alignment vertical="center" wrapText="1"/>
    </xf>
    <xf numFmtId="0" fontId="24" fillId="0" borderId="1" xfId="0" applyFont="1" applyBorder="1"/>
    <xf numFmtId="0" fontId="21" fillId="11" borderId="1" xfId="0" applyFont="1" applyFill="1" applyBorder="1" applyAlignment="1">
      <alignment wrapText="1"/>
    </xf>
    <xf numFmtId="0" fontId="21" fillId="11" borderId="1" xfId="0" applyFont="1" applyFill="1" applyBorder="1" applyAlignment="1">
      <alignment vertical="center" wrapText="1"/>
    </xf>
    <xf numFmtId="10" fontId="24" fillId="0" borderId="1" xfId="40" applyNumberFormat="1" applyFont="1" applyBorder="1" applyAlignment="1"/>
    <xf numFmtId="0" fontId="23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23" fillId="0" borderId="0" xfId="0" applyFont="1" applyAlignment="1">
      <alignment horizontal="center" wrapText="1"/>
    </xf>
    <xf numFmtId="0" fontId="22" fillId="0" borderId="0" xfId="0" applyFont="1" applyAlignment="1">
      <alignment horizontal="right" wrapText="1"/>
    </xf>
    <xf numFmtId="0" fontId="23" fillId="0" borderId="1" xfId="0" applyFont="1" applyBorder="1" applyAlignment="1">
      <alignment horizontal="center" vertical="center" wrapText="1"/>
    </xf>
    <xf numFmtId="0" fontId="32" fillId="10" borderId="5" xfId="0" applyFont="1" applyFill="1" applyBorder="1" applyAlignment="1">
      <alignment vertical="center" wrapText="1"/>
    </xf>
    <xf numFmtId="0" fontId="32" fillId="0" borderId="5" xfId="0" applyFont="1" applyBorder="1" applyAlignment="1">
      <alignment wrapText="1"/>
    </xf>
    <xf numFmtId="0" fontId="32" fillId="0" borderId="5" xfId="0" applyFont="1" applyBorder="1"/>
    <xf numFmtId="0" fontId="24" fillId="0" borderId="5" xfId="0" applyFont="1" applyBorder="1"/>
    <xf numFmtId="0" fontId="24" fillId="0" borderId="0" xfId="0" applyFont="1" applyAlignment="1">
      <alignment horizontal="center"/>
    </xf>
    <xf numFmtId="0" fontId="22" fillId="10" borderId="1" xfId="0" applyFont="1" applyFill="1" applyBorder="1" applyAlignment="1">
      <alignment horizontal="center" wrapText="1"/>
    </xf>
    <xf numFmtId="0" fontId="21" fillId="10" borderId="1" xfId="0" applyFont="1" applyFill="1" applyBorder="1"/>
    <xf numFmtId="0" fontId="6" fillId="10" borderId="2" xfId="0" applyFont="1" applyFill="1" applyBorder="1" applyAlignment="1">
      <alignment horizontal="center" vertical="center"/>
    </xf>
    <xf numFmtId="0" fontId="6" fillId="10" borderId="1" xfId="0" applyFont="1" applyFill="1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6" fillId="0" borderId="0" xfId="0" applyFont="1"/>
    <xf numFmtId="0" fontId="33" fillId="0" borderId="0" xfId="0" applyFont="1" applyAlignment="1">
      <alignment horizontal="center" vertical="center" wrapText="1"/>
    </xf>
    <xf numFmtId="173" fontId="6" fillId="0" borderId="0" xfId="0" applyNumberFormat="1" applyFont="1" applyAlignment="1">
      <alignment horizontal="right" vertical="center"/>
    </xf>
    <xf numFmtId="0" fontId="36" fillId="0" borderId="0" xfId="9" applyFont="1"/>
    <xf numFmtId="0" fontId="36" fillId="0" borderId="0" xfId="0" applyFont="1" applyAlignment="1">
      <alignment vertical="center" wrapText="1"/>
    </xf>
    <xf numFmtId="0" fontId="6" fillId="14" borderId="0" xfId="9" applyFont="1" applyFill="1"/>
    <xf numFmtId="0" fontId="6" fillId="14" borderId="0" xfId="0" applyFont="1" applyFill="1" applyAlignment="1">
      <alignment vertical="center" wrapText="1"/>
    </xf>
    <xf numFmtId="0" fontId="6" fillId="15" borderId="0" xfId="9" applyFont="1" applyFill="1"/>
    <xf numFmtId="0" fontId="6" fillId="15" borderId="0" xfId="0" applyFont="1" applyFill="1" applyAlignment="1">
      <alignment vertical="center" wrapText="1"/>
    </xf>
    <xf numFmtId="0" fontId="38" fillId="0" borderId="1" xfId="0" applyFont="1" applyBorder="1" applyAlignment="1">
      <alignment horizontal="center" vertical="center" wrapText="1"/>
    </xf>
    <xf numFmtId="49" fontId="37" fillId="0" borderId="1" xfId="0" applyNumberFormat="1" applyFont="1" applyBorder="1" applyAlignment="1">
      <alignment horizontal="left" vertical="center" wrapText="1"/>
    </xf>
    <xf numFmtId="0" fontId="30" fillId="0" borderId="1" xfId="9" applyFont="1" applyBorder="1" applyAlignment="1">
      <alignment vertical="center" wrapText="1"/>
    </xf>
    <xf numFmtId="0" fontId="30" fillId="0" borderId="1" xfId="0" applyFont="1" applyBorder="1" applyAlignment="1">
      <alignment vertical="center" wrapText="1"/>
    </xf>
    <xf numFmtId="49" fontId="30" fillId="0" borderId="1" xfId="0" applyNumberFormat="1" applyFont="1" applyBorder="1" applyAlignment="1">
      <alignment horizontal="left" vertical="center" wrapText="1"/>
    </xf>
    <xf numFmtId="0" fontId="30" fillId="0" borderId="1" xfId="9" applyFont="1" applyBorder="1" applyAlignment="1">
      <alignment horizontal="right" vertical="center" wrapText="1"/>
    </xf>
    <xf numFmtId="3" fontId="30" fillId="0" borderId="1" xfId="3" applyNumberFormat="1" applyFont="1" applyFill="1" applyBorder="1" applyAlignment="1">
      <alignment horizontal="right" vertical="center" wrapText="1"/>
    </xf>
    <xf numFmtId="167" fontId="30" fillId="0" borderId="1" xfId="0" applyNumberFormat="1" applyFont="1" applyBorder="1" applyAlignment="1">
      <alignment horizontal="right" vertical="center" wrapText="1"/>
    </xf>
    <xf numFmtId="3" fontId="30" fillId="0" borderId="1" xfId="35" applyNumberFormat="1" applyFont="1" applyFill="1" applyBorder="1" applyAlignment="1">
      <alignment horizontal="right" vertical="center" wrapText="1"/>
    </xf>
    <xf numFmtId="0" fontId="30" fillId="0" borderId="1" xfId="0" applyFont="1" applyBorder="1" applyAlignment="1">
      <alignment horizontal="right" vertical="center" wrapText="1"/>
    </xf>
    <xf numFmtId="49" fontId="37" fillId="0" borderId="1" xfId="26" applyNumberFormat="1" applyFont="1" applyFill="1" applyBorder="1" applyAlignment="1">
      <alignment horizontal="left" vertical="center" wrapText="1"/>
    </xf>
    <xf numFmtId="3" fontId="30" fillId="0" borderId="1" xfId="9" applyNumberFormat="1" applyFont="1" applyBorder="1" applyAlignment="1">
      <alignment vertical="center" wrapText="1"/>
    </xf>
    <xf numFmtId="49" fontId="30" fillId="0" borderId="1" xfId="9" applyNumberFormat="1" applyFont="1" applyBorder="1" applyAlignment="1">
      <alignment horizontal="left" vertical="center" wrapText="1"/>
    </xf>
    <xf numFmtId="1" fontId="30" fillId="0" borderId="1" xfId="9" applyNumberFormat="1" applyFont="1" applyBorder="1" applyAlignment="1">
      <alignment vertical="center" wrapText="1"/>
    </xf>
    <xf numFmtId="49" fontId="30" fillId="0" borderId="1" xfId="28" applyNumberFormat="1" applyFont="1" applyFill="1" applyBorder="1" applyAlignment="1">
      <alignment horizontal="left" vertical="center" wrapText="1"/>
    </xf>
    <xf numFmtId="1" fontId="30" fillId="0" borderId="1" xfId="9" applyNumberFormat="1" applyFont="1" applyBorder="1" applyAlignment="1">
      <alignment horizontal="center" vertical="center" wrapText="1"/>
    </xf>
    <xf numFmtId="0" fontId="30" fillId="0" borderId="0" xfId="0" applyFont="1" applyAlignment="1">
      <alignment horizontal="center" vertical="center" wrapText="1"/>
    </xf>
    <xf numFmtId="0" fontId="30" fillId="0" borderId="0" xfId="0" applyFont="1" applyAlignment="1">
      <alignment vertical="center" wrapText="1"/>
    </xf>
    <xf numFmtId="0" fontId="30" fillId="0" borderId="0" xfId="0" applyFont="1" applyAlignment="1">
      <alignment horizontal="left" vertical="center" wrapText="1"/>
    </xf>
    <xf numFmtId="167" fontId="30" fillId="0" borderId="10" xfId="0" applyNumberFormat="1" applyFont="1" applyBorder="1" applyAlignment="1">
      <alignment horizontal="center" vertical="center" wrapText="1"/>
    </xf>
    <xf numFmtId="167" fontId="30" fillId="0" borderId="0" xfId="0" applyNumberFormat="1" applyFont="1" applyAlignment="1">
      <alignment horizontal="center" vertical="center" wrapText="1"/>
    </xf>
    <xf numFmtId="165" fontId="37" fillId="0" borderId="0" xfId="9" applyNumberFormat="1" applyFont="1" applyAlignment="1">
      <alignment horizontal="center" vertical="center" wrapText="1"/>
    </xf>
    <xf numFmtId="49" fontId="37" fillId="0" borderId="0" xfId="0" applyNumberFormat="1" applyFont="1" applyAlignment="1">
      <alignment horizontal="center" vertical="center" wrapText="1" shrinkToFit="1"/>
    </xf>
    <xf numFmtId="49" fontId="37" fillId="0" borderId="0" xfId="26" applyNumberFormat="1" applyFont="1" applyFill="1" applyBorder="1" applyAlignment="1">
      <alignment horizontal="left" vertical="center" wrapText="1"/>
    </xf>
    <xf numFmtId="49" fontId="30" fillId="0" borderId="0" xfId="26" applyNumberFormat="1" applyFont="1" applyFill="1" applyBorder="1" applyAlignment="1">
      <alignment horizontal="left" vertical="center" wrapText="1"/>
    </xf>
    <xf numFmtId="2" fontId="30" fillId="0" borderId="0" xfId="0" applyNumberFormat="1" applyFont="1" applyAlignment="1">
      <alignment horizontal="center" vertical="center" wrapText="1"/>
    </xf>
    <xf numFmtId="2" fontId="30" fillId="0" borderId="0" xfId="9" applyNumberFormat="1" applyFont="1" applyAlignment="1">
      <alignment horizontal="center" vertical="center" wrapText="1"/>
    </xf>
    <xf numFmtId="1" fontId="37" fillId="0" borderId="0" xfId="0" applyNumberFormat="1" applyFont="1" applyAlignment="1">
      <alignment horizontal="center" vertical="center" wrapText="1"/>
    </xf>
    <xf numFmtId="1" fontId="30" fillId="0" borderId="0" xfId="0" applyNumberFormat="1" applyFont="1" applyAlignment="1">
      <alignment horizontal="center" vertical="center" wrapText="1"/>
    </xf>
    <xf numFmtId="167" fontId="30" fillId="0" borderId="0" xfId="9" applyNumberFormat="1" applyFont="1" applyAlignment="1">
      <alignment horizontal="center" vertical="center" wrapText="1"/>
    </xf>
    <xf numFmtId="49" fontId="37" fillId="0" borderId="0" xfId="35" applyNumberFormat="1" applyFont="1" applyFill="1" applyBorder="1" applyAlignment="1">
      <alignment horizontal="left" vertical="center" wrapText="1"/>
    </xf>
    <xf numFmtId="49" fontId="30" fillId="0" borderId="0" xfId="35" applyNumberFormat="1" applyFont="1" applyFill="1" applyBorder="1" applyAlignment="1">
      <alignment horizontal="left" vertical="center" wrapText="1"/>
    </xf>
    <xf numFmtId="166" fontId="30" fillId="0" borderId="0" xfId="0" applyNumberFormat="1" applyFont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49" fontId="37" fillId="0" borderId="0" xfId="27" applyNumberFormat="1" applyFont="1" applyFill="1" applyBorder="1" applyAlignment="1">
      <alignment horizontal="left" vertical="center" wrapText="1"/>
    </xf>
    <xf numFmtId="49" fontId="30" fillId="0" borderId="0" xfId="0" applyNumberFormat="1" applyFont="1" applyAlignment="1">
      <alignment horizontal="center" vertical="center" wrapText="1"/>
    </xf>
    <xf numFmtId="49" fontId="37" fillId="0" borderId="0" xfId="28" applyNumberFormat="1" applyFont="1" applyFill="1" applyBorder="1" applyAlignment="1">
      <alignment horizontal="left" vertical="center" wrapText="1"/>
    </xf>
    <xf numFmtId="49" fontId="30" fillId="0" borderId="0" xfId="28" applyNumberFormat="1" applyFont="1" applyFill="1" applyBorder="1" applyAlignment="1">
      <alignment horizontal="left" vertical="center" wrapText="1"/>
    </xf>
    <xf numFmtId="49" fontId="30" fillId="0" borderId="0" xfId="0" applyNumberFormat="1" applyFont="1" applyAlignment="1">
      <alignment horizontal="center" vertical="center" wrapText="1" shrinkToFit="1"/>
    </xf>
    <xf numFmtId="1" fontId="30" fillId="0" borderId="0" xfId="9" applyNumberFormat="1" applyFont="1" applyAlignment="1">
      <alignment horizontal="center" vertical="center" wrapText="1"/>
    </xf>
    <xf numFmtId="171" fontId="30" fillId="0" borderId="0" xfId="28" applyNumberFormat="1" applyFont="1" applyFill="1" applyBorder="1" applyAlignment="1">
      <alignment horizontal="center" vertical="center" wrapText="1"/>
    </xf>
    <xf numFmtId="49" fontId="30" fillId="0" borderId="10" xfId="0" applyNumberFormat="1" applyFont="1" applyBorder="1" applyAlignment="1">
      <alignment horizontal="left" vertical="center" wrapText="1"/>
    </xf>
    <xf numFmtId="49" fontId="37" fillId="0" borderId="0" xfId="0" applyNumberFormat="1" applyFont="1" applyAlignment="1">
      <alignment horizontal="right" vertical="center" wrapText="1"/>
    </xf>
    <xf numFmtId="0" fontId="37" fillId="0" borderId="0" xfId="0" applyFont="1" applyAlignment="1">
      <alignment horizontal="left" vertical="center" wrapText="1"/>
    </xf>
    <xf numFmtId="49" fontId="37" fillId="0" borderId="0" xfId="0" applyNumberFormat="1" applyFont="1" applyAlignment="1">
      <alignment horizontal="left" vertical="center" wrapText="1"/>
    </xf>
    <xf numFmtId="49" fontId="30" fillId="0" borderId="0" xfId="0" applyNumberFormat="1" applyFont="1" applyAlignment="1">
      <alignment horizontal="left" vertical="center" wrapText="1"/>
    </xf>
    <xf numFmtId="49" fontId="30" fillId="0" borderId="0" xfId="17" applyNumberFormat="1" applyFont="1" applyAlignment="1">
      <alignment horizontal="center" vertical="center" wrapText="1" shrinkToFit="1"/>
    </xf>
    <xf numFmtId="0" fontId="30" fillId="0" borderId="0" xfId="9" applyFont="1" applyAlignment="1">
      <alignment vertical="center" wrapText="1"/>
    </xf>
    <xf numFmtId="0" fontId="30" fillId="0" borderId="0" xfId="9" applyFont="1" applyAlignment="1">
      <alignment horizontal="left" vertical="center" wrapText="1"/>
    </xf>
    <xf numFmtId="49" fontId="37" fillId="0" borderId="0" xfId="0" applyNumberFormat="1" applyFont="1" applyAlignment="1">
      <alignment horizontal="left" vertical="center" wrapText="1" shrinkToFit="1"/>
    </xf>
    <xf numFmtId="0" fontId="30" fillId="0" borderId="0" xfId="46" applyFont="1" applyAlignment="1">
      <alignment horizontal="center" vertical="center" wrapText="1"/>
    </xf>
    <xf numFmtId="49" fontId="37" fillId="0" borderId="0" xfId="9" applyNumberFormat="1" applyFont="1" applyAlignment="1">
      <alignment horizontal="left" vertical="center" wrapText="1"/>
    </xf>
    <xf numFmtId="49" fontId="30" fillId="0" borderId="0" xfId="9" applyNumberFormat="1" applyFont="1" applyAlignment="1">
      <alignment horizontal="left" vertical="center" wrapText="1"/>
    </xf>
    <xf numFmtId="49" fontId="38" fillId="0" borderId="0" xfId="0" applyNumberFormat="1" applyFont="1" applyAlignment="1">
      <alignment horizontal="left" vertical="center" wrapText="1"/>
    </xf>
    <xf numFmtId="49" fontId="37" fillId="0" borderId="0" xfId="16" applyNumberFormat="1" applyFont="1" applyAlignment="1">
      <alignment horizontal="left" vertical="center" wrapText="1"/>
    </xf>
    <xf numFmtId="49" fontId="30" fillId="0" borderId="0" xfId="0" applyNumberFormat="1" applyFont="1" applyAlignment="1">
      <alignment horizontal="left" vertical="center" wrapText="1" shrinkToFit="1"/>
    </xf>
    <xf numFmtId="49" fontId="39" fillId="0" borderId="1" xfId="0" applyNumberFormat="1" applyFont="1" applyBorder="1" applyAlignment="1">
      <alignment horizontal="center" vertical="center" wrapText="1"/>
    </xf>
    <xf numFmtId="165" fontId="39" fillId="0" borderId="1" xfId="0" applyNumberFormat="1" applyFont="1" applyBorder="1" applyAlignment="1">
      <alignment horizontal="center" vertical="center" wrapText="1"/>
    </xf>
    <xf numFmtId="0" fontId="39" fillId="0" borderId="1" xfId="0" applyFont="1" applyBorder="1" applyAlignment="1">
      <alignment horizontal="center" vertical="center" wrapText="1"/>
    </xf>
    <xf numFmtId="49" fontId="37" fillId="0" borderId="0" xfId="0" applyNumberFormat="1" applyFont="1" applyAlignment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167" fontId="30" fillId="0" borderId="1" xfId="0" applyNumberFormat="1" applyFont="1" applyBorder="1" applyAlignment="1">
      <alignment horizontal="center" vertical="center" wrapText="1"/>
    </xf>
    <xf numFmtId="1" fontId="30" fillId="0" borderId="1" xfId="0" applyNumberFormat="1" applyFont="1" applyBorder="1" applyAlignment="1">
      <alignment horizontal="center" vertical="center" wrapText="1"/>
    </xf>
    <xf numFmtId="0" fontId="37" fillId="0" borderId="1" xfId="0" applyFont="1" applyBorder="1" applyAlignment="1">
      <alignment horizontal="center" vertical="center" wrapText="1"/>
    </xf>
    <xf numFmtId="0" fontId="37" fillId="0" borderId="8" xfId="0" applyFont="1" applyBorder="1" applyAlignment="1">
      <alignment horizontal="center" vertical="center" wrapText="1"/>
    </xf>
    <xf numFmtId="0" fontId="39" fillId="0" borderId="8" xfId="0" applyFont="1" applyBorder="1" applyAlignment="1">
      <alignment horizontal="left" vertical="center" wrapText="1"/>
    </xf>
    <xf numFmtId="0" fontId="30" fillId="0" borderId="8" xfId="9" applyFont="1" applyBorder="1" applyAlignment="1">
      <alignment horizontal="left" vertical="center" wrapText="1"/>
    </xf>
    <xf numFmtId="49" fontId="42" fillId="0" borderId="8" xfId="0" applyNumberFormat="1" applyFont="1" applyBorder="1" applyAlignment="1">
      <alignment horizontal="left" vertical="center" wrapText="1"/>
    </xf>
    <xf numFmtId="49" fontId="30" fillId="0" borderId="8" xfId="0" applyNumberFormat="1" applyFont="1" applyBorder="1" applyAlignment="1">
      <alignment horizontal="left" vertical="center" wrapText="1"/>
    </xf>
    <xf numFmtId="0" fontId="30" fillId="12" borderId="8" xfId="9" applyFont="1" applyFill="1" applyBorder="1" applyAlignment="1">
      <alignment horizontal="left" vertical="center" wrapText="1"/>
    </xf>
    <xf numFmtId="0" fontId="30" fillId="0" borderId="8" xfId="9" applyFont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 wrapText="1"/>
    </xf>
    <xf numFmtId="0" fontId="39" fillId="0" borderId="0" xfId="0" applyFont="1" applyAlignment="1">
      <alignment horizontal="center" vertical="center" wrapText="1"/>
    </xf>
    <xf numFmtId="0" fontId="30" fillId="0" borderId="0" xfId="9" applyFont="1" applyAlignment="1">
      <alignment wrapText="1"/>
    </xf>
    <xf numFmtId="0" fontId="40" fillId="0" borderId="0" xfId="9" applyFont="1" applyAlignment="1">
      <alignment wrapText="1"/>
    </xf>
    <xf numFmtId="0" fontId="30" fillId="14" borderId="0" xfId="9" applyFont="1" applyFill="1" applyAlignment="1">
      <alignment wrapText="1"/>
    </xf>
    <xf numFmtId="0" fontId="30" fillId="15" borderId="0" xfId="9" applyFont="1" applyFill="1" applyAlignment="1">
      <alignment wrapText="1"/>
    </xf>
    <xf numFmtId="0" fontId="6" fillId="0" borderId="0" xfId="0" applyFont="1" applyAlignment="1">
      <alignment wrapText="1"/>
    </xf>
    <xf numFmtId="0" fontId="6" fillId="0" borderId="0" xfId="9" applyFont="1" applyAlignment="1">
      <alignment wrapText="1"/>
    </xf>
    <xf numFmtId="0" fontId="6" fillId="13" borderId="0" xfId="0" applyFont="1" applyFill="1" applyAlignment="1">
      <alignment horizontal="center" vertical="center" wrapText="1"/>
    </xf>
    <xf numFmtId="49" fontId="39" fillId="0" borderId="0" xfId="0" applyNumberFormat="1" applyFont="1" applyAlignment="1">
      <alignment horizontal="center" vertical="center" wrapText="1"/>
    </xf>
    <xf numFmtId="173" fontId="30" fillId="0" borderId="0" xfId="0" applyNumberFormat="1" applyFont="1" applyAlignment="1">
      <alignment horizontal="right" vertical="center" wrapText="1"/>
    </xf>
    <xf numFmtId="0" fontId="6" fillId="0" borderId="0" xfId="9" applyFont="1" applyAlignment="1">
      <alignment horizontal="center" vertical="center" wrapText="1"/>
    </xf>
    <xf numFmtId="0" fontId="6" fillId="13" borderId="0" xfId="9" applyFont="1" applyFill="1" applyAlignment="1">
      <alignment horizontal="center" vertical="center" wrapText="1"/>
    </xf>
    <xf numFmtId="0" fontId="36" fillId="0" borderId="0" xfId="9" applyFont="1" applyAlignment="1">
      <alignment horizontal="center" vertical="center" wrapText="1"/>
    </xf>
    <xf numFmtId="173" fontId="40" fillId="0" borderId="0" xfId="0" applyNumberFormat="1" applyFont="1" applyAlignment="1">
      <alignment horizontal="right" vertical="center" wrapText="1"/>
    </xf>
    <xf numFmtId="173" fontId="30" fillId="14" borderId="0" xfId="0" applyNumberFormat="1" applyFont="1" applyFill="1" applyAlignment="1">
      <alignment horizontal="right" vertical="center" wrapText="1"/>
    </xf>
    <xf numFmtId="0" fontId="6" fillId="14" borderId="0" xfId="9" applyFont="1" applyFill="1" applyAlignment="1">
      <alignment horizontal="center" vertical="center" wrapText="1"/>
    </xf>
    <xf numFmtId="173" fontId="30" fillId="15" borderId="0" xfId="0" applyNumberFormat="1" applyFont="1" applyFill="1" applyAlignment="1">
      <alignment horizontal="right" vertical="center" wrapText="1"/>
    </xf>
    <xf numFmtId="0" fontId="6" fillId="15" borderId="0" xfId="9" applyFont="1" applyFill="1" applyAlignment="1">
      <alignment horizontal="center" vertical="center" wrapText="1"/>
    </xf>
    <xf numFmtId="173" fontId="6" fillId="13" borderId="0" xfId="9" applyNumberFormat="1" applyFont="1" applyFill="1" applyAlignment="1">
      <alignment horizontal="center" vertical="center" wrapText="1"/>
    </xf>
    <xf numFmtId="0" fontId="6" fillId="12" borderId="0" xfId="9" applyFont="1" applyFill="1"/>
    <xf numFmtId="0" fontId="31" fillId="0" borderId="0" xfId="0" applyFont="1" applyAlignment="1">
      <alignment horizontal="center" vertical="center" wrapText="1"/>
    </xf>
    <xf numFmtId="49" fontId="5" fillId="0" borderId="0" xfId="0" applyNumberFormat="1" applyFont="1" applyAlignment="1">
      <alignment horizontal="right" vertical="center"/>
    </xf>
    <xf numFmtId="0" fontId="6" fillId="0" borderId="0" xfId="9" applyFont="1" applyAlignment="1">
      <alignment horizontal="center" vertical="center"/>
    </xf>
    <xf numFmtId="0" fontId="37" fillId="0" borderId="0" xfId="9" applyFont="1" applyAlignment="1">
      <alignment vertical="center" wrapText="1"/>
    </xf>
    <xf numFmtId="0" fontId="39" fillId="0" borderId="0" xfId="9" applyFont="1" applyAlignment="1">
      <alignment vertical="center" wrapText="1"/>
    </xf>
    <xf numFmtId="0" fontId="39" fillId="0" borderId="4" xfId="0" applyFont="1" applyBorder="1" applyAlignment="1">
      <alignment vertical="center" wrapText="1"/>
    </xf>
    <xf numFmtId="0" fontId="30" fillId="0" borderId="1" xfId="9" applyFont="1" applyBorder="1" applyAlignment="1">
      <alignment horizontal="left" vertical="center" wrapText="1"/>
    </xf>
    <xf numFmtId="167" fontId="30" fillId="0" borderId="1" xfId="0" applyNumberFormat="1" applyFont="1" applyBorder="1" applyAlignment="1">
      <alignment vertical="center" wrapText="1"/>
    </xf>
    <xf numFmtId="0" fontId="39" fillId="0" borderId="1" xfId="0" applyFont="1" applyBorder="1" applyAlignment="1">
      <alignment horizontal="left" vertical="center" wrapText="1"/>
    </xf>
    <xf numFmtId="0" fontId="37" fillId="0" borderId="1" xfId="9" applyFont="1" applyBorder="1" applyAlignment="1">
      <alignment horizontal="left" vertical="center" wrapText="1"/>
    </xf>
    <xf numFmtId="0" fontId="40" fillId="0" borderId="1" xfId="9" applyFont="1" applyBorder="1" applyAlignment="1">
      <alignment horizontal="left" vertical="center" wrapText="1"/>
    </xf>
    <xf numFmtId="0" fontId="40" fillId="0" borderId="1" xfId="9" applyFont="1" applyBorder="1" applyAlignment="1">
      <alignment vertical="center" wrapText="1"/>
    </xf>
    <xf numFmtId="0" fontId="30" fillId="0" borderId="1" xfId="0" applyFont="1" applyBorder="1" applyAlignment="1">
      <alignment horizontal="left" vertical="center" wrapText="1"/>
    </xf>
    <xf numFmtId="0" fontId="30" fillId="0" borderId="1" xfId="0" applyFont="1" applyBorder="1" applyAlignment="1">
      <alignment horizontal="left" wrapText="1"/>
    </xf>
    <xf numFmtId="0" fontId="37" fillId="0" borderId="1" xfId="0" applyFont="1" applyBorder="1" applyAlignment="1">
      <alignment horizontal="left" vertical="center" wrapText="1"/>
    </xf>
    <xf numFmtId="0" fontId="37" fillId="0" borderId="1" xfId="0" applyFont="1" applyBorder="1" applyAlignment="1">
      <alignment horizontal="left" wrapText="1"/>
    </xf>
    <xf numFmtId="0" fontId="30" fillId="0" borderId="1" xfId="0" applyFont="1" applyBorder="1" applyAlignment="1">
      <alignment wrapText="1"/>
    </xf>
    <xf numFmtId="0" fontId="5" fillId="0" borderId="1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0" xfId="0" applyFont="1" applyAlignment="1">
      <alignment horizontal="right" vertical="center"/>
    </xf>
    <xf numFmtId="0" fontId="5" fillId="0" borderId="0" xfId="9" applyFont="1" applyAlignment="1">
      <alignment horizontal="center"/>
    </xf>
    <xf numFmtId="0" fontId="10" fillId="0" borderId="0" xfId="9" applyFont="1" applyAlignment="1">
      <alignment horizontal="center"/>
    </xf>
    <xf numFmtId="0" fontId="10" fillId="0" borderId="6" xfId="0" applyFont="1" applyBorder="1" applyAlignment="1">
      <alignment horizontal="right" vertical="center"/>
    </xf>
    <xf numFmtId="0" fontId="5" fillId="0" borderId="0" xfId="0" applyFont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top"/>
    </xf>
    <xf numFmtId="1" fontId="6" fillId="10" borderId="1" xfId="0" applyNumberFormat="1" applyFont="1" applyFill="1" applyBorder="1" applyAlignment="1">
      <alignment horizontal="center" vertical="top"/>
    </xf>
    <xf numFmtId="0" fontId="5" fillId="0" borderId="8" xfId="0" applyFont="1" applyBorder="1" applyAlignment="1">
      <alignment horizontal="center" vertical="center" wrapText="1"/>
    </xf>
    <xf numFmtId="4" fontId="5" fillId="0" borderId="7" xfId="0" applyNumberFormat="1" applyFont="1" applyBorder="1" applyAlignment="1">
      <alignment horizontal="center" vertical="center" wrapText="1" shrinkToFit="1"/>
    </xf>
    <xf numFmtId="4" fontId="5" fillId="0" borderId="9" xfId="0" applyNumberFormat="1" applyFont="1" applyBorder="1" applyAlignment="1">
      <alignment horizontal="center" vertical="center" wrapText="1" shrinkToFit="1"/>
    </xf>
    <xf numFmtId="4" fontId="5" fillId="0" borderId="5" xfId="0" applyNumberFormat="1" applyFont="1" applyBorder="1" applyAlignment="1">
      <alignment horizontal="center" vertical="center" wrapText="1" shrinkToFit="1"/>
    </xf>
    <xf numFmtId="1" fontId="6" fillId="0" borderId="3" xfId="0" applyNumberFormat="1" applyFont="1" applyBorder="1" applyAlignment="1">
      <alignment horizontal="center" vertical="top"/>
    </xf>
    <xf numFmtId="1" fontId="6" fillId="0" borderId="4" xfId="0" applyNumberFormat="1" applyFont="1" applyBorder="1" applyAlignment="1">
      <alignment horizontal="center" vertical="top"/>
    </xf>
    <xf numFmtId="1" fontId="6" fillId="0" borderId="2" xfId="0" applyNumberFormat="1" applyFont="1" applyBorder="1" applyAlignment="1">
      <alignment horizontal="center" vertical="top"/>
    </xf>
    <xf numFmtId="167" fontId="6" fillId="0" borderId="1" xfId="26" applyNumberFormat="1" applyFont="1" applyFill="1" applyBorder="1" applyAlignment="1">
      <alignment horizontal="center" vertical="top"/>
    </xf>
    <xf numFmtId="167" fontId="6" fillId="10" borderId="1" xfId="26" applyNumberFormat="1" applyFont="1" applyFill="1" applyBorder="1" applyAlignment="1">
      <alignment horizontal="center" vertical="top"/>
    </xf>
    <xf numFmtId="167" fontId="6" fillId="0" borderId="1" xfId="3" applyNumberFormat="1" applyFont="1" applyFill="1" applyBorder="1" applyAlignment="1">
      <alignment horizontal="center" vertical="top"/>
    </xf>
    <xf numFmtId="167" fontId="6" fillId="10" borderId="1" xfId="3" applyNumberFormat="1" applyFont="1" applyFill="1" applyBorder="1" applyAlignment="1">
      <alignment horizontal="center" vertical="top"/>
    </xf>
    <xf numFmtId="0" fontId="37" fillId="0" borderId="1" xfId="0" applyFont="1" applyBorder="1" applyAlignment="1">
      <alignment horizontal="center" vertical="center" wrapText="1"/>
    </xf>
    <xf numFmtId="0" fontId="37" fillId="0" borderId="0" xfId="9" applyFont="1" applyAlignment="1">
      <alignment horizontal="center" vertical="center" wrapText="1"/>
    </xf>
    <xf numFmtId="0" fontId="39" fillId="0" borderId="0" xfId="9" applyFont="1" applyAlignment="1">
      <alignment horizontal="center" vertical="center" wrapText="1"/>
    </xf>
    <xf numFmtId="0" fontId="39" fillId="0" borderId="11" xfId="0" applyFont="1" applyBorder="1" applyAlignment="1">
      <alignment horizontal="right" vertical="center" wrapText="1"/>
    </xf>
    <xf numFmtId="0" fontId="39" fillId="0" borderId="6" xfId="0" applyFont="1" applyBorder="1" applyAlignment="1">
      <alignment horizontal="right" vertical="center" wrapText="1"/>
    </xf>
    <xf numFmtId="0" fontId="39" fillId="0" borderId="12" xfId="0" applyFont="1" applyBorder="1" applyAlignment="1">
      <alignment horizontal="right" vertical="center" wrapText="1"/>
    </xf>
    <xf numFmtId="0" fontId="37" fillId="16" borderId="1" xfId="0" applyFont="1" applyFill="1" applyBorder="1" applyAlignment="1">
      <alignment horizontal="center" vertical="center" wrapText="1"/>
    </xf>
    <xf numFmtId="167" fontId="30" fillId="0" borderId="1" xfId="0" applyNumberFormat="1" applyFont="1" applyBorder="1" applyAlignment="1">
      <alignment horizontal="center" vertical="center" wrapText="1"/>
    </xf>
    <xf numFmtId="49" fontId="30" fillId="0" borderId="1" xfId="0" applyNumberFormat="1" applyFont="1" applyBorder="1" applyAlignment="1">
      <alignment horizontal="left" vertical="center" wrapText="1"/>
    </xf>
    <xf numFmtId="49" fontId="30" fillId="0" borderId="1" xfId="0" applyNumberFormat="1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1" fontId="30" fillId="0" borderId="1" xfId="0" applyNumberFormat="1" applyFont="1" applyBorder="1" applyAlignment="1">
      <alignment horizontal="center" vertical="center" wrapText="1"/>
    </xf>
    <xf numFmtId="0" fontId="30" fillId="0" borderId="1" xfId="0" applyFont="1" applyBorder="1" applyAlignment="1">
      <alignment horizontal="left" vertical="center" wrapText="1"/>
    </xf>
    <xf numFmtId="0" fontId="30" fillId="0" borderId="8" xfId="9" applyFont="1" applyBorder="1" applyAlignment="1">
      <alignment horizontal="center" vertical="center" wrapText="1"/>
    </xf>
    <xf numFmtId="0" fontId="6" fillId="0" borderId="0" xfId="9" applyFont="1" applyAlignment="1">
      <alignment horizontal="center" vertical="center" wrapText="1"/>
    </xf>
    <xf numFmtId="49" fontId="30" fillId="0" borderId="1" xfId="0" applyNumberFormat="1" applyFont="1" applyBorder="1" applyAlignment="1">
      <alignment vertical="center" wrapText="1"/>
    </xf>
    <xf numFmtId="0" fontId="26" fillId="0" borderId="6" xfId="0" applyFont="1" applyBorder="1" applyAlignment="1">
      <alignment horizontal="center"/>
    </xf>
    <xf numFmtId="0" fontId="24" fillId="0" borderId="7" xfId="0" applyFont="1" applyBorder="1" applyAlignment="1">
      <alignment horizontal="center"/>
    </xf>
    <xf numFmtId="0" fontId="24" fillId="0" borderId="5" xfId="0" applyFont="1" applyBorder="1" applyAlignment="1">
      <alignment horizontal="center"/>
    </xf>
    <xf numFmtId="0" fontId="23" fillId="0" borderId="0" xfId="0" applyFont="1" applyAlignment="1">
      <alignment horizontal="center" wrapText="1"/>
    </xf>
    <xf numFmtId="0" fontId="22" fillId="0" borderId="0" xfId="0" applyFont="1" applyAlignment="1">
      <alignment horizontal="right" wrapText="1"/>
    </xf>
    <xf numFmtId="0" fontId="23" fillId="0" borderId="1" xfId="0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wrapText="1"/>
    </xf>
    <xf numFmtId="0" fontId="5" fillId="0" borderId="1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wrapText="1"/>
    </xf>
    <xf numFmtId="0" fontId="21" fillId="0" borderId="10" xfId="0" applyFont="1" applyBorder="1" applyAlignment="1">
      <alignment horizontal="center"/>
    </xf>
    <xf numFmtId="0" fontId="24" fillId="0" borderId="1" xfId="0" applyFont="1" applyBorder="1" applyAlignment="1">
      <alignment horizontal="center"/>
    </xf>
    <xf numFmtId="0" fontId="27" fillId="0" borderId="0" xfId="0" applyFont="1" applyAlignment="1">
      <alignment horizontal="center" vertical="center" wrapText="1"/>
    </xf>
    <xf numFmtId="0" fontId="28" fillId="0" borderId="7" xfId="0" applyFont="1" applyBorder="1" applyAlignment="1">
      <alignment horizontal="center"/>
    </xf>
    <xf numFmtId="0" fontId="28" fillId="0" borderId="9" xfId="0" applyFont="1" applyBorder="1" applyAlignment="1">
      <alignment horizontal="center"/>
    </xf>
    <xf numFmtId="0" fontId="28" fillId="0" borderId="5" xfId="0" applyFont="1" applyBorder="1" applyAlignment="1">
      <alignment horizontal="center"/>
    </xf>
    <xf numFmtId="3" fontId="39" fillId="0" borderId="1" xfId="0" applyNumberFormat="1" applyFont="1" applyBorder="1" applyAlignment="1">
      <alignment horizontal="center" vertical="center" wrapText="1"/>
    </xf>
    <xf numFmtId="3" fontId="30" fillId="0" borderId="1" xfId="9" applyNumberFormat="1" applyFont="1" applyBorder="1" applyAlignment="1">
      <alignment horizontal="right" vertical="center" wrapText="1"/>
    </xf>
    <xf numFmtId="3" fontId="30" fillId="0" borderId="3" xfId="9" applyNumberFormat="1" applyFont="1" applyBorder="1" applyAlignment="1">
      <alignment horizontal="right" vertical="center" wrapText="1"/>
    </xf>
    <xf numFmtId="3" fontId="30" fillId="0" borderId="1" xfId="0" applyNumberFormat="1" applyFont="1" applyBorder="1" applyAlignment="1">
      <alignment vertical="center" wrapText="1"/>
    </xf>
    <xf numFmtId="3" fontId="30" fillId="0" borderId="1" xfId="9" applyNumberFormat="1" applyFont="1" applyBorder="1" applyAlignment="1">
      <alignment vertical="center" wrapText="1"/>
    </xf>
    <xf numFmtId="3" fontId="30" fillId="0" borderId="4" xfId="9" applyNumberFormat="1" applyFont="1" applyBorder="1" applyAlignment="1">
      <alignment horizontal="right" vertical="center" wrapText="1"/>
    </xf>
    <xf numFmtId="3" fontId="30" fillId="0" borderId="2" xfId="9" applyNumberFormat="1" applyFont="1" applyBorder="1" applyAlignment="1">
      <alignment horizontal="right" vertical="center" wrapText="1"/>
    </xf>
    <xf numFmtId="3" fontId="30" fillId="0" borderId="1" xfId="9" applyNumberFormat="1" applyFont="1" applyBorder="1" applyAlignment="1">
      <alignment horizontal="right" vertical="center" wrapText="1"/>
    </xf>
    <xf numFmtId="3" fontId="37" fillId="0" borderId="1" xfId="0" applyNumberFormat="1" applyFont="1" applyBorder="1" applyAlignment="1">
      <alignment horizontal="center" vertical="center" wrapText="1"/>
    </xf>
    <xf numFmtId="3" fontId="30" fillId="0" borderId="1" xfId="0" applyNumberFormat="1" applyFont="1" applyBorder="1" applyAlignment="1">
      <alignment horizontal="right" vertical="center" wrapText="1"/>
    </xf>
    <xf numFmtId="3" fontId="30" fillId="10" borderId="1" xfId="9" applyNumberFormat="1" applyFont="1" applyFill="1" applyBorder="1" applyAlignment="1">
      <alignment vertical="center" wrapText="1"/>
    </xf>
    <xf numFmtId="3" fontId="30" fillId="0" borderId="1" xfId="9" applyNumberFormat="1" applyFont="1" applyBorder="1" applyAlignment="1">
      <alignment horizontal="center" vertical="center" wrapText="1"/>
    </xf>
    <xf numFmtId="169" fontId="30" fillId="0" borderId="1" xfId="9" applyNumberFormat="1" applyFont="1" applyBorder="1" applyAlignment="1">
      <alignment vertical="center" wrapText="1"/>
    </xf>
    <xf numFmtId="169" fontId="30" fillId="0" borderId="1" xfId="9" applyNumberFormat="1" applyFont="1" applyBorder="1" applyAlignment="1">
      <alignment horizontal="right" vertical="center" wrapText="1"/>
    </xf>
  </cellXfs>
  <cellStyles count="48">
    <cellStyle name="Comma 12" xfId="1"/>
    <cellStyle name="Comma 12 2" xfId="21"/>
    <cellStyle name="Comma 14" xfId="22"/>
    <cellStyle name="Comma 15" xfId="2"/>
    <cellStyle name="Comma 15 2" xfId="23"/>
    <cellStyle name="Comma 16" xfId="24"/>
    <cellStyle name="Comma 17" xfId="25"/>
    <cellStyle name="Comma 2" xfId="3"/>
    <cellStyle name="Comma 2 2" xfId="35"/>
    <cellStyle name="Comma 2 3" xfId="26"/>
    <cellStyle name="Comma 3" xfId="4"/>
    <cellStyle name="Comma 3 2" xfId="27"/>
    <cellStyle name="Comma 4" xfId="5"/>
    <cellStyle name="Comma 4 2" xfId="28"/>
    <cellStyle name="Comma 5" xfId="20"/>
    <cellStyle name="Comma 7" xfId="37"/>
    <cellStyle name="Comma 9" xfId="6"/>
    <cellStyle name="Comma 9 2" xfId="29"/>
    <cellStyle name="Normal" xfId="0" builtinId="0"/>
    <cellStyle name="Normal 10" xfId="36"/>
    <cellStyle name="Normal 10 2" xfId="43"/>
    <cellStyle name="Normal 10 3" xfId="41"/>
    <cellStyle name="Normal 15" xfId="7"/>
    <cellStyle name="Normal 2" xfId="8"/>
    <cellStyle name="Normal 2 2" xfId="9"/>
    <cellStyle name="Normal 2 2 2" xfId="44"/>
    <cellStyle name="Normal 2 3" xfId="10"/>
    <cellStyle name="Normal 2 4" xfId="30"/>
    <cellStyle name="Normal 2 5" xfId="42"/>
    <cellStyle name="Normal 2 5 2" xfId="45"/>
    <cellStyle name="Normal 2_07A-09-Cam Vinh(chuan)" xfId="11"/>
    <cellStyle name="Normal 3" xfId="12"/>
    <cellStyle name="Normal 3 2" xfId="31"/>
    <cellStyle name="Normal 3 3" xfId="46"/>
    <cellStyle name="Normal 3_07A-09-Cam Vinh(chuan)" xfId="13"/>
    <cellStyle name="Normal 32" xfId="38"/>
    <cellStyle name="Normal 4" xfId="14"/>
    <cellStyle name="Normal 5" xfId="15"/>
    <cellStyle name="Normal 5 2" xfId="32"/>
    <cellStyle name="Normal 6" xfId="16"/>
    <cellStyle name="Normal 6 2" xfId="17"/>
    <cellStyle name="Normal 7" xfId="34"/>
    <cellStyle name="Normal 8" xfId="33"/>
    <cellStyle name="Normal 8 6" xfId="18"/>
    <cellStyle name="Normal 9" xfId="39"/>
    <cellStyle name="Normal_Sheet1" xfId="19"/>
    <cellStyle name="Percent" xfId="40" builtinId="5"/>
    <cellStyle name="Percent 2" xfId="47"/>
  </cellStyles>
  <dxfs count="8">
    <dxf>
      <font>
        <condense val="0"/>
        <extend val="0"/>
        <color indexed="1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uong%202023/Dieu%20Chinh%20Bang%20Gia%202020/Phieu%2022-23%20Duc%20Tho/Thi%20Tran%20Duc%20Tho/07-Thi%20Tra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~1/AppData/Local/Temp/Zalo%20Temp/TempDownloads/R2%20DUC%20THINH%20SAU%20CUNG%2026-9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BANG%20GIA%20DAT%202026/BANG%20GIA%20DAT%20DUC%20THO%20SAU/R2%20dc%20anh%20da%20soat%20DUC%20THINH%20SAU%20CU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X-MIN"/>
      <sheetName val="07"/>
    </sheetNames>
    <sheetDataSet>
      <sheetData sheetId="0">
        <row r="4">
          <cell r="A4" t="str">
            <v>Các đường còn lại trong các tổ dân phố 1, 2, 3, 4</v>
          </cell>
          <cell r="B4">
            <v>6</v>
          </cell>
          <cell r="C4">
            <v>5154639.1752577322</v>
          </cell>
          <cell r="D4">
            <v>3532925.1980436281</v>
          </cell>
          <cell r="E4">
            <v>3067484.6625766871</v>
          </cell>
        </row>
        <row r="5">
          <cell r="A5" t="str">
            <v>Các đường còn lại trong các tổ dân phố 3, 4, 5, 6 (khu vực ngoài đê)</v>
          </cell>
          <cell r="B5">
            <v>6</v>
          </cell>
          <cell r="C5">
            <v>3531438.4151593456</v>
          </cell>
          <cell r="D5">
            <v>2808034.7973973565</v>
          </cell>
          <cell r="E5">
            <v>2222222.222222222</v>
          </cell>
        </row>
        <row r="6">
          <cell r="A6" t="str">
            <v>Các đường còn lại trong các tổ dân phố 5, 7, 8</v>
          </cell>
          <cell r="B6">
            <v>4</v>
          </cell>
          <cell r="C6">
            <v>5882352.9411764704</v>
          </cell>
          <cell r="D6">
            <v>4008825.2196438191</v>
          </cell>
          <cell r="E6">
            <v>3082614.0567200989</v>
          </cell>
        </row>
        <row r="7">
          <cell r="A7" t="str">
            <v>các lô đất bám dãy 2-3 bám Quốc lộ 8A vùng Côn Mô</v>
          </cell>
          <cell r="B7">
            <v>3</v>
          </cell>
          <cell r="C7">
            <v>6875000</v>
          </cell>
          <cell r="D7">
            <v>6458333.333333333</v>
          </cell>
          <cell r="E7">
            <v>6250000</v>
          </cell>
        </row>
        <row r="8">
          <cell r="A8" t="str">
            <v>các lô đất bám dãy 4-5 bám Quốc lộ 8A vùng Côn Mô</v>
          </cell>
          <cell r="B8">
            <v>9</v>
          </cell>
          <cell r="C8">
            <v>4464285.7142857146</v>
          </cell>
          <cell r="D8">
            <v>4128006.9459511968</v>
          </cell>
          <cell r="E8">
            <v>3891941.3919413919</v>
          </cell>
        </row>
        <row r="9">
          <cell r="A9" t="str">
            <v>Các lô đất bám đường  dãy 2, 3 trong khu dân cư mới Nhà Lay Trên</v>
          </cell>
          <cell r="B9">
            <v>9</v>
          </cell>
          <cell r="C9">
            <v>13650000</v>
          </cell>
          <cell r="D9">
            <v>11913056.746457066</v>
          </cell>
          <cell r="E9">
            <v>10290000</v>
          </cell>
        </row>
        <row r="10">
          <cell r="A10" t="str">
            <v>Các lô đất bám đường  dãy 4, 5 trong khu dân cư mới Nhà Lay Trên</v>
          </cell>
          <cell r="B10">
            <v>2</v>
          </cell>
          <cell r="C10">
            <v>7356250</v>
          </cell>
          <cell r="D10">
            <v>7356250</v>
          </cell>
          <cell r="E10">
            <v>7356250</v>
          </cell>
        </row>
        <row r="11">
          <cell r="A11" t="str">
            <v>Các lô đất bám đường &gt; 7m trong khu dân cư mới Nhà Lay Dưới</v>
          </cell>
          <cell r="B11">
            <v>5</v>
          </cell>
          <cell r="C11">
            <v>8333333.333333333</v>
          </cell>
          <cell r="D11">
            <v>7976447.0518963244</v>
          </cell>
          <cell r="E11">
            <v>7392473.1182795698</v>
          </cell>
        </row>
        <row r="12">
          <cell r="A12" t="str">
            <v>Các lô đất bám đường &gt; 9m trong khu dân cư mới Nhà Lay Dưới</v>
          </cell>
          <cell r="B12">
            <v>13</v>
          </cell>
          <cell r="C12">
            <v>12825278.810408922</v>
          </cell>
          <cell r="D12">
            <v>11122110.650352357</v>
          </cell>
          <cell r="E12">
            <v>9458577.9517286364</v>
          </cell>
        </row>
        <row r="13">
          <cell r="A13" t="str">
            <v>Các lô đất bám đường trong khu dân cư mới đường &gt; 9m dãy 2,3 đường Yên Trung (phía đông đường)</v>
          </cell>
          <cell r="B13">
            <v>2</v>
          </cell>
          <cell r="C13">
            <v>10526315.789473685</v>
          </cell>
          <cell r="D13">
            <v>9777046.7836257312</v>
          </cell>
          <cell r="E13">
            <v>9027777.777777778</v>
          </cell>
        </row>
        <row r="14">
          <cell r="A14" t="str">
            <v>Các lô đất bám đường trong khu dân cư mới đường &gt; 9m dãy 4,5 đường Yên Trung (phía đông đường)</v>
          </cell>
          <cell r="B14">
            <v>2</v>
          </cell>
          <cell r="C14">
            <v>6392694.0639269408</v>
          </cell>
          <cell r="D14">
            <v>6205606.2912227297</v>
          </cell>
          <cell r="E14">
            <v>6018518.5185185187</v>
          </cell>
        </row>
        <row r="15">
          <cell r="A15" t="str">
            <v>Các lô đất bám đường trong khu dân cư mới đường &gt; 9m dãy 6,7,8 đường Yên Trung (phía đông đường)</v>
          </cell>
          <cell r="B15">
            <v>1</v>
          </cell>
          <cell r="C15">
            <v>5714285.7142857146</v>
          </cell>
          <cell r="D15">
            <v>5714285.7142857146</v>
          </cell>
          <cell r="E15">
            <v>5714285.7142857146</v>
          </cell>
        </row>
        <row r="16">
          <cell r="A16" t="str">
            <v>Các lô đất bám đường trong khu dân cư mới, đường &gt;10m dãy 2,3 đường Quốc lộ 8A</v>
          </cell>
          <cell r="B16">
            <v>1</v>
          </cell>
          <cell r="C16">
            <v>9285714.2857142854</v>
          </cell>
          <cell r="D16">
            <v>9285714.2857142854</v>
          </cell>
          <cell r="E16">
            <v>9285714.2857142854</v>
          </cell>
        </row>
        <row r="17">
          <cell r="A17" t="str">
            <v>Các lô đất dãy 2-3 bám đường QL 8A vùng Tam Tang</v>
          </cell>
          <cell r="B17">
            <v>8</v>
          </cell>
          <cell r="C17">
            <v>8750000</v>
          </cell>
          <cell r="D17">
            <v>8033066.1856345227</v>
          </cell>
          <cell r="E17">
            <v>7500000</v>
          </cell>
        </row>
        <row r="18">
          <cell r="A18" t="str">
            <v>Các lô đất dãy 23 bám đường Quốc lộ 8A vùng Cầu Đôi</v>
          </cell>
          <cell r="B18">
            <v>13</v>
          </cell>
          <cell r="C18">
            <v>5975452.1963824285</v>
          </cell>
          <cell r="D18">
            <v>5457531.0363397431</v>
          </cell>
          <cell r="E18">
            <v>5154061.62464986</v>
          </cell>
        </row>
        <row r="19">
          <cell r="A19" t="str">
            <v>Các lô đất dãy 4-5 bám đường QL 8A vùng Tam Tang</v>
          </cell>
          <cell r="B19">
            <v>9</v>
          </cell>
          <cell r="C19">
            <v>6250000</v>
          </cell>
          <cell r="D19">
            <v>5662465.7064471878</v>
          </cell>
          <cell r="E19">
            <v>5312500</v>
          </cell>
        </row>
        <row r="20">
          <cell r="A20" t="str">
            <v>các lô đất dãy 4-5 đường Quốc lộ 8A vùng Cầu Đôi</v>
          </cell>
          <cell r="B20">
            <v>9</v>
          </cell>
          <cell r="C20">
            <v>5952380.9523809524</v>
          </cell>
          <cell r="D20">
            <v>5522486.7724867724</v>
          </cell>
          <cell r="E20">
            <v>5059523.8095238097</v>
          </cell>
        </row>
        <row r="21">
          <cell r="A21" t="str">
            <v>Các trục đường có mặt đường từ 6 m trở lên ngoài các tuyến đường nêu trên</v>
          </cell>
          <cell r="B21">
            <v>1</v>
          </cell>
          <cell r="C21">
            <v>1454741.3793103448</v>
          </cell>
          <cell r="D21">
            <v>1454741.3793103448</v>
          </cell>
          <cell r="E21">
            <v>1454741.3793103448</v>
          </cell>
        </row>
        <row r="22">
          <cell r="A22" t="str">
            <v>Các vị trí còn lại của xã</v>
          </cell>
          <cell r="B22">
            <v>4</v>
          </cell>
          <cell r="C22">
            <v>1143292.6829268294</v>
          </cell>
          <cell r="D22">
            <v>1074952.3844471532</v>
          </cell>
          <cell r="E22">
            <v>1047120.4188481675</v>
          </cell>
        </row>
        <row r="23">
          <cell r="A23" t="str">
            <v>Đoạn I: Đoạn mới từ đường Yên Trung đến cầu chui đường sắt (tổ dân phố 5)</v>
          </cell>
          <cell r="B23">
            <v>1</v>
          </cell>
          <cell r="C23">
            <v>4464285.7142857146</v>
          </cell>
          <cell r="D23">
            <v>4464285.7142857146</v>
          </cell>
          <cell r="E23">
            <v>4464285.7142857146</v>
          </cell>
        </row>
        <row r="24">
          <cell r="A24" t="str">
            <v>Đoạn I: Đoạn tiếp giáp địa giới xã Tùng Ảnh đến đường Lê Thước</v>
          </cell>
          <cell r="B24">
            <v>1</v>
          </cell>
          <cell r="C24">
            <v>6781013.1631431989</v>
          </cell>
          <cell r="D24">
            <v>6781013.1631431989</v>
          </cell>
          <cell r="E24">
            <v>6781013.1631431989</v>
          </cell>
        </row>
        <row r="25">
          <cell r="A25" t="str">
            <v>Đoạn I: Đoạn tiếp giáp với xã Tùng Ảnh đến đường Hoài Nhơn</v>
          </cell>
          <cell r="B25">
            <v>1</v>
          </cell>
          <cell r="C25">
            <v>5375375.3753753752</v>
          </cell>
          <cell r="D25">
            <v>5375375.3753753752</v>
          </cell>
          <cell r="E25">
            <v>5375375.3753753752</v>
          </cell>
        </row>
        <row r="26">
          <cell r="A26" t="str">
            <v>Đoạn I: Từ đường La Giang đến UBND thị trấn Đức Thọ</v>
          </cell>
          <cell r="B26">
            <v>1</v>
          </cell>
          <cell r="C26">
            <v>25263157.894736841</v>
          </cell>
          <cell r="D26">
            <v>25263157.894736841</v>
          </cell>
          <cell r="E26">
            <v>25263157.894736841</v>
          </cell>
        </row>
        <row r="27">
          <cell r="A27" t="str">
            <v>Đoạn I: Từ đường Trần Phú đến đường Trần Dực</v>
          </cell>
          <cell r="B27">
            <v>9</v>
          </cell>
          <cell r="C27">
            <v>22049517.684887461</v>
          </cell>
          <cell r="D27">
            <v>18615338.672054358</v>
          </cell>
          <cell r="E27">
            <v>17669902.91262136</v>
          </cell>
        </row>
        <row r="28">
          <cell r="A28" t="str">
            <v>Đoạn I: Từ vòng xuyến đến đường Minh Khai</v>
          </cell>
          <cell r="B28">
            <v>2</v>
          </cell>
          <cell r="C28">
            <v>18981018.981018983</v>
          </cell>
          <cell r="D28">
            <v>18043141.06945686</v>
          </cell>
          <cell r="E28">
            <v>17105263.157894738</v>
          </cell>
        </row>
        <row r="29">
          <cell r="A29" t="str">
            <v>Đoạn II: Tiếp đó đến đường La Giang</v>
          </cell>
          <cell r="B29">
            <v>1</v>
          </cell>
          <cell r="C29">
            <v>19221041.982802227</v>
          </cell>
          <cell r="D29">
            <v>19221041.982802227</v>
          </cell>
          <cell r="E29">
            <v>19221041.982802227</v>
          </cell>
        </row>
        <row r="30">
          <cell r="A30" t="str">
            <v>Đoạn II: Tiếp đó đến đường Nguyễn Thị Minh Khai</v>
          </cell>
          <cell r="B30">
            <v>2</v>
          </cell>
          <cell r="C30">
            <v>5238649.5925494758</v>
          </cell>
          <cell r="D30">
            <v>5074818.9644760881</v>
          </cell>
          <cell r="E30">
            <v>4910988.3364027012</v>
          </cell>
        </row>
        <row r="31">
          <cell r="A31" t="str">
            <v>Đoạn II: Tiếp đó đến vòng xuyến</v>
          </cell>
          <cell r="B31">
            <v>5</v>
          </cell>
          <cell r="C31">
            <v>29220779.220779222</v>
          </cell>
          <cell r="D31">
            <v>27518577.71857772</v>
          </cell>
          <cell r="E31">
            <v>26125356.125356123</v>
          </cell>
        </row>
        <row r="32">
          <cell r="A32" t="str">
            <v>Đoạn II: từ đường Nguyễn Thị Minh khai đến đê La Giang</v>
          </cell>
          <cell r="B32">
            <v>1</v>
          </cell>
          <cell r="C32">
            <v>6739707.8353253659</v>
          </cell>
          <cell r="D32">
            <v>6739707.8353253659</v>
          </cell>
          <cell r="E32">
            <v>6739707.8353253659</v>
          </cell>
        </row>
        <row r="33">
          <cell r="A33" t="str">
            <v>Đoạn III: Tiếp đó đến chân phía Bắc đường sắt</v>
          </cell>
          <cell r="B33">
            <v>1</v>
          </cell>
          <cell r="C33">
            <v>12309495.896834701</v>
          </cell>
          <cell r="D33">
            <v>12309495.896834701</v>
          </cell>
          <cell r="E33">
            <v>12309495.896834701</v>
          </cell>
        </row>
        <row r="34">
          <cell r="A34" t="str">
            <v>Đoạn IV: Tiếp đó đến hết địa giới hành chính Thị trấn</v>
          </cell>
          <cell r="B34">
            <v>1</v>
          </cell>
          <cell r="C34">
            <v>5415162.4548736466</v>
          </cell>
          <cell r="D34">
            <v>5415162.4548736466</v>
          </cell>
          <cell r="E34">
            <v>5415162.4548736466</v>
          </cell>
        </row>
        <row r="35">
          <cell r="A35" t="str">
            <v>Đoạn mới từ đường Yên Trung sang đường nối Quốc lộ 15A đi Tùng Châu (trạm y tế cũ)</v>
          </cell>
          <cell r="B35">
            <v>2</v>
          </cell>
          <cell r="C35">
            <v>3571428.5714285714</v>
          </cell>
          <cell r="D35">
            <v>3357142.8571428573</v>
          </cell>
          <cell r="E35">
            <v>3142857.1428571427</v>
          </cell>
        </row>
        <row r="36">
          <cell r="A36" t="str">
            <v>Đường Phan Anh</v>
          </cell>
          <cell r="B36">
            <v>3</v>
          </cell>
          <cell r="C36">
            <v>4191895.668374476</v>
          </cell>
          <cell r="D36">
            <v>4126074.4395276918</v>
          </cell>
          <cell r="E36">
            <v>4076738.6091127098</v>
          </cell>
        </row>
        <row r="37">
          <cell r="A37" t="str">
            <v>Đường quy hoạch xen dắm trong các khối dân cư cũ nền đường &gt; 5m</v>
          </cell>
          <cell r="B37">
            <v>4</v>
          </cell>
          <cell r="C37">
            <v>3673835.1254480286</v>
          </cell>
          <cell r="D37">
            <v>3406535.0307440674</v>
          </cell>
          <cell r="E37">
            <v>3265972.6474790773</v>
          </cell>
        </row>
        <row r="38">
          <cell r="A38" t="str">
            <v>Đường trục thôn Đức Lợi từ đất ông Phán đến cầu 34</v>
          </cell>
          <cell r="B38">
            <v>1</v>
          </cell>
          <cell r="C38">
            <v>1785714.2857142857</v>
          </cell>
          <cell r="D38">
            <v>1785714.2857142857</v>
          </cell>
          <cell r="E38">
            <v>1785714.2857142857</v>
          </cell>
        </row>
        <row r="39">
          <cell r="A39" t="str">
            <v>Từ đường Minh Khai (công an huyện) đến hết đất khu quy hoạch nhà Lay</v>
          </cell>
          <cell r="B39">
            <v>1</v>
          </cell>
          <cell r="C39">
            <v>9375000</v>
          </cell>
          <cell r="D39">
            <v>9375000</v>
          </cell>
          <cell r="E39">
            <v>9375000</v>
          </cell>
        </row>
        <row r="40">
          <cell r="A40" t="str">
            <v>Từ đường sắt đến Cầu Đôi II</v>
          </cell>
          <cell r="B40">
            <v>2</v>
          </cell>
          <cell r="C40">
            <v>13750000</v>
          </cell>
          <cell r="D40">
            <v>13356481.481481481</v>
          </cell>
          <cell r="E40">
            <v>12962962.962962963</v>
          </cell>
        </row>
        <row r="41">
          <cell r="A41" t="str">
            <v>Các lô đất bám đường &gt; 5m trong khu dân cư mới Nhà Lay Dưới</v>
          </cell>
          <cell r="B41">
            <v>5</v>
          </cell>
          <cell r="C41">
            <v>8461538.461538462</v>
          </cell>
          <cell r="D41">
            <v>7052371.6627850588</v>
          </cell>
          <cell r="E41">
            <v>6143943.8267992977</v>
          </cell>
        </row>
        <row r="42">
          <cell r="A42" t="str">
            <v>Đường Phan Đình Phùng: Từ đường sắt đến cống tiêu nước Tùng Ảnh</v>
          </cell>
          <cell r="B42">
            <v>1</v>
          </cell>
          <cell r="C42">
            <v>16000000</v>
          </cell>
          <cell r="D42">
            <v>16000000</v>
          </cell>
          <cell r="E42">
            <v>16000000</v>
          </cell>
        </row>
      </sheetData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2 DUC THINH1 "/>
      <sheetName val="Sheet5"/>
    </sheetNames>
    <sheetDataSet>
      <sheetData sheetId="0">
        <row r="15">
          <cell r="W15">
            <v>16</v>
          </cell>
          <cell r="X15">
            <v>7500</v>
          </cell>
          <cell r="Y15">
            <v>7233.333333333333</v>
          </cell>
          <cell r="Z15">
            <v>7000</v>
          </cell>
        </row>
        <row r="26">
          <cell r="W26">
            <v>6</v>
          </cell>
          <cell r="X26">
            <v>3600</v>
          </cell>
          <cell r="Y26">
            <v>3498.5898458333336</v>
          </cell>
          <cell r="Z26">
            <v>3403.0286500000002</v>
          </cell>
        </row>
        <row r="36">
          <cell r="W36">
            <v>3</v>
          </cell>
          <cell r="X36">
            <v>4000</v>
          </cell>
          <cell r="Y36">
            <v>3800</v>
          </cell>
          <cell r="Z36">
            <v>3600</v>
          </cell>
        </row>
        <row r="51">
          <cell r="W51">
            <v>1</v>
          </cell>
          <cell r="X51">
            <v>600</v>
          </cell>
          <cell r="Y51">
            <v>600</v>
          </cell>
          <cell r="Z51">
            <v>600</v>
          </cell>
        </row>
        <row r="76">
          <cell r="W76">
            <v>12</v>
          </cell>
          <cell r="X76">
            <v>10500</v>
          </cell>
          <cell r="Y76">
            <v>9767.2727272727279</v>
          </cell>
          <cell r="Z76">
            <v>9450</v>
          </cell>
        </row>
        <row r="88">
          <cell r="W88">
            <v>2</v>
          </cell>
          <cell r="X88">
            <v>2700</v>
          </cell>
          <cell r="Y88">
            <v>2600</v>
          </cell>
          <cell r="Z88">
            <v>2500</v>
          </cell>
        </row>
        <row r="109">
          <cell r="W109">
            <v>5</v>
          </cell>
          <cell r="X109">
            <v>7150</v>
          </cell>
          <cell r="Y109">
            <v>7000</v>
          </cell>
          <cell r="Z109">
            <v>6700</v>
          </cell>
        </row>
        <row r="115">
          <cell r="W115">
            <v>9</v>
          </cell>
          <cell r="X115">
            <v>4950</v>
          </cell>
          <cell r="Y115">
            <v>4450</v>
          </cell>
          <cell r="Z115">
            <v>4000</v>
          </cell>
        </row>
        <row r="140">
          <cell r="W140">
            <v>13</v>
          </cell>
          <cell r="X140">
            <v>580</v>
          </cell>
          <cell r="Y140">
            <v>521.53846153846155</v>
          </cell>
          <cell r="Z140">
            <v>450</v>
          </cell>
        </row>
        <row r="154">
          <cell r="W154">
            <v>1</v>
          </cell>
          <cell r="X154">
            <v>8200</v>
          </cell>
          <cell r="Y154">
            <v>8200</v>
          </cell>
          <cell r="Z154">
            <v>8200</v>
          </cell>
        </row>
        <row r="160">
          <cell r="W160">
            <v>2</v>
          </cell>
          <cell r="X160">
            <v>900</v>
          </cell>
          <cell r="Y160">
            <v>988</v>
          </cell>
          <cell r="Z160">
            <v>890</v>
          </cell>
        </row>
        <row r="169">
          <cell r="W169">
            <v>16</v>
          </cell>
          <cell r="X169">
            <v>850</v>
          </cell>
          <cell r="Y169">
            <v>841.25</v>
          </cell>
          <cell r="Z169">
            <v>820</v>
          </cell>
        </row>
        <row r="180">
          <cell r="W180">
            <v>5</v>
          </cell>
          <cell r="X180">
            <v>850</v>
          </cell>
          <cell r="Y180">
            <v>838</v>
          </cell>
          <cell r="Z180">
            <v>820</v>
          </cell>
        </row>
        <row r="213">
          <cell r="W213">
            <v>12</v>
          </cell>
          <cell r="X213">
            <v>9300</v>
          </cell>
          <cell r="Y213">
            <v>9091.6666666666661</v>
          </cell>
          <cell r="Z213">
            <v>9000</v>
          </cell>
        </row>
        <row r="225">
          <cell r="W225">
            <v>3</v>
          </cell>
          <cell r="X225">
            <v>4500</v>
          </cell>
          <cell r="Y225">
            <v>4400</v>
          </cell>
          <cell r="Z225">
            <v>4300</v>
          </cell>
        </row>
        <row r="237">
          <cell r="W237">
            <v>1</v>
          </cell>
          <cell r="X237">
            <v>2400</v>
          </cell>
          <cell r="Y237">
            <v>2400</v>
          </cell>
          <cell r="Z237">
            <v>2400</v>
          </cell>
        </row>
        <row r="240">
          <cell r="W240">
            <v>4</v>
          </cell>
          <cell r="X240">
            <v>3000</v>
          </cell>
          <cell r="Y240">
            <v>2800</v>
          </cell>
          <cell r="Z240">
            <v>2600</v>
          </cell>
        </row>
        <row r="395">
          <cell r="W395">
            <v>4</v>
          </cell>
          <cell r="X395">
            <v>3630.7017500000002</v>
          </cell>
          <cell r="Y395">
            <v>3094.76049375</v>
          </cell>
          <cell r="Z395">
            <v>2788.0667250000001</v>
          </cell>
        </row>
        <row r="513">
          <cell r="W513">
            <v>3</v>
          </cell>
          <cell r="X513">
            <v>8550</v>
          </cell>
          <cell r="Y513">
            <v>6328.6320312500002</v>
          </cell>
          <cell r="Z513">
            <v>8264.5281250000007</v>
          </cell>
        </row>
        <row r="544">
          <cell r="W544">
            <v>2</v>
          </cell>
          <cell r="X544">
            <v>800</v>
          </cell>
          <cell r="Y544">
            <v>775</v>
          </cell>
          <cell r="Z544">
            <v>750</v>
          </cell>
        </row>
      </sheetData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2 DUC THINH1 "/>
      <sheetName val="Sheet5"/>
    </sheetNames>
    <sheetDataSet>
      <sheetData sheetId="0">
        <row r="15">
          <cell r="W15">
            <v>16</v>
          </cell>
        </row>
        <row r="91">
          <cell r="W91">
            <v>1</v>
          </cell>
          <cell r="X91">
            <v>2000</v>
          </cell>
          <cell r="Y91">
            <v>2000</v>
          </cell>
          <cell r="Z91">
            <v>2000</v>
          </cell>
        </row>
        <row r="93">
          <cell r="W93">
            <v>1</v>
          </cell>
          <cell r="X93">
            <v>700</v>
          </cell>
          <cell r="Y93">
            <v>700</v>
          </cell>
          <cell r="Z93">
            <v>700</v>
          </cell>
        </row>
        <row r="96">
          <cell r="W96">
            <v>2</v>
          </cell>
          <cell r="X96">
            <v>700</v>
          </cell>
          <cell r="Y96">
            <v>650</v>
          </cell>
          <cell r="Z96">
            <v>600</v>
          </cell>
        </row>
        <row r="123">
          <cell r="W123">
            <v>1</v>
          </cell>
          <cell r="X123">
            <v>650</v>
          </cell>
          <cell r="Y123">
            <v>650</v>
          </cell>
          <cell r="Z123">
            <v>650</v>
          </cell>
        </row>
        <row r="155">
          <cell r="W155">
            <v>1</v>
          </cell>
          <cell r="X155">
            <v>4600</v>
          </cell>
          <cell r="Y155">
            <v>4600</v>
          </cell>
          <cell r="Z155">
            <v>4600</v>
          </cell>
        </row>
        <row r="161">
          <cell r="W161">
            <v>1</v>
          </cell>
          <cell r="X161">
            <v>1100</v>
          </cell>
          <cell r="Y161">
            <v>1100</v>
          </cell>
          <cell r="Z161">
            <v>1100</v>
          </cell>
        </row>
        <row r="515">
          <cell r="W515">
            <v>1</v>
          </cell>
          <cell r="X515">
            <v>1500</v>
          </cell>
          <cell r="Y515">
            <v>1500</v>
          </cell>
          <cell r="Z515">
            <v>1500</v>
          </cell>
        </row>
        <row r="521">
          <cell r="W521">
            <v>7</v>
          </cell>
          <cell r="X521">
            <v>2597.0749999999998</v>
          </cell>
          <cell r="Y521">
            <v>2513.8678571428572</v>
          </cell>
          <cell r="Z521">
            <v>2500</v>
          </cell>
        </row>
        <row r="527">
          <cell r="W527">
            <v>6</v>
          </cell>
          <cell r="X527">
            <v>1602.449625</v>
          </cell>
          <cell r="Y527">
            <v>1573.8360249999998</v>
          </cell>
          <cell r="Z527">
            <v>1566.6065249999999</v>
          </cell>
        </row>
        <row r="536">
          <cell r="W536">
            <v>1</v>
          </cell>
          <cell r="X536">
            <v>500</v>
          </cell>
          <cell r="Y536">
            <v>500</v>
          </cell>
          <cell r="Z536">
            <v>500</v>
          </cell>
        </row>
        <row r="546">
          <cell r="W546">
            <v>4</v>
          </cell>
          <cell r="X546">
            <v>403.591275</v>
          </cell>
          <cell r="Y546">
            <v>380.50594999999998</v>
          </cell>
          <cell r="Z546">
            <v>363.625225</v>
          </cell>
        </row>
        <row r="548">
          <cell r="W548">
            <v>1</v>
          </cell>
          <cell r="X548">
            <v>585.58190000000002</v>
          </cell>
          <cell r="Y548">
            <v>585.58190000000002</v>
          </cell>
          <cell r="Z548">
            <v>585.58190000000002</v>
          </cell>
        </row>
        <row r="554">
          <cell r="W554">
            <v>1</v>
          </cell>
          <cell r="X554">
            <v>398.50695000000002</v>
          </cell>
          <cell r="Y554">
            <v>398.50695000000002</v>
          </cell>
          <cell r="Z554">
            <v>398.50695000000002</v>
          </cell>
        </row>
        <row r="577">
          <cell r="W577">
            <v>3</v>
          </cell>
          <cell r="X577">
            <v>1107.384</v>
          </cell>
          <cell r="Y577">
            <v>787.24792500000001</v>
          </cell>
          <cell r="Z577">
            <v>624.99727499999995</v>
          </cell>
        </row>
        <row r="597">
          <cell r="W597">
            <v>2</v>
          </cell>
          <cell r="X597">
            <v>529.83230000000003</v>
          </cell>
          <cell r="Y597">
            <v>528.78503750000004</v>
          </cell>
          <cell r="Z597">
            <v>527.73777500000006</v>
          </cell>
        </row>
        <row r="603">
          <cell r="W603">
            <v>1</v>
          </cell>
          <cell r="X603">
            <v>500</v>
          </cell>
          <cell r="Y603">
            <v>500</v>
          </cell>
          <cell r="Z603">
            <v>500</v>
          </cell>
        </row>
        <row r="629">
          <cell r="W629">
            <v>9</v>
          </cell>
          <cell r="X629">
            <v>1199.0257750000001</v>
          </cell>
          <cell r="Y629">
            <v>1057.9564916666668</v>
          </cell>
          <cell r="Z629">
            <v>1000</v>
          </cell>
        </row>
        <row r="640">
          <cell r="W640">
            <v>10</v>
          </cell>
          <cell r="X640">
            <v>526.20457499999998</v>
          </cell>
          <cell r="Y640">
            <v>394.21062499999999</v>
          </cell>
          <cell r="Z640">
            <v>370.15519999999998</v>
          </cell>
        </row>
        <row r="648">
          <cell r="W648">
            <v>1</v>
          </cell>
          <cell r="X648">
            <v>450</v>
          </cell>
          <cell r="Y648">
            <v>450</v>
          </cell>
          <cell r="Z648">
            <v>450</v>
          </cell>
        </row>
        <row r="653">
          <cell r="W653">
            <v>1</v>
          </cell>
          <cell r="X653">
            <v>839.15</v>
          </cell>
          <cell r="Y653">
            <v>839.15</v>
          </cell>
          <cell r="Z653">
            <v>839.15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24"/>
  <sheetViews>
    <sheetView showZeros="0" zoomScale="85" zoomScaleNormal="85" workbookViewId="0">
      <pane xSplit="5" ySplit="8" topLeftCell="F9" activePane="bottomRight" state="frozen"/>
      <selection pane="topRight" activeCell="D1" sqref="D1"/>
      <selection pane="bottomLeft" activeCell="A9" sqref="A9"/>
      <selection pane="bottomRight" activeCell="F14" sqref="F14"/>
    </sheetView>
  </sheetViews>
  <sheetFormatPr defaultColWidth="9" defaultRowHeight="12.75" x14ac:dyDescent="0.25"/>
  <cols>
    <col min="1" max="2" width="6.5703125" style="57" customWidth="1"/>
    <col min="3" max="3" width="5.5703125" style="57" customWidth="1"/>
    <col min="4" max="4" width="44.5703125" style="55" customWidth="1"/>
    <col min="5" max="5" width="6.42578125" style="80" customWidth="1"/>
    <col min="6" max="6" width="9.5703125" style="80" bestFit="1" customWidth="1"/>
    <col min="7" max="9" width="11.42578125" style="80" bestFit="1" customWidth="1"/>
    <col min="10" max="10" width="7.5703125" style="80" customWidth="1"/>
    <col min="11" max="11" width="9" style="80" hidden="1" customWidth="1"/>
    <col min="12" max="12" width="10.5703125" style="80" hidden="1" customWidth="1"/>
    <col min="13" max="13" width="10.42578125" style="80" customWidth="1"/>
    <col min="14" max="14" width="10.42578125" style="61" customWidth="1"/>
    <col min="15" max="15" width="12.5703125" style="61" customWidth="1"/>
    <col min="16" max="16" width="6.5703125" style="80" hidden="1" customWidth="1"/>
    <col min="17" max="17" width="7.5703125" style="80" hidden="1" customWidth="1"/>
    <col min="18" max="18" width="7.140625" style="80" hidden="1" customWidth="1"/>
    <col min="19" max="19" width="37" style="56" customWidth="1"/>
    <col min="20" max="20" width="9.42578125" style="61" hidden="1" customWidth="1"/>
    <col min="21" max="25" width="9" style="61" hidden="1" customWidth="1"/>
    <col min="26" max="26" width="12.42578125" style="61" hidden="1" customWidth="1"/>
    <col min="27" max="27" width="25.42578125" style="57" hidden="1" customWidth="1"/>
    <col min="28" max="28" width="15" style="57" bestFit="1" customWidth="1"/>
    <col min="29" max="35" width="9" style="57" customWidth="1"/>
    <col min="36" max="16384" width="9" style="57"/>
  </cols>
  <sheetData>
    <row r="1" spans="1:31" x14ac:dyDescent="0.25">
      <c r="A1" s="58" t="s">
        <v>5</v>
      </c>
      <c r="B1" s="58"/>
      <c r="C1" s="58"/>
      <c r="D1" s="54"/>
      <c r="P1" s="268" t="s">
        <v>10</v>
      </c>
      <c r="Q1" s="268"/>
      <c r="R1" s="268"/>
      <c r="S1" s="268"/>
    </row>
    <row r="2" spans="1:31" x14ac:dyDescent="0.25">
      <c r="D2" s="62"/>
    </row>
    <row r="3" spans="1:31" x14ac:dyDescent="0.2">
      <c r="D3" s="269" t="s">
        <v>279</v>
      </c>
      <c r="E3" s="269"/>
      <c r="F3" s="269"/>
      <c r="G3" s="269"/>
      <c r="H3" s="269"/>
      <c r="I3" s="269"/>
      <c r="J3" s="269"/>
      <c r="K3" s="269"/>
      <c r="L3" s="269"/>
      <c r="M3" s="269"/>
      <c r="N3" s="269"/>
      <c r="O3" s="269"/>
      <c r="P3" s="269"/>
      <c r="Q3" s="269"/>
      <c r="R3" s="269"/>
      <c r="S3" s="269"/>
    </row>
    <row r="4" spans="1:31" x14ac:dyDescent="0.2">
      <c r="D4" s="270" t="s">
        <v>342</v>
      </c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270"/>
      <c r="Q4" s="270"/>
      <c r="R4" s="270"/>
      <c r="S4" s="270"/>
    </row>
    <row r="5" spans="1:31" ht="14.25" x14ac:dyDescent="0.25">
      <c r="D5" s="271" t="s">
        <v>214</v>
      </c>
      <c r="E5" s="271"/>
      <c r="F5" s="271"/>
      <c r="G5" s="271"/>
      <c r="H5" s="271"/>
      <c r="I5" s="271"/>
      <c r="J5" s="271"/>
      <c r="K5" s="271"/>
      <c r="L5" s="271"/>
      <c r="M5" s="271"/>
      <c r="N5" s="271"/>
      <c r="O5" s="271"/>
      <c r="P5" s="271"/>
      <c r="Q5" s="271"/>
      <c r="R5" s="271"/>
      <c r="S5" s="271"/>
    </row>
    <row r="6" spans="1:31" s="45" customFormat="1" x14ac:dyDescent="0.25">
      <c r="A6" s="265" t="s">
        <v>9</v>
      </c>
      <c r="B6" s="266" t="s">
        <v>382</v>
      </c>
      <c r="C6" s="266" t="s">
        <v>383</v>
      </c>
      <c r="D6" s="265" t="s">
        <v>444</v>
      </c>
      <c r="E6" s="265" t="s">
        <v>6</v>
      </c>
      <c r="F6" s="265" t="s">
        <v>0</v>
      </c>
      <c r="G6" s="265"/>
      <c r="H6" s="265"/>
      <c r="I6" s="265"/>
      <c r="J6" s="265" t="s">
        <v>7</v>
      </c>
      <c r="K6" s="276" t="s">
        <v>445</v>
      </c>
      <c r="L6" s="277"/>
      <c r="M6" s="278"/>
      <c r="N6" s="265" t="s">
        <v>484</v>
      </c>
      <c r="O6" s="265"/>
      <c r="P6" s="265" t="s">
        <v>1</v>
      </c>
      <c r="Q6" s="265"/>
      <c r="R6" s="265"/>
      <c r="S6" s="265" t="s">
        <v>8</v>
      </c>
      <c r="T6" s="275" t="s">
        <v>22</v>
      </c>
      <c r="U6" s="272" t="s">
        <v>14</v>
      </c>
      <c r="V6" s="272" t="s">
        <v>15</v>
      </c>
      <c r="W6" s="272" t="s">
        <v>18</v>
      </c>
      <c r="X6" s="272" t="s">
        <v>59</v>
      </c>
      <c r="Y6" s="272" t="s">
        <v>60</v>
      </c>
      <c r="Z6" s="272" t="s">
        <v>61</v>
      </c>
    </row>
    <row r="7" spans="1:31" s="45" customFormat="1" ht="89.25" x14ac:dyDescent="0.25">
      <c r="A7" s="265"/>
      <c r="B7" s="267"/>
      <c r="C7" s="267"/>
      <c r="D7" s="265"/>
      <c r="E7" s="265"/>
      <c r="F7" s="16" t="s">
        <v>2</v>
      </c>
      <c r="G7" s="16" t="s">
        <v>3</v>
      </c>
      <c r="H7" s="16" t="s">
        <v>280</v>
      </c>
      <c r="I7" s="16" t="s">
        <v>4</v>
      </c>
      <c r="J7" s="265"/>
      <c r="K7" s="84" t="s">
        <v>446</v>
      </c>
      <c r="L7" s="83" t="s">
        <v>447</v>
      </c>
      <c r="M7" s="83" t="s">
        <v>483</v>
      </c>
      <c r="N7" s="265"/>
      <c r="O7" s="265"/>
      <c r="P7" s="16" t="s">
        <v>448</v>
      </c>
      <c r="Q7" s="16" t="s">
        <v>475</v>
      </c>
      <c r="R7" s="16" t="s">
        <v>476</v>
      </c>
      <c r="S7" s="265"/>
      <c r="T7" s="275"/>
      <c r="U7" s="272"/>
      <c r="V7" s="272"/>
      <c r="W7" s="272"/>
      <c r="X7" s="272"/>
      <c r="Y7" s="272"/>
      <c r="Z7" s="272"/>
      <c r="AB7" s="45" t="s">
        <v>478</v>
      </c>
    </row>
    <row r="8" spans="1:31" s="44" customFormat="1" ht="13.5" x14ac:dyDescent="0.25">
      <c r="A8" s="46">
        <v>-1</v>
      </c>
      <c r="B8" s="46">
        <v>-2</v>
      </c>
      <c r="C8" s="46">
        <v>-3</v>
      </c>
      <c r="D8" s="46">
        <v>-4</v>
      </c>
      <c r="E8" s="46">
        <v>-5</v>
      </c>
      <c r="F8" s="46">
        <v>-6</v>
      </c>
      <c r="G8" s="46">
        <v>-7</v>
      </c>
      <c r="H8" s="46">
        <v>-8</v>
      </c>
      <c r="I8" s="46">
        <v>-9</v>
      </c>
      <c r="J8" s="46">
        <v>-10</v>
      </c>
      <c r="K8" s="46">
        <v>-11</v>
      </c>
      <c r="L8" s="46">
        <v>-12</v>
      </c>
      <c r="M8" s="46">
        <v>-13</v>
      </c>
      <c r="N8" s="60">
        <v>-14</v>
      </c>
      <c r="O8" s="60">
        <v>-15</v>
      </c>
      <c r="P8" s="46">
        <v>-16</v>
      </c>
      <c r="Q8" s="46">
        <v>-17</v>
      </c>
      <c r="R8" s="46">
        <v>-18</v>
      </c>
      <c r="S8" s="49">
        <v>-19</v>
      </c>
      <c r="T8" s="117"/>
      <c r="U8" s="117"/>
      <c r="V8" s="117"/>
      <c r="W8" s="117"/>
      <c r="X8" s="117"/>
      <c r="Y8" s="117"/>
      <c r="Z8" s="117"/>
    </row>
    <row r="9" spans="1:31" s="45" customFormat="1" x14ac:dyDescent="0.2">
      <c r="A9" s="85" t="s">
        <v>208</v>
      </c>
      <c r="B9" s="85" t="s">
        <v>208</v>
      </c>
      <c r="C9" s="88" t="s">
        <v>90</v>
      </c>
      <c r="D9" s="72" t="s">
        <v>100</v>
      </c>
      <c r="E9" s="89"/>
      <c r="F9" s="90"/>
      <c r="G9" s="91"/>
      <c r="H9" s="91"/>
      <c r="I9" s="91"/>
      <c r="J9" s="81"/>
      <c r="K9" s="79"/>
      <c r="L9" s="92"/>
      <c r="M9" s="92"/>
      <c r="N9" s="93"/>
      <c r="O9" s="93"/>
      <c r="P9" s="94">
        <f t="shared" ref="P9:P72" si="0">IFERROR(H9/J9*100,0)</f>
        <v>0</v>
      </c>
      <c r="Q9" s="94">
        <f t="shared" ref="Q9:Q72" si="1">IFERROR(N9/J9*100,0)</f>
        <v>0</v>
      </c>
      <c r="R9" s="94">
        <f t="shared" ref="R9:R72" si="2">IFERROR(O9/J9*100,0)</f>
        <v>0</v>
      </c>
      <c r="S9" s="95"/>
      <c r="T9" s="96" t="s">
        <v>477</v>
      </c>
      <c r="U9" s="96"/>
      <c r="V9" s="97"/>
      <c r="W9" s="97"/>
      <c r="X9" s="96"/>
      <c r="Y9" s="96" t="s">
        <v>77</v>
      </c>
      <c r="Z9" s="96"/>
      <c r="AA9" s="98" t="s">
        <v>78</v>
      </c>
      <c r="AB9" s="96"/>
    </row>
    <row r="10" spans="1:31" s="45" customFormat="1" x14ac:dyDescent="0.2">
      <c r="A10" s="85">
        <v>1</v>
      </c>
      <c r="B10" s="85">
        <v>1</v>
      </c>
      <c r="C10" s="85"/>
      <c r="D10" s="72" t="s">
        <v>339</v>
      </c>
      <c r="E10" s="89"/>
      <c r="F10" s="90"/>
      <c r="G10" s="99"/>
      <c r="H10" s="99"/>
      <c r="I10" s="91"/>
      <c r="J10" s="82"/>
      <c r="K10" s="79"/>
      <c r="L10" s="92"/>
      <c r="M10" s="92"/>
      <c r="N10" s="93"/>
      <c r="O10" s="93"/>
      <c r="P10" s="94">
        <f t="shared" si="0"/>
        <v>0</v>
      </c>
      <c r="Q10" s="94">
        <f t="shared" si="1"/>
        <v>0</v>
      </c>
      <c r="R10" s="94">
        <f t="shared" si="2"/>
        <v>0</v>
      </c>
      <c r="S10" s="95"/>
      <c r="T10" s="96" t="s">
        <v>477</v>
      </c>
      <c r="U10" s="96" t="s">
        <v>78</v>
      </c>
      <c r="V10" s="97"/>
      <c r="W10" s="97"/>
      <c r="X10" s="96"/>
      <c r="Y10" s="96"/>
      <c r="Z10" s="96" t="s">
        <v>78</v>
      </c>
      <c r="AA10" s="98"/>
      <c r="AB10" s="96"/>
    </row>
    <row r="11" spans="1:31" s="45" customFormat="1" x14ac:dyDescent="0.2">
      <c r="A11" s="118" t="s">
        <v>76</v>
      </c>
      <c r="B11" s="118" t="s">
        <v>76</v>
      </c>
      <c r="C11" s="118"/>
      <c r="D11" s="72" t="s">
        <v>449</v>
      </c>
      <c r="E11" s="89"/>
      <c r="F11" s="90"/>
      <c r="G11" s="99"/>
      <c r="H11" s="99"/>
      <c r="I11" s="91"/>
      <c r="J11" s="82"/>
      <c r="K11" s="79"/>
      <c r="L11" s="92"/>
      <c r="M11" s="92"/>
      <c r="N11" s="93"/>
      <c r="O11" s="93"/>
      <c r="P11" s="94">
        <f t="shared" si="0"/>
        <v>0</v>
      </c>
      <c r="Q11" s="94">
        <f t="shared" si="1"/>
        <v>0</v>
      </c>
      <c r="R11" s="94">
        <f t="shared" si="2"/>
        <v>0</v>
      </c>
      <c r="S11" s="95"/>
      <c r="T11" s="96" t="s">
        <v>477</v>
      </c>
      <c r="U11" s="96"/>
      <c r="V11" s="97"/>
      <c r="W11" s="97"/>
      <c r="X11" s="96"/>
      <c r="Y11" s="96" t="s">
        <v>77</v>
      </c>
      <c r="Z11" s="96"/>
      <c r="AA11" s="98" t="s">
        <v>78</v>
      </c>
      <c r="AB11" s="96"/>
    </row>
    <row r="12" spans="1:31" s="45" customFormat="1" x14ac:dyDescent="0.2">
      <c r="A12" s="273" t="s">
        <v>384</v>
      </c>
      <c r="B12" s="273" t="s">
        <v>384</v>
      </c>
      <c r="C12" s="273"/>
      <c r="D12" s="78" t="s">
        <v>224</v>
      </c>
      <c r="E12" s="89"/>
      <c r="F12" s="87"/>
      <c r="G12" s="87"/>
      <c r="H12" s="87"/>
      <c r="I12" s="87"/>
      <c r="J12" s="82"/>
      <c r="K12" s="79"/>
      <c r="L12" s="92"/>
      <c r="M12" s="92"/>
      <c r="N12" s="93"/>
      <c r="O12" s="93"/>
      <c r="P12" s="94">
        <f t="shared" si="0"/>
        <v>0</v>
      </c>
      <c r="Q12" s="94">
        <f t="shared" si="1"/>
        <v>0</v>
      </c>
      <c r="R12" s="94">
        <f t="shared" si="2"/>
        <v>0</v>
      </c>
      <c r="S12" s="95"/>
      <c r="T12" s="96" t="s">
        <v>477</v>
      </c>
      <c r="U12" s="96"/>
      <c r="V12" s="97"/>
      <c r="W12" s="97"/>
      <c r="X12" s="96"/>
      <c r="Y12" s="96" t="s">
        <v>77</v>
      </c>
      <c r="Z12" s="96"/>
      <c r="AA12" s="98" t="s">
        <v>78</v>
      </c>
      <c r="AB12" s="96"/>
    </row>
    <row r="13" spans="1:31" s="45" customFormat="1" ht="15" x14ac:dyDescent="0.2">
      <c r="A13" s="273"/>
      <c r="B13" s="273"/>
      <c r="C13" s="273"/>
      <c r="D13" s="100" t="s">
        <v>225</v>
      </c>
      <c r="E13" s="89"/>
      <c r="F13" s="121">
        <f>VLOOKUP(D13,'[1]MAX-MIN'!$A$4:$E$42,2,0)</f>
        <v>1</v>
      </c>
      <c r="G13" s="121">
        <f>VLOOKUP(D13,'[1]MAX-MIN'!$A$4:$E$42,3,0)</f>
        <v>25263157.894736841</v>
      </c>
      <c r="H13" s="121">
        <f>VLOOKUP(D13,'[1]MAX-MIN'!$A$4:$E$42,4,0)</f>
        <v>25263157.894736841</v>
      </c>
      <c r="I13" s="121">
        <f>VLOOKUP(D13,'[1]MAX-MIN'!$A$4:$E$42,5,0)</f>
        <v>25263157.894736841</v>
      </c>
      <c r="J13" s="101">
        <v>10000</v>
      </c>
      <c r="K13" s="79">
        <v>2.8</v>
      </c>
      <c r="L13" s="92">
        <v>2.2999999999999998</v>
      </c>
      <c r="M13" s="92">
        <v>1.8</v>
      </c>
      <c r="N13" s="93">
        <f>J13*M13</f>
        <v>18000</v>
      </c>
      <c r="O13" s="93">
        <f>H13-N13</f>
        <v>25245157.894736841</v>
      </c>
      <c r="P13" s="94">
        <f t="shared" si="0"/>
        <v>252631.57894736843</v>
      </c>
      <c r="Q13" s="94">
        <f t="shared" si="1"/>
        <v>180</v>
      </c>
      <c r="R13" s="94">
        <f t="shared" si="2"/>
        <v>252451.5789473684</v>
      </c>
      <c r="S13" s="95"/>
      <c r="T13" s="96" t="s">
        <v>477</v>
      </c>
      <c r="U13" s="96"/>
      <c r="V13" s="97"/>
      <c r="W13" s="97"/>
      <c r="X13" s="96"/>
      <c r="Y13" s="96" t="s">
        <v>77</v>
      </c>
      <c r="Z13" s="96"/>
      <c r="AA13" s="98" t="s">
        <v>78</v>
      </c>
      <c r="AB13" s="96">
        <v>1</v>
      </c>
      <c r="AC13" s="122">
        <f>G13/1000</f>
        <v>25263.15789473684</v>
      </c>
      <c r="AD13" s="122">
        <f>H13/1000</f>
        <v>25263.15789473684</v>
      </c>
      <c r="AE13" s="122">
        <f>I13/1000</f>
        <v>25263.15789473684</v>
      </c>
    </row>
    <row r="14" spans="1:31" s="45" customFormat="1" ht="15" x14ac:dyDescent="0.2">
      <c r="A14" s="273"/>
      <c r="B14" s="273"/>
      <c r="C14" s="273"/>
      <c r="D14" s="100" t="s">
        <v>226</v>
      </c>
      <c r="E14" s="89"/>
      <c r="F14" s="121">
        <f>VLOOKUP(D14,'[1]MAX-MIN'!$A$4:$E$42,2,0)</f>
        <v>5</v>
      </c>
      <c r="G14" s="121">
        <f>VLOOKUP(D14,'[1]MAX-MIN'!$A$4:$E$42,3,0)</f>
        <v>29220779.220779222</v>
      </c>
      <c r="H14" s="121">
        <f>VLOOKUP(D14,'[1]MAX-MIN'!$A$4:$E$42,4,0)</f>
        <v>27518577.71857772</v>
      </c>
      <c r="I14" s="121">
        <f>VLOOKUP(D14,'[1]MAX-MIN'!$A$4:$E$42,5,0)</f>
        <v>26125356.125356123</v>
      </c>
      <c r="J14" s="101">
        <v>9000</v>
      </c>
      <c r="K14" s="79">
        <v>3.9</v>
      </c>
      <c r="L14" s="92">
        <v>2.9</v>
      </c>
      <c r="M14" s="92">
        <v>2.1</v>
      </c>
      <c r="N14" s="93">
        <f t="shared" ref="N14:N77" si="3">J14*M14</f>
        <v>18900</v>
      </c>
      <c r="O14" s="93"/>
      <c r="P14" s="94">
        <f t="shared" si="0"/>
        <v>305761.97465086356</v>
      </c>
      <c r="Q14" s="94">
        <f t="shared" si="1"/>
        <v>210</v>
      </c>
      <c r="R14" s="94">
        <f t="shared" si="2"/>
        <v>0</v>
      </c>
      <c r="S14" s="95"/>
      <c r="T14" s="96" t="s">
        <v>477</v>
      </c>
      <c r="U14" s="96"/>
      <c r="V14" s="97"/>
      <c r="W14" s="97"/>
      <c r="X14" s="96"/>
      <c r="Y14" s="96"/>
      <c r="Z14" s="96"/>
      <c r="AA14" s="98"/>
      <c r="AB14" s="96">
        <v>2</v>
      </c>
      <c r="AC14" s="122">
        <f t="shared" ref="AC14:AC77" si="4">G14/1000</f>
        <v>29220.779220779223</v>
      </c>
      <c r="AD14" s="122">
        <f t="shared" ref="AD14:AD77" si="5">H14/1000</f>
        <v>27518.577718577719</v>
      </c>
      <c r="AE14" s="122">
        <f t="shared" ref="AE14:AE77" si="6">I14/1000</f>
        <v>26125.356125356124</v>
      </c>
    </row>
    <row r="15" spans="1:31" s="45" customFormat="1" ht="15" x14ac:dyDescent="0.2">
      <c r="A15" s="273"/>
      <c r="B15" s="273"/>
      <c r="C15" s="273"/>
      <c r="D15" s="102" t="s">
        <v>227</v>
      </c>
      <c r="E15" s="89"/>
      <c r="F15" s="121"/>
      <c r="G15" s="121"/>
      <c r="H15" s="121"/>
      <c r="I15" s="121"/>
      <c r="J15" s="101">
        <v>7000</v>
      </c>
      <c r="K15" s="79">
        <v>0</v>
      </c>
      <c r="L15" s="92">
        <v>1.1000000000000001</v>
      </c>
      <c r="M15" s="92">
        <v>1.1000000000000001</v>
      </c>
      <c r="N15" s="93">
        <f t="shared" si="3"/>
        <v>7700.0000000000009</v>
      </c>
      <c r="O15" s="93"/>
      <c r="P15" s="94">
        <f t="shared" si="0"/>
        <v>0</v>
      </c>
      <c r="Q15" s="94">
        <f t="shared" si="1"/>
        <v>110.00000000000001</v>
      </c>
      <c r="R15" s="94">
        <f t="shared" si="2"/>
        <v>0</v>
      </c>
      <c r="S15" s="95" t="s">
        <v>463</v>
      </c>
      <c r="T15" s="96" t="s">
        <v>477</v>
      </c>
      <c r="U15" s="96"/>
      <c r="V15" s="97"/>
      <c r="W15" s="97"/>
      <c r="X15" s="96"/>
      <c r="Y15" s="96" t="s">
        <v>77</v>
      </c>
      <c r="Z15" s="96"/>
      <c r="AA15" s="98" t="s">
        <v>78</v>
      </c>
      <c r="AB15" s="96">
        <v>3</v>
      </c>
      <c r="AC15" s="122">
        <f t="shared" si="4"/>
        <v>0</v>
      </c>
      <c r="AD15" s="122">
        <f t="shared" si="5"/>
        <v>0</v>
      </c>
      <c r="AE15" s="122">
        <f t="shared" si="6"/>
        <v>0</v>
      </c>
    </row>
    <row r="16" spans="1:31" s="45" customFormat="1" ht="15" x14ac:dyDescent="0.2">
      <c r="A16" s="273" t="s">
        <v>385</v>
      </c>
      <c r="B16" s="273" t="s">
        <v>385</v>
      </c>
      <c r="C16" s="273"/>
      <c r="D16" s="77" t="s">
        <v>216</v>
      </c>
      <c r="E16" s="89"/>
      <c r="F16" s="121"/>
      <c r="G16" s="121"/>
      <c r="H16" s="121"/>
      <c r="I16" s="121"/>
      <c r="J16" s="101"/>
      <c r="K16" s="79"/>
      <c r="L16" s="92"/>
      <c r="M16" s="92"/>
      <c r="N16" s="93">
        <f t="shared" si="3"/>
        <v>0</v>
      </c>
      <c r="O16" s="93"/>
      <c r="P16" s="94">
        <f t="shared" si="0"/>
        <v>0</v>
      </c>
      <c r="Q16" s="94">
        <f t="shared" si="1"/>
        <v>0</v>
      </c>
      <c r="R16" s="94">
        <f t="shared" si="2"/>
        <v>0</v>
      </c>
      <c r="S16" s="95"/>
      <c r="T16" s="96" t="s">
        <v>477</v>
      </c>
      <c r="U16" s="96"/>
      <c r="V16" s="97"/>
      <c r="W16" s="97"/>
      <c r="X16" s="96"/>
      <c r="Y16" s="96" t="s">
        <v>77</v>
      </c>
      <c r="Z16" s="96"/>
      <c r="AA16" s="98" t="s">
        <v>78</v>
      </c>
      <c r="AB16" s="96"/>
      <c r="AC16" s="122">
        <f t="shared" si="4"/>
        <v>0</v>
      </c>
      <c r="AD16" s="122">
        <f t="shared" si="5"/>
        <v>0</v>
      </c>
      <c r="AE16" s="122">
        <f t="shared" si="6"/>
        <v>0</v>
      </c>
    </row>
    <row r="17" spans="1:31" s="63" customFormat="1" ht="15" x14ac:dyDescent="0.2">
      <c r="A17" s="274"/>
      <c r="B17" s="274"/>
      <c r="C17" s="274"/>
      <c r="D17" s="109" t="s">
        <v>102</v>
      </c>
      <c r="E17" s="89"/>
      <c r="F17" s="121">
        <v>1</v>
      </c>
      <c r="G17" s="121">
        <v>16000000</v>
      </c>
      <c r="H17" s="121">
        <v>16000000</v>
      </c>
      <c r="I17" s="121">
        <v>16000000</v>
      </c>
      <c r="J17" s="112">
        <v>8000</v>
      </c>
      <c r="K17" s="110">
        <v>2.6</v>
      </c>
      <c r="L17" s="111">
        <v>2.1</v>
      </c>
      <c r="M17" s="111">
        <v>1.7</v>
      </c>
      <c r="N17" s="113">
        <f t="shared" si="3"/>
        <v>13600</v>
      </c>
      <c r="O17" s="113"/>
      <c r="P17" s="94">
        <f t="shared" si="0"/>
        <v>200000</v>
      </c>
      <c r="Q17" s="94">
        <f t="shared" si="1"/>
        <v>170</v>
      </c>
      <c r="R17" s="94">
        <f t="shared" si="2"/>
        <v>0</v>
      </c>
      <c r="S17" s="114"/>
      <c r="T17" s="96" t="s">
        <v>477</v>
      </c>
      <c r="U17" s="96"/>
      <c r="V17" s="97"/>
      <c r="W17" s="97"/>
      <c r="X17" s="96"/>
      <c r="Y17" s="96" t="s">
        <v>77</v>
      </c>
      <c r="Z17" s="96"/>
      <c r="AA17" s="98" t="s">
        <v>78</v>
      </c>
      <c r="AB17" s="115">
        <v>4</v>
      </c>
      <c r="AC17" s="122">
        <f t="shared" si="4"/>
        <v>16000</v>
      </c>
      <c r="AD17" s="122">
        <f t="shared" si="5"/>
        <v>16000</v>
      </c>
      <c r="AE17" s="122">
        <f t="shared" si="6"/>
        <v>16000</v>
      </c>
    </row>
    <row r="18" spans="1:31" s="45" customFormat="1" ht="15" x14ac:dyDescent="0.2">
      <c r="A18" s="273" t="s">
        <v>386</v>
      </c>
      <c r="B18" s="273" t="s">
        <v>386</v>
      </c>
      <c r="C18" s="273"/>
      <c r="D18" s="77" t="s">
        <v>215</v>
      </c>
      <c r="E18" s="89"/>
      <c r="F18" s="121"/>
      <c r="G18" s="121"/>
      <c r="H18" s="121"/>
      <c r="I18" s="121"/>
      <c r="J18" s="101"/>
      <c r="K18" s="79"/>
      <c r="L18" s="92"/>
      <c r="M18" s="92"/>
      <c r="N18" s="93">
        <f t="shared" si="3"/>
        <v>0</v>
      </c>
      <c r="O18" s="93"/>
      <c r="P18" s="94">
        <f t="shared" si="0"/>
        <v>0</v>
      </c>
      <c r="Q18" s="94">
        <f t="shared" si="1"/>
        <v>0</v>
      </c>
      <c r="R18" s="94">
        <f t="shared" si="2"/>
        <v>0</v>
      </c>
      <c r="S18" s="95"/>
      <c r="T18" s="96" t="s">
        <v>477</v>
      </c>
      <c r="U18" s="96" t="s">
        <v>78</v>
      </c>
      <c r="V18" s="97"/>
      <c r="W18" s="97"/>
      <c r="X18" s="96"/>
      <c r="Y18" s="96"/>
      <c r="Z18" s="96" t="s">
        <v>78</v>
      </c>
      <c r="AA18" s="98"/>
      <c r="AB18" s="96"/>
      <c r="AC18" s="122">
        <f t="shared" si="4"/>
        <v>0</v>
      </c>
      <c r="AD18" s="122">
        <f t="shared" si="5"/>
        <v>0</v>
      </c>
      <c r="AE18" s="122">
        <f t="shared" si="6"/>
        <v>0</v>
      </c>
    </row>
    <row r="19" spans="1:31" s="45" customFormat="1" ht="15" x14ac:dyDescent="0.2">
      <c r="A19" s="273"/>
      <c r="B19" s="273"/>
      <c r="C19" s="273"/>
      <c r="D19" s="76" t="s">
        <v>228</v>
      </c>
      <c r="E19" s="89"/>
      <c r="F19" s="121">
        <f>VLOOKUP(D19,'[1]MAX-MIN'!$A$4:$E$42,2,0)</f>
        <v>2</v>
      </c>
      <c r="G19" s="121">
        <f>VLOOKUP(D19,'[1]MAX-MIN'!$A$4:$E$42,3,0)</f>
        <v>18981018.981018983</v>
      </c>
      <c r="H19" s="121">
        <f>VLOOKUP(D19,'[1]MAX-MIN'!$A$4:$E$42,4,0)</f>
        <v>18043141.06945686</v>
      </c>
      <c r="I19" s="121">
        <f>VLOOKUP(D19,'[1]MAX-MIN'!$A$4:$E$42,5,0)</f>
        <v>17105263.157894738</v>
      </c>
      <c r="J19" s="101">
        <v>8000</v>
      </c>
      <c r="K19" s="79">
        <v>2.6</v>
      </c>
      <c r="L19" s="92">
        <v>2.1</v>
      </c>
      <c r="M19" s="92">
        <v>1.7</v>
      </c>
      <c r="N19" s="93">
        <f t="shared" si="3"/>
        <v>13600</v>
      </c>
      <c r="O19" s="93"/>
      <c r="P19" s="94">
        <f t="shared" si="0"/>
        <v>225539.26336821078</v>
      </c>
      <c r="Q19" s="94">
        <f t="shared" si="1"/>
        <v>170</v>
      </c>
      <c r="R19" s="94">
        <f t="shared" si="2"/>
        <v>0</v>
      </c>
      <c r="S19" s="95"/>
      <c r="T19" s="96" t="s">
        <v>477</v>
      </c>
      <c r="U19" s="96"/>
      <c r="V19" s="97"/>
      <c r="W19" s="97"/>
      <c r="X19" s="96"/>
      <c r="Y19" s="96" t="s">
        <v>77</v>
      </c>
      <c r="Z19" s="96"/>
      <c r="AA19" s="98" t="s">
        <v>78</v>
      </c>
      <c r="AB19" s="96">
        <v>5</v>
      </c>
      <c r="AC19" s="122">
        <f t="shared" si="4"/>
        <v>18981.018981018984</v>
      </c>
      <c r="AD19" s="122">
        <f t="shared" si="5"/>
        <v>18043.141069456862</v>
      </c>
      <c r="AE19" s="122">
        <f t="shared" si="6"/>
        <v>17105.263157894737</v>
      </c>
    </row>
    <row r="20" spans="1:31" s="45" customFormat="1" ht="25.5" x14ac:dyDescent="0.2">
      <c r="A20" s="273"/>
      <c r="B20" s="273"/>
      <c r="C20" s="273"/>
      <c r="D20" s="76" t="s">
        <v>229</v>
      </c>
      <c r="E20" s="89"/>
      <c r="F20" s="121"/>
      <c r="G20" s="121"/>
      <c r="H20" s="121"/>
      <c r="I20" s="121"/>
      <c r="J20" s="101">
        <v>6000</v>
      </c>
      <c r="K20" s="79">
        <v>0</v>
      </c>
      <c r="L20" s="92">
        <v>2</v>
      </c>
      <c r="M20" s="92">
        <v>1.6</v>
      </c>
      <c r="N20" s="93">
        <f t="shared" si="3"/>
        <v>9600</v>
      </c>
      <c r="O20" s="93"/>
      <c r="P20" s="94">
        <f t="shared" si="0"/>
        <v>0</v>
      </c>
      <c r="Q20" s="94">
        <f t="shared" si="1"/>
        <v>160</v>
      </c>
      <c r="R20" s="94">
        <f t="shared" si="2"/>
        <v>0</v>
      </c>
      <c r="S20" s="95" t="s">
        <v>464</v>
      </c>
      <c r="T20" s="96" t="s">
        <v>477</v>
      </c>
      <c r="U20" s="96"/>
      <c r="V20" s="97"/>
      <c r="W20" s="97"/>
      <c r="X20" s="96"/>
      <c r="Y20" s="96" t="s">
        <v>77</v>
      </c>
      <c r="Z20" s="96"/>
      <c r="AA20" s="98" t="s">
        <v>78</v>
      </c>
      <c r="AB20" s="96">
        <v>6</v>
      </c>
      <c r="AC20" s="122">
        <f t="shared" si="4"/>
        <v>0</v>
      </c>
      <c r="AD20" s="122">
        <f t="shared" si="5"/>
        <v>0</v>
      </c>
      <c r="AE20" s="122">
        <f t="shared" si="6"/>
        <v>0</v>
      </c>
    </row>
    <row r="21" spans="1:31" s="45" customFormat="1" ht="15" x14ac:dyDescent="0.2">
      <c r="A21" s="273" t="s">
        <v>387</v>
      </c>
      <c r="B21" s="273" t="s">
        <v>387</v>
      </c>
      <c r="C21" s="273"/>
      <c r="D21" s="77" t="s">
        <v>230</v>
      </c>
      <c r="E21" s="89"/>
      <c r="F21" s="121"/>
      <c r="G21" s="121"/>
      <c r="H21" s="121"/>
      <c r="I21" s="121"/>
      <c r="J21" s="101"/>
      <c r="K21" s="79"/>
      <c r="L21" s="92"/>
      <c r="M21" s="92"/>
      <c r="N21" s="93">
        <f t="shared" si="3"/>
        <v>0</v>
      </c>
      <c r="O21" s="93"/>
      <c r="P21" s="94">
        <f t="shared" si="0"/>
        <v>0</v>
      </c>
      <c r="Q21" s="94">
        <f t="shared" si="1"/>
        <v>0</v>
      </c>
      <c r="R21" s="94">
        <f t="shared" si="2"/>
        <v>0</v>
      </c>
      <c r="S21" s="95"/>
      <c r="T21" s="96" t="s">
        <v>477</v>
      </c>
      <c r="U21" s="96"/>
      <c r="V21" s="97"/>
      <c r="W21" s="97"/>
      <c r="X21" s="96"/>
      <c r="Y21" s="96" t="s">
        <v>77</v>
      </c>
      <c r="Z21" s="96"/>
      <c r="AA21" s="98" t="s">
        <v>78</v>
      </c>
      <c r="AB21" s="96"/>
      <c r="AC21" s="122">
        <f t="shared" si="4"/>
        <v>0</v>
      </c>
      <c r="AD21" s="122">
        <f t="shared" si="5"/>
        <v>0</v>
      </c>
      <c r="AE21" s="122">
        <f t="shared" si="6"/>
        <v>0</v>
      </c>
    </row>
    <row r="22" spans="1:31" s="45" customFormat="1" ht="25.5" x14ac:dyDescent="0.2">
      <c r="A22" s="273"/>
      <c r="B22" s="273"/>
      <c r="C22" s="273"/>
      <c r="D22" s="76" t="s">
        <v>231</v>
      </c>
      <c r="E22" s="89"/>
      <c r="F22" s="121">
        <f>VLOOKUP(D22,'[1]MAX-MIN'!$A$4:$E$42,2,0)</f>
        <v>1</v>
      </c>
      <c r="G22" s="121">
        <f>VLOOKUP(D22,'[1]MAX-MIN'!$A$4:$E$42,3,0)</f>
        <v>5375375.3753753752</v>
      </c>
      <c r="H22" s="121">
        <f>VLOOKUP(D22,'[1]MAX-MIN'!$A$4:$E$42,4,0)</f>
        <v>5375375.3753753752</v>
      </c>
      <c r="I22" s="121">
        <f>VLOOKUP(D22,'[1]MAX-MIN'!$A$4:$E$42,5,0)</f>
        <v>5375375.3753753752</v>
      </c>
      <c r="J22" s="101">
        <v>2000</v>
      </c>
      <c r="K22" s="79">
        <v>2.6</v>
      </c>
      <c r="L22" s="92">
        <v>2.1</v>
      </c>
      <c r="M22" s="92">
        <v>1.7</v>
      </c>
      <c r="N22" s="93">
        <f t="shared" si="3"/>
        <v>3400</v>
      </c>
      <c r="O22" s="93"/>
      <c r="P22" s="94">
        <f t="shared" si="0"/>
        <v>268768.76876876876</v>
      </c>
      <c r="Q22" s="94">
        <f t="shared" si="1"/>
        <v>170</v>
      </c>
      <c r="R22" s="94">
        <f t="shared" si="2"/>
        <v>0</v>
      </c>
      <c r="S22" s="95"/>
      <c r="T22" s="96" t="s">
        <v>477</v>
      </c>
      <c r="U22" s="96"/>
      <c r="V22" s="97"/>
      <c r="W22" s="97"/>
      <c r="X22" s="96"/>
      <c r="Y22" s="96" t="s">
        <v>77</v>
      </c>
      <c r="Z22" s="96"/>
      <c r="AA22" s="98" t="s">
        <v>78</v>
      </c>
      <c r="AB22" s="96">
        <v>7</v>
      </c>
      <c r="AC22" s="122">
        <f t="shared" si="4"/>
        <v>5375.3753753753754</v>
      </c>
      <c r="AD22" s="122">
        <f t="shared" si="5"/>
        <v>5375.3753753753754</v>
      </c>
      <c r="AE22" s="122">
        <f t="shared" si="6"/>
        <v>5375.3753753753754</v>
      </c>
    </row>
    <row r="23" spans="1:31" s="45" customFormat="1" ht="25.5" x14ac:dyDescent="0.2">
      <c r="A23" s="273"/>
      <c r="B23" s="273"/>
      <c r="C23" s="273"/>
      <c r="D23" s="74" t="s">
        <v>232</v>
      </c>
      <c r="E23" s="89"/>
      <c r="F23" s="121"/>
      <c r="G23" s="121"/>
      <c r="H23" s="121"/>
      <c r="I23" s="121"/>
      <c r="J23" s="101">
        <v>1400</v>
      </c>
      <c r="K23" s="79">
        <v>0</v>
      </c>
      <c r="L23" s="92">
        <v>2.1</v>
      </c>
      <c r="M23" s="92">
        <v>1.7</v>
      </c>
      <c r="N23" s="93">
        <f t="shared" si="3"/>
        <v>2380</v>
      </c>
      <c r="O23" s="93"/>
      <c r="P23" s="94">
        <f t="shared" si="0"/>
        <v>0</v>
      </c>
      <c r="Q23" s="94">
        <f t="shared" si="1"/>
        <v>170</v>
      </c>
      <c r="R23" s="94">
        <f t="shared" si="2"/>
        <v>0</v>
      </c>
      <c r="S23" s="95" t="s">
        <v>464</v>
      </c>
      <c r="T23" s="96" t="s">
        <v>477</v>
      </c>
      <c r="U23" s="96"/>
      <c r="V23" s="97"/>
      <c r="W23" s="97"/>
      <c r="X23" s="96"/>
      <c r="Y23" s="96" t="s">
        <v>77</v>
      </c>
      <c r="Z23" s="96"/>
      <c r="AA23" s="98" t="s">
        <v>78</v>
      </c>
      <c r="AB23" s="96">
        <v>8</v>
      </c>
      <c r="AC23" s="122">
        <f t="shared" si="4"/>
        <v>0</v>
      </c>
      <c r="AD23" s="122">
        <f t="shared" si="5"/>
        <v>0</v>
      </c>
      <c r="AE23" s="122">
        <f t="shared" si="6"/>
        <v>0</v>
      </c>
    </row>
    <row r="24" spans="1:31" s="45" customFormat="1" ht="15" x14ac:dyDescent="0.2">
      <c r="A24" s="273" t="s">
        <v>388</v>
      </c>
      <c r="B24" s="279" t="s">
        <v>388</v>
      </c>
      <c r="C24" s="279"/>
      <c r="D24" s="77" t="s">
        <v>217</v>
      </c>
      <c r="E24" s="89"/>
      <c r="F24" s="121"/>
      <c r="G24" s="121"/>
      <c r="H24" s="121"/>
      <c r="I24" s="121"/>
      <c r="J24" s="101"/>
      <c r="K24" s="79"/>
      <c r="L24" s="92"/>
      <c r="M24" s="92"/>
      <c r="N24" s="93">
        <f t="shared" si="3"/>
        <v>0</v>
      </c>
      <c r="O24" s="93"/>
      <c r="P24" s="94">
        <f t="shared" si="0"/>
        <v>0</v>
      </c>
      <c r="Q24" s="94">
        <f t="shared" si="1"/>
        <v>0</v>
      </c>
      <c r="R24" s="94">
        <f t="shared" si="2"/>
        <v>0</v>
      </c>
      <c r="S24" s="95"/>
      <c r="T24" s="96" t="s">
        <v>477</v>
      </c>
      <c r="U24" s="96"/>
      <c r="V24" s="97"/>
      <c r="W24" s="97"/>
      <c r="X24" s="96"/>
      <c r="Y24" s="96" t="s">
        <v>77</v>
      </c>
      <c r="Z24" s="96"/>
      <c r="AA24" s="98" t="s">
        <v>78</v>
      </c>
      <c r="AB24" s="96"/>
      <c r="AC24" s="122">
        <f t="shared" si="4"/>
        <v>0</v>
      </c>
      <c r="AD24" s="122">
        <f t="shared" si="5"/>
        <v>0</v>
      </c>
      <c r="AE24" s="122">
        <f t="shared" si="6"/>
        <v>0</v>
      </c>
    </row>
    <row r="25" spans="1:31" s="45" customFormat="1" ht="15" x14ac:dyDescent="0.2">
      <c r="A25" s="273"/>
      <c r="B25" s="280"/>
      <c r="C25" s="280"/>
      <c r="D25" s="76" t="s">
        <v>233</v>
      </c>
      <c r="E25" s="89"/>
      <c r="F25" s="121">
        <f>VLOOKUP(D25,'[1]MAX-MIN'!$A$4:$E$42,2,0)</f>
        <v>9</v>
      </c>
      <c r="G25" s="121">
        <f>VLOOKUP(D25,'[1]MAX-MIN'!$A$4:$E$42,3,0)</f>
        <v>22049517.684887461</v>
      </c>
      <c r="H25" s="121">
        <f>VLOOKUP(D25,'[1]MAX-MIN'!$A$4:$E$42,4,0)</f>
        <v>18615338.672054358</v>
      </c>
      <c r="I25" s="121">
        <f>VLOOKUP(D25,'[1]MAX-MIN'!$A$4:$E$42,5,0)</f>
        <v>17669902.91262136</v>
      </c>
      <c r="J25" s="101">
        <v>6000</v>
      </c>
      <c r="K25" s="79">
        <v>3.8</v>
      </c>
      <c r="L25" s="92">
        <v>2.8</v>
      </c>
      <c r="M25" s="92">
        <v>2.1</v>
      </c>
      <c r="N25" s="93">
        <f t="shared" si="3"/>
        <v>12600</v>
      </c>
      <c r="O25" s="93"/>
      <c r="P25" s="94">
        <f t="shared" si="0"/>
        <v>310255.64453423931</v>
      </c>
      <c r="Q25" s="94">
        <f t="shared" si="1"/>
        <v>210</v>
      </c>
      <c r="R25" s="94">
        <f t="shared" si="2"/>
        <v>0</v>
      </c>
      <c r="S25" s="95"/>
      <c r="T25" s="96" t="s">
        <v>477</v>
      </c>
      <c r="U25" s="96"/>
      <c r="V25" s="97"/>
      <c r="W25" s="97"/>
      <c r="X25" s="96"/>
      <c r="Y25" s="96" t="s">
        <v>77</v>
      </c>
      <c r="Z25" s="96"/>
      <c r="AA25" s="98" t="s">
        <v>78</v>
      </c>
      <c r="AB25" s="96">
        <v>9</v>
      </c>
      <c r="AC25" s="122">
        <f t="shared" si="4"/>
        <v>22049.517684887462</v>
      </c>
      <c r="AD25" s="122">
        <f t="shared" si="5"/>
        <v>18615.338672054357</v>
      </c>
      <c r="AE25" s="122">
        <f t="shared" si="6"/>
        <v>17669.902912621361</v>
      </c>
    </row>
    <row r="26" spans="1:31" s="45" customFormat="1" ht="25.5" x14ac:dyDescent="0.2">
      <c r="A26" s="273"/>
      <c r="B26" s="280"/>
      <c r="C26" s="280"/>
      <c r="D26" s="76" t="s">
        <v>234</v>
      </c>
      <c r="E26" s="89"/>
      <c r="F26" s="121">
        <f>VLOOKUP(D26,'[1]MAX-MIN'!$A$4:$E$42,2,0)</f>
        <v>1</v>
      </c>
      <c r="G26" s="121">
        <f>VLOOKUP(D26,'[1]MAX-MIN'!$A$4:$E$42,3,0)</f>
        <v>19221041.982802227</v>
      </c>
      <c r="H26" s="121">
        <f>VLOOKUP(D26,'[1]MAX-MIN'!$A$4:$E$42,4,0)</f>
        <v>19221041.982802227</v>
      </c>
      <c r="I26" s="121">
        <f>VLOOKUP(D26,'[1]MAX-MIN'!$A$4:$E$42,5,0)</f>
        <v>19221041.982802227</v>
      </c>
      <c r="J26" s="101">
        <v>7000</v>
      </c>
      <c r="K26" s="79">
        <v>0</v>
      </c>
      <c r="L26" s="92">
        <v>2.6</v>
      </c>
      <c r="M26" s="92">
        <v>2</v>
      </c>
      <c r="N26" s="93">
        <f t="shared" si="3"/>
        <v>14000</v>
      </c>
      <c r="O26" s="93"/>
      <c r="P26" s="94">
        <f t="shared" si="0"/>
        <v>274586.31404003181</v>
      </c>
      <c r="Q26" s="94">
        <f t="shared" si="1"/>
        <v>200</v>
      </c>
      <c r="R26" s="94">
        <f t="shared" si="2"/>
        <v>0</v>
      </c>
      <c r="S26" s="95" t="s">
        <v>464</v>
      </c>
      <c r="T26" s="96" t="s">
        <v>477</v>
      </c>
      <c r="U26" s="96"/>
      <c r="V26" s="97"/>
      <c r="W26" s="97"/>
      <c r="X26" s="96"/>
      <c r="Y26" s="96" t="s">
        <v>77</v>
      </c>
      <c r="Z26" s="96"/>
      <c r="AA26" s="98" t="s">
        <v>78</v>
      </c>
      <c r="AB26" s="96">
        <v>10</v>
      </c>
      <c r="AC26" s="122">
        <f t="shared" si="4"/>
        <v>19221.041982802228</v>
      </c>
      <c r="AD26" s="122">
        <f t="shared" si="5"/>
        <v>19221.041982802228</v>
      </c>
      <c r="AE26" s="122">
        <f t="shared" si="6"/>
        <v>19221.041982802228</v>
      </c>
    </row>
    <row r="27" spans="1:31" s="45" customFormat="1" ht="25.5" x14ac:dyDescent="0.2">
      <c r="A27" s="273"/>
      <c r="B27" s="281"/>
      <c r="C27" s="281"/>
      <c r="D27" s="76" t="s">
        <v>235</v>
      </c>
      <c r="E27" s="89"/>
      <c r="F27" s="121"/>
      <c r="G27" s="121"/>
      <c r="H27" s="121"/>
      <c r="I27" s="121"/>
      <c r="J27" s="101">
        <v>8000</v>
      </c>
      <c r="K27" s="79">
        <v>0</v>
      </c>
      <c r="L27" s="92">
        <v>2</v>
      </c>
      <c r="M27" s="92">
        <v>1.6</v>
      </c>
      <c r="N27" s="93">
        <f t="shared" si="3"/>
        <v>12800</v>
      </c>
      <c r="O27" s="93"/>
      <c r="P27" s="94">
        <f t="shared" si="0"/>
        <v>0</v>
      </c>
      <c r="Q27" s="94">
        <f t="shared" si="1"/>
        <v>160</v>
      </c>
      <c r="R27" s="94">
        <f t="shared" si="2"/>
        <v>0</v>
      </c>
      <c r="S27" s="95" t="s">
        <v>464</v>
      </c>
      <c r="T27" s="96" t="s">
        <v>477</v>
      </c>
      <c r="U27" s="96"/>
      <c r="V27" s="97"/>
      <c r="W27" s="97"/>
      <c r="X27" s="96"/>
      <c r="Y27" s="96" t="s">
        <v>77</v>
      </c>
      <c r="Z27" s="96"/>
      <c r="AA27" s="98" t="s">
        <v>78</v>
      </c>
      <c r="AB27" s="96">
        <v>11</v>
      </c>
      <c r="AC27" s="122">
        <f t="shared" si="4"/>
        <v>0</v>
      </c>
      <c r="AD27" s="122">
        <f t="shared" si="5"/>
        <v>0</v>
      </c>
      <c r="AE27" s="122">
        <f t="shared" si="6"/>
        <v>0</v>
      </c>
    </row>
    <row r="28" spans="1:31" s="45" customFormat="1" ht="15" x14ac:dyDescent="0.2">
      <c r="A28" s="273" t="s">
        <v>389</v>
      </c>
      <c r="B28" s="279" t="s">
        <v>389</v>
      </c>
      <c r="C28" s="279"/>
      <c r="D28" s="77" t="s">
        <v>236</v>
      </c>
      <c r="E28" s="89"/>
      <c r="F28" s="121"/>
      <c r="G28" s="121"/>
      <c r="H28" s="121"/>
      <c r="I28" s="121"/>
      <c r="J28" s="101"/>
      <c r="K28" s="79"/>
      <c r="L28" s="92"/>
      <c r="M28" s="92"/>
      <c r="N28" s="93">
        <f t="shared" si="3"/>
        <v>0</v>
      </c>
      <c r="O28" s="93"/>
      <c r="P28" s="94">
        <f t="shared" si="0"/>
        <v>0</v>
      </c>
      <c r="Q28" s="94">
        <f t="shared" si="1"/>
        <v>0</v>
      </c>
      <c r="R28" s="94">
        <f t="shared" si="2"/>
        <v>0</v>
      </c>
      <c r="S28" s="95"/>
      <c r="T28" s="96" t="s">
        <v>477</v>
      </c>
      <c r="U28" s="96"/>
      <c r="V28" s="97"/>
      <c r="W28" s="97"/>
      <c r="X28" s="96"/>
      <c r="Y28" s="96" t="s">
        <v>77</v>
      </c>
      <c r="Z28" s="96"/>
      <c r="AA28" s="98" t="s">
        <v>78</v>
      </c>
      <c r="AB28" s="96"/>
      <c r="AC28" s="122">
        <f t="shared" si="4"/>
        <v>0</v>
      </c>
      <c r="AD28" s="122">
        <f t="shared" si="5"/>
        <v>0</v>
      </c>
      <c r="AE28" s="122">
        <f t="shared" si="6"/>
        <v>0</v>
      </c>
    </row>
    <row r="29" spans="1:31" s="45" customFormat="1" ht="25.5" x14ac:dyDescent="0.2">
      <c r="A29" s="273"/>
      <c r="B29" s="280"/>
      <c r="C29" s="280"/>
      <c r="D29" s="76" t="s">
        <v>237</v>
      </c>
      <c r="E29" s="89"/>
      <c r="F29" s="121">
        <f>VLOOKUP(D29,'[1]MAX-MIN'!$A$4:$E$42,2,0)</f>
        <v>1</v>
      </c>
      <c r="G29" s="121">
        <f>VLOOKUP(D29,'[1]MAX-MIN'!$A$4:$E$42,3,0)</f>
        <v>6781013.1631431989</v>
      </c>
      <c r="H29" s="121">
        <f>VLOOKUP(D29,'[1]MAX-MIN'!$A$4:$E$42,4,0)</f>
        <v>6781013.1631431989</v>
      </c>
      <c r="I29" s="121">
        <f>VLOOKUP(D29,'[1]MAX-MIN'!$A$4:$E$42,5,0)</f>
        <v>6781013.1631431989</v>
      </c>
      <c r="J29" s="101">
        <v>1500</v>
      </c>
      <c r="K29" s="79">
        <v>0</v>
      </c>
      <c r="L29" s="92">
        <v>2</v>
      </c>
      <c r="M29" s="92">
        <v>1.6</v>
      </c>
      <c r="N29" s="93">
        <f t="shared" si="3"/>
        <v>2400</v>
      </c>
      <c r="O29" s="93"/>
      <c r="P29" s="94">
        <f t="shared" si="0"/>
        <v>452067.54420954658</v>
      </c>
      <c r="Q29" s="94">
        <f t="shared" si="1"/>
        <v>160</v>
      </c>
      <c r="R29" s="94">
        <f t="shared" si="2"/>
        <v>0</v>
      </c>
      <c r="S29" s="95" t="s">
        <v>464</v>
      </c>
      <c r="T29" s="96" t="s">
        <v>477</v>
      </c>
      <c r="U29" s="96"/>
      <c r="V29" s="97"/>
      <c r="W29" s="97"/>
      <c r="X29" s="96"/>
      <c r="Y29" s="96" t="s">
        <v>77</v>
      </c>
      <c r="Z29" s="96"/>
      <c r="AA29" s="98" t="s">
        <v>78</v>
      </c>
      <c r="AB29" s="96">
        <v>12</v>
      </c>
      <c r="AC29" s="122">
        <f t="shared" si="4"/>
        <v>6781.0131631431987</v>
      </c>
      <c r="AD29" s="122">
        <f t="shared" si="5"/>
        <v>6781.0131631431987</v>
      </c>
      <c r="AE29" s="122">
        <f t="shared" si="6"/>
        <v>6781.0131631431987</v>
      </c>
    </row>
    <row r="30" spans="1:31" s="45" customFormat="1" ht="25.5" x14ac:dyDescent="0.2">
      <c r="A30" s="273"/>
      <c r="B30" s="280"/>
      <c r="C30" s="280"/>
      <c r="D30" s="76" t="s">
        <v>238</v>
      </c>
      <c r="E30" s="89"/>
      <c r="F30" s="121">
        <f>VLOOKUP(D30,'[1]MAX-MIN'!$A$4:$E$42,2,0)</f>
        <v>2</v>
      </c>
      <c r="G30" s="121">
        <f>VLOOKUP(D30,'[1]MAX-MIN'!$A$4:$E$42,3,0)</f>
        <v>5238649.5925494758</v>
      </c>
      <c r="H30" s="121">
        <f>VLOOKUP(D30,'[1]MAX-MIN'!$A$4:$E$42,4,0)</f>
        <v>5074818.9644760881</v>
      </c>
      <c r="I30" s="121">
        <f>VLOOKUP(D30,'[1]MAX-MIN'!$A$4:$E$42,5,0)</f>
        <v>4910988.3364027012</v>
      </c>
      <c r="J30" s="101">
        <v>1500</v>
      </c>
      <c r="K30" s="79">
        <v>0</v>
      </c>
      <c r="L30" s="92">
        <v>2</v>
      </c>
      <c r="M30" s="92">
        <v>1.6</v>
      </c>
      <c r="N30" s="93">
        <f t="shared" si="3"/>
        <v>2400</v>
      </c>
      <c r="O30" s="93"/>
      <c r="P30" s="94">
        <f t="shared" si="0"/>
        <v>338321.26429840585</v>
      </c>
      <c r="Q30" s="94">
        <f t="shared" si="1"/>
        <v>160</v>
      </c>
      <c r="R30" s="94">
        <f t="shared" si="2"/>
        <v>0</v>
      </c>
      <c r="S30" s="95" t="s">
        <v>464</v>
      </c>
      <c r="T30" s="96" t="s">
        <v>477</v>
      </c>
      <c r="U30" s="96"/>
      <c r="V30" s="97"/>
      <c r="W30" s="97"/>
      <c r="X30" s="96"/>
      <c r="Y30" s="96" t="s">
        <v>77</v>
      </c>
      <c r="Z30" s="96"/>
      <c r="AA30" s="98" t="s">
        <v>78</v>
      </c>
      <c r="AB30" s="96">
        <v>13</v>
      </c>
      <c r="AC30" s="122">
        <f t="shared" si="4"/>
        <v>5238.6495925494755</v>
      </c>
      <c r="AD30" s="122">
        <f t="shared" si="5"/>
        <v>5074.8189644760878</v>
      </c>
      <c r="AE30" s="122">
        <f t="shared" si="6"/>
        <v>4910.988336402701</v>
      </c>
    </row>
    <row r="31" spans="1:31" s="45" customFormat="1" ht="25.5" x14ac:dyDescent="0.2">
      <c r="A31" s="273"/>
      <c r="B31" s="280"/>
      <c r="C31" s="280"/>
      <c r="D31" s="76" t="s">
        <v>239</v>
      </c>
      <c r="E31" s="89"/>
      <c r="F31" s="121"/>
      <c r="G31" s="121"/>
      <c r="H31" s="121"/>
      <c r="I31" s="121"/>
      <c r="J31" s="101">
        <v>8000</v>
      </c>
      <c r="K31" s="79">
        <v>0</v>
      </c>
      <c r="L31" s="92">
        <v>1.3</v>
      </c>
      <c r="M31" s="92">
        <v>1.2</v>
      </c>
      <c r="N31" s="93">
        <f t="shared" si="3"/>
        <v>9600</v>
      </c>
      <c r="O31" s="93"/>
      <c r="P31" s="94">
        <f t="shared" si="0"/>
        <v>0</v>
      </c>
      <c r="Q31" s="94">
        <f t="shared" si="1"/>
        <v>120</v>
      </c>
      <c r="R31" s="94">
        <f t="shared" si="2"/>
        <v>0</v>
      </c>
      <c r="S31" s="95" t="s">
        <v>464</v>
      </c>
      <c r="T31" s="96" t="s">
        <v>477</v>
      </c>
      <c r="U31" s="96"/>
      <c r="V31" s="97"/>
      <c r="W31" s="97"/>
      <c r="X31" s="96"/>
      <c r="Y31" s="96" t="s">
        <v>77</v>
      </c>
      <c r="Z31" s="96"/>
      <c r="AA31" s="98" t="s">
        <v>78</v>
      </c>
      <c r="AB31" s="96">
        <v>14</v>
      </c>
      <c r="AC31" s="122">
        <f t="shared" si="4"/>
        <v>0</v>
      </c>
      <c r="AD31" s="122">
        <f t="shared" si="5"/>
        <v>0</v>
      </c>
      <c r="AE31" s="122">
        <f t="shared" si="6"/>
        <v>0</v>
      </c>
    </row>
    <row r="32" spans="1:31" s="45" customFormat="1" ht="15" x14ac:dyDescent="0.2">
      <c r="A32" s="273"/>
      <c r="B32" s="281"/>
      <c r="C32" s="281"/>
      <c r="D32" s="76" t="s">
        <v>240</v>
      </c>
      <c r="E32" s="89"/>
      <c r="F32" s="121">
        <f>VLOOKUP(D32,'[1]MAX-MIN'!$A$4:$E$42,2,0)</f>
        <v>1</v>
      </c>
      <c r="G32" s="121">
        <f>VLOOKUP(D32,'[1]MAX-MIN'!$A$4:$E$42,3,0)</f>
        <v>5415162.4548736466</v>
      </c>
      <c r="H32" s="121">
        <f>VLOOKUP(D32,'[1]MAX-MIN'!$A$4:$E$42,4,0)</f>
        <v>5415162.4548736466</v>
      </c>
      <c r="I32" s="121">
        <f>VLOOKUP(D32,'[1]MAX-MIN'!$A$4:$E$42,5,0)</f>
        <v>5415162.4548736466</v>
      </c>
      <c r="J32" s="101">
        <v>1100</v>
      </c>
      <c r="K32" s="79">
        <v>4.5999999999999996</v>
      </c>
      <c r="L32" s="92">
        <v>3.2</v>
      </c>
      <c r="M32" s="92">
        <v>2.2999999999999998</v>
      </c>
      <c r="N32" s="93">
        <f t="shared" si="3"/>
        <v>2530</v>
      </c>
      <c r="O32" s="93"/>
      <c r="P32" s="94">
        <f t="shared" si="0"/>
        <v>492287.49589760427</v>
      </c>
      <c r="Q32" s="94">
        <f t="shared" si="1"/>
        <v>229.99999999999997</v>
      </c>
      <c r="R32" s="94">
        <f t="shared" si="2"/>
        <v>0</v>
      </c>
      <c r="S32" s="95"/>
      <c r="T32" s="96" t="s">
        <v>477</v>
      </c>
      <c r="U32" s="96"/>
      <c r="V32" s="97"/>
      <c r="W32" s="97"/>
      <c r="X32" s="96"/>
      <c r="Y32" s="96" t="s">
        <v>77</v>
      </c>
      <c r="Z32" s="96"/>
      <c r="AA32" s="98" t="s">
        <v>78</v>
      </c>
      <c r="AB32" s="96">
        <v>15</v>
      </c>
      <c r="AC32" s="122">
        <f t="shared" si="4"/>
        <v>5415.1624548736463</v>
      </c>
      <c r="AD32" s="122">
        <f t="shared" si="5"/>
        <v>5415.1624548736463</v>
      </c>
      <c r="AE32" s="122">
        <f t="shared" si="6"/>
        <v>5415.1624548736463</v>
      </c>
    </row>
    <row r="33" spans="1:31" s="45" customFormat="1" ht="15" x14ac:dyDescent="0.2">
      <c r="A33" s="273" t="s">
        <v>390</v>
      </c>
      <c r="B33" s="279" t="s">
        <v>390</v>
      </c>
      <c r="C33" s="279"/>
      <c r="D33" s="73" t="s">
        <v>241</v>
      </c>
      <c r="E33" s="89"/>
      <c r="F33" s="121"/>
      <c r="G33" s="121"/>
      <c r="H33" s="121"/>
      <c r="I33" s="121"/>
      <c r="J33" s="101"/>
      <c r="K33" s="79"/>
      <c r="L33" s="92"/>
      <c r="M33" s="92"/>
      <c r="N33" s="93">
        <f t="shared" si="3"/>
        <v>0</v>
      </c>
      <c r="O33" s="93"/>
      <c r="P33" s="94">
        <f t="shared" si="0"/>
        <v>0</v>
      </c>
      <c r="Q33" s="94">
        <f t="shared" si="1"/>
        <v>0</v>
      </c>
      <c r="R33" s="94">
        <f t="shared" si="2"/>
        <v>0</v>
      </c>
      <c r="S33" s="95"/>
      <c r="T33" s="96" t="s">
        <v>477</v>
      </c>
      <c r="U33" s="96"/>
      <c r="V33" s="97"/>
      <c r="W33" s="97"/>
      <c r="X33" s="96"/>
      <c r="Y33" s="96" t="s">
        <v>77</v>
      </c>
      <c r="Z33" s="96"/>
      <c r="AA33" s="98" t="s">
        <v>78</v>
      </c>
      <c r="AB33" s="96"/>
      <c r="AC33" s="122">
        <f t="shared" si="4"/>
        <v>0</v>
      </c>
      <c r="AD33" s="122">
        <f t="shared" si="5"/>
        <v>0</v>
      </c>
      <c r="AE33" s="122">
        <f t="shared" si="6"/>
        <v>0</v>
      </c>
    </row>
    <row r="34" spans="1:31" s="45" customFormat="1" ht="25.5" x14ac:dyDescent="0.2">
      <c r="A34" s="273"/>
      <c r="B34" s="280"/>
      <c r="C34" s="280"/>
      <c r="D34" s="74" t="s">
        <v>242</v>
      </c>
      <c r="E34" s="89"/>
      <c r="F34" s="121"/>
      <c r="G34" s="121"/>
      <c r="H34" s="121"/>
      <c r="I34" s="121"/>
      <c r="J34" s="101">
        <v>2000</v>
      </c>
      <c r="K34" s="79">
        <v>0</v>
      </c>
      <c r="L34" s="92">
        <v>1.5</v>
      </c>
      <c r="M34" s="92">
        <v>1.3</v>
      </c>
      <c r="N34" s="93">
        <f t="shared" si="3"/>
        <v>2600</v>
      </c>
      <c r="O34" s="93"/>
      <c r="P34" s="94">
        <f t="shared" si="0"/>
        <v>0</v>
      </c>
      <c r="Q34" s="94">
        <f t="shared" si="1"/>
        <v>130</v>
      </c>
      <c r="R34" s="94">
        <f t="shared" si="2"/>
        <v>0</v>
      </c>
      <c r="S34" s="95" t="s">
        <v>465</v>
      </c>
      <c r="T34" s="96" t="s">
        <v>477</v>
      </c>
      <c r="U34" s="96"/>
      <c r="V34" s="97"/>
      <c r="W34" s="97"/>
      <c r="X34" s="96"/>
      <c r="Y34" s="96" t="s">
        <v>77</v>
      </c>
      <c r="Z34" s="96"/>
      <c r="AA34" s="98" t="s">
        <v>78</v>
      </c>
      <c r="AB34" s="96">
        <v>16</v>
      </c>
      <c r="AC34" s="122">
        <f t="shared" si="4"/>
        <v>0</v>
      </c>
      <c r="AD34" s="122">
        <f t="shared" si="5"/>
        <v>0</v>
      </c>
      <c r="AE34" s="122">
        <f t="shared" si="6"/>
        <v>0</v>
      </c>
    </row>
    <row r="35" spans="1:31" s="45" customFormat="1" ht="25.5" x14ac:dyDescent="0.2">
      <c r="A35" s="273"/>
      <c r="B35" s="280"/>
      <c r="C35" s="280"/>
      <c r="D35" s="76" t="s">
        <v>243</v>
      </c>
      <c r="E35" s="89"/>
      <c r="F35" s="121"/>
      <c r="G35" s="121"/>
      <c r="H35" s="121"/>
      <c r="I35" s="121"/>
      <c r="J35" s="101">
        <v>3500</v>
      </c>
      <c r="K35" s="79">
        <v>0</v>
      </c>
      <c r="L35" s="92">
        <v>1.4</v>
      </c>
      <c r="M35" s="92">
        <v>1.3</v>
      </c>
      <c r="N35" s="93">
        <f t="shared" si="3"/>
        <v>4550</v>
      </c>
      <c r="O35" s="93"/>
      <c r="P35" s="94">
        <f t="shared" si="0"/>
        <v>0</v>
      </c>
      <c r="Q35" s="94">
        <f t="shared" si="1"/>
        <v>130</v>
      </c>
      <c r="R35" s="94">
        <f t="shared" si="2"/>
        <v>0</v>
      </c>
      <c r="S35" s="95" t="s">
        <v>464</v>
      </c>
      <c r="T35" s="96" t="s">
        <v>477</v>
      </c>
      <c r="U35" s="96" t="s">
        <v>78</v>
      </c>
      <c r="V35" s="97"/>
      <c r="W35" s="97"/>
      <c r="X35" s="96"/>
      <c r="Y35" s="96"/>
      <c r="Z35" s="96" t="s">
        <v>78</v>
      </c>
      <c r="AA35" s="98"/>
      <c r="AB35" s="96">
        <v>17</v>
      </c>
      <c r="AC35" s="122">
        <f t="shared" si="4"/>
        <v>0</v>
      </c>
      <c r="AD35" s="122">
        <f t="shared" si="5"/>
        <v>0</v>
      </c>
      <c r="AE35" s="122">
        <f t="shared" si="6"/>
        <v>0</v>
      </c>
    </row>
    <row r="36" spans="1:31" s="45" customFormat="1" ht="25.5" x14ac:dyDescent="0.2">
      <c r="A36" s="273"/>
      <c r="B36" s="281"/>
      <c r="C36" s="281"/>
      <c r="D36" s="76" t="s">
        <v>450</v>
      </c>
      <c r="E36" s="89"/>
      <c r="F36" s="121">
        <f>VLOOKUP(D36,'[1]MAX-MIN'!$A$4:$E$42,2,0)</f>
        <v>1</v>
      </c>
      <c r="G36" s="121">
        <f>VLOOKUP(D36,'[1]MAX-MIN'!$A$4:$E$42,3,0)</f>
        <v>12309495.896834701</v>
      </c>
      <c r="H36" s="121">
        <f>VLOOKUP(D36,'[1]MAX-MIN'!$A$4:$E$42,4,0)</f>
        <v>12309495.896834701</v>
      </c>
      <c r="I36" s="121">
        <f>VLOOKUP(D36,'[1]MAX-MIN'!$A$4:$E$42,5,0)</f>
        <v>12309495.896834701</v>
      </c>
      <c r="J36" s="101">
        <v>5000</v>
      </c>
      <c r="K36" s="79">
        <v>0</v>
      </c>
      <c r="L36" s="92">
        <v>1.4</v>
      </c>
      <c r="M36" s="92">
        <v>1.3</v>
      </c>
      <c r="N36" s="93">
        <f t="shared" si="3"/>
        <v>6500</v>
      </c>
      <c r="O36" s="93"/>
      <c r="P36" s="94">
        <f t="shared" si="0"/>
        <v>246189.91793669402</v>
      </c>
      <c r="Q36" s="94">
        <f t="shared" si="1"/>
        <v>130</v>
      </c>
      <c r="R36" s="94">
        <f t="shared" si="2"/>
        <v>0</v>
      </c>
      <c r="S36" s="95" t="s">
        <v>464</v>
      </c>
      <c r="T36" s="96" t="s">
        <v>477</v>
      </c>
      <c r="U36" s="96"/>
      <c r="V36" s="97"/>
      <c r="W36" s="97"/>
      <c r="X36" s="96"/>
      <c r="Y36" s="96" t="s">
        <v>77</v>
      </c>
      <c r="Z36" s="96"/>
      <c r="AA36" s="98" t="s">
        <v>78</v>
      </c>
      <c r="AB36" s="96">
        <v>18</v>
      </c>
      <c r="AC36" s="122">
        <f t="shared" si="4"/>
        <v>12309.495896834702</v>
      </c>
      <c r="AD36" s="122">
        <f t="shared" si="5"/>
        <v>12309.495896834702</v>
      </c>
      <c r="AE36" s="122">
        <f t="shared" si="6"/>
        <v>12309.495896834702</v>
      </c>
    </row>
    <row r="37" spans="1:31" s="45" customFormat="1" ht="15" x14ac:dyDescent="0.2">
      <c r="A37" s="273" t="s">
        <v>391</v>
      </c>
      <c r="B37" s="273" t="s">
        <v>391</v>
      </c>
      <c r="C37" s="273"/>
      <c r="D37" s="77" t="s">
        <v>244</v>
      </c>
      <c r="E37" s="89"/>
      <c r="F37" s="121"/>
      <c r="G37" s="121"/>
      <c r="H37" s="121"/>
      <c r="I37" s="121"/>
      <c r="J37" s="101"/>
      <c r="K37" s="79"/>
      <c r="L37" s="92"/>
      <c r="M37" s="92"/>
      <c r="N37" s="93">
        <f t="shared" si="3"/>
        <v>0</v>
      </c>
      <c r="O37" s="93"/>
      <c r="P37" s="94">
        <f t="shared" si="0"/>
        <v>0</v>
      </c>
      <c r="Q37" s="94">
        <f t="shared" si="1"/>
        <v>0</v>
      </c>
      <c r="R37" s="94">
        <f t="shared" si="2"/>
        <v>0</v>
      </c>
      <c r="S37" s="95"/>
      <c r="T37" s="96" t="s">
        <v>477</v>
      </c>
      <c r="U37" s="96"/>
      <c r="V37" s="97"/>
      <c r="W37" s="97"/>
      <c r="X37" s="96"/>
      <c r="Y37" s="96" t="s">
        <v>77</v>
      </c>
      <c r="Z37" s="96"/>
      <c r="AA37" s="98" t="s">
        <v>78</v>
      </c>
      <c r="AB37" s="96"/>
      <c r="AC37" s="122">
        <f t="shared" si="4"/>
        <v>0</v>
      </c>
      <c r="AD37" s="122">
        <f t="shared" si="5"/>
        <v>0</v>
      </c>
      <c r="AE37" s="122">
        <f t="shared" si="6"/>
        <v>0</v>
      </c>
    </row>
    <row r="38" spans="1:31" s="45" customFormat="1" ht="25.5" x14ac:dyDescent="0.2">
      <c r="A38" s="273"/>
      <c r="B38" s="273"/>
      <c r="C38" s="273"/>
      <c r="D38" s="74" t="s">
        <v>245</v>
      </c>
      <c r="E38" s="89"/>
      <c r="F38" s="121">
        <f>VLOOKUP(D38,'[1]MAX-MIN'!$A$4:$E$42,2,0)</f>
        <v>1</v>
      </c>
      <c r="G38" s="121">
        <f>VLOOKUP(D38,'[1]MAX-MIN'!$A$4:$E$42,3,0)</f>
        <v>4464285.7142857146</v>
      </c>
      <c r="H38" s="121">
        <f>VLOOKUP(D38,'[1]MAX-MIN'!$A$4:$E$42,4,0)</f>
        <v>4464285.7142857146</v>
      </c>
      <c r="I38" s="121">
        <f>VLOOKUP(D38,'[1]MAX-MIN'!$A$4:$E$42,5,0)</f>
        <v>4464285.7142857146</v>
      </c>
      <c r="J38" s="101">
        <v>1500</v>
      </c>
      <c r="K38" s="79">
        <v>0</v>
      </c>
      <c r="L38" s="92">
        <v>2</v>
      </c>
      <c r="M38" s="92">
        <v>1.6</v>
      </c>
      <c r="N38" s="93">
        <f t="shared" si="3"/>
        <v>2400</v>
      </c>
      <c r="O38" s="93"/>
      <c r="P38" s="94">
        <f t="shared" si="0"/>
        <v>297619.04761904763</v>
      </c>
      <c r="Q38" s="94">
        <f t="shared" si="1"/>
        <v>160</v>
      </c>
      <c r="R38" s="94">
        <f t="shared" si="2"/>
        <v>0</v>
      </c>
      <c r="S38" s="95" t="s">
        <v>465</v>
      </c>
      <c r="T38" s="96" t="s">
        <v>477</v>
      </c>
      <c r="U38" s="96"/>
      <c r="V38" s="97"/>
      <c r="W38" s="97"/>
      <c r="X38" s="96"/>
      <c r="Y38" s="96" t="s">
        <v>77</v>
      </c>
      <c r="Z38" s="96"/>
      <c r="AA38" s="98" t="s">
        <v>78</v>
      </c>
      <c r="AB38" s="96">
        <v>21</v>
      </c>
      <c r="AC38" s="122">
        <f t="shared" si="4"/>
        <v>4464.2857142857147</v>
      </c>
      <c r="AD38" s="122">
        <f t="shared" si="5"/>
        <v>4464.2857142857147</v>
      </c>
      <c r="AE38" s="122">
        <f t="shared" si="6"/>
        <v>4464.2857142857147</v>
      </c>
    </row>
    <row r="39" spans="1:31" s="45" customFormat="1" ht="25.5" x14ac:dyDescent="0.2">
      <c r="A39" s="273"/>
      <c r="B39" s="273"/>
      <c r="C39" s="273"/>
      <c r="D39" s="74" t="s">
        <v>246</v>
      </c>
      <c r="E39" s="89"/>
      <c r="F39" s="121"/>
      <c r="G39" s="121"/>
      <c r="H39" s="121"/>
      <c r="I39" s="121"/>
      <c r="J39" s="101">
        <v>1100</v>
      </c>
      <c r="K39" s="79">
        <v>0</v>
      </c>
      <c r="L39" s="92">
        <v>1.6</v>
      </c>
      <c r="M39" s="92">
        <v>1.4</v>
      </c>
      <c r="N39" s="93">
        <f t="shared" si="3"/>
        <v>1540</v>
      </c>
      <c r="O39" s="93"/>
      <c r="P39" s="94">
        <f t="shared" si="0"/>
        <v>0</v>
      </c>
      <c r="Q39" s="94">
        <f t="shared" si="1"/>
        <v>140</v>
      </c>
      <c r="R39" s="94">
        <f t="shared" si="2"/>
        <v>0</v>
      </c>
      <c r="S39" s="95" t="s">
        <v>464</v>
      </c>
      <c r="T39" s="96" t="s">
        <v>477</v>
      </c>
      <c r="U39" s="96"/>
      <c r="V39" s="97"/>
      <c r="W39" s="97"/>
      <c r="X39" s="96"/>
      <c r="Y39" s="96" t="s">
        <v>77</v>
      </c>
      <c r="Z39" s="96"/>
      <c r="AA39" s="98" t="s">
        <v>78</v>
      </c>
      <c r="AB39" s="96">
        <v>22</v>
      </c>
      <c r="AC39" s="122">
        <f t="shared" si="4"/>
        <v>0</v>
      </c>
      <c r="AD39" s="122">
        <f t="shared" si="5"/>
        <v>0</v>
      </c>
      <c r="AE39" s="122">
        <f t="shared" si="6"/>
        <v>0</v>
      </c>
    </row>
    <row r="40" spans="1:31" s="45" customFormat="1" ht="15" x14ac:dyDescent="0.2">
      <c r="A40" s="273" t="s">
        <v>392</v>
      </c>
      <c r="B40" s="273" t="s">
        <v>392</v>
      </c>
      <c r="C40" s="273"/>
      <c r="D40" s="77" t="s">
        <v>220</v>
      </c>
      <c r="E40" s="89"/>
      <c r="F40" s="121"/>
      <c r="G40" s="121"/>
      <c r="H40" s="121"/>
      <c r="I40" s="121"/>
      <c r="J40" s="101"/>
      <c r="K40" s="79"/>
      <c r="L40" s="92"/>
      <c r="M40" s="92"/>
      <c r="N40" s="93">
        <f t="shared" si="3"/>
        <v>0</v>
      </c>
      <c r="O40" s="93"/>
      <c r="P40" s="94">
        <f t="shared" si="0"/>
        <v>0</v>
      </c>
      <c r="Q40" s="94">
        <f t="shared" si="1"/>
        <v>0</v>
      </c>
      <c r="R40" s="94">
        <f t="shared" si="2"/>
        <v>0</v>
      </c>
      <c r="S40" s="95"/>
      <c r="T40" s="96" t="s">
        <v>477</v>
      </c>
      <c r="U40" s="96"/>
      <c r="V40" s="97"/>
      <c r="W40" s="97"/>
      <c r="X40" s="96"/>
      <c r="Y40" s="96" t="s">
        <v>77</v>
      </c>
      <c r="Z40" s="96"/>
      <c r="AA40" s="98" t="s">
        <v>78</v>
      </c>
      <c r="AB40" s="96"/>
      <c r="AC40" s="122">
        <f t="shared" si="4"/>
        <v>0</v>
      </c>
      <c r="AD40" s="122">
        <f t="shared" si="5"/>
        <v>0</v>
      </c>
      <c r="AE40" s="122">
        <f t="shared" si="6"/>
        <v>0</v>
      </c>
    </row>
    <row r="41" spans="1:31" s="45" customFormat="1" ht="25.5" x14ac:dyDescent="0.2">
      <c r="A41" s="273"/>
      <c r="B41" s="273"/>
      <c r="C41" s="273"/>
      <c r="D41" s="74" t="s">
        <v>247</v>
      </c>
      <c r="E41" s="89"/>
      <c r="F41" s="121">
        <f>VLOOKUP(D41,'[1]MAX-MIN'!$A$4:$E$42,2,0)</f>
        <v>1</v>
      </c>
      <c r="G41" s="121">
        <f>VLOOKUP(D41,'[1]MAX-MIN'!$A$4:$E$42,3,0)</f>
        <v>9375000</v>
      </c>
      <c r="H41" s="121">
        <f>VLOOKUP(D41,'[1]MAX-MIN'!$A$4:$E$42,4,0)</f>
        <v>9375000</v>
      </c>
      <c r="I41" s="121">
        <f>VLOOKUP(D41,'[1]MAX-MIN'!$A$4:$E$42,5,0)</f>
        <v>9375000</v>
      </c>
      <c r="J41" s="101">
        <v>3000</v>
      </c>
      <c r="K41" s="79">
        <v>0</v>
      </c>
      <c r="L41" s="92">
        <v>1.7</v>
      </c>
      <c r="M41" s="92">
        <v>1.5</v>
      </c>
      <c r="N41" s="93">
        <f t="shared" si="3"/>
        <v>4500</v>
      </c>
      <c r="O41" s="93"/>
      <c r="P41" s="94">
        <f t="shared" si="0"/>
        <v>312500</v>
      </c>
      <c r="Q41" s="94">
        <f t="shared" si="1"/>
        <v>150</v>
      </c>
      <c r="R41" s="94">
        <f t="shared" si="2"/>
        <v>0</v>
      </c>
      <c r="S41" s="95" t="s">
        <v>466</v>
      </c>
      <c r="T41" s="96" t="s">
        <v>477</v>
      </c>
      <c r="U41" s="96"/>
      <c r="V41" s="97"/>
      <c r="W41" s="97"/>
      <c r="X41" s="96"/>
      <c r="Y41" s="96" t="s">
        <v>77</v>
      </c>
      <c r="Z41" s="96"/>
      <c r="AA41" s="98" t="s">
        <v>78</v>
      </c>
      <c r="AB41" s="96">
        <v>23</v>
      </c>
      <c r="AC41" s="122">
        <f t="shared" si="4"/>
        <v>9375</v>
      </c>
      <c r="AD41" s="122">
        <f t="shared" si="5"/>
        <v>9375</v>
      </c>
      <c r="AE41" s="122">
        <f t="shared" si="6"/>
        <v>9375</v>
      </c>
    </row>
    <row r="42" spans="1:31" s="45" customFormat="1" ht="15" x14ac:dyDescent="0.2">
      <c r="A42" s="119" t="s">
        <v>393</v>
      </c>
      <c r="B42" s="119" t="s">
        <v>393</v>
      </c>
      <c r="C42" s="119"/>
      <c r="D42" s="73" t="s">
        <v>248</v>
      </c>
      <c r="E42" s="89"/>
      <c r="F42" s="121"/>
      <c r="G42" s="121"/>
      <c r="H42" s="121"/>
      <c r="I42" s="121"/>
      <c r="J42" s="101">
        <v>1500</v>
      </c>
      <c r="K42" s="79">
        <v>2.1</v>
      </c>
      <c r="L42" s="92">
        <v>1.8</v>
      </c>
      <c r="M42" s="92">
        <v>1.5</v>
      </c>
      <c r="N42" s="93">
        <f t="shared" si="3"/>
        <v>2250</v>
      </c>
      <c r="O42" s="93"/>
      <c r="P42" s="94">
        <f t="shared" si="0"/>
        <v>0</v>
      </c>
      <c r="Q42" s="94">
        <f t="shared" si="1"/>
        <v>150</v>
      </c>
      <c r="R42" s="94">
        <f t="shared" si="2"/>
        <v>0</v>
      </c>
      <c r="S42" s="95"/>
      <c r="T42" s="96" t="s">
        <v>477</v>
      </c>
      <c r="U42" s="96"/>
      <c r="V42" s="97"/>
      <c r="W42" s="97"/>
      <c r="X42" s="96"/>
      <c r="Y42" s="96" t="s">
        <v>77</v>
      </c>
      <c r="Z42" s="96"/>
      <c r="AA42" s="98" t="s">
        <v>78</v>
      </c>
      <c r="AB42" s="96">
        <v>24</v>
      </c>
      <c r="AC42" s="122">
        <f t="shared" si="4"/>
        <v>0</v>
      </c>
      <c r="AD42" s="122">
        <f t="shared" si="5"/>
        <v>0</v>
      </c>
      <c r="AE42" s="122">
        <f t="shared" si="6"/>
        <v>0</v>
      </c>
    </row>
    <row r="43" spans="1:31" s="45" customFormat="1" ht="15" x14ac:dyDescent="0.2">
      <c r="A43" s="119" t="s">
        <v>415</v>
      </c>
      <c r="B43" s="119" t="s">
        <v>415</v>
      </c>
      <c r="C43" s="119"/>
      <c r="D43" s="73" t="s">
        <v>219</v>
      </c>
      <c r="E43" s="89"/>
      <c r="F43" s="121">
        <f>VLOOKUP(D43,'[1]MAX-MIN'!$A$4:$E$42,2,0)</f>
        <v>3</v>
      </c>
      <c r="G43" s="121">
        <f>VLOOKUP(D43,'[1]MAX-MIN'!$A$4:$E$42,3,0)</f>
        <v>4191895.668374476</v>
      </c>
      <c r="H43" s="121">
        <f>VLOOKUP(D43,'[1]MAX-MIN'!$A$4:$E$42,4,0)</f>
        <v>4126074.4395276918</v>
      </c>
      <c r="I43" s="121">
        <f>VLOOKUP(D43,'[1]MAX-MIN'!$A$4:$E$42,5,0)</f>
        <v>4076738.6091127098</v>
      </c>
      <c r="J43" s="101">
        <v>1500</v>
      </c>
      <c r="K43" s="79">
        <v>0</v>
      </c>
      <c r="L43" s="92">
        <v>1.7</v>
      </c>
      <c r="M43" s="92">
        <v>1.5</v>
      </c>
      <c r="N43" s="93">
        <f t="shared" si="3"/>
        <v>2250</v>
      </c>
      <c r="O43" s="93"/>
      <c r="P43" s="94">
        <f t="shared" si="0"/>
        <v>275071.62930184614</v>
      </c>
      <c r="Q43" s="94">
        <f t="shared" si="1"/>
        <v>150</v>
      </c>
      <c r="R43" s="94">
        <f t="shared" si="2"/>
        <v>0</v>
      </c>
      <c r="S43" s="95" t="s">
        <v>467</v>
      </c>
      <c r="T43" s="96" t="s">
        <v>477</v>
      </c>
      <c r="U43" s="96"/>
      <c r="V43" s="97"/>
      <c r="W43" s="97"/>
      <c r="X43" s="96"/>
      <c r="Y43" s="96" t="s">
        <v>77</v>
      </c>
      <c r="Z43" s="96"/>
      <c r="AA43" s="98" t="s">
        <v>78</v>
      </c>
      <c r="AB43" s="96">
        <v>25</v>
      </c>
      <c r="AC43" s="122">
        <f t="shared" si="4"/>
        <v>4191.8956683744764</v>
      </c>
      <c r="AD43" s="122">
        <f t="shared" si="5"/>
        <v>4126.0744395276915</v>
      </c>
      <c r="AE43" s="122">
        <f t="shared" si="6"/>
        <v>4076.7386091127096</v>
      </c>
    </row>
    <row r="44" spans="1:31" s="45" customFormat="1" ht="15" x14ac:dyDescent="0.2">
      <c r="A44" s="273" t="s">
        <v>416</v>
      </c>
      <c r="B44" s="273" t="s">
        <v>416</v>
      </c>
      <c r="C44" s="273"/>
      <c r="D44" s="73" t="s">
        <v>218</v>
      </c>
      <c r="E44" s="89"/>
      <c r="F44" s="121"/>
      <c r="G44" s="121"/>
      <c r="H44" s="121"/>
      <c r="I44" s="121"/>
      <c r="J44" s="101"/>
      <c r="K44" s="79"/>
      <c r="L44" s="92"/>
      <c r="M44" s="92"/>
      <c r="N44" s="93">
        <f t="shared" si="3"/>
        <v>0</v>
      </c>
      <c r="O44" s="93"/>
      <c r="P44" s="94">
        <f t="shared" si="0"/>
        <v>0</v>
      </c>
      <c r="Q44" s="94">
        <f t="shared" si="1"/>
        <v>0</v>
      </c>
      <c r="R44" s="94">
        <f t="shared" si="2"/>
        <v>0</v>
      </c>
      <c r="S44" s="95"/>
      <c r="T44" s="96" t="s">
        <v>477</v>
      </c>
      <c r="U44" s="96"/>
      <c r="V44" s="97"/>
      <c r="W44" s="97"/>
      <c r="X44" s="96"/>
      <c r="Y44" s="96" t="s">
        <v>77</v>
      </c>
      <c r="Z44" s="96"/>
      <c r="AA44" s="98" t="s">
        <v>78</v>
      </c>
      <c r="AB44" s="96"/>
      <c r="AC44" s="122">
        <f t="shared" si="4"/>
        <v>0</v>
      </c>
      <c r="AD44" s="122">
        <f t="shared" si="5"/>
        <v>0</v>
      </c>
      <c r="AE44" s="122">
        <f t="shared" si="6"/>
        <v>0</v>
      </c>
    </row>
    <row r="45" spans="1:31" s="45" customFormat="1" ht="25.5" x14ac:dyDescent="0.2">
      <c r="A45" s="273"/>
      <c r="B45" s="273"/>
      <c r="C45" s="273"/>
      <c r="D45" s="74" t="s">
        <v>249</v>
      </c>
      <c r="E45" s="89"/>
      <c r="F45" s="121"/>
      <c r="G45" s="121"/>
      <c r="H45" s="121"/>
      <c r="I45" s="121"/>
      <c r="J45" s="101">
        <v>1800</v>
      </c>
      <c r="K45" s="79">
        <v>0</v>
      </c>
      <c r="L45" s="92">
        <v>1.2</v>
      </c>
      <c r="M45" s="92">
        <v>1.1000000000000001</v>
      </c>
      <c r="N45" s="93">
        <f t="shared" si="3"/>
        <v>1980.0000000000002</v>
      </c>
      <c r="O45" s="93"/>
      <c r="P45" s="94">
        <f t="shared" si="0"/>
        <v>0</v>
      </c>
      <c r="Q45" s="94">
        <f t="shared" si="1"/>
        <v>110.00000000000001</v>
      </c>
      <c r="R45" s="94">
        <f t="shared" si="2"/>
        <v>0</v>
      </c>
      <c r="S45" s="95" t="s">
        <v>468</v>
      </c>
      <c r="T45" s="96" t="s">
        <v>477</v>
      </c>
      <c r="U45" s="96"/>
      <c r="V45" s="97"/>
      <c r="W45" s="97"/>
      <c r="X45" s="96"/>
      <c r="Y45" s="96" t="s">
        <v>77</v>
      </c>
      <c r="Z45" s="96"/>
      <c r="AA45" s="98" t="s">
        <v>78</v>
      </c>
      <c r="AB45" s="96">
        <v>26</v>
      </c>
      <c r="AC45" s="122">
        <f t="shared" si="4"/>
        <v>0</v>
      </c>
      <c r="AD45" s="122">
        <f t="shared" si="5"/>
        <v>0</v>
      </c>
      <c r="AE45" s="122">
        <f t="shared" si="6"/>
        <v>0</v>
      </c>
    </row>
    <row r="46" spans="1:31" s="45" customFormat="1" ht="38.25" x14ac:dyDescent="0.2">
      <c r="A46" s="273"/>
      <c r="B46" s="273"/>
      <c r="C46" s="273"/>
      <c r="D46" s="74" t="s">
        <v>250</v>
      </c>
      <c r="E46" s="89"/>
      <c r="F46" s="121"/>
      <c r="G46" s="121"/>
      <c r="H46" s="121"/>
      <c r="I46" s="121"/>
      <c r="J46" s="101">
        <v>1500</v>
      </c>
      <c r="K46" s="79">
        <v>0</v>
      </c>
      <c r="L46" s="92">
        <v>1.4</v>
      </c>
      <c r="M46" s="92">
        <v>1.3</v>
      </c>
      <c r="N46" s="93">
        <f t="shared" si="3"/>
        <v>1950</v>
      </c>
      <c r="O46" s="93"/>
      <c r="P46" s="94">
        <f t="shared" si="0"/>
        <v>0</v>
      </c>
      <c r="Q46" s="94">
        <f t="shared" si="1"/>
        <v>130</v>
      </c>
      <c r="R46" s="94">
        <f t="shared" si="2"/>
        <v>0</v>
      </c>
      <c r="S46" s="95" t="s">
        <v>469</v>
      </c>
      <c r="T46" s="96" t="s">
        <v>477</v>
      </c>
      <c r="U46" s="96"/>
      <c r="V46" s="97"/>
      <c r="W46" s="97"/>
      <c r="X46" s="96"/>
      <c r="Y46" s="96" t="s">
        <v>77</v>
      </c>
      <c r="Z46" s="96"/>
      <c r="AA46" s="98" t="s">
        <v>78</v>
      </c>
      <c r="AB46" s="96">
        <v>27</v>
      </c>
      <c r="AC46" s="122">
        <f t="shared" si="4"/>
        <v>0</v>
      </c>
      <c r="AD46" s="122">
        <f t="shared" si="5"/>
        <v>0</v>
      </c>
      <c r="AE46" s="122">
        <f t="shared" si="6"/>
        <v>0</v>
      </c>
    </row>
    <row r="47" spans="1:31" s="45" customFormat="1" ht="25.5" x14ac:dyDescent="0.2">
      <c r="A47" s="119" t="s">
        <v>417</v>
      </c>
      <c r="B47" s="119" t="s">
        <v>417</v>
      </c>
      <c r="C47" s="119"/>
      <c r="D47" s="74" t="s">
        <v>343</v>
      </c>
      <c r="E47" s="89"/>
      <c r="F47" s="121"/>
      <c r="G47" s="121"/>
      <c r="H47" s="121"/>
      <c r="I47" s="121"/>
      <c r="J47" s="101">
        <v>1500</v>
      </c>
      <c r="K47" s="79">
        <v>1.5</v>
      </c>
      <c r="L47" s="92">
        <v>1.4</v>
      </c>
      <c r="M47" s="92">
        <v>1.3</v>
      </c>
      <c r="N47" s="93">
        <f t="shared" si="3"/>
        <v>1950</v>
      </c>
      <c r="O47" s="93"/>
      <c r="P47" s="94">
        <f t="shared" si="0"/>
        <v>0</v>
      </c>
      <c r="Q47" s="94">
        <f t="shared" si="1"/>
        <v>130</v>
      </c>
      <c r="R47" s="94">
        <f t="shared" si="2"/>
        <v>0</v>
      </c>
      <c r="S47" s="95"/>
      <c r="T47" s="96" t="s">
        <v>477</v>
      </c>
      <c r="U47" s="96"/>
      <c r="V47" s="97"/>
      <c r="W47" s="97"/>
      <c r="X47" s="96"/>
      <c r="Y47" s="96" t="s">
        <v>77</v>
      </c>
      <c r="Z47" s="96"/>
      <c r="AA47" s="98" t="s">
        <v>78</v>
      </c>
      <c r="AB47" s="96">
        <v>28</v>
      </c>
      <c r="AC47" s="122">
        <f t="shared" si="4"/>
        <v>0</v>
      </c>
      <c r="AD47" s="122">
        <f t="shared" si="5"/>
        <v>0</v>
      </c>
      <c r="AE47" s="122">
        <f t="shared" si="6"/>
        <v>0</v>
      </c>
    </row>
    <row r="48" spans="1:31" s="45" customFormat="1" ht="15" x14ac:dyDescent="0.2">
      <c r="A48" s="273" t="s">
        <v>418</v>
      </c>
      <c r="B48" s="273" t="s">
        <v>418</v>
      </c>
      <c r="C48" s="273" t="s">
        <v>79</v>
      </c>
      <c r="D48" s="73" t="s">
        <v>251</v>
      </c>
      <c r="E48" s="89"/>
      <c r="F48" s="121"/>
      <c r="G48" s="121"/>
      <c r="H48" s="121"/>
      <c r="I48" s="121"/>
      <c r="J48" s="101"/>
      <c r="K48" s="79"/>
      <c r="L48" s="92"/>
      <c r="M48" s="92"/>
      <c r="N48" s="93">
        <f t="shared" si="3"/>
        <v>0</v>
      </c>
      <c r="O48" s="93"/>
      <c r="P48" s="94">
        <f t="shared" si="0"/>
        <v>0</v>
      </c>
      <c r="Q48" s="94">
        <f t="shared" si="1"/>
        <v>0</v>
      </c>
      <c r="R48" s="94">
        <f t="shared" si="2"/>
        <v>0</v>
      </c>
      <c r="S48" s="95"/>
      <c r="T48" s="96" t="s">
        <v>477</v>
      </c>
      <c r="U48" s="96"/>
      <c r="V48" s="97"/>
      <c r="W48" s="97"/>
      <c r="X48" s="96"/>
      <c r="Y48" s="96" t="s">
        <v>77</v>
      </c>
      <c r="Z48" s="96"/>
      <c r="AA48" s="98" t="s">
        <v>78</v>
      </c>
      <c r="AC48" s="122">
        <f t="shared" si="4"/>
        <v>0</v>
      </c>
      <c r="AD48" s="122">
        <f t="shared" si="5"/>
        <v>0</v>
      </c>
      <c r="AE48" s="122">
        <f t="shared" si="6"/>
        <v>0</v>
      </c>
    </row>
    <row r="49" spans="1:31" s="45" customFormat="1" ht="25.5" x14ac:dyDescent="0.2">
      <c r="A49" s="273"/>
      <c r="B49" s="273"/>
      <c r="C49" s="273"/>
      <c r="D49" s="74" t="s">
        <v>451</v>
      </c>
      <c r="E49" s="89"/>
      <c r="F49" s="121"/>
      <c r="G49" s="121"/>
      <c r="H49" s="121"/>
      <c r="I49" s="121"/>
      <c r="J49" s="101">
        <v>1500</v>
      </c>
      <c r="K49" s="79">
        <v>0</v>
      </c>
      <c r="L49" s="92">
        <v>1.7</v>
      </c>
      <c r="M49" s="92">
        <v>1.5</v>
      </c>
      <c r="N49" s="93">
        <f t="shared" si="3"/>
        <v>2250</v>
      </c>
      <c r="O49" s="93"/>
      <c r="P49" s="94">
        <f t="shared" si="0"/>
        <v>0</v>
      </c>
      <c r="Q49" s="94">
        <f t="shared" si="1"/>
        <v>150</v>
      </c>
      <c r="R49" s="94">
        <f t="shared" si="2"/>
        <v>0</v>
      </c>
      <c r="S49" s="95" t="s">
        <v>467</v>
      </c>
      <c r="T49" s="96" t="s">
        <v>477</v>
      </c>
      <c r="U49" s="96"/>
      <c r="V49" s="97"/>
      <c r="W49" s="97"/>
      <c r="X49" s="96"/>
      <c r="Y49" s="96" t="s">
        <v>77</v>
      </c>
      <c r="Z49" s="96"/>
      <c r="AA49" s="98" t="s">
        <v>78</v>
      </c>
      <c r="AB49" s="96">
        <v>29</v>
      </c>
      <c r="AC49" s="122">
        <f t="shared" si="4"/>
        <v>0</v>
      </c>
      <c r="AD49" s="122">
        <f t="shared" si="5"/>
        <v>0</v>
      </c>
      <c r="AE49" s="122">
        <f t="shared" si="6"/>
        <v>0</v>
      </c>
    </row>
    <row r="50" spans="1:31" s="45" customFormat="1" ht="25.5" x14ac:dyDescent="0.2">
      <c r="A50" s="273"/>
      <c r="B50" s="273"/>
      <c r="C50" s="273"/>
      <c r="D50" s="74" t="s">
        <v>452</v>
      </c>
      <c r="E50" s="89"/>
      <c r="F50" s="121">
        <f>VLOOKUP(D50,'[1]MAX-MIN'!$A$4:$E$42,2,0)</f>
        <v>1</v>
      </c>
      <c r="G50" s="121">
        <f>VLOOKUP(D50,'[1]MAX-MIN'!$A$4:$E$42,3,0)</f>
        <v>6739707.8353253659</v>
      </c>
      <c r="H50" s="121">
        <f>VLOOKUP(D50,'[1]MAX-MIN'!$A$4:$E$42,4,0)</f>
        <v>6739707.8353253659</v>
      </c>
      <c r="I50" s="121">
        <f>VLOOKUP(D50,'[1]MAX-MIN'!$A$4:$E$42,5,0)</f>
        <v>6739707.8353253659</v>
      </c>
      <c r="J50" s="101">
        <v>1500</v>
      </c>
      <c r="K50" s="79">
        <v>0</v>
      </c>
      <c r="L50" s="92">
        <v>1.7</v>
      </c>
      <c r="M50" s="92">
        <v>1.5</v>
      </c>
      <c r="N50" s="93">
        <f t="shared" si="3"/>
        <v>2250</v>
      </c>
      <c r="O50" s="93"/>
      <c r="P50" s="94">
        <f t="shared" si="0"/>
        <v>449313.85568835778</v>
      </c>
      <c r="Q50" s="94">
        <f t="shared" si="1"/>
        <v>150</v>
      </c>
      <c r="R50" s="94">
        <f t="shared" si="2"/>
        <v>0</v>
      </c>
      <c r="S50" s="95" t="s">
        <v>467</v>
      </c>
      <c r="T50" s="96" t="s">
        <v>477</v>
      </c>
      <c r="U50" s="96"/>
      <c r="V50" s="97"/>
      <c r="W50" s="97"/>
      <c r="X50" s="96"/>
      <c r="Y50" s="96" t="s">
        <v>77</v>
      </c>
      <c r="Z50" s="96"/>
      <c r="AA50" s="98" t="s">
        <v>78</v>
      </c>
      <c r="AB50" s="96">
        <v>30</v>
      </c>
      <c r="AC50" s="122">
        <f t="shared" si="4"/>
        <v>6739.7078353253655</v>
      </c>
      <c r="AD50" s="122">
        <f t="shared" si="5"/>
        <v>6739.7078353253655</v>
      </c>
      <c r="AE50" s="122">
        <f t="shared" si="6"/>
        <v>6739.7078353253655</v>
      </c>
    </row>
    <row r="51" spans="1:31" s="45" customFormat="1" ht="15" x14ac:dyDescent="0.2">
      <c r="A51" s="273" t="s">
        <v>419</v>
      </c>
      <c r="B51" s="273" t="s">
        <v>419</v>
      </c>
      <c r="C51" s="273"/>
      <c r="D51" s="78" t="s">
        <v>252</v>
      </c>
      <c r="E51" s="89"/>
      <c r="F51" s="121"/>
      <c r="G51" s="121"/>
      <c r="H51" s="121"/>
      <c r="I51" s="121"/>
      <c r="J51" s="101"/>
      <c r="K51" s="79"/>
      <c r="L51" s="92"/>
      <c r="M51" s="92"/>
      <c r="N51" s="93">
        <f t="shared" si="3"/>
        <v>0</v>
      </c>
      <c r="O51" s="93"/>
      <c r="P51" s="94">
        <f t="shared" si="0"/>
        <v>0</v>
      </c>
      <c r="Q51" s="94">
        <f t="shared" si="1"/>
        <v>0</v>
      </c>
      <c r="R51" s="94">
        <f t="shared" si="2"/>
        <v>0</v>
      </c>
      <c r="S51" s="95"/>
      <c r="T51" s="96" t="s">
        <v>477</v>
      </c>
      <c r="U51" s="96"/>
      <c r="V51" s="97"/>
      <c r="W51" s="97"/>
      <c r="X51" s="96"/>
      <c r="Y51" s="96" t="s">
        <v>77</v>
      </c>
      <c r="Z51" s="96"/>
      <c r="AA51" s="98" t="s">
        <v>78</v>
      </c>
      <c r="AC51" s="122">
        <f t="shared" si="4"/>
        <v>0</v>
      </c>
      <c r="AD51" s="122">
        <f t="shared" si="5"/>
        <v>0</v>
      </c>
      <c r="AE51" s="122">
        <f t="shared" si="6"/>
        <v>0</v>
      </c>
    </row>
    <row r="52" spans="1:31" s="45" customFormat="1" ht="25.5" x14ac:dyDescent="0.2">
      <c r="A52" s="273"/>
      <c r="B52" s="273"/>
      <c r="C52" s="273"/>
      <c r="D52" s="74" t="s">
        <v>253</v>
      </c>
      <c r="E52" s="89"/>
      <c r="F52" s="121"/>
      <c r="G52" s="121"/>
      <c r="H52" s="121"/>
      <c r="I52" s="121"/>
      <c r="J52" s="101">
        <v>3000</v>
      </c>
      <c r="K52" s="79">
        <v>0</v>
      </c>
      <c r="L52" s="92">
        <v>1.3</v>
      </c>
      <c r="M52" s="92">
        <v>1.2</v>
      </c>
      <c r="N52" s="93">
        <f t="shared" si="3"/>
        <v>3600</v>
      </c>
      <c r="O52" s="93"/>
      <c r="P52" s="94">
        <f t="shared" si="0"/>
        <v>0</v>
      </c>
      <c r="Q52" s="94">
        <f t="shared" si="1"/>
        <v>120</v>
      </c>
      <c r="R52" s="94">
        <f t="shared" si="2"/>
        <v>0</v>
      </c>
      <c r="S52" s="95" t="s">
        <v>470</v>
      </c>
      <c r="T52" s="96" t="s">
        <v>477</v>
      </c>
      <c r="U52" s="96"/>
      <c r="V52" s="97"/>
      <c r="W52" s="97"/>
      <c r="X52" s="96"/>
      <c r="Y52" s="96" t="s">
        <v>77</v>
      </c>
      <c r="Z52" s="96"/>
      <c r="AA52" s="98" t="s">
        <v>78</v>
      </c>
      <c r="AB52" s="96">
        <v>31</v>
      </c>
      <c r="AC52" s="122">
        <f t="shared" si="4"/>
        <v>0</v>
      </c>
      <c r="AD52" s="122">
        <f t="shared" si="5"/>
        <v>0</v>
      </c>
      <c r="AE52" s="122">
        <f t="shared" si="6"/>
        <v>0</v>
      </c>
    </row>
    <row r="53" spans="1:31" s="45" customFormat="1" ht="25.5" x14ac:dyDescent="0.2">
      <c r="A53" s="273"/>
      <c r="B53" s="273"/>
      <c r="C53" s="273"/>
      <c r="D53" s="74" t="s">
        <v>254</v>
      </c>
      <c r="E53" s="89"/>
      <c r="F53" s="121"/>
      <c r="G53" s="121"/>
      <c r="H53" s="121"/>
      <c r="I53" s="121"/>
      <c r="J53" s="101">
        <v>1500</v>
      </c>
      <c r="K53" s="79">
        <v>0</v>
      </c>
      <c r="L53" s="92">
        <v>1.7</v>
      </c>
      <c r="M53" s="92">
        <v>1.5</v>
      </c>
      <c r="N53" s="93">
        <f t="shared" si="3"/>
        <v>2250</v>
      </c>
      <c r="O53" s="93"/>
      <c r="P53" s="94">
        <f t="shared" si="0"/>
        <v>0</v>
      </c>
      <c r="Q53" s="94">
        <f t="shared" si="1"/>
        <v>150</v>
      </c>
      <c r="R53" s="94">
        <f t="shared" si="2"/>
        <v>0</v>
      </c>
      <c r="S53" s="95" t="s">
        <v>467</v>
      </c>
      <c r="T53" s="96" t="s">
        <v>477</v>
      </c>
      <c r="U53" s="96" t="s">
        <v>78</v>
      </c>
      <c r="V53" s="97"/>
      <c r="W53" s="97"/>
      <c r="X53" s="96"/>
      <c r="Y53" s="96" t="s">
        <v>77</v>
      </c>
      <c r="Z53" s="96"/>
      <c r="AA53" s="98" t="s">
        <v>78</v>
      </c>
      <c r="AB53" s="96">
        <v>32</v>
      </c>
      <c r="AC53" s="122">
        <f t="shared" si="4"/>
        <v>0</v>
      </c>
      <c r="AD53" s="122">
        <f t="shared" si="5"/>
        <v>0</v>
      </c>
      <c r="AE53" s="122">
        <f t="shared" si="6"/>
        <v>0</v>
      </c>
    </row>
    <row r="54" spans="1:31" s="45" customFormat="1" ht="38.25" x14ac:dyDescent="0.2">
      <c r="A54" s="273"/>
      <c r="B54" s="273"/>
      <c r="C54" s="273"/>
      <c r="D54" s="74" t="s">
        <v>255</v>
      </c>
      <c r="E54" s="89"/>
      <c r="F54" s="121"/>
      <c r="G54" s="121"/>
      <c r="H54" s="121"/>
      <c r="I54" s="121"/>
      <c r="J54" s="101">
        <v>1500</v>
      </c>
      <c r="K54" s="79">
        <v>0</v>
      </c>
      <c r="L54" s="92">
        <v>1.7</v>
      </c>
      <c r="M54" s="92">
        <v>1.5</v>
      </c>
      <c r="N54" s="93">
        <f t="shared" si="3"/>
        <v>2250</v>
      </c>
      <c r="O54" s="93"/>
      <c r="P54" s="94">
        <f t="shared" si="0"/>
        <v>0</v>
      </c>
      <c r="Q54" s="94">
        <f t="shared" si="1"/>
        <v>150</v>
      </c>
      <c r="R54" s="94">
        <f t="shared" si="2"/>
        <v>0</v>
      </c>
      <c r="S54" s="95" t="s">
        <v>467</v>
      </c>
      <c r="T54" s="96" t="s">
        <v>477</v>
      </c>
      <c r="U54" s="96" t="s">
        <v>78</v>
      </c>
      <c r="V54" s="97"/>
      <c r="W54" s="97"/>
      <c r="X54" s="96"/>
      <c r="Y54" s="96" t="s">
        <v>77</v>
      </c>
      <c r="Z54" s="96"/>
      <c r="AA54" s="98" t="s">
        <v>78</v>
      </c>
      <c r="AB54" s="96">
        <v>33</v>
      </c>
      <c r="AC54" s="122">
        <f t="shared" si="4"/>
        <v>0</v>
      </c>
      <c r="AD54" s="122">
        <f t="shared" si="5"/>
        <v>0</v>
      </c>
      <c r="AE54" s="122">
        <f t="shared" si="6"/>
        <v>0</v>
      </c>
    </row>
    <row r="55" spans="1:31" s="45" customFormat="1" ht="25.5" x14ac:dyDescent="0.2">
      <c r="A55" s="273"/>
      <c r="B55" s="273"/>
      <c r="C55" s="273"/>
      <c r="D55" s="74" t="s">
        <v>256</v>
      </c>
      <c r="E55" s="89"/>
      <c r="F55" s="121">
        <f>VLOOKUP(D55,'[1]MAX-MIN'!$A$4:$E$42,2,0)</f>
        <v>2</v>
      </c>
      <c r="G55" s="121">
        <f>VLOOKUP(D55,'[1]MAX-MIN'!$A$4:$E$42,3,0)</f>
        <v>3571428.5714285714</v>
      </c>
      <c r="H55" s="121">
        <f>VLOOKUP(D55,'[1]MAX-MIN'!$A$4:$E$42,4,0)</f>
        <v>3357142.8571428573</v>
      </c>
      <c r="I55" s="121">
        <f>VLOOKUP(D55,'[1]MAX-MIN'!$A$4:$E$42,5,0)</f>
        <v>3142857.1428571427</v>
      </c>
      <c r="J55" s="101">
        <v>1500</v>
      </c>
      <c r="K55" s="79">
        <v>0</v>
      </c>
      <c r="L55" s="92">
        <v>1.7</v>
      </c>
      <c r="M55" s="92">
        <v>1.5</v>
      </c>
      <c r="N55" s="93">
        <f t="shared" si="3"/>
        <v>2250</v>
      </c>
      <c r="O55" s="93"/>
      <c r="P55" s="94">
        <f t="shared" si="0"/>
        <v>223809.52380952382</v>
      </c>
      <c r="Q55" s="94">
        <f t="shared" si="1"/>
        <v>150</v>
      </c>
      <c r="R55" s="94">
        <f t="shared" si="2"/>
        <v>0</v>
      </c>
      <c r="S55" s="95" t="s">
        <v>467</v>
      </c>
      <c r="T55" s="96" t="s">
        <v>477</v>
      </c>
      <c r="U55" s="96" t="s">
        <v>78</v>
      </c>
      <c r="V55" s="97"/>
      <c r="W55" s="97"/>
      <c r="X55" s="96"/>
      <c r="Y55" s="96" t="s">
        <v>77</v>
      </c>
      <c r="Z55" s="96"/>
      <c r="AA55" s="98" t="s">
        <v>78</v>
      </c>
      <c r="AB55" s="96">
        <v>34</v>
      </c>
      <c r="AC55" s="122">
        <f t="shared" si="4"/>
        <v>3571.4285714285716</v>
      </c>
      <c r="AD55" s="122">
        <f t="shared" si="5"/>
        <v>3357.1428571428573</v>
      </c>
      <c r="AE55" s="122">
        <f t="shared" si="6"/>
        <v>3142.8571428571427</v>
      </c>
    </row>
    <row r="56" spans="1:31" s="45" customFormat="1" ht="25.5" x14ac:dyDescent="0.2">
      <c r="A56" s="273"/>
      <c r="B56" s="273"/>
      <c r="C56" s="273"/>
      <c r="D56" s="74" t="s">
        <v>257</v>
      </c>
      <c r="E56" s="103"/>
      <c r="F56" s="121"/>
      <c r="G56" s="121"/>
      <c r="H56" s="121"/>
      <c r="I56" s="121"/>
      <c r="J56" s="101">
        <v>1000</v>
      </c>
      <c r="K56" s="79">
        <v>0</v>
      </c>
      <c r="L56" s="92">
        <v>2.1</v>
      </c>
      <c r="M56" s="92">
        <v>1.7</v>
      </c>
      <c r="N56" s="93">
        <f t="shared" si="3"/>
        <v>1700</v>
      </c>
      <c r="O56" s="104"/>
      <c r="P56" s="94">
        <f t="shared" si="0"/>
        <v>0</v>
      </c>
      <c r="Q56" s="94">
        <f t="shared" si="1"/>
        <v>170</v>
      </c>
      <c r="R56" s="94">
        <f t="shared" si="2"/>
        <v>0</v>
      </c>
      <c r="S56" s="95" t="s">
        <v>471</v>
      </c>
      <c r="T56" s="96" t="s">
        <v>477</v>
      </c>
      <c r="U56" s="105"/>
      <c r="V56" s="105"/>
      <c r="W56" s="105"/>
      <c r="X56" s="105"/>
      <c r="Y56" s="105"/>
      <c r="Z56" s="105"/>
      <c r="AB56" s="96">
        <v>35</v>
      </c>
      <c r="AC56" s="122">
        <f t="shared" si="4"/>
        <v>0</v>
      </c>
      <c r="AD56" s="122">
        <f t="shared" si="5"/>
        <v>0</v>
      </c>
      <c r="AE56" s="122">
        <f t="shared" si="6"/>
        <v>0</v>
      </c>
    </row>
    <row r="57" spans="1:31" s="45" customFormat="1" ht="25.5" x14ac:dyDescent="0.2">
      <c r="A57" s="273"/>
      <c r="B57" s="273"/>
      <c r="C57" s="273"/>
      <c r="D57" s="74" t="s">
        <v>258</v>
      </c>
      <c r="E57" s="103"/>
      <c r="F57" s="121">
        <f>VLOOKUP(D57,'[1]MAX-MIN'!$A$4:$E$42,2,0)</f>
        <v>2</v>
      </c>
      <c r="G57" s="121">
        <f>VLOOKUP(D57,'[1]MAX-MIN'!$A$4:$E$42,3,0)</f>
        <v>10526315.789473685</v>
      </c>
      <c r="H57" s="121">
        <f>VLOOKUP(D57,'[1]MAX-MIN'!$A$4:$E$42,4,0)</f>
        <v>9777046.7836257312</v>
      </c>
      <c r="I57" s="121">
        <f>VLOOKUP(D57,'[1]MAX-MIN'!$A$4:$E$42,5,0)</f>
        <v>9027777.777777778</v>
      </c>
      <c r="J57" s="101">
        <v>3500</v>
      </c>
      <c r="K57" s="79">
        <v>2.8</v>
      </c>
      <c r="L57" s="92">
        <v>2.2999999999999998</v>
      </c>
      <c r="M57" s="92">
        <v>1.8</v>
      </c>
      <c r="N57" s="93">
        <f t="shared" si="3"/>
        <v>6300</v>
      </c>
      <c r="O57" s="104"/>
      <c r="P57" s="94"/>
      <c r="Q57" s="94"/>
      <c r="R57" s="94"/>
      <c r="S57" s="95"/>
      <c r="T57" s="96" t="s">
        <v>477</v>
      </c>
      <c r="U57" s="105"/>
      <c r="V57" s="105"/>
      <c r="W57" s="105"/>
      <c r="X57" s="105" t="s">
        <v>74</v>
      </c>
      <c r="Y57" s="105"/>
      <c r="Z57" s="105"/>
      <c r="AB57" s="96">
        <v>36</v>
      </c>
      <c r="AC57" s="122">
        <f t="shared" si="4"/>
        <v>10526.315789473685</v>
      </c>
      <c r="AD57" s="122">
        <f t="shared" si="5"/>
        <v>9777.0467836257321</v>
      </c>
      <c r="AE57" s="122">
        <f t="shared" si="6"/>
        <v>9027.7777777777774</v>
      </c>
    </row>
    <row r="58" spans="1:31" s="63" customFormat="1" ht="25.5" x14ac:dyDescent="0.2">
      <c r="A58" s="274"/>
      <c r="B58" s="274"/>
      <c r="C58" s="274"/>
      <c r="D58" s="120" t="s">
        <v>259</v>
      </c>
      <c r="E58" s="106"/>
      <c r="F58" s="121">
        <f>VLOOKUP(D58,'[1]MAX-MIN'!$A$4:$E$42,2,0)</f>
        <v>2</v>
      </c>
      <c r="G58" s="121">
        <f>VLOOKUP(D58,'[1]MAX-MIN'!$A$4:$E$42,3,0)</f>
        <v>6392694.0639269408</v>
      </c>
      <c r="H58" s="121">
        <f>VLOOKUP(D58,'[1]MAX-MIN'!$A$4:$E$42,4,0)</f>
        <v>6205606.2912227297</v>
      </c>
      <c r="I58" s="121">
        <f>VLOOKUP(D58,'[1]MAX-MIN'!$A$4:$E$42,5,0)</f>
        <v>6018518.5185185187</v>
      </c>
      <c r="J58" s="112">
        <v>3000</v>
      </c>
      <c r="K58" s="110">
        <v>2.4</v>
      </c>
      <c r="L58" s="111">
        <v>2</v>
      </c>
      <c r="M58" s="111">
        <v>1.6</v>
      </c>
      <c r="N58" s="113">
        <f t="shared" si="3"/>
        <v>4800</v>
      </c>
      <c r="O58" s="116"/>
      <c r="P58" s="94">
        <f t="shared" si="0"/>
        <v>206853.54304075768</v>
      </c>
      <c r="Q58" s="94">
        <f t="shared" si="1"/>
        <v>160</v>
      </c>
      <c r="R58" s="94">
        <f t="shared" si="2"/>
        <v>0</v>
      </c>
      <c r="S58" s="114"/>
      <c r="T58" s="96" t="s">
        <v>477</v>
      </c>
      <c r="U58" s="105"/>
      <c r="V58" s="105"/>
      <c r="W58" s="105"/>
      <c r="X58" s="105"/>
      <c r="Y58" s="105"/>
      <c r="Z58" s="105"/>
      <c r="AA58" s="45"/>
      <c r="AB58" s="63">
        <v>37</v>
      </c>
      <c r="AC58" s="122">
        <f t="shared" si="4"/>
        <v>6392.6940639269405</v>
      </c>
      <c r="AD58" s="122">
        <f t="shared" si="5"/>
        <v>6205.6062912227299</v>
      </c>
      <c r="AE58" s="122">
        <f t="shared" si="6"/>
        <v>6018.5185185185182</v>
      </c>
    </row>
    <row r="59" spans="1:31" s="45" customFormat="1" ht="25.5" x14ac:dyDescent="0.2">
      <c r="A59" s="273"/>
      <c r="B59" s="273"/>
      <c r="C59" s="273"/>
      <c r="D59" s="74" t="s">
        <v>260</v>
      </c>
      <c r="E59" s="106"/>
      <c r="F59" s="121">
        <f>VLOOKUP(D59,'[1]MAX-MIN'!$A$4:$E$42,2,0)</f>
        <v>1</v>
      </c>
      <c r="G59" s="121">
        <f>VLOOKUP(D59,'[1]MAX-MIN'!$A$4:$E$42,3,0)</f>
        <v>5714285.7142857146</v>
      </c>
      <c r="H59" s="121">
        <f>VLOOKUP(D59,'[1]MAX-MIN'!$A$4:$E$42,4,0)</f>
        <v>5714285.7142857146</v>
      </c>
      <c r="I59" s="121">
        <f>VLOOKUP(D59,'[1]MAX-MIN'!$A$4:$E$42,5,0)</f>
        <v>5714285.7142857146</v>
      </c>
      <c r="J59" s="101">
        <v>2000</v>
      </c>
      <c r="K59" s="79">
        <v>3</v>
      </c>
      <c r="L59" s="92">
        <v>2.2999999999999998</v>
      </c>
      <c r="M59" s="92">
        <v>1.8</v>
      </c>
      <c r="N59" s="93">
        <f t="shared" si="3"/>
        <v>3600</v>
      </c>
      <c r="O59" s="107"/>
      <c r="P59" s="94">
        <f t="shared" si="0"/>
        <v>285714.28571428574</v>
      </c>
      <c r="Q59" s="94">
        <f t="shared" si="1"/>
        <v>180</v>
      </c>
      <c r="R59" s="94">
        <f t="shared" si="2"/>
        <v>0</v>
      </c>
      <c r="S59" s="95"/>
      <c r="T59" s="96" t="s">
        <v>477</v>
      </c>
      <c r="U59" s="105"/>
      <c r="V59" s="105"/>
      <c r="W59" s="105"/>
      <c r="X59" s="105"/>
      <c r="Y59" s="105" t="s">
        <v>77</v>
      </c>
      <c r="Z59" s="105"/>
      <c r="AB59" s="45">
        <v>38</v>
      </c>
      <c r="AC59" s="122">
        <f t="shared" si="4"/>
        <v>5714.2857142857147</v>
      </c>
      <c r="AD59" s="122">
        <f t="shared" si="5"/>
        <v>5714.2857142857147</v>
      </c>
      <c r="AE59" s="122">
        <f t="shared" si="6"/>
        <v>5714.2857142857147</v>
      </c>
    </row>
    <row r="60" spans="1:31" s="45" customFormat="1" ht="25.5" x14ac:dyDescent="0.2">
      <c r="A60" s="273"/>
      <c r="B60" s="273"/>
      <c r="C60" s="273"/>
      <c r="D60" s="74" t="s">
        <v>281</v>
      </c>
      <c r="E60" s="106"/>
      <c r="F60" s="121">
        <f>VLOOKUP(D60,'[1]MAX-MIN'!$A$4:$E$42,2,0)</f>
        <v>13</v>
      </c>
      <c r="G60" s="121">
        <f>VLOOKUP(D60,'[1]MAX-MIN'!$A$4:$E$42,3,0)</f>
        <v>12825278.810408922</v>
      </c>
      <c r="H60" s="121">
        <f>VLOOKUP(D60,'[1]MAX-MIN'!$A$4:$E$42,4,0)</f>
        <v>11122110.650352357</v>
      </c>
      <c r="I60" s="121">
        <f>VLOOKUP(D60,'[1]MAX-MIN'!$A$4:$E$42,5,0)</f>
        <v>9458577.9517286364</v>
      </c>
      <c r="J60" s="101">
        <v>3500</v>
      </c>
      <c r="K60" s="79">
        <v>2.9</v>
      </c>
      <c r="L60" s="92">
        <v>2.2999999999999998</v>
      </c>
      <c r="M60" s="92">
        <v>1.8</v>
      </c>
      <c r="N60" s="93">
        <f t="shared" si="3"/>
        <v>6300</v>
      </c>
      <c r="O60" s="107"/>
      <c r="P60" s="94">
        <f t="shared" si="0"/>
        <v>317774.59001006733</v>
      </c>
      <c r="Q60" s="94">
        <f t="shared" si="1"/>
        <v>180</v>
      </c>
      <c r="R60" s="94">
        <f t="shared" si="2"/>
        <v>0</v>
      </c>
      <c r="S60" s="95"/>
      <c r="T60" s="96" t="s">
        <v>477</v>
      </c>
      <c r="U60" s="105"/>
      <c r="V60" s="105"/>
      <c r="W60" s="105"/>
      <c r="X60" s="105"/>
      <c r="Y60" s="105" t="s">
        <v>77</v>
      </c>
      <c r="Z60" s="105"/>
      <c r="AC60" s="122">
        <f t="shared" si="4"/>
        <v>12825.278810408921</v>
      </c>
      <c r="AD60" s="122">
        <f t="shared" si="5"/>
        <v>11122.110650352357</v>
      </c>
      <c r="AE60" s="122">
        <f t="shared" si="6"/>
        <v>9458.5779517286355</v>
      </c>
    </row>
    <row r="61" spans="1:31" s="45" customFormat="1" ht="25.5" x14ac:dyDescent="0.2">
      <c r="A61" s="273"/>
      <c r="B61" s="273"/>
      <c r="C61" s="273"/>
      <c r="D61" s="74" t="s">
        <v>282</v>
      </c>
      <c r="E61" s="106"/>
      <c r="F61" s="121">
        <f>VLOOKUP(D61,'[1]MAX-MIN'!$A$4:$E$42,2,0)</f>
        <v>5</v>
      </c>
      <c r="G61" s="121">
        <f>VLOOKUP(D61,'[1]MAX-MIN'!$A$4:$E$42,3,0)</f>
        <v>8333333.333333333</v>
      </c>
      <c r="H61" s="121">
        <f>VLOOKUP(D61,'[1]MAX-MIN'!$A$4:$E$42,4,0)</f>
        <v>7976447.0518963244</v>
      </c>
      <c r="I61" s="121">
        <f>VLOOKUP(D61,'[1]MAX-MIN'!$A$4:$E$42,5,0)</f>
        <v>7392473.1182795698</v>
      </c>
      <c r="J61" s="101">
        <v>2500</v>
      </c>
      <c r="K61" s="79">
        <v>3.2</v>
      </c>
      <c r="L61" s="92">
        <v>2.4</v>
      </c>
      <c r="M61" s="92">
        <v>1.9</v>
      </c>
      <c r="N61" s="93">
        <f t="shared" si="3"/>
        <v>4750</v>
      </c>
      <c r="O61" s="107"/>
      <c r="P61" s="94">
        <f t="shared" si="0"/>
        <v>319057.88207585295</v>
      </c>
      <c r="Q61" s="94">
        <f t="shared" si="1"/>
        <v>190</v>
      </c>
      <c r="R61" s="94">
        <f t="shared" si="2"/>
        <v>0</v>
      </c>
      <c r="S61" s="95"/>
      <c r="T61" s="96" t="s">
        <v>477</v>
      </c>
      <c r="U61" s="105"/>
      <c r="V61" s="105"/>
      <c r="W61" s="105"/>
      <c r="X61" s="105"/>
      <c r="Y61" s="105" t="s">
        <v>77</v>
      </c>
      <c r="Z61" s="105"/>
      <c r="AC61" s="122">
        <f t="shared" si="4"/>
        <v>8333.3333333333321</v>
      </c>
      <c r="AD61" s="122">
        <f t="shared" si="5"/>
        <v>7976.4470518963244</v>
      </c>
      <c r="AE61" s="122">
        <f t="shared" si="6"/>
        <v>7392.4731182795695</v>
      </c>
    </row>
    <row r="62" spans="1:31" s="45" customFormat="1" ht="25.5" x14ac:dyDescent="0.2">
      <c r="A62" s="273"/>
      <c r="B62" s="273"/>
      <c r="C62" s="273"/>
      <c r="D62" s="74" t="s">
        <v>482</v>
      </c>
      <c r="E62" s="106"/>
      <c r="F62" s="121">
        <f>VLOOKUP(D62,'[1]MAX-MIN'!$A$4:$E$42,2,0)</f>
        <v>5</v>
      </c>
      <c r="G62" s="121">
        <f>VLOOKUP(D62,'[1]MAX-MIN'!$A$4:$E$42,3,0)</f>
        <v>8461538.461538462</v>
      </c>
      <c r="H62" s="121">
        <f>VLOOKUP(D62,'[1]MAX-MIN'!$A$4:$E$42,4,0)</f>
        <v>7052371.6627850588</v>
      </c>
      <c r="I62" s="121">
        <f>VLOOKUP(D62,'[1]MAX-MIN'!$A$4:$E$42,5,0)</f>
        <v>6143943.8267992977</v>
      </c>
      <c r="J62" s="101">
        <v>2000</v>
      </c>
      <c r="K62" s="79">
        <v>0</v>
      </c>
      <c r="L62" s="92">
        <v>1.5</v>
      </c>
      <c r="M62" s="92">
        <v>1.3</v>
      </c>
      <c r="N62" s="93">
        <f t="shared" si="3"/>
        <v>2600</v>
      </c>
      <c r="O62" s="107"/>
      <c r="P62" s="94">
        <f t="shared" si="0"/>
        <v>352618.58313925297</v>
      </c>
      <c r="Q62" s="94">
        <f t="shared" si="1"/>
        <v>130</v>
      </c>
      <c r="R62" s="94">
        <f t="shared" si="2"/>
        <v>0</v>
      </c>
      <c r="S62" s="95" t="s">
        <v>465</v>
      </c>
      <c r="T62" s="96" t="s">
        <v>477</v>
      </c>
      <c r="U62" s="105"/>
      <c r="V62" s="105"/>
      <c r="W62" s="105"/>
      <c r="X62" s="105"/>
      <c r="Y62" s="105"/>
      <c r="Z62" s="105"/>
      <c r="AC62" s="122">
        <f t="shared" si="4"/>
        <v>8461.5384615384628</v>
      </c>
      <c r="AD62" s="122">
        <f t="shared" si="5"/>
        <v>7052.371662785059</v>
      </c>
      <c r="AE62" s="122">
        <f t="shared" si="6"/>
        <v>6143.9438267992973</v>
      </c>
    </row>
    <row r="63" spans="1:31" s="45" customFormat="1" ht="38.25" x14ac:dyDescent="0.2">
      <c r="A63" s="273"/>
      <c r="B63" s="273"/>
      <c r="C63" s="273"/>
      <c r="D63" s="74" t="s">
        <v>261</v>
      </c>
      <c r="E63" s="106"/>
      <c r="F63" s="121"/>
      <c r="G63" s="121"/>
      <c r="H63" s="121"/>
      <c r="I63" s="121"/>
      <c r="J63" s="101">
        <v>1000</v>
      </c>
      <c r="K63" s="79">
        <v>0</v>
      </c>
      <c r="L63" s="92">
        <v>2.1</v>
      </c>
      <c r="M63" s="92">
        <v>1.7</v>
      </c>
      <c r="N63" s="93">
        <f t="shared" si="3"/>
        <v>1700</v>
      </c>
      <c r="O63" s="107"/>
      <c r="P63" s="94">
        <f t="shared" si="0"/>
        <v>0</v>
      </c>
      <c r="Q63" s="94">
        <f t="shared" si="1"/>
        <v>170</v>
      </c>
      <c r="R63" s="94">
        <f t="shared" si="2"/>
        <v>0</v>
      </c>
      <c r="S63" s="95" t="s">
        <v>471</v>
      </c>
      <c r="T63" s="96" t="s">
        <v>477</v>
      </c>
      <c r="U63" s="105"/>
      <c r="V63" s="105"/>
      <c r="W63" s="105"/>
      <c r="X63" s="105"/>
      <c r="Y63" s="105" t="s">
        <v>77</v>
      </c>
      <c r="Z63" s="105"/>
      <c r="AB63" s="45">
        <v>40</v>
      </c>
      <c r="AC63" s="122">
        <f t="shared" si="4"/>
        <v>0</v>
      </c>
      <c r="AD63" s="122">
        <f t="shared" si="5"/>
        <v>0</v>
      </c>
      <c r="AE63" s="122">
        <f t="shared" si="6"/>
        <v>0</v>
      </c>
    </row>
    <row r="64" spans="1:31" s="45" customFormat="1" ht="25.5" x14ac:dyDescent="0.2">
      <c r="A64" s="273"/>
      <c r="B64" s="273"/>
      <c r="C64" s="273"/>
      <c r="D64" s="74" t="s">
        <v>262</v>
      </c>
      <c r="E64" s="106"/>
      <c r="F64" s="121">
        <f>VLOOKUP(D64,'[1]MAX-MIN'!$A$4:$E$42,2,0)</f>
        <v>1</v>
      </c>
      <c r="G64" s="121">
        <f>VLOOKUP(D64,'[1]MAX-MIN'!$A$4:$E$42,3,0)</f>
        <v>9285714.2857142854</v>
      </c>
      <c r="H64" s="121">
        <f>VLOOKUP(D64,'[1]MAX-MIN'!$A$4:$E$42,4,0)</f>
        <v>9285714.2857142854</v>
      </c>
      <c r="I64" s="121">
        <f>VLOOKUP(D64,'[1]MAX-MIN'!$A$4:$E$42,5,0)</f>
        <v>9285714.2857142854</v>
      </c>
      <c r="J64" s="101">
        <v>3000</v>
      </c>
      <c r="K64" s="79">
        <v>3.5</v>
      </c>
      <c r="L64" s="92">
        <v>2.7</v>
      </c>
      <c r="M64" s="92">
        <v>2</v>
      </c>
      <c r="N64" s="93">
        <f t="shared" si="3"/>
        <v>6000</v>
      </c>
      <c r="O64" s="107"/>
      <c r="P64" s="94">
        <f t="shared" si="0"/>
        <v>309523.80952380947</v>
      </c>
      <c r="Q64" s="94">
        <f t="shared" si="1"/>
        <v>200</v>
      </c>
      <c r="R64" s="94">
        <f t="shared" si="2"/>
        <v>0</v>
      </c>
      <c r="S64" s="95"/>
      <c r="T64" s="96" t="s">
        <v>477</v>
      </c>
      <c r="U64" s="105"/>
      <c r="V64" s="105"/>
      <c r="W64" s="105"/>
      <c r="X64" s="105"/>
      <c r="Y64" s="105"/>
      <c r="Z64" s="105"/>
      <c r="AB64" s="45">
        <v>39</v>
      </c>
      <c r="AC64" s="122">
        <f t="shared" si="4"/>
        <v>9285.7142857142862</v>
      </c>
      <c r="AD64" s="122">
        <f t="shared" si="5"/>
        <v>9285.7142857142862</v>
      </c>
      <c r="AE64" s="122">
        <f t="shared" si="6"/>
        <v>9285.7142857142862</v>
      </c>
    </row>
    <row r="65" spans="1:31" s="45" customFormat="1" ht="25.5" x14ac:dyDescent="0.2">
      <c r="A65" s="273"/>
      <c r="B65" s="273"/>
      <c r="C65" s="273"/>
      <c r="D65" s="74" t="s">
        <v>263</v>
      </c>
      <c r="E65" s="106"/>
      <c r="F65" s="121"/>
      <c r="G65" s="121"/>
      <c r="H65" s="121"/>
      <c r="I65" s="121"/>
      <c r="J65" s="101">
        <v>1000</v>
      </c>
      <c r="K65" s="79">
        <v>0</v>
      </c>
      <c r="L65" s="92">
        <v>1.8</v>
      </c>
      <c r="M65" s="92">
        <v>1.5</v>
      </c>
      <c r="N65" s="93">
        <f t="shared" si="3"/>
        <v>1500</v>
      </c>
      <c r="O65" s="107"/>
      <c r="P65" s="94">
        <f t="shared" si="0"/>
        <v>0</v>
      </c>
      <c r="Q65" s="94">
        <f t="shared" si="1"/>
        <v>150</v>
      </c>
      <c r="R65" s="94">
        <f t="shared" si="2"/>
        <v>0</v>
      </c>
      <c r="S65" s="95" t="s">
        <v>463</v>
      </c>
      <c r="T65" s="96" t="s">
        <v>477</v>
      </c>
      <c r="U65" s="105"/>
      <c r="V65" s="105"/>
      <c r="W65" s="105"/>
      <c r="X65" s="105"/>
      <c r="Y65" s="105" t="s">
        <v>77</v>
      </c>
      <c r="Z65" s="105"/>
      <c r="AC65" s="122">
        <f t="shared" si="4"/>
        <v>0</v>
      </c>
      <c r="AD65" s="122">
        <f t="shared" si="5"/>
        <v>0</v>
      </c>
      <c r="AE65" s="122">
        <f t="shared" si="6"/>
        <v>0</v>
      </c>
    </row>
    <row r="66" spans="1:31" s="45" customFormat="1" ht="25.5" x14ac:dyDescent="0.2">
      <c r="A66" s="273"/>
      <c r="B66" s="273"/>
      <c r="C66" s="273"/>
      <c r="D66" s="74" t="s">
        <v>480</v>
      </c>
      <c r="E66" s="106"/>
      <c r="F66" s="121"/>
      <c r="G66" s="121"/>
      <c r="H66" s="121"/>
      <c r="I66" s="121"/>
      <c r="J66" s="101">
        <v>1000</v>
      </c>
      <c r="K66" s="79">
        <v>0</v>
      </c>
      <c r="L66" s="92">
        <v>1.8</v>
      </c>
      <c r="M66" s="92">
        <v>1.5</v>
      </c>
      <c r="N66" s="93">
        <f t="shared" si="3"/>
        <v>1500</v>
      </c>
      <c r="O66" s="107"/>
      <c r="P66" s="94">
        <f t="shared" si="0"/>
        <v>0</v>
      </c>
      <c r="Q66" s="94">
        <f t="shared" si="1"/>
        <v>150</v>
      </c>
      <c r="R66" s="94">
        <f t="shared" si="2"/>
        <v>0</v>
      </c>
      <c r="S66" s="95" t="s">
        <v>463</v>
      </c>
      <c r="T66" s="96" t="s">
        <v>477</v>
      </c>
      <c r="U66" s="105"/>
      <c r="V66" s="105"/>
      <c r="W66" s="105"/>
      <c r="X66" s="105"/>
      <c r="Y66" s="105" t="s">
        <v>77</v>
      </c>
      <c r="Z66" s="105"/>
      <c r="AC66" s="122">
        <f t="shared" si="4"/>
        <v>0</v>
      </c>
      <c r="AD66" s="122">
        <f t="shared" si="5"/>
        <v>0</v>
      </c>
      <c r="AE66" s="122">
        <f t="shared" si="6"/>
        <v>0</v>
      </c>
    </row>
    <row r="67" spans="1:31" s="45" customFormat="1" ht="25.5" x14ac:dyDescent="0.2">
      <c r="A67" s="273"/>
      <c r="B67" s="273"/>
      <c r="C67" s="273"/>
      <c r="D67" s="74" t="s">
        <v>453</v>
      </c>
      <c r="E67" s="106"/>
      <c r="F67" s="121"/>
      <c r="G67" s="121"/>
      <c r="H67" s="121"/>
      <c r="I67" s="121"/>
      <c r="J67" s="101">
        <v>1000</v>
      </c>
      <c r="K67" s="79">
        <v>0</v>
      </c>
      <c r="L67" s="92">
        <v>1.8</v>
      </c>
      <c r="M67" s="92">
        <v>1.5</v>
      </c>
      <c r="N67" s="93">
        <f t="shared" si="3"/>
        <v>1500</v>
      </c>
      <c r="O67" s="107"/>
      <c r="P67" s="94">
        <f t="shared" si="0"/>
        <v>0</v>
      </c>
      <c r="Q67" s="94">
        <f t="shared" si="1"/>
        <v>150</v>
      </c>
      <c r="R67" s="94">
        <f t="shared" si="2"/>
        <v>0</v>
      </c>
      <c r="S67" s="95" t="s">
        <v>463</v>
      </c>
      <c r="T67" s="96" t="s">
        <v>477</v>
      </c>
      <c r="U67" s="105"/>
      <c r="V67" s="105"/>
      <c r="W67" s="105"/>
      <c r="X67" s="105"/>
      <c r="Y67" s="105"/>
      <c r="Z67" s="105"/>
      <c r="AC67" s="122">
        <f t="shared" si="4"/>
        <v>0</v>
      </c>
      <c r="AD67" s="122">
        <f t="shared" si="5"/>
        <v>0</v>
      </c>
      <c r="AE67" s="122">
        <f t="shared" si="6"/>
        <v>0</v>
      </c>
    </row>
    <row r="68" spans="1:31" s="45" customFormat="1" ht="25.5" x14ac:dyDescent="0.2">
      <c r="A68" s="273"/>
      <c r="B68" s="273"/>
      <c r="C68" s="273"/>
      <c r="D68" s="74" t="s">
        <v>264</v>
      </c>
      <c r="E68" s="106"/>
      <c r="F68" s="121"/>
      <c r="G68" s="121"/>
      <c r="H68" s="121"/>
      <c r="I68" s="121"/>
      <c r="J68" s="101">
        <v>1000</v>
      </c>
      <c r="K68" s="79">
        <v>0</v>
      </c>
      <c r="L68" s="92">
        <v>1.8</v>
      </c>
      <c r="M68" s="92">
        <v>1.5</v>
      </c>
      <c r="N68" s="93">
        <f t="shared" si="3"/>
        <v>1500</v>
      </c>
      <c r="O68" s="107"/>
      <c r="P68" s="94">
        <f t="shared" si="0"/>
        <v>0</v>
      </c>
      <c r="Q68" s="94">
        <f t="shared" si="1"/>
        <v>150</v>
      </c>
      <c r="R68" s="94">
        <f t="shared" si="2"/>
        <v>0</v>
      </c>
      <c r="S68" s="95" t="s">
        <v>463</v>
      </c>
      <c r="T68" s="96" t="s">
        <v>477</v>
      </c>
      <c r="U68" s="105"/>
      <c r="V68" s="105"/>
      <c r="W68" s="105"/>
      <c r="X68" s="105"/>
      <c r="Y68" s="105" t="s">
        <v>77</v>
      </c>
      <c r="Z68" s="105"/>
      <c r="AC68" s="122">
        <f t="shared" si="4"/>
        <v>0</v>
      </c>
      <c r="AD68" s="122">
        <f t="shared" si="5"/>
        <v>0</v>
      </c>
      <c r="AE68" s="122">
        <f t="shared" si="6"/>
        <v>0</v>
      </c>
    </row>
    <row r="69" spans="1:31" s="45" customFormat="1" ht="38.25" x14ac:dyDescent="0.2">
      <c r="A69" s="273"/>
      <c r="B69" s="273"/>
      <c r="C69" s="273"/>
      <c r="D69" s="74" t="s">
        <v>265</v>
      </c>
      <c r="E69" s="106"/>
      <c r="F69" s="121"/>
      <c r="G69" s="121"/>
      <c r="H69" s="121"/>
      <c r="I69" s="121"/>
      <c r="J69" s="101">
        <v>1000</v>
      </c>
      <c r="K69" s="79">
        <v>0</v>
      </c>
      <c r="L69" s="92">
        <v>1.8</v>
      </c>
      <c r="M69" s="92">
        <v>1.5</v>
      </c>
      <c r="N69" s="93">
        <f t="shared" si="3"/>
        <v>1500</v>
      </c>
      <c r="O69" s="107"/>
      <c r="P69" s="94">
        <f t="shared" si="0"/>
        <v>0</v>
      </c>
      <c r="Q69" s="94">
        <f t="shared" si="1"/>
        <v>150</v>
      </c>
      <c r="R69" s="94">
        <f t="shared" si="2"/>
        <v>0</v>
      </c>
      <c r="S69" s="95" t="s">
        <v>463</v>
      </c>
      <c r="T69" s="96" t="s">
        <v>477</v>
      </c>
      <c r="U69" s="105"/>
      <c r="V69" s="105"/>
      <c r="W69" s="105"/>
      <c r="X69" s="105"/>
      <c r="Y69" s="105" t="s">
        <v>77</v>
      </c>
      <c r="Z69" s="105"/>
      <c r="AC69" s="122">
        <f t="shared" si="4"/>
        <v>0</v>
      </c>
      <c r="AD69" s="122">
        <f t="shared" si="5"/>
        <v>0</v>
      </c>
      <c r="AE69" s="122">
        <f t="shared" si="6"/>
        <v>0</v>
      </c>
    </row>
    <row r="70" spans="1:31" s="45" customFormat="1" ht="38.25" x14ac:dyDescent="0.2">
      <c r="A70" s="273"/>
      <c r="B70" s="273"/>
      <c r="C70" s="273"/>
      <c r="D70" s="74" t="s">
        <v>266</v>
      </c>
      <c r="E70" s="106"/>
      <c r="F70" s="121"/>
      <c r="G70" s="121"/>
      <c r="H70" s="121"/>
      <c r="I70" s="121"/>
      <c r="J70" s="101">
        <v>1000</v>
      </c>
      <c r="K70" s="79">
        <v>0</v>
      </c>
      <c r="L70" s="92">
        <v>1.8</v>
      </c>
      <c r="M70" s="92">
        <v>1.5</v>
      </c>
      <c r="N70" s="93">
        <f t="shared" si="3"/>
        <v>1500</v>
      </c>
      <c r="O70" s="107"/>
      <c r="P70" s="94">
        <f t="shared" si="0"/>
        <v>0</v>
      </c>
      <c r="Q70" s="94">
        <f t="shared" si="1"/>
        <v>150</v>
      </c>
      <c r="R70" s="94">
        <f t="shared" si="2"/>
        <v>0</v>
      </c>
      <c r="S70" s="95" t="s">
        <v>463</v>
      </c>
      <c r="T70" s="96" t="s">
        <v>477</v>
      </c>
      <c r="U70" s="105"/>
      <c r="V70" s="105"/>
      <c r="W70" s="105"/>
      <c r="X70" s="105"/>
      <c r="Y70" s="105"/>
      <c r="Z70" s="105"/>
      <c r="AC70" s="122">
        <f t="shared" si="4"/>
        <v>0</v>
      </c>
      <c r="AD70" s="122">
        <f t="shared" si="5"/>
        <v>0</v>
      </c>
      <c r="AE70" s="122">
        <f t="shared" si="6"/>
        <v>0</v>
      </c>
    </row>
    <row r="71" spans="1:31" s="45" customFormat="1" ht="38.25" x14ac:dyDescent="0.2">
      <c r="A71" s="273"/>
      <c r="B71" s="273"/>
      <c r="C71" s="273"/>
      <c r="D71" s="74" t="s">
        <v>267</v>
      </c>
      <c r="E71" s="106"/>
      <c r="F71" s="121"/>
      <c r="G71" s="121"/>
      <c r="H71" s="121"/>
      <c r="I71" s="121"/>
      <c r="J71" s="101">
        <v>1000</v>
      </c>
      <c r="K71" s="79">
        <v>0</v>
      </c>
      <c r="L71" s="92">
        <v>1.8</v>
      </c>
      <c r="M71" s="92">
        <v>1.5</v>
      </c>
      <c r="N71" s="93">
        <f t="shared" si="3"/>
        <v>1500</v>
      </c>
      <c r="O71" s="107"/>
      <c r="P71" s="94">
        <f t="shared" si="0"/>
        <v>0</v>
      </c>
      <c r="Q71" s="94">
        <f t="shared" si="1"/>
        <v>150</v>
      </c>
      <c r="R71" s="94">
        <f t="shared" si="2"/>
        <v>0</v>
      </c>
      <c r="S71" s="95" t="s">
        <v>463</v>
      </c>
      <c r="T71" s="96" t="s">
        <v>477</v>
      </c>
      <c r="U71" s="105"/>
      <c r="V71" s="105"/>
      <c r="W71" s="105"/>
      <c r="X71" s="105"/>
      <c r="Y71" s="105" t="s">
        <v>77</v>
      </c>
      <c r="Z71" s="105"/>
      <c r="AC71" s="122">
        <f t="shared" si="4"/>
        <v>0</v>
      </c>
      <c r="AD71" s="122">
        <f t="shared" si="5"/>
        <v>0</v>
      </c>
      <c r="AE71" s="122">
        <f t="shared" si="6"/>
        <v>0</v>
      </c>
    </row>
    <row r="72" spans="1:31" s="45" customFormat="1" ht="25.5" x14ac:dyDescent="0.2">
      <c r="A72" s="273"/>
      <c r="B72" s="273"/>
      <c r="C72" s="273"/>
      <c r="D72" s="74" t="s">
        <v>268</v>
      </c>
      <c r="E72" s="106"/>
      <c r="F72" s="121"/>
      <c r="G72" s="121"/>
      <c r="H72" s="121"/>
      <c r="I72" s="121"/>
      <c r="J72" s="101">
        <v>1000</v>
      </c>
      <c r="K72" s="79">
        <v>0</v>
      </c>
      <c r="L72" s="92">
        <v>1.8</v>
      </c>
      <c r="M72" s="92">
        <v>1.5</v>
      </c>
      <c r="N72" s="93">
        <f t="shared" si="3"/>
        <v>1500</v>
      </c>
      <c r="O72" s="107"/>
      <c r="P72" s="94">
        <f t="shared" si="0"/>
        <v>0</v>
      </c>
      <c r="Q72" s="94">
        <f t="shared" si="1"/>
        <v>150</v>
      </c>
      <c r="R72" s="94">
        <f t="shared" si="2"/>
        <v>0</v>
      </c>
      <c r="S72" s="95" t="s">
        <v>463</v>
      </c>
      <c r="T72" s="96" t="s">
        <v>477</v>
      </c>
      <c r="U72" s="105"/>
      <c r="V72" s="105"/>
      <c r="W72" s="105"/>
      <c r="X72" s="105"/>
      <c r="Y72" s="105" t="s">
        <v>77</v>
      </c>
      <c r="Z72" s="105"/>
      <c r="AC72" s="122">
        <f t="shared" si="4"/>
        <v>0</v>
      </c>
      <c r="AD72" s="122">
        <f t="shared" si="5"/>
        <v>0</v>
      </c>
      <c r="AE72" s="122">
        <f t="shared" si="6"/>
        <v>0</v>
      </c>
    </row>
    <row r="73" spans="1:31" s="45" customFormat="1" ht="25.5" x14ac:dyDescent="0.2">
      <c r="A73" s="273"/>
      <c r="B73" s="273"/>
      <c r="C73" s="273"/>
      <c r="D73" s="74" t="s">
        <v>269</v>
      </c>
      <c r="E73" s="106"/>
      <c r="F73" s="121"/>
      <c r="G73" s="121"/>
      <c r="H73" s="121"/>
      <c r="I73" s="121"/>
      <c r="J73" s="101">
        <v>1000</v>
      </c>
      <c r="K73" s="79">
        <v>0</v>
      </c>
      <c r="L73" s="92">
        <v>1.8</v>
      </c>
      <c r="M73" s="92">
        <v>1.5</v>
      </c>
      <c r="N73" s="93">
        <f t="shared" si="3"/>
        <v>1500</v>
      </c>
      <c r="O73" s="107"/>
      <c r="P73" s="94">
        <f t="shared" ref="P73:P116" si="7">IFERROR(H73/J73*100,0)</f>
        <v>0</v>
      </c>
      <c r="Q73" s="94">
        <f t="shared" ref="Q73:Q116" si="8">IFERROR(N73/J73*100,0)</f>
        <v>150</v>
      </c>
      <c r="R73" s="94">
        <f t="shared" ref="R73:R116" si="9">IFERROR(O73/J73*100,0)</f>
        <v>0</v>
      </c>
      <c r="S73" s="95" t="s">
        <v>463</v>
      </c>
      <c r="T73" s="96" t="s">
        <v>477</v>
      </c>
      <c r="U73" s="105"/>
      <c r="V73" s="105"/>
      <c r="W73" s="105"/>
      <c r="X73" s="105"/>
      <c r="Y73" s="105" t="s">
        <v>77</v>
      </c>
      <c r="Z73" s="105"/>
      <c r="AC73" s="122">
        <f t="shared" si="4"/>
        <v>0</v>
      </c>
      <c r="AD73" s="122">
        <f t="shared" si="5"/>
        <v>0</v>
      </c>
      <c r="AE73" s="122">
        <f t="shared" si="6"/>
        <v>0</v>
      </c>
    </row>
    <row r="74" spans="1:31" s="45" customFormat="1" ht="25.5" x14ac:dyDescent="0.2">
      <c r="A74" s="273"/>
      <c r="B74" s="273"/>
      <c r="C74" s="273"/>
      <c r="D74" s="74" t="s">
        <v>481</v>
      </c>
      <c r="E74" s="106"/>
      <c r="F74" s="121"/>
      <c r="G74" s="121"/>
      <c r="H74" s="121"/>
      <c r="I74" s="121"/>
      <c r="J74" s="101">
        <v>1000</v>
      </c>
      <c r="K74" s="79">
        <v>0</v>
      </c>
      <c r="L74" s="92">
        <v>1.8</v>
      </c>
      <c r="M74" s="92">
        <v>1.5</v>
      </c>
      <c r="N74" s="93">
        <f t="shared" si="3"/>
        <v>1500</v>
      </c>
      <c r="O74" s="107"/>
      <c r="P74" s="94">
        <f t="shared" si="7"/>
        <v>0</v>
      </c>
      <c r="Q74" s="94">
        <f t="shared" si="8"/>
        <v>150</v>
      </c>
      <c r="R74" s="94">
        <f t="shared" si="9"/>
        <v>0</v>
      </c>
      <c r="S74" s="95" t="s">
        <v>463</v>
      </c>
      <c r="T74" s="96" t="s">
        <v>477</v>
      </c>
      <c r="U74" s="105"/>
      <c r="V74" s="105"/>
      <c r="W74" s="105"/>
      <c r="X74" s="105"/>
      <c r="Y74" s="105"/>
      <c r="Z74" s="105"/>
      <c r="AC74" s="122">
        <f t="shared" si="4"/>
        <v>0</v>
      </c>
      <c r="AD74" s="122">
        <f t="shared" si="5"/>
        <v>0</v>
      </c>
      <c r="AE74" s="122">
        <f t="shared" si="6"/>
        <v>0</v>
      </c>
    </row>
    <row r="75" spans="1:31" s="45" customFormat="1" ht="25.5" x14ac:dyDescent="0.2">
      <c r="A75" s="273"/>
      <c r="B75" s="273"/>
      <c r="C75" s="273"/>
      <c r="D75" s="74" t="s">
        <v>270</v>
      </c>
      <c r="E75" s="106"/>
      <c r="F75" s="121"/>
      <c r="G75" s="121"/>
      <c r="H75" s="121"/>
      <c r="I75" s="121"/>
      <c r="J75" s="101">
        <v>1000</v>
      </c>
      <c r="K75" s="79">
        <v>0</v>
      </c>
      <c r="L75" s="92">
        <v>1.8</v>
      </c>
      <c r="M75" s="92">
        <v>1.5</v>
      </c>
      <c r="N75" s="93">
        <f t="shared" si="3"/>
        <v>1500</v>
      </c>
      <c r="O75" s="107"/>
      <c r="P75" s="94">
        <f t="shared" si="7"/>
        <v>0</v>
      </c>
      <c r="Q75" s="94">
        <f t="shared" si="8"/>
        <v>150</v>
      </c>
      <c r="R75" s="94">
        <f t="shared" si="9"/>
        <v>0</v>
      </c>
      <c r="S75" s="95" t="s">
        <v>463</v>
      </c>
      <c r="T75" s="96" t="s">
        <v>477</v>
      </c>
      <c r="U75" s="105"/>
      <c r="V75" s="105"/>
      <c r="W75" s="105"/>
      <c r="X75" s="105"/>
      <c r="Y75" s="105" t="s">
        <v>77</v>
      </c>
      <c r="Z75" s="105"/>
      <c r="AC75" s="122">
        <f t="shared" si="4"/>
        <v>0</v>
      </c>
      <c r="AD75" s="122">
        <f t="shared" si="5"/>
        <v>0</v>
      </c>
      <c r="AE75" s="122">
        <f t="shared" si="6"/>
        <v>0</v>
      </c>
    </row>
    <row r="76" spans="1:31" s="45" customFormat="1" ht="38.25" x14ac:dyDescent="0.2">
      <c r="A76" s="273"/>
      <c r="B76" s="273"/>
      <c r="C76" s="273"/>
      <c r="D76" s="74" t="s">
        <v>271</v>
      </c>
      <c r="E76" s="106"/>
      <c r="F76" s="121"/>
      <c r="G76" s="121"/>
      <c r="H76" s="121"/>
      <c r="I76" s="121"/>
      <c r="J76" s="101">
        <v>1000</v>
      </c>
      <c r="K76" s="79">
        <v>0</v>
      </c>
      <c r="L76" s="92">
        <v>1.8</v>
      </c>
      <c r="M76" s="92">
        <v>1.5</v>
      </c>
      <c r="N76" s="93">
        <f t="shared" si="3"/>
        <v>1500</v>
      </c>
      <c r="O76" s="107"/>
      <c r="P76" s="94">
        <f t="shared" si="7"/>
        <v>0</v>
      </c>
      <c r="Q76" s="94">
        <f t="shared" si="8"/>
        <v>150</v>
      </c>
      <c r="R76" s="94">
        <f t="shared" si="9"/>
        <v>0</v>
      </c>
      <c r="S76" s="95" t="s">
        <v>463</v>
      </c>
      <c r="T76" s="96" t="s">
        <v>477</v>
      </c>
      <c r="U76" s="105"/>
      <c r="V76" s="105"/>
      <c r="W76" s="105"/>
      <c r="X76" s="105"/>
      <c r="Y76" s="105" t="s">
        <v>77</v>
      </c>
      <c r="Z76" s="105"/>
      <c r="AC76" s="122">
        <f t="shared" si="4"/>
        <v>0</v>
      </c>
      <c r="AD76" s="122">
        <f t="shared" si="5"/>
        <v>0</v>
      </c>
      <c r="AE76" s="122">
        <f t="shared" si="6"/>
        <v>0</v>
      </c>
    </row>
    <row r="77" spans="1:31" s="45" customFormat="1" ht="25.5" x14ac:dyDescent="0.2">
      <c r="A77" s="273"/>
      <c r="B77" s="273"/>
      <c r="C77" s="273"/>
      <c r="D77" s="74" t="s">
        <v>272</v>
      </c>
      <c r="E77" s="106"/>
      <c r="F77" s="121">
        <f>VLOOKUP(D77,'[1]MAX-MIN'!$A$4:$E$42,2,0)</f>
        <v>4</v>
      </c>
      <c r="G77" s="121">
        <f>VLOOKUP(D77,'[1]MAX-MIN'!$A$4:$E$42,3,0)</f>
        <v>3673835.1254480286</v>
      </c>
      <c r="H77" s="121">
        <f>VLOOKUP(D77,'[1]MAX-MIN'!$A$4:$E$42,4,0)</f>
        <v>3406535.0307440674</v>
      </c>
      <c r="I77" s="121">
        <f>VLOOKUP(D77,'[1]MAX-MIN'!$A$4:$E$42,5,0)</f>
        <v>3265972.6474790773</v>
      </c>
      <c r="J77" s="101">
        <v>1500</v>
      </c>
      <c r="K77" s="79">
        <v>2.1</v>
      </c>
      <c r="L77" s="92">
        <v>1.8</v>
      </c>
      <c r="M77" s="92">
        <v>1.5</v>
      </c>
      <c r="N77" s="93">
        <f t="shared" si="3"/>
        <v>2250</v>
      </c>
      <c r="O77" s="107"/>
      <c r="P77" s="94">
        <f t="shared" si="7"/>
        <v>227102.33538293783</v>
      </c>
      <c r="Q77" s="94">
        <f t="shared" si="8"/>
        <v>150</v>
      </c>
      <c r="R77" s="94">
        <f t="shared" si="9"/>
        <v>0</v>
      </c>
      <c r="S77" s="95"/>
      <c r="T77" s="96" t="s">
        <v>477</v>
      </c>
      <c r="U77" s="105"/>
      <c r="V77" s="105"/>
      <c r="W77" s="105"/>
      <c r="X77" s="105"/>
      <c r="Y77" s="105" t="s">
        <v>77</v>
      </c>
      <c r="Z77" s="105"/>
      <c r="AC77" s="122">
        <f t="shared" si="4"/>
        <v>3673.8351254480285</v>
      </c>
      <c r="AD77" s="122">
        <f t="shared" si="5"/>
        <v>3406.5350307440672</v>
      </c>
      <c r="AE77" s="122">
        <f t="shared" si="6"/>
        <v>3265.9726474790773</v>
      </c>
    </row>
    <row r="78" spans="1:31" s="45" customFormat="1" ht="15" x14ac:dyDescent="0.2">
      <c r="A78" s="273"/>
      <c r="B78" s="273"/>
      <c r="C78" s="273"/>
      <c r="D78" s="74" t="s">
        <v>479</v>
      </c>
      <c r="E78" s="106"/>
      <c r="F78" s="121">
        <f>VLOOKUP(D78,'[1]MAX-MIN'!$A$4:$E$42,2,0)</f>
        <v>4</v>
      </c>
      <c r="G78" s="121">
        <f>VLOOKUP(D78,'[1]MAX-MIN'!$A$4:$E$42,3,0)</f>
        <v>5882352.9411764704</v>
      </c>
      <c r="H78" s="121">
        <f>VLOOKUP(D78,'[1]MAX-MIN'!$A$4:$E$42,4,0)</f>
        <v>4008825.2196438191</v>
      </c>
      <c r="I78" s="121">
        <f>VLOOKUP(D78,'[1]MAX-MIN'!$A$4:$E$42,5,0)</f>
        <v>3082614.0567200989</v>
      </c>
      <c r="J78" s="101">
        <v>1200</v>
      </c>
      <c r="K78" s="79">
        <v>2.2000000000000002</v>
      </c>
      <c r="L78" s="92">
        <v>1.8</v>
      </c>
      <c r="M78" s="92">
        <v>1.5</v>
      </c>
      <c r="N78" s="93">
        <f t="shared" ref="N78:N119" si="10">J78*M78</f>
        <v>1800</v>
      </c>
      <c r="O78" s="107"/>
      <c r="P78" s="94">
        <f t="shared" si="7"/>
        <v>334068.7683036516</v>
      </c>
      <c r="Q78" s="94">
        <f t="shared" si="8"/>
        <v>150</v>
      </c>
      <c r="R78" s="94">
        <f t="shared" si="9"/>
        <v>0</v>
      </c>
      <c r="S78" s="95"/>
      <c r="T78" s="96" t="s">
        <v>477</v>
      </c>
      <c r="U78" s="105"/>
      <c r="V78" s="105"/>
      <c r="W78" s="105"/>
      <c r="X78" s="105"/>
      <c r="Y78" s="105" t="s">
        <v>77</v>
      </c>
      <c r="Z78" s="105"/>
      <c r="AC78" s="122">
        <f t="shared" ref="AC78:AC116" si="11">G78/1000</f>
        <v>5882.3529411764703</v>
      </c>
      <c r="AD78" s="122">
        <f t="shared" ref="AD78:AD116" si="12">H78/1000</f>
        <v>4008.8252196438193</v>
      </c>
      <c r="AE78" s="122">
        <f t="shared" ref="AE78:AE116" si="13">I78/1000</f>
        <v>3082.6140567200991</v>
      </c>
    </row>
    <row r="79" spans="1:31" s="45" customFormat="1" ht="15" x14ac:dyDescent="0.2">
      <c r="A79" s="273"/>
      <c r="B79" s="273"/>
      <c r="C79" s="273"/>
      <c r="D79" s="74" t="s">
        <v>273</v>
      </c>
      <c r="E79" s="106"/>
      <c r="F79" s="121">
        <f>VLOOKUP(D79,'[1]MAX-MIN'!$A$4:$E$42,2,0)</f>
        <v>6</v>
      </c>
      <c r="G79" s="121">
        <f>VLOOKUP(D79,'[1]MAX-MIN'!$A$4:$E$42,3,0)</f>
        <v>5154639.1752577322</v>
      </c>
      <c r="H79" s="121">
        <f>VLOOKUP(D79,'[1]MAX-MIN'!$A$4:$E$42,4,0)</f>
        <v>3532925.1980436281</v>
      </c>
      <c r="I79" s="121">
        <f>VLOOKUP(D79,'[1]MAX-MIN'!$A$4:$E$42,5,0)</f>
        <v>3067484.6625766871</v>
      </c>
      <c r="J79" s="101">
        <v>900</v>
      </c>
      <c r="K79" s="79">
        <v>2.9</v>
      </c>
      <c r="L79" s="92">
        <v>2.2999999999999998</v>
      </c>
      <c r="M79" s="92">
        <v>1.8</v>
      </c>
      <c r="N79" s="93">
        <f t="shared" si="10"/>
        <v>1620</v>
      </c>
      <c r="O79" s="107"/>
      <c r="P79" s="94">
        <f t="shared" si="7"/>
        <v>392547.24422706984</v>
      </c>
      <c r="Q79" s="94">
        <f t="shared" si="8"/>
        <v>180</v>
      </c>
      <c r="R79" s="94">
        <f t="shared" si="9"/>
        <v>0</v>
      </c>
      <c r="S79" s="95"/>
      <c r="T79" s="96" t="s">
        <v>477</v>
      </c>
      <c r="U79" s="105"/>
      <c r="V79" s="105"/>
      <c r="W79" s="105"/>
      <c r="X79" s="105"/>
      <c r="Y79" s="105"/>
      <c r="Z79" s="105"/>
      <c r="AC79" s="122">
        <f t="shared" si="11"/>
        <v>5154.6391752577319</v>
      </c>
      <c r="AD79" s="122">
        <f t="shared" si="12"/>
        <v>3532.9251980436279</v>
      </c>
      <c r="AE79" s="122">
        <f t="shared" si="13"/>
        <v>3067.4846625766872</v>
      </c>
    </row>
    <row r="80" spans="1:31" s="45" customFormat="1" ht="25.5" x14ac:dyDescent="0.2">
      <c r="A80" s="273"/>
      <c r="B80" s="273"/>
      <c r="C80" s="273"/>
      <c r="D80" s="74" t="s">
        <v>274</v>
      </c>
      <c r="E80" s="106"/>
      <c r="F80" s="121"/>
      <c r="G80" s="121"/>
      <c r="H80" s="121"/>
      <c r="I80" s="121"/>
      <c r="J80" s="101">
        <v>700</v>
      </c>
      <c r="K80" s="79">
        <v>0</v>
      </c>
      <c r="L80" s="92">
        <v>1.8</v>
      </c>
      <c r="M80" s="92">
        <v>1.5</v>
      </c>
      <c r="N80" s="93">
        <f t="shared" si="10"/>
        <v>1050</v>
      </c>
      <c r="O80" s="107"/>
      <c r="P80" s="94">
        <f t="shared" si="7"/>
        <v>0</v>
      </c>
      <c r="Q80" s="94">
        <f t="shared" si="8"/>
        <v>150</v>
      </c>
      <c r="R80" s="94">
        <f t="shared" si="9"/>
        <v>0</v>
      </c>
      <c r="S80" s="95" t="s">
        <v>463</v>
      </c>
      <c r="T80" s="96" t="s">
        <v>477</v>
      </c>
      <c r="U80" s="105"/>
      <c r="V80" s="105"/>
      <c r="W80" s="105"/>
      <c r="X80" s="105"/>
      <c r="Y80" s="105" t="s">
        <v>77</v>
      </c>
      <c r="Z80" s="105"/>
      <c r="AC80" s="122">
        <f t="shared" si="11"/>
        <v>0</v>
      </c>
      <c r="AD80" s="122">
        <f t="shared" si="12"/>
        <v>0</v>
      </c>
      <c r="AE80" s="122">
        <f t="shared" si="13"/>
        <v>0</v>
      </c>
    </row>
    <row r="81" spans="1:31" s="45" customFormat="1" ht="25.5" x14ac:dyDescent="0.2">
      <c r="A81" s="273"/>
      <c r="B81" s="273"/>
      <c r="C81" s="273"/>
      <c r="D81" s="74" t="s">
        <v>275</v>
      </c>
      <c r="E81" s="106"/>
      <c r="F81" s="121">
        <f>VLOOKUP(D81,'[1]MAX-MIN'!$A$4:$E$42,2,0)</f>
        <v>6</v>
      </c>
      <c r="G81" s="121">
        <f>VLOOKUP(D81,'[1]MAX-MIN'!$A$4:$E$42,3,0)</f>
        <v>3531438.4151593456</v>
      </c>
      <c r="H81" s="121">
        <f>VLOOKUP(D81,'[1]MAX-MIN'!$A$4:$E$42,4,0)</f>
        <v>2808034.7973973565</v>
      </c>
      <c r="I81" s="121">
        <f>VLOOKUP(D81,'[1]MAX-MIN'!$A$4:$E$42,5,0)</f>
        <v>2222222.222222222</v>
      </c>
      <c r="J81" s="101">
        <v>700</v>
      </c>
      <c r="K81" s="79">
        <v>0</v>
      </c>
      <c r="L81" s="92">
        <v>1.8</v>
      </c>
      <c r="M81" s="92">
        <v>1.5</v>
      </c>
      <c r="N81" s="93">
        <f t="shared" si="10"/>
        <v>1050</v>
      </c>
      <c r="O81" s="107"/>
      <c r="P81" s="94">
        <f t="shared" si="7"/>
        <v>401147.82819962234</v>
      </c>
      <c r="Q81" s="94">
        <f t="shared" si="8"/>
        <v>150</v>
      </c>
      <c r="R81" s="94">
        <f t="shared" si="9"/>
        <v>0</v>
      </c>
      <c r="S81" s="95" t="s">
        <v>463</v>
      </c>
      <c r="T81" s="96" t="s">
        <v>477</v>
      </c>
      <c r="U81" s="105"/>
      <c r="V81" s="105"/>
      <c r="W81" s="105"/>
      <c r="X81" s="105"/>
      <c r="Y81" s="105" t="s">
        <v>77</v>
      </c>
      <c r="Z81" s="105"/>
      <c r="AC81" s="122">
        <f t="shared" si="11"/>
        <v>3531.4384151593458</v>
      </c>
      <c r="AD81" s="122">
        <f t="shared" si="12"/>
        <v>2808.0347973973567</v>
      </c>
      <c r="AE81" s="122">
        <f t="shared" si="13"/>
        <v>2222.2222222222222</v>
      </c>
    </row>
    <row r="82" spans="1:31" s="45" customFormat="1" ht="15" x14ac:dyDescent="0.2">
      <c r="A82" s="273"/>
      <c r="B82" s="273"/>
      <c r="C82" s="273"/>
      <c r="D82" s="75" t="s">
        <v>276</v>
      </c>
      <c r="E82" s="106"/>
      <c r="F82" s="121"/>
      <c r="G82" s="121"/>
      <c r="H82" s="121"/>
      <c r="I82" s="121"/>
      <c r="J82" s="101">
        <v>5000</v>
      </c>
      <c r="K82" s="79">
        <v>0</v>
      </c>
      <c r="L82" s="92">
        <v>1.8</v>
      </c>
      <c r="M82" s="92">
        <v>1.5</v>
      </c>
      <c r="N82" s="93">
        <f t="shared" si="10"/>
        <v>7500</v>
      </c>
      <c r="O82" s="107"/>
      <c r="P82" s="94">
        <f t="shared" si="7"/>
        <v>0</v>
      </c>
      <c r="Q82" s="94">
        <f t="shared" si="8"/>
        <v>150</v>
      </c>
      <c r="R82" s="94">
        <f t="shared" si="9"/>
        <v>0</v>
      </c>
      <c r="S82" s="95" t="s">
        <v>463</v>
      </c>
      <c r="T82" s="96" t="s">
        <v>477</v>
      </c>
      <c r="U82" s="105"/>
      <c r="V82" s="105"/>
      <c r="W82" s="105"/>
      <c r="X82" s="105"/>
      <c r="Y82" s="105" t="s">
        <v>77</v>
      </c>
      <c r="Z82" s="105"/>
      <c r="AB82" s="45">
        <v>41</v>
      </c>
      <c r="AC82" s="122">
        <f t="shared" si="11"/>
        <v>0</v>
      </c>
      <c r="AD82" s="122">
        <f t="shared" si="12"/>
        <v>0</v>
      </c>
      <c r="AE82" s="122">
        <f t="shared" si="13"/>
        <v>0</v>
      </c>
    </row>
    <row r="83" spans="1:31" s="45" customFormat="1" ht="25.5" x14ac:dyDescent="0.2">
      <c r="A83" s="273"/>
      <c r="B83" s="273"/>
      <c r="C83" s="273"/>
      <c r="D83" s="74" t="s">
        <v>277</v>
      </c>
      <c r="E83" s="106"/>
      <c r="F83" s="121">
        <f>VLOOKUP(D83,'[1]MAX-MIN'!$A$4:$E$42,2,0)</f>
        <v>9</v>
      </c>
      <c r="G83" s="121">
        <f>VLOOKUP(D83,'[1]MAX-MIN'!$A$4:$E$42,3,0)</f>
        <v>13650000</v>
      </c>
      <c r="H83" s="121">
        <f>VLOOKUP(D83,'[1]MAX-MIN'!$A$4:$E$42,4,0)</f>
        <v>11913056.746457066</v>
      </c>
      <c r="I83" s="121">
        <f>VLOOKUP(D83,'[1]MAX-MIN'!$A$4:$E$42,5,0)</f>
        <v>10290000</v>
      </c>
      <c r="J83" s="101">
        <v>3500</v>
      </c>
      <c r="K83" s="79">
        <v>2.2000000000000002</v>
      </c>
      <c r="L83" s="92">
        <v>1.9</v>
      </c>
      <c r="M83" s="92">
        <v>1.6</v>
      </c>
      <c r="N83" s="93">
        <f t="shared" si="10"/>
        <v>5600</v>
      </c>
      <c r="O83" s="107"/>
      <c r="P83" s="94">
        <f t="shared" si="7"/>
        <v>340373.04989877332</v>
      </c>
      <c r="Q83" s="94">
        <f t="shared" si="8"/>
        <v>160</v>
      </c>
      <c r="R83" s="94">
        <f t="shared" si="9"/>
        <v>0</v>
      </c>
      <c r="S83" s="95"/>
      <c r="T83" s="96" t="s">
        <v>477</v>
      </c>
      <c r="U83" s="105"/>
      <c r="V83" s="105"/>
      <c r="W83" s="105"/>
      <c r="X83" s="105"/>
      <c r="Y83" s="105"/>
      <c r="Z83" s="105"/>
      <c r="AC83" s="122">
        <f t="shared" si="11"/>
        <v>13650</v>
      </c>
      <c r="AD83" s="122">
        <f t="shared" si="12"/>
        <v>11913.056746457067</v>
      </c>
      <c r="AE83" s="122">
        <f t="shared" si="13"/>
        <v>10290</v>
      </c>
    </row>
    <row r="84" spans="1:31" s="45" customFormat="1" ht="25.5" x14ac:dyDescent="0.2">
      <c r="A84" s="273"/>
      <c r="B84" s="273"/>
      <c r="C84" s="273"/>
      <c r="D84" s="74" t="s">
        <v>278</v>
      </c>
      <c r="E84" s="106"/>
      <c r="F84" s="121">
        <f>VLOOKUP(D84,'[1]MAX-MIN'!$A$4:$E$42,2,0)</f>
        <v>2</v>
      </c>
      <c r="G84" s="121">
        <f>VLOOKUP(D84,'[1]MAX-MIN'!$A$4:$E$42,3,0)</f>
        <v>7356250</v>
      </c>
      <c r="H84" s="121">
        <f>VLOOKUP(D84,'[1]MAX-MIN'!$A$4:$E$42,4,0)</f>
        <v>7356250</v>
      </c>
      <c r="I84" s="121">
        <f>VLOOKUP(D84,'[1]MAX-MIN'!$A$4:$E$42,5,0)</f>
        <v>7356250</v>
      </c>
      <c r="J84" s="101">
        <v>3000</v>
      </c>
      <c r="K84" s="79">
        <v>2.4</v>
      </c>
      <c r="L84" s="92">
        <v>2</v>
      </c>
      <c r="M84" s="92">
        <v>1.6</v>
      </c>
      <c r="N84" s="93">
        <f t="shared" si="10"/>
        <v>4800</v>
      </c>
      <c r="O84" s="107"/>
      <c r="P84" s="94">
        <f t="shared" si="7"/>
        <v>245208.33333333334</v>
      </c>
      <c r="Q84" s="94">
        <f t="shared" si="8"/>
        <v>160</v>
      </c>
      <c r="R84" s="94">
        <f t="shared" si="9"/>
        <v>0</v>
      </c>
      <c r="S84" s="95"/>
      <c r="T84" s="96" t="s">
        <v>477</v>
      </c>
      <c r="U84" s="105"/>
      <c r="V84" s="105"/>
      <c r="W84" s="105"/>
      <c r="X84" s="105"/>
      <c r="Y84" s="105" t="s">
        <v>77</v>
      </c>
      <c r="Z84" s="105"/>
      <c r="AC84" s="122">
        <f t="shared" si="11"/>
        <v>7356.25</v>
      </c>
      <c r="AD84" s="122">
        <f t="shared" si="12"/>
        <v>7356.25</v>
      </c>
      <c r="AE84" s="122">
        <f t="shared" si="13"/>
        <v>7356.25</v>
      </c>
    </row>
    <row r="85" spans="1:31" s="45" customFormat="1" ht="15" x14ac:dyDescent="0.2">
      <c r="A85" s="86" t="s">
        <v>79</v>
      </c>
      <c r="B85" s="86" t="s">
        <v>79</v>
      </c>
      <c r="C85" s="86"/>
      <c r="D85" s="73" t="s">
        <v>454</v>
      </c>
      <c r="E85" s="106"/>
      <c r="F85" s="121"/>
      <c r="G85" s="121"/>
      <c r="H85" s="121"/>
      <c r="I85" s="121"/>
      <c r="J85" s="101"/>
      <c r="K85" s="79"/>
      <c r="L85" s="92"/>
      <c r="M85" s="92"/>
      <c r="N85" s="93">
        <f t="shared" si="10"/>
        <v>0</v>
      </c>
      <c r="O85" s="107"/>
      <c r="P85" s="94">
        <f t="shared" si="7"/>
        <v>0</v>
      </c>
      <c r="Q85" s="94">
        <f t="shared" si="8"/>
        <v>0</v>
      </c>
      <c r="R85" s="94">
        <f t="shared" si="9"/>
        <v>0</v>
      </c>
      <c r="S85" s="95"/>
      <c r="T85" s="96" t="s">
        <v>477</v>
      </c>
      <c r="U85" s="105"/>
      <c r="V85" s="105"/>
      <c r="W85" s="105"/>
      <c r="X85" s="105"/>
      <c r="Y85" s="105" t="s">
        <v>77</v>
      </c>
      <c r="Z85" s="105"/>
      <c r="AC85" s="122">
        <f t="shared" si="11"/>
        <v>0</v>
      </c>
      <c r="AD85" s="122">
        <f t="shared" si="12"/>
        <v>0</v>
      </c>
      <c r="AE85" s="122">
        <f t="shared" si="13"/>
        <v>0</v>
      </c>
    </row>
    <row r="86" spans="1:31" s="45" customFormat="1" ht="15" x14ac:dyDescent="0.2">
      <c r="A86" s="282" t="s">
        <v>394</v>
      </c>
      <c r="B86" s="284" t="s">
        <v>394</v>
      </c>
      <c r="C86" s="284"/>
      <c r="D86" s="77" t="s">
        <v>98</v>
      </c>
      <c r="E86" s="106"/>
      <c r="F86" s="121"/>
      <c r="G86" s="121"/>
      <c r="H86" s="121"/>
      <c r="I86" s="121"/>
      <c r="J86" s="101"/>
      <c r="K86" s="79"/>
      <c r="L86" s="92"/>
      <c r="M86" s="92"/>
      <c r="N86" s="93">
        <f t="shared" si="10"/>
        <v>0</v>
      </c>
      <c r="O86" s="107"/>
      <c r="P86" s="94">
        <f t="shared" si="7"/>
        <v>0</v>
      </c>
      <c r="Q86" s="94">
        <f t="shared" si="8"/>
        <v>0</v>
      </c>
      <c r="R86" s="94">
        <f t="shared" si="9"/>
        <v>0</v>
      </c>
      <c r="S86" s="95"/>
      <c r="T86" s="96" t="s">
        <v>477</v>
      </c>
      <c r="U86" s="105"/>
      <c r="V86" s="105"/>
      <c r="W86" s="105"/>
      <c r="X86" s="105"/>
      <c r="Y86" s="105"/>
      <c r="Z86" s="105"/>
      <c r="AC86" s="122">
        <f t="shared" si="11"/>
        <v>0</v>
      </c>
      <c r="AD86" s="122">
        <f t="shared" si="12"/>
        <v>0</v>
      </c>
      <c r="AE86" s="122">
        <f t="shared" si="13"/>
        <v>0</v>
      </c>
    </row>
    <row r="87" spans="1:31" s="63" customFormat="1" ht="25.5" x14ac:dyDescent="0.2">
      <c r="A87" s="283"/>
      <c r="B87" s="285"/>
      <c r="C87" s="285"/>
      <c r="D87" s="109" t="s">
        <v>102</v>
      </c>
      <c r="E87" s="106"/>
      <c r="F87" s="121">
        <v>2</v>
      </c>
      <c r="G87" s="121">
        <v>15500000</v>
      </c>
      <c r="H87" s="121">
        <v>15000000</v>
      </c>
      <c r="I87" s="121">
        <v>14500000</v>
      </c>
      <c r="J87" s="112">
        <v>7000</v>
      </c>
      <c r="K87" s="110">
        <v>0</v>
      </c>
      <c r="L87" s="111">
        <v>1.9</v>
      </c>
      <c r="M87" s="111">
        <v>1.6</v>
      </c>
      <c r="N87" s="113">
        <f t="shared" si="10"/>
        <v>11200</v>
      </c>
      <c r="O87" s="116"/>
      <c r="P87" s="94">
        <f t="shared" si="7"/>
        <v>214285.71428571426</v>
      </c>
      <c r="Q87" s="94">
        <f t="shared" si="8"/>
        <v>160</v>
      </c>
      <c r="R87" s="94">
        <f t="shared" si="9"/>
        <v>0</v>
      </c>
      <c r="S87" s="114" t="s">
        <v>464</v>
      </c>
      <c r="T87" s="96" t="s">
        <v>477</v>
      </c>
      <c r="U87" s="105"/>
      <c r="V87" s="105"/>
      <c r="W87" s="105"/>
      <c r="X87" s="105"/>
      <c r="Y87" s="105" t="s">
        <v>77</v>
      </c>
      <c r="Z87" s="105"/>
      <c r="AA87" s="45"/>
      <c r="AB87" s="63">
        <v>42</v>
      </c>
      <c r="AC87" s="122">
        <f t="shared" si="11"/>
        <v>15500</v>
      </c>
      <c r="AD87" s="122">
        <f t="shared" si="12"/>
        <v>15000</v>
      </c>
      <c r="AE87" s="122">
        <f t="shared" si="13"/>
        <v>14500</v>
      </c>
    </row>
    <row r="88" spans="1:31" s="45" customFormat="1" ht="15" x14ac:dyDescent="0.2">
      <c r="A88" s="282"/>
      <c r="B88" s="284"/>
      <c r="C88" s="284"/>
      <c r="D88" s="76" t="s">
        <v>103</v>
      </c>
      <c r="E88" s="106"/>
      <c r="F88" s="121">
        <f>VLOOKUP(D88,'[1]MAX-MIN'!$A$4:$E$42,2,0)</f>
        <v>2</v>
      </c>
      <c r="G88" s="121">
        <f>VLOOKUP(D88,'[1]MAX-MIN'!$A$4:$E$42,3,0)</f>
        <v>13750000</v>
      </c>
      <c r="H88" s="121">
        <f>VLOOKUP(D88,'[1]MAX-MIN'!$A$4:$E$42,4,0)</f>
        <v>13356481.481481481</v>
      </c>
      <c r="I88" s="121">
        <f>VLOOKUP(D88,'[1]MAX-MIN'!$A$4:$E$42,5,0)</f>
        <v>12962962.962962963</v>
      </c>
      <c r="J88" s="101">
        <v>5000</v>
      </c>
      <c r="K88" s="79">
        <v>3.1</v>
      </c>
      <c r="L88" s="92">
        <v>2.2999999999999998</v>
      </c>
      <c r="M88" s="92">
        <v>1.8</v>
      </c>
      <c r="N88" s="93">
        <f t="shared" si="10"/>
        <v>9000</v>
      </c>
      <c r="O88" s="107"/>
      <c r="P88" s="94">
        <f t="shared" si="7"/>
        <v>267129.62962962961</v>
      </c>
      <c r="Q88" s="94">
        <f t="shared" si="8"/>
        <v>180</v>
      </c>
      <c r="R88" s="94">
        <f t="shared" si="9"/>
        <v>0</v>
      </c>
      <c r="S88" s="95"/>
      <c r="T88" s="96" t="s">
        <v>477</v>
      </c>
      <c r="U88" s="105"/>
      <c r="V88" s="105"/>
      <c r="W88" s="105"/>
      <c r="X88" s="105"/>
      <c r="Y88" s="105" t="s">
        <v>77</v>
      </c>
      <c r="Z88" s="105"/>
      <c r="AB88" s="45">
        <v>43</v>
      </c>
      <c r="AC88" s="122">
        <f t="shared" si="11"/>
        <v>13750</v>
      </c>
      <c r="AD88" s="122">
        <f t="shared" si="12"/>
        <v>13356.481481481482</v>
      </c>
      <c r="AE88" s="122">
        <f t="shared" si="13"/>
        <v>12962.962962962964</v>
      </c>
    </row>
    <row r="89" spans="1:31" s="45" customFormat="1" ht="15" x14ac:dyDescent="0.2">
      <c r="A89" s="282" t="s">
        <v>395</v>
      </c>
      <c r="B89" s="284" t="s">
        <v>395</v>
      </c>
      <c r="C89" s="284"/>
      <c r="D89" s="77" t="s">
        <v>104</v>
      </c>
      <c r="E89" s="106"/>
      <c r="F89" s="121"/>
      <c r="G89" s="121"/>
      <c r="H89" s="121"/>
      <c r="I89" s="121"/>
      <c r="J89" s="101"/>
      <c r="K89" s="79"/>
      <c r="L89" s="92"/>
      <c r="M89" s="92"/>
      <c r="N89" s="93">
        <f t="shared" si="10"/>
        <v>0</v>
      </c>
      <c r="O89" s="107"/>
      <c r="P89" s="94">
        <f t="shared" si="7"/>
        <v>0</v>
      </c>
      <c r="Q89" s="94">
        <f t="shared" si="8"/>
        <v>0</v>
      </c>
      <c r="R89" s="94">
        <f t="shared" si="9"/>
        <v>0</v>
      </c>
      <c r="S89" s="95"/>
      <c r="T89" s="96" t="s">
        <v>477</v>
      </c>
      <c r="U89" s="105"/>
      <c r="V89" s="105"/>
      <c r="W89" s="105"/>
      <c r="X89" s="105"/>
      <c r="Y89" s="105" t="s">
        <v>77</v>
      </c>
      <c r="Z89" s="105"/>
      <c r="AC89" s="122">
        <f t="shared" si="11"/>
        <v>0</v>
      </c>
      <c r="AD89" s="122">
        <f t="shared" si="12"/>
        <v>0</v>
      </c>
      <c r="AE89" s="122">
        <f t="shared" si="13"/>
        <v>0</v>
      </c>
    </row>
    <row r="90" spans="1:31" s="45" customFormat="1" ht="15" x14ac:dyDescent="0.2">
      <c r="A90" s="282"/>
      <c r="B90" s="284"/>
      <c r="C90" s="284"/>
      <c r="D90" s="76" t="s">
        <v>105</v>
      </c>
      <c r="E90" s="106"/>
      <c r="F90" s="121"/>
      <c r="G90" s="121"/>
      <c r="H90" s="121"/>
      <c r="I90" s="121"/>
      <c r="J90" s="101">
        <v>2500</v>
      </c>
      <c r="K90" s="79">
        <v>2.4</v>
      </c>
      <c r="L90" s="92">
        <v>2</v>
      </c>
      <c r="M90" s="92">
        <v>1.6</v>
      </c>
      <c r="N90" s="93">
        <f t="shared" si="10"/>
        <v>4000</v>
      </c>
      <c r="O90" s="107"/>
      <c r="P90" s="94">
        <f t="shared" si="7"/>
        <v>0</v>
      </c>
      <c r="Q90" s="94">
        <f t="shared" si="8"/>
        <v>160</v>
      </c>
      <c r="R90" s="94">
        <f t="shared" si="9"/>
        <v>0</v>
      </c>
      <c r="S90" s="95"/>
      <c r="T90" s="96" t="s">
        <v>477</v>
      </c>
      <c r="U90" s="105"/>
      <c r="V90" s="105"/>
      <c r="W90" s="105"/>
      <c r="X90" s="105"/>
      <c r="Y90" s="105"/>
      <c r="Z90" s="105"/>
      <c r="AB90" s="45">
        <v>44</v>
      </c>
      <c r="AC90" s="122">
        <f t="shared" si="11"/>
        <v>0</v>
      </c>
      <c r="AD90" s="122">
        <f t="shared" si="12"/>
        <v>0</v>
      </c>
      <c r="AE90" s="122">
        <f t="shared" si="13"/>
        <v>0</v>
      </c>
    </row>
    <row r="91" spans="1:31" s="45" customFormat="1" ht="15" x14ac:dyDescent="0.2">
      <c r="A91" s="282" t="s">
        <v>396</v>
      </c>
      <c r="B91" s="284" t="s">
        <v>396</v>
      </c>
      <c r="C91" s="284"/>
      <c r="D91" s="77" t="s">
        <v>106</v>
      </c>
      <c r="E91" s="106"/>
      <c r="F91" s="121"/>
      <c r="G91" s="121"/>
      <c r="H91" s="121"/>
      <c r="I91" s="121"/>
      <c r="J91" s="101"/>
      <c r="K91" s="79"/>
      <c r="L91" s="92"/>
      <c r="M91" s="92"/>
      <c r="N91" s="93">
        <f t="shared" si="10"/>
        <v>0</v>
      </c>
      <c r="O91" s="107"/>
      <c r="P91" s="94">
        <f t="shared" si="7"/>
        <v>0</v>
      </c>
      <c r="Q91" s="94">
        <f t="shared" si="8"/>
        <v>0</v>
      </c>
      <c r="R91" s="94">
        <f t="shared" si="9"/>
        <v>0</v>
      </c>
      <c r="S91" s="95"/>
      <c r="T91" s="96" t="s">
        <v>477</v>
      </c>
      <c r="U91" s="105"/>
      <c r="V91" s="105"/>
      <c r="W91" s="105"/>
      <c r="X91" s="105"/>
      <c r="Y91" s="105" t="s">
        <v>77</v>
      </c>
      <c r="Z91" s="105"/>
      <c r="AC91" s="122">
        <f t="shared" si="11"/>
        <v>0</v>
      </c>
      <c r="AD91" s="122">
        <f t="shared" si="12"/>
        <v>0</v>
      </c>
      <c r="AE91" s="122">
        <f t="shared" si="13"/>
        <v>0</v>
      </c>
    </row>
    <row r="92" spans="1:31" s="45" customFormat="1" ht="25.5" x14ac:dyDescent="0.2">
      <c r="A92" s="282"/>
      <c r="B92" s="284"/>
      <c r="C92" s="284"/>
      <c r="D92" s="76" t="s">
        <v>107</v>
      </c>
      <c r="E92" s="106"/>
      <c r="F92" s="121"/>
      <c r="G92" s="121"/>
      <c r="H92" s="121"/>
      <c r="I92" s="121"/>
      <c r="J92" s="101">
        <v>1100</v>
      </c>
      <c r="K92" s="79">
        <v>0</v>
      </c>
      <c r="L92" s="92">
        <v>1.9</v>
      </c>
      <c r="M92" s="92">
        <v>1.6</v>
      </c>
      <c r="N92" s="93">
        <f t="shared" si="10"/>
        <v>1760</v>
      </c>
      <c r="O92" s="107"/>
      <c r="P92" s="94">
        <f t="shared" si="7"/>
        <v>0</v>
      </c>
      <c r="Q92" s="94">
        <f t="shared" si="8"/>
        <v>160</v>
      </c>
      <c r="R92" s="94">
        <f t="shared" si="9"/>
        <v>0</v>
      </c>
      <c r="S92" s="95" t="s">
        <v>471</v>
      </c>
      <c r="T92" s="96" t="s">
        <v>477</v>
      </c>
      <c r="U92" s="105"/>
      <c r="V92" s="105"/>
      <c r="W92" s="105"/>
      <c r="X92" s="105"/>
      <c r="Y92" s="105" t="s">
        <v>77</v>
      </c>
      <c r="Z92" s="105"/>
      <c r="AB92" s="45">
        <v>19</v>
      </c>
      <c r="AC92" s="122">
        <f t="shared" si="11"/>
        <v>0</v>
      </c>
      <c r="AD92" s="122">
        <f t="shared" si="12"/>
        <v>0</v>
      </c>
      <c r="AE92" s="122">
        <f t="shared" si="13"/>
        <v>0</v>
      </c>
    </row>
    <row r="93" spans="1:31" s="45" customFormat="1" ht="25.5" x14ac:dyDescent="0.2">
      <c r="A93" s="282"/>
      <c r="B93" s="284"/>
      <c r="C93" s="284"/>
      <c r="D93" s="76" t="s">
        <v>108</v>
      </c>
      <c r="E93" s="106"/>
      <c r="F93" s="121"/>
      <c r="G93" s="121"/>
      <c r="H93" s="121"/>
      <c r="I93" s="121"/>
      <c r="J93" s="101">
        <v>1000</v>
      </c>
      <c r="K93" s="79">
        <v>0</v>
      </c>
      <c r="L93" s="92">
        <v>2.1</v>
      </c>
      <c r="M93" s="92">
        <v>1.7</v>
      </c>
      <c r="N93" s="93">
        <f t="shared" si="10"/>
        <v>1700</v>
      </c>
      <c r="O93" s="107"/>
      <c r="P93" s="94">
        <f t="shared" si="7"/>
        <v>0</v>
      </c>
      <c r="Q93" s="94">
        <f t="shared" si="8"/>
        <v>170</v>
      </c>
      <c r="R93" s="94">
        <f t="shared" si="9"/>
        <v>0</v>
      </c>
      <c r="S93" s="95" t="s">
        <v>471</v>
      </c>
      <c r="T93" s="96" t="s">
        <v>477</v>
      </c>
      <c r="U93" s="105" t="s">
        <v>89</v>
      </c>
      <c r="V93" s="105"/>
      <c r="W93" s="105"/>
      <c r="X93" s="105"/>
      <c r="Y93" s="105" t="s">
        <v>77</v>
      </c>
      <c r="Z93" s="105"/>
      <c r="AB93" s="45">
        <v>20</v>
      </c>
      <c r="AC93" s="122">
        <f t="shared" si="11"/>
        <v>0</v>
      </c>
      <c r="AD93" s="122">
        <f t="shared" si="12"/>
        <v>0</v>
      </c>
      <c r="AE93" s="122">
        <f t="shared" si="13"/>
        <v>0</v>
      </c>
    </row>
    <row r="94" spans="1:31" s="45" customFormat="1" ht="15" x14ac:dyDescent="0.2">
      <c r="A94" s="282" t="s">
        <v>397</v>
      </c>
      <c r="B94" s="284" t="s">
        <v>397</v>
      </c>
      <c r="C94" s="284"/>
      <c r="D94" s="77" t="s">
        <v>109</v>
      </c>
      <c r="E94" s="106"/>
      <c r="F94" s="121"/>
      <c r="G94" s="121"/>
      <c r="H94" s="121"/>
      <c r="I94" s="121"/>
      <c r="J94" s="101"/>
      <c r="K94" s="79"/>
      <c r="L94" s="92"/>
      <c r="M94" s="92"/>
      <c r="N94" s="93">
        <f t="shared" si="10"/>
        <v>0</v>
      </c>
      <c r="O94" s="107"/>
      <c r="P94" s="94">
        <f t="shared" si="7"/>
        <v>0</v>
      </c>
      <c r="Q94" s="94">
        <f t="shared" si="8"/>
        <v>0</v>
      </c>
      <c r="R94" s="94">
        <f t="shared" si="9"/>
        <v>0</v>
      </c>
      <c r="S94" s="95"/>
      <c r="T94" s="96" t="s">
        <v>477</v>
      </c>
      <c r="U94" s="105"/>
      <c r="V94" s="105"/>
      <c r="W94" s="105"/>
      <c r="X94" s="105"/>
      <c r="Y94" s="105"/>
      <c r="Z94" s="105"/>
      <c r="AC94" s="122">
        <f t="shared" si="11"/>
        <v>0</v>
      </c>
      <c r="AD94" s="122">
        <f t="shared" si="12"/>
        <v>0</v>
      </c>
      <c r="AE94" s="122">
        <f t="shared" si="13"/>
        <v>0</v>
      </c>
    </row>
    <row r="95" spans="1:31" s="45" customFormat="1" ht="15" x14ac:dyDescent="0.2">
      <c r="A95" s="282"/>
      <c r="B95" s="284"/>
      <c r="C95" s="284"/>
      <c r="D95" s="71" t="s">
        <v>110</v>
      </c>
      <c r="E95" s="106"/>
      <c r="F95" s="121"/>
      <c r="G95" s="121"/>
      <c r="H95" s="121"/>
      <c r="I95" s="121"/>
      <c r="J95" s="101">
        <v>600</v>
      </c>
      <c r="K95" s="79">
        <v>0</v>
      </c>
      <c r="L95" s="92">
        <v>2</v>
      </c>
      <c r="M95" s="92">
        <v>1.6</v>
      </c>
      <c r="N95" s="93">
        <f t="shared" si="10"/>
        <v>960</v>
      </c>
      <c r="O95" s="107"/>
      <c r="P95" s="94">
        <f t="shared" si="7"/>
        <v>0</v>
      </c>
      <c r="Q95" s="94">
        <f t="shared" si="8"/>
        <v>160</v>
      </c>
      <c r="R95" s="94">
        <f t="shared" si="9"/>
        <v>0</v>
      </c>
      <c r="S95" s="95" t="s">
        <v>463</v>
      </c>
      <c r="T95" s="96" t="s">
        <v>477</v>
      </c>
      <c r="U95" s="105"/>
      <c r="V95" s="105"/>
      <c r="W95" s="105"/>
      <c r="X95" s="105"/>
      <c r="Y95" s="105" t="s">
        <v>77</v>
      </c>
      <c r="Z95" s="105"/>
      <c r="AB95" s="45">
        <v>45</v>
      </c>
      <c r="AC95" s="122">
        <f t="shared" si="11"/>
        <v>0</v>
      </c>
      <c r="AD95" s="122">
        <f t="shared" si="12"/>
        <v>0</v>
      </c>
      <c r="AE95" s="122">
        <f t="shared" si="13"/>
        <v>0</v>
      </c>
    </row>
    <row r="96" spans="1:31" s="45" customFormat="1" ht="25.5" x14ac:dyDescent="0.2">
      <c r="A96" s="119" t="s">
        <v>398</v>
      </c>
      <c r="B96" s="119" t="s">
        <v>398</v>
      </c>
      <c r="C96" s="119"/>
      <c r="D96" s="74" t="s">
        <v>455</v>
      </c>
      <c r="E96" s="106"/>
      <c r="F96" s="121"/>
      <c r="G96" s="121"/>
      <c r="H96" s="121"/>
      <c r="I96" s="121"/>
      <c r="J96" s="101">
        <v>500</v>
      </c>
      <c r="K96" s="79">
        <v>0</v>
      </c>
      <c r="L96" s="92">
        <v>2</v>
      </c>
      <c r="M96" s="92">
        <v>1.6</v>
      </c>
      <c r="N96" s="93">
        <f t="shared" si="10"/>
        <v>800</v>
      </c>
      <c r="O96" s="107"/>
      <c r="P96" s="94">
        <f t="shared" si="7"/>
        <v>0</v>
      </c>
      <c r="Q96" s="94">
        <f t="shared" si="8"/>
        <v>160</v>
      </c>
      <c r="R96" s="94">
        <f t="shared" si="9"/>
        <v>0</v>
      </c>
      <c r="S96" s="95" t="s">
        <v>463</v>
      </c>
      <c r="T96" s="96" t="s">
        <v>477</v>
      </c>
      <c r="U96" s="105"/>
      <c r="V96" s="105"/>
      <c r="W96" s="105"/>
      <c r="X96" s="105"/>
      <c r="Y96" s="105" t="s">
        <v>77</v>
      </c>
      <c r="Z96" s="105"/>
      <c r="AB96" s="45">
        <v>46</v>
      </c>
      <c r="AC96" s="122">
        <f t="shared" si="11"/>
        <v>0</v>
      </c>
      <c r="AD96" s="122">
        <f t="shared" si="12"/>
        <v>0</v>
      </c>
      <c r="AE96" s="122">
        <f t="shared" si="13"/>
        <v>0</v>
      </c>
    </row>
    <row r="97" spans="1:31" s="45" customFormat="1" ht="25.5" customHeight="1" x14ac:dyDescent="0.2">
      <c r="A97" s="279" t="s">
        <v>88</v>
      </c>
      <c r="B97" s="273" t="s">
        <v>399</v>
      </c>
      <c r="C97" s="273"/>
      <c r="D97" s="74" t="s">
        <v>456</v>
      </c>
      <c r="E97" s="106"/>
      <c r="F97" s="121">
        <f>VLOOKUP(D97,'[1]MAX-MIN'!$A$4:$E$42,2,0)</f>
        <v>13</v>
      </c>
      <c r="G97" s="121">
        <f>VLOOKUP(D97,'[1]MAX-MIN'!$A$4:$E$42,3,0)</f>
        <v>5975452.1963824285</v>
      </c>
      <c r="H97" s="121">
        <f>VLOOKUP(D97,'[1]MAX-MIN'!$A$4:$E$42,4,0)</f>
        <v>5457531.0363397431</v>
      </c>
      <c r="I97" s="121">
        <f>VLOOKUP(D97,'[1]MAX-MIN'!$A$4:$E$42,5,0)</f>
        <v>5154061.62464986</v>
      </c>
      <c r="J97" s="101">
        <v>1200</v>
      </c>
      <c r="K97" s="79">
        <v>5.0999999999999996</v>
      </c>
      <c r="L97" s="92">
        <v>3.4</v>
      </c>
      <c r="M97" s="92">
        <v>2.2999999999999998</v>
      </c>
      <c r="N97" s="93">
        <f t="shared" si="10"/>
        <v>2760</v>
      </c>
      <c r="O97" s="107"/>
      <c r="P97" s="94">
        <f t="shared" si="7"/>
        <v>454794.25302831194</v>
      </c>
      <c r="Q97" s="94">
        <f t="shared" si="8"/>
        <v>229.99999999999997</v>
      </c>
      <c r="R97" s="94">
        <f t="shared" si="9"/>
        <v>0</v>
      </c>
      <c r="S97" s="95"/>
      <c r="T97" s="96" t="s">
        <v>477</v>
      </c>
      <c r="U97" s="105"/>
      <c r="V97" s="105"/>
      <c r="W97" s="105"/>
      <c r="X97" s="105"/>
      <c r="Y97" s="105"/>
      <c r="Z97" s="105"/>
      <c r="AC97" s="122">
        <f t="shared" si="11"/>
        <v>5975.4521963824282</v>
      </c>
      <c r="AD97" s="122">
        <f t="shared" si="12"/>
        <v>5457.531036339743</v>
      </c>
      <c r="AE97" s="122">
        <f t="shared" si="13"/>
        <v>5154.0616246498603</v>
      </c>
    </row>
    <row r="98" spans="1:31" s="45" customFormat="1" ht="15" x14ac:dyDescent="0.2">
      <c r="A98" s="280"/>
      <c r="B98" s="273"/>
      <c r="C98" s="273"/>
      <c r="D98" s="74" t="s">
        <v>111</v>
      </c>
      <c r="E98" s="106"/>
      <c r="F98" s="121">
        <f>VLOOKUP(D98,'[1]MAX-MIN'!$A$4:$E$42,2,0)</f>
        <v>8</v>
      </c>
      <c r="G98" s="121">
        <f>VLOOKUP(D98,'[1]MAX-MIN'!$A$4:$E$42,3,0)</f>
        <v>8750000</v>
      </c>
      <c r="H98" s="121">
        <f>VLOOKUP(D98,'[1]MAX-MIN'!$A$4:$E$42,4,0)</f>
        <v>8033066.1856345227</v>
      </c>
      <c r="I98" s="121">
        <f>VLOOKUP(D98,'[1]MAX-MIN'!$A$4:$E$42,5,0)</f>
        <v>7500000</v>
      </c>
      <c r="J98" s="101">
        <v>1500</v>
      </c>
      <c r="K98" s="79">
        <v>5.4</v>
      </c>
      <c r="L98" s="92">
        <v>3.6</v>
      </c>
      <c r="M98" s="92">
        <v>2.5</v>
      </c>
      <c r="N98" s="93">
        <f t="shared" si="10"/>
        <v>3750</v>
      </c>
      <c r="O98" s="107"/>
      <c r="P98" s="94">
        <f t="shared" si="7"/>
        <v>535537.74570896826</v>
      </c>
      <c r="Q98" s="94">
        <f t="shared" si="8"/>
        <v>250</v>
      </c>
      <c r="R98" s="94">
        <f t="shared" si="9"/>
        <v>0</v>
      </c>
      <c r="S98" s="95"/>
      <c r="T98" s="96" t="s">
        <v>477</v>
      </c>
      <c r="U98" s="105"/>
      <c r="V98" s="105"/>
      <c r="W98" s="105"/>
      <c r="X98" s="105"/>
      <c r="Y98" s="105" t="s">
        <v>77</v>
      </c>
      <c r="Z98" s="105"/>
      <c r="AC98" s="122">
        <f t="shared" si="11"/>
        <v>8750</v>
      </c>
      <c r="AD98" s="122">
        <f t="shared" si="12"/>
        <v>8033.0661856345223</v>
      </c>
      <c r="AE98" s="122">
        <f t="shared" si="13"/>
        <v>7500</v>
      </c>
    </row>
    <row r="99" spans="1:31" s="45" customFormat="1" ht="15" x14ac:dyDescent="0.2">
      <c r="A99" s="280"/>
      <c r="B99" s="273"/>
      <c r="C99" s="273"/>
      <c r="D99" s="74" t="s">
        <v>112</v>
      </c>
      <c r="E99" s="106"/>
      <c r="F99" s="121">
        <f>VLOOKUP(D99,'[1]MAX-MIN'!$A$4:$E$42,2,0)</f>
        <v>9</v>
      </c>
      <c r="G99" s="121">
        <f>VLOOKUP(D99,'[1]MAX-MIN'!$A$4:$E$42,3,0)</f>
        <v>6250000</v>
      </c>
      <c r="H99" s="121">
        <f>VLOOKUP(D99,'[1]MAX-MIN'!$A$4:$E$42,4,0)</f>
        <v>5662465.7064471878</v>
      </c>
      <c r="I99" s="121">
        <f>VLOOKUP(D99,'[1]MAX-MIN'!$A$4:$E$42,5,0)</f>
        <v>5312500</v>
      </c>
      <c r="J99" s="101">
        <v>1000</v>
      </c>
      <c r="K99" s="79">
        <v>6</v>
      </c>
      <c r="L99" s="92">
        <v>3.8</v>
      </c>
      <c r="M99" s="92">
        <v>2.5</v>
      </c>
      <c r="N99" s="93">
        <f t="shared" si="10"/>
        <v>2500</v>
      </c>
      <c r="O99" s="107"/>
      <c r="P99" s="94">
        <f t="shared" si="7"/>
        <v>566246.57064471871</v>
      </c>
      <c r="Q99" s="94">
        <f t="shared" si="8"/>
        <v>250</v>
      </c>
      <c r="R99" s="94">
        <f t="shared" si="9"/>
        <v>0</v>
      </c>
      <c r="S99" s="95"/>
      <c r="T99" s="96" t="s">
        <v>477</v>
      </c>
      <c r="U99" s="105"/>
      <c r="V99" s="105"/>
      <c r="W99" s="105"/>
      <c r="X99" s="105"/>
      <c r="Y99" s="105" t="s">
        <v>77</v>
      </c>
      <c r="Z99" s="105"/>
      <c r="AC99" s="122">
        <f t="shared" si="11"/>
        <v>6250</v>
      </c>
      <c r="AD99" s="122">
        <f t="shared" si="12"/>
        <v>5662.4657064471876</v>
      </c>
      <c r="AE99" s="122">
        <f t="shared" si="13"/>
        <v>5312.5</v>
      </c>
    </row>
    <row r="100" spans="1:31" s="45" customFormat="1" ht="38.25" x14ac:dyDescent="0.2">
      <c r="A100" s="280"/>
      <c r="B100" s="273"/>
      <c r="C100" s="273"/>
      <c r="D100" s="74" t="s">
        <v>344</v>
      </c>
      <c r="E100" s="106"/>
      <c r="F100" s="121"/>
      <c r="G100" s="121"/>
      <c r="H100" s="121"/>
      <c r="I100" s="121"/>
      <c r="J100" s="101">
        <v>300</v>
      </c>
      <c r="K100" s="79">
        <v>0</v>
      </c>
      <c r="L100" s="92">
        <v>2</v>
      </c>
      <c r="M100" s="92">
        <v>1.6</v>
      </c>
      <c r="N100" s="93">
        <f t="shared" si="10"/>
        <v>480</v>
      </c>
      <c r="O100" s="107"/>
      <c r="P100" s="94">
        <f t="shared" si="7"/>
        <v>0</v>
      </c>
      <c r="Q100" s="94">
        <f t="shared" si="8"/>
        <v>160</v>
      </c>
      <c r="R100" s="94">
        <f t="shared" si="9"/>
        <v>0</v>
      </c>
      <c r="S100" s="95" t="s">
        <v>463</v>
      </c>
      <c r="T100" s="96" t="s">
        <v>477</v>
      </c>
      <c r="U100" s="105"/>
      <c r="V100" s="105"/>
      <c r="W100" s="105"/>
      <c r="X100" s="105"/>
      <c r="Y100" s="105" t="s">
        <v>77</v>
      </c>
      <c r="Z100" s="105"/>
      <c r="AC100" s="122">
        <f t="shared" si="11"/>
        <v>0</v>
      </c>
      <c r="AD100" s="122">
        <f t="shared" si="12"/>
        <v>0</v>
      </c>
      <c r="AE100" s="122">
        <f t="shared" si="13"/>
        <v>0</v>
      </c>
    </row>
    <row r="101" spans="1:31" s="45" customFormat="1" ht="25.5" x14ac:dyDescent="0.2">
      <c r="A101" s="280"/>
      <c r="B101" s="273"/>
      <c r="C101" s="273"/>
      <c r="D101" s="74" t="s">
        <v>345</v>
      </c>
      <c r="E101" s="106"/>
      <c r="F101" s="121"/>
      <c r="G101" s="121"/>
      <c r="H101" s="121"/>
      <c r="I101" s="121"/>
      <c r="J101" s="101">
        <v>300</v>
      </c>
      <c r="K101" s="79">
        <v>0</v>
      </c>
      <c r="L101" s="92">
        <v>2</v>
      </c>
      <c r="M101" s="92">
        <v>1.6</v>
      </c>
      <c r="N101" s="93">
        <f t="shared" si="10"/>
        <v>480</v>
      </c>
      <c r="O101" s="107"/>
      <c r="P101" s="94">
        <f t="shared" si="7"/>
        <v>0</v>
      </c>
      <c r="Q101" s="94">
        <f t="shared" si="8"/>
        <v>160</v>
      </c>
      <c r="R101" s="94">
        <f t="shared" si="9"/>
        <v>0</v>
      </c>
      <c r="S101" s="95" t="s">
        <v>463</v>
      </c>
      <c r="T101" s="96" t="s">
        <v>477</v>
      </c>
      <c r="U101" s="105"/>
      <c r="V101" s="105"/>
      <c r="W101" s="105"/>
      <c r="X101" s="105"/>
      <c r="Y101" s="105" t="s">
        <v>77</v>
      </c>
      <c r="Z101" s="105"/>
      <c r="AC101" s="122">
        <f t="shared" si="11"/>
        <v>0</v>
      </c>
      <c r="AD101" s="122">
        <f t="shared" si="12"/>
        <v>0</v>
      </c>
      <c r="AE101" s="122">
        <f t="shared" si="13"/>
        <v>0</v>
      </c>
    </row>
    <row r="102" spans="1:31" s="45" customFormat="1" ht="15" x14ac:dyDescent="0.2">
      <c r="A102" s="280"/>
      <c r="B102" s="273"/>
      <c r="C102" s="273"/>
      <c r="D102" s="74" t="s">
        <v>346</v>
      </c>
      <c r="E102" s="106"/>
      <c r="F102" s="121"/>
      <c r="G102" s="121"/>
      <c r="H102" s="121"/>
      <c r="I102" s="121"/>
      <c r="J102" s="101">
        <v>300</v>
      </c>
      <c r="K102" s="79">
        <v>0</v>
      </c>
      <c r="L102" s="92">
        <v>2</v>
      </c>
      <c r="M102" s="92">
        <v>1.6</v>
      </c>
      <c r="N102" s="93">
        <f t="shared" si="10"/>
        <v>480</v>
      </c>
      <c r="O102" s="107"/>
      <c r="P102" s="94">
        <f t="shared" si="7"/>
        <v>0</v>
      </c>
      <c r="Q102" s="94">
        <f t="shared" si="8"/>
        <v>160</v>
      </c>
      <c r="R102" s="94">
        <f t="shared" si="9"/>
        <v>0</v>
      </c>
      <c r="S102" s="95" t="s">
        <v>463</v>
      </c>
      <c r="T102" s="96" t="s">
        <v>477</v>
      </c>
      <c r="U102" s="105"/>
      <c r="V102" s="105"/>
      <c r="W102" s="105"/>
      <c r="X102" s="105"/>
      <c r="Y102" s="105" t="s">
        <v>77</v>
      </c>
      <c r="Z102" s="105"/>
      <c r="AC102" s="122">
        <f t="shared" si="11"/>
        <v>0</v>
      </c>
      <c r="AD102" s="122">
        <f t="shared" si="12"/>
        <v>0</v>
      </c>
      <c r="AE102" s="122">
        <f t="shared" si="13"/>
        <v>0</v>
      </c>
    </row>
    <row r="103" spans="1:31" s="45" customFormat="1" ht="25.5" x14ac:dyDescent="0.2">
      <c r="A103" s="280"/>
      <c r="B103" s="273"/>
      <c r="C103" s="273"/>
      <c r="D103" s="74" t="s">
        <v>347</v>
      </c>
      <c r="E103" s="106"/>
      <c r="F103" s="121"/>
      <c r="G103" s="121"/>
      <c r="H103" s="121"/>
      <c r="I103" s="121"/>
      <c r="J103" s="101">
        <v>300</v>
      </c>
      <c r="K103" s="79">
        <v>0</v>
      </c>
      <c r="L103" s="92">
        <v>2</v>
      </c>
      <c r="M103" s="92">
        <v>1.6</v>
      </c>
      <c r="N103" s="93">
        <f t="shared" si="10"/>
        <v>480</v>
      </c>
      <c r="O103" s="107"/>
      <c r="P103" s="94">
        <f t="shared" si="7"/>
        <v>0</v>
      </c>
      <c r="Q103" s="94">
        <f t="shared" si="8"/>
        <v>160</v>
      </c>
      <c r="R103" s="94">
        <f t="shared" si="9"/>
        <v>0</v>
      </c>
      <c r="S103" s="95" t="s">
        <v>463</v>
      </c>
      <c r="T103" s="96" t="s">
        <v>477</v>
      </c>
      <c r="U103" s="105"/>
      <c r="V103" s="105"/>
      <c r="W103" s="105"/>
      <c r="X103" s="105"/>
      <c r="Y103" s="105" t="s">
        <v>77</v>
      </c>
      <c r="Z103" s="105"/>
      <c r="AC103" s="122">
        <f t="shared" si="11"/>
        <v>0</v>
      </c>
      <c r="AD103" s="122">
        <f t="shared" si="12"/>
        <v>0</v>
      </c>
      <c r="AE103" s="122">
        <f t="shared" si="13"/>
        <v>0</v>
      </c>
    </row>
    <row r="104" spans="1:31" s="45" customFormat="1" ht="25.5" x14ac:dyDescent="0.2">
      <c r="A104" s="280"/>
      <c r="B104" s="273"/>
      <c r="C104" s="273"/>
      <c r="D104" s="74" t="s">
        <v>113</v>
      </c>
      <c r="E104" s="106"/>
      <c r="F104" s="121"/>
      <c r="G104" s="121"/>
      <c r="H104" s="121"/>
      <c r="I104" s="121"/>
      <c r="J104" s="101">
        <v>180</v>
      </c>
      <c r="K104" s="79">
        <v>0</v>
      </c>
      <c r="L104" s="92">
        <v>2</v>
      </c>
      <c r="M104" s="92">
        <v>1.6</v>
      </c>
      <c r="N104" s="93">
        <f t="shared" si="10"/>
        <v>288</v>
      </c>
      <c r="O104" s="107"/>
      <c r="P104" s="94">
        <f t="shared" si="7"/>
        <v>0</v>
      </c>
      <c r="Q104" s="94">
        <f t="shared" si="8"/>
        <v>160</v>
      </c>
      <c r="R104" s="94">
        <f t="shared" si="9"/>
        <v>0</v>
      </c>
      <c r="S104" s="95" t="s">
        <v>463</v>
      </c>
      <c r="T104" s="96" t="s">
        <v>477</v>
      </c>
      <c r="U104" s="105"/>
      <c r="V104" s="105"/>
      <c r="W104" s="105"/>
      <c r="X104" s="105"/>
      <c r="Y104" s="105" t="s">
        <v>77</v>
      </c>
      <c r="Z104" s="105"/>
      <c r="AC104" s="122">
        <f t="shared" si="11"/>
        <v>0</v>
      </c>
      <c r="AD104" s="122">
        <f t="shared" si="12"/>
        <v>0</v>
      </c>
      <c r="AE104" s="122">
        <f t="shared" si="13"/>
        <v>0</v>
      </c>
    </row>
    <row r="105" spans="1:31" s="45" customFormat="1" ht="15" x14ac:dyDescent="0.2">
      <c r="A105" s="280"/>
      <c r="B105" s="273"/>
      <c r="C105" s="273"/>
      <c r="D105" s="74" t="s">
        <v>457</v>
      </c>
      <c r="E105" s="106"/>
      <c r="F105" s="121">
        <f>VLOOKUP(D105,'[1]MAX-MIN'!$A$4:$E$42,2,0)</f>
        <v>1</v>
      </c>
      <c r="G105" s="121">
        <f>VLOOKUP(D105,'[1]MAX-MIN'!$A$4:$E$42,3,0)</f>
        <v>1785714.2857142857</v>
      </c>
      <c r="H105" s="121">
        <f>VLOOKUP(D105,'[1]MAX-MIN'!$A$4:$E$42,4,0)</f>
        <v>1785714.2857142857</v>
      </c>
      <c r="I105" s="121">
        <f>VLOOKUP(D105,'[1]MAX-MIN'!$A$4:$E$42,5,0)</f>
        <v>1785714.2857142857</v>
      </c>
      <c r="J105" s="101">
        <v>300</v>
      </c>
      <c r="K105" s="79">
        <v>0</v>
      </c>
      <c r="L105" s="92">
        <v>2</v>
      </c>
      <c r="M105" s="92">
        <v>1.6</v>
      </c>
      <c r="N105" s="93">
        <f t="shared" si="10"/>
        <v>480</v>
      </c>
      <c r="O105" s="107"/>
      <c r="P105" s="94">
        <f t="shared" si="7"/>
        <v>595238.09523809527</v>
      </c>
      <c r="Q105" s="94">
        <f t="shared" si="8"/>
        <v>160</v>
      </c>
      <c r="R105" s="94">
        <f t="shared" si="9"/>
        <v>0</v>
      </c>
      <c r="S105" s="95" t="s">
        <v>463</v>
      </c>
      <c r="T105" s="96" t="s">
        <v>477</v>
      </c>
      <c r="U105" s="105"/>
      <c r="V105" s="105"/>
      <c r="W105" s="105"/>
      <c r="X105" s="105"/>
      <c r="Y105" s="105" t="s">
        <v>77</v>
      </c>
      <c r="Z105" s="105"/>
      <c r="AB105" s="45">
        <v>99</v>
      </c>
      <c r="AC105" s="122">
        <f t="shared" si="11"/>
        <v>1785.7142857142858</v>
      </c>
      <c r="AD105" s="122">
        <f t="shared" si="12"/>
        <v>1785.7142857142858</v>
      </c>
      <c r="AE105" s="122">
        <f t="shared" si="13"/>
        <v>1785.7142857142858</v>
      </c>
    </row>
    <row r="106" spans="1:31" s="45" customFormat="1" ht="25.5" x14ac:dyDescent="0.2">
      <c r="A106" s="280"/>
      <c r="B106" s="273"/>
      <c r="C106" s="273"/>
      <c r="D106" s="74" t="s">
        <v>458</v>
      </c>
      <c r="E106" s="106"/>
      <c r="F106" s="121"/>
      <c r="G106" s="121"/>
      <c r="H106" s="121"/>
      <c r="I106" s="121"/>
      <c r="J106" s="101">
        <v>250</v>
      </c>
      <c r="K106" s="79">
        <v>0</v>
      </c>
      <c r="L106" s="92">
        <v>2</v>
      </c>
      <c r="M106" s="92">
        <v>1.6</v>
      </c>
      <c r="N106" s="93">
        <f t="shared" si="10"/>
        <v>400</v>
      </c>
      <c r="O106" s="107"/>
      <c r="P106" s="94">
        <f t="shared" si="7"/>
        <v>0</v>
      </c>
      <c r="Q106" s="94">
        <f t="shared" si="8"/>
        <v>160</v>
      </c>
      <c r="R106" s="94">
        <f t="shared" si="9"/>
        <v>0</v>
      </c>
      <c r="S106" s="95" t="s">
        <v>463</v>
      </c>
      <c r="T106" s="96" t="s">
        <v>477</v>
      </c>
      <c r="U106" s="105" t="s">
        <v>78</v>
      </c>
      <c r="V106" s="105"/>
      <c r="W106" s="105"/>
      <c r="X106" s="105"/>
      <c r="Y106" s="105" t="s">
        <v>77</v>
      </c>
      <c r="Z106" s="105"/>
      <c r="AC106" s="122">
        <f t="shared" si="11"/>
        <v>0</v>
      </c>
      <c r="AD106" s="122">
        <f t="shared" si="12"/>
        <v>0</v>
      </c>
      <c r="AE106" s="122">
        <f t="shared" si="13"/>
        <v>0</v>
      </c>
    </row>
    <row r="107" spans="1:31" s="45" customFormat="1" ht="25.5" customHeight="1" x14ac:dyDescent="0.2">
      <c r="A107" s="280"/>
      <c r="B107" s="273"/>
      <c r="C107" s="273"/>
      <c r="D107" s="74" t="s">
        <v>348</v>
      </c>
      <c r="E107" s="106"/>
      <c r="F107" s="121"/>
      <c r="G107" s="121"/>
      <c r="H107" s="121"/>
      <c r="I107" s="121"/>
      <c r="J107" s="101">
        <v>250</v>
      </c>
      <c r="K107" s="79">
        <v>0</v>
      </c>
      <c r="L107" s="92">
        <v>2</v>
      </c>
      <c r="M107" s="92">
        <v>1.6</v>
      </c>
      <c r="N107" s="93">
        <f t="shared" si="10"/>
        <v>400</v>
      </c>
      <c r="O107" s="107"/>
      <c r="P107" s="94">
        <f t="shared" si="7"/>
        <v>0</v>
      </c>
      <c r="Q107" s="94">
        <f t="shared" si="8"/>
        <v>160</v>
      </c>
      <c r="R107" s="94">
        <f t="shared" si="9"/>
        <v>0</v>
      </c>
      <c r="S107" s="95" t="s">
        <v>463</v>
      </c>
      <c r="T107" s="96" t="s">
        <v>477</v>
      </c>
      <c r="U107" s="105"/>
      <c r="V107" s="105" t="s">
        <v>80</v>
      </c>
      <c r="W107" s="105"/>
      <c r="X107" s="105"/>
      <c r="Y107" s="105" t="s">
        <v>77</v>
      </c>
      <c r="Z107" s="105"/>
      <c r="AC107" s="122">
        <f t="shared" si="11"/>
        <v>0</v>
      </c>
      <c r="AD107" s="122">
        <f t="shared" si="12"/>
        <v>0</v>
      </c>
      <c r="AE107" s="122">
        <f t="shared" si="13"/>
        <v>0</v>
      </c>
    </row>
    <row r="108" spans="1:31" s="45" customFormat="1" ht="25.5" x14ac:dyDescent="0.2">
      <c r="A108" s="280"/>
      <c r="B108" s="273"/>
      <c r="C108" s="273"/>
      <c r="D108" s="74" t="s">
        <v>114</v>
      </c>
      <c r="E108" s="106"/>
      <c r="F108" s="121"/>
      <c r="G108" s="121"/>
      <c r="H108" s="121"/>
      <c r="I108" s="121"/>
      <c r="J108" s="101">
        <v>300</v>
      </c>
      <c r="K108" s="79">
        <v>0</v>
      </c>
      <c r="L108" s="92">
        <v>2</v>
      </c>
      <c r="M108" s="92">
        <v>1.6</v>
      </c>
      <c r="N108" s="93">
        <f t="shared" si="10"/>
        <v>480</v>
      </c>
      <c r="O108" s="107"/>
      <c r="P108" s="94">
        <f t="shared" si="7"/>
        <v>0</v>
      </c>
      <c r="Q108" s="94">
        <f t="shared" si="8"/>
        <v>160</v>
      </c>
      <c r="R108" s="94">
        <f t="shared" si="9"/>
        <v>0</v>
      </c>
      <c r="S108" s="95" t="s">
        <v>463</v>
      </c>
      <c r="T108" s="96" t="s">
        <v>477</v>
      </c>
      <c r="U108" s="105"/>
      <c r="V108" s="105" t="s">
        <v>80</v>
      </c>
      <c r="W108" s="105"/>
      <c r="X108" s="105"/>
      <c r="Y108" s="105" t="s">
        <v>77</v>
      </c>
      <c r="Z108" s="105"/>
      <c r="AC108" s="122">
        <f t="shared" si="11"/>
        <v>0</v>
      </c>
      <c r="AD108" s="122">
        <f t="shared" si="12"/>
        <v>0</v>
      </c>
      <c r="AE108" s="122">
        <f t="shared" si="13"/>
        <v>0</v>
      </c>
    </row>
    <row r="109" spans="1:31" s="45" customFormat="1" ht="25.5" x14ac:dyDescent="0.2">
      <c r="A109" s="280"/>
      <c r="B109" s="273"/>
      <c r="C109" s="273"/>
      <c r="D109" s="74" t="s">
        <v>349</v>
      </c>
      <c r="E109" s="106"/>
      <c r="F109" s="121"/>
      <c r="G109" s="121"/>
      <c r="H109" s="121"/>
      <c r="I109" s="121"/>
      <c r="J109" s="101">
        <v>300</v>
      </c>
      <c r="K109" s="79">
        <v>0</v>
      </c>
      <c r="L109" s="92">
        <v>2</v>
      </c>
      <c r="M109" s="92">
        <v>1.6</v>
      </c>
      <c r="N109" s="93">
        <f t="shared" si="10"/>
        <v>480</v>
      </c>
      <c r="O109" s="107"/>
      <c r="P109" s="94">
        <f t="shared" si="7"/>
        <v>0</v>
      </c>
      <c r="Q109" s="94">
        <f t="shared" si="8"/>
        <v>160</v>
      </c>
      <c r="R109" s="94">
        <f t="shared" si="9"/>
        <v>0</v>
      </c>
      <c r="S109" s="95" t="s">
        <v>463</v>
      </c>
      <c r="T109" s="96" t="s">
        <v>477</v>
      </c>
      <c r="U109" s="105"/>
      <c r="V109" s="105"/>
      <c r="W109" s="105"/>
      <c r="X109" s="105"/>
      <c r="Y109" s="105" t="s">
        <v>77</v>
      </c>
      <c r="Z109" s="105"/>
      <c r="AC109" s="122">
        <f t="shared" si="11"/>
        <v>0</v>
      </c>
      <c r="AD109" s="122">
        <f t="shared" si="12"/>
        <v>0</v>
      </c>
      <c r="AE109" s="122">
        <f t="shared" si="13"/>
        <v>0</v>
      </c>
    </row>
    <row r="110" spans="1:31" s="45" customFormat="1" ht="25.5" customHeight="1" x14ac:dyDescent="0.2">
      <c r="A110" s="280"/>
      <c r="B110" s="273"/>
      <c r="C110" s="273"/>
      <c r="D110" s="74" t="s">
        <v>115</v>
      </c>
      <c r="E110" s="106"/>
      <c r="F110" s="121"/>
      <c r="G110" s="121"/>
      <c r="H110" s="121"/>
      <c r="I110" s="121"/>
      <c r="J110" s="101">
        <v>140</v>
      </c>
      <c r="K110" s="79">
        <v>0</v>
      </c>
      <c r="L110" s="92">
        <v>2</v>
      </c>
      <c r="M110" s="92">
        <v>1.6</v>
      </c>
      <c r="N110" s="93">
        <f t="shared" si="10"/>
        <v>224</v>
      </c>
      <c r="O110" s="107"/>
      <c r="P110" s="94">
        <f t="shared" si="7"/>
        <v>0</v>
      </c>
      <c r="Q110" s="94">
        <f t="shared" si="8"/>
        <v>160</v>
      </c>
      <c r="R110" s="94">
        <f t="shared" si="9"/>
        <v>0</v>
      </c>
      <c r="S110" s="95" t="s">
        <v>463</v>
      </c>
      <c r="T110" s="96" t="s">
        <v>477</v>
      </c>
      <c r="U110" s="105"/>
      <c r="V110" s="105"/>
      <c r="W110" s="105"/>
      <c r="X110" s="105"/>
      <c r="Y110" s="105" t="s">
        <v>77</v>
      </c>
      <c r="Z110" s="105"/>
      <c r="AB110" s="45">
        <v>100</v>
      </c>
      <c r="AC110" s="122">
        <f t="shared" si="11"/>
        <v>0</v>
      </c>
      <c r="AD110" s="122">
        <f t="shared" si="12"/>
        <v>0</v>
      </c>
      <c r="AE110" s="122">
        <f t="shared" si="13"/>
        <v>0</v>
      </c>
    </row>
    <row r="111" spans="1:31" s="45" customFormat="1" ht="25.5" x14ac:dyDescent="0.2">
      <c r="A111" s="280"/>
      <c r="B111" s="273"/>
      <c r="C111" s="273"/>
      <c r="D111" s="74" t="s">
        <v>350</v>
      </c>
      <c r="E111" s="106"/>
      <c r="F111" s="121">
        <f>VLOOKUP(D111,'[1]MAX-MIN'!$A$4:$E$42,2,0)</f>
        <v>1</v>
      </c>
      <c r="G111" s="121">
        <f>VLOOKUP(D111,'[1]MAX-MIN'!$A$4:$E$42,3,0)</f>
        <v>1454741.3793103448</v>
      </c>
      <c r="H111" s="121">
        <f>VLOOKUP(D111,'[1]MAX-MIN'!$A$4:$E$42,4,0)</f>
        <v>1454741.3793103448</v>
      </c>
      <c r="I111" s="121">
        <f>VLOOKUP(D111,'[1]MAX-MIN'!$A$4:$E$42,5,0)</f>
        <v>1454741.3793103448</v>
      </c>
      <c r="J111" s="101">
        <v>180</v>
      </c>
      <c r="K111" s="79">
        <v>0</v>
      </c>
      <c r="L111" s="92">
        <v>2</v>
      </c>
      <c r="M111" s="92">
        <v>1.6</v>
      </c>
      <c r="N111" s="93">
        <f t="shared" si="10"/>
        <v>288</v>
      </c>
      <c r="O111" s="107"/>
      <c r="P111" s="94">
        <f t="shared" si="7"/>
        <v>808189.6551724138</v>
      </c>
      <c r="Q111" s="94">
        <f t="shared" si="8"/>
        <v>160</v>
      </c>
      <c r="R111" s="94">
        <f t="shared" si="9"/>
        <v>0</v>
      </c>
      <c r="S111" s="95" t="s">
        <v>463</v>
      </c>
      <c r="T111" s="96" t="s">
        <v>477</v>
      </c>
      <c r="U111" s="105"/>
      <c r="V111" s="105"/>
      <c r="W111" s="105"/>
      <c r="X111" s="105"/>
      <c r="Y111" s="105" t="s">
        <v>77</v>
      </c>
      <c r="Z111" s="105"/>
      <c r="AC111" s="122">
        <f t="shared" si="11"/>
        <v>1454.7413793103449</v>
      </c>
      <c r="AD111" s="122">
        <f t="shared" si="12"/>
        <v>1454.7413793103449</v>
      </c>
      <c r="AE111" s="122">
        <f t="shared" si="13"/>
        <v>1454.7413793103449</v>
      </c>
    </row>
    <row r="112" spans="1:31" s="45" customFormat="1" ht="15" x14ac:dyDescent="0.2">
      <c r="A112" s="280"/>
      <c r="B112" s="273"/>
      <c r="C112" s="273"/>
      <c r="D112" s="74" t="s">
        <v>116</v>
      </c>
      <c r="E112" s="106"/>
      <c r="F112" s="121">
        <f>VLOOKUP(D112,'[1]MAX-MIN'!$A$4:$E$42,2,0)</f>
        <v>4</v>
      </c>
      <c r="G112" s="121">
        <f>VLOOKUP(D112,'[1]MAX-MIN'!$A$4:$E$42,3,0)</f>
        <v>1143292.6829268294</v>
      </c>
      <c r="H112" s="121">
        <f>VLOOKUP(D112,'[1]MAX-MIN'!$A$4:$E$42,4,0)</f>
        <v>1074952.3844471532</v>
      </c>
      <c r="I112" s="121">
        <f>VLOOKUP(D112,'[1]MAX-MIN'!$A$4:$E$42,5,0)</f>
        <v>1047120.4188481675</v>
      </c>
      <c r="J112" s="101">
        <v>130</v>
      </c>
      <c r="K112" s="79">
        <v>0</v>
      </c>
      <c r="L112" s="92">
        <v>2</v>
      </c>
      <c r="M112" s="92">
        <v>1.6</v>
      </c>
      <c r="N112" s="93">
        <f t="shared" si="10"/>
        <v>208</v>
      </c>
      <c r="O112" s="107"/>
      <c r="P112" s="94">
        <f t="shared" si="7"/>
        <v>826886.44957473315</v>
      </c>
      <c r="Q112" s="94">
        <f t="shared" si="8"/>
        <v>160</v>
      </c>
      <c r="R112" s="94">
        <f t="shared" si="9"/>
        <v>0</v>
      </c>
      <c r="S112" s="95" t="s">
        <v>463</v>
      </c>
      <c r="T112" s="96" t="s">
        <v>477</v>
      </c>
      <c r="U112" s="105"/>
      <c r="V112" s="105"/>
      <c r="W112" s="105"/>
      <c r="X112" s="105"/>
      <c r="Y112" s="105" t="s">
        <v>77</v>
      </c>
      <c r="Z112" s="105"/>
      <c r="AC112" s="122">
        <f t="shared" si="11"/>
        <v>1143.2926829268295</v>
      </c>
      <c r="AD112" s="122">
        <f t="shared" si="12"/>
        <v>1074.9523844471532</v>
      </c>
      <c r="AE112" s="122">
        <f t="shared" si="13"/>
        <v>1047.1204188481674</v>
      </c>
    </row>
    <row r="113" spans="1:31" s="45" customFormat="1" ht="25.5" x14ac:dyDescent="0.2">
      <c r="A113" s="280"/>
      <c r="B113" s="279"/>
      <c r="C113" s="279" t="s">
        <v>82</v>
      </c>
      <c r="D113" s="108" t="s">
        <v>459</v>
      </c>
      <c r="E113" s="106"/>
      <c r="F113" s="121">
        <f>VLOOKUP(D113,'[1]MAX-MIN'!$A$4:$E$42,2,0)</f>
        <v>9</v>
      </c>
      <c r="G113" s="121">
        <f>VLOOKUP(D113,'[1]MAX-MIN'!$A$4:$E$42,3,0)</f>
        <v>5952380.9523809524</v>
      </c>
      <c r="H113" s="121">
        <f>VLOOKUP(D113,'[1]MAX-MIN'!$A$4:$E$42,4,0)</f>
        <v>5522486.7724867724</v>
      </c>
      <c r="I113" s="121">
        <f>VLOOKUP(D113,'[1]MAX-MIN'!$A$4:$E$42,5,0)</f>
        <v>5059523.8095238097</v>
      </c>
      <c r="J113" s="82">
        <v>1000</v>
      </c>
      <c r="K113" s="79">
        <v>0</v>
      </c>
      <c r="L113" s="92">
        <v>2</v>
      </c>
      <c r="M113" s="92">
        <v>1.6</v>
      </c>
      <c r="N113" s="93">
        <f t="shared" si="10"/>
        <v>1600</v>
      </c>
      <c r="O113" s="107"/>
      <c r="P113" s="94">
        <f t="shared" si="7"/>
        <v>552248.67724867724</v>
      </c>
      <c r="Q113" s="94">
        <f t="shared" si="8"/>
        <v>160</v>
      </c>
      <c r="R113" s="94">
        <f t="shared" si="9"/>
        <v>0</v>
      </c>
      <c r="S113" s="95" t="s">
        <v>472</v>
      </c>
      <c r="T113" s="96" t="s">
        <v>477</v>
      </c>
      <c r="U113" s="105"/>
      <c r="V113" s="105"/>
      <c r="W113" s="105"/>
      <c r="X113" s="105"/>
      <c r="Y113" s="105" t="s">
        <v>77</v>
      </c>
      <c r="Z113" s="105"/>
      <c r="AC113" s="122">
        <f t="shared" si="11"/>
        <v>5952.3809523809523</v>
      </c>
      <c r="AD113" s="122">
        <f t="shared" si="12"/>
        <v>5522.4867724867727</v>
      </c>
      <c r="AE113" s="122">
        <f t="shared" si="13"/>
        <v>5059.5238095238101</v>
      </c>
    </row>
    <row r="114" spans="1:31" s="45" customFormat="1" x14ac:dyDescent="0.2">
      <c r="A114" s="280"/>
      <c r="B114" s="280"/>
      <c r="C114" s="280"/>
      <c r="D114" s="108" t="s">
        <v>460</v>
      </c>
      <c r="E114" s="106"/>
      <c r="F114" s="121">
        <f>VLOOKUP(D114,'[1]MAX-MIN'!$A$4:$E$42,2,0)</f>
        <v>3</v>
      </c>
      <c r="G114" s="121">
        <f>VLOOKUP(D114,'[1]MAX-MIN'!$A$4:$E$42,3,0)</f>
        <v>6875000</v>
      </c>
      <c r="H114" s="121">
        <f>VLOOKUP(D114,'[1]MAX-MIN'!$A$4:$E$42,4,0)</f>
        <v>6458333.333333333</v>
      </c>
      <c r="I114" s="121">
        <f>VLOOKUP(D114,'[1]MAX-MIN'!$A$4:$E$42,5,0)</f>
        <v>6250000</v>
      </c>
      <c r="J114" s="82">
        <v>1500</v>
      </c>
      <c r="K114" s="79">
        <v>4.5999999999999996</v>
      </c>
      <c r="L114" s="92">
        <v>3.2</v>
      </c>
      <c r="M114" s="92">
        <v>2.2999999999999998</v>
      </c>
      <c r="N114" s="93">
        <f t="shared" si="10"/>
        <v>3449.9999999999995</v>
      </c>
      <c r="O114" s="107"/>
      <c r="P114" s="94">
        <f t="shared" si="7"/>
        <v>430555.55555555556</v>
      </c>
      <c r="Q114" s="94">
        <f t="shared" si="8"/>
        <v>229.99999999999997</v>
      </c>
      <c r="R114" s="94">
        <f t="shared" si="9"/>
        <v>0</v>
      </c>
      <c r="S114" s="95"/>
      <c r="T114" s="96" t="s">
        <v>477</v>
      </c>
      <c r="U114" s="105"/>
      <c r="V114" s="105"/>
      <c r="W114" s="105"/>
      <c r="X114" s="105"/>
      <c r="Y114" s="105" t="s">
        <v>77</v>
      </c>
      <c r="Z114" s="105"/>
      <c r="AC114" s="122">
        <f t="shared" si="11"/>
        <v>6875</v>
      </c>
      <c r="AD114" s="122">
        <f t="shared" si="12"/>
        <v>6458.333333333333</v>
      </c>
      <c r="AE114" s="122">
        <f t="shared" si="13"/>
        <v>6250</v>
      </c>
    </row>
    <row r="115" spans="1:31" s="45" customFormat="1" ht="25.5" x14ac:dyDescent="0.2">
      <c r="A115" s="280"/>
      <c r="B115" s="280"/>
      <c r="C115" s="280"/>
      <c r="D115" s="108" t="s">
        <v>461</v>
      </c>
      <c r="E115" s="106"/>
      <c r="F115" s="121">
        <f>VLOOKUP(D115,'[1]MAX-MIN'!$A$4:$E$42,2,0)</f>
        <v>9</v>
      </c>
      <c r="G115" s="121">
        <f>VLOOKUP(D115,'[1]MAX-MIN'!$A$4:$E$42,3,0)</f>
        <v>4464285.7142857146</v>
      </c>
      <c r="H115" s="121">
        <f>VLOOKUP(D115,'[1]MAX-MIN'!$A$4:$E$42,4,0)</f>
        <v>4128006.9459511968</v>
      </c>
      <c r="I115" s="121">
        <f>VLOOKUP(D115,'[1]MAX-MIN'!$A$4:$E$42,5,0)</f>
        <v>3891941.3919413919</v>
      </c>
      <c r="J115" s="82">
        <v>1000</v>
      </c>
      <c r="K115" s="79">
        <v>0</v>
      </c>
      <c r="L115" s="92">
        <v>3</v>
      </c>
      <c r="M115" s="92">
        <v>2.2000000000000002</v>
      </c>
      <c r="N115" s="93">
        <f t="shared" si="10"/>
        <v>2200</v>
      </c>
      <c r="O115" s="107"/>
      <c r="P115" s="94">
        <f t="shared" si="7"/>
        <v>412800.69459511968</v>
      </c>
      <c r="Q115" s="94">
        <f t="shared" si="8"/>
        <v>220.00000000000003</v>
      </c>
      <c r="R115" s="94">
        <f t="shared" si="9"/>
        <v>0</v>
      </c>
      <c r="S115" s="95" t="s">
        <v>473</v>
      </c>
      <c r="T115" s="96" t="s">
        <v>477</v>
      </c>
      <c r="U115" s="105"/>
      <c r="V115" s="105"/>
      <c r="W115" s="105"/>
      <c r="X115" s="105"/>
      <c r="Y115" s="105" t="s">
        <v>77</v>
      </c>
      <c r="Z115" s="105"/>
      <c r="AC115" s="122">
        <f t="shared" si="11"/>
        <v>4464.2857142857147</v>
      </c>
      <c r="AD115" s="122">
        <f t="shared" si="12"/>
        <v>4128.0069459511969</v>
      </c>
      <c r="AE115" s="122">
        <f t="shared" si="13"/>
        <v>3891.9413919413919</v>
      </c>
    </row>
    <row r="116" spans="1:31" s="45" customFormat="1" ht="25.5" x14ac:dyDescent="0.2">
      <c r="A116" s="281"/>
      <c r="B116" s="281"/>
      <c r="C116" s="281"/>
      <c r="D116" s="108" t="s">
        <v>462</v>
      </c>
      <c r="E116" s="106"/>
      <c r="F116" s="121"/>
      <c r="G116" s="121"/>
      <c r="H116" s="121"/>
      <c r="I116" s="121"/>
      <c r="J116" s="82">
        <v>1000</v>
      </c>
      <c r="K116" s="79">
        <v>0</v>
      </c>
      <c r="L116" s="92">
        <v>3</v>
      </c>
      <c r="M116" s="92">
        <v>2.2000000000000002</v>
      </c>
      <c r="N116" s="93">
        <f t="shared" si="10"/>
        <v>2200</v>
      </c>
      <c r="O116" s="107"/>
      <c r="P116" s="94">
        <f t="shared" si="7"/>
        <v>0</v>
      </c>
      <c r="Q116" s="94">
        <f t="shared" si="8"/>
        <v>220.00000000000003</v>
      </c>
      <c r="R116" s="94">
        <f t="shared" si="9"/>
        <v>0</v>
      </c>
      <c r="S116" s="95" t="s">
        <v>474</v>
      </c>
      <c r="T116" s="96" t="s">
        <v>477</v>
      </c>
      <c r="U116" s="105"/>
      <c r="V116" s="105"/>
      <c r="W116" s="105"/>
      <c r="X116" s="105"/>
      <c r="Y116" s="105" t="s">
        <v>77</v>
      </c>
      <c r="Z116" s="105"/>
      <c r="AC116" s="122">
        <f t="shared" si="11"/>
        <v>0</v>
      </c>
      <c r="AD116" s="122">
        <f t="shared" si="12"/>
        <v>0</v>
      </c>
      <c r="AE116" s="122">
        <f t="shared" si="13"/>
        <v>0</v>
      </c>
    </row>
    <row r="117" spans="1:31" x14ac:dyDescent="0.25">
      <c r="N117" s="93">
        <f t="shared" si="10"/>
        <v>0</v>
      </c>
    </row>
    <row r="118" spans="1:31" x14ac:dyDescent="0.25">
      <c r="N118" s="93">
        <f t="shared" si="10"/>
        <v>0</v>
      </c>
    </row>
    <row r="119" spans="1:31" x14ac:dyDescent="0.25">
      <c r="N119" s="93">
        <f t="shared" si="10"/>
        <v>0</v>
      </c>
    </row>
    <row r="120" spans="1:31" s="45" customFormat="1" x14ac:dyDescent="0.25">
      <c r="D120" s="51"/>
      <c r="E120" s="117"/>
      <c r="F120" s="44"/>
      <c r="G120" s="52"/>
      <c r="H120" s="52"/>
      <c r="I120" s="52"/>
      <c r="J120" s="52"/>
      <c r="K120" s="52"/>
      <c r="L120" s="52"/>
      <c r="M120" s="52"/>
      <c r="N120" s="47"/>
      <c r="O120" s="47"/>
      <c r="P120" s="59"/>
      <c r="Q120" s="59"/>
      <c r="R120" s="59"/>
      <c r="S120" s="56"/>
      <c r="T120" s="117"/>
      <c r="U120" s="117"/>
      <c r="V120" s="117"/>
      <c r="W120" s="117"/>
      <c r="X120" s="117"/>
      <c r="Y120" s="117"/>
      <c r="Z120" s="117"/>
    </row>
    <row r="121" spans="1:31" x14ac:dyDescent="0.25">
      <c r="D121" s="48"/>
      <c r="E121" s="44"/>
      <c r="F121" s="44"/>
      <c r="G121" s="44"/>
      <c r="H121" s="44"/>
      <c r="I121" s="44"/>
      <c r="N121" s="53"/>
      <c r="O121" s="53"/>
      <c r="P121" s="44"/>
    </row>
    <row r="122" spans="1:31" x14ac:dyDescent="0.25">
      <c r="D122" s="48"/>
      <c r="E122" s="44"/>
      <c r="F122" s="44"/>
      <c r="G122" s="44"/>
      <c r="H122" s="44"/>
      <c r="I122" s="44"/>
      <c r="N122" s="53"/>
      <c r="O122" s="53"/>
      <c r="P122" s="44"/>
    </row>
    <row r="123" spans="1:31" x14ac:dyDescent="0.25">
      <c r="D123" s="48"/>
      <c r="E123" s="44"/>
      <c r="F123" s="44"/>
      <c r="G123" s="44"/>
      <c r="H123" s="44"/>
      <c r="I123" s="44"/>
      <c r="N123" s="53"/>
      <c r="O123" s="53"/>
      <c r="P123" s="44"/>
    </row>
    <row r="124" spans="1:31" x14ac:dyDescent="0.25">
      <c r="D124" s="48"/>
      <c r="E124" s="272"/>
      <c r="F124" s="272"/>
      <c r="G124" s="272"/>
      <c r="H124" s="272"/>
      <c r="I124" s="272"/>
      <c r="J124" s="272"/>
      <c r="K124" s="117"/>
      <c r="L124" s="117"/>
      <c r="M124" s="117"/>
      <c r="N124" s="272"/>
      <c r="O124" s="272"/>
      <c r="P124" s="272"/>
      <c r="Q124" s="272"/>
      <c r="R124" s="272"/>
      <c r="S124" s="272"/>
    </row>
  </sheetData>
  <autoFilter ref="A8:AB119"/>
  <mergeCells count="78">
    <mergeCell ref="N124:S124"/>
    <mergeCell ref="A97:A116"/>
    <mergeCell ref="B97:B112"/>
    <mergeCell ref="C97:C112"/>
    <mergeCell ref="B113:B116"/>
    <mergeCell ref="C113:C116"/>
    <mergeCell ref="E124:J124"/>
    <mergeCell ref="A91:A93"/>
    <mergeCell ref="B91:B93"/>
    <mergeCell ref="C91:C93"/>
    <mergeCell ref="A94:A95"/>
    <mergeCell ref="B94:B95"/>
    <mergeCell ref="C94:C95"/>
    <mergeCell ref="A86:A88"/>
    <mergeCell ref="B86:B88"/>
    <mergeCell ref="C86:C88"/>
    <mergeCell ref="A89:A90"/>
    <mergeCell ref="B89:B90"/>
    <mergeCell ref="C89:C90"/>
    <mergeCell ref="A48:A50"/>
    <mergeCell ref="B48:B50"/>
    <mergeCell ref="C48:C50"/>
    <mergeCell ref="A51:A84"/>
    <mergeCell ref="B51:B84"/>
    <mergeCell ref="C51:C84"/>
    <mergeCell ref="A40:A41"/>
    <mergeCell ref="B40:B41"/>
    <mergeCell ref="C40:C41"/>
    <mergeCell ref="A44:A46"/>
    <mergeCell ref="B44:B46"/>
    <mergeCell ref="C44:C46"/>
    <mergeCell ref="A33:A36"/>
    <mergeCell ref="B33:B36"/>
    <mergeCell ref="C33:C36"/>
    <mergeCell ref="A37:A39"/>
    <mergeCell ref="B37:B39"/>
    <mergeCell ref="C37:C39"/>
    <mergeCell ref="A24:A27"/>
    <mergeCell ref="B24:B27"/>
    <mergeCell ref="C24:C27"/>
    <mergeCell ref="A28:A32"/>
    <mergeCell ref="B28:B32"/>
    <mergeCell ref="C28:C32"/>
    <mergeCell ref="A18:A20"/>
    <mergeCell ref="B18:B20"/>
    <mergeCell ref="C18:C20"/>
    <mergeCell ref="A21:A23"/>
    <mergeCell ref="B21:B23"/>
    <mergeCell ref="C21:C23"/>
    <mergeCell ref="Z6:Z7"/>
    <mergeCell ref="A12:A15"/>
    <mergeCell ref="B12:B15"/>
    <mergeCell ref="C12:C15"/>
    <mergeCell ref="A16:A17"/>
    <mergeCell ref="B16:B17"/>
    <mergeCell ref="C16:C17"/>
    <mergeCell ref="T6:T7"/>
    <mergeCell ref="U6:U7"/>
    <mergeCell ref="V6:V7"/>
    <mergeCell ref="W6:W7"/>
    <mergeCell ref="X6:X7"/>
    <mergeCell ref="Y6:Y7"/>
    <mergeCell ref="J6:J7"/>
    <mergeCell ref="K6:M6"/>
    <mergeCell ref="N6:N7"/>
    <mergeCell ref="O6:O7"/>
    <mergeCell ref="P6:R6"/>
    <mergeCell ref="S6:S7"/>
    <mergeCell ref="P1:S1"/>
    <mergeCell ref="D3:S3"/>
    <mergeCell ref="D4:S4"/>
    <mergeCell ref="D5:S5"/>
    <mergeCell ref="F6:I6"/>
    <mergeCell ref="A6:A7"/>
    <mergeCell ref="B6:B7"/>
    <mergeCell ref="C6:C7"/>
    <mergeCell ref="D6:D7"/>
    <mergeCell ref="E6:E7"/>
  </mergeCells>
  <conditionalFormatting sqref="D13:D116">
    <cfRule type="duplicateValues" dxfId="7" priority="1"/>
  </conditionalFormatting>
  <conditionalFormatting sqref="J56:M116">
    <cfRule type="expression" dxfId="6" priority="2" stopIfTrue="1">
      <formula>AND(#REF!&lt;&gt;#REF!,#REF!&lt;&gt;J56,#REF!&lt;&gt;J56)</formula>
    </cfRule>
    <cfRule type="expression" dxfId="5" priority="3" stopIfTrue="1">
      <formula>OR(#REF!&lt;&gt;#REF!,#REF!&lt;&gt;J56)</formula>
    </cfRule>
    <cfRule type="expression" dxfId="4" priority="4" stopIfTrue="1">
      <formula>AND(#REF!&lt;&gt;#REF!,#REF!=J56)</formula>
    </cfRule>
  </conditionalFormatting>
  <printOptions horizontalCentered="1"/>
  <pageMargins left="0.39370078740157483" right="0.23622047244094491" top="0.31496062992125984" bottom="0.39370078740157483" header="7.874015748031496E-2" footer="7.874015748031496E-2"/>
  <pageSetup paperSize="9" scale="75" orientation="landscape" r:id="rId1"/>
  <headerFooter>
    <oddFooter>&amp;R&amp;P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8"/>
  <sheetViews>
    <sheetView showZeros="0" zoomScale="85" zoomScaleNormal="85" workbookViewId="0">
      <selection activeCell="I20" sqref="I20"/>
    </sheetView>
  </sheetViews>
  <sheetFormatPr defaultRowHeight="15" x14ac:dyDescent="0.25"/>
  <cols>
    <col min="2" max="2" width="22.5703125" customWidth="1"/>
    <col min="8" max="9" width="9.140625" customWidth="1"/>
    <col min="10" max="13" width="9.140625" hidden="1" customWidth="1"/>
    <col min="14" max="14" width="43.140625" hidden="1" customWidth="1"/>
  </cols>
  <sheetData>
    <row r="1" spans="1:14" s="9" customFormat="1" x14ac:dyDescent="0.25">
      <c r="A1" s="306" t="s">
        <v>512</v>
      </c>
      <c r="B1" s="306"/>
      <c r="C1" s="306"/>
      <c r="D1" s="306"/>
      <c r="E1" s="306"/>
      <c r="F1" s="306"/>
      <c r="G1" s="306"/>
      <c r="H1" s="306"/>
      <c r="I1" s="134"/>
    </row>
    <row r="2" spans="1:14" s="9" customFormat="1" x14ac:dyDescent="0.25">
      <c r="A2" s="10"/>
      <c r="B2" s="10"/>
      <c r="C2" s="10"/>
      <c r="D2" s="10"/>
      <c r="E2" s="10"/>
      <c r="F2" s="307" t="s">
        <v>21</v>
      </c>
      <c r="G2" s="307"/>
      <c r="H2" s="307"/>
      <c r="I2" s="135"/>
    </row>
    <row r="3" spans="1:14" s="9" customFormat="1" x14ac:dyDescent="0.25">
      <c r="A3" s="308" t="s">
        <v>9</v>
      </c>
      <c r="B3" s="308" t="s">
        <v>22</v>
      </c>
      <c r="C3" s="308" t="s">
        <v>23</v>
      </c>
      <c r="D3" s="308" t="s">
        <v>24</v>
      </c>
      <c r="E3" s="308" t="s">
        <v>511</v>
      </c>
      <c r="F3" s="308"/>
      <c r="G3" s="308"/>
      <c r="H3" s="308"/>
      <c r="I3" s="132"/>
    </row>
    <row r="4" spans="1:14" s="9" customFormat="1" ht="118.5" customHeight="1" x14ac:dyDescent="0.25">
      <c r="A4" s="308"/>
      <c r="B4" s="308"/>
      <c r="C4" s="308"/>
      <c r="D4" s="308"/>
      <c r="E4" s="136" t="s">
        <v>25</v>
      </c>
      <c r="F4" s="136" t="s">
        <v>26</v>
      </c>
      <c r="G4" s="136" t="s">
        <v>27</v>
      </c>
      <c r="H4" s="136" t="s">
        <v>28</v>
      </c>
      <c r="I4" s="132"/>
      <c r="J4" s="137" t="s">
        <v>522</v>
      </c>
      <c r="K4" s="127" t="s">
        <v>523</v>
      </c>
      <c r="L4" s="130" t="s">
        <v>525</v>
      </c>
      <c r="M4" s="130" t="s">
        <v>524</v>
      </c>
    </row>
    <row r="5" spans="1:14" s="9" customFormat="1" x14ac:dyDescent="0.25">
      <c r="A5" s="11">
        <v>1</v>
      </c>
      <c r="B5" s="12" t="s">
        <v>44</v>
      </c>
      <c r="C5" s="124" t="e">
        <f>SUM(COUNTIFS(#REF!,"TPHT",#REF!,"XA")+COUNTIFS(#REF!,"TPHT",#REF!,"XA"))</f>
        <v>#REF!</v>
      </c>
      <c r="D5" s="124" t="e">
        <f>SUM(COUNTIFS(#REF!,"TPHT",#REF!,"DI")+COUNTIFS(#REF!,"TPHT",#REF!,"DI"))</f>
        <v>#REF!</v>
      </c>
      <c r="E5" s="124" t="e">
        <f>C5</f>
        <v>#REF!</v>
      </c>
      <c r="F5" s="124" t="e">
        <f>SUMIF(#REF!,"TPHT",#REF!)</f>
        <v>#REF!</v>
      </c>
      <c r="G5" s="124" t="e">
        <f>SUMIF(#REF!,"TPHT",#REF!)</f>
        <v>#REF!</v>
      </c>
      <c r="H5" s="124" t="e">
        <f>SUM(E5:G5)</f>
        <v>#REF!</v>
      </c>
      <c r="I5" s="133"/>
      <c r="J5" s="138">
        <v>0</v>
      </c>
      <c r="K5" s="125">
        <v>953</v>
      </c>
      <c r="L5" s="129" t="e">
        <f>F5-J5</f>
        <v>#REF!</v>
      </c>
      <c r="M5" s="129" t="e">
        <f t="shared" ref="M5:M17" si="0">G5-K5</f>
        <v>#REF!</v>
      </c>
      <c r="N5" s="9" t="s">
        <v>540</v>
      </c>
    </row>
    <row r="6" spans="1:14" s="14" customFormat="1" x14ac:dyDescent="0.25">
      <c r="A6" s="11">
        <v>2</v>
      </c>
      <c r="B6" s="12" t="s">
        <v>45</v>
      </c>
      <c r="C6" s="124" t="e">
        <f>SUM(COUNTIFS(#REF!,"TXHL",#REF!,"XA")+COUNTIFS(#REF!,"TXHL",#REF!,"XA"))</f>
        <v>#REF!</v>
      </c>
      <c r="D6" s="124" t="e">
        <f>SUM(COUNTIFS(#REF!,"TXHL",#REF!,"DI")+COUNTIFS(#REF!,"TXHL",#REF!,"DI"))</f>
        <v>#REF!</v>
      </c>
      <c r="E6" s="124" t="e">
        <f t="shared" ref="E6:E17" si="1">C6</f>
        <v>#REF!</v>
      </c>
      <c r="F6" s="124" t="e">
        <f>SUMIF(#REF!,"TXHL",#REF!)</f>
        <v>#REF!</v>
      </c>
      <c r="G6" s="124" t="e">
        <f>SUMIF(#REF!,"TXHL",#REF!)</f>
        <v>#REF!</v>
      </c>
      <c r="H6" s="124" t="e">
        <f t="shared" ref="H6:H17" si="2">SUM(E6:G6)</f>
        <v>#REF!</v>
      </c>
      <c r="I6" s="133"/>
      <c r="J6" s="139">
        <v>0</v>
      </c>
      <c r="K6" s="126">
        <v>216</v>
      </c>
      <c r="L6" s="129" t="e">
        <f t="shared" ref="L6:L17" si="3">F6-J6</f>
        <v>#REF!</v>
      </c>
      <c r="M6" s="129" t="e">
        <f t="shared" si="0"/>
        <v>#REF!</v>
      </c>
      <c r="N6" s="9"/>
    </row>
    <row r="7" spans="1:14" s="14" customFormat="1" x14ac:dyDescent="0.25">
      <c r="A7" s="11">
        <v>3</v>
      </c>
      <c r="B7" s="12" t="s">
        <v>46</v>
      </c>
      <c r="C7" s="124" t="e">
        <f>SUM(COUNTIFS(#REF!,"TXKA",#REF!,"XA")+COUNTIFS(#REF!,"TXKA",#REF!,"XA"))</f>
        <v>#REF!</v>
      </c>
      <c r="D7" s="124" t="e">
        <f>SUM(COUNTIFS(#REF!,"TXKA",#REF!,"DI")+COUNTIFS(#REF!,"TXKA",#REF!,"DI"))</f>
        <v>#REF!</v>
      </c>
      <c r="E7" s="124" t="e">
        <f t="shared" si="1"/>
        <v>#REF!</v>
      </c>
      <c r="F7" s="124" t="e">
        <f>SUMIF(#REF!,"TXKA",#REF!)</f>
        <v>#REF!</v>
      </c>
      <c r="G7" s="124" t="e">
        <f>SUMIF(#REF!,"TXKA",#REF!)</f>
        <v>#REF!</v>
      </c>
      <c r="H7" s="124" t="e">
        <f t="shared" si="2"/>
        <v>#REF!</v>
      </c>
      <c r="I7" s="133"/>
      <c r="J7" s="139">
        <v>226</v>
      </c>
      <c r="K7" s="126">
        <v>389</v>
      </c>
      <c r="L7" s="129" t="e">
        <f t="shared" si="3"/>
        <v>#REF!</v>
      </c>
      <c r="M7" s="129" t="e">
        <f t="shared" si="0"/>
        <v>#REF!</v>
      </c>
      <c r="N7" s="9"/>
    </row>
    <row r="8" spans="1:14" s="14" customFormat="1" x14ac:dyDescent="0.25">
      <c r="A8" s="11">
        <v>4</v>
      </c>
      <c r="B8" s="13" t="s">
        <v>47</v>
      </c>
      <c r="C8" s="124" t="e">
        <f>SUM(COUNTIFS(#REF!,"NX",#REF!,"XA")+COUNTIFS(#REF!,"NX",#REF!,"XA"))</f>
        <v>#REF!</v>
      </c>
      <c r="D8" s="124" t="e">
        <f>SUM(COUNTIFS(#REF!,"NX",#REF!,"DI")+COUNTIFS(#REF!,"NX",#REF!,"DI"))</f>
        <v>#REF!</v>
      </c>
      <c r="E8" s="124" t="e">
        <f t="shared" si="1"/>
        <v>#REF!</v>
      </c>
      <c r="F8" s="124" t="e">
        <f>SUMIF(#REF!,"NX",#REF!)</f>
        <v>#REF!</v>
      </c>
      <c r="G8" s="124" t="e">
        <f>SUMIF(#REF!,"NX",#REF!)</f>
        <v>#REF!</v>
      </c>
      <c r="H8" s="124" t="e">
        <f t="shared" si="2"/>
        <v>#REF!</v>
      </c>
      <c r="I8" s="133"/>
      <c r="J8" s="139">
        <v>594</v>
      </c>
      <c r="K8" s="126">
        <v>114</v>
      </c>
      <c r="L8" s="129" t="e">
        <f t="shared" si="3"/>
        <v>#REF!</v>
      </c>
      <c r="M8" s="129" t="e">
        <f t="shared" si="0"/>
        <v>#REF!</v>
      </c>
      <c r="N8" s="9"/>
    </row>
    <row r="9" spans="1:14" s="14" customFormat="1" x14ac:dyDescent="0.25">
      <c r="A9" s="11">
        <v>5</v>
      </c>
      <c r="B9" s="13" t="s">
        <v>48</v>
      </c>
      <c r="C9" s="124" t="e">
        <f>SUM(COUNTIFS(#REF!,"DT",#REF!,"XA")+COUNTIFS(#REF!,"DT",#REF!,"XA"))</f>
        <v>#REF!</v>
      </c>
      <c r="D9" s="124" t="e">
        <f>SUM(COUNTIFS(#REF!,"DT",#REF!,"DI")+COUNTIFS(#REF!,"DT",#REF!,"DI"))</f>
        <v>#REF!</v>
      </c>
      <c r="E9" s="124" t="e">
        <f t="shared" si="1"/>
        <v>#REF!</v>
      </c>
      <c r="F9" s="124" t="e">
        <f>SUMIF(#REF!,"DT",#REF!)</f>
        <v>#REF!</v>
      </c>
      <c r="G9" s="124" t="e">
        <f>SUMIF(#REF!,"DT",#REF!)</f>
        <v>#REF!</v>
      </c>
      <c r="H9" s="124" t="e">
        <f t="shared" si="2"/>
        <v>#REF!</v>
      </c>
      <c r="I9" s="133"/>
      <c r="J9" s="139">
        <v>881</v>
      </c>
      <c r="K9" s="126">
        <v>153</v>
      </c>
      <c r="L9" s="129" t="e">
        <f t="shared" si="3"/>
        <v>#REF!</v>
      </c>
      <c r="M9" s="129" t="e">
        <f t="shared" si="0"/>
        <v>#REF!</v>
      </c>
      <c r="N9" s="9"/>
    </row>
    <row r="10" spans="1:14" s="14" customFormat="1" x14ac:dyDescent="0.25">
      <c r="A10" s="11">
        <v>6</v>
      </c>
      <c r="B10" s="13" t="s">
        <v>49</v>
      </c>
      <c r="C10" s="124" t="e">
        <f>SUM(COUNTIFS(#REF!,"HS",#REF!,"XA")+COUNTIFS(#REF!,"HS",#REF!,"XA"))</f>
        <v>#REF!</v>
      </c>
      <c r="D10" s="124" t="e">
        <f>SUM(COUNTIFS(#REF!,"HS",#REF!,"DI")+COUNTIFS(#REF!,"HS",#REF!,"DI"))</f>
        <v>#REF!</v>
      </c>
      <c r="E10" s="124" t="e">
        <f t="shared" si="1"/>
        <v>#REF!</v>
      </c>
      <c r="F10" s="124" t="e">
        <f>SUMIF(#REF!,"HS",#REF!)</f>
        <v>#REF!</v>
      </c>
      <c r="G10" s="124" t="e">
        <f>SUMIF(#REF!,"HS",#REF!)</f>
        <v>#REF!</v>
      </c>
      <c r="H10" s="124" t="e">
        <f t="shared" si="2"/>
        <v>#REF!</v>
      </c>
      <c r="I10" s="133"/>
      <c r="J10" s="139">
        <v>677</v>
      </c>
      <c r="K10" s="126">
        <v>175</v>
      </c>
      <c r="L10" s="129" t="e">
        <f t="shared" si="3"/>
        <v>#REF!</v>
      </c>
      <c r="M10" s="129" t="e">
        <f t="shared" si="0"/>
        <v>#REF!</v>
      </c>
      <c r="N10" s="9"/>
    </row>
    <row r="11" spans="1:14" s="14" customFormat="1" x14ac:dyDescent="0.25">
      <c r="A11" s="11">
        <v>7</v>
      </c>
      <c r="B11" s="13" t="s">
        <v>50</v>
      </c>
      <c r="C11" s="124" t="e">
        <f>SUM(COUNTIFS(#REF!,"HK",#REF!,"XA")+COUNTIFS(#REF!,"HK",#REF!,"XA"))</f>
        <v>#REF!</v>
      </c>
      <c r="D11" s="124" t="e">
        <f>SUM(COUNTIFS(#REF!,"HK",#REF!,"DI")+COUNTIFS(#REF!,"HK",#REF!,"DI"))</f>
        <v>#REF!</v>
      </c>
      <c r="E11" s="124" t="e">
        <f t="shared" si="1"/>
        <v>#REF!</v>
      </c>
      <c r="F11" s="124" t="e">
        <f>SUMIF(#REF!,"HK",#REF!)</f>
        <v>#REF!</v>
      </c>
      <c r="G11" s="124" t="e">
        <f>SUMIF(#REF!,"HK",#REF!)</f>
        <v>#REF!</v>
      </c>
      <c r="H11" s="124" t="e">
        <f t="shared" si="2"/>
        <v>#REF!</v>
      </c>
      <c r="I11" s="133"/>
      <c r="J11" s="139">
        <v>642</v>
      </c>
      <c r="K11" s="126">
        <v>256</v>
      </c>
      <c r="L11" s="129" t="e">
        <f t="shared" si="3"/>
        <v>#REF!</v>
      </c>
      <c r="M11" s="129" t="e">
        <f t="shared" si="0"/>
        <v>#REF!</v>
      </c>
      <c r="N11" s="9"/>
    </row>
    <row r="12" spans="1:14" s="14" customFormat="1" x14ac:dyDescent="0.25">
      <c r="A12" s="11">
        <v>8</v>
      </c>
      <c r="B12" s="13" t="s">
        <v>51</v>
      </c>
      <c r="C12" s="124" t="e">
        <f>SUM(COUNTIFS(#REF!,"VQ",#REF!,"XA")+COUNTIFS(#REF!,"VQ",#REF!,"XA"))</f>
        <v>#REF!</v>
      </c>
      <c r="D12" s="124" t="e">
        <f>SUM(COUNTIFS(#REF!,"VQ",#REF!,"DI")+COUNTIFS(#REF!,"VQ",#REF!,"DI"))</f>
        <v>#REF!</v>
      </c>
      <c r="E12" s="124" t="e">
        <f t="shared" si="1"/>
        <v>#REF!</v>
      </c>
      <c r="F12" s="124" t="e">
        <f>SUMIF(#REF!,"VQ",#REF!)</f>
        <v>#REF!</v>
      </c>
      <c r="G12" s="124" t="e">
        <f>SUMIF(#REF!,"VQ",#REF!)</f>
        <v>#REF!</v>
      </c>
      <c r="H12" s="124" t="e">
        <f t="shared" si="2"/>
        <v>#REF!</v>
      </c>
      <c r="I12" s="133"/>
      <c r="J12" s="139">
        <v>144</v>
      </c>
      <c r="K12" s="126">
        <v>96</v>
      </c>
      <c r="L12" s="129" t="e">
        <f t="shared" si="3"/>
        <v>#REF!</v>
      </c>
      <c r="M12" s="129" t="e">
        <f t="shared" si="0"/>
        <v>#REF!</v>
      </c>
      <c r="N12" s="9"/>
    </row>
    <row r="13" spans="1:14" s="14" customFormat="1" x14ac:dyDescent="0.25">
      <c r="A13" s="11">
        <v>9</v>
      </c>
      <c r="B13" s="13" t="s">
        <v>52</v>
      </c>
      <c r="C13" s="124" t="e">
        <f>SUM(COUNTIFS(#REF!,"CL",#REF!,"XA")+COUNTIFS(#REF!,"CL",#REF!,"XA"))</f>
        <v>#REF!</v>
      </c>
      <c r="D13" s="124" t="e">
        <f>SUM(COUNTIFS(#REF!,"CL",#REF!,"DI")+COUNTIFS(#REF!,"CL",#REF!,"DI"))</f>
        <v>#REF!</v>
      </c>
      <c r="E13" s="124" t="e">
        <f t="shared" si="1"/>
        <v>#REF!</v>
      </c>
      <c r="F13" s="124" t="e">
        <f>SUMIF(#REF!,"CL",#REF!)</f>
        <v>#REF!</v>
      </c>
      <c r="G13" s="124" t="e">
        <f>SUMIF(#REF!,"CL",#REF!)</f>
        <v>#REF!</v>
      </c>
      <c r="H13" s="124" t="e">
        <f t="shared" si="2"/>
        <v>#REF!</v>
      </c>
      <c r="I13" s="133"/>
      <c r="J13" s="139">
        <v>1120</v>
      </c>
      <c r="K13" s="126">
        <v>553</v>
      </c>
      <c r="L13" s="129" t="e">
        <f t="shared" si="3"/>
        <v>#REF!</v>
      </c>
      <c r="M13" s="129" t="e">
        <f t="shared" si="0"/>
        <v>#REF!</v>
      </c>
      <c r="N13" s="9"/>
    </row>
    <row r="14" spans="1:14" s="14" customFormat="1" x14ac:dyDescent="0.25">
      <c r="A14" s="11">
        <v>10</v>
      </c>
      <c r="B14" s="13" t="s">
        <v>53</v>
      </c>
      <c r="C14" s="124" t="e">
        <f>SUM(COUNTIFS(#REF!,"TH",#REF!,"XA")+COUNTIFS(#REF!,"TH",#REF!,"XA"))</f>
        <v>#REF!</v>
      </c>
      <c r="D14" s="124" t="e">
        <f>SUM(COUNTIFS(#REF!,"TH",#REF!,"DI")+COUNTIFS(#REF!,"TH",#REF!,"DI"))</f>
        <v>#REF!</v>
      </c>
      <c r="E14" s="124" t="e">
        <f t="shared" si="1"/>
        <v>#REF!</v>
      </c>
      <c r="F14" s="124" t="e">
        <f>SUMIF(#REF!,"TH",#REF!)</f>
        <v>#REF!</v>
      </c>
      <c r="G14" s="124" t="e">
        <f>SUMIF(#REF!,"TH",#REF!)</f>
        <v>#REF!</v>
      </c>
      <c r="H14" s="124" t="e">
        <f t="shared" si="2"/>
        <v>#REF!</v>
      </c>
      <c r="I14" s="133"/>
      <c r="J14" s="139">
        <v>1014</v>
      </c>
      <c r="K14" s="126">
        <v>104</v>
      </c>
      <c r="L14" s="129" t="e">
        <f t="shared" si="3"/>
        <v>#REF!</v>
      </c>
      <c r="M14" s="129" t="e">
        <f t="shared" si="0"/>
        <v>#REF!</v>
      </c>
      <c r="N14" s="9" t="s">
        <v>540</v>
      </c>
    </row>
    <row r="15" spans="1:14" s="14" customFormat="1" x14ac:dyDescent="0.25">
      <c r="A15" s="11">
        <v>11</v>
      </c>
      <c r="B15" s="13" t="s">
        <v>54</v>
      </c>
      <c r="C15" s="124" t="e">
        <f>SUM(COUNTIFS(#REF!,"LH",#REF!,"XA")+COUNTIFS(#REF!,"LH",#REF!,"XA"))</f>
        <v>#REF!</v>
      </c>
      <c r="D15" s="124" t="e">
        <f>SUM(COUNTIFS(#REF!,"LH",#REF!,"DI")+COUNTIFS(#REF!,"LH",#REF!,"DI"))</f>
        <v>#REF!</v>
      </c>
      <c r="E15" s="124" t="e">
        <f t="shared" si="1"/>
        <v>#REF!</v>
      </c>
      <c r="F15" s="124" t="e">
        <f>SUMIF(#REF!,"LH",#REF!)</f>
        <v>#REF!</v>
      </c>
      <c r="G15" s="124" t="e">
        <f>SUMIF(#REF!,"LH",#REF!)</f>
        <v>#REF!</v>
      </c>
      <c r="H15" s="124" t="e">
        <f t="shared" si="2"/>
        <v>#REF!</v>
      </c>
      <c r="I15" s="133"/>
      <c r="J15" s="139">
        <v>711</v>
      </c>
      <c r="K15" s="126">
        <v>196</v>
      </c>
      <c r="L15" s="129" t="e">
        <f t="shared" si="3"/>
        <v>#REF!</v>
      </c>
      <c r="M15" s="129" t="e">
        <f t="shared" si="0"/>
        <v>#REF!</v>
      </c>
      <c r="N15" s="9"/>
    </row>
    <row r="16" spans="1:14" s="14" customFormat="1" x14ac:dyDescent="0.25">
      <c r="A16" s="11">
        <v>12</v>
      </c>
      <c r="B16" s="13" t="s">
        <v>55</v>
      </c>
      <c r="C16" s="124" t="e">
        <f>SUM(COUNTIFS(#REF!,"CX",#REF!,"XA")+COUNTIFS(#REF!,"CX",#REF!,"XA"))</f>
        <v>#REF!</v>
      </c>
      <c r="D16" s="124" t="e">
        <f>SUM(COUNTIFS(#REF!,"CX",#REF!,"DI")+COUNTIFS(#REF!,"CX",#REF!,"DI"))</f>
        <v>#REF!</v>
      </c>
      <c r="E16" s="124" t="e">
        <f t="shared" si="1"/>
        <v>#REF!</v>
      </c>
      <c r="F16" s="124" t="e">
        <f>SUMIF(#REF!,"CX",#REF!)</f>
        <v>#REF!</v>
      </c>
      <c r="G16" s="124" t="e">
        <f>SUMIF(#REF!,"CX",#REF!)</f>
        <v>#REF!</v>
      </c>
      <c r="H16" s="124" t="e">
        <f t="shared" si="2"/>
        <v>#REF!</v>
      </c>
      <c r="I16" s="133"/>
      <c r="J16" s="139">
        <v>809</v>
      </c>
      <c r="K16" s="126">
        <v>217</v>
      </c>
      <c r="L16" s="129" t="e">
        <f t="shared" si="3"/>
        <v>#REF!</v>
      </c>
      <c r="M16" s="129" t="e">
        <f t="shared" si="0"/>
        <v>#REF!</v>
      </c>
      <c r="N16" s="9" t="s">
        <v>540</v>
      </c>
    </row>
    <row r="17" spans="1:14" s="14" customFormat="1" x14ac:dyDescent="0.25">
      <c r="A17" s="11">
        <v>13</v>
      </c>
      <c r="B17" s="13" t="s">
        <v>56</v>
      </c>
      <c r="C17" s="124" t="e">
        <f>SUM(COUNTIFS(#REF!,"KA",#REF!,"XA")+COUNTIFS(#REF!,"KA",#REF!,"XA"))</f>
        <v>#REF!</v>
      </c>
      <c r="D17" s="124" t="e">
        <f>SUM(COUNTIFS(#REF!,"KA",#REF!,"DI")+COUNTIFS(#REF!,"KA",#REF!,"DI"))</f>
        <v>#REF!</v>
      </c>
      <c r="E17" s="124" t="e">
        <f t="shared" si="1"/>
        <v>#REF!</v>
      </c>
      <c r="F17" s="124" t="e">
        <f>SUMIF(#REF!,"KA",#REF!)</f>
        <v>#REF!</v>
      </c>
      <c r="G17" s="124" t="e">
        <f>SUMIF(#REF!,"KA",#REF!)</f>
        <v>#REF!</v>
      </c>
      <c r="H17" s="124" t="e">
        <f t="shared" si="2"/>
        <v>#REF!</v>
      </c>
      <c r="I17" s="133"/>
      <c r="J17" s="139">
        <v>651</v>
      </c>
      <c r="K17" s="126">
        <v>0</v>
      </c>
      <c r="L17" s="129" t="e">
        <f t="shared" si="3"/>
        <v>#REF!</v>
      </c>
      <c r="M17" s="129" t="e">
        <f t="shared" si="0"/>
        <v>#REF!</v>
      </c>
      <c r="N17" s="9"/>
    </row>
    <row r="18" spans="1:14" s="15" customFormat="1" ht="15" customHeight="1" x14ac:dyDescent="0.2">
      <c r="A18" s="304" t="s">
        <v>57</v>
      </c>
      <c r="B18" s="305"/>
      <c r="C18" s="21" t="e">
        <f t="shared" ref="C18:H18" si="4">SUM(C5:C17)</f>
        <v>#REF!</v>
      </c>
      <c r="D18" s="21" t="e">
        <f t="shared" si="4"/>
        <v>#REF!</v>
      </c>
      <c r="E18" s="21" t="e">
        <f t="shared" si="4"/>
        <v>#REF!</v>
      </c>
      <c r="F18" s="21" t="e">
        <f t="shared" si="4"/>
        <v>#REF!</v>
      </c>
      <c r="G18" s="21" t="e">
        <f t="shared" si="4"/>
        <v>#REF!</v>
      </c>
      <c r="H18" s="21" t="e">
        <f t="shared" si="4"/>
        <v>#REF!</v>
      </c>
      <c r="I18" s="141"/>
      <c r="J18" s="140"/>
      <c r="K18" s="128"/>
      <c r="L18" s="128"/>
    </row>
  </sheetData>
  <mergeCells count="8">
    <mergeCell ref="A18:B18"/>
    <mergeCell ref="A1:H1"/>
    <mergeCell ref="F2:H2"/>
    <mergeCell ref="A3:A4"/>
    <mergeCell ref="B3:B4"/>
    <mergeCell ref="C3:C4"/>
    <mergeCell ref="D3:D4"/>
    <mergeCell ref="E3:H3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H18"/>
  <sheetViews>
    <sheetView showZeros="0" workbookViewId="0">
      <selection activeCell="I20" sqref="I20"/>
    </sheetView>
  </sheetViews>
  <sheetFormatPr defaultRowHeight="15" x14ac:dyDescent="0.25"/>
  <cols>
    <col min="2" max="2" width="20" customWidth="1"/>
    <col min="11" max="11" width="9.140625" customWidth="1"/>
  </cols>
  <sheetData>
    <row r="1" spans="1:8" s="3" customFormat="1" ht="33" customHeight="1" x14ac:dyDescent="0.25">
      <c r="A1" s="309" t="s">
        <v>487</v>
      </c>
      <c r="B1" s="309"/>
      <c r="C1" s="309"/>
      <c r="D1" s="309"/>
      <c r="E1" s="309"/>
      <c r="F1" s="309"/>
      <c r="G1" s="309"/>
      <c r="H1" s="309"/>
    </row>
    <row r="2" spans="1:8" s="3" customFormat="1" x14ac:dyDescent="0.25">
      <c r="A2" s="10"/>
      <c r="B2" s="10"/>
      <c r="C2" s="10"/>
      <c r="D2" s="10"/>
      <c r="E2" s="10"/>
      <c r="F2" s="310" t="s">
        <v>492</v>
      </c>
      <c r="G2" s="310"/>
      <c r="H2" s="310"/>
    </row>
    <row r="3" spans="1:8" s="3" customFormat="1" ht="18" customHeight="1" x14ac:dyDescent="0.25">
      <c r="A3" s="311" t="s">
        <v>9</v>
      </c>
      <c r="B3" s="265" t="s">
        <v>22</v>
      </c>
      <c r="C3" s="265" t="s">
        <v>486</v>
      </c>
      <c r="D3" s="265"/>
      <c r="E3" s="265"/>
      <c r="F3" s="265"/>
      <c r="G3" s="265"/>
      <c r="H3" s="265" t="s">
        <v>488</v>
      </c>
    </row>
    <row r="4" spans="1:8" s="3" customFormat="1" ht="55.5" customHeight="1" x14ac:dyDescent="0.25">
      <c r="A4" s="311"/>
      <c r="B4" s="265"/>
      <c r="C4" s="16" t="s">
        <v>31</v>
      </c>
      <c r="D4" s="16" t="s">
        <v>32</v>
      </c>
      <c r="E4" s="16" t="s">
        <v>33</v>
      </c>
      <c r="F4" s="16" t="s">
        <v>34</v>
      </c>
      <c r="G4" s="16" t="s">
        <v>35</v>
      </c>
      <c r="H4" s="265"/>
    </row>
    <row r="5" spans="1:8" s="3" customFormat="1" x14ac:dyDescent="0.25">
      <c r="A5" s="23">
        <v>1</v>
      </c>
      <c r="B5" s="24" t="s">
        <v>44</v>
      </c>
      <c r="C5" s="25" t="e">
        <f>COUNTIFS(#REF!,"&lt;120",#REF!,"&gt;100",#REF!,"TPHT")</f>
        <v>#REF!</v>
      </c>
      <c r="D5" s="25" t="e">
        <f>COUNTIFS(#REF!,"&gt;=120",#REF!,"&lt;150",#REF!,"TPHT")</f>
        <v>#REF!</v>
      </c>
      <c r="E5" s="25" t="e">
        <f>COUNTIFS(#REF!,"&gt;=150",#REF!,"&lt;200",#REF!,"TPHT")</f>
        <v>#REF!</v>
      </c>
      <c r="F5" s="25" t="e">
        <f>COUNTIFS(#REF!,"&gt;=200",#REF!,"&lt;250",#REF!,"TPHT")</f>
        <v>#REF!</v>
      </c>
      <c r="G5" s="25" t="e">
        <f>COUNTIFS(#REF!,"&gt;=250",#REF!,"TPHT")</f>
        <v>#REF!</v>
      </c>
      <c r="H5" s="25" t="e">
        <f>SUM(C5:G5)</f>
        <v>#REF!</v>
      </c>
    </row>
    <row r="6" spans="1:8" x14ac:dyDescent="0.25">
      <c r="A6" s="11">
        <v>2</v>
      </c>
      <c r="B6" s="12" t="s">
        <v>45</v>
      </c>
      <c r="C6" s="17" t="e">
        <f>COUNTIFS(#REF!,"&lt;120",#REF!,"&gt;100",#REF!,"TXHL")</f>
        <v>#REF!</v>
      </c>
      <c r="D6" s="17" t="e">
        <f>COUNTIFS(#REF!,"&gt;=120",#REF!,"&lt;150",#REF!,"TXHL")</f>
        <v>#REF!</v>
      </c>
      <c r="E6" s="17" t="e">
        <f>COUNTIFS(#REF!,"&gt;=150",#REF!,"&lt;200",#REF!,"TXHL")</f>
        <v>#REF!</v>
      </c>
      <c r="F6" s="17" t="e">
        <f>COUNTIFS(#REF!,"&gt;=200",#REF!,"&lt;250",#REF!,"TXHL")</f>
        <v>#REF!</v>
      </c>
      <c r="G6" s="17" t="e">
        <f>COUNTIFS(#REF!,"&gt;=250",#REF!,"TXHL")</f>
        <v>#REF!</v>
      </c>
      <c r="H6" s="17" t="e">
        <f t="shared" ref="H6:H17" si="0">SUM(C6:G6)</f>
        <v>#REF!</v>
      </c>
    </row>
    <row r="7" spans="1:8" x14ac:dyDescent="0.25">
      <c r="A7" s="11">
        <v>3</v>
      </c>
      <c r="B7" s="12" t="s">
        <v>46</v>
      </c>
      <c r="C7" s="17" t="e">
        <f>COUNTIFS(#REF!,"&lt;120",#REF!,"&gt;100",#REF!,"TXKA")</f>
        <v>#REF!</v>
      </c>
      <c r="D7" s="17" t="e">
        <f>COUNTIFS(#REF!,"&gt;=120",#REF!,"&lt;150",#REF!,"TXKA")</f>
        <v>#REF!</v>
      </c>
      <c r="E7" s="17" t="e">
        <f>COUNTIFS(#REF!,"&gt;=150",#REF!,"&lt;200",#REF!,"TXKA")</f>
        <v>#REF!</v>
      </c>
      <c r="F7" s="17" t="e">
        <f>COUNTIFS(#REF!,"&gt;=200",#REF!,"&lt;250",#REF!,"TXKA")</f>
        <v>#REF!</v>
      </c>
      <c r="G7" s="17" t="e">
        <f>COUNTIFS(#REF!,"&gt;=250",#REF!,"TXKA")</f>
        <v>#REF!</v>
      </c>
      <c r="H7" s="17" t="e">
        <f t="shared" si="0"/>
        <v>#REF!</v>
      </c>
    </row>
    <row r="8" spans="1:8" x14ac:dyDescent="0.25">
      <c r="A8" s="11">
        <v>4</v>
      </c>
      <c r="B8" s="13" t="s">
        <v>47</v>
      </c>
      <c r="C8" s="17" t="e">
        <f>COUNTIFS(#REF!,"&lt;120",#REF!,"&gt;100",#REF!,"NX")</f>
        <v>#REF!</v>
      </c>
      <c r="D8" s="17" t="e">
        <f>COUNTIFS(#REF!,"&gt;=120",#REF!,"&lt;150",#REF!,"NX")</f>
        <v>#REF!</v>
      </c>
      <c r="E8" s="17" t="e">
        <f>COUNTIFS(#REF!,"&gt;=150",#REF!,"&lt;200",#REF!,"NX")</f>
        <v>#REF!</v>
      </c>
      <c r="F8" s="17" t="e">
        <f>COUNTIFS(#REF!,"&gt;=200",#REF!,"&lt;250",#REF!,"NX")</f>
        <v>#REF!</v>
      </c>
      <c r="G8" s="17" t="e">
        <f>COUNTIFS(#REF!,"&gt;=250",#REF!,"NX")</f>
        <v>#REF!</v>
      </c>
      <c r="H8" s="17" t="e">
        <f t="shared" si="0"/>
        <v>#REF!</v>
      </c>
    </row>
    <row r="9" spans="1:8" x14ac:dyDescent="0.25">
      <c r="A9" s="11">
        <v>5</v>
      </c>
      <c r="B9" s="13" t="s">
        <v>48</v>
      </c>
      <c r="C9" s="17" t="e">
        <f>COUNTIFS(#REF!,"&lt;120",#REF!,"&gt;100",#REF!,"DT")</f>
        <v>#REF!</v>
      </c>
      <c r="D9" s="17" t="e">
        <f>COUNTIFS(#REF!,"&gt;=120",#REF!,"&lt;150",#REF!,"DT")</f>
        <v>#REF!</v>
      </c>
      <c r="E9" s="17" t="e">
        <f>COUNTIFS(#REF!,"&gt;=150",#REF!,"&lt;200",#REF!,"DT")</f>
        <v>#REF!</v>
      </c>
      <c r="F9" s="17" t="e">
        <f>COUNTIFS(#REF!,"&gt;=200",#REF!,"&lt;250",#REF!,"DT")</f>
        <v>#REF!</v>
      </c>
      <c r="G9" s="17" t="e">
        <f>COUNTIFS(#REF!,"&gt;=250",#REF!,"DT")</f>
        <v>#REF!</v>
      </c>
      <c r="H9" s="17" t="e">
        <f t="shared" si="0"/>
        <v>#REF!</v>
      </c>
    </row>
    <row r="10" spans="1:8" x14ac:dyDescent="0.25">
      <c r="A10" s="11">
        <v>6</v>
      </c>
      <c r="B10" s="13" t="s">
        <v>49</v>
      </c>
      <c r="C10" s="17" t="e">
        <f>COUNTIFS(#REF!,"&lt;120",#REF!,"&gt;100",#REF!,"HS")</f>
        <v>#REF!</v>
      </c>
      <c r="D10" s="17" t="e">
        <f>COUNTIFS(#REF!,"&gt;=120",#REF!,"&lt;150",#REF!,"HS")</f>
        <v>#REF!</v>
      </c>
      <c r="E10" s="17" t="e">
        <f>COUNTIFS(#REF!,"&gt;=150",#REF!,"&lt;200",#REF!,"HS")</f>
        <v>#REF!</v>
      </c>
      <c r="F10" s="17" t="e">
        <f>COUNTIFS(#REF!,"&gt;=200",#REF!,"&lt;250",#REF!,"HS")</f>
        <v>#REF!</v>
      </c>
      <c r="G10" s="17" t="e">
        <f>COUNTIFS(#REF!,"&gt;=250",#REF!,"HS")</f>
        <v>#REF!</v>
      </c>
      <c r="H10" s="17" t="e">
        <f t="shared" si="0"/>
        <v>#REF!</v>
      </c>
    </row>
    <row r="11" spans="1:8" x14ac:dyDescent="0.25">
      <c r="A11" s="11">
        <v>7</v>
      </c>
      <c r="B11" s="13" t="s">
        <v>50</v>
      </c>
      <c r="C11" s="17" t="e">
        <f>COUNTIFS(#REF!,"&lt;120",#REF!,"&gt;100",#REF!,"HK")</f>
        <v>#REF!</v>
      </c>
      <c r="D11" s="17" t="e">
        <f>COUNTIFS(#REF!,"&gt;=120",#REF!,"&lt;150",#REF!,"HK")</f>
        <v>#REF!</v>
      </c>
      <c r="E11" s="17" t="e">
        <f>COUNTIFS(#REF!,"&gt;=150",#REF!,"&lt;200",#REF!,"HK")</f>
        <v>#REF!</v>
      </c>
      <c r="F11" s="17" t="e">
        <f>COUNTIFS(#REF!,"&gt;=200",#REF!,"&lt;250",#REF!,"HK")</f>
        <v>#REF!</v>
      </c>
      <c r="G11" s="17" t="e">
        <f>COUNTIFS(#REF!,"&gt;=250",#REF!,"HK")</f>
        <v>#REF!</v>
      </c>
      <c r="H11" s="17" t="e">
        <f t="shared" si="0"/>
        <v>#REF!</v>
      </c>
    </row>
    <row r="12" spans="1:8" x14ac:dyDescent="0.25">
      <c r="A12" s="11">
        <v>8</v>
      </c>
      <c r="B12" s="13" t="s">
        <v>51</v>
      </c>
      <c r="C12" s="17" t="e">
        <f>COUNTIFS(#REF!,"&lt;120",#REF!,"&gt;100",#REF!,"VQ")</f>
        <v>#REF!</v>
      </c>
      <c r="D12" s="17" t="e">
        <f>COUNTIFS(#REF!,"&gt;=120",#REF!,"&lt;150",#REF!,"VQ")</f>
        <v>#REF!</v>
      </c>
      <c r="E12" s="17" t="e">
        <f>COUNTIFS(#REF!,"&gt;=150",#REF!,"&lt;200",#REF!,"VQ")</f>
        <v>#REF!</v>
      </c>
      <c r="F12" s="17" t="e">
        <f>COUNTIFS(#REF!,"&gt;=200",#REF!,"&lt;250",#REF!,"VQ")</f>
        <v>#REF!</v>
      </c>
      <c r="G12" s="17" t="e">
        <f>COUNTIFS(#REF!,"&gt;=250",#REF!,"VQ")</f>
        <v>#REF!</v>
      </c>
      <c r="H12" s="17" t="e">
        <f t="shared" si="0"/>
        <v>#REF!</v>
      </c>
    </row>
    <row r="13" spans="1:8" x14ac:dyDescent="0.25">
      <c r="A13" s="11">
        <v>9</v>
      </c>
      <c r="B13" s="13" t="s">
        <v>52</v>
      </c>
      <c r="C13" s="17" t="e">
        <f>COUNTIFS(#REF!,"&lt;120",#REF!,"&gt;100",#REF!,"CL")</f>
        <v>#REF!</v>
      </c>
      <c r="D13" s="17" t="e">
        <f>COUNTIFS(#REF!,"&gt;=120",#REF!,"&lt;150",#REF!,"CL")</f>
        <v>#REF!</v>
      </c>
      <c r="E13" s="17" t="e">
        <f>COUNTIFS(#REF!,"&gt;=150",#REF!,"&lt;200",#REF!,"CL")</f>
        <v>#REF!</v>
      </c>
      <c r="F13" s="17" t="e">
        <f>COUNTIFS(#REF!,"&gt;=200",#REF!,"&lt;250",#REF!,"CL")</f>
        <v>#REF!</v>
      </c>
      <c r="G13" s="17" t="e">
        <f>COUNTIFS(#REF!,"&gt;=250",#REF!,"CL")</f>
        <v>#REF!</v>
      </c>
      <c r="H13" s="17" t="e">
        <f t="shared" si="0"/>
        <v>#REF!</v>
      </c>
    </row>
    <row r="14" spans="1:8" x14ac:dyDescent="0.25">
      <c r="A14" s="11">
        <v>10</v>
      </c>
      <c r="B14" s="13" t="s">
        <v>53</v>
      </c>
      <c r="C14" s="17" t="e">
        <f>COUNTIFS(#REF!,"&lt;120",#REF!,"&gt;100",#REF!,"TH")</f>
        <v>#REF!</v>
      </c>
      <c r="D14" s="17" t="e">
        <f>COUNTIFS(#REF!,"&gt;=120",#REF!,"&lt;150",#REF!,"TH")</f>
        <v>#REF!</v>
      </c>
      <c r="E14" s="17" t="e">
        <f>COUNTIFS(#REF!,"&gt;=150",#REF!,"&lt;200",#REF!,"TH")</f>
        <v>#REF!</v>
      </c>
      <c r="F14" s="17" t="e">
        <f>COUNTIFS(#REF!,"&gt;=200",#REF!,"&lt;250",#REF!,"TH")</f>
        <v>#REF!</v>
      </c>
      <c r="G14" s="17" t="e">
        <f>COUNTIFS(#REF!,"&gt;=250",#REF!,"TH")</f>
        <v>#REF!</v>
      </c>
      <c r="H14" s="17" t="e">
        <f t="shared" si="0"/>
        <v>#REF!</v>
      </c>
    </row>
    <row r="15" spans="1:8" x14ac:dyDescent="0.25">
      <c r="A15" s="11">
        <v>11</v>
      </c>
      <c r="B15" s="13" t="s">
        <v>54</v>
      </c>
      <c r="C15" s="17" t="e">
        <f>COUNTIFS(#REF!,"&lt;120",#REF!,"&gt;100",#REF!,"LH")</f>
        <v>#REF!</v>
      </c>
      <c r="D15" s="17" t="e">
        <f>COUNTIFS(#REF!,"&gt;=120",#REF!,"&lt;150",#REF!,"LH")</f>
        <v>#REF!</v>
      </c>
      <c r="E15" s="17" t="e">
        <f>COUNTIFS(#REF!,"&gt;=150",#REF!,"&lt;200",#REF!,"LH")</f>
        <v>#REF!</v>
      </c>
      <c r="F15" s="17" t="e">
        <f>COUNTIFS(#REF!,"&gt;=200",#REF!,"&lt;250",#REF!,"LH")</f>
        <v>#REF!</v>
      </c>
      <c r="G15" s="17" t="e">
        <f>COUNTIFS(#REF!,"&gt;=250",#REF!,"LH")</f>
        <v>#REF!</v>
      </c>
      <c r="H15" s="17" t="e">
        <f t="shared" si="0"/>
        <v>#REF!</v>
      </c>
    </row>
    <row r="16" spans="1:8" x14ac:dyDescent="0.25">
      <c r="A16" s="11">
        <v>12</v>
      </c>
      <c r="B16" s="13" t="s">
        <v>55</v>
      </c>
      <c r="C16" s="17" t="e">
        <f>COUNTIFS(#REF!,"&lt;120",#REF!,"&gt;100",#REF!,"CX")</f>
        <v>#REF!</v>
      </c>
      <c r="D16" s="17" t="e">
        <f>COUNTIFS(#REF!,"&gt;=120",#REF!,"&lt;150",#REF!,"CX")</f>
        <v>#REF!</v>
      </c>
      <c r="E16" s="17" t="e">
        <f>COUNTIFS(#REF!,"&gt;=150",#REF!,"&lt;200",#REF!,"CX")</f>
        <v>#REF!</v>
      </c>
      <c r="F16" s="17" t="e">
        <f>COUNTIFS(#REF!,"&gt;=200",#REF!,"&lt;250",#REF!,"CX")</f>
        <v>#REF!</v>
      </c>
      <c r="G16" s="17" t="e">
        <f>COUNTIFS(#REF!,"&gt;=250",#REF!,"CX")</f>
        <v>#REF!</v>
      </c>
      <c r="H16" s="17" t="e">
        <f t="shared" si="0"/>
        <v>#REF!</v>
      </c>
    </row>
    <row r="17" spans="1:8" x14ac:dyDescent="0.25">
      <c r="A17" s="11">
        <v>13</v>
      </c>
      <c r="B17" s="13" t="s">
        <v>56</v>
      </c>
      <c r="C17" s="17" t="e">
        <f>COUNTIFS(#REF!,"&lt;120",#REF!,"&gt;100",#REF!,"KA")</f>
        <v>#REF!</v>
      </c>
      <c r="D17" s="17" t="e">
        <f>COUNTIFS(#REF!,"&gt;=120",#REF!,"&lt;150",#REF!,"KA")</f>
        <v>#REF!</v>
      </c>
      <c r="E17" s="17" t="e">
        <f>COUNTIFS(#REF!,"&gt;=150",#REF!,"&lt;200",#REF!,"KA")</f>
        <v>#REF!</v>
      </c>
      <c r="F17" s="17" t="e">
        <f>COUNTIFS(#REF!,"&gt;=200",#REF!,"&lt;250",#REF!,"KA")</f>
        <v>#REF!</v>
      </c>
      <c r="G17" s="17" t="e">
        <f>COUNTIFS(#REF!,"&gt;=250",#REF!,"KA")</f>
        <v>#REF!</v>
      </c>
      <c r="H17" s="17" t="e">
        <f t="shared" si="0"/>
        <v>#REF!</v>
      </c>
    </row>
    <row r="18" spans="1:8" s="18" customFormat="1" x14ac:dyDescent="0.25">
      <c r="A18" s="304" t="s">
        <v>57</v>
      </c>
      <c r="B18" s="305"/>
      <c r="C18" s="21" t="e">
        <f t="shared" ref="C18:H18" si="1">SUM(C5:C17)</f>
        <v>#REF!</v>
      </c>
      <c r="D18" s="21" t="e">
        <f t="shared" si="1"/>
        <v>#REF!</v>
      </c>
      <c r="E18" s="21" t="e">
        <f t="shared" si="1"/>
        <v>#REF!</v>
      </c>
      <c r="F18" s="21" t="e">
        <f t="shared" si="1"/>
        <v>#REF!</v>
      </c>
      <c r="G18" s="21" t="e">
        <f t="shared" si="1"/>
        <v>#REF!</v>
      </c>
      <c r="H18" s="21" t="e">
        <f t="shared" si="1"/>
        <v>#REF!</v>
      </c>
    </row>
  </sheetData>
  <mergeCells count="7">
    <mergeCell ref="A18:B18"/>
    <mergeCell ref="A1:H1"/>
    <mergeCell ref="F2:H2"/>
    <mergeCell ref="A3:A4"/>
    <mergeCell ref="B3:B4"/>
    <mergeCell ref="C3:G3"/>
    <mergeCell ref="H3:H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H19"/>
  <sheetViews>
    <sheetView showZeros="0" workbookViewId="0">
      <selection activeCell="I20" sqref="I20"/>
    </sheetView>
  </sheetViews>
  <sheetFormatPr defaultColWidth="9.140625" defaultRowHeight="15" x14ac:dyDescent="0.25"/>
  <cols>
    <col min="1" max="1" width="9.140625" style="14"/>
    <col min="2" max="2" width="19.85546875" style="14" customWidth="1"/>
    <col min="3" max="16384" width="9.140625" style="14"/>
  </cols>
  <sheetData>
    <row r="1" spans="1:8" s="20" customFormat="1" ht="47.25" customHeight="1" x14ac:dyDescent="0.2">
      <c r="A1" s="309" t="s">
        <v>491</v>
      </c>
      <c r="B1" s="309"/>
      <c r="C1" s="309"/>
      <c r="D1" s="309"/>
      <c r="E1" s="309"/>
      <c r="F1" s="309"/>
      <c r="G1" s="309"/>
      <c r="H1" s="19"/>
    </row>
    <row r="2" spans="1:8" s="20" customFormat="1" ht="15" customHeight="1" x14ac:dyDescent="0.2">
      <c r="A2" s="10"/>
      <c r="B2" s="10"/>
      <c r="C2" s="10"/>
      <c r="D2" s="10"/>
      <c r="E2" s="312" t="s">
        <v>492</v>
      </c>
      <c r="F2" s="312"/>
      <c r="G2" s="312"/>
    </row>
    <row r="3" spans="1:8" s="20" customFormat="1" ht="12.75" x14ac:dyDescent="0.2">
      <c r="A3" s="311" t="s">
        <v>9</v>
      </c>
      <c r="B3" s="265" t="s">
        <v>22</v>
      </c>
      <c r="C3" s="265" t="s">
        <v>489</v>
      </c>
      <c r="D3" s="265"/>
      <c r="E3" s="265"/>
      <c r="F3" s="265"/>
      <c r="G3" s="265" t="s">
        <v>490</v>
      </c>
    </row>
    <row r="4" spans="1:8" s="20" customFormat="1" ht="12.75" x14ac:dyDescent="0.2">
      <c r="A4" s="311"/>
      <c r="B4" s="265"/>
      <c r="C4" s="265" t="s">
        <v>36</v>
      </c>
      <c r="D4" s="265" t="s">
        <v>37</v>
      </c>
      <c r="E4" s="265" t="s">
        <v>38</v>
      </c>
      <c r="F4" s="265" t="s">
        <v>39</v>
      </c>
      <c r="G4" s="265"/>
    </row>
    <row r="5" spans="1:8" s="20" customFormat="1" ht="32.25" customHeight="1" x14ac:dyDescent="0.2">
      <c r="A5" s="311"/>
      <c r="B5" s="265"/>
      <c r="C5" s="265"/>
      <c r="D5" s="265"/>
      <c r="E5" s="265"/>
      <c r="F5" s="265"/>
      <c r="G5" s="265"/>
    </row>
    <row r="6" spans="1:8" s="20" customFormat="1" x14ac:dyDescent="0.2">
      <c r="A6" s="11">
        <v>1</v>
      </c>
      <c r="B6" s="12" t="s">
        <v>44</v>
      </c>
      <c r="C6" s="17" t="e">
        <f>COUNTIFS(#REF!,"&lt;100",#REF!,"&gt;90",#REF!,"TPHT")</f>
        <v>#REF!</v>
      </c>
      <c r="D6" s="17" t="e">
        <f>COUNTIFS(#REF!,"&lt;=90",#REF!,"&gt;80",#REF!,"TPHT")</f>
        <v>#REF!</v>
      </c>
      <c r="E6" s="17" t="e">
        <f>COUNTIFS(#REF!,"&lt;=80",#REF!,"&gt;60",#REF!,"TPHT")</f>
        <v>#REF!</v>
      </c>
      <c r="F6" s="17" t="e">
        <f>COUNTIFS(#REF!,"&lt;=60",#REF!,"&gt;1",#REF!,"TPHT")</f>
        <v>#REF!</v>
      </c>
      <c r="G6" s="17" t="e">
        <f>SUM(C6:F6)</f>
        <v>#REF!</v>
      </c>
    </row>
    <row r="7" spans="1:8" x14ac:dyDescent="0.25">
      <c r="A7" s="11">
        <v>2</v>
      </c>
      <c r="B7" s="12" t="s">
        <v>45</v>
      </c>
      <c r="C7" s="17" t="e">
        <f>COUNTIFS(#REF!,"&lt;100",#REF!,"&gt;90",#REF!,"TXHL")</f>
        <v>#REF!</v>
      </c>
      <c r="D7" s="17" t="e">
        <f>COUNTIFS(#REF!,"&lt;=90",#REF!,"&gt;80",#REF!,"TXHL")</f>
        <v>#REF!</v>
      </c>
      <c r="E7" s="17" t="e">
        <f>COUNTIFS(#REF!,"&lt;=80",#REF!,"&gt;60",#REF!,"TXHL")</f>
        <v>#REF!</v>
      </c>
      <c r="F7" s="17" t="e">
        <f>COUNTIFS(#REF!,"&lt;=60",#REF!,"&gt;1",#REF!,"TXHL")</f>
        <v>#REF!</v>
      </c>
      <c r="G7" s="17" t="e">
        <f t="shared" ref="G7:G18" si="0">SUM(C7:F7)</f>
        <v>#REF!</v>
      </c>
    </row>
    <row r="8" spans="1:8" x14ac:dyDescent="0.25">
      <c r="A8" s="11">
        <v>3</v>
      </c>
      <c r="B8" s="12" t="s">
        <v>46</v>
      </c>
      <c r="C8" s="17" t="e">
        <f>COUNTIFS(#REF!,"&lt;100",#REF!,"&gt;90",#REF!,"TXKA")</f>
        <v>#REF!</v>
      </c>
      <c r="D8" s="17" t="e">
        <f>COUNTIFS(#REF!,"&lt;=90",#REF!,"&gt;80",#REF!,"TXKA")</f>
        <v>#REF!</v>
      </c>
      <c r="E8" s="17" t="e">
        <f>COUNTIFS(#REF!,"&lt;=80",#REF!,"&gt;60",#REF!,"TXKA")</f>
        <v>#REF!</v>
      </c>
      <c r="F8" s="17" t="e">
        <f>COUNTIFS(#REF!,"&lt;=60",#REF!,"&gt;1",#REF!,"TXKA")</f>
        <v>#REF!</v>
      </c>
      <c r="G8" s="17" t="e">
        <f t="shared" si="0"/>
        <v>#REF!</v>
      </c>
    </row>
    <row r="9" spans="1:8" x14ac:dyDescent="0.25">
      <c r="A9" s="11">
        <v>4</v>
      </c>
      <c r="B9" s="13" t="s">
        <v>47</v>
      </c>
      <c r="C9" s="17" t="e">
        <f>COUNTIFS(#REF!,"&lt;100",#REF!,"&gt;90",#REF!,"NX")</f>
        <v>#REF!</v>
      </c>
      <c r="D9" s="17" t="e">
        <f>COUNTIFS(#REF!,"&lt;=90",#REF!,"&gt;80",#REF!,"NX")</f>
        <v>#REF!</v>
      </c>
      <c r="E9" s="17" t="e">
        <f>COUNTIFS(#REF!,"&lt;=80",#REF!,"&gt;60",#REF!,"NX")</f>
        <v>#REF!</v>
      </c>
      <c r="F9" s="17" t="e">
        <f>COUNTIFS(#REF!,"&lt;=60",#REF!,"&gt;1",#REF!,"NX")</f>
        <v>#REF!</v>
      </c>
      <c r="G9" s="17" t="e">
        <f t="shared" si="0"/>
        <v>#REF!</v>
      </c>
    </row>
    <row r="10" spans="1:8" x14ac:dyDescent="0.25">
      <c r="A10" s="11">
        <v>5</v>
      </c>
      <c r="B10" s="13" t="s">
        <v>48</v>
      </c>
      <c r="C10" s="17" t="e">
        <f>COUNTIFS(#REF!,"&lt;100",#REF!,"&gt;90",#REF!,"DT")</f>
        <v>#REF!</v>
      </c>
      <c r="D10" s="17" t="e">
        <f>COUNTIFS(#REF!,"&lt;=90",#REF!,"&gt;80",#REF!,"DT")</f>
        <v>#REF!</v>
      </c>
      <c r="E10" s="17" t="e">
        <f>COUNTIFS(#REF!,"&lt;=80",#REF!,"&gt;60",#REF!,"DT")</f>
        <v>#REF!</v>
      </c>
      <c r="F10" s="17" t="e">
        <f>COUNTIFS(#REF!,"&lt;=60",#REF!,"&gt;1",#REF!,"DT")</f>
        <v>#REF!</v>
      </c>
      <c r="G10" s="17" t="e">
        <f t="shared" si="0"/>
        <v>#REF!</v>
      </c>
    </row>
    <row r="11" spans="1:8" x14ac:dyDescent="0.25">
      <c r="A11" s="11">
        <v>6</v>
      </c>
      <c r="B11" s="13" t="s">
        <v>49</v>
      </c>
      <c r="C11" s="17" t="e">
        <f>COUNTIFS(#REF!,"&lt;100",#REF!,"&gt;90",#REF!,"HS")</f>
        <v>#REF!</v>
      </c>
      <c r="D11" s="17" t="e">
        <f>COUNTIFS(#REF!,"&lt;=90",#REF!,"&gt;80",#REF!,"HS")</f>
        <v>#REF!</v>
      </c>
      <c r="E11" s="17" t="e">
        <f>COUNTIFS(#REF!,"&lt;=80",#REF!,"&gt;60",#REF!,"HS")</f>
        <v>#REF!</v>
      </c>
      <c r="F11" s="17" t="e">
        <f>COUNTIFS(#REF!,"&lt;=60",#REF!,"&gt;1",#REF!,"HS")</f>
        <v>#REF!</v>
      </c>
      <c r="G11" s="17" t="e">
        <f t="shared" si="0"/>
        <v>#REF!</v>
      </c>
    </row>
    <row r="12" spans="1:8" x14ac:dyDescent="0.25">
      <c r="A12" s="11">
        <v>7</v>
      </c>
      <c r="B12" s="13" t="s">
        <v>50</v>
      </c>
      <c r="C12" s="17" t="e">
        <f>COUNTIFS(#REF!,"&lt;100",#REF!,"&gt;90",#REF!,"HK")</f>
        <v>#REF!</v>
      </c>
      <c r="D12" s="17" t="e">
        <f>COUNTIFS(#REF!,"&lt;=90",#REF!,"&gt;80",#REF!,"HK")</f>
        <v>#REF!</v>
      </c>
      <c r="E12" s="17" t="e">
        <f>COUNTIFS(#REF!,"&lt;=80",#REF!,"&gt;60",#REF!,"HK")</f>
        <v>#REF!</v>
      </c>
      <c r="F12" s="17" t="e">
        <f>COUNTIFS(#REF!,"&lt;=60",#REF!,"&gt;1",#REF!,"HK")</f>
        <v>#REF!</v>
      </c>
      <c r="G12" s="17" t="e">
        <f t="shared" si="0"/>
        <v>#REF!</v>
      </c>
    </row>
    <row r="13" spans="1:8" x14ac:dyDescent="0.25">
      <c r="A13" s="11">
        <v>8</v>
      </c>
      <c r="B13" s="13" t="s">
        <v>51</v>
      </c>
      <c r="C13" s="17" t="e">
        <f>COUNTIFS(#REF!,"&lt;100",#REF!,"&gt;90",#REF!,"VQ")</f>
        <v>#REF!</v>
      </c>
      <c r="D13" s="17" t="e">
        <f>COUNTIFS(#REF!,"&lt;=90",#REF!,"&gt;80",#REF!,"VQ")</f>
        <v>#REF!</v>
      </c>
      <c r="E13" s="17" t="e">
        <f>COUNTIFS(#REF!,"&lt;=80",#REF!,"&gt;60",#REF!,"VQ")</f>
        <v>#REF!</v>
      </c>
      <c r="F13" s="17" t="e">
        <f>COUNTIFS(#REF!,"&lt;=60",#REF!,"&gt;1",#REF!,"VQ")</f>
        <v>#REF!</v>
      </c>
      <c r="G13" s="17" t="e">
        <f t="shared" si="0"/>
        <v>#REF!</v>
      </c>
    </row>
    <row r="14" spans="1:8" x14ac:dyDescent="0.25">
      <c r="A14" s="11">
        <v>9</v>
      </c>
      <c r="B14" s="13" t="s">
        <v>52</v>
      </c>
      <c r="C14" s="17" t="e">
        <f>COUNTIFS(#REF!,"&lt;100",#REF!,"&gt;90",#REF!,"CL")</f>
        <v>#REF!</v>
      </c>
      <c r="D14" s="17" t="e">
        <f>COUNTIFS(#REF!,"&lt;=90",#REF!,"&gt;80",#REF!,"CL")</f>
        <v>#REF!</v>
      </c>
      <c r="E14" s="17" t="e">
        <f>COUNTIFS(#REF!,"&lt;=80",#REF!,"&gt;60",#REF!,"CL")</f>
        <v>#REF!</v>
      </c>
      <c r="F14" s="17" t="e">
        <f>COUNTIFS(#REF!,"&lt;=60",#REF!,"&gt;1",#REF!,"CL")</f>
        <v>#REF!</v>
      </c>
      <c r="G14" s="17" t="e">
        <f t="shared" si="0"/>
        <v>#REF!</v>
      </c>
    </row>
    <row r="15" spans="1:8" x14ac:dyDescent="0.25">
      <c r="A15" s="11">
        <v>10</v>
      </c>
      <c r="B15" s="13" t="s">
        <v>53</v>
      </c>
      <c r="C15" s="17" t="e">
        <f>COUNTIFS(#REF!,"&lt;100",#REF!,"&gt;90",#REF!,"TH")</f>
        <v>#REF!</v>
      </c>
      <c r="D15" s="17" t="e">
        <f>COUNTIFS(#REF!,"&lt;=90",#REF!,"&gt;80",#REF!,"TH")</f>
        <v>#REF!</v>
      </c>
      <c r="E15" s="17" t="e">
        <f>COUNTIFS(#REF!,"&lt;=80",#REF!,"&gt;60",#REF!,"TH")</f>
        <v>#REF!</v>
      </c>
      <c r="F15" s="17" t="e">
        <f>COUNTIFS(#REF!,"&lt;=60",#REF!,"&gt;1",#REF!,"TH")</f>
        <v>#REF!</v>
      </c>
      <c r="G15" s="17" t="e">
        <f t="shared" si="0"/>
        <v>#REF!</v>
      </c>
    </row>
    <row r="16" spans="1:8" x14ac:dyDescent="0.25">
      <c r="A16" s="11">
        <v>11</v>
      </c>
      <c r="B16" s="13" t="s">
        <v>54</v>
      </c>
      <c r="C16" s="17" t="e">
        <f>COUNTIFS(#REF!,"&lt;100",#REF!,"&gt;90",#REF!,"LH")</f>
        <v>#REF!</v>
      </c>
      <c r="D16" s="17" t="e">
        <f>COUNTIFS(#REF!,"&lt;=90",#REF!,"&gt;80",#REF!,"LH")</f>
        <v>#REF!</v>
      </c>
      <c r="E16" s="17" t="e">
        <f>COUNTIFS(#REF!,"&lt;=80",#REF!,"&gt;60",#REF!,"LH")</f>
        <v>#REF!</v>
      </c>
      <c r="F16" s="17" t="e">
        <f>COUNTIFS(#REF!,"&lt;=60",#REF!,"&gt;1",#REF!,"LH")</f>
        <v>#REF!</v>
      </c>
      <c r="G16" s="17" t="e">
        <f t="shared" si="0"/>
        <v>#REF!</v>
      </c>
    </row>
    <row r="17" spans="1:7" x14ac:dyDescent="0.25">
      <c r="A17" s="11">
        <v>12</v>
      </c>
      <c r="B17" s="13" t="s">
        <v>55</v>
      </c>
      <c r="C17" s="17" t="e">
        <f>COUNTIFS(#REF!,"&lt;100",#REF!,"&gt;90",#REF!,"CX")</f>
        <v>#REF!</v>
      </c>
      <c r="D17" s="17" t="e">
        <f>COUNTIFS(#REF!,"&lt;=90",#REF!,"&gt;80",#REF!,"CX")</f>
        <v>#REF!</v>
      </c>
      <c r="E17" s="17" t="e">
        <f>COUNTIFS(#REF!,"&lt;=80",#REF!,"&gt;60",#REF!,"CX")</f>
        <v>#REF!</v>
      </c>
      <c r="F17" s="17" t="e">
        <f>COUNTIFS(#REF!,"&lt;=60",#REF!,"&gt;1",#REF!,"CX")</f>
        <v>#REF!</v>
      </c>
      <c r="G17" s="17" t="e">
        <f t="shared" si="0"/>
        <v>#REF!</v>
      </c>
    </row>
    <row r="18" spans="1:7" x14ac:dyDescent="0.25">
      <c r="A18" s="11">
        <v>13</v>
      </c>
      <c r="B18" s="13" t="s">
        <v>56</v>
      </c>
      <c r="C18" s="17" t="e">
        <f>COUNTIFS(#REF!,"&lt;100",#REF!,"&gt;90",#REF!,"KA")</f>
        <v>#REF!</v>
      </c>
      <c r="D18" s="17" t="e">
        <f>COUNTIFS(#REF!,"&lt;=90",#REF!,"&gt;80",#REF!,"KA")</f>
        <v>#REF!</v>
      </c>
      <c r="E18" s="17" t="e">
        <f>COUNTIFS(#REF!,"&lt;=80",#REF!,"&gt;60",#REF!,"KA")</f>
        <v>#REF!</v>
      </c>
      <c r="F18" s="17" t="e">
        <f>COUNTIFS(#REF!,"&lt;=60",#REF!,"&gt;1",#REF!,"KA")</f>
        <v>#REF!</v>
      </c>
      <c r="G18" s="17" t="e">
        <f t="shared" si="0"/>
        <v>#REF!</v>
      </c>
    </row>
    <row r="19" spans="1:7" s="15" customFormat="1" ht="15" customHeight="1" x14ac:dyDescent="0.2">
      <c r="A19" s="304" t="s">
        <v>57</v>
      </c>
      <c r="B19" s="305"/>
      <c r="C19" s="21" t="e">
        <f>SUM(C6:C18)</f>
        <v>#REF!</v>
      </c>
      <c r="D19" s="21" t="e">
        <f>SUM(D6:D18)</f>
        <v>#REF!</v>
      </c>
      <c r="E19" s="21" t="e">
        <f>SUM(E6:E18)</f>
        <v>#REF!</v>
      </c>
      <c r="F19" s="21" t="e">
        <f>SUM(F6:F18)</f>
        <v>#REF!</v>
      </c>
      <c r="G19" s="21" t="e">
        <f>SUM(G6:G18)</f>
        <v>#REF!</v>
      </c>
    </row>
  </sheetData>
  <mergeCells count="11">
    <mergeCell ref="A19:B19"/>
    <mergeCell ref="A1:G1"/>
    <mergeCell ref="E2:G2"/>
    <mergeCell ref="A3:A5"/>
    <mergeCell ref="B3:B5"/>
    <mergeCell ref="C3:F3"/>
    <mergeCell ref="G3:G5"/>
    <mergeCell ref="C4:C5"/>
    <mergeCell ref="D4:D5"/>
    <mergeCell ref="E4:E5"/>
    <mergeCell ref="F4:F5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H18"/>
  <sheetViews>
    <sheetView showZeros="0" workbookViewId="0">
      <selection activeCell="I20" sqref="I20"/>
    </sheetView>
  </sheetViews>
  <sheetFormatPr defaultRowHeight="15" x14ac:dyDescent="0.25"/>
  <cols>
    <col min="2" max="2" width="18.85546875" customWidth="1"/>
  </cols>
  <sheetData>
    <row r="1" spans="1:8" s="5" customFormat="1" ht="45.75" customHeight="1" x14ac:dyDescent="0.2">
      <c r="A1" s="309" t="s">
        <v>493</v>
      </c>
      <c r="B1" s="309"/>
      <c r="C1" s="309"/>
      <c r="D1" s="309"/>
      <c r="E1" s="309"/>
      <c r="F1" s="309"/>
      <c r="G1" s="309"/>
      <c r="H1" s="309"/>
    </row>
    <row r="2" spans="1:8" s="5" customFormat="1" ht="12.75" x14ac:dyDescent="0.2">
      <c r="A2" s="10"/>
      <c r="B2" s="10"/>
      <c r="C2" s="10"/>
      <c r="D2" s="10"/>
      <c r="E2" s="10"/>
      <c r="F2" s="310" t="s">
        <v>492</v>
      </c>
      <c r="G2" s="310"/>
      <c r="H2" s="310"/>
    </row>
    <row r="3" spans="1:8" s="5" customFormat="1" ht="18" customHeight="1" x14ac:dyDescent="0.2">
      <c r="A3" s="311" t="s">
        <v>9</v>
      </c>
      <c r="B3" s="265" t="s">
        <v>22</v>
      </c>
      <c r="C3" s="265" t="s">
        <v>486</v>
      </c>
      <c r="D3" s="265"/>
      <c r="E3" s="265"/>
      <c r="F3" s="265"/>
      <c r="G3" s="265"/>
      <c r="H3" s="265" t="s">
        <v>488</v>
      </c>
    </row>
    <row r="4" spans="1:8" s="5" customFormat="1" ht="36" customHeight="1" x14ac:dyDescent="0.2">
      <c r="A4" s="311"/>
      <c r="B4" s="265"/>
      <c r="C4" s="16" t="s">
        <v>31</v>
      </c>
      <c r="D4" s="16" t="s">
        <v>32</v>
      </c>
      <c r="E4" s="16" t="s">
        <v>33</v>
      </c>
      <c r="F4" s="16" t="s">
        <v>34</v>
      </c>
      <c r="G4" s="16" t="s">
        <v>35</v>
      </c>
      <c r="H4" s="265"/>
    </row>
    <row r="5" spans="1:8" s="5" customFormat="1" x14ac:dyDescent="0.2">
      <c r="A5" s="11">
        <v>1</v>
      </c>
      <c r="B5" s="12" t="s">
        <v>44</v>
      </c>
      <c r="C5" s="25" t="e">
        <f>COUNTIFS(#REF!,"&lt;120",#REF!,"&gt;100",#REF!,"TPHT")</f>
        <v>#REF!</v>
      </c>
      <c r="D5" s="25" t="e">
        <f>COUNTIFS(#REF!,"&gt;=120",#REF!,"&lt;150",#REF!,"TPHT")</f>
        <v>#REF!</v>
      </c>
      <c r="E5" s="25" t="e">
        <f>COUNTIFS(#REF!,"&gt;=150",#REF!,"&lt;200",#REF!,"TPHT")</f>
        <v>#REF!</v>
      </c>
      <c r="F5" s="25" t="e">
        <f>COUNTIFS(#REF!,"&gt;=200",#REF!,"&lt;250",#REF!,"TPHT")</f>
        <v>#REF!</v>
      </c>
      <c r="G5" s="25" t="e">
        <f>COUNTIFS(#REF!,"&gt;=250",#REF!,"TPHT")</f>
        <v>#REF!</v>
      </c>
      <c r="H5" s="17" t="e">
        <f>SUM(C5:G5)</f>
        <v>#REF!</v>
      </c>
    </row>
    <row r="6" spans="1:8" x14ac:dyDescent="0.25">
      <c r="A6" s="11">
        <v>2</v>
      </c>
      <c r="B6" s="12" t="s">
        <v>45</v>
      </c>
      <c r="C6" s="25" t="e">
        <f>COUNTIFS(#REF!,"&lt;120",#REF!,"&gt;100",#REF!,"TXHL")</f>
        <v>#REF!</v>
      </c>
      <c r="D6" s="25" t="e">
        <f>COUNTIFS(#REF!,"&gt;=120",#REF!,"&lt;150",#REF!,"TXHL")</f>
        <v>#REF!</v>
      </c>
      <c r="E6" s="25" t="e">
        <f>COUNTIFS(#REF!,"&gt;=150",#REF!,"&lt;200",#REF!,"TXHL")</f>
        <v>#REF!</v>
      </c>
      <c r="F6" s="25" t="e">
        <f>COUNTIFS(#REF!,"&gt;=200",#REF!,"&lt;250",#REF!,"TXHL")</f>
        <v>#REF!</v>
      </c>
      <c r="G6" s="25" t="e">
        <f>COUNTIFS(#REF!,"&gt;=250",#REF!,"TXHL")</f>
        <v>#REF!</v>
      </c>
      <c r="H6" s="17" t="e">
        <f t="shared" ref="H6:H17" si="0">SUM(C6:G6)</f>
        <v>#REF!</v>
      </c>
    </row>
    <row r="7" spans="1:8" x14ac:dyDescent="0.25">
      <c r="A7" s="11">
        <v>3</v>
      </c>
      <c r="B7" s="12" t="s">
        <v>46</v>
      </c>
      <c r="C7" s="25" t="e">
        <f>COUNTIFS(#REF!,"&lt;120",#REF!,"&gt;100",#REF!,"TXKA")</f>
        <v>#REF!</v>
      </c>
      <c r="D7" s="25" t="e">
        <f>COUNTIFS(#REF!,"&gt;=120",#REF!,"&lt;150",#REF!,"TXKA")</f>
        <v>#REF!</v>
      </c>
      <c r="E7" s="25" t="e">
        <f>COUNTIFS(#REF!,"&gt;=150",#REF!,"&lt;200",#REF!,"TXKA")</f>
        <v>#REF!</v>
      </c>
      <c r="F7" s="25" t="e">
        <f>COUNTIFS(#REF!,"&gt;=200",#REF!,"&lt;250",#REF!,"TXKA")</f>
        <v>#REF!</v>
      </c>
      <c r="G7" s="25" t="e">
        <f>COUNTIFS(#REF!,"&gt;=250",#REF!,"TXKA")</f>
        <v>#REF!</v>
      </c>
      <c r="H7" s="17" t="e">
        <f t="shared" si="0"/>
        <v>#REF!</v>
      </c>
    </row>
    <row r="8" spans="1:8" x14ac:dyDescent="0.25">
      <c r="A8" s="11">
        <v>4</v>
      </c>
      <c r="B8" s="13" t="s">
        <v>47</v>
      </c>
      <c r="C8" s="25" t="e">
        <f>COUNTIFS(#REF!,"&lt;120",#REF!,"&gt;100",#REF!,"NX")</f>
        <v>#REF!</v>
      </c>
      <c r="D8" s="25" t="e">
        <f>COUNTIFS(#REF!,"&gt;=120",#REF!,"&lt;150",#REF!,"NX")</f>
        <v>#REF!</v>
      </c>
      <c r="E8" s="25" t="e">
        <f>COUNTIFS(#REF!,"&gt;=150",#REF!,"&lt;200",#REF!,"NX")</f>
        <v>#REF!</v>
      </c>
      <c r="F8" s="25" t="e">
        <f>COUNTIFS(#REF!,"&gt;=200",#REF!,"&lt;250",#REF!,"NX")</f>
        <v>#REF!</v>
      </c>
      <c r="G8" s="25" t="e">
        <f>COUNTIFS(#REF!,"&gt;=250",#REF!,"NX")</f>
        <v>#REF!</v>
      </c>
      <c r="H8" s="17" t="e">
        <f t="shared" si="0"/>
        <v>#REF!</v>
      </c>
    </row>
    <row r="9" spans="1:8" x14ac:dyDescent="0.25">
      <c r="A9" s="11">
        <v>5</v>
      </c>
      <c r="B9" s="13" t="s">
        <v>48</v>
      </c>
      <c r="C9" s="25" t="e">
        <f>COUNTIFS(#REF!,"&lt;120",#REF!,"&gt;100",#REF!,"DT")</f>
        <v>#REF!</v>
      </c>
      <c r="D9" s="25" t="e">
        <f>COUNTIFS(#REF!,"&gt;=120",#REF!,"&lt;150",#REF!,"DT")</f>
        <v>#REF!</v>
      </c>
      <c r="E9" s="25" t="e">
        <f>COUNTIFS(#REF!,"&gt;=150",#REF!,"&lt;200",#REF!,"DT")</f>
        <v>#REF!</v>
      </c>
      <c r="F9" s="25" t="e">
        <f>COUNTIFS(#REF!,"&gt;=200",#REF!,"&lt;250",#REF!,"DT")</f>
        <v>#REF!</v>
      </c>
      <c r="G9" s="25" t="e">
        <f>COUNTIFS(#REF!,"&gt;=250",#REF!,"DT")</f>
        <v>#REF!</v>
      </c>
      <c r="H9" s="17" t="e">
        <f t="shared" si="0"/>
        <v>#REF!</v>
      </c>
    </row>
    <row r="10" spans="1:8" x14ac:dyDescent="0.25">
      <c r="A10" s="11">
        <v>6</v>
      </c>
      <c r="B10" s="13" t="s">
        <v>49</v>
      </c>
      <c r="C10" s="25" t="e">
        <f>COUNTIFS(#REF!,"&lt;120",#REF!,"&gt;100",#REF!,"HS")</f>
        <v>#REF!</v>
      </c>
      <c r="D10" s="25" t="e">
        <f>COUNTIFS(#REF!,"&gt;=120",#REF!,"&lt;150",#REF!,"HS")</f>
        <v>#REF!</v>
      </c>
      <c r="E10" s="25" t="e">
        <f>COUNTIFS(#REF!,"&gt;=150",#REF!,"&lt;200",#REF!,"HS")</f>
        <v>#REF!</v>
      </c>
      <c r="F10" s="25" t="e">
        <f>COUNTIFS(#REF!,"&gt;=200",#REF!,"&lt;250",#REF!,"HS")</f>
        <v>#REF!</v>
      </c>
      <c r="G10" s="25" t="e">
        <f>COUNTIFS(#REF!,"&gt;=250",#REF!,"HS")</f>
        <v>#REF!</v>
      </c>
      <c r="H10" s="17" t="e">
        <f t="shared" si="0"/>
        <v>#REF!</v>
      </c>
    </row>
    <row r="11" spans="1:8" x14ac:dyDescent="0.25">
      <c r="A11" s="11">
        <v>7</v>
      </c>
      <c r="B11" s="13" t="s">
        <v>50</v>
      </c>
      <c r="C11" s="25" t="e">
        <f>COUNTIFS(#REF!,"&lt;120",#REF!,"&gt;100",#REF!,"HK")</f>
        <v>#REF!</v>
      </c>
      <c r="D11" s="25" t="e">
        <f>COUNTIFS(#REF!,"&gt;=120",#REF!,"&lt;150",#REF!,"HK")</f>
        <v>#REF!</v>
      </c>
      <c r="E11" s="25" t="e">
        <f>COUNTIFS(#REF!,"&gt;=150",#REF!,"&lt;200",#REF!,"HK")</f>
        <v>#REF!</v>
      </c>
      <c r="F11" s="25" t="e">
        <f>COUNTIFS(#REF!,"&gt;=200",#REF!,"&lt;250",#REF!,"HK")</f>
        <v>#REF!</v>
      </c>
      <c r="G11" s="25" t="e">
        <f>COUNTIFS(#REF!,"&gt;=250",#REF!,"HK")</f>
        <v>#REF!</v>
      </c>
      <c r="H11" s="17" t="e">
        <f t="shared" si="0"/>
        <v>#REF!</v>
      </c>
    </row>
    <row r="12" spans="1:8" x14ac:dyDescent="0.25">
      <c r="A12" s="11">
        <v>8</v>
      </c>
      <c r="B12" s="13" t="s">
        <v>51</v>
      </c>
      <c r="C12" s="25" t="e">
        <f>COUNTIFS(#REF!,"&lt;120",#REF!,"&gt;100",#REF!,"VQ")</f>
        <v>#REF!</v>
      </c>
      <c r="D12" s="25" t="e">
        <f>COUNTIFS(#REF!,"&gt;=120",#REF!,"&lt;150",#REF!,"VQ")</f>
        <v>#REF!</v>
      </c>
      <c r="E12" s="25" t="e">
        <f>COUNTIFS(#REF!,"&gt;=150",#REF!,"&lt;200",#REF!,"VQ")</f>
        <v>#REF!</v>
      </c>
      <c r="F12" s="25" t="e">
        <f>COUNTIFS(#REF!,"&gt;=200",#REF!,"&lt;250",#REF!,"VQ")</f>
        <v>#REF!</v>
      </c>
      <c r="G12" s="25" t="e">
        <f>COUNTIFS(#REF!,"&gt;=250",#REF!,"VQ")</f>
        <v>#REF!</v>
      </c>
      <c r="H12" s="17" t="e">
        <f t="shared" si="0"/>
        <v>#REF!</v>
      </c>
    </row>
    <row r="13" spans="1:8" x14ac:dyDescent="0.25">
      <c r="A13" s="11">
        <v>9</v>
      </c>
      <c r="B13" s="13" t="s">
        <v>52</v>
      </c>
      <c r="C13" s="25" t="e">
        <f>COUNTIFS(#REF!,"&lt;120",#REF!,"&gt;100",#REF!,"CL")</f>
        <v>#REF!</v>
      </c>
      <c r="D13" s="25" t="e">
        <f>COUNTIFS(#REF!,"&gt;=120",#REF!,"&lt;150",#REF!,"CL")</f>
        <v>#REF!</v>
      </c>
      <c r="E13" s="25" t="e">
        <f>COUNTIFS(#REF!,"&gt;=150",#REF!,"&lt;200",#REF!,"CL")</f>
        <v>#REF!</v>
      </c>
      <c r="F13" s="25" t="e">
        <f>COUNTIFS(#REF!,"&gt;=200",#REF!,"&lt;250",#REF!,"CL")</f>
        <v>#REF!</v>
      </c>
      <c r="G13" s="25" t="e">
        <f>COUNTIFS(#REF!,"&gt;=250",#REF!,"CL")</f>
        <v>#REF!</v>
      </c>
      <c r="H13" s="17" t="e">
        <f t="shared" si="0"/>
        <v>#REF!</v>
      </c>
    </row>
    <row r="14" spans="1:8" x14ac:dyDescent="0.25">
      <c r="A14" s="11">
        <v>10</v>
      </c>
      <c r="B14" s="13" t="s">
        <v>53</v>
      </c>
      <c r="C14" s="25" t="e">
        <f>COUNTIFS(#REF!,"&lt;120",#REF!,"&gt;100",#REF!,"TH")</f>
        <v>#REF!</v>
      </c>
      <c r="D14" s="25" t="e">
        <f>COUNTIFS(#REF!,"&gt;=120",#REF!,"&lt;150",#REF!,"TH")</f>
        <v>#REF!</v>
      </c>
      <c r="E14" s="25" t="e">
        <f>COUNTIFS(#REF!,"&gt;=150",#REF!,"&lt;200",#REF!,"TH")</f>
        <v>#REF!</v>
      </c>
      <c r="F14" s="25" t="e">
        <f>COUNTIFS(#REF!,"&gt;=200",#REF!,"&lt;250",#REF!,"TH")</f>
        <v>#REF!</v>
      </c>
      <c r="G14" s="25" t="e">
        <f>COUNTIFS(#REF!,"&gt;=250",#REF!,"TH")</f>
        <v>#REF!</v>
      </c>
      <c r="H14" s="17" t="e">
        <f t="shared" si="0"/>
        <v>#REF!</v>
      </c>
    </row>
    <row r="15" spans="1:8" x14ac:dyDescent="0.25">
      <c r="A15" s="11">
        <v>11</v>
      </c>
      <c r="B15" s="13" t="s">
        <v>54</v>
      </c>
      <c r="C15" s="25" t="e">
        <f>COUNTIFS(#REF!,"&lt;120",#REF!,"&gt;100",#REF!,"LH")</f>
        <v>#REF!</v>
      </c>
      <c r="D15" s="25" t="e">
        <f>COUNTIFS(#REF!,"&gt;=120",#REF!,"&lt;150",#REF!,"LH")</f>
        <v>#REF!</v>
      </c>
      <c r="E15" s="25" t="e">
        <f>COUNTIFS(#REF!,"&gt;=150",#REF!,"&lt;200",#REF!,"LH")</f>
        <v>#REF!</v>
      </c>
      <c r="F15" s="25" t="e">
        <f>COUNTIFS(#REF!,"&gt;=200",#REF!,"&lt;250",#REF!,"LH")</f>
        <v>#REF!</v>
      </c>
      <c r="G15" s="25" t="e">
        <f>COUNTIFS(#REF!,"&gt;=250",#REF!,"LH")</f>
        <v>#REF!</v>
      </c>
      <c r="H15" s="17" t="e">
        <f t="shared" si="0"/>
        <v>#REF!</v>
      </c>
    </row>
    <row r="16" spans="1:8" x14ac:dyDescent="0.25">
      <c r="A16" s="11">
        <v>12</v>
      </c>
      <c r="B16" s="13" t="s">
        <v>55</v>
      </c>
      <c r="C16" s="25" t="e">
        <f>COUNTIFS(#REF!,"&lt;120",#REF!,"&gt;100",#REF!,"CX")</f>
        <v>#REF!</v>
      </c>
      <c r="D16" s="25" t="e">
        <f>COUNTIFS(#REF!,"&gt;=120",#REF!,"&lt;150",#REF!,"CX")</f>
        <v>#REF!</v>
      </c>
      <c r="E16" s="25" t="e">
        <f>COUNTIFS(#REF!,"&gt;=150",#REF!,"&lt;200",#REF!,"CX")</f>
        <v>#REF!</v>
      </c>
      <c r="F16" s="25" t="e">
        <f>COUNTIFS(#REF!,"&gt;=200",#REF!,"&lt;250",#REF!,"CX")</f>
        <v>#REF!</v>
      </c>
      <c r="G16" s="25" t="e">
        <f>COUNTIFS(#REF!,"&gt;=250",#REF!,"CX")</f>
        <v>#REF!</v>
      </c>
      <c r="H16" s="17" t="e">
        <f t="shared" si="0"/>
        <v>#REF!</v>
      </c>
    </row>
    <row r="17" spans="1:8" x14ac:dyDescent="0.25">
      <c r="A17" s="11">
        <v>13</v>
      </c>
      <c r="B17" s="13" t="s">
        <v>56</v>
      </c>
      <c r="C17" s="25" t="e">
        <f>COUNTIFS(#REF!,"&lt;120",#REF!,"&gt;100",#REF!,"KA")</f>
        <v>#REF!</v>
      </c>
      <c r="D17" s="25" t="e">
        <f>COUNTIFS(#REF!,"&gt;=120",#REF!,"&lt;150",#REF!,"KA")</f>
        <v>#REF!</v>
      </c>
      <c r="E17" s="25" t="e">
        <f>COUNTIFS(#REF!,"&gt;=150",#REF!,"&lt;200",#REF!,"KA")</f>
        <v>#REF!</v>
      </c>
      <c r="F17" s="25" t="e">
        <f>COUNTIFS(#REF!,"&gt;=200",#REF!,"&lt;250",#REF!,"KA")</f>
        <v>#REF!</v>
      </c>
      <c r="G17" s="25" t="e">
        <f>COUNTIFS(#REF!,"&gt;=250",#REF!,"KA")</f>
        <v>#REF!</v>
      </c>
      <c r="H17" s="17" t="e">
        <f t="shared" si="0"/>
        <v>#REF!</v>
      </c>
    </row>
    <row r="18" spans="1:8" s="18" customFormat="1" x14ac:dyDescent="0.25">
      <c r="A18" s="304" t="s">
        <v>57</v>
      </c>
      <c r="B18" s="305"/>
      <c r="C18" s="21" t="e">
        <f t="shared" ref="C18:H18" si="1">SUM(C5:C17)</f>
        <v>#REF!</v>
      </c>
      <c r="D18" s="21" t="e">
        <f t="shared" si="1"/>
        <v>#REF!</v>
      </c>
      <c r="E18" s="21" t="e">
        <f t="shared" si="1"/>
        <v>#REF!</v>
      </c>
      <c r="F18" s="21" t="e">
        <f t="shared" si="1"/>
        <v>#REF!</v>
      </c>
      <c r="G18" s="21" t="e">
        <f t="shared" si="1"/>
        <v>#REF!</v>
      </c>
      <c r="H18" s="21" t="e">
        <f t="shared" si="1"/>
        <v>#REF!</v>
      </c>
    </row>
  </sheetData>
  <mergeCells count="7">
    <mergeCell ref="A18:B18"/>
    <mergeCell ref="A1:H1"/>
    <mergeCell ref="F2:H2"/>
    <mergeCell ref="A3:A4"/>
    <mergeCell ref="B3:B4"/>
    <mergeCell ref="C3:G3"/>
    <mergeCell ref="H3:H4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H19"/>
  <sheetViews>
    <sheetView showZeros="0" topLeftCell="A13" workbookViewId="0">
      <selection activeCell="I20" sqref="I20"/>
    </sheetView>
  </sheetViews>
  <sheetFormatPr defaultRowHeight="15" x14ac:dyDescent="0.25"/>
  <cols>
    <col min="2" max="2" width="17.85546875" customWidth="1"/>
  </cols>
  <sheetData>
    <row r="1" spans="1:8" s="5" customFormat="1" ht="28.5" customHeight="1" x14ac:dyDescent="0.2">
      <c r="A1" s="309" t="s">
        <v>494</v>
      </c>
      <c r="B1" s="309"/>
      <c r="C1" s="309"/>
      <c r="D1" s="309"/>
      <c r="E1" s="309"/>
      <c r="F1" s="309"/>
      <c r="G1" s="309"/>
      <c r="H1" s="4"/>
    </row>
    <row r="2" spans="1:8" s="5" customFormat="1" ht="15" customHeight="1" x14ac:dyDescent="0.2">
      <c r="A2" s="10"/>
      <c r="B2" s="10"/>
      <c r="C2" s="10"/>
      <c r="D2" s="10"/>
      <c r="E2" s="312" t="s">
        <v>492</v>
      </c>
      <c r="F2" s="312"/>
      <c r="G2" s="312"/>
    </row>
    <row r="3" spans="1:8" s="5" customFormat="1" ht="12.75" x14ac:dyDescent="0.2">
      <c r="A3" s="311" t="s">
        <v>9</v>
      </c>
      <c r="B3" s="265" t="s">
        <v>22</v>
      </c>
      <c r="C3" s="265" t="s">
        <v>489</v>
      </c>
      <c r="D3" s="265"/>
      <c r="E3" s="265"/>
      <c r="F3" s="265"/>
      <c r="G3" s="265" t="s">
        <v>490</v>
      </c>
    </row>
    <row r="4" spans="1:8" s="5" customFormat="1" ht="12.75" x14ac:dyDescent="0.2">
      <c r="A4" s="311"/>
      <c r="B4" s="265"/>
      <c r="C4" s="265" t="s">
        <v>36</v>
      </c>
      <c r="D4" s="265" t="s">
        <v>37</v>
      </c>
      <c r="E4" s="265" t="s">
        <v>38</v>
      </c>
      <c r="F4" s="265" t="s">
        <v>39</v>
      </c>
      <c r="G4" s="265"/>
    </row>
    <row r="5" spans="1:8" s="5" customFormat="1" ht="22.5" customHeight="1" x14ac:dyDescent="0.2">
      <c r="A5" s="311"/>
      <c r="B5" s="265"/>
      <c r="C5" s="265"/>
      <c r="D5" s="265"/>
      <c r="E5" s="265"/>
      <c r="F5" s="265"/>
      <c r="G5" s="265"/>
    </row>
    <row r="6" spans="1:8" s="5" customFormat="1" x14ac:dyDescent="0.2">
      <c r="A6" s="11">
        <v>1</v>
      </c>
      <c r="B6" s="12" t="s">
        <v>44</v>
      </c>
      <c r="C6" s="17" t="e">
        <f>COUNTIFS(#REF!,"&lt;100",#REF!,"&gt;90",#REF!,"TPHT")</f>
        <v>#REF!</v>
      </c>
      <c r="D6" s="17" t="e">
        <f>COUNTIFS(#REF!,"&lt;=90",#REF!,"&gt;80",#REF!,"TPHT")</f>
        <v>#REF!</v>
      </c>
      <c r="E6" s="17" t="e">
        <f>COUNTIFS(#REF!,"&lt;=80",#REF!,"&gt;60",#REF!,"TPHT")</f>
        <v>#REF!</v>
      </c>
      <c r="F6" s="17" t="e">
        <f>COUNTIFS(#REF!,"&lt;=60",#REF!,"&gt;1",#REF!,"TPHT")</f>
        <v>#REF!</v>
      </c>
      <c r="G6" s="17" t="e">
        <f>SUM(C6:F6)</f>
        <v>#REF!</v>
      </c>
    </row>
    <row r="7" spans="1:8" x14ac:dyDescent="0.25">
      <c r="A7" s="11">
        <v>2</v>
      </c>
      <c r="B7" s="12" t="s">
        <v>45</v>
      </c>
      <c r="C7" s="17" t="e">
        <f>COUNTIFS(#REF!,"&lt;100",#REF!,"&gt;90",#REF!,"TXHL")</f>
        <v>#REF!</v>
      </c>
      <c r="D7" s="17" t="e">
        <f>COUNTIFS(#REF!,"&lt;=90",#REF!,"&gt;80",#REF!,"TXHL")</f>
        <v>#REF!</v>
      </c>
      <c r="E7" s="17" t="e">
        <f>COUNTIFS(#REF!,"&lt;=80",#REF!,"&gt;60",#REF!,"TXHL")</f>
        <v>#REF!</v>
      </c>
      <c r="F7" s="17" t="e">
        <f>COUNTIFS(#REF!,"&lt;=60",#REF!,"&gt;1",#REF!,"TXHL")</f>
        <v>#REF!</v>
      </c>
      <c r="G7" s="17" t="e">
        <f t="shared" ref="G7:G18" si="0">SUM(C7:F7)</f>
        <v>#REF!</v>
      </c>
    </row>
    <row r="8" spans="1:8" x14ac:dyDescent="0.25">
      <c r="A8" s="11">
        <v>3</v>
      </c>
      <c r="B8" s="12" t="s">
        <v>46</v>
      </c>
      <c r="C8" s="17" t="e">
        <f>COUNTIFS(#REF!,"&lt;100",#REF!,"&gt;90",#REF!,"TXKA")</f>
        <v>#REF!</v>
      </c>
      <c r="D8" s="17" t="e">
        <f>COUNTIFS(#REF!,"&lt;=90",#REF!,"&gt;80",#REF!,"TXKA")</f>
        <v>#REF!</v>
      </c>
      <c r="E8" s="17" t="e">
        <f>COUNTIFS(#REF!,"&lt;=80",#REF!,"&gt;60",#REF!,"TXKA")</f>
        <v>#REF!</v>
      </c>
      <c r="F8" s="17" t="e">
        <f>COUNTIFS(#REF!,"&lt;=60",#REF!,"&gt;1",#REF!,"TXKA")</f>
        <v>#REF!</v>
      </c>
      <c r="G8" s="17" t="e">
        <f t="shared" si="0"/>
        <v>#REF!</v>
      </c>
    </row>
    <row r="9" spans="1:8" x14ac:dyDescent="0.25">
      <c r="A9" s="11">
        <v>4</v>
      </c>
      <c r="B9" s="13" t="s">
        <v>47</v>
      </c>
      <c r="C9" s="17" t="e">
        <f>COUNTIFS(#REF!,"&lt;100",#REF!,"&gt;90",#REF!,"NX")</f>
        <v>#REF!</v>
      </c>
      <c r="D9" s="17" t="e">
        <f>COUNTIFS(#REF!,"&lt;=90",#REF!,"&gt;80",#REF!,"NX")</f>
        <v>#REF!</v>
      </c>
      <c r="E9" s="17" t="e">
        <f>COUNTIFS(#REF!,"&lt;=80",#REF!,"&gt;60",#REF!,"NX")</f>
        <v>#REF!</v>
      </c>
      <c r="F9" s="17" t="e">
        <f>COUNTIFS(#REF!,"&lt;=60",#REF!,"&gt;1",#REF!,"NX")</f>
        <v>#REF!</v>
      </c>
      <c r="G9" s="17" t="e">
        <f t="shared" si="0"/>
        <v>#REF!</v>
      </c>
    </row>
    <row r="10" spans="1:8" x14ac:dyDescent="0.25">
      <c r="A10" s="11">
        <v>5</v>
      </c>
      <c r="B10" s="13" t="s">
        <v>48</v>
      </c>
      <c r="C10" s="17" t="e">
        <f>COUNTIFS(#REF!,"&lt;100",#REF!,"&gt;90",#REF!,"DT")</f>
        <v>#REF!</v>
      </c>
      <c r="D10" s="17" t="e">
        <f>COUNTIFS(#REF!,"&lt;=90",#REF!,"&gt;80",#REF!,"DT")</f>
        <v>#REF!</v>
      </c>
      <c r="E10" s="17" t="e">
        <f>COUNTIFS(#REF!,"&lt;=80",#REF!,"&gt;60",#REF!,"DT")</f>
        <v>#REF!</v>
      </c>
      <c r="F10" s="17" t="e">
        <f>COUNTIFS(#REF!,"&lt;=60",#REF!,"&gt;1",#REF!,"DT")</f>
        <v>#REF!</v>
      </c>
      <c r="G10" s="17" t="e">
        <f t="shared" si="0"/>
        <v>#REF!</v>
      </c>
    </row>
    <row r="11" spans="1:8" x14ac:dyDescent="0.25">
      <c r="A11" s="11">
        <v>6</v>
      </c>
      <c r="B11" s="13" t="s">
        <v>49</v>
      </c>
      <c r="C11" s="17" t="e">
        <f>COUNTIFS(#REF!,"&lt;100",#REF!,"&gt;90",#REF!,"HS")</f>
        <v>#REF!</v>
      </c>
      <c r="D11" s="17" t="e">
        <f>COUNTIFS(#REF!,"&lt;=90",#REF!,"&gt;80",#REF!,"HS")</f>
        <v>#REF!</v>
      </c>
      <c r="E11" s="17" t="e">
        <f>COUNTIFS(#REF!,"&lt;=80",#REF!,"&gt;60",#REF!,"HS")</f>
        <v>#REF!</v>
      </c>
      <c r="F11" s="17" t="e">
        <f>COUNTIFS(#REF!,"&lt;=60",#REF!,"&gt;1",#REF!,"HS")</f>
        <v>#REF!</v>
      </c>
      <c r="G11" s="17" t="e">
        <f t="shared" si="0"/>
        <v>#REF!</v>
      </c>
    </row>
    <row r="12" spans="1:8" x14ac:dyDescent="0.25">
      <c r="A12" s="11">
        <v>7</v>
      </c>
      <c r="B12" s="13" t="s">
        <v>50</v>
      </c>
      <c r="C12" s="17" t="e">
        <f>COUNTIFS(#REF!,"&lt;100",#REF!,"&gt;90",#REF!,"HK")</f>
        <v>#REF!</v>
      </c>
      <c r="D12" s="17" t="e">
        <f>COUNTIFS(#REF!,"&lt;=90",#REF!,"&gt;80",#REF!,"HK")</f>
        <v>#REF!</v>
      </c>
      <c r="E12" s="17" t="e">
        <f>COUNTIFS(#REF!,"&lt;=80",#REF!,"&gt;60",#REF!,"HK")</f>
        <v>#REF!</v>
      </c>
      <c r="F12" s="17" t="e">
        <f>COUNTIFS(#REF!,"&lt;=60",#REF!,"&gt;1",#REF!,"HK")</f>
        <v>#REF!</v>
      </c>
      <c r="G12" s="17" t="e">
        <f t="shared" si="0"/>
        <v>#REF!</v>
      </c>
    </row>
    <row r="13" spans="1:8" x14ac:dyDescent="0.25">
      <c r="A13" s="11">
        <v>8</v>
      </c>
      <c r="B13" s="13" t="s">
        <v>51</v>
      </c>
      <c r="C13" s="17" t="e">
        <f>COUNTIFS(#REF!,"&lt;100",#REF!,"&gt;90",#REF!,"VQ")</f>
        <v>#REF!</v>
      </c>
      <c r="D13" s="17" t="e">
        <f>COUNTIFS(#REF!,"&lt;=90",#REF!,"&gt;80",#REF!,"VQ")</f>
        <v>#REF!</v>
      </c>
      <c r="E13" s="17" t="e">
        <f>COUNTIFS(#REF!,"&lt;=80",#REF!,"&gt;60",#REF!,"VQ")</f>
        <v>#REF!</v>
      </c>
      <c r="F13" s="17" t="e">
        <f>COUNTIFS(#REF!,"&lt;=60",#REF!,"&gt;1",#REF!,"VQ")</f>
        <v>#REF!</v>
      </c>
      <c r="G13" s="17" t="e">
        <f t="shared" si="0"/>
        <v>#REF!</v>
      </c>
    </row>
    <row r="14" spans="1:8" x14ac:dyDescent="0.25">
      <c r="A14" s="11">
        <v>9</v>
      </c>
      <c r="B14" s="13" t="s">
        <v>52</v>
      </c>
      <c r="C14" s="17" t="e">
        <f>COUNTIFS(#REF!,"&lt;100",#REF!,"&gt;90",#REF!,"CL")</f>
        <v>#REF!</v>
      </c>
      <c r="D14" s="17" t="e">
        <f>COUNTIFS(#REF!,"&lt;=90",#REF!,"&gt;80",#REF!,"CL")</f>
        <v>#REF!</v>
      </c>
      <c r="E14" s="17" t="e">
        <f>COUNTIFS(#REF!,"&lt;=80",#REF!,"&gt;60",#REF!,"CL")</f>
        <v>#REF!</v>
      </c>
      <c r="F14" s="17" t="e">
        <f>COUNTIFS(#REF!,"&lt;=60",#REF!,"&gt;1",#REF!,"CL")</f>
        <v>#REF!</v>
      </c>
      <c r="G14" s="17" t="e">
        <f t="shared" si="0"/>
        <v>#REF!</v>
      </c>
    </row>
    <row r="15" spans="1:8" x14ac:dyDescent="0.25">
      <c r="A15" s="11">
        <v>10</v>
      </c>
      <c r="B15" s="13" t="s">
        <v>53</v>
      </c>
      <c r="C15" s="17" t="e">
        <f>COUNTIFS(#REF!,"&lt;100",#REF!,"&gt;90",#REF!,"TH")</f>
        <v>#REF!</v>
      </c>
      <c r="D15" s="17" t="e">
        <f>COUNTIFS(#REF!,"&lt;=90",#REF!,"&gt;80",#REF!,"TH")</f>
        <v>#REF!</v>
      </c>
      <c r="E15" s="17" t="e">
        <f>COUNTIFS(#REF!,"&lt;=80",#REF!,"&gt;60",#REF!,"TH")</f>
        <v>#REF!</v>
      </c>
      <c r="F15" s="17" t="e">
        <f>COUNTIFS(#REF!,"&lt;=60",#REF!,"&gt;1",#REF!,"TH")</f>
        <v>#REF!</v>
      </c>
      <c r="G15" s="17" t="e">
        <f t="shared" si="0"/>
        <v>#REF!</v>
      </c>
    </row>
    <row r="16" spans="1:8" x14ac:dyDescent="0.25">
      <c r="A16" s="11">
        <v>11</v>
      </c>
      <c r="B16" s="13" t="s">
        <v>54</v>
      </c>
      <c r="C16" s="17" t="e">
        <f>COUNTIFS(#REF!,"&lt;100",#REF!,"&gt;90",#REF!,"LH")</f>
        <v>#REF!</v>
      </c>
      <c r="D16" s="17" t="e">
        <f>COUNTIFS(#REF!,"&lt;=90",#REF!,"&gt;80",#REF!,"LH")</f>
        <v>#REF!</v>
      </c>
      <c r="E16" s="17" t="e">
        <f>COUNTIFS(#REF!,"&lt;=80",#REF!,"&gt;60",#REF!,"LH")</f>
        <v>#REF!</v>
      </c>
      <c r="F16" s="17" t="e">
        <f>COUNTIFS(#REF!,"&lt;=60",#REF!,"&gt;1",#REF!,"LH")</f>
        <v>#REF!</v>
      </c>
      <c r="G16" s="17" t="e">
        <f t="shared" si="0"/>
        <v>#REF!</v>
      </c>
    </row>
    <row r="17" spans="1:7" x14ac:dyDescent="0.25">
      <c r="A17" s="11">
        <v>12</v>
      </c>
      <c r="B17" s="13" t="s">
        <v>55</v>
      </c>
      <c r="C17" s="17" t="e">
        <f>COUNTIFS(#REF!,"&lt;100",#REF!,"&gt;90",#REF!,"CX")</f>
        <v>#REF!</v>
      </c>
      <c r="D17" s="17" t="e">
        <f>COUNTIFS(#REF!,"&lt;=90",#REF!,"&gt;80",#REF!,"CX")</f>
        <v>#REF!</v>
      </c>
      <c r="E17" s="17" t="e">
        <f>COUNTIFS(#REF!,"&lt;=80",#REF!,"&gt;60",#REF!,"CX")</f>
        <v>#REF!</v>
      </c>
      <c r="F17" s="17" t="e">
        <f>COUNTIFS(#REF!,"&lt;=60",#REF!,"&gt;1",#REF!,"CX")</f>
        <v>#REF!</v>
      </c>
      <c r="G17" s="17" t="e">
        <f t="shared" si="0"/>
        <v>#REF!</v>
      </c>
    </row>
    <row r="18" spans="1:7" x14ac:dyDescent="0.25">
      <c r="A18" s="11">
        <v>13</v>
      </c>
      <c r="B18" s="13" t="s">
        <v>56</v>
      </c>
      <c r="C18" s="17" t="e">
        <f>COUNTIFS(#REF!,"&lt;100",#REF!,"&gt;90",#REF!,"KA")</f>
        <v>#REF!</v>
      </c>
      <c r="D18" s="17" t="e">
        <f>COUNTIFS(#REF!,"&lt;=90",#REF!,"&gt;80",#REF!,"KA")</f>
        <v>#REF!</v>
      </c>
      <c r="E18" s="17" t="e">
        <f>COUNTIFS(#REF!,"&lt;=80",#REF!,"&gt;60",#REF!,"KA")</f>
        <v>#REF!</v>
      </c>
      <c r="F18" s="17" t="e">
        <f>COUNTIFS(#REF!,"&lt;=60",#REF!,"&gt;1",#REF!,"KA")</f>
        <v>#REF!</v>
      </c>
      <c r="G18" s="17" t="e">
        <f t="shared" si="0"/>
        <v>#REF!</v>
      </c>
    </row>
    <row r="19" spans="1:7" s="18" customFormat="1" x14ac:dyDescent="0.25">
      <c r="A19" s="304" t="s">
        <v>57</v>
      </c>
      <c r="B19" s="305"/>
      <c r="C19" s="21" t="e">
        <f>SUM(C6:C18)</f>
        <v>#REF!</v>
      </c>
      <c r="D19" s="21" t="e">
        <f>SUM(D6:D18)</f>
        <v>#REF!</v>
      </c>
      <c r="E19" s="21" t="e">
        <f>SUM(E6:E18)</f>
        <v>#REF!</v>
      </c>
      <c r="F19" s="21" t="e">
        <f>SUM(F6:F18)</f>
        <v>#REF!</v>
      </c>
      <c r="G19" s="21" t="e">
        <f>SUM(G6:G18)</f>
        <v>#REF!</v>
      </c>
    </row>
  </sheetData>
  <mergeCells count="11">
    <mergeCell ref="A19:B19"/>
    <mergeCell ref="A1:G1"/>
    <mergeCell ref="E2:G2"/>
    <mergeCell ref="A3:A5"/>
    <mergeCell ref="B3:B5"/>
    <mergeCell ref="C3:F3"/>
    <mergeCell ref="G3:G5"/>
    <mergeCell ref="C4:C5"/>
    <mergeCell ref="D4:D5"/>
    <mergeCell ref="E4:E5"/>
    <mergeCell ref="F4:F5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20"/>
  <sheetViews>
    <sheetView showZeros="0" workbookViewId="0">
      <selection activeCell="I20" sqref="I20"/>
    </sheetView>
  </sheetViews>
  <sheetFormatPr defaultRowHeight="15" x14ac:dyDescent="0.25"/>
  <cols>
    <col min="2" max="2" width="18.42578125" customWidth="1"/>
    <col min="3" max="3" width="7.140625" customWidth="1"/>
    <col min="4" max="4" width="9.42578125" customWidth="1"/>
    <col min="5" max="5" width="8.5703125" customWidth="1"/>
    <col min="6" max="6" width="8.42578125" customWidth="1"/>
    <col min="7" max="7" width="8.5703125" customWidth="1"/>
    <col min="8" max="9" width="8.140625" customWidth="1"/>
    <col min="10" max="10" width="8" customWidth="1"/>
    <col min="11" max="11" width="7.42578125" customWidth="1"/>
    <col min="12" max="12" width="8.140625" customWidth="1"/>
    <col min="13" max="13" width="7.5703125" customWidth="1"/>
  </cols>
  <sheetData>
    <row r="1" spans="1:13" s="5" customFormat="1" ht="28.5" customHeight="1" x14ac:dyDescent="0.2">
      <c r="A1" s="309" t="s">
        <v>495</v>
      </c>
      <c r="B1" s="309"/>
      <c r="C1" s="309"/>
      <c r="D1" s="309"/>
      <c r="E1" s="309"/>
      <c r="F1" s="309"/>
      <c r="G1" s="309"/>
      <c r="H1" s="309"/>
      <c r="I1" s="309"/>
      <c r="J1" s="309"/>
      <c r="K1" s="309"/>
      <c r="L1" s="309"/>
      <c r="M1" s="309"/>
    </row>
    <row r="2" spans="1:13" s="5" customFormat="1" ht="12.75" x14ac:dyDescent="0.2">
      <c r="A2" s="10"/>
      <c r="B2" s="10"/>
      <c r="C2" s="10"/>
      <c r="D2" s="10"/>
      <c r="E2" s="10"/>
      <c r="F2" s="307" t="s">
        <v>11</v>
      </c>
      <c r="G2" s="307"/>
      <c r="H2" s="307"/>
      <c r="I2" s="307"/>
      <c r="J2" s="307"/>
      <c r="K2" s="307"/>
      <c r="L2" s="307"/>
      <c r="M2" s="307"/>
    </row>
    <row r="3" spans="1:13" s="5" customFormat="1" ht="17.25" customHeight="1" x14ac:dyDescent="0.2">
      <c r="A3" s="311" t="s">
        <v>9</v>
      </c>
      <c r="B3" s="265" t="s">
        <v>22</v>
      </c>
      <c r="C3" s="265" t="s">
        <v>40</v>
      </c>
      <c r="D3" s="265"/>
      <c r="E3" s="265"/>
      <c r="F3" s="265"/>
      <c r="G3" s="265"/>
      <c r="H3" s="265"/>
      <c r="I3" s="265"/>
      <c r="J3" s="265"/>
      <c r="K3" s="265"/>
      <c r="L3" s="265"/>
      <c r="M3" s="265" t="s">
        <v>15</v>
      </c>
    </row>
    <row r="4" spans="1:13" s="5" customFormat="1" ht="39.75" customHeight="1" x14ac:dyDescent="0.2">
      <c r="A4" s="311"/>
      <c r="B4" s="265"/>
      <c r="C4" s="16" t="s">
        <v>36</v>
      </c>
      <c r="D4" s="16" t="s">
        <v>534</v>
      </c>
      <c r="E4" s="16" t="s">
        <v>535</v>
      </c>
      <c r="F4" s="16" t="s">
        <v>528</v>
      </c>
      <c r="G4" s="16" t="s">
        <v>527</v>
      </c>
      <c r="H4" s="16" t="s">
        <v>529</v>
      </c>
      <c r="I4" s="16" t="s">
        <v>530</v>
      </c>
      <c r="J4" s="16" t="s">
        <v>531</v>
      </c>
      <c r="K4" s="16" t="s">
        <v>532</v>
      </c>
      <c r="L4" s="16" t="s">
        <v>526</v>
      </c>
      <c r="M4" s="265"/>
    </row>
    <row r="5" spans="1:13" s="5" customFormat="1" x14ac:dyDescent="0.2">
      <c r="A5" s="11">
        <v>1</v>
      </c>
      <c r="B5" s="12" t="s">
        <v>44</v>
      </c>
      <c r="C5" s="25" t="e">
        <f>COUNTIFS(#REF!,"&lt;110",#REF!,"&gt;100",#REF!,"TPHT")</f>
        <v>#REF!</v>
      </c>
      <c r="D5" s="25" t="e">
        <f>COUNTIFS(#REF!,"&gt;=110",#REF!,"&lt;150",#REF!,"TPHT")</f>
        <v>#REF!</v>
      </c>
      <c r="E5" s="25" t="e">
        <f>COUNTIFS(#REF!,"&gt;=150",#REF!,"&lt;200",#REF!,"TPHT")</f>
        <v>#REF!</v>
      </c>
      <c r="F5" s="25" t="e">
        <f>COUNTIFS(#REF!,"&gt;=200",#REF!,"&lt;250",#REF!,"TPHT")</f>
        <v>#REF!</v>
      </c>
      <c r="G5" s="25" t="e">
        <f>COUNTIFS(#REF!,"&gt;=250",#REF!,"&lt;300",#REF!,"TPHT")</f>
        <v>#REF!</v>
      </c>
      <c r="H5" s="25" t="e">
        <f>COUNTIFS(#REF!,"&gt;=300",#REF!,"&lt;350",#REF!,"TPHT")</f>
        <v>#REF!</v>
      </c>
      <c r="I5" s="25" t="e">
        <f>COUNTIFS(#REF!,"&gt;=350",#REF!,"&lt;400",#REF!,"TPHT")</f>
        <v>#REF!</v>
      </c>
      <c r="J5" s="25" t="e">
        <f>COUNTIFS(#REF!,"&gt;=400",#REF!,"&lt;450",#REF!,"TPHT")</f>
        <v>#REF!</v>
      </c>
      <c r="K5" s="25" t="e">
        <f>COUNTIFS(#REF!,"&gt;=450",#REF!,"&lt;500",#REF!,"TPHT")</f>
        <v>#REF!</v>
      </c>
      <c r="L5" s="25" t="e">
        <f>COUNTIFS(#REF!,"&gt;=500",#REF!,"TPHT")</f>
        <v>#REF!</v>
      </c>
      <c r="M5" s="25" t="e">
        <f>COUNTIFS(#REF!,"TPHT",#REF!,"BS")</f>
        <v>#REF!</v>
      </c>
    </row>
    <row r="6" spans="1:13" x14ac:dyDescent="0.25">
      <c r="A6" s="11">
        <v>2</v>
      </c>
      <c r="B6" s="12" t="s">
        <v>45</v>
      </c>
      <c r="C6" s="25" t="e">
        <f>COUNTIFS(#REF!,"&lt;110",#REF!,"&gt;100",#REF!,"TXHL")</f>
        <v>#REF!</v>
      </c>
      <c r="D6" s="25" t="e">
        <f>COUNTIFS(#REF!,"&gt;=110",#REF!,"&lt;150",#REF!,"TXHL")</f>
        <v>#REF!</v>
      </c>
      <c r="E6" s="25" t="e">
        <f>COUNTIFS(#REF!,"&gt;=150",#REF!,"&lt;200",#REF!,"TXHL")</f>
        <v>#REF!</v>
      </c>
      <c r="F6" s="25" t="e">
        <f>COUNTIFS(#REF!,"&gt;=200",#REF!,"&lt;250",#REF!,"TXHL")</f>
        <v>#REF!</v>
      </c>
      <c r="G6" s="25" t="e">
        <f>COUNTIFS(#REF!,"&gt;=250",#REF!,"&lt;300",#REF!,"TXHL")</f>
        <v>#REF!</v>
      </c>
      <c r="H6" s="25" t="e">
        <f>COUNTIFS(#REF!,"&gt;=300",#REF!,"&lt;350",#REF!,"TXHL")</f>
        <v>#REF!</v>
      </c>
      <c r="I6" s="25" t="e">
        <f>COUNTIFS(#REF!,"&gt;=350",#REF!,"&lt;400",#REF!,"TXHL")</f>
        <v>#REF!</v>
      </c>
      <c r="J6" s="25" t="e">
        <f>COUNTIFS(#REF!,"&gt;=400",#REF!,"&lt;450",#REF!,"TXHL")</f>
        <v>#REF!</v>
      </c>
      <c r="K6" s="25" t="e">
        <f>COUNTIFS(#REF!,"&gt;=450",#REF!,"&lt;500",#REF!,"TXHL")</f>
        <v>#REF!</v>
      </c>
      <c r="L6" s="25" t="e">
        <f>COUNTIFS(#REF!,"&gt;=500",#REF!,"TXHL")</f>
        <v>#REF!</v>
      </c>
      <c r="M6" s="25" t="e">
        <f>COUNTIFS(#REF!,"TXHL",#REF!,"BS")</f>
        <v>#REF!</v>
      </c>
    </row>
    <row r="7" spans="1:13" x14ac:dyDescent="0.25">
      <c r="A7" s="11">
        <v>3</v>
      </c>
      <c r="B7" s="12" t="s">
        <v>46</v>
      </c>
      <c r="C7" s="25" t="e">
        <f>COUNTIFS(#REF!,"&lt;110",#REF!,"&gt;100",#REF!,"TXKA")</f>
        <v>#REF!</v>
      </c>
      <c r="D7" s="25" t="e">
        <f>COUNTIFS(#REF!,"&gt;=110",#REF!,"&lt;150",#REF!,"TXKA")</f>
        <v>#REF!</v>
      </c>
      <c r="E7" s="25" t="e">
        <f>COUNTIFS(#REF!,"&gt;=150",#REF!,"&lt;200",#REF!,"TXKA")</f>
        <v>#REF!</v>
      </c>
      <c r="F7" s="25" t="e">
        <f>COUNTIFS(#REF!,"&gt;=200",#REF!,"&lt;250",#REF!,"TXKA")</f>
        <v>#REF!</v>
      </c>
      <c r="G7" s="25" t="e">
        <f>COUNTIFS(#REF!,"&gt;=250",#REF!,"&lt;300",#REF!,"TXKA")</f>
        <v>#REF!</v>
      </c>
      <c r="H7" s="25" t="e">
        <f>COUNTIFS(#REF!,"&gt;=300",#REF!,"&lt;350",#REF!,"TXKA")</f>
        <v>#REF!</v>
      </c>
      <c r="I7" s="25" t="e">
        <f>COUNTIFS(#REF!,"&gt;=350",#REF!,"&lt;400",#REF!,"TXKA")</f>
        <v>#REF!</v>
      </c>
      <c r="J7" s="25" t="e">
        <f>COUNTIFS(#REF!,"&gt;=400",#REF!,"&lt;450",#REF!,"TXKA")</f>
        <v>#REF!</v>
      </c>
      <c r="K7" s="25" t="e">
        <f>COUNTIFS(#REF!,"&gt;=450",#REF!,"&lt;500",#REF!,"TXKA")</f>
        <v>#REF!</v>
      </c>
      <c r="L7" s="25" t="e">
        <f>COUNTIFS(#REF!,"&gt;=500",#REF!,"TXKA")</f>
        <v>#REF!</v>
      </c>
      <c r="M7" s="25" t="e">
        <f>COUNTIFS(#REF!,"TXKA",#REF!,"BS")</f>
        <v>#REF!</v>
      </c>
    </row>
    <row r="8" spans="1:13" x14ac:dyDescent="0.25">
      <c r="A8" s="11">
        <v>4</v>
      </c>
      <c r="B8" s="13" t="s">
        <v>47</v>
      </c>
      <c r="C8" s="25" t="e">
        <f>COUNTIFS(#REF!,"&lt;110",#REF!,"&gt;100",#REF!,"NX")</f>
        <v>#REF!</v>
      </c>
      <c r="D8" s="25" t="e">
        <f>COUNTIFS(#REF!,"&gt;=110",#REF!,"&lt;150",#REF!,"NX")</f>
        <v>#REF!</v>
      </c>
      <c r="E8" s="25" t="e">
        <f>COUNTIFS(#REF!,"&gt;=150",#REF!,"&lt;200",#REF!,"NX")</f>
        <v>#REF!</v>
      </c>
      <c r="F8" s="25" t="e">
        <f>COUNTIFS(#REF!,"&gt;=200",#REF!,"&lt;250",#REF!,"NX")</f>
        <v>#REF!</v>
      </c>
      <c r="G8" s="25" t="e">
        <f>COUNTIFS(#REF!,"&gt;=250",#REF!,"&lt;300",#REF!,"NX")</f>
        <v>#REF!</v>
      </c>
      <c r="H8" s="25" t="e">
        <f>COUNTIFS(#REF!,"&gt;=300",#REF!,"&lt;350",#REF!,"NX")</f>
        <v>#REF!</v>
      </c>
      <c r="I8" s="25" t="e">
        <f>COUNTIFS(#REF!,"&gt;=350",#REF!,"&lt;400",#REF!,"NX")</f>
        <v>#REF!</v>
      </c>
      <c r="J8" s="25" t="e">
        <f>COUNTIFS(#REF!,"&gt;=400",#REF!,"&lt;450",#REF!,"NX")</f>
        <v>#REF!</v>
      </c>
      <c r="K8" s="25" t="e">
        <f>COUNTIFS(#REF!,"&gt;=450",#REF!,"&lt;500",#REF!,"NX")</f>
        <v>#REF!</v>
      </c>
      <c r="L8" s="25" t="e">
        <f>COUNTIFS(#REF!,"&gt;=500",#REF!,"NX")</f>
        <v>#REF!</v>
      </c>
      <c r="M8" s="25" t="e">
        <f>COUNTIFS(#REF!,"NX",#REF!,"BS")</f>
        <v>#REF!</v>
      </c>
    </row>
    <row r="9" spans="1:13" x14ac:dyDescent="0.25">
      <c r="A9" s="142">
        <v>5</v>
      </c>
      <c r="B9" s="143" t="s">
        <v>48</v>
      </c>
      <c r="C9" s="144" t="e">
        <f>COUNTIFS(#REF!,"&lt;110",#REF!,"&gt;100",#REF!,"DT")</f>
        <v>#REF!</v>
      </c>
      <c r="D9" s="144" t="e">
        <f>COUNTIFS(#REF!,"&gt;=110",#REF!,"&lt;150",#REF!,"DT")</f>
        <v>#REF!</v>
      </c>
      <c r="E9" s="144" t="e">
        <f>COUNTIFS(#REF!,"&gt;=150",#REF!,"&lt;200",#REF!,"DT")</f>
        <v>#REF!</v>
      </c>
      <c r="F9" s="144" t="e">
        <f>COUNTIFS(#REF!,"&gt;=200",#REF!,"&lt;250",#REF!,"DT")</f>
        <v>#REF!</v>
      </c>
      <c r="G9" s="144" t="e">
        <f>COUNTIFS(#REF!,"&gt;=250",#REF!,"&lt;300",#REF!,"DT")</f>
        <v>#REF!</v>
      </c>
      <c r="H9" s="144" t="e">
        <f>COUNTIFS(#REF!,"&gt;=300",#REF!,"&lt;350",#REF!,"DT")</f>
        <v>#REF!</v>
      </c>
      <c r="I9" s="144" t="e">
        <f>COUNTIFS(#REF!,"&gt;=350",#REF!,"&lt;400",#REF!,"DT")</f>
        <v>#REF!</v>
      </c>
      <c r="J9" s="144" t="e">
        <f>COUNTIFS(#REF!,"&gt;=400",#REF!,"&lt;450",#REF!,"DT")</f>
        <v>#REF!</v>
      </c>
      <c r="K9" s="144" t="e">
        <f>COUNTIFS(#REF!,"&gt;=450",#REF!,"&lt;500",#REF!,"DT")</f>
        <v>#REF!</v>
      </c>
      <c r="L9" s="144" t="e">
        <f>COUNTIFS(#REF!,"&gt;=500",#REF!,"DT")</f>
        <v>#REF!</v>
      </c>
      <c r="M9" s="144" t="e">
        <f>COUNTIFS(#REF!,"DT",#REF!,"BS")</f>
        <v>#REF!</v>
      </c>
    </row>
    <row r="10" spans="1:13" x14ac:dyDescent="0.25">
      <c r="A10" s="11">
        <v>6</v>
      </c>
      <c r="B10" s="13" t="s">
        <v>49</v>
      </c>
      <c r="C10" s="25" t="e">
        <f>COUNTIFS(#REF!,"&lt;110",#REF!,"&gt;100",#REF!,"HS")</f>
        <v>#REF!</v>
      </c>
      <c r="D10" s="25" t="e">
        <f>COUNTIFS(#REF!,"&gt;=110",#REF!,"&lt;150",#REF!,"HS")</f>
        <v>#REF!</v>
      </c>
      <c r="E10" s="25" t="e">
        <f>COUNTIFS(#REF!,"&gt;=150",#REF!,"&lt;200",#REF!,"HS")</f>
        <v>#REF!</v>
      </c>
      <c r="F10" s="25" t="e">
        <f>COUNTIFS(#REF!,"&gt;=200",#REF!,"&lt;250",#REF!,"HS")</f>
        <v>#REF!</v>
      </c>
      <c r="G10" s="25" t="e">
        <f>COUNTIFS(#REF!,"&gt;=250",#REF!,"&lt;300",#REF!,"HS")</f>
        <v>#REF!</v>
      </c>
      <c r="H10" s="25" t="e">
        <f>COUNTIFS(#REF!,"&gt;=300",#REF!,"&lt;350",#REF!,"HS")</f>
        <v>#REF!</v>
      </c>
      <c r="I10" s="25" t="e">
        <f>COUNTIFS(#REF!,"&gt;=350",#REF!,"&lt;400",#REF!,"HS")</f>
        <v>#REF!</v>
      </c>
      <c r="J10" s="25" t="e">
        <f>COUNTIFS(#REF!,"&gt;=400",#REF!,"&lt;450",#REF!,"HS")</f>
        <v>#REF!</v>
      </c>
      <c r="K10" s="25" t="e">
        <f>COUNTIFS(#REF!,"&gt;=450",#REF!,"&lt;500",#REF!,"HS")</f>
        <v>#REF!</v>
      </c>
      <c r="L10" s="25" t="e">
        <f>COUNTIFS(#REF!,"&gt;=500",#REF!,"HS")</f>
        <v>#REF!</v>
      </c>
      <c r="M10" s="25" t="e">
        <f>COUNTIFS(#REF!,"HS",#REF!,"BS")</f>
        <v>#REF!</v>
      </c>
    </row>
    <row r="11" spans="1:13" x14ac:dyDescent="0.25">
      <c r="A11" s="11">
        <v>7</v>
      </c>
      <c r="B11" s="13" t="s">
        <v>50</v>
      </c>
      <c r="C11" s="25" t="e">
        <f>COUNTIFS(#REF!,"&lt;110",#REF!,"&gt;100",#REF!,"HK")</f>
        <v>#REF!</v>
      </c>
      <c r="D11" s="25" t="e">
        <f>COUNTIFS(#REF!,"&gt;=110",#REF!,"&lt;150",#REF!,"HK")</f>
        <v>#REF!</v>
      </c>
      <c r="E11" s="25" t="e">
        <f>COUNTIFS(#REF!,"&gt;=150",#REF!,"&lt;200",#REF!,"HK")</f>
        <v>#REF!</v>
      </c>
      <c r="F11" s="25" t="e">
        <f>COUNTIFS(#REF!,"&gt;=200",#REF!,"&lt;250",#REF!,"HK")</f>
        <v>#REF!</v>
      </c>
      <c r="G11" s="25" t="e">
        <f>COUNTIFS(#REF!,"&gt;=250",#REF!,"&lt;300",#REF!,"HK")</f>
        <v>#REF!</v>
      </c>
      <c r="H11" s="25" t="e">
        <f>COUNTIFS(#REF!,"&gt;=300",#REF!,"&lt;350",#REF!,"HK")</f>
        <v>#REF!</v>
      </c>
      <c r="I11" s="25" t="e">
        <f>COUNTIFS(#REF!,"&gt;=350",#REF!,"&lt;400",#REF!,"HK")</f>
        <v>#REF!</v>
      </c>
      <c r="J11" s="25" t="e">
        <f>COUNTIFS(#REF!,"&gt;=400",#REF!,"&lt;450",#REF!,"HK")</f>
        <v>#REF!</v>
      </c>
      <c r="K11" s="25" t="e">
        <f>COUNTIFS(#REF!,"&gt;=450",#REF!,"&lt;500",#REF!,"HK")</f>
        <v>#REF!</v>
      </c>
      <c r="L11" s="25" t="e">
        <f>COUNTIFS(#REF!,"&gt;=500",#REF!,"HK")</f>
        <v>#REF!</v>
      </c>
      <c r="M11" s="25" t="e">
        <f>COUNTIFS(#REF!,"HK",#REF!,"BS")</f>
        <v>#REF!</v>
      </c>
    </row>
    <row r="12" spans="1:13" x14ac:dyDescent="0.25">
      <c r="A12" s="11">
        <v>8</v>
      </c>
      <c r="B12" s="13" t="s">
        <v>51</v>
      </c>
      <c r="C12" s="25" t="e">
        <f>COUNTIFS(#REF!,"&lt;110",#REF!,"&gt;100",#REF!,"VQ")</f>
        <v>#REF!</v>
      </c>
      <c r="D12" s="25" t="e">
        <f>COUNTIFS(#REF!,"&gt;=110",#REF!,"&lt;150",#REF!,"VQ")</f>
        <v>#REF!</v>
      </c>
      <c r="E12" s="25" t="e">
        <f>COUNTIFS(#REF!,"&gt;=150",#REF!,"&lt;200",#REF!,"VQ")</f>
        <v>#REF!</v>
      </c>
      <c r="F12" s="25" t="e">
        <f>COUNTIFS(#REF!,"&gt;=200",#REF!,"&lt;250",#REF!,"VQ")</f>
        <v>#REF!</v>
      </c>
      <c r="G12" s="25" t="e">
        <f>COUNTIFS(#REF!,"&gt;=250",#REF!,"&lt;300",#REF!,"VQ")</f>
        <v>#REF!</v>
      </c>
      <c r="H12" s="25" t="e">
        <f>COUNTIFS(#REF!,"&gt;=300",#REF!,"&lt;350",#REF!,"VQ")</f>
        <v>#REF!</v>
      </c>
      <c r="I12" s="25" t="e">
        <f>COUNTIFS(#REF!,"&gt;=350",#REF!,"&lt;400",#REF!,"VQ")</f>
        <v>#REF!</v>
      </c>
      <c r="J12" s="25" t="e">
        <f>COUNTIFS(#REF!,"&gt;=400",#REF!,"&lt;450",#REF!,"VQ")</f>
        <v>#REF!</v>
      </c>
      <c r="K12" s="25" t="e">
        <f>COUNTIFS(#REF!,"&gt;=450",#REF!,"&lt;500",#REF!,"VQ")</f>
        <v>#REF!</v>
      </c>
      <c r="L12" s="25" t="e">
        <f>COUNTIFS(#REF!,"&gt;=500",#REF!,"VQ")</f>
        <v>#REF!</v>
      </c>
      <c r="M12" s="25" t="e">
        <f>COUNTIFS(#REF!,"VQ",#REF!,"BS")</f>
        <v>#REF!</v>
      </c>
    </row>
    <row r="13" spans="1:13" x14ac:dyDescent="0.25">
      <c r="A13" s="11">
        <v>9</v>
      </c>
      <c r="B13" s="13" t="s">
        <v>52</v>
      </c>
      <c r="C13" s="25" t="e">
        <f>COUNTIFS(#REF!,"&lt;110",#REF!,"&gt;100",#REF!,"CL")</f>
        <v>#REF!</v>
      </c>
      <c r="D13" s="25" t="e">
        <f>COUNTIFS(#REF!,"&gt;=110",#REF!,"&lt;150",#REF!,"CL")</f>
        <v>#REF!</v>
      </c>
      <c r="E13" s="25" t="e">
        <f>COUNTIFS(#REF!,"&gt;=150",#REF!,"&lt;200",#REF!,"CL")</f>
        <v>#REF!</v>
      </c>
      <c r="F13" s="25" t="e">
        <f>COUNTIFS(#REF!,"&gt;=200",#REF!,"&lt;250",#REF!,"CL")</f>
        <v>#REF!</v>
      </c>
      <c r="G13" s="25" t="e">
        <f>COUNTIFS(#REF!,"&gt;=250",#REF!,"&lt;300",#REF!,"CL")</f>
        <v>#REF!</v>
      </c>
      <c r="H13" s="25" t="e">
        <f>COUNTIFS(#REF!,"&gt;=300",#REF!,"&lt;350",#REF!,"CL")</f>
        <v>#REF!</v>
      </c>
      <c r="I13" s="25" t="e">
        <f>COUNTIFS(#REF!,"&gt;=350",#REF!,"&lt;400",#REF!,"CL")</f>
        <v>#REF!</v>
      </c>
      <c r="J13" s="25" t="e">
        <f>COUNTIFS(#REF!,"&gt;=400",#REF!,"&lt;450",#REF!,"CL")</f>
        <v>#REF!</v>
      </c>
      <c r="K13" s="25" t="e">
        <f>COUNTIFS(#REF!,"&gt;=450",#REF!,"&lt;500",#REF!,"CL")</f>
        <v>#REF!</v>
      </c>
      <c r="L13" s="25" t="e">
        <f>COUNTIFS(#REF!,"&gt;=500",#REF!,"CL")</f>
        <v>#REF!</v>
      </c>
      <c r="M13" s="25" t="e">
        <f>COUNTIFS(#REF!,"CL",#REF!,"BS")</f>
        <v>#REF!</v>
      </c>
    </row>
    <row r="14" spans="1:13" x14ac:dyDescent="0.25">
      <c r="A14" s="11">
        <v>10</v>
      </c>
      <c r="B14" s="13" t="s">
        <v>53</v>
      </c>
      <c r="C14" s="25" t="e">
        <f>COUNTIFS(#REF!,"&lt;110",#REF!,"&gt;100",#REF!,"TH")</f>
        <v>#REF!</v>
      </c>
      <c r="D14" s="25" t="e">
        <f>COUNTIFS(#REF!,"&gt;=110",#REF!,"&lt;150",#REF!,"TH")</f>
        <v>#REF!</v>
      </c>
      <c r="E14" s="25" t="e">
        <f>COUNTIFS(#REF!,"&gt;=150",#REF!,"&lt;200",#REF!,"TH")</f>
        <v>#REF!</v>
      </c>
      <c r="F14" s="25" t="e">
        <f>COUNTIFS(#REF!,"&gt;=200",#REF!,"&lt;250",#REF!,"TH")</f>
        <v>#REF!</v>
      </c>
      <c r="G14" s="25" t="e">
        <f>COUNTIFS(#REF!,"&gt;=250",#REF!,"&lt;300",#REF!,"TH")</f>
        <v>#REF!</v>
      </c>
      <c r="H14" s="25" t="e">
        <f>COUNTIFS(#REF!,"&gt;=300",#REF!,"&lt;350",#REF!,"TH")</f>
        <v>#REF!</v>
      </c>
      <c r="I14" s="25" t="e">
        <f>COUNTIFS(#REF!,"&gt;=350",#REF!,"&lt;400",#REF!,"TH")</f>
        <v>#REF!</v>
      </c>
      <c r="J14" s="25" t="e">
        <f>COUNTIFS(#REF!,"&gt;=400",#REF!,"&lt;450",#REF!,"TH")</f>
        <v>#REF!</v>
      </c>
      <c r="K14" s="25" t="e">
        <f>COUNTIFS(#REF!,"&gt;=450",#REF!,"&lt;500",#REF!,"TH")</f>
        <v>#REF!</v>
      </c>
      <c r="L14" s="25" t="e">
        <f>COUNTIFS(#REF!,"&gt;=500",#REF!,"TH")</f>
        <v>#REF!</v>
      </c>
      <c r="M14" s="25" t="e">
        <f>COUNTIFS(#REF!,"TH",#REF!,"BS")</f>
        <v>#REF!</v>
      </c>
    </row>
    <row r="15" spans="1:13" x14ac:dyDescent="0.25">
      <c r="A15" s="11">
        <v>11</v>
      </c>
      <c r="B15" s="13" t="s">
        <v>54</v>
      </c>
      <c r="C15" s="25" t="e">
        <f>COUNTIFS(#REF!,"&lt;110",#REF!,"&gt;100",#REF!,"LH")</f>
        <v>#REF!</v>
      </c>
      <c r="D15" s="25" t="e">
        <f>COUNTIFS(#REF!,"&gt;=110",#REF!,"&lt;150",#REF!,"LH")</f>
        <v>#REF!</v>
      </c>
      <c r="E15" s="25" t="e">
        <f>COUNTIFS(#REF!,"&gt;=150",#REF!,"&lt;200",#REF!,"LH")</f>
        <v>#REF!</v>
      </c>
      <c r="F15" s="25" t="e">
        <f>COUNTIFS(#REF!,"&gt;=200",#REF!,"&lt;250",#REF!,"LH")</f>
        <v>#REF!</v>
      </c>
      <c r="G15" s="25" t="e">
        <f>COUNTIFS(#REF!,"&gt;=250",#REF!,"&lt;300",#REF!,"LH")</f>
        <v>#REF!</v>
      </c>
      <c r="H15" s="25" t="e">
        <f>COUNTIFS(#REF!,"&gt;=300",#REF!,"&lt;350",#REF!,"LH")</f>
        <v>#REF!</v>
      </c>
      <c r="I15" s="25" t="e">
        <f>COUNTIFS(#REF!,"&gt;=350",#REF!,"&lt;400",#REF!,"LH")</f>
        <v>#REF!</v>
      </c>
      <c r="J15" s="25" t="e">
        <f>COUNTIFS(#REF!,"&gt;=400",#REF!,"&lt;450",#REF!,"LH")</f>
        <v>#REF!</v>
      </c>
      <c r="K15" s="25" t="e">
        <f>COUNTIFS(#REF!,"&gt;=450",#REF!,"&lt;500",#REF!,"LH")</f>
        <v>#REF!</v>
      </c>
      <c r="L15" s="25" t="e">
        <f>COUNTIFS(#REF!,"&gt;=500",#REF!,"LH")</f>
        <v>#REF!</v>
      </c>
      <c r="M15" s="25" t="e">
        <f>COUNTIFS(#REF!,"LH",#REF!,"BS")</f>
        <v>#REF!</v>
      </c>
    </row>
    <row r="16" spans="1:13" x14ac:dyDescent="0.25">
      <c r="A16" s="11">
        <v>12</v>
      </c>
      <c r="B16" s="13" t="s">
        <v>55</v>
      </c>
      <c r="C16" s="25" t="e">
        <f>COUNTIFS(#REF!,"&lt;110",#REF!,"&gt;100",#REF!,"CX")</f>
        <v>#REF!</v>
      </c>
      <c r="D16" s="25" t="e">
        <f>COUNTIFS(#REF!,"&gt;=110",#REF!,"&lt;150",#REF!,"CX")</f>
        <v>#REF!</v>
      </c>
      <c r="E16" s="25" t="e">
        <f>COUNTIFS(#REF!,"&gt;=150",#REF!,"&lt;200",#REF!,"CX")</f>
        <v>#REF!</v>
      </c>
      <c r="F16" s="25" t="e">
        <f>COUNTIFS(#REF!,"&gt;=200",#REF!,"&lt;250",#REF!,"CX")</f>
        <v>#REF!</v>
      </c>
      <c r="G16" s="25" t="e">
        <f>COUNTIFS(#REF!,"&gt;=250",#REF!,"&lt;300",#REF!,"CX")</f>
        <v>#REF!</v>
      </c>
      <c r="H16" s="25" t="e">
        <f>COUNTIFS(#REF!,"&gt;=300",#REF!,"&lt;350",#REF!,"CX")</f>
        <v>#REF!</v>
      </c>
      <c r="I16" s="25" t="e">
        <f>COUNTIFS(#REF!,"&gt;=350",#REF!,"&lt;400",#REF!,"CX")</f>
        <v>#REF!</v>
      </c>
      <c r="J16" s="25" t="e">
        <f>COUNTIFS(#REF!,"&gt;=400",#REF!,"&lt;450",#REF!,"CX")</f>
        <v>#REF!</v>
      </c>
      <c r="K16" s="25" t="e">
        <f>COUNTIFS(#REF!,"&gt;=450",#REF!,"&lt;500",#REF!,"CX")</f>
        <v>#REF!</v>
      </c>
      <c r="L16" s="25" t="e">
        <f>COUNTIFS(#REF!,"&gt;=500",#REF!,"CX")</f>
        <v>#REF!</v>
      </c>
      <c r="M16" s="25" t="e">
        <f>COUNTIFS(#REF!,"CX",#REF!,"BS")</f>
        <v>#REF!</v>
      </c>
    </row>
    <row r="17" spans="1:13" x14ac:dyDescent="0.25">
      <c r="A17" s="11">
        <v>13</v>
      </c>
      <c r="B17" s="13" t="s">
        <v>56</v>
      </c>
      <c r="C17" s="25" t="e">
        <f>COUNTIFS(#REF!,"&lt;110",#REF!,"&gt;100",#REF!,"KA")</f>
        <v>#REF!</v>
      </c>
      <c r="D17" s="25" t="e">
        <f>COUNTIFS(#REF!,"&gt;=110",#REF!,"&lt;150",#REF!,"KA")</f>
        <v>#REF!</v>
      </c>
      <c r="E17" s="25" t="e">
        <f>COUNTIFS(#REF!,"&gt;=150",#REF!,"&lt;200",#REF!,"KA")</f>
        <v>#REF!</v>
      </c>
      <c r="F17" s="25" t="e">
        <f>COUNTIFS(#REF!,"&gt;=200",#REF!,"&lt;250",#REF!,"KA")</f>
        <v>#REF!</v>
      </c>
      <c r="G17" s="25" t="e">
        <f>COUNTIFS(#REF!,"&gt;=250",#REF!,"&lt;300",#REF!,"KA")</f>
        <v>#REF!</v>
      </c>
      <c r="H17" s="25" t="e">
        <f>COUNTIFS(#REF!,"&gt;=300",#REF!,"&lt;350",#REF!,"KA")</f>
        <v>#REF!</v>
      </c>
      <c r="I17" s="25" t="e">
        <f>COUNTIFS(#REF!,"&gt;=350",#REF!,"&lt;400",#REF!,"KA")</f>
        <v>#REF!</v>
      </c>
      <c r="J17" s="25" t="e">
        <f>COUNTIFS(#REF!,"&gt;=400",#REF!,"&lt;450",#REF!,"KA")</f>
        <v>#REF!</v>
      </c>
      <c r="K17" s="25" t="e">
        <f>COUNTIFS(#REF!,"&gt;=450",#REF!,"&lt;500",#REF!,"KA")</f>
        <v>#REF!</v>
      </c>
      <c r="L17" s="25" t="e">
        <f>COUNTIFS(#REF!,"&gt;=500",#REF!,"KA")</f>
        <v>#REF!</v>
      </c>
      <c r="M17" s="25" t="e">
        <f>COUNTIFS(#REF!,"KA",#REF!,"BS")</f>
        <v>#REF!</v>
      </c>
    </row>
    <row r="18" spans="1:13" x14ac:dyDescent="0.25">
      <c r="A18" s="314" t="e">
        <f xml:space="preserve"> "Tổng tuyến tăng: "&amp;SUM(C18:L18)</f>
        <v>#REF!</v>
      </c>
      <c r="B18" s="314"/>
      <c r="C18" s="21" t="e">
        <f t="shared" ref="C18:M18" si="0">SUM(C5:C17)</f>
        <v>#REF!</v>
      </c>
      <c r="D18" s="21" t="e">
        <f t="shared" si="0"/>
        <v>#REF!</v>
      </c>
      <c r="E18" s="21" t="e">
        <f t="shared" si="0"/>
        <v>#REF!</v>
      </c>
      <c r="F18" s="21" t="e">
        <f t="shared" si="0"/>
        <v>#REF!</v>
      </c>
      <c r="G18" s="21" t="e">
        <f t="shared" si="0"/>
        <v>#REF!</v>
      </c>
      <c r="H18" s="21" t="e">
        <f t="shared" si="0"/>
        <v>#REF!</v>
      </c>
      <c r="I18" s="21" t="e">
        <f t="shared" si="0"/>
        <v>#REF!</v>
      </c>
      <c r="J18" s="21" t="e">
        <f t="shared" si="0"/>
        <v>#REF!</v>
      </c>
      <c r="K18" s="21" t="e">
        <f t="shared" si="0"/>
        <v>#REF!</v>
      </c>
      <c r="L18" s="21" t="e">
        <f t="shared" si="0"/>
        <v>#REF!</v>
      </c>
      <c r="M18" s="21" t="e">
        <f t="shared" si="0"/>
        <v>#REF!</v>
      </c>
    </row>
    <row r="19" spans="1:13" x14ac:dyDescent="0.25">
      <c r="A19" s="314" t="s">
        <v>533</v>
      </c>
      <c r="B19" s="314"/>
      <c r="C19" s="131" t="e">
        <f>C18/SUM($C$18:$L$18)</f>
        <v>#REF!</v>
      </c>
      <c r="D19" s="131" t="e">
        <f t="shared" ref="D19:L19" si="1">D18/SUM($C$18:$L$18)</f>
        <v>#REF!</v>
      </c>
      <c r="E19" s="131" t="e">
        <f t="shared" si="1"/>
        <v>#REF!</v>
      </c>
      <c r="F19" s="131" t="e">
        <f t="shared" si="1"/>
        <v>#REF!</v>
      </c>
      <c r="G19" s="131" t="e">
        <f t="shared" si="1"/>
        <v>#REF!</v>
      </c>
      <c r="H19" s="131" t="e">
        <f t="shared" si="1"/>
        <v>#REF!</v>
      </c>
      <c r="I19" s="131" t="e">
        <f t="shared" si="1"/>
        <v>#REF!</v>
      </c>
      <c r="J19" s="131" t="e">
        <f t="shared" si="1"/>
        <v>#REF!</v>
      </c>
      <c r="K19" s="131" t="e">
        <f t="shared" si="1"/>
        <v>#REF!</v>
      </c>
      <c r="L19" s="131" t="e">
        <f t="shared" si="1"/>
        <v>#REF!</v>
      </c>
      <c r="M19" s="21"/>
    </row>
    <row r="20" spans="1:13" x14ac:dyDescent="0.25">
      <c r="A20" s="313" t="s">
        <v>58</v>
      </c>
      <c r="B20" s="313"/>
      <c r="C20" s="313"/>
      <c r="D20" s="313"/>
      <c r="E20" s="313"/>
      <c r="F20" s="313"/>
      <c r="G20" s="313"/>
      <c r="H20" s="313"/>
      <c r="I20" s="313"/>
      <c r="J20" s="313"/>
      <c r="K20" s="313"/>
      <c r="L20" s="313"/>
      <c r="M20" s="313"/>
    </row>
  </sheetData>
  <mergeCells count="9">
    <mergeCell ref="A20:M20"/>
    <mergeCell ref="A18:B18"/>
    <mergeCell ref="A1:M1"/>
    <mergeCell ref="F2:M2"/>
    <mergeCell ref="A3:A4"/>
    <mergeCell ref="B3:B4"/>
    <mergeCell ref="C3:L3"/>
    <mergeCell ref="M3:M4"/>
    <mergeCell ref="A19:B19"/>
  </mergeCells>
  <pageMargins left="0.7" right="0.7" top="0.75" bottom="0.75" header="0.3" footer="0.3"/>
  <pageSetup paperSize="9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H19"/>
  <sheetViews>
    <sheetView showZeros="0" workbookViewId="0">
      <selection activeCell="I20" sqref="I20"/>
    </sheetView>
  </sheetViews>
  <sheetFormatPr defaultRowHeight="15" x14ac:dyDescent="0.25"/>
  <cols>
    <col min="2" max="2" width="18.42578125" customWidth="1"/>
  </cols>
  <sheetData>
    <row r="1" spans="1:8" s="5" customFormat="1" ht="32.25" customHeight="1" x14ac:dyDescent="0.2">
      <c r="A1" s="309" t="s">
        <v>496</v>
      </c>
      <c r="B1" s="309"/>
      <c r="C1" s="309"/>
      <c r="D1" s="309"/>
      <c r="E1" s="309"/>
      <c r="F1" s="309"/>
      <c r="G1" s="309"/>
      <c r="H1" s="4"/>
    </row>
    <row r="2" spans="1:8" s="5" customFormat="1" ht="15" customHeight="1" x14ac:dyDescent="0.2">
      <c r="A2" s="10"/>
      <c r="B2" s="10"/>
      <c r="C2" s="10"/>
      <c r="D2" s="10"/>
      <c r="E2" s="312" t="s">
        <v>11</v>
      </c>
      <c r="F2" s="312"/>
      <c r="G2" s="312"/>
    </row>
    <row r="3" spans="1:8" s="5" customFormat="1" ht="22.5" customHeight="1" x14ac:dyDescent="0.2">
      <c r="A3" s="311" t="s">
        <v>9</v>
      </c>
      <c r="B3" s="265" t="s">
        <v>22</v>
      </c>
      <c r="C3" s="265" t="s">
        <v>43</v>
      </c>
      <c r="D3" s="265"/>
      <c r="E3" s="265"/>
      <c r="F3" s="265"/>
      <c r="G3" s="265"/>
      <c r="H3" s="6"/>
    </row>
    <row r="4" spans="1:8" s="5" customFormat="1" ht="12.75" x14ac:dyDescent="0.2">
      <c r="A4" s="311"/>
      <c r="B4" s="265"/>
      <c r="C4" s="265" t="s">
        <v>36</v>
      </c>
      <c r="D4" s="265" t="s">
        <v>37</v>
      </c>
      <c r="E4" s="265" t="s">
        <v>38</v>
      </c>
      <c r="F4" s="265" t="s">
        <v>41</v>
      </c>
      <c r="G4" s="265" t="s">
        <v>42</v>
      </c>
      <c r="H4" s="6"/>
    </row>
    <row r="5" spans="1:8" s="5" customFormat="1" ht="30" customHeight="1" x14ac:dyDescent="0.2">
      <c r="A5" s="311"/>
      <c r="B5" s="265"/>
      <c r="C5" s="265"/>
      <c r="D5" s="265"/>
      <c r="E5" s="265"/>
      <c r="F5" s="265"/>
      <c r="G5" s="265"/>
      <c r="H5" s="6"/>
    </row>
    <row r="6" spans="1:8" s="5" customFormat="1" x14ac:dyDescent="0.2">
      <c r="A6" s="11">
        <v>1</v>
      </c>
      <c r="B6" s="12" t="s">
        <v>44</v>
      </c>
      <c r="C6" s="17" t="e">
        <f>COUNTIFS(#REF!,"&lt;100",#REF!,"&gt;90",#REF!,"TPHT")</f>
        <v>#REF!</v>
      </c>
      <c r="D6" s="17" t="e">
        <f>COUNTIFS(#REF!,"&lt;=90",#REF!,"&gt;80",#REF!,"TPHT")</f>
        <v>#REF!</v>
      </c>
      <c r="E6" s="17" t="e">
        <f>COUNTIFS(#REF!,"&lt;=80",#REF!,"&gt;60",#REF!,"TPHT")</f>
        <v>#REF!</v>
      </c>
      <c r="F6" s="17" t="e">
        <f>COUNTIFS(#REF!,"&lt;=60",#REF!,"&gt;40",#REF!,"TPHT")</f>
        <v>#REF!</v>
      </c>
      <c r="G6" s="17" t="e">
        <f>COUNTIFS(#REF!,"&lt;=40",#REF!,"&gt;1",#REF!,"TPHT")</f>
        <v>#REF!</v>
      </c>
      <c r="H6" s="6"/>
    </row>
    <row r="7" spans="1:8" x14ac:dyDescent="0.25">
      <c r="A7" s="11">
        <v>2</v>
      </c>
      <c r="B7" s="12" t="s">
        <v>45</v>
      </c>
      <c r="C7" s="17" t="e">
        <f>COUNTIFS(#REF!,"&lt;100",#REF!,"&gt;90",#REF!,"TXHL")</f>
        <v>#REF!</v>
      </c>
      <c r="D7" s="17" t="e">
        <f>COUNTIFS(#REF!,"&lt;=90",#REF!,"&gt;80",#REF!,"TXHL")</f>
        <v>#REF!</v>
      </c>
      <c r="E7" s="17" t="e">
        <f>COUNTIFS(#REF!,"&lt;=80",#REF!,"&gt;60",#REF!,"TXHL")</f>
        <v>#REF!</v>
      </c>
      <c r="F7" s="17" t="e">
        <f>COUNTIFS(#REF!,"&lt;=60",#REF!,"&gt;40",#REF!,"TXHL")</f>
        <v>#REF!</v>
      </c>
      <c r="G7" s="17" t="e">
        <f>COUNTIFS(#REF!,"&lt;=40",#REF!,"&gt;1",#REF!,"TXHL")</f>
        <v>#REF!</v>
      </c>
    </row>
    <row r="8" spans="1:8" x14ac:dyDescent="0.25">
      <c r="A8" s="11">
        <v>3</v>
      </c>
      <c r="B8" s="12" t="s">
        <v>46</v>
      </c>
      <c r="C8" s="17" t="e">
        <f>COUNTIFS(#REF!,"&lt;100",#REF!,"&gt;90",#REF!,"TXKA")</f>
        <v>#REF!</v>
      </c>
      <c r="D8" s="17" t="e">
        <f>COUNTIFS(#REF!,"&lt;=90",#REF!,"&gt;80",#REF!,"TXKA")</f>
        <v>#REF!</v>
      </c>
      <c r="E8" s="17" t="e">
        <f>COUNTIFS(#REF!,"&lt;=80",#REF!,"&gt;60",#REF!,"TXKA")</f>
        <v>#REF!</v>
      </c>
      <c r="F8" s="17" t="e">
        <f>COUNTIFS(#REF!,"&lt;=60",#REF!,"&gt;40",#REF!,"TXKA")</f>
        <v>#REF!</v>
      </c>
      <c r="G8" s="17" t="e">
        <f>COUNTIFS(#REF!,"&lt;=40",#REF!,"&gt;1",#REF!,"TXKA")</f>
        <v>#REF!</v>
      </c>
    </row>
    <row r="9" spans="1:8" x14ac:dyDescent="0.25">
      <c r="A9" s="11">
        <v>4</v>
      </c>
      <c r="B9" s="13" t="s">
        <v>47</v>
      </c>
      <c r="C9" s="17" t="e">
        <f>COUNTIFS(#REF!,"&lt;100",#REF!,"&gt;90",#REF!,"NX")</f>
        <v>#REF!</v>
      </c>
      <c r="D9" s="17" t="e">
        <f>COUNTIFS(#REF!,"&lt;=90",#REF!,"&gt;80",#REF!,"NX")</f>
        <v>#REF!</v>
      </c>
      <c r="E9" s="17" t="e">
        <f>COUNTIFS(#REF!,"&lt;=80",#REF!,"&gt;60",#REF!,"NX")</f>
        <v>#REF!</v>
      </c>
      <c r="F9" s="17" t="e">
        <f>COUNTIFS(#REF!,"&lt;=60",#REF!,"&gt;40",#REF!,"NX")</f>
        <v>#REF!</v>
      </c>
      <c r="G9" s="17" t="e">
        <f>COUNTIFS(#REF!,"&lt;=40",#REF!,"&gt;1",#REF!,"NX")</f>
        <v>#REF!</v>
      </c>
    </row>
    <row r="10" spans="1:8" x14ac:dyDescent="0.25">
      <c r="A10" s="11">
        <v>5</v>
      </c>
      <c r="B10" s="13" t="s">
        <v>48</v>
      </c>
      <c r="C10" s="17" t="e">
        <f>COUNTIFS(#REF!,"&lt;100",#REF!,"&gt;90",#REF!,"DT")</f>
        <v>#REF!</v>
      </c>
      <c r="D10" s="17" t="e">
        <f>COUNTIFS(#REF!,"&lt;=90",#REF!,"&gt;80",#REF!,"DT")</f>
        <v>#REF!</v>
      </c>
      <c r="E10" s="17" t="e">
        <f>COUNTIFS(#REF!,"&lt;=80",#REF!,"&gt;60",#REF!,"DT")</f>
        <v>#REF!</v>
      </c>
      <c r="F10" s="17" t="e">
        <f>COUNTIFS(#REF!,"&lt;=60",#REF!,"&gt;40",#REF!,"DT")</f>
        <v>#REF!</v>
      </c>
      <c r="G10" s="17" t="e">
        <f>COUNTIFS(#REF!,"&lt;=40",#REF!,"&gt;1",#REF!,"DT")</f>
        <v>#REF!</v>
      </c>
    </row>
    <row r="11" spans="1:8" x14ac:dyDescent="0.25">
      <c r="A11" s="11">
        <v>6</v>
      </c>
      <c r="B11" s="13" t="s">
        <v>49</v>
      </c>
      <c r="C11" s="17"/>
      <c r="D11" s="17" t="e">
        <f>COUNTIFS(#REF!,"&lt;=90",#REF!,"&gt;80",#REF!,"HS")</f>
        <v>#REF!</v>
      </c>
      <c r="E11" s="17" t="e">
        <f>COUNTIFS(#REF!,"&lt;=80",#REF!,"&gt;60",#REF!,"HS")</f>
        <v>#REF!</v>
      </c>
      <c r="F11" s="17" t="e">
        <f>COUNTIFS(#REF!,"&lt;=60",#REF!,"&gt;40",#REF!,"HS")</f>
        <v>#REF!</v>
      </c>
      <c r="G11" s="17" t="e">
        <f>COUNTIFS(#REF!,"&lt;=40",#REF!,"&gt;1",#REF!,"HS")</f>
        <v>#REF!</v>
      </c>
    </row>
    <row r="12" spans="1:8" x14ac:dyDescent="0.25">
      <c r="A12" s="11">
        <v>7</v>
      </c>
      <c r="B12" s="13" t="s">
        <v>50</v>
      </c>
      <c r="C12" s="17" t="e">
        <f>COUNTIFS(#REF!,"&lt;100",#REF!,"&gt;90",#REF!,"HK")</f>
        <v>#REF!</v>
      </c>
      <c r="D12" s="17" t="e">
        <f>COUNTIFS(#REF!,"&lt;=90",#REF!,"&gt;80",#REF!,"HK")</f>
        <v>#REF!</v>
      </c>
      <c r="E12" s="17" t="e">
        <f>COUNTIFS(#REF!,"&lt;=80",#REF!,"&gt;60",#REF!,"HK")</f>
        <v>#REF!</v>
      </c>
      <c r="F12" s="17" t="e">
        <f>COUNTIFS(#REF!,"&lt;=60",#REF!,"&gt;40",#REF!,"HK")</f>
        <v>#REF!</v>
      </c>
      <c r="G12" s="17" t="e">
        <f>COUNTIFS(#REF!,"&lt;=40",#REF!,"&gt;1",#REF!,"HK")</f>
        <v>#REF!</v>
      </c>
    </row>
    <row r="13" spans="1:8" x14ac:dyDescent="0.25">
      <c r="A13" s="11">
        <v>8</v>
      </c>
      <c r="B13" s="13" t="s">
        <v>51</v>
      </c>
      <c r="C13" s="17" t="e">
        <f>COUNTIFS(#REF!,"&lt;100",#REF!,"&gt;90",#REF!,"VQ")</f>
        <v>#REF!</v>
      </c>
      <c r="D13" s="17" t="e">
        <f>COUNTIFS(#REF!,"&lt;=90",#REF!,"&gt;80",#REF!,"VQ")</f>
        <v>#REF!</v>
      </c>
      <c r="E13" s="17" t="e">
        <f>COUNTIFS(#REF!,"&lt;=80",#REF!,"&gt;60",#REF!,"VQ")</f>
        <v>#REF!</v>
      </c>
      <c r="F13" s="17" t="e">
        <f>COUNTIFS(#REF!,"&lt;=60",#REF!,"&gt;40",#REF!,"VQ")</f>
        <v>#REF!</v>
      </c>
      <c r="G13" s="17" t="e">
        <f>COUNTIFS(#REF!,"&lt;=40",#REF!,"&gt;1",#REF!,"VQ")</f>
        <v>#REF!</v>
      </c>
    </row>
    <row r="14" spans="1:8" x14ac:dyDescent="0.25">
      <c r="A14" s="11">
        <v>9</v>
      </c>
      <c r="B14" s="13" t="s">
        <v>52</v>
      </c>
      <c r="C14" s="17" t="e">
        <f>COUNTIFS(#REF!,"&lt;100",#REF!,"&gt;90",#REF!,"CL")</f>
        <v>#REF!</v>
      </c>
      <c r="D14" s="17" t="e">
        <f>COUNTIFS(#REF!,"&lt;=90",#REF!,"&gt;80",#REF!,"CL")</f>
        <v>#REF!</v>
      </c>
      <c r="E14" s="17" t="e">
        <f>COUNTIFS(#REF!,"&lt;=80",#REF!,"&gt;60",#REF!,"CL")</f>
        <v>#REF!</v>
      </c>
      <c r="F14" s="17" t="e">
        <f>COUNTIFS(#REF!,"&lt;=60",#REF!,"&gt;40",#REF!,"CL")</f>
        <v>#REF!</v>
      </c>
      <c r="G14" s="17" t="e">
        <f>COUNTIFS(#REF!,"&lt;=40",#REF!,"&gt;1",#REF!,"CL")</f>
        <v>#REF!</v>
      </c>
    </row>
    <row r="15" spans="1:8" x14ac:dyDescent="0.25">
      <c r="A15" s="11">
        <v>10</v>
      </c>
      <c r="B15" s="13" t="s">
        <v>53</v>
      </c>
      <c r="C15" s="17" t="e">
        <f>COUNTIFS(#REF!,"&lt;100",#REF!,"&gt;90",#REF!,"TH")</f>
        <v>#REF!</v>
      </c>
      <c r="D15" s="17" t="e">
        <f>COUNTIFS(#REF!,"&lt;=90",#REF!,"&gt;80",#REF!,"TH")</f>
        <v>#REF!</v>
      </c>
      <c r="E15" s="17" t="e">
        <f>COUNTIFS(#REF!,"&lt;=80",#REF!,"&gt;60",#REF!,"TH")</f>
        <v>#REF!</v>
      </c>
      <c r="F15" s="17" t="e">
        <f>COUNTIFS(#REF!,"&lt;=60",#REF!,"&gt;40",#REF!,"TH")</f>
        <v>#REF!</v>
      </c>
      <c r="G15" s="17" t="e">
        <f>COUNTIFS(#REF!,"&lt;=40",#REF!,"&gt;1",#REF!,"TH")</f>
        <v>#REF!</v>
      </c>
    </row>
    <row r="16" spans="1:8" x14ac:dyDescent="0.25">
      <c r="A16" s="11">
        <v>11</v>
      </c>
      <c r="B16" s="13" t="s">
        <v>54</v>
      </c>
      <c r="C16" s="17" t="e">
        <f>COUNTIFS(#REF!,"&lt;100",#REF!,"&gt;90",#REF!,"LH")</f>
        <v>#REF!</v>
      </c>
      <c r="D16" s="17" t="e">
        <f>COUNTIFS(#REF!,"&lt;=90",#REF!,"&gt;80",#REF!,"LH")</f>
        <v>#REF!</v>
      </c>
      <c r="E16" s="17" t="e">
        <f>COUNTIFS(#REF!,"&lt;=80",#REF!,"&gt;60",#REF!,"LH")</f>
        <v>#REF!</v>
      </c>
      <c r="F16" s="17" t="e">
        <f>COUNTIFS(#REF!,"&lt;=60",#REF!,"&gt;40",#REF!,"LH")</f>
        <v>#REF!</v>
      </c>
      <c r="G16" s="17" t="e">
        <f>COUNTIFS(#REF!,"&lt;=40",#REF!,"&gt;1",#REF!,"LH")</f>
        <v>#REF!</v>
      </c>
    </row>
    <row r="17" spans="1:7" x14ac:dyDescent="0.25">
      <c r="A17" s="11">
        <v>12</v>
      </c>
      <c r="B17" s="13" t="s">
        <v>55</v>
      </c>
      <c r="C17" s="17" t="e">
        <f>COUNTIFS(#REF!,"&lt;100",#REF!,"&gt;90",#REF!,"CX")</f>
        <v>#REF!</v>
      </c>
      <c r="D17" s="17" t="e">
        <f>COUNTIFS(#REF!,"&lt;=90",#REF!,"&gt;80",#REF!,"CX")</f>
        <v>#REF!</v>
      </c>
      <c r="E17" s="17" t="e">
        <f>COUNTIFS(#REF!,"&lt;=80",#REF!,"&gt;60",#REF!,"CX")</f>
        <v>#REF!</v>
      </c>
      <c r="F17" s="17" t="e">
        <f>COUNTIFS(#REF!,"&lt;=60",#REF!,"&gt;40",#REF!,"CX")</f>
        <v>#REF!</v>
      </c>
      <c r="G17" s="17" t="e">
        <f>COUNTIFS(#REF!,"&lt;=40",#REF!,"&gt;1",#REF!,"CX")</f>
        <v>#REF!</v>
      </c>
    </row>
    <row r="18" spans="1:7" x14ac:dyDescent="0.25">
      <c r="A18" s="11">
        <v>13</v>
      </c>
      <c r="B18" s="13" t="s">
        <v>56</v>
      </c>
      <c r="C18" s="17" t="e">
        <f>COUNTIFS(#REF!,"&lt;100",#REF!,"&gt;90",#REF!,"KA")</f>
        <v>#REF!</v>
      </c>
      <c r="D18" s="17" t="e">
        <f>COUNTIFS(#REF!,"&lt;=90",#REF!,"&gt;80",#REF!,"KA")</f>
        <v>#REF!</v>
      </c>
      <c r="E18" s="17" t="e">
        <f>COUNTIFS(#REF!,"&lt;=80",#REF!,"&gt;60",#REF!,"KA")</f>
        <v>#REF!</v>
      </c>
      <c r="F18" s="17" t="e">
        <f>COUNTIFS(#REF!,"&lt;=60",#REF!,"&gt;40",#REF!,"KA")</f>
        <v>#REF!</v>
      </c>
      <c r="G18" s="17" t="e">
        <f>COUNTIFS(#REF!,"&lt;=40",#REF!,"&gt;1",#REF!,"KA")</f>
        <v>#REF!</v>
      </c>
    </row>
    <row r="19" spans="1:7" x14ac:dyDescent="0.25">
      <c r="A19" s="314" t="s">
        <v>57</v>
      </c>
      <c r="B19" s="314"/>
      <c r="C19" s="21" t="e">
        <f>SUM(C6:C18)</f>
        <v>#REF!</v>
      </c>
      <c r="D19" s="21" t="e">
        <f>SUM(D6:D18)</f>
        <v>#REF!</v>
      </c>
      <c r="E19" s="21" t="e">
        <f>SUM(E6:E18)</f>
        <v>#REF!</v>
      </c>
      <c r="F19" s="21" t="e">
        <f>SUM(F6:F18)</f>
        <v>#REF!</v>
      </c>
      <c r="G19" s="21" t="e">
        <f>SUM(G6:G18)</f>
        <v>#REF!</v>
      </c>
    </row>
  </sheetData>
  <mergeCells count="11">
    <mergeCell ref="A19:B19"/>
    <mergeCell ref="A1:G1"/>
    <mergeCell ref="E2:G2"/>
    <mergeCell ref="A3:A5"/>
    <mergeCell ref="B3:B5"/>
    <mergeCell ref="C3:G3"/>
    <mergeCell ref="C4:C5"/>
    <mergeCell ref="D4:D5"/>
    <mergeCell ref="E4:E5"/>
    <mergeCell ref="F4:F5"/>
    <mergeCell ref="G4:G5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20"/>
  <sheetViews>
    <sheetView showZeros="0" workbookViewId="0">
      <selection activeCell="I20" sqref="I20"/>
    </sheetView>
  </sheetViews>
  <sheetFormatPr defaultColWidth="9.140625" defaultRowHeight="15" x14ac:dyDescent="0.25"/>
  <cols>
    <col min="1" max="1" width="9.140625" style="14"/>
    <col min="2" max="2" width="19" style="14" customWidth="1"/>
    <col min="3" max="3" width="8.42578125" style="14" customWidth="1"/>
    <col min="4" max="4" width="7" style="14" customWidth="1"/>
    <col min="5" max="5" width="8.140625" style="14" customWidth="1"/>
    <col min="6" max="7" width="9.140625" style="14"/>
    <col min="8" max="8" width="9" style="14" customWidth="1"/>
    <col min="9" max="9" width="7.85546875" style="14" customWidth="1"/>
    <col min="10" max="10" width="7.5703125" style="14" customWidth="1"/>
    <col min="11" max="11" width="7.140625" style="14" customWidth="1"/>
    <col min="12" max="12" width="8.140625" style="14" customWidth="1"/>
    <col min="13" max="16384" width="9.140625" style="14"/>
  </cols>
  <sheetData>
    <row r="1" spans="1:13" s="20" customFormat="1" ht="12.75" x14ac:dyDescent="0.2">
      <c r="A1" s="306" t="s">
        <v>497</v>
      </c>
      <c r="B1" s="306"/>
      <c r="C1" s="306"/>
      <c r="D1" s="306"/>
      <c r="E1" s="306"/>
      <c r="F1" s="306"/>
      <c r="G1" s="306"/>
      <c r="H1" s="306"/>
      <c r="I1" s="306"/>
      <c r="J1" s="306"/>
      <c r="K1" s="306"/>
      <c r="L1" s="306"/>
      <c r="M1" s="306"/>
    </row>
    <row r="2" spans="1:13" s="20" customFormat="1" ht="12.75" x14ac:dyDescent="0.2">
      <c r="A2" s="10"/>
      <c r="B2" s="10"/>
      <c r="C2" s="10"/>
      <c r="D2" s="10"/>
      <c r="E2" s="10"/>
      <c r="F2" s="310" t="s">
        <v>11</v>
      </c>
      <c r="G2" s="310"/>
      <c r="H2" s="310"/>
      <c r="I2" s="310"/>
      <c r="J2" s="310"/>
      <c r="K2" s="310"/>
      <c r="L2" s="310"/>
      <c r="M2" s="310"/>
    </row>
    <row r="3" spans="1:13" s="20" customFormat="1" ht="12.75" x14ac:dyDescent="0.2">
      <c r="A3" s="311" t="s">
        <v>9</v>
      </c>
      <c r="B3" s="265" t="s">
        <v>22</v>
      </c>
      <c r="C3" s="265" t="s">
        <v>40</v>
      </c>
      <c r="D3" s="265"/>
      <c r="E3" s="265"/>
      <c r="F3" s="265"/>
      <c r="G3" s="265"/>
      <c r="H3" s="265"/>
      <c r="I3" s="265"/>
      <c r="J3" s="265"/>
      <c r="K3" s="265"/>
      <c r="L3" s="265"/>
      <c r="M3" s="265" t="s">
        <v>15</v>
      </c>
    </row>
    <row r="4" spans="1:13" s="20" customFormat="1" ht="48" customHeight="1" x14ac:dyDescent="0.2">
      <c r="A4" s="311"/>
      <c r="B4" s="265"/>
      <c r="C4" s="16" t="s">
        <v>36</v>
      </c>
      <c r="D4" s="16" t="s">
        <v>534</v>
      </c>
      <c r="E4" s="16" t="s">
        <v>535</v>
      </c>
      <c r="F4" s="16" t="s">
        <v>528</v>
      </c>
      <c r="G4" s="16" t="s">
        <v>527</v>
      </c>
      <c r="H4" s="16" t="s">
        <v>529</v>
      </c>
      <c r="I4" s="16" t="s">
        <v>530</v>
      </c>
      <c r="J4" s="16" t="s">
        <v>531</v>
      </c>
      <c r="K4" s="16" t="s">
        <v>532</v>
      </c>
      <c r="L4" s="16" t="s">
        <v>526</v>
      </c>
      <c r="M4" s="265"/>
    </row>
    <row r="5" spans="1:13" s="20" customFormat="1" x14ac:dyDescent="0.2">
      <c r="A5" s="11">
        <v>1</v>
      </c>
      <c r="B5" s="12" t="s">
        <v>44</v>
      </c>
      <c r="C5" s="25" t="e">
        <f>COUNTIFS(#REF!,"&lt;110",#REF!,"&gt;100",#REF!,"TPHT")</f>
        <v>#REF!</v>
      </c>
      <c r="D5" s="25" t="e">
        <f>COUNTIFS(#REF!,"&gt;=110",#REF!,"&lt;150",#REF!,"TPHT")</f>
        <v>#REF!</v>
      </c>
      <c r="E5" s="25" t="e">
        <f>COUNTIFS(#REF!,"&gt;=150",#REF!,"&lt;200",#REF!,"TPHT")</f>
        <v>#REF!</v>
      </c>
      <c r="F5" s="25" t="e">
        <f>COUNTIFS(#REF!,"&gt;=200",#REF!,"&lt;250",#REF!,"TPHT")</f>
        <v>#REF!</v>
      </c>
      <c r="G5" s="25" t="e">
        <f>COUNTIFS(#REF!,"&gt;=250",#REF!,"&lt;300",#REF!,"TPHT")</f>
        <v>#REF!</v>
      </c>
      <c r="H5" s="25" t="e">
        <f>COUNTIFS(#REF!,"&gt;=300",#REF!,"&lt;350",#REF!,"TPHT")</f>
        <v>#REF!</v>
      </c>
      <c r="I5" s="25" t="e">
        <f>COUNTIFS(#REF!,"&gt;=350",#REF!,"&lt;400",#REF!,"TPHT")</f>
        <v>#REF!</v>
      </c>
      <c r="J5" s="25" t="e">
        <f>COUNTIFS(#REF!,"&gt;=400",#REF!,"&lt;450",#REF!,"TPHT")</f>
        <v>#REF!</v>
      </c>
      <c r="K5" s="25" t="e">
        <f>COUNTIFS(#REF!,"&gt;=450",#REF!,"&lt;500",#REF!,"TPHT")</f>
        <v>#REF!</v>
      </c>
      <c r="L5" s="25" t="e">
        <f>COUNTIFS(#REF!,"&gt;=500",#REF!,"TPHT")</f>
        <v>#REF!</v>
      </c>
      <c r="M5" s="17" t="e">
        <f>COUNTIFS(#REF!,"TPHT",#REF!,"BS")</f>
        <v>#REF!</v>
      </c>
    </row>
    <row r="6" spans="1:13" x14ac:dyDescent="0.25">
      <c r="A6" s="11">
        <v>2</v>
      </c>
      <c r="B6" s="12" t="s">
        <v>45</v>
      </c>
      <c r="C6" s="25" t="e">
        <f>COUNTIFS(#REF!,"&lt;110",#REF!,"&gt;100",#REF!,"TXHL")</f>
        <v>#REF!</v>
      </c>
      <c r="D6" s="25" t="e">
        <f>COUNTIFS(#REF!,"&gt;=110",#REF!,"&lt;150",#REF!,"TXHL")</f>
        <v>#REF!</v>
      </c>
      <c r="E6" s="25" t="e">
        <f>COUNTIFS(#REF!,"&gt;=150",#REF!,"&lt;200",#REF!,"TXHL")</f>
        <v>#REF!</v>
      </c>
      <c r="F6" s="25" t="e">
        <f>COUNTIFS(#REF!,"&gt;=200",#REF!,"&lt;250",#REF!,"TXHL")</f>
        <v>#REF!</v>
      </c>
      <c r="G6" s="25" t="e">
        <f>COUNTIFS(#REF!,"&gt;=250",#REF!,"&lt;300",#REF!,"TXHL")</f>
        <v>#REF!</v>
      </c>
      <c r="H6" s="25" t="e">
        <f>COUNTIFS(#REF!,"&gt;=300",#REF!,"&lt;350",#REF!,"TXHL")</f>
        <v>#REF!</v>
      </c>
      <c r="I6" s="25" t="e">
        <f>COUNTIFS(#REF!,"&gt;=350",#REF!,"&lt;400",#REF!,"TXHL")</f>
        <v>#REF!</v>
      </c>
      <c r="J6" s="25" t="e">
        <f>COUNTIFS(#REF!,"&gt;=400",#REF!,"&lt;450",#REF!,"TXHL")</f>
        <v>#REF!</v>
      </c>
      <c r="K6" s="25" t="e">
        <f>COUNTIFS(#REF!,"&gt;=450",#REF!,"&lt;500",#REF!,"TXHL")</f>
        <v>#REF!</v>
      </c>
      <c r="L6" s="25" t="e">
        <f>COUNTIFS(#REF!,"&gt;=500",#REF!,"TXHL")</f>
        <v>#REF!</v>
      </c>
      <c r="M6" s="17" t="e">
        <f>COUNTIFS(#REF!,"TXHL",#REF!,"BS")</f>
        <v>#REF!</v>
      </c>
    </row>
    <row r="7" spans="1:13" x14ac:dyDescent="0.25">
      <c r="A7" s="11">
        <v>3</v>
      </c>
      <c r="B7" s="12" t="s">
        <v>46</v>
      </c>
      <c r="C7" s="25" t="e">
        <f>COUNTIFS(#REF!,"&lt;110",#REF!,"&gt;100",#REF!,"TXKA")</f>
        <v>#REF!</v>
      </c>
      <c r="D7" s="25" t="e">
        <f>COUNTIFS(#REF!,"&gt;=110",#REF!,"&lt;150",#REF!,"TXKA")</f>
        <v>#REF!</v>
      </c>
      <c r="E7" s="25" t="e">
        <f>COUNTIFS(#REF!,"&gt;=150",#REF!,"&lt;200",#REF!,"TXKA")</f>
        <v>#REF!</v>
      </c>
      <c r="F7" s="25" t="e">
        <f>COUNTIFS(#REF!,"&gt;=200",#REF!,"&lt;250",#REF!,"TXKA")</f>
        <v>#REF!</v>
      </c>
      <c r="G7" s="25" t="e">
        <f>COUNTIFS(#REF!,"&gt;=250",#REF!,"&lt;300",#REF!,"TXKA")</f>
        <v>#REF!</v>
      </c>
      <c r="H7" s="25" t="e">
        <f>COUNTIFS(#REF!,"&gt;=300",#REF!,"&lt;350",#REF!,"TXKA")</f>
        <v>#REF!</v>
      </c>
      <c r="I7" s="25" t="e">
        <f>COUNTIFS(#REF!,"&gt;=350",#REF!,"&lt;400",#REF!,"TXKA")</f>
        <v>#REF!</v>
      </c>
      <c r="J7" s="25" t="e">
        <f>COUNTIFS(#REF!,"&gt;=400",#REF!,"&lt;450",#REF!,"TXKA")</f>
        <v>#REF!</v>
      </c>
      <c r="K7" s="25" t="e">
        <f>COUNTIFS(#REF!,"&gt;=450",#REF!,"&lt;500",#REF!,"TXKA")</f>
        <v>#REF!</v>
      </c>
      <c r="L7" s="25" t="e">
        <f>COUNTIFS(#REF!,"&gt;=500",#REF!,"TXKA")</f>
        <v>#REF!</v>
      </c>
      <c r="M7" s="17" t="e">
        <f>COUNTIFS(#REF!,"TXKA",#REF!,"BS")</f>
        <v>#REF!</v>
      </c>
    </row>
    <row r="8" spans="1:13" x14ac:dyDescent="0.25">
      <c r="A8" s="11">
        <v>4</v>
      </c>
      <c r="B8" s="13" t="s">
        <v>47</v>
      </c>
      <c r="C8" s="25" t="e">
        <f>COUNTIFS(#REF!,"&lt;110",#REF!,"&gt;100",#REF!,"NX")</f>
        <v>#REF!</v>
      </c>
      <c r="D8" s="25" t="e">
        <f>COUNTIFS(#REF!,"&gt;=110",#REF!,"&lt;150",#REF!,"NX")</f>
        <v>#REF!</v>
      </c>
      <c r="E8" s="25" t="e">
        <f>COUNTIFS(#REF!,"&gt;=150",#REF!,"&lt;200",#REF!,"NX")</f>
        <v>#REF!</v>
      </c>
      <c r="F8" s="25" t="e">
        <f>COUNTIFS(#REF!,"&gt;=200",#REF!,"&lt;250",#REF!,"NX")</f>
        <v>#REF!</v>
      </c>
      <c r="G8" s="25" t="e">
        <f>COUNTIFS(#REF!,"&gt;=250",#REF!,"&lt;300",#REF!,"NX")</f>
        <v>#REF!</v>
      </c>
      <c r="H8" s="25" t="e">
        <f>COUNTIFS(#REF!,"&gt;=300",#REF!,"&lt;350",#REF!,"NX")</f>
        <v>#REF!</v>
      </c>
      <c r="I8" s="25" t="e">
        <f>COUNTIFS(#REF!,"&gt;=350",#REF!,"&lt;400",#REF!,"NX")</f>
        <v>#REF!</v>
      </c>
      <c r="J8" s="25" t="e">
        <f>COUNTIFS(#REF!,"&gt;=400",#REF!,"&lt;450",#REF!,"NX")</f>
        <v>#REF!</v>
      </c>
      <c r="K8" s="25" t="e">
        <f>COUNTIFS(#REF!,"&gt;=450",#REF!,"&lt;500",#REF!,"NX")</f>
        <v>#REF!</v>
      </c>
      <c r="L8" s="25" t="e">
        <f>COUNTIFS(#REF!,"&gt;=500",#REF!,"NX")</f>
        <v>#REF!</v>
      </c>
      <c r="M8" s="17" t="e">
        <f>COUNTIFS(#REF!,"NX",#REF!,"BS")</f>
        <v>#REF!</v>
      </c>
    </row>
    <row r="9" spans="1:13" x14ac:dyDescent="0.25">
      <c r="A9" s="11">
        <v>5</v>
      </c>
      <c r="B9" s="143" t="s">
        <v>48</v>
      </c>
      <c r="C9" s="144" t="e">
        <f>COUNTIFS(#REF!,"&lt;110",#REF!,"&gt;100",#REF!,"DT")</f>
        <v>#REF!</v>
      </c>
      <c r="D9" s="144" t="e">
        <f>COUNTIFS(#REF!,"&gt;=110",#REF!,"&lt;150",#REF!,"DT")</f>
        <v>#REF!</v>
      </c>
      <c r="E9" s="144" t="e">
        <f>COUNTIFS(#REF!,"&gt;=150",#REF!,"&lt;200",#REF!,"DT")</f>
        <v>#REF!</v>
      </c>
      <c r="F9" s="144" t="e">
        <f>COUNTIFS(#REF!,"&gt;=200",#REF!,"&lt;250",#REF!,"DT")</f>
        <v>#REF!</v>
      </c>
      <c r="G9" s="144" t="e">
        <f>COUNTIFS(#REF!,"&gt;=250",#REF!,"&lt;300",#REF!,"DT")</f>
        <v>#REF!</v>
      </c>
      <c r="H9" s="144" t="e">
        <f>COUNTIFS(#REF!,"&gt;=300",#REF!,"&lt;350",#REF!,"DT")</f>
        <v>#REF!</v>
      </c>
      <c r="I9" s="144" t="e">
        <f>COUNTIFS(#REF!,"&gt;=350",#REF!,"&lt;400",#REF!,"DT")</f>
        <v>#REF!</v>
      </c>
      <c r="J9" s="144" t="e">
        <f>COUNTIFS(#REF!,"&gt;=400",#REF!,"&lt;450",#REF!,"DT")</f>
        <v>#REF!</v>
      </c>
      <c r="K9" s="144" t="e">
        <f>COUNTIFS(#REF!,"&gt;=450",#REF!,"&lt;500",#REF!,"DT")</f>
        <v>#REF!</v>
      </c>
      <c r="L9" s="144" t="e">
        <f>COUNTIFS(#REF!,"&gt;=500",#REF!,"DT")</f>
        <v>#REF!</v>
      </c>
      <c r="M9" s="145" t="e">
        <f>COUNTIFS(#REF!,"DT",#REF!,"BS")</f>
        <v>#REF!</v>
      </c>
    </row>
    <row r="10" spans="1:13" x14ac:dyDescent="0.25">
      <c r="A10" s="11">
        <v>6</v>
      </c>
      <c r="B10" s="13" t="s">
        <v>49</v>
      </c>
      <c r="C10" s="25" t="e">
        <f>COUNTIFS(#REF!,"&lt;110",#REF!,"&gt;100",#REF!,"HS")</f>
        <v>#REF!</v>
      </c>
      <c r="D10" s="25" t="e">
        <f>COUNTIFS(#REF!,"&gt;=110",#REF!,"&lt;150",#REF!,"HS")</f>
        <v>#REF!</v>
      </c>
      <c r="E10" s="25" t="e">
        <f>COUNTIFS(#REF!,"&gt;=150",#REF!,"&lt;200",#REF!,"HS")</f>
        <v>#REF!</v>
      </c>
      <c r="F10" s="25" t="e">
        <f>COUNTIFS(#REF!,"&gt;=200",#REF!,"&lt;250",#REF!,"HS")</f>
        <v>#REF!</v>
      </c>
      <c r="G10" s="25" t="e">
        <f>COUNTIFS(#REF!,"&gt;=250",#REF!,"&lt;300",#REF!,"HS")</f>
        <v>#REF!</v>
      </c>
      <c r="H10" s="25" t="e">
        <f>COUNTIFS(#REF!,"&gt;=300",#REF!,"&lt;350",#REF!,"HS")</f>
        <v>#REF!</v>
      </c>
      <c r="I10" s="25" t="e">
        <f>COUNTIFS(#REF!,"&gt;=350",#REF!,"&lt;400",#REF!,"HS")</f>
        <v>#REF!</v>
      </c>
      <c r="J10" s="25" t="e">
        <f>COUNTIFS(#REF!,"&gt;=400",#REF!,"&lt;450",#REF!,"HS")</f>
        <v>#REF!</v>
      </c>
      <c r="K10" s="25" t="e">
        <f>COUNTIFS(#REF!,"&gt;=450",#REF!,"&lt;500",#REF!,"HS")</f>
        <v>#REF!</v>
      </c>
      <c r="L10" s="25" t="e">
        <f>COUNTIFS(#REF!,"&gt;=500",#REF!,"HS")</f>
        <v>#REF!</v>
      </c>
      <c r="M10" s="17" t="e">
        <f>COUNTIFS(#REF!,"HS",#REF!,"BS")</f>
        <v>#REF!</v>
      </c>
    </row>
    <row r="11" spans="1:13" x14ac:dyDescent="0.25">
      <c r="A11" s="11">
        <v>7</v>
      </c>
      <c r="B11" s="13" t="s">
        <v>50</v>
      </c>
      <c r="C11" s="25" t="e">
        <f>COUNTIFS(#REF!,"&lt;110",#REF!,"&gt;100",#REF!,"HK")</f>
        <v>#REF!</v>
      </c>
      <c r="D11" s="25" t="e">
        <f>COUNTIFS(#REF!,"&gt;=110",#REF!,"&lt;150",#REF!,"HK")</f>
        <v>#REF!</v>
      </c>
      <c r="E11" s="25" t="e">
        <f>COUNTIFS(#REF!,"&gt;=150",#REF!,"&lt;200",#REF!,"HK")</f>
        <v>#REF!</v>
      </c>
      <c r="F11" s="25" t="e">
        <f>COUNTIFS(#REF!,"&gt;=200",#REF!,"&lt;250",#REF!,"HK")</f>
        <v>#REF!</v>
      </c>
      <c r="G11" s="25" t="e">
        <f>COUNTIFS(#REF!,"&gt;=250",#REF!,"&lt;300",#REF!,"HK")</f>
        <v>#REF!</v>
      </c>
      <c r="H11" s="25" t="e">
        <f>COUNTIFS(#REF!,"&gt;=300",#REF!,"&lt;350",#REF!,"HK")</f>
        <v>#REF!</v>
      </c>
      <c r="I11" s="25" t="e">
        <f>COUNTIFS(#REF!,"&gt;=350",#REF!,"&lt;400",#REF!,"HK")</f>
        <v>#REF!</v>
      </c>
      <c r="J11" s="25" t="e">
        <f>COUNTIFS(#REF!,"&gt;=400",#REF!,"&lt;450",#REF!,"HK")</f>
        <v>#REF!</v>
      </c>
      <c r="K11" s="25" t="e">
        <f>COUNTIFS(#REF!,"&gt;=450",#REF!,"&lt;500",#REF!,"HK")</f>
        <v>#REF!</v>
      </c>
      <c r="L11" s="25" t="e">
        <f>COUNTIFS(#REF!,"&gt;=500",#REF!,"HK")</f>
        <v>#REF!</v>
      </c>
      <c r="M11" s="17" t="e">
        <f>COUNTIFS(#REF!,"HK",#REF!,"BS")</f>
        <v>#REF!</v>
      </c>
    </row>
    <row r="12" spans="1:13" x14ac:dyDescent="0.25">
      <c r="A12" s="11">
        <v>8</v>
      </c>
      <c r="B12" s="13" t="s">
        <v>51</v>
      </c>
      <c r="C12" s="25" t="e">
        <f>COUNTIFS(#REF!,"&lt;110",#REF!,"&gt;100",#REF!,"VQ")</f>
        <v>#REF!</v>
      </c>
      <c r="D12" s="25" t="e">
        <f>COUNTIFS(#REF!,"&gt;=110",#REF!,"&lt;150",#REF!,"VQ")</f>
        <v>#REF!</v>
      </c>
      <c r="E12" s="25" t="e">
        <f>COUNTIFS(#REF!,"&gt;=150",#REF!,"&lt;200",#REF!,"VQ")</f>
        <v>#REF!</v>
      </c>
      <c r="F12" s="25" t="e">
        <f>COUNTIFS(#REF!,"&gt;=200",#REF!,"&lt;250",#REF!,"VQ")</f>
        <v>#REF!</v>
      </c>
      <c r="G12" s="25" t="e">
        <f>COUNTIFS(#REF!,"&gt;=250",#REF!,"&lt;300",#REF!,"VQ")</f>
        <v>#REF!</v>
      </c>
      <c r="H12" s="25" t="e">
        <f>COUNTIFS(#REF!,"&gt;=300",#REF!,"&lt;350",#REF!,"VQ")</f>
        <v>#REF!</v>
      </c>
      <c r="I12" s="25" t="e">
        <f>COUNTIFS(#REF!,"&gt;=350",#REF!,"&lt;400",#REF!,"VQ")</f>
        <v>#REF!</v>
      </c>
      <c r="J12" s="25" t="e">
        <f>COUNTIFS(#REF!,"&gt;=400",#REF!,"&lt;450",#REF!,"VQ")</f>
        <v>#REF!</v>
      </c>
      <c r="K12" s="25" t="e">
        <f>COUNTIFS(#REF!,"&gt;=450",#REF!,"&lt;500",#REF!,"VQ")</f>
        <v>#REF!</v>
      </c>
      <c r="L12" s="25" t="e">
        <f>COUNTIFS(#REF!,"&gt;=500",#REF!,"VQ")</f>
        <v>#REF!</v>
      </c>
      <c r="M12" s="17" t="e">
        <f>COUNTIFS(#REF!,"VQ",#REF!,"BS")</f>
        <v>#REF!</v>
      </c>
    </row>
    <row r="13" spans="1:13" x14ac:dyDescent="0.25">
      <c r="A13" s="11">
        <v>9</v>
      </c>
      <c r="B13" s="13" t="s">
        <v>52</v>
      </c>
      <c r="C13" s="25" t="e">
        <f>COUNTIFS(#REF!,"&lt;110",#REF!,"&gt;100",#REF!,"CL")</f>
        <v>#REF!</v>
      </c>
      <c r="D13" s="25" t="e">
        <f>COUNTIFS(#REF!,"&gt;=110",#REF!,"&lt;150",#REF!,"CL")</f>
        <v>#REF!</v>
      </c>
      <c r="E13" s="25" t="e">
        <f>COUNTIFS(#REF!,"&gt;=150",#REF!,"&lt;200",#REF!,"CL")</f>
        <v>#REF!</v>
      </c>
      <c r="F13" s="25" t="e">
        <f>COUNTIFS(#REF!,"&gt;=200",#REF!,"&lt;250",#REF!,"CL")</f>
        <v>#REF!</v>
      </c>
      <c r="G13" s="25" t="e">
        <f>COUNTIFS(#REF!,"&gt;=250",#REF!,"&lt;300",#REF!,"CL")</f>
        <v>#REF!</v>
      </c>
      <c r="H13" s="25" t="e">
        <f>COUNTIFS(#REF!,"&gt;=300",#REF!,"&lt;350",#REF!,"CL")</f>
        <v>#REF!</v>
      </c>
      <c r="I13" s="25" t="e">
        <f>COUNTIFS(#REF!,"&gt;=350",#REF!,"&lt;400",#REF!,"CL")</f>
        <v>#REF!</v>
      </c>
      <c r="J13" s="25" t="e">
        <f>COUNTIFS(#REF!,"&gt;=400",#REF!,"&lt;450",#REF!,"CL")</f>
        <v>#REF!</v>
      </c>
      <c r="K13" s="25" t="e">
        <f>COUNTIFS(#REF!,"&gt;=450",#REF!,"&lt;500",#REF!,"CL")</f>
        <v>#REF!</v>
      </c>
      <c r="L13" s="25" t="e">
        <f>COUNTIFS(#REF!,"&gt;=500",#REF!,"CL")</f>
        <v>#REF!</v>
      </c>
      <c r="M13" s="17" t="e">
        <f>COUNTIFS(#REF!,"CL",#REF!,"BS")</f>
        <v>#REF!</v>
      </c>
    </row>
    <row r="14" spans="1:13" x14ac:dyDescent="0.25">
      <c r="A14" s="11">
        <v>10</v>
      </c>
      <c r="B14" s="13" t="s">
        <v>53</v>
      </c>
      <c r="C14" s="25" t="e">
        <f>COUNTIFS(#REF!,"&lt;110",#REF!,"&gt;100",#REF!,"TH")</f>
        <v>#REF!</v>
      </c>
      <c r="D14" s="25" t="e">
        <f>COUNTIFS(#REF!,"&gt;=110",#REF!,"&lt;150",#REF!,"TH")</f>
        <v>#REF!</v>
      </c>
      <c r="E14" s="25" t="e">
        <f>COUNTIFS(#REF!,"&gt;=150",#REF!,"&lt;200",#REF!,"TH")</f>
        <v>#REF!</v>
      </c>
      <c r="F14" s="25" t="e">
        <f>COUNTIFS(#REF!,"&gt;=200",#REF!,"&lt;250",#REF!,"TH")</f>
        <v>#REF!</v>
      </c>
      <c r="G14" s="25" t="e">
        <f>COUNTIFS(#REF!,"&gt;=250",#REF!,"&lt;300",#REF!,"TH")</f>
        <v>#REF!</v>
      </c>
      <c r="H14" s="25" t="e">
        <f>COUNTIFS(#REF!,"&gt;=300",#REF!,"&lt;350",#REF!,"TH")</f>
        <v>#REF!</v>
      </c>
      <c r="I14" s="25" t="e">
        <f>COUNTIFS(#REF!,"&gt;=350",#REF!,"&lt;400",#REF!,"TH")</f>
        <v>#REF!</v>
      </c>
      <c r="J14" s="25" t="e">
        <f>COUNTIFS(#REF!,"&gt;=400",#REF!,"&lt;450",#REF!,"TH")</f>
        <v>#REF!</v>
      </c>
      <c r="K14" s="25" t="e">
        <f>COUNTIFS(#REF!,"&gt;=450",#REF!,"&lt;500",#REF!,"TH")</f>
        <v>#REF!</v>
      </c>
      <c r="L14" s="25" t="e">
        <f>COUNTIFS(#REF!,"&gt;=500",#REF!,"TH")</f>
        <v>#REF!</v>
      </c>
      <c r="M14" s="17" t="e">
        <f>COUNTIFS(#REF!,"TH",#REF!,"BS")</f>
        <v>#REF!</v>
      </c>
    </row>
    <row r="15" spans="1:13" x14ac:dyDescent="0.25">
      <c r="A15" s="11">
        <v>11</v>
      </c>
      <c r="B15" s="13" t="s">
        <v>54</v>
      </c>
      <c r="C15" s="25" t="e">
        <f>COUNTIFS(#REF!,"&lt;110",#REF!,"&gt;100",#REF!,"LH")</f>
        <v>#REF!</v>
      </c>
      <c r="D15" s="25" t="e">
        <f>COUNTIFS(#REF!,"&gt;=110",#REF!,"&lt;150",#REF!,"LH")</f>
        <v>#REF!</v>
      </c>
      <c r="E15" s="25" t="e">
        <f>COUNTIFS(#REF!,"&gt;=150",#REF!,"&lt;200",#REF!,"LH")</f>
        <v>#REF!</v>
      </c>
      <c r="F15" s="25" t="e">
        <f>COUNTIFS(#REF!,"&gt;=200",#REF!,"&lt;250",#REF!,"LH")</f>
        <v>#REF!</v>
      </c>
      <c r="G15" s="25" t="e">
        <f>COUNTIFS(#REF!,"&gt;=250",#REF!,"&lt;300",#REF!,"LH")</f>
        <v>#REF!</v>
      </c>
      <c r="H15" s="25" t="e">
        <f>COUNTIFS(#REF!,"&gt;=300",#REF!,"&lt;350",#REF!,"LH")</f>
        <v>#REF!</v>
      </c>
      <c r="I15" s="25" t="e">
        <f>COUNTIFS(#REF!,"&gt;=350",#REF!,"&lt;400",#REF!,"LH")</f>
        <v>#REF!</v>
      </c>
      <c r="J15" s="25" t="e">
        <f>COUNTIFS(#REF!,"&gt;=400",#REF!,"&lt;450",#REF!,"LH")</f>
        <v>#REF!</v>
      </c>
      <c r="K15" s="25" t="e">
        <f>COUNTIFS(#REF!,"&gt;=450",#REF!,"&lt;500",#REF!,"LH")</f>
        <v>#REF!</v>
      </c>
      <c r="L15" s="25" t="e">
        <f>COUNTIFS(#REF!,"&gt;=500",#REF!,"LH")</f>
        <v>#REF!</v>
      </c>
      <c r="M15" s="17" t="e">
        <f>COUNTIFS(#REF!,"LH",#REF!,"BS")</f>
        <v>#REF!</v>
      </c>
    </row>
    <row r="16" spans="1:13" x14ac:dyDescent="0.25">
      <c r="A16" s="11">
        <v>12</v>
      </c>
      <c r="B16" s="13" t="s">
        <v>55</v>
      </c>
      <c r="C16" s="25" t="e">
        <f>COUNTIFS(#REF!,"&lt;110",#REF!,"&gt;100",#REF!,"CX")</f>
        <v>#REF!</v>
      </c>
      <c r="D16" s="25" t="e">
        <f>COUNTIFS(#REF!,"&gt;=110",#REF!,"&lt;150",#REF!,"CX")</f>
        <v>#REF!</v>
      </c>
      <c r="E16" s="25" t="e">
        <f>COUNTIFS(#REF!,"&gt;=150",#REF!,"&lt;200",#REF!,"CX")</f>
        <v>#REF!</v>
      </c>
      <c r="F16" s="25" t="e">
        <f>COUNTIFS(#REF!,"&gt;=200",#REF!,"&lt;250",#REF!,"CX")</f>
        <v>#REF!</v>
      </c>
      <c r="G16" s="25" t="e">
        <f>COUNTIFS(#REF!,"&gt;=250",#REF!,"&lt;300",#REF!,"CX")</f>
        <v>#REF!</v>
      </c>
      <c r="H16" s="25" t="e">
        <f>COUNTIFS(#REF!,"&gt;=300",#REF!,"&lt;350",#REF!,"CX")</f>
        <v>#REF!</v>
      </c>
      <c r="I16" s="25" t="e">
        <f>COUNTIFS(#REF!,"&gt;=350",#REF!,"&lt;400",#REF!,"CX")</f>
        <v>#REF!</v>
      </c>
      <c r="J16" s="25" t="e">
        <f>COUNTIFS(#REF!,"&gt;=400",#REF!,"&lt;450",#REF!,"CX")</f>
        <v>#REF!</v>
      </c>
      <c r="K16" s="25" t="e">
        <f>COUNTIFS(#REF!,"&gt;=450",#REF!,"&lt;500",#REF!,"CX")</f>
        <v>#REF!</v>
      </c>
      <c r="L16" s="25" t="e">
        <f>COUNTIFS(#REF!,"&gt;=500",#REF!,"CX")</f>
        <v>#REF!</v>
      </c>
      <c r="M16" s="17" t="e">
        <f>COUNTIFS(#REF!,"CX",#REF!,"BS")</f>
        <v>#REF!</v>
      </c>
    </row>
    <row r="17" spans="1:13" x14ac:dyDescent="0.25">
      <c r="A17" s="11">
        <v>13</v>
      </c>
      <c r="B17" s="13" t="s">
        <v>56</v>
      </c>
      <c r="C17" s="25" t="e">
        <f>COUNTIFS(#REF!,"&lt;110",#REF!,"&gt;100",#REF!,"KA")</f>
        <v>#REF!</v>
      </c>
      <c r="D17" s="25" t="e">
        <f>COUNTIFS(#REF!,"&gt;=110",#REF!,"&lt;150",#REF!,"KA")</f>
        <v>#REF!</v>
      </c>
      <c r="E17" s="25" t="e">
        <f>COUNTIFS(#REF!,"&gt;=150",#REF!,"&lt;200",#REF!,"KA")</f>
        <v>#REF!</v>
      </c>
      <c r="F17" s="25" t="e">
        <f>COUNTIFS(#REF!,"&gt;=200",#REF!,"&lt;250",#REF!,"KA")</f>
        <v>#REF!</v>
      </c>
      <c r="G17" s="25" t="e">
        <f>COUNTIFS(#REF!,"&gt;=250",#REF!,"&lt;300",#REF!,"KA")</f>
        <v>#REF!</v>
      </c>
      <c r="H17" s="25" t="e">
        <f>COUNTIFS(#REF!,"&gt;=300",#REF!,"&lt;350",#REF!,"KA")</f>
        <v>#REF!</v>
      </c>
      <c r="I17" s="25" t="e">
        <f>COUNTIFS(#REF!,"&gt;=350",#REF!,"&lt;400",#REF!,"KA")</f>
        <v>#REF!</v>
      </c>
      <c r="J17" s="25" t="e">
        <f>COUNTIFS(#REF!,"&gt;=400",#REF!,"&lt;450",#REF!,"KA")</f>
        <v>#REF!</v>
      </c>
      <c r="K17" s="25" t="e">
        <f>COUNTIFS(#REF!,"&gt;=450",#REF!,"&lt;500",#REF!,"KA")</f>
        <v>#REF!</v>
      </c>
      <c r="L17" s="25" t="e">
        <f>COUNTIFS(#REF!,"&gt;=500",#REF!,"KA")</f>
        <v>#REF!</v>
      </c>
      <c r="M17" s="17" t="e">
        <f>COUNTIFS(#REF!,"KA",#REF!,"BS")</f>
        <v>#REF!</v>
      </c>
    </row>
    <row r="18" spans="1:13" x14ac:dyDescent="0.25">
      <c r="A18" s="314" t="e">
        <f>"Tổng tuyến tăng: "&amp;SUM(C18:L18)</f>
        <v>#REF!</v>
      </c>
      <c r="B18" s="314"/>
      <c r="C18" s="21" t="e">
        <f t="shared" ref="C18:M18" si="0">SUM(C5:C17)</f>
        <v>#REF!</v>
      </c>
      <c r="D18" s="21" t="e">
        <f t="shared" si="0"/>
        <v>#REF!</v>
      </c>
      <c r="E18" s="21" t="e">
        <f t="shared" si="0"/>
        <v>#REF!</v>
      </c>
      <c r="F18" s="21" t="e">
        <f t="shared" si="0"/>
        <v>#REF!</v>
      </c>
      <c r="G18" s="21" t="e">
        <f t="shared" si="0"/>
        <v>#REF!</v>
      </c>
      <c r="H18" s="21" t="e">
        <f t="shared" si="0"/>
        <v>#REF!</v>
      </c>
      <c r="I18" s="21" t="e">
        <f t="shared" si="0"/>
        <v>#REF!</v>
      </c>
      <c r="J18" s="21" t="e">
        <f t="shared" si="0"/>
        <v>#REF!</v>
      </c>
      <c r="K18" s="21" t="e">
        <f t="shared" si="0"/>
        <v>#REF!</v>
      </c>
      <c r="L18" s="21" t="e">
        <f t="shared" si="0"/>
        <v>#REF!</v>
      </c>
      <c r="M18" s="21" t="e">
        <f t="shared" si="0"/>
        <v>#REF!</v>
      </c>
    </row>
    <row r="19" spans="1:13" x14ac:dyDescent="0.25">
      <c r="A19" s="314" t="s">
        <v>533</v>
      </c>
      <c r="B19" s="314"/>
      <c r="C19" s="131" t="e">
        <f>C18/SUM($C$18:$L$18)</f>
        <v>#REF!</v>
      </c>
      <c r="D19" s="131" t="e">
        <f t="shared" ref="D19:L19" si="1">D18/SUM($C$18:$L$18)</f>
        <v>#REF!</v>
      </c>
      <c r="E19" s="131" t="e">
        <f t="shared" si="1"/>
        <v>#REF!</v>
      </c>
      <c r="F19" s="131" t="e">
        <f t="shared" si="1"/>
        <v>#REF!</v>
      </c>
      <c r="G19" s="131" t="e">
        <f t="shared" si="1"/>
        <v>#REF!</v>
      </c>
      <c r="H19" s="131" t="e">
        <f t="shared" si="1"/>
        <v>#REF!</v>
      </c>
      <c r="I19" s="131" t="e">
        <f t="shared" si="1"/>
        <v>#REF!</v>
      </c>
      <c r="J19" s="131" t="e">
        <f t="shared" si="1"/>
        <v>#REF!</v>
      </c>
      <c r="K19" s="131" t="e">
        <f t="shared" si="1"/>
        <v>#REF!</v>
      </c>
      <c r="L19" s="131" t="e">
        <f t="shared" si="1"/>
        <v>#REF!</v>
      </c>
      <c r="M19" s="21"/>
    </row>
    <row r="20" spans="1:13" customFormat="1" x14ac:dyDescent="0.25">
      <c r="A20" s="313" t="s">
        <v>58</v>
      </c>
      <c r="B20" s="313"/>
      <c r="C20" s="313"/>
      <c r="D20" s="313"/>
      <c r="E20" s="313"/>
      <c r="F20" s="313"/>
      <c r="G20" s="313"/>
      <c r="H20" s="313"/>
      <c r="I20" s="313"/>
      <c r="J20" s="313"/>
      <c r="K20" s="313"/>
      <c r="L20" s="313"/>
      <c r="M20" s="313"/>
    </row>
  </sheetData>
  <mergeCells count="9">
    <mergeCell ref="A20:M20"/>
    <mergeCell ref="A18:B18"/>
    <mergeCell ref="A1:M1"/>
    <mergeCell ref="F2:M2"/>
    <mergeCell ref="A3:A4"/>
    <mergeCell ref="B3:B4"/>
    <mergeCell ref="C3:L3"/>
    <mergeCell ref="M3:M4"/>
    <mergeCell ref="A19:B19"/>
  </mergeCells>
  <pageMargins left="0.7" right="0.7" top="0.75" bottom="0.75" header="0.3" footer="0.3"/>
  <pageSetup paperSize="9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H19"/>
  <sheetViews>
    <sheetView showZeros="0" workbookViewId="0">
      <selection activeCell="I20" sqref="I20"/>
    </sheetView>
  </sheetViews>
  <sheetFormatPr defaultColWidth="9.140625" defaultRowHeight="15" x14ac:dyDescent="0.25"/>
  <cols>
    <col min="1" max="1" width="9.140625" style="14"/>
    <col min="2" max="2" width="19.5703125" style="14" customWidth="1"/>
    <col min="3" max="16384" width="9.140625" style="14"/>
  </cols>
  <sheetData>
    <row r="1" spans="1:8" s="20" customFormat="1" ht="29.25" customHeight="1" x14ac:dyDescent="0.2">
      <c r="A1" s="309" t="s">
        <v>498</v>
      </c>
      <c r="B1" s="309"/>
      <c r="C1" s="309"/>
      <c r="D1" s="309"/>
      <c r="E1" s="309"/>
      <c r="F1" s="309"/>
      <c r="G1" s="309"/>
      <c r="H1" s="19"/>
    </row>
    <row r="2" spans="1:8" s="20" customFormat="1" ht="15" customHeight="1" x14ac:dyDescent="0.2">
      <c r="A2" s="10"/>
      <c r="B2" s="10"/>
      <c r="C2" s="10"/>
      <c r="D2" s="10"/>
      <c r="E2" s="312" t="s">
        <v>11</v>
      </c>
      <c r="F2" s="312"/>
      <c r="G2" s="312"/>
    </row>
    <row r="3" spans="1:8" s="20" customFormat="1" ht="21" customHeight="1" x14ac:dyDescent="0.2">
      <c r="A3" s="311" t="s">
        <v>9</v>
      </c>
      <c r="B3" s="265" t="s">
        <v>22</v>
      </c>
      <c r="C3" s="265" t="s">
        <v>43</v>
      </c>
      <c r="D3" s="265"/>
      <c r="E3" s="265"/>
      <c r="F3" s="265"/>
      <c r="G3" s="265"/>
      <c r="H3" s="22"/>
    </row>
    <row r="4" spans="1:8" s="20" customFormat="1" ht="12.75" x14ac:dyDescent="0.2">
      <c r="A4" s="311"/>
      <c r="B4" s="265"/>
      <c r="C4" s="265" t="s">
        <v>36</v>
      </c>
      <c r="D4" s="265" t="s">
        <v>37</v>
      </c>
      <c r="E4" s="265" t="s">
        <v>38</v>
      </c>
      <c r="F4" s="265" t="s">
        <v>41</v>
      </c>
      <c r="G4" s="265" t="s">
        <v>42</v>
      </c>
      <c r="H4" s="22"/>
    </row>
    <row r="5" spans="1:8" s="20" customFormat="1" ht="30" customHeight="1" x14ac:dyDescent="0.2">
      <c r="A5" s="311"/>
      <c r="B5" s="265"/>
      <c r="C5" s="265"/>
      <c r="D5" s="265"/>
      <c r="E5" s="265"/>
      <c r="F5" s="265"/>
      <c r="G5" s="265"/>
      <c r="H5" s="22"/>
    </row>
    <row r="6" spans="1:8" s="20" customFormat="1" x14ac:dyDescent="0.2">
      <c r="A6" s="11">
        <v>1</v>
      </c>
      <c r="B6" s="12" t="s">
        <v>44</v>
      </c>
      <c r="C6" s="17" t="e">
        <f>COUNTIFS(#REF!,"&lt;100",#REF!,"&gt;90",#REF!,"TPHT")</f>
        <v>#REF!</v>
      </c>
      <c r="D6" s="17" t="e">
        <f>COUNTIFS(#REF!,"&lt;=90",#REF!,"&gt;80",#REF!,"TPHT")</f>
        <v>#REF!</v>
      </c>
      <c r="E6" s="17" t="e">
        <f>COUNTIFS(#REF!,"&lt;=80",#REF!,"&gt;60",#REF!,"TPHT")</f>
        <v>#REF!</v>
      </c>
      <c r="F6" s="17" t="e">
        <f>COUNTIFS(#REF!,"&lt;=60",#REF!,"&gt;40",#REF!,"TPHT")</f>
        <v>#REF!</v>
      </c>
      <c r="G6" s="17" t="e">
        <f>COUNTIFS(#REF!,"&lt;=40",#REF!,"&gt;1",#REF!,"TPHT")</f>
        <v>#REF!</v>
      </c>
      <c r="H6" s="22"/>
    </row>
    <row r="7" spans="1:8" x14ac:dyDescent="0.25">
      <c r="A7" s="11">
        <v>2</v>
      </c>
      <c r="B7" s="12" t="s">
        <v>45</v>
      </c>
      <c r="C7" s="17" t="e">
        <f>COUNTIFS(#REF!,"&lt;100",#REF!,"&gt;90",#REF!,"TXHL")</f>
        <v>#REF!</v>
      </c>
      <c r="D7" s="17" t="e">
        <f>COUNTIFS(#REF!,"&lt;=90",#REF!,"&gt;80",#REF!,"TXHL")</f>
        <v>#REF!</v>
      </c>
      <c r="E7" s="17" t="e">
        <f>COUNTIFS(#REF!,"&lt;=80",#REF!,"&gt;60",#REF!,"TXHL")</f>
        <v>#REF!</v>
      </c>
      <c r="F7" s="17" t="e">
        <f>COUNTIFS(#REF!,"&lt;=60",#REF!,"&gt;40",#REF!,"TXHL")</f>
        <v>#REF!</v>
      </c>
      <c r="G7" s="17" t="e">
        <f>COUNTIFS(#REF!,"&lt;=40",#REF!,"&gt;1",#REF!,"TXHL")</f>
        <v>#REF!</v>
      </c>
    </row>
    <row r="8" spans="1:8" x14ac:dyDescent="0.25">
      <c r="A8" s="11">
        <v>3</v>
      </c>
      <c r="B8" s="12" t="s">
        <v>46</v>
      </c>
      <c r="C8" s="17" t="e">
        <f>COUNTIFS(#REF!,"&lt;100",#REF!,"&gt;90",#REF!,"TXKA")</f>
        <v>#REF!</v>
      </c>
      <c r="D8" s="17" t="e">
        <f>COUNTIFS(#REF!,"&lt;=90",#REF!,"&gt;80",#REF!,"TXKA")</f>
        <v>#REF!</v>
      </c>
      <c r="E8" s="17" t="e">
        <f>COUNTIFS(#REF!,"&lt;=80",#REF!,"&gt;60",#REF!,"TXKA")</f>
        <v>#REF!</v>
      </c>
      <c r="F8" s="17" t="e">
        <f>COUNTIFS(#REF!,"&lt;=60",#REF!,"&gt;40",#REF!,"TXKA")</f>
        <v>#REF!</v>
      </c>
      <c r="G8" s="17" t="e">
        <f>COUNTIFS(#REF!,"&lt;=40",#REF!,"&gt;1",#REF!,"TXKA")</f>
        <v>#REF!</v>
      </c>
    </row>
    <row r="9" spans="1:8" x14ac:dyDescent="0.25">
      <c r="A9" s="11">
        <v>4</v>
      </c>
      <c r="B9" s="13" t="s">
        <v>47</v>
      </c>
      <c r="C9" s="17" t="e">
        <f>COUNTIFS(#REF!,"&lt;100",#REF!,"&gt;90",#REF!,"NX")</f>
        <v>#REF!</v>
      </c>
      <c r="D9" s="17" t="e">
        <f>COUNTIFS(#REF!,"&lt;=90",#REF!,"&gt;80",#REF!,"NX")</f>
        <v>#REF!</v>
      </c>
      <c r="E9" s="17" t="e">
        <f>COUNTIFS(#REF!,"&lt;=80",#REF!,"&gt;60",#REF!,"NX")</f>
        <v>#REF!</v>
      </c>
      <c r="F9" s="17" t="e">
        <f>COUNTIFS(#REF!,"&lt;=60",#REF!,"&gt;40",#REF!,"NX")</f>
        <v>#REF!</v>
      </c>
      <c r="G9" s="17" t="e">
        <f>COUNTIFS(#REF!,"&lt;=40",#REF!,"&gt;1",#REF!,"NX")</f>
        <v>#REF!</v>
      </c>
    </row>
    <row r="10" spans="1:8" x14ac:dyDescent="0.25">
      <c r="A10" s="11">
        <v>5</v>
      </c>
      <c r="B10" s="13" t="s">
        <v>48</v>
      </c>
      <c r="C10" s="17" t="e">
        <f>COUNTIFS(#REF!,"&lt;100",#REF!,"&gt;90",#REF!,"DT")</f>
        <v>#REF!</v>
      </c>
      <c r="D10" s="17" t="e">
        <f>COUNTIFS(#REF!,"&lt;=90",#REF!,"&gt;80",#REF!,"DT")</f>
        <v>#REF!</v>
      </c>
      <c r="E10" s="17" t="e">
        <f>COUNTIFS(#REF!,"&lt;=80",#REF!,"&gt;60",#REF!,"DT")</f>
        <v>#REF!</v>
      </c>
      <c r="F10" s="17" t="e">
        <f>COUNTIFS(#REF!,"&lt;=60",#REF!,"&gt;40",#REF!,"DT")</f>
        <v>#REF!</v>
      </c>
      <c r="G10" s="17" t="e">
        <f>COUNTIFS(#REF!,"&lt;=40",#REF!,"&gt;1",#REF!,"DT")</f>
        <v>#REF!</v>
      </c>
    </row>
    <row r="11" spans="1:8" x14ac:dyDescent="0.25">
      <c r="A11" s="11">
        <v>6</v>
      </c>
      <c r="B11" s="13" t="s">
        <v>49</v>
      </c>
      <c r="C11" s="17" t="e">
        <f>COUNTIFS(#REF!,"&lt;100",#REF!,"&gt;90",#REF!,"HS")</f>
        <v>#REF!</v>
      </c>
      <c r="D11" s="17" t="e">
        <f>COUNTIFS(#REF!,"&lt;=90",#REF!,"&gt;80",#REF!,"HS")</f>
        <v>#REF!</v>
      </c>
      <c r="E11" s="17" t="e">
        <f>COUNTIFS(#REF!,"&lt;=80",#REF!,"&gt;60",#REF!,"HS")</f>
        <v>#REF!</v>
      </c>
      <c r="F11" s="17" t="e">
        <f>COUNTIFS(#REF!,"&lt;=60",#REF!,"&gt;40",#REF!,"HS")</f>
        <v>#REF!</v>
      </c>
      <c r="G11" s="17" t="e">
        <f>COUNTIFS(#REF!,"&lt;=40",#REF!,"&gt;1",#REF!,"HS")</f>
        <v>#REF!</v>
      </c>
    </row>
    <row r="12" spans="1:8" x14ac:dyDescent="0.25">
      <c r="A12" s="11">
        <v>7</v>
      </c>
      <c r="B12" s="13" t="s">
        <v>50</v>
      </c>
      <c r="C12" s="17" t="e">
        <f>COUNTIFS(#REF!,"&lt;100",#REF!,"&gt;90",#REF!,"HK")</f>
        <v>#REF!</v>
      </c>
      <c r="D12" s="17" t="e">
        <f>COUNTIFS(#REF!,"&lt;=90",#REF!,"&gt;80",#REF!,"HK")</f>
        <v>#REF!</v>
      </c>
      <c r="E12" s="17" t="e">
        <f>COUNTIFS(#REF!,"&lt;=80",#REF!,"&gt;60",#REF!,"HK")</f>
        <v>#REF!</v>
      </c>
      <c r="F12" s="17" t="e">
        <f>COUNTIFS(#REF!,"&lt;=60",#REF!,"&gt;40",#REF!,"HK")</f>
        <v>#REF!</v>
      </c>
      <c r="G12" s="17" t="e">
        <f>COUNTIFS(#REF!,"&lt;=40",#REF!,"&gt;1",#REF!,"HK")</f>
        <v>#REF!</v>
      </c>
    </row>
    <row r="13" spans="1:8" x14ac:dyDescent="0.25">
      <c r="A13" s="11">
        <v>8</v>
      </c>
      <c r="B13" s="13" t="s">
        <v>51</v>
      </c>
      <c r="C13" s="17" t="e">
        <f>COUNTIFS(#REF!,"&lt;100",#REF!,"&gt;90",#REF!,"VQ")</f>
        <v>#REF!</v>
      </c>
      <c r="D13" s="17" t="e">
        <f>COUNTIFS(#REF!,"&lt;=90",#REF!,"&gt;80",#REF!,"VQ")</f>
        <v>#REF!</v>
      </c>
      <c r="E13" s="17" t="e">
        <f>COUNTIFS(#REF!,"&lt;=80",#REF!,"&gt;60",#REF!,"VQ")</f>
        <v>#REF!</v>
      </c>
      <c r="F13" s="17" t="e">
        <f>COUNTIFS(#REF!,"&lt;=60",#REF!,"&gt;40",#REF!,"VQ")</f>
        <v>#REF!</v>
      </c>
      <c r="G13" s="17" t="e">
        <f>COUNTIFS(#REF!,"&lt;=40",#REF!,"&gt;1",#REF!,"VQ")</f>
        <v>#REF!</v>
      </c>
    </row>
    <row r="14" spans="1:8" x14ac:dyDescent="0.25">
      <c r="A14" s="11">
        <v>9</v>
      </c>
      <c r="B14" s="13" t="s">
        <v>52</v>
      </c>
      <c r="C14" s="17" t="e">
        <f>COUNTIFS(#REF!,"&lt;100",#REF!,"&gt;90",#REF!,"CL")</f>
        <v>#REF!</v>
      </c>
      <c r="D14" s="17" t="e">
        <f>COUNTIFS(#REF!,"&lt;=90",#REF!,"&gt;80",#REF!,"CL")</f>
        <v>#REF!</v>
      </c>
      <c r="E14" s="17" t="e">
        <f>COUNTIFS(#REF!,"&lt;=80",#REF!,"&gt;60",#REF!,"CL")</f>
        <v>#REF!</v>
      </c>
      <c r="F14" s="17" t="e">
        <f>COUNTIFS(#REF!,"&lt;=60",#REF!,"&gt;40",#REF!,"CL")</f>
        <v>#REF!</v>
      </c>
      <c r="G14" s="17" t="e">
        <f>COUNTIFS(#REF!,"&lt;=40",#REF!,"&gt;1",#REF!,"CL")</f>
        <v>#REF!</v>
      </c>
    </row>
    <row r="15" spans="1:8" x14ac:dyDescent="0.25">
      <c r="A15" s="11">
        <v>10</v>
      </c>
      <c r="B15" s="13" t="s">
        <v>53</v>
      </c>
      <c r="C15" s="17" t="e">
        <f>COUNTIFS(#REF!,"&lt;100",#REF!,"&gt;90",#REF!,"TH")</f>
        <v>#REF!</v>
      </c>
      <c r="D15" s="17" t="e">
        <f>COUNTIFS(#REF!,"&lt;=90",#REF!,"&gt;80",#REF!,"TH")</f>
        <v>#REF!</v>
      </c>
      <c r="E15" s="17" t="e">
        <f>COUNTIFS(#REF!,"&lt;=80",#REF!,"&gt;60",#REF!,"TH")</f>
        <v>#REF!</v>
      </c>
      <c r="F15" s="17" t="e">
        <f>COUNTIFS(#REF!,"&lt;=60",#REF!,"&gt;40",#REF!,"TH")</f>
        <v>#REF!</v>
      </c>
      <c r="G15" s="17" t="e">
        <f>COUNTIFS(#REF!,"&lt;=40",#REF!,"&gt;1",#REF!,"TH")</f>
        <v>#REF!</v>
      </c>
    </row>
    <row r="16" spans="1:8" x14ac:dyDescent="0.25">
      <c r="A16" s="11">
        <v>11</v>
      </c>
      <c r="B16" s="13" t="s">
        <v>54</v>
      </c>
      <c r="C16" s="17" t="e">
        <f>COUNTIFS(#REF!,"&lt;100",#REF!,"&gt;90",#REF!,"LH")</f>
        <v>#REF!</v>
      </c>
      <c r="D16" s="17" t="e">
        <f>COUNTIFS(#REF!,"&lt;=90",#REF!,"&gt;80",#REF!,"LH")</f>
        <v>#REF!</v>
      </c>
      <c r="E16" s="17" t="e">
        <f>COUNTIFS(#REF!,"&lt;=80",#REF!,"&gt;60",#REF!,"LH")</f>
        <v>#REF!</v>
      </c>
      <c r="F16" s="17" t="e">
        <f>COUNTIFS(#REF!,"&lt;=60",#REF!,"&gt;40",#REF!,"LH")</f>
        <v>#REF!</v>
      </c>
      <c r="G16" s="17" t="e">
        <f>COUNTIFS(#REF!,"&lt;=40",#REF!,"&gt;1",#REF!,"LH")</f>
        <v>#REF!</v>
      </c>
    </row>
    <row r="17" spans="1:7" x14ac:dyDescent="0.25">
      <c r="A17" s="11">
        <v>12</v>
      </c>
      <c r="B17" s="13" t="s">
        <v>55</v>
      </c>
      <c r="C17" s="17" t="e">
        <f>COUNTIFS(#REF!,"&lt;100",#REF!,"&gt;90",#REF!,"CX")</f>
        <v>#REF!</v>
      </c>
      <c r="D17" s="17" t="e">
        <f>COUNTIFS(#REF!,"&lt;=90",#REF!,"&gt;80",#REF!,"CX")</f>
        <v>#REF!</v>
      </c>
      <c r="E17" s="17" t="e">
        <f>COUNTIFS(#REF!,"&lt;=80",#REF!,"&gt;60",#REF!,"CX")</f>
        <v>#REF!</v>
      </c>
      <c r="F17" s="17" t="e">
        <f>COUNTIFS(#REF!,"&lt;=60",#REF!,"&gt;40",#REF!,"CX")</f>
        <v>#REF!</v>
      </c>
      <c r="G17" s="17" t="e">
        <f>COUNTIFS(#REF!,"&lt;=40",#REF!,"&gt;1",#REF!,"CX")</f>
        <v>#REF!</v>
      </c>
    </row>
    <row r="18" spans="1:7" x14ac:dyDescent="0.25">
      <c r="A18" s="11">
        <v>13</v>
      </c>
      <c r="B18" s="13" t="s">
        <v>56</v>
      </c>
      <c r="C18" s="17" t="e">
        <f>COUNTIFS(#REF!,"&lt;100",#REF!,"&gt;90",#REF!,"KA")</f>
        <v>#REF!</v>
      </c>
      <c r="D18" s="17" t="e">
        <f>COUNTIFS(#REF!,"&lt;=90",#REF!,"&gt;80",#REF!,"KA")</f>
        <v>#REF!</v>
      </c>
      <c r="E18" s="17" t="e">
        <f>COUNTIFS(#REF!,"&lt;=80",#REF!,"&gt;60",#REF!,"KA")</f>
        <v>#REF!</v>
      </c>
      <c r="F18" s="17" t="e">
        <f>COUNTIFS(#REF!,"&lt;=60",#REF!,"&gt;40",#REF!,"KA")</f>
        <v>#REF!</v>
      </c>
      <c r="G18" s="17" t="e">
        <f>COUNTIFS(#REF!,"&lt;=40",#REF!,"&gt;1",#REF!,"KA")</f>
        <v>#REF!</v>
      </c>
    </row>
    <row r="19" spans="1:7" x14ac:dyDescent="0.25">
      <c r="A19" s="314" t="s">
        <v>57</v>
      </c>
      <c r="B19" s="314"/>
      <c r="C19" s="21" t="e">
        <f>SUM(C6:C18)</f>
        <v>#REF!</v>
      </c>
      <c r="D19" s="21" t="e">
        <f>SUM(D6:D18)</f>
        <v>#REF!</v>
      </c>
      <c r="E19" s="21" t="e">
        <f>SUM(E6:E18)</f>
        <v>#REF!</v>
      </c>
      <c r="F19" s="21" t="e">
        <f>SUM(F6:F18)</f>
        <v>#REF!</v>
      </c>
      <c r="G19" s="21" t="e">
        <f>SUM(G6:G18)</f>
        <v>#REF!</v>
      </c>
    </row>
  </sheetData>
  <mergeCells count="11">
    <mergeCell ref="A19:B19"/>
    <mergeCell ref="A1:G1"/>
    <mergeCell ref="E2:G2"/>
    <mergeCell ref="A3:A5"/>
    <mergeCell ref="B3:B5"/>
    <mergeCell ref="C3:G3"/>
    <mergeCell ref="C4:C5"/>
    <mergeCell ref="D4:D5"/>
    <mergeCell ref="E4:E5"/>
    <mergeCell ref="F4:F5"/>
    <mergeCell ref="G4:G5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zoomScale="70" zoomScaleNormal="70" workbookViewId="0">
      <selection activeCell="L17" sqref="L17"/>
    </sheetView>
  </sheetViews>
  <sheetFormatPr defaultColWidth="9.140625" defaultRowHeight="18.75" x14ac:dyDescent="0.3"/>
  <cols>
    <col min="1" max="1" width="21.5703125" style="64" customWidth="1"/>
    <col min="2" max="2" width="20.42578125" style="64" customWidth="1"/>
    <col min="3" max="3" width="24.42578125" style="64" customWidth="1"/>
    <col min="4" max="4" width="18.85546875" style="64" customWidth="1"/>
    <col min="5" max="5" width="25.42578125" style="64" bestFit="1" customWidth="1"/>
    <col min="6" max="16384" width="9.140625" style="64"/>
  </cols>
  <sheetData>
    <row r="1" spans="1:8" ht="48" customHeight="1" x14ac:dyDescent="0.3">
      <c r="A1" s="315" t="s">
        <v>323</v>
      </c>
      <c r="B1" s="315"/>
      <c r="C1" s="315"/>
      <c r="D1" s="315"/>
      <c r="E1" s="315"/>
    </row>
    <row r="2" spans="1:8" ht="19.5" customHeight="1" x14ac:dyDescent="0.3">
      <c r="A2" s="65" t="s">
        <v>283</v>
      </c>
      <c r="B2" s="316" t="s">
        <v>324</v>
      </c>
      <c r="C2" s="317"/>
      <c r="D2" s="318"/>
      <c r="E2" s="66" t="s">
        <v>286</v>
      </c>
    </row>
    <row r="3" spans="1:8" s="70" customFormat="1" x14ac:dyDescent="0.3">
      <c r="A3" s="69" t="s">
        <v>325</v>
      </c>
      <c r="B3" s="69" t="s">
        <v>312</v>
      </c>
      <c r="C3" s="69" t="s">
        <v>313</v>
      </c>
      <c r="D3" s="69"/>
      <c r="E3" s="69" t="s">
        <v>368</v>
      </c>
      <c r="F3" s="70" t="s">
        <v>223</v>
      </c>
      <c r="H3" s="70" t="s">
        <v>366</v>
      </c>
    </row>
    <row r="4" spans="1:8" s="68" customFormat="1" x14ac:dyDescent="0.3">
      <c r="A4" s="67" t="s">
        <v>325</v>
      </c>
      <c r="B4" s="67" t="s">
        <v>314</v>
      </c>
      <c r="C4" s="67" t="s">
        <v>322</v>
      </c>
      <c r="D4" s="67"/>
      <c r="E4" s="67" t="s">
        <v>369</v>
      </c>
      <c r="F4" s="68" t="s">
        <v>223</v>
      </c>
    </row>
    <row r="5" spans="1:8" s="68" customFormat="1" x14ac:dyDescent="0.3">
      <c r="A5" s="67" t="s">
        <v>338</v>
      </c>
      <c r="B5" s="67" t="s">
        <v>315</v>
      </c>
      <c r="C5" s="67" t="s">
        <v>316</v>
      </c>
      <c r="D5" s="67"/>
      <c r="E5" s="67" t="s">
        <v>370</v>
      </c>
    </row>
    <row r="6" spans="1:8" s="68" customFormat="1" x14ac:dyDescent="0.3">
      <c r="A6" s="67" t="s">
        <v>46</v>
      </c>
      <c r="B6" s="67" t="s">
        <v>317</v>
      </c>
      <c r="C6" s="67" t="s">
        <v>287</v>
      </c>
      <c r="D6" s="67"/>
      <c r="E6" s="67" t="s">
        <v>351</v>
      </c>
    </row>
    <row r="7" spans="1:8" s="68" customFormat="1" x14ac:dyDescent="0.3">
      <c r="A7" s="67" t="s">
        <v>44</v>
      </c>
      <c r="B7" s="67" t="s">
        <v>284</v>
      </c>
      <c r="C7" s="67" t="s">
        <v>285</v>
      </c>
      <c r="D7" s="67"/>
      <c r="E7" s="67" t="s">
        <v>371</v>
      </c>
    </row>
    <row r="8" spans="1:8" s="68" customFormat="1" x14ac:dyDescent="0.3">
      <c r="A8" s="67" t="s">
        <v>326</v>
      </c>
      <c r="B8" s="67" t="s">
        <v>295</v>
      </c>
      <c r="C8" s="67" t="s">
        <v>334</v>
      </c>
      <c r="D8" s="67"/>
      <c r="E8" s="67" t="s">
        <v>334</v>
      </c>
    </row>
    <row r="9" spans="1:8" s="68" customFormat="1" x14ac:dyDescent="0.3">
      <c r="A9" s="67" t="s">
        <v>326</v>
      </c>
      <c r="B9" s="67" t="s">
        <v>335</v>
      </c>
      <c r="C9" s="67" t="s">
        <v>296</v>
      </c>
      <c r="D9" s="67" t="s">
        <v>297</v>
      </c>
      <c r="E9" s="67" t="s">
        <v>372</v>
      </c>
    </row>
    <row r="10" spans="1:8" s="70" customFormat="1" x14ac:dyDescent="0.3">
      <c r="A10" s="69" t="s">
        <v>326</v>
      </c>
      <c r="B10" s="69" t="s">
        <v>298</v>
      </c>
      <c r="C10" s="69" t="s">
        <v>299</v>
      </c>
      <c r="D10" s="69" t="s">
        <v>341</v>
      </c>
      <c r="E10" s="69" t="s">
        <v>373</v>
      </c>
    </row>
    <row r="11" spans="1:8" s="68" customFormat="1" x14ac:dyDescent="0.3">
      <c r="A11" s="67" t="s">
        <v>326</v>
      </c>
      <c r="B11" s="67" t="s">
        <v>300</v>
      </c>
      <c r="C11" s="67" t="s">
        <v>301</v>
      </c>
      <c r="D11" s="67" t="s">
        <v>302</v>
      </c>
      <c r="E11" s="67" t="s">
        <v>374</v>
      </c>
      <c r="G11" s="68" t="s">
        <v>302</v>
      </c>
      <c r="H11" s="68" t="s">
        <v>336</v>
      </c>
    </row>
    <row r="12" spans="1:8" s="68" customFormat="1" x14ac:dyDescent="0.3">
      <c r="A12" s="67" t="s">
        <v>326</v>
      </c>
      <c r="B12" s="67" t="s">
        <v>318</v>
      </c>
      <c r="C12" s="67" t="s">
        <v>303</v>
      </c>
      <c r="D12" s="67"/>
      <c r="E12" s="67" t="s">
        <v>375</v>
      </c>
    </row>
    <row r="13" spans="1:8" s="68" customFormat="1" x14ac:dyDescent="0.3">
      <c r="A13" s="67" t="s">
        <v>326</v>
      </c>
      <c r="B13" s="67" t="s">
        <v>337</v>
      </c>
      <c r="C13" s="67" t="s">
        <v>304</v>
      </c>
      <c r="D13" s="67"/>
      <c r="E13" s="67" t="s">
        <v>376</v>
      </c>
    </row>
    <row r="14" spans="1:8" s="68" customFormat="1" x14ac:dyDescent="0.3">
      <c r="A14" s="67" t="s">
        <v>327</v>
      </c>
      <c r="B14" s="67" t="s">
        <v>75</v>
      </c>
      <c r="C14" s="67" t="s">
        <v>221</v>
      </c>
      <c r="D14" s="67"/>
      <c r="E14" s="67" t="s">
        <v>307</v>
      </c>
    </row>
    <row r="15" spans="1:8" s="68" customFormat="1" x14ac:dyDescent="0.3">
      <c r="A15" s="67" t="s">
        <v>327</v>
      </c>
      <c r="B15" s="67" t="s">
        <v>81</v>
      </c>
      <c r="C15" s="67" t="s">
        <v>85</v>
      </c>
      <c r="D15" s="67"/>
      <c r="E15" s="67" t="s">
        <v>377</v>
      </c>
    </row>
    <row r="16" spans="1:8" s="68" customFormat="1" x14ac:dyDescent="0.3">
      <c r="A16" s="67" t="s">
        <v>328</v>
      </c>
      <c r="B16" s="67" t="s">
        <v>213</v>
      </c>
      <c r="C16" s="67" t="s">
        <v>212</v>
      </c>
      <c r="D16" s="67"/>
      <c r="E16" s="67" t="s">
        <v>378</v>
      </c>
    </row>
    <row r="17" spans="1:8" s="68" customFormat="1" x14ac:dyDescent="0.3">
      <c r="A17" s="67" t="s">
        <v>328</v>
      </c>
      <c r="B17" s="67" t="s">
        <v>211</v>
      </c>
      <c r="C17" s="67"/>
      <c r="D17" s="67"/>
      <c r="E17" s="67" t="s">
        <v>319</v>
      </c>
    </row>
    <row r="18" spans="1:8" s="68" customFormat="1" x14ac:dyDescent="0.3">
      <c r="A18" s="67" t="s">
        <v>329</v>
      </c>
      <c r="B18" s="67" t="s">
        <v>210</v>
      </c>
      <c r="C18" s="67" t="s">
        <v>209</v>
      </c>
      <c r="D18" s="67"/>
      <c r="E18" s="67" t="s">
        <v>379</v>
      </c>
    </row>
    <row r="19" spans="1:8" s="68" customFormat="1" x14ac:dyDescent="0.3">
      <c r="A19" s="67" t="s">
        <v>330</v>
      </c>
      <c r="B19" s="67" t="s">
        <v>93</v>
      </c>
      <c r="C19" s="67" t="s">
        <v>99</v>
      </c>
      <c r="D19" s="67" t="s">
        <v>95</v>
      </c>
      <c r="E19" s="67" t="s">
        <v>362</v>
      </c>
    </row>
    <row r="20" spans="1:8" s="68" customFormat="1" x14ac:dyDescent="0.3">
      <c r="A20" s="67" t="s">
        <v>330</v>
      </c>
      <c r="B20" s="67" t="s">
        <v>310</v>
      </c>
      <c r="C20" s="67" t="s">
        <v>311</v>
      </c>
      <c r="D20" s="67" t="s">
        <v>91</v>
      </c>
      <c r="E20" s="67" t="s">
        <v>363</v>
      </c>
    </row>
    <row r="21" spans="1:8" s="70" customFormat="1" x14ac:dyDescent="0.3">
      <c r="A21" s="69" t="s">
        <v>330</v>
      </c>
      <c r="B21" s="69" t="s">
        <v>94</v>
      </c>
      <c r="C21" s="69" t="s">
        <v>96</v>
      </c>
      <c r="D21" s="69" t="s">
        <v>365</v>
      </c>
      <c r="E21" s="69" t="s">
        <v>364</v>
      </c>
      <c r="H21" s="70" t="s">
        <v>366</v>
      </c>
    </row>
    <row r="22" spans="1:8" s="68" customFormat="1" x14ac:dyDescent="0.3">
      <c r="A22" s="67" t="s">
        <v>330</v>
      </c>
      <c r="B22" s="67" t="s">
        <v>97</v>
      </c>
      <c r="C22" s="67" t="s">
        <v>92</v>
      </c>
      <c r="D22" s="67"/>
      <c r="E22" s="67" t="s">
        <v>367</v>
      </c>
    </row>
    <row r="23" spans="1:8" s="68" customFormat="1" x14ac:dyDescent="0.3">
      <c r="A23" s="67" t="s">
        <v>331</v>
      </c>
      <c r="B23" s="67" t="s">
        <v>101</v>
      </c>
      <c r="C23" s="67" t="s">
        <v>321</v>
      </c>
      <c r="D23" s="67"/>
      <c r="E23" s="67" t="s">
        <v>320</v>
      </c>
    </row>
    <row r="24" spans="1:8" s="68" customFormat="1" x14ac:dyDescent="0.3">
      <c r="A24" s="67" t="s">
        <v>331</v>
      </c>
      <c r="B24" s="67" t="s">
        <v>144</v>
      </c>
      <c r="C24" s="67" t="s">
        <v>308</v>
      </c>
      <c r="D24" s="67" t="s">
        <v>122</v>
      </c>
      <c r="E24" s="67" t="s">
        <v>354</v>
      </c>
    </row>
    <row r="25" spans="1:8" s="68" customFormat="1" x14ac:dyDescent="0.3">
      <c r="A25" s="67" t="s">
        <v>331</v>
      </c>
      <c r="B25" s="67" t="s">
        <v>118</v>
      </c>
      <c r="C25" s="67" t="s">
        <v>121</v>
      </c>
      <c r="D25" s="67" t="s">
        <v>119</v>
      </c>
      <c r="E25" s="67" t="s">
        <v>355</v>
      </c>
    </row>
    <row r="26" spans="1:8" s="68" customFormat="1" x14ac:dyDescent="0.3">
      <c r="A26" s="67" t="s">
        <v>331</v>
      </c>
      <c r="B26" s="67" t="s">
        <v>149</v>
      </c>
      <c r="C26" s="67" t="s">
        <v>123</v>
      </c>
      <c r="D26" s="67" t="s">
        <v>309</v>
      </c>
      <c r="E26" s="67" t="s">
        <v>356</v>
      </c>
    </row>
    <row r="27" spans="1:8" s="68" customFormat="1" x14ac:dyDescent="0.3">
      <c r="A27" s="67" t="s">
        <v>331</v>
      </c>
      <c r="B27" s="67" t="s">
        <v>145</v>
      </c>
      <c r="C27" s="67" t="s">
        <v>146</v>
      </c>
      <c r="D27" s="67"/>
      <c r="E27" s="67" t="s">
        <v>357</v>
      </c>
    </row>
    <row r="28" spans="1:8" s="68" customFormat="1" x14ac:dyDescent="0.3">
      <c r="A28" s="67" t="s">
        <v>331</v>
      </c>
      <c r="B28" s="67" t="s">
        <v>199</v>
      </c>
      <c r="C28" s="67" t="s">
        <v>200</v>
      </c>
      <c r="D28" s="67"/>
      <c r="E28" s="67" t="s">
        <v>358</v>
      </c>
    </row>
    <row r="29" spans="1:8" s="68" customFormat="1" x14ac:dyDescent="0.3">
      <c r="A29" s="67" t="s">
        <v>331</v>
      </c>
      <c r="B29" s="67" t="s">
        <v>185</v>
      </c>
      <c r="C29" s="67" t="s">
        <v>159</v>
      </c>
      <c r="D29" s="67"/>
      <c r="E29" s="67" t="s">
        <v>359</v>
      </c>
    </row>
    <row r="30" spans="1:8" s="68" customFormat="1" x14ac:dyDescent="0.3">
      <c r="A30" s="67" t="s">
        <v>331</v>
      </c>
      <c r="B30" s="67" t="s">
        <v>148</v>
      </c>
      <c r="C30" s="67" t="s">
        <v>147</v>
      </c>
      <c r="D30" s="67"/>
      <c r="E30" s="67" t="s">
        <v>360</v>
      </c>
    </row>
    <row r="31" spans="1:8" s="68" customFormat="1" x14ac:dyDescent="0.3">
      <c r="A31" s="67" t="s">
        <v>331</v>
      </c>
      <c r="B31" s="67" t="s">
        <v>117</v>
      </c>
      <c r="C31" s="67" t="s">
        <v>201</v>
      </c>
      <c r="D31" s="67"/>
      <c r="E31" s="67" t="s">
        <v>361</v>
      </c>
    </row>
    <row r="32" spans="1:8" s="68" customFormat="1" x14ac:dyDescent="0.3">
      <c r="A32" s="67" t="s">
        <v>332</v>
      </c>
      <c r="B32" s="67" t="s">
        <v>288</v>
      </c>
      <c r="C32" s="67" t="s">
        <v>222</v>
      </c>
      <c r="D32" s="67"/>
      <c r="E32" s="67" t="s">
        <v>289</v>
      </c>
    </row>
    <row r="33" spans="1:5" s="68" customFormat="1" x14ac:dyDescent="0.3">
      <c r="A33" s="67" t="s">
        <v>332</v>
      </c>
      <c r="B33" s="67" t="s">
        <v>290</v>
      </c>
      <c r="C33" s="67" t="s">
        <v>291</v>
      </c>
      <c r="D33" s="67" t="s">
        <v>292</v>
      </c>
      <c r="E33" s="67" t="s">
        <v>380</v>
      </c>
    </row>
    <row r="34" spans="1:5" s="68" customFormat="1" x14ac:dyDescent="0.3">
      <c r="A34" s="67" t="s">
        <v>332</v>
      </c>
      <c r="B34" s="67" t="s">
        <v>293</v>
      </c>
      <c r="C34" s="67" t="s">
        <v>294</v>
      </c>
      <c r="D34" s="67"/>
      <c r="E34" s="67" t="s">
        <v>381</v>
      </c>
    </row>
    <row r="35" spans="1:5" s="68" customFormat="1" x14ac:dyDescent="0.3">
      <c r="A35" s="67" t="s">
        <v>333</v>
      </c>
      <c r="B35" s="67" t="s">
        <v>205</v>
      </c>
      <c r="C35" s="67" t="s">
        <v>305</v>
      </c>
      <c r="D35" s="67"/>
      <c r="E35" s="67" t="s">
        <v>305</v>
      </c>
    </row>
    <row r="36" spans="1:5" s="68" customFormat="1" x14ac:dyDescent="0.3">
      <c r="A36" s="67" t="s">
        <v>333</v>
      </c>
      <c r="B36" s="67" t="s">
        <v>203</v>
      </c>
      <c r="C36" s="67" t="s">
        <v>204</v>
      </c>
      <c r="D36" s="67" t="s">
        <v>206</v>
      </c>
      <c r="E36" s="67" t="s">
        <v>353</v>
      </c>
    </row>
    <row r="37" spans="1:5" s="68" customFormat="1" x14ac:dyDescent="0.3">
      <c r="A37" s="67" t="s">
        <v>333</v>
      </c>
      <c r="B37" s="67" t="s">
        <v>202</v>
      </c>
      <c r="C37" s="67" t="s">
        <v>207</v>
      </c>
      <c r="D37" s="67" t="s">
        <v>306</v>
      </c>
      <c r="E37" s="67" t="s">
        <v>352</v>
      </c>
    </row>
  </sheetData>
  <autoFilter ref="A2:E37"/>
  <mergeCells count="2">
    <mergeCell ref="A1:E1"/>
    <mergeCell ref="B2:D2"/>
  </mergeCells>
  <pageMargins left="0.7" right="0.7" top="0.75" bottom="0.75" header="0.3" footer="0.3"/>
  <pageSetup paperSize="8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L19" sqref="L19"/>
    </sheetView>
  </sheetViews>
  <sheetFormatPr defaultRowHeight="15" x14ac:dyDescent="0.25"/>
  <sheetData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H18"/>
  <sheetViews>
    <sheetView showZeros="0" workbookViewId="0">
      <selection activeCell="A5" sqref="A5:XFD8"/>
    </sheetView>
  </sheetViews>
  <sheetFormatPr defaultRowHeight="15" x14ac:dyDescent="0.25"/>
  <cols>
    <col min="2" max="2" width="18.85546875" customWidth="1"/>
  </cols>
  <sheetData>
    <row r="1" spans="1:8" s="5" customFormat="1" ht="45.75" customHeight="1" x14ac:dyDescent="0.2">
      <c r="A1" s="309" t="s">
        <v>340</v>
      </c>
      <c r="B1" s="309"/>
      <c r="C1" s="309"/>
      <c r="D1" s="309"/>
      <c r="E1" s="309"/>
      <c r="F1" s="309"/>
      <c r="G1" s="309"/>
      <c r="H1" s="309"/>
    </row>
    <row r="2" spans="1:8" s="5" customFormat="1" ht="12.75" x14ac:dyDescent="0.2">
      <c r="A2" s="10"/>
      <c r="B2" s="10"/>
      <c r="C2" s="10"/>
      <c r="D2" s="10"/>
      <c r="E2" s="10"/>
      <c r="F2" s="310" t="s">
        <v>21</v>
      </c>
      <c r="G2" s="310"/>
      <c r="H2" s="310"/>
    </row>
    <row r="3" spans="1:8" s="5" customFormat="1" ht="18" customHeight="1" x14ac:dyDescent="0.2">
      <c r="A3" s="311" t="s">
        <v>9</v>
      </c>
      <c r="B3" s="265" t="s">
        <v>22</v>
      </c>
      <c r="C3" s="265" t="s">
        <v>29</v>
      </c>
      <c r="D3" s="265"/>
      <c r="E3" s="265"/>
      <c r="F3" s="265"/>
      <c r="G3" s="265"/>
      <c r="H3" s="265" t="s">
        <v>30</v>
      </c>
    </row>
    <row r="4" spans="1:8" s="5" customFormat="1" ht="36" customHeight="1" x14ac:dyDescent="0.2">
      <c r="A4" s="311"/>
      <c r="B4" s="265"/>
      <c r="C4" s="16" t="s">
        <v>31</v>
      </c>
      <c r="D4" s="16" t="s">
        <v>32</v>
      </c>
      <c r="E4" s="16" t="s">
        <v>33</v>
      </c>
      <c r="F4" s="16" t="s">
        <v>34</v>
      </c>
      <c r="G4" s="16" t="s">
        <v>35</v>
      </c>
      <c r="H4" s="265"/>
    </row>
    <row r="5" spans="1:8" s="5" customFormat="1" x14ac:dyDescent="0.2">
      <c r="A5" s="11">
        <v>1</v>
      </c>
      <c r="B5" s="12" t="s">
        <v>44</v>
      </c>
      <c r="C5" s="25" t="e">
        <f>COUNTIFS(#REF!,"&lt;120",#REF!,"&gt;100",#REF!,"TPHT")</f>
        <v>#REF!</v>
      </c>
      <c r="D5" s="25" t="e">
        <f>COUNTIFS(#REF!,"&gt;=120",#REF!,"&lt;150",#REF!,"TPHT")</f>
        <v>#REF!</v>
      </c>
      <c r="E5" s="25" t="e">
        <f>COUNTIFS(#REF!,"&gt;=150",#REF!,"&lt;200",#REF!,"TPHT")</f>
        <v>#REF!</v>
      </c>
      <c r="F5" s="25" t="e">
        <f>COUNTIFS(#REF!,"&gt;=200",#REF!,"&lt;250",#REF!,"TPHT")</f>
        <v>#REF!</v>
      </c>
      <c r="G5" s="25" t="e">
        <f>COUNTIFS(#REF!,"&gt;=250",#REF!,"TPHT")</f>
        <v>#REF!</v>
      </c>
      <c r="H5" s="17" t="e">
        <f>SUM(C5:G5)</f>
        <v>#REF!</v>
      </c>
    </row>
    <row r="6" spans="1:8" x14ac:dyDescent="0.25">
      <c r="A6" s="11">
        <v>2</v>
      </c>
      <c r="B6" s="12" t="s">
        <v>45</v>
      </c>
      <c r="C6" s="25" t="e">
        <f>COUNTIFS(#REF!,"&lt;120",#REF!,"&gt;100",#REF!,"TXHL")</f>
        <v>#REF!</v>
      </c>
      <c r="D6" s="25" t="e">
        <f>COUNTIFS(#REF!,"&gt;=120",#REF!,"&lt;150",#REF!,"TXHL")</f>
        <v>#REF!</v>
      </c>
      <c r="E6" s="25" t="e">
        <f>COUNTIFS(#REF!,"&gt;=150",#REF!,"&lt;200",#REF!,"TXHL")</f>
        <v>#REF!</v>
      </c>
      <c r="F6" s="25" t="e">
        <f>COUNTIFS(#REF!,"&gt;=200",#REF!,"&lt;250",#REF!,"TXHL")</f>
        <v>#REF!</v>
      </c>
      <c r="G6" s="25" t="e">
        <f>COUNTIFS(#REF!,"&gt;=250",#REF!,"TXHL")</f>
        <v>#REF!</v>
      </c>
      <c r="H6" s="17" t="e">
        <f t="shared" ref="H6:H17" si="0">SUM(C6:G6)</f>
        <v>#REF!</v>
      </c>
    </row>
    <row r="7" spans="1:8" x14ac:dyDescent="0.25">
      <c r="A7" s="11">
        <v>3</v>
      </c>
      <c r="B7" s="12" t="s">
        <v>46</v>
      </c>
      <c r="C7" s="25" t="e">
        <f>COUNTIFS(#REF!,"&lt;120",#REF!,"&gt;100",#REF!,"TXKA")</f>
        <v>#REF!</v>
      </c>
      <c r="D7" s="25" t="e">
        <f>COUNTIFS(#REF!,"&gt;=120",#REF!,"&lt;150",#REF!,"TXKA")</f>
        <v>#REF!</v>
      </c>
      <c r="E7" s="25" t="e">
        <f>COUNTIFS(#REF!,"&gt;=150",#REF!,"&lt;200",#REF!,"TXKA")</f>
        <v>#REF!</v>
      </c>
      <c r="F7" s="25" t="e">
        <f>COUNTIFS(#REF!,"&gt;=200",#REF!,"&lt;250",#REF!,"TXKA")</f>
        <v>#REF!</v>
      </c>
      <c r="G7" s="25" t="e">
        <f>COUNTIFS(#REF!,"&gt;=250",#REF!,"TXKA")</f>
        <v>#REF!</v>
      </c>
      <c r="H7" s="17" t="e">
        <f t="shared" si="0"/>
        <v>#REF!</v>
      </c>
    </row>
    <row r="8" spans="1:8" x14ac:dyDescent="0.25">
      <c r="A8" s="11">
        <v>4</v>
      </c>
      <c r="B8" s="13" t="s">
        <v>47</v>
      </c>
      <c r="C8" s="25" t="e">
        <f>COUNTIFS(#REF!,"&lt;120",#REF!,"&gt;100",#REF!,"NX")</f>
        <v>#REF!</v>
      </c>
      <c r="D8" s="25" t="e">
        <f>COUNTIFS(#REF!,"&gt;=120",#REF!,"&lt;150",#REF!,"NX")</f>
        <v>#REF!</v>
      </c>
      <c r="E8" s="25" t="e">
        <f>COUNTIFS(#REF!,"&gt;=150",#REF!,"&lt;200",#REF!,"NX")</f>
        <v>#REF!</v>
      </c>
      <c r="F8" s="25" t="e">
        <f>COUNTIFS(#REF!,"&gt;=200",#REF!,"&lt;250",#REF!,"NX")</f>
        <v>#REF!</v>
      </c>
      <c r="G8" s="25" t="e">
        <f>COUNTIFS(#REF!,"&gt;=250",#REF!,"NX")</f>
        <v>#REF!</v>
      </c>
      <c r="H8" s="17" t="e">
        <f t="shared" si="0"/>
        <v>#REF!</v>
      </c>
    </row>
    <row r="9" spans="1:8" x14ac:dyDescent="0.25">
      <c r="A9" s="11">
        <v>5</v>
      </c>
      <c r="B9" s="13" t="s">
        <v>48</v>
      </c>
      <c r="C9" s="25" t="e">
        <f>COUNTIFS(#REF!,"&lt;120",#REF!,"&gt;100",#REF!,"DT")</f>
        <v>#REF!</v>
      </c>
      <c r="D9" s="25" t="e">
        <f>COUNTIFS(#REF!,"&gt;=120",#REF!,"&lt;150",#REF!,"DT")</f>
        <v>#REF!</v>
      </c>
      <c r="E9" s="25" t="e">
        <f>COUNTIFS(#REF!,"&gt;=150",#REF!,"&lt;200",#REF!,"DT")</f>
        <v>#REF!</v>
      </c>
      <c r="F9" s="25" t="e">
        <f>COUNTIFS(#REF!,"&gt;=200",#REF!,"&lt;250",#REF!,"DT")</f>
        <v>#REF!</v>
      </c>
      <c r="G9" s="25" t="e">
        <f>COUNTIFS(#REF!,"&gt;=250",#REF!,"DT")</f>
        <v>#REF!</v>
      </c>
      <c r="H9" s="17" t="e">
        <f t="shared" si="0"/>
        <v>#REF!</v>
      </c>
    </row>
    <row r="10" spans="1:8" x14ac:dyDescent="0.25">
      <c r="A10" s="11">
        <v>6</v>
      </c>
      <c r="B10" s="13" t="s">
        <v>49</v>
      </c>
      <c r="C10" s="25" t="e">
        <f>COUNTIFS(#REF!,"&lt;120",#REF!,"&gt;100",#REF!,"HS")</f>
        <v>#REF!</v>
      </c>
      <c r="D10" s="25" t="e">
        <f>COUNTIFS(#REF!,"&gt;=120",#REF!,"&lt;150",#REF!,"HS")</f>
        <v>#REF!</v>
      </c>
      <c r="E10" s="25" t="e">
        <f>COUNTIFS(#REF!,"&gt;=150",#REF!,"&lt;200",#REF!,"HS")</f>
        <v>#REF!</v>
      </c>
      <c r="F10" s="25" t="e">
        <f>COUNTIFS(#REF!,"&gt;=200",#REF!,"&lt;250",#REF!,"HS")</f>
        <v>#REF!</v>
      </c>
      <c r="G10" s="25" t="e">
        <f>COUNTIFS(#REF!,"&gt;=250",#REF!,"HS")</f>
        <v>#REF!</v>
      </c>
      <c r="H10" s="17" t="e">
        <f t="shared" si="0"/>
        <v>#REF!</v>
      </c>
    </row>
    <row r="11" spans="1:8" x14ac:dyDescent="0.25">
      <c r="A11" s="11">
        <v>7</v>
      </c>
      <c r="B11" s="13" t="s">
        <v>50</v>
      </c>
      <c r="C11" s="25" t="e">
        <f>COUNTIFS(#REF!,"&lt;120",#REF!,"&gt;100",#REF!,"HK")</f>
        <v>#REF!</v>
      </c>
      <c r="D11" s="25" t="e">
        <f>COUNTIFS(#REF!,"&gt;=120",#REF!,"&lt;150",#REF!,"HK")</f>
        <v>#REF!</v>
      </c>
      <c r="E11" s="25" t="e">
        <f>COUNTIFS(#REF!,"&gt;=150",#REF!,"&lt;200",#REF!,"HK")</f>
        <v>#REF!</v>
      </c>
      <c r="F11" s="25" t="e">
        <f>COUNTIFS(#REF!,"&gt;=200",#REF!,"&lt;250",#REF!,"HK")</f>
        <v>#REF!</v>
      </c>
      <c r="G11" s="25" t="e">
        <f>COUNTIFS(#REF!,"&gt;=250",#REF!,"HK")</f>
        <v>#REF!</v>
      </c>
      <c r="H11" s="17" t="e">
        <f t="shared" si="0"/>
        <v>#REF!</v>
      </c>
    </row>
    <row r="12" spans="1:8" x14ac:dyDescent="0.25">
      <c r="A12" s="11">
        <v>8</v>
      </c>
      <c r="B12" s="13" t="s">
        <v>51</v>
      </c>
      <c r="C12" s="25" t="e">
        <f>COUNTIFS(#REF!,"&lt;120",#REF!,"&gt;100",#REF!,"VQ")</f>
        <v>#REF!</v>
      </c>
      <c r="D12" s="25" t="e">
        <f>COUNTIFS(#REF!,"&gt;=120",#REF!,"&lt;150",#REF!,"VQ")</f>
        <v>#REF!</v>
      </c>
      <c r="E12" s="25" t="e">
        <f>COUNTIFS(#REF!,"&gt;=150",#REF!,"&lt;200",#REF!,"VQ")</f>
        <v>#REF!</v>
      </c>
      <c r="F12" s="25" t="e">
        <f>COUNTIFS(#REF!,"&gt;=200",#REF!,"&lt;250",#REF!,"VQ")</f>
        <v>#REF!</v>
      </c>
      <c r="G12" s="25" t="e">
        <f>COUNTIFS(#REF!,"&gt;=250",#REF!,"VQ")</f>
        <v>#REF!</v>
      </c>
      <c r="H12" s="17" t="e">
        <f t="shared" si="0"/>
        <v>#REF!</v>
      </c>
    </row>
    <row r="13" spans="1:8" x14ac:dyDescent="0.25">
      <c r="A13" s="11">
        <v>9</v>
      </c>
      <c r="B13" s="13" t="s">
        <v>52</v>
      </c>
      <c r="C13" s="25" t="e">
        <f>COUNTIFS(#REF!,"&lt;120",#REF!,"&gt;100",#REF!,"CL")</f>
        <v>#REF!</v>
      </c>
      <c r="D13" s="25" t="e">
        <f>COUNTIFS(#REF!,"&gt;=120",#REF!,"&lt;150",#REF!,"CL")</f>
        <v>#REF!</v>
      </c>
      <c r="E13" s="25" t="e">
        <f>COUNTIFS(#REF!,"&gt;=150",#REF!,"&lt;200",#REF!,"CL")</f>
        <v>#REF!</v>
      </c>
      <c r="F13" s="25" t="e">
        <f>COUNTIFS(#REF!,"&gt;=200",#REF!,"&lt;250",#REF!,"CL")</f>
        <v>#REF!</v>
      </c>
      <c r="G13" s="25" t="e">
        <f>COUNTIFS(#REF!,"&gt;=250",#REF!,"CL")</f>
        <v>#REF!</v>
      </c>
      <c r="H13" s="17" t="e">
        <f t="shared" si="0"/>
        <v>#REF!</v>
      </c>
    </row>
    <row r="14" spans="1:8" x14ac:dyDescent="0.25">
      <c r="A14" s="11">
        <v>10</v>
      </c>
      <c r="B14" s="13" t="s">
        <v>53</v>
      </c>
      <c r="C14" s="25" t="e">
        <f>COUNTIFS(#REF!,"&lt;120",#REF!,"&gt;100",#REF!,"TH")</f>
        <v>#REF!</v>
      </c>
      <c r="D14" s="25" t="e">
        <f>COUNTIFS(#REF!,"&gt;=120",#REF!,"&lt;150",#REF!,"TH")</f>
        <v>#REF!</v>
      </c>
      <c r="E14" s="25" t="e">
        <f>COUNTIFS(#REF!,"&gt;=150",#REF!,"&lt;200",#REF!,"TH")</f>
        <v>#REF!</v>
      </c>
      <c r="F14" s="25" t="e">
        <f>COUNTIFS(#REF!,"&gt;=200",#REF!,"&lt;250",#REF!,"TH")</f>
        <v>#REF!</v>
      </c>
      <c r="G14" s="25" t="e">
        <f>COUNTIFS(#REF!,"&gt;=250",#REF!,"TH")</f>
        <v>#REF!</v>
      </c>
      <c r="H14" s="17" t="e">
        <f t="shared" si="0"/>
        <v>#REF!</v>
      </c>
    </row>
    <row r="15" spans="1:8" x14ac:dyDescent="0.25">
      <c r="A15" s="11">
        <v>11</v>
      </c>
      <c r="B15" s="13" t="s">
        <v>54</v>
      </c>
      <c r="C15" s="25" t="e">
        <f>COUNTIFS(#REF!,"&lt;120",#REF!,"&gt;100",#REF!,"LH")</f>
        <v>#REF!</v>
      </c>
      <c r="D15" s="25" t="e">
        <f>COUNTIFS(#REF!,"&gt;=120",#REF!,"&lt;150",#REF!,"LH")</f>
        <v>#REF!</v>
      </c>
      <c r="E15" s="25" t="e">
        <f>COUNTIFS(#REF!,"&gt;=150",#REF!,"&lt;200",#REF!,"LH")</f>
        <v>#REF!</v>
      </c>
      <c r="F15" s="25" t="e">
        <f>COUNTIFS(#REF!,"&gt;=200",#REF!,"&lt;250",#REF!,"LH")</f>
        <v>#REF!</v>
      </c>
      <c r="G15" s="25" t="e">
        <f>COUNTIFS(#REF!,"&gt;=250",#REF!,"LH")</f>
        <v>#REF!</v>
      </c>
      <c r="H15" s="17" t="e">
        <f t="shared" si="0"/>
        <v>#REF!</v>
      </c>
    </row>
    <row r="16" spans="1:8" x14ac:dyDescent="0.25">
      <c r="A16" s="11">
        <v>12</v>
      </c>
      <c r="B16" s="13" t="s">
        <v>55</v>
      </c>
      <c r="C16" s="25" t="e">
        <f>COUNTIFS(#REF!,"&lt;120",#REF!,"&gt;100",#REF!,"CX")</f>
        <v>#REF!</v>
      </c>
      <c r="D16" s="25" t="e">
        <f>COUNTIFS(#REF!,"&gt;=120",#REF!,"&lt;150",#REF!,"CX")</f>
        <v>#REF!</v>
      </c>
      <c r="E16" s="25" t="e">
        <f>COUNTIFS(#REF!,"&gt;=150",#REF!,"&lt;200",#REF!,"CX")</f>
        <v>#REF!</v>
      </c>
      <c r="F16" s="25" t="e">
        <f>COUNTIFS(#REF!,"&gt;=200",#REF!,"&lt;250",#REF!,"CX")</f>
        <v>#REF!</v>
      </c>
      <c r="G16" s="25" t="e">
        <f>COUNTIFS(#REF!,"&gt;=250",#REF!,"CX")</f>
        <v>#REF!</v>
      </c>
      <c r="H16" s="17" t="e">
        <f t="shared" si="0"/>
        <v>#REF!</v>
      </c>
    </row>
    <row r="17" spans="1:8" x14ac:dyDescent="0.25">
      <c r="A17" s="11">
        <v>13</v>
      </c>
      <c r="B17" s="13" t="s">
        <v>56</v>
      </c>
      <c r="C17" s="25" t="e">
        <f>COUNTIFS(#REF!,"&lt;120",#REF!,"&gt;100",#REF!,"KA")</f>
        <v>#REF!</v>
      </c>
      <c r="D17" s="25" t="e">
        <f>COUNTIFS(#REF!,"&gt;=120",#REF!,"&lt;150",#REF!,"KA")</f>
        <v>#REF!</v>
      </c>
      <c r="E17" s="25" t="e">
        <f>COUNTIFS(#REF!,"&gt;=150",#REF!,"&lt;200",#REF!,"KA")</f>
        <v>#REF!</v>
      </c>
      <c r="F17" s="25" t="e">
        <f>COUNTIFS(#REF!,"&gt;=200",#REF!,"&lt;250",#REF!,"KA")</f>
        <v>#REF!</v>
      </c>
      <c r="G17" s="25" t="e">
        <f>COUNTIFS(#REF!,"&gt;=250",#REF!,"KA")</f>
        <v>#REF!</v>
      </c>
      <c r="H17" s="17" t="e">
        <f t="shared" si="0"/>
        <v>#REF!</v>
      </c>
    </row>
    <row r="18" spans="1:8" s="18" customFormat="1" x14ac:dyDescent="0.25">
      <c r="A18" s="304" t="s">
        <v>57</v>
      </c>
      <c r="B18" s="305"/>
      <c r="C18" s="21" t="e">
        <f t="shared" ref="C18:H18" si="1">SUM(C5:C17)</f>
        <v>#REF!</v>
      </c>
      <c r="D18" s="21" t="e">
        <f t="shared" si="1"/>
        <v>#REF!</v>
      </c>
      <c r="E18" s="21" t="e">
        <f t="shared" si="1"/>
        <v>#REF!</v>
      </c>
      <c r="F18" s="21" t="e">
        <f t="shared" si="1"/>
        <v>#REF!</v>
      </c>
      <c r="G18" s="21" t="e">
        <f t="shared" si="1"/>
        <v>#REF!</v>
      </c>
      <c r="H18" s="21" t="e">
        <f t="shared" si="1"/>
        <v>#REF!</v>
      </c>
    </row>
  </sheetData>
  <mergeCells count="7">
    <mergeCell ref="A18:B18"/>
    <mergeCell ref="A1:H1"/>
    <mergeCell ref="F2:H2"/>
    <mergeCell ref="A3:A4"/>
    <mergeCell ref="B3:B4"/>
    <mergeCell ref="C3:G3"/>
    <mergeCell ref="H3:H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ZX3513"/>
  <sheetViews>
    <sheetView showZeros="0" tabSelected="1" zoomScale="145" zoomScaleNormal="145" zoomScaleSheetLayoutView="100"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I259" sqref="I259"/>
    </sheetView>
  </sheetViews>
  <sheetFormatPr defaultColWidth="9" defaultRowHeight="15" x14ac:dyDescent="0.25"/>
  <cols>
    <col min="1" max="1" width="8.140625" style="172" customWidth="1"/>
    <col min="2" max="2" width="8.140625" style="172" bestFit="1" customWidth="1"/>
    <col min="3" max="3" width="8.5703125" style="172" customWidth="1"/>
    <col min="4" max="4" width="24.42578125" style="201" customWidth="1"/>
    <col min="5" max="8" width="6.42578125" style="173" customWidth="1"/>
    <col min="9" max="12" width="9.85546875" style="173" customWidth="1"/>
    <col min="13" max="15" width="7.28515625" style="173" hidden="1" customWidth="1"/>
    <col min="16" max="16" width="8.42578125" style="173" hidden="1" customWidth="1"/>
    <col min="17" max="18" width="23" style="174" customWidth="1"/>
    <col min="19" max="19" width="18" style="45" hidden="1" customWidth="1"/>
    <col min="20" max="25" width="12" style="45" hidden="1" customWidth="1"/>
    <col min="26" max="26" width="22" style="44" hidden="1" customWidth="1"/>
    <col min="27" max="27" width="33.42578125" style="44" bestFit="1" customWidth="1"/>
    <col min="28" max="28" width="9" style="45"/>
    <col min="29" max="29" width="30" style="45" customWidth="1"/>
    <col min="30" max="16384" width="9" style="45"/>
  </cols>
  <sheetData>
    <row r="1" spans="1:110" x14ac:dyDescent="0.25">
      <c r="A1" s="287" t="s">
        <v>639</v>
      </c>
      <c r="B1" s="287"/>
      <c r="C1" s="287"/>
      <c r="D1" s="287"/>
      <c r="E1" s="287"/>
      <c r="F1" s="287"/>
      <c r="G1" s="287"/>
      <c r="H1" s="287"/>
      <c r="I1" s="287"/>
      <c r="J1" s="287"/>
      <c r="K1" s="287"/>
      <c r="L1" s="287"/>
      <c r="M1" s="287"/>
      <c r="N1" s="287"/>
      <c r="O1" s="287"/>
      <c r="P1" s="287"/>
      <c r="Q1" s="287"/>
      <c r="R1" s="251"/>
      <c r="S1" s="251"/>
      <c r="T1" s="251"/>
      <c r="U1" s="251"/>
      <c r="V1" s="251"/>
      <c r="W1" s="251"/>
      <c r="X1" s="251"/>
      <c r="Y1" s="251"/>
      <c r="Z1" s="251"/>
      <c r="AA1" s="204"/>
    </row>
    <row r="2" spans="1:110" x14ac:dyDescent="0.25">
      <c r="A2" s="288" t="s">
        <v>548</v>
      </c>
      <c r="B2" s="288"/>
      <c r="C2" s="288"/>
      <c r="D2" s="288"/>
      <c r="E2" s="288"/>
      <c r="F2" s="288"/>
      <c r="G2" s="288"/>
      <c r="H2" s="288"/>
      <c r="I2" s="288"/>
      <c r="J2" s="288"/>
      <c r="K2" s="288"/>
      <c r="L2" s="288"/>
      <c r="M2" s="288"/>
      <c r="N2" s="288"/>
      <c r="O2" s="288"/>
      <c r="P2" s="288"/>
      <c r="Q2" s="288"/>
      <c r="R2" s="252"/>
      <c r="S2" s="252"/>
      <c r="T2" s="252"/>
      <c r="U2" s="252"/>
      <c r="V2" s="252"/>
      <c r="W2" s="252"/>
      <c r="X2" s="252"/>
      <c r="Y2" s="252"/>
      <c r="Z2" s="252"/>
    </row>
    <row r="3" spans="1:110" x14ac:dyDescent="0.25">
      <c r="A3" s="289" t="s">
        <v>641</v>
      </c>
      <c r="B3" s="290"/>
      <c r="C3" s="290"/>
      <c r="D3" s="290"/>
      <c r="E3" s="290"/>
      <c r="F3" s="290"/>
      <c r="G3" s="290"/>
      <c r="H3" s="290"/>
      <c r="I3" s="290"/>
      <c r="J3" s="290"/>
      <c r="K3" s="290"/>
      <c r="L3" s="290"/>
      <c r="M3" s="290"/>
      <c r="N3" s="290"/>
      <c r="O3" s="290"/>
      <c r="P3" s="290"/>
      <c r="Q3" s="291"/>
      <c r="R3" s="253"/>
      <c r="S3" s="253"/>
      <c r="T3" s="253"/>
      <c r="U3" s="253"/>
      <c r="V3" s="253"/>
      <c r="W3" s="253"/>
      <c r="X3" s="253"/>
      <c r="Y3" s="253"/>
      <c r="Z3" s="253"/>
    </row>
    <row r="4" spans="1:110" ht="17.25" customHeight="1" x14ac:dyDescent="0.25">
      <c r="A4" s="286" t="s">
        <v>571</v>
      </c>
      <c r="B4" s="286" t="s">
        <v>543</v>
      </c>
      <c r="C4" s="286" t="s">
        <v>542</v>
      </c>
      <c r="D4" s="286" t="s">
        <v>444</v>
      </c>
      <c r="E4" s="286" t="s">
        <v>0</v>
      </c>
      <c r="F4" s="286"/>
      <c r="G4" s="286"/>
      <c r="H4" s="286"/>
      <c r="I4" s="286" t="s">
        <v>634</v>
      </c>
      <c r="J4" s="286" t="s">
        <v>549</v>
      </c>
      <c r="K4" s="292" t="s">
        <v>550</v>
      </c>
      <c r="L4" s="286" t="s">
        <v>551</v>
      </c>
      <c r="M4" s="286" t="s">
        <v>1</v>
      </c>
      <c r="N4" s="286"/>
      <c r="O4" s="286"/>
      <c r="P4" s="286"/>
      <c r="Q4" s="286" t="s">
        <v>8</v>
      </c>
      <c r="R4" s="220"/>
      <c r="S4" s="297" t="s">
        <v>22</v>
      </c>
      <c r="T4" s="297" t="s">
        <v>552</v>
      </c>
      <c r="U4" s="297" t="s">
        <v>553</v>
      </c>
      <c r="V4" s="297" t="s">
        <v>554</v>
      </c>
      <c r="W4" s="297" t="s">
        <v>555</v>
      </c>
      <c r="X4" s="297" t="s">
        <v>556</v>
      </c>
      <c r="Y4" s="297" t="s">
        <v>557</v>
      </c>
      <c r="Z4" s="297" t="s">
        <v>545</v>
      </c>
      <c r="AA4" s="44" t="s">
        <v>648</v>
      </c>
    </row>
    <row r="5" spans="1:110" ht="72.75" customHeight="1" x14ac:dyDescent="0.25">
      <c r="A5" s="286"/>
      <c r="B5" s="286"/>
      <c r="C5" s="286"/>
      <c r="D5" s="286"/>
      <c r="E5" s="219" t="s">
        <v>2</v>
      </c>
      <c r="F5" s="219" t="s">
        <v>3</v>
      </c>
      <c r="G5" s="219" t="s">
        <v>280</v>
      </c>
      <c r="H5" s="219" t="s">
        <v>4</v>
      </c>
      <c r="I5" s="286"/>
      <c r="J5" s="286"/>
      <c r="K5" s="292"/>
      <c r="L5" s="286"/>
      <c r="M5" s="156" t="s">
        <v>558</v>
      </c>
      <c r="N5" s="156" t="s">
        <v>559</v>
      </c>
      <c r="O5" s="156" t="s">
        <v>560</v>
      </c>
      <c r="P5" s="156" t="s">
        <v>561</v>
      </c>
      <c r="Q5" s="286"/>
      <c r="R5" s="220"/>
      <c r="S5" s="297"/>
      <c r="T5" s="297"/>
      <c r="U5" s="297"/>
      <c r="V5" s="297"/>
      <c r="W5" s="297"/>
      <c r="X5" s="297"/>
      <c r="Y5" s="297"/>
      <c r="Z5" s="297"/>
      <c r="AA5" s="235" t="s">
        <v>591</v>
      </c>
    </row>
    <row r="6" spans="1:110" s="148" customFormat="1" ht="15.75" x14ac:dyDescent="0.25">
      <c r="A6" s="212" t="s">
        <v>562</v>
      </c>
      <c r="B6" s="212"/>
      <c r="C6" s="212" t="s">
        <v>563</v>
      </c>
      <c r="D6" s="212" t="s">
        <v>564</v>
      </c>
      <c r="E6" s="212" t="s">
        <v>566</v>
      </c>
      <c r="F6" s="212" t="s">
        <v>567</v>
      </c>
      <c r="G6" s="212" t="s">
        <v>568</v>
      </c>
      <c r="H6" s="212" t="s">
        <v>569</v>
      </c>
      <c r="I6" s="212" t="s">
        <v>570</v>
      </c>
      <c r="J6" s="213">
        <v>-14</v>
      </c>
      <c r="K6" s="213">
        <v>-15</v>
      </c>
      <c r="L6" s="214"/>
      <c r="M6" s="214"/>
      <c r="N6" s="214"/>
      <c r="O6" s="214"/>
      <c r="P6" s="214"/>
      <c r="Q6" s="256"/>
      <c r="R6" s="221"/>
      <c r="S6" s="228"/>
      <c r="T6" s="228"/>
      <c r="U6" s="228"/>
      <c r="V6" s="228"/>
      <c r="W6" s="228"/>
      <c r="X6" s="228"/>
      <c r="Y6" s="228"/>
      <c r="Z6" s="236" t="s">
        <v>565</v>
      </c>
    </row>
    <row r="7" spans="1:110" s="148" customFormat="1" ht="15.75" x14ac:dyDescent="0.25">
      <c r="A7" s="212"/>
      <c r="B7" s="212"/>
      <c r="C7" s="212"/>
      <c r="D7" s="157" t="s">
        <v>633</v>
      </c>
      <c r="E7" s="212"/>
      <c r="F7" s="319"/>
      <c r="G7" s="319"/>
      <c r="H7" s="319"/>
      <c r="I7" s="319"/>
      <c r="J7" s="319"/>
      <c r="K7" s="319"/>
      <c r="L7" s="319"/>
      <c r="M7" s="214"/>
      <c r="N7" s="214"/>
      <c r="O7" s="214"/>
      <c r="P7" s="214"/>
      <c r="Q7" s="256"/>
      <c r="R7" s="221"/>
      <c r="S7" s="228"/>
      <c r="T7" s="228"/>
      <c r="U7" s="228"/>
      <c r="V7" s="228"/>
      <c r="W7" s="228"/>
      <c r="X7" s="228"/>
      <c r="Y7" s="228"/>
      <c r="Z7" s="236"/>
    </row>
    <row r="8" spans="1:110" x14ac:dyDescent="0.25">
      <c r="A8" s="216">
        <v>1</v>
      </c>
      <c r="B8" s="219"/>
      <c r="C8" s="219"/>
      <c r="D8" s="157" t="s">
        <v>98</v>
      </c>
      <c r="E8" s="158"/>
      <c r="F8" s="167"/>
      <c r="G8" s="167"/>
      <c r="H8" s="167"/>
      <c r="I8" s="162"/>
      <c r="J8" s="167"/>
      <c r="K8" s="167"/>
      <c r="L8" s="167"/>
      <c r="M8" s="158"/>
      <c r="N8" s="158"/>
      <c r="O8" s="158"/>
      <c r="P8" s="158"/>
      <c r="Q8" s="254"/>
      <c r="R8" s="222"/>
      <c r="S8" s="229"/>
      <c r="T8" s="229"/>
      <c r="U8" s="229"/>
      <c r="V8" s="229"/>
      <c r="W8" s="229"/>
      <c r="X8" s="229"/>
      <c r="Y8" s="229"/>
      <c r="Z8" s="237"/>
      <c r="AA8" s="238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</row>
    <row r="9" spans="1:110" ht="30" x14ac:dyDescent="0.25">
      <c r="A9" s="216"/>
      <c r="B9" s="219" t="s">
        <v>407</v>
      </c>
      <c r="C9" s="219"/>
      <c r="D9" s="294" t="s">
        <v>679</v>
      </c>
      <c r="E9" s="158"/>
      <c r="F9" s="167"/>
      <c r="G9" s="167"/>
      <c r="H9" s="167"/>
      <c r="I9" s="162">
        <v>5000</v>
      </c>
      <c r="J9" s="167"/>
      <c r="K9" s="320">
        <v>8000</v>
      </c>
      <c r="L9" s="321">
        <v>8500</v>
      </c>
      <c r="M9" s="158"/>
      <c r="N9" s="158"/>
      <c r="O9" s="158"/>
      <c r="P9" s="158"/>
      <c r="Q9" s="159" t="s">
        <v>865</v>
      </c>
      <c r="R9" s="222"/>
      <c r="S9" s="229"/>
      <c r="T9" s="229"/>
      <c r="U9" s="229"/>
      <c r="V9" s="229"/>
      <c r="W9" s="229"/>
      <c r="X9" s="229"/>
      <c r="Y9" s="229"/>
      <c r="Z9" s="237"/>
      <c r="AA9" s="238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0"/>
      <c r="AN9" s="50"/>
      <c r="AO9" s="50"/>
      <c r="AP9" s="50"/>
      <c r="AQ9" s="50"/>
      <c r="AR9" s="50"/>
      <c r="AS9" s="50"/>
      <c r="AT9" s="50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</row>
    <row r="10" spans="1:110" ht="60" x14ac:dyDescent="0.25">
      <c r="A10" s="216"/>
      <c r="B10" s="286" t="s">
        <v>499</v>
      </c>
      <c r="C10" s="219"/>
      <c r="D10" s="294"/>
      <c r="E10" s="159"/>
      <c r="F10" s="322"/>
      <c r="G10" s="322"/>
      <c r="H10" s="322"/>
      <c r="I10" s="162">
        <v>7500</v>
      </c>
      <c r="J10" s="167">
        <v>15000</v>
      </c>
      <c r="K10" s="323"/>
      <c r="L10" s="324"/>
      <c r="M10" s="158"/>
      <c r="N10" s="158"/>
      <c r="O10" s="158"/>
      <c r="P10" s="158"/>
      <c r="Q10" s="254" t="s">
        <v>673</v>
      </c>
      <c r="R10" s="222"/>
      <c r="S10" s="229"/>
      <c r="T10" s="229"/>
      <c r="U10" s="229"/>
      <c r="V10" s="229"/>
      <c r="W10" s="229"/>
      <c r="X10" s="229"/>
      <c r="Y10" s="229"/>
      <c r="Z10" s="237"/>
      <c r="AA10" s="238"/>
      <c r="AB10" s="50"/>
      <c r="AC10" s="50"/>
      <c r="AD10" s="50"/>
      <c r="AE10" s="50"/>
      <c r="AF10" s="50"/>
      <c r="AG10" s="50"/>
      <c r="AH10" s="50"/>
      <c r="AI10" s="50"/>
      <c r="AJ10" s="50"/>
      <c r="AK10" s="50"/>
      <c r="AL10" s="50"/>
      <c r="AM10" s="50"/>
      <c r="AN10" s="50"/>
      <c r="AO10" s="50"/>
      <c r="AP10" s="50"/>
      <c r="AQ10" s="50"/>
      <c r="AR10" s="50"/>
      <c r="AS10" s="50"/>
      <c r="AT10" s="50"/>
      <c r="AU10" s="50"/>
      <c r="AV10" s="50"/>
      <c r="AW10" s="50"/>
      <c r="AX10" s="50"/>
      <c r="AY10" s="50"/>
      <c r="AZ10" s="50"/>
      <c r="BA10" s="50"/>
      <c r="BB10" s="50"/>
      <c r="BC10" s="50"/>
      <c r="BD10" s="50"/>
      <c r="BE10" s="50"/>
      <c r="BF10" s="50"/>
      <c r="BG10" s="50"/>
      <c r="BH10" s="50"/>
      <c r="BI10" s="50"/>
      <c r="BJ10" s="50"/>
      <c r="BK10" s="50"/>
      <c r="BL10" s="50"/>
      <c r="BM10" s="50"/>
      <c r="BN10" s="50"/>
      <c r="BO10" s="50"/>
      <c r="BP10" s="50"/>
      <c r="BQ10" s="50"/>
      <c r="BR10" s="50"/>
      <c r="BS10" s="50"/>
      <c r="BT10" s="50"/>
      <c r="BU10" s="50"/>
      <c r="BV10" s="50"/>
      <c r="BW10" s="50"/>
      <c r="BX10" s="50"/>
      <c r="BY10" s="50"/>
      <c r="BZ10" s="50"/>
      <c r="CA10" s="50"/>
      <c r="CB10" s="50"/>
      <c r="CC10" s="50"/>
      <c r="CD10" s="50"/>
      <c r="CE10" s="50"/>
      <c r="CF10" s="50"/>
      <c r="CG10" s="50"/>
      <c r="CH10" s="50"/>
      <c r="CI10" s="50"/>
      <c r="CJ10" s="50"/>
      <c r="CK10" s="50"/>
      <c r="CL10" s="50"/>
      <c r="CM10" s="50"/>
      <c r="CN10" s="50"/>
      <c r="CO10" s="50"/>
      <c r="CP10" s="50"/>
      <c r="CQ10" s="50"/>
      <c r="CR10" s="50"/>
      <c r="CS10" s="50"/>
      <c r="CT10" s="50"/>
      <c r="CU10" s="50"/>
      <c r="CV10" s="50"/>
      <c r="CW10" s="50"/>
      <c r="CX10" s="50"/>
      <c r="CY10" s="50"/>
      <c r="CZ10" s="50"/>
      <c r="DA10" s="50"/>
      <c r="DB10" s="50"/>
      <c r="DC10" s="50"/>
      <c r="DD10" s="50"/>
      <c r="DE10" s="50"/>
      <c r="DF10" s="50"/>
    </row>
    <row r="11" spans="1:110" ht="60" x14ac:dyDescent="0.25">
      <c r="A11" s="216"/>
      <c r="B11" s="286"/>
      <c r="C11" s="219"/>
      <c r="D11" s="294"/>
      <c r="E11" s="158">
        <f>'[2]R2 DUC THINH1 '!W213</f>
        <v>12</v>
      </c>
      <c r="F11" s="167">
        <f>'[2]R2 DUC THINH1 '!X213</f>
        <v>9300</v>
      </c>
      <c r="G11" s="167">
        <f>'[2]R2 DUC THINH1 '!Y213</f>
        <v>9091.6666666666661</v>
      </c>
      <c r="H11" s="167">
        <f>'[2]R2 DUC THINH1 '!Z213</f>
        <v>9000</v>
      </c>
      <c r="I11" s="322">
        <v>6500</v>
      </c>
      <c r="J11" s="322"/>
      <c r="K11" s="323"/>
      <c r="L11" s="325"/>
      <c r="M11" s="158"/>
      <c r="N11" s="158"/>
      <c r="O11" s="158"/>
      <c r="P11" s="158"/>
      <c r="Q11" s="254" t="s">
        <v>674</v>
      </c>
      <c r="R11" s="222"/>
      <c r="S11" s="229"/>
      <c r="T11" s="229"/>
      <c r="U11" s="229"/>
      <c r="V11" s="229"/>
      <c r="W11" s="229"/>
      <c r="X11" s="229"/>
      <c r="Y11" s="229"/>
      <c r="Z11" s="237"/>
      <c r="AA11" s="238" t="s">
        <v>649</v>
      </c>
      <c r="AB11" s="50"/>
      <c r="AC11" s="50"/>
      <c r="AD11" s="50"/>
      <c r="AE11" s="50"/>
      <c r="AF11" s="50"/>
      <c r="AG11" s="50"/>
      <c r="AH11" s="50"/>
      <c r="AI11" s="50"/>
      <c r="AJ11" s="50"/>
      <c r="AK11" s="50"/>
      <c r="AL11" s="50"/>
      <c r="AM11" s="50"/>
      <c r="AN11" s="50"/>
      <c r="AO11" s="50"/>
      <c r="AP11" s="50"/>
      <c r="AQ11" s="50"/>
      <c r="AR11" s="50"/>
      <c r="AS11" s="50"/>
      <c r="AT11" s="50"/>
      <c r="AU11" s="50"/>
      <c r="AV11" s="50"/>
      <c r="AW11" s="50"/>
      <c r="AX11" s="50"/>
      <c r="AY11" s="50"/>
      <c r="AZ11" s="50"/>
      <c r="BA11" s="50"/>
      <c r="BB11" s="50"/>
      <c r="BC11" s="50"/>
      <c r="BD11" s="50"/>
      <c r="BE11" s="50"/>
      <c r="BF11" s="50"/>
      <c r="BG11" s="50"/>
      <c r="BH11" s="50"/>
      <c r="BI11" s="50"/>
      <c r="BJ11" s="50"/>
      <c r="BK11" s="50"/>
      <c r="BL11" s="50"/>
      <c r="BM11" s="50"/>
      <c r="BN11" s="50"/>
      <c r="BO11" s="50"/>
      <c r="BP11" s="50"/>
      <c r="BQ11" s="50"/>
      <c r="BR11" s="50"/>
      <c r="BS11" s="50"/>
      <c r="BT11" s="50"/>
      <c r="BU11" s="50"/>
      <c r="BV11" s="50"/>
      <c r="BW11" s="50"/>
      <c r="BX11" s="50"/>
      <c r="BY11" s="50"/>
      <c r="BZ11" s="50"/>
      <c r="CA11" s="50"/>
      <c r="CB11" s="50"/>
      <c r="CC11" s="50"/>
      <c r="CD11" s="50"/>
      <c r="CE11" s="50"/>
      <c r="CF11" s="50"/>
      <c r="CG11" s="50"/>
      <c r="CH11" s="50"/>
      <c r="CI11" s="50"/>
      <c r="CJ11" s="50"/>
      <c r="CK11" s="50"/>
      <c r="CL11" s="50"/>
      <c r="CM11" s="50"/>
      <c r="CN11" s="50"/>
      <c r="CO11" s="50"/>
      <c r="CP11" s="50"/>
      <c r="CQ11" s="50"/>
      <c r="CR11" s="50"/>
      <c r="CS11" s="50"/>
      <c r="CT11" s="50"/>
      <c r="CU11" s="50"/>
      <c r="CV11" s="50"/>
      <c r="CW11" s="50"/>
      <c r="CX11" s="50"/>
      <c r="CY11" s="50"/>
      <c r="CZ11" s="50"/>
      <c r="DA11" s="50"/>
      <c r="DB11" s="50"/>
      <c r="DC11" s="50"/>
      <c r="DD11" s="50"/>
      <c r="DE11" s="50"/>
      <c r="DF11" s="50"/>
    </row>
    <row r="12" spans="1:110" x14ac:dyDescent="0.25">
      <c r="A12" s="216">
        <v>2</v>
      </c>
      <c r="B12" s="219"/>
      <c r="C12" s="219"/>
      <c r="D12" s="157" t="s">
        <v>651</v>
      </c>
      <c r="E12" s="158"/>
      <c r="F12" s="167"/>
      <c r="G12" s="167"/>
      <c r="H12" s="167"/>
      <c r="I12" s="162"/>
      <c r="J12" s="167"/>
      <c r="K12" s="167"/>
      <c r="L12" s="167"/>
      <c r="M12" s="158"/>
      <c r="N12" s="158"/>
      <c r="O12" s="158"/>
      <c r="P12" s="158"/>
      <c r="Q12" s="254"/>
      <c r="R12" s="222"/>
      <c r="S12" s="229"/>
      <c r="T12" s="229"/>
      <c r="U12" s="229"/>
      <c r="V12" s="229"/>
      <c r="W12" s="229"/>
      <c r="X12" s="229"/>
      <c r="Y12" s="229"/>
      <c r="Z12" s="237"/>
      <c r="AA12" s="238" t="s">
        <v>650</v>
      </c>
      <c r="AB12" s="50"/>
      <c r="AC12" s="50"/>
      <c r="AD12" s="50"/>
      <c r="AE12" s="50"/>
      <c r="AF12" s="50"/>
      <c r="AG12" s="50"/>
      <c r="AH12" s="50"/>
      <c r="AI12" s="50"/>
      <c r="AJ12" s="50"/>
      <c r="AK12" s="50"/>
      <c r="AL12" s="50"/>
      <c r="AM12" s="50"/>
      <c r="AN12" s="50"/>
      <c r="AO12" s="50"/>
      <c r="AP12" s="50"/>
      <c r="AQ12" s="50"/>
      <c r="AR12" s="50"/>
      <c r="AS12" s="50"/>
      <c r="AT12" s="50"/>
      <c r="AU12" s="50"/>
      <c r="AV12" s="50"/>
      <c r="AW12" s="50"/>
      <c r="AX12" s="50"/>
      <c r="AY12" s="50"/>
      <c r="AZ12" s="50"/>
      <c r="BA12" s="50"/>
      <c r="BB12" s="50"/>
      <c r="BC12" s="50"/>
      <c r="BD12" s="50"/>
      <c r="BE12" s="50"/>
      <c r="BF12" s="50"/>
      <c r="BG12" s="50"/>
      <c r="BH12" s="50"/>
      <c r="BI12" s="50"/>
      <c r="BJ12" s="50"/>
      <c r="BK12" s="50"/>
      <c r="BL12" s="50"/>
      <c r="BM12" s="50"/>
      <c r="BN12" s="50"/>
      <c r="BO12" s="50"/>
      <c r="BP12" s="50"/>
      <c r="BQ12" s="50"/>
      <c r="BR12" s="50"/>
      <c r="BS12" s="50"/>
      <c r="BT12" s="50"/>
      <c r="BU12" s="50"/>
      <c r="BV12" s="50"/>
      <c r="BW12" s="50"/>
      <c r="BX12" s="50"/>
      <c r="BY12" s="50"/>
      <c r="BZ12" s="50"/>
      <c r="CA12" s="50"/>
      <c r="CB12" s="50"/>
      <c r="CC12" s="50"/>
      <c r="CD12" s="50"/>
      <c r="CE12" s="50"/>
      <c r="CF12" s="50"/>
      <c r="CG12" s="50"/>
      <c r="CH12" s="50"/>
      <c r="CI12" s="50"/>
      <c r="CJ12" s="50"/>
      <c r="CK12" s="50"/>
      <c r="CL12" s="50"/>
      <c r="CM12" s="50"/>
      <c r="CN12" s="50"/>
      <c r="CO12" s="50"/>
      <c r="CP12" s="50"/>
      <c r="CQ12" s="50"/>
      <c r="CR12" s="50"/>
      <c r="CS12" s="50"/>
      <c r="CT12" s="50"/>
      <c r="CU12" s="50"/>
      <c r="CV12" s="50"/>
      <c r="CW12" s="50"/>
      <c r="CX12" s="50"/>
      <c r="CY12" s="50"/>
      <c r="CZ12" s="50"/>
      <c r="DA12" s="50"/>
      <c r="DB12" s="50"/>
      <c r="DC12" s="50"/>
      <c r="DD12" s="50"/>
      <c r="DE12" s="50"/>
      <c r="DF12" s="50"/>
    </row>
    <row r="13" spans="1:110" ht="60" x14ac:dyDescent="0.25">
      <c r="A13" s="216"/>
      <c r="B13" s="219" t="s">
        <v>500</v>
      </c>
      <c r="C13" s="219"/>
      <c r="D13" s="294" t="s">
        <v>678</v>
      </c>
      <c r="E13" s="158"/>
      <c r="F13" s="167"/>
      <c r="G13" s="167"/>
      <c r="H13" s="167"/>
      <c r="I13" s="162">
        <v>5500</v>
      </c>
      <c r="J13" s="167"/>
      <c r="K13" s="321">
        <v>5500</v>
      </c>
      <c r="L13" s="321">
        <v>6000</v>
      </c>
      <c r="M13" s="158"/>
      <c r="N13" s="158"/>
      <c r="O13" s="158"/>
      <c r="P13" s="158"/>
      <c r="Q13" s="254" t="s">
        <v>677</v>
      </c>
      <c r="R13" s="229" t="s">
        <v>676</v>
      </c>
      <c r="S13" s="229"/>
      <c r="T13" s="229"/>
      <c r="U13" s="229"/>
      <c r="V13" s="229"/>
      <c r="W13" s="229"/>
      <c r="X13" s="229"/>
      <c r="Y13" s="229"/>
      <c r="Z13" s="237"/>
      <c r="AA13" s="238"/>
      <c r="AB13" s="50"/>
      <c r="AC13" s="50"/>
      <c r="AD13" s="50"/>
      <c r="AE13" s="50"/>
      <c r="AF13" s="50"/>
      <c r="AG13" s="50"/>
      <c r="AH13" s="50"/>
      <c r="AI13" s="50"/>
      <c r="AJ13" s="50"/>
      <c r="AK13" s="50"/>
      <c r="AL13" s="50"/>
      <c r="AM13" s="50"/>
      <c r="AN13" s="50"/>
      <c r="AO13" s="50"/>
      <c r="AP13" s="50"/>
      <c r="AQ13" s="50"/>
      <c r="AR13" s="50"/>
      <c r="AS13" s="50"/>
      <c r="AT13" s="50"/>
      <c r="AU13" s="50"/>
      <c r="AV13" s="50"/>
      <c r="AW13" s="50"/>
      <c r="AX13" s="50"/>
      <c r="AY13" s="50"/>
      <c r="AZ13" s="50"/>
      <c r="BA13" s="50"/>
      <c r="BB13" s="50"/>
      <c r="BC13" s="50"/>
      <c r="BD13" s="50"/>
      <c r="BE13" s="50"/>
      <c r="BF13" s="50"/>
      <c r="BG13" s="50"/>
      <c r="BH13" s="50"/>
      <c r="BI13" s="50"/>
      <c r="BJ13" s="50"/>
      <c r="BK13" s="50"/>
      <c r="BL13" s="50"/>
      <c r="BM13" s="50"/>
      <c r="BN13" s="50"/>
      <c r="BO13" s="50"/>
      <c r="BP13" s="50"/>
      <c r="BQ13" s="50"/>
      <c r="BR13" s="50"/>
      <c r="BS13" s="50"/>
      <c r="BT13" s="50"/>
      <c r="BU13" s="50"/>
      <c r="BV13" s="50"/>
      <c r="BW13" s="50"/>
      <c r="BX13" s="50"/>
      <c r="BY13" s="50"/>
      <c r="BZ13" s="50"/>
      <c r="CA13" s="50"/>
      <c r="CB13" s="50"/>
      <c r="CC13" s="50"/>
      <c r="CD13" s="50"/>
      <c r="CE13" s="50"/>
      <c r="CF13" s="50"/>
      <c r="CG13" s="50"/>
      <c r="CH13" s="50"/>
      <c r="CI13" s="50"/>
      <c r="CJ13" s="50"/>
      <c r="CK13" s="50"/>
      <c r="CL13" s="50"/>
      <c r="CM13" s="50"/>
      <c r="CN13" s="50"/>
      <c r="CO13" s="50"/>
      <c r="CP13" s="50"/>
      <c r="CQ13" s="50"/>
      <c r="CR13" s="50"/>
      <c r="CS13" s="50"/>
      <c r="CT13" s="50"/>
      <c r="CU13" s="50"/>
      <c r="CV13" s="50"/>
      <c r="CW13" s="50"/>
      <c r="CX13" s="50"/>
      <c r="CY13" s="50"/>
      <c r="CZ13" s="50"/>
      <c r="DA13" s="50"/>
      <c r="DB13" s="50"/>
      <c r="DC13" s="50"/>
      <c r="DD13" s="50"/>
      <c r="DE13" s="50"/>
      <c r="DF13" s="50"/>
    </row>
    <row r="14" spans="1:110" ht="45" x14ac:dyDescent="0.25">
      <c r="A14" s="216"/>
      <c r="B14" s="219" t="s">
        <v>423</v>
      </c>
      <c r="C14" s="219"/>
      <c r="D14" s="294"/>
      <c r="E14" s="169">
        <f>'[2]R2 DUC THINH1 '!W513</f>
        <v>3</v>
      </c>
      <c r="F14" s="167">
        <f>'[2]R2 DUC THINH1 '!X513</f>
        <v>8550</v>
      </c>
      <c r="G14" s="167">
        <f>'[2]R2 DUC THINH1 '!Y513</f>
        <v>6328.6320312500002</v>
      </c>
      <c r="H14" s="167">
        <f>'[2]R2 DUC THINH1 '!Z513</f>
        <v>8264.5281250000007</v>
      </c>
      <c r="I14" s="162">
        <v>3500</v>
      </c>
      <c r="J14" s="167"/>
      <c r="K14" s="324"/>
      <c r="L14" s="324"/>
      <c r="M14" s="158"/>
      <c r="N14" s="158"/>
      <c r="O14" s="158"/>
      <c r="P14" s="158"/>
      <c r="Q14" s="254" t="s">
        <v>675</v>
      </c>
      <c r="R14" s="222"/>
      <c r="S14" s="229"/>
      <c r="T14" s="229"/>
      <c r="U14" s="229"/>
      <c r="V14" s="229"/>
      <c r="W14" s="229"/>
      <c r="X14" s="229"/>
      <c r="Y14" s="229"/>
      <c r="Z14" s="237"/>
      <c r="AA14" s="238"/>
      <c r="AB14" s="50"/>
      <c r="AC14" s="50"/>
      <c r="AD14" s="50"/>
      <c r="AE14" s="50"/>
      <c r="AF14" s="50"/>
      <c r="AG14" s="50"/>
      <c r="AH14" s="50"/>
      <c r="AI14" s="50"/>
      <c r="AJ14" s="50"/>
      <c r="AK14" s="50"/>
      <c r="AL14" s="50"/>
      <c r="AM14" s="50"/>
      <c r="AN14" s="50"/>
      <c r="AO14" s="50"/>
      <c r="AP14" s="50"/>
      <c r="AQ14" s="50"/>
      <c r="AR14" s="50"/>
      <c r="AS14" s="50"/>
      <c r="AT14" s="50"/>
      <c r="AU14" s="50"/>
      <c r="AV14" s="50"/>
      <c r="AW14" s="50"/>
      <c r="AX14" s="50"/>
      <c r="AY14" s="50"/>
      <c r="AZ14" s="50"/>
      <c r="BA14" s="50"/>
      <c r="BB14" s="50"/>
      <c r="BC14" s="50"/>
      <c r="BD14" s="50"/>
      <c r="BE14" s="50"/>
      <c r="BF14" s="50"/>
      <c r="BG14" s="50"/>
      <c r="BH14" s="50"/>
      <c r="BI14" s="50"/>
      <c r="BJ14" s="50"/>
      <c r="BK14" s="50"/>
      <c r="BL14" s="50"/>
      <c r="BM14" s="50"/>
      <c r="BN14" s="50"/>
      <c r="BO14" s="50"/>
      <c r="BP14" s="50"/>
      <c r="BQ14" s="50"/>
      <c r="BR14" s="50"/>
      <c r="BS14" s="50"/>
      <c r="BT14" s="50"/>
      <c r="BU14" s="50"/>
      <c r="BV14" s="50"/>
      <c r="BW14" s="50"/>
      <c r="BX14" s="50"/>
      <c r="BY14" s="50"/>
      <c r="BZ14" s="50"/>
      <c r="CA14" s="50"/>
      <c r="CB14" s="50"/>
      <c r="CC14" s="50"/>
      <c r="CD14" s="50"/>
      <c r="CE14" s="50"/>
      <c r="CF14" s="50"/>
      <c r="CG14" s="50"/>
      <c r="CH14" s="50"/>
      <c r="CI14" s="50"/>
      <c r="CJ14" s="50"/>
      <c r="CK14" s="50"/>
      <c r="CL14" s="50"/>
      <c r="CM14" s="50"/>
      <c r="CN14" s="50"/>
      <c r="CO14" s="50"/>
      <c r="CP14" s="50"/>
      <c r="CQ14" s="50"/>
      <c r="CR14" s="50"/>
      <c r="CS14" s="50"/>
      <c r="CT14" s="50"/>
      <c r="CU14" s="50"/>
      <c r="CV14" s="50"/>
      <c r="CW14" s="50"/>
      <c r="CX14" s="50"/>
      <c r="CY14" s="50"/>
      <c r="CZ14" s="50"/>
      <c r="DA14" s="50"/>
      <c r="DB14" s="50"/>
      <c r="DC14" s="50"/>
      <c r="DD14" s="50"/>
      <c r="DE14" s="50"/>
      <c r="DF14" s="50"/>
    </row>
    <row r="15" spans="1:110" ht="75" x14ac:dyDescent="0.25">
      <c r="A15" s="216"/>
      <c r="B15" s="219" t="s">
        <v>400</v>
      </c>
      <c r="C15" s="219" t="s">
        <v>515</v>
      </c>
      <c r="D15" s="294"/>
      <c r="E15" s="161">
        <f>'[2]R2 DUC THINH1 '!W15</f>
        <v>16</v>
      </c>
      <c r="F15" s="326">
        <f>'[2]R2 DUC THINH1 '!X15</f>
        <v>7500</v>
      </c>
      <c r="G15" s="326">
        <f>'[2]R2 DUC THINH1 '!Y15</f>
        <v>7233.333333333333</v>
      </c>
      <c r="H15" s="326">
        <f>'[2]R2 DUC THINH1 '!Z15</f>
        <v>7000</v>
      </c>
      <c r="I15" s="162">
        <v>5000</v>
      </c>
      <c r="J15" s="167"/>
      <c r="K15" s="325"/>
      <c r="L15" s="325"/>
      <c r="M15" s="158"/>
      <c r="N15" s="158"/>
      <c r="O15" s="158"/>
      <c r="P15" s="158"/>
      <c r="Q15" s="254" t="s">
        <v>709</v>
      </c>
      <c r="R15" s="222"/>
      <c r="S15" s="229"/>
      <c r="T15" s="229"/>
      <c r="U15" s="229"/>
      <c r="V15" s="229"/>
      <c r="W15" s="229"/>
      <c r="X15" s="229"/>
      <c r="Y15" s="229"/>
      <c r="Z15" s="237"/>
      <c r="AA15" s="238"/>
      <c r="AB15" s="50"/>
      <c r="AC15" s="50"/>
      <c r="AD15" s="50"/>
      <c r="AE15" s="50"/>
      <c r="AF15" s="50"/>
      <c r="AG15" s="50"/>
      <c r="AH15" s="50"/>
      <c r="AI15" s="50"/>
      <c r="AJ15" s="50"/>
      <c r="AK15" s="50"/>
      <c r="AL15" s="50"/>
      <c r="AM15" s="50"/>
      <c r="AN15" s="50"/>
      <c r="AO15" s="50"/>
      <c r="AP15" s="50"/>
      <c r="AQ15" s="50"/>
      <c r="AR15" s="50"/>
      <c r="AS15" s="50"/>
      <c r="AT15" s="50"/>
      <c r="AU15" s="50"/>
      <c r="AV15" s="50"/>
      <c r="AW15" s="50"/>
      <c r="AX15" s="50"/>
      <c r="AY15" s="50"/>
      <c r="AZ15" s="50"/>
      <c r="BA15" s="50"/>
      <c r="BB15" s="50"/>
      <c r="BC15" s="50"/>
      <c r="BD15" s="50"/>
      <c r="BE15" s="50"/>
      <c r="BF15" s="50"/>
      <c r="BG15" s="50"/>
      <c r="BH15" s="50"/>
      <c r="BI15" s="50"/>
      <c r="BJ15" s="50"/>
      <c r="BK15" s="50"/>
      <c r="BL15" s="50"/>
      <c r="BM15" s="50"/>
      <c r="BN15" s="50"/>
      <c r="BO15" s="50"/>
      <c r="BP15" s="50"/>
      <c r="BQ15" s="50"/>
      <c r="BR15" s="50"/>
      <c r="BS15" s="50"/>
      <c r="BT15" s="50"/>
      <c r="BU15" s="50"/>
      <c r="BV15" s="50"/>
      <c r="BW15" s="50"/>
      <c r="BX15" s="50"/>
      <c r="BY15" s="50"/>
      <c r="BZ15" s="50"/>
      <c r="CA15" s="50"/>
      <c r="CB15" s="50"/>
      <c r="CC15" s="50"/>
      <c r="CD15" s="50"/>
      <c r="CE15" s="50"/>
      <c r="CF15" s="50"/>
      <c r="CG15" s="50"/>
      <c r="CH15" s="50"/>
      <c r="CI15" s="50"/>
      <c r="CJ15" s="50"/>
      <c r="CK15" s="50"/>
      <c r="CL15" s="50"/>
      <c r="CM15" s="50"/>
      <c r="CN15" s="50"/>
      <c r="CO15" s="50"/>
      <c r="CP15" s="50"/>
      <c r="CQ15" s="50"/>
      <c r="CR15" s="50"/>
      <c r="CS15" s="50"/>
      <c r="CT15" s="50"/>
      <c r="CU15" s="50"/>
      <c r="CV15" s="50"/>
      <c r="CW15" s="50"/>
      <c r="CX15" s="50"/>
      <c r="CY15" s="50"/>
      <c r="CZ15" s="50"/>
      <c r="DA15" s="50"/>
      <c r="DB15" s="50"/>
      <c r="DC15" s="50"/>
      <c r="DD15" s="50"/>
      <c r="DE15" s="50"/>
      <c r="DF15" s="50"/>
    </row>
    <row r="16" spans="1:110" ht="60" x14ac:dyDescent="0.25">
      <c r="A16" s="216">
        <v>3</v>
      </c>
      <c r="B16" s="219"/>
      <c r="C16" s="219"/>
      <c r="D16" s="157" t="s">
        <v>710</v>
      </c>
      <c r="E16" s="158"/>
      <c r="F16" s="167"/>
      <c r="G16" s="167"/>
      <c r="H16" s="167"/>
      <c r="I16" s="162"/>
      <c r="J16" s="167"/>
      <c r="K16" s="167"/>
      <c r="L16" s="167"/>
      <c r="M16" s="158"/>
      <c r="N16" s="158"/>
      <c r="O16" s="158"/>
      <c r="P16" s="158"/>
      <c r="Q16" s="254" t="s">
        <v>711</v>
      </c>
      <c r="R16" s="222"/>
      <c r="S16" s="229"/>
      <c r="T16" s="229"/>
      <c r="U16" s="229"/>
      <c r="V16" s="229"/>
      <c r="W16" s="229"/>
      <c r="X16" s="229"/>
      <c r="Y16" s="229"/>
      <c r="Z16" s="237"/>
      <c r="AA16" s="238" t="s">
        <v>652</v>
      </c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  <c r="BU16" s="50"/>
      <c r="BV16" s="50"/>
      <c r="BW16" s="50"/>
      <c r="BX16" s="50"/>
      <c r="BY16" s="50"/>
      <c r="BZ16" s="50"/>
      <c r="CA16" s="50"/>
      <c r="CB16" s="50"/>
      <c r="CC16" s="50"/>
      <c r="CD16" s="50"/>
      <c r="CE16" s="50"/>
      <c r="CF16" s="50"/>
      <c r="CG16" s="50"/>
      <c r="CH16" s="50"/>
      <c r="CI16" s="50"/>
      <c r="CJ16" s="50"/>
      <c r="CK16" s="50"/>
      <c r="CL16" s="50"/>
      <c r="CM16" s="50"/>
      <c r="CN16" s="50"/>
      <c r="CO16" s="50"/>
      <c r="CP16" s="50"/>
      <c r="CQ16" s="50"/>
      <c r="CR16" s="50"/>
      <c r="CS16" s="50"/>
      <c r="CT16" s="50"/>
      <c r="CU16" s="50"/>
      <c r="CV16" s="50"/>
      <c r="CW16" s="50"/>
      <c r="CX16" s="50"/>
      <c r="CY16" s="50"/>
      <c r="CZ16" s="50"/>
      <c r="DA16" s="50"/>
      <c r="DB16" s="50"/>
      <c r="DC16" s="50"/>
      <c r="DD16" s="50"/>
      <c r="DE16" s="50"/>
      <c r="DF16" s="50"/>
    </row>
    <row r="17" spans="1:110" ht="45" x14ac:dyDescent="0.25">
      <c r="A17" s="216"/>
      <c r="B17" s="296" t="s">
        <v>501</v>
      </c>
      <c r="C17" s="219"/>
      <c r="D17" s="295" t="s">
        <v>653</v>
      </c>
      <c r="E17" s="158">
        <f>'[2]R2 DUC THINH1 '!W225</f>
        <v>3</v>
      </c>
      <c r="F17" s="167">
        <f>'[2]R2 DUC THINH1 '!X225</f>
        <v>4500</v>
      </c>
      <c r="G17" s="167">
        <f>'[2]R2 DUC THINH1 '!Y225</f>
        <v>4400</v>
      </c>
      <c r="H17" s="167">
        <f>'[2]R2 DUC THINH1 '!Z225</f>
        <v>4300</v>
      </c>
      <c r="I17" s="162">
        <v>2500</v>
      </c>
      <c r="J17" s="322"/>
      <c r="K17" s="320">
        <v>3500</v>
      </c>
      <c r="L17" s="321">
        <v>4000</v>
      </c>
      <c r="M17" s="158"/>
      <c r="N17" s="158"/>
      <c r="O17" s="158"/>
      <c r="P17" s="158"/>
      <c r="Q17" s="254" t="s">
        <v>680</v>
      </c>
      <c r="R17" s="300" t="s">
        <v>682</v>
      </c>
      <c r="S17" s="229"/>
      <c r="T17" s="229"/>
      <c r="U17" s="229"/>
      <c r="V17" s="229"/>
      <c r="W17" s="229"/>
      <c r="X17" s="229"/>
      <c r="Y17" s="229"/>
      <c r="Z17" s="237"/>
      <c r="AA17" s="238"/>
      <c r="AB17" s="50"/>
      <c r="AC17" s="50"/>
      <c r="AD17" s="50"/>
      <c r="AE17" s="50"/>
      <c r="AF17" s="50"/>
      <c r="AG17" s="50"/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0"/>
      <c r="BH17" s="50"/>
      <c r="BI17" s="50"/>
      <c r="BJ17" s="50"/>
      <c r="BK17" s="50"/>
      <c r="BL17" s="50"/>
      <c r="BM17" s="50"/>
      <c r="BN17" s="50"/>
      <c r="BO17" s="50"/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0"/>
      <c r="CL17" s="50"/>
      <c r="CM17" s="50"/>
      <c r="CN17" s="50"/>
      <c r="CO17" s="50"/>
      <c r="CP17" s="50"/>
      <c r="CQ17" s="50"/>
      <c r="CR17" s="50"/>
      <c r="CS17" s="50"/>
      <c r="CT17" s="50"/>
      <c r="CU17" s="50"/>
      <c r="CV17" s="50"/>
      <c r="CW17" s="50"/>
      <c r="CX17" s="50"/>
      <c r="CY17" s="50"/>
      <c r="CZ17" s="50"/>
      <c r="DA17" s="50"/>
      <c r="DB17" s="50"/>
      <c r="DC17" s="50"/>
      <c r="DD17" s="50"/>
      <c r="DE17" s="50"/>
      <c r="DF17" s="50"/>
    </row>
    <row r="18" spans="1:110" ht="45" x14ac:dyDescent="0.25">
      <c r="A18" s="216"/>
      <c r="B18" s="296"/>
      <c r="C18" s="219"/>
      <c r="D18" s="295"/>
      <c r="E18" s="158"/>
      <c r="F18" s="167"/>
      <c r="G18" s="167"/>
      <c r="H18" s="167"/>
      <c r="I18" s="162">
        <v>2000</v>
      </c>
      <c r="J18" s="322"/>
      <c r="K18" s="320"/>
      <c r="L18" s="325"/>
      <c r="M18" s="158"/>
      <c r="N18" s="158"/>
      <c r="O18" s="158"/>
      <c r="P18" s="158"/>
      <c r="Q18" s="254" t="s">
        <v>681</v>
      </c>
      <c r="R18" s="300"/>
      <c r="S18" s="229"/>
      <c r="T18" s="229"/>
      <c r="U18" s="229"/>
      <c r="V18" s="229"/>
      <c r="W18" s="229"/>
      <c r="X18" s="229"/>
      <c r="Y18" s="229"/>
      <c r="Z18" s="237"/>
      <c r="AA18" s="238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0"/>
      <c r="BH18" s="50"/>
      <c r="BI18" s="50"/>
      <c r="BJ18" s="50"/>
      <c r="BK18" s="50"/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0"/>
      <c r="CL18" s="50"/>
      <c r="CM18" s="50"/>
      <c r="CN18" s="50"/>
      <c r="CO18" s="50"/>
      <c r="CP18" s="50"/>
      <c r="CQ18" s="50"/>
      <c r="CR18" s="50"/>
      <c r="CS18" s="50"/>
      <c r="CT18" s="50"/>
      <c r="CU18" s="50"/>
      <c r="CV18" s="50"/>
      <c r="CW18" s="50"/>
      <c r="CX18" s="50"/>
      <c r="CY18" s="50"/>
      <c r="CZ18" s="50"/>
      <c r="DA18" s="50"/>
      <c r="DB18" s="50"/>
      <c r="DC18" s="50"/>
      <c r="DD18" s="50"/>
      <c r="DE18" s="50"/>
      <c r="DF18" s="50"/>
    </row>
    <row r="19" spans="1:110" ht="75" x14ac:dyDescent="0.25">
      <c r="A19" s="216"/>
      <c r="B19" s="216" t="s">
        <v>424</v>
      </c>
      <c r="C19" s="219"/>
      <c r="D19" s="160" t="s">
        <v>683</v>
      </c>
      <c r="E19" s="158">
        <f>+'[3]R2 DUC THINH1 '!W515</f>
        <v>1</v>
      </c>
      <c r="F19" s="167">
        <f>+'[3]R2 DUC THINH1 '!X515</f>
        <v>1500</v>
      </c>
      <c r="G19" s="167">
        <f>+'[3]R2 DUC THINH1 '!Y515</f>
        <v>1500</v>
      </c>
      <c r="H19" s="167">
        <f>+'[3]R2 DUC THINH1 '!Z515</f>
        <v>1500</v>
      </c>
      <c r="I19" s="162">
        <v>1200</v>
      </c>
      <c r="J19" s="322"/>
      <c r="K19" s="167">
        <v>2500</v>
      </c>
      <c r="L19" s="167">
        <v>3500</v>
      </c>
      <c r="M19" s="158"/>
      <c r="N19" s="158"/>
      <c r="O19" s="158"/>
      <c r="P19" s="158"/>
      <c r="Q19" s="254" t="s">
        <v>684</v>
      </c>
      <c r="R19" s="222"/>
      <c r="S19" s="229"/>
      <c r="T19" s="229"/>
      <c r="U19" s="229"/>
      <c r="V19" s="229"/>
      <c r="W19" s="229"/>
      <c r="X19" s="229"/>
      <c r="Y19" s="229"/>
      <c r="Z19" s="237"/>
      <c r="AA19" s="238"/>
      <c r="AB19" s="50"/>
      <c r="AC19" s="50"/>
      <c r="AD19" s="50"/>
      <c r="AE19" s="50"/>
      <c r="AF19" s="50"/>
      <c r="AG19" s="50"/>
      <c r="AH19" s="50"/>
      <c r="AI19" s="50"/>
      <c r="AJ19" s="50"/>
      <c r="AK19" s="50"/>
      <c r="AL19" s="50"/>
      <c r="AM19" s="50"/>
      <c r="AN19" s="50"/>
      <c r="AO19" s="50"/>
      <c r="AP19" s="50"/>
      <c r="AQ19" s="50"/>
      <c r="AR19" s="50"/>
      <c r="AS19" s="50"/>
      <c r="AT19" s="50"/>
      <c r="AU19" s="50"/>
      <c r="AV19" s="50"/>
      <c r="AW19" s="50"/>
      <c r="AX19" s="50"/>
      <c r="AY19" s="50"/>
      <c r="AZ19" s="50"/>
      <c r="BA19" s="50"/>
      <c r="BB19" s="50"/>
      <c r="BC19" s="50"/>
      <c r="BD19" s="50"/>
      <c r="BE19" s="50"/>
      <c r="BF19" s="50"/>
      <c r="BG19" s="50"/>
      <c r="BH19" s="50"/>
      <c r="BI19" s="50"/>
      <c r="BJ19" s="50"/>
      <c r="BK19" s="50"/>
      <c r="BL19" s="50"/>
      <c r="BM19" s="50"/>
      <c r="BN19" s="50"/>
      <c r="BO19" s="50"/>
      <c r="BP19" s="50"/>
      <c r="BQ19" s="50"/>
      <c r="BR19" s="50"/>
      <c r="BS19" s="50"/>
      <c r="BT19" s="50"/>
      <c r="BU19" s="50"/>
      <c r="BV19" s="50"/>
      <c r="BW19" s="50"/>
      <c r="BX19" s="50"/>
      <c r="BY19" s="50"/>
      <c r="BZ19" s="50"/>
      <c r="CA19" s="50"/>
      <c r="CB19" s="50"/>
      <c r="CC19" s="50"/>
      <c r="CD19" s="50"/>
      <c r="CE19" s="50"/>
      <c r="CF19" s="50"/>
      <c r="CG19" s="50"/>
      <c r="CH19" s="50"/>
      <c r="CI19" s="50"/>
      <c r="CJ19" s="50"/>
      <c r="CK19" s="50"/>
      <c r="CL19" s="50"/>
      <c r="CM19" s="50"/>
      <c r="CN19" s="50"/>
      <c r="CO19" s="50"/>
      <c r="CP19" s="50"/>
      <c r="CQ19" s="50"/>
      <c r="CR19" s="50"/>
      <c r="CS19" s="50"/>
      <c r="CT19" s="50"/>
      <c r="CU19" s="50"/>
      <c r="CV19" s="50"/>
      <c r="CW19" s="50"/>
      <c r="CX19" s="50"/>
      <c r="CY19" s="50"/>
      <c r="CZ19" s="50"/>
      <c r="DA19" s="50"/>
      <c r="DB19" s="50"/>
      <c r="DC19" s="50"/>
      <c r="DD19" s="50"/>
      <c r="DE19" s="50"/>
      <c r="DF19" s="50"/>
    </row>
    <row r="20" spans="1:110" ht="28.5" x14ac:dyDescent="0.25">
      <c r="A20" s="216">
        <v>4</v>
      </c>
      <c r="B20" s="216"/>
      <c r="C20" s="219"/>
      <c r="D20" s="157" t="s">
        <v>687</v>
      </c>
      <c r="E20" s="158"/>
      <c r="F20" s="167"/>
      <c r="G20" s="167"/>
      <c r="H20" s="167"/>
      <c r="I20" s="162"/>
      <c r="J20" s="167"/>
      <c r="K20" s="167"/>
      <c r="L20" s="167"/>
      <c r="M20" s="158"/>
      <c r="N20" s="158"/>
      <c r="O20" s="158"/>
      <c r="P20" s="158"/>
      <c r="Q20" s="254"/>
      <c r="R20" s="222"/>
      <c r="S20" s="229"/>
      <c r="T20" s="229"/>
      <c r="U20" s="229"/>
      <c r="V20" s="229"/>
      <c r="W20" s="229"/>
      <c r="X20" s="229"/>
      <c r="Y20" s="229"/>
      <c r="Z20" s="237"/>
      <c r="AA20" s="238" t="s">
        <v>654</v>
      </c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50"/>
      <c r="AN20" s="50"/>
      <c r="AO20" s="50"/>
      <c r="AP20" s="50"/>
      <c r="AQ20" s="50"/>
      <c r="AR20" s="50"/>
      <c r="AS20" s="50"/>
      <c r="AT20" s="50"/>
      <c r="AU20" s="50"/>
      <c r="AV20" s="50"/>
      <c r="AW20" s="50"/>
      <c r="AX20" s="50"/>
      <c r="AY20" s="50"/>
      <c r="AZ20" s="50"/>
      <c r="BA20" s="50"/>
      <c r="BB20" s="50"/>
      <c r="BC20" s="50"/>
      <c r="BD20" s="50"/>
      <c r="BE20" s="50"/>
      <c r="BF20" s="50"/>
      <c r="BG20" s="50"/>
      <c r="BH20" s="50"/>
      <c r="BI20" s="50"/>
      <c r="BJ20" s="50"/>
      <c r="BK20" s="50"/>
      <c r="BL20" s="50"/>
      <c r="BM20" s="50"/>
      <c r="BN20" s="50"/>
      <c r="BO20" s="50"/>
      <c r="BP20" s="50"/>
      <c r="BQ20" s="50"/>
      <c r="BR20" s="50"/>
      <c r="BS20" s="50"/>
      <c r="BT20" s="50"/>
      <c r="BU20" s="50"/>
      <c r="BV20" s="50"/>
      <c r="BW20" s="50"/>
      <c r="BX20" s="50"/>
      <c r="BY20" s="50"/>
      <c r="BZ20" s="50"/>
      <c r="CA20" s="50"/>
      <c r="CB20" s="50"/>
      <c r="CC20" s="50"/>
      <c r="CD20" s="50"/>
      <c r="CE20" s="50"/>
      <c r="CF20" s="50"/>
      <c r="CG20" s="50"/>
      <c r="CH20" s="50"/>
      <c r="CI20" s="50"/>
      <c r="CJ20" s="50"/>
      <c r="CK20" s="50"/>
      <c r="CL20" s="50"/>
      <c r="CM20" s="50"/>
      <c r="CN20" s="50"/>
      <c r="CO20" s="50"/>
      <c r="CP20" s="50"/>
      <c r="CQ20" s="50"/>
      <c r="CR20" s="50"/>
      <c r="CS20" s="50"/>
      <c r="CT20" s="50"/>
      <c r="CU20" s="50"/>
      <c r="CV20" s="50"/>
      <c r="CW20" s="50"/>
      <c r="CX20" s="50"/>
      <c r="CY20" s="50"/>
      <c r="CZ20" s="50"/>
      <c r="DA20" s="50"/>
      <c r="DB20" s="50"/>
      <c r="DC20" s="50"/>
      <c r="DD20" s="50"/>
      <c r="DE20" s="50"/>
      <c r="DF20" s="50"/>
    </row>
    <row r="21" spans="1:110" ht="75" x14ac:dyDescent="0.25">
      <c r="A21" s="216"/>
      <c r="B21" s="216" t="s">
        <v>429</v>
      </c>
      <c r="C21" s="219"/>
      <c r="D21" s="160" t="s">
        <v>685</v>
      </c>
      <c r="E21" s="158"/>
      <c r="F21" s="167"/>
      <c r="G21" s="167"/>
      <c r="H21" s="167"/>
      <c r="I21" s="162">
        <v>500</v>
      </c>
      <c r="J21" s="167"/>
      <c r="K21" s="167">
        <v>800</v>
      </c>
      <c r="L21" s="167">
        <v>850</v>
      </c>
      <c r="M21" s="158"/>
      <c r="N21" s="158"/>
      <c r="O21" s="158"/>
      <c r="P21" s="158"/>
      <c r="Q21" s="254"/>
      <c r="R21" s="222"/>
      <c r="S21" s="229"/>
      <c r="T21" s="229"/>
      <c r="U21" s="229"/>
      <c r="V21" s="229"/>
      <c r="W21" s="229"/>
      <c r="X21" s="229"/>
      <c r="Y21" s="229"/>
      <c r="Z21" s="237"/>
      <c r="AA21" s="301" t="s">
        <v>658</v>
      </c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50"/>
      <c r="AN21" s="50"/>
      <c r="AO21" s="50"/>
      <c r="AP21" s="50"/>
      <c r="AQ21" s="50"/>
      <c r="AR21" s="50"/>
      <c r="AS21" s="50"/>
      <c r="AT21" s="50"/>
      <c r="AU21" s="50"/>
      <c r="AV21" s="50"/>
      <c r="AW21" s="50"/>
      <c r="AX21" s="50"/>
      <c r="AY21" s="50"/>
      <c r="AZ21" s="50"/>
      <c r="BA21" s="50"/>
      <c r="BB21" s="50"/>
      <c r="BC21" s="50"/>
      <c r="BD21" s="50"/>
      <c r="BE21" s="50"/>
      <c r="BF21" s="50"/>
      <c r="BG21" s="50"/>
      <c r="BH21" s="50"/>
      <c r="BI21" s="50"/>
      <c r="BJ21" s="50"/>
      <c r="BK21" s="50"/>
      <c r="BL21" s="50"/>
      <c r="BM21" s="50"/>
      <c r="BN21" s="50"/>
      <c r="BO21" s="50"/>
      <c r="BP21" s="50"/>
      <c r="BQ21" s="50"/>
      <c r="BR21" s="50"/>
      <c r="BS21" s="50"/>
      <c r="BT21" s="50"/>
      <c r="BU21" s="50"/>
      <c r="BV21" s="50"/>
      <c r="BW21" s="50"/>
      <c r="BX21" s="50"/>
      <c r="BY21" s="50"/>
      <c r="BZ21" s="50"/>
      <c r="CA21" s="50"/>
      <c r="CB21" s="50"/>
      <c r="CC21" s="50"/>
      <c r="CD21" s="50"/>
      <c r="CE21" s="50"/>
      <c r="CF21" s="50"/>
      <c r="CG21" s="50"/>
      <c r="CH21" s="50"/>
      <c r="CI21" s="50"/>
      <c r="CJ21" s="50"/>
      <c r="CK21" s="50"/>
      <c r="CL21" s="50"/>
      <c r="CM21" s="50"/>
      <c r="CN21" s="50"/>
      <c r="CO21" s="50"/>
      <c r="CP21" s="50"/>
      <c r="CQ21" s="50"/>
      <c r="CR21" s="50"/>
      <c r="CS21" s="50"/>
      <c r="CT21" s="50"/>
      <c r="CU21" s="50"/>
      <c r="CV21" s="50"/>
      <c r="CW21" s="50"/>
      <c r="CX21" s="50"/>
      <c r="CY21" s="50"/>
      <c r="CZ21" s="50"/>
      <c r="DA21" s="50"/>
      <c r="DB21" s="50"/>
      <c r="DC21" s="50"/>
      <c r="DD21" s="50"/>
      <c r="DE21" s="50"/>
      <c r="DF21" s="50"/>
    </row>
    <row r="22" spans="1:110" ht="45" x14ac:dyDescent="0.25">
      <c r="A22" s="216"/>
      <c r="B22" s="219"/>
      <c r="C22" s="219"/>
      <c r="D22" s="160" t="s">
        <v>686</v>
      </c>
      <c r="E22" s="158">
        <f>+'[3]R2 DUC THINH1 '!W577</f>
        <v>3</v>
      </c>
      <c r="F22" s="167">
        <f>+'[3]R2 DUC THINH1 '!X577</f>
        <v>1107.384</v>
      </c>
      <c r="G22" s="167">
        <f>+'[3]R2 DUC THINH1 '!Y577</f>
        <v>787.24792500000001</v>
      </c>
      <c r="H22" s="167">
        <f>+'[3]R2 DUC THINH1 '!Z577</f>
        <v>624.99727499999995</v>
      </c>
      <c r="I22" s="162">
        <v>450</v>
      </c>
      <c r="J22" s="167"/>
      <c r="K22" s="167">
        <v>600</v>
      </c>
      <c r="L22" s="167">
        <v>600</v>
      </c>
      <c r="M22" s="158"/>
      <c r="N22" s="158"/>
      <c r="O22" s="158"/>
      <c r="P22" s="158"/>
      <c r="Q22" s="254"/>
      <c r="R22" s="222"/>
      <c r="S22" s="229"/>
      <c r="T22" s="229"/>
      <c r="U22" s="229"/>
      <c r="V22" s="229"/>
      <c r="W22" s="229"/>
      <c r="X22" s="229"/>
      <c r="Y22" s="229"/>
      <c r="Z22" s="237"/>
      <c r="AA22" s="301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0"/>
      <c r="BM22" s="50"/>
      <c r="BN22" s="50"/>
      <c r="BO22" s="50"/>
      <c r="BP22" s="50"/>
      <c r="BQ22" s="50"/>
      <c r="BR22" s="50"/>
      <c r="BS22" s="50"/>
      <c r="BT22" s="50"/>
      <c r="BU22" s="50"/>
      <c r="BV22" s="50"/>
      <c r="BW22" s="50"/>
      <c r="BX22" s="50"/>
      <c r="BY22" s="50"/>
      <c r="BZ22" s="50"/>
      <c r="CA22" s="50"/>
      <c r="CB22" s="50"/>
      <c r="CC22" s="50"/>
      <c r="CD22" s="50"/>
      <c r="CE22" s="50"/>
      <c r="CF22" s="50"/>
      <c r="CG22" s="50"/>
      <c r="CH22" s="50"/>
      <c r="CI22" s="50"/>
      <c r="CJ22" s="50"/>
      <c r="CK22" s="50"/>
      <c r="CL22" s="50"/>
      <c r="CM22" s="50"/>
      <c r="CN22" s="50"/>
      <c r="CO22" s="50"/>
      <c r="CP22" s="50"/>
      <c r="CQ22" s="50"/>
      <c r="CR22" s="50"/>
      <c r="CS22" s="50"/>
      <c r="CT22" s="50"/>
      <c r="CU22" s="50"/>
      <c r="CV22" s="50"/>
      <c r="CW22" s="50"/>
      <c r="CX22" s="50"/>
      <c r="CY22" s="50"/>
      <c r="CZ22" s="50"/>
      <c r="DA22" s="50"/>
      <c r="DB22" s="50"/>
      <c r="DC22" s="50"/>
      <c r="DD22" s="50"/>
      <c r="DE22" s="50"/>
      <c r="DF22" s="50"/>
    </row>
    <row r="23" spans="1:110" x14ac:dyDescent="0.25">
      <c r="A23" s="216">
        <v>5</v>
      </c>
      <c r="B23" s="219"/>
      <c r="C23" s="219"/>
      <c r="D23" s="157" t="s">
        <v>692</v>
      </c>
      <c r="E23" s="158"/>
      <c r="F23" s="167"/>
      <c r="G23" s="167"/>
      <c r="H23" s="167"/>
      <c r="I23" s="162"/>
      <c r="J23" s="167"/>
      <c r="K23" s="167"/>
      <c r="L23" s="167"/>
      <c r="M23" s="158"/>
      <c r="N23" s="158"/>
      <c r="O23" s="158"/>
      <c r="P23" s="158"/>
      <c r="Q23" s="254" t="s">
        <v>856</v>
      </c>
      <c r="R23" s="222"/>
      <c r="S23" s="229"/>
      <c r="T23" s="229"/>
      <c r="U23" s="229"/>
      <c r="V23" s="229"/>
      <c r="W23" s="229"/>
      <c r="X23" s="229"/>
      <c r="Y23" s="229"/>
      <c r="Z23" s="237"/>
      <c r="AA23" s="45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  <c r="AS23" s="50"/>
      <c r="AT23" s="50"/>
      <c r="AU23" s="50"/>
      <c r="AV23" s="50"/>
      <c r="AW23" s="50"/>
      <c r="AX23" s="50"/>
      <c r="AY23" s="50"/>
      <c r="AZ23" s="50"/>
      <c r="BA23" s="50"/>
      <c r="BB23" s="50"/>
      <c r="BC23" s="50"/>
      <c r="BD23" s="50"/>
      <c r="BE23" s="50"/>
      <c r="BF23" s="50"/>
      <c r="BG23" s="50"/>
      <c r="BH23" s="50"/>
      <c r="BI23" s="50"/>
      <c r="BJ23" s="50"/>
      <c r="BK23" s="50"/>
      <c r="BL23" s="50"/>
      <c r="BM23" s="50"/>
      <c r="BN23" s="50"/>
      <c r="BO23" s="50"/>
      <c r="BP23" s="50"/>
      <c r="BQ23" s="50"/>
      <c r="BR23" s="50"/>
      <c r="BS23" s="50"/>
      <c r="BT23" s="50"/>
      <c r="BU23" s="50"/>
      <c r="BV23" s="50"/>
      <c r="BW23" s="50"/>
      <c r="BX23" s="50"/>
      <c r="BY23" s="50"/>
      <c r="BZ23" s="50"/>
      <c r="CA23" s="50"/>
      <c r="CB23" s="50"/>
      <c r="CC23" s="50"/>
      <c r="CD23" s="50"/>
      <c r="CE23" s="50"/>
      <c r="CF23" s="50"/>
      <c r="CG23" s="50"/>
      <c r="CH23" s="50"/>
      <c r="CI23" s="50"/>
      <c r="CJ23" s="50"/>
      <c r="CK23" s="50"/>
      <c r="CL23" s="50"/>
      <c r="CM23" s="50"/>
      <c r="CN23" s="50"/>
      <c r="CO23" s="50"/>
      <c r="CP23" s="50"/>
      <c r="CQ23" s="50"/>
      <c r="CR23" s="50"/>
      <c r="CS23" s="50"/>
      <c r="CT23" s="50"/>
      <c r="CU23" s="50"/>
      <c r="CV23" s="50"/>
      <c r="CW23" s="50"/>
      <c r="CX23" s="50"/>
      <c r="CY23" s="50"/>
      <c r="CZ23" s="50"/>
      <c r="DA23" s="50"/>
      <c r="DB23" s="50"/>
      <c r="DC23" s="50"/>
      <c r="DD23" s="50"/>
      <c r="DE23" s="50"/>
      <c r="DF23" s="50"/>
    </row>
    <row r="24" spans="1:110" ht="75" x14ac:dyDescent="0.25">
      <c r="A24" s="216"/>
      <c r="B24" s="216" t="s">
        <v>538</v>
      </c>
      <c r="C24" s="219"/>
      <c r="D24" s="160" t="s">
        <v>689</v>
      </c>
      <c r="E24" s="158"/>
      <c r="F24" s="167"/>
      <c r="G24" s="167"/>
      <c r="H24" s="167"/>
      <c r="I24" s="162">
        <v>450</v>
      </c>
      <c r="J24" s="167"/>
      <c r="K24" s="167">
        <v>1000</v>
      </c>
      <c r="L24" s="167">
        <v>1100</v>
      </c>
      <c r="M24" s="158"/>
      <c r="N24" s="158"/>
      <c r="O24" s="158"/>
      <c r="P24" s="158"/>
      <c r="Q24" s="160" t="s">
        <v>690</v>
      </c>
      <c r="R24" s="222"/>
      <c r="S24" s="229"/>
      <c r="T24" s="229"/>
      <c r="U24" s="229"/>
      <c r="V24" s="229"/>
      <c r="W24" s="229"/>
      <c r="X24" s="229"/>
      <c r="Y24" s="229"/>
      <c r="Z24" s="237"/>
      <c r="AA24" s="238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50"/>
      <c r="AX24" s="50"/>
      <c r="AY24" s="50"/>
      <c r="AZ24" s="50"/>
      <c r="BA24" s="50"/>
      <c r="BB24" s="50"/>
      <c r="BC24" s="50"/>
      <c r="BD24" s="50"/>
      <c r="BE24" s="50"/>
      <c r="BF24" s="50"/>
      <c r="BG24" s="50"/>
      <c r="BH24" s="50"/>
      <c r="BI24" s="50"/>
      <c r="BJ24" s="50"/>
      <c r="BK24" s="50"/>
      <c r="BL24" s="50"/>
      <c r="BM24" s="50"/>
      <c r="BN24" s="50"/>
      <c r="BO24" s="50"/>
      <c r="BP24" s="50"/>
      <c r="BQ24" s="50"/>
      <c r="BR24" s="50"/>
      <c r="BS24" s="50"/>
      <c r="BT24" s="50"/>
      <c r="BU24" s="50"/>
      <c r="BV24" s="50"/>
      <c r="BW24" s="50"/>
      <c r="BX24" s="50"/>
      <c r="BY24" s="50"/>
      <c r="BZ24" s="50"/>
      <c r="CA24" s="50"/>
      <c r="CB24" s="50"/>
      <c r="CC24" s="50"/>
      <c r="CD24" s="50"/>
      <c r="CE24" s="50"/>
      <c r="CF24" s="50"/>
      <c r="CG24" s="50"/>
      <c r="CH24" s="50"/>
      <c r="CI24" s="50"/>
      <c r="CJ24" s="50"/>
      <c r="CK24" s="50"/>
      <c r="CL24" s="50"/>
      <c r="CM24" s="50"/>
      <c r="CN24" s="50"/>
      <c r="CO24" s="50"/>
      <c r="CP24" s="50"/>
      <c r="CQ24" s="50"/>
      <c r="CR24" s="50"/>
      <c r="CS24" s="50"/>
      <c r="CT24" s="50"/>
      <c r="CU24" s="50"/>
      <c r="CV24" s="50"/>
      <c r="CW24" s="50"/>
      <c r="CX24" s="50"/>
      <c r="CY24" s="50"/>
      <c r="CZ24" s="50"/>
      <c r="DA24" s="50"/>
      <c r="DB24" s="50"/>
      <c r="DC24" s="50"/>
      <c r="DD24" s="50"/>
      <c r="DE24" s="50"/>
      <c r="DF24" s="50"/>
    </row>
    <row r="25" spans="1:110" ht="30" x14ac:dyDescent="0.25">
      <c r="A25" s="216"/>
      <c r="B25" s="219"/>
      <c r="C25" s="219"/>
      <c r="D25" s="160" t="s">
        <v>688</v>
      </c>
      <c r="E25" s="158"/>
      <c r="F25" s="167"/>
      <c r="G25" s="167"/>
      <c r="H25" s="167"/>
      <c r="I25" s="162">
        <v>300</v>
      </c>
      <c r="J25" s="167"/>
      <c r="K25" s="167">
        <v>500</v>
      </c>
      <c r="L25" s="167">
        <v>500</v>
      </c>
      <c r="M25" s="158"/>
      <c r="N25" s="158"/>
      <c r="O25" s="158"/>
      <c r="P25" s="158"/>
      <c r="Q25" s="160" t="s">
        <v>691</v>
      </c>
      <c r="R25" s="223"/>
      <c r="S25" s="229"/>
      <c r="T25" s="229"/>
      <c r="U25" s="229"/>
      <c r="V25" s="229"/>
      <c r="W25" s="229"/>
      <c r="X25" s="229"/>
      <c r="Y25" s="229"/>
      <c r="Z25" s="237"/>
      <c r="AA25" s="238" t="s">
        <v>660</v>
      </c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  <c r="BH25" s="50"/>
      <c r="BI25" s="50"/>
      <c r="BJ25" s="50"/>
      <c r="BK25" s="50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  <c r="BW25" s="50"/>
      <c r="BX25" s="50"/>
      <c r="BY25" s="50"/>
      <c r="BZ25" s="50"/>
      <c r="CA25" s="50"/>
      <c r="CB25" s="50"/>
      <c r="CC25" s="50"/>
      <c r="CD25" s="50"/>
      <c r="CE25" s="50"/>
      <c r="CF25" s="50"/>
      <c r="CG25" s="50"/>
      <c r="CH25" s="50"/>
      <c r="CI25" s="50"/>
      <c r="CJ25" s="50"/>
      <c r="CK25" s="50"/>
      <c r="CL25" s="50"/>
      <c r="CM25" s="50"/>
      <c r="CN25" s="50"/>
      <c r="CO25" s="50"/>
      <c r="CP25" s="50"/>
      <c r="CQ25" s="50"/>
      <c r="CR25" s="50"/>
      <c r="CS25" s="50"/>
      <c r="CT25" s="50"/>
      <c r="CU25" s="50"/>
      <c r="CV25" s="50"/>
      <c r="CW25" s="50"/>
      <c r="CX25" s="50"/>
      <c r="CY25" s="50"/>
      <c r="CZ25" s="50"/>
      <c r="DA25" s="50"/>
      <c r="DB25" s="50"/>
      <c r="DC25" s="50"/>
      <c r="DD25" s="50"/>
      <c r="DE25" s="50"/>
      <c r="DF25" s="50"/>
    </row>
    <row r="26" spans="1:110" ht="45" x14ac:dyDescent="0.25">
      <c r="A26" s="216"/>
      <c r="B26" s="296" t="s">
        <v>426</v>
      </c>
      <c r="C26" s="219"/>
      <c r="D26" s="157" t="s">
        <v>693</v>
      </c>
      <c r="E26" s="158"/>
      <c r="F26" s="167"/>
      <c r="G26" s="167"/>
      <c r="H26" s="167"/>
      <c r="I26" s="162"/>
      <c r="J26" s="167"/>
      <c r="K26" s="167"/>
      <c r="L26" s="167"/>
      <c r="M26" s="158"/>
      <c r="N26" s="158"/>
      <c r="O26" s="158"/>
      <c r="P26" s="158"/>
      <c r="Q26" s="254" t="s">
        <v>661</v>
      </c>
      <c r="R26" s="222"/>
      <c r="S26" s="229"/>
      <c r="T26" s="229"/>
      <c r="U26" s="229"/>
      <c r="V26" s="229"/>
      <c r="W26" s="229"/>
      <c r="X26" s="229"/>
      <c r="Y26" s="229"/>
      <c r="Z26" s="237"/>
      <c r="AA26" s="238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O26" s="50"/>
      <c r="AP26" s="50"/>
      <c r="AQ26" s="50"/>
      <c r="AR26" s="50"/>
      <c r="AS26" s="50"/>
      <c r="AT26" s="50"/>
      <c r="AU26" s="50"/>
      <c r="AV26" s="50"/>
      <c r="AW26" s="50"/>
      <c r="AX26" s="50"/>
      <c r="AY26" s="50"/>
      <c r="AZ26" s="50"/>
      <c r="BA26" s="50"/>
      <c r="BB26" s="50"/>
      <c r="BC26" s="50"/>
      <c r="BD26" s="50"/>
      <c r="BE26" s="50"/>
      <c r="BF26" s="50"/>
      <c r="BG26" s="50"/>
      <c r="BH26" s="50"/>
      <c r="BI26" s="50"/>
      <c r="BJ26" s="50"/>
      <c r="BK26" s="50"/>
      <c r="BL26" s="50"/>
      <c r="BM26" s="50"/>
      <c r="BN26" s="50"/>
      <c r="BO26" s="50"/>
      <c r="BP26" s="50"/>
      <c r="BQ26" s="50"/>
      <c r="BR26" s="50"/>
      <c r="BS26" s="50"/>
      <c r="BT26" s="50"/>
      <c r="BU26" s="50"/>
      <c r="BV26" s="50"/>
      <c r="BW26" s="50"/>
      <c r="BX26" s="50"/>
      <c r="BY26" s="50"/>
      <c r="BZ26" s="50"/>
      <c r="CA26" s="50"/>
      <c r="CB26" s="50"/>
      <c r="CC26" s="50"/>
      <c r="CD26" s="50"/>
      <c r="CE26" s="50"/>
      <c r="CF26" s="50"/>
      <c r="CG26" s="50"/>
      <c r="CH26" s="50"/>
      <c r="CI26" s="50"/>
      <c r="CJ26" s="50"/>
      <c r="CK26" s="50"/>
      <c r="CL26" s="50"/>
      <c r="CM26" s="50"/>
      <c r="CN26" s="50"/>
      <c r="CO26" s="50"/>
      <c r="CP26" s="50"/>
      <c r="CQ26" s="50"/>
      <c r="CR26" s="50"/>
      <c r="CS26" s="50"/>
      <c r="CT26" s="50"/>
      <c r="CU26" s="50"/>
      <c r="CV26" s="50"/>
      <c r="CW26" s="50"/>
      <c r="CX26" s="50"/>
      <c r="CY26" s="50"/>
      <c r="CZ26" s="50"/>
      <c r="DA26" s="50"/>
      <c r="DB26" s="50"/>
      <c r="DC26" s="50"/>
      <c r="DD26" s="50"/>
      <c r="DE26" s="50"/>
      <c r="DF26" s="50"/>
    </row>
    <row r="27" spans="1:110" ht="45" x14ac:dyDescent="0.25">
      <c r="A27" s="216"/>
      <c r="B27" s="296"/>
      <c r="C27" s="216" t="s">
        <v>426</v>
      </c>
      <c r="D27" s="160" t="s">
        <v>694</v>
      </c>
      <c r="E27" s="158">
        <f>+'[3]R2 DUC THINH1 '!W521</f>
        <v>7</v>
      </c>
      <c r="F27" s="167">
        <f>+'[3]R2 DUC THINH1 '!X521</f>
        <v>2597.0749999999998</v>
      </c>
      <c r="G27" s="167">
        <f>+'[3]R2 DUC THINH1 '!Y521</f>
        <v>2513.8678571428572</v>
      </c>
      <c r="H27" s="167">
        <f>+'[3]R2 DUC THINH1 '!Z521</f>
        <v>2500</v>
      </c>
      <c r="I27" s="162">
        <v>2000</v>
      </c>
      <c r="J27" s="167"/>
      <c r="K27" s="167">
        <v>2000</v>
      </c>
      <c r="L27" s="167">
        <v>2200</v>
      </c>
      <c r="M27" s="158"/>
      <c r="N27" s="158"/>
      <c r="O27" s="158"/>
      <c r="P27" s="158"/>
      <c r="Q27" s="254"/>
      <c r="R27" s="222"/>
      <c r="S27" s="229"/>
      <c r="T27" s="229"/>
      <c r="U27" s="229"/>
      <c r="V27" s="229"/>
      <c r="W27" s="229"/>
      <c r="X27" s="229"/>
      <c r="Y27" s="229"/>
      <c r="Z27" s="237"/>
      <c r="AA27" s="238" t="s">
        <v>662</v>
      </c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  <c r="AS27" s="50"/>
      <c r="AT27" s="50"/>
      <c r="AU27" s="50"/>
      <c r="AV27" s="50"/>
      <c r="AW27" s="50"/>
      <c r="AX27" s="50"/>
      <c r="AY27" s="50"/>
      <c r="AZ27" s="50"/>
      <c r="BA27" s="50"/>
      <c r="BB27" s="50"/>
      <c r="BC27" s="50"/>
      <c r="BD27" s="50"/>
      <c r="BE27" s="50"/>
      <c r="BF27" s="50"/>
      <c r="BG27" s="50"/>
      <c r="BH27" s="50"/>
      <c r="BI27" s="50"/>
      <c r="BJ27" s="50"/>
      <c r="BK27" s="50"/>
      <c r="BL27" s="50"/>
      <c r="BM27" s="50"/>
      <c r="BN27" s="50"/>
      <c r="BO27" s="50"/>
      <c r="BP27" s="50"/>
      <c r="BQ27" s="50"/>
      <c r="BR27" s="50"/>
      <c r="BS27" s="50"/>
      <c r="BT27" s="50"/>
      <c r="BU27" s="50"/>
      <c r="BV27" s="50"/>
      <c r="BW27" s="50"/>
      <c r="BX27" s="50"/>
      <c r="BY27" s="50"/>
      <c r="BZ27" s="50"/>
      <c r="CA27" s="50"/>
      <c r="CB27" s="50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50"/>
      <c r="CW27" s="50"/>
      <c r="CX27" s="50"/>
      <c r="CY27" s="50"/>
      <c r="CZ27" s="50"/>
      <c r="DA27" s="50"/>
      <c r="DB27" s="50"/>
      <c r="DC27" s="50"/>
      <c r="DD27" s="50"/>
      <c r="DE27" s="50"/>
      <c r="DF27" s="50"/>
    </row>
    <row r="28" spans="1:110" ht="60" x14ac:dyDescent="0.25">
      <c r="A28" s="216"/>
      <c r="B28" s="296"/>
      <c r="C28" s="219"/>
      <c r="D28" s="160" t="s">
        <v>663</v>
      </c>
      <c r="E28" s="158">
        <f>+'[3]R2 DUC THINH1 '!W527</f>
        <v>6</v>
      </c>
      <c r="F28" s="167">
        <f>+'[3]R2 DUC THINH1 '!X527</f>
        <v>1602.449625</v>
      </c>
      <c r="G28" s="167">
        <f>+'[3]R2 DUC THINH1 '!Y527</f>
        <v>1573.8360249999998</v>
      </c>
      <c r="H28" s="167">
        <f>+'[3]R2 DUC THINH1 '!Z527</f>
        <v>1566.6065249999999</v>
      </c>
      <c r="I28" s="162">
        <v>1200</v>
      </c>
      <c r="J28" s="167"/>
      <c r="K28" s="167">
        <v>1200</v>
      </c>
      <c r="L28" s="167">
        <v>1200</v>
      </c>
      <c r="M28" s="158"/>
      <c r="N28" s="158"/>
      <c r="O28" s="158"/>
      <c r="P28" s="158"/>
      <c r="Q28" s="160" t="s">
        <v>695</v>
      </c>
      <c r="R28" s="223"/>
      <c r="S28" s="229"/>
      <c r="T28" s="229"/>
      <c r="U28" s="229"/>
      <c r="V28" s="229"/>
      <c r="W28" s="229"/>
      <c r="X28" s="229"/>
      <c r="Y28" s="229"/>
      <c r="Z28" s="237"/>
      <c r="AA28" s="238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50"/>
      <c r="AM28" s="50"/>
      <c r="AN28" s="50"/>
      <c r="AO28" s="50"/>
      <c r="AP28" s="50"/>
      <c r="AQ28" s="50"/>
      <c r="AR28" s="50"/>
      <c r="AS28" s="50"/>
      <c r="AT28" s="50"/>
      <c r="AU28" s="50"/>
      <c r="AV28" s="50"/>
      <c r="AW28" s="50"/>
      <c r="AX28" s="50"/>
      <c r="AY28" s="50"/>
      <c r="AZ28" s="50"/>
      <c r="BA28" s="50"/>
      <c r="BB28" s="50"/>
      <c r="BC28" s="50"/>
      <c r="BD28" s="50"/>
      <c r="BE28" s="50"/>
      <c r="BF28" s="50"/>
      <c r="BG28" s="50"/>
      <c r="BH28" s="50"/>
      <c r="BI28" s="50"/>
      <c r="BJ28" s="50"/>
      <c r="BK28" s="50"/>
      <c r="BL28" s="50"/>
      <c r="BM28" s="50"/>
      <c r="BN28" s="50"/>
      <c r="BO28" s="50"/>
      <c r="BP28" s="50"/>
      <c r="BQ28" s="50"/>
      <c r="BR28" s="50"/>
      <c r="BS28" s="50"/>
      <c r="BT28" s="50"/>
      <c r="BU28" s="50"/>
      <c r="BV28" s="50"/>
      <c r="BW28" s="50"/>
      <c r="BX28" s="50"/>
      <c r="BY28" s="50"/>
      <c r="BZ28" s="50"/>
      <c r="CA28" s="50"/>
      <c r="CB28" s="50"/>
      <c r="CC28" s="50"/>
      <c r="CD28" s="50"/>
      <c r="CE28" s="50"/>
      <c r="CF28" s="50"/>
      <c r="CG28" s="50"/>
      <c r="CH28" s="50"/>
      <c r="CI28" s="50"/>
      <c r="CJ28" s="50"/>
      <c r="CK28" s="50"/>
      <c r="CL28" s="50"/>
      <c r="CM28" s="50"/>
      <c r="CN28" s="50"/>
      <c r="CO28" s="50"/>
      <c r="CP28" s="50"/>
      <c r="CQ28" s="50"/>
      <c r="CR28" s="50"/>
      <c r="CS28" s="50"/>
      <c r="CT28" s="50"/>
      <c r="CU28" s="50"/>
      <c r="CV28" s="50"/>
      <c r="CW28" s="50"/>
      <c r="CX28" s="50"/>
      <c r="CY28" s="50"/>
      <c r="CZ28" s="50"/>
      <c r="DA28" s="50"/>
      <c r="DB28" s="50"/>
      <c r="DC28" s="50"/>
      <c r="DD28" s="50"/>
      <c r="DE28" s="50"/>
      <c r="DF28" s="50"/>
    </row>
    <row r="29" spans="1:110" ht="42.75" x14ac:dyDescent="0.25">
      <c r="A29" s="216"/>
      <c r="B29" s="219"/>
      <c r="C29" s="219"/>
      <c r="D29" s="157" t="s">
        <v>664</v>
      </c>
      <c r="E29" s="158"/>
      <c r="F29" s="167"/>
      <c r="G29" s="167"/>
      <c r="H29" s="167"/>
      <c r="I29" s="162"/>
      <c r="J29" s="167"/>
      <c r="K29" s="167"/>
      <c r="L29" s="167"/>
      <c r="M29" s="158"/>
      <c r="N29" s="158"/>
      <c r="O29" s="158"/>
      <c r="P29" s="158"/>
      <c r="Q29" s="157" t="s">
        <v>696</v>
      </c>
      <c r="R29" s="223"/>
      <c r="S29" s="229"/>
      <c r="T29" s="229"/>
      <c r="U29" s="229"/>
      <c r="V29" s="229"/>
      <c r="W29" s="229"/>
      <c r="X29" s="229"/>
      <c r="Y29" s="229"/>
      <c r="Z29" s="237"/>
      <c r="AA29" s="238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  <c r="AS29" s="50"/>
      <c r="AT29" s="50"/>
      <c r="AU29" s="50"/>
      <c r="AV29" s="50"/>
      <c r="AW29" s="50"/>
      <c r="AX29" s="50"/>
      <c r="AY29" s="50"/>
      <c r="AZ29" s="50"/>
      <c r="BA29" s="50"/>
      <c r="BB29" s="50"/>
      <c r="BC29" s="50"/>
      <c r="BD29" s="50"/>
      <c r="BE29" s="50"/>
      <c r="BF29" s="50"/>
      <c r="BG29" s="50"/>
      <c r="BH29" s="50"/>
      <c r="BI29" s="50"/>
      <c r="BJ29" s="50"/>
      <c r="BK29" s="50"/>
      <c r="BL29" s="50"/>
      <c r="BM29" s="50"/>
      <c r="BN29" s="50"/>
      <c r="BO29" s="50"/>
      <c r="BP29" s="50"/>
      <c r="BQ29" s="50"/>
      <c r="BR29" s="50"/>
      <c r="BS29" s="50"/>
      <c r="BT29" s="50"/>
      <c r="BU29" s="50"/>
      <c r="BV29" s="50"/>
      <c r="BW29" s="50"/>
      <c r="BX29" s="50"/>
      <c r="BY29" s="50"/>
      <c r="BZ29" s="50"/>
      <c r="CA29" s="50"/>
      <c r="CB29" s="50"/>
      <c r="CC29" s="50"/>
      <c r="CD29" s="50"/>
      <c r="CE29" s="50"/>
      <c r="CF29" s="50"/>
      <c r="CG29" s="50"/>
      <c r="CH29" s="50"/>
      <c r="CI29" s="50"/>
      <c r="CJ29" s="50"/>
      <c r="CK29" s="50"/>
      <c r="CL29" s="50"/>
      <c r="CM29" s="50"/>
      <c r="CN29" s="50"/>
      <c r="CO29" s="50"/>
      <c r="CP29" s="50"/>
      <c r="CQ29" s="50"/>
      <c r="CR29" s="50"/>
      <c r="CS29" s="50"/>
      <c r="CT29" s="50"/>
      <c r="CU29" s="50"/>
      <c r="CV29" s="50"/>
      <c r="CW29" s="50"/>
      <c r="CX29" s="50"/>
      <c r="CY29" s="50"/>
      <c r="CZ29" s="50"/>
      <c r="DA29" s="50"/>
      <c r="DB29" s="50"/>
      <c r="DC29" s="50"/>
      <c r="DD29" s="50"/>
      <c r="DE29" s="50"/>
      <c r="DF29" s="50"/>
    </row>
    <row r="30" spans="1:110" ht="45" x14ac:dyDescent="0.25">
      <c r="A30" s="216"/>
      <c r="B30" s="216" t="s">
        <v>408</v>
      </c>
      <c r="C30" s="216" t="s">
        <v>517</v>
      </c>
      <c r="D30" s="294" t="s">
        <v>666</v>
      </c>
      <c r="E30" s="159">
        <f>'[2]R2 DUC THINH1 '!W76</f>
        <v>12</v>
      </c>
      <c r="F30" s="322">
        <f>'[2]R2 DUC THINH1 '!X76</f>
        <v>10500</v>
      </c>
      <c r="G30" s="322">
        <f>'[2]R2 DUC THINH1 '!Y76</f>
        <v>9767.2727272727279</v>
      </c>
      <c r="H30" s="322">
        <f>'[2]R2 DUC THINH1 '!Z76</f>
        <v>9450</v>
      </c>
      <c r="I30" s="162">
        <v>6300</v>
      </c>
      <c r="J30" s="167"/>
      <c r="K30" s="167">
        <v>7500</v>
      </c>
      <c r="L30" s="320">
        <v>8000</v>
      </c>
      <c r="M30" s="158"/>
      <c r="N30" s="158"/>
      <c r="O30" s="158"/>
      <c r="P30" s="158"/>
      <c r="Q30" s="160" t="s">
        <v>697</v>
      </c>
      <c r="R30" s="223"/>
      <c r="S30" s="229"/>
      <c r="T30" s="229"/>
      <c r="U30" s="229"/>
      <c r="V30" s="229"/>
      <c r="W30" s="229"/>
      <c r="X30" s="229"/>
      <c r="Y30" s="229"/>
      <c r="Z30" s="237"/>
      <c r="AA30" s="238" t="s">
        <v>665</v>
      </c>
      <c r="AB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  <c r="AS30" s="50"/>
      <c r="AT30" s="50"/>
      <c r="AU30" s="50"/>
      <c r="AV30" s="50"/>
      <c r="AW30" s="50"/>
      <c r="AX30" s="50"/>
      <c r="AY30" s="50"/>
      <c r="AZ30" s="50"/>
      <c r="BA30" s="50"/>
      <c r="BB30" s="50"/>
      <c r="BC30" s="50"/>
      <c r="BD30" s="50"/>
      <c r="BE30" s="50"/>
      <c r="BF30" s="50"/>
      <c r="BG30" s="50"/>
      <c r="BH30" s="50"/>
      <c r="BI30" s="50"/>
      <c r="BJ30" s="50"/>
      <c r="BK30" s="50"/>
      <c r="BL30" s="50"/>
      <c r="BM30" s="50"/>
      <c r="BN30" s="50"/>
      <c r="BO30" s="50"/>
      <c r="BP30" s="50"/>
      <c r="BQ30" s="50"/>
      <c r="BR30" s="50"/>
      <c r="BS30" s="50"/>
      <c r="BT30" s="50"/>
      <c r="BU30" s="50"/>
      <c r="BV30" s="50"/>
      <c r="BW30" s="50"/>
      <c r="BX30" s="50"/>
      <c r="BY30" s="50"/>
      <c r="BZ30" s="50"/>
      <c r="CA30" s="50"/>
      <c r="CB30" s="50"/>
      <c r="CC30" s="50"/>
      <c r="CD30" s="50"/>
      <c r="CE30" s="50"/>
      <c r="CF30" s="50"/>
      <c r="CG30" s="50"/>
      <c r="CH30" s="50"/>
      <c r="CI30" s="50"/>
      <c r="CJ30" s="50"/>
      <c r="CK30" s="50"/>
      <c r="CL30" s="50"/>
      <c r="CM30" s="50"/>
      <c r="CN30" s="50"/>
      <c r="CO30" s="50"/>
      <c r="CP30" s="50"/>
      <c r="CQ30" s="50"/>
      <c r="CR30" s="50"/>
      <c r="CS30" s="50"/>
      <c r="CT30" s="50"/>
      <c r="CU30" s="50"/>
      <c r="CV30" s="50"/>
      <c r="CW30" s="50"/>
      <c r="CX30" s="50"/>
      <c r="CY30" s="50"/>
      <c r="CZ30" s="50"/>
      <c r="DA30" s="50"/>
      <c r="DB30" s="50"/>
      <c r="DC30" s="50"/>
      <c r="DD30" s="50"/>
      <c r="DE30" s="50"/>
      <c r="DF30" s="50"/>
    </row>
    <row r="31" spans="1:110" ht="60" x14ac:dyDescent="0.25">
      <c r="A31" s="216"/>
      <c r="B31" s="216" t="s">
        <v>421</v>
      </c>
      <c r="C31" s="216" t="s">
        <v>520</v>
      </c>
      <c r="D31" s="294"/>
      <c r="E31" s="158"/>
      <c r="F31" s="167"/>
      <c r="G31" s="167"/>
      <c r="H31" s="167"/>
      <c r="I31" s="162">
        <v>5000</v>
      </c>
      <c r="J31" s="167"/>
      <c r="K31" s="167"/>
      <c r="L31" s="320"/>
      <c r="M31" s="158"/>
      <c r="N31" s="158"/>
      <c r="O31" s="158"/>
      <c r="P31" s="158"/>
      <c r="Q31" s="160" t="s">
        <v>698</v>
      </c>
      <c r="R31" s="223"/>
      <c r="S31" s="229"/>
      <c r="T31" s="229"/>
      <c r="U31" s="229"/>
      <c r="V31" s="229"/>
      <c r="W31" s="229"/>
      <c r="X31" s="229"/>
      <c r="Y31" s="229"/>
      <c r="Z31" s="237"/>
      <c r="AA31" s="238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50"/>
      <c r="AY31" s="50"/>
      <c r="AZ31" s="50"/>
      <c r="BA31" s="50"/>
      <c r="BB31" s="50"/>
      <c r="BC31" s="50"/>
      <c r="BD31" s="50"/>
      <c r="BE31" s="50"/>
      <c r="BF31" s="50"/>
      <c r="BG31" s="50"/>
      <c r="BH31" s="50"/>
      <c r="BI31" s="50"/>
      <c r="BJ31" s="50"/>
      <c r="BK31" s="50"/>
      <c r="BL31" s="50"/>
      <c r="BM31" s="50"/>
      <c r="BN31" s="50"/>
      <c r="BO31" s="50"/>
      <c r="BP31" s="50"/>
      <c r="BQ31" s="50"/>
      <c r="BR31" s="50"/>
      <c r="BS31" s="50"/>
      <c r="BT31" s="50"/>
      <c r="BU31" s="50"/>
      <c r="BV31" s="50"/>
      <c r="BW31" s="50"/>
      <c r="BX31" s="50"/>
      <c r="BY31" s="50"/>
      <c r="BZ31" s="50"/>
      <c r="CA31" s="50"/>
      <c r="CB31" s="50"/>
      <c r="CC31" s="50"/>
      <c r="CD31" s="50"/>
      <c r="CE31" s="50"/>
      <c r="CF31" s="50"/>
      <c r="CG31" s="50"/>
      <c r="CH31" s="50"/>
      <c r="CI31" s="50"/>
      <c r="CJ31" s="50"/>
      <c r="CK31" s="50"/>
      <c r="CL31" s="50"/>
      <c r="CM31" s="50"/>
      <c r="CN31" s="50"/>
      <c r="CO31" s="50"/>
      <c r="CP31" s="50"/>
      <c r="CQ31" s="50"/>
      <c r="CR31" s="50"/>
      <c r="CS31" s="50"/>
      <c r="CT31" s="50"/>
      <c r="CU31" s="50"/>
      <c r="CV31" s="50"/>
      <c r="CW31" s="50"/>
      <c r="CX31" s="50"/>
      <c r="CY31" s="50"/>
      <c r="CZ31" s="50"/>
      <c r="DA31" s="50"/>
      <c r="DB31" s="50"/>
      <c r="DC31" s="50"/>
      <c r="DD31" s="50"/>
      <c r="DE31" s="50"/>
      <c r="DF31" s="50"/>
    </row>
    <row r="32" spans="1:110" ht="60" x14ac:dyDescent="0.25">
      <c r="A32" s="216"/>
      <c r="B32" s="216" t="s">
        <v>401</v>
      </c>
      <c r="C32" s="216"/>
      <c r="D32" s="160" t="s">
        <v>667</v>
      </c>
      <c r="E32" s="159">
        <f>'[2]R2 DUC THINH1 '!W26</f>
        <v>6</v>
      </c>
      <c r="F32" s="322">
        <f>'[2]R2 DUC THINH1 '!X26</f>
        <v>3600</v>
      </c>
      <c r="G32" s="322">
        <f>'[2]R2 DUC THINH1 '!Y26</f>
        <v>3498.5898458333336</v>
      </c>
      <c r="H32" s="322">
        <f>'[2]R2 DUC THINH1 '!Z26</f>
        <v>3403.0286500000002</v>
      </c>
      <c r="I32" s="162">
        <v>1900</v>
      </c>
      <c r="J32" s="167"/>
      <c r="K32" s="167"/>
      <c r="L32" s="167">
        <v>2500</v>
      </c>
      <c r="M32" s="158"/>
      <c r="N32" s="158"/>
      <c r="O32" s="158"/>
      <c r="P32" s="158"/>
      <c r="Q32" s="160" t="s">
        <v>699</v>
      </c>
      <c r="R32" s="223"/>
      <c r="S32" s="229"/>
      <c r="T32" s="229"/>
      <c r="U32" s="229"/>
      <c r="V32" s="229"/>
      <c r="W32" s="229"/>
      <c r="X32" s="229"/>
      <c r="Y32" s="229"/>
      <c r="Z32" s="237"/>
      <c r="AA32" s="238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  <c r="AS32" s="50"/>
      <c r="AT32" s="50"/>
      <c r="AU32" s="50"/>
      <c r="AV32" s="50"/>
      <c r="AW32" s="50"/>
      <c r="AX32" s="50"/>
      <c r="AY32" s="50"/>
      <c r="AZ32" s="50"/>
      <c r="BA32" s="50"/>
      <c r="BB32" s="50"/>
      <c r="BC32" s="50"/>
      <c r="BD32" s="50"/>
      <c r="BE32" s="50"/>
      <c r="BF32" s="50"/>
      <c r="BG32" s="50"/>
      <c r="BH32" s="50"/>
      <c r="BI32" s="50"/>
      <c r="BJ32" s="50"/>
      <c r="BK32" s="50"/>
      <c r="BL32" s="50"/>
      <c r="BM32" s="50"/>
      <c r="BN32" s="50"/>
      <c r="BO32" s="50"/>
      <c r="BP32" s="50"/>
      <c r="BQ32" s="50"/>
      <c r="BR32" s="50"/>
      <c r="BS32" s="50"/>
      <c r="BT32" s="50"/>
      <c r="BU32" s="50"/>
      <c r="BV32" s="50"/>
      <c r="BW32" s="50"/>
      <c r="BX32" s="50"/>
      <c r="BY32" s="50"/>
      <c r="BZ32" s="50"/>
      <c r="CA32" s="50"/>
      <c r="CB32" s="50"/>
      <c r="CC32" s="50"/>
      <c r="CD32" s="50"/>
      <c r="CE32" s="50"/>
      <c r="CF32" s="50"/>
      <c r="CG32" s="50"/>
      <c r="CH32" s="50"/>
      <c r="CI32" s="50"/>
      <c r="CJ32" s="50"/>
      <c r="CK32" s="50"/>
      <c r="CL32" s="50"/>
      <c r="CM32" s="50"/>
      <c r="CN32" s="50"/>
      <c r="CO32" s="50"/>
      <c r="CP32" s="50"/>
      <c r="CQ32" s="50"/>
      <c r="CR32" s="50"/>
      <c r="CS32" s="50"/>
      <c r="CT32" s="50"/>
      <c r="CU32" s="50"/>
      <c r="CV32" s="50"/>
      <c r="CW32" s="50"/>
      <c r="CX32" s="50"/>
      <c r="CY32" s="50"/>
      <c r="CZ32" s="50"/>
      <c r="DA32" s="50"/>
      <c r="DB32" s="50"/>
      <c r="DC32" s="50"/>
      <c r="DD32" s="50"/>
      <c r="DE32" s="50"/>
      <c r="DF32" s="50"/>
    </row>
    <row r="33" spans="1:110" x14ac:dyDescent="0.25">
      <c r="A33" s="216"/>
      <c r="B33" s="216"/>
      <c r="C33" s="216"/>
      <c r="D33" s="157" t="s">
        <v>700</v>
      </c>
      <c r="E33" s="159"/>
      <c r="F33" s="322"/>
      <c r="G33" s="322"/>
      <c r="H33" s="327"/>
      <c r="I33" s="162"/>
      <c r="J33" s="167"/>
      <c r="K33" s="167"/>
      <c r="L33" s="167"/>
      <c r="M33" s="158"/>
      <c r="N33" s="158"/>
      <c r="O33" s="158"/>
      <c r="P33" s="158"/>
      <c r="Q33" s="160"/>
      <c r="R33" s="223"/>
      <c r="S33" s="229"/>
      <c r="T33" s="229"/>
      <c r="U33" s="229"/>
      <c r="V33" s="229"/>
      <c r="W33" s="229"/>
      <c r="X33" s="229"/>
      <c r="Y33" s="229"/>
      <c r="Z33" s="237"/>
      <c r="AA33" s="238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0"/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0"/>
      <c r="CR33" s="50"/>
      <c r="CS33" s="50"/>
      <c r="CT33" s="50"/>
      <c r="CU33" s="50"/>
      <c r="CV33" s="50"/>
      <c r="CW33" s="50"/>
      <c r="CX33" s="50"/>
      <c r="CY33" s="50"/>
      <c r="CZ33" s="50"/>
      <c r="DA33" s="50"/>
      <c r="DB33" s="50"/>
      <c r="DC33" s="50"/>
      <c r="DD33" s="50"/>
      <c r="DE33" s="50"/>
      <c r="DF33" s="50"/>
    </row>
    <row r="34" spans="1:110" ht="88.5" x14ac:dyDescent="0.25">
      <c r="A34" s="216" t="s">
        <v>655</v>
      </c>
      <c r="B34" s="296" t="s">
        <v>503</v>
      </c>
      <c r="C34" s="159"/>
      <c r="D34" s="160" t="s">
        <v>701</v>
      </c>
      <c r="E34" s="158">
        <f>'[2]R2 DUC THINH1 '!W240</f>
        <v>4</v>
      </c>
      <c r="F34" s="167">
        <f>'[2]R2 DUC THINH1 '!X240</f>
        <v>3000</v>
      </c>
      <c r="G34" s="167">
        <f>'[2]R2 DUC THINH1 '!Y240</f>
        <v>2800</v>
      </c>
      <c r="H34" s="167">
        <f>'[2]R2 DUC THINH1 '!Z240</f>
        <v>2600</v>
      </c>
      <c r="I34" s="162">
        <v>1200</v>
      </c>
      <c r="J34" s="167"/>
      <c r="K34" s="167">
        <v>2500</v>
      </c>
      <c r="L34" s="167">
        <v>2800</v>
      </c>
      <c r="M34" s="158"/>
      <c r="N34" s="158"/>
      <c r="O34" s="158"/>
      <c r="P34" s="158"/>
      <c r="Q34" s="257" t="s">
        <v>857</v>
      </c>
      <c r="R34" s="222"/>
      <c r="S34" s="229"/>
      <c r="T34" s="229"/>
      <c r="U34" s="229"/>
      <c r="V34" s="229"/>
      <c r="W34" s="229"/>
      <c r="X34" s="229"/>
      <c r="Y34" s="229"/>
      <c r="Z34" s="237"/>
      <c r="AA34" s="301" t="s">
        <v>659</v>
      </c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0"/>
      <c r="BH34" s="50"/>
      <c r="BI34" s="50"/>
      <c r="BJ34" s="50"/>
      <c r="BK34" s="50"/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0"/>
      <c r="CL34" s="50"/>
      <c r="CM34" s="50"/>
      <c r="CN34" s="50"/>
      <c r="CO34" s="50"/>
      <c r="CP34" s="50"/>
      <c r="CQ34" s="50"/>
      <c r="CR34" s="50"/>
      <c r="CS34" s="50"/>
      <c r="CT34" s="50"/>
      <c r="CU34" s="50"/>
      <c r="CV34" s="50"/>
      <c r="CW34" s="50"/>
      <c r="CX34" s="50"/>
      <c r="CY34" s="50"/>
      <c r="CZ34" s="50"/>
      <c r="DA34" s="50"/>
      <c r="DB34" s="50"/>
      <c r="DC34" s="50"/>
      <c r="DD34" s="50"/>
      <c r="DE34" s="50"/>
      <c r="DF34" s="50"/>
    </row>
    <row r="35" spans="1:110" ht="30" x14ac:dyDescent="0.25">
      <c r="A35" s="216"/>
      <c r="B35" s="296"/>
      <c r="C35" s="219"/>
      <c r="D35" s="160" t="s">
        <v>702</v>
      </c>
      <c r="E35" s="158"/>
      <c r="F35" s="167"/>
      <c r="G35" s="167"/>
      <c r="H35" s="167"/>
      <c r="I35" s="162">
        <v>800</v>
      </c>
      <c r="J35" s="167"/>
      <c r="K35" s="167">
        <v>1300</v>
      </c>
      <c r="L35" s="167">
        <v>1500</v>
      </c>
      <c r="M35" s="158"/>
      <c r="N35" s="158"/>
      <c r="O35" s="158"/>
      <c r="P35" s="158"/>
      <c r="Q35" s="254" t="s">
        <v>703</v>
      </c>
      <c r="R35" s="222"/>
      <c r="S35" s="229"/>
      <c r="T35" s="229"/>
      <c r="U35" s="229"/>
      <c r="V35" s="229"/>
      <c r="W35" s="229"/>
      <c r="X35" s="229"/>
      <c r="Y35" s="229"/>
      <c r="Z35" s="237"/>
      <c r="AA35" s="301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50"/>
      <c r="AY35" s="50"/>
      <c r="AZ35" s="50"/>
      <c r="BA35" s="50"/>
      <c r="BB35" s="50"/>
      <c r="BC35" s="50"/>
      <c r="BD35" s="50"/>
      <c r="BE35" s="50"/>
      <c r="BF35" s="50"/>
      <c r="BG35" s="50"/>
      <c r="BH35" s="50"/>
      <c r="BI35" s="50"/>
      <c r="BJ35" s="50"/>
      <c r="BK35" s="50"/>
      <c r="BL35" s="50"/>
      <c r="BM35" s="50"/>
      <c r="BN35" s="50"/>
      <c r="BO35" s="50"/>
      <c r="BP35" s="50"/>
      <c r="BQ35" s="50"/>
      <c r="BR35" s="50"/>
      <c r="BS35" s="50"/>
      <c r="BT35" s="50"/>
      <c r="BU35" s="50"/>
      <c r="BV35" s="50"/>
      <c r="BW35" s="50"/>
      <c r="BX35" s="50"/>
      <c r="BY35" s="50"/>
      <c r="BZ35" s="50"/>
      <c r="CA35" s="50"/>
      <c r="CB35" s="50"/>
      <c r="CC35" s="50"/>
      <c r="CD35" s="50"/>
      <c r="CE35" s="50"/>
      <c r="CF35" s="50"/>
      <c r="CG35" s="50"/>
      <c r="CH35" s="50"/>
      <c r="CI35" s="50"/>
      <c r="CJ35" s="50"/>
      <c r="CK35" s="50"/>
      <c r="CL35" s="50"/>
      <c r="CM35" s="50"/>
      <c r="CN35" s="50"/>
      <c r="CO35" s="50"/>
      <c r="CP35" s="50"/>
      <c r="CQ35" s="50"/>
      <c r="CR35" s="50"/>
      <c r="CS35" s="50"/>
      <c r="CT35" s="50"/>
      <c r="CU35" s="50"/>
      <c r="CV35" s="50"/>
      <c r="CW35" s="50"/>
      <c r="CX35" s="50"/>
      <c r="CY35" s="50"/>
      <c r="CZ35" s="50"/>
      <c r="DA35" s="50"/>
      <c r="DB35" s="50"/>
      <c r="DC35" s="50"/>
      <c r="DD35" s="50"/>
      <c r="DE35" s="50"/>
      <c r="DF35" s="50"/>
    </row>
    <row r="36" spans="1:110" ht="60" x14ac:dyDescent="0.25">
      <c r="A36" s="216" t="s">
        <v>656</v>
      </c>
      <c r="B36" s="219" t="s">
        <v>504</v>
      </c>
      <c r="C36" s="219"/>
      <c r="D36" s="160" t="s">
        <v>858</v>
      </c>
      <c r="E36" s="158">
        <f>'[2]R2 DUC THINH1 '!W395</f>
        <v>4</v>
      </c>
      <c r="F36" s="167">
        <f>'[2]R2 DUC THINH1 '!X395</f>
        <v>3630.7017500000002</v>
      </c>
      <c r="G36" s="167">
        <f>'[2]R2 DUC THINH1 '!Y395</f>
        <v>3094.76049375</v>
      </c>
      <c r="H36" s="167">
        <f>'[2]R2 DUC THINH1 '!Z395</f>
        <v>2788.0667250000001</v>
      </c>
      <c r="I36" s="162">
        <v>1200</v>
      </c>
      <c r="J36" s="167"/>
      <c r="K36" s="167">
        <v>2500</v>
      </c>
      <c r="L36" s="167">
        <v>2500</v>
      </c>
      <c r="M36" s="158"/>
      <c r="N36" s="158"/>
      <c r="O36" s="158"/>
      <c r="P36" s="158"/>
      <c r="Q36" s="254"/>
      <c r="R36" s="222"/>
      <c r="S36" s="229"/>
      <c r="T36" s="229"/>
      <c r="U36" s="229"/>
      <c r="V36" s="229"/>
      <c r="W36" s="229"/>
      <c r="X36" s="229"/>
      <c r="Y36" s="229"/>
      <c r="Z36" s="237"/>
      <c r="AA36" s="238" t="s">
        <v>657</v>
      </c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0"/>
      <c r="AY36" s="50"/>
      <c r="AZ36" s="50"/>
      <c r="BA36" s="50"/>
      <c r="BB36" s="50"/>
      <c r="BC36" s="50"/>
      <c r="BD36" s="50"/>
      <c r="BE36" s="50"/>
      <c r="BF36" s="50"/>
      <c r="BG36" s="50"/>
      <c r="BH36" s="50"/>
      <c r="BI36" s="50"/>
      <c r="BJ36" s="50"/>
      <c r="BK36" s="50"/>
      <c r="BL36" s="50"/>
      <c r="BM36" s="50"/>
      <c r="BN36" s="50"/>
      <c r="BO36" s="50"/>
      <c r="BP36" s="50"/>
      <c r="BQ36" s="50"/>
      <c r="BR36" s="50"/>
      <c r="BS36" s="50"/>
      <c r="BT36" s="50"/>
      <c r="BU36" s="50"/>
      <c r="BV36" s="50"/>
      <c r="BW36" s="50"/>
      <c r="BX36" s="50"/>
      <c r="BY36" s="50"/>
      <c r="BZ36" s="50"/>
      <c r="CA36" s="50"/>
      <c r="CB36" s="50"/>
      <c r="CC36" s="50"/>
      <c r="CD36" s="50"/>
      <c r="CE36" s="50"/>
      <c r="CF36" s="50"/>
      <c r="CG36" s="50"/>
      <c r="CH36" s="50"/>
      <c r="CI36" s="50"/>
      <c r="CJ36" s="50"/>
      <c r="CK36" s="50"/>
      <c r="CL36" s="50"/>
      <c r="CM36" s="50"/>
      <c r="CN36" s="50"/>
      <c r="CO36" s="50"/>
      <c r="CP36" s="50"/>
      <c r="CQ36" s="50"/>
      <c r="CR36" s="50"/>
      <c r="CS36" s="50"/>
      <c r="CT36" s="50"/>
      <c r="CU36" s="50"/>
      <c r="CV36" s="50"/>
      <c r="CW36" s="50"/>
      <c r="CX36" s="50"/>
      <c r="CY36" s="50"/>
      <c r="CZ36" s="50"/>
      <c r="DA36" s="50"/>
      <c r="DB36" s="50"/>
      <c r="DC36" s="50"/>
      <c r="DD36" s="50"/>
      <c r="DE36" s="50"/>
      <c r="DF36" s="50"/>
    </row>
    <row r="37" spans="1:110" ht="29.25" x14ac:dyDescent="0.25">
      <c r="A37" s="216"/>
      <c r="B37" s="219"/>
      <c r="C37" s="219"/>
      <c r="D37" s="157" t="s">
        <v>704</v>
      </c>
      <c r="E37" s="158"/>
      <c r="F37" s="167"/>
      <c r="G37" s="167"/>
      <c r="H37" s="167"/>
      <c r="I37" s="162"/>
      <c r="J37" s="167"/>
      <c r="K37" s="167"/>
      <c r="L37" s="167"/>
      <c r="M37" s="158"/>
      <c r="N37" s="158"/>
      <c r="O37" s="158"/>
      <c r="P37" s="158"/>
      <c r="Q37" s="254" t="s">
        <v>859</v>
      </c>
      <c r="R37" s="222"/>
      <c r="S37" s="229"/>
      <c r="T37" s="229"/>
      <c r="U37" s="229"/>
      <c r="V37" s="229"/>
      <c r="W37" s="229"/>
      <c r="X37" s="229"/>
      <c r="Y37" s="229"/>
      <c r="Z37" s="237"/>
      <c r="AA37" s="238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  <c r="AS37" s="50"/>
      <c r="AT37" s="50"/>
      <c r="AU37" s="50"/>
      <c r="AV37" s="50"/>
      <c r="AW37" s="50"/>
      <c r="AX37" s="50"/>
      <c r="AY37" s="50"/>
      <c r="AZ37" s="50"/>
      <c r="BA37" s="50"/>
      <c r="BB37" s="50"/>
      <c r="BC37" s="50"/>
      <c r="BD37" s="50"/>
      <c r="BE37" s="50"/>
      <c r="BF37" s="50"/>
      <c r="BG37" s="50"/>
      <c r="BH37" s="50"/>
      <c r="BI37" s="50"/>
      <c r="BJ37" s="50"/>
      <c r="BK37" s="50"/>
      <c r="BL37" s="50"/>
      <c r="BM37" s="50"/>
      <c r="BN37" s="50"/>
      <c r="BO37" s="50"/>
      <c r="BP37" s="50"/>
      <c r="BQ37" s="50"/>
      <c r="BR37" s="50"/>
      <c r="BS37" s="50"/>
      <c r="BT37" s="50"/>
      <c r="BU37" s="50"/>
      <c r="BV37" s="50"/>
      <c r="BW37" s="50"/>
      <c r="BX37" s="50"/>
      <c r="BY37" s="50"/>
      <c r="BZ37" s="50"/>
      <c r="CA37" s="50"/>
      <c r="CB37" s="50"/>
      <c r="CC37" s="50"/>
      <c r="CD37" s="50"/>
      <c r="CE37" s="50"/>
      <c r="CF37" s="50"/>
      <c r="CG37" s="50"/>
      <c r="CH37" s="50"/>
      <c r="CI37" s="50"/>
      <c r="CJ37" s="50"/>
      <c r="CK37" s="50"/>
      <c r="CL37" s="50"/>
      <c r="CM37" s="50"/>
      <c r="CN37" s="50"/>
      <c r="CO37" s="50"/>
      <c r="CP37" s="50"/>
      <c r="CQ37" s="50"/>
      <c r="CR37" s="50"/>
      <c r="CS37" s="50"/>
      <c r="CT37" s="50"/>
      <c r="CU37" s="50"/>
      <c r="CV37" s="50"/>
      <c r="CW37" s="50"/>
      <c r="CX37" s="50"/>
      <c r="CY37" s="50"/>
      <c r="CZ37" s="50"/>
      <c r="DA37" s="50"/>
      <c r="DB37" s="50"/>
      <c r="DC37" s="50"/>
      <c r="DD37" s="50"/>
      <c r="DE37" s="50"/>
      <c r="DF37" s="50"/>
    </row>
    <row r="38" spans="1:110" ht="30" x14ac:dyDescent="0.25">
      <c r="A38" s="216"/>
      <c r="B38" s="219" t="s">
        <v>505</v>
      </c>
      <c r="C38" s="219"/>
      <c r="D38" s="294" t="s">
        <v>705</v>
      </c>
      <c r="E38" s="158">
        <f>'[2]R2 DUC THINH1 '!W237</f>
        <v>1</v>
      </c>
      <c r="F38" s="167">
        <f>'[2]R2 DUC THINH1 '!X237</f>
        <v>2400</v>
      </c>
      <c r="G38" s="167">
        <f>'[2]R2 DUC THINH1 '!Y237</f>
        <v>2400</v>
      </c>
      <c r="H38" s="167">
        <f>'[2]R2 DUC THINH1 '!Z237</f>
        <v>2400</v>
      </c>
      <c r="I38" s="162">
        <v>1200</v>
      </c>
      <c r="J38" s="167"/>
      <c r="K38" s="167">
        <v>2500</v>
      </c>
      <c r="L38" s="321">
        <v>2500</v>
      </c>
      <c r="M38" s="158"/>
      <c r="N38" s="158"/>
      <c r="O38" s="158"/>
      <c r="P38" s="158"/>
      <c r="Q38" s="254" t="s">
        <v>706</v>
      </c>
      <c r="R38" s="222"/>
      <c r="S38" s="229"/>
      <c r="T38" s="229"/>
      <c r="U38" s="229"/>
      <c r="V38" s="229"/>
      <c r="W38" s="229"/>
      <c r="X38" s="229"/>
      <c r="Y38" s="229"/>
      <c r="Z38" s="237"/>
      <c r="AA38" s="238" t="s">
        <v>657</v>
      </c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  <c r="BA38" s="50"/>
      <c r="BB38" s="50"/>
      <c r="BC38" s="50"/>
      <c r="BD38" s="50"/>
      <c r="BE38" s="50"/>
      <c r="BF38" s="50"/>
      <c r="BG38" s="50"/>
      <c r="BH38" s="50"/>
      <c r="BI38" s="50"/>
      <c r="BJ38" s="50"/>
      <c r="BK38" s="50"/>
      <c r="BL38" s="50"/>
      <c r="BM38" s="50"/>
      <c r="BN38" s="50"/>
      <c r="BO38" s="50"/>
      <c r="BP38" s="50"/>
      <c r="BQ38" s="50"/>
      <c r="BR38" s="50"/>
      <c r="BS38" s="50"/>
      <c r="BT38" s="50"/>
      <c r="BU38" s="50"/>
      <c r="BV38" s="50"/>
      <c r="BW38" s="50"/>
      <c r="BX38" s="50"/>
      <c r="BY38" s="50"/>
      <c r="BZ38" s="50"/>
      <c r="CA38" s="50"/>
      <c r="CB38" s="50"/>
      <c r="CC38" s="50"/>
      <c r="CD38" s="50"/>
      <c r="CE38" s="50"/>
      <c r="CF38" s="50"/>
      <c r="CG38" s="50"/>
      <c r="CH38" s="50"/>
      <c r="CI38" s="50"/>
      <c r="CJ38" s="50"/>
      <c r="CK38" s="50"/>
      <c r="CL38" s="50"/>
      <c r="CM38" s="50"/>
      <c r="CN38" s="50"/>
      <c r="CO38" s="50"/>
      <c r="CP38" s="50"/>
      <c r="CQ38" s="50"/>
      <c r="CR38" s="50"/>
      <c r="CS38" s="50"/>
      <c r="CT38" s="50"/>
      <c r="CU38" s="50"/>
      <c r="CV38" s="50"/>
      <c r="CW38" s="50"/>
      <c r="CX38" s="50"/>
      <c r="CY38" s="50"/>
      <c r="CZ38" s="50"/>
      <c r="DA38" s="50"/>
      <c r="DB38" s="50"/>
      <c r="DC38" s="50"/>
      <c r="DD38" s="50"/>
      <c r="DE38" s="50"/>
      <c r="DF38" s="50"/>
    </row>
    <row r="39" spans="1:110" ht="30" x14ac:dyDescent="0.25">
      <c r="A39" s="216"/>
      <c r="B39" s="219"/>
      <c r="C39" s="219"/>
      <c r="D39" s="294"/>
      <c r="E39" s="158"/>
      <c r="F39" s="167"/>
      <c r="G39" s="167"/>
      <c r="H39" s="167"/>
      <c r="I39" s="162">
        <v>800</v>
      </c>
      <c r="J39" s="167"/>
      <c r="K39" s="167"/>
      <c r="L39" s="324"/>
      <c r="M39" s="158"/>
      <c r="N39" s="158"/>
      <c r="O39" s="158"/>
      <c r="P39" s="158"/>
      <c r="Q39" s="254" t="s">
        <v>707</v>
      </c>
      <c r="R39" s="222"/>
      <c r="S39" s="229"/>
      <c r="T39" s="229"/>
      <c r="U39" s="229"/>
      <c r="V39" s="229"/>
      <c r="W39" s="229"/>
      <c r="X39" s="229"/>
      <c r="Y39" s="229"/>
      <c r="Z39" s="237"/>
      <c r="AA39" s="238" t="s">
        <v>668</v>
      </c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  <c r="AS39" s="50"/>
      <c r="AT39" s="50"/>
      <c r="AU39" s="50"/>
      <c r="AV39" s="50"/>
      <c r="AW39" s="50"/>
      <c r="AX39" s="50"/>
      <c r="AY39" s="50"/>
      <c r="AZ39" s="50"/>
      <c r="BA39" s="50"/>
      <c r="BB39" s="50"/>
      <c r="BC39" s="50"/>
      <c r="BD39" s="50"/>
      <c r="BE39" s="50"/>
      <c r="BF39" s="50"/>
      <c r="BG39" s="50"/>
      <c r="BH39" s="50"/>
      <c r="BI39" s="50"/>
      <c r="BJ39" s="50"/>
      <c r="BK39" s="50"/>
      <c r="BL39" s="50"/>
      <c r="BM39" s="50"/>
      <c r="BN39" s="50"/>
      <c r="BO39" s="50"/>
      <c r="BP39" s="50"/>
      <c r="BQ39" s="50"/>
      <c r="BR39" s="50"/>
      <c r="BS39" s="50"/>
      <c r="BT39" s="50"/>
      <c r="BU39" s="50"/>
      <c r="BV39" s="50"/>
      <c r="BW39" s="50"/>
      <c r="BX39" s="50"/>
      <c r="BY39" s="50"/>
      <c r="BZ39" s="50"/>
      <c r="CA39" s="50"/>
      <c r="CB39" s="50"/>
      <c r="CC39" s="50"/>
      <c r="CD39" s="50"/>
      <c r="CE39" s="50"/>
      <c r="CF39" s="50"/>
      <c r="CG39" s="50"/>
      <c r="CH39" s="50"/>
      <c r="CI39" s="50"/>
      <c r="CJ39" s="50"/>
      <c r="CK39" s="50"/>
      <c r="CL39" s="50"/>
      <c r="CM39" s="50"/>
      <c r="CN39" s="50"/>
      <c r="CO39" s="50"/>
      <c r="CP39" s="50"/>
      <c r="CQ39" s="50"/>
      <c r="CR39" s="50"/>
      <c r="CS39" s="50"/>
      <c r="CT39" s="50"/>
      <c r="CU39" s="50"/>
      <c r="CV39" s="50"/>
      <c r="CW39" s="50"/>
      <c r="CX39" s="50"/>
      <c r="CY39" s="50"/>
      <c r="CZ39" s="50"/>
      <c r="DA39" s="50"/>
      <c r="DB39" s="50"/>
      <c r="DC39" s="50"/>
      <c r="DD39" s="50"/>
      <c r="DE39" s="50"/>
      <c r="DF39" s="50"/>
    </row>
    <row r="40" spans="1:110" ht="30" x14ac:dyDescent="0.25">
      <c r="A40" s="216"/>
      <c r="B40" s="219" t="s">
        <v>513</v>
      </c>
      <c r="C40" s="219"/>
      <c r="D40" s="294"/>
      <c r="E40" s="158"/>
      <c r="F40" s="167"/>
      <c r="G40" s="167"/>
      <c r="H40" s="167"/>
      <c r="I40" s="162">
        <v>1800</v>
      </c>
      <c r="J40" s="167"/>
      <c r="K40" s="167"/>
      <c r="L40" s="325"/>
      <c r="M40" s="158"/>
      <c r="N40" s="158"/>
      <c r="O40" s="158"/>
      <c r="P40" s="158"/>
      <c r="Q40" s="160" t="s">
        <v>708</v>
      </c>
      <c r="R40" s="222"/>
      <c r="S40" s="229"/>
      <c r="T40" s="229"/>
      <c r="U40" s="229"/>
      <c r="V40" s="229"/>
      <c r="W40" s="229"/>
      <c r="X40" s="229"/>
      <c r="Y40" s="229"/>
      <c r="Z40" s="237"/>
      <c r="AA40" s="238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0"/>
      <c r="AN40" s="50"/>
      <c r="AO40" s="50"/>
      <c r="AP40" s="50"/>
      <c r="AQ40" s="50"/>
      <c r="AR40" s="50"/>
      <c r="AS40" s="50"/>
      <c r="AT40" s="50"/>
      <c r="AU40" s="50"/>
      <c r="AV40" s="50"/>
      <c r="AW40" s="50"/>
      <c r="AX40" s="50"/>
      <c r="AY40" s="50"/>
      <c r="AZ40" s="50"/>
      <c r="BA40" s="50"/>
      <c r="BB40" s="50"/>
      <c r="BC40" s="50"/>
      <c r="BD40" s="50"/>
      <c r="BE40" s="50"/>
      <c r="BF40" s="50"/>
      <c r="BG40" s="50"/>
      <c r="BH40" s="50"/>
      <c r="BI40" s="50"/>
      <c r="BJ40" s="50"/>
      <c r="BK40" s="50"/>
      <c r="BL40" s="50"/>
      <c r="BM40" s="50"/>
      <c r="BN40" s="50"/>
      <c r="BO40" s="50"/>
      <c r="BP40" s="50"/>
      <c r="BQ40" s="50"/>
      <c r="BR40" s="50"/>
      <c r="BS40" s="50"/>
      <c r="BT40" s="50"/>
      <c r="BU40" s="50"/>
      <c r="BV40" s="50"/>
      <c r="BW40" s="50"/>
      <c r="BX40" s="50"/>
      <c r="BY40" s="50"/>
      <c r="BZ40" s="50"/>
      <c r="CA40" s="50"/>
      <c r="CB40" s="50"/>
      <c r="CC40" s="50"/>
      <c r="CD40" s="50"/>
      <c r="CE40" s="50"/>
      <c r="CF40" s="50"/>
      <c r="CG40" s="50"/>
      <c r="CH40" s="50"/>
      <c r="CI40" s="50"/>
      <c r="CJ40" s="50"/>
      <c r="CK40" s="50"/>
      <c r="CL40" s="50"/>
      <c r="CM40" s="50"/>
      <c r="CN40" s="50"/>
      <c r="CO40" s="50"/>
      <c r="CP40" s="50"/>
      <c r="CQ40" s="50"/>
      <c r="CR40" s="50"/>
      <c r="CS40" s="50"/>
      <c r="CT40" s="50"/>
      <c r="CU40" s="50"/>
      <c r="CV40" s="50"/>
      <c r="CW40" s="50"/>
      <c r="CX40" s="50"/>
      <c r="CY40" s="50"/>
      <c r="CZ40" s="50"/>
      <c r="DA40" s="50"/>
      <c r="DB40" s="50"/>
      <c r="DC40" s="50"/>
      <c r="DD40" s="50"/>
      <c r="DE40" s="50"/>
      <c r="DF40" s="50"/>
    </row>
    <row r="41" spans="1:110" x14ac:dyDescent="0.25">
      <c r="A41" s="216"/>
      <c r="B41" s="216" t="s">
        <v>83</v>
      </c>
      <c r="C41" s="216"/>
      <c r="D41" s="157" t="s">
        <v>439</v>
      </c>
      <c r="E41" s="158"/>
      <c r="F41" s="167"/>
      <c r="G41" s="167"/>
      <c r="H41" s="167"/>
      <c r="I41" s="164"/>
      <c r="J41" s="167"/>
      <c r="K41" s="167"/>
      <c r="L41" s="167"/>
      <c r="M41" s="158"/>
      <c r="N41" s="158"/>
      <c r="O41" s="158"/>
      <c r="P41" s="158"/>
      <c r="Q41" s="254"/>
      <c r="R41" s="222"/>
      <c r="S41" s="229" t="s">
        <v>572</v>
      </c>
      <c r="T41" s="229"/>
      <c r="U41" s="229"/>
      <c r="V41" s="229"/>
      <c r="W41" s="229"/>
      <c r="X41" s="229"/>
      <c r="Y41" s="229"/>
      <c r="Z41" s="237"/>
      <c r="AA41" s="238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  <c r="BM41" s="50"/>
      <c r="BN41" s="50"/>
      <c r="BO41" s="50"/>
      <c r="BP41" s="50"/>
      <c r="BQ41" s="50"/>
      <c r="BR41" s="50"/>
      <c r="BS41" s="50"/>
      <c r="BT41" s="50"/>
      <c r="BU41" s="50"/>
      <c r="BV41" s="50"/>
      <c r="BW41" s="50"/>
      <c r="BX41" s="50"/>
      <c r="BY41" s="50"/>
      <c r="BZ41" s="50"/>
      <c r="CA41" s="50"/>
      <c r="CB41" s="50"/>
      <c r="CC41" s="50"/>
      <c r="CD41" s="50"/>
      <c r="CE41" s="50"/>
      <c r="CF41" s="50"/>
      <c r="CG41" s="50"/>
      <c r="CH41" s="50"/>
      <c r="CI41" s="50"/>
      <c r="CJ41" s="50"/>
      <c r="CK41" s="50"/>
      <c r="CL41" s="50"/>
      <c r="CM41" s="50"/>
      <c r="CN41" s="50"/>
      <c r="CO41" s="50"/>
      <c r="CP41" s="50"/>
      <c r="CQ41" s="50"/>
      <c r="CR41" s="50"/>
      <c r="CS41" s="50"/>
      <c r="CT41" s="50"/>
      <c r="CU41" s="50"/>
      <c r="CV41" s="50"/>
      <c r="CW41" s="50"/>
      <c r="CX41" s="50"/>
      <c r="CY41" s="50"/>
      <c r="CZ41" s="50"/>
      <c r="DA41" s="50"/>
      <c r="DB41" s="50"/>
      <c r="DC41" s="50"/>
      <c r="DD41" s="50"/>
      <c r="DE41" s="50"/>
      <c r="DF41" s="50"/>
    </row>
    <row r="42" spans="1:110" x14ac:dyDescent="0.25">
      <c r="A42" s="296">
        <v>3</v>
      </c>
      <c r="B42" s="293" t="s">
        <v>402</v>
      </c>
      <c r="C42" s="217"/>
      <c r="D42" s="157" t="s">
        <v>150</v>
      </c>
      <c r="E42" s="158"/>
      <c r="F42" s="167"/>
      <c r="G42" s="167"/>
      <c r="H42" s="167"/>
      <c r="I42" s="164"/>
      <c r="J42" s="167">
        <f t="shared" ref="J42:J87" si="0">G42</f>
        <v>0</v>
      </c>
      <c r="K42" s="167"/>
      <c r="L42" s="167">
        <f t="shared" ref="L42:L84" si="1">ROUND((J42*80/100),-2)</f>
        <v>0</v>
      </c>
      <c r="M42" s="158"/>
      <c r="N42" s="158"/>
      <c r="O42" s="158"/>
      <c r="P42" s="158"/>
      <c r="Q42" s="254"/>
      <c r="R42" s="222"/>
      <c r="S42" s="229" t="s">
        <v>572</v>
      </c>
      <c r="T42" s="229"/>
      <c r="U42" s="229"/>
      <c r="V42" s="229"/>
      <c r="W42" s="229"/>
      <c r="X42" s="229"/>
      <c r="Y42" s="229"/>
      <c r="Z42" s="237"/>
      <c r="AA42" s="238"/>
      <c r="AB42" s="50"/>
      <c r="AC42" s="50"/>
      <c r="AD42" s="50"/>
      <c r="AE42" s="50"/>
      <c r="AF42" s="50"/>
      <c r="AG42" s="50"/>
      <c r="AH42" s="50"/>
      <c r="AI42" s="50"/>
      <c r="AJ42" s="50"/>
      <c r="AK42" s="50"/>
      <c r="AL42" s="50"/>
      <c r="AM42" s="50"/>
      <c r="AN42" s="50"/>
      <c r="AO42" s="50"/>
      <c r="AP42" s="50"/>
      <c r="AQ42" s="50"/>
      <c r="AR42" s="50"/>
      <c r="AS42" s="50"/>
      <c r="AT42" s="50"/>
      <c r="AU42" s="50"/>
      <c r="AV42" s="50"/>
      <c r="AW42" s="50"/>
      <c r="AX42" s="50"/>
      <c r="AY42" s="50"/>
      <c r="AZ42" s="50"/>
      <c r="BA42" s="50"/>
      <c r="BB42" s="50"/>
      <c r="BC42" s="50"/>
      <c r="BD42" s="50"/>
      <c r="BE42" s="50"/>
      <c r="BF42" s="50"/>
      <c r="BG42" s="50"/>
      <c r="BH42" s="50"/>
      <c r="BI42" s="50"/>
      <c r="BJ42" s="50"/>
      <c r="BK42" s="50"/>
      <c r="BL42" s="50"/>
      <c r="BM42" s="50"/>
      <c r="BN42" s="50"/>
      <c r="BO42" s="50"/>
      <c r="BP42" s="50"/>
      <c r="BQ42" s="50"/>
      <c r="BR42" s="50"/>
      <c r="BS42" s="50"/>
      <c r="BT42" s="50"/>
      <c r="BU42" s="50"/>
      <c r="BV42" s="50"/>
      <c r="BW42" s="50"/>
      <c r="BX42" s="50"/>
      <c r="BY42" s="50"/>
      <c r="BZ42" s="50"/>
      <c r="CA42" s="50"/>
      <c r="CB42" s="50"/>
      <c r="CC42" s="50"/>
      <c r="CD42" s="50"/>
      <c r="CE42" s="50"/>
      <c r="CF42" s="50"/>
      <c r="CG42" s="50"/>
      <c r="CH42" s="50"/>
      <c r="CI42" s="50"/>
      <c r="CJ42" s="50"/>
      <c r="CK42" s="50"/>
      <c r="CL42" s="50"/>
      <c r="CM42" s="50"/>
      <c r="CN42" s="50"/>
      <c r="CO42" s="50"/>
      <c r="CP42" s="50"/>
      <c r="CQ42" s="50"/>
      <c r="CR42" s="50"/>
      <c r="CS42" s="50"/>
      <c r="CT42" s="50"/>
      <c r="CU42" s="50"/>
      <c r="CV42" s="50"/>
      <c r="CW42" s="50"/>
      <c r="CX42" s="50"/>
      <c r="CY42" s="50"/>
      <c r="CZ42" s="50"/>
      <c r="DA42" s="50"/>
      <c r="DB42" s="50"/>
      <c r="DC42" s="50"/>
      <c r="DD42" s="50"/>
      <c r="DE42" s="50"/>
      <c r="DF42" s="50"/>
    </row>
    <row r="43" spans="1:110" ht="30" x14ac:dyDescent="0.25">
      <c r="A43" s="296"/>
      <c r="B43" s="293"/>
      <c r="C43" s="293"/>
      <c r="D43" s="294" t="s">
        <v>716</v>
      </c>
      <c r="E43" s="158"/>
      <c r="F43" s="167"/>
      <c r="G43" s="167"/>
      <c r="H43" s="167"/>
      <c r="I43" s="164">
        <v>600</v>
      </c>
      <c r="J43" s="167">
        <f t="shared" si="0"/>
        <v>0</v>
      </c>
      <c r="K43" s="167"/>
      <c r="L43" s="320">
        <v>750</v>
      </c>
      <c r="M43" s="158"/>
      <c r="N43" s="158"/>
      <c r="O43" s="158"/>
      <c r="P43" s="158"/>
      <c r="Q43" s="160" t="s">
        <v>712</v>
      </c>
      <c r="R43" s="222"/>
      <c r="S43" s="229" t="s">
        <v>572</v>
      </c>
      <c r="T43" s="229"/>
      <c r="U43" s="229"/>
      <c r="V43" s="229"/>
      <c r="W43" s="229"/>
      <c r="X43" s="229"/>
      <c r="Y43" s="229"/>
      <c r="Z43" s="237"/>
      <c r="AA43" s="238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  <c r="AS43" s="50"/>
      <c r="AT43" s="50"/>
      <c r="AU43" s="50"/>
      <c r="AV43" s="50"/>
      <c r="AW43" s="50"/>
      <c r="AX43" s="50"/>
      <c r="AY43" s="50"/>
      <c r="AZ43" s="50"/>
      <c r="BA43" s="50"/>
      <c r="BB43" s="50"/>
      <c r="BC43" s="50"/>
      <c r="BD43" s="50"/>
      <c r="BE43" s="50"/>
      <c r="BF43" s="50"/>
      <c r="BG43" s="50"/>
      <c r="BH43" s="50"/>
      <c r="BI43" s="50"/>
      <c r="BJ43" s="50"/>
      <c r="BK43" s="50"/>
      <c r="BL43" s="50"/>
      <c r="BM43" s="50"/>
      <c r="BN43" s="50"/>
      <c r="BO43" s="50"/>
      <c r="BP43" s="50"/>
      <c r="BQ43" s="50"/>
      <c r="BR43" s="50"/>
      <c r="BS43" s="50"/>
      <c r="BT43" s="50"/>
      <c r="BU43" s="50"/>
      <c r="BV43" s="50"/>
      <c r="BW43" s="50"/>
      <c r="BX43" s="50"/>
      <c r="BY43" s="50"/>
      <c r="BZ43" s="50"/>
      <c r="CA43" s="50"/>
      <c r="CB43" s="50"/>
      <c r="CC43" s="50"/>
      <c r="CD43" s="50"/>
      <c r="CE43" s="50"/>
      <c r="CF43" s="50"/>
      <c r="CG43" s="50"/>
      <c r="CH43" s="50"/>
      <c r="CI43" s="50"/>
      <c r="CJ43" s="50"/>
      <c r="CK43" s="50"/>
      <c r="CL43" s="50"/>
      <c r="CM43" s="50"/>
      <c r="CN43" s="50"/>
      <c r="CO43" s="50"/>
      <c r="CP43" s="50"/>
      <c r="CQ43" s="50"/>
      <c r="CR43" s="50"/>
      <c r="CS43" s="50"/>
      <c r="CT43" s="50"/>
      <c r="CU43" s="50"/>
      <c r="CV43" s="50"/>
      <c r="CW43" s="50"/>
      <c r="CX43" s="50"/>
      <c r="CY43" s="50"/>
      <c r="CZ43" s="50"/>
      <c r="DA43" s="50"/>
      <c r="DB43" s="50"/>
      <c r="DC43" s="50"/>
      <c r="DD43" s="50"/>
      <c r="DE43" s="50"/>
      <c r="DF43" s="50"/>
    </row>
    <row r="44" spans="1:110" ht="30" x14ac:dyDescent="0.25">
      <c r="A44" s="296"/>
      <c r="B44" s="293"/>
      <c r="C44" s="293"/>
      <c r="D44" s="294"/>
      <c r="E44" s="158"/>
      <c r="F44" s="167"/>
      <c r="G44" s="167"/>
      <c r="H44" s="167"/>
      <c r="I44" s="164">
        <v>450</v>
      </c>
      <c r="J44" s="167">
        <f t="shared" si="0"/>
        <v>0</v>
      </c>
      <c r="K44" s="167"/>
      <c r="L44" s="320"/>
      <c r="M44" s="158"/>
      <c r="N44" s="158"/>
      <c r="O44" s="158"/>
      <c r="P44" s="158"/>
      <c r="Q44" s="160" t="s">
        <v>713</v>
      </c>
      <c r="R44" s="222"/>
      <c r="S44" s="229" t="s">
        <v>572</v>
      </c>
      <c r="T44" s="229"/>
      <c r="U44" s="229"/>
      <c r="V44" s="229"/>
      <c r="W44" s="229"/>
      <c r="X44" s="229"/>
      <c r="Y44" s="229"/>
      <c r="Z44" s="237"/>
      <c r="AA44" s="240" t="s">
        <v>573</v>
      </c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  <c r="AS44" s="50"/>
      <c r="AT44" s="50"/>
      <c r="AU44" s="50"/>
      <c r="AV44" s="50"/>
      <c r="AW44" s="50"/>
      <c r="AX44" s="50"/>
      <c r="AY44" s="50"/>
      <c r="AZ44" s="50"/>
      <c r="BA44" s="50"/>
      <c r="BB44" s="50"/>
      <c r="BC44" s="50"/>
      <c r="BD44" s="50"/>
      <c r="BE44" s="50"/>
      <c r="BF44" s="50"/>
      <c r="BG44" s="50"/>
      <c r="BH44" s="50"/>
      <c r="BI44" s="50"/>
      <c r="BJ44" s="50"/>
      <c r="BK44" s="50"/>
      <c r="BL44" s="50"/>
      <c r="BM44" s="50"/>
      <c r="BN44" s="50"/>
      <c r="BO44" s="50"/>
      <c r="BP44" s="50"/>
      <c r="BQ44" s="50"/>
      <c r="BR44" s="50"/>
      <c r="BS44" s="50"/>
      <c r="BT44" s="50"/>
      <c r="BU44" s="50"/>
      <c r="BV44" s="50"/>
      <c r="BW44" s="50"/>
      <c r="BX44" s="50"/>
      <c r="BY44" s="50"/>
      <c r="BZ44" s="50"/>
      <c r="CA44" s="50"/>
      <c r="CB44" s="50"/>
      <c r="CC44" s="50"/>
      <c r="CD44" s="50"/>
      <c r="CE44" s="50"/>
      <c r="CF44" s="50"/>
      <c r="CG44" s="50"/>
      <c r="CH44" s="50"/>
      <c r="CI44" s="50"/>
      <c r="CJ44" s="50"/>
      <c r="CK44" s="50"/>
      <c r="CL44" s="50"/>
      <c r="CM44" s="50"/>
      <c r="CN44" s="50"/>
      <c r="CO44" s="50"/>
      <c r="CP44" s="50"/>
      <c r="CQ44" s="50"/>
      <c r="CR44" s="50"/>
      <c r="CS44" s="50"/>
      <c r="CT44" s="50"/>
      <c r="CU44" s="50"/>
      <c r="CV44" s="50"/>
      <c r="CW44" s="50"/>
      <c r="CX44" s="50"/>
      <c r="CY44" s="50"/>
      <c r="CZ44" s="50"/>
      <c r="DA44" s="50"/>
      <c r="DB44" s="50"/>
      <c r="DC44" s="50"/>
      <c r="DD44" s="50"/>
      <c r="DE44" s="50"/>
      <c r="DF44" s="50"/>
    </row>
    <row r="45" spans="1:110" ht="30" x14ac:dyDescent="0.25">
      <c r="A45" s="296"/>
      <c r="B45" s="293"/>
      <c r="C45" s="293"/>
      <c r="D45" s="294"/>
      <c r="E45" s="158"/>
      <c r="F45" s="167"/>
      <c r="G45" s="167"/>
      <c r="H45" s="167"/>
      <c r="I45" s="164">
        <v>400</v>
      </c>
      <c r="J45" s="167">
        <f t="shared" si="0"/>
        <v>0</v>
      </c>
      <c r="K45" s="167"/>
      <c r="L45" s="320"/>
      <c r="M45" s="158"/>
      <c r="N45" s="158"/>
      <c r="O45" s="158"/>
      <c r="P45" s="158"/>
      <c r="Q45" s="160" t="s">
        <v>714</v>
      </c>
      <c r="R45" s="222"/>
      <c r="S45" s="229" t="s">
        <v>572</v>
      </c>
      <c r="T45" s="229"/>
      <c r="U45" s="229"/>
      <c r="V45" s="229"/>
      <c r="W45" s="229"/>
      <c r="X45" s="229"/>
      <c r="Y45" s="229"/>
      <c r="Z45" s="237"/>
      <c r="AA45" s="238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50"/>
      <c r="BX45" s="50"/>
      <c r="BY45" s="50"/>
      <c r="BZ45" s="50"/>
      <c r="CA45" s="50"/>
      <c r="CB45" s="50"/>
      <c r="CC45" s="50"/>
      <c r="CD45" s="50"/>
      <c r="CE45" s="50"/>
      <c r="CF45" s="50"/>
      <c r="CG45" s="50"/>
      <c r="CH45" s="50"/>
      <c r="CI45" s="50"/>
      <c r="CJ45" s="50"/>
      <c r="CK45" s="50"/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A45" s="50"/>
      <c r="DB45" s="50"/>
      <c r="DC45" s="50"/>
      <c r="DD45" s="50"/>
      <c r="DE45" s="50"/>
      <c r="DF45" s="50"/>
    </row>
    <row r="46" spans="1:110" ht="30" x14ac:dyDescent="0.25">
      <c r="A46" s="296"/>
      <c r="B46" s="293"/>
      <c r="C46" s="217"/>
      <c r="D46" s="294"/>
      <c r="E46" s="158"/>
      <c r="F46" s="167"/>
      <c r="G46" s="167"/>
      <c r="H46" s="167"/>
      <c r="I46" s="164"/>
      <c r="J46" s="167">
        <f t="shared" si="0"/>
        <v>0</v>
      </c>
      <c r="K46" s="167"/>
      <c r="L46" s="320"/>
      <c r="M46" s="158"/>
      <c r="N46" s="158"/>
      <c r="O46" s="158"/>
      <c r="P46" s="158"/>
      <c r="Q46" s="158" t="s">
        <v>715</v>
      </c>
      <c r="R46" s="222"/>
      <c r="S46" s="229"/>
      <c r="T46" s="229"/>
      <c r="U46" s="229"/>
      <c r="V46" s="229"/>
      <c r="W46" s="229"/>
      <c r="X46" s="229"/>
      <c r="Y46" s="229"/>
      <c r="Z46" s="237"/>
      <c r="AA46" s="239" t="s">
        <v>578</v>
      </c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  <c r="BA46" s="50"/>
      <c r="BB46" s="50"/>
      <c r="BC46" s="50"/>
      <c r="BD46" s="50"/>
      <c r="BE46" s="50"/>
      <c r="BF46" s="50"/>
      <c r="BG46" s="50"/>
      <c r="BH46" s="50"/>
      <c r="BI46" s="50"/>
      <c r="BJ46" s="50"/>
      <c r="BK46" s="50"/>
      <c r="BL46" s="50"/>
      <c r="BM46" s="50"/>
      <c r="BN46" s="50"/>
      <c r="BO46" s="50"/>
      <c r="BP46" s="50"/>
      <c r="BQ46" s="50"/>
      <c r="BR46" s="50"/>
      <c r="BS46" s="50"/>
      <c r="BT46" s="50"/>
      <c r="BU46" s="50"/>
      <c r="BV46" s="50"/>
      <c r="BW46" s="50"/>
      <c r="BX46" s="50"/>
      <c r="BY46" s="50"/>
      <c r="BZ46" s="50"/>
      <c r="CA46" s="50"/>
      <c r="CB46" s="50"/>
      <c r="CC46" s="50"/>
      <c r="CD46" s="50"/>
      <c r="CE46" s="50"/>
      <c r="CF46" s="50"/>
      <c r="CG46" s="50"/>
      <c r="CH46" s="50"/>
      <c r="CI46" s="50"/>
      <c r="CJ46" s="50"/>
      <c r="CK46" s="50"/>
      <c r="CL46" s="50"/>
      <c r="CM46" s="50"/>
      <c r="CN46" s="50"/>
      <c r="CO46" s="50"/>
      <c r="CP46" s="50"/>
      <c r="CQ46" s="50"/>
      <c r="CR46" s="50"/>
      <c r="CS46" s="50"/>
      <c r="CT46" s="50"/>
      <c r="CU46" s="50"/>
      <c r="CV46" s="50"/>
      <c r="CW46" s="50"/>
      <c r="CX46" s="50"/>
      <c r="CY46" s="50"/>
      <c r="CZ46" s="50"/>
      <c r="DA46" s="50"/>
      <c r="DB46" s="50"/>
      <c r="DC46" s="50"/>
      <c r="DD46" s="50"/>
      <c r="DE46" s="50"/>
      <c r="DF46" s="50"/>
    </row>
    <row r="47" spans="1:110" s="151" customFormat="1" ht="30" x14ac:dyDescent="0.25">
      <c r="A47" s="216">
        <v>4</v>
      </c>
      <c r="B47" s="293"/>
      <c r="C47" s="217"/>
      <c r="D47" s="160" t="s">
        <v>577</v>
      </c>
      <c r="E47" s="158"/>
      <c r="F47" s="167"/>
      <c r="G47" s="167"/>
      <c r="H47" s="167"/>
      <c r="I47" s="164">
        <v>400</v>
      </c>
      <c r="J47" s="167">
        <f t="shared" si="0"/>
        <v>0</v>
      </c>
      <c r="K47" s="167"/>
      <c r="L47" s="167">
        <v>500</v>
      </c>
      <c r="M47" s="158"/>
      <c r="N47" s="158"/>
      <c r="O47" s="158"/>
      <c r="P47" s="158"/>
      <c r="Q47" s="160" t="s">
        <v>574</v>
      </c>
      <c r="R47" s="224"/>
      <c r="S47" s="230" t="s">
        <v>572</v>
      </c>
      <c r="T47" s="230"/>
      <c r="U47" s="230"/>
      <c r="V47" s="230"/>
      <c r="W47" s="230"/>
      <c r="X47" s="230"/>
      <c r="Y47" s="230"/>
      <c r="Z47" s="241"/>
      <c r="AA47" s="240"/>
      <c r="AB47" s="150"/>
      <c r="AC47" s="150"/>
      <c r="AD47" s="150"/>
      <c r="AE47" s="150"/>
      <c r="AF47" s="150"/>
      <c r="AG47" s="150"/>
      <c r="AH47" s="150"/>
      <c r="AI47" s="150"/>
      <c r="AJ47" s="150"/>
      <c r="AK47" s="150"/>
      <c r="AL47" s="150"/>
      <c r="AM47" s="150"/>
      <c r="AN47" s="150"/>
      <c r="AO47" s="150"/>
      <c r="AP47" s="150"/>
      <c r="AQ47" s="150"/>
      <c r="AR47" s="150"/>
      <c r="AS47" s="150"/>
      <c r="AT47" s="150"/>
      <c r="AU47" s="150"/>
      <c r="AV47" s="150"/>
      <c r="AW47" s="150"/>
      <c r="AX47" s="150"/>
      <c r="AY47" s="150"/>
      <c r="AZ47" s="150"/>
      <c r="BA47" s="150"/>
      <c r="BB47" s="150"/>
      <c r="BC47" s="150"/>
      <c r="BD47" s="150"/>
      <c r="BE47" s="150"/>
      <c r="BF47" s="150"/>
      <c r="BG47" s="150"/>
      <c r="BH47" s="150"/>
      <c r="BI47" s="150"/>
      <c r="BJ47" s="150"/>
      <c r="BK47" s="150"/>
      <c r="BL47" s="150"/>
      <c r="BM47" s="150"/>
      <c r="BN47" s="150"/>
      <c r="BO47" s="150"/>
      <c r="BP47" s="150"/>
      <c r="BQ47" s="150"/>
      <c r="BR47" s="150"/>
      <c r="BS47" s="150"/>
      <c r="BT47" s="150"/>
      <c r="BU47" s="150"/>
      <c r="BV47" s="150"/>
      <c r="BW47" s="150"/>
      <c r="BX47" s="150"/>
      <c r="BY47" s="150"/>
      <c r="BZ47" s="150"/>
      <c r="CA47" s="150"/>
      <c r="CB47" s="150"/>
      <c r="CC47" s="150"/>
      <c r="CD47" s="150"/>
      <c r="CE47" s="150"/>
      <c r="CF47" s="150"/>
      <c r="CG47" s="150"/>
      <c r="CH47" s="150"/>
      <c r="CI47" s="150"/>
      <c r="CJ47" s="150"/>
      <c r="CK47" s="150"/>
      <c r="CL47" s="150"/>
      <c r="CM47" s="150"/>
      <c r="CN47" s="150"/>
      <c r="CO47" s="150"/>
      <c r="CP47" s="150"/>
      <c r="CQ47" s="150"/>
      <c r="CR47" s="150"/>
      <c r="CS47" s="150"/>
      <c r="CT47" s="150"/>
      <c r="CU47" s="150"/>
      <c r="CV47" s="150"/>
      <c r="CW47" s="150"/>
      <c r="CX47" s="150"/>
      <c r="CY47" s="150"/>
      <c r="CZ47" s="150"/>
      <c r="DA47" s="150"/>
      <c r="DB47" s="150"/>
      <c r="DC47" s="150"/>
      <c r="DD47" s="150"/>
      <c r="DE47" s="150"/>
      <c r="DF47" s="150"/>
    </row>
    <row r="48" spans="1:110" ht="45" x14ac:dyDescent="0.25">
      <c r="A48" s="216"/>
      <c r="B48" s="293"/>
      <c r="C48" s="217"/>
      <c r="D48" s="160" t="s">
        <v>151</v>
      </c>
      <c r="E48" s="158"/>
      <c r="F48" s="167"/>
      <c r="G48" s="167"/>
      <c r="H48" s="167"/>
      <c r="I48" s="164">
        <v>800</v>
      </c>
      <c r="J48" s="167">
        <f t="shared" si="0"/>
        <v>0</v>
      </c>
      <c r="K48" s="167"/>
      <c r="L48" s="167">
        <v>1100</v>
      </c>
      <c r="M48" s="158"/>
      <c r="N48" s="158"/>
      <c r="O48" s="158"/>
      <c r="P48" s="158"/>
      <c r="Q48" s="158" t="s">
        <v>715</v>
      </c>
      <c r="R48" s="222"/>
      <c r="S48" s="229" t="s">
        <v>572</v>
      </c>
      <c r="T48" s="229"/>
      <c r="U48" s="229"/>
      <c r="V48" s="229"/>
      <c r="W48" s="229"/>
      <c r="X48" s="229"/>
      <c r="Y48" s="229"/>
      <c r="Z48" s="237"/>
      <c r="AA48" s="238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50"/>
      <c r="BA48" s="50"/>
      <c r="BB48" s="50"/>
      <c r="BC48" s="50"/>
      <c r="BD48" s="50"/>
      <c r="BE48" s="50"/>
      <c r="BF48" s="50"/>
      <c r="BG48" s="50"/>
      <c r="BH48" s="50"/>
      <c r="BI48" s="50"/>
      <c r="BJ48" s="50"/>
      <c r="BK48" s="50"/>
      <c r="BL48" s="50"/>
      <c r="BM48" s="50"/>
      <c r="BN48" s="50"/>
      <c r="BO48" s="50"/>
      <c r="BP48" s="50"/>
      <c r="BQ48" s="50"/>
      <c r="BR48" s="50"/>
      <c r="BS48" s="50"/>
      <c r="BT48" s="50"/>
      <c r="BU48" s="50"/>
      <c r="BV48" s="50"/>
      <c r="BW48" s="50"/>
      <c r="BX48" s="50"/>
      <c r="BY48" s="50"/>
      <c r="BZ48" s="50"/>
      <c r="CA48" s="50"/>
      <c r="CB48" s="50"/>
      <c r="CC48" s="50"/>
      <c r="CD48" s="50"/>
      <c r="CE48" s="50"/>
      <c r="CF48" s="50"/>
      <c r="CG48" s="50"/>
      <c r="CH48" s="50"/>
      <c r="CI48" s="50"/>
      <c r="CJ48" s="50"/>
      <c r="CK48" s="50"/>
      <c r="CL48" s="50"/>
      <c r="CM48" s="50"/>
      <c r="CN48" s="50"/>
      <c r="CO48" s="50"/>
      <c r="CP48" s="50"/>
      <c r="CQ48" s="50"/>
      <c r="CR48" s="50"/>
      <c r="CS48" s="50"/>
      <c r="CT48" s="50"/>
      <c r="CU48" s="50"/>
      <c r="CV48" s="50"/>
      <c r="CW48" s="50"/>
      <c r="CX48" s="50"/>
      <c r="CY48" s="50"/>
      <c r="CZ48" s="50"/>
      <c r="DA48" s="50"/>
      <c r="DB48" s="50"/>
      <c r="DC48" s="50"/>
      <c r="DD48" s="50"/>
      <c r="DE48" s="50"/>
      <c r="DF48" s="50"/>
    </row>
    <row r="49" spans="1:110" ht="60" x14ac:dyDescent="0.25">
      <c r="A49" s="216">
        <v>5</v>
      </c>
      <c r="B49" s="293"/>
      <c r="C49" s="163" t="s">
        <v>516</v>
      </c>
      <c r="D49" s="160" t="s">
        <v>718</v>
      </c>
      <c r="E49" s="165">
        <f>'[2]R2 DUC THINH1 '!W36</f>
        <v>3</v>
      </c>
      <c r="F49" s="328">
        <f>'[2]R2 DUC THINH1 '!X36</f>
        <v>4000</v>
      </c>
      <c r="G49" s="328">
        <f>'[2]R2 DUC THINH1 '!Y36</f>
        <v>3800</v>
      </c>
      <c r="H49" s="328">
        <f>'[2]R2 DUC THINH1 '!Z36</f>
        <v>3600</v>
      </c>
      <c r="I49" s="164">
        <v>2000</v>
      </c>
      <c r="J49" s="167">
        <f t="shared" si="0"/>
        <v>3800</v>
      </c>
      <c r="K49" s="167"/>
      <c r="L49" s="167">
        <v>3300</v>
      </c>
      <c r="M49" s="158"/>
      <c r="N49" s="158"/>
      <c r="O49" s="158"/>
      <c r="P49" s="158"/>
      <c r="Q49" s="160" t="s">
        <v>717</v>
      </c>
      <c r="R49" s="222"/>
      <c r="S49" s="229" t="s">
        <v>572</v>
      </c>
      <c r="T49" s="229"/>
      <c r="U49" s="229"/>
      <c r="V49" s="229"/>
      <c r="W49" s="229"/>
      <c r="X49" s="229"/>
      <c r="Y49" s="229"/>
      <c r="Z49" s="229" t="s">
        <v>544</v>
      </c>
      <c r="AA49" s="238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0"/>
      <c r="BH49" s="50"/>
      <c r="BI49" s="50"/>
      <c r="BJ49" s="50"/>
      <c r="BK49" s="50"/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0"/>
      <c r="CL49" s="50"/>
      <c r="CM49" s="50"/>
      <c r="CN49" s="50"/>
      <c r="CO49" s="50"/>
      <c r="CP49" s="50"/>
      <c r="CQ49" s="50"/>
      <c r="CR49" s="50"/>
      <c r="CS49" s="50"/>
      <c r="CT49" s="50"/>
      <c r="CU49" s="50"/>
      <c r="CV49" s="50"/>
      <c r="CW49" s="50"/>
      <c r="CX49" s="50"/>
      <c r="CY49" s="50"/>
      <c r="CZ49" s="50"/>
      <c r="DA49" s="50"/>
      <c r="DB49" s="50"/>
      <c r="DC49" s="50"/>
      <c r="DD49" s="50"/>
      <c r="DE49" s="50"/>
      <c r="DF49" s="50"/>
    </row>
    <row r="50" spans="1:110" ht="30" x14ac:dyDescent="0.25">
      <c r="A50" s="216"/>
      <c r="B50" s="293"/>
      <c r="C50" s="217"/>
      <c r="D50" s="160" t="s">
        <v>725</v>
      </c>
      <c r="E50" s="158"/>
      <c r="F50" s="167"/>
      <c r="G50" s="167"/>
      <c r="H50" s="167"/>
      <c r="I50" s="164">
        <v>300</v>
      </c>
      <c r="J50" s="167">
        <f t="shared" si="0"/>
        <v>0</v>
      </c>
      <c r="K50" s="167"/>
      <c r="L50" s="329">
        <v>350</v>
      </c>
      <c r="M50" s="158"/>
      <c r="N50" s="158"/>
      <c r="O50" s="158"/>
      <c r="P50" s="158"/>
      <c r="Q50" s="160" t="s">
        <v>719</v>
      </c>
      <c r="R50" s="222"/>
      <c r="S50" s="229" t="s">
        <v>572</v>
      </c>
      <c r="T50" s="229"/>
      <c r="U50" s="229"/>
      <c r="V50" s="229"/>
      <c r="W50" s="229"/>
      <c r="X50" s="229"/>
      <c r="Y50" s="229"/>
      <c r="Z50" s="237"/>
      <c r="AA50" s="238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0"/>
      <c r="BH50" s="50"/>
      <c r="BI50" s="50"/>
      <c r="BJ50" s="50"/>
      <c r="BK50" s="50"/>
      <c r="BL50" s="50"/>
      <c r="BM50" s="50"/>
      <c r="BN50" s="50"/>
      <c r="BO50" s="50"/>
      <c r="BP50" s="50"/>
      <c r="BQ50" s="50"/>
      <c r="BR50" s="50"/>
      <c r="BS50" s="50"/>
      <c r="BT50" s="50"/>
      <c r="BU50" s="50"/>
      <c r="BV50" s="50"/>
      <c r="BW50" s="50"/>
      <c r="BX50" s="50"/>
      <c r="BY50" s="50"/>
      <c r="BZ50" s="50"/>
      <c r="CA50" s="50"/>
      <c r="CB50" s="50"/>
      <c r="CC50" s="50"/>
      <c r="CD50" s="50"/>
      <c r="CE50" s="50"/>
      <c r="CF50" s="50"/>
      <c r="CG50" s="50"/>
      <c r="CH50" s="50"/>
      <c r="CI50" s="50"/>
      <c r="CJ50" s="50"/>
      <c r="CK50" s="50"/>
      <c r="CL50" s="50"/>
      <c r="CM50" s="50"/>
      <c r="CN50" s="50"/>
      <c r="CO50" s="50"/>
      <c r="CP50" s="50"/>
      <c r="CQ50" s="50"/>
      <c r="CR50" s="50"/>
      <c r="CS50" s="50"/>
      <c r="CT50" s="50"/>
      <c r="CU50" s="50"/>
      <c r="CV50" s="50"/>
      <c r="CW50" s="50"/>
      <c r="CX50" s="50"/>
      <c r="CY50" s="50"/>
      <c r="CZ50" s="50"/>
      <c r="DA50" s="50"/>
      <c r="DB50" s="50"/>
      <c r="DC50" s="50"/>
      <c r="DD50" s="50"/>
      <c r="DE50" s="50"/>
      <c r="DF50" s="50"/>
    </row>
    <row r="51" spans="1:110" x14ac:dyDescent="0.25">
      <c r="A51" s="216"/>
      <c r="B51" s="293" t="s">
        <v>403</v>
      </c>
      <c r="C51" s="217"/>
      <c r="D51" s="157" t="s">
        <v>153</v>
      </c>
      <c r="E51" s="158"/>
      <c r="F51" s="167"/>
      <c r="G51" s="167"/>
      <c r="H51" s="167"/>
      <c r="I51" s="164">
        <v>400</v>
      </c>
      <c r="J51" s="167">
        <f t="shared" si="0"/>
        <v>0</v>
      </c>
      <c r="K51" s="167"/>
      <c r="L51" s="167">
        <f>I51*1.25</f>
        <v>500</v>
      </c>
      <c r="M51" s="158"/>
      <c r="N51" s="158"/>
      <c r="O51" s="158"/>
      <c r="P51" s="158"/>
      <c r="Q51" s="254"/>
      <c r="R51" s="222"/>
      <c r="S51" s="229" t="s">
        <v>572</v>
      </c>
      <c r="T51" s="229"/>
      <c r="U51" s="229"/>
      <c r="V51" s="229"/>
      <c r="W51" s="229"/>
      <c r="X51" s="229"/>
      <c r="Y51" s="229"/>
      <c r="Z51" s="237"/>
      <c r="AA51" s="238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  <c r="BA51" s="50"/>
      <c r="BB51" s="50"/>
      <c r="BC51" s="50"/>
      <c r="BD51" s="50"/>
      <c r="BE51" s="50"/>
      <c r="BF51" s="50"/>
      <c r="BG51" s="50"/>
      <c r="BH51" s="50"/>
      <c r="BI51" s="50"/>
      <c r="BJ51" s="50"/>
      <c r="BK51" s="50"/>
      <c r="BL51" s="50"/>
      <c r="BM51" s="50"/>
      <c r="BN51" s="50"/>
      <c r="BO51" s="50"/>
      <c r="BP51" s="50"/>
      <c r="BQ51" s="50"/>
      <c r="BR51" s="50"/>
      <c r="BS51" s="50"/>
      <c r="BT51" s="50"/>
      <c r="BU51" s="50"/>
      <c r="BV51" s="50"/>
      <c r="BW51" s="50"/>
      <c r="BX51" s="50"/>
      <c r="BY51" s="50"/>
      <c r="BZ51" s="50"/>
      <c r="CA51" s="50"/>
      <c r="CB51" s="50"/>
      <c r="CC51" s="50"/>
      <c r="CD51" s="50"/>
      <c r="CE51" s="50"/>
      <c r="CF51" s="50"/>
      <c r="CG51" s="50"/>
      <c r="CH51" s="50"/>
      <c r="CI51" s="50"/>
      <c r="CJ51" s="50"/>
      <c r="CK51" s="50"/>
      <c r="CL51" s="50"/>
      <c r="CM51" s="50"/>
      <c r="CN51" s="50"/>
      <c r="CO51" s="50"/>
      <c r="CP51" s="50"/>
      <c r="CQ51" s="50"/>
      <c r="CR51" s="50"/>
      <c r="CS51" s="50"/>
      <c r="CT51" s="50"/>
      <c r="CU51" s="50"/>
      <c r="CV51" s="50"/>
      <c r="CW51" s="50"/>
      <c r="CX51" s="50"/>
      <c r="CY51" s="50"/>
      <c r="CZ51" s="50"/>
      <c r="DA51" s="50"/>
      <c r="DB51" s="50"/>
      <c r="DC51" s="50"/>
      <c r="DD51" s="50"/>
      <c r="DE51" s="50"/>
      <c r="DF51" s="50"/>
    </row>
    <row r="52" spans="1:110" ht="30" x14ac:dyDescent="0.25">
      <c r="A52" s="296">
        <v>6</v>
      </c>
      <c r="B52" s="293"/>
      <c r="C52" s="217"/>
      <c r="D52" s="294" t="s">
        <v>575</v>
      </c>
      <c r="E52" s="158"/>
      <c r="F52" s="167"/>
      <c r="G52" s="167"/>
      <c r="H52" s="167"/>
      <c r="I52" s="164">
        <v>300</v>
      </c>
      <c r="J52" s="167">
        <f t="shared" si="0"/>
        <v>0</v>
      </c>
      <c r="K52" s="167"/>
      <c r="L52" s="320">
        <v>400</v>
      </c>
      <c r="M52" s="158"/>
      <c r="N52" s="158"/>
      <c r="O52" s="158"/>
      <c r="P52" s="158"/>
      <c r="Q52" s="160" t="s">
        <v>720</v>
      </c>
      <c r="R52" s="222"/>
      <c r="S52" s="229" t="s">
        <v>572</v>
      </c>
      <c r="T52" s="229"/>
      <c r="U52" s="229"/>
      <c r="V52" s="229"/>
      <c r="W52" s="229"/>
      <c r="X52" s="229"/>
      <c r="Y52" s="229"/>
      <c r="Z52" s="237"/>
      <c r="AA52" s="238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  <c r="AS52" s="50"/>
      <c r="AT52" s="50"/>
      <c r="AU52" s="50"/>
      <c r="AV52" s="50"/>
      <c r="AW52" s="50"/>
      <c r="AX52" s="50"/>
      <c r="AY52" s="50"/>
      <c r="AZ52" s="50"/>
      <c r="BA52" s="50"/>
      <c r="BB52" s="50"/>
      <c r="BC52" s="50"/>
      <c r="BD52" s="50"/>
      <c r="BE52" s="50"/>
      <c r="BF52" s="50"/>
      <c r="BG52" s="50"/>
      <c r="BH52" s="50"/>
      <c r="BI52" s="50"/>
      <c r="BJ52" s="50"/>
      <c r="BK52" s="50"/>
      <c r="BL52" s="50"/>
      <c r="BM52" s="50"/>
      <c r="BN52" s="50"/>
      <c r="BO52" s="50"/>
      <c r="BP52" s="50"/>
      <c r="BQ52" s="50"/>
      <c r="BR52" s="50"/>
      <c r="BS52" s="50"/>
      <c r="BT52" s="50"/>
      <c r="BU52" s="50"/>
      <c r="BV52" s="50"/>
      <c r="BW52" s="50"/>
      <c r="BX52" s="50"/>
      <c r="BY52" s="50"/>
      <c r="BZ52" s="50"/>
      <c r="CA52" s="50"/>
      <c r="CB52" s="50"/>
      <c r="CC52" s="50"/>
      <c r="CD52" s="50"/>
      <c r="CE52" s="50"/>
      <c r="CF52" s="50"/>
      <c r="CG52" s="50"/>
      <c r="CH52" s="50"/>
      <c r="CI52" s="50"/>
      <c r="CJ52" s="50"/>
      <c r="CK52" s="50"/>
      <c r="CL52" s="50"/>
      <c r="CM52" s="50"/>
      <c r="CN52" s="50"/>
      <c r="CO52" s="50"/>
      <c r="CP52" s="50"/>
      <c r="CQ52" s="50"/>
      <c r="CR52" s="50"/>
      <c r="CS52" s="50"/>
      <c r="CT52" s="50"/>
      <c r="CU52" s="50"/>
      <c r="CV52" s="50"/>
      <c r="CW52" s="50"/>
      <c r="CX52" s="50"/>
      <c r="CY52" s="50"/>
      <c r="CZ52" s="50"/>
      <c r="DA52" s="50"/>
      <c r="DB52" s="50"/>
      <c r="DC52" s="50"/>
      <c r="DD52" s="50"/>
      <c r="DE52" s="50"/>
      <c r="DF52" s="50"/>
    </row>
    <row r="53" spans="1:110" ht="30" x14ac:dyDescent="0.25">
      <c r="A53" s="296"/>
      <c r="B53" s="293"/>
      <c r="C53" s="217"/>
      <c r="D53" s="294"/>
      <c r="E53" s="158"/>
      <c r="F53" s="167"/>
      <c r="G53" s="167"/>
      <c r="H53" s="167"/>
      <c r="I53" s="164">
        <v>300</v>
      </c>
      <c r="J53" s="167">
        <f t="shared" si="0"/>
        <v>0</v>
      </c>
      <c r="K53" s="167"/>
      <c r="L53" s="320"/>
      <c r="M53" s="158"/>
      <c r="N53" s="158"/>
      <c r="O53" s="158"/>
      <c r="P53" s="158"/>
      <c r="Q53" s="160" t="s">
        <v>721</v>
      </c>
      <c r="R53" s="222"/>
      <c r="S53" s="229" t="s">
        <v>572</v>
      </c>
      <c r="T53" s="229"/>
      <c r="U53" s="229"/>
      <c r="V53" s="229"/>
      <c r="W53" s="229"/>
      <c r="X53" s="229"/>
      <c r="Y53" s="229"/>
      <c r="Z53" s="237"/>
      <c r="AA53" s="238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  <c r="AS53" s="50"/>
      <c r="AT53" s="50"/>
      <c r="AU53" s="50"/>
      <c r="AV53" s="50"/>
      <c r="AW53" s="50"/>
      <c r="AX53" s="50"/>
      <c r="AY53" s="50"/>
      <c r="AZ53" s="50"/>
      <c r="BA53" s="50"/>
      <c r="BB53" s="50"/>
      <c r="BC53" s="50"/>
      <c r="BD53" s="50"/>
      <c r="BE53" s="50"/>
      <c r="BF53" s="50"/>
      <c r="BG53" s="50"/>
      <c r="BH53" s="50"/>
      <c r="BI53" s="50"/>
      <c r="BJ53" s="50"/>
      <c r="BK53" s="50"/>
      <c r="BL53" s="50"/>
      <c r="BM53" s="50"/>
      <c r="BN53" s="50"/>
      <c r="BO53" s="50"/>
      <c r="BP53" s="50"/>
      <c r="BQ53" s="50"/>
      <c r="BR53" s="50"/>
      <c r="BS53" s="50"/>
      <c r="BT53" s="50"/>
      <c r="BU53" s="50"/>
      <c r="BV53" s="50"/>
      <c r="BW53" s="50"/>
      <c r="BX53" s="50"/>
      <c r="BY53" s="50"/>
      <c r="BZ53" s="50"/>
      <c r="CA53" s="50"/>
      <c r="CB53" s="50"/>
      <c r="CC53" s="50"/>
      <c r="CD53" s="50"/>
      <c r="CE53" s="50"/>
      <c r="CF53" s="50"/>
      <c r="CG53" s="50"/>
      <c r="CH53" s="50"/>
      <c r="CI53" s="50"/>
      <c r="CJ53" s="50"/>
      <c r="CK53" s="50"/>
      <c r="CL53" s="50"/>
      <c r="CM53" s="50"/>
      <c r="CN53" s="50"/>
      <c r="CO53" s="50"/>
      <c r="CP53" s="50"/>
      <c r="CQ53" s="50"/>
      <c r="CR53" s="50"/>
      <c r="CS53" s="50"/>
      <c r="CT53" s="50"/>
      <c r="CU53" s="50"/>
      <c r="CV53" s="50"/>
      <c r="CW53" s="50"/>
      <c r="CX53" s="50"/>
      <c r="CY53" s="50"/>
      <c r="CZ53" s="50"/>
      <c r="DA53" s="50"/>
      <c r="DB53" s="50"/>
      <c r="DC53" s="50"/>
      <c r="DD53" s="50"/>
      <c r="DE53" s="50"/>
      <c r="DF53" s="50"/>
    </row>
    <row r="54" spans="1:110" ht="30" x14ac:dyDescent="0.25">
      <c r="A54" s="296">
        <v>7</v>
      </c>
      <c r="B54" s="293"/>
      <c r="C54" s="293"/>
      <c r="D54" s="302" t="s">
        <v>576</v>
      </c>
      <c r="E54" s="158"/>
      <c r="F54" s="167"/>
      <c r="G54" s="167"/>
      <c r="H54" s="167"/>
      <c r="I54" s="164">
        <v>350</v>
      </c>
      <c r="J54" s="167">
        <f t="shared" si="0"/>
        <v>0</v>
      </c>
      <c r="K54" s="167"/>
      <c r="L54" s="320">
        <v>450</v>
      </c>
      <c r="M54" s="158"/>
      <c r="N54" s="158"/>
      <c r="O54" s="158"/>
      <c r="P54" s="158"/>
      <c r="Q54" s="160" t="s">
        <v>722</v>
      </c>
      <c r="R54" s="222"/>
      <c r="S54" s="229" t="s">
        <v>572</v>
      </c>
      <c r="T54" s="229"/>
      <c r="U54" s="229"/>
      <c r="V54" s="229"/>
      <c r="W54" s="229"/>
      <c r="X54" s="229"/>
      <c r="Y54" s="229"/>
      <c r="Z54" s="237"/>
      <c r="AA54" s="238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  <c r="AS54" s="50"/>
      <c r="AT54" s="50"/>
      <c r="AU54" s="50"/>
      <c r="AV54" s="50"/>
      <c r="AW54" s="50"/>
      <c r="AX54" s="50"/>
      <c r="AY54" s="50"/>
      <c r="AZ54" s="50"/>
      <c r="BA54" s="50"/>
      <c r="BB54" s="50"/>
      <c r="BC54" s="50"/>
      <c r="BD54" s="50"/>
      <c r="BE54" s="50"/>
      <c r="BF54" s="50"/>
      <c r="BG54" s="50"/>
      <c r="BH54" s="50"/>
      <c r="BI54" s="50"/>
      <c r="BJ54" s="50"/>
      <c r="BK54" s="50"/>
      <c r="BL54" s="50"/>
      <c r="BM54" s="50"/>
      <c r="BN54" s="50"/>
      <c r="BO54" s="50"/>
      <c r="BP54" s="50"/>
      <c r="BQ54" s="50"/>
      <c r="BR54" s="50"/>
      <c r="BS54" s="50"/>
      <c r="BT54" s="50"/>
      <c r="BU54" s="50"/>
      <c r="BV54" s="50"/>
      <c r="BW54" s="50"/>
      <c r="BX54" s="50"/>
      <c r="BY54" s="50"/>
      <c r="BZ54" s="50"/>
      <c r="CA54" s="50"/>
      <c r="CB54" s="50"/>
      <c r="CC54" s="50"/>
      <c r="CD54" s="50"/>
      <c r="CE54" s="50"/>
      <c r="CF54" s="50"/>
      <c r="CG54" s="50"/>
      <c r="CH54" s="50"/>
      <c r="CI54" s="50"/>
      <c r="CJ54" s="50"/>
      <c r="CK54" s="50"/>
      <c r="CL54" s="50"/>
      <c r="CM54" s="50"/>
      <c r="CN54" s="50"/>
      <c r="CO54" s="50"/>
      <c r="CP54" s="50"/>
      <c r="CQ54" s="50"/>
      <c r="CR54" s="50"/>
      <c r="CS54" s="50"/>
      <c r="CT54" s="50"/>
      <c r="CU54" s="50"/>
      <c r="CV54" s="50"/>
      <c r="CW54" s="50"/>
      <c r="CX54" s="50"/>
      <c r="CY54" s="50"/>
      <c r="CZ54" s="50"/>
      <c r="DA54" s="50"/>
      <c r="DB54" s="50"/>
      <c r="DC54" s="50"/>
      <c r="DD54" s="50"/>
      <c r="DE54" s="50"/>
      <c r="DF54" s="50"/>
    </row>
    <row r="55" spans="1:110" ht="30" x14ac:dyDescent="0.25">
      <c r="A55" s="296"/>
      <c r="B55" s="293"/>
      <c r="C55" s="293"/>
      <c r="D55" s="302"/>
      <c r="E55" s="158"/>
      <c r="F55" s="167"/>
      <c r="G55" s="167"/>
      <c r="H55" s="167"/>
      <c r="I55" s="164">
        <v>300</v>
      </c>
      <c r="J55" s="167">
        <f t="shared" si="0"/>
        <v>0</v>
      </c>
      <c r="K55" s="167"/>
      <c r="L55" s="320"/>
      <c r="M55" s="158"/>
      <c r="N55" s="158"/>
      <c r="O55" s="158"/>
      <c r="P55" s="158"/>
      <c r="Q55" s="160" t="s">
        <v>723</v>
      </c>
      <c r="R55" s="222"/>
      <c r="S55" s="229" t="s">
        <v>572</v>
      </c>
      <c r="T55" s="229"/>
      <c r="U55" s="229"/>
      <c r="V55" s="229"/>
      <c r="W55" s="229"/>
      <c r="X55" s="229"/>
      <c r="Y55" s="229"/>
      <c r="Z55" s="237"/>
      <c r="AA55" s="238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50"/>
      <c r="AY55" s="50"/>
      <c r="AZ55" s="50"/>
      <c r="BA55" s="50"/>
      <c r="BB55" s="50"/>
      <c r="BC55" s="50"/>
      <c r="BD55" s="50"/>
      <c r="BE55" s="50"/>
      <c r="BF55" s="50"/>
      <c r="BG55" s="50"/>
      <c r="BH55" s="50"/>
      <c r="BI55" s="50"/>
      <c r="BJ55" s="50"/>
      <c r="BK55" s="50"/>
      <c r="BL55" s="50"/>
      <c r="BM55" s="50"/>
      <c r="BN55" s="50"/>
      <c r="BO55" s="50"/>
      <c r="BP55" s="50"/>
      <c r="BQ55" s="50"/>
      <c r="BR55" s="50"/>
      <c r="BS55" s="50"/>
      <c r="BT55" s="50"/>
      <c r="BU55" s="50"/>
      <c r="BV55" s="50"/>
      <c r="BW55" s="50"/>
      <c r="BX55" s="50"/>
      <c r="BY55" s="50"/>
      <c r="BZ55" s="50"/>
      <c r="CA55" s="50"/>
      <c r="CB55" s="50"/>
      <c r="CC55" s="50"/>
      <c r="CD55" s="50"/>
      <c r="CE55" s="50"/>
      <c r="CF55" s="50"/>
      <c r="CG55" s="50"/>
      <c r="CH55" s="50"/>
      <c r="CI55" s="50"/>
      <c r="CJ55" s="50"/>
      <c r="CK55" s="50"/>
      <c r="CL55" s="50"/>
      <c r="CM55" s="50"/>
      <c r="CN55" s="50"/>
      <c r="CO55" s="50"/>
      <c r="CP55" s="50"/>
      <c r="CQ55" s="50"/>
      <c r="CR55" s="50"/>
      <c r="CS55" s="50"/>
      <c r="CT55" s="50"/>
      <c r="CU55" s="50"/>
      <c r="CV55" s="50"/>
      <c r="CW55" s="50"/>
      <c r="CX55" s="50"/>
      <c r="CY55" s="50"/>
      <c r="CZ55" s="50"/>
      <c r="DA55" s="50"/>
      <c r="DB55" s="50"/>
      <c r="DC55" s="50"/>
      <c r="DD55" s="50"/>
      <c r="DE55" s="50"/>
      <c r="DF55" s="50"/>
    </row>
    <row r="56" spans="1:110" ht="30" x14ac:dyDescent="0.25">
      <c r="A56" s="216"/>
      <c r="B56" s="293"/>
      <c r="C56" s="217"/>
      <c r="D56" s="160" t="s">
        <v>724</v>
      </c>
      <c r="E56" s="158"/>
      <c r="F56" s="167"/>
      <c r="G56" s="167"/>
      <c r="H56" s="167"/>
      <c r="I56" s="164">
        <v>300</v>
      </c>
      <c r="J56" s="167">
        <f t="shared" si="0"/>
        <v>0</v>
      </c>
      <c r="K56" s="167"/>
      <c r="L56" s="329">
        <v>350</v>
      </c>
      <c r="M56" s="158"/>
      <c r="N56" s="158"/>
      <c r="O56" s="158"/>
      <c r="P56" s="158"/>
      <c r="Q56" s="160" t="s">
        <v>719</v>
      </c>
      <c r="R56" s="222"/>
      <c r="S56" s="229" t="s">
        <v>572</v>
      </c>
      <c r="T56" s="229"/>
      <c r="U56" s="229"/>
      <c r="V56" s="229"/>
      <c r="W56" s="229"/>
      <c r="X56" s="229"/>
      <c r="Y56" s="229"/>
      <c r="Z56" s="237"/>
      <c r="AA56" s="238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  <c r="AS56" s="50"/>
      <c r="AT56" s="50"/>
      <c r="AU56" s="50"/>
      <c r="AV56" s="50"/>
      <c r="AW56" s="50"/>
      <c r="AX56" s="50"/>
      <c r="AY56" s="50"/>
      <c r="AZ56" s="50"/>
      <c r="BA56" s="50"/>
      <c r="BB56" s="50"/>
      <c r="BC56" s="50"/>
      <c r="BD56" s="50"/>
      <c r="BE56" s="50"/>
      <c r="BF56" s="50"/>
      <c r="BG56" s="50"/>
      <c r="BH56" s="50"/>
      <c r="BI56" s="50"/>
      <c r="BJ56" s="50"/>
      <c r="BK56" s="50"/>
      <c r="BL56" s="50"/>
      <c r="BM56" s="50"/>
      <c r="BN56" s="50"/>
      <c r="BO56" s="50"/>
      <c r="BP56" s="50"/>
      <c r="BQ56" s="50"/>
      <c r="BR56" s="50"/>
      <c r="BS56" s="50"/>
      <c r="BT56" s="50"/>
      <c r="BU56" s="50"/>
      <c r="BV56" s="50"/>
      <c r="BW56" s="50"/>
      <c r="BX56" s="50"/>
      <c r="BY56" s="50"/>
      <c r="BZ56" s="50"/>
      <c r="CA56" s="50"/>
      <c r="CB56" s="50"/>
      <c r="CC56" s="50"/>
      <c r="CD56" s="50"/>
      <c r="CE56" s="50"/>
      <c r="CF56" s="50"/>
      <c r="CG56" s="50"/>
      <c r="CH56" s="50"/>
      <c r="CI56" s="50"/>
      <c r="CJ56" s="50"/>
      <c r="CK56" s="50"/>
      <c r="CL56" s="50"/>
      <c r="CM56" s="50"/>
      <c r="CN56" s="50"/>
      <c r="CO56" s="50"/>
      <c r="CP56" s="50"/>
      <c r="CQ56" s="50"/>
      <c r="CR56" s="50"/>
      <c r="CS56" s="50"/>
      <c r="CT56" s="50"/>
      <c r="CU56" s="50"/>
      <c r="CV56" s="50"/>
      <c r="CW56" s="50"/>
      <c r="CX56" s="50"/>
      <c r="CY56" s="50"/>
      <c r="CZ56" s="50"/>
      <c r="DA56" s="50"/>
      <c r="DB56" s="50"/>
      <c r="DC56" s="50"/>
      <c r="DD56" s="50"/>
      <c r="DE56" s="50"/>
      <c r="DF56" s="50"/>
    </row>
    <row r="57" spans="1:110" ht="30" x14ac:dyDescent="0.25">
      <c r="A57" s="216">
        <v>8</v>
      </c>
      <c r="B57" s="217"/>
      <c r="C57" s="217" t="s">
        <v>516</v>
      </c>
      <c r="D57" s="160" t="s">
        <v>726</v>
      </c>
      <c r="E57" s="159"/>
      <c r="F57" s="167"/>
      <c r="G57" s="167"/>
      <c r="H57" s="167"/>
      <c r="I57" s="164">
        <v>2000</v>
      </c>
      <c r="J57" s="167">
        <f t="shared" si="0"/>
        <v>0</v>
      </c>
      <c r="K57" s="167"/>
      <c r="L57" s="167">
        <v>2400</v>
      </c>
      <c r="M57" s="158"/>
      <c r="N57" s="158"/>
      <c r="O57" s="158"/>
      <c r="P57" s="158"/>
      <c r="Q57" s="160" t="s">
        <v>727</v>
      </c>
      <c r="R57" s="222"/>
      <c r="S57" s="229" t="s">
        <v>572</v>
      </c>
      <c r="T57" s="229"/>
      <c r="U57" s="229"/>
      <c r="V57" s="229"/>
      <c r="W57" s="229"/>
      <c r="X57" s="229"/>
      <c r="Y57" s="229"/>
      <c r="Z57" s="229" t="s">
        <v>544</v>
      </c>
      <c r="AA57" s="238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50"/>
      <c r="AY57" s="50"/>
      <c r="AZ57" s="50"/>
      <c r="BA57" s="50"/>
      <c r="BB57" s="50"/>
      <c r="BC57" s="50"/>
      <c r="BD57" s="50"/>
      <c r="BE57" s="50"/>
      <c r="BF57" s="50"/>
      <c r="BG57" s="50"/>
      <c r="BH57" s="50"/>
      <c r="BI57" s="50"/>
      <c r="BJ57" s="50"/>
      <c r="BK57" s="50"/>
      <c r="BL57" s="50"/>
      <c r="BM57" s="50"/>
      <c r="BN57" s="50"/>
      <c r="BO57" s="50"/>
      <c r="BP57" s="50"/>
      <c r="BQ57" s="50"/>
      <c r="BR57" s="50"/>
      <c r="BS57" s="50"/>
      <c r="BT57" s="50"/>
      <c r="BU57" s="50"/>
      <c r="BV57" s="50"/>
      <c r="BW57" s="50"/>
      <c r="BX57" s="50"/>
      <c r="BY57" s="50"/>
      <c r="BZ57" s="50"/>
      <c r="CA57" s="50"/>
      <c r="CB57" s="50"/>
      <c r="CC57" s="50"/>
      <c r="CD57" s="50"/>
      <c r="CE57" s="50"/>
      <c r="CF57" s="50"/>
      <c r="CG57" s="50"/>
      <c r="CH57" s="50"/>
      <c r="CI57" s="50"/>
      <c r="CJ57" s="50"/>
      <c r="CK57" s="50"/>
      <c r="CL57" s="50"/>
      <c r="CM57" s="50"/>
      <c r="CN57" s="50"/>
      <c r="CO57" s="50"/>
      <c r="CP57" s="50"/>
      <c r="CQ57" s="50"/>
      <c r="CR57" s="50"/>
      <c r="CS57" s="50"/>
      <c r="CT57" s="50"/>
      <c r="CU57" s="50"/>
      <c r="CV57" s="50"/>
      <c r="CW57" s="50"/>
      <c r="CX57" s="50"/>
      <c r="CY57" s="50"/>
      <c r="CZ57" s="50"/>
      <c r="DA57" s="50"/>
      <c r="DB57" s="50"/>
      <c r="DC57" s="50"/>
      <c r="DD57" s="50"/>
      <c r="DE57" s="50"/>
      <c r="DF57" s="50"/>
    </row>
    <row r="58" spans="1:110" ht="42.75" x14ac:dyDescent="0.25">
      <c r="A58" s="216"/>
      <c r="B58" s="293" t="s">
        <v>404</v>
      </c>
      <c r="C58" s="217"/>
      <c r="D58" s="157" t="s">
        <v>729</v>
      </c>
      <c r="E58" s="158"/>
      <c r="F58" s="167"/>
      <c r="G58" s="167"/>
      <c r="H58" s="167"/>
      <c r="I58" s="164"/>
      <c r="J58" s="167">
        <f t="shared" si="0"/>
        <v>0</v>
      </c>
      <c r="K58" s="167"/>
      <c r="L58" s="167">
        <f t="shared" ref="L58" si="2">I58*1.3</f>
        <v>0</v>
      </c>
      <c r="M58" s="158"/>
      <c r="N58" s="158"/>
      <c r="O58" s="158"/>
      <c r="P58" s="158"/>
      <c r="Q58" s="157" t="s">
        <v>728</v>
      </c>
      <c r="R58" s="222"/>
      <c r="S58" s="229" t="s">
        <v>572</v>
      </c>
      <c r="T58" s="229"/>
      <c r="U58" s="229"/>
      <c r="V58" s="229"/>
      <c r="W58" s="229"/>
      <c r="X58" s="229"/>
      <c r="Y58" s="229"/>
      <c r="Z58" s="237"/>
      <c r="AA58" s="238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  <c r="AS58" s="50"/>
      <c r="AT58" s="50"/>
      <c r="AU58" s="50"/>
      <c r="AV58" s="50"/>
      <c r="AW58" s="50"/>
      <c r="AX58" s="50"/>
      <c r="AY58" s="50"/>
      <c r="AZ58" s="50"/>
      <c r="BA58" s="50"/>
      <c r="BB58" s="50"/>
      <c r="BC58" s="50"/>
      <c r="BD58" s="50"/>
      <c r="BE58" s="50"/>
      <c r="BF58" s="50"/>
      <c r="BG58" s="50"/>
      <c r="BH58" s="50"/>
      <c r="BI58" s="50"/>
      <c r="BJ58" s="50"/>
      <c r="BK58" s="50"/>
      <c r="BL58" s="50"/>
      <c r="BM58" s="50"/>
      <c r="BN58" s="50"/>
      <c r="BO58" s="50"/>
      <c r="BP58" s="50"/>
      <c r="BQ58" s="50"/>
      <c r="BR58" s="50"/>
      <c r="BS58" s="50"/>
      <c r="BT58" s="50"/>
      <c r="BU58" s="50"/>
      <c r="BV58" s="50"/>
      <c r="BW58" s="50"/>
      <c r="BX58" s="50"/>
      <c r="BY58" s="50"/>
      <c r="BZ58" s="50"/>
      <c r="CA58" s="50"/>
      <c r="CB58" s="50"/>
      <c r="CC58" s="50"/>
      <c r="CD58" s="50"/>
      <c r="CE58" s="50"/>
      <c r="CF58" s="50"/>
      <c r="CG58" s="50"/>
      <c r="CH58" s="50"/>
      <c r="CI58" s="50"/>
      <c r="CJ58" s="50"/>
      <c r="CK58" s="50"/>
      <c r="CL58" s="50"/>
      <c r="CM58" s="50"/>
      <c r="CN58" s="50"/>
      <c r="CO58" s="50"/>
      <c r="CP58" s="50"/>
      <c r="CQ58" s="50"/>
      <c r="CR58" s="50"/>
      <c r="CS58" s="50"/>
      <c r="CT58" s="50"/>
      <c r="CU58" s="50"/>
      <c r="CV58" s="50"/>
      <c r="CW58" s="50"/>
      <c r="CX58" s="50"/>
      <c r="CY58" s="50"/>
      <c r="CZ58" s="50"/>
      <c r="DA58" s="50"/>
      <c r="DB58" s="50"/>
      <c r="DC58" s="50"/>
      <c r="DD58" s="50"/>
      <c r="DE58" s="50"/>
      <c r="DF58" s="50"/>
    </row>
    <row r="59" spans="1:110" ht="30" x14ac:dyDescent="0.25">
      <c r="A59" s="296"/>
      <c r="B59" s="293"/>
      <c r="C59" s="217" t="s">
        <v>582</v>
      </c>
      <c r="D59" s="294" t="s">
        <v>733</v>
      </c>
      <c r="E59" s="158">
        <f>'[2]R2 DUC THINH1 '!W51</f>
        <v>1</v>
      </c>
      <c r="F59" s="167">
        <f>'[2]R2 DUC THINH1 '!X51</f>
        <v>600</v>
      </c>
      <c r="G59" s="167">
        <f>'[2]R2 DUC THINH1 '!Y51</f>
        <v>600</v>
      </c>
      <c r="H59" s="167">
        <f>'[2]R2 DUC THINH1 '!Z51</f>
        <v>600</v>
      </c>
      <c r="I59" s="164">
        <v>350</v>
      </c>
      <c r="J59" s="167">
        <f t="shared" si="0"/>
        <v>600</v>
      </c>
      <c r="K59" s="167"/>
      <c r="L59" s="320">
        <f t="shared" si="1"/>
        <v>500</v>
      </c>
      <c r="M59" s="158"/>
      <c r="N59" s="158"/>
      <c r="O59" s="158"/>
      <c r="P59" s="158"/>
      <c r="Q59" s="160" t="s">
        <v>730</v>
      </c>
      <c r="R59" s="224"/>
      <c r="S59" s="229" t="s">
        <v>572</v>
      </c>
      <c r="T59" s="229"/>
      <c r="U59" s="229"/>
      <c r="V59" s="229"/>
      <c r="W59" s="229"/>
      <c r="X59" s="229"/>
      <c r="Y59" s="229"/>
      <c r="Z59" s="237"/>
      <c r="AA59" s="238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  <c r="AS59" s="50"/>
      <c r="AT59" s="50"/>
      <c r="AU59" s="50"/>
      <c r="AV59" s="50"/>
      <c r="AW59" s="50"/>
      <c r="AX59" s="50"/>
      <c r="AY59" s="50"/>
      <c r="AZ59" s="50"/>
      <c r="BA59" s="50"/>
      <c r="BB59" s="50"/>
      <c r="BC59" s="50"/>
      <c r="BD59" s="50"/>
      <c r="BE59" s="50"/>
      <c r="BF59" s="50"/>
      <c r="BG59" s="50"/>
      <c r="BH59" s="50"/>
      <c r="BI59" s="50"/>
      <c r="BJ59" s="50"/>
      <c r="BK59" s="50"/>
      <c r="BL59" s="50"/>
      <c r="BM59" s="50"/>
      <c r="BN59" s="50"/>
      <c r="BO59" s="50"/>
      <c r="BP59" s="50"/>
      <c r="BQ59" s="50"/>
      <c r="BR59" s="50"/>
      <c r="BS59" s="50"/>
      <c r="BT59" s="50"/>
      <c r="BU59" s="50"/>
      <c r="BV59" s="50"/>
      <c r="BW59" s="50"/>
      <c r="BX59" s="50"/>
      <c r="BY59" s="50"/>
      <c r="BZ59" s="50"/>
      <c r="CA59" s="50"/>
      <c r="CB59" s="50"/>
      <c r="CC59" s="50"/>
      <c r="CD59" s="50"/>
      <c r="CE59" s="50"/>
      <c r="CF59" s="50"/>
      <c r="CG59" s="50"/>
      <c r="CH59" s="50"/>
      <c r="CI59" s="50"/>
      <c r="CJ59" s="50"/>
      <c r="CK59" s="50"/>
      <c r="CL59" s="50"/>
      <c r="CM59" s="50"/>
      <c r="CN59" s="50"/>
      <c r="CO59" s="50"/>
      <c r="CP59" s="50"/>
      <c r="CQ59" s="50"/>
      <c r="CR59" s="50"/>
      <c r="CS59" s="50"/>
      <c r="CT59" s="50"/>
      <c r="CU59" s="50"/>
      <c r="CV59" s="50"/>
      <c r="CW59" s="50"/>
      <c r="CX59" s="50"/>
      <c r="CY59" s="50"/>
      <c r="CZ59" s="50"/>
      <c r="DA59" s="50"/>
      <c r="DB59" s="50"/>
      <c r="DC59" s="50"/>
      <c r="DD59" s="50"/>
      <c r="DE59" s="50"/>
      <c r="DF59" s="50"/>
    </row>
    <row r="60" spans="1:110" ht="30" x14ac:dyDescent="0.25">
      <c r="A60" s="296"/>
      <c r="B60" s="293"/>
      <c r="C60" s="217" t="s">
        <v>583</v>
      </c>
      <c r="D60" s="294"/>
      <c r="E60" s="158"/>
      <c r="F60" s="167"/>
      <c r="G60" s="167"/>
      <c r="H60" s="167"/>
      <c r="I60" s="164">
        <v>450</v>
      </c>
      <c r="J60" s="167">
        <f t="shared" si="0"/>
        <v>0</v>
      </c>
      <c r="K60" s="167"/>
      <c r="L60" s="320"/>
      <c r="M60" s="158"/>
      <c r="N60" s="158"/>
      <c r="O60" s="158"/>
      <c r="P60" s="158"/>
      <c r="Q60" s="160" t="s">
        <v>731</v>
      </c>
      <c r="R60" s="222"/>
      <c r="S60" s="229" t="s">
        <v>572</v>
      </c>
      <c r="T60" s="229"/>
      <c r="U60" s="229"/>
      <c r="V60" s="229"/>
      <c r="W60" s="229"/>
      <c r="X60" s="229"/>
      <c r="Y60" s="229"/>
      <c r="Z60" s="237"/>
      <c r="AA60" s="238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  <c r="AS60" s="50"/>
      <c r="AT60" s="50"/>
      <c r="AU60" s="50"/>
      <c r="AV60" s="50"/>
      <c r="AW60" s="50"/>
      <c r="AX60" s="50"/>
      <c r="AY60" s="50"/>
      <c r="AZ60" s="50"/>
      <c r="BA60" s="50"/>
      <c r="BB60" s="50"/>
      <c r="BC60" s="50"/>
      <c r="BD60" s="50"/>
      <c r="BE60" s="50"/>
      <c r="BF60" s="50"/>
      <c r="BG60" s="50"/>
      <c r="BH60" s="50"/>
      <c r="BI60" s="50"/>
      <c r="BJ60" s="50"/>
      <c r="BK60" s="50"/>
      <c r="BL60" s="50"/>
      <c r="BM60" s="50"/>
      <c r="BN60" s="50"/>
      <c r="BO60" s="50"/>
      <c r="BP60" s="50"/>
      <c r="BQ60" s="50"/>
      <c r="BR60" s="50"/>
      <c r="BS60" s="50"/>
      <c r="BT60" s="50"/>
      <c r="BU60" s="50"/>
      <c r="BV60" s="50"/>
      <c r="BW60" s="50"/>
      <c r="BX60" s="50"/>
      <c r="BY60" s="50"/>
      <c r="BZ60" s="50"/>
      <c r="CA60" s="50"/>
      <c r="CB60" s="50"/>
      <c r="CC60" s="50"/>
      <c r="CD60" s="50"/>
      <c r="CE60" s="50"/>
      <c r="CF60" s="50"/>
      <c r="CG60" s="50"/>
      <c r="CH60" s="50"/>
      <c r="CI60" s="50"/>
      <c r="CJ60" s="50"/>
      <c r="CK60" s="50"/>
      <c r="CL60" s="50"/>
      <c r="CM60" s="50"/>
      <c r="CN60" s="50"/>
      <c r="CO60" s="50"/>
      <c r="CP60" s="50"/>
      <c r="CQ60" s="50"/>
      <c r="CR60" s="50"/>
      <c r="CS60" s="50"/>
      <c r="CT60" s="50"/>
      <c r="CU60" s="50"/>
      <c r="CV60" s="50"/>
      <c r="CW60" s="50"/>
      <c r="CX60" s="50"/>
      <c r="CY60" s="50"/>
      <c r="CZ60" s="50"/>
      <c r="DA60" s="50"/>
      <c r="DB60" s="50"/>
      <c r="DC60" s="50"/>
      <c r="DD60" s="50"/>
      <c r="DE60" s="50"/>
      <c r="DF60" s="50"/>
    </row>
    <row r="61" spans="1:110" ht="30" x14ac:dyDescent="0.25">
      <c r="A61" s="216"/>
      <c r="B61" s="293"/>
      <c r="C61" s="217" t="s">
        <v>585</v>
      </c>
      <c r="D61" s="294"/>
      <c r="E61" s="158"/>
      <c r="F61" s="167"/>
      <c r="G61" s="167"/>
      <c r="H61" s="167"/>
      <c r="I61" s="164">
        <v>300</v>
      </c>
      <c r="J61" s="167">
        <f>G61</f>
        <v>0</v>
      </c>
      <c r="K61" s="167"/>
      <c r="L61" s="320"/>
      <c r="M61" s="158"/>
      <c r="N61" s="158"/>
      <c r="O61" s="158"/>
      <c r="P61" s="158"/>
      <c r="Q61" s="160" t="s">
        <v>732</v>
      </c>
      <c r="R61" s="222"/>
      <c r="S61" s="229"/>
      <c r="T61" s="229"/>
      <c r="U61" s="229"/>
      <c r="V61" s="229"/>
      <c r="W61" s="229"/>
      <c r="X61" s="229"/>
      <c r="Y61" s="229"/>
      <c r="Z61" s="237"/>
      <c r="AA61" s="238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  <c r="AO61" s="50"/>
      <c r="AP61" s="50"/>
      <c r="AQ61" s="50"/>
      <c r="AR61" s="50"/>
      <c r="AS61" s="50"/>
      <c r="AT61" s="50"/>
      <c r="AU61" s="50"/>
      <c r="AV61" s="50"/>
      <c r="AW61" s="50"/>
      <c r="AX61" s="50"/>
      <c r="AY61" s="50"/>
      <c r="AZ61" s="50"/>
      <c r="BA61" s="50"/>
      <c r="BB61" s="50"/>
      <c r="BC61" s="50"/>
      <c r="BD61" s="50"/>
      <c r="BE61" s="50"/>
      <c r="BF61" s="50"/>
      <c r="BG61" s="50"/>
      <c r="BH61" s="50"/>
      <c r="BI61" s="50"/>
      <c r="BJ61" s="50"/>
      <c r="BK61" s="50"/>
      <c r="BL61" s="50"/>
      <c r="BM61" s="50"/>
      <c r="BN61" s="50"/>
      <c r="BO61" s="50"/>
      <c r="BP61" s="50"/>
      <c r="BQ61" s="50"/>
      <c r="BR61" s="50"/>
      <c r="BS61" s="50"/>
      <c r="BT61" s="50"/>
      <c r="BU61" s="50"/>
      <c r="BV61" s="50"/>
      <c r="BW61" s="50"/>
      <c r="BX61" s="50"/>
      <c r="BY61" s="50"/>
      <c r="BZ61" s="50"/>
      <c r="CA61" s="50"/>
      <c r="CB61" s="50"/>
      <c r="CC61" s="50"/>
      <c r="CD61" s="50"/>
      <c r="CE61" s="50"/>
      <c r="CF61" s="50"/>
      <c r="CG61" s="50"/>
      <c r="CH61" s="50"/>
      <c r="CI61" s="50"/>
      <c r="CJ61" s="50"/>
      <c r="CK61" s="50"/>
      <c r="CL61" s="50"/>
      <c r="CM61" s="50"/>
      <c r="CN61" s="50"/>
      <c r="CO61" s="50"/>
      <c r="CP61" s="50"/>
      <c r="CQ61" s="50"/>
      <c r="CR61" s="50"/>
      <c r="CS61" s="50"/>
      <c r="CT61" s="50"/>
      <c r="CU61" s="50"/>
      <c r="CV61" s="50"/>
      <c r="CW61" s="50"/>
      <c r="CX61" s="50"/>
      <c r="CY61" s="50"/>
      <c r="CZ61" s="50"/>
      <c r="DA61" s="50"/>
      <c r="DB61" s="50"/>
      <c r="DC61" s="50"/>
      <c r="DD61" s="50"/>
      <c r="DE61" s="50"/>
      <c r="DF61" s="50"/>
    </row>
    <row r="62" spans="1:110" ht="30" x14ac:dyDescent="0.25">
      <c r="A62" s="216"/>
      <c r="B62" s="293"/>
      <c r="C62" s="217" t="s">
        <v>584</v>
      </c>
      <c r="D62" s="294" t="s">
        <v>736</v>
      </c>
      <c r="E62" s="158"/>
      <c r="F62" s="167"/>
      <c r="G62" s="167"/>
      <c r="H62" s="167"/>
      <c r="I62" s="164">
        <v>450</v>
      </c>
      <c r="J62" s="167">
        <f t="shared" si="0"/>
        <v>0</v>
      </c>
      <c r="K62" s="167"/>
      <c r="L62" s="320">
        <v>550</v>
      </c>
      <c r="M62" s="158"/>
      <c r="N62" s="158"/>
      <c r="O62" s="158"/>
      <c r="P62" s="158"/>
      <c r="Q62" s="160" t="s">
        <v>734</v>
      </c>
      <c r="R62" s="222"/>
      <c r="S62" s="229" t="s">
        <v>572</v>
      </c>
      <c r="T62" s="229"/>
      <c r="U62" s="229"/>
      <c r="V62" s="229"/>
      <c r="W62" s="229"/>
      <c r="X62" s="229"/>
      <c r="Y62" s="229"/>
      <c r="Z62" s="237"/>
      <c r="AA62" s="238"/>
      <c r="AB62" s="50"/>
      <c r="AC62" s="50"/>
      <c r="AD62" s="50"/>
      <c r="AE62" s="50"/>
      <c r="AF62" s="50"/>
      <c r="AG62" s="50"/>
      <c r="AH62" s="50"/>
      <c r="AI62" s="50"/>
      <c r="AJ62" s="50"/>
      <c r="AK62" s="50"/>
      <c r="AL62" s="50"/>
      <c r="AM62" s="50"/>
      <c r="AN62" s="50"/>
      <c r="AO62" s="50"/>
      <c r="AP62" s="50"/>
      <c r="AQ62" s="50"/>
      <c r="AR62" s="50"/>
      <c r="AS62" s="50"/>
      <c r="AT62" s="50"/>
      <c r="AU62" s="50"/>
      <c r="AV62" s="50"/>
      <c r="AW62" s="50"/>
      <c r="AX62" s="50"/>
      <c r="AY62" s="50"/>
      <c r="AZ62" s="50"/>
      <c r="BA62" s="50"/>
      <c r="BB62" s="50"/>
      <c r="BC62" s="50"/>
      <c r="BD62" s="50"/>
      <c r="BE62" s="50"/>
      <c r="BF62" s="50"/>
      <c r="BG62" s="50"/>
      <c r="BH62" s="50"/>
      <c r="BI62" s="50"/>
      <c r="BJ62" s="50"/>
      <c r="BK62" s="50"/>
      <c r="BL62" s="50"/>
      <c r="BM62" s="50"/>
      <c r="BN62" s="50"/>
      <c r="BO62" s="50"/>
      <c r="BP62" s="50"/>
      <c r="BQ62" s="50"/>
      <c r="BR62" s="50"/>
      <c r="BS62" s="50"/>
      <c r="BT62" s="50"/>
      <c r="BU62" s="50"/>
      <c r="BV62" s="50"/>
      <c r="BW62" s="50"/>
      <c r="BX62" s="50"/>
      <c r="BY62" s="50"/>
      <c r="BZ62" s="50"/>
      <c r="CA62" s="50"/>
      <c r="CB62" s="50"/>
      <c r="CC62" s="50"/>
      <c r="CD62" s="50"/>
      <c r="CE62" s="50"/>
      <c r="CF62" s="50"/>
      <c r="CG62" s="50"/>
      <c r="CH62" s="50"/>
      <c r="CI62" s="50"/>
      <c r="CJ62" s="50"/>
      <c r="CK62" s="50"/>
      <c r="CL62" s="50"/>
      <c r="CM62" s="50"/>
      <c r="CN62" s="50"/>
      <c r="CO62" s="50"/>
      <c r="CP62" s="50"/>
      <c r="CQ62" s="50"/>
      <c r="CR62" s="50"/>
      <c r="CS62" s="50"/>
      <c r="CT62" s="50"/>
      <c r="CU62" s="50"/>
      <c r="CV62" s="50"/>
      <c r="CW62" s="50"/>
      <c r="CX62" s="50"/>
      <c r="CY62" s="50"/>
      <c r="CZ62" s="50"/>
      <c r="DA62" s="50"/>
      <c r="DB62" s="50"/>
      <c r="DC62" s="50"/>
      <c r="DD62" s="50"/>
      <c r="DE62" s="50"/>
      <c r="DF62" s="50"/>
    </row>
    <row r="63" spans="1:110" ht="30" x14ac:dyDescent="0.25">
      <c r="A63" s="216"/>
      <c r="B63" s="293"/>
      <c r="C63" s="217" t="s">
        <v>586</v>
      </c>
      <c r="D63" s="294"/>
      <c r="E63" s="158"/>
      <c r="F63" s="167"/>
      <c r="G63" s="167"/>
      <c r="H63" s="167"/>
      <c r="I63" s="164">
        <v>400</v>
      </c>
      <c r="J63" s="167">
        <f t="shared" si="0"/>
        <v>0</v>
      </c>
      <c r="K63" s="167"/>
      <c r="L63" s="320"/>
      <c r="M63" s="158"/>
      <c r="N63" s="158"/>
      <c r="O63" s="158"/>
      <c r="P63" s="158"/>
      <c r="Q63" s="160" t="s">
        <v>735</v>
      </c>
      <c r="R63" s="222"/>
      <c r="S63" s="229" t="s">
        <v>572</v>
      </c>
      <c r="T63" s="229"/>
      <c r="U63" s="229"/>
      <c r="V63" s="229"/>
      <c r="W63" s="229"/>
      <c r="X63" s="229"/>
      <c r="Y63" s="229"/>
      <c r="Z63" s="237"/>
      <c r="AA63" s="238"/>
      <c r="AB63" s="50"/>
      <c r="AC63" s="50"/>
      <c r="AD63" s="50"/>
      <c r="AE63" s="50"/>
      <c r="AF63" s="50"/>
      <c r="AG63" s="50"/>
      <c r="AH63" s="50"/>
      <c r="AI63" s="50"/>
      <c r="AJ63" s="50"/>
      <c r="AK63" s="50"/>
      <c r="AL63" s="50"/>
      <c r="AM63" s="50"/>
      <c r="AN63" s="50"/>
      <c r="AO63" s="50"/>
      <c r="AP63" s="50"/>
      <c r="AQ63" s="50"/>
      <c r="AR63" s="50"/>
      <c r="AS63" s="50"/>
      <c r="AT63" s="50"/>
      <c r="AU63" s="50"/>
      <c r="AV63" s="50"/>
      <c r="AW63" s="50"/>
      <c r="AX63" s="50"/>
      <c r="AY63" s="50"/>
      <c r="AZ63" s="50"/>
      <c r="BA63" s="50"/>
      <c r="BB63" s="50"/>
      <c r="BC63" s="50"/>
      <c r="BD63" s="50"/>
      <c r="BE63" s="50"/>
      <c r="BF63" s="50"/>
      <c r="BG63" s="50"/>
      <c r="BH63" s="50"/>
      <c r="BI63" s="50"/>
      <c r="BJ63" s="50"/>
      <c r="BK63" s="50"/>
      <c r="BL63" s="50"/>
      <c r="BM63" s="50"/>
      <c r="BN63" s="50"/>
      <c r="BO63" s="50"/>
      <c r="BP63" s="50"/>
      <c r="BQ63" s="50"/>
      <c r="BR63" s="50"/>
      <c r="BS63" s="50"/>
      <c r="BT63" s="50"/>
      <c r="BU63" s="50"/>
      <c r="BV63" s="50"/>
      <c r="BW63" s="50"/>
      <c r="BX63" s="50"/>
      <c r="BY63" s="50"/>
      <c r="BZ63" s="50"/>
      <c r="CA63" s="50"/>
      <c r="CB63" s="50"/>
      <c r="CC63" s="50"/>
      <c r="CD63" s="50"/>
      <c r="CE63" s="50"/>
      <c r="CF63" s="50"/>
      <c r="CG63" s="50"/>
      <c r="CH63" s="50"/>
      <c r="CI63" s="50"/>
      <c r="CJ63" s="50"/>
      <c r="CK63" s="50"/>
      <c r="CL63" s="50"/>
      <c r="CM63" s="50"/>
      <c r="CN63" s="50"/>
      <c r="CO63" s="50"/>
      <c r="CP63" s="50"/>
      <c r="CQ63" s="50"/>
      <c r="CR63" s="50"/>
      <c r="CS63" s="50"/>
      <c r="CT63" s="50"/>
      <c r="CU63" s="50"/>
      <c r="CV63" s="50"/>
      <c r="CW63" s="50"/>
      <c r="CX63" s="50"/>
      <c r="CY63" s="50"/>
      <c r="CZ63" s="50"/>
      <c r="DA63" s="50"/>
      <c r="DB63" s="50"/>
      <c r="DC63" s="50"/>
      <c r="DD63" s="50"/>
      <c r="DE63" s="50"/>
      <c r="DF63" s="50"/>
    </row>
    <row r="64" spans="1:110" ht="45" x14ac:dyDescent="0.25">
      <c r="A64" s="216"/>
      <c r="B64" s="293"/>
      <c r="C64" s="217" t="s">
        <v>587</v>
      </c>
      <c r="D64" s="160" t="s">
        <v>440</v>
      </c>
      <c r="E64" s="158"/>
      <c r="F64" s="167"/>
      <c r="G64" s="167"/>
      <c r="H64" s="167"/>
      <c r="I64" s="164">
        <v>350</v>
      </c>
      <c r="J64" s="167">
        <f t="shared" si="0"/>
        <v>0</v>
      </c>
      <c r="K64" s="167"/>
      <c r="L64" s="167">
        <f t="shared" si="1"/>
        <v>0</v>
      </c>
      <c r="M64" s="158"/>
      <c r="N64" s="158"/>
      <c r="O64" s="158"/>
      <c r="P64" s="158"/>
      <c r="Q64" s="258" t="s">
        <v>737</v>
      </c>
      <c r="R64" s="222"/>
      <c r="S64" s="229" t="s">
        <v>572</v>
      </c>
      <c r="T64" s="229"/>
      <c r="U64" s="229"/>
      <c r="V64" s="229"/>
      <c r="W64" s="229"/>
      <c r="X64" s="229"/>
      <c r="Y64" s="229"/>
      <c r="Z64" s="237"/>
      <c r="AA64" s="238"/>
      <c r="AB64" s="50"/>
      <c r="AC64" s="50"/>
      <c r="AD64" s="50"/>
      <c r="AE64" s="50"/>
      <c r="AF64" s="50"/>
      <c r="AG64" s="50"/>
      <c r="AH64" s="50"/>
      <c r="AI64" s="50"/>
      <c r="AJ64" s="50"/>
      <c r="AK64" s="50"/>
      <c r="AL64" s="50"/>
      <c r="AM64" s="50"/>
      <c r="AN64" s="50"/>
      <c r="AO64" s="50"/>
      <c r="AP64" s="50"/>
      <c r="AQ64" s="50"/>
      <c r="AR64" s="50"/>
      <c r="AS64" s="50"/>
      <c r="AT64" s="50"/>
      <c r="AU64" s="50"/>
      <c r="AV64" s="50"/>
      <c r="AW64" s="50"/>
      <c r="AX64" s="50"/>
      <c r="AY64" s="50"/>
      <c r="AZ64" s="50"/>
      <c r="BA64" s="50"/>
      <c r="BB64" s="50"/>
      <c r="BC64" s="50"/>
      <c r="BD64" s="50"/>
      <c r="BE64" s="50"/>
      <c r="BF64" s="50"/>
      <c r="BG64" s="50"/>
      <c r="BH64" s="50"/>
      <c r="BI64" s="50"/>
      <c r="BJ64" s="50"/>
      <c r="BK64" s="50"/>
      <c r="BL64" s="50"/>
      <c r="BM64" s="50"/>
      <c r="BN64" s="50"/>
      <c r="BO64" s="50"/>
      <c r="BP64" s="50"/>
      <c r="BQ64" s="50"/>
      <c r="BR64" s="50"/>
      <c r="BS64" s="50"/>
      <c r="BT64" s="50"/>
      <c r="BU64" s="50"/>
      <c r="BV64" s="50"/>
      <c r="BW64" s="50"/>
      <c r="BX64" s="50"/>
      <c r="BY64" s="50"/>
      <c r="BZ64" s="50"/>
      <c r="CA64" s="50"/>
      <c r="CB64" s="50"/>
      <c r="CC64" s="50"/>
      <c r="CD64" s="50"/>
      <c r="CE64" s="50"/>
      <c r="CF64" s="50"/>
      <c r="CG64" s="50"/>
      <c r="CH64" s="50"/>
      <c r="CI64" s="50"/>
      <c r="CJ64" s="50"/>
      <c r="CK64" s="50"/>
      <c r="CL64" s="50"/>
      <c r="CM64" s="50"/>
      <c r="CN64" s="50"/>
      <c r="CO64" s="50"/>
      <c r="CP64" s="50"/>
      <c r="CQ64" s="50"/>
      <c r="CR64" s="50"/>
      <c r="CS64" s="50"/>
      <c r="CT64" s="50"/>
      <c r="CU64" s="50"/>
      <c r="CV64" s="50"/>
      <c r="CW64" s="50"/>
      <c r="CX64" s="50"/>
      <c r="CY64" s="50"/>
      <c r="CZ64" s="50"/>
      <c r="DA64" s="50"/>
      <c r="DB64" s="50"/>
      <c r="DC64" s="50"/>
      <c r="DD64" s="50"/>
      <c r="DE64" s="50"/>
      <c r="DF64" s="50"/>
    </row>
    <row r="65" spans="1:110" ht="30" x14ac:dyDescent="0.25">
      <c r="A65" s="216"/>
      <c r="B65" s="293"/>
      <c r="C65" s="217"/>
      <c r="D65" s="160" t="s">
        <v>738</v>
      </c>
      <c r="E65" s="158"/>
      <c r="F65" s="167"/>
      <c r="G65" s="167"/>
      <c r="H65" s="167"/>
      <c r="I65" s="164">
        <v>350</v>
      </c>
      <c r="J65" s="167">
        <f t="shared" si="0"/>
        <v>0</v>
      </c>
      <c r="K65" s="167"/>
      <c r="L65" s="167">
        <v>350</v>
      </c>
      <c r="M65" s="158"/>
      <c r="N65" s="158"/>
      <c r="O65" s="158"/>
      <c r="P65" s="158"/>
      <c r="Q65" s="160" t="s">
        <v>719</v>
      </c>
      <c r="R65" s="238"/>
      <c r="S65" s="229" t="s">
        <v>572</v>
      </c>
      <c r="T65" s="229"/>
      <c r="U65" s="229"/>
      <c r="V65" s="229"/>
      <c r="W65" s="229"/>
      <c r="X65" s="229"/>
      <c r="Y65" s="229"/>
      <c r="Z65" s="237"/>
      <c r="AA65" s="238"/>
      <c r="AB65" s="50"/>
      <c r="AC65" s="50"/>
      <c r="AD65" s="50"/>
      <c r="AE65" s="50"/>
      <c r="AF65" s="50"/>
      <c r="AG65" s="50"/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0"/>
      <c r="BH65" s="50"/>
      <c r="BI65" s="50"/>
      <c r="BJ65" s="50"/>
      <c r="BK65" s="50"/>
      <c r="BL65" s="50"/>
      <c r="BM65" s="50"/>
      <c r="BN65" s="50"/>
      <c r="BO65" s="50"/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0"/>
      <c r="CL65" s="50"/>
      <c r="CM65" s="50"/>
      <c r="CN65" s="50"/>
      <c r="CO65" s="50"/>
      <c r="CP65" s="50"/>
      <c r="CQ65" s="50"/>
      <c r="CR65" s="50"/>
      <c r="CS65" s="50"/>
      <c r="CT65" s="50"/>
      <c r="CU65" s="50"/>
      <c r="CV65" s="50"/>
      <c r="CW65" s="50"/>
      <c r="CX65" s="50"/>
      <c r="CY65" s="50"/>
      <c r="CZ65" s="50"/>
      <c r="DA65" s="50"/>
      <c r="DB65" s="50"/>
      <c r="DC65" s="50"/>
      <c r="DD65" s="50"/>
      <c r="DE65" s="50"/>
      <c r="DF65" s="50"/>
    </row>
    <row r="66" spans="1:110" x14ac:dyDescent="0.25">
      <c r="A66" s="216"/>
      <c r="B66" s="293" t="s">
        <v>405</v>
      </c>
      <c r="C66" s="217"/>
      <c r="D66" s="157" t="s">
        <v>154</v>
      </c>
      <c r="E66" s="158"/>
      <c r="F66" s="167"/>
      <c r="G66" s="167"/>
      <c r="H66" s="167"/>
      <c r="I66" s="164"/>
      <c r="J66" s="167">
        <f t="shared" si="0"/>
        <v>0</v>
      </c>
      <c r="K66" s="167"/>
      <c r="L66" s="167">
        <f t="shared" si="1"/>
        <v>0</v>
      </c>
      <c r="M66" s="158"/>
      <c r="N66" s="158"/>
      <c r="O66" s="158"/>
      <c r="P66" s="158"/>
      <c r="Q66" s="254"/>
      <c r="R66" s="238"/>
      <c r="S66" s="229" t="s">
        <v>572</v>
      </c>
      <c r="T66" s="229"/>
      <c r="U66" s="229"/>
      <c r="V66" s="229"/>
      <c r="W66" s="229"/>
      <c r="X66" s="229"/>
      <c r="Y66" s="229"/>
      <c r="Z66" s="237"/>
      <c r="AA66" s="238"/>
      <c r="AB66" s="50"/>
      <c r="AC66" s="50"/>
      <c r="AD66" s="50"/>
      <c r="AE66" s="50"/>
      <c r="AF66" s="50"/>
      <c r="AG66" s="50"/>
      <c r="AH66" s="50"/>
      <c r="AI66" s="50"/>
      <c r="AJ66" s="50"/>
      <c r="AK66" s="50"/>
      <c r="AL66" s="50"/>
      <c r="AM66" s="50"/>
      <c r="AN66" s="50"/>
      <c r="AO66" s="50"/>
      <c r="AP66" s="50"/>
      <c r="AQ66" s="50"/>
      <c r="AR66" s="50"/>
      <c r="AS66" s="50"/>
      <c r="AT66" s="50"/>
      <c r="AU66" s="50"/>
      <c r="AV66" s="50"/>
      <c r="AW66" s="50"/>
      <c r="AX66" s="50"/>
      <c r="AY66" s="50"/>
      <c r="AZ66" s="50"/>
      <c r="BA66" s="50"/>
      <c r="BB66" s="50"/>
      <c r="BC66" s="50"/>
      <c r="BD66" s="50"/>
      <c r="BE66" s="50"/>
      <c r="BF66" s="50"/>
      <c r="BG66" s="50"/>
      <c r="BH66" s="50"/>
      <c r="BI66" s="50"/>
      <c r="BJ66" s="50"/>
      <c r="BK66" s="50"/>
      <c r="BL66" s="50"/>
      <c r="BM66" s="50"/>
      <c r="BN66" s="50"/>
      <c r="BO66" s="50"/>
      <c r="BP66" s="50"/>
      <c r="BQ66" s="50"/>
      <c r="BR66" s="50"/>
      <c r="BS66" s="50"/>
      <c r="BT66" s="50"/>
      <c r="BU66" s="50"/>
      <c r="BV66" s="50"/>
      <c r="BW66" s="50"/>
      <c r="BX66" s="50"/>
      <c r="BY66" s="50"/>
      <c r="BZ66" s="50"/>
      <c r="CA66" s="50"/>
      <c r="CB66" s="50"/>
      <c r="CC66" s="50"/>
      <c r="CD66" s="50"/>
      <c r="CE66" s="50"/>
      <c r="CF66" s="50"/>
      <c r="CG66" s="50"/>
      <c r="CH66" s="50"/>
      <c r="CI66" s="50"/>
      <c r="CJ66" s="50"/>
      <c r="CK66" s="50"/>
      <c r="CL66" s="50"/>
      <c r="CM66" s="50"/>
      <c r="CN66" s="50"/>
      <c r="CO66" s="50"/>
      <c r="CP66" s="50"/>
      <c r="CQ66" s="50"/>
      <c r="CR66" s="50"/>
      <c r="CS66" s="50"/>
      <c r="CT66" s="50"/>
      <c r="CU66" s="50"/>
      <c r="CV66" s="50"/>
      <c r="CW66" s="50"/>
      <c r="CX66" s="50"/>
      <c r="CY66" s="50"/>
      <c r="CZ66" s="50"/>
      <c r="DA66" s="50"/>
      <c r="DB66" s="50"/>
      <c r="DC66" s="50"/>
      <c r="DD66" s="50"/>
      <c r="DE66" s="50"/>
      <c r="DF66" s="50"/>
    </row>
    <row r="67" spans="1:110" s="153" customFormat="1" ht="30" x14ac:dyDescent="0.25">
      <c r="A67" s="216"/>
      <c r="B67" s="293"/>
      <c r="C67" s="217" t="s">
        <v>582</v>
      </c>
      <c r="D67" s="294" t="s">
        <v>741</v>
      </c>
      <c r="E67" s="158"/>
      <c r="F67" s="167"/>
      <c r="G67" s="167"/>
      <c r="H67" s="167"/>
      <c r="I67" s="164">
        <v>300</v>
      </c>
      <c r="J67" s="167">
        <f t="shared" si="0"/>
        <v>0</v>
      </c>
      <c r="K67" s="167"/>
      <c r="L67" s="320">
        <v>400</v>
      </c>
      <c r="M67" s="158"/>
      <c r="N67" s="158"/>
      <c r="O67" s="158"/>
      <c r="P67" s="158"/>
      <c r="Q67" s="160" t="s">
        <v>739</v>
      </c>
      <c r="R67" s="238"/>
      <c r="S67" s="231" t="s">
        <v>572</v>
      </c>
      <c r="T67" s="231"/>
      <c r="U67" s="231"/>
      <c r="V67" s="231"/>
      <c r="W67" s="231"/>
      <c r="X67" s="231"/>
      <c r="Y67" s="231"/>
      <c r="Z67" s="242"/>
      <c r="AA67" s="243"/>
      <c r="AB67" s="152"/>
      <c r="AC67" s="152"/>
      <c r="AD67" s="152"/>
      <c r="AE67" s="152"/>
      <c r="AF67" s="152"/>
      <c r="AG67" s="152"/>
      <c r="AH67" s="152"/>
      <c r="AI67" s="152"/>
      <c r="AJ67" s="152"/>
      <c r="AK67" s="152"/>
      <c r="AL67" s="152"/>
      <c r="AM67" s="152"/>
      <c r="AN67" s="152"/>
      <c r="AO67" s="152"/>
      <c r="AP67" s="152"/>
      <c r="AQ67" s="152"/>
      <c r="AR67" s="152"/>
      <c r="AS67" s="152"/>
      <c r="AT67" s="152"/>
      <c r="AU67" s="152"/>
      <c r="AV67" s="152"/>
      <c r="AW67" s="152"/>
      <c r="AX67" s="152"/>
      <c r="AY67" s="152"/>
      <c r="AZ67" s="152"/>
      <c r="BA67" s="152"/>
      <c r="BB67" s="152"/>
      <c r="BC67" s="152"/>
      <c r="BD67" s="152"/>
      <c r="BE67" s="152"/>
      <c r="BF67" s="152"/>
      <c r="BG67" s="152"/>
      <c r="BH67" s="152"/>
      <c r="BI67" s="152"/>
      <c r="BJ67" s="152"/>
      <c r="BK67" s="152"/>
      <c r="BL67" s="152"/>
      <c r="BM67" s="152"/>
      <c r="BN67" s="152"/>
      <c r="BO67" s="152"/>
      <c r="BP67" s="152"/>
      <c r="BQ67" s="152"/>
      <c r="BR67" s="152"/>
      <c r="BS67" s="152"/>
      <c r="BT67" s="152"/>
      <c r="BU67" s="152"/>
      <c r="BV67" s="152"/>
      <c r="BW67" s="152"/>
      <c r="BX67" s="152"/>
      <c r="BY67" s="152"/>
      <c r="BZ67" s="152"/>
      <c r="CA67" s="152"/>
      <c r="CB67" s="152"/>
      <c r="CC67" s="152"/>
      <c r="CD67" s="152"/>
      <c r="CE67" s="152"/>
      <c r="CF67" s="152"/>
      <c r="CG67" s="152"/>
      <c r="CH67" s="152"/>
      <c r="CI67" s="152"/>
      <c r="CJ67" s="152"/>
      <c r="CK67" s="152"/>
      <c r="CL67" s="152"/>
      <c r="CM67" s="152"/>
      <c r="CN67" s="152"/>
      <c r="CO67" s="152"/>
      <c r="CP67" s="152"/>
      <c r="CQ67" s="152"/>
      <c r="CR67" s="152"/>
      <c r="CS67" s="152"/>
      <c r="CT67" s="152"/>
      <c r="CU67" s="152"/>
      <c r="CV67" s="152"/>
      <c r="CW67" s="152"/>
      <c r="CX67" s="152"/>
      <c r="CY67" s="152"/>
      <c r="CZ67" s="152"/>
      <c r="DA67" s="152"/>
      <c r="DB67" s="152"/>
      <c r="DC67" s="152"/>
      <c r="DD67" s="152"/>
      <c r="DE67" s="152"/>
      <c r="DF67" s="152"/>
    </row>
    <row r="68" spans="1:110" s="153" customFormat="1" ht="30" x14ac:dyDescent="0.25">
      <c r="A68" s="216"/>
      <c r="B68" s="293"/>
      <c r="C68" s="217" t="s">
        <v>583</v>
      </c>
      <c r="D68" s="294"/>
      <c r="E68" s="158"/>
      <c r="F68" s="167"/>
      <c r="G68" s="167"/>
      <c r="H68" s="167"/>
      <c r="I68" s="164">
        <v>300</v>
      </c>
      <c r="J68" s="167">
        <f>G68</f>
        <v>0</v>
      </c>
      <c r="K68" s="167"/>
      <c r="L68" s="320"/>
      <c r="M68" s="158"/>
      <c r="N68" s="158"/>
      <c r="O68" s="158"/>
      <c r="P68" s="158"/>
      <c r="Q68" s="160" t="s">
        <v>740</v>
      </c>
      <c r="R68" s="238"/>
      <c r="S68" s="231"/>
      <c r="T68" s="231"/>
      <c r="U68" s="231"/>
      <c r="V68" s="231"/>
      <c r="W68" s="231"/>
      <c r="X68" s="231"/>
      <c r="Y68" s="231"/>
      <c r="Z68" s="242"/>
      <c r="AA68" s="243"/>
      <c r="AB68" s="152"/>
      <c r="AC68" s="152"/>
      <c r="AD68" s="152"/>
      <c r="AE68" s="152"/>
      <c r="AF68" s="152"/>
      <c r="AG68" s="152"/>
      <c r="AH68" s="152"/>
      <c r="AI68" s="152"/>
      <c r="AJ68" s="152"/>
      <c r="AK68" s="152"/>
      <c r="AL68" s="152"/>
      <c r="AM68" s="152"/>
      <c r="AN68" s="152"/>
      <c r="AO68" s="152"/>
      <c r="AP68" s="152"/>
      <c r="AQ68" s="152"/>
      <c r="AR68" s="152"/>
      <c r="AS68" s="152"/>
      <c r="AT68" s="152"/>
      <c r="AU68" s="152"/>
      <c r="AV68" s="152"/>
      <c r="AW68" s="152"/>
      <c r="AX68" s="152"/>
      <c r="AY68" s="152"/>
      <c r="AZ68" s="152"/>
      <c r="BA68" s="152"/>
      <c r="BB68" s="152"/>
      <c r="BC68" s="152"/>
      <c r="BD68" s="152"/>
      <c r="BE68" s="152"/>
      <c r="BF68" s="152"/>
      <c r="BG68" s="152"/>
      <c r="BH68" s="152"/>
      <c r="BI68" s="152"/>
      <c r="BJ68" s="152"/>
      <c r="BK68" s="152"/>
      <c r="BL68" s="152"/>
      <c r="BM68" s="152"/>
      <c r="BN68" s="152"/>
      <c r="BO68" s="152"/>
      <c r="BP68" s="152"/>
      <c r="BQ68" s="152"/>
      <c r="BR68" s="152"/>
      <c r="BS68" s="152"/>
      <c r="BT68" s="152"/>
      <c r="BU68" s="152"/>
      <c r="BV68" s="152"/>
      <c r="BW68" s="152"/>
      <c r="BX68" s="152"/>
      <c r="BY68" s="152"/>
      <c r="BZ68" s="152"/>
      <c r="CA68" s="152"/>
      <c r="CB68" s="152"/>
      <c r="CC68" s="152"/>
      <c r="CD68" s="152"/>
      <c r="CE68" s="152"/>
      <c r="CF68" s="152"/>
      <c r="CG68" s="152"/>
      <c r="CH68" s="152"/>
      <c r="CI68" s="152"/>
      <c r="CJ68" s="152"/>
      <c r="CK68" s="152"/>
      <c r="CL68" s="152"/>
      <c r="CM68" s="152"/>
      <c r="CN68" s="152"/>
      <c r="CO68" s="152"/>
      <c r="CP68" s="152"/>
      <c r="CQ68" s="152"/>
      <c r="CR68" s="152"/>
      <c r="CS68" s="152"/>
      <c r="CT68" s="152"/>
      <c r="CU68" s="152"/>
      <c r="CV68" s="152"/>
      <c r="CW68" s="152"/>
      <c r="CX68" s="152"/>
      <c r="CY68" s="152"/>
      <c r="CZ68" s="152"/>
      <c r="DA68" s="152"/>
      <c r="DB68" s="152"/>
      <c r="DC68" s="152"/>
      <c r="DD68" s="152"/>
      <c r="DE68" s="152"/>
      <c r="DF68" s="152"/>
    </row>
    <row r="69" spans="1:110" s="151" customFormat="1" ht="30" x14ac:dyDescent="0.25">
      <c r="A69" s="216">
        <v>12</v>
      </c>
      <c r="B69" s="293"/>
      <c r="C69" s="217"/>
      <c r="D69" s="160" t="s">
        <v>581</v>
      </c>
      <c r="E69" s="158"/>
      <c r="F69" s="167"/>
      <c r="G69" s="167"/>
      <c r="H69" s="167"/>
      <c r="I69" s="164">
        <v>300</v>
      </c>
      <c r="J69" s="167">
        <f t="shared" si="0"/>
        <v>0</v>
      </c>
      <c r="K69" s="167"/>
      <c r="L69" s="167">
        <v>350</v>
      </c>
      <c r="M69" s="158"/>
      <c r="N69" s="158"/>
      <c r="O69" s="158"/>
      <c r="P69" s="158"/>
      <c r="Q69" s="254" t="s">
        <v>580</v>
      </c>
      <c r="R69" s="222"/>
      <c r="S69" s="230" t="s">
        <v>572</v>
      </c>
      <c r="T69" s="230"/>
      <c r="U69" s="230"/>
      <c r="V69" s="230"/>
      <c r="W69" s="230"/>
      <c r="X69" s="230"/>
      <c r="Y69" s="230"/>
      <c r="Z69" s="241"/>
      <c r="AA69" s="240"/>
      <c r="AB69" s="150"/>
      <c r="AC69" s="150"/>
      <c r="AD69" s="150"/>
      <c r="AE69" s="150"/>
      <c r="AF69" s="150"/>
      <c r="AG69" s="150"/>
      <c r="AH69" s="150"/>
      <c r="AI69" s="150"/>
      <c r="AJ69" s="150"/>
      <c r="AK69" s="150"/>
      <c r="AL69" s="150"/>
      <c r="AM69" s="150"/>
      <c r="AN69" s="150"/>
      <c r="AO69" s="150"/>
      <c r="AP69" s="150"/>
      <c r="AQ69" s="150"/>
      <c r="AR69" s="150"/>
      <c r="AS69" s="150"/>
      <c r="AT69" s="150"/>
      <c r="AU69" s="150"/>
      <c r="AV69" s="150"/>
      <c r="AW69" s="150"/>
      <c r="AX69" s="150"/>
      <c r="AY69" s="150"/>
      <c r="AZ69" s="150"/>
      <c r="BA69" s="150"/>
      <c r="BB69" s="150"/>
      <c r="BC69" s="150"/>
      <c r="BD69" s="150"/>
      <c r="BE69" s="150"/>
      <c r="BF69" s="150"/>
      <c r="BG69" s="150"/>
      <c r="BH69" s="150"/>
      <c r="BI69" s="150"/>
      <c r="BJ69" s="150"/>
      <c r="BK69" s="150"/>
      <c r="BL69" s="150"/>
      <c r="BM69" s="150"/>
      <c r="BN69" s="150"/>
      <c r="BO69" s="150"/>
      <c r="BP69" s="150"/>
      <c r="BQ69" s="150"/>
      <c r="BR69" s="150"/>
      <c r="BS69" s="150"/>
      <c r="BT69" s="150"/>
      <c r="BU69" s="150"/>
      <c r="BV69" s="150"/>
      <c r="BW69" s="150"/>
      <c r="BX69" s="150"/>
      <c r="BY69" s="150"/>
      <c r="BZ69" s="150"/>
      <c r="CA69" s="150"/>
      <c r="CB69" s="150"/>
      <c r="CC69" s="150"/>
      <c r="CD69" s="150"/>
      <c r="CE69" s="150"/>
      <c r="CF69" s="150"/>
      <c r="CG69" s="150"/>
      <c r="CH69" s="150"/>
      <c r="CI69" s="150"/>
      <c r="CJ69" s="150"/>
      <c r="CK69" s="150"/>
      <c r="CL69" s="150"/>
      <c r="CM69" s="150"/>
      <c r="CN69" s="150"/>
      <c r="CO69" s="150"/>
      <c r="CP69" s="150"/>
      <c r="CQ69" s="150"/>
      <c r="CR69" s="150"/>
      <c r="CS69" s="150"/>
      <c r="CT69" s="150"/>
      <c r="CU69" s="150"/>
      <c r="CV69" s="150"/>
      <c r="CW69" s="150"/>
      <c r="CX69" s="150"/>
      <c r="CY69" s="150"/>
      <c r="CZ69" s="150"/>
      <c r="DA69" s="150"/>
      <c r="DB69" s="150"/>
      <c r="DC69" s="150"/>
      <c r="DD69" s="150"/>
      <c r="DE69" s="150"/>
      <c r="DF69" s="150"/>
    </row>
    <row r="70" spans="1:110" ht="30" x14ac:dyDescent="0.25">
      <c r="A70" s="216"/>
      <c r="B70" s="293"/>
      <c r="C70" s="217"/>
      <c r="D70" s="160" t="s">
        <v>742</v>
      </c>
      <c r="E70" s="158"/>
      <c r="F70" s="167"/>
      <c r="G70" s="167"/>
      <c r="H70" s="167"/>
      <c r="I70" s="164">
        <v>300</v>
      </c>
      <c r="J70" s="167">
        <f t="shared" si="0"/>
        <v>0</v>
      </c>
      <c r="K70" s="167"/>
      <c r="L70" s="167">
        <v>300</v>
      </c>
      <c r="M70" s="158"/>
      <c r="N70" s="158"/>
      <c r="O70" s="158"/>
      <c r="P70" s="158"/>
      <c r="Q70" s="254"/>
      <c r="R70" s="222"/>
      <c r="S70" s="229" t="s">
        <v>572</v>
      </c>
      <c r="T70" s="229"/>
      <c r="U70" s="229"/>
      <c r="V70" s="229"/>
      <c r="W70" s="229"/>
      <c r="X70" s="229"/>
      <c r="Y70" s="229"/>
      <c r="Z70" s="237"/>
      <c r="AA70" s="238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50"/>
      <c r="AR70" s="50"/>
      <c r="AS70" s="50"/>
      <c r="AT70" s="50"/>
      <c r="AU70" s="50"/>
      <c r="AV70" s="50"/>
      <c r="AW70" s="50"/>
      <c r="AX70" s="50"/>
      <c r="AY70" s="50"/>
      <c r="AZ70" s="50"/>
      <c r="BA70" s="50"/>
      <c r="BB70" s="50"/>
      <c r="BC70" s="50"/>
      <c r="BD70" s="50"/>
      <c r="BE70" s="50"/>
      <c r="BF70" s="50"/>
      <c r="BG70" s="50"/>
      <c r="BH70" s="50"/>
      <c r="BI70" s="50"/>
      <c r="BJ70" s="50"/>
      <c r="BK70" s="50"/>
      <c r="BL70" s="50"/>
      <c r="BM70" s="50"/>
      <c r="BN70" s="50"/>
      <c r="BO70" s="50"/>
      <c r="BP70" s="50"/>
      <c r="BQ70" s="50"/>
      <c r="BR70" s="50"/>
      <c r="BS70" s="50"/>
      <c r="BT70" s="50"/>
      <c r="BU70" s="50"/>
      <c r="BV70" s="50"/>
      <c r="BW70" s="50"/>
      <c r="BX70" s="50"/>
      <c r="BY70" s="50"/>
      <c r="BZ70" s="50"/>
      <c r="CA70" s="50"/>
      <c r="CB70" s="50"/>
      <c r="CC70" s="50"/>
      <c r="CD70" s="50"/>
      <c r="CE70" s="50"/>
      <c r="CF70" s="50"/>
      <c r="CG70" s="50"/>
      <c r="CH70" s="50"/>
      <c r="CI70" s="50"/>
      <c r="CJ70" s="50"/>
      <c r="CK70" s="50"/>
      <c r="CL70" s="50"/>
      <c r="CM70" s="50"/>
      <c r="CN70" s="50"/>
      <c r="CO70" s="50"/>
      <c r="CP70" s="50"/>
      <c r="CQ70" s="50"/>
      <c r="CR70" s="50"/>
      <c r="CS70" s="50"/>
      <c r="CT70" s="50"/>
      <c r="CU70" s="50"/>
      <c r="CV70" s="50"/>
      <c r="CW70" s="50"/>
      <c r="CX70" s="50"/>
      <c r="CY70" s="50"/>
      <c r="CZ70" s="50"/>
      <c r="DA70" s="50"/>
      <c r="DB70" s="50"/>
      <c r="DC70" s="50"/>
      <c r="DD70" s="50"/>
      <c r="DE70" s="50"/>
      <c r="DF70" s="50"/>
    </row>
    <row r="71" spans="1:110" x14ac:dyDescent="0.25">
      <c r="A71" s="216"/>
      <c r="B71" s="293" t="s">
        <v>406</v>
      </c>
      <c r="C71" s="217"/>
      <c r="D71" s="157" t="s">
        <v>155</v>
      </c>
      <c r="E71" s="158"/>
      <c r="F71" s="167"/>
      <c r="G71" s="167"/>
      <c r="H71" s="167"/>
      <c r="I71" s="164"/>
      <c r="J71" s="167">
        <f t="shared" si="0"/>
        <v>0</v>
      </c>
      <c r="K71" s="167"/>
      <c r="L71" s="167">
        <f t="shared" si="1"/>
        <v>0</v>
      </c>
      <c r="M71" s="158"/>
      <c r="N71" s="158"/>
      <c r="O71" s="158"/>
      <c r="P71" s="158"/>
      <c r="Q71" s="254"/>
      <c r="R71" s="222"/>
      <c r="S71" s="229" t="s">
        <v>572</v>
      </c>
      <c r="T71" s="229"/>
      <c r="U71" s="229"/>
      <c r="V71" s="229"/>
      <c r="W71" s="229"/>
      <c r="X71" s="229"/>
      <c r="Y71" s="229"/>
      <c r="Z71" s="237"/>
      <c r="AA71" s="238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  <c r="AS71" s="50"/>
      <c r="AT71" s="50"/>
      <c r="AU71" s="50"/>
      <c r="AV71" s="50"/>
      <c r="AW71" s="50"/>
      <c r="AX71" s="50"/>
      <c r="AY71" s="50"/>
      <c r="AZ71" s="50"/>
      <c r="BA71" s="50"/>
      <c r="BB71" s="50"/>
      <c r="BC71" s="50"/>
      <c r="BD71" s="50"/>
      <c r="BE71" s="50"/>
      <c r="BF71" s="50"/>
      <c r="BG71" s="50"/>
      <c r="BH71" s="50"/>
      <c r="BI71" s="50"/>
      <c r="BJ71" s="50"/>
      <c r="BK71" s="50"/>
      <c r="BL71" s="50"/>
      <c r="BM71" s="50"/>
      <c r="BN71" s="50"/>
      <c r="BO71" s="50"/>
      <c r="BP71" s="50"/>
      <c r="BQ71" s="50"/>
      <c r="BR71" s="50"/>
      <c r="BS71" s="50"/>
      <c r="BT71" s="50"/>
      <c r="BU71" s="50"/>
      <c r="BV71" s="50"/>
      <c r="BW71" s="50"/>
      <c r="BX71" s="50"/>
      <c r="BY71" s="50"/>
      <c r="BZ71" s="50"/>
      <c r="CA71" s="50"/>
      <c r="CB71" s="50"/>
      <c r="CC71" s="50"/>
      <c r="CD71" s="50"/>
      <c r="CE71" s="50"/>
      <c r="CF71" s="50"/>
      <c r="CG71" s="50"/>
      <c r="CH71" s="50"/>
      <c r="CI71" s="50"/>
      <c r="CJ71" s="50"/>
      <c r="CK71" s="50"/>
      <c r="CL71" s="50"/>
      <c r="CM71" s="50"/>
      <c r="CN71" s="50"/>
      <c r="CO71" s="50"/>
      <c r="CP71" s="50"/>
      <c r="CQ71" s="50"/>
      <c r="CR71" s="50"/>
      <c r="CS71" s="50"/>
      <c r="CT71" s="50"/>
      <c r="CU71" s="50"/>
      <c r="CV71" s="50"/>
      <c r="CW71" s="50"/>
      <c r="CX71" s="50"/>
      <c r="CY71" s="50"/>
      <c r="CZ71" s="50"/>
      <c r="DA71" s="50"/>
      <c r="DB71" s="50"/>
      <c r="DC71" s="50"/>
      <c r="DD71" s="50"/>
      <c r="DE71" s="50"/>
      <c r="DF71" s="50"/>
    </row>
    <row r="72" spans="1:110" s="155" customFormat="1" ht="30" x14ac:dyDescent="0.25">
      <c r="A72" s="216">
        <v>13</v>
      </c>
      <c r="B72" s="293"/>
      <c r="C72" s="217" t="s">
        <v>582</v>
      </c>
      <c r="D72" s="294" t="s">
        <v>632</v>
      </c>
      <c r="E72" s="158"/>
      <c r="F72" s="167"/>
      <c r="G72" s="167"/>
      <c r="H72" s="167"/>
      <c r="I72" s="164">
        <v>300</v>
      </c>
      <c r="J72" s="167">
        <f t="shared" si="0"/>
        <v>0</v>
      </c>
      <c r="K72" s="167"/>
      <c r="L72" s="320">
        <v>400</v>
      </c>
      <c r="M72" s="158"/>
      <c r="N72" s="158"/>
      <c r="O72" s="158"/>
      <c r="P72" s="158"/>
      <c r="Q72" s="160" t="s">
        <v>156</v>
      </c>
      <c r="R72" s="222"/>
      <c r="S72" s="232" t="s">
        <v>572</v>
      </c>
      <c r="T72" s="232"/>
      <c r="U72" s="232"/>
      <c r="V72" s="232"/>
      <c r="W72" s="232"/>
      <c r="X72" s="232"/>
      <c r="Y72" s="232"/>
      <c r="Z72" s="244"/>
      <c r="AA72" s="245"/>
      <c r="AB72" s="154"/>
      <c r="AC72" s="154"/>
      <c r="AD72" s="154"/>
      <c r="AE72" s="154"/>
      <c r="AF72" s="154"/>
      <c r="AG72" s="154"/>
      <c r="AH72" s="154"/>
      <c r="AI72" s="154"/>
      <c r="AJ72" s="154"/>
      <c r="AK72" s="154"/>
      <c r="AL72" s="154"/>
      <c r="AM72" s="154"/>
      <c r="AN72" s="154"/>
      <c r="AO72" s="154"/>
      <c r="AP72" s="154"/>
      <c r="AQ72" s="154"/>
      <c r="AR72" s="154"/>
      <c r="AS72" s="154"/>
      <c r="AT72" s="154"/>
      <c r="AU72" s="154"/>
      <c r="AV72" s="154"/>
      <c r="AW72" s="154"/>
      <c r="AX72" s="154"/>
      <c r="AY72" s="154"/>
      <c r="AZ72" s="154"/>
      <c r="BA72" s="154"/>
      <c r="BB72" s="154"/>
      <c r="BC72" s="154"/>
      <c r="BD72" s="154"/>
      <c r="BE72" s="154"/>
      <c r="BF72" s="154"/>
      <c r="BG72" s="154"/>
      <c r="BH72" s="154"/>
      <c r="BI72" s="154"/>
      <c r="BJ72" s="154"/>
      <c r="BK72" s="154"/>
      <c r="BL72" s="154"/>
      <c r="BM72" s="154"/>
      <c r="BN72" s="154"/>
      <c r="BO72" s="154"/>
      <c r="BP72" s="154"/>
      <c r="BQ72" s="154"/>
      <c r="BR72" s="154"/>
      <c r="BS72" s="154"/>
      <c r="BT72" s="154"/>
      <c r="BU72" s="154"/>
      <c r="BV72" s="154"/>
      <c r="BW72" s="154"/>
      <c r="BX72" s="154"/>
      <c r="BY72" s="154"/>
      <c r="BZ72" s="154"/>
      <c r="CA72" s="154"/>
      <c r="CB72" s="154"/>
      <c r="CC72" s="154"/>
      <c r="CD72" s="154"/>
      <c r="CE72" s="154"/>
      <c r="CF72" s="154"/>
      <c r="CG72" s="154"/>
      <c r="CH72" s="154"/>
      <c r="CI72" s="154"/>
      <c r="CJ72" s="154"/>
      <c r="CK72" s="154"/>
      <c r="CL72" s="154"/>
      <c r="CM72" s="154"/>
      <c r="CN72" s="154"/>
      <c r="CO72" s="154"/>
      <c r="CP72" s="154"/>
      <c r="CQ72" s="154"/>
      <c r="CR72" s="154"/>
      <c r="CS72" s="154"/>
      <c r="CT72" s="154"/>
      <c r="CU72" s="154"/>
      <c r="CV72" s="154"/>
      <c r="CW72" s="154"/>
      <c r="CX72" s="154"/>
      <c r="CY72" s="154"/>
      <c r="CZ72" s="154"/>
      <c r="DA72" s="154"/>
      <c r="DB72" s="154"/>
      <c r="DC72" s="154"/>
      <c r="DD72" s="154"/>
      <c r="DE72" s="154"/>
      <c r="DF72" s="154"/>
    </row>
    <row r="73" spans="1:110" s="155" customFormat="1" ht="45" x14ac:dyDescent="0.25">
      <c r="A73" s="216"/>
      <c r="B73" s="293"/>
      <c r="C73" s="217" t="s">
        <v>583</v>
      </c>
      <c r="D73" s="294"/>
      <c r="E73" s="158"/>
      <c r="F73" s="167"/>
      <c r="G73" s="167"/>
      <c r="H73" s="167"/>
      <c r="I73" s="164">
        <v>350</v>
      </c>
      <c r="J73" s="167">
        <f>G73</f>
        <v>0</v>
      </c>
      <c r="K73" s="167"/>
      <c r="L73" s="320"/>
      <c r="M73" s="158"/>
      <c r="N73" s="158"/>
      <c r="O73" s="158"/>
      <c r="P73" s="158"/>
      <c r="Q73" s="160" t="s">
        <v>157</v>
      </c>
      <c r="R73" s="222"/>
      <c r="S73" s="232"/>
      <c r="T73" s="232"/>
      <c r="U73" s="232"/>
      <c r="V73" s="232"/>
      <c r="W73" s="232"/>
      <c r="X73" s="232"/>
      <c r="Y73" s="232"/>
      <c r="Z73" s="244"/>
      <c r="AA73" s="245"/>
      <c r="AB73" s="154"/>
      <c r="AC73" s="154"/>
      <c r="AD73" s="154"/>
      <c r="AE73" s="154"/>
      <c r="AF73" s="154"/>
      <c r="AG73" s="154"/>
      <c r="AH73" s="154"/>
      <c r="AI73" s="154"/>
      <c r="AJ73" s="154"/>
      <c r="AK73" s="154"/>
      <c r="AL73" s="154"/>
      <c r="AM73" s="154"/>
      <c r="AN73" s="154"/>
      <c r="AO73" s="154"/>
      <c r="AP73" s="154"/>
      <c r="AQ73" s="154"/>
      <c r="AR73" s="154"/>
      <c r="AS73" s="154"/>
      <c r="AT73" s="154"/>
      <c r="AU73" s="154"/>
      <c r="AV73" s="154"/>
      <c r="AW73" s="154"/>
      <c r="AX73" s="154"/>
      <c r="AY73" s="154"/>
      <c r="AZ73" s="154"/>
      <c r="BA73" s="154"/>
      <c r="BB73" s="154"/>
      <c r="BC73" s="154"/>
      <c r="BD73" s="154"/>
      <c r="BE73" s="154"/>
      <c r="BF73" s="154"/>
      <c r="BG73" s="154"/>
      <c r="BH73" s="154"/>
      <c r="BI73" s="154"/>
      <c r="BJ73" s="154"/>
      <c r="BK73" s="154"/>
      <c r="BL73" s="154"/>
      <c r="BM73" s="154"/>
      <c r="BN73" s="154"/>
      <c r="BO73" s="154"/>
      <c r="BP73" s="154"/>
      <c r="BQ73" s="154"/>
      <c r="BR73" s="154"/>
      <c r="BS73" s="154"/>
      <c r="BT73" s="154"/>
      <c r="BU73" s="154"/>
      <c r="BV73" s="154"/>
      <c r="BW73" s="154"/>
      <c r="BX73" s="154"/>
      <c r="BY73" s="154"/>
      <c r="BZ73" s="154"/>
      <c r="CA73" s="154"/>
      <c r="CB73" s="154"/>
      <c r="CC73" s="154"/>
      <c r="CD73" s="154"/>
      <c r="CE73" s="154"/>
      <c r="CF73" s="154"/>
      <c r="CG73" s="154"/>
      <c r="CH73" s="154"/>
      <c r="CI73" s="154"/>
      <c r="CJ73" s="154"/>
      <c r="CK73" s="154"/>
      <c r="CL73" s="154"/>
      <c r="CM73" s="154"/>
      <c r="CN73" s="154"/>
      <c r="CO73" s="154"/>
      <c r="CP73" s="154"/>
      <c r="CQ73" s="154"/>
      <c r="CR73" s="154"/>
      <c r="CS73" s="154"/>
      <c r="CT73" s="154"/>
      <c r="CU73" s="154"/>
      <c r="CV73" s="154"/>
      <c r="CW73" s="154"/>
      <c r="CX73" s="154"/>
      <c r="CY73" s="154"/>
      <c r="CZ73" s="154"/>
      <c r="DA73" s="154"/>
      <c r="DB73" s="154"/>
      <c r="DC73" s="154"/>
      <c r="DD73" s="154"/>
      <c r="DE73" s="154"/>
      <c r="DF73" s="154"/>
    </row>
    <row r="74" spans="1:110" ht="30" x14ac:dyDescent="0.25">
      <c r="A74" s="216">
        <v>14</v>
      </c>
      <c r="B74" s="293"/>
      <c r="C74" s="217" t="s">
        <v>584</v>
      </c>
      <c r="D74" s="160" t="s">
        <v>589</v>
      </c>
      <c r="E74" s="158"/>
      <c r="F74" s="167"/>
      <c r="G74" s="167"/>
      <c r="H74" s="167"/>
      <c r="I74" s="164">
        <v>300</v>
      </c>
      <c r="J74" s="167">
        <f t="shared" si="0"/>
        <v>0</v>
      </c>
      <c r="K74" s="167"/>
      <c r="L74" s="329">
        <v>350</v>
      </c>
      <c r="M74" s="158"/>
      <c r="N74" s="158"/>
      <c r="O74" s="158"/>
      <c r="P74" s="158"/>
      <c r="Q74" s="254" t="s">
        <v>588</v>
      </c>
      <c r="R74" s="222"/>
      <c r="S74" s="229" t="s">
        <v>572</v>
      </c>
      <c r="T74" s="229"/>
      <c r="U74" s="229"/>
      <c r="V74" s="229"/>
      <c r="W74" s="229"/>
      <c r="X74" s="229"/>
      <c r="Y74" s="229"/>
      <c r="Z74" s="237"/>
      <c r="AA74" s="238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  <c r="AS74" s="50"/>
      <c r="AT74" s="50"/>
      <c r="AU74" s="50"/>
      <c r="AV74" s="50"/>
      <c r="AW74" s="50"/>
      <c r="AX74" s="50"/>
      <c r="AY74" s="50"/>
      <c r="AZ74" s="50"/>
      <c r="BA74" s="50"/>
      <c r="BB74" s="50"/>
      <c r="BC74" s="50"/>
      <c r="BD74" s="50"/>
      <c r="BE74" s="50"/>
      <c r="BF74" s="50"/>
      <c r="BG74" s="50"/>
      <c r="BH74" s="50"/>
      <c r="BI74" s="50"/>
      <c r="BJ74" s="50"/>
      <c r="BK74" s="50"/>
      <c r="BL74" s="50"/>
      <c r="BM74" s="50"/>
      <c r="BN74" s="50"/>
      <c r="BO74" s="50"/>
      <c r="BP74" s="50"/>
      <c r="BQ74" s="50"/>
      <c r="BR74" s="50"/>
      <c r="BS74" s="50"/>
      <c r="BT74" s="50"/>
      <c r="BU74" s="50"/>
      <c r="BV74" s="50"/>
      <c r="BW74" s="50"/>
      <c r="BX74" s="50"/>
      <c r="BY74" s="50"/>
      <c r="BZ74" s="50"/>
      <c r="CA74" s="50"/>
      <c r="CB74" s="50"/>
      <c r="CC74" s="50"/>
      <c r="CD74" s="50"/>
      <c r="CE74" s="50"/>
      <c r="CF74" s="50"/>
      <c r="CG74" s="50"/>
      <c r="CH74" s="50"/>
      <c r="CI74" s="50"/>
      <c r="CJ74" s="50"/>
      <c r="CK74" s="50"/>
      <c r="CL74" s="50"/>
      <c r="CM74" s="50"/>
      <c r="CN74" s="50"/>
      <c r="CO74" s="50"/>
      <c r="CP74" s="50"/>
      <c r="CQ74" s="50"/>
      <c r="CR74" s="50"/>
      <c r="CS74" s="50"/>
      <c r="CT74" s="50"/>
      <c r="CU74" s="50"/>
      <c r="CV74" s="50"/>
      <c r="CW74" s="50"/>
      <c r="CX74" s="50"/>
      <c r="CY74" s="50"/>
      <c r="CZ74" s="50"/>
      <c r="DA74" s="50"/>
      <c r="DB74" s="50"/>
      <c r="DC74" s="50"/>
      <c r="DD74" s="50"/>
      <c r="DE74" s="50"/>
      <c r="DF74" s="50"/>
    </row>
    <row r="75" spans="1:110" s="151" customFormat="1" ht="45" x14ac:dyDescent="0.25">
      <c r="A75" s="216"/>
      <c r="B75" s="293"/>
      <c r="C75" s="217"/>
      <c r="D75" s="160" t="s">
        <v>158</v>
      </c>
      <c r="E75" s="158"/>
      <c r="F75" s="167"/>
      <c r="G75" s="167"/>
      <c r="H75" s="167"/>
      <c r="I75" s="164">
        <v>400</v>
      </c>
      <c r="J75" s="167">
        <f t="shared" si="0"/>
        <v>0</v>
      </c>
      <c r="K75" s="167"/>
      <c r="L75" s="167">
        <f t="shared" si="1"/>
        <v>0</v>
      </c>
      <c r="M75" s="158"/>
      <c r="N75" s="158"/>
      <c r="O75" s="158"/>
      <c r="P75" s="158"/>
      <c r="Q75" s="258" t="s">
        <v>862</v>
      </c>
      <c r="R75" s="222"/>
      <c r="S75" s="230" t="s">
        <v>572</v>
      </c>
      <c r="T75" s="230"/>
      <c r="U75" s="230"/>
      <c r="V75" s="230"/>
      <c r="W75" s="230"/>
      <c r="X75" s="230"/>
      <c r="Y75" s="230"/>
      <c r="Z75" s="241"/>
      <c r="AA75" s="240"/>
      <c r="AB75" s="150"/>
      <c r="AC75" s="150"/>
      <c r="AD75" s="150"/>
      <c r="AE75" s="150"/>
      <c r="AF75" s="150"/>
      <c r="AG75" s="150"/>
      <c r="AH75" s="150"/>
      <c r="AI75" s="150"/>
      <c r="AJ75" s="150"/>
      <c r="AK75" s="150"/>
      <c r="AL75" s="150"/>
      <c r="AM75" s="150"/>
      <c r="AN75" s="150"/>
      <c r="AO75" s="150"/>
      <c r="AP75" s="150"/>
      <c r="AQ75" s="150"/>
      <c r="AR75" s="150"/>
      <c r="AS75" s="150"/>
      <c r="AT75" s="150"/>
      <c r="AU75" s="150"/>
      <c r="AV75" s="150"/>
      <c r="AW75" s="150"/>
      <c r="AX75" s="150"/>
      <c r="AY75" s="150"/>
      <c r="AZ75" s="150"/>
      <c r="BA75" s="150"/>
      <c r="BB75" s="150"/>
      <c r="BC75" s="150"/>
      <c r="BD75" s="150"/>
      <c r="BE75" s="150"/>
      <c r="BF75" s="150"/>
      <c r="BG75" s="150"/>
      <c r="BH75" s="150"/>
      <c r="BI75" s="150"/>
      <c r="BJ75" s="150"/>
      <c r="BK75" s="150"/>
      <c r="BL75" s="150"/>
      <c r="BM75" s="150"/>
      <c r="BN75" s="150"/>
      <c r="BO75" s="150"/>
      <c r="BP75" s="150"/>
      <c r="BQ75" s="150"/>
      <c r="BR75" s="150"/>
      <c r="BS75" s="150"/>
      <c r="BT75" s="150"/>
      <c r="BU75" s="150"/>
      <c r="BV75" s="150"/>
      <c r="BW75" s="150"/>
      <c r="BX75" s="150"/>
      <c r="BY75" s="150"/>
      <c r="BZ75" s="150"/>
      <c r="CA75" s="150"/>
      <c r="CB75" s="150"/>
      <c r="CC75" s="150"/>
      <c r="CD75" s="150"/>
      <c r="CE75" s="150"/>
      <c r="CF75" s="150"/>
      <c r="CG75" s="150"/>
      <c r="CH75" s="150"/>
      <c r="CI75" s="150"/>
      <c r="CJ75" s="150"/>
      <c r="CK75" s="150"/>
      <c r="CL75" s="150"/>
      <c r="CM75" s="150"/>
      <c r="CN75" s="150"/>
      <c r="CO75" s="150"/>
      <c r="CP75" s="150"/>
      <c r="CQ75" s="150"/>
      <c r="CR75" s="150"/>
      <c r="CS75" s="150"/>
      <c r="CT75" s="150"/>
      <c r="CU75" s="150"/>
      <c r="CV75" s="150"/>
      <c r="CW75" s="150"/>
      <c r="CX75" s="150"/>
      <c r="CY75" s="150"/>
      <c r="CZ75" s="150"/>
      <c r="DA75" s="150"/>
      <c r="DB75" s="150"/>
      <c r="DC75" s="150"/>
      <c r="DD75" s="150"/>
      <c r="DE75" s="150"/>
      <c r="DF75" s="150"/>
    </row>
    <row r="76" spans="1:110" s="151" customFormat="1" ht="30" x14ac:dyDescent="0.25">
      <c r="A76" s="293"/>
      <c r="B76" s="293"/>
      <c r="C76" s="293"/>
      <c r="D76" s="160" t="s">
        <v>152</v>
      </c>
      <c r="E76" s="158"/>
      <c r="F76" s="167"/>
      <c r="G76" s="167"/>
      <c r="H76" s="167"/>
      <c r="I76" s="164">
        <v>300</v>
      </c>
      <c r="J76" s="167">
        <f t="shared" si="0"/>
        <v>0</v>
      </c>
      <c r="K76" s="167"/>
      <c r="L76" s="167">
        <v>350</v>
      </c>
      <c r="M76" s="158"/>
      <c r="N76" s="158"/>
      <c r="O76" s="158"/>
      <c r="P76" s="158"/>
      <c r="Q76" s="259" t="s">
        <v>863</v>
      </c>
      <c r="R76" s="222"/>
      <c r="S76" s="230" t="s">
        <v>572</v>
      </c>
      <c r="T76" s="230"/>
      <c r="U76" s="230"/>
      <c r="V76" s="230"/>
      <c r="W76" s="230"/>
      <c r="X76" s="230"/>
      <c r="Y76" s="230"/>
      <c r="Z76" s="241"/>
      <c r="AA76" s="240"/>
      <c r="AB76" s="150"/>
      <c r="AC76" s="150"/>
      <c r="AD76" s="150"/>
      <c r="AE76" s="150"/>
      <c r="AF76" s="150"/>
      <c r="AG76" s="150"/>
      <c r="AH76" s="150"/>
      <c r="AI76" s="150"/>
      <c r="AJ76" s="150"/>
      <c r="AK76" s="150"/>
      <c r="AL76" s="150"/>
      <c r="AM76" s="150"/>
      <c r="AN76" s="150"/>
      <c r="AO76" s="150"/>
      <c r="AP76" s="150"/>
      <c r="AQ76" s="150"/>
      <c r="AR76" s="150"/>
      <c r="AS76" s="150"/>
      <c r="AT76" s="150"/>
      <c r="AU76" s="150"/>
      <c r="AV76" s="150"/>
      <c r="AW76" s="150"/>
      <c r="AX76" s="150"/>
      <c r="AY76" s="150"/>
      <c r="AZ76" s="150"/>
      <c r="BA76" s="150"/>
      <c r="BB76" s="150"/>
      <c r="BC76" s="150"/>
      <c r="BD76" s="150"/>
      <c r="BE76" s="150"/>
      <c r="BF76" s="150"/>
      <c r="BG76" s="150"/>
      <c r="BH76" s="150"/>
      <c r="BI76" s="150"/>
      <c r="BJ76" s="150"/>
      <c r="BK76" s="150"/>
      <c r="BL76" s="150"/>
      <c r="BM76" s="150"/>
      <c r="BN76" s="150"/>
      <c r="BO76" s="150"/>
      <c r="BP76" s="150"/>
      <c r="BQ76" s="150"/>
      <c r="BR76" s="150"/>
      <c r="BS76" s="150"/>
      <c r="BT76" s="150"/>
      <c r="BU76" s="150"/>
      <c r="BV76" s="150"/>
      <c r="BW76" s="150"/>
      <c r="BX76" s="150"/>
      <c r="BY76" s="150"/>
      <c r="BZ76" s="150"/>
      <c r="CA76" s="150"/>
      <c r="CB76" s="150"/>
      <c r="CC76" s="150"/>
      <c r="CD76" s="150"/>
      <c r="CE76" s="150"/>
      <c r="CF76" s="150"/>
      <c r="CG76" s="150"/>
      <c r="CH76" s="150"/>
      <c r="CI76" s="150"/>
      <c r="CJ76" s="150"/>
      <c r="CK76" s="150"/>
      <c r="CL76" s="150"/>
      <c r="CM76" s="150"/>
      <c r="CN76" s="150"/>
      <c r="CO76" s="150"/>
      <c r="CP76" s="150"/>
      <c r="CQ76" s="150"/>
      <c r="CR76" s="150"/>
      <c r="CS76" s="150"/>
      <c r="CT76" s="150"/>
      <c r="CU76" s="150"/>
      <c r="CV76" s="150"/>
      <c r="CW76" s="150"/>
      <c r="CX76" s="150"/>
      <c r="CY76" s="150"/>
      <c r="CZ76" s="150"/>
      <c r="DA76" s="150"/>
      <c r="DB76" s="150"/>
      <c r="DC76" s="150"/>
      <c r="DD76" s="150"/>
      <c r="DE76" s="150"/>
      <c r="DF76" s="150"/>
    </row>
    <row r="77" spans="1:110" s="151" customFormat="1" ht="30" x14ac:dyDescent="0.25">
      <c r="A77" s="293"/>
      <c r="B77" s="218" t="s">
        <v>420</v>
      </c>
      <c r="C77" s="293"/>
      <c r="D77" s="160" t="s">
        <v>746</v>
      </c>
      <c r="E77" s="158"/>
      <c r="F77" s="167"/>
      <c r="G77" s="167"/>
      <c r="H77" s="167"/>
      <c r="I77" s="164">
        <v>300</v>
      </c>
      <c r="J77" s="167">
        <f t="shared" si="0"/>
        <v>0</v>
      </c>
      <c r="K77" s="167"/>
      <c r="L77" s="329">
        <v>350</v>
      </c>
      <c r="M77" s="158"/>
      <c r="N77" s="158"/>
      <c r="O77" s="158"/>
      <c r="P77" s="158"/>
      <c r="Q77" s="160" t="s">
        <v>743</v>
      </c>
      <c r="R77" s="222"/>
      <c r="S77" s="230" t="s">
        <v>572</v>
      </c>
      <c r="T77" s="230"/>
      <c r="U77" s="230"/>
      <c r="V77" s="230"/>
      <c r="W77" s="230"/>
      <c r="X77" s="230"/>
      <c r="Y77" s="230"/>
      <c r="Z77" s="241"/>
      <c r="AA77" s="240"/>
      <c r="AB77" s="150"/>
      <c r="AC77" s="150"/>
      <c r="AD77" s="150"/>
      <c r="AE77" s="150"/>
      <c r="AF77" s="150"/>
      <c r="AG77" s="150"/>
      <c r="AH77" s="150"/>
      <c r="AI77" s="150"/>
      <c r="AJ77" s="150"/>
      <c r="AK77" s="150"/>
      <c r="AL77" s="150"/>
      <c r="AM77" s="150"/>
      <c r="AN77" s="150"/>
      <c r="AO77" s="150"/>
      <c r="AP77" s="150"/>
      <c r="AQ77" s="150"/>
      <c r="AR77" s="150"/>
      <c r="AS77" s="150"/>
      <c r="AT77" s="150"/>
      <c r="AU77" s="150"/>
      <c r="AV77" s="150"/>
      <c r="AW77" s="150"/>
      <c r="AX77" s="150"/>
      <c r="AY77" s="150"/>
      <c r="AZ77" s="150"/>
      <c r="BA77" s="150"/>
      <c r="BB77" s="150"/>
      <c r="BC77" s="150"/>
      <c r="BD77" s="150"/>
      <c r="BE77" s="150"/>
      <c r="BF77" s="150"/>
      <c r="BG77" s="150"/>
      <c r="BH77" s="150"/>
      <c r="BI77" s="150"/>
      <c r="BJ77" s="150"/>
      <c r="BK77" s="150"/>
      <c r="BL77" s="150"/>
      <c r="BM77" s="150"/>
      <c r="BN77" s="150"/>
      <c r="BO77" s="150"/>
      <c r="BP77" s="150"/>
      <c r="BQ77" s="150"/>
      <c r="BR77" s="150"/>
      <c r="BS77" s="150"/>
      <c r="BT77" s="150"/>
      <c r="BU77" s="150"/>
      <c r="BV77" s="150"/>
      <c r="BW77" s="150"/>
      <c r="BX77" s="150"/>
      <c r="BY77" s="150"/>
      <c r="BZ77" s="150"/>
      <c r="CA77" s="150"/>
      <c r="CB77" s="150"/>
      <c r="CC77" s="150"/>
      <c r="CD77" s="150"/>
      <c r="CE77" s="150"/>
      <c r="CF77" s="150"/>
      <c r="CG77" s="150"/>
      <c r="CH77" s="150"/>
      <c r="CI77" s="150"/>
      <c r="CJ77" s="150"/>
      <c r="CK77" s="150"/>
      <c r="CL77" s="150"/>
      <c r="CM77" s="150"/>
      <c r="CN77" s="150"/>
      <c r="CO77" s="150"/>
      <c r="CP77" s="150"/>
      <c r="CQ77" s="150"/>
      <c r="CR77" s="150"/>
      <c r="CS77" s="150"/>
      <c r="CT77" s="150"/>
      <c r="CU77" s="150"/>
      <c r="CV77" s="150"/>
      <c r="CW77" s="150"/>
      <c r="CX77" s="150"/>
      <c r="CY77" s="150"/>
      <c r="CZ77" s="150"/>
      <c r="DA77" s="150"/>
      <c r="DB77" s="150"/>
      <c r="DC77" s="150"/>
      <c r="DD77" s="150"/>
      <c r="DE77" s="150"/>
      <c r="DF77" s="150"/>
    </row>
    <row r="78" spans="1:110" s="151" customFormat="1" x14ac:dyDescent="0.25">
      <c r="A78" s="217"/>
      <c r="B78" s="218"/>
      <c r="C78" s="217"/>
      <c r="D78" s="157" t="s">
        <v>747</v>
      </c>
      <c r="E78" s="158"/>
      <c r="F78" s="167"/>
      <c r="G78" s="167"/>
      <c r="H78" s="167"/>
      <c r="I78" s="164"/>
      <c r="J78" s="167"/>
      <c r="K78" s="167"/>
      <c r="L78" s="167"/>
      <c r="M78" s="158"/>
      <c r="N78" s="158"/>
      <c r="O78" s="158"/>
      <c r="P78" s="158"/>
      <c r="Q78" s="160"/>
      <c r="R78" s="222"/>
      <c r="S78" s="230"/>
      <c r="T78" s="230"/>
      <c r="U78" s="230"/>
      <c r="V78" s="230"/>
      <c r="W78" s="230"/>
      <c r="X78" s="230"/>
      <c r="Y78" s="230"/>
      <c r="Z78" s="241"/>
      <c r="AA78" s="240"/>
      <c r="AB78" s="150"/>
      <c r="AC78" s="150"/>
      <c r="AD78" s="150"/>
      <c r="AE78" s="150"/>
      <c r="AF78" s="150"/>
      <c r="AG78" s="150"/>
      <c r="AH78" s="150"/>
      <c r="AI78" s="150"/>
      <c r="AJ78" s="150"/>
      <c r="AK78" s="150"/>
      <c r="AL78" s="150"/>
      <c r="AM78" s="150"/>
      <c r="AN78" s="150"/>
      <c r="AO78" s="150"/>
      <c r="AP78" s="150"/>
      <c r="AQ78" s="150"/>
      <c r="AR78" s="150"/>
      <c r="AS78" s="150"/>
      <c r="AT78" s="150"/>
      <c r="AU78" s="150"/>
      <c r="AV78" s="150"/>
      <c r="AW78" s="150"/>
      <c r="AX78" s="150"/>
      <c r="AY78" s="150"/>
      <c r="AZ78" s="150"/>
      <c r="BA78" s="150"/>
      <c r="BB78" s="150"/>
      <c r="BC78" s="150"/>
      <c r="BD78" s="150"/>
      <c r="BE78" s="150"/>
      <c r="BF78" s="150"/>
      <c r="BG78" s="150"/>
      <c r="BH78" s="150"/>
      <c r="BI78" s="150"/>
      <c r="BJ78" s="150"/>
      <c r="BK78" s="150"/>
      <c r="BL78" s="150"/>
      <c r="BM78" s="150"/>
      <c r="BN78" s="150"/>
      <c r="BO78" s="150"/>
      <c r="BP78" s="150"/>
      <c r="BQ78" s="150"/>
      <c r="BR78" s="150"/>
      <c r="BS78" s="150"/>
      <c r="BT78" s="150"/>
      <c r="BU78" s="150"/>
      <c r="BV78" s="150"/>
      <c r="BW78" s="150"/>
      <c r="BX78" s="150"/>
      <c r="BY78" s="150"/>
      <c r="BZ78" s="150"/>
      <c r="CA78" s="150"/>
      <c r="CB78" s="150"/>
      <c r="CC78" s="150"/>
      <c r="CD78" s="150"/>
      <c r="CE78" s="150"/>
      <c r="CF78" s="150"/>
      <c r="CG78" s="150"/>
      <c r="CH78" s="150"/>
      <c r="CI78" s="150"/>
      <c r="CJ78" s="150"/>
      <c r="CK78" s="150"/>
      <c r="CL78" s="150"/>
      <c r="CM78" s="150"/>
      <c r="CN78" s="150"/>
      <c r="CO78" s="150"/>
      <c r="CP78" s="150"/>
      <c r="CQ78" s="150"/>
      <c r="CR78" s="150"/>
      <c r="CS78" s="150"/>
      <c r="CT78" s="150"/>
      <c r="CU78" s="150"/>
      <c r="CV78" s="150"/>
      <c r="CW78" s="150"/>
      <c r="CX78" s="150"/>
      <c r="CY78" s="150"/>
      <c r="CZ78" s="150"/>
      <c r="DA78" s="150"/>
      <c r="DB78" s="150"/>
      <c r="DC78" s="150"/>
      <c r="DD78" s="150"/>
      <c r="DE78" s="150"/>
      <c r="DF78" s="150"/>
    </row>
    <row r="79" spans="1:110" ht="75" x14ac:dyDescent="0.25">
      <c r="A79" s="216">
        <v>17</v>
      </c>
      <c r="B79" s="217"/>
      <c r="C79" s="255" t="s">
        <v>517</v>
      </c>
      <c r="D79" s="159" t="s">
        <v>749</v>
      </c>
      <c r="E79" s="159"/>
      <c r="F79" s="167"/>
      <c r="G79" s="167"/>
      <c r="H79" s="167"/>
      <c r="I79" s="162">
        <v>3600</v>
      </c>
      <c r="J79" s="167">
        <f t="shared" si="0"/>
        <v>0</v>
      </c>
      <c r="K79" s="167"/>
      <c r="L79" s="167">
        <v>3800</v>
      </c>
      <c r="M79" s="158"/>
      <c r="N79" s="158"/>
      <c r="O79" s="158"/>
      <c r="P79" s="158"/>
      <c r="Q79" s="159" t="s">
        <v>745</v>
      </c>
      <c r="R79" s="222"/>
      <c r="S79" s="229" t="s">
        <v>572</v>
      </c>
      <c r="T79" s="229"/>
      <c r="U79" s="229"/>
      <c r="V79" s="229"/>
      <c r="W79" s="229"/>
      <c r="X79" s="229"/>
      <c r="Y79" s="229"/>
      <c r="Z79" s="229" t="s">
        <v>546</v>
      </c>
      <c r="AA79" s="238"/>
      <c r="AB79" s="50"/>
      <c r="AC79" s="50"/>
      <c r="AD79" s="50"/>
      <c r="AE79" s="50"/>
      <c r="AF79" s="50"/>
      <c r="AG79" s="50"/>
      <c r="AH79" s="50"/>
      <c r="AI79" s="50"/>
      <c r="AJ79" s="50"/>
      <c r="AK79" s="50"/>
      <c r="AL79" s="50"/>
      <c r="AM79" s="50"/>
      <c r="AN79" s="50"/>
      <c r="AO79" s="50"/>
      <c r="AP79" s="50"/>
      <c r="AQ79" s="50"/>
      <c r="AR79" s="50"/>
      <c r="AS79" s="50"/>
      <c r="AT79" s="50"/>
      <c r="AU79" s="50"/>
      <c r="AV79" s="50"/>
      <c r="AW79" s="50"/>
      <c r="AX79" s="50"/>
      <c r="AY79" s="50"/>
      <c r="AZ79" s="50"/>
      <c r="BA79" s="50"/>
      <c r="BB79" s="50"/>
      <c r="BC79" s="50"/>
      <c r="BD79" s="50"/>
      <c r="BE79" s="50"/>
      <c r="BF79" s="50"/>
      <c r="BG79" s="50"/>
      <c r="BH79" s="50"/>
      <c r="BI79" s="50"/>
      <c r="BJ79" s="50"/>
      <c r="BK79" s="50"/>
      <c r="BL79" s="50"/>
      <c r="BM79" s="50"/>
      <c r="BN79" s="50"/>
      <c r="BO79" s="50"/>
      <c r="BP79" s="50"/>
      <c r="BQ79" s="50"/>
      <c r="BR79" s="50"/>
      <c r="BS79" s="50"/>
      <c r="BT79" s="50"/>
      <c r="BU79" s="50"/>
      <c r="BV79" s="50"/>
      <c r="BW79" s="50"/>
      <c r="BX79" s="50"/>
      <c r="BY79" s="50"/>
      <c r="BZ79" s="50"/>
      <c r="CA79" s="50"/>
      <c r="CB79" s="50"/>
      <c r="CC79" s="50"/>
      <c r="CD79" s="50"/>
      <c r="CE79" s="50"/>
      <c r="CF79" s="50"/>
      <c r="CG79" s="50"/>
      <c r="CH79" s="50"/>
      <c r="CI79" s="50"/>
      <c r="CJ79" s="50"/>
      <c r="CK79" s="50"/>
      <c r="CL79" s="50"/>
      <c r="CM79" s="50"/>
      <c r="CN79" s="50"/>
      <c r="CO79" s="50"/>
      <c r="CP79" s="50"/>
      <c r="CQ79" s="50"/>
      <c r="CR79" s="50"/>
      <c r="CS79" s="50"/>
      <c r="CT79" s="50"/>
      <c r="CU79" s="50"/>
      <c r="CV79" s="50"/>
      <c r="CW79" s="50"/>
      <c r="CX79" s="50"/>
      <c r="CY79" s="50"/>
      <c r="CZ79" s="50"/>
      <c r="DA79" s="50"/>
      <c r="DB79" s="50"/>
      <c r="DC79" s="50"/>
      <c r="DD79" s="50"/>
      <c r="DE79" s="50"/>
      <c r="DF79" s="50"/>
    </row>
    <row r="80" spans="1:110" ht="42.75" x14ac:dyDescent="0.25">
      <c r="A80" s="216">
        <v>18</v>
      </c>
      <c r="B80" s="293"/>
      <c r="C80" s="217" t="s">
        <v>518</v>
      </c>
      <c r="D80" s="166" t="s">
        <v>124</v>
      </c>
      <c r="E80" s="159"/>
      <c r="F80" s="167"/>
      <c r="G80" s="167"/>
      <c r="H80" s="167"/>
      <c r="I80" s="162">
        <v>4000</v>
      </c>
      <c r="J80" s="167">
        <f t="shared" si="0"/>
        <v>0</v>
      </c>
      <c r="K80" s="167"/>
      <c r="L80" s="167">
        <v>5000</v>
      </c>
      <c r="M80" s="158"/>
      <c r="N80" s="158"/>
      <c r="O80" s="158"/>
      <c r="P80" s="158"/>
      <c r="Q80" s="254" t="s">
        <v>645</v>
      </c>
      <c r="R80" s="222"/>
      <c r="S80" s="229" t="s">
        <v>572</v>
      </c>
      <c r="T80" s="229"/>
      <c r="U80" s="229"/>
      <c r="V80" s="229"/>
      <c r="W80" s="229"/>
      <c r="X80" s="229"/>
      <c r="Y80" s="229"/>
      <c r="Z80" s="229" t="s">
        <v>544</v>
      </c>
      <c r="AA80" s="238"/>
      <c r="AB80" s="50"/>
      <c r="AC80" s="50"/>
      <c r="AD80" s="50"/>
      <c r="AE80" s="50"/>
      <c r="AF80" s="50"/>
      <c r="AG80" s="50"/>
      <c r="AH80" s="50"/>
      <c r="AI80" s="50"/>
      <c r="AJ80" s="50"/>
      <c r="AK80" s="50"/>
      <c r="AL80" s="50"/>
      <c r="AM80" s="50"/>
      <c r="AN80" s="50"/>
      <c r="AO80" s="50"/>
      <c r="AP80" s="50"/>
      <c r="AQ80" s="50"/>
      <c r="AR80" s="50"/>
      <c r="AS80" s="50"/>
      <c r="AT80" s="50"/>
      <c r="AU80" s="50"/>
      <c r="AV80" s="50"/>
      <c r="AW80" s="50"/>
      <c r="AX80" s="50"/>
      <c r="AY80" s="50"/>
      <c r="AZ80" s="50"/>
      <c r="BA80" s="50"/>
      <c r="BB80" s="50"/>
      <c r="BC80" s="50"/>
      <c r="BD80" s="50"/>
      <c r="BE80" s="50"/>
      <c r="BF80" s="50"/>
      <c r="BG80" s="50"/>
      <c r="BH80" s="50"/>
      <c r="BI80" s="50"/>
      <c r="BJ80" s="50"/>
      <c r="BK80" s="50"/>
      <c r="BL80" s="50"/>
      <c r="BM80" s="50"/>
      <c r="BN80" s="50"/>
      <c r="BO80" s="50"/>
      <c r="BP80" s="50"/>
      <c r="BQ80" s="50"/>
      <c r="BR80" s="50"/>
      <c r="BS80" s="50"/>
      <c r="BT80" s="50"/>
      <c r="BU80" s="50"/>
      <c r="BV80" s="50"/>
      <c r="BW80" s="50"/>
      <c r="BX80" s="50"/>
      <c r="BY80" s="50"/>
      <c r="BZ80" s="50"/>
      <c r="CA80" s="50"/>
      <c r="CB80" s="50"/>
      <c r="CC80" s="50"/>
      <c r="CD80" s="50"/>
      <c r="CE80" s="50"/>
      <c r="CF80" s="50"/>
      <c r="CG80" s="50"/>
      <c r="CH80" s="50"/>
      <c r="CI80" s="50"/>
      <c r="CJ80" s="50"/>
      <c r="CK80" s="50"/>
      <c r="CL80" s="50"/>
      <c r="CM80" s="50"/>
      <c r="CN80" s="50"/>
      <c r="CO80" s="50"/>
      <c r="CP80" s="50"/>
      <c r="CQ80" s="50"/>
      <c r="CR80" s="50"/>
      <c r="CS80" s="50"/>
      <c r="CT80" s="50"/>
      <c r="CU80" s="50"/>
      <c r="CV80" s="50"/>
      <c r="CW80" s="50"/>
      <c r="CX80" s="50"/>
      <c r="CY80" s="50"/>
      <c r="CZ80" s="50"/>
      <c r="DA80" s="50"/>
      <c r="DB80" s="50"/>
      <c r="DC80" s="50"/>
      <c r="DD80" s="50"/>
      <c r="DE80" s="50"/>
      <c r="DF80" s="50"/>
    </row>
    <row r="81" spans="1:110" ht="30" x14ac:dyDescent="0.25">
      <c r="A81" s="216">
        <v>19</v>
      </c>
      <c r="B81" s="293"/>
      <c r="C81" s="217"/>
      <c r="D81" s="160" t="s">
        <v>125</v>
      </c>
      <c r="E81" s="158">
        <f>'[2]R2 DUC THINH1 '!W88</f>
        <v>2</v>
      </c>
      <c r="F81" s="167">
        <f>'[2]R2 DUC THINH1 '!X88</f>
        <v>2700</v>
      </c>
      <c r="G81" s="167">
        <f>'[2]R2 DUC THINH1 '!Y88</f>
        <v>2600</v>
      </c>
      <c r="H81" s="167">
        <f>'[2]R2 DUC THINH1 '!Z88</f>
        <v>2500</v>
      </c>
      <c r="I81" s="164">
        <v>1400</v>
      </c>
      <c r="J81" s="167">
        <f t="shared" si="0"/>
        <v>2600</v>
      </c>
      <c r="K81" s="167"/>
      <c r="L81" s="167">
        <v>2000</v>
      </c>
      <c r="M81" s="158"/>
      <c r="N81" s="158"/>
      <c r="O81" s="158"/>
      <c r="P81" s="158"/>
      <c r="Q81" s="254"/>
      <c r="R81" s="222"/>
      <c r="S81" s="229" t="s">
        <v>572</v>
      </c>
      <c r="T81" s="229"/>
      <c r="U81" s="229"/>
      <c r="V81" s="229"/>
      <c r="W81" s="229"/>
      <c r="X81" s="229"/>
      <c r="Y81" s="229"/>
      <c r="Z81" s="237"/>
      <c r="AA81" s="238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0"/>
      <c r="BH81" s="50"/>
      <c r="BI81" s="50"/>
      <c r="BJ81" s="50"/>
      <c r="BK81" s="50"/>
      <c r="BL81" s="50"/>
      <c r="BM81" s="50"/>
      <c r="BN81" s="50"/>
      <c r="BO81" s="50"/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0"/>
      <c r="CL81" s="50"/>
      <c r="CM81" s="50"/>
      <c r="CN81" s="50"/>
      <c r="CO81" s="50"/>
      <c r="CP81" s="50"/>
      <c r="CQ81" s="50"/>
      <c r="CR81" s="50"/>
      <c r="CS81" s="50"/>
      <c r="CT81" s="50"/>
      <c r="CU81" s="50"/>
      <c r="CV81" s="50"/>
      <c r="CW81" s="50"/>
      <c r="CX81" s="50"/>
      <c r="CY81" s="50"/>
      <c r="CZ81" s="50"/>
      <c r="DA81" s="50"/>
      <c r="DB81" s="50"/>
      <c r="DC81" s="50"/>
      <c r="DD81" s="50"/>
      <c r="DE81" s="50"/>
      <c r="DF81" s="50"/>
    </row>
    <row r="82" spans="1:110" ht="30" x14ac:dyDescent="0.25">
      <c r="A82" s="216">
        <v>20</v>
      </c>
      <c r="B82" s="293"/>
      <c r="C82" s="217" t="s">
        <v>518</v>
      </c>
      <c r="D82" s="160" t="s">
        <v>126</v>
      </c>
      <c r="E82" s="159"/>
      <c r="F82" s="167"/>
      <c r="G82" s="167"/>
      <c r="H82" s="167"/>
      <c r="I82" s="162">
        <v>1500</v>
      </c>
      <c r="J82" s="167">
        <f t="shared" si="0"/>
        <v>0</v>
      </c>
      <c r="K82" s="167"/>
      <c r="L82" s="167"/>
      <c r="M82" s="158"/>
      <c r="N82" s="158"/>
      <c r="O82" s="158"/>
      <c r="P82" s="158"/>
      <c r="Q82" s="258" t="s">
        <v>748</v>
      </c>
      <c r="R82" s="222"/>
      <c r="S82" s="229" t="s">
        <v>572</v>
      </c>
      <c r="T82" s="229"/>
      <c r="U82" s="229"/>
      <c r="V82" s="229"/>
      <c r="W82" s="229"/>
      <c r="X82" s="229"/>
      <c r="Y82" s="229"/>
      <c r="Z82" s="229" t="s">
        <v>544</v>
      </c>
      <c r="AA82" s="238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0"/>
      <c r="BH82" s="50"/>
      <c r="BI82" s="50"/>
      <c r="BJ82" s="50"/>
      <c r="BK82" s="50"/>
      <c r="BL82" s="50"/>
      <c r="BM82" s="50"/>
      <c r="BN82" s="50"/>
      <c r="BO82" s="50"/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0"/>
      <c r="CL82" s="50"/>
      <c r="CM82" s="50"/>
      <c r="CN82" s="50"/>
      <c r="CO82" s="50"/>
      <c r="CP82" s="50"/>
      <c r="CQ82" s="50"/>
      <c r="CR82" s="50"/>
      <c r="CS82" s="50"/>
      <c r="CT82" s="50"/>
      <c r="CU82" s="50"/>
      <c r="CV82" s="50"/>
      <c r="CW82" s="50"/>
      <c r="CX82" s="50"/>
      <c r="CY82" s="50"/>
      <c r="CZ82" s="50"/>
      <c r="DA82" s="50"/>
      <c r="DB82" s="50"/>
      <c r="DC82" s="50"/>
      <c r="DD82" s="50"/>
      <c r="DE82" s="50"/>
      <c r="DF82" s="50"/>
    </row>
    <row r="83" spans="1:110" ht="30" x14ac:dyDescent="0.25">
      <c r="A83" s="216">
        <v>21</v>
      </c>
      <c r="B83" s="293"/>
      <c r="C83" s="217"/>
      <c r="D83" s="160" t="s">
        <v>830</v>
      </c>
      <c r="E83" s="158">
        <f>+'[3]R2 DUC THINH1 '!W91</f>
        <v>1</v>
      </c>
      <c r="F83" s="167">
        <f>+'[3]R2 DUC THINH1 '!X91</f>
        <v>2000</v>
      </c>
      <c r="G83" s="167">
        <f>+'[3]R2 DUC THINH1 '!Y91</f>
        <v>2000</v>
      </c>
      <c r="H83" s="167">
        <f>+'[3]R2 DUC THINH1 '!Z91</f>
        <v>2000</v>
      </c>
      <c r="I83" s="164">
        <v>1650</v>
      </c>
      <c r="J83" s="167">
        <f t="shared" si="0"/>
        <v>2000</v>
      </c>
      <c r="K83" s="167"/>
      <c r="L83" s="167">
        <v>1500</v>
      </c>
      <c r="M83" s="158"/>
      <c r="N83" s="158"/>
      <c r="O83" s="158"/>
      <c r="P83" s="158"/>
      <c r="Q83" s="254" t="s">
        <v>645</v>
      </c>
      <c r="R83" s="222"/>
      <c r="S83" s="229" t="s">
        <v>572</v>
      </c>
      <c r="T83" s="229"/>
      <c r="U83" s="229"/>
      <c r="V83" s="229"/>
      <c r="W83" s="229"/>
      <c r="X83" s="229"/>
      <c r="Y83" s="229"/>
      <c r="Z83" s="237"/>
      <c r="AA83" s="238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50"/>
      <c r="AR83" s="50"/>
      <c r="AS83" s="50"/>
      <c r="AT83" s="50"/>
      <c r="AU83" s="50"/>
      <c r="AV83" s="50"/>
      <c r="AW83" s="50"/>
      <c r="AX83" s="50"/>
      <c r="AY83" s="50"/>
      <c r="AZ83" s="50"/>
      <c r="BA83" s="50"/>
      <c r="BB83" s="50"/>
      <c r="BC83" s="50"/>
      <c r="BD83" s="50"/>
      <c r="BE83" s="50"/>
      <c r="BF83" s="50"/>
      <c r="BG83" s="50"/>
      <c r="BH83" s="50"/>
      <c r="BI83" s="50"/>
      <c r="BJ83" s="50"/>
      <c r="BK83" s="50"/>
      <c r="BL83" s="50"/>
      <c r="BM83" s="50"/>
      <c r="BN83" s="50"/>
      <c r="BO83" s="50"/>
      <c r="BP83" s="50"/>
      <c r="BQ83" s="50"/>
      <c r="BR83" s="50"/>
      <c r="BS83" s="50"/>
      <c r="BT83" s="50"/>
      <c r="BU83" s="50"/>
      <c r="BV83" s="50"/>
      <c r="BW83" s="50"/>
      <c r="BX83" s="50"/>
      <c r="BY83" s="50"/>
      <c r="BZ83" s="50"/>
      <c r="CA83" s="50"/>
      <c r="CB83" s="50"/>
      <c r="CC83" s="50"/>
      <c r="CD83" s="50"/>
      <c r="CE83" s="50"/>
      <c r="CF83" s="50"/>
      <c r="CG83" s="50"/>
      <c r="CH83" s="50"/>
      <c r="CI83" s="50"/>
      <c r="CJ83" s="50"/>
      <c r="CK83" s="50"/>
      <c r="CL83" s="50"/>
      <c r="CM83" s="50"/>
      <c r="CN83" s="50"/>
      <c r="CO83" s="50"/>
      <c r="CP83" s="50"/>
      <c r="CQ83" s="50"/>
      <c r="CR83" s="50"/>
      <c r="CS83" s="50"/>
      <c r="CT83" s="50"/>
      <c r="CU83" s="50"/>
      <c r="CV83" s="50"/>
      <c r="CW83" s="50"/>
      <c r="CX83" s="50"/>
      <c r="CY83" s="50"/>
      <c r="CZ83" s="50"/>
      <c r="DA83" s="50"/>
      <c r="DB83" s="50"/>
      <c r="DC83" s="50"/>
      <c r="DD83" s="50"/>
      <c r="DE83" s="50"/>
      <c r="DF83" s="50"/>
    </row>
    <row r="84" spans="1:110" x14ac:dyDescent="0.25">
      <c r="A84" s="216"/>
      <c r="B84" s="293" t="s">
        <v>409</v>
      </c>
      <c r="C84" s="217"/>
      <c r="D84" s="157" t="s">
        <v>127</v>
      </c>
      <c r="E84" s="158"/>
      <c r="F84" s="167"/>
      <c r="G84" s="167"/>
      <c r="H84" s="167"/>
      <c r="I84" s="164"/>
      <c r="J84" s="167">
        <f t="shared" si="0"/>
        <v>0</v>
      </c>
      <c r="K84" s="167"/>
      <c r="L84" s="167">
        <f t="shared" si="1"/>
        <v>0</v>
      </c>
      <c r="M84" s="158"/>
      <c r="N84" s="158"/>
      <c r="O84" s="158"/>
      <c r="P84" s="158"/>
      <c r="Q84" s="254"/>
      <c r="R84" s="222"/>
      <c r="S84" s="229" t="s">
        <v>572</v>
      </c>
      <c r="T84" s="229"/>
      <c r="U84" s="229"/>
      <c r="V84" s="229"/>
      <c r="W84" s="229"/>
      <c r="X84" s="229"/>
      <c r="Y84" s="229"/>
      <c r="Z84" s="237"/>
      <c r="AA84" s="238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50"/>
      <c r="AU84" s="50"/>
      <c r="AV84" s="50"/>
      <c r="AW84" s="50"/>
      <c r="AX84" s="50"/>
      <c r="AY84" s="50"/>
      <c r="AZ84" s="50"/>
      <c r="BA84" s="50"/>
      <c r="BB84" s="50"/>
      <c r="BC84" s="50"/>
      <c r="BD84" s="50"/>
      <c r="BE84" s="50"/>
      <c r="BF84" s="50"/>
      <c r="BG84" s="50"/>
      <c r="BH84" s="50"/>
      <c r="BI84" s="50"/>
      <c r="BJ84" s="50"/>
      <c r="BK84" s="50"/>
      <c r="BL84" s="50"/>
      <c r="BM84" s="50"/>
      <c r="BN84" s="50"/>
      <c r="BO84" s="50"/>
      <c r="BP84" s="50"/>
      <c r="BQ84" s="50"/>
      <c r="BR84" s="50"/>
      <c r="BS84" s="50"/>
      <c r="BT84" s="50"/>
      <c r="BU84" s="50"/>
      <c r="BV84" s="50"/>
      <c r="BW84" s="50"/>
      <c r="BX84" s="50"/>
      <c r="BY84" s="50"/>
      <c r="BZ84" s="50"/>
      <c r="CA84" s="50"/>
      <c r="CB84" s="50"/>
      <c r="CC84" s="50"/>
      <c r="CD84" s="50"/>
      <c r="CE84" s="50"/>
      <c r="CF84" s="50"/>
      <c r="CG84" s="50"/>
      <c r="CH84" s="50"/>
      <c r="CI84" s="50"/>
      <c r="CJ84" s="50"/>
      <c r="CK84" s="50"/>
      <c r="CL84" s="50"/>
      <c r="CM84" s="50"/>
      <c r="CN84" s="50"/>
      <c r="CO84" s="50"/>
      <c r="CP84" s="50"/>
      <c r="CQ84" s="50"/>
      <c r="CR84" s="50"/>
      <c r="CS84" s="50"/>
      <c r="CT84" s="50"/>
      <c r="CU84" s="50"/>
      <c r="CV84" s="50"/>
      <c r="CW84" s="50"/>
      <c r="CX84" s="50"/>
      <c r="CY84" s="50"/>
      <c r="CZ84" s="50"/>
      <c r="DA84" s="50"/>
      <c r="DB84" s="50"/>
      <c r="DC84" s="50"/>
      <c r="DD84" s="50"/>
      <c r="DE84" s="50"/>
      <c r="DF84" s="50"/>
    </row>
    <row r="85" spans="1:110" ht="30" x14ac:dyDescent="0.25">
      <c r="A85" s="296"/>
      <c r="B85" s="293"/>
      <c r="C85" s="293"/>
      <c r="D85" s="294" t="s">
        <v>754</v>
      </c>
      <c r="E85" s="158">
        <f>+'[3]R2 DUC THINH1 '!W93</f>
        <v>1</v>
      </c>
      <c r="F85" s="167">
        <f>+'[3]R2 DUC THINH1 '!X93</f>
        <v>700</v>
      </c>
      <c r="G85" s="167">
        <f>+'[3]R2 DUC THINH1 '!Y93</f>
        <v>700</v>
      </c>
      <c r="H85" s="167">
        <f>+'[3]R2 DUC THINH1 '!Z93</f>
        <v>700</v>
      </c>
      <c r="I85" s="164">
        <v>500</v>
      </c>
      <c r="J85" s="167">
        <f t="shared" si="0"/>
        <v>700</v>
      </c>
      <c r="K85" s="167"/>
      <c r="L85" s="320">
        <v>600</v>
      </c>
      <c r="M85" s="158"/>
      <c r="N85" s="158"/>
      <c r="O85" s="158"/>
      <c r="P85" s="158"/>
      <c r="Q85" s="160" t="s">
        <v>769</v>
      </c>
      <c r="R85" s="222"/>
      <c r="S85" s="229" t="s">
        <v>572</v>
      </c>
      <c r="T85" s="229"/>
      <c r="U85" s="229"/>
      <c r="V85" s="229"/>
      <c r="W85" s="229"/>
      <c r="X85" s="229"/>
      <c r="Y85" s="229"/>
      <c r="Z85" s="237"/>
      <c r="AA85" s="238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50"/>
      <c r="AU85" s="50"/>
      <c r="AV85" s="50"/>
      <c r="AW85" s="50"/>
      <c r="AX85" s="50"/>
      <c r="AY85" s="50"/>
      <c r="AZ85" s="50"/>
      <c r="BA85" s="50"/>
      <c r="BB85" s="50"/>
      <c r="BC85" s="50"/>
      <c r="BD85" s="50"/>
      <c r="BE85" s="50"/>
      <c r="BF85" s="50"/>
      <c r="BG85" s="50"/>
      <c r="BH85" s="50"/>
      <c r="BI85" s="50"/>
      <c r="BJ85" s="50"/>
      <c r="BK85" s="50"/>
      <c r="BL85" s="50"/>
      <c r="BM85" s="50"/>
      <c r="BN85" s="50"/>
      <c r="BO85" s="50"/>
      <c r="BP85" s="50"/>
      <c r="BQ85" s="50"/>
      <c r="BR85" s="50"/>
      <c r="BS85" s="50"/>
      <c r="BT85" s="50"/>
      <c r="BU85" s="50"/>
      <c r="BV85" s="50"/>
      <c r="BW85" s="50"/>
      <c r="BX85" s="50"/>
      <c r="BY85" s="50"/>
      <c r="BZ85" s="50"/>
      <c r="CA85" s="50"/>
      <c r="CB85" s="50"/>
      <c r="CC85" s="50"/>
      <c r="CD85" s="50"/>
      <c r="CE85" s="50"/>
      <c r="CF85" s="50"/>
      <c r="CG85" s="50"/>
      <c r="CH85" s="50"/>
      <c r="CI85" s="50"/>
      <c r="CJ85" s="50"/>
      <c r="CK85" s="50"/>
      <c r="CL85" s="50"/>
      <c r="CM85" s="50"/>
      <c r="CN85" s="50"/>
      <c r="CO85" s="50"/>
      <c r="CP85" s="50"/>
      <c r="CQ85" s="50"/>
      <c r="CR85" s="50"/>
      <c r="CS85" s="50"/>
      <c r="CT85" s="50"/>
      <c r="CU85" s="50"/>
      <c r="CV85" s="50"/>
      <c r="CW85" s="50"/>
      <c r="CX85" s="50"/>
      <c r="CY85" s="50"/>
      <c r="CZ85" s="50"/>
      <c r="DA85" s="50"/>
      <c r="DB85" s="50"/>
      <c r="DC85" s="50"/>
      <c r="DD85" s="50"/>
      <c r="DE85" s="50"/>
      <c r="DF85" s="50"/>
    </row>
    <row r="86" spans="1:110" ht="30" x14ac:dyDescent="0.25">
      <c r="A86" s="296"/>
      <c r="B86" s="293"/>
      <c r="C86" s="293"/>
      <c r="D86" s="294"/>
      <c r="E86" s="158"/>
      <c r="F86" s="167"/>
      <c r="G86" s="167"/>
      <c r="H86" s="167"/>
      <c r="I86" s="164">
        <v>450</v>
      </c>
      <c r="J86" s="167">
        <f t="shared" si="0"/>
        <v>0</v>
      </c>
      <c r="K86" s="167"/>
      <c r="L86" s="320"/>
      <c r="M86" s="158"/>
      <c r="N86" s="158"/>
      <c r="O86" s="158"/>
      <c r="P86" s="158"/>
      <c r="Q86" s="160" t="s">
        <v>772</v>
      </c>
      <c r="R86" s="222"/>
      <c r="S86" s="229" t="s">
        <v>572</v>
      </c>
      <c r="T86" s="229"/>
      <c r="U86" s="229"/>
      <c r="V86" s="229"/>
      <c r="W86" s="229"/>
      <c r="X86" s="229"/>
      <c r="Y86" s="229"/>
      <c r="Z86" s="237"/>
      <c r="AA86" s="238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  <c r="AS86" s="50"/>
      <c r="AT86" s="50"/>
      <c r="AU86" s="50"/>
      <c r="AV86" s="50"/>
      <c r="AW86" s="50"/>
      <c r="AX86" s="50"/>
      <c r="AY86" s="50"/>
      <c r="AZ86" s="50"/>
      <c r="BA86" s="50"/>
      <c r="BB86" s="50"/>
      <c r="BC86" s="50"/>
      <c r="BD86" s="50"/>
      <c r="BE86" s="50"/>
      <c r="BF86" s="50"/>
      <c r="BG86" s="50"/>
      <c r="BH86" s="50"/>
      <c r="BI86" s="50"/>
      <c r="BJ86" s="50"/>
      <c r="BK86" s="50"/>
      <c r="BL86" s="50"/>
      <c r="BM86" s="50"/>
      <c r="BN86" s="50"/>
      <c r="BO86" s="50"/>
      <c r="BP86" s="50"/>
      <c r="BQ86" s="50"/>
      <c r="BR86" s="50"/>
      <c r="BS86" s="50"/>
      <c r="BT86" s="50"/>
      <c r="BU86" s="50"/>
      <c r="BV86" s="50"/>
      <c r="BW86" s="50"/>
      <c r="BX86" s="50"/>
      <c r="BY86" s="50"/>
      <c r="BZ86" s="50"/>
      <c r="CA86" s="50"/>
      <c r="CB86" s="50"/>
      <c r="CC86" s="50"/>
      <c r="CD86" s="50"/>
      <c r="CE86" s="50"/>
      <c r="CF86" s="50"/>
      <c r="CG86" s="50"/>
      <c r="CH86" s="50"/>
      <c r="CI86" s="50"/>
      <c r="CJ86" s="50"/>
      <c r="CK86" s="50"/>
      <c r="CL86" s="50"/>
      <c r="CM86" s="50"/>
      <c r="CN86" s="50"/>
      <c r="CO86" s="50"/>
      <c r="CP86" s="50"/>
      <c r="CQ86" s="50"/>
      <c r="CR86" s="50"/>
      <c r="CS86" s="50"/>
      <c r="CT86" s="50"/>
      <c r="CU86" s="50"/>
      <c r="CV86" s="50"/>
      <c r="CW86" s="50"/>
      <c r="CX86" s="50"/>
      <c r="CY86" s="50"/>
      <c r="CZ86" s="50"/>
      <c r="DA86" s="50"/>
      <c r="DB86" s="50"/>
      <c r="DC86" s="50"/>
      <c r="DD86" s="50"/>
      <c r="DE86" s="50"/>
      <c r="DF86" s="50"/>
    </row>
    <row r="87" spans="1:110" ht="30" x14ac:dyDescent="0.25">
      <c r="A87" s="296"/>
      <c r="B87" s="293"/>
      <c r="C87" s="293"/>
      <c r="D87" s="294"/>
      <c r="E87" s="158">
        <f>+'[3]R2 DUC THINH1 '!W96</f>
        <v>2</v>
      </c>
      <c r="F87" s="167">
        <f>+'[3]R2 DUC THINH1 '!X96</f>
        <v>700</v>
      </c>
      <c r="G87" s="167">
        <f>+'[3]R2 DUC THINH1 '!Y96</f>
        <v>650</v>
      </c>
      <c r="H87" s="167">
        <f>+'[3]R2 DUC THINH1 '!Z96</f>
        <v>600</v>
      </c>
      <c r="I87" s="164">
        <v>450</v>
      </c>
      <c r="J87" s="167">
        <f t="shared" si="0"/>
        <v>650</v>
      </c>
      <c r="K87" s="167"/>
      <c r="L87" s="320"/>
      <c r="M87" s="158"/>
      <c r="N87" s="158"/>
      <c r="O87" s="158"/>
      <c r="P87" s="158"/>
      <c r="Q87" s="160" t="s">
        <v>773</v>
      </c>
      <c r="R87" s="222"/>
      <c r="S87" s="229" t="s">
        <v>572</v>
      </c>
      <c r="T87" s="229"/>
      <c r="U87" s="229"/>
      <c r="V87" s="229"/>
      <c r="W87" s="229"/>
      <c r="X87" s="229"/>
      <c r="Y87" s="229"/>
      <c r="Z87" s="237"/>
      <c r="AA87" s="238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50"/>
      <c r="AV87" s="50"/>
      <c r="AW87" s="50"/>
      <c r="AX87" s="50"/>
      <c r="AY87" s="50"/>
      <c r="AZ87" s="50"/>
      <c r="BA87" s="50"/>
      <c r="BB87" s="50"/>
      <c r="BC87" s="50"/>
      <c r="BD87" s="50"/>
      <c r="BE87" s="50"/>
      <c r="BF87" s="50"/>
      <c r="BG87" s="50"/>
      <c r="BH87" s="50"/>
      <c r="BI87" s="50"/>
      <c r="BJ87" s="50"/>
      <c r="BK87" s="50"/>
      <c r="BL87" s="50"/>
      <c r="BM87" s="50"/>
      <c r="BN87" s="50"/>
      <c r="BO87" s="50"/>
      <c r="BP87" s="50"/>
      <c r="BQ87" s="50"/>
      <c r="BR87" s="50"/>
      <c r="BS87" s="50"/>
      <c r="BT87" s="50"/>
      <c r="BU87" s="50"/>
      <c r="BV87" s="50"/>
      <c r="BW87" s="50"/>
      <c r="BX87" s="50"/>
      <c r="BY87" s="50"/>
      <c r="BZ87" s="50"/>
      <c r="CA87" s="50"/>
      <c r="CB87" s="50"/>
      <c r="CC87" s="50"/>
      <c r="CD87" s="50"/>
      <c r="CE87" s="50"/>
      <c r="CF87" s="50"/>
      <c r="CG87" s="50"/>
      <c r="CH87" s="50"/>
      <c r="CI87" s="50"/>
      <c r="CJ87" s="50"/>
      <c r="CK87" s="50"/>
      <c r="CL87" s="50"/>
      <c r="CM87" s="50"/>
      <c r="CN87" s="50"/>
      <c r="CO87" s="50"/>
      <c r="CP87" s="50"/>
      <c r="CQ87" s="50"/>
      <c r="CR87" s="50"/>
      <c r="CS87" s="50"/>
      <c r="CT87" s="50"/>
      <c r="CU87" s="50"/>
      <c r="CV87" s="50"/>
      <c r="CW87" s="50"/>
      <c r="CX87" s="50"/>
      <c r="CY87" s="50"/>
      <c r="CZ87" s="50"/>
      <c r="DA87" s="50"/>
      <c r="DB87" s="50"/>
      <c r="DC87" s="50"/>
      <c r="DD87" s="50"/>
      <c r="DE87" s="50"/>
      <c r="DF87" s="50"/>
    </row>
    <row r="88" spans="1:110" ht="30" x14ac:dyDescent="0.25">
      <c r="A88" s="296"/>
      <c r="B88" s="293"/>
      <c r="C88" s="293"/>
      <c r="D88" s="294"/>
      <c r="E88" s="158"/>
      <c r="F88" s="167"/>
      <c r="G88" s="167"/>
      <c r="H88" s="167"/>
      <c r="I88" s="164">
        <v>450</v>
      </c>
      <c r="J88" s="167">
        <f t="shared" ref="J88:J130" si="3">G88</f>
        <v>0</v>
      </c>
      <c r="K88" s="167"/>
      <c r="L88" s="320"/>
      <c r="M88" s="158"/>
      <c r="N88" s="158"/>
      <c r="O88" s="158"/>
      <c r="P88" s="158"/>
      <c r="Q88" s="160" t="s">
        <v>774</v>
      </c>
      <c r="R88" s="222"/>
      <c r="S88" s="229" t="s">
        <v>572</v>
      </c>
      <c r="T88" s="229"/>
      <c r="U88" s="229"/>
      <c r="V88" s="229"/>
      <c r="W88" s="229"/>
      <c r="X88" s="229"/>
      <c r="Y88" s="229"/>
      <c r="Z88" s="237"/>
      <c r="AA88" s="238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50"/>
      <c r="AU88" s="50"/>
      <c r="AV88" s="50"/>
      <c r="AW88" s="50"/>
      <c r="AX88" s="50"/>
      <c r="AY88" s="50"/>
      <c r="AZ88" s="50"/>
      <c r="BA88" s="50"/>
      <c r="BB88" s="50"/>
      <c r="BC88" s="50"/>
      <c r="BD88" s="50"/>
      <c r="BE88" s="50"/>
      <c r="BF88" s="50"/>
      <c r="BG88" s="50"/>
      <c r="BH88" s="50"/>
      <c r="BI88" s="50"/>
      <c r="BJ88" s="50"/>
      <c r="BK88" s="50"/>
      <c r="BL88" s="50"/>
      <c r="BM88" s="50"/>
      <c r="BN88" s="50"/>
      <c r="BO88" s="50"/>
      <c r="BP88" s="50"/>
      <c r="BQ88" s="50"/>
      <c r="BR88" s="50"/>
      <c r="BS88" s="50"/>
      <c r="BT88" s="50"/>
      <c r="BU88" s="50"/>
      <c r="BV88" s="50"/>
      <c r="BW88" s="50"/>
      <c r="BX88" s="50"/>
      <c r="BY88" s="50"/>
      <c r="BZ88" s="50"/>
      <c r="CA88" s="50"/>
      <c r="CB88" s="50"/>
      <c r="CC88" s="50"/>
      <c r="CD88" s="50"/>
      <c r="CE88" s="50"/>
      <c r="CF88" s="50"/>
      <c r="CG88" s="50"/>
      <c r="CH88" s="50"/>
      <c r="CI88" s="50"/>
      <c r="CJ88" s="50"/>
      <c r="CK88" s="50"/>
      <c r="CL88" s="50"/>
      <c r="CM88" s="50"/>
      <c r="CN88" s="50"/>
      <c r="CO88" s="50"/>
      <c r="CP88" s="50"/>
      <c r="CQ88" s="50"/>
      <c r="CR88" s="50"/>
      <c r="CS88" s="50"/>
      <c r="CT88" s="50"/>
      <c r="CU88" s="50"/>
      <c r="CV88" s="50"/>
      <c r="CW88" s="50"/>
      <c r="CX88" s="50"/>
      <c r="CY88" s="50"/>
      <c r="CZ88" s="50"/>
      <c r="DA88" s="50"/>
      <c r="DB88" s="50"/>
      <c r="DC88" s="50"/>
      <c r="DD88" s="50"/>
      <c r="DE88" s="50"/>
      <c r="DF88" s="50"/>
    </row>
    <row r="89" spans="1:110" ht="45" x14ac:dyDescent="0.25">
      <c r="A89" s="296"/>
      <c r="B89" s="293"/>
      <c r="C89" s="293"/>
      <c r="D89" s="294"/>
      <c r="E89" s="158"/>
      <c r="F89" s="167"/>
      <c r="G89" s="167"/>
      <c r="H89" s="167"/>
      <c r="I89" s="164">
        <v>350</v>
      </c>
      <c r="J89" s="167">
        <f t="shared" si="3"/>
        <v>0</v>
      </c>
      <c r="K89" s="167"/>
      <c r="L89" s="320"/>
      <c r="M89" s="158"/>
      <c r="N89" s="158"/>
      <c r="O89" s="158"/>
      <c r="P89" s="158"/>
      <c r="Q89" s="160" t="s">
        <v>775</v>
      </c>
      <c r="R89" s="222"/>
      <c r="S89" s="229" t="s">
        <v>572</v>
      </c>
      <c r="T89" s="229"/>
      <c r="U89" s="229"/>
      <c r="V89" s="229"/>
      <c r="W89" s="229"/>
      <c r="X89" s="229"/>
      <c r="Y89" s="229"/>
      <c r="Z89" s="237"/>
      <c r="AA89" s="238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  <c r="AS89" s="50"/>
      <c r="AT89" s="50"/>
      <c r="AU89" s="50"/>
      <c r="AV89" s="50"/>
      <c r="AW89" s="50"/>
      <c r="AX89" s="50"/>
      <c r="AY89" s="50"/>
      <c r="AZ89" s="50"/>
      <c r="BA89" s="50"/>
      <c r="BB89" s="50"/>
      <c r="BC89" s="50"/>
      <c r="BD89" s="50"/>
      <c r="BE89" s="50"/>
      <c r="BF89" s="50"/>
      <c r="BG89" s="50"/>
      <c r="BH89" s="50"/>
      <c r="BI89" s="50"/>
      <c r="BJ89" s="50"/>
      <c r="BK89" s="50"/>
      <c r="BL89" s="50"/>
      <c r="BM89" s="50"/>
      <c r="BN89" s="50"/>
      <c r="BO89" s="50"/>
      <c r="BP89" s="50"/>
      <c r="BQ89" s="50"/>
      <c r="BR89" s="50"/>
      <c r="BS89" s="50"/>
      <c r="BT89" s="50"/>
      <c r="BU89" s="50"/>
      <c r="BV89" s="50"/>
      <c r="BW89" s="50"/>
      <c r="BX89" s="50"/>
      <c r="BY89" s="50"/>
      <c r="BZ89" s="50"/>
      <c r="CA89" s="50"/>
      <c r="CB89" s="50"/>
      <c r="CC89" s="50"/>
      <c r="CD89" s="50"/>
      <c r="CE89" s="50"/>
      <c r="CF89" s="50"/>
      <c r="CG89" s="50"/>
      <c r="CH89" s="50"/>
      <c r="CI89" s="50"/>
      <c r="CJ89" s="50"/>
      <c r="CK89" s="50"/>
      <c r="CL89" s="50"/>
      <c r="CM89" s="50"/>
      <c r="CN89" s="50"/>
      <c r="CO89" s="50"/>
      <c r="CP89" s="50"/>
      <c r="CQ89" s="50"/>
      <c r="CR89" s="50"/>
      <c r="CS89" s="50"/>
      <c r="CT89" s="50"/>
      <c r="CU89" s="50"/>
      <c r="CV89" s="50"/>
      <c r="CW89" s="50"/>
      <c r="CX89" s="50"/>
      <c r="CY89" s="50"/>
      <c r="CZ89" s="50"/>
      <c r="DA89" s="50"/>
      <c r="DB89" s="50"/>
      <c r="DC89" s="50"/>
      <c r="DD89" s="50"/>
      <c r="DE89" s="50"/>
      <c r="DF89" s="50"/>
    </row>
    <row r="90" spans="1:110" ht="42.75" x14ac:dyDescent="0.25">
      <c r="A90" s="216"/>
      <c r="B90" s="293" t="s">
        <v>410</v>
      </c>
      <c r="C90" s="217"/>
      <c r="D90" s="157" t="s">
        <v>751</v>
      </c>
      <c r="E90" s="158"/>
      <c r="F90" s="167"/>
      <c r="G90" s="167"/>
      <c r="H90" s="167"/>
      <c r="I90" s="164"/>
      <c r="J90" s="167">
        <f t="shared" si="3"/>
        <v>0</v>
      </c>
      <c r="K90" s="167"/>
      <c r="L90" s="167">
        <f t="shared" ref="L90:L130" si="4">ROUND((J90*80/100),-2)</f>
        <v>0</v>
      </c>
      <c r="M90" s="158"/>
      <c r="N90" s="158"/>
      <c r="O90" s="158"/>
      <c r="P90" s="158"/>
      <c r="Q90" s="254" t="s">
        <v>750</v>
      </c>
      <c r="R90" s="222"/>
      <c r="S90" s="229" t="s">
        <v>572</v>
      </c>
      <c r="T90" s="229"/>
      <c r="U90" s="229"/>
      <c r="V90" s="229"/>
      <c r="W90" s="229"/>
      <c r="X90" s="229"/>
      <c r="Y90" s="229"/>
      <c r="Z90" s="237"/>
      <c r="AA90" s="238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  <c r="AS90" s="50"/>
      <c r="AT90" s="50"/>
      <c r="AU90" s="50"/>
      <c r="AV90" s="50"/>
      <c r="AW90" s="50"/>
      <c r="AX90" s="50"/>
      <c r="AY90" s="50"/>
      <c r="AZ90" s="50"/>
      <c r="BA90" s="50"/>
      <c r="BB90" s="50"/>
      <c r="BC90" s="50"/>
      <c r="BD90" s="50"/>
      <c r="BE90" s="50"/>
      <c r="BF90" s="50"/>
      <c r="BG90" s="50"/>
      <c r="BH90" s="50"/>
      <c r="BI90" s="50"/>
      <c r="BJ90" s="50"/>
      <c r="BK90" s="50"/>
      <c r="BL90" s="50"/>
      <c r="BM90" s="50"/>
      <c r="BN90" s="50"/>
      <c r="BO90" s="50"/>
      <c r="BP90" s="50"/>
      <c r="BQ90" s="50"/>
      <c r="BR90" s="50"/>
      <c r="BS90" s="50"/>
      <c r="BT90" s="50"/>
      <c r="BU90" s="50"/>
      <c r="BV90" s="50"/>
      <c r="BW90" s="50"/>
      <c r="BX90" s="50"/>
      <c r="BY90" s="50"/>
      <c r="BZ90" s="50"/>
      <c r="CA90" s="50"/>
      <c r="CB90" s="50"/>
      <c r="CC90" s="50"/>
      <c r="CD90" s="50"/>
      <c r="CE90" s="50"/>
      <c r="CF90" s="50"/>
      <c r="CG90" s="50"/>
      <c r="CH90" s="50"/>
      <c r="CI90" s="50"/>
      <c r="CJ90" s="50"/>
      <c r="CK90" s="50"/>
      <c r="CL90" s="50"/>
      <c r="CM90" s="50"/>
      <c r="CN90" s="50"/>
      <c r="CO90" s="50"/>
      <c r="CP90" s="50"/>
      <c r="CQ90" s="50"/>
      <c r="CR90" s="50"/>
      <c r="CS90" s="50"/>
      <c r="CT90" s="50"/>
      <c r="CU90" s="50"/>
      <c r="CV90" s="50"/>
      <c r="CW90" s="50"/>
      <c r="CX90" s="50"/>
      <c r="CY90" s="50"/>
      <c r="CZ90" s="50"/>
      <c r="DA90" s="50"/>
      <c r="DB90" s="50"/>
      <c r="DC90" s="50"/>
      <c r="DD90" s="50"/>
      <c r="DE90" s="50"/>
      <c r="DF90" s="50"/>
    </row>
    <row r="91" spans="1:110" ht="30" x14ac:dyDescent="0.25">
      <c r="A91" s="216">
        <v>23</v>
      </c>
      <c r="B91" s="293"/>
      <c r="C91" s="217"/>
      <c r="D91" s="160" t="s">
        <v>128</v>
      </c>
      <c r="E91" s="158"/>
      <c r="F91" s="167"/>
      <c r="G91" s="167"/>
      <c r="H91" s="167"/>
      <c r="I91" s="164">
        <v>500</v>
      </c>
      <c r="J91" s="167">
        <f t="shared" si="3"/>
        <v>0</v>
      </c>
      <c r="K91" s="167"/>
      <c r="L91" s="167">
        <v>600</v>
      </c>
      <c r="M91" s="158"/>
      <c r="N91" s="158"/>
      <c r="O91" s="158"/>
      <c r="P91" s="158"/>
      <c r="Q91" s="254" t="s">
        <v>645</v>
      </c>
      <c r="R91" s="222"/>
      <c r="S91" s="229" t="s">
        <v>572</v>
      </c>
      <c r="T91" s="229"/>
      <c r="U91" s="229"/>
      <c r="V91" s="229"/>
      <c r="W91" s="229"/>
      <c r="X91" s="229"/>
      <c r="Y91" s="229"/>
      <c r="Z91" s="237"/>
      <c r="AA91" s="238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  <c r="AS91" s="50"/>
      <c r="AT91" s="50"/>
      <c r="AU91" s="50"/>
      <c r="AV91" s="50"/>
      <c r="AW91" s="50"/>
      <c r="AX91" s="50"/>
      <c r="AY91" s="50"/>
      <c r="AZ91" s="50"/>
      <c r="BA91" s="50"/>
      <c r="BB91" s="50"/>
      <c r="BC91" s="50"/>
      <c r="BD91" s="50"/>
      <c r="BE91" s="50"/>
      <c r="BF91" s="50"/>
      <c r="BG91" s="50"/>
      <c r="BH91" s="50"/>
      <c r="BI91" s="50"/>
      <c r="BJ91" s="50"/>
      <c r="BK91" s="50"/>
      <c r="BL91" s="50"/>
      <c r="BM91" s="50"/>
      <c r="BN91" s="50"/>
      <c r="BO91" s="50"/>
      <c r="BP91" s="50"/>
      <c r="BQ91" s="50"/>
      <c r="BR91" s="50"/>
      <c r="BS91" s="50"/>
      <c r="BT91" s="50"/>
      <c r="BU91" s="50"/>
      <c r="BV91" s="50"/>
      <c r="BW91" s="50"/>
      <c r="BX91" s="50"/>
      <c r="BY91" s="50"/>
      <c r="BZ91" s="50"/>
      <c r="CA91" s="50"/>
      <c r="CB91" s="50"/>
      <c r="CC91" s="50"/>
      <c r="CD91" s="50"/>
      <c r="CE91" s="50"/>
      <c r="CF91" s="50"/>
      <c r="CG91" s="50"/>
      <c r="CH91" s="50"/>
      <c r="CI91" s="50"/>
      <c r="CJ91" s="50"/>
      <c r="CK91" s="50"/>
      <c r="CL91" s="50"/>
      <c r="CM91" s="50"/>
      <c r="CN91" s="50"/>
      <c r="CO91" s="50"/>
      <c r="CP91" s="50"/>
      <c r="CQ91" s="50"/>
      <c r="CR91" s="50"/>
      <c r="CS91" s="50"/>
      <c r="CT91" s="50"/>
      <c r="CU91" s="50"/>
      <c r="CV91" s="50"/>
      <c r="CW91" s="50"/>
      <c r="CX91" s="50"/>
      <c r="CY91" s="50"/>
      <c r="CZ91" s="50"/>
      <c r="DA91" s="50"/>
      <c r="DB91" s="50"/>
      <c r="DC91" s="50"/>
      <c r="DD91" s="50"/>
      <c r="DE91" s="50"/>
      <c r="DF91" s="50"/>
    </row>
    <row r="92" spans="1:110" s="151" customFormat="1" ht="45" x14ac:dyDescent="0.25">
      <c r="A92" s="216">
        <v>24</v>
      </c>
      <c r="B92" s="293"/>
      <c r="C92" s="217"/>
      <c r="D92" s="159" t="s">
        <v>753</v>
      </c>
      <c r="E92" s="158"/>
      <c r="F92" s="167"/>
      <c r="G92" s="167"/>
      <c r="H92" s="167"/>
      <c r="I92" s="164">
        <v>500</v>
      </c>
      <c r="J92" s="167">
        <f t="shared" si="3"/>
        <v>0</v>
      </c>
      <c r="K92" s="167"/>
      <c r="L92" s="167">
        <v>600</v>
      </c>
      <c r="M92" s="158"/>
      <c r="N92" s="158"/>
      <c r="O92" s="158"/>
      <c r="P92" s="158"/>
      <c r="Q92" s="160" t="s">
        <v>752</v>
      </c>
      <c r="R92" s="224"/>
      <c r="S92" s="230" t="s">
        <v>572</v>
      </c>
      <c r="T92" s="230"/>
      <c r="U92" s="230"/>
      <c r="V92" s="230"/>
      <c r="W92" s="230"/>
      <c r="X92" s="230"/>
      <c r="Y92" s="230"/>
      <c r="Z92" s="241"/>
      <c r="AA92" s="240"/>
      <c r="AB92" s="150"/>
      <c r="AC92" s="150"/>
      <c r="AD92" s="150"/>
      <c r="AE92" s="150"/>
      <c r="AF92" s="150"/>
      <c r="AG92" s="150"/>
      <c r="AH92" s="150"/>
      <c r="AI92" s="150"/>
      <c r="AJ92" s="150"/>
      <c r="AK92" s="150"/>
      <c r="AL92" s="150"/>
      <c r="AM92" s="150"/>
      <c r="AN92" s="150"/>
      <c r="AO92" s="150"/>
      <c r="AP92" s="150"/>
      <c r="AQ92" s="150"/>
      <c r="AR92" s="150"/>
      <c r="AS92" s="150"/>
      <c r="AT92" s="150"/>
      <c r="AU92" s="150"/>
      <c r="AV92" s="150"/>
      <c r="AW92" s="150"/>
      <c r="AX92" s="150"/>
      <c r="AY92" s="150"/>
      <c r="AZ92" s="150"/>
      <c r="BA92" s="150"/>
      <c r="BB92" s="150"/>
      <c r="BC92" s="150"/>
      <c r="BD92" s="150"/>
      <c r="BE92" s="150"/>
      <c r="BF92" s="150"/>
      <c r="BG92" s="150"/>
      <c r="BH92" s="150"/>
      <c r="BI92" s="150"/>
      <c r="BJ92" s="150"/>
      <c r="BK92" s="150"/>
      <c r="BL92" s="150"/>
      <c r="BM92" s="150"/>
      <c r="BN92" s="150"/>
      <c r="BO92" s="150"/>
      <c r="BP92" s="150"/>
      <c r="BQ92" s="150"/>
      <c r="BR92" s="150"/>
      <c r="BS92" s="150"/>
      <c r="BT92" s="150"/>
      <c r="BU92" s="150"/>
      <c r="BV92" s="150"/>
      <c r="BW92" s="150"/>
      <c r="BX92" s="150"/>
      <c r="BY92" s="150"/>
      <c r="BZ92" s="150"/>
      <c r="CA92" s="150"/>
      <c r="CB92" s="150"/>
      <c r="CC92" s="150"/>
      <c r="CD92" s="150"/>
      <c r="CE92" s="150"/>
      <c r="CF92" s="150"/>
      <c r="CG92" s="150"/>
      <c r="CH92" s="150"/>
      <c r="CI92" s="150"/>
      <c r="CJ92" s="150"/>
      <c r="CK92" s="150"/>
      <c r="CL92" s="150"/>
      <c r="CM92" s="150"/>
      <c r="CN92" s="150"/>
      <c r="CO92" s="150"/>
      <c r="CP92" s="150"/>
      <c r="CQ92" s="150"/>
      <c r="CR92" s="150"/>
      <c r="CS92" s="150"/>
      <c r="CT92" s="150"/>
      <c r="CU92" s="150"/>
      <c r="CV92" s="150"/>
      <c r="CW92" s="150"/>
      <c r="CX92" s="150"/>
      <c r="CY92" s="150"/>
      <c r="CZ92" s="150"/>
      <c r="DA92" s="150"/>
      <c r="DB92" s="150"/>
      <c r="DC92" s="150"/>
      <c r="DD92" s="150"/>
      <c r="DE92" s="150"/>
      <c r="DF92" s="150"/>
    </row>
    <row r="93" spans="1:110" ht="45" x14ac:dyDescent="0.25">
      <c r="A93" s="296">
        <v>25</v>
      </c>
      <c r="B93" s="293"/>
      <c r="C93" s="293"/>
      <c r="D93" s="299" t="s">
        <v>755</v>
      </c>
      <c r="E93" s="158"/>
      <c r="F93" s="167"/>
      <c r="G93" s="167"/>
      <c r="H93" s="167"/>
      <c r="I93" s="164">
        <v>400</v>
      </c>
      <c r="J93" s="167">
        <f t="shared" si="3"/>
        <v>0</v>
      </c>
      <c r="K93" s="167"/>
      <c r="L93" s="320">
        <v>550</v>
      </c>
      <c r="M93" s="158"/>
      <c r="N93" s="158"/>
      <c r="O93" s="158"/>
      <c r="P93" s="158"/>
      <c r="Q93" s="160" t="s">
        <v>766</v>
      </c>
      <c r="R93" s="222"/>
      <c r="S93" s="229" t="s">
        <v>572</v>
      </c>
      <c r="T93" s="229"/>
      <c r="U93" s="229"/>
      <c r="V93" s="229"/>
      <c r="W93" s="229"/>
      <c r="X93" s="229"/>
      <c r="Y93" s="229"/>
      <c r="Z93" s="237"/>
      <c r="AA93" s="238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  <c r="AS93" s="50"/>
      <c r="AT93" s="50"/>
      <c r="AU93" s="50"/>
      <c r="AV93" s="50"/>
      <c r="AW93" s="50"/>
      <c r="AX93" s="50"/>
      <c r="AY93" s="50"/>
      <c r="AZ93" s="50"/>
      <c r="BA93" s="50"/>
      <c r="BB93" s="50"/>
      <c r="BC93" s="50"/>
      <c r="BD93" s="50"/>
      <c r="BE93" s="50"/>
      <c r="BF93" s="50"/>
      <c r="BG93" s="50"/>
      <c r="BH93" s="50"/>
      <c r="BI93" s="50"/>
      <c r="BJ93" s="50"/>
      <c r="BK93" s="50"/>
      <c r="BL93" s="50"/>
      <c r="BM93" s="50"/>
      <c r="BN93" s="50"/>
      <c r="BO93" s="50"/>
      <c r="BP93" s="50"/>
      <c r="BQ93" s="50"/>
      <c r="BR93" s="50"/>
      <c r="BS93" s="50"/>
      <c r="BT93" s="50"/>
      <c r="BU93" s="50"/>
      <c r="BV93" s="50"/>
      <c r="BW93" s="50"/>
      <c r="BX93" s="50"/>
      <c r="BY93" s="50"/>
      <c r="BZ93" s="50"/>
      <c r="CA93" s="50"/>
      <c r="CB93" s="50"/>
      <c r="CC93" s="50"/>
      <c r="CD93" s="50"/>
      <c r="CE93" s="50"/>
      <c r="CF93" s="50"/>
      <c r="CG93" s="50"/>
      <c r="CH93" s="50"/>
      <c r="CI93" s="50"/>
      <c r="CJ93" s="50"/>
      <c r="CK93" s="50"/>
      <c r="CL93" s="50"/>
      <c r="CM93" s="50"/>
      <c r="CN93" s="50"/>
      <c r="CO93" s="50"/>
      <c r="CP93" s="50"/>
      <c r="CQ93" s="50"/>
      <c r="CR93" s="50"/>
      <c r="CS93" s="50"/>
      <c r="CT93" s="50"/>
      <c r="CU93" s="50"/>
      <c r="CV93" s="50"/>
      <c r="CW93" s="50"/>
      <c r="CX93" s="50"/>
      <c r="CY93" s="50"/>
      <c r="CZ93" s="50"/>
      <c r="DA93" s="50"/>
      <c r="DB93" s="50"/>
      <c r="DC93" s="50"/>
      <c r="DD93" s="50"/>
      <c r="DE93" s="50"/>
      <c r="DF93" s="50"/>
    </row>
    <row r="94" spans="1:110" ht="60" x14ac:dyDescent="0.25">
      <c r="A94" s="296"/>
      <c r="B94" s="293"/>
      <c r="C94" s="293"/>
      <c r="D94" s="299"/>
      <c r="E94" s="158"/>
      <c r="F94" s="167"/>
      <c r="G94" s="167"/>
      <c r="H94" s="167"/>
      <c r="I94" s="164">
        <v>350</v>
      </c>
      <c r="J94" s="167">
        <f t="shared" si="3"/>
        <v>0</v>
      </c>
      <c r="K94" s="167"/>
      <c r="L94" s="320"/>
      <c r="M94" s="158"/>
      <c r="N94" s="158"/>
      <c r="O94" s="158"/>
      <c r="P94" s="158"/>
      <c r="Q94" s="160" t="s">
        <v>767</v>
      </c>
      <c r="R94" s="222"/>
      <c r="S94" s="229" t="s">
        <v>572</v>
      </c>
      <c r="T94" s="229"/>
      <c r="U94" s="229"/>
      <c r="V94" s="229"/>
      <c r="W94" s="229"/>
      <c r="X94" s="229"/>
      <c r="Y94" s="229"/>
      <c r="Z94" s="237"/>
      <c r="AA94" s="238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50"/>
      <c r="AR94" s="50"/>
      <c r="AS94" s="50"/>
      <c r="AT94" s="50"/>
      <c r="AU94" s="50"/>
      <c r="AV94" s="50"/>
      <c r="AW94" s="50"/>
      <c r="AX94" s="50"/>
      <c r="AY94" s="50"/>
      <c r="AZ94" s="50"/>
      <c r="BA94" s="50"/>
      <c r="BB94" s="50"/>
      <c r="BC94" s="50"/>
      <c r="BD94" s="50"/>
      <c r="BE94" s="50"/>
      <c r="BF94" s="50"/>
      <c r="BG94" s="50"/>
      <c r="BH94" s="50"/>
      <c r="BI94" s="50"/>
      <c r="BJ94" s="50"/>
      <c r="BK94" s="50"/>
      <c r="BL94" s="50"/>
      <c r="BM94" s="50"/>
      <c r="BN94" s="50"/>
      <c r="BO94" s="50"/>
      <c r="BP94" s="50"/>
      <c r="BQ94" s="50"/>
      <c r="BR94" s="50"/>
      <c r="BS94" s="50"/>
      <c r="BT94" s="50"/>
      <c r="BU94" s="50"/>
      <c r="BV94" s="50"/>
      <c r="BW94" s="50"/>
      <c r="BX94" s="50"/>
      <c r="BY94" s="50"/>
      <c r="BZ94" s="50"/>
      <c r="CA94" s="50"/>
      <c r="CB94" s="50"/>
      <c r="CC94" s="50"/>
      <c r="CD94" s="50"/>
      <c r="CE94" s="50"/>
      <c r="CF94" s="50"/>
      <c r="CG94" s="50"/>
      <c r="CH94" s="50"/>
      <c r="CI94" s="50"/>
      <c r="CJ94" s="50"/>
      <c r="CK94" s="50"/>
      <c r="CL94" s="50"/>
      <c r="CM94" s="50"/>
      <c r="CN94" s="50"/>
      <c r="CO94" s="50"/>
      <c r="CP94" s="50"/>
      <c r="CQ94" s="50"/>
      <c r="CR94" s="50"/>
      <c r="CS94" s="50"/>
      <c r="CT94" s="50"/>
      <c r="CU94" s="50"/>
      <c r="CV94" s="50"/>
      <c r="CW94" s="50"/>
      <c r="CX94" s="50"/>
      <c r="CY94" s="50"/>
      <c r="CZ94" s="50"/>
      <c r="DA94" s="50"/>
      <c r="DB94" s="50"/>
      <c r="DC94" s="50"/>
      <c r="DD94" s="50"/>
      <c r="DE94" s="50"/>
      <c r="DF94" s="50"/>
    </row>
    <row r="95" spans="1:110" ht="30" x14ac:dyDescent="0.25">
      <c r="A95" s="296"/>
      <c r="B95" s="293"/>
      <c r="C95" s="293"/>
      <c r="D95" s="299"/>
      <c r="E95" s="158"/>
      <c r="F95" s="167"/>
      <c r="G95" s="167"/>
      <c r="H95" s="167"/>
      <c r="I95" s="164">
        <v>700</v>
      </c>
      <c r="J95" s="167">
        <f t="shared" si="3"/>
        <v>0</v>
      </c>
      <c r="K95" s="167">
        <v>300</v>
      </c>
      <c r="L95" s="320"/>
      <c r="M95" s="158"/>
      <c r="N95" s="158"/>
      <c r="O95" s="158"/>
      <c r="P95" s="158"/>
      <c r="Q95" s="160" t="s">
        <v>768</v>
      </c>
      <c r="R95" s="222"/>
      <c r="S95" s="229" t="s">
        <v>572</v>
      </c>
      <c r="T95" s="229"/>
      <c r="U95" s="229"/>
      <c r="V95" s="229"/>
      <c r="W95" s="229"/>
      <c r="X95" s="229"/>
      <c r="Y95" s="229"/>
      <c r="Z95" s="237"/>
      <c r="AA95" s="238" t="s">
        <v>669</v>
      </c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50"/>
      <c r="AR95" s="50"/>
      <c r="AS95" s="50"/>
      <c r="AT95" s="50"/>
      <c r="AU95" s="50"/>
      <c r="AV95" s="50"/>
      <c r="AW95" s="50"/>
      <c r="AX95" s="50"/>
      <c r="AY95" s="50"/>
      <c r="AZ95" s="50"/>
      <c r="BA95" s="50"/>
      <c r="BB95" s="50"/>
      <c r="BC95" s="50"/>
      <c r="BD95" s="50"/>
      <c r="BE95" s="50"/>
      <c r="BF95" s="50"/>
      <c r="BG95" s="50"/>
      <c r="BH95" s="50"/>
      <c r="BI95" s="50"/>
      <c r="BJ95" s="50"/>
      <c r="BK95" s="50"/>
      <c r="BL95" s="50"/>
      <c r="BM95" s="50"/>
      <c r="BN95" s="50"/>
      <c r="BO95" s="50"/>
      <c r="BP95" s="50"/>
      <c r="BQ95" s="50"/>
      <c r="BR95" s="50"/>
      <c r="BS95" s="50"/>
      <c r="BT95" s="50"/>
      <c r="BU95" s="50"/>
      <c r="BV95" s="50"/>
      <c r="BW95" s="50"/>
      <c r="BX95" s="50"/>
      <c r="BY95" s="50"/>
      <c r="BZ95" s="50"/>
      <c r="CA95" s="50"/>
      <c r="CB95" s="50"/>
      <c r="CC95" s="50"/>
      <c r="CD95" s="50"/>
      <c r="CE95" s="50"/>
      <c r="CF95" s="50"/>
      <c r="CG95" s="50"/>
      <c r="CH95" s="50"/>
      <c r="CI95" s="50"/>
      <c r="CJ95" s="50"/>
      <c r="CK95" s="50"/>
      <c r="CL95" s="50"/>
      <c r="CM95" s="50"/>
      <c r="CN95" s="50"/>
      <c r="CO95" s="50"/>
      <c r="CP95" s="50"/>
      <c r="CQ95" s="50"/>
      <c r="CR95" s="50"/>
      <c r="CS95" s="50"/>
      <c r="CT95" s="50"/>
      <c r="CU95" s="50"/>
      <c r="CV95" s="50"/>
      <c r="CW95" s="50"/>
      <c r="CX95" s="50"/>
      <c r="CY95" s="50"/>
      <c r="CZ95" s="50"/>
      <c r="DA95" s="50"/>
      <c r="DB95" s="50"/>
      <c r="DC95" s="50"/>
      <c r="DD95" s="50"/>
      <c r="DE95" s="50"/>
      <c r="DF95" s="50"/>
    </row>
    <row r="96" spans="1:110" ht="30" x14ac:dyDescent="0.25">
      <c r="A96" s="296"/>
      <c r="B96" s="293"/>
      <c r="C96" s="293"/>
      <c r="D96" s="299"/>
      <c r="E96" s="158"/>
      <c r="F96" s="167"/>
      <c r="G96" s="167"/>
      <c r="H96" s="167"/>
      <c r="I96" s="164">
        <v>450</v>
      </c>
      <c r="J96" s="167">
        <f t="shared" si="3"/>
        <v>0</v>
      </c>
      <c r="K96" s="167"/>
      <c r="L96" s="320"/>
      <c r="M96" s="158"/>
      <c r="N96" s="158"/>
      <c r="O96" s="158"/>
      <c r="P96" s="158"/>
      <c r="Q96" s="160" t="s">
        <v>770</v>
      </c>
      <c r="R96" s="222"/>
      <c r="S96" s="229" t="s">
        <v>572</v>
      </c>
      <c r="T96" s="229"/>
      <c r="U96" s="229"/>
      <c r="V96" s="229"/>
      <c r="W96" s="229"/>
      <c r="X96" s="229"/>
      <c r="Y96" s="229"/>
      <c r="Z96" s="237"/>
      <c r="AA96" s="238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  <c r="AS96" s="50"/>
      <c r="AT96" s="50"/>
      <c r="AU96" s="50"/>
      <c r="AV96" s="50"/>
      <c r="AW96" s="50"/>
      <c r="AX96" s="50"/>
      <c r="AY96" s="50"/>
      <c r="AZ96" s="50"/>
      <c r="BA96" s="50"/>
      <c r="BB96" s="50"/>
      <c r="BC96" s="50"/>
      <c r="BD96" s="50"/>
      <c r="BE96" s="50"/>
      <c r="BF96" s="50"/>
      <c r="BG96" s="50"/>
      <c r="BH96" s="50"/>
      <c r="BI96" s="50"/>
      <c r="BJ96" s="50"/>
      <c r="BK96" s="50"/>
      <c r="BL96" s="50"/>
      <c r="BM96" s="50"/>
      <c r="BN96" s="50"/>
      <c r="BO96" s="50"/>
      <c r="BP96" s="50"/>
      <c r="BQ96" s="50"/>
      <c r="BR96" s="50"/>
      <c r="BS96" s="50"/>
      <c r="BT96" s="50"/>
      <c r="BU96" s="50"/>
      <c r="BV96" s="50"/>
      <c r="BW96" s="50"/>
      <c r="BX96" s="50"/>
      <c r="BY96" s="50"/>
      <c r="BZ96" s="50"/>
      <c r="CA96" s="50"/>
      <c r="CB96" s="50"/>
      <c r="CC96" s="50"/>
      <c r="CD96" s="50"/>
      <c r="CE96" s="50"/>
      <c r="CF96" s="50"/>
      <c r="CG96" s="50"/>
      <c r="CH96" s="50"/>
      <c r="CI96" s="50"/>
      <c r="CJ96" s="50"/>
      <c r="CK96" s="50"/>
      <c r="CL96" s="50"/>
      <c r="CM96" s="50"/>
      <c r="CN96" s="50"/>
      <c r="CO96" s="50"/>
      <c r="CP96" s="50"/>
      <c r="CQ96" s="50"/>
      <c r="CR96" s="50"/>
      <c r="CS96" s="50"/>
      <c r="CT96" s="50"/>
      <c r="CU96" s="50"/>
      <c r="CV96" s="50"/>
      <c r="CW96" s="50"/>
      <c r="CX96" s="50"/>
      <c r="CY96" s="50"/>
      <c r="CZ96" s="50"/>
      <c r="DA96" s="50"/>
      <c r="DB96" s="50"/>
      <c r="DC96" s="50"/>
      <c r="DD96" s="50"/>
      <c r="DE96" s="50"/>
      <c r="DF96" s="50"/>
    </row>
    <row r="97" spans="1:110" ht="30" x14ac:dyDescent="0.25">
      <c r="A97" s="296"/>
      <c r="B97" s="293"/>
      <c r="C97" s="293"/>
      <c r="D97" s="299"/>
      <c r="E97" s="158"/>
      <c r="F97" s="167"/>
      <c r="G97" s="167"/>
      <c r="H97" s="167"/>
      <c r="I97" s="164">
        <v>450</v>
      </c>
      <c r="J97" s="167">
        <f t="shared" si="3"/>
        <v>0</v>
      </c>
      <c r="K97" s="167"/>
      <c r="L97" s="320"/>
      <c r="M97" s="158"/>
      <c r="N97" s="158"/>
      <c r="O97" s="158"/>
      <c r="P97" s="158"/>
      <c r="Q97" s="160" t="s">
        <v>771</v>
      </c>
      <c r="R97" s="222"/>
      <c r="S97" s="229" t="s">
        <v>572</v>
      </c>
      <c r="T97" s="229"/>
      <c r="U97" s="229"/>
      <c r="V97" s="229"/>
      <c r="W97" s="229"/>
      <c r="X97" s="229"/>
      <c r="Y97" s="229"/>
      <c r="Z97" s="237"/>
      <c r="AA97" s="238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  <c r="AQ97" s="50"/>
      <c r="AR97" s="50"/>
      <c r="AS97" s="50"/>
      <c r="AT97" s="50"/>
      <c r="AU97" s="50"/>
      <c r="AV97" s="50"/>
      <c r="AW97" s="50"/>
      <c r="AX97" s="50"/>
      <c r="AY97" s="50"/>
      <c r="AZ97" s="50"/>
      <c r="BA97" s="50"/>
      <c r="BB97" s="50"/>
      <c r="BC97" s="50"/>
      <c r="BD97" s="50"/>
      <c r="BE97" s="50"/>
      <c r="BF97" s="50"/>
      <c r="BG97" s="50"/>
      <c r="BH97" s="50"/>
      <c r="BI97" s="50"/>
      <c r="BJ97" s="50"/>
      <c r="BK97" s="50"/>
      <c r="BL97" s="50"/>
      <c r="BM97" s="50"/>
      <c r="BN97" s="50"/>
      <c r="BO97" s="50"/>
      <c r="BP97" s="50"/>
      <c r="BQ97" s="50"/>
      <c r="BR97" s="50"/>
      <c r="BS97" s="50"/>
      <c r="BT97" s="50"/>
      <c r="BU97" s="50"/>
      <c r="BV97" s="50"/>
      <c r="BW97" s="50"/>
      <c r="BX97" s="50"/>
      <c r="BY97" s="50"/>
      <c r="BZ97" s="50"/>
      <c r="CA97" s="50"/>
      <c r="CB97" s="50"/>
      <c r="CC97" s="50"/>
      <c r="CD97" s="50"/>
      <c r="CE97" s="50"/>
      <c r="CF97" s="50"/>
      <c r="CG97" s="50"/>
      <c r="CH97" s="50"/>
      <c r="CI97" s="50"/>
      <c r="CJ97" s="50"/>
      <c r="CK97" s="50"/>
      <c r="CL97" s="50"/>
      <c r="CM97" s="50"/>
      <c r="CN97" s="50"/>
      <c r="CO97" s="50"/>
      <c r="CP97" s="50"/>
      <c r="CQ97" s="50"/>
      <c r="CR97" s="50"/>
      <c r="CS97" s="50"/>
      <c r="CT97" s="50"/>
      <c r="CU97" s="50"/>
      <c r="CV97" s="50"/>
      <c r="CW97" s="50"/>
      <c r="CX97" s="50"/>
      <c r="CY97" s="50"/>
      <c r="CZ97" s="50"/>
      <c r="DA97" s="50"/>
      <c r="DB97" s="50"/>
      <c r="DC97" s="50"/>
      <c r="DD97" s="50"/>
      <c r="DE97" s="50"/>
      <c r="DF97" s="50"/>
    </row>
    <row r="98" spans="1:110" ht="45" x14ac:dyDescent="0.25">
      <c r="A98" s="216">
        <v>26</v>
      </c>
      <c r="B98" s="293"/>
      <c r="C98" s="217" t="s">
        <v>519</v>
      </c>
      <c r="D98" s="160" t="s">
        <v>756</v>
      </c>
      <c r="E98" s="159">
        <f>'[2]R2 DUC THINH1 '!W109</f>
        <v>5</v>
      </c>
      <c r="F98" s="322">
        <f>'[2]R2 DUC THINH1 '!X109</f>
        <v>7150</v>
      </c>
      <c r="G98" s="322">
        <f>'[2]R2 DUC THINH1 '!Y109</f>
        <v>7000</v>
      </c>
      <c r="H98" s="322">
        <f>'[2]R2 DUC THINH1 '!Z109</f>
        <v>6700</v>
      </c>
      <c r="I98" s="162">
        <v>3800</v>
      </c>
      <c r="J98" s="167">
        <f t="shared" si="3"/>
        <v>7000</v>
      </c>
      <c r="K98" s="167"/>
      <c r="L98" s="167">
        <v>5200</v>
      </c>
      <c r="M98" s="158"/>
      <c r="N98" s="158"/>
      <c r="O98" s="158"/>
      <c r="P98" s="158"/>
      <c r="Q98" s="254"/>
      <c r="R98" s="222"/>
      <c r="S98" s="229" t="s">
        <v>572</v>
      </c>
      <c r="T98" s="229"/>
      <c r="U98" s="229"/>
      <c r="V98" s="229"/>
      <c r="W98" s="229"/>
      <c r="X98" s="229"/>
      <c r="Y98" s="229"/>
      <c r="Z98" s="229" t="s">
        <v>544</v>
      </c>
      <c r="AA98" s="238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50"/>
      <c r="AP98" s="50"/>
      <c r="AQ98" s="50"/>
      <c r="AR98" s="50"/>
      <c r="AS98" s="50"/>
      <c r="AT98" s="50"/>
      <c r="AU98" s="50"/>
      <c r="AV98" s="50"/>
      <c r="AW98" s="50"/>
      <c r="AX98" s="50"/>
      <c r="AY98" s="50"/>
      <c r="AZ98" s="50"/>
      <c r="BA98" s="50"/>
      <c r="BB98" s="50"/>
      <c r="BC98" s="50"/>
      <c r="BD98" s="50"/>
      <c r="BE98" s="50"/>
      <c r="BF98" s="50"/>
      <c r="BG98" s="50"/>
      <c r="BH98" s="50"/>
      <c r="BI98" s="50"/>
      <c r="BJ98" s="50"/>
      <c r="BK98" s="50"/>
      <c r="BL98" s="50"/>
      <c r="BM98" s="50"/>
      <c r="BN98" s="50"/>
      <c r="BO98" s="50"/>
      <c r="BP98" s="50"/>
      <c r="BQ98" s="50"/>
      <c r="BR98" s="50"/>
      <c r="BS98" s="50"/>
      <c r="BT98" s="50"/>
      <c r="BU98" s="50"/>
      <c r="BV98" s="50"/>
      <c r="BW98" s="50"/>
      <c r="BX98" s="50"/>
      <c r="BY98" s="50"/>
      <c r="BZ98" s="50"/>
      <c r="CA98" s="50"/>
      <c r="CB98" s="50"/>
      <c r="CC98" s="50"/>
      <c r="CD98" s="50"/>
      <c r="CE98" s="50"/>
      <c r="CF98" s="50"/>
      <c r="CG98" s="50"/>
      <c r="CH98" s="50"/>
      <c r="CI98" s="50"/>
      <c r="CJ98" s="50"/>
      <c r="CK98" s="50"/>
      <c r="CL98" s="50"/>
      <c r="CM98" s="50"/>
      <c r="CN98" s="50"/>
      <c r="CO98" s="50"/>
      <c r="CP98" s="50"/>
      <c r="CQ98" s="50"/>
      <c r="CR98" s="50"/>
      <c r="CS98" s="50"/>
      <c r="CT98" s="50"/>
      <c r="CU98" s="50"/>
      <c r="CV98" s="50"/>
      <c r="CW98" s="50"/>
      <c r="CX98" s="50"/>
      <c r="CY98" s="50"/>
      <c r="CZ98" s="50"/>
      <c r="DA98" s="50"/>
      <c r="DB98" s="50"/>
      <c r="DC98" s="50"/>
      <c r="DD98" s="50"/>
      <c r="DE98" s="50"/>
      <c r="DF98" s="50"/>
    </row>
    <row r="99" spans="1:110" ht="45" x14ac:dyDescent="0.25">
      <c r="A99" s="216"/>
      <c r="B99" s="293"/>
      <c r="C99" s="217"/>
      <c r="D99" s="160" t="s">
        <v>757</v>
      </c>
      <c r="E99" s="169">
        <f>'[2]R2 DUC THINH1 '!W115</f>
        <v>9</v>
      </c>
      <c r="F99" s="167">
        <f>'[2]R2 DUC THINH1 '!X115</f>
        <v>4950</v>
      </c>
      <c r="G99" s="167">
        <f>'[2]R2 DUC THINH1 '!Y115</f>
        <v>4450</v>
      </c>
      <c r="H99" s="167">
        <f>'[2]R2 DUC THINH1 '!Z115</f>
        <v>4000</v>
      </c>
      <c r="I99" s="164">
        <v>1600</v>
      </c>
      <c r="J99" s="167">
        <f t="shared" si="3"/>
        <v>4450</v>
      </c>
      <c r="K99" s="167"/>
      <c r="L99" s="167">
        <v>4500</v>
      </c>
      <c r="M99" s="158"/>
      <c r="N99" s="158"/>
      <c r="O99" s="158"/>
      <c r="P99" s="158"/>
      <c r="Q99" s="254"/>
      <c r="R99" s="222"/>
      <c r="S99" s="229" t="s">
        <v>572</v>
      </c>
      <c r="T99" s="229"/>
      <c r="U99" s="229"/>
      <c r="V99" s="229"/>
      <c r="W99" s="229"/>
      <c r="X99" s="229"/>
      <c r="Y99" s="229"/>
      <c r="Z99" s="237"/>
      <c r="AA99" s="238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50"/>
      <c r="AP99" s="50"/>
      <c r="AQ99" s="50"/>
      <c r="AR99" s="50"/>
      <c r="AS99" s="50"/>
      <c r="AT99" s="50"/>
      <c r="AU99" s="50"/>
      <c r="AV99" s="50"/>
      <c r="AW99" s="50"/>
      <c r="AX99" s="50"/>
      <c r="AY99" s="50"/>
      <c r="AZ99" s="50"/>
      <c r="BA99" s="50"/>
      <c r="BB99" s="50"/>
      <c r="BC99" s="50"/>
      <c r="BD99" s="50"/>
      <c r="BE99" s="50"/>
      <c r="BF99" s="50"/>
      <c r="BG99" s="50"/>
      <c r="BH99" s="50"/>
      <c r="BI99" s="50"/>
      <c r="BJ99" s="50"/>
      <c r="BK99" s="50"/>
      <c r="BL99" s="50"/>
      <c r="BM99" s="50"/>
      <c r="BN99" s="50"/>
      <c r="BO99" s="50"/>
      <c r="BP99" s="50"/>
      <c r="BQ99" s="50"/>
      <c r="BR99" s="50"/>
      <c r="BS99" s="50"/>
      <c r="BT99" s="50"/>
      <c r="BU99" s="50"/>
      <c r="BV99" s="50"/>
      <c r="BW99" s="50"/>
      <c r="BX99" s="50"/>
      <c r="BY99" s="50"/>
      <c r="BZ99" s="50"/>
      <c r="CA99" s="50"/>
      <c r="CB99" s="50"/>
      <c r="CC99" s="50"/>
      <c r="CD99" s="50"/>
      <c r="CE99" s="50"/>
      <c r="CF99" s="50"/>
      <c r="CG99" s="50"/>
      <c r="CH99" s="50"/>
      <c r="CI99" s="50"/>
      <c r="CJ99" s="50"/>
      <c r="CK99" s="50"/>
      <c r="CL99" s="50"/>
      <c r="CM99" s="50"/>
      <c r="CN99" s="50"/>
      <c r="CO99" s="50"/>
      <c r="CP99" s="50"/>
      <c r="CQ99" s="50"/>
      <c r="CR99" s="50"/>
      <c r="CS99" s="50"/>
      <c r="CT99" s="50"/>
      <c r="CU99" s="50"/>
      <c r="CV99" s="50"/>
      <c r="CW99" s="50"/>
      <c r="CX99" s="50"/>
      <c r="CY99" s="50"/>
      <c r="CZ99" s="50"/>
      <c r="DA99" s="50"/>
      <c r="DB99" s="50"/>
      <c r="DC99" s="50"/>
      <c r="DD99" s="50"/>
      <c r="DE99" s="50"/>
      <c r="DF99" s="50"/>
    </row>
    <row r="100" spans="1:110" x14ac:dyDescent="0.25">
      <c r="A100" s="216"/>
      <c r="B100" s="293" t="s">
        <v>411</v>
      </c>
      <c r="C100" s="217"/>
      <c r="D100" s="157" t="s">
        <v>130</v>
      </c>
      <c r="E100" s="158"/>
      <c r="F100" s="167"/>
      <c r="G100" s="167"/>
      <c r="H100" s="167"/>
      <c r="I100" s="164"/>
      <c r="J100" s="167">
        <f t="shared" si="3"/>
        <v>0</v>
      </c>
      <c r="K100" s="167"/>
      <c r="L100" s="167">
        <f t="shared" si="4"/>
        <v>0</v>
      </c>
      <c r="M100" s="158"/>
      <c r="N100" s="158"/>
      <c r="O100" s="158"/>
      <c r="P100" s="158"/>
      <c r="Q100" s="254"/>
      <c r="R100" s="222"/>
      <c r="S100" s="229" t="s">
        <v>572</v>
      </c>
      <c r="T100" s="229"/>
      <c r="U100" s="229"/>
      <c r="V100" s="229"/>
      <c r="W100" s="229"/>
      <c r="X100" s="229"/>
      <c r="Y100" s="229"/>
      <c r="Z100" s="237"/>
      <c r="AA100" s="238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  <c r="AQ100" s="50"/>
      <c r="AR100" s="50"/>
      <c r="AS100" s="50"/>
      <c r="AT100" s="50"/>
      <c r="AU100" s="50"/>
      <c r="AV100" s="50"/>
      <c r="AW100" s="50"/>
      <c r="AX100" s="50"/>
      <c r="AY100" s="50"/>
      <c r="AZ100" s="50"/>
      <c r="BA100" s="50"/>
      <c r="BB100" s="50"/>
      <c r="BC100" s="50"/>
      <c r="BD100" s="50"/>
      <c r="BE100" s="50"/>
      <c r="BF100" s="50"/>
      <c r="BG100" s="50"/>
      <c r="BH100" s="50"/>
      <c r="BI100" s="50"/>
      <c r="BJ100" s="50"/>
      <c r="BK100" s="50"/>
      <c r="BL100" s="50"/>
      <c r="BM100" s="50"/>
      <c r="BN100" s="50"/>
      <c r="BO100" s="50"/>
      <c r="BP100" s="50"/>
      <c r="BQ100" s="50"/>
      <c r="BR100" s="50"/>
      <c r="BS100" s="50"/>
      <c r="BT100" s="50"/>
      <c r="BU100" s="50"/>
      <c r="BV100" s="50"/>
      <c r="BW100" s="50"/>
      <c r="BX100" s="50"/>
      <c r="BY100" s="50"/>
      <c r="BZ100" s="50"/>
      <c r="CA100" s="50"/>
      <c r="CB100" s="50"/>
      <c r="CC100" s="50"/>
      <c r="CD100" s="50"/>
      <c r="CE100" s="50"/>
      <c r="CF100" s="50"/>
      <c r="CG100" s="50"/>
      <c r="CH100" s="50"/>
      <c r="CI100" s="50"/>
      <c r="CJ100" s="50"/>
      <c r="CK100" s="50"/>
      <c r="CL100" s="50"/>
      <c r="CM100" s="50"/>
      <c r="CN100" s="50"/>
      <c r="CO100" s="50"/>
      <c r="CP100" s="50"/>
      <c r="CQ100" s="50"/>
      <c r="CR100" s="50"/>
      <c r="CS100" s="50"/>
      <c r="CT100" s="50"/>
      <c r="CU100" s="50"/>
      <c r="CV100" s="50"/>
      <c r="CW100" s="50"/>
      <c r="CX100" s="50"/>
      <c r="CY100" s="50"/>
      <c r="CZ100" s="50"/>
      <c r="DA100" s="50"/>
      <c r="DB100" s="50"/>
      <c r="DC100" s="50"/>
      <c r="DD100" s="50"/>
      <c r="DE100" s="50"/>
      <c r="DF100" s="50"/>
    </row>
    <row r="101" spans="1:110" ht="30" x14ac:dyDescent="0.25">
      <c r="A101" s="216">
        <v>28</v>
      </c>
      <c r="B101" s="293"/>
      <c r="C101" s="217"/>
      <c r="D101" s="160" t="s">
        <v>131</v>
      </c>
      <c r="E101" s="158"/>
      <c r="F101" s="167"/>
      <c r="G101" s="167"/>
      <c r="H101" s="167"/>
      <c r="I101" s="164">
        <v>550</v>
      </c>
      <c r="J101" s="167">
        <f t="shared" si="3"/>
        <v>0</v>
      </c>
      <c r="K101" s="167"/>
      <c r="L101" s="167">
        <v>700</v>
      </c>
      <c r="M101" s="158"/>
      <c r="N101" s="158"/>
      <c r="O101" s="158"/>
      <c r="P101" s="158"/>
      <c r="Q101" s="254"/>
      <c r="R101" s="222"/>
      <c r="S101" s="229" t="s">
        <v>572</v>
      </c>
      <c r="T101" s="229"/>
      <c r="U101" s="229"/>
      <c r="V101" s="229"/>
      <c r="W101" s="229"/>
      <c r="X101" s="229"/>
      <c r="Y101" s="229"/>
      <c r="Z101" s="237"/>
      <c r="AA101" s="238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50"/>
      <c r="AR101" s="50"/>
      <c r="AS101" s="50"/>
      <c r="AT101" s="50"/>
      <c r="AU101" s="50"/>
      <c r="AV101" s="50"/>
      <c r="AW101" s="50"/>
      <c r="AX101" s="50"/>
      <c r="AY101" s="50"/>
      <c r="AZ101" s="50"/>
      <c r="BA101" s="50"/>
      <c r="BB101" s="50"/>
      <c r="BC101" s="50"/>
      <c r="BD101" s="50"/>
      <c r="BE101" s="50"/>
      <c r="BF101" s="50"/>
      <c r="BG101" s="50"/>
      <c r="BH101" s="50"/>
      <c r="BI101" s="50"/>
      <c r="BJ101" s="50"/>
      <c r="BK101" s="50"/>
      <c r="BL101" s="50"/>
      <c r="BM101" s="50"/>
      <c r="BN101" s="50"/>
      <c r="BO101" s="50"/>
      <c r="BP101" s="50"/>
      <c r="BQ101" s="50"/>
      <c r="BR101" s="50"/>
      <c r="BS101" s="50"/>
      <c r="BT101" s="50"/>
      <c r="BU101" s="50"/>
      <c r="BV101" s="50"/>
      <c r="BW101" s="50"/>
      <c r="BX101" s="50"/>
      <c r="BY101" s="50"/>
      <c r="BZ101" s="50"/>
      <c r="CA101" s="50"/>
      <c r="CB101" s="50"/>
      <c r="CC101" s="50"/>
      <c r="CD101" s="50"/>
      <c r="CE101" s="50"/>
      <c r="CF101" s="50"/>
      <c r="CG101" s="50"/>
      <c r="CH101" s="50"/>
      <c r="CI101" s="50"/>
      <c r="CJ101" s="50"/>
      <c r="CK101" s="50"/>
      <c r="CL101" s="50"/>
      <c r="CM101" s="50"/>
      <c r="CN101" s="50"/>
      <c r="CO101" s="50"/>
      <c r="CP101" s="50"/>
      <c r="CQ101" s="50"/>
      <c r="CR101" s="50"/>
      <c r="CS101" s="50"/>
      <c r="CT101" s="50"/>
      <c r="CU101" s="50"/>
      <c r="CV101" s="50"/>
      <c r="CW101" s="50"/>
      <c r="CX101" s="50"/>
      <c r="CY101" s="50"/>
      <c r="CZ101" s="50"/>
      <c r="DA101" s="50"/>
      <c r="DB101" s="50"/>
      <c r="DC101" s="50"/>
      <c r="DD101" s="50"/>
      <c r="DE101" s="50"/>
      <c r="DF101" s="50"/>
    </row>
    <row r="102" spans="1:110" ht="30" x14ac:dyDescent="0.25">
      <c r="A102" s="296"/>
      <c r="B102" s="293"/>
      <c r="C102" s="293"/>
      <c r="D102" s="299" t="s">
        <v>758</v>
      </c>
      <c r="E102" s="158">
        <f>+'[3]R2 DUC THINH1 '!W123</f>
        <v>1</v>
      </c>
      <c r="F102" s="167">
        <f>+'[3]R2 DUC THINH1 '!X123</f>
        <v>650</v>
      </c>
      <c r="G102" s="167">
        <f>+'[3]R2 DUC THINH1 '!Y123</f>
        <v>650</v>
      </c>
      <c r="H102" s="167">
        <f>+'[3]R2 DUC THINH1 '!Z123</f>
        <v>650</v>
      </c>
      <c r="I102" s="164">
        <v>500</v>
      </c>
      <c r="J102" s="167">
        <f t="shared" si="3"/>
        <v>650</v>
      </c>
      <c r="K102" s="167"/>
      <c r="L102" s="320">
        <v>600</v>
      </c>
      <c r="M102" s="158"/>
      <c r="N102" s="158"/>
      <c r="O102" s="158"/>
      <c r="P102" s="158"/>
      <c r="Q102" s="160" t="s">
        <v>763</v>
      </c>
      <c r="R102" s="222"/>
      <c r="S102" s="229" t="s">
        <v>572</v>
      </c>
      <c r="T102" s="229"/>
      <c r="U102" s="229"/>
      <c r="V102" s="229"/>
      <c r="W102" s="229"/>
      <c r="X102" s="229"/>
      <c r="Y102" s="229"/>
      <c r="Z102" s="237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50"/>
      <c r="AR102" s="50"/>
      <c r="AS102" s="50"/>
      <c r="AT102" s="50"/>
      <c r="AU102" s="50"/>
      <c r="AV102" s="50"/>
      <c r="AW102" s="50"/>
      <c r="AX102" s="50"/>
      <c r="AY102" s="50"/>
      <c r="AZ102" s="50"/>
      <c r="BA102" s="50"/>
      <c r="BB102" s="50"/>
      <c r="BC102" s="50"/>
      <c r="BD102" s="50"/>
      <c r="BE102" s="50"/>
      <c r="BF102" s="50"/>
      <c r="BG102" s="50"/>
      <c r="BH102" s="50"/>
      <c r="BI102" s="50"/>
      <c r="BJ102" s="50"/>
      <c r="BK102" s="50"/>
      <c r="BL102" s="50"/>
      <c r="BM102" s="50"/>
      <c r="BN102" s="50"/>
      <c r="BO102" s="50"/>
      <c r="BP102" s="50"/>
      <c r="BQ102" s="50"/>
      <c r="BR102" s="50"/>
      <c r="BS102" s="50"/>
      <c r="BT102" s="50"/>
      <c r="BU102" s="50"/>
      <c r="BV102" s="50"/>
      <c r="BW102" s="50"/>
      <c r="BX102" s="50"/>
      <c r="BY102" s="50"/>
      <c r="BZ102" s="50"/>
      <c r="CA102" s="50"/>
      <c r="CB102" s="50"/>
      <c r="CC102" s="50"/>
      <c r="CD102" s="50"/>
      <c r="CE102" s="50"/>
      <c r="CF102" s="50"/>
      <c r="CG102" s="50"/>
      <c r="CH102" s="50"/>
      <c r="CI102" s="50"/>
      <c r="CJ102" s="50"/>
      <c r="CK102" s="50"/>
      <c r="CL102" s="50"/>
      <c r="CM102" s="50"/>
      <c r="CN102" s="50"/>
      <c r="CO102" s="50"/>
      <c r="CP102" s="50"/>
      <c r="CQ102" s="50"/>
      <c r="CR102" s="50"/>
      <c r="CS102" s="50"/>
      <c r="CT102" s="50"/>
      <c r="CU102" s="50"/>
      <c r="CV102" s="50"/>
      <c r="CW102" s="50"/>
      <c r="CX102" s="50"/>
      <c r="CY102" s="50"/>
      <c r="CZ102" s="50"/>
      <c r="DA102" s="50"/>
      <c r="DB102" s="50"/>
      <c r="DC102" s="50"/>
      <c r="DD102" s="50"/>
      <c r="DE102" s="50"/>
      <c r="DF102" s="50"/>
    </row>
    <row r="103" spans="1:110" ht="30" x14ac:dyDescent="0.25">
      <c r="A103" s="296"/>
      <c r="B103" s="293"/>
      <c r="C103" s="293"/>
      <c r="D103" s="299"/>
      <c r="E103" s="158"/>
      <c r="F103" s="167"/>
      <c r="G103" s="167"/>
      <c r="H103" s="167"/>
      <c r="I103" s="164">
        <v>450</v>
      </c>
      <c r="J103" s="167">
        <f t="shared" si="3"/>
        <v>0</v>
      </c>
      <c r="K103" s="167"/>
      <c r="L103" s="320"/>
      <c r="M103" s="158"/>
      <c r="N103" s="158"/>
      <c r="O103" s="158"/>
      <c r="P103" s="158"/>
      <c r="Q103" s="160" t="s">
        <v>764</v>
      </c>
      <c r="R103" s="222"/>
      <c r="S103" s="229" t="s">
        <v>572</v>
      </c>
      <c r="T103" s="229"/>
      <c r="U103" s="229"/>
      <c r="V103" s="229"/>
      <c r="W103" s="229"/>
      <c r="X103" s="229"/>
      <c r="Y103" s="229"/>
      <c r="Z103" s="237"/>
      <c r="AA103" s="238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50"/>
      <c r="AR103" s="50"/>
      <c r="AS103" s="50"/>
      <c r="AT103" s="50"/>
      <c r="AU103" s="50"/>
      <c r="AV103" s="50"/>
      <c r="AW103" s="50"/>
      <c r="AX103" s="50"/>
      <c r="AY103" s="50"/>
      <c r="AZ103" s="50"/>
      <c r="BA103" s="50"/>
      <c r="BB103" s="50"/>
      <c r="BC103" s="50"/>
      <c r="BD103" s="50"/>
      <c r="BE103" s="50"/>
      <c r="BF103" s="50"/>
      <c r="BG103" s="50"/>
      <c r="BH103" s="50"/>
      <c r="BI103" s="50"/>
      <c r="BJ103" s="50"/>
      <c r="BK103" s="50"/>
      <c r="BL103" s="50"/>
      <c r="BM103" s="50"/>
      <c r="BN103" s="50"/>
      <c r="BO103" s="50"/>
      <c r="BP103" s="50"/>
      <c r="BQ103" s="50"/>
      <c r="BR103" s="50"/>
      <c r="BS103" s="50"/>
      <c r="BT103" s="50"/>
      <c r="BU103" s="50"/>
      <c r="BV103" s="50"/>
      <c r="BW103" s="50"/>
      <c r="BX103" s="50"/>
      <c r="BY103" s="50"/>
      <c r="BZ103" s="50"/>
      <c r="CA103" s="50"/>
      <c r="CB103" s="50"/>
      <c r="CC103" s="50"/>
      <c r="CD103" s="50"/>
      <c r="CE103" s="50"/>
      <c r="CF103" s="50"/>
      <c r="CG103" s="50"/>
      <c r="CH103" s="50"/>
      <c r="CI103" s="50"/>
      <c r="CJ103" s="50"/>
      <c r="CK103" s="50"/>
      <c r="CL103" s="50"/>
      <c r="CM103" s="50"/>
      <c r="CN103" s="50"/>
      <c r="CO103" s="50"/>
      <c r="CP103" s="50"/>
      <c r="CQ103" s="50"/>
      <c r="CR103" s="50"/>
      <c r="CS103" s="50"/>
      <c r="CT103" s="50"/>
      <c r="CU103" s="50"/>
      <c r="CV103" s="50"/>
      <c r="CW103" s="50"/>
      <c r="CX103" s="50"/>
      <c r="CY103" s="50"/>
      <c r="CZ103" s="50"/>
      <c r="DA103" s="50"/>
      <c r="DB103" s="50"/>
      <c r="DC103" s="50"/>
      <c r="DD103" s="50"/>
      <c r="DE103" s="50"/>
      <c r="DF103" s="50"/>
    </row>
    <row r="104" spans="1:110" ht="30" x14ac:dyDescent="0.25">
      <c r="A104" s="296"/>
      <c r="B104" s="293"/>
      <c r="C104" s="293"/>
      <c r="D104" s="299"/>
      <c r="E104" s="158"/>
      <c r="F104" s="167"/>
      <c r="G104" s="167"/>
      <c r="H104" s="167"/>
      <c r="I104" s="164">
        <v>400</v>
      </c>
      <c r="J104" s="167">
        <f t="shared" si="3"/>
        <v>0</v>
      </c>
      <c r="K104" s="167"/>
      <c r="L104" s="320"/>
      <c r="M104" s="158"/>
      <c r="N104" s="158"/>
      <c r="O104" s="158"/>
      <c r="P104" s="158"/>
      <c r="Q104" s="160" t="s">
        <v>765</v>
      </c>
      <c r="R104" s="222"/>
      <c r="S104" s="229" t="s">
        <v>572</v>
      </c>
      <c r="T104" s="229"/>
      <c r="U104" s="229"/>
      <c r="V104" s="229"/>
      <c r="W104" s="229"/>
      <c r="X104" s="229"/>
      <c r="Y104" s="229"/>
      <c r="Z104" s="237"/>
      <c r="AA104" s="238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50"/>
      <c r="AR104" s="50"/>
      <c r="AS104" s="50"/>
      <c r="AT104" s="50"/>
      <c r="AU104" s="50"/>
      <c r="AV104" s="50"/>
      <c r="AW104" s="50"/>
      <c r="AX104" s="50"/>
      <c r="AY104" s="50"/>
      <c r="AZ104" s="50"/>
      <c r="BA104" s="50"/>
      <c r="BB104" s="50"/>
      <c r="BC104" s="50"/>
      <c r="BD104" s="50"/>
      <c r="BE104" s="50"/>
      <c r="BF104" s="50"/>
      <c r="BG104" s="50"/>
      <c r="BH104" s="50"/>
      <c r="BI104" s="50"/>
      <c r="BJ104" s="50"/>
      <c r="BK104" s="50"/>
      <c r="BL104" s="50"/>
      <c r="BM104" s="50"/>
      <c r="BN104" s="50"/>
      <c r="BO104" s="50"/>
      <c r="BP104" s="50"/>
      <c r="BQ104" s="50"/>
      <c r="BR104" s="50"/>
      <c r="BS104" s="50"/>
      <c r="BT104" s="50"/>
      <c r="BU104" s="50"/>
      <c r="BV104" s="50"/>
      <c r="BW104" s="50"/>
      <c r="BX104" s="50"/>
      <c r="BY104" s="50"/>
      <c r="BZ104" s="50"/>
      <c r="CA104" s="50"/>
      <c r="CB104" s="50"/>
      <c r="CC104" s="50"/>
      <c r="CD104" s="50"/>
      <c r="CE104" s="50"/>
      <c r="CF104" s="50"/>
      <c r="CG104" s="50"/>
      <c r="CH104" s="50"/>
      <c r="CI104" s="50"/>
      <c r="CJ104" s="50"/>
      <c r="CK104" s="50"/>
      <c r="CL104" s="50"/>
      <c r="CM104" s="50"/>
      <c r="CN104" s="50"/>
      <c r="CO104" s="50"/>
      <c r="CP104" s="50"/>
      <c r="CQ104" s="50"/>
      <c r="CR104" s="50"/>
      <c r="CS104" s="50"/>
      <c r="CT104" s="50"/>
      <c r="CU104" s="50"/>
      <c r="CV104" s="50"/>
      <c r="CW104" s="50"/>
      <c r="CX104" s="50"/>
      <c r="CY104" s="50"/>
      <c r="CZ104" s="50"/>
      <c r="DA104" s="50"/>
      <c r="DB104" s="50"/>
      <c r="DC104" s="50"/>
      <c r="DD104" s="50"/>
      <c r="DE104" s="50"/>
      <c r="DF104" s="50"/>
    </row>
    <row r="105" spans="1:110" x14ac:dyDescent="0.25">
      <c r="A105" s="216"/>
      <c r="B105" s="298" t="s">
        <v>412</v>
      </c>
      <c r="C105" s="218"/>
      <c r="D105" s="157" t="s">
        <v>132</v>
      </c>
      <c r="E105" s="158"/>
      <c r="F105" s="167"/>
      <c r="G105" s="167"/>
      <c r="H105" s="167"/>
      <c r="I105" s="164"/>
      <c r="J105" s="167">
        <f t="shared" si="3"/>
        <v>0</v>
      </c>
      <c r="K105" s="167"/>
      <c r="L105" s="167">
        <f t="shared" si="4"/>
        <v>0</v>
      </c>
      <c r="M105" s="158"/>
      <c r="N105" s="158"/>
      <c r="O105" s="158"/>
      <c r="P105" s="158"/>
      <c r="Q105" s="254"/>
      <c r="R105" s="222"/>
      <c r="S105" s="229" t="s">
        <v>572</v>
      </c>
      <c r="T105" s="229"/>
      <c r="U105" s="229"/>
      <c r="V105" s="229"/>
      <c r="W105" s="229"/>
      <c r="X105" s="229"/>
      <c r="Y105" s="229"/>
      <c r="Z105" s="237"/>
      <c r="AA105" s="238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50"/>
      <c r="AR105" s="50"/>
      <c r="AS105" s="50"/>
      <c r="AT105" s="50"/>
      <c r="AU105" s="50"/>
      <c r="AV105" s="50"/>
      <c r="AW105" s="50"/>
      <c r="AX105" s="50"/>
      <c r="AY105" s="50"/>
      <c r="AZ105" s="50"/>
      <c r="BA105" s="50"/>
      <c r="BB105" s="50"/>
      <c r="BC105" s="50"/>
      <c r="BD105" s="50"/>
      <c r="BE105" s="50"/>
      <c r="BF105" s="50"/>
      <c r="BG105" s="50"/>
      <c r="BH105" s="50"/>
      <c r="BI105" s="50"/>
      <c r="BJ105" s="50"/>
      <c r="BK105" s="50"/>
      <c r="BL105" s="50"/>
      <c r="BM105" s="50"/>
      <c r="BN105" s="50"/>
      <c r="BO105" s="50"/>
      <c r="BP105" s="50"/>
      <c r="BQ105" s="50"/>
      <c r="BR105" s="50"/>
      <c r="BS105" s="50"/>
      <c r="BT105" s="50"/>
      <c r="BU105" s="50"/>
      <c r="BV105" s="50"/>
      <c r="BW105" s="50"/>
      <c r="BX105" s="50"/>
      <c r="BY105" s="50"/>
      <c r="BZ105" s="50"/>
      <c r="CA105" s="50"/>
      <c r="CB105" s="50"/>
      <c r="CC105" s="50"/>
      <c r="CD105" s="50"/>
      <c r="CE105" s="50"/>
      <c r="CF105" s="50"/>
      <c r="CG105" s="50"/>
      <c r="CH105" s="50"/>
      <c r="CI105" s="50"/>
      <c r="CJ105" s="50"/>
      <c r="CK105" s="50"/>
      <c r="CL105" s="50"/>
      <c r="CM105" s="50"/>
      <c r="CN105" s="50"/>
      <c r="CO105" s="50"/>
      <c r="CP105" s="50"/>
      <c r="CQ105" s="50"/>
      <c r="CR105" s="50"/>
      <c r="CS105" s="50"/>
      <c r="CT105" s="50"/>
      <c r="CU105" s="50"/>
      <c r="CV105" s="50"/>
      <c r="CW105" s="50"/>
      <c r="CX105" s="50"/>
      <c r="CY105" s="50"/>
      <c r="CZ105" s="50"/>
      <c r="DA105" s="50"/>
      <c r="DB105" s="50"/>
      <c r="DC105" s="50"/>
      <c r="DD105" s="50"/>
      <c r="DE105" s="50"/>
      <c r="DF105" s="50"/>
    </row>
    <row r="106" spans="1:110" ht="30" x14ac:dyDescent="0.25">
      <c r="A106" s="216">
        <v>45</v>
      </c>
      <c r="B106" s="298"/>
      <c r="C106" s="218"/>
      <c r="D106" s="160" t="s">
        <v>133</v>
      </c>
      <c r="E106" s="158"/>
      <c r="F106" s="167"/>
      <c r="G106" s="167"/>
      <c r="H106" s="167"/>
      <c r="I106" s="164">
        <v>600</v>
      </c>
      <c r="J106" s="167">
        <f t="shared" si="3"/>
        <v>0</v>
      </c>
      <c r="K106" s="167"/>
      <c r="L106" s="167">
        <v>700</v>
      </c>
      <c r="M106" s="158"/>
      <c r="N106" s="158"/>
      <c r="O106" s="158"/>
      <c r="P106" s="158"/>
      <c r="Q106" s="254" t="s">
        <v>645</v>
      </c>
      <c r="R106" s="222"/>
      <c r="S106" s="229" t="s">
        <v>572</v>
      </c>
      <c r="T106" s="229"/>
      <c r="U106" s="229"/>
      <c r="V106" s="229"/>
      <c r="W106" s="229"/>
      <c r="X106" s="229"/>
      <c r="Y106" s="229"/>
      <c r="Z106" s="237"/>
      <c r="AA106" s="238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50"/>
      <c r="AQ106" s="50"/>
      <c r="AR106" s="50"/>
      <c r="AS106" s="50"/>
      <c r="AT106" s="50"/>
      <c r="AU106" s="50"/>
      <c r="AV106" s="50"/>
      <c r="AW106" s="50"/>
      <c r="AX106" s="50"/>
      <c r="AY106" s="50"/>
      <c r="AZ106" s="50"/>
      <c r="BA106" s="50"/>
      <c r="BB106" s="50"/>
      <c r="BC106" s="50"/>
      <c r="BD106" s="50"/>
      <c r="BE106" s="50"/>
      <c r="BF106" s="50"/>
      <c r="BG106" s="50"/>
      <c r="BH106" s="50"/>
      <c r="BI106" s="50"/>
      <c r="BJ106" s="50"/>
      <c r="BK106" s="50"/>
      <c r="BL106" s="50"/>
      <c r="BM106" s="50"/>
      <c r="BN106" s="50"/>
      <c r="BO106" s="50"/>
      <c r="BP106" s="50"/>
      <c r="BQ106" s="50"/>
      <c r="BR106" s="50"/>
      <c r="BS106" s="50"/>
      <c r="BT106" s="50"/>
      <c r="BU106" s="50"/>
      <c r="BV106" s="50"/>
      <c r="BW106" s="50"/>
      <c r="BX106" s="50"/>
      <c r="BY106" s="50"/>
      <c r="BZ106" s="50"/>
      <c r="CA106" s="50"/>
      <c r="CB106" s="50"/>
      <c r="CC106" s="50"/>
      <c r="CD106" s="50"/>
      <c r="CE106" s="50"/>
      <c r="CF106" s="50"/>
      <c r="CG106" s="50"/>
      <c r="CH106" s="50"/>
      <c r="CI106" s="50"/>
      <c r="CJ106" s="50"/>
      <c r="CK106" s="50"/>
      <c r="CL106" s="50"/>
      <c r="CM106" s="50"/>
      <c r="CN106" s="50"/>
      <c r="CO106" s="50"/>
      <c r="CP106" s="50"/>
      <c r="CQ106" s="50"/>
      <c r="CR106" s="50"/>
      <c r="CS106" s="50"/>
      <c r="CT106" s="50"/>
      <c r="CU106" s="50"/>
      <c r="CV106" s="50"/>
      <c r="CW106" s="50"/>
      <c r="CX106" s="50"/>
      <c r="CY106" s="50"/>
      <c r="CZ106" s="50"/>
      <c r="DA106" s="50"/>
      <c r="DB106" s="50"/>
      <c r="DC106" s="50"/>
      <c r="DD106" s="50"/>
      <c r="DE106" s="50"/>
      <c r="DF106" s="50"/>
    </row>
    <row r="107" spans="1:110" ht="30" x14ac:dyDescent="0.25">
      <c r="A107" s="216">
        <v>46</v>
      </c>
      <c r="B107" s="298"/>
      <c r="C107" s="218"/>
      <c r="D107" s="160" t="s">
        <v>134</v>
      </c>
      <c r="E107" s="158"/>
      <c r="F107" s="167"/>
      <c r="G107" s="167"/>
      <c r="H107" s="167"/>
      <c r="I107" s="164">
        <v>450</v>
      </c>
      <c r="J107" s="167">
        <f t="shared" si="3"/>
        <v>0</v>
      </c>
      <c r="K107" s="167"/>
      <c r="L107" s="167">
        <v>560</v>
      </c>
      <c r="M107" s="158"/>
      <c r="N107" s="158"/>
      <c r="O107" s="158"/>
      <c r="P107" s="158"/>
      <c r="Q107" s="254" t="s">
        <v>645</v>
      </c>
      <c r="R107" s="222"/>
      <c r="S107" s="229" t="s">
        <v>572</v>
      </c>
      <c r="T107" s="229"/>
      <c r="U107" s="229"/>
      <c r="V107" s="229"/>
      <c r="W107" s="229"/>
      <c r="X107" s="229"/>
      <c r="Y107" s="229"/>
      <c r="Z107" s="237"/>
      <c r="AA107" s="238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50"/>
      <c r="AP107" s="50"/>
      <c r="AQ107" s="50"/>
      <c r="AR107" s="50"/>
      <c r="AS107" s="50"/>
      <c r="AT107" s="50"/>
      <c r="AU107" s="50"/>
      <c r="AV107" s="50"/>
      <c r="AW107" s="50"/>
      <c r="AX107" s="50"/>
      <c r="AY107" s="50"/>
      <c r="AZ107" s="50"/>
      <c r="BA107" s="50"/>
      <c r="BB107" s="50"/>
      <c r="BC107" s="50"/>
      <c r="BD107" s="50"/>
      <c r="BE107" s="50"/>
      <c r="BF107" s="50"/>
      <c r="BG107" s="50"/>
      <c r="BH107" s="50"/>
      <c r="BI107" s="50"/>
      <c r="BJ107" s="50"/>
      <c r="BK107" s="50"/>
      <c r="BL107" s="50"/>
      <c r="BM107" s="50"/>
      <c r="BN107" s="50"/>
      <c r="BO107" s="50"/>
      <c r="BP107" s="50"/>
      <c r="BQ107" s="50"/>
      <c r="BR107" s="50"/>
      <c r="BS107" s="50"/>
      <c r="BT107" s="50"/>
      <c r="BU107" s="50"/>
      <c r="BV107" s="50"/>
      <c r="BW107" s="50"/>
      <c r="BX107" s="50"/>
      <c r="BY107" s="50"/>
      <c r="BZ107" s="50"/>
      <c r="CA107" s="50"/>
      <c r="CB107" s="50"/>
      <c r="CC107" s="50"/>
      <c r="CD107" s="50"/>
      <c r="CE107" s="50"/>
      <c r="CF107" s="50"/>
      <c r="CG107" s="50"/>
      <c r="CH107" s="50"/>
      <c r="CI107" s="50"/>
      <c r="CJ107" s="50"/>
      <c r="CK107" s="50"/>
      <c r="CL107" s="50"/>
      <c r="CM107" s="50"/>
      <c r="CN107" s="50"/>
      <c r="CO107" s="50"/>
      <c r="CP107" s="50"/>
      <c r="CQ107" s="50"/>
      <c r="CR107" s="50"/>
      <c r="CS107" s="50"/>
      <c r="CT107" s="50"/>
      <c r="CU107" s="50"/>
      <c r="CV107" s="50"/>
      <c r="CW107" s="50"/>
      <c r="CX107" s="50"/>
      <c r="CY107" s="50"/>
      <c r="CZ107" s="50"/>
      <c r="DA107" s="50"/>
      <c r="DB107" s="50"/>
      <c r="DC107" s="50"/>
      <c r="DD107" s="50"/>
      <c r="DE107" s="50"/>
      <c r="DF107" s="50"/>
    </row>
    <row r="108" spans="1:110" ht="30" x14ac:dyDescent="0.25">
      <c r="A108" s="216">
        <v>47</v>
      </c>
      <c r="B108" s="298"/>
      <c r="C108" s="218"/>
      <c r="D108" s="160" t="s">
        <v>135</v>
      </c>
      <c r="E108" s="158"/>
      <c r="F108" s="167"/>
      <c r="G108" s="167"/>
      <c r="H108" s="167"/>
      <c r="I108" s="164">
        <v>600</v>
      </c>
      <c r="J108" s="167">
        <f t="shared" si="3"/>
        <v>0</v>
      </c>
      <c r="K108" s="167"/>
      <c r="L108" s="167">
        <v>700</v>
      </c>
      <c r="M108" s="158"/>
      <c r="N108" s="158"/>
      <c r="O108" s="158"/>
      <c r="P108" s="158"/>
      <c r="Q108" s="254" t="s">
        <v>645</v>
      </c>
      <c r="R108" s="222"/>
      <c r="S108" s="229" t="s">
        <v>572</v>
      </c>
      <c r="T108" s="229"/>
      <c r="U108" s="229"/>
      <c r="V108" s="229"/>
      <c r="W108" s="229"/>
      <c r="X108" s="229"/>
      <c r="Y108" s="229"/>
      <c r="Z108" s="237"/>
      <c r="AA108" s="238"/>
      <c r="AB108" s="50"/>
      <c r="AC108" s="50"/>
      <c r="AD108" s="50"/>
      <c r="AE108" s="50"/>
      <c r="AF108" s="50"/>
      <c r="AG108" s="50"/>
      <c r="AH108" s="50"/>
      <c r="AI108" s="50"/>
      <c r="AJ108" s="50"/>
      <c r="AK108" s="50"/>
      <c r="AL108" s="50"/>
      <c r="AM108" s="50"/>
      <c r="AN108" s="50"/>
      <c r="AO108" s="50"/>
      <c r="AP108" s="50"/>
      <c r="AQ108" s="50"/>
      <c r="AR108" s="50"/>
      <c r="AS108" s="50"/>
      <c r="AT108" s="50"/>
      <c r="AU108" s="50"/>
      <c r="AV108" s="50"/>
      <c r="AW108" s="50"/>
      <c r="AX108" s="50"/>
      <c r="AY108" s="50"/>
      <c r="AZ108" s="50"/>
      <c r="BA108" s="50"/>
      <c r="BB108" s="50"/>
      <c r="BC108" s="50"/>
      <c r="BD108" s="50"/>
      <c r="BE108" s="50"/>
      <c r="BF108" s="50"/>
      <c r="BG108" s="50"/>
      <c r="BH108" s="50"/>
      <c r="BI108" s="50"/>
      <c r="BJ108" s="50"/>
      <c r="BK108" s="50"/>
      <c r="BL108" s="50"/>
      <c r="BM108" s="50"/>
      <c r="BN108" s="50"/>
      <c r="BO108" s="50"/>
      <c r="BP108" s="50"/>
      <c r="BQ108" s="50"/>
      <c r="BR108" s="50"/>
      <c r="BS108" s="50"/>
      <c r="BT108" s="50"/>
      <c r="BU108" s="50"/>
      <c r="BV108" s="50"/>
      <c r="BW108" s="50"/>
      <c r="BX108" s="50"/>
      <c r="BY108" s="50"/>
      <c r="BZ108" s="50"/>
      <c r="CA108" s="50"/>
      <c r="CB108" s="50"/>
      <c r="CC108" s="50"/>
      <c r="CD108" s="50"/>
      <c r="CE108" s="50"/>
      <c r="CF108" s="50"/>
      <c r="CG108" s="50"/>
      <c r="CH108" s="50"/>
      <c r="CI108" s="50"/>
      <c r="CJ108" s="50"/>
      <c r="CK108" s="50"/>
      <c r="CL108" s="50"/>
      <c r="CM108" s="50"/>
      <c r="CN108" s="50"/>
      <c r="CO108" s="50"/>
      <c r="CP108" s="50"/>
      <c r="CQ108" s="50"/>
      <c r="CR108" s="50"/>
      <c r="CS108" s="50"/>
      <c r="CT108" s="50"/>
      <c r="CU108" s="50"/>
      <c r="CV108" s="50"/>
      <c r="CW108" s="50"/>
      <c r="CX108" s="50"/>
      <c r="CY108" s="50"/>
      <c r="CZ108" s="50"/>
      <c r="DA108" s="50"/>
      <c r="DB108" s="50"/>
      <c r="DC108" s="50"/>
      <c r="DD108" s="50"/>
      <c r="DE108" s="50"/>
      <c r="DF108" s="50"/>
    </row>
    <row r="109" spans="1:110" x14ac:dyDescent="0.25">
      <c r="A109" s="216"/>
      <c r="B109" s="298" t="s">
        <v>413</v>
      </c>
      <c r="C109" s="218"/>
      <c r="D109" s="157" t="s">
        <v>136</v>
      </c>
      <c r="E109" s="158"/>
      <c r="F109" s="167"/>
      <c r="G109" s="167"/>
      <c r="H109" s="167"/>
      <c r="I109" s="164"/>
      <c r="J109" s="167">
        <f t="shared" si="3"/>
        <v>0</v>
      </c>
      <c r="K109" s="167"/>
      <c r="L109" s="167">
        <f t="shared" si="4"/>
        <v>0</v>
      </c>
      <c r="M109" s="158"/>
      <c r="N109" s="158"/>
      <c r="O109" s="158"/>
      <c r="P109" s="158"/>
      <c r="Q109" s="254"/>
      <c r="R109" s="222"/>
      <c r="S109" s="229" t="s">
        <v>572</v>
      </c>
      <c r="T109" s="229"/>
      <c r="U109" s="229"/>
      <c r="V109" s="229"/>
      <c r="W109" s="229"/>
      <c r="X109" s="229"/>
      <c r="Y109" s="229"/>
      <c r="Z109" s="237"/>
      <c r="AA109" s="238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  <c r="AQ109" s="50"/>
      <c r="AR109" s="50"/>
      <c r="AS109" s="50"/>
      <c r="AT109" s="50"/>
      <c r="AU109" s="50"/>
      <c r="AV109" s="50"/>
      <c r="AW109" s="50"/>
      <c r="AX109" s="50"/>
      <c r="AY109" s="50"/>
      <c r="AZ109" s="50"/>
      <c r="BA109" s="50"/>
      <c r="BB109" s="50"/>
      <c r="BC109" s="50"/>
      <c r="BD109" s="50"/>
      <c r="BE109" s="50"/>
      <c r="BF109" s="50"/>
      <c r="BG109" s="50"/>
      <c r="BH109" s="50"/>
      <c r="BI109" s="50"/>
      <c r="BJ109" s="50"/>
      <c r="BK109" s="50"/>
      <c r="BL109" s="50"/>
      <c r="BM109" s="50"/>
      <c r="BN109" s="50"/>
      <c r="BO109" s="50"/>
      <c r="BP109" s="50"/>
      <c r="BQ109" s="50"/>
      <c r="BR109" s="50"/>
      <c r="BS109" s="50"/>
      <c r="BT109" s="50"/>
      <c r="BU109" s="50"/>
      <c r="BV109" s="50"/>
      <c r="BW109" s="50"/>
      <c r="BX109" s="50"/>
      <c r="BY109" s="50"/>
      <c r="BZ109" s="50"/>
      <c r="CA109" s="50"/>
      <c r="CB109" s="50"/>
      <c r="CC109" s="50"/>
      <c r="CD109" s="50"/>
      <c r="CE109" s="50"/>
      <c r="CF109" s="50"/>
      <c r="CG109" s="50"/>
      <c r="CH109" s="50"/>
      <c r="CI109" s="50"/>
      <c r="CJ109" s="50"/>
      <c r="CK109" s="50"/>
      <c r="CL109" s="50"/>
      <c r="CM109" s="50"/>
      <c r="CN109" s="50"/>
      <c r="CO109" s="50"/>
      <c r="CP109" s="50"/>
      <c r="CQ109" s="50"/>
      <c r="CR109" s="50"/>
      <c r="CS109" s="50"/>
      <c r="CT109" s="50"/>
      <c r="CU109" s="50"/>
      <c r="CV109" s="50"/>
      <c r="CW109" s="50"/>
      <c r="CX109" s="50"/>
      <c r="CY109" s="50"/>
      <c r="CZ109" s="50"/>
      <c r="DA109" s="50"/>
      <c r="DB109" s="50"/>
      <c r="DC109" s="50"/>
      <c r="DD109" s="50"/>
      <c r="DE109" s="50"/>
      <c r="DF109" s="50"/>
    </row>
    <row r="110" spans="1:110" ht="30" x14ac:dyDescent="0.25">
      <c r="A110" s="296"/>
      <c r="B110" s="298"/>
      <c r="C110" s="298"/>
      <c r="D110" s="299" t="s">
        <v>631</v>
      </c>
      <c r="E110" s="158"/>
      <c r="F110" s="167"/>
      <c r="G110" s="167"/>
      <c r="H110" s="167"/>
      <c r="I110" s="164">
        <v>400</v>
      </c>
      <c r="J110" s="167">
        <f t="shared" si="3"/>
        <v>0</v>
      </c>
      <c r="K110" s="167"/>
      <c r="L110" s="320">
        <v>650</v>
      </c>
      <c r="M110" s="158"/>
      <c r="N110" s="158"/>
      <c r="O110" s="158"/>
      <c r="P110" s="158"/>
      <c r="Q110" s="160" t="s">
        <v>759</v>
      </c>
      <c r="R110" s="222"/>
      <c r="S110" s="229" t="s">
        <v>572</v>
      </c>
      <c r="T110" s="229"/>
      <c r="U110" s="229"/>
      <c r="V110" s="229"/>
      <c r="W110" s="229"/>
      <c r="X110" s="229"/>
      <c r="Y110" s="229"/>
      <c r="Z110" s="237"/>
      <c r="AA110" s="238"/>
      <c r="AB110" s="50"/>
      <c r="AC110" s="50"/>
      <c r="AD110" s="50"/>
      <c r="AE110" s="50"/>
      <c r="AF110" s="50"/>
      <c r="AG110" s="50"/>
      <c r="AH110" s="50"/>
      <c r="AI110" s="50"/>
      <c r="AJ110" s="50"/>
      <c r="AK110" s="50"/>
      <c r="AL110" s="50"/>
      <c r="AM110" s="50"/>
      <c r="AN110" s="50"/>
      <c r="AO110" s="50"/>
      <c r="AP110" s="50"/>
      <c r="AQ110" s="50"/>
      <c r="AR110" s="50"/>
      <c r="AS110" s="50"/>
      <c r="AT110" s="50"/>
      <c r="AU110" s="50"/>
      <c r="AV110" s="50"/>
      <c r="AW110" s="50"/>
      <c r="AX110" s="50"/>
      <c r="AY110" s="50"/>
      <c r="AZ110" s="50"/>
      <c r="BA110" s="50"/>
      <c r="BB110" s="50"/>
      <c r="BC110" s="50"/>
      <c r="BD110" s="50"/>
      <c r="BE110" s="50"/>
      <c r="BF110" s="50"/>
      <c r="BG110" s="50"/>
      <c r="BH110" s="50"/>
      <c r="BI110" s="50"/>
      <c r="BJ110" s="50"/>
      <c r="BK110" s="50"/>
      <c r="BL110" s="50"/>
      <c r="BM110" s="50"/>
      <c r="BN110" s="50"/>
      <c r="BO110" s="50"/>
      <c r="BP110" s="50"/>
      <c r="BQ110" s="50"/>
      <c r="BR110" s="50"/>
      <c r="BS110" s="50"/>
      <c r="BT110" s="50"/>
      <c r="BU110" s="50"/>
      <c r="BV110" s="50"/>
      <c r="BW110" s="50"/>
      <c r="BX110" s="50"/>
      <c r="BY110" s="50"/>
      <c r="BZ110" s="50"/>
      <c r="CA110" s="50"/>
      <c r="CB110" s="50"/>
      <c r="CC110" s="50"/>
      <c r="CD110" s="50"/>
      <c r="CE110" s="50"/>
      <c r="CF110" s="50"/>
      <c r="CG110" s="50"/>
      <c r="CH110" s="50"/>
      <c r="CI110" s="50"/>
      <c r="CJ110" s="50"/>
      <c r="CK110" s="50"/>
      <c r="CL110" s="50"/>
      <c r="CM110" s="50"/>
      <c r="CN110" s="50"/>
      <c r="CO110" s="50"/>
      <c r="CP110" s="50"/>
      <c r="CQ110" s="50"/>
      <c r="CR110" s="50"/>
      <c r="CS110" s="50"/>
      <c r="CT110" s="50"/>
      <c r="CU110" s="50"/>
      <c r="CV110" s="50"/>
      <c r="CW110" s="50"/>
      <c r="CX110" s="50"/>
      <c r="CY110" s="50"/>
      <c r="CZ110" s="50"/>
      <c r="DA110" s="50"/>
      <c r="DB110" s="50"/>
      <c r="DC110" s="50"/>
      <c r="DD110" s="50"/>
      <c r="DE110" s="50"/>
      <c r="DF110" s="50"/>
    </row>
    <row r="111" spans="1:110" ht="45" x14ac:dyDescent="0.25">
      <c r="A111" s="296"/>
      <c r="B111" s="298"/>
      <c r="C111" s="298"/>
      <c r="D111" s="299"/>
      <c r="E111" s="158"/>
      <c r="F111" s="167"/>
      <c r="G111" s="167"/>
      <c r="H111" s="167"/>
      <c r="I111" s="164">
        <v>500</v>
      </c>
      <c r="J111" s="167">
        <f t="shared" si="3"/>
        <v>0</v>
      </c>
      <c r="K111" s="167"/>
      <c r="L111" s="320"/>
      <c r="M111" s="158"/>
      <c r="N111" s="158"/>
      <c r="O111" s="158"/>
      <c r="P111" s="158"/>
      <c r="Q111" s="160" t="s">
        <v>760</v>
      </c>
      <c r="R111" s="222"/>
      <c r="S111" s="229" t="s">
        <v>572</v>
      </c>
      <c r="T111" s="229"/>
      <c r="U111" s="229"/>
      <c r="V111" s="229"/>
      <c r="W111" s="229"/>
      <c r="X111" s="229"/>
      <c r="Y111" s="229"/>
      <c r="Z111" s="237"/>
      <c r="AA111" s="238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50"/>
      <c r="AP111" s="50"/>
      <c r="AQ111" s="50"/>
      <c r="AR111" s="50"/>
      <c r="AS111" s="50"/>
      <c r="AT111" s="50"/>
      <c r="AU111" s="50"/>
      <c r="AV111" s="50"/>
      <c r="AW111" s="50"/>
      <c r="AX111" s="50"/>
      <c r="AY111" s="50"/>
      <c r="AZ111" s="50"/>
      <c r="BA111" s="50"/>
      <c r="BB111" s="50"/>
      <c r="BC111" s="50"/>
      <c r="BD111" s="50"/>
      <c r="BE111" s="50"/>
      <c r="BF111" s="50"/>
      <c r="BG111" s="50"/>
      <c r="BH111" s="50"/>
      <c r="BI111" s="50"/>
      <c r="BJ111" s="50"/>
      <c r="BK111" s="50"/>
      <c r="BL111" s="50"/>
      <c r="BM111" s="50"/>
      <c r="BN111" s="50"/>
      <c r="BO111" s="50"/>
      <c r="BP111" s="50"/>
      <c r="BQ111" s="50"/>
      <c r="BR111" s="50"/>
      <c r="BS111" s="50"/>
      <c r="BT111" s="50"/>
      <c r="BU111" s="50"/>
      <c r="BV111" s="50"/>
      <c r="BW111" s="50"/>
      <c r="BX111" s="50"/>
      <c r="BY111" s="50"/>
      <c r="BZ111" s="50"/>
      <c r="CA111" s="50"/>
      <c r="CB111" s="50"/>
      <c r="CC111" s="50"/>
      <c r="CD111" s="50"/>
      <c r="CE111" s="50"/>
      <c r="CF111" s="50"/>
      <c r="CG111" s="50"/>
      <c r="CH111" s="50"/>
      <c r="CI111" s="50"/>
      <c r="CJ111" s="50"/>
      <c r="CK111" s="50"/>
      <c r="CL111" s="50"/>
      <c r="CM111" s="50"/>
      <c r="CN111" s="50"/>
      <c r="CO111" s="50"/>
      <c r="CP111" s="50"/>
      <c r="CQ111" s="50"/>
      <c r="CR111" s="50"/>
      <c r="CS111" s="50"/>
      <c r="CT111" s="50"/>
      <c r="CU111" s="50"/>
      <c r="CV111" s="50"/>
      <c r="CW111" s="50"/>
      <c r="CX111" s="50"/>
      <c r="CY111" s="50"/>
      <c r="CZ111" s="50"/>
      <c r="DA111" s="50"/>
      <c r="DB111" s="50"/>
      <c r="DC111" s="50"/>
      <c r="DD111" s="50"/>
      <c r="DE111" s="50"/>
      <c r="DF111" s="50"/>
    </row>
    <row r="112" spans="1:110" ht="30" x14ac:dyDescent="0.25">
      <c r="A112" s="296"/>
      <c r="B112" s="298"/>
      <c r="C112" s="298"/>
      <c r="D112" s="299"/>
      <c r="E112" s="158"/>
      <c r="F112" s="167"/>
      <c r="G112" s="167"/>
      <c r="H112" s="167"/>
      <c r="I112" s="164">
        <v>500</v>
      </c>
      <c r="J112" s="167">
        <f t="shared" si="3"/>
        <v>0</v>
      </c>
      <c r="K112" s="167"/>
      <c r="L112" s="320"/>
      <c r="M112" s="158"/>
      <c r="N112" s="158"/>
      <c r="O112" s="158"/>
      <c r="P112" s="158"/>
      <c r="Q112" s="160" t="s">
        <v>761</v>
      </c>
      <c r="R112" s="222"/>
      <c r="S112" s="229" t="s">
        <v>572</v>
      </c>
      <c r="T112" s="229"/>
      <c r="U112" s="229"/>
      <c r="V112" s="229"/>
      <c r="W112" s="229"/>
      <c r="X112" s="229"/>
      <c r="Y112" s="229"/>
      <c r="Z112" s="237"/>
      <c r="AA112" s="238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  <c r="AM112" s="50"/>
      <c r="AN112" s="50"/>
      <c r="AO112" s="50"/>
      <c r="AP112" s="50"/>
      <c r="AQ112" s="50"/>
      <c r="AR112" s="50"/>
      <c r="AS112" s="50"/>
      <c r="AT112" s="50"/>
      <c r="AU112" s="50"/>
      <c r="AV112" s="50"/>
      <c r="AW112" s="50"/>
      <c r="AX112" s="50"/>
      <c r="AY112" s="50"/>
      <c r="AZ112" s="50"/>
      <c r="BA112" s="50"/>
      <c r="BB112" s="50"/>
      <c r="BC112" s="50"/>
      <c r="BD112" s="50"/>
      <c r="BE112" s="50"/>
      <c r="BF112" s="50"/>
      <c r="BG112" s="50"/>
      <c r="BH112" s="50"/>
      <c r="BI112" s="50"/>
      <c r="BJ112" s="50"/>
      <c r="BK112" s="50"/>
      <c r="BL112" s="50"/>
      <c r="BM112" s="50"/>
      <c r="BN112" s="50"/>
      <c r="BO112" s="50"/>
      <c r="BP112" s="50"/>
      <c r="BQ112" s="50"/>
      <c r="BR112" s="50"/>
      <c r="BS112" s="50"/>
      <c r="BT112" s="50"/>
      <c r="BU112" s="50"/>
      <c r="BV112" s="50"/>
      <c r="BW112" s="50"/>
      <c r="BX112" s="50"/>
      <c r="BY112" s="50"/>
      <c r="BZ112" s="50"/>
      <c r="CA112" s="50"/>
      <c r="CB112" s="50"/>
      <c r="CC112" s="50"/>
      <c r="CD112" s="50"/>
      <c r="CE112" s="50"/>
      <c r="CF112" s="50"/>
      <c r="CG112" s="50"/>
      <c r="CH112" s="50"/>
      <c r="CI112" s="50"/>
      <c r="CJ112" s="50"/>
      <c r="CK112" s="50"/>
      <c r="CL112" s="50"/>
      <c r="CM112" s="50"/>
      <c r="CN112" s="50"/>
      <c r="CO112" s="50"/>
      <c r="CP112" s="50"/>
      <c r="CQ112" s="50"/>
      <c r="CR112" s="50"/>
      <c r="CS112" s="50"/>
      <c r="CT112" s="50"/>
      <c r="CU112" s="50"/>
      <c r="CV112" s="50"/>
      <c r="CW112" s="50"/>
      <c r="CX112" s="50"/>
      <c r="CY112" s="50"/>
      <c r="CZ112" s="50"/>
      <c r="DA112" s="50"/>
      <c r="DB112" s="50"/>
      <c r="DC112" s="50"/>
      <c r="DD112" s="50"/>
      <c r="DE112" s="50"/>
      <c r="DF112" s="50"/>
    </row>
    <row r="113" spans="1:110" ht="30" x14ac:dyDescent="0.25">
      <c r="A113" s="296"/>
      <c r="B113" s="298"/>
      <c r="C113" s="298"/>
      <c r="D113" s="299"/>
      <c r="E113" s="158"/>
      <c r="F113" s="167"/>
      <c r="G113" s="167"/>
      <c r="H113" s="167"/>
      <c r="I113" s="164">
        <v>550</v>
      </c>
      <c r="J113" s="167">
        <f t="shared" si="3"/>
        <v>0</v>
      </c>
      <c r="K113" s="167"/>
      <c r="L113" s="320"/>
      <c r="M113" s="158"/>
      <c r="N113" s="158"/>
      <c r="O113" s="158"/>
      <c r="P113" s="158"/>
      <c r="Q113" s="160" t="s">
        <v>762</v>
      </c>
      <c r="R113" s="222"/>
      <c r="S113" s="229" t="s">
        <v>572</v>
      </c>
      <c r="T113" s="229"/>
      <c r="U113" s="229"/>
      <c r="V113" s="229"/>
      <c r="W113" s="229"/>
      <c r="X113" s="229"/>
      <c r="Y113" s="229"/>
      <c r="Z113" s="237"/>
      <c r="AA113" s="238"/>
      <c r="AB113" s="50"/>
      <c r="AC113" s="50"/>
      <c r="AD113" s="50"/>
      <c r="AE113" s="50"/>
      <c r="AF113" s="50"/>
      <c r="AG113" s="50"/>
      <c r="AH113" s="50"/>
      <c r="AI113" s="50"/>
      <c r="AJ113" s="50"/>
      <c r="AK113" s="50"/>
      <c r="AL113" s="50"/>
      <c r="AM113" s="50"/>
      <c r="AN113" s="50"/>
      <c r="AO113" s="50"/>
      <c r="AP113" s="50"/>
      <c r="AQ113" s="50"/>
      <c r="AR113" s="50"/>
      <c r="AS113" s="50"/>
      <c r="AT113" s="50"/>
      <c r="AU113" s="50"/>
      <c r="AV113" s="50"/>
      <c r="AW113" s="50"/>
      <c r="AX113" s="50"/>
      <c r="AY113" s="50"/>
      <c r="AZ113" s="50"/>
      <c r="BA113" s="50"/>
      <c r="BB113" s="50"/>
      <c r="BC113" s="50"/>
      <c r="BD113" s="50"/>
      <c r="BE113" s="50"/>
      <c r="BF113" s="50"/>
      <c r="BG113" s="50"/>
      <c r="BH113" s="50"/>
      <c r="BI113" s="50"/>
      <c r="BJ113" s="50"/>
      <c r="BK113" s="50"/>
      <c r="BL113" s="50"/>
      <c r="BM113" s="50"/>
      <c r="BN113" s="50"/>
      <c r="BO113" s="50"/>
      <c r="BP113" s="50"/>
      <c r="BQ113" s="50"/>
      <c r="BR113" s="50"/>
      <c r="BS113" s="50"/>
      <c r="BT113" s="50"/>
      <c r="BU113" s="50"/>
      <c r="BV113" s="50"/>
      <c r="BW113" s="50"/>
      <c r="BX113" s="50"/>
      <c r="BY113" s="50"/>
      <c r="BZ113" s="50"/>
      <c r="CA113" s="50"/>
      <c r="CB113" s="50"/>
      <c r="CC113" s="50"/>
      <c r="CD113" s="50"/>
      <c r="CE113" s="50"/>
      <c r="CF113" s="50"/>
      <c r="CG113" s="50"/>
      <c r="CH113" s="50"/>
      <c r="CI113" s="50"/>
      <c r="CJ113" s="50"/>
      <c r="CK113" s="50"/>
      <c r="CL113" s="50"/>
      <c r="CM113" s="50"/>
      <c r="CN113" s="50"/>
      <c r="CO113" s="50"/>
      <c r="CP113" s="50"/>
      <c r="CQ113" s="50"/>
      <c r="CR113" s="50"/>
      <c r="CS113" s="50"/>
      <c r="CT113" s="50"/>
      <c r="CU113" s="50"/>
      <c r="CV113" s="50"/>
      <c r="CW113" s="50"/>
      <c r="CX113" s="50"/>
      <c r="CY113" s="50"/>
      <c r="CZ113" s="50"/>
      <c r="DA113" s="50"/>
      <c r="DB113" s="50"/>
      <c r="DC113" s="50"/>
      <c r="DD113" s="50"/>
      <c r="DE113" s="50"/>
      <c r="DF113" s="50"/>
    </row>
    <row r="114" spans="1:110" ht="45" x14ac:dyDescent="0.25">
      <c r="A114" s="216">
        <v>48</v>
      </c>
      <c r="B114" s="218"/>
      <c r="C114" s="218"/>
      <c r="D114" s="160" t="s">
        <v>860</v>
      </c>
      <c r="E114" s="158"/>
      <c r="F114" s="167"/>
      <c r="G114" s="167"/>
      <c r="H114" s="167"/>
      <c r="I114" s="164"/>
      <c r="J114" s="167">
        <f t="shared" si="3"/>
        <v>0</v>
      </c>
      <c r="K114" s="167"/>
      <c r="L114" s="167">
        <v>1000</v>
      </c>
      <c r="M114" s="158"/>
      <c r="N114" s="158"/>
      <c r="O114" s="158"/>
      <c r="P114" s="158"/>
      <c r="Q114" s="254" t="s">
        <v>15</v>
      </c>
      <c r="R114" s="222"/>
      <c r="S114" s="229"/>
      <c r="T114" s="229"/>
      <c r="U114" s="229"/>
      <c r="V114" s="229"/>
      <c r="W114" s="229"/>
      <c r="X114" s="229"/>
      <c r="Y114" s="229"/>
      <c r="Z114" s="237"/>
      <c r="AA114" s="239" t="s">
        <v>578</v>
      </c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  <c r="AP114" s="50"/>
      <c r="AQ114" s="50"/>
      <c r="AR114" s="50"/>
      <c r="AS114" s="50"/>
      <c r="AT114" s="50"/>
      <c r="AU114" s="50"/>
      <c r="AV114" s="50"/>
      <c r="AW114" s="50"/>
      <c r="AX114" s="50"/>
      <c r="AY114" s="50"/>
      <c r="AZ114" s="50"/>
      <c r="BA114" s="50"/>
      <c r="BB114" s="50"/>
      <c r="BC114" s="50"/>
      <c r="BD114" s="50"/>
      <c r="BE114" s="50"/>
      <c r="BF114" s="50"/>
      <c r="BG114" s="50"/>
      <c r="BH114" s="50"/>
      <c r="BI114" s="50"/>
      <c r="BJ114" s="50"/>
      <c r="BK114" s="50"/>
      <c r="BL114" s="50"/>
      <c r="BM114" s="50"/>
      <c r="BN114" s="50"/>
      <c r="BO114" s="50"/>
      <c r="BP114" s="50"/>
      <c r="BQ114" s="50"/>
      <c r="BR114" s="50"/>
      <c r="BS114" s="50"/>
      <c r="BT114" s="50"/>
      <c r="BU114" s="50"/>
      <c r="BV114" s="50"/>
      <c r="BW114" s="50"/>
      <c r="BX114" s="50"/>
      <c r="BY114" s="50"/>
      <c r="BZ114" s="50"/>
      <c r="CA114" s="50"/>
      <c r="CB114" s="50"/>
      <c r="CC114" s="50"/>
      <c r="CD114" s="50"/>
      <c r="CE114" s="50"/>
      <c r="CF114" s="50"/>
      <c r="CG114" s="50"/>
      <c r="CH114" s="50"/>
      <c r="CI114" s="50"/>
      <c r="CJ114" s="50"/>
      <c r="CK114" s="50"/>
      <c r="CL114" s="50"/>
      <c r="CM114" s="50"/>
      <c r="CN114" s="50"/>
      <c r="CO114" s="50"/>
      <c r="CP114" s="50"/>
      <c r="CQ114" s="50"/>
      <c r="CR114" s="50"/>
      <c r="CS114" s="50"/>
      <c r="CT114" s="50"/>
      <c r="CU114" s="50"/>
      <c r="CV114" s="50"/>
      <c r="CW114" s="50"/>
      <c r="CX114" s="50"/>
      <c r="CY114" s="50"/>
      <c r="CZ114" s="50"/>
      <c r="DA114" s="50"/>
      <c r="DB114" s="50"/>
      <c r="DC114" s="50"/>
      <c r="DD114" s="50"/>
      <c r="DE114" s="50"/>
      <c r="DF114" s="50"/>
    </row>
    <row r="115" spans="1:110" ht="30" x14ac:dyDescent="0.25">
      <c r="A115" s="216"/>
      <c r="B115" s="218" t="s">
        <v>414</v>
      </c>
      <c r="C115" s="218"/>
      <c r="D115" s="160" t="s">
        <v>744</v>
      </c>
      <c r="E115" s="158">
        <f>'[2]R2 DUC THINH1 '!W140</f>
        <v>13</v>
      </c>
      <c r="F115" s="167">
        <f>'[2]R2 DUC THINH1 '!X140</f>
        <v>580</v>
      </c>
      <c r="G115" s="167">
        <f>'[2]R2 DUC THINH1 '!Y140</f>
        <v>521.53846153846155</v>
      </c>
      <c r="H115" s="167">
        <f>'[2]R2 DUC THINH1 '!Z140</f>
        <v>450</v>
      </c>
      <c r="I115" s="164">
        <v>350</v>
      </c>
      <c r="J115" s="167">
        <f t="shared" si="3"/>
        <v>521.53846153846155</v>
      </c>
      <c r="K115" s="167"/>
      <c r="L115" s="167">
        <v>400</v>
      </c>
      <c r="M115" s="158"/>
      <c r="N115" s="158"/>
      <c r="O115" s="158"/>
      <c r="P115" s="158"/>
      <c r="Q115" s="160" t="s">
        <v>743</v>
      </c>
      <c r="R115" s="222"/>
      <c r="S115" s="229" t="s">
        <v>572</v>
      </c>
      <c r="T115" s="229"/>
      <c r="U115" s="229"/>
      <c r="V115" s="229"/>
      <c r="W115" s="229"/>
      <c r="X115" s="229"/>
      <c r="Y115" s="229"/>
      <c r="Z115" s="237"/>
      <c r="AA115" s="238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0"/>
      <c r="AM115" s="50"/>
      <c r="AN115" s="50"/>
      <c r="AO115" s="50"/>
      <c r="AP115" s="50"/>
      <c r="AQ115" s="50"/>
      <c r="AR115" s="50"/>
      <c r="AS115" s="50"/>
      <c r="AT115" s="50"/>
      <c r="AU115" s="50"/>
      <c r="AV115" s="50"/>
      <c r="AW115" s="50"/>
      <c r="AX115" s="50"/>
      <c r="AY115" s="50"/>
      <c r="AZ115" s="50"/>
      <c r="BA115" s="50"/>
      <c r="BB115" s="50"/>
      <c r="BC115" s="50"/>
      <c r="BD115" s="50"/>
      <c r="BE115" s="50"/>
      <c r="BF115" s="50"/>
      <c r="BG115" s="50"/>
      <c r="BH115" s="50"/>
      <c r="BI115" s="50"/>
      <c r="BJ115" s="50"/>
      <c r="BK115" s="50"/>
      <c r="BL115" s="50"/>
      <c r="BM115" s="50"/>
      <c r="BN115" s="50"/>
      <c r="BO115" s="50"/>
      <c r="BP115" s="50"/>
      <c r="BQ115" s="50"/>
      <c r="BR115" s="50"/>
      <c r="BS115" s="50"/>
      <c r="BT115" s="50"/>
      <c r="BU115" s="50"/>
      <c r="BV115" s="50"/>
      <c r="BW115" s="50"/>
      <c r="BX115" s="50"/>
      <c r="BY115" s="50"/>
      <c r="BZ115" s="50"/>
      <c r="CA115" s="50"/>
      <c r="CB115" s="50"/>
      <c r="CC115" s="50"/>
      <c r="CD115" s="50"/>
      <c r="CE115" s="50"/>
      <c r="CF115" s="50"/>
      <c r="CG115" s="50"/>
      <c r="CH115" s="50"/>
      <c r="CI115" s="50"/>
      <c r="CJ115" s="50"/>
      <c r="CK115" s="50"/>
      <c r="CL115" s="50"/>
      <c r="CM115" s="50"/>
      <c r="CN115" s="50"/>
      <c r="CO115" s="50"/>
      <c r="CP115" s="50"/>
      <c r="CQ115" s="50"/>
      <c r="CR115" s="50"/>
      <c r="CS115" s="50"/>
      <c r="CT115" s="50"/>
      <c r="CU115" s="50"/>
      <c r="CV115" s="50"/>
      <c r="CW115" s="50"/>
      <c r="CX115" s="50"/>
      <c r="CY115" s="50"/>
      <c r="CZ115" s="50"/>
      <c r="DA115" s="50"/>
      <c r="DB115" s="50"/>
      <c r="DC115" s="50"/>
      <c r="DD115" s="50"/>
      <c r="DE115" s="50"/>
      <c r="DF115" s="50"/>
    </row>
    <row r="116" spans="1:110" x14ac:dyDescent="0.25">
      <c r="A116" s="216"/>
      <c r="B116" s="216" t="s">
        <v>84</v>
      </c>
      <c r="C116" s="216"/>
      <c r="D116" s="157" t="s">
        <v>441</v>
      </c>
      <c r="E116" s="158"/>
      <c r="F116" s="167"/>
      <c r="G116" s="167"/>
      <c r="H116" s="167"/>
      <c r="I116" s="164"/>
      <c r="J116" s="167">
        <f t="shared" si="3"/>
        <v>0</v>
      </c>
      <c r="K116" s="167"/>
      <c r="L116" s="167">
        <f t="shared" si="4"/>
        <v>0</v>
      </c>
      <c r="M116" s="158"/>
      <c r="N116" s="158"/>
      <c r="O116" s="158"/>
      <c r="P116" s="158"/>
      <c r="Q116" s="254"/>
      <c r="R116" s="222"/>
      <c r="S116" s="229" t="s">
        <v>572</v>
      </c>
      <c r="T116" s="229"/>
      <c r="U116" s="229"/>
      <c r="V116" s="229"/>
      <c r="W116" s="229"/>
      <c r="X116" s="229"/>
      <c r="Y116" s="229"/>
      <c r="Z116" s="237"/>
      <c r="AA116" s="238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  <c r="AM116" s="50"/>
      <c r="AN116" s="50"/>
      <c r="AO116" s="50"/>
      <c r="AP116" s="50"/>
      <c r="AQ116" s="50"/>
      <c r="AR116" s="50"/>
      <c r="AS116" s="50"/>
      <c r="AT116" s="50"/>
      <c r="AU116" s="50"/>
      <c r="AV116" s="50"/>
      <c r="AW116" s="50"/>
      <c r="AX116" s="50"/>
      <c r="AY116" s="50"/>
      <c r="AZ116" s="50"/>
      <c r="BA116" s="50"/>
      <c r="BB116" s="50"/>
      <c r="BC116" s="50"/>
      <c r="BD116" s="50"/>
      <c r="BE116" s="50"/>
      <c r="BF116" s="50"/>
      <c r="BG116" s="50"/>
      <c r="BH116" s="50"/>
      <c r="BI116" s="50"/>
      <c r="BJ116" s="50"/>
      <c r="BK116" s="50"/>
      <c r="BL116" s="50"/>
      <c r="BM116" s="50"/>
      <c r="BN116" s="50"/>
      <c r="BO116" s="50"/>
      <c r="BP116" s="50"/>
      <c r="BQ116" s="50"/>
      <c r="BR116" s="50"/>
      <c r="BS116" s="50"/>
      <c r="BT116" s="50"/>
      <c r="BU116" s="50"/>
      <c r="BV116" s="50"/>
      <c r="BW116" s="50"/>
      <c r="BX116" s="50"/>
      <c r="BY116" s="50"/>
      <c r="BZ116" s="50"/>
      <c r="CA116" s="50"/>
      <c r="CB116" s="50"/>
      <c r="CC116" s="50"/>
      <c r="CD116" s="50"/>
      <c r="CE116" s="50"/>
      <c r="CF116" s="50"/>
      <c r="CG116" s="50"/>
      <c r="CH116" s="50"/>
      <c r="CI116" s="50"/>
      <c r="CJ116" s="50"/>
      <c r="CK116" s="50"/>
      <c r="CL116" s="50"/>
      <c r="CM116" s="50"/>
      <c r="CN116" s="50"/>
      <c r="CO116" s="50"/>
      <c r="CP116" s="50"/>
      <c r="CQ116" s="50"/>
      <c r="CR116" s="50"/>
      <c r="CS116" s="50"/>
      <c r="CT116" s="50"/>
      <c r="CU116" s="50"/>
      <c r="CV116" s="50"/>
      <c r="CW116" s="50"/>
      <c r="CX116" s="50"/>
      <c r="CY116" s="50"/>
      <c r="CZ116" s="50"/>
      <c r="DA116" s="50"/>
      <c r="DB116" s="50"/>
      <c r="DC116" s="50"/>
      <c r="DD116" s="50"/>
      <c r="DE116" s="50"/>
      <c r="DF116" s="50"/>
    </row>
    <row r="117" spans="1:110" x14ac:dyDescent="0.25">
      <c r="A117" s="216"/>
      <c r="B117" s="293" t="s">
        <v>422</v>
      </c>
      <c r="C117" s="217"/>
      <c r="D117" s="166" t="s">
        <v>776</v>
      </c>
      <c r="E117" s="158"/>
      <c r="F117" s="167"/>
      <c r="G117" s="167"/>
      <c r="H117" s="167"/>
      <c r="I117" s="164"/>
      <c r="J117" s="167">
        <f t="shared" si="3"/>
        <v>0</v>
      </c>
      <c r="K117" s="167"/>
      <c r="L117" s="167">
        <f t="shared" si="4"/>
        <v>0</v>
      </c>
      <c r="M117" s="158"/>
      <c r="N117" s="158"/>
      <c r="O117" s="158"/>
      <c r="P117" s="158"/>
      <c r="Q117" s="254"/>
      <c r="R117" s="222"/>
      <c r="S117" s="229" t="s">
        <v>572</v>
      </c>
      <c r="T117" s="229"/>
      <c r="U117" s="229"/>
      <c r="V117" s="229"/>
      <c r="W117" s="229"/>
      <c r="X117" s="229"/>
      <c r="Y117" s="229"/>
      <c r="Z117" s="237"/>
      <c r="AA117" s="238"/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50"/>
      <c r="AP117" s="50"/>
      <c r="AQ117" s="50"/>
      <c r="AR117" s="50"/>
      <c r="AS117" s="50"/>
      <c r="AT117" s="50"/>
      <c r="AU117" s="50"/>
      <c r="AV117" s="50"/>
      <c r="AW117" s="50"/>
      <c r="AX117" s="50"/>
      <c r="AY117" s="50"/>
      <c r="AZ117" s="50"/>
      <c r="BA117" s="50"/>
      <c r="BB117" s="50"/>
      <c r="BC117" s="50"/>
      <c r="BD117" s="50"/>
      <c r="BE117" s="50"/>
      <c r="BF117" s="50"/>
      <c r="BG117" s="50"/>
      <c r="BH117" s="50"/>
      <c r="BI117" s="50"/>
      <c r="BJ117" s="50"/>
      <c r="BK117" s="50"/>
      <c r="BL117" s="50"/>
      <c r="BM117" s="50"/>
      <c r="BN117" s="50"/>
      <c r="BO117" s="50"/>
      <c r="BP117" s="50"/>
      <c r="BQ117" s="50"/>
      <c r="BR117" s="50"/>
      <c r="BS117" s="50"/>
      <c r="BT117" s="50"/>
      <c r="BU117" s="50"/>
      <c r="BV117" s="50"/>
      <c r="BW117" s="50"/>
      <c r="BX117" s="50"/>
      <c r="BY117" s="50"/>
      <c r="BZ117" s="50"/>
      <c r="CA117" s="50"/>
      <c r="CB117" s="50"/>
      <c r="CC117" s="50"/>
      <c r="CD117" s="50"/>
      <c r="CE117" s="50"/>
      <c r="CF117" s="50"/>
      <c r="CG117" s="50"/>
      <c r="CH117" s="50"/>
      <c r="CI117" s="50"/>
      <c r="CJ117" s="50"/>
      <c r="CK117" s="50"/>
      <c r="CL117" s="50"/>
      <c r="CM117" s="50"/>
      <c r="CN117" s="50"/>
      <c r="CO117" s="50"/>
      <c r="CP117" s="50"/>
      <c r="CQ117" s="50"/>
      <c r="CR117" s="50"/>
      <c r="CS117" s="50"/>
      <c r="CT117" s="50"/>
      <c r="CU117" s="50"/>
      <c r="CV117" s="50"/>
      <c r="CW117" s="50"/>
      <c r="CX117" s="50"/>
      <c r="CY117" s="50"/>
      <c r="CZ117" s="50"/>
      <c r="DA117" s="50"/>
      <c r="DB117" s="50"/>
      <c r="DC117" s="50"/>
      <c r="DD117" s="50"/>
      <c r="DE117" s="50"/>
      <c r="DF117" s="50"/>
    </row>
    <row r="118" spans="1:110" ht="45" x14ac:dyDescent="0.25">
      <c r="A118" s="216">
        <v>34</v>
      </c>
      <c r="B118" s="293"/>
      <c r="C118" s="217" t="s">
        <v>521</v>
      </c>
      <c r="D118" s="160" t="s">
        <v>137</v>
      </c>
      <c r="E118" s="159">
        <f>'[2]R2 DUC THINH1 '!W154</f>
        <v>1</v>
      </c>
      <c r="F118" s="322">
        <f>'[2]R2 DUC THINH1 '!X154</f>
        <v>8200</v>
      </c>
      <c r="G118" s="322">
        <f>'[2]R2 DUC THINH1 '!Y154</f>
        <v>8200</v>
      </c>
      <c r="H118" s="322">
        <f>'[2]R2 DUC THINH1 '!Z154</f>
        <v>8200</v>
      </c>
      <c r="I118" s="162">
        <v>5200</v>
      </c>
      <c r="J118" s="167">
        <f t="shared" si="3"/>
        <v>8200</v>
      </c>
      <c r="K118" s="167"/>
      <c r="L118" s="167">
        <v>6000</v>
      </c>
      <c r="M118" s="158"/>
      <c r="N118" s="158"/>
      <c r="O118" s="158"/>
      <c r="P118" s="158"/>
      <c r="Q118" s="254" t="s">
        <v>646</v>
      </c>
      <c r="R118" s="222"/>
      <c r="S118" s="229" t="s">
        <v>572</v>
      </c>
      <c r="T118" s="229"/>
      <c r="U118" s="229"/>
      <c r="V118" s="229"/>
      <c r="W118" s="229"/>
      <c r="X118" s="229"/>
      <c r="Y118" s="229"/>
      <c r="Z118" s="229" t="s">
        <v>544</v>
      </c>
      <c r="AA118" s="238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/>
      <c r="AP118" s="50"/>
      <c r="AQ118" s="50"/>
      <c r="AR118" s="50"/>
      <c r="AS118" s="50"/>
      <c r="AT118" s="50"/>
      <c r="AU118" s="50"/>
      <c r="AV118" s="50"/>
      <c r="AW118" s="50"/>
      <c r="AX118" s="50"/>
      <c r="AY118" s="50"/>
      <c r="AZ118" s="50"/>
      <c r="BA118" s="50"/>
      <c r="BB118" s="50"/>
      <c r="BC118" s="50"/>
      <c r="BD118" s="50"/>
      <c r="BE118" s="50"/>
      <c r="BF118" s="50"/>
      <c r="BG118" s="50"/>
      <c r="BH118" s="50"/>
      <c r="BI118" s="50"/>
      <c r="BJ118" s="50"/>
      <c r="BK118" s="50"/>
      <c r="BL118" s="50"/>
      <c r="BM118" s="50"/>
      <c r="BN118" s="50"/>
      <c r="BO118" s="50"/>
      <c r="BP118" s="50"/>
      <c r="BQ118" s="50"/>
      <c r="BR118" s="50"/>
      <c r="BS118" s="50"/>
      <c r="BT118" s="50"/>
      <c r="BU118" s="50"/>
      <c r="BV118" s="50"/>
      <c r="BW118" s="50"/>
      <c r="BX118" s="50"/>
      <c r="BY118" s="50"/>
      <c r="BZ118" s="50"/>
      <c r="CA118" s="50"/>
      <c r="CB118" s="50"/>
      <c r="CC118" s="50"/>
      <c r="CD118" s="50"/>
      <c r="CE118" s="50"/>
      <c r="CF118" s="50"/>
      <c r="CG118" s="50"/>
      <c r="CH118" s="50"/>
      <c r="CI118" s="50"/>
      <c r="CJ118" s="50"/>
      <c r="CK118" s="50"/>
      <c r="CL118" s="50"/>
      <c r="CM118" s="50"/>
      <c r="CN118" s="50"/>
      <c r="CO118" s="50"/>
      <c r="CP118" s="50"/>
      <c r="CQ118" s="50"/>
      <c r="CR118" s="50"/>
      <c r="CS118" s="50"/>
      <c r="CT118" s="50"/>
      <c r="CU118" s="50"/>
      <c r="CV118" s="50"/>
      <c r="CW118" s="50"/>
      <c r="CX118" s="50"/>
      <c r="CY118" s="50"/>
      <c r="CZ118" s="50"/>
      <c r="DA118" s="50"/>
      <c r="DB118" s="50"/>
      <c r="DC118" s="50"/>
      <c r="DD118" s="50"/>
      <c r="DE118" s="50"/>
      <c r="DF118" s="50"/>
    </row>
    <row r="119" spans="1:110" ht="45" x14ac:dyDescent="0.25">
      <c r="A119" s="216">
        <v>35</v>
      </c>
      <c r="B119" s="293"/>
      <c r="C119" s="217" t="s">
        <v>521</v>
      </c>
      <c r="D119" s="160" t="s">
        <v>138</v>
      </c>
      <c r="E119" s="159">
        <f>+'[3]R2 DUC THINH1 '!W155</f>
        <v>1</v>
      </c>
      <c r="F119" s="322">
        <f>+'[3]R2 DUC THINH1 '!X155</f>
        <v>4600</v>
      </c>
      <c r="G119" s="322">
        <f>+'[3]R2 DUC THINH1 '!Y155</f>
        <v>4600</v>
      </c>
      <c r="H119" s="322">
        <f>+'[3]R2 DUC THINH1 '!Z155</f>
        <v>4600</v>
      </c>
      <c r="I119" s="162">
        <v>3800</v>
      </c>
      <c r="J119" s="167">
        <f t="shared" si="3"/>
        <v>4600</v>
      </c>
      <c r="K119" s="167"/>
      <c r="L119" s="167">
        <v>5000</v>
      </c>
      <c r="M119" s="158"/>
      <c r="N119" s="158"/>
      <c r="O119" s="158"/>
      <c r="P119" s="158"/>
      <c r="Q119" s="254" t="s">
        <v>645</v>
      </c>
      <c r="R119" s="225"/>
      <c r="S119" s="229" t="s">
        <v>572</v>
      </c>
      <c r="T119" s="229"/>
      <c r="U119" s="229"/>
      <c r="V119" s="229"/>
      <c r="W119" s="229"/>
      <c r="X119" s="229"/>
      <c r="Y119" s="229"/>
      <c r="Z119" s="229" t="s">
        <v>544</v>
      </c>
      <c r="AA119" s="238"/>
      <c r="AB119" s="50"/>
      <c r="AC119" s="50"/>
      <c r="AD119" s="50"/>
      <c r="AE119" s="50"/>
      <c r="AF119" s="50"/>
      <c r="AG119" s="50"/>
      <c r="AH119" s="50"/>
      <c r="AI119" s="50"/>
      <c r="AJ119" s="50"/>
      <c r="AK119" s="50"/>
      <c r="AL119" s="50"/>
      <c r="AM119" s="50"/>
      <c r="AN119" s="50"/>
      <c r="AO119" s="50"/>
      <c r="AP119" s="50"/>
      <c r="AQ119" s="50"/>
      <c r="AR119" s="50"/>
      <c r="AS119" s="50"/>
      <c r="AT119" s="50"/>
      <c r="AU119" s="50"/>
      <c r="AV119" s="50"/>
      <c r="AW119" s="50"/>
      <c r="AX119" s="50"/>
      <c r="AY119" s="50"/>
      <c r="AZ119" s="50"/>
      <c r="BA119" s="50"/>
      <c r="BB119" s="50"/>
      <c r="BC119" s="50"/>
      <c r="BD119" s="50"/>
      <c r="BE119" s="50"/>
      <c r="BF119" s="50"/>
      <c r="BG119" s="50"/>
      <c r="BH119" s="50"/>
      <c r="BI119" s="50"/>
      <c r="BJ119" s="50"/>
      <c r="BK119" s="50"/>
      <c r="BL119" s="50"/>
      <c r="BM119" s="50"/>
      <c r="BN119" s="50"/>
      <c r="BO119" s="50"/>
      <c r="BP119" s="50"/>
      <c r="BQ119" s="50"/>
      <c r="BR119" s="50"/>
      <c r="BS119" s="50"/>
      <c r="BT119" s="50"/>
      <c r="BU119" s="50"/>
      <c r="BV119" s="50"/>
      <c r="BW119" s="50"/>
      <c r="BX119" s="50"/>
      <c r="BY119" s="50"/>
      <c r="BZ119" s="50"/>
      <c r="CA119" s="50"/>
      <c r="CB119" s="50"/>
      <c r="CC119" s="50"/>
      <c r="CD119" s="50"/>
      <c r="CE119" s="50"/>
      <c r="CF119" s="50"/>
      <c r="CG119" s="50"/>
      <c r="CH119" s="50"/>
      <c r="CI119" s="50"/>
      <c r="CJ119" s="50"/>
      <c r="CK119" s="50"/>
      <c r="CL119" s="50"/>
      <c r="CM119" s="50"/>
      <c r="CN119" s="50"/>
      <c r="CO119" s="50"/>
      <c r="CP119" s="50"/>
      <c r="CQ119" s="50"/>
      <c r="CR119" s="50"/>
      <c r="CS119" s="50"/>
      <c r="CT119" s="50"/>
      <c r="CU119" s="50"/>
      <c r="CV119" s="50"/>
      <c r="CW119" s="50"/>
      <c r="CX119" s="50"/>
      <c r="CY119" s="50"/>
      <c r="CZ119" s="50"/>
      <c r="DA119" s="50"/>
      <c r="DB119" s="50"/>
      <c r="DC119" s="50"/>
      <c r="DD119" s="50"/>
      <c r="DE119" s="50"/>
      <c r="DF119" s="50"/>
    </row>
    <row r="120" spans="1:110" ht="75" x14ac:dyDescent="0.25">
      <c r="A120" s="216">
        <v>36</v>
      </c>
      <c r="B120" s="293"/>
      <c r="C120" s="217" t="s">
        <v>521</v>
      </c>
      <c r="D120" s="160" t="s">
        <v>139</v>
      </c>
      <c r="E120" s="159"/>
      <c r="F120" s="167"/>
      <c r="G120" s="167"/>
      <c r="H120" s="167"/>
      <c r="I120" s="162">
        <v>5200</v>
      </c>
      <c r="J120" s="167">
        <f t="shared" si="3"/>
        <v>0</v>
      </c>
      <c r="K120" s="167"/>
      <c r="L120" s="167">
        <v>6500</v>
      </c>
      <c r="M120" s="158"/>
      <c r="N120" s="158"/>
      <c r="O120" s="158"/>
      <c r="P120" s="158"/>
      <c r="Q120" s="254" t="s">
        <v>644</v>
      </c>
      <c r="R120" s="225"/>
      <c r="S120" s="229" t="s">
        <v>572</v>
      </c>
      <c r="T120" s="229"/>
      <c r="U120" s="229"/>
      <c r="V120" s="229"/>
      <c r="W120" s="229"/>
      <c r="X120" s="229"/>
      <c r="Y120" s="229"/>
      <c r="Z120" s="229" t="s">
        <v>544</v>
      </c>
      <c r="AA120" s="238"/>
      <c r="AB120" s="50"/>
      <c r="AC120" s="50"/>
      <c r="AD120" s="50"/>
      <c r="AE120" s="50"/>
      <c r="AF120" s="50"/>
      <c r="AG120" s="50"/>
      <c r="AH120" s="50"/>
      <c r="AI120" s="50"/>
      <c r="AJ120" s="50"/>
      <c r="AK120" s="50"/>
      <c r="AL120" s="50"/>
      <c r="AM120" s="50"/>
      <c r="AN120" s="50"/>
      <c r="AO120" s="50"/>
      <c r="AP120" s="50"/>
      <c r="AQ120" s="50"/>
      <c r="AR120" s="50"/>
      <c r="AS120" s="50"/>
      <c r="AT120" s="50"/>
      <c r="AU120" s="50"/>
      <c r="AV120" s="50"/>
      <c r="AW120" s="50"/>
      <c r="AX120" s="50"/>
      <c r="AY120" s="50"/>
      <c r="AZ120" s="50"/>
      <c r="BA120" s="50"/>
      <c r="BB120" s="50"/>
      <c r="BC120" s="50"/>
      <c r="BD120" s="50"/>
      <c r="BE120" s="50"/>
      <c r="BF120" s="50"/>
      <c r="BG120" s="50"/>
      <c r="BH120" s="50"/>
      <c r="BI120" s="50"/>
      <c r="BJ120" s="50"/>
      <c r="BK120" s="50"/>
      <c r="BL120" s="50"/>
      <c r="BM120" s="50"/>
      <c r="BN120" s="50"/>
      <c r="BO120" s="50"/>
      <c r="BP120" s="50"/>
      <c r="BQ120" s="50"/>
      <c r="BR120" s="50"/>
      <c r="BS120" s="50"/>
      <c r="BT120" s="50"/>
      <c r="BU120" s="50"/>
      <c r="BV120" s="50"/>
      <c r="BW120" s="50"/>
      <c r="BX120" s="50"/>
      <c r="BY120" s="50"/>
      <c r="BZ120" s="50"/>
      <c r="CA120" s="50"/>
      <c r="CB120" s="50"/>
      <c r="CC120" s="50"/>
      <c r="CD120" s="50"/>
      <c r="CE120" s="50"/>
      <c r="CF120" s="50"/>
      <c r="CG120" s="50"/>
      <c r="CH120" s="50"/>
      <c r="CI120" s="50"/>
      <c r="CJ120" s="50"/>
      <c r="CK120" s="50"/>
      <c r="CL120" s="50"/>
      <c r="CM120" s="50"/>
      <c r="CN120" s="50"/>
      <c r="CO120" s="50"/>
      <c r="CP120" s="50"/>
      <c r="CQ120" s="50"/>
      <c r="CR120" s="50"/>
      <c r="CS120" s="50"/>
      <c r="CT120" s="50"/>
      <c r="CU120" s="50"/>
      <c r="CV120" s="50"/>
      <c r="CW120" s="50"/>
      <c r="CX120" s="50"/>
      <c r="CY120" s="50"/>
      <c r="CZ120" s="50"/>
      <c r="DA120" s="50"/>
      <c r="DB120" s="50"/>
      <c r="DC120" s="50"/>
      <c r="DD120" s="50"/>
      <c r="DE120" s="50"/>
      <c r="DF120" s="50"/>
    </row>
    <row r="121" spans="1:110" ht="30" x14ac:dyDescent="0.25">
      <c r="A121" s="216">
        <v>37</v>
      </c>
      <c r="B121" s="293"/>
      <c r="C121" s="217"/>
      <c r="D121" s="160" t="s">
        <v>140</v>
      </c>
      <c r="E121" s="158"/>
      <c r="F121" s="167"/>
      <c r="G121" s="167"/>
      <c r="H121" s="167"/>
      <c r="I121" s="164">
        <v>800</v>
      </c>
      <c r="J121" s="167">
        <f t="shared" si="3"/>
        <v>0</v>
      </c>
      <c r="K121" s="167"/>
      <c r="L121" s="167">
        <f>I121*1.25</f>
        <v>1000</v>
      </c>
      <c r="M121" s="158"/>
      <c r="N121" s="158"/>
      <c r="O121" s="158"/>
      <c r="P121" s="158"/>
      <c r="Q121" s="258" t="s">
        <v>781</v>
      </c>
      <c r="R121" s="225"/>
      <c r="S121" s="229" t="s">
        <v>572</v>
      </c>
      <c r="T121" s="229"/>
      <c r="U121" s="229"/>
      <c r="V121" s="229"/>
      <c r="W121" s="229"/>
      <c r="X121" s="229"/>
      <c r="Y121" s="229"/>
      <c r="Z121" s="237"/>
      <c r="AA121" s="238"/>
      <c r="AB121" s="50"/>
      <c r="AC121" s="50"/>
      <c r="AD121" s="50"/>
      <c r="AE121" s="50"/>
      <c r="AF121" s="50"/>
      <c r="AG121" s="50"/>
      <c r="AH121" s="50"/>
      <c r="AI121" s="50"/>
      <c r="AJ121" s="50"/>
      <c r="AK121" s="50"/>
      <c r="AL121" s="50"/>
      <c r="AM121" s="50"/>
      <c r="AN121" s="50"/>
      <c r="AO121" s="50"/>
      <c r="AP121" s="50"/>
      <c r="AQ121" s="50"/>
      <c r="AR121" s="50"/>
      <c r="AS121" s="50"/>
      <c r="AT121" s="50"/>
      <c r="AU121" s="50"/>
      <c r="AV121" s="50"/>
      <c r="AW121" s="50"/>
      <c r="AX121" s="50"/>
      <c r="AY121" s="50"/>
      <c r="AZ121" s="50"/>
      <c r="BA121" s="50"/>
      <c r="BB121" s="50"/>
      <c r="BC121" s="50"/>
      <c r="BD121" s="50"/>
      <c r="BE121" s="50"/>
      <c r="BF121" s="50"/>
      <c r="BG121" s="50"/>
      <c r="BH121" s="50"/>
      <c r="BI121" s="50"/>
      <c r="BJ121" s="50"/>
      <c r="BK121" s="50"/>
      <c r="BL121" s="50"/>
      <c r="BM121" s="50"/>
      <c r="BN121" s="50"/>
      <c r="BO121" s="50"/>
      <c r="BP121" s="50"/>
      <c r="BQ121" s="50"/>
      <c r="BR121" s="50"/>
      <c r="BS121" s="50"/>
      <c r="BT121" s="50"/>
      <c r="BU121" s="50"/>
      <c r="BV121" s="50"/>
      <c r="BW121" s="50"/>
      <c r="BX121" s="50"/>
      <c r="BY121" s="50"/>
      <c r="BZ121" s="50"/>
      <c r="CA121" s="50"/>
      <c r="CB121" s="50"/>
      <c r="CC121" s="50"/>
      <c r="CD121" s="50"/>
      <c r="CE121" s="50"/>
      <c r="CF121" s="50"/>
      <c r="CG121" s="50"/>
      <c r="CH121" s="50"/>
      <c r="CI121" s="50"/>
      <c r="CJ121" s="50"/>
      <c r="CK121" s="50"/>
      <c r="CL121" s="50"/>
      <c r="CM121" s="50"/>
      <c r="CN121" s="50"/>
      <c r="CO121" s="50"/>
      <c r="CP121" s="50"/>
      <c r="CQ121" s="50"/>
      <c r="CR121" s="50"/>
      <c r="CS121" s="50"/>
      <c r="CT121" s="50"/>
      <c r="CU121" s="50"/>
      <c r="CV121" s="50"/>
      <c r="CW121" s="50"/>
      <c r="CX121" s="50"/>
      <c r="CY121" s="50"/>
      <c r="CZ121" s="50"/>
      <c r="DA121" s="50"/>
      <c r="DB121" s="50"/>
      <c r="DC121" s="50"/>
      <c r="DD121" s="50"/>
      <c r="DE121" s="50"/>
      <c r="DF121" s="50"/>
    </row>
    <row r="122" spans="1:110" ht="60" x14ac:dyDescent="0.25">
      <c r="A122" s="216">
        <v>38</v>
      </c>
      <c r="B122" s="293"/>
      <c r="C122" s="217"/>
      <c r="D122" s="160" t="s">
        <v>777</v>
      </c>
      <c r="E122" s="158">
        <f>'[2]R2 DUC THINH1 '!W160</f>
        <v>2</v>
      </c>
      <c r="F122" s="167">
        <f>'[2]R2 DUC THINH1 '!X160</f>
        <v>900</v>
      </c>
      <c r="G122" s="167">
        <f>'[2]R2 DUC THINH1 '!Y160</f>
        <v>988</v>
      </c>
      <c r="H122" s="167">
        <f>'[2]R2 DUC THINH1 '!Z160</f>
        <v>890</v>
      </c>
      <c r="I122" s="164">
        <v>750</v>
      </c>
      <c r="J122" s="167">
        <f t="shared" si="3"/>
        <v>988</v>
      </c>
      <c r="K122" s="167"/>
      <c r="L122" s="167">
        <f t="shared" si="4"/>
        <v>800</v>
      </c>
      <c r="M122" s="158"/>
      <c r="N122" s="158"/>
      <c r="O122" s="158"/>
      <c r="P122" s="158"/>
      <c r="Q122" s="160" t="s">
        <v>590</v>
      </c>
      <c r="R122" s="224"/>
      <c r="S122" s="229" t="s">
        <v>572</v>
      </c>
      <c r="T122" s="229"/>
      <c r="U122" s="229"/>
      <c r="V122" s="229"/>
      <c r="W122" s="229"/>
      <c r="X122" s="229"/>
      <c r="Y122" s="229"/>
      <c r="Z122" s="237"/>
      <c r="AA122" s="238"/>
      <c r="AB122" s="50"/>
      <c r="AC122" s="50"/>
      <c r="AD122" s="50"/>
      <c r="AE122" s="50"/>
      <c r="AF122" s="50"/>
      <c r="AG122" s="50"/>
      <c r="AH122" s="50"/>
      <c r="AI122" s="50"/>
      <c r="AJ122" s="50"/>
      <c r="AK122" s="50"/>
      <c r="AL122" s="50"/>
      <c r="AM122" s="50"/>
      <c r="AN122" s="50"/>
      <c r="AO122" s="50"/>
      <c r="AP122" s="50"/>
      <c r="AQ122" s="50"/>
      <c r="AR122" s="50"/>
      <c r="AS122" s="50"/>
      <c r="AT122" s="50"/>
      <c r="AU122" s="50"/>
      <c r="AV122" s="50"/>
      <c r="AW122" s="50"/>
      <c r="AX122" s="50"/>
      <c r="AY122" s="50"/>
      <c r="AZ122" s="50"/>
      <c r="BA122" s="50"/>
      <c r="BB122" s="50"/>
      <c r="BC122" s="50"/>
      <c r="BD122" s="50"/>
      <c r="BE122" s="50"/>
      <c r="BF122" s="50"/>
      <c r="BG122" s="50"/>
      <c r="BH122" s="50"/>
      <c r="BI122" s="50"/>
      <c r="BJ122" s="50"/>
      <c r="BK122" s="50"/>
      <c r="BL122" s="50"/>
      <c r="BM122" s="50"/>
      <c r="BN122" s="50"/>
      <c r="BO122" s="50"/>
      <c r="BP122" s="50"/>
      <c r="BQ122" s="50"/>
      <c r="BR122" s="50"/>
      <c r="BS122" s="50"/>
      <c r="BT122" s="50"/>
      <c r="BU122" s="50"/>
      <c r="BV122" s="50"/>
      <c r="BW122" s="50"/>
      <c r="BX122" s="50"/>
      <c r="BY122" s="50"/>
      <c r="BZ122" s="50"/>
      <c r="CA122" s="50"/>
      <c r="CB122" s="50"/>
      <c r="CC122" s="50"/>
      <c r="CD122" s="50"/>
      <c r="CE122" s="50"/>
      <c r="CF122" s="50"/>
      <c r="CG122" s="50"/>
      <c r="CH122" s="50"/>
      <c r="CI122" s="50"/>
      <c r="CJ122" s="50"/>
      <c r="CK122" s="50"/>
      <c r="CL122" s="50"/>
      <c r="CM122" s="50"/>
      <c r="CN122" s="50"/>
      <c r="CO122" s="50"/>
      <c r="CP122" s="50"/>
      <c r="CQ122" s="50"/>
      <c r="CR122" s="50"/>
      <c r="CS122" s="50"/>
      <c r="CT122" s="50"/>
      <c r="CU122" s="50"/>
      <c r="CV122" s="50"/>
      <c r="CW122" s="50"/>
      <c r="CX122" s="50"/>
      <c r="CY122" s="50"/>
      <c r="CZ122" s="50"/>
      <c r="DA122" s="50"/>
      <c r="DB122" s="50"/>
      <c r="DC122" s="50"/>
      <c r="DD122" s="50"/>
      <c r="DE122" s="50"/>
      <c r="DF122" s="50"/>
    </row>
    <row r="123" spans="1:110" ht="45" x14ac:dyDescent="0.25">
      <c r="A123" s="216">
        <v>39</v>
      </c>
      <c r="B123" s="293"/>
      <c r="C123" s="217"/>
      <c r="D123" s="160" t="s">
        <v>647</v>
      </c>
      <c r="E123" s="158">
        <f>+'[3]R2 DUC THINH1 '!W161</f>
        <v>1</v>
      </c>
      <c r="F123" s="167">
        <f>+'[3]R2 DUC THINH1 '!X161</f>
        <v>1100</v>
      </c>
      <c r="G123" s="167">
        <f>+'[3]R2 DUC THINH1 '!Y161</f>
        <v>1100</v>
      </c>
      <c r="H123" s="167">
        <f>+'[3]R2 DUC THINH1 '!Z161</f>
        <v>1100</v>
      </c>
      <c r="I123" s="164">
        <v>900</v>
      </c>
      <c r="J123" s="167">
        <f t="shared" si="3"/>
        <v>1100</v>
      </c>
      <c r="K123" s="167"/>
      <c r="L123" s="167">
        <f t="shared" si="4"/>
        <v>900</v>
      </c>
      <c r="M123" s="158"/>
      <c r="N123" s="158"/>
      <c r="O123" s="158"/>
      <c r="P123" s="158"/>
      <c r="Q123" s="160" t="s">
        <v>864</v>
      </c>
      <c r="R123" s="224"/>
      <c r="S123" s="229" t="s">
        <v>572</v>
      </c>
      <c r="T123" s="229"/>
      <c r="U123" s="229"/>
      <c r="V123" s="229"/>
      <c r="W123" s="229"/>
      <c r="X123" s="229"/>
      <c r="Y123" s="229"/>
      <c r="Z123" s="237"/>
      <c r="AA123" s="238"/>
      <c r="AB123" s="50"/>
      <c r="AC123" s="50"/>
      <c r="AD123" s="50"/>
      <c r="AE123" s="50"/>
      <c r="AF123" s="50"/>
      <c r="AG123" s="50"/>
      <c r="AH123" s="50"/>
      <c r="AI123" s="50"/>
      <c r="AJ123" s="50"/>
      <c r="AK123" s="50"/>
      <c r="AL123" s="50"/>
      <c r="AM123" s="50"/>
      <c r="AN123" s="50"/>
      <c r="AO123" s="50"/>
      <c r="AP123" s="50"/>
      <c r="AQ123" s="50"/>
      <c r="AR123" s="50"/>
      <c r="AS123" s="50"/>
      <c r="AT123" s="50"/>
      <c r="AU123" s="50"/>
      <c r="AV123" s="50"/>
      <c r="AW123" s="50"/>
      <c r="AX123" s="50"/>
      <c r="AY123" s="50"/>
      <c r="AZ123" s="50"/>
      <c r="BA123" s="50"/>
      <c r="BB123" s="50"/>
      <c r="BC123" s="50"/>
      <c r="BD123" s="50"/>
      <c r="BE123" s="50"/>
      <c r="BF123" s="50"/>
      <c r="BG123" s="50"/>
      <c r="BH123" s="50"/>
      <c r="BI123" s="50"/>
      <c r="BJ123" s="50"/>
      <c r="BK123" s="50"/>
      <c r="BL123" s="50"/>
      <c r="BM123" s="50"/>
      <c r="BN123" s="50"/>
      <c r="BO123" s="50"/>
      <c r="BP123" s="50"/>
      <c r="BQ123" s="50"/>
      <c r="BR123" s="50"/>
      <c r="BS123" s="50"/>
      <c r="BT123" s="50"/>
      <c r="BU123" s="50"/>
      <c r="BV123" s="50"/>
      <c r="BW123" s="50"/>
      <c r="BX123" s="50"/>
      <c r="BY123" s="50"/>
      <c r="BZ123" s="50"/>
      <c r="CA123" s="50"/>
      <c r="CB123" s="50"/>
      <c r="CC123" s="50"/>
      <c r="CD123" s="50"/>
      <c r="CE123" s="50"/>
      <c r="CF123" s="50"/>
      <c r="CG123" s="50"/>
      <c r="CH123" s="50"/>
      <c r="CI123" s="50"/>
      <c r="CJ123" s="50"/>
      <c r="CK123" s="50"/>
      <c r="CL123" s="50"/>
      <c r="CM123" s="50"/>
      <c r="CN123" s="50"/>
      <c r="CO123" s="50"/>
      <c r="CP123" s="50"/>
      <c r="CQ123" s="50"/>
      <c r="CR123" s="50"/>
      <c r="CS123" s="50"/>
      <c r="CT123" s="50"/>
      <c r="CU123" s="50"/>
      <c r="CV123" s="50"/>
      <c r="CW123" s="50"/>
      <c r="CX123" s="50"/>
      <c r="CY123" s="50"/>
      <c r="CZ123" s="50"/>
      <c r="DA123" s="50"/>
      <c r="DB123" s="50"/>
      <c r="DC123" s="50"/>
      <c r="DD123" s="50"/>
      <c r="DE123" s="50"/>
      <c r="DF123" s="50"/>
    </row>
    <row r="124" spans="1:110" ht="45" x14ac:dyDescent="0.25">
      <c r="A124" s="296"/>
      <c r="B124" s="293"/>
      <c r="C124" s="293"/>
      <c r="D124" s="294" t="s">
        <v>782</v>
      </c>
      <c r="E124" s="169">
        <f>'[2]R2 DUC THINH1 '!W169</f>
        <v>16</v>
      </c>
      <c r="F124" s="167">
        <f>'[2]R2 DUC THINH1 '!X169</f>
        <v>850</v>
      </c>
      <c r="G124" s="167">
        <f>'[2]R2 DUC THINH1 '!Y169</f>
        <v>841.25</v>
      </c>
      <c r="H124" s="167">
        <f>'[2]R2 DUC THINH1 '!Z169</f>
        <v>820</v>
      </c>
      <c r="I124" s="164">
        <v>600</v>
      </c>
      <c r="J124" s="167">
        <f t="shared" si="3"/>
        <v>841.25</v>
      </c>
      <c r="K124" s="167"/>
      <c r="L124" s="320">
        <f>ROUND((J124*80/100),-2)</f>
        <v>700</v>
      </c>
      <c r="M124" s="158"/>
      <c r="N124" s="158"/>
      <c r="O124" s="158"/>
      <c r="P124" s="158"/>
      <c r="Q124" s="160" t="s">
        <v>778</v>
      </c>
      <c r="R124" s="222"/>
      <c r="S124" s="229" t="s">
        <v>572</v>
      </c>
      <c r="T124" s="229"/>
      <c r="U124" s="229"/>
      <c r="V124" s="229"/>
      <c r="W124" s="229"/>
      <c r="X124" s="229"/>
      <c r="Y124" s="229"/>
      <c r="Z124" s="237"/>
      <c r="AA124" s="238"/>
      <c r="AB124" s="50"/>
      <c r="AC124" s="50"/>
      <c r="AD124" s="50"/>
      <c r="AE124" s="50"/>
      <c r="AF124" s="50"/>
      <c r="AG124" s="50"/>
      <c r="AH124" s="50"/>
      <c r="AI124" s="50"/>
      <c r="AJ124" s="50"/>
      <c r="AK124" s="50"/>
      <c r="AL124" s="50"/>
      <c r="AM124" s="50"/>
      <c r="AN124" s="50"/>
      <c r="AO124" s="50"/>
      <c r="AP124" s="50"/>
      <c r="AQ124" s="50"/>
      <c r="AR124" s="50"/>
      <c r="AS124" s="50"/>
      <c r="AT124" s="50"/>
      <c r="AU124" s="50"/>
      <c r="AV124" s="50"/>
      <c r="AW124" s="50"/>
      <c r="AX124" s="50"/>
      <c r="AY124" s="50"/>
      <c r="AZ124" s="50"/>
      <c r="BA124" s="50"/>
      <c r="BB124" s="50"/>
      <c r="BC124" s="50"/>
      <c r="BD124" s="50"/>
      <c r="BE124" s="50"/>
      <c r="BF124" s="50"/>
      <c r="BG124" s="50"/>
      <c r="BH124" s="50"/>
      <c r="BI124" s="50"/>
      <c r="BJ124" s="50"/>
      <c r="BK124" s="50"/>
      <c r="BL124" s="50"/>
      <c r="BM124" s="50"/>
      <c r="BN124" s="50"/>
      <c r="BO124" s="50"/>
      <c r="BP124" s="50"/>
      <c r="BQ124" s="50"/>
      <c r="BR124" s="50"/>
      <c r="BS124" s="50"/>
      <c r="BT124" s="50"/>
      <c r="BU124" s="50"/>
      <c r="BV124" s="50"/>
      <c r="BW124" s="50"/>
      <c r="BX124" s="50"/>
      <c r="BY124" s="50"/>
      <c r="BZ124" s="50"/>
      <c r="CA124" s="50"/>
      <c r="CB124" s="50"/>
      <c r="CC124" s="50"/>
      <c r="CD124" s="50"/>
      <c r="CE124" s="50"/>
      <c r="CF124" s="50"/>
      <c r="CG124" s="50"/>
      <c r="CH124" s="50"/>
      <c r="CI124" s="50"/>
      <c r="CJ124" s="50"/>
      <c r="CK124" s="50"/>
      <c r="CL124" s="50"/>
      <c r="CM124" s="50"/>
      <c r="CN124" s="50"/>
      <c r="CO124" s="50"/>
      <c r="CP124" s="50"/>
      <c r="CQ124" s="50"/>
      <c r="CR124" s="50"/>
      <c r="CS124" s="50"/>
      <c r="CT124" s="50"/>
      <c r="CU124" s="50"/>
      <c r="CV124" s="50"/>
      <c r="CW124" s="50"/>
      <c r="CX124" s="50"/>
      <c r="CY124" s="50"/>
      <c r="CZ124" s="50"/>
      <c r="DA124" s="50"/>
      <c r="DB124" s="50"/>
      <c r="DC124" s="50"/>
      <c r="DD124" s="50"/>
      <c r="DE124" s="50"/>
      <c r="DF124" s="50"/>
    </row>
    <row r="125" spans="1:110" x14ac:dyDescent="0.25">
      <c r="A125" s="296"/>
      <c r="B125" s="293"/>
      <c r="C125" s="293"/>
      <c r="D125" s="294"/>
      <c r="E125" s="167">
        <f>'[2]R2 DUC THINH1 '!W180</f>
        <v>5</v>
      </c>
      <c r="F125" s="167">
        <f>'[2]R2 DUC THINH1 '!X180</f>
        <v>850</v>
      </c>
      <c r="G125" s="167">
        <f>'[2]R2 DUC THINH1 '!Y180</f>
        <v>838</v>
      </c>
      <c r="H125" s="167">
        <f>'[2]R2 DUC THINH1 '!Z180</f>
        <v>820</v>
      </c>
      <c r="I125" s="164">
        <v>600</v>
      </c>
      <c r="J125" s="167">
        <f t="shared" si="3"/>
        <v>838</v>
      </c>
      <c r="K125" s="167"/>
      <c r="L125" s="320"/>
      <c r="M125" s="158"/>
      <c r="N125" s="158"/>
      <c r="O125" s="158"/>
      <c r="P125" s="158"/>
      <c r="Q125" s="160" t="s">
        <v>779</v>
      </c>
      <c r="R125" s="222"/>
      <c r="S125" s="229" t="s">
        <v>572</v>
      </c>
      <c r="T125" s="229"/>
      <c r="U125" s="229"/>
      <c r="V125" s="229"/>
      <c r="W125" s="229"/>
      <c r="X125" s="229"/>
      <c r="Y125" s="229"/>
      <c r="Z125" s="237"/>
      <c r="AA125" s="238"/>
      <c r="AB125" s="50"/>
      <c r="AC125" s="50"/>
      <c r="AD125" s="50"/>
      <c r="AE125" s="50"/>
      <c r="AF125" s="50"/>
      <c r="AG125" s="50"/>
      <c r="AH125" s="50"/>
      <c r="AI125" s="50"/>
      <c r="AJ125" s="50"/>
      <c r="AK125" s="50"/>
      <c r="AL125" s="50"/>
      <c r="AM125" s="50"/>
      <c r="AN125" s="50"/>
      <c r="AO125" s="50"/>
      <c r="AP125" s="50"/>
      <c r="AQ125" s="50"/>
      <c r="AR125" s="50"/>
      <c r="AS125" s="50"/>
      <c r="AT125" s="50"/>
      <c r="AU125" s="50"/>
      <c r="AV125" s="50"/>
      <c r="AW125" s="50"/>
      <c r="AX125" s="50"/>
      <c r="AY125" s="50"/>
      <c r="AZ125" s="50"/>
      <c r="BA125" s="50"/>
      <c r="BB125" s="50"/>
      <c r="BC125" s="50"/>
      <c r="BD125" s="50"/>
      <c r="BE125" s="50"/>
      <c r="BF125" s="50"/>
      <c r="BG125" s="50"/>
      <c r="BH125" s="50"/>
      <c r="BI125" s="50"/>
      <c r="BJ125" s="50"/>
      <c r="BK125" s="50"/>
      <c r="BL125" s="50"/>
      <c r="BM125" s="50"/>
      <c r="BN125" s="50"/>
      <c r="BO125" s="50"/>
      <c r="BP125" s="50"/>
      <c r="BQ125" s="50"/>
      <c r="BR125" s="50"/>
      <c r="BS125" s="50"/>
      <c r="BT125" s="50"/>
      <c r="BU125" s="50"/>
      <c r="BV125" s="50"/>
      <c r="BW125" s="50"/>
      <c r="BX125" s="50"/>
      <c r="BY125" s="50"/>
      <c r="BZ125" s="50"/>
      <c r="CA125" s="50"/>
      <c r="CB125" s="50"/>
      <c r="CC125" s="50"/>
      <c r="CD125" s="50"/>
      <c r="CE125" s="50"/>
      <c r="CF125" s="50"/>
      <c r="CG125" s="50"/>
      <c r="CH125" s="50"/>
      <c r="CI125" s="50"/>
      <c r="CJ125" s="50"/>
      <c r="CK125" s="50"/>
      <c r="CL125" s="50"/>
      <c r="CM125" s="50"/>
      <c r="CN125" s="50"/>
      <c r="CO125" s="50"/>
      <c r="CP125" s="50"/>
      <c r="CQ125" s="50"/>
      <c r="CR125" s="50"/>
      <c r="CS125" s="50"/>
      <c r="CT125" s="50"/>
      <c r="CU125" s="50"/>
      <c r="CV125" s="50"/>
      <c r="CW125" s="50"/>
      <c r="CX125" s="50"/>
      <c r="CY125" s="50"/>
      <c r="CZ125" s="50"/>
      <c r="DA125" s="50"/>
      <c r="DB125" s="50"/>
      <c r="DC125" s="50"/>
      <c r="DD125" s="50"/>
      <c r="DE125" s="50"/>
      <c r="DF125" s="50"/>
    </row>
    <row r="126" spans="1:110" ht="30" x14ac:dyDescent="0.25">
      <c r="A126" s="216">
        <v>40</v>
      </c>
      <c r="B126" s="293"/>
      <c r="C126" s="217" t="s">
        <v>521</v>
      </c>
      <c r="D126" s="168" t="s">
        <v>141</v>
      </c>
      <c r="E126" s="159"/>
      <c r="F126" s="167"/>
      <c r="G126" s="167"/>
      <c r="H126" s="167"/>
      <c r="I126" s="162">
        <v>4500</v>
      </c>
      <c r="J126" s="167">
        <f t="shared" si="3"/>
        <v>0</v>
      </c>
      <c r="K126" s="167"/>
      <c r="L126" s="167">
        <v>5300</v>
      </c>
      <c r="M126" s="158"/>
      <c r="N126" s="158"/>
      <c r="O126" s="158"/>
      <c r="P126" s="158"/>
      <c r="Q126" s="254" t="s">
        <v>645</v>
      </c>
      <c r="R126" s="225"/>
      <c r="S126" s="229" t="s">
        <v>572</v>
      </c>
      <c r="T126" s="229"/>
      <c r="U126" s="229"/>
      <c r="V126" s="229"/>
      <c r="W126" s="229"/>
      <c r="X126" s="229"/>
      <c r="Y126" s="229"/>
      <c r="Z126" s="229" t="s">
        <v>544</v>
      </c>
      <c r="AA126" s="238"/>
      <c r="AB126" s="50"/>
      <c r="AC126" s="50"/>
      <c r="AD126" s="50"/>
      <c r="AE126" s="50"/>
      <c r="AF126" s="50"/>
      <c r="AG126" s="50"/>
      <c r="AH126" s="50"/>
      <c r="AI126" s="50"/>
      <c r="AJ126" s="50"/>
      <c r="AK126" s="50"/>
      <c r="AL126" s="50"/>
      <c r="AM126" s="50"/>
      <c r="AN126" s="50"/>
      <c r="AO126" s="50"/>
      <c r="AP126" s="50"/>
      <c r="AQ126" s="50"/>
      <c r="AR126" s="50"/>
      <c r="AS126" s="50"/>
      <c r="AT126" s="50"/>
      <c r="AU126" s="50"/>
      <c r="AV126" s="50"/>
      <c r="AW126" s="50"/>
      <c r="AX126" s="50"/>
      <c r="AY126" s="50"/>
      <c r="AZ126" s="50"/>
      <c r="BA126" s="50"/>
      <c r="BB126" s="50"/>
      <c r="BC126" s="50"/>
      <c r="BD126" s="50"/>
      <c r="BE126" s="50"/>
      <c r="BF126" s="50"/>
      <c r="BG126" s="50"/>
      <c r="BH126" s="50"/>
      <c r="BI126" s="50"/>
      <c r="BJ126" s="50"/>
      <c r="BK126" s="50"/>
      <c r="BL126" s="50"/>
      <c r="BM126" s="50"/>
      <c r="BN126" s="50"/>
      <c r="BO126" s="50"/>
      <c r="BP126" s="50"/>
      <c r="BQ126" s="50"/>
      <c r="BR126" s="50"/>
      <c r="BS126" s="50"/>
      <c r="BT126" s="50"/>
      <c r="BU126" s="50"/>
      <c r="BV126" s="50"/>
      <c r="BW126" s="50"/>
      <c r="BX126" s="50"/>
      <c r="BY126" s="50"/>
      <c r="BZ126" s="50"/>
      <c r="CA126" s="50"/>
      <c r="CB126" s="50"/>
      <c r="CC126" s="50"/>
      <c r="CD126" s="50"/>
      <c r="CE126" s="50"/>
      <c r="CF126" s="50"/>
      <c r="CG126" s="50"/>
      <c r="CH126" s="50"/>
      <c r="CI126" s="50"/>
      <c r="CJ126" s="50"/>
      <c r="CK126" s="50"/>
      <c r="CL126" s="50"/>
      <c r="CM126" s="50"/>
      <c r="CN126" s="50"/>
      <c r="CO126" s="50"/>
      <c r="CP126" s="50"/>
      <c r="CQ126" s="50"/>
      <c r="CR126" s="50"/>
      <c r="CS126" s="50"/>
      <c r="CT126" s="50"/>
      <c r="CU126" s="50"/>
      <c r="CV126" s="50"/>
      <c r="CW126" s="50"/>
      <c r="CX126" s="50"/>
      <c r="CY126" s="50"/>
      <c r="CZ126" s="50"/>
      <c r="DA126" s="50"/>
      <c r="DB126" s="50"/>
      <c r="DC126" s="50"/>
      <c r="DD126" s="50"/>
      <c r="DE126" s="50"/>
      <c r="DF126" s="50"/>
    </row>
    <row r="127" spans="1:110" ht="60" x14ac:dyDescent="0.25">
      <c r="A127" s="216">
        <v>41</v>
      </c>
      <c r="B127" s="293"/>
      <c r="C127" s="217" t="s">
        <v>521</v>
      </c>
      <c r="D127" s="160" t="s">
        <v>635</v>
      </c>
      <c r="E127" s="159"/>
      <c r="F127" s="167"/>
      <c r="G127" s="167"/>
      <c r="H127" s="167"/>
      <c r="I127" s="162">
        <v>3600</v>
      </c>
      <c r="J127" s="167">
        <f t="shared" si="3"/>
        <v>0</v>
      </c>
      <c r="K127" s="167"/>
      <c r="L127" s="167">
        <v>4000</v>
      </c>
      <c r="M127" s="158"/>
      <c r="N127" s="158"/>
      <c r="O127" s="158"/>
      <c r="P127" s="158"/>
      <c r="Q127" s="254" t="s">
        <v>645</v>
      </c>
      <c r="R127" s="225"/>
      <c r="S127" s="229" t="s">
        <v>572</v>
      </c>
      <c r="T127" s="229"/>
      <c r="U127" s="229"/>
      <c r="V127" s="229"/>
      <c r="W127" s="229"/>
      <c r="X127" s="229"/>
      <c r="Y127" s="229"/>
      <c r="Z127" s="229" t="s">
        <v>546</v>
      </c>
      <c r="AA127" s="238"/>
      <c r="AB127" s="50"/>
      <c r="AC127" s="50"/>
      <c r="AD127" s="50"/>
      <c r="AE127" s="50"/>
      <c r="AF127" s="50"/>
      <c r="AG127" s="50"/>
      <c r="AH127" s="50"/>
      <c r="AI127" s="50"/>
      <c r="AJ127" s="50"/>
      <c r="AK127" s="50"/>
      <c r="AL127" s="50"/>
      <c r="AM127" s="50"/>
      <c r="AN127" s="50"/>
      <c r="AO127" s="50"/>
      <c r="AP127" s="50"/>
      <c r="AQ127" s="50"/>
      <c r="AR127" s="50"/>
      <c r="AS127" s="50"/>
      <c r="AT127" s="50"/>
      <c r="AU127" s="50"/>
      <c r="AV127" s="50"/>
      <c r="AW127" s="50"/>
      <c r="AX127" s="50"/>
      <c r="AY127" s="50"/>
      <c r="AZ127" s="50"/>
      <c r="BA127" s="50"/>
      <c r="BB127" s="50"/>
      <c r="BC127" s="50"/>
      <c r="BD127" s="50"/>
      <c r="BE127" s="50"/>
      <c r="BF127" s="50"/>
      <c r="BG127" s="50"/>
      <c r="BH127" s="50"/>
      <c r="BI127" s="50"/>
      <c r="BJ127" s="50"/>
      <c r="BK127" s="50"/>
      <c r="BL127" s="50"/>
      <c r="BM127" s="50"/>
      <c r="BN127" s="50"/>
      <c r="BO127" s="50"/>
      <c r="BP127" s="50"/>
      <c r="BQ127" s="50"/>
      <c r="BR127" s="50"/>
      <c r="BS127" s="50"/>
      <c r="BT127" s="50"/>
      <c r="BU127" s="50"/>
      <c r="BV127" s="50"/>
      <c r="BW127" s="50"/>
      <c r="BX127" s="50"/>
      <c r="BY127" s="50"/>
      <c r="BZ127" s="50"/>
      <c r="CA127" s="50"/>
      <c r="CB127" s="50"/>
      <c r="CC127" s="50"/>
      <c r="CD127" s="50"/>
      <c r="CE127" s="50"/>
      <c r="CF127" s="50"/>
      <c r="CG127" s="50"/>
      <c r="CH127" s="50"/>
      <c r="CI127" s="50"/>
      <c r="CJ127" s="50"/>
      <c r="CK127" s="50"/>
      <c r="CL127" s="50"/>
      <c r="CM127" s="50"/>
      <c r="CN127" s="50"/>
      <c r="CO127" s="50"/>
      <c r="CP127" s="50"/>
      <c r="CQ127" s="50"/>
      <c r="CR127" s="50"/>
      <c r="CS127" s="50"/>
      <c r="CT127" s="50"/>
      <c r="CU127" s="50"/>
      <c r="CV127" s="50"/>
      <c r="CW127" s="50"/>
      <c r="CX127" s="50"/>
      <c r="CY127" s="50"/>
      <c r="CZ127" s="50"/>
      <c r="DA127" s="50"/>
      <c r="DB127" s="50"/>
      <c r="DC127" s="50"/>
      <c r="DD127" s="50"/>
      <c r="DE127" s="50"/>
      <c r="DF127" s="50"/>
    </row>
    <row r="128" spans="1:110" ht="30" x14ac:dyDescent="0.25">
      <c r="A128" s="296"/>
      <c r="B128" s="293"/>
      <c r="C128" s="217"/>
      <c r="D128" s="168" t="s">
        <v>142</v>
      </c>
      <c r="E128" s="158"/>
      <c r="F128" s="167"/>
      <c r="G128" s="167"/>
      <c r="H128" s="167"/>
      <c r="I128" s="164">
        <v>1300</v>
      </c>
      <c r="J128" s="167">
        <f t="shared" si="3"/>
        <v>0</v>
      </c>
      <c r="K128" s="167"/>
      <c r="L128" s="167">
        <f t="shared" si="4"/>
        <v>0</v>
      </c>
      <c r="M128" s="158"/>
      <c r="N128" s="158"/>
      <c r="O128" s="158"/>
      <c r="P128" s="158"/>
      <c r="Q128" s="259" t="s">
        <v>780</v>
      </c>
      <c r="R128" s="222"/>
      <c r="S128" s="229" t="s">
        <v>572</v>
      </c>
      <c r="T128" s="229"/>
      <c r="U128" s="229"/>
      <c r="V128" s="229"/>
      <c r="W128" s="229"/>
      <c r="X128" s="229"/>
      <c r="Y128" s="229"/>
      <c r="Z128" s="237"/>
      <c r="AA128" s="238"/>
      <c r="AB128" s="50"/>
      <c r="AC128" s="50"/>
      <c r="AD128" s="50"/>
      <c r="AE128" s="50"/>
      <c r="AF128" s="50"/>
      <c r="AG128" s="50"/>
      <c r="AH128" s="50"/>
      <c r="AI128" s="50"/>
      <c r="AJ128" s="50"/>
      <c r="AK128" s="50"/>
      <c r="AL128" s="50"/>
      <c r="AM128" s="50"/>
      <c r="AN128" s="50"/>
      <c r="AO128" s="50"/>
      <c r="AP128" s="50"/>
      <c r="AQ128" s="50"/>
      <c r="AR128" s="50"/>
      <c r="AS128" s="50"/>
      <c r="AT128" s="50"/>
      <c r="AU128" s="50"/>
      <c r="AV128" s="50"/>
      <c r="AW128" s="50"/>
      <c r="AX128" s="50"/>
      <c r="AY128" s="50"/>
      <c r="AZ128" s="50"/>
      <c r="BA128" s="50"/>
      <c r="BB128" s="50"/>
      <c r="BC128" s="50"/>
      <c r="BD128" s="50"/>
      <c r="BE128" s="50"/>
      <c r="BF128" s="50"/>
      <c r="BG128" s="50"/>
      <c r="BH128" s="50"/>
      <c r="BI128" s="50"/>
      <c r="BJ128" s="50"/>
      <c r="BK128" s="50"/>
      <c r="BL128" s="50"/>
      <c r="BM128" s="50"/>
      <c r="BN128" s="50"/>
      <c r="BO128" s="50"/>
      <c r="BP128" s="50"/>
      <c r="BQ128" s="50"/>
      <c r="BR128" s="50"/>
      <c r="BS128" s="50"/>
      <c r="BT128" s="50"/>
      <c r="BU128" s="50"/>
      <c r="BV128" s="50"/>
      <c r="BW128" s="50"/>
      <c r="BX128" s="50"/>
      <c r="BY128" s="50"/>
      <c r="BZ128" s="50"/>
      <c r="CA128" s="50"/>
      <c r="CB128" s="50"/>
      <c r="CC128" s="50"/>
      <c r="CD128" s="50"/>
      <c r="CE128" s="50"/>
      <c r="CF128" s="50"/>
      <c r="CG128" s="50"/>
      <c r="CH128" s="50"/>
      <c r="CI128" s="50"/>
      <c r="CJ128" s="50"/>
      <c r="CK128" s="50"/>
      <c r="CL128" s="50"/>
      <c r="CM128" s="50"/>
      <c r="CN128" s="50"/>
      <c r="CO128" s="50"/>
      <c r="CP128" s="50"/>
      <c r="CQ128" s="50"/>
      <c r="CR128" s="50"/>
      <c r="CS128" s="50"/>
      <c r="CT128" s="50"/>
      <c r="CU128" s="50"/>
      <c r="CV128" s="50"/>
      <c r="CW128" s="50"/>
      <c r="CX128" s="50"/>
      <c r="CY128" s="50"/>
      <c r="CZ128" s="50"/>
      <c r="DA128" s="50"/>
      <c r="DB128" s="50"/>
      <c r="DC128" s="50"/>
      <c r="DD128" s="50"/>
      <c r="DE128" s="50"/>
      <c r="DF128" s="50"/>
    </row>
    <row r="129" spans="1:110" ht="30" x14ac:dyDescent="0.25">
      <c r="A129" s="296"/>
      <c r="B129" s="293"/>
      <c r="C129" s="217"/>
      <c r="D129" s="168" t="s">
        <v>143</v>
      </c>
      <c r="E129" s="158"/>
      <c r="F129" s="167"/>
      <c r="G129" s="167"/>
      <c r="H129" s="167"/>
      <c r="I129" s="164">
        <v>700</v>
      </c>
      <c r="J129" s="167">
        <f t="shared" si="3"/>
        <v>0</v>
      </c>
      <c r="K129" s="167"/>
      <c r="L129" s="167">
        <f t="shared" si="4"/>
        <v>0</v>
      </c>
      <c r="M129" s="158"/>
      <c r="N129" s="158"/>
      <c r="O129" s="158"/>
      <c r="P129" s="158"/>
      <c r="Q129" s="259" t="s">
        <v>780</v>
      </c>
      <c r="R129" s="222"/>
      <c r="S129" s="229" t="s">
        <v>572</v>
      </c>
      <c r="T129" s="229"/>
      <c r="U129" s="229"/>
      <c r="V129" s="229"/>
      <c r="W129" s="229"/>
      <c r="X129" s="229"/>
      <c r="Y129" s="229"/>
      <c r="Z129" s="237"/>
      <c r="AA129" s="238"/>
      <c r="AB129" s="50"/>
      <c r="AC129" s="50"/>
      <c r="AD129" s="50"/>
      <c r="AE129" s="50"/>
      <c r="AF129" s="50"/>
      <c r="AG129" s="50"/>
      <c r="AH129" s="50"/>
      <c r="AI129" s="50"/>
      <c r="AJ129" s="50"/>
      <c r="AK129" s="50"/>
      <c r="AL129" s="50"/>
      <c r="AM129" s="50"/>
      <c r="AN129" s="50"/>
      <c r="AO129" s="50"/>
      <c r="AP129" s="50"/>
      <c r="AQ129" s="50"/>
      <c r="AR129" s="50"/>
      <c r="AS129" s="50"/>
      <c r="AT129" s="50"/>
      <c r="AU129" s="50"/>
      <c r="AV129" s="50"/>
      <c r="AW129" s="50"/>
      <c r="AX129" s="50"/>
      <c r="AY129" s="50"/>
      <c r="AZ129" s="50"/>
      <c r="BA129" s="50"/>
      <c r="BB129" s="50"/>
      <c r="BC129" s="50"/>
      <c r="BD129" s="50"/>
      <c r="BE129" s="50"/>
      <c r="BF129" s="50"/>
      <c r="BG129" s="50"/>
      <c r="BH129" s="50"/>
      <c r="BI129" s="50"/>
      <c r="BJ129" s="50"/>
      <c r="BK129" s="50"/>
      <c r="BL129" s="50"/>
      <c r="BM129" s="50"/>
      <c r="BN129" s="50"/>
      <c r="BO129" s="50"/>
      <c r="BP129" s="50"/>
      <c r="BQ129" s="50"/>
      <c r="BR129" s="50"/>
      <c r="BS129" s="50"/>
      <c r="BT129" s="50"/>
      <c r="BU129" s="50"/>
      <c r="BV129" s="50"/>
      <c r="BW129" s="50"/>
      <c r="BX129" s="50"/>
      <c r="BY129" s="50"/>
      <c r="BZ129" s="50"/>
      <c r="CA129" s="50"/>
      <c r="CB129" s="50"/>
      <c r="CC129" s="50"/>
      <c r="CD129" s="50"/>
      <c r="CE129" s="50"/>
      <c r="CF129" s="50"/>
      <c r="CG129" s="50"/>
      <c r="CH129" s="50"/>
      <c r="CI129" s="50"/>
      <c r="CJ129" s="50"/>
      <c r="CK129" s="50"/>
      <c r="CL129" s="50"/>
      <c r="CM129" s="50"/>
      <c r="CN129" s="50"/>
      <c r="CO129" s="50"/>
      <c r="CP129" s="50"/>
      <c r="CQ129" s="50"/>
      <c r="CR129" s="50"/>
      <c r="CS129" s="50"/>
      <c r="CT129" s="50"/>
      <c r="CU129" s="50"/>
      <c r="CV129" s="50"/>
      <c r="CW129" s="50"/>
      <c r="CX129" s="50"/>
      <c r="CY129" s="50"/>
      <c r="CZ129" s="50"/>
      <c r="DA129" s="50"/>
      <c r="DB129" s="50"/>
      <c r="DC129" s="50"/>
      <c r="DD129" s="50"/>
      <c r="DE129" s="50"/>
      <c r="DF129" s="50"/>
    </row>
    <row r="130" spans="1:110" x14ac:dyDescent="0.25">
      <c r="A130" s="219"/>
      <c r="B130" s="219">
        <v>3</v>
      </c>
      <c r="C130" s="219"/>
      <c r="D130" s="157" t="s">
        <v>355</v>
      </c>
      <c r="E130" s="158"/>
      <c r="F130" s="167"/>
      <c r="G130" s="167"/>
      <c r="H130" s="167"/>
      <c r="I130" s="326">
        <v>0</v>
      </c>
      <c r="J130" s="167">
        <f t="shared" si="3"/>
        <v>0</v>
      </c>
      <c r="K130" s="167"/>
      <c r="L130" s="167">
        <f t="shared" si="4"/>
        <v>0</v>
      </c>
      <c r="M130" s="158"/>
      <c r="N130" s="158"/>
      <c r="O130" s="158"/>
      <c r="P130" s="158"/>
      <c r="Q130" s="254"/>
      <c r="R130" s="222"/>
      <c r="S130" s="229" t="s">
        <v>572</v>
      </c>
      <c r="T130" s="229"/>
      <c r="U130" s="229"/>
      <c r="V130" s="229"/>
      <c r="W130" s="229"/>
      <c r="X130" s="229"/>
      <c r="Y130" s="229"/>
      <c r="Z130" s="237"/>
      <c r="AA130" s="238"/>
      <c r="AB130" s="50"/>
      <c r="AC130" s="50"/>
      <c r="AD130" s="50"/>
      <c r="AE130" s="50"/>
      <c r="AF130" s="50"/>
      <c r="AG130" s="50"/>
      <c r="AH130" s="50"/>
      <c r="AI130" s="50"/>
      <c r="AJ130" s="50"/>
      <c r="AK130" s="50"/>
      <c r="AL130" s="50"/>
      <c r="AM130" s="50"/>
      <c r="AN130" s="50"/>
      <c r="AO130" s="50"/>
      <c r="AP130" s="50"/>
      <c r="AQ130" s="50"/>
      <c r="AR130" s="50"/>
      <c r="AS130" s="50"/>
      <c r="AT130" s="50"/>
      <c r="AU130" s="50"/>
      <c r="AV130" s="50"/>
      <c r="AW130" s="50"/>
      <c r="AX130" s="50"/>
      <c r="AY130" s="50"/>
      <c r="AZ130" s="50"/>
      <c r="BA130" s="50"/>
      <c r="BB130" s="50"/>
      <c r="BC130" s="50"/>
      <c r="BD130" s="50"/>
      <c r="BE130" s="50"/>
      <c r="BF130" s="50"/>
      <c r="BG130" s="50"/>
      <c r="BH130" s="50"/>
      <c r="BI130" s="50"/>
      <c r="BJ130" s="50"/>
      <c r="BK130" s="50"/>
      <c r="BL130" s="50"/>
      <c r="BM130" s="50"/>
      <c r="BN130" s="50"/>
      <c r="BO130" s="50"/>
      <c r="BP130" s="50"/>
      <c r="BQ130" s="50"/>
      <c r="BR130" s="50"/>
      <c r="BS130" s="50"/>
      <c r="BT130" s="50"/>
      <c r="BU130" s="50"/>
      <c r="BV130" s="50"/>
      <c r="BW130" s="50"/>
      <c r="BX130" s="50"/>
      <c r="BY130" s="50"/>
      <c r="BZ130" s="50"/>
      <c r="CA130" s="50"/>
      <c r="CB130" s="50"/>
      <c r="CC130" s="50"/>
      <c r="CD130" s="50"/>
      <c r="CE130" s="50"/>
      <c r="CF130" s="50"/>
      <c r="CG130" s="50"/>
      <c r="CH130" s="50"/>
      <c r="CI130" s="50"/>
      <c r="CJ130" s="50"/>
      <c r="CK130" s="50"/>
      <c r="CL130" s="50"/>
      <c r="CM130" s="50"/>
      <c r="CN130" s="50"/>
      <c r="CO130" s="50"/>
      <c r="CP130" s="50"/>
      <c r="CQ130" s="50"/>
      <c r="CR130" s="50"/>
      <c r="CS130" s="50"/>
      <c r="CT130" s="50"/>
      <c r="CU130" s="50"/>
      <c r="CV130" s="50"/>
      <c r="CW130" s="50"/>
      <c r="CX130" s="50"/>
      <c r="CY130" s="50"/>
      <c r="CZ130" s="50"/>
      <c r="DA130" s="50"/>
      <c r="DB130" s="50"/>
      <c r="DC130" s="50"/>
      <c r="DD130" s="50"/>
      <c r="DE130" s="50"/>
      <c r="DF130" s="50"/>
    </row>
    <row r="131" spans="1:110" x14ac:dyDescent="0.25">
      <c r="A131" s="219"/>
      <c r="B131" s="219"/>
      <c r="C131" s="219"/>
      <c r="D131" s="157" t="s">
        <v>783</v>
      </c>
      <c r="E131" s="158"/>
      <c r="F131" s="167"/>
      <c r="G131" s="167"/>
      <c r="H131" s="167"/>
      <c r="I131" s="326"/>
      <c r="J131" s="167"/>
      <c r="K131" s="167"/>
      <c r="L131" s="167"/>
      <c r="M131" s="158"/>
      <c r="N131" s="158"/>
      <c r="O131" s="158"/>
      <c r="P131" s="158"/>
      <c r="Q131" s="254"/>
      <c r="R131" s="222"/>
      <c r="S131" s="229"/>
      <c r="T131" s="229"/>
      <c r="U131" s="229"/>
      <c r="V131" s="229"/>
      <c r="W131" s="229"/>
      <c r="X131" s="229"/>
      <c r="Y131" s="229"/>
      <c r="Z131" s="237"/>
      <c r="AA131" s="238"/>
      <c r="AB131" s="50"/>
      <c r="AC131" s="50"/>
      <c r="AD131" s="50"/>
      <c r="AE131" s="50"/>
      <c r="AF131" s="50"/>
      <c r="AG131" s="50"/>
      <c r="AH131" s="50"/>
      <c r="AI131" s="50"/>
      <c r="AJ131" s="50"/>
      <c r="AK131" s="50"/>
      <c r="AL131" s="50"/>
      <c r="AM131" s="50"/>
      <c r="AN131" s="50"/>
      <c r="AO131" s="50"/>
      <c r="AP131" s="50"/>
      <c r="AQ131" s="50"/>
      <c r="AR131" s="50"/>
      <c r="AS131" s="50"/>
      <c r="AT131" s="50"/>
      <c r="AU131" s="50"/>
      <c r="AV131" s="50"/>
      <c r="AW131" s="50"/>
      <c r="AX131" s="50"/>
      <c r="AY131" s="50"/>
      <c r="AZ131" s="50"/>
      <c r="BA131" s="50"/>
      <c r="BB131" s="50"/>
      <c r="BC131" s="50"/>
      <c r="BD131" s="50"/>
      <c r="BE131" s="50"/>
      <c r="BF131" s="50"/>
      <c r="BG131" s="50"/>
      <c r="BH131" s="50"/>
      <c r="BI131" s="50"/>
      <c r="BJ131" s="50"/>
      <c r="BK131" s="50"/>
      <c r="BL131" s="50"/>
      <c r="BM131" s="50"/>
      <c r="BN131" s="50"/>
      <c r="BO131" s="50"/>
      <c r="BP131" s="50"/>
      <c r="BQ131" s="50"/>
      <c r="BR131" s="50"/>
      <c r="BS131" s="50"/>
      <c r="BT131" s="50"/>
      <c r="BU131" s="50"/>
      <c r="BV131" s="50"/>
      <c r="BW131" s="50"/>
      <c r="BX131" s="50"/>
      <c r="BY131" s="50"/>
      <c r="BZ131" s="50"/>
      <c r="CA131" s="50"/>
      <c r="CB131" s="50"/>
      <c r="CC131" s="50"/>
      <c r="CD131" s="50"/>
      <c r="CE131" s="50"/>
      <c r="CF131" s="50"/>
      <c r="CG131" s="50"/>
      <c r="CH131" s="50"/>
      <c r="CI131" s="50"/>
      <c r="CJ131" s="50"/>
      <c r="CK131" s="50"/>
      <c r="CL131" s="50"/>
      <c r="CM131" s="50"/>
      <c r="CN131" s="50"/>
      <c r="CO131" s="50"/>
      <c r="CP131" s="50"/>
      <c r="CQ131" s="50"/>
      <c r="CR131" s="50"/>
      <c r="CS131" s="50"/>
      <c r="CT131" s="50"/>
      <c r="CU131" s="50"/>
      <c r="CV131" s="50"/>
      <c r="CW131" s="50"/>
      <c r="CX131" s="50"/>
      <c r="CY131" s="50"/>
      <c r="CZ131" s="50"/>
      <c r="DA131" s="50"/>
      <c r="DB131" s="50"/>
      <c r="DC131" s="50"/>
      <c r="DD131" s="50"/>
      <c r="DE131" s="50"/>
      <c r="DF131" s="50"/>
    </row>
    <row r="132" spans="1:110" ht="30" x14ac:dyDescent="0.25">
      <c r="A132" s="219"/>
      <c r="B132" s="219"/>
      <c r="C132" s="219"/>
      <c r="D132" s="260" t="s">
        <v>784</v>
      </c>
      <c r="E132" s="158"/>
      <c r="F132" s="167"/>
      <c r="G132" s="167"/>
      <c r="H132" s="167"/>
      <c r="I132" s="326"/>
      <c r="J132" s="167"/>
      <c r="K132" s="167">
        <v>1300</v>
      </c>
      <c r="L132" s="167">
        <v>1500</v>
      </c>
      <c r="M132" s="158"/>
      <c r="N132" s="158"/>
      <c r="O132" s="158"/>
      <c r="P132" s="158"/>
      <c r="Q132" s="254" t="s">
        <v>15</v>
      </c>
      <c r="R132" s="222"/>
      <c r="S132" s="229"/>
      <c r="T132" s="229"/>
      <c r="U132" s="229"/>
      <c r="V132" s="229"/>
      <c r="W132" s="229"/>
      <c r="X132" s="229"/>
      <c r="Y132" s="229"/>
      <c r="Z132" s="237"/>
      <c r="AA132" s="238"/>
      <c r="AB132" s="50"/>
      <c r="AC132" s="50"/>
      <c r="AD132" s="50"/>
      <c r="AE132" s="50"/>
      <c r="AF132" s="50"/>
      <c r="AG132" s="50"/>
      <c r="AH132" s="50"/>
      <c r="AI132" s="50"/>
      <c r="AJ132" s="50"/>
      <c r="AK132" s="50"/>
      <c r="AL132" s="50"/>
      <c r="AM132" s="50"/>
      <c r="AN132" s="50"/>
      <c r="AO132" s="50"/>
      <c r="AP132" s="50"/>
      <c r="AQ132" s="50"/>
      <c r="AR132" s="50"/>
      <c r="AS132" s="50"/>
      <c r="AT132" s="50"/>
      <c r="AU132" s="50"/>
      <c r="AV132" s="50"/>
      <c r="AW132" s="50"/>
      <c r="AX132" s="50"/>
      <c r="AY132" s="50"/>
      <c r="AZ132" s="50"/>
      <c r="BA132" s="50"/>
      <c r="BB132" s="50"/>
      <c r="BC132" s="50"/>
      <c r="BD132" s="50"/>
      <c r="BE132" s="50"/>
      <c r="BF132" s="50"/>
      <c r="BG132" s="50"/>
      <c r="BH132" s="50"/>
      <c r="BI132" s="50"/>
      <c r="BJ132" s="50"/>
      <c r="BK132" s="50"/>
      <c r="BL132" s="50"/>
      <c r="BM132" s="50"/>
      <c r="BN132" s="50"/>
      <c r="BO132" s="50"/>
      <c r="BP132" s="50"/>
      <c r="BQ132" s="50"/>
      <c r="BR132" s="50"/>
      <c r="BS132" s="50"/>
      <c r="BT132" s="50"/>
      <c r="BU132" s="50"/>
      <c r="BV132" s="50"/>
      <c r="BW132" s="50"/>
      <c r="BX132" s="50"/>
      <c r="BY132" s="50"/>
      <c r="BZ132" s="50"/>
      <c r="CA132" s="50"/>
      <c r="CB132" s="50"/>
      <c r="CC132" s="50"/>
      <c r="CD132" s="50"/>
      <c r="CE132" s="50"/>
      <c r="CF132" s="50"/>
      <c r="CG132" s="50"/>
      <c r="CH132" s="50"/>
      <c r="CI132" s="50"/>
      <c r="CJ132" s="50"/>
      <c r="CK132" s="50"/>
      <c r="CL132" s="50"/>
      <c r="CM132" s="50"/>
      <c r="CN132" s="50"/>
      <c r="CO132" s="50"/>
      <c r="CP132" s="50"/>
      <c r="CQ132" s="50"/>
      <c r="CR132" s="50"/>
      <c r="CS132" s="50"/>
      <c r="CT132" s="50"/>
      <c r="CU132" s="50"/>
      <c r="CV132" s="50"/>
      <c r="CW132" s="50"/>
      <c r="CX132" s="50"/>
      <c r="CY132" s="50"/>
      <c r="CZ132" s="50"/>
      <c r="DA132" s="50"/>
      <c r="DB132" s="50"/>
      <c r="DC132" s="50"/>
      <c r="DD132" s="50"/>
      <c r="DE132" s="50"/>
      <c r="DF132" s="50"/>
    </row>
    <row r="133" spans="1:110" ht="45" x14ac:dyDescent="0.25">
      <c r="A133" s="219"/>
      <c r="B133" s="219"/>
      <c r="C133" s="219"/>
      <c r="D133" s="260" t="s">
        <v>785</v>
      </c>
      <c r="E133" s="158"/>
      <c r="F133" s="167"/>
      <c r="G133" s="167"/>
      <c r="H133" s="167"/>
      <c r="I133" s="326"/>
      <c r="J133" s="167"/>
      <c r="K133" s="167">
        <v>1300</v>
      </c>
      <c r="L133" s="167">
        <v>1500</v>
      </c>
      <c r="M133" s="158"/>
      <c r="N133" s="158"/>
      <c r="O133" s="158"/>
      <c r="P133" s="158"/>
      <c r="Q133" s="254" t="s">
        <v>15</v>
      </c>
      <c r="R133" s="222"/>
      <c r="S133" s="229"/>
      <c r="T133" s="229"/>
      <c r="U133" s="229"/>
      <c r="V133" s="229"/>
      <c r="W133" s="229"/>
      <c r="X133" s="229"/>
      <c r="Y133" s="229"/>
      <c r="Z133" s="237"/>
      <c r="AA133" s="238"/>
      <c r="AB133" s="50"/>
      <c r="AC133" s="50"/>
      <c r="AD133" s="50"/>
      <c r="AE133" s="50"/>
      <c r="AF133" s="50"/>
      <c r="AG133" s="50"/>
      <c r="AH133" s="50"/>
      <c r="AI133" s="50"/>
      <c r="AJ133" s="50"/>
      <c r="AK133" s="50"/>
      <c r="AL133" s="50"/>
      <c r="AM133" s="50"/>
      <c r="AN133" s="50"/>
      <c r="AO133" s="50"/>
      <c r="AP133" s="50"/>
      <c r="AQ133" s="50"/>
      <c r="AR133" s="50"/>
      <c r="AS133" s="50"/>
      <c r="AT133" s="50"/>
      <c r="AU133" s="50"/>
      <c r="AV133" s="50"/>
      <c r="AW133" s="50"/>
      <c r="AX133" s="50"/>
      <c r="AY133" s="50"/>
      <c r="AZ133" s="50"/>
      <c r="BA133" s="50"/>
      <c r="BB133" s="50"/>
      <c r="BC133" s="50"/>
      <c r="BD133" s="50"/>
      <c r="BE133" s="50"/>
      <c r="BF133" s="50"/>
      <c r="BG133" s="50"/>
      <c r="BH133" s="50"/>
      <c r="BI133" s="50"/>
      <c r="BJ133" s="50"/>
      <c r="BK133" s="50"/>
      <c r="BL133" s="50"/>
      <c r="BM133" s="50"/>
      <c r="BN133" s="50"/>
      <c r="BO133" s="50"/>
      <c r="BP133" s="50"/>
      <c r="BQ133" s="50"/>
      <c r="BR133" s="50"/>
      <c r="BS133" s="50"/>
      <c r="BT133" s="50"/>
      <c r="BU133" s="50"/>
      <c r="BV133" s="50"/>
      <c r="BW133" s="50"/>
      <c r="BX133" s="50"/>
      <c r="BY133" s="50"/>
      <c r="BZ133" s="50"/>
      <c r="CA133" s="50"/>
      <c r="CB133" s="50"/>
      <c r="CC133" s="50"/>
      <c r="CD133" s="50"/>
      <c r="CE133" s="50"/>
      <c r="CF133" s="50"/>
      <c r="CG133" s="50"/>
      <c r="CH133" s="50"/>
      <c r="CI133" s="50"/>
      <c r="CJ133" s="50"/>
      <c r="CK133" s="50"/>
      <c r="CL133" s="50"/>
      <c r="CM133" s="50"/>
      <c r="CN133" s="50"/>
      <c r="CO133" s="50"/>
      <c r="CP133" s="50"/>
      <c r="CQ133" s="50"/>
      <c r="CR133" s="50"/>
      <c r="CS133" s="50"/>
      <c r="CT133" s="50"/>
      <c r="CU133" s="50"/>
      <c r="CV133" s="50"/>
      <c r="CW133" s="50"/>
      <c r="CX133" s="50"/>
      <c r="CY133" s="50"/>
      <c r="CZ133" s="50"/>
      <c r="DA133" s="50"/>
      <c r="DB133" s="50"/>
      <c r="DC133" s="50"/>
      <c r="DD133" s="50"/>
      <c r="DE133" s="50"/>
      <c r="DF133" s="50"/>
    </row>
    <row r="134" spans="1:110" ht="75" x14ac:dyDescent="0.25">
      <c r="A134" s="219"/>
      <c r="B134" s="216" t="s">
        <v>499</v>
      </c>
      <c r="C134" s="219"/>
      <c r="D134" s="260" t="s">
        <v>786</v>
      </c>
      <c r="E134" s="158"/>
      <c r="F134" s="167"/>
      <c r="G134" s="167"/>
      <c r="H134" s="167"/>
      <c r="I134" s="326">
        <v>6500</v>
      </c>
      <c r="J134" s="167"/>
      <c r="K134" s="326">
        <v>4000</v>
      </c>
      <c r="L134" s="167">
        <v>5000</v>
      </c>
      <c r="M134" s="158"/>
      <c r="N134" s="158"/>
      <c r="O134" s="158"/>
      <c r="P134" s="158"/>
      <c r="Q134" s="260" t="s">
        <v>789</v>
      </c>
      <c r="R134" s="222"/>
      <c r="S134" s="229"/>
      <c r="T134" s="229"/>
      <c r="U134" s="229"/>
      <c r="V134" s="229"/>
      <c r="W134" s="229"/>
      <c r="X134" s="229"/>
      <c r="Y134" s="229"/>
      <c r="Z134" s="237"/>
      <c r="AA134" s="238"/>
      <c r="AB134" s="50"/>
      <c r="AC134" s="50"/>
      <c r="AD134" s="50"/>
      <c r="AE134" s="50"/>
      <c r="AF134" s="50"/>
      <c r="AG134" s="50"/>
      <c r="AH134" s="50"/>
      <c r="AI134" s="50"/>
      <c r="AJ134" s="50"/>
      <c r="AK134" s="50"/>
      <c r="AL134" s="50"/>
      <c r="AM134" s="50"/>
      <c r="AN134" s="50"/>
      <c r="AO134" s="50"/>
      <c r="AP134" s="50"/>
      <c r="AQ134" s="50"/>
      <c r="AR134" s="50"/>
      <c r="AS134" s="50"/>
      <c r="AT134" s="50"/>
      <c r="AU134" s="50"/>
      <c r="AV134" s="50"/>
      <c r="AW134" s="50"/>
      <c r="AX134" s="50"/>
      <c r="AY134" s="50"/>
      <c r="AZ134" s="50"/>
      <c r="BA134" s="50"/>
      <c r="BB134" s="50"/>
      <c r="BC134" s="50"/>
      <c r="BD134" s="50"/>
      <c r="BE134" s="50"/>
      <c r="BF134" s="50"/>
      <c r="BG134" s="50"/>
      <c r="BH134" s="50"/>
      <c r="BI134" s="50"/>
      <c r="BJ134" s="50"/>
      <c r="BK134" s="50"/>
      <c r="BL134" s="50"/>
      <c r="BM134" s="50"/>
      <c r="BN134" s="50"/>
      <c r="BO134" s="50"/>
      <c r="BP134" s="50"/>
      <c r="BQ134" s="50"/>
      <c r="BR134" s="50"/>
      <c r="BS134" s="50"/>
      <c r="BT134" s="50"/>
      <c r="BU134" s="50"/>
      <c r="BV134" s="50"/>
      <c r="BW134" s="50"/>
      <c r="BX134" s="50"/>
      <c r="BY134" s="50"/>
      <c r="BZ134" s="50"/>
      <c r="CA134" s="50"/>
      <c r="CB134" s="50"/>
      <c r="CC134" s="50"/>
      <c r="CD134" s="50"/>
      <c r="CE134" s="50"/>
      <c r="CF134" s="50"/>
      <c r="CG134" s="50"/>
      <c r="CH134" s="50"/>
      <c r="CI134" s="50"/>
      <c r="CJ134" s="50"/>
      <c r="CK134" s="50"/>
      <c r="CL134" s="50"/>
      <c r="CM134" s="50"/>
      <c r="CN134" s="50"/>
      <c r="CO134" s="50"/>
      <c r="CP134" s="50"/>
      <c r="CQ134" s="50"/>
      <c r="CR134" s="50"/>
      <c r="CS134" s="50"/>
      <c r="CT134" s="50"/>
      <c r="CU134" s="50"/>
      <c r="CV134" s="50"/>
      <c r="CW134" s="50"/>
      <c r="CX134" s="50"/>
      <c r="CY134" s="50"/>
      <c r="CZ134" s="50"/>
      <c r="DA134" s="50"/>
      <c r="DB134" s="50"/>
      <c r="DC134" s="50"/>
      <c r="DD134" s="50"/>
      <c r="DE134" s="50"/>
      <c r="DF134" s="50"/>
    </row>
    <row r="135" spans="1:110" ht="60" x14ac:dyDescent="0.25">
      <c r="A135" s="219"/>
      <c r="B135" s="216" t="s">
        <v>505</v>
      </c>
      <c r="C135" s="219"/>
      <c r="D135" s="299" t="s">
        <v>787</v>
      </c>
      <c r="E135" s="158"/>
      <c r="F135" s="167"/>
      <c r="G135" s="167"/>
      <c r="H135" s="167"/>
      <c r="I135" s="326">
        <v>1200</v>
      </c>
      <c r="J135" s="167"/>
      <c r="K135" s="326">
        <v>2500</v>
      </c>
      <c r="L135" s="167">
        <v>2500</v>
      </c>
      <c r="M135" s="158"/>
      <c r="N135" s="158"/>
      <c r="O135" s="158"/>
      <c r="P135" s="158"/>
      <c r="Q135" s="260" t="s">
        <v>792</v>
      </c>
      <c r="R135" s="222"/>
      <c r="S135" s="229"/>
      <c r="T135" s="229"/>
      <c r="U135" s="229"/>
      <c r="V135" s="229"/>
      <c r="W135" s="229"/>
      <c r="X135" s="229"/>
      <c r="Y135" s="229"/>
      <c r="Z135" s="237"/>
      <c r="AA135" s="238"/>
      <c r="AB135" s="50"/>
      <c r="AC135" s="50"/>
      <c r="AD135" s="50"/>
      <c r="AE135" s="50"/>
      <c r="AF135" s="50"/>
      <c r="AG135" s="50"/>
      <c r="AH135" s="50"/>
      <c r="AI135" s="50"/>
      <c r="AJ135" s="50"/>
      <c r="AK135" s="50"/>
      <c r="AL135" s="50"/>
      <c r="AM135" s="50"/>
      <c r="AN135" s="50"/>
      <c r="AO135" s="50"/>
      <c r="AP135" s="50"/>
      <c r="AQ135" s="50"/>
      <c r="AR135" s="50"/>
      <c r="AS135" s="50"/>
      <c r="AT135" s="50"/>
      <c r="AU135" s="50"/>
      <c r="AV135" s="50"/>
      <c r="AW135" s="50"/>
      <c r="AX135" s="50"/>
      <c r="AY135" s="50"/>
      <c r="AZ135" s="50"/>
      <c r="BA135" s="50"/>
      <c r="BB135" s="50"/>
      <c r="BC135" s="50"/>
      <c r="BD135" s="50"/>
      <c r="BE135" s="50"/>
      <c r="BF135" s="50"/>
      <c r="BG135" s="50"/>
      <c r="BH135" s="50"/>
      <c r="BI135" s="50"/>
      <c r="BJ135" s="50"/>
      <c r="BK135" s="50"/>
      <c r="BL135" s="50"/>
      <c r="BM135" s="50"/>
      <c r="BN135" s="50"/>
      <c r="BO135" s="50"/>
      <c r="BP135" s="50"/>
      <c r="BQ135" s="50"/>
      <c r="BR135" s="50"/>
      <c r="BS135" s="50"/>
      <c r="BT135" s="50"/>
      <c r="BU135" s="50"/>
      <c r="BV135" s="50"/>
      <c r="BW135" s="50"/>
      <c r="BX135" s="50"/>
      <c r="BY135" s="50"/>
      <c r="BZ135" s="50"/>
      <c r="CA135" s="50"/>
      <c r="CB135" s="50"/>
      <c r="CC135" s="50"/>
      <c r="CD135" s="50"/>
      <c r="CE135" s="50"/>
      <c r="CF135" s="50"/>
      <c r="CG135" s="50"/>
      <c r="CH135" s="50"/>
      <c r="CI135" s="50"/>
      <c r="CJ135" s="50"/>
      <c r="CK135" s="50"/>
      <c r="CL135" s="50"/>
      <c r="CM135" s="50"/>
      <c r="CN135" s="50"/>
      <c r="CO135" s="50"/>
      <c r="CP135" s="50"/>
      <c r="CQ135" s="50"/>
      <c r="CR135" s="50"/>
      <c r="CS135" s="50"/>
      <c r="CT135" s="50"/>
      <c r="CU135" s="50"/>
      <c r="CV135" s="50"/>
      <c r="CW135" s="50"/>
      <c r="CX135" s="50"/>
      <c r="CY135" s="50"/>
      <c r="CZ135" s="50"/>
      <c r="DA135" s="50"/>
      <c r="DB135" s="50"/>
      <c r="DC135" s="50"/>
      <c r="DD135" s="50"/>
      <c r="DE135" s="50"/>
      <c r="DF135" s="50"/>
    </row>
    <row r="136" spans="1:110" ht="60" x14ac:dyDescent="0.25">
      <c r="A136" s="219"/>
      <c r="B136" s="216" t="s">
        <v>502</v>
      </c>
      <c r="C136" s="219"/>
      <c r="D136" s="299"/>
      <c r="E136" s="158"/>
      <c r="F136" s="167"/>
      <c r="G136" s="167"/>
      <c r="H136" s="167"/>
      <c r="I136" s="326">
        <v>1200</v>
      </c>
      <c r="J136" s="167"/>
      <c r="K136" s="326">
        <v>2500</v>
      </c>
      <c r="L136" s="167">
        <v>2500</v>
      </c>
      <c r="M136" s="158"/>
      <c r="N136" s="158"/>
      <c r="O136" s="158"/>
      <c r="P136" s="158"/>
      <c r="Q136" s="260" t="s">
        <v>793</v>
      </c>
      <c r="R136" s="222"/>
      <c r="S136" s="229"/>
      <c r="T136" s="229"/>
      <c r="U136" s="229"/>
      <c r="V136" s="229"/>
      <c r="W136" s="229"/>
      <c r="X136" s="229"/>
      <c r="Y136" s="229"/>
      <c r="Z136" s="237"/>
      <c r="AA136" s="238"/>
      <c r="AB136" s="50"/>
      <c r="AC136" s="50"/>
      <c r="AD136" s="50"/>
      <c r="AE136" s="50"/>
      <c r="AF136" s="50"/>
      <c r="AG136" s="50"/>
      <c r="AH136" s="50"/>
      <c r="AI136" s="50"/>
      <c r="AJ136" s="50"/>
      <c r="AK136" s="50"/>
      <c r="AL136" s="50"/>
      <c r="AM136" s="50"/>
      <c r="AN136" s="50"/>
      <c r="AO136" s="50"/>
      <c r="AP136" s="50"/>
      <c r="AQ136" s="50"/>
      <c r="AR136" s="50"/>
      <c r="AS136" s="50"/>
      <c r="AT136" s="50"/>
      <c r="AU136" s="50"/>
      <c r="AV136" s="50"/>
      <c r="AW136" s="50"/>
      <c r="AX136" s="50"/>
      <c r="AY136" s="50"/>
      <c r="AZ136" s="50"/>
      <c r="BA136" s="50"/>
      <c r="BB136" s="50"/>
      <c r="BC136" s="50"/>
      <c r="BD136" s="50"/>
      <c r="BE136" s="50"/>
      <c r="BF136" s="50"/>
      <c r="BG136" s="50"/>
      <c r="BH136" s="50"/>
      <c r="BI136" s="50"/>
      <c r="BJ136" s="50"/>
      <c r="BK136" s="50"/>
      <c r="BL136" s="50"/>
      <c r="BM136" s="50"/>
      <c r="BN136" s="50"/>
      <c r="BO136" s="50"/>
      <c r="BP136" s="50"/>
      <c r="BQ136" s="50"/>
      <c r="BR136" s="50"/>
      <c r="BS136" s="50"/>
      <c r="BT136" s="50"/>
      <c r="BU136" s="50"/>
      <c r="BV136" s="50"/>
      <c r="BW136" s="50"/>
      <c r="BX136" s="50"/>
      <c r="BY136" s="50"/>
      <c r="BZ136" s="50"/>
      <c r="CA136" s="50"/>
      <c r="CB136" s="50"/>
      <c r="CC136" s="50"/>
      <c r="CD136" s="50"/>
      <c r="CE136" s="50"/>
      <c r="CF136" s="50"/>
      <c r="CG136" s="50"/>
      <c r="CH136" s="50"/>
      <c r="CI136" s="50"/>
      <c r="CJ136" s="50"/>
      <c r="CK136" s="50"/>
      <c r="CL136" s="50"/>
      <c r="CM136" s="50"/>
      <c r="CN136" s="50"/>
      <c r="CO136" s="50"/>
      <c r="CP136" s="50"/>
      <c r="CQ136" s="50"/>
      <c r="CR136" s="50"/>
      <c r="CS136" s="50"/>
      <c r="CT136" s="50"/>
      <c r="CU136" s="50"/>
      <c r="CV136" s="50"/>
      <c r="CW136" s="50"/>
      <c r="CX136" s="50"/>
      <c r="CY136" s="50"/>
      <c r="CZ136" s="50"/>
      <c r="DA136" s="50"/>
      <c r="DB136" s="50"/>
      <c r="DC136" s="50"/>
      <c r="DD136" s="50"/>
      <c r="DE136" s="50"/>
      <c r="DF136" s="50"/>
    </row>
    <row r="137" spans="1:110" ht="60" x14ac:dyDescent="0.25">
      <c r="A137" s="219"/>
      <c r="B137" s="216" t="s">
        <v>514</v>
      </c>
      <c r="C137" s="219"/>
      <c r="D137" s="261" t="s">
        <v>788</v>
      </c>
      <c r="E137" s="158"/>
      <c r="F137" s="167"/>
      <c r="G137" s="167"/>
      <c r="H137" s="167"/>
      <c r="I137" s="326">
        <v>1800</v>
      </c>
      <c r="J137" s="167"/>
      <c r="K137" s="326">
        <v>2000</v>
      </c>
      <c r="L137" s="167">
        <v>2200</v>
      </c>
      <c r="M137" s="158"/>
      <c r="N137" s="158"/>
      <c r="O137" s="158"/>
      <c r="P137" s="158"/>
      <c r="Q137" s="260" t="s">
        <v>790</v>
      </c>
      <c r="R137" s="222"/>
      <c r="S137" s="229"/>
      <c r="T137" s="229"/>
      <c r="U137" s="229"/>
      <c r="V137" s="229"/>
      <c r="W137" s="229"/>
      <c r="X137" s="229"/>
      <c r="Y137" s="229"/>
      <c r="Z137" s="237"/>
      <c r="AA137" s="238"/>
      <c r="AB137" s="50"/>
      <c r="AC137" s="50"/>
      <c r="AD137" s="50"/>
      <c r="AE137" s="50"/>
      <c r="AF137" s="50"/>
      <c r="AG137" s="50"/>
      <c r="AH137" s="50"/>
      <c r="AI137" s="50"/>
      <c r="AJ137" s="50"/>
      <c r="AK137" s="50"/>
      <c r="AL137" s="50"/>
      <c r="AM137" s="50"/>
      <c r="AN137" s="50"/>
      <c r="AO137" s="50"/>
      <c r="AP137" s="50"/>
      <c r="AQ137" s="50"/>
      <c r="AR137" s="50"/>
      <c r="AS137" s="50"/>
      <c r="AT137" s="50"/>
      <c r="AU137" s="50"/>
      <c r="AV137" s="50"/>
      <c r="AW137" s="50"/>
      <c r="AX137" s="50"/>
      <c r="AY137" s="50"/>
      <c r="AZ137" s="50"/>
      <c r="BA137" s="50"/>
      <c r="BB137" s="50"/>
      <c r="BC137" s="50"/>
      <c r="BD137" s="50"/>
      <c r="BE137" s="50"/>
      <c r="BF137" s="50"/>
      <c r="BG137" s="50"/>
      <c r="BH137" s="50"/>
      <c r="BI137" s="50"/>
      <c r="BJ137" s="50"/>
      <c r="BK137" s="50"/>
      <c r="BL137" s="50"/>
      <c r="BM137" s="50"/>
      <c r="BN137" s="50"/>
      <c r="BO137" s="50"/>
      <c r="BP137" s="50"/>
      <c r="BQ137" s="50"/>
      <c r="BR137" s="50"/>
      <c r="BS137" s="50"/>
      <c r="BT137" s="50"/>
      <c r="BU137" s="50"/>
      <c r="BV137" s="50"/>
      <c r="BW137" s="50"/>
      <c r="BX137" s="50"/>
      <c r="BY137" s="50"/>
      <c r="BZ137" s="50"/>
      <c r="CA137" s="50"/>
      <c r="CB137" s="50"/>
      <c r="CC137" s="50"/>
      <c r="CD137" s="50"/>
      <c r="CE137" s="50"/>
      <c r="CF137" s="50"/>
      <c r="CG137" s="50"/>
      <c r="CH137" s="50"/>
      <c r="CI137" s="50"/>
      <c r="CJ137" s="50"/>
      <c r="CK137" s="50"/>
      <c r="CL137" s="50"/>
      <c r="CM137" s="50"/>
      <c r="CN137" s="50"/>
      <c r="CO137" s="50"/>
      <c r="CP137" s="50"/>
      <c r="CQ137" s="50"/>
      <c r="CR137" s="50"/>
      <c r="CS137" s="50"/>
      <c r="CT137" s="50"/>
      <c r="CU137" s="50"/>
      <c r="CV137" s="50"/>
      <c r="CW137" s="50"/>
      <c r="CX137" s="50"/>
      <c r="CY137" s="50"/>
      <c r="CZ137" s="50"/>
      <c r="DA137" s="50"/>
      <c r="DB137" s="50"/>
      <c r="DC137" s="50"/>
      <c r="DD137" s="50"/>
      <c r="DE137" s="50"/>
      <c r="DF137" s="50"/>
    </row>
    <row r="138" spans="1:110" ht="45" x14ac:dyDescent="0.25">
      <c r="A138" s="219"/>
      <c r="B138" s="219"/>
      <c r="C138" s="219"/>
      <c r="D138" s="261" t="s">
        <v>791</v>
      </c>
      <c r="E138" s="158"/>
      <c r="F138" s="167"/>
      <c r="G138" s="167"/>
      <c r="H138" s="167"/>
      <c r="I138" s="326"/>
      <c r="J138" s="167"/>
      <c r="K138" s="326">
        <v>2000</v>
      </c>
      <c r="L138" s="167">
        <v>2200</v>
      </c>
      <c r="M138" s="158"/>
      <c r="N138" s="158"/>
      <c r="O138" s="158"/>
      <c r="P138" s="158"/>
      <c r="Q138" s="260" t="s">
        <v>15</v>
      </c>
      <c r="R138" s="222"/>
      <c r="S138" s="229"/>
      <c r="T138" s="229"/>
      <c r="U138" s="229"/>
      <c r="V138" s="229"/>
      <c r="W138" s="229"/>
      <c r="X138" s="229"/>
      <c r="Y138" s="229"/>
      <c r="Z138" s="237"/>
      <c r="AA138" s="238"/>
      <c r="AB138" s="50"/>
      <c r="AC138" s="50"/>
      <c r="AD138" s="50"/>
      <c r="AE138" s="50"/>
      <c r="AF138" s="50"/>
      <c r="AG138" s="50"/>
      <c r="AH138" s="50"/>
      <c r="AI138" s="50"/>
      <c r="AJ138" s="50"/>
      <c r="AK138" s="50"/>
      <c r="AL138" s="50"/>
      <c r="AM138" s="50"/>
      <c r="AN138" s="50"/>
      <c r="AO138" s="50"/>
      <c r="AP138" s="50"/>
      <c r="AQ138" s="50"/>
      <c r="AR138" s="50"/>
      <c r="AS138" s="50"/>
      <c r="AT138" s="50"/>
      <c r="AU138" s="50"/>
      <c r="AV138" s="50"/>
      <c r="AW138" s="50"/>
      <c r="AX138" s="50"/>
      <c r="AY138" s="50"/>
      <c r="AZ138" s="50"/>
      <c r="BA138" s="50"/>
      <c r="BB138" s="50"/>
      <c r="BC138" s="50"/>
      <c r="BD138" s="50"/>
      <c r="BE138" s="50"/>
      <c r="BF138" s="50"/>
      <c r="BG138" s="50"/>
      <c r="BH138" s="50"/>
      <c r="BI138" s="50"/>
      <c r="BJ138" s="50"/>
      <c r="BK138" s="50"/>
      <c r="BL138" s="50"/>
      <c r="BM138" s="50"/>
      <c r="BN138" s="50"/>
      <c r="BO138" s="50"/>
      <c r="BP138" s="50"/>
      <c r="BQ138" s="50"/>
      <c r="BR138" s="50"/>
      <c r="BS138" s="50"/>
      <c r="BT138" s="50"/>
      <c r="BU138" s="50"/>
      <c r="BV138" s="50"/>
      <c r="BW138" s="50"/>
      <c r="BX138" s="50"/>
      <c r="BY138" s="50"/>
      <c r="BZ138" s="50"/>
      <c r="CA138" s="50"/>
      <c r="CB138" s="50"/>
      <c r="CC138" s="50"/>
      <c r="CD138" s="50"/>
      <c r="CE138" s="50"/>
      <c r="CF138" s="50"/>
      <c r="CG138" s="50"/>
      <c r="CH138" s="50"/>
      <c r="CI138" s="50"/>
      <c r="CJ138" s="50"/>
      <c r="CK138" s="50"/>
      <c r="CL138" s="50"/>
      <c r="CM138" s="50"/>
      <c r="CN138" s="50"/>
      <c r="CO138" s="50"/>
      <c r="CP138" s="50"/>
      <c r="CQ138" s="50"/>
      <c r="CR138" s="50"/>
      <c r="CS138" s="50"/>
      <c r="CT138" s="50"/>
      <c r="CU138" s="50"/>
      <c r="CV138" s="50"/>
      <c r="CW138" s="50"/>
      <c r="CX138" s="50"/>
      <c r="CY138" s="50"/>
      <c r="CZ138" s="50"/>
      <c r="DA138" s="50"/>
      <c r="DB138" s="50"/>
      <c r="DC138" s="50"/>
      <c r="DD138" s="50"/>
      <c r="DE138" s="50"/>
      <c r="DF138" s="50"/>
    </row>
    <row r="139" spans="1:110" ht="90" x14ac:dyDescent="0.25">
      <c r="A139" s="219"/>
      <c r="B139" s="286" t="s">
        <v>503</v>
      </c>
      <c r="C139" s="219"/>
      <c r="D139" s="299" t="s">
        <v>794</v>
      </c>
      <c r="E139" s="158"/>
      <c r="F139" s="167"/>
      <c r="G139" s="167"/>
      <c r="H139" s="167"/>
      <c r="I139" s="326">
        <v>1200</v>
      </c>
      <c r="J139" s="167"/>
      <c r="K139" s="320">
        <v>2500</v>
      </c>
      <c r="L139" s="320">
        <v>2500</v>
      </c>
      <c r="M139" s="158"/>
      <c r="N139" s="158"/>
      <c r="O139" s="158"/>
      <c r="P139" s="158"/>
      <c r="Q139" s="216" t="s">
        <v>797</v>
      </c>
      <c r="R139" s="222"/>
      <c r="S139" s="229"/>
      <c r="T139" s="229"/>
      <c r="U139" s="229"/>
      <c r="V139" s="229"/>
      <c r="W139" s="229"/>
      <c r="X139" s="229"/>
      <c r="Y139" s="229"/>
      <c r="Z139" s="237"/>
      <c r="AA139" s="238"/>
      <c r="AB139" s="50"/>
      <c r="AC139" s="50"/>
      <c r="AD139" s="50"/>
      <c r="AE139" s="50"/>
      <c r="AF139" s="50"/>
      <c r="AG139" s="50"/>
      <c r="AH139" s="50"/>
      <c r="AI139" s="50"/>
      <c r="AJ139" s="50"/>
      <c r="AK139" s="50"/>
      <c r="AL139" s="50"/>
      <c r="AM139" s="50"/>
      <c r="AN139" s="50"/>
      <c r="AO139" s="50"/>
      <c r="AP139" s="50"/>
      <c r="AQ139" s="50"/>
      <c r="AR139" s="50"/>
      <c r="AS139" s="50"/>
      <c r="AT139" s="50"/>
      <c r="AU139" s="50"/>
      <c r="AV139" s="50"/>
      <c r="AW139" s="50"/>
      <c r="AX139" s="50"/>
      <c r="AY139" s="50"/>
      <c r="AZ139" s="50"/>
      <c r="BA139" s="50"/>
      <c r="BB139" s="50"/>
      <c r="BC139" s="50"/>
      <c r="BD139" s="50"/>
      <c r="BE139" s="50"/>
      <c r="BF139" s="50"/>
      <c r="BG139" s="50"/>
      <c r="BH139" s="50"/>
      <c r="BI139" s="50"/>
      <c r="BJ139" s="50"/>
      <c r="BK139" s="50"/>
      <c r="BL139" s="50"/>
      <c r="BM139" s="50"/>
      <c r="BN139" s="50"/>
      <c r="BO139" s="50"/>
      <c r="BP139" s="50"/>
      <c r="BQ139" s="50"/>
      <c r="BR139" s="50"/>
      <c r="BS139" s="50"/>
      <c r="BT139" s="50"/>
      <c r="BU139" s="50"/>
      <c r="BV139" s="50"/>
      <c r="BW139" s="50"/>
      <c r="BX139" s="50"/>
      <c r="BY139" s="50"/>
      <c r="BZ139" s="50"/>
      <c r="CA139" s="50"/>
      <c r="CB139" s="50"/>
      <c r="CC139" s="50"/>
      <c r="CD139" s="50"/>
      <c r="CE139" s="50"/>
      <c r="CF139" s="50"/>
      <c r="CG139" s="50"/>
      <c r="CH139" s="50"/>
      <c r="CI139" s="50"/>
      <c r="CJ139" s="50"/>
      <c r="CK139" s="50"/>
      <c r="CL139" s="50"/>
      <c r="CM139" s="50"/>
      <c r="CN139" s="50"/>
      <c r="CO139" s="50"/>
      <c r="CP139" s="50"/>
      <c r="CQ139" s="50"/>
      <c r="CR139" s="50"/>
      <c r="CS139" s="50"/>
      <c r="CT139" s="50"/>
      <c r="CU139" s="50"/>
      <c r="CV139" s="50"/>
      <c r="CW139" s="50"/>
      <c r="CX139" s="50"/>
      <c r="CY139" s="50"/>
      <c r="CZ139" s="50"/>
      <c r="DA139" s="50"/>
      <c r="DB139" s="50"/>
      <c r="DC139" s="50"/>
      <c r="DD139" s="50"/>
      <c r="DE139" s="50"/>
      <c r="DF139" s="50"/>
    </row>
    <row r="140" spans="1:110" ht="75" x14ac:dyDescent="0.25">
      <c r="A140" s="219"/>
      <c r="B140" s="286"/>
      <c r="C140" s="219"/>
      <c r="D140" s="299"/>
      <c r="E140" s="158"/>
      <c r="F140" s="167"/>
      <c r="G140" s="167"/>
      <c r="H140" s="167"/>
      <c r="I140" s="326">
        <v>800</v>
      </c>
      <c r="J140" s="167"/>
      <c r="K140" s="320"/>
      <c r="L140" s="320"/>
      <c r="M140" s="158"/>
      <c r="N140" s="158"/>
      <c r="O140" s="158"/>
      <c r="P140" s="158"/>
      <c r="Q140" s="216" t="s">
        <v>798</v>
      </c>
      <c r="R140" s="222"/>
      <c r="S140" s="229"/>
      <c r="T140" s="229"/>
      <c r="U140" s="229"/>
      <c r="V140" s="229"/>
      <c r="W140" s="229"/>
      <c r="X140" s="229"/>
      <c r="Y140" s="229"/>
      <c r="Z140" s="237"/>
      <c r="AA140" s="238"/>
      <c r="AB140" s="50"/>
      <c r="AC140" s="50"/>
      <c r="AD140" s="50"/>
      <c r="AE140" s="50"/>
      <c r="AF140" s="50"/>
      <c r="AG140" s="50"/>
      <c r="AH140" s="50"/>
      <c r="AI140" s="50"/>
      <c r="AJ140" s="50"/>
      <c r="AK140" s="50"/>
      <c r="AL140" s="50"/>
      <c r="AM140" s="50"/>
      <c r="AN140" s="50"/>
      <c r="AO140" s="50"/>
      <c r="AP140" s="50"/>
      <c r="AQ140" s="50"/>
      <c r="AR140" s="50"/>
      <c r="AS140" s="50"/>
      <c r="AT140" s="50"/>
      <c r="AU140" s="50"/>
      <c r="AV140" s="50"/>
      <c r="AW140" s="50"/>
      <c r="AX140" s="50"/>
      <c r="AY140" s="50"/>
      <c r="AZ140" s="50"/>
      <c r="BA140" s="50"/>
      <c r="BB140" s="50"/>
      <c r="BC140" s="50"/>
      <c r="BD140" s="50"/>
      <c r="BE140" s="50"/>
      <c r="BF140" s="50"/>
      <c r="BG140" s="50"/>
      <c r="BH140" s="50"/>
      <c r="BI140" s="50"/>
      <c r="BJ140" s="50"/>
      <c r="BK140" s="50"/>
      <c r="BL140" s="50"/>
      <c r="BM140" s="50"/>
      <c r="BN140" s="50"/>
      <c r="BO140" s="50"/>
      <c r="BP140" s="50"/>
      <c r="BQ140" s="50"/>
      <c r="BR140" s="50"/>
      <c r="BS140" s="50"/>
      <c r="BT140" s="50"/>
      <c r="BU140" s="50"/>
      <c r="BV140" s="50"/>
      <c r="BW140" s="50"/>
      <c r="BX140" s="50"/>
      <c r="BY140" s="50"/>
      <c r="BZ140" s="50"/>
      <c r="CA140" s="50"/>
      <c r="CB140" s="50"/>
      <c r="CC140" s="50"/>
      <c r="CD140" s="50"/>
      <c r="CE140" s="50"/>
      <c r="CF140" s="50"/>
      <c r="CG140" s="50"/>
      <c r="CH140" s="50"/>
      <c r="CI140" s="50"/>
      <c r="CJ140" s="50"/>
      <c r="CK140" s="50"/>
      <c r="CL140" s="50"/>
      <c r="CM140" s="50"/>
      <c r="CN140" s="50"/>
      <c r="CO140" s="50"/>
      <c r="CP140" s="50"/>
      <c r="CQ140" s="50"/>
      <c r="CR140" s="50"/>
      <c r="CS140" s="50"/>
      <c r="CT140" s="50"/>
      <c r="CU140" s="50"/>
      <c r="CV140" s="50"/>
      <c r="CW140" s="50"/>
      <c r="CX140" s="50"/>
      <c r="CY140" s="50"/>
      <c r="CZ140" s="50"/>
      <c r="DA140" s="50"/>
      <c r="DB140" s="50"/>
      <c r="DC140" s="50"/>
      <c r="DD140" s="50"/>
      <c r="DE140" s="50"/>
      <c r="DF140" s="50"/>
    </row>
    <row r="141" spans="1:110" ht="60" x14ac:dyDescent="0.25">
      <c r="A141" s="219"/>
      <c r="B141" s="219" t="s">
        <v>501</v>
      </c>
      <c r="C141" s="219"/>
      <c r="D141" s="261" t="s">
        <v>795</v>
      </c>
      <c r="E141" s="158"/>
      <c r="F141" s="167"/>
      <c r="G141" s="167"/>
      <c r="H141" s="167"/>
      <c r="I141" s="326">
        <v>2500</v>
      </c>
      <c r="J141" s="167"/>
      <c r="K141" s="167">
        <v>2500</v>
      </c>
      <c r="L141" s="167">
        <v>2500</v>
      </c>
      <c r="M141" s="158"/>
      <c r="N141" s="158"/>
      <c r="O141" s="158"/>
      <c r="P141" s="158"/>
      <c r="Q141" s="216" t="s">
        <v>796</v>
      </c>
      <c r="R141" s="222"/>
      <c r="S141" s="229"/>
      <c r="T141" s="229"/>
      <c r="U141" s="229"/>
      <c r="V141" s="229"/>
      <c r="W141" s="229"/>
      <c r="X141" s="229"/>
      <c r="Y141" s="229"/>
      <c r="Z141" s="237"/>
      <c r="AA141" s="238"/>
      <c r="AB141" s="50"/>
      <c r="AC141" s="50"/>
      <c r="AD141" s="50"/>
      <c r="AE141" s="50"/>
      <c r="AF141" s="50"/>
      <c r="AG141" s="50"/>
      <c r="AH141" s="50"/>
      <c r="AI141" s="50"/>
      <c r="AJ141" s="50"/>
      <c r="AK141" s="50"/>
      <c r="AL141" s="50"/>
      <c r="AM141" s="50"/>
      <c r="AN141" s="50"/>
      <c r="AO141" s="50"/>
      <c r="AP141" s="50"/>
      <c r="AQ141" s="50"/>
      <c r="AR141" s="50"/>
      <c r="AS141" s="50"/>
      <c r="AT141" s="50"/>
      <c r="AU141" s="50"/>
      <c r="AV141" s="50"/>
      <c r="AW141" s="50"/>
      <c r="AX141" s="50"/>
      <c r="AY141" s="50"/>
      <c r="AZ141" s="50"/>
      <c r="BA141" s="50"/>
      <c r="BB141" s="50"/>
      <c r="BC141" s="50"/>
      <c r="BD141" s="50"/>
      <c r="BE141" s="50"/>
      <c r="BF141" s="50"/>
      <c r="BG141" s="50"/>
      <c r="BH141" s="50"/>
      <c r="BI141" s="50"/>
      <c r="BJ141" s="50"/>
      <c r="BK141" s="50"/>
      <c r="BL141" s="50"/>
      <c r="BM141" s="50"/>
      <c r="BN141" s="50"/>
      <c r="BO141" s="50"/>
      <c r="BP141" s="50"/>
      <c r="BQ141" s="50"/>
      <c r="BR141" s="50"/>
      <c r="BS141" s="50"/>
      <c r="BT141" s="50"/>
      <c r="BU141" s="50"/>
      <c r="BV141" s="50"/>
      <c r="BW141" s="50"/>
      <c r="BX141" s="50"/>
      <c r="BY141" s="50"/>
      <c r="BZ141" s="50"/>
      <c r="CA141" s="50"/>
      <c r="CB141" s="50"/>
      <c r="CC141" s="50"/>
      <c r="CD141" s="50"/>
      <c r="CE141" s="50"/>
      <c r="CF141" s="50"/>
      <c r="CG141" s="50"/>
      <c r="CH141" s="50"/>
      <c r="CI141" s="50"/>
      <c r="CJ141" s="50"/>
      <c r="CK141" s="50"/>
      <c r="CL141" s="50"/>
      <c r="CM141" s="50"/>
      <c r="CN141" s="50"/>
      <c r="CO141" s="50"/>
      <c r="CP141" s="50"/>
      <c r="CQ141" s="50"/>
      <c r="CR141" s="50"/>
      <c r="CS141" s="50"/>
      <c r="CT141" s="50"/>
      <c r="CU141" s="50"/>
      <c r="CV141" s="50"/>
      <c r="CW141" s="50"/>
      <c r="CX141" s="50"/>
      <c r="CY141" s="50"/>
      <c r="CZ141" s="50"/>
      <c r="DA141" s="50"/>
      <c r="DB141" s="50"/>
      <c r="DC141" s="50"/>
      <c r="DD141" s="50"/>
      <c r="DE141" s="50"/>
      <c r="DF141" s="50"/>
    </row>
    <row r="142" spans="1:110" x14ac:dyDescent="0.25">
      <c r="A142" s="219"/>
      <c r="B142" s="219"/>
      <c r="C142" s="219"/>
      <c r="D142" s="262" t="s">
        <v>120</v>
      </c>
      <c r="E142" s="158"/>
      <c r="F142" s="167"/>
      <c r="G142" s="167"/>
      <c r="H142" s="167"/>
      <c r="I142" s="326"/>
      <c r="J142" s="167"/>
      <c r="K142" s="167"/>
      <c r="L142" s="167"/>
      <c r="M142" s="158"/>
      <c r="N142" s="158"/>
      <c r="O142" s="158"/>
      <c r="P142" s="158"/>
      <c r="Q142" s="254"/>
      <c r="R142" s="222"/>
      <c r="S142" s="229"/>
      <c r="T142" s="229"/>
      <c r="U142" s="229"/>
      <c r="V142" s="229"/>
      <c r="W142" s="229"/>
      <c r="X142" s="229"/>
      <c r="Y142" s="229"/>
      <c r="Z142" s="237"/>
      <c r="AA142" s="238"/>
      <c r="AB142" s="50"/>
      <c r="AC142" s="50"/>
      <c r="AD142" s="50"/>
      <c r="AE142" s="50"/>
      <c r="AF142" s="50"/>
      <c r="AG142" s="50"/>
      <c r="AH142" s="50"/>
      <c r="AI142" s="50"/>
      <c r="AJ142" s="50"/>
      <c r="AK142" s="50"/>
      <c r="AL142" s="50"/>
      <c r="AM142" s="50"/>
      <c r="AN142" s="50"/>
      <c r="AO142" s="50"/>
      <c r="AP142" s="50"/>
      <c r="AQ142" s="50"/>
      <c r="AR142" s="50"/>
      <c r="AS142" s="50"/>
      <c r="AT142" s="50"/>
      <c r="AU142" s="50"/>
      <c r="AV142" s="50"/>
      <c r="AW142" s="50"/>
      <c r="AX142" s="50"/>
      <c r="AY142" s="50"/>
      <c r="AZ142" s="50"/>
      <c r="BA142" s="50"/>
      <c r="BB142" s="50"/>
      <c r="BC142" s="50"/>
      <c r="BD142" s="50"/>
      <c r="BE142" s="50"/>
      <c r="BF142" s="50"/>
      <c r="BG142" s="50"/>
      <c r="BH142" s="50"/>
      <c r="BI142" s="50"/>
      <c r="BJ142" s="50"/>
      <c r="BK142" s="50"/>
      <c r="BL142" s="50"/>
      <c r="BM142" s="50"/>
      <c r="BN142" s="50"/>
      <c r="BO142" s="50"/>
      <c r="BP142" s="50"/>
      <c r="BQ142" s="50"/>
      <c r="BR142" s="50"/>
      <c r="BS142" s="50"/>
      <c r="BT142" s="50"/>
      <c r="BU142" s="50"/>
      <c r="BV142" s="50"/>
      <c r="BW142" s="50"/>
      <c r="BX142" s="50"/>
      <c r="BY142" s="50"/>
      <c r="BZ142" s="50"/>
      <c r="CA142" s="50"/>
      <c r="CB142" s="50"/>
      <c r="CC142" s="50"/>
      <c r="CD142" s="50"/>
      <c r="CE142" s="50"/>
      <c r="CF142" s="50"/>
      <c r="CG142" s="50"/>
      <c r="CH142" s="50"/>
      <c r="CI142" s="50"/>
      <c r="CJ142" s="50"/>
      <c r="CK142" s="50"/>
      <c r="CL142" s="50"/>
      <c r="CM142" s="50"/>
      <c r="CN142" s="50"/>
      <c r="CO142" s="50"/>
      <c r="CP142" s="50"/>
      <c r="CQ142" s="50"/>
      <c r="CR142" s="50"/>
      <c r="CS142" s="50"/>
      <c r="CT142" s="50"/>
      <c r="CU142" s="50"/>
      <c r="CV142" s="50"/>
      <c r="CW142" s="50"/>
      <c r="CX142" s="50"/>
      <c r="CY142" s="50"/>
      <c r="CZ142" s="50"/>
      <c r="DA142" s="50"/>
      <c r="DB142" s="50"/>
      <c r="DC142" s="50"/>
      <c r="DD142" s="50"/>
      <c r="DE142" s="50"/>
      <c r="DF142" s="50"/>
    </row>
    <row r="143" spans="1:110" ht="75" x14ac:dyDescent="0.25">
      <c r="A143" s="219"/>
      <c r="B143" s="296" t="s">
        <v>509</v>
      </c>
      <c r="C143" s="219"/>
      <c r="D143" s="261" t="s">
        <v>866</v>
      </c>
      <c r="E143" s="158"/>
      <c r="F143" s="167"/>
      <c r="G143" s="167"/>
      <c r="H143" s="167"/>
      <c r="I143" s="326">
        <v>2200</v>
      </c>
      <c r="J143" s="167"/>
      <c r="K143" s="167">
        <v>2500</v>
      </c>
      <c r="L143" s="167">
        <v>2800</v>
      </c>
      <c r="M143" s="158"/>
      <c r="N143" s="158"/>
      <c r="O143" s="158"/>
      <c r="P143" s="158"/>
      <c r="Q143" s="216" t="s">
        <v>803</v>
      </c>
      <c r="R143" s="222"/>
      <c r="S143" s="229"/>
      <c r="T143" s="229"/>
      <c r="U143" s="229"/>
      <c r="V143" s="229"/>
      <c r="W143" s="229"/>
      <c r="X143" s="229"/>
      <c r="Y143" s="229"/>
      <c r="Z143" s="237"/>
      <c r="AA143" s="238"/>
      <c r="AB143" s="50"/>
      <c r="AC143" s="50"/>
      <c r="AD143" s="50"/>
      <c r="AE143" s="50"/>
      <c r="AF143" s="50"/>
      <c r="AG143" s="50"/>
      <c r="AH143" s="50"/>
      <c r="AI143" s="50"/>
      <c r="AJ143" s="50"/>
      <c r="AK143" s="50"/>
      <c r="AL143" s="50"/>
      <c r="AM143" s="50"/>
      <c r="AN143" s="50"/>
      <c r="AO143" s="50"/>
      <c r="AP143" s="50"/>
      <c r="AQ143" s="50"/>
      <c r="AR143" s="50"/>
      <c r="AS143" s="50"/>
      <c r="AT143" s="50"/>
      <c r="AU143" s="50"/>
      <c r="AV143" s="50"/>
      <c r="AW143" s="50"/>
      <c r="AX143" s="50"/>
      <c r="AY143" s="50"/>
      <c r="AZ143" s="50"/>
      <c r="BA143" s="50"/>
      <c r="BB143" s="50"/>
      <c r="BC143" s="50"/>
      <c r="BD143" s="50"/>
      <c r="BE143" s="50"/>
      <c r="BF143" s="50"/>
      <c r="BG143" s="50"/>
      <c r="BH143" s="50"/>
      <c r="BI143" s="50"/>
      <c r="BJ143" s="50"/>
      <c r="BK143" s="50"/>
      <c r="BL143" s="50"/>
      <c r="BM143" s="50"/>
      <c r="BN143" s="50"/>
      <c r="BO143" s="50"/>
      <c r="BP143" s="50"/>
      <c r="BQ143" s="50"/>
      <c r="BR143" s="50"/>
      <c r="BS143" s="50"/>
      <c r="BT143" s="50"/>
      <c r="BU143" s="50"/>
      <c r="BV143" s="50"/>
      <c r="BW143" s="50"/>
      <c r="BX143" s="50"/>
      <c r="BY143" s="50"/>
      <c r="BZ143" s="50"/>
      <c r="CA143" s="50"/>
      <c r="CB143" s="50"/>
      <c r="CC143" s="50"/>
      <c r="CD143" s="50"/>
      <c r="CE143" s="50"/>
      <c r="CF143" s="50"/>
      <c r="CG143" s="50"/>
      <c r="CH143" s="50"/>
      <c r="CI143" s="50"/>
      <c r="CJ143" s="50"/>
      <c r="CK143" s="50"/>
      <c r="CL143" s="50"/>
      <c r="CM143" s="50"/>
      <c r="CN143" s="50"/>
      <c r="CO143" s="50"/>
      <c r="CP143" s="50"/>
      <c r="CQ143" s="50"/>
      <c r="CR143" s="50"/>
      <c r="CS143" s="50"/>
      <c r="CT143" s="50"/>
      <c r="CU143" s="50"/>
      <c r="CV143" s="50"/>
      <c r="CW143" s="50"/>
      <c r="CX143" s="50"/>
      <c r="CY143" s="50"/>
      <c r="CZ143" s="50"/>
      <c r="DA143" s="50"/>
      <c r="DB143" s="50"/>
      <c r="DC143" s="50"/>
      <c r="DD143" s="50"/>
      <c r="DE143" s="50"/>
      <c r="DF143" s="50"/>
    </row>
    <row r="144" spans="1:110" ht="45" x14ac:dyDescent="0.25">
      <c r="A144" s="219"/>
      <c r="B144" s="296"/>
      <c r="C144" s="219"/>
      <c r="D144" s="261" t="s">
        <v>867</v>
      </c>
      <c r="E144" s="158"/>
      <c r="F144" s="167"/>
      <c r="G144" s="167"/>
      <c r="H144" s="167"/>
      <c r="I144" s="326">
        <v>600</v>
      </c>
      <c r="J144" s="167"/>
      <c r="K144" s="167">
        <v>1800</v>
      </c>
      <c r="L144" s="167">
        <v>2000</v>
      </c>
      <c r="M144" s="158"/>
      <c r="N144" s="158"/>
      <c r="O144" s="158"/>
      <c r="P144" s="158"/>
      <c r="Q144" s="216" t="s">
        <v>804</v>
      </c>
      <c r="R144" s="222"/>
      <c r="S144" s="229"/>
      <c r="T144" s="229"/>
      <c r="U144" s="229"/>
      <c r="V144" s="229"/>
      <c r="W144" s="229"/>
      <c r="X144" s="229"/>
      <c r="Y144" s="229"/>
      <c r="Z144" s="237"/>
      <c r="AA144" s="238"/>
      <c r="AB144" s="50"/>
      <c r="AC144" s="50"/>
      <c r="AD144" s="50"/>
      <c r="AE144" s="50"/>
      <c r="AF144" s="50"/>
      <c r="AG144" s="50"/>
      <c r="AH144" s="50"/>
      <c r="AI144" s="50"/>
      <c r="AJ144" s="50"/>
      <c r="AK144" s="50"/>
      <c r="AL144" s="50"/>
      <c r="AM144" s="50"/>
      <c r="AN144" s="50"/>
      <c r="AO144" s="50"/>
      <c r="AP144" s="50"/>
      <c r="AQ144" s="50"/>
      <c r="AR144" s="50"/>
      <c r="AS144" s="50"/>
      <c r="AT144" s="50"/>
      <c r="AU144" s="50"/>
      <c r="AV144" s="50"/>
      <c r="AW144" s="50"/>
      <c r="AX144" s="50"/>
      <c r="AY144" s="50"/>
      <c r="AZ144" s="50"/>
      <c r="BA144" s="50"/>
      <c r="BB144" s="50"/>
      <c r="BC144" s="50"/>
      <c r="BD144" s="50"/>
      <c r="BE144" s="50"/>
      <c r="BF144" s="50"/>
      <c r="BG144" s="50"/>
      <c r="BH144" s="50"/>
      <c r="BI144" s="50"/>
      <c r="BJ144" s="50"/>
      <c r="BK144" s="50"/>
      <c r="BL144" s="50"/>
      <c r="BM144" s="50"/>
      <c r="BN144" s="50"/>
      <c r="BO144" s="50"/>
      <c r="BP144" s="50"/>
      <c r="BQ144" s="50"/>
      <c r="BR144" s="50"/>
      <c r="BS144" s="50"/>
      <c r="BT144" s="50"/>
      <c r="BU144" s="50"/>
      <c r="BV144" s="50"/>
      <c r="BW144" s="50"/>
      <c r="BX144" s="50"/>
      <c r="BY144" s="50"/>
      <c r="BZ144" s="50"/>
      <c r="CA144" s="50"/>
      <c r="CB144" s="50"/>
      <c r="CC144" s="50"/>
      <c r="CD144" s="50"/>
      <c r="CE144" s="50"/>
      <c r="CF144" s="50"/>
      <c r="CG144" s="50"/>
      <c r="CH144" s="50"/>
      <c r="CI144" s="50"/>
      <c r="CJ144" s="50"/>
      <c r="CK144" s="50"/>
      <c r="CL144" s="50"/>
      <c r="CM144" s="50"/>
      <c r="CN144" s="50"/>
      <c r="CO144" s="50"/>
      <c r="CP144" s="50"/>
      <c r="CQ144" s="50"/>
      <c r="CR144" s="50"/>
      <c r="CS144" s="50"/>
      <c r="CT144" s="50"/>
      <c r="CU144" s="50"/>
      <c r="CV144" s="50"/>
      <c r="CW144" s="50"/>
      <c r="CX144" s="50"/>
      <c r="CY144" s="50"/>
      <c r="CZ144" s="50"/>
      <c r="DA144" s="50"/>
      <c r="DB144" s="50"/>
      <c r="DC144" s="50"/>
      <c r="DD144" s="50"/>
      <c r="DE144" s="50"/>
      <c r="DF144" s="50"/>
    </row>
    <row r="145" spans="1:110" ht="45" x14ac:dyDescent="0.25">
      <c r="A145" s="219"/>
      <c r="B145" s="216"/>
      <c r="C145" s="219"/>
      <c r="D145" s="261" t="s">
        <v>868</v>
      </c>
      <c r="E145" s="158"/>
      <c r="F145" s="167"/>
      <c r="G145" s="167"/>
      <c r="H145" s="167"/>
      <c r="I145" s="326"/>
      <c r="J145" s="167"/>
      <c r="K145" s="167">
        <v>1800</v>
      </c>
      <c r="L145" s="167">
        <v>2000</v>
      </c>
      <c r="M145" s="158"/>
      <c r="N145" s="158"/>
      <c r="O145" s="158"/>
      <c r="P145" s="158"/>
      <c r="Q145" s="260" t="s">
        <v>15</v>
      </c>
      <c r="R145" s="222"/>
      <c r="S145" s="229"/>
      <c r="T145" s="229"/>
      <c r="U145" s="229"/>
      <c r="V145" s="229"/>
      <c r="W145" s="229"/>
      <c r="X145" s="229"/>
      <c r="Y145" s="229"/>
      <c r="Z145" s="237"/>
      <c r="AA145" s="238"/>
      <c r="AB145" s="50"/>
      <c r="AC145" s="50"/>
      <c r="AD145" s="50"/>
      <c r="AE145" s="50"/>
      <c r="AF145" s="50"/>
      <c r="AG145" s="50"/>
      <c r="AH145" s="50"/>
      <c r="AI145" s="50"/>
      <c r="AJ145" s="50"/>
      <c r="AK145" s="50"/>
      <c r="AL145" s="50"/>
      <c r="AM145" s="50"/>
      <c r="AN145" s="50"/>
      <c r="AO145" s="50"/>
      <c r="AP145" s="50"/>
      <c r="AQ145" s="50"/>
      <c r="AR145" s="50"/>
      <c r="AS145" s="50"/>
      <c r="AT145" s="50"/>
      <c r="AU145" s="50"/>
      <c r="AV145" s="50"/>
      <c r="AW145" s="50"/>
      <c r="AX145" s="50"/>
      <c r="AY145" s="50"/>
      <c r="AZ145" s="50"/>
      <c r="BA145" s="50"/>
      <c r="BB145" s="50"/>
      <c r="BC145" s="50"/>
      <c r="BD145" s="50"/>
      <c r="BE145" s="50"/>
      <c r="BF145" s="50"/>
      <c r="BG145" s="50"/>
      <c r="BH145" s="50"/>
      <c r="BI145" s="50"/>
      <c r="BJ145" s="50"/>
      <c r="BK145" s="50"/>
      <c r="BL145" s="50"/>
      <c r="BM145" s="50"/>
      <c r="BN145" s="50"/>
      <c r="BO145" s="50"/>
      <c r="BP145" s="50"/>
      <c r="BQ145" s="50"/>
      <c r="BR145" s="50"/>
      <c r="BS145" s="50"/>
      <c r="BT145" s="50"/>
      <c r="BU145" s="50"/>
      <c r="BV145" s="50"/>
      <c r="BW145" s="50"/>
      <c r="BX145" s="50"/>
      <c r="BY145" s="50"/>
      <c r="BZ145" s="50"/>
      <c r="CA145" s="50"/>
      <c r="CB145" s="50"/>
      <c r="CC145" s="50"/>
      <c r="CD145" s="50"/>
      <c r="CE145" s="50"/>
      <c r="CF145" s="50"/>
      <c r="CG145" s="50"/>
      <c r="CH145" s="50"/>
      <c r="CI145" s="50"/>
      <c r="CJ145" s="50"/>
      <c r="CK145" s="50"/>
      <c r="CL145" s="50"/>
      <c r="CM145" s="50"/>
      <c r="CN145" s="50"/>
      <c r="CO145" s="50"/>
      <c r="CP145" s="50"/>
      <c r="CQ145" s="50"/>
      <c r="CR145" s="50"/>
      <c r="CS145" s="50"/>
      <c r="CT145" s="50"/>
      <c r="CU145" s="50"/>
      <c r="CV145" s="50"/>
      <c r="CW145" s="50"/>
      <c r="CX145" s="50"/>
      <c r="CY145" s="50"/>
      <c r="CZ145" s="50"/>
      <c r="DA145" s="50"/>
      <c r="DB145" s="50"/>
      <c r="DC145" s="50"/>
      <c r="DD145" s="50"/>
      <c r="DE145" s="50"/>
      <c r="DF145" s="50"/>
    </row>
    <row r="146" spans="1:110" x14ac:dyDescent="0.25">
      <c r="A146" s="219"/>
      <c r="B146" s="216"/>
      <c r="C146" s="219"/>
      <c r="D146" s="263" t="s">
        <v>799</v>
      </c>
      <c r="E146" s="158"/>
      <c r="F146" s="167"/>
      <c r="G146" s="167"/>
      <c r="H146" s="167"/>
      <c r="I146" s="326"/>
      <c r="J146" s="167"/>
      <c r="K146" s="167"/>
      <c r="L146" s="167"/>
      <c r="M146" s="158"/>
      <c r="N146" s="158"/>
      <c r="O146" s="158"/>
      <c r="P146" s="158"/>
      <c r="Q146" s="216"/>
      <c r="R146" s="222"/>
      <c r="S146" s="229"/>
      <c r="T146" s="229"/>
      <c r="U146" s="229"/>
      <c r="V146" s="229"/>
      <c r="W146" s="229"/>
      <c r="X146" s="229"/>
      <c r="Y146" s="229"/>
      <c r="Z146" s="237"/>
      <c r="AA146" s="238"/>
      <c r="AB146" s="50"/>
      <c r="AC146" s="50"/>
      <c r="AD146" s="50"/>
      <c r="AE146" s="50"/>
      <c r="AF146" s="50"/>
      <c r="AG146" s="50"/>
      <c r="AH146" s="50"/>
      <c r="AI146" s="50"/>
      <c r="AJ146" s="50"/>
      <c r="AK146" s="50"/>
      <c r="AL146" s="50"/>
      <c r="AM146" s="50"/>
      <c r="AN146" s="50"/>
      <c r="AO146" s="50"/>
      <c r="AP146" s="50"/>
      <c r="AQ146" s="50"/>
      <c r="AR146" s="50"/>
      <c r="AS146" s="50"/>
      <c r="AT146" s="50"/>
      <c r="AU146" s="50"/>
      <c r="AV146" s="50"/>
      <c r="AW146" s="50"/>
      <c r="AX146" s="50"/>
      <c r="AY146" s="50"/>
      <c r="AZ146" s="50"/>
      <c r="BA146" s="50"/>
      <c r="BB146" s="50"/>
      <c r="BC146" s="50"/>
      <c r="BD146" s="50"/>
      <c r="BE146" s="50"/>
      <c r="BF146" s="50"/>
      <c r="BG146" s="50"/>
      <c r="BH146" s="50"/>
      <c r="BI146" s="50"/>
      <c r="BJ146" s="50"/>
      <c r="BK146" s="50"/>
      <c r="BL146" s="50"/>
      <c r="BM146" s="50"/>
      <c r="BN146" s="50"/>
      <c r="BO146" s="50"/>
      <c r="BP146" s="50"/>
      <c r="BQ146" s="50"/>
      <c r="BR146" s="50"/>
      <c r="BS146" s="50"/>
      <c r="BT146" s="50"/>
      <c r="BU146" s="50"/>
      <c r="BV146" s="50"/>
      <c r="BW146" s="50"/>
      <c r="BX146" s="50"/>
      <c r="BY146" s="50"/>
      <c r="BZ146" s="50"/>
      <c r="CA146" s="50"/>
      <c r="CB146" s="50"/>
      <c r="CC146" s="50"/>
      <c r="CD146" s="50"/>
      <c r="CE146" s="50"/>
      <c r="CF146" s="50"/>
      <c r="CG146" s="50"/>
      <c r="CH146" s="50"/>
      <c r="CI146" s="50"/>
      <c r="CJ146" s="50"/>
      <c r="CK146" s="50"/>
      <c r="CL146" s="50"/>
      <c r="CM146" s="50"/>
      <c r="CN146" s="50"/>
      <c r="CO146" s="50"/>
      <c r="CP146" s="50"/>
      <c r="CQ146" s="50"/>
      <c r="CR146" s="50"/>
      <c r="CS146" s="50"/>
      <c r="CT146" s="50"/>
      <c r="CU146" s="50"/>
      <c r="CV146" s="50"/>
      <c r="CW146" s="50"/>
      <c r="CX146" s="50"/>
      <c r="CY146" s="50"/>
      <c r="CZ146" s="50"/>
      <c r="DA146" s="50"/>
      <c r="DB146" s="50"/>
      <c r="DC146" s="50"/>
      <c r="DD146" s="50"/>
      <c r="DE146" s="50"/>
      <c r="DF146" s="50"/>
    </row>
    <row r="147" spans="1:110" ht="60" x14ac:dyDescent="0.25">
      <c r="A147" s="219"/>
      <c r="B147" s="216" t="s">
        <v>509</v>
      </c>
      <c r="C147" s="219"/>
      <c r="D147" s="160" t="s">
        <v>800</v>
      </c>
      <c r="E147" s="158"/>
      <c r="F147" s="167"/>
      <c r="G147" s="167"/>
      <c r="H147" s="167"/>
      <c r="I147" s="326">
        <v>1800</v>
      </c>
      <c r="J147" s="167"/>
      <c r="K147" s="167">
        <v>1800</v>
      </c>
      <c r="L147" s="167">
        <v>2000</v>
      </c>
      <c r="M147" s="158"/>
      <c r="N147" s="158"/>
      <c r="O147" s="158"/>
      <c r="P147" s="158"/>
      <c r="Q147" s="216" t="s">
        <v>805</v>
      </c>
      <c r="R147" s="222"/>
      <c r="S147" s="229"/>
      <c r="T147" s="229"/>
      <c r="U147" s="229"/>
      <c r="V147" s="229"/>
      <c r="W147" s="229"/>
      <c r="X147" s="229"/>
      <c r="Y147" s="229"/>
      <c r="Z147" s="237"/>
      <c r="AA147" s="238"/>
      <c r="AB147" s="50"/>
      <c r="AC147" s="50"/>
      <c r="AD147" s="50"/>
      <c r="AE147" s="50"/>
      <c r="AF147" s="50"/>
      <c r="AG147" s="50"/>
      <c r="AH147" s="50"/>
      <c r="AI147" s="50"/>
      <c r="AJ147" s="50"/>
      <c r="AK147" s="50"/>
      <c r="AL147" s="50"/>
      <c r="AM147" s="50"/>
      <c r="AN147" s="50"/>
      <c r="AO147" s="50"/>
      <c r="AP147" s="50"/>
      <c r="AQ147" s="50"/>
      <c r="AR147" s="50"/>
      <c r="AS147" s="50"/>
      <c r="AT147" s="50"/>
      <c r="AU147" s="50"/>
      <c r="AV147" s="50"/>
      <c r="AW147" s="50"/>
      <c r="AX147" s="50"/>
      <c r="AY147" s="50"/>
      <c r="AZ147" s="50"/>
      <c r="BA147" s="50"/>
      <c r="BB147" s="50"/>
      <c r="BC147" s="50"/>
      <c r="BD147" s="50"/>
      <c r="BE147" s="50"/>
      <c r="BF147" s="50"/>
      <c r="BG147" s="50"/>
      <c r="BH147" s="50"/>
      <c r="BI147" s="50"/>
      <c r="BJ147" s="50"/>
      <c r="BK147" s="50"/>
      <c r="BL147" s="50"/>
      <c r="BM147" s="50"/>
      <c r="BN147" s="50"/>
      <c r="BO147" s="50"/>
      <c r="BP147" s="50"/>
      <c r="BQ147" s="50"/>
      <c r="BR147" s="50"/>
      <c r="BS147" s="50"/>
      <c r="BT147" s="50"/>
      <c r="BU147" s="50"/>
      <c r="BV147" s="50"/>
      <c r="BW147" s="50"/>
      <c r="BX147" s="50"/>
      <c r="BY147" s="50"/>
      <c r="BZ147" s="50"/>
      <c r="CA147" s="50"/>
      <c r="CB147" s="50"/>
      <c r="CC147" s="50"/>
      <c r="CD147" s="50"/>
      <c r="CE147" s="50"/>
      <c r="CF147" s="50"/>
      <c r="CG147" s="50"/>
      <c r="CH147" s="50"/>
      <c r="CI147" s="50"/>
      <c r="CJ147" s="50"/>
      <c r="CK147" s="50"/>
      <c r="CL147" s="50"/>
      <c r="CM147" s="50"/>
      <c r="CN147" s="50"/>
      <c r="CO147" s="50"/>
      <c r="CP147" s="50"/>
      <c r="CQ147" s="50"/>
      <c r="CR147" s="50"/>
      <c r="CS147" s="50"/>
      <c r="CT147" s="50"/>
      <c r="CU147" s="50"/>
      <c r="CV147" s="50"/>
      <c r="CW147" s="50"/>
      <c r="CX147" s="50"/>
      <c r="CY147" s="50"/>
      <c r="CZ147" s="50"/>
      <c r="DA147" s="50"/>
      <c r="DB147" s="50"/>
      <c r="DC147" s="50"/>
      <c r="DD147" s="50"/>
      <c r="DE147" s="50"/>
      <c r="DF147" s="50"/>
    </row>
    <row r="148" spans="1:110" ht="45" x14ac:dyDescent="0.25">
      <c r="A148" s="219"/>
      <c r="B148" s="216"/>
      <c r="C148" s="219"/>
      <c r="D148" s="261" t="s">
        <v>801</v>
      </c>
      <c r="E148" s="158"/>
      <c r="F148" s="167"/>
      <c r="G148" s="167"/>
      <c r="H148" s="167"/>
      <c r="I148" s="326"/>
      <c r="J148" s="167"/>
      <c r="K148" s="167">
        <v>1200</v>
      </c>
      <c r="L148" s="167">
        <v>1600</v>
      </c>
      <c r="M148" s="158"/>
      <c r="N148" s="158"/>
      <c r="O148" s="158"/>
      <c r="P148" s="158"/>
      <c r="Q148" s="260" t="s">
        <v>15</v>
      </c>
      <c r="R148" s="222"/>
      <c r="S148" s="229"/>
      <c r="T148" s="229"/>
      <c r="U148" s="229"/>
      <c r="V148" s="229"/>
      <c r="W148" s="229"/>
      <c r="X148" s="229"/>
      <c r="Y148" s="229"/>
      <c r="Z148" s="237"/>
      <c r="AA148" s="238"/>
      <c r="AB148" s="50"/>
      <c r="AC148" s="50"/>
      <c r="AD148" s="50"/>
      <c r="AE148" s="50"/>
      <c r="AF148" s="50"/>
      <c r="AG148" s="50"/>
      <c r="AH148" s="50"/>
      <c r="AI148" s="50"/>
      <c r="AJ148" s="50"/>
      <c r="AK148" s="50"/>
      <c r="AL148" s="50"/>
      <c r="AM148" s="50"/>
      <c r="AN148" s="50"/>
      <c r="AO148" s="50"/>
      <c r="AP148" s="50"/>
      <c r="AQ148" s="50"/>
      <c r="AR148" s="50"/>
      <c r="AS148" s="50"/>
      <c r="AT148" s="50"/>
      <c r="AU148" s="50"/>
      <c r="AV148" s="50"/>
      <c r="AW148" s="50"/>
      <c r="AX148" s="50"/>
      <c r="AY148" s="50"/>
      <c r="AZ148" s="50"/>
      <c r="BA148" s="50"/>
      <c r="BB148" s="50"/>
      <c r="BC148" s="50"/>
      <c r="BD148" s="50"/>
      <c r="BE148" s="50"/>
      <c r="BF148" s="50"/>
      <c r="BG148" s="50"/>
      <c r="BH148" s="50"/>
      <c r="BI148" s="50"/>
      <c r="BJ148" s="50"/>
      <c r="BK148" s="50"/>
      <c r="BL148" s="50"/>
      <c r="BM148" s="50"/>
      <c r="BN148" s="50"/>
      <c r="BO148" s="50"/>
      <c r="BP148" s="50"/>
      <c r="BQ148" s="50"/>
      <c r="BR148" s="50"/>
      <c r="BS148" s="50"/>
      <c r="BT148" s="50"/>
      <c r="BU148" s="50"/>
      <c r="BV148" s="50"/>
      <c r="BW148" s="50"/>
      <c r="BX148" s="50"/>
      <c r="BY148" s="50"/>
      <c r="BZ148" s="50"/>
      <c r="CA148" s="50"/>
      <c r="CB148" s="50"/>
      <c r="CC148" s="50"/>
      <c r="CD148" s="50"/>
      <c r="CE148" s="50"/>
      <c r="CF148" s="50"/>
      <c r="CG148" s="50"/>
      <c r="CH148" s="50"/>
      <c r="CI148" s="50"/>
      <c r="CJ148" s="50"/>
      <c r="CK148" s="50"/>
      <c r="CL148" s="50"/>
      <c r="CM148" s="50"/>
      <c r="CN148" s="50"/>
      <c r="CO148" s="50"/>
      <c r="CP148" s="50"/>
      <c r="CQ148" s="50"/>
      <c r="CR148" s="50"/>
      <c r="CS148" s="50"/>
      <c r="CT148" s="50"/>
      <c r="CU148" s="50"/>
      <c r="CV148" s="50"/>
      <c r="CW148" s="50"/>
      <c r="CX148" s="50"/>
      <c r="CY148" s="50"/>
      <c r="CZ148" s="50"/>
      <c r="DA148" s="50"/>
      <c r="DB148" s="50"/>
      <c r="DC148" s="50"/>
      <c r="DD148" s="50"/>
      <c r="DE148" s="50"/>
      <c r="DF148" s="50"/>
    </row>
    <row r="149" spans="1:110" ht="60" x14ac:dyDescent="0.25">
      <c r="A149" s="219"/>
      <c r="B149" s="216" t="s">
        <v>509</v>
      </c>
      <c r="C149" s="219"/>
      <c r="D149" s="261" t="s">
        <v>869</v>
      </c>
      <c r="E149" s="158"/>
      <c r="F149" s="167"/>
      <c r="G149" s="167"/>
      <c r="H149" s="167"/>
      <c r="I149" s="326">
        <v>700</v>
      </c>
      <c r="J149" s="167"/>
      <c r="K149" s="167">
        <v>1000</v>
      </c>
      <c r="L149" s="167">
        <v>1200</v>
      </c>
      <c r="M149" s="158"/>
      <c r="N149" s="158"/>
      <c r="O149" s="158"/>
      <c r="P149" s="158"/>
      <c r="Q149" s="216" t="s">
        <v>802</v>
      </c>
      <c r="R149" s="222"/>
      <c r="S149" s="229"/>
      <c r="T149" s="229"/>
      <c r="U149" s="229"/>
      <c r="V149" s="229"/>
      <c r="W149" s="229"/>
      <c r="X149" s="229"/>
      <c r="Y149" s="229"/>
      <c r="Z149" s="237"/>
      <c r="AA149" s="238"/>
      <c r="AB149" s="50"/>
      <c r="AC149" s="50"/>
      <c r="AD149" s="50"/>
      <c r="AE149" s="50"/>
      <c r="AF149" s="50"/>
      <c r="AG149" s="50"/>
      <c r="AH149" s="50"/>
      <c r="AI149" s="50"/>
      <c r="AJ149" s="50"/>
      <c r="AK149" s="50"/>
      <c r="AL149" s="50"/>
      <c r="AM149" s="50"/>
      <c r="AN149" s="50"/>
      <c r="AO149" s="50"/>
      <c r="AP149" s="50"/>
      <c r="AQ149" s="50"/>
      <c r="AR149" s="50"/>
      <c r="AS149" s="50"/>
      <c r="AT149" s="50"/>
      <c r="AU149" s="50"/>
      <c r="AV149" s="50"/>
      <c r="AW149" s="50"/>
      <c r="AX149" s="50"/>
      <c r="AY149" s="50"/>
      <c r="AZ149" s="50"/>
      <c r="BA149" s="50"/>
      <c r="BB149" s="50"/>
      <c r="BC149" s="50"/>
      <c r="BD149" s="50"/>
      <c r="BE149" s="50"/>
      <c r="BF149" s="50"/>
      <c r="BG149" s="50"/>
      <c r="BH149" s="50"/>
      <c r="BI149" s="50"/>
      <c r="BJ149" s="50"/>
      <c r="BK149" s="50"/>
      <c r="BL149" s="50"/>
      <c r="BM149" s="50"/>
      <c r="BN149" s="50"/>
      <c r="BO149" s="50"/>
      <c r="BP149" s="50"/>
      <c r="BQ149" s="50"/>
      <c r="BR149" s="50"/>
      <c r="BS149" s="50"/>
      <c r="BT149" s="50"/>
      <c r="BU149" s="50"/>
      <c r="BV149" s="50"/>
      <c r="BW149" s="50"/>
      <c r="BX149" s="50"/>
      <c r="BY149" s="50"/>
      <c r="BZ149" s="50"/>
      <c r="CA149" s="50"/>
      <c r="CB149" s="50"/>
      <c r="CC149" s="50"/>
      <c r="CD149" s="50"/>
      <c r="CE149" s="50"/>
      <c r="CF149" s="50"/>
      <c r="CG149" s="50"/>
      <c r="CH149" s="50"/>
      <c r="CI149" s="50"/>
      <c r="CJ149" s="50"/>
      <c r="CK149" s="50"/>
      <c r="CL149" s="50"/>
      <c r="CM149" s="50"/>
      <c r="CN149" s="50"/>
      <c r="CO149" s="50"/>
      <c r="CP149" s="50"/>
      <c r="CQ149" s="50"/>
      <c r="CR149" s="50"/>
      <c r="CS149" s="50"/>
      <c r="CT149" s="50"/>
      <c r="CU149" s="50"/>
      <c r="CV149" s="50"/>
      <c r="CW149" s="50"/>
      <c r="CX149" s="50"/>
      <c r="CY149" s="50"/>
      <c r="CZ149" s="50"/>
      <c r="DA149" s="50"/>
      <c r="DB149" s="50"/>
      <c r="DC149" s="50"/>
      <c r="DD149" s="50"/>
      <c r="DE149" s="50"/>
      <c r="DF149" s="50"/>
    </row>
    <row r="150" spans="1:110" ht="28.5" x14ac:dyDescent="0.25">
      <c r="A150" s="219"/>
      <c r="B150" s="219"/>
      <c r="C150" s="219"/>
      <c r="D150" s="262" t="s">
        <v>806</v>
      </c>
      <c r="E150" s="158"/>
      <c r="F150" s="167"/>
      <c r="G150" s="167"/>
      <c r="H150" s="167"/>
      <c r="I150" s="326"/>
      <c r="J150" s="167"/>
      <c r="K150" s="167"/>
      <c r="L150" s="167"/>
      <c r="M150" s="158"/>
      <c r="N150" s="158"/>
      <c r="O150" s="158"/>
      <c r="P150" s="158"/>
      <c r="Q150" s="254"/>
      <c r="R150" s="222"/>
      <c r="S150" s="229"/>
      <c r="T150" s="229"/>
      <c r="U150" s="229"/>
      <c r="V150" s="229"/>
      <c r="W150" s="229"/>
      <c r="X150" s="229"/>
      <c r="Y150" s="229"/>
      <c r="Z150" s="237"/>
      <c r="AA150" s="238"/>
      <c r="AB150" s="50"/>
      <c r="AC150" s="50"/>
      <c r="AD150" s="50"/>
      <c r="AE150" s="50"/>
      <c r="AF150" s="50"/>
      <c r="AG150" s="50"/>
      <c r="AH150" s="50"/>
      <c r="AI150" s="50"/>
      <c r="AJ150" s="50"/>
      <c r="AK150" s="50"/>
      <c r="AL150" s="50"/>
      <c r="AM150" s="50"/>
      <c r="AN150" s="50"/>
      <c r="AO150" s="50"/>
      <c r="AP150" s="50"/>
      <c r="AQ150" s="50"/>
      <c r="AR150" s="50"/>
      <c r="AS150" s="50"/>
      <c r="AT150" s="50"/>
      <c r="AU150" s="50"/>
      <c r="AV150" s="50"/>
      <c r="AW150" s="50"/>
      <c r="AX150" s="50"/>
      <c r="AY150" s="50"/>
      <c r="AZ150" s="50"/>
      <c r="BA150" s="50"/>
      <c r="BB150" s="50"/>
      <c r="BC150" s="50"/>
      <c r="BD150" s="50"/>
      <c r="BE150" s="50"/>
      <c r="BF150" s="50"/>
      <c r="BG150" s="50"/>
      <c r="BH150" s="50"/>
      <c r="BI150" s="50"/>
      <c r="BJ150" s="50"/>
      <c r="BK150" s="50"/>
      <c r="BL150" s="50"/>
      <c r="BM150" s="50"/>
      <c r="BN150" s="50"/>
      <c r="BO150" s="50"/>
      <c r="BP150" s="50"/>
      <c r="BQ150" s="50"/>
      <c r="BR150" s="50"/>
      <c r="BS150" s="50"/>
      <c r="BT150" s="50"/>
      <c r="BU150" s="50"/>
      <c r="BV150" s="50"/>
      <c r="BW150" s="50"/>
      <c r="BX150" s="50"/>
      <c r="BY150" s="50"/>
      <c r="BZ150" s="50"/>
      <c r="CA150" s="50"/>
      <c r="CB150" s="50"/>
      <c r="CC150" s="50"/>
      <c r="CD150" s="50"/>
      <c r="CE150" s="50"/>
      <c r="CF150" s="50"/>
      <c r="CG150" s="50"/>
      <c r="CH150" s="50"/>
      <c r="CI150" s="50"/>
      <c r="CJ150" s="50"/>
      <c r="CK150" s="50"/>
      <c r="CL150" s="50"/>
      <c r="CM150" s="50"/>
      <c r="CN150" s="50"/>
      <c r="CO150" s="50"/>
      <c r="CP150" s="50"/>
      <c r="CQ150" s="50"/>
      <c r="CR150" s="50"/>
      <c r="CS150" s="50"/>
      <c r="CT150" s="50"/>
      <c r="CU150" s="50"/>
      <c r="CV150" s="50"/>
      <c r="CW150" s="50"/>
      <c r="CX150" s="50"/>
      <c r="CY150" s="50"/>
      <c r="CZ150" s="50"/>
      <c r="DA150" s="50"/>
      <c r="DB150" s="50"/>
      <c r="DC150" s="50"/>
      <c r="DD150" s="50"/>
      <c r="DE150" s="50"/>
      <c r="DF150" s="50"/>
    </row>
    <row r="151" spans="1:110" ht="57" x14ac:dyDescent="0.25">
      <c r="A151" s="219"/>
      <c r="B151" s="296" t="s">
        <v>506</v>
      </c>
      <c r="C151" s="219"/>
      <c r="D151" s="157" t="s">
        <v>808</v>
      </c>
      <c r="E151" s="158"/>
      <c r="F151" s="167"/>
      <c r="G151" s="167"/>
      <c r="H151" s="167"/>
      <c r="I151" s="326"/>
      <c r="J151" s="167"/>
      <c r="K151" s="167"/>
      <c r="L151" s="167"/>
      <c r="M151" s="158"/>
      <c r="N151" s="158"/>
      <c r="O151" s="158"/>
      <c r="P151" s="158"/>
      <c r="Q151" s="254"/>
      <c r="R151" s="222"/>
      <c r="S151" s="229"/>
      <c r="T151" s="229"/>
      <c r="U151" s="229"/>
      <c r="V151" s="229"/>
      <c r="W151" s="229"/>
      <c r="X151" s="229"/>
      <c r="Y151" s="229"/>
      <c r="Z151" s="237"/>
      <c r="AA151" s="238"/>
      <c r="AB151" s="50"/>
      <c r="AC151" s="50"/>
      <c r="AD151" s="50"/>
      <c r="AE151" s="50"/>
      <c r="AF151" s="50"/>
      <c r="AG151" s="50"/>
      <c r="AH151" s="50"/>
      <c r="AI151" s="50"/>
      <c r="AJ151" s="50"/>
      <c r="AK151" s="50"/>
      <c r="AL151" s="50"/>
      <c r="AM151" s="50"/>
      <c r="AN151" s="50"/>
      <c r="AO151" s="50"/>
      <c r="AP151" s="50"/>
      <c r="AQ151" s="50"/>
      <c r="AR151" s="50"/>
      <c r="AS151" s="50"/>
      <c r="AT151" s="50"/>
      <c r="AU151" s="50"/>
      <c r="AV151" s="50"/>
      <c r="AW151" s="50"/>
      <c r="AX151" s="50"/>
      <c r="AY151" s="50"/>
      <c r="AZ151" s="50"/>
      <c r="BA151" s="50"/>
      <c r="BB151" s="50"/>
      <c r="BC151" s="50"/>
      <c r="BD151" s="50"/>
      <c r="BE151" s="50"/>
      <c r="BF151" s="50"/>
      <c r="BG151" s="50"/>
      <c r="BH151" s="50"/>
      <c r="BI151" s="50"/>
      <c r="BJ151" s="50"/>
      <c r="BK151" s="50"/>
      <c r="BL151" s="50"/>
      <c r="BM151" s="50"/>
      <c r="BN151" s="50"/>
      <c r="BO151" s="50"/>
      <c r="BP151" s="50"/>
      <c r="BQ151" s="50"/>
      <c r="BR151" s="50"/>
      <c r="BS151" s="50"/>
      <c r="BT151" s="50"/>
      <c r="BU151" s="50"/>
      <c r="BV151" s="50"/>
      <c r="BW151" s="50"/>
      <c r="BX151" s="50"/>
      <c r="BY151" s="50"/>
      <c r="BZ151" s="50"/>
      <c r="CA151" s="50"/>
      <c r="CB151" s="50"/>
      <c r="CC151" s="50"/>
      <c r="CD151" s="50"/>
      <c r="CE151" s="50"/>
      <c r="CF151" s="50"/>
      <c r="CG151" s="50"/>
      <c r="CH151" s="50"/>
      <c r="CI151" s="50"/>
      <c r="CJ151" s="50"/>
      <c r="CK151" s="50"/>
      <c r="CL151" s="50"/>
      <c r="CM151" s="50"/>
      <c r="CN151" s="50"/>
      <c r="CO151" s="50"/>
      <c r="CP151" s="50"/>
      <c r="CQ151" s="50"/>
      <c r="CR151" s="50"/>
      <c r="CS151" s="50"/>
      <c r="CT151" s="50"/>
      <c r="CU151" s="50"/>
      <c r="CV151" s="50"/>
      <c r="CW151" s="50"/>
      <c r="CX151" s="50"/>
      <c r="CY151" s="50"/>
      <c r="CZ151" s="50"/>
      <c r="DA151" s="50"/>
      <c r="DB151" s="50"/>
      <c r="DC151" s="50"/>
      <c r="DD151" s="50"/>
      <c r="DE151" s="50"/>
      <c r="DF151" s="50"/>
    </row>
    <row r="152" spans="1:110" ht="45" x14ac:dyDescent="0.25">
      <c r="A152" s="219"/>
      <c r="B152" s="296"/>
      <c r="C152" s="219"/>
      <c r="D152" s="160" t="s">
        <v>820</v>
      </c>
      <c r="E152" s="158"/>
      <c r="F152" s="167"/>
      <c r="G152" s="167"/>
      <c r="H152" s="167"/>
      <c r="I152" s="326">
        <v>2000</v>
      </c>
      <c r="J152" s="167"/>
      <c r="K152" s="167">
        <v>2800</v>
      </c>
      <c r="L152" s="167">
        <v>3200</v>
      </c>
      <c r="M152" s="158"/>
      <c r="N152" s="158"/>
      <c r="O152" s="158"/>
      <c r="P152" s="158"/>
      <c r="Q152" s="254"/>
      <c r="R152" s="222"/>
      <c r="S152" s="229"/>
      <c r="T152" s="229"/>
      <c r="U152" s="229"/>
      <c r="V152" s="229"/>
      <c r="W152" s="229"/>
      <c r="X152" s="229"/>
      <c r="Y152" s="229"/>
      <c r="Z152" s="237"/>
      <c r="AA152" s="238"/>
      <c r="AB152" s="50"/>
      <c r="AC152" s="50"/>
      <c r="AD152" s="50"/>
      <c r="AE152" s="50"/>
      <c r="AF152" s="50"/>
      <c r="AG152" s="50"/>
      <c r="AH152" s="50"/>
      <c r="AI152" s="50"/>
      <c r="AJ152" s="50"/>
      <c r="AK152" s="50"/>
      <c r="AL152" s="50"/>
      <c r="AM152" s="50"/>
      <c r="AN152" s="50"/>
      <c r="AO152" s="50"/>
      <c r="AP152" s="50"/>
      <c r="AQ152" s="50"/>
      <c r="AR152" s="50"/>
      <c r="AS152" s="50"/>
      <c r="AT152" s="50"/>
      <c r="AU152" s="50"/>
      <c r="AV152" s="50"/>
      <c r="AW152" s="50"/>
      <c r="AX152" s="50"/>
      <c r="AY152" s="50"/>
      <c r="AZ152" s="50"/>
      <c r="BA152" s="50"/>
      <c r="BB152" s="50"/>
      <c r="BC152" s="50"/>
      <c r="BD152" s="50"/>
      <c r="BE152" s="50"/>
      <c r="BF152" s="50"/>
      <c r="BG152" s="50"/>
      <c r="BH152" s="50"/>
      <c r="BI152" s="50"/>
      <c r="BJ152" s="50"/>
      <c r="BK152" s="50"/>
      <c r="BL152" s="50"/>
      <c r="BM152" s="50"/>
      <c r="BN152" s="50"/>
      <c r="BO152" s="50"/>
      <c r="BP152" s="50"/>
      <c r="BQ152" s="50"/>
      <c r="BR152" s="50"/>
      <c r="BS152" s="50"/>
      <c r="BT152" s="50"/>
      <c r="BU152" s="50"/>
      <c r="BV152" s="50"/>
      <c r="BW152" s="50"/>
      <c r="BX152" s="50"/>
      <c r="BY152" s="50"/>
      <c r="BZ152" s="50"/>
      <c r="CA152" s="50"/>
      <c r="CB152" s="50"/>
      <c r="CC152" s="50"/>
      <c r="CD152" s="50"/>
      <c r="CE152" s="50"/>
      <c r="CF152" s="50"/>
      <c r="CG152" s="50"/>
      <c r="CH152" s="50"/>
      <c r="CI152" s="50"/>
      <c r="CJ152" s="50"/>
      <c r="CK152" s="50"/>
      <c r="CL152" s="50"/>
      <c r="CM152" s="50"/>
      <c r="CN152" s="50"/>
      <c r="CO152" s="50"/>
      <c r="CP152" s="50"/>
      <c r="CQ152" s="50"/>
      <c r="CR152" s="50"/>
      <c r="CS152" s="50"/>
      <c r="CT152" s="50"/>
      <c r="CU152" s="50"/>
      <c r="CV152" s="50"/>
      <c r="CW152" s="50"/>
      <c r="CX152" s="50"/>
      <c r="CY152" s="50"/>
      <c r="CZ152" s="50"/>
      <c r="DA152" s="50"/>
      <c r="DB152" s="50"/>
      <c r="DC152" s="50"/>
      <c r="DD152" s="50"/>
      <c r="DE152" s="50"/>
      <c r="DF152" s="50"/>
    </row>
    <row r="153" spans="1:110" ht="45" x14ac:dyDescent="0.25">
      <c r="A153" s="219"/>
      <c r="B153" s="296"/>
      <c r="C153" s="219"/>
      <c r="D153" s="160" t="s">
        <v>821</v>
      </c>
      <c r="E153" s="158"/>
      <c r="F153" s="167"/>
      <c r="G153" s="167"/>
      <c r="H153" s="167"/>
      <c r="I153" s="326">
        <v>1800</v>
      </c>
      <c r="J153" s="167"/>
      <c r="K153" s="167">
        <v>2400</v>
      </c>
      <c r="L153" s="167">
        <v>2800</v>
      </c>
      <c r="M153" s="158"/>
      <c r="N153" s="158"/>
      <c r="O153" s="158"/>
      <c r="P153" s="158"/>
      <c r="Q153" s="254"/>
      <c r="R153" s="222"/>
      <c r="S153" s="229"/>
      <c r="T153" s="229"/>
      <c r="U153" s="229"/>
      <c r="V153" s="229"/>
      <c r="W153" s="229"/>
      <c r="X153" s="229"/>
      <c r="Y153" s="229"/>
      <c r="Z153" s="237"/>
      <c r="AA153" s="238"/>
      <c r="AB153" s="50"/>
      <c r="AC153" s="50"/>
      <c r="AD153" s="50"/>
      <c r="AE153" s="50"/>
      <c r="AF153" s="50"/>
      <c r="AG153" s="50"/>
      <c r="AH153" s="50"/>
      <c r="AI153" s="50"/>
      <c r="AJ153" s="50"/>
      <c r="AK153" s="50"/>
      <c r="AL153" s="50"/>
      <c r="AM153" s="50"/>
      <c r="AN153" s="50"/>
      <c r="AO153" s="50"/>
      <c r="AP153" s="50"/>
      <c r="AQ153" s="50"/>
      <c r="AR153" s="50"/>
      <c r="AS153" s="50"/>
      <c r="AT153" s="50"/>
      <c r="AU153" s="50"/>
      <c r="AV153" s="50"/>
      <c r="AW153" s="50"/>
      <c r="AX153" s="50"/>
      <c r="AY153" s="50"/>
      <c r="AZ153" s="50"/>
      <c r="BA153" s="50"/>
      <c r="BB153" s="50"/>
      <c r="BC153" s="50"/>
      <c r="BD153" s="50"/>
      <c r="BE153" s="50"/>
      <c r="BF153" s="50"/>
      <c r="BG153" s="50"/>
      <c r="BH153" s="50"/>
      <c r="BI153" s="50"/>
      <c r="BJ153" s="50"/>
      <c r="BK153" s="50"/>
      <c r="BL153" s="50"/>
      <c r="BM153" s="50"/>
      <c r="BN153" s="50"/>
      <c r="BO153" s="50"/>
      <c r="BP153" s="50"/>
      <c r="BQ153" s="50"/>
      <c r="BR153" s="50"/>
      <c r="BS153" s="50"/>
      <c r="BT153" s="50"/>
      <c r="BU153" s="50"/>
      <c r="BV153" s="50"/>
      <c r="BW153" s="50"/>
      <c r="BX153" s="50"/>
      <c r="BY153" s="50"/>
      <c r="BZ153" s="50"/>
      <c r="CA153" s="50"/>
      <c r="CB153" s="50"/>
      <c r="CC153" s="50"/>
      <c r="CD153" s="50"/>
      <c r="CE153" s="50"/>
      <c r="CF153" s="50"/>
      <c r="CG153" s="50"/>
      <c r="CH153" s="50"/>
      <c r="CI153" s="50"/>
      <c r="CJ153" s="50"/>
      <c r="CK153" s="50"/>
      <c r="CL153" s="50"/>
      <c r="CM153" s="50"/>
      <c r="CN153" s="50"/>
      <c r="CO153" s="50"/>
      <c r="CP153" s="50"/>
      <c r="CQ153" s="50"/>
      <c r="CR153" s="50"/>
      <c r="CS153" s="50"/>
      <c r="CT153" s="50"/>
      <c r="CU153" s="50"/>
      <c r="CV153" s="50"/>
      <c r="CW153" s="50"/>
      <c r="CX153" s="50"/>
      <c r="CY153" s="50"/>
      <c r="CZ153" s="50"/>
      <c r="DA153" s="50"/>
      <c r="DB153" s="50"/>
      <c r="DC153" s="50"/>
      <c r="DD153" s="50"/>
      <c r="DE153" s="50"/>
      <c r="DF153" s="50"/>
    </row>
    <row r="154" spans="1:110" ht="45" x14ac:dyDescent="0.25">
      <c r="A154" s="219"/>
      <c r="B154" s="296"/>
      <c r="C154" s="219"/>
      <c r="D154" s="160" t="s">
        <v>819</v>
      </c>
      <c r="E154" s="158"/>
      <c r="F154" s="167"/>
      <c r="G154" s="167"/>
      <c r="H154" s="167"/>
      <c r="I154" s="326">
        <v>1500</v>
      </c>
      <c r="J154" s="167"/>
      <c r="K154" s="167">
        <v>2000</v>
      </c>
      <c r="L154" s="167">
        <v>2600</v>
      </c>
      <c r="M154" s="158"/>
      <c r="N154" s="158"/>
      <c r="O154" s="158"/>
      <c r="P154" s="158"/>
      <c r="Q154" s="254"/>
      <c r="R154" s="222"/>
      <c r="S154" s="229"/>
      <c r="T154" s="229"/>
      <c r="U154" s="229"/>
      <c r="V154" s="229"/>
      <c r="W154" s="229"/>
      <c r="X154" s="229"/>
      <c r="Y154" s="229"/>
      <c r="Z154" s="237"/>
      <c r="AA154" s="238"/>
      <c r="AB154" s="50"/>
      <c r="AC154" s="50"/>
      <c r="AD154" s="50"/>
      <c r="AE154" s="50"/>
      <c r="AF154" s="50"/>
      <c r="AG154" s="50"/>
      <c r="AH154" s="50"/>
      <c r="AI154" s="50"/>
      <c r="AJ154" s="50"/>
      <c r="AK154" s="50"/>
      <c r="AL154" s="50"/>
      <c r="AM154" s="50"/>
      <c r="AN154" s="50"/>
      <c r="AO154" s="50"/>
      <c r="AP154" s="50"/>
      <c r="AQ154" s="50"/>
      <c r="AR154" s="50"/>
      <c r="AS154" s="50"/>
      <c r="AT154" s="50"/>
      <c r="AU154" s="50"/>
      <c r="AV154" s="50"/>
      <c r="AW154" s="50"/>
      <c r="AX154" s="50"/>
      <c r="AY154" s="50"/>
      <c r="AZ154" s="50"/>
      <c r="BA154" s="50"/>
      <c r="BB154" s="50"/>
      <c r="BC154" s="50"/>
      <c r="BD154" s="50"/>
      <c r="BE154" s="50"/>
      <c r="BF154" s="50"/>
      <c r="BG154" s="50"/>
      <c r="BH154" s="50"/>
      <c r="BI154" s="50"/>
      <c r="BJ154" s="50"/>
      <c r="BK154" s="50"/>
      <c r="BL154" s="50"/>
      <c r="BM154" s="50"/>
      <c r="BN154" s="50"/>
      <c r="BO154" s="50"/>
      <c r="BP154" s="50"/>
      <c r="BQ154" s="50"/>
      <c r="BR154" s="50"/>
      <c r="BS154" s="50"/>
      <c r="BT154" s="50"/>
      <c r="BU154" s="50"/>
      <c r="BV154" s="50"/>
      <c r="BW154" s="50"/>
      <c r="BX154" s="50"/>
      <c r="BY154" s="50"/>
      <c r="BZ154" s="50"/>
      <c r="CA154" s="50"/>
      <c r="CB154" s="50"/>
      <c r="CC154" s="50"/>
      <c r="CD154" s="50"/>
      <c r="CE154" s="50"/>
      <c r="CF154" s="50"/>
      <c r="CG154" s="50"/>
      <c r="CH154" s="50"/>
      <c r="CI154" s="50"/>
      <c r="CJ154" s="50"/>
      <c r="CK154" s="50"/>
      <c r="CL154" s="50"/>
      <c r="CM154" s="50"/>
      <c r="CN154" s="50"/>
      <c r="CO154" s="50"/>
      <c r="CP154" s="50"/>
      <c r="CQ154" s="50"/>
      <c r="CR154" s="50"/>
      <c r="CS154" s="50"/>
      <c r="CT154" s="50"/>
      <c r="CU154" s="50"/>
      <c r="CV154" s="50"/>
      <c r="CW154" s="50"/>
      <c r="CX154" s="50"/>
      <c r="CY154" s="50"/>
      <c r="CZ154" s="50"/>
      <c r="DA154" s="50"/>
      <c r="DB154" s="50"/>
      <c r="DC154" s="50"/>
      <c r="DD154" s="50"/>
      <c r="DE154" s="50"/>
      <c r="DF154" s="50"/>
    </row>
    <row r="155" spans="1:110" ht="90" x14ac:dyDescent="0.25">
      <c r="A155" s="219"/>
      <c r="B155" s="219"/>
      <c r="C155" s="219"/>
      <c r="D155" s="157" t="s">
        <v>809</v>
      </c>
      <c r="E155" s="158"/>
      <c r="F155" s="167"/>
      <c r="G155" s="167"/>
      <c r="H155" s="167"/>
      <c r="I155" s="326"/>
      <c r="J155" s="167"/>
      <c r="K155" s="167"/>
      <c r="L155" s="167"/>
      <c r="M155" s="158"/>
      <c r="N155" s="158"/>
      <c r="O155" s="158"/>
      <c r="P155" s="158"/>
      <c r="Q155" s="254" t="s">
        <v>807</v>
      </c>
      <c r="R155" s="222"/>
      <c r="S155" s="229"/>
      <c r="T155" s="229"/>
      <c r="U155" s="229"/>
      <c r="V155" s="229"/>
      <c r="W155" s="229"/>
      <c r="X155" s="229"/>
      <c r="Y155" s="229"/>
      <c r="Z155" s="237"/>
      <c r="AA155" s="238"/>
      <c r="AB155" s="50"/>
      <c r="AC155" s="50"/>
      <c r="AD155" s="50"/>
      <c r="AE155" s="50"/>
      <c r="AF155" s="50"/>
      <c r="AG155" s="50"/>
      <c r="AH155" s="50"/>
      <c r="AI155" s="50"/>
      <c r="AJ155" s="50"/>
      <c r="AK155" s="50"/>
      <c r="AL155" s="50"/>
      <c r="AM155" s="50"/>
      <c r="AN155" s="50"/>
      <c r="AO155" s="50"/>
      <c r="AP155" s="50"/>
      <c r="AQ155" s="50"/>
      <c r="AR155" s="50"/>
      <c r="AS155" s="50"/>
      <c r="AT155" s="50"/>
      <c r="AU155" s="50"/>
      <c r="AV155" s="50"/>
      <c r="AW155" s="50"/>
      <c r="AX155" s="50"/>
      <c r="AY155" s="50"/>
      <c r="AZ155" s="50"/>
      <c r="BA155" s="50"/>
      <c r="BB155" s="50"/>
      <c r="BC155" s="50"/>
      <c r="BD155" s="50"/>
      <c r="BE155" s="50"/>
      <c r="BF155" s="50"/>
      <c r="BG155" s="50"/>
      <c r="BH155" s="50"/>
      <c r="BI155" s="50"/>
      <c r="BJ155" s="50"/>
      <c r="BK155" s="50"/>
      <c r="BL155" s="50"/>
      <c r="BM155" s="50"/>
      <c r="BN155" s="50"/>
      <c r="BO155" s="50"/>
      <c r="BP155" s="50"/>
      <c r="BQ155" s="50"/>
      <c r="BR155" s="50"/>
      <c r="BS155" s="50"/>
      <c r="BT155" s="50"/>
      <c r="BU155" s="50"/>
      <c r="BV155" s="50"/>
      <c r="BW155" s="50"/>
      <c r="BX155" s="50"/>
      <c r="BY155" s="50"/>
      <c r="BZ155" s="50"/>
      <c r="CA155" s="50"/>
      <c r="CB155" s="50"/>
      <c r="CC155" s="50"/>
      <c r="CD155" s="50"/>
      <c r="CE155" s="50"/>
      <c r="CF155" s="50"/>
      <c r="CG155" s="50"/>
      <c r="CH155" s="50"/>
      <c r="CI155" s="50"/>
      <c r="CJ155" s="50"/>
      <c r="CK155" s="50"/>
      <c r="CL155" s="50"/>
      <c r="CM155" s="50"/>
      <c r="CN155" s="50"/>
      <c r="CO155" s="50"/>
      <c r="CP155" s="50"/>
      <c r="CQ155" s="50"/>
      <c r="CR155" s="50"/>
      <c r="CS155" s="50"/>
      <c r="CT155" s="50"/>
      <c r="CU155" s="50"/>
      <c r="CV155" s="50"/>
      <c r="CW155" s="50"/>
      <c r="CX155" s="50"/>
      <c r="CY155" s="50"/>
      <c r="CZ155" s="50"/>
      <c r="DA155" s="50"/>
      <c r="DB155" s="50"/>
      <c r="DC155" s="50"/>
      <c r="DD155" s="50"/>
      <c r="DE155" s="50"/>
      <c r="DF155" s="50"/>
    </row>
    <row r="156" spans="1:110" ht="45" x14ac:dyDescent="0.25">
      <c r="A156" s="219"/>
      <c r="B156" s="286" t="s">
        <v>507</v>
      </c>
      <c r="C156" s="219"/>
      <c r="D156" s="160" t="s">
        <v>818</v>
      </c>
      <c r="E156" s="158"/>
      <c r="F156" s="167"/>
      <c r="G156" s="167"/>
      <c r="H156" s="167"/>
      <c r="I156" s="326">
        <v>2800</v>
      </c>
      <c r="J156" s="167"/>
      <c r="K156" s="167">
        <v>3000</v>
      </c>
      <c r="L156" s="167">
        <v>3600</v>
      </c>
      <c r="M156" s="158"/>
      <c r="N156" s="158"/>
      <c r="O156" s="158"/>
      <c r="P156" s="158"/>
      <c r="Q156" s="158"/>
      <c r="R156" s="222"/>
      <c r="S156" s="229"/>
      <c r="T156" s="229"/>
      <c r="U156" s="229"/>
      <c r="V156" s="229"/>
      <c r="W156" s="229"/>
      <c r="X156" s="229"/>
      <c r="Y156" s="229"/>
      <c r="Z156" s="237"/>
      <c r="AA156" s="238"/>
      <c r="AB156" s="50"/>
      <c r="AC156" s="50"/>
      <c r="AD156" s="50"/>
      <c r="AE156" s="50"/>
      <c r="AF156" s="50"/>
      <c r="AG156" s="50"/>
      <c r="AH156" s="50"/>
      <c r="AI156" s="50"/>
      <c r="AJ156" s="50"/>
      <c r="AK156" s="50"/>
      <c r="AL156" s="50"/>
      <c r="AM156" s="50"/>
      <c r="AN156" s="50"/>
      <c r="AO156" s="50"/>
      <c r="AP156" s="50"/>
      <c r="AQ156" s="50"/>
      <c r="AR156" s="50"/>
      <c r="AS156" s="50"/>
      <c r="AT156" s="50"/>
      <c r="AU156" s="50"/>
      <c r="AV156" s="50"/>
      <c r="AW156" s="50"/>
      <c r="AX156" s="50"/>
      <c r="AY156" s="50"/>
      <c r="AZ156" s="50"/>
      <c r="BA156" s="50"/>
      <c r="BB156" s="50"/>
      <c r="BC156" s="50"/>
      <c r="BD156" s="50"/>
      <c r="BE156" s="50"/>
      <c r="BF156" s="50"/>
      <c r="BG156" s="50"/>
      <c r="BH156" s="50"/>
      <c r="BI156" s="50"/>
      <c r="BJ156" s="50"/>
      <c r="BK156" s="50"/>
      <c r="BL156" s="50"/>
      <c r="BM156" s="50"/>
      <c r="BN156" s="50"/>
      <c r="BO156" s="50"/>
      <c r="BP156" s="50"/>
      <c r="BQ156" s="50"/>
      <c r="BR156" s="50"/>
      <c r="BS156" s="50"/>
      <c r="BT156" s="50"/>
      <c r="BU156" s="50"/>
      <c r="BV156" s="50"/>
      <c r="BW156" s="50"/>
      <c r="BX156" s="50"/>
      <c r="BY156" s="50"/>
      <c r="BZ156" s="50"/>
      <c r="CA156" s="50"/>
      <c r="CB156" s="50"/>
      <c r="CC156" s="50"/>
      <c r="CD156" s="50"/>
      <c r="CE156" s="50"/>
      <c r="CF156" s="50"/>
      <c r="CG156" s="50"/>
      <c r="CH156" s="50"/>
      <c r="CI156" s="50"/>
      <c r="CJ156" s="50"/>
      <c r="CK156" s="50"/>
      <c r="CL156" s="50"/>
      <c r="CM156" s="50"/>
      <c r="CN156" s="50"/>
      <c r="CO156" s="50"/>
      <c r="CP156" s="50"/>
      <c r="CQ156" s="50"/>
      <c r="CR156" s="50"/>
      <c r="CS156" s="50"/>
      <c r="CT156" s="50"/>
      <c r="CU156" s="50"/>
      <c r="CV156" s="50"/>
      <c r="CW156" s="50"/>
      <c r="CX156" s="50"/>
      <c r="CY156" s="50"/>
      <c r="CZ156" s="50"/>
      <c r="DA156" s="50"/>
      <c r="DB156" s="50"/>
      <c r="DC156" s="50"/>
      <c r="DD156" s="50"/>
      <c r="DE156" s="50"/>
      <c r="DF156" s="50"/>
    </row>
    <row r="157" spans="1:110" ht="45" x14ac:dyDescent="0.25">
      <c r="A157" s="219"/>
      <c r="B157" s="286"/>
      <c r="C157" s="219"/>
      <c r="D157" s="160" t="s">
        <v>817</v>
      </c>
      <c r="E157" s="158"/>
      <c r="F157" s="167"/>
      <c r="G157" s="167"/>
      <c r="H157" s="167"/>
      <c r="I157" s="326">
        <v>2500</v>
      </c>
      <c r="J157" s="167"/>
      <c r="K157" s="167">
        <v>2800</v>
      </c>
      <c r="L157" s="167">
        <v>3200</v>
      </c>
      <c r="M157" s="158"/>
      <c r="N157" s="158"/>
      <c r="O157" s="158"/>
      <c r="P157" s="158"/>
      <c r="Q157" s="158"/>
      <c r="R157" s="222"/>
      <c r="S157" s="229"/>
      <c r="T157" s="229"/>
      <c r="U157" s="229"/>
      <c r="V157" s="229"/>
      <c r="W157" s="229"/>
      <c r="X157" s="229"/>
      <c r="Y157" s="229"/>
      <c r="Z157" s="237"/>
      <c r="AA157" s="238"/>
      <c r="AB157" s="50"/>
      <c r="AC157" s="50"/>
      <c r="AD157" s="50"/>
      <c r="AE157" s="50"/>
      <c r="AF157" s="50"/>
      <c r="AG157" s="50"/>
      <c r="AH157" s="50"/>
      <c r="AI157" s="50"/>
      <c r="AJ157" s="50"/>
      <c r="AK157" s="50"/>
      <c r="AL157" s="50"/>
      <c r="AM157" s="50"/>
      <c r="AN157" s="50"/>
      <c r="AO157" s="50"/>
      <c r="AP157" s="50"/>
      <c r="AQ157" s="50"/>
      <c r="AR157" s="50"/>
      <c r="AS157" s="50"/>
      <c r="AT157" s="50"/>
      <c r="AU157" s="50"/>
      <c r="AV157" s="50"/>
      <c r="AW157" s="50"/>
      <c r="AX157" s="50"/>
      <c r="AY157" s="50"/>
      <c r="AZ157" s="50"/>
      <c r="BA157" s="50"/>
      <c r="BB157" s="50"/>
      <c r="BC157" s="50"/>
      <c r="BD157" s="50"/>
      <c r="BE157" s="50"/>
      <c r="BF157" s="50"/>
      <c r="BG157" s="50"/>
      <c r="BH157" s="50"/>
      <c r="BI157" s="50"/>
      <c r="BJ157" s="50"/>
      <c r="BK157" s="50"/>
      <c r="BL157" s="50"/>
      <c r="BM157" s="50"/>
      <c r="BN157" s="50"/>
      <c r="BO157" s="50"/>
      <c r="BP157" s="50"/>
      <c r="BQ157" s="50"/>
      <c r="BR157" s="50"/>
      <c r="BS157" s="50"/>
      <c r="BT157" s="50"/>
      <c r="BU157" s="50"/>
      <c r="BV157" s="50"/>
      <c r="BW157" s="50"/>
      <c r="BX157" s="50"/>
      <c r="BY157" s="50"/>
      <c r="BZ157" s="50"/>
      <c r="CA157" s="50"/>
      <c r="CB157" s="50"/>
      <c r="CC157" s="50"/>
      <c r="CD157" s="50"/>
      <c r="CE157" s="50"/>
      <c r="CF157" s="50"/>
      <c r="CG157" s="50"/>
      <c r="CH157" s="50"/>
      <c r="CI157" s="50"/>
      <c r="CJ157" s="50"/>
      <c r="CK157" s="50"/>
      <c r="CL157" s="50"/>
      <c r="CM157" s="50"/>
      <c r="CN157" s="50"/>
      <c r="CO157" s="50"/>
      <c r="CP157" s="50"/>
      <c r="CQ157" s="50"/>
      <c r="CR157" s="50"/>
      <c r="CS157" s="50"/>
      <c r="CT157" s="50"/>
      <c r="CU157" s="50"/>
      <c r="CV157" s="50"/>
      <c r="CW157" s="50"/>
      <c r="CX157" s="50"/>
      <c r="CY157" s="50"/>
      <c r="CZ157" s="50"/>
      <c r="DA157" s="50"/>
      <c r="DB157" s="50"/>
      <c r="DC157" s="50"/>
      <c r="DD157" s="50"/>
      <c r="DE157" s="50"/>
      <c r="DF157" s="50"/>
    </row>
    <row r="158" spans="1:110" ht="45" x14ac:dyDescent="0.25">
      <c r="A158" s="219"/>
      <c r="B158" s="219" t="s">
        <v>508</v>
      </c>
      <c r="C158" s="219"/>
      <c r="D158" s="160" t="s">
        <v>816</v>
      </c>
      <c r="E158" s="158"/>
      <c r="F158" s="167"/>
      <c r="G158" s="167"/>
      <c r="H158" s="167"/>
      <c r="I158" s="326">
        <v>2000</v>
      </c>
      <c r="J158" s="167"/>
      <c r="K158" s="167">
        <v>2400</v>
      </c>
      <c r="L158" s="167">
        <v>2800</v>
      </c>
      <c r="M158" s="158"/>
      <c r="N158" s="158"/>
      <c r="O158" s="158"/>
      <c r="P158" s="158"/>
      <c r="Q158" s="158"/>
      <c r="R158" s="222"/>
      <c r="S158" s="229"/>
      <c r="T158" s="229"/>
      <c r="U158" s="229"/>
      <c r="V158" s="229"/>
      <c r="W158" s="229"/>
      <c r="X158" s="229"/>
      <c r="Y158" s="229"/>
      <c r="Z158" s="237"/>
      <c r="AA158" s="238"/>
      <c r="AB158" s="50"/>
      <c r="AC158" s="50"/>
      <c r="AD158" s="50"/>
      <c r="AE158" s="50"/>
      <c r="AF158" s="50"/>
      <c r="AG158" s="50"/>
      <c r="AH158" s="50"/>
      <c r="AI158" s="50"/>
      <c r="AJ158" s="50"/>
      <c r="AK158" s="50"/>
      <c r="AL158" s="50"/>
      <c r="AM158" s="50"/>
      <c r="AN158" s="50"/>
      <c r="AO158" s="50"/>
      <c r="AP158" s="50"/>
      <c r="AQ158" s="50"/>
      <c r="AR158" s="50"/>
      <c r="AS158" s="50"/>
      <c r="AT158" s="50"/>
      <c r="AU158" s="50"/>
      <c r="AV158" s="50"/>
      <c r="AW158" s="50"/>
      <c r="AX158" s="50"/>
      <c r="AY158" s="50"/>
      <c r="AZ158" s="50"/>
      <c r="BA158" s="50"/>
      <c r="BB158" s="50"/>
      <c r="BC158" s="50"/>
      <c r="BD158" s="50"/>
      <c r="BE158" s="50"/>
      <c r="BF158" s="50"/>
      <c r="BG158" s="50"/>
      <c r="BH158" s="50"/>
      <c r="BI158" s="50"/>
      <c r="BJ158" s="50"/>
      <c r="BK158" s="50"/>
      <c r="BL158" s="50"/>
      <c r="BM158" s="50"/>
      <c r="BN158" s="50"/>
      <c r="BO158" s="50"/>
      <c r="BP158" s="50"/>
      <c r="BQ158" s="50"/>
      <c r="BR158" s="50"/>
      <c r="BS158" s="50"/>
      <c r="BT158" s="50"/>
      <c r="BU158" s="50"/>
      <c r="BV158" s="50"/>
      <c r="BW158" s="50"/>
      <c r="BX158" s="50"/>
      <c r="BY158" s="50"/>
      <c r="BZ158" s="50"/>
      <c r="CA158" s="50"/>
      <c r="CB158" s="50"/>
      <c r="CC158" s="50"/>
      <c r="CD158" s="50"/>
      <c r="CE158" s="50"/>
      <c r="CF158" s="50"/>
      <c r="CG158" s="50"/>
      <c r="CH158" s="50"/>
      <c r="CI158" s="50"/>
      <c r="CJ158" s="50"/>
      <c r="CK158" s="50"/>
      <c r="CL158" s="50"/>
      <c r="CM158" s="50"/>
      <c r="CN158" s="50"/>
      <c r="CO158" s="50"/>
      <c r="CP158" s="50"/>
      <c r="CQ158" s="50"/>
      <c r="CR158" s="50"/>
      <c r="CS158" s="50"/>
      <c r="CT158" s="50"/>
      <c r="CU158" s="50"/>
      <c r="CV158" s="50"/>
      <c r="CW158" s="50"/>
      <c r="CX158" s="50"/>
      <c r="CY158" s="50"/>
      <c r="CZ158" s="50"/>
      <c r="DA158" s="50"/>
      <c r="DB158" s="50"/>
      <c r="DC158" s="50"/>
      <c r="DD158" s="50"/>
      <c r="DE158" s="50"/>
      <c r="DF158" s="50"/>
    </row>
    <row r="159" spans="1:110" ht="57.75" x14ac:dyDescent="0.25">
      <c r="A159" s="219"/>
      <c r="B159" s="286" t="s">
        <v>503</v>
      </c>
      <c r="C159" s="219"/>
      <c r="D159" s="263" t="s">
        <v>810</v>
      </c>
      <c r="E159" s="158"/>
      <c r="F159" s="167"/>
      <c r="G159" s="167"/>
      <c r="H159" s="167"/>
      <c r="I159" s="326">
        <v>3500</v>
      </c>
      <c r="J159" s="167"/>
      <c r="K159" s="167">
        <v>2500</v>
      </c>
      <c r="L159" s="167">
        <v>3500</v>
      </c>
      <c r="M159" s="158"/>
      <c r="N159" s="158"/>
      <c r="O159" s="158"/>
      <c r="P159" s="158"/>
      <c r="Q159" s="160" t="s">
        <v>824</v>
      </c>
      <c r="R159" s="222"/>
      <c r="S159" s="229"/>
      <c r="T159" s="229"/>
      <c r="U159" s="229"/>
      <c r="V159" s="229"/>
      <c r="W159" s="229"/>
      <c r="X159" s="229"/>
      <c r="Y159" s="229"/>
      <c r="Z159" s="237"/>
      <c r="AA159" s="238"/>
      <c r="AB159" s="50"/>
      <c r="AC159" s="50"/>
      <c r="AD159" s="50"/>
      <c r="AE159" s="50"/>
      <c r="AF159" s="50"/>
      <c r="AG159" s="50"/>
      <c r="AH159" s="50"/>
      <c r="AI159" s="50"/>
      <c r="AJ159" s="50"/>
      <c r="AK159" s="50"/>
      <c r="AL159" s="50"/>
      <c r="AM159" s="50"/>
      <c r="AN159" s="50"/>
      <c r="AO159" s="50"/>
      <c r="AP159" s="50"/>
      <c r="AQ159" s="50"/>
      <c r="AR159" s="50"/>
      <c r="AS159" s="50"/>
      <c r="AT159" s="50"/>
      <c r="AU159" s="50"/>
      <c r="AV159" s="50"/>
      <c r="AW159" s="50"/>
      <c r="AX159" s="50"/>
      <c r="AY159" s="50"/>
      <c r="AZ159" s="50"/>
      <c r="BA159" s="50"/>
      <c r="BB159" s="50"/>
      <c r="BC159" s="50"/>
      <c r="BD159" s="50"/>
      <c r="BE159" s="50"/>
      <c r="BF159" s="50"/>
      <c r="BG159" s="50"/>
      <c r="BH159" s="50"/>
      <c r="BI159" s="50"/>
      <c r="BJ159" s="50"/>
      <c r="BK159" s="50"/>
      <c r="BL159" s="50"/>
      <c r="BM159" s="50"/>
      <c r="BN159" s="50"/>
      <c r="BO159" s="50"/>
      <c r="BP159" s="50"/>
      <c r="BQ159" s="50"/>
      <c r="BR159" s="50"/>
      <c r="BS159" s="50"/>
      <c r="BT159" s="50"/>
      <c r="BU159" s="50"/>
      <c r="BV159" s="50"/>
      <c r="BW159" s="50"/>
      <c r="BX159" s="50"/>
      <c r="BY159" s="50"/>
      <c r="BZ159" s="50"/>
      <c r="CA159" s="50"/>
      <c r="CB159" s="50"/>
      <c r="CC159" s="50"/>
      <c r="CD159" s="50"/>
      <c r="CE159" s="50"/>
      <c r="CF159" s="50"/>
      <c r="CG159" s="50"/>
      <c r="CH159" s="50"/>
      <c r="CI159" s="50"/>
      <c r="CJ159" s="50"/>
      <c r="CK159" s="50"/>
      <c r="CL159" s="50"/>
      <c r="CM159" s="50"/>
      <c r="CN159" s="50"/>
      <c r="CO159" s="50"/>
      <c r="CP159" s="50"/>
      <c r="CQ159" s="50"/>
      <c r="CR159" s="50"/>
      <c r="CS159" s="50"/>
      <c r="CT159" s="50"/>
      <c r="CU159" s="50"/>
      <c r="CV159" s="50"/>
      <c r="CW159" s="50"/>
      <c r="CX159" s="50"/>
      <c r="CY159" s="50"/>
      <c r="CZ159" s="50"/>
      <c r="DA159" s="50"/>
      <c r="DB159" s="50"/>
      <c r="DC159" s="50"/>
      <c r="DD159" s="50"/>
      <c r="DE159" s="50"/>
      <c r="DF159" s="50"/>
    </row>
    <row r="160" spans="1:110" ht="57.75" x14ac:dyDescent="0.25">
      <c r="A160" s="219"/>
      <c r="B160" s="286"/>
      <c r="C160" s="219"/>
      <c r="D160" s="263" t="s">
        <v>811</v>
      </c>
      <c r="E160" s="158"/>
      <c r="F160" s="167"/>
      <c r="G160" s="167"/>
      <c r="H160" s="167"/>
      <c r="I160" s="326">
        <v>2500</v>
      </c>
      <c r="J160" s="167"/>
      <c r="K160" s="167">
        <v>2000</v>
      </c>
      <c r="L160" s="167">
        <v>3000</v>
      </c>
      <c r="M160" s="158"/>
      <c r="N160" s="158"/>
      <c r="O160" s="158"/>
      <c r="P160" s="158"/>
      <c r="Q160" s="160" t="s">
        <v>823</v>
      </c>
      <c r="R160" s="222"/>
      <c r="S160" s="229"/>
      <c r="T160" s="229"/>
      <c r="U160" s="229"/>
      <c r="V160" s="229"/>
      <c r="W160" s="229"/>
      <c r="X160" s="229"/>
      <c r="Y160" s="229"/>
      <c r="Z160" s="237"/>
      <c r="AA160" s="238"/>
      <c r="AB160" s="50"/>
      <c r="AC160" s="50"/>
      <c r="AD160" s="50"/>
      <c r="AE160" s="50"/>
      <c r="AF160" s="50"/>
      <c r="AG160" s="50"/>
      <c r="AH160" s="50"/>
      <c r="AI160" s="50"/>
      <c r="AJ160" s="50"/>
      <c r="AK160" s="50"/>
      <c r="AL160" s="50"/>
      <c r="AM160" s="50"/>
      <c r="AN160" s="50"/>
      <c r="AO160" s="50"/>
      <c r="AP160" s="50"/>
      <c r="AQ160" s="50"/>
      <c r="AR160" s="50"/>
      <c r="AS160" s="50"/>
      <c r="AT160" s="50"/>
      <c r="AU160" s="50"/>
      <c r="AV160" s="50"/>
      <c r="AW160" s="50"/>
      <c r="AX160" s="50"/>
      <c r="AY160" s="50"/>
      <c r="AZ160" s="50"/>
      <c r="BA160" s="50"/>
      <c r="BB160" s="50"/>
      <c r="BC160" s="50"/>
      <c r="BD160" s="50"/>
      <c r="BE160" s="50"/>
      <c r="BF160" s="50"/>
      <c r="BG160" s="50"/>
      <c r="BH160" s="50"/>
      <c r="BI160" s="50"/>
      <c r="BJ160" s="50"/>
      <c r="BK160" s="50"/>
      <c r="BL160" s="50"/>
      <c r="BM160" s="50"/>
      <c r="BN160" s="50"/>
      <c r="BO160" s="50"/>
      <c r="BP160" s="50"/>
      <c r="BQ160" s="50"/>
      <c r="BR160" s="50"/>
      <c r="BS160" s="50"/>
      <c r="BT160" s="50"/>
      <c r="BU160" s="50"/>
      <c r="BV160" s="50"/>
      <c r="BW160" s="50"/>
      <c r="BX160" s="50"/>
      <c r="BY160" s="50"/>
      <c r="BZ160" s="50"/>
      <c r="CA160" s="50"/>
      <c r="CB160" s="50"/>
      <c r="CC160" s="50"/>
      <c r="CD160" s="50"/>
      <c r="CE160" s="50"/>
      <c r="CF160" s="50"/>
      <c r="CG160" s="50"/>
      <c r="CH160" s="50"/>
      <c r="CI160" s="50"/>
      <c r="CJ160" s="50"/>
      <c r="CK160" s="50"/>
      <c r="CL160" s="50"/>
      <c r="CM160" s="50"/>
      <c r="CN160" s="50"/>
      <c r="CO160" s="50"/>
      <c r="CP160" s="50"/>
      <c r="CQ160" s="50"/>
      <c r="CR160" s="50"/>
      <c r="CS160" s="50"/>
      <c r="CT160" s="50"/>
      <c r="CU160" s="50"/>
      <c r="CV160" s="50"/>
      <c r="CW160" s="50"/>
      <c r="CX160" s="50"/>
      <c r="CY160" s="50"/>
      <c r="CZ160" s="50"/>
      <c r="DA160" s="50"/>
      <c r="DB160" s="50"/>
      <c r="DC160" s="50"/>
      <c r="DD160" s="50"/>
      <c r="DE160" s="50"/>
      <c r="DF160" s="50"/>
    </row>
    <row r="161" spans="1:110" ht="57.75" x14ac:dyDescent="0.25">
      <c r="A161" s="219"/>
      <c r="B161" s="286"/>
      <c r="C161" s="219"/>
      <c r="D161" s="263" t="s">
        <v>812</v>
      </c>
      <c r="E161" s="158"/>
      <c r="F161" s="167"/>
      <c r="G161" s="167"/>
      <c r="H161" s="167"/>
      <c r="I161" s="326">
        <v>2500</v>
      </c>
      <c r="J161" s="167"/>
      <c r="K161" s="167">
        <v>2000</v>
      </c>
      <c r="L161" s="167">
        <v>3000</v>
      </c>
      <c r="M161" s="158"/>
      <c r="N161" s="158"/>
      <c r="O161" s="158"/>
      <c r="P161" s="158"/>
      <c r="Q161" s="160" t="s">
        <v>822</v>
      </c>
      <c r="R161" s="222"/>
      <c r="S161" s="229"/>
      <c r="T161" s="229"/>
      <c r="U161" s="229"/>
      <c r="V161" s="229"/>
      <c r="W161" s="229"/>
      <c r="X161" s="229"/>
      <c r="Y161" s="229"/>
      <c r="Z161" s="237"/>
      <c r="AA161" s="238"/>
      <c r="AB161" s="50"/>
      <c r="AC161" s="50"/>
      <c r="AD161" s="50"/>
      <c r="AE161" s="50"/>
      <c r="AF161" s="50"/>
      <c r="AG161" s="50"/>
      <c r="AH161" s="50"/>
      <c r="AI161" s="50"/>
      <c r="AJ161" s="50"/>
      <c r="AK161" s="50"/>
      <c r="AL161" s="50"/>
      <c r="AM161" s="50"/>
      <c r="AN161" s="50"/>
      <c r="AO161" s="50"/>
      <c r="AP161" s="50"/>
      <c r="AQ161" s="50"/>
      <c r="AR161" s="50"/>
      <c r="AS161" s="50"/>
      <c r="AT161" s="50"/>
      <c r="AU161" s="50"/>
      <c r="AV161" s="50"/>
      <c r="AW161" s="50"/>
      <c r="AX161" s="50"/>
      <c r="AY161" s="50"/>
      <c r="AZ161" s="50"/>
      <c r="BA161" s="50"/>
      <c r="BB161" s="50"/>
      <c r="BC161" s="50"/>
      <c r="BD161" s="50"/>
      <c r="BE161" s="50"/>
      <c r="BF161" s="50"/>
      <c r="BG161" s="50"/>
      <c r="BH161" s="50"/>
      <c r="BI161" s="50"/>
      <c r="BJ161" s="50"/>
      <c r="BK161" s="50"/>
      <c r="BL161" s="50"/>
      <c r="BM161" s="50"/>
      <c r="BN161" s="50"/>
      <c r="BO161" s="50"/>
      <c r="BP161" s="50"/>
      <c r="BQ161" s="50"/>
      <c r="BR161" s="50"/>
      <c r="BS161" s="50"/>
      <c r="BT161" s="50"/>
      <c r="BU161" s="50"/>
      <c r="BV161" s="50"/>
      <c r="BW161" s="50"/>
      <c r="BX161" s="50"/>
      <c r="BY161" s="50"/>
      <c r="BZ161" s="50"/>
      <c r="CA161" s="50"/>
      <c r="CB161" s="50"/>
      <c r="CC161" s="50"/>
      <c r="CD161" s="50"/>
      <c r="CE161" s="50"/>
      <c r="CF161" s="50"/>
      <c r="CG161" s="50"/>
      <c r="CH161" s="50"/>
      <c r="CI161" s="50"/>
      <c r="CJ161" s="50"/>
      <c r="CK161" s="50"/>
      <c r="CL161" s="50"/>
      <c r="CM161" s="50"/>
      <c r="CN161" s="50"/>
      <c r="CO161" s="50"/>
      <c r="CP161" s="50"/>
      <c r="CQ161" s="50"/>
      <c r="CR161" s="50"/>
      <c r="CS161" s="50"/>
      <c r="CT161" s="50"/>
      <c r="CU161" s="50"/>
      <c r="CV161" s="50"/>
      <c r="CW161" s="50"/>
      <c r="CX161" s="50"/>
      <c r="CY161" s="50"/>
      <c r="CZ161" s="50"/>
      <c r="DA161" s="50"/>
      <c r="DB161" s="50"/>
      <c r="DC161" s="50"/>
      <c r="DD161" s="50"/>
      <c r="DE161" s="50"/>
      <c r="DF161" s="50"/>
    </row>
    <row r="162" spans="1:110" ht="29.25" x14ac:dyDescent="0.25">
      <c r="A162" s="219"/>
      <c r="B162" s="219"/>
      <c r="C162" s="219"/>
      <c r="D162" s="263" t="s">
        <v>813</v>
      </c>
      <c r="E162" s="158"/>
      <c r="F162" s="167"/>
      <c r="G162" s="167"/>
      <c r="H162" s="167"/>
      <c r="I162" s="326"/>
      <c r="J162" s="167"/>
      <c r="K162" s="167"/>
      <c r="L162" s="167"/>
      <c r="M162" s="158"/>
      <c r="N162" s="158"/>
      <c r="O162" s="158"/>
      <c r="P162" s="158"/>
      <c r="Q162" s="254" t="s">
        <v>15</v>
      </c>
      <c r="R162" s="222"/>
      <c r="S162" s="229"/>
      <c r="T162" s="229"/>
      <c r="U162" s="229"/>
      <c r="V162" s="229"/>
      <c r="W162" s="229"/>
      <c r="X162" s="229"/>
      <c r="Y162" s="229"/>
      <c r="Z162" s="237"/>
      <c r="AA162" s="238"/>
      <c r="AB162" s="50"/>
      <c r="AC162" s="50"/>
      <c r="AD162" s="50"/>
      <c r="AE162" s="50"/>
      <c r="AF162" s="50"/>
      <c r="AG162" s="50"/>
      <c r="AH162" s="50"/>
      <c r="AI162" s="50"/>
      <c r="AJ162" s="50"/>
      <c r="AK162" s="50"/>
      <c r="AL162" s="50"/>
      <c r="AM162" s="50"/>
      <c r="AN162" s="50"/>
      <c r="AO162" s="50"/>
      <c r="AP162" s="50"/>
      <c r="AQ162" s="50"/>
      <c r="AR162" s="50"/>
      <c r="AS162" s="50"/>
      <c r="AT162" s="50"/>
      <c r="AU162" s="50"/>
      <c r="AV162" s="50"/>
      <c r="AW162" s="50"/>
      <c r="AX162" s="50"/>
      <c r="AY162" s="50"/>
      <c r="AZ162" s="50"/>
      <c r="BA162" s="50"/>
      <c r="BB162" s="50"/>
      <c r="BC162" s="50"/>
      <c r="BD162" s="50"/>
      <c r="BE162" s="50"/>
      <c r="BF162" s="50"/>
      <c r="BG162" s="50"/>
      <c r="BH162" s="50"/>
      <c r="BI162" s="50"/>
      <c r="BJ162" s="50"/>
      <c r="BK162" s="50"/>
      <c r="BL162" s="50"/>
      <c r="BM162" s="50"/>
      <c r="BN162" s="50"/>
      <c r="BO162" s="50"/>
      <c r="BP162" s="50"/>
      <c r="BQ162" s="50"/>
      <c r="BR162" s="50"/>
      <c r="BS162" s="50"/>
      <c r="BT162" s="50"/>
      <c r="BU162" s="50"/>
      <c r="BV162" s="50"/>
      <c r="BW162" s="50"/>
      <c r="BX162" s="50"/>
      <c r="BY162" s="50"/>
      <c r="BZ162" s="50"/>
      <c r="CA162" s="50"/>
      <c r="CB162" s="50"/>
      <c r="CC162" s="50"/>
      <c r="CD162" s="50"/>
      <c r="CE162" s="50"/>
      <c r="CF162" s="50"/>
      <c r="CG162" s="50"/>
      <c r="CH162" s="50"/>
      <c r="CI162" s="50"/>
      <c r="CJ162" s="50"/>
      <c r="CK162" s="50"/>
      <c r="CL162" s="50"/>
      <c r="CM162" s="50"/>
      <c r="CN162" s="50"/>
      <c r="CO162" s="50"/>
      <c r="CP162" s="50"/>
      <c r="CQ162" s="50"/>
      <c r="CR162" s="50"/>
      <c r="CS162" s="50"/>
      <c r="CT162" s="50"/>
      <c r="CU162" s="50"/>
      <c r="CV162" s="50"/>
      <c r="CW162" s="50"/>
      <c r="CX162" s="50"/>
      <c r="CY162" s="50"/>
      <c r="CZ162" s="50"/>
      <c r="DA162" s="50"/>
      <c r="DB162" s="50"/>
      <c r="DC162" s="50"/>
      <c r="DD162" s="50"/>
      <c r="DE162" s="50"/>
      <c r="DF162" s="50"/>
    </row>
    <row r="163" spans="1:110" x14ac:dyDescent="0.25">
      <c r="A163" s="219"/>
      <c r="B163" s="219"/>
      <c r="C163" s="219"/>
      <c r="D163" s="160" t="s">
        <v>870</v>
      </c>
      <c r="E163" s="158"/>
      <c r="F163" s="167"/>
      <c r="G163" s="167"/>
      <c r="H163" s="167"/>
      <c r="I163" s="326"/>
      <c r="J163" s="167"/>
      <c r="K163" s="167">
        <v>2200</v>
      </c>
      <c r="L163" s="167">
        <v>2600</v>
      </c>
      <c r="M163" s="158"/>
      <c r="N163" s="158"/>
      <c r="O163" s="158"/>
      <c r="P163" s="158"/>
      <c r="Q163" s="254"/>
      <c r="R163" s="222"/>
      <c r="S163" s="229"/>
      <c r="T163" s="229"/>
      <c r="U163" s="229"/>
      <c r="V163" s="229"/>
      <c r="W163" s="229"/>
      <c r="X163" s="229"/>
      <c r="Y163" s="229"/>
      <c r="Z163" s="237"/>
      <c r="AA163" s="238"/>
      <c r="AB163" s="50"/>
      <c r="AC163" s="50"/>
      <c r="AD163" s="50"/>
      <c r="AE163" s="50"/>
      <c r="AF163" s="50"/>
      <c r="AG163" s="50"/>
      <c r="AH163" s="50"/>
      <c r="AI163" s="50"/>
      <c r="AJ163" s="50"/>
      <c r="AK163" s="50"/>
      <c r="AL163" s="50"/>
      <c r="AM163" s="50"/>
      <c r="AN163" s="50"/>
      <c r="AO163" s="50"/>
      <c r="AP163" s="50"/>
      <c r="AQ163" s="50"/>
      <c r="AR163" s="50"/>
      <c r="AS163" s="50"/>
      <c r="AT163" s="50"/>
      <c r="AU163" s="50"/>
      <c r="AV163" s="50"/>
      <c r="AW163" s="50"/>
      <c r="AX163" s="50"/>
      <c r="AY163" s="50"/>
      <c r="AZ163" s="50"/>
      <c r="BA163" s="50"/>
      <c r="BB163" s="50"/>
      <c r="BC163" s="50"/>
      <c r="BD163" s="50"/>
      <c r="BE163" s="50"/>
      <c r="BF163" s="50"/>
      <c r="BG163" s="50"/>
      <c r="BH163" s="50"/>
      <c r="BI163" s="50"/>
      <c r="BJ163" s="50"/>
      <c r="BK163" s="50"/>
      <c r="BL163" s="50"/>
      <c r="BM163" s="50"/>
      <c r="BN163" s="50"/>
      <c r="BO163" s="50"/>
      <c r="BP163" s="50"/>
      <c r="BQ163" s="50"/>
      <c r="BR163" s="50"/>
      <c r="BS163" s="50"/>
      <c r="BT163" s="50"/>
      <c r="BU163" s="50"/>
      <c r="BV163" s="50"/>
      <c r="BW163" s="50"/>
      <c r="BX163" s="50"/>
      <c r="BY163" s="50"/>
      <c r="BZ163" s="50"/>
      <c r="CA163" s="50"/>
      <c r="CB163" s="50"/>
      <c r="CC163" s="50"/>
      <c r="CD163" s="50"/>
      <c r="CE163" s="50"/>
      <c r="CF163" s="50"/>
      <c r="CG163" s="50"/>
      <c r="CH163" s="50"/>
      <c r="CI163" s="50"/>
      <c r="CJ163" s="50"/>
      <c r="CK163" s="50"/>
      <c r="CL163" s="50"/>
      <c r="CM163" s="50"/>
      <c r="CN163" s="50"/>
      <c r="CO163" s="50"/>
      <c r="CP163" s="50"/>
      <c r="CQ163" s="50"/>
      <c r="CR163" s="50"/>
      <c r="CS163" s="50"/>
      <c r="CT163" s="50"/>
      <c r="CU163" s="50"/>
      <c r="CV163" s="50"/>
      <c r="CW163" s="50"/>
      <c r="CX163" s="50"/>
      <c r="CY163" s="50"/>
      <c r="CZ163" s="50"/>
      <c r="DA163" s="50"/>
      <c r="DB163" s="50"/>
      <c r="DC163" s="50"/>
      <c r="DD163" s="50"/>
      <c r="DE163" s="50"/>
      <c r="DF163" s="50"/>
    </row>
    <row r="164" spans="1:110" x14ac:dyDescent="0.25">
      <c r="A164" s="219"/>
      <c r="B164" s="219"/>
      <c r="C164" s="219"/>
      <c r="D164" s="160" t="s">
        <v>814</v>
      </c>
      <c r="E164" s="158"/>
      <c r="F164" s="167"/>
      <c r="G164" s="167"/>
      <c r="H164" s="167"/>
      <c r="I164" s="326"/>
      <c r="J164" s="167"/>
      <c r="K164" s="167">
        <v>2000</v>
      </c>
      <c r="L164" s="167">
        <v>2200</v>
      </c>
      <c r="M164" s="158"/>
      <c r="N164" s="158"/>
      <c r="O164" s="158"/>
      <c r="P164" s="158"/>
      <c r="Q164" s="254"/>
      <c r="R164" s="222"/>
      <c r="S164" s="229"/>
      <c r="T164" s="229"/>
      <c r="U164" s="229"/>
      <c r="V164" s="229"/>
      <c r="W164" s="229"/>
      <c r="X164" s="229"/>
      <c r="Y164" s="229"/>
      <c r="Z164" s="237"/>
      <c r="AA164" s="238"/>
      <c r="AB164" s="50"/>
      <c r="AC164" s="50"/>
      <c r="AD164" s="50"/>
      <c r="AE164" s="50"/>
      <c r="AF164" s="50"/>
      <c r="AG164" s="50"/>
      <c r="AH164" s="50"/>
      <c r="AI164" s="50"/>
      <c r="AJ164" s="50"/>
      <c r="AK164" s="50"/>
      <c r="AL164" s="50"/>
      <c r="AM164" s="50"/>
      <c r="AN164" s="50"/>
      <c r="AO164" s="50"/>
      <c r="AP164" s="50"/>
      <c r="AQ164" s="50"/>
      <c r="AR164" s="50"/>
      <c r="AS164" s="50"/>
      <c r="AT164" s="50"/>
      <c r="AU164" s="50"/>
      <c r="AV164" s="50"/>
      <c r="AW164" s="50"/>
      <c r="AX164" s="50"/>
      <c r="AY164" s="50"/>
      <c r="AZ164" s="50"/>
      <c r="BA164" s="50"/>
      <c r="BB164" s="50"/>
      <c r="BC164" s="50"/>
      <c r="BD164" s="50"/>
      <c r="BE164" s="50"/>
      <c r="BF164" s="50"/>
      <c r="BG164" s="50"/>
      <c r="BH164" s="50"/>
      <c r="BI164" s="50"/>
      <c r="BJ164" s="50"/>
      <c r="BK164" s="50"/>
      <c r="BL164" s="50"/>
      <c r="BM164" s="50"/>
      <c r="BN164" s="50"/>
      <c r="BO164" s="50"/>
      <c r="BP164" s="50"/>
      <c r="BQ164" s="50"/>
      <c r="BR164" s="50"/>
      <c r="BS164" s="50"/>
      <c r="BT164" s="50"/>
      <c r="BU164" s="50"/>
      <c r="BV164" s="50"/>
      <c r="BW164" s="50"/>
      <c r="BX164" s="50"/>
      <c r="BY164" s="50"/>
      <c r="BZ164" s="50"/>
      <c r="CA164" s="50"/>
      <c r="CB164" s="50"/>
      <c r="CC164" s="50"/>
      <c r="CD164" s="50"/>
      <c r="CE164" s="50"/>
      <c r="CF164" s="50"/>
      <c r="CG164" s="50"/>
      <c r="CH164" s="50"/>
      <c r="CI164" s="50"/>
      <c r="CJ164" s="50"/>
      <c r="CK164" s="50"/>
      <c r="CL164" s="50"/>
      <c r="CM164" s="50"/>
      <c r="CN164" s="50"/>
      <c r="CO164" s="50"/>
      <c r="CP164" s="50"/>
      <c r="CQ164" s="50"/>
      <c r="CR164" s="50"/>
      <c r="CS164" s="50"/>
      <c r="CT164" s="50"/>
      <c r="CU164" s="50"/>
      <c r="CV164" s="50"/>
      <c r="CW164" s="50"/>
      <c r="CX164" s="50"/>
      <c r="CY164" s="50"/>
      <c r="CZ164" s="50"/>
      <c r="DA164" s="50"/>
      <c r="DB164" s="50"/>
      <c r="DC164" s="50"/>
      <c r="DD164" s="50"/>
      <c r="DE164" s="50"/>
      <c r="DF164" s="50"/>
    </row>
    <row r="165" spans="1:110" x14ac:dyDescent="0.25">
      <c r="A165" s="219"/>
      <c r="B165" s="219"/>
      <c r="C165" s="219"/>
      <c r="D165" s="160" t="s">
        <v>815</v>
      </c>
      <c r="E165" s="158"/>
      <c r="F165" s="167"/>
      <c r="G165" s="167"/>
      <c r="H165" s="167"/>
      <c r="I165" s="326"/>
      <c r="J165" s="167"/>
      <c r="K165" s="167">
        <v>1500</v>
      </c>
      <c r="L165" s="167">
        <v>1700</v>
      </c>
      <c r="M165" s="158"/>
      <c r="N165" s="158"/>
      <c r="O165" s="158"/>
      <c r="P165" s="158"/>
      <c r="Q165" s="254"/>
      <c r="R165" s="222"/>
      <c r="S165" s="229"/>
      <c r="T165" s="229"/>
      <c r="U165" s="229"/>
      <c r="V165" s="229"/>
      <c r="W165" s="229"/>
      <c r="X165" s="229"/>
      <c r="Y165" s="229"/>
      <c r="Z165" s="237"/>
      <c r="AA165" s="238"/>
      <c r="AB165" s="50"/>
      <c r="AC165" s="50"/>
      <c r="AD165" s="50"/>
      <c r="AE165" s="50"/>
      <c r="AF165" s="50"/>
      <c r="AG165" s="50"/>
      <c r="AH165" s="50"/>
      <c r="AI165" s="50"/>
      <c r="AJ165" s="50"/>
      <c r="AK165" s="50"/>
      <c r="AL165" s="50"/>
      <c r="AM165" s="50"/>
      <c r="AN165" s="50"/>
      <c r="AO165" s="50"/>
      <c r="AP165" s="50"/>
      <c r="AQ165" s="50"/>
      <c r="AR165" s="50"/>
      <c r="AS165" s="50"/>
      <c r="AT165" s="50"/>
      <c r="AU165" s="50"/>
      <c r="AV165" s="50"/>
      <c r="AW165" s="50"/>
      <c r="AX165" s="50"/>
      <c r="AY165" s="50"/>
      <c r="AZ165" s="50"/>
      <c r="BA165" s="50"/>
      <c r="BB165" s="50"/>
      <c r="BC165" s="50"/>
      <c r="BD165" s="50"/>
      <c r="BE165" s="50"/>
      <c r="BF165" s="50"/>
      <c r="BG165" s="50"/>
      <c r="BH165" s="50"/>
      <c r="BI165" s="50"/>
      <c r="BJ165" s="50"/>
      <c r="BK165" s="50"/>
      <c r="BL165" s="50"/>
      <c r="BM165" s="50"/>
      <c r="BN165" s="50"/>
      <c r="BO165" s="50"/>
      <c r="BP165" s="50"/>
      <c r="BQ165" s="50"/>
      <c r="BR165" s="50"/>
      <c r="BS165" s="50"/>
      <c r="BT165" s="50"/>
      <c r="BU165" s="50"/>
      <c r="BV165" s="50"/>
      <c r="BW165" s="50"/>
      <c r="BX165" s="50"/>
      <c r="BY165" s="50"/>
      <c r="BZ165" s="50"/>
      <c r="CA165" s="50"/>
      <c r="CB165" s="50"/>
      <c r="CC165" s="50"/>
      <c r="CD165" s="50"/>
      <c r="CE165" s="50"/>
      <c r="CF165" s="50"/>
      <c r="CG165" s="50"/>
      <c r="CH165" s="50"/>
      <c r="CI165" s="50"/>
      <c r="CJ165" s="50"/>
      <c r="CK165" s="50"/>
      <c r="CL165" s="50"/>
      <c r="CM165" s="50"/>
      <c r="CN165" s="50"/>
      <c r="CO165" s="50"/>
      <c r="CP165" s="50"/>
      <c r="CQ165" s="50"/>
      <c r="CR165" s="50"/>
      <c r="CS165" s="50"/>
      <c r="CT165" s="50"/>
      <c r="CU165" s="50"/>
      <c r="CV165" s="50"/>
      <c r="CW165" s="50"/>
      <c r="CX165" s="50"/>
      <c r="CY165" s="50"/>
      <c r="CZ165" s="50"/>
      <c r="DA165" s="50"/>
      <c r="DB165" s="50"/>
      <c r="DC165" s="50"/>
      <c r="DD165" s="50"/>
      <c r="DE165" s="50"/>
      <c r="DF165" s="50"/>
    </row>
    <row r="166" spans="1:110" ht="29.25" x14ac:dyDescent="0.25">
      <c r="A166" s="219"/>
      <c r="B166" s="219"/>
      <c r="C166" s="219"/>
      <c r="D166" s="263" t="s">
        <v>825</v>
      </c>
      <c r="E166" s="158"/>
      <c r="F166" s="167"/>
      <c r="G166" s="167"/>
      <c r="H166" s="167"/>
      <c r="I166" s="326"/>
      <c r="J166" s="167"/>
      <c r="K166" s="167"/>
      <c r="L166" s="167"/>
      <c r="M166" s="158"/>
      <c r="N166" s="158"/>
      <c r="O166" s="158"/>
      <c r="P166" s="158"/>
      <c r="Q166" s="254" t="s">
        <v>15</v>
      </c>
      <c r="R166" s="222"/>
      <c r="S166" s="229"/>
      <c r="T166" s="229"/>
      <c r="U166" s="229"/>
      <c r="V166" s="229"/>
      <c r="W166" s="229"/>
      <c r="X166" s="229"/>
      <c r="Y166" s="229"/>
      <c r="Z166" s="237"/>
      <c r="AA166" s="238"/>
      <c r="AB166" s="50"/>
      <c r="AC166" s="50"/>
      <c r="AD166" s="50"/>
      <c r="AE166" s="50"/>
      <c r="AF166" s="50"/>
      <c r="AG166" s="50"/>
      <c r="AH166" s="50"/>
      <c r="AI166" s="50"/>
      <c r="AJ166" s="50"/>
      <c r="AK166" s="50"/>
      <c r="AL166" s="50"/>
      <c r="AM166" s="50"/>
      <c r="AN166" s="50"/>
      <c r="AO166" s="50"/>
      <c r="AP166" s="50"/>
      <c r="AQ166" s="50"/>
      <c r="AR166" s="50"/>
      <c r="AS166" s="50"/>
      <c r="AT166" s="50"/>
      <c r="AU166" s="50"/>
      <c r="AV166" s="50"/>
      <c r="AW166" s="50"/>
      <c r="AX166" s="50"/>
      <c r="AY166" s="50"/>
      <c r="AZ166" s="50"/>
      <c r="BA166" s="50"/>
      <c r="BB166" s="50"/>
      <c r="BC166" s="50"/>
      <c r="BD166" s="50"/>
      <c r="BE166" s="50"/>
      <c r="BF166" s="50"/>
      <c r="BG166" s="50"/>
      <c r="BH166" s="50"/>
      <c r="BI166" s="50"/>
      <c r="BJ166" s="50"/>
      <c r="BK166" s="50"/>
      <c r="BL166" s="50"/>
      <c r="BM166" s="50"/>
      <c r="BN166" s="50"/>
      <c r="BO166" s="50"/>
      <c r="BP166" s="50"/>
      <c r="BQ166" s="50"/>
      <c r="BR166" s="50"/>
      <c r="BS166" s="50"/>
      <c r="BT166" s="50"/>
      <c r="BU166" s="50"/>
      <c r="BV166" s="50"/>
      <c r="BW166" s="50"/>
      <c r="BX166" s="50"/>
      <c r="BY166" s="50"/>
      <c r="BZ166" s="50"/>
      <c r="CA166" s="50"/>
      <c r="CB166" s="50"/>
      <c r="CC166" s="50"/>
      <c r="CD166" s="50"/>
      <c r="CE166" s="50"/>
      <c r="CF166" s="50"/>
      <c r="CG166" s="50"/>
      <c r="CH166" s="50"/>
      <c r="CI166" s="50"/>
      <c r="CJ166" s="50"/>
      <c r="CK166" s="50"/>
      <c r="CL166" s="50"/>
      <c r="CM166" s="50"/>
      <c r="CN166" s="50"/>
      <c r="CO166" s="50"/>
      <c r="CP166" s="50"/>
      <c r="CQ166" s="50"/>
      <c r="CR166" s="50"/>
      <c r="CS166" s="50"/>
      <c r="CT166" s="50"/>
      <c r="CU166" s="50"/>
      <c r="CV166" s="50"/>
      <c r="CW166" s="50"/>
      <c r="CX166" s="50"/>
      <c r="CY166" s="50"/>
      <c r="CZ166" s="50"/>
      <c r="DA166" s="50"/>
      <c r="DB166" s="50"/>
      <c r="DC166" s="50"/>
      <c r="DD166" s="50"/>
      <c r="DE166" s="50"/>
      <c r="DF166" s="50"/>
    </row>
    <row r="167" spans="1:110" ht="30" x14ac:dyDescent="0.25">
      <c r="A167" s="219"/>
      <c r="B167" s="219"/>
      <c r="C167" s="219"/>
      <c r="D167" s="160" t="s">
        <v>628</v>
      </c>
      <c r="E167" s="158"/>
      <c r="F167" s="167"/>
      <c r="G167" s="167"/>
      <c r="H167" s="167"/>
      <c r="I167" s="326"/>
      <c r="J167" s="167"/>
      <c r="K167" s="167">
        <v>3000</v>
      </c>
      <c r="L167" s="167">
        <v>3500</v>
      </c>
      <c r="M167" s="158"/>
      <c r="N167" s="158"/>
      <c r="O167" s="158"/>
      <c r="P167" s="158"/>
      <c r="Q167" s="254"/>
      <c r="R167" s="222"/>
      <c r="S167" s="229"/>
      <c r="T167" s="229"/>
      <c r="U167" s="229"/>
      <c r="V167" s="229"/>
      <c r="W167" s="229"/>
      <c r="X167" s="229"/>
      <c r="Y167" s="229"/>
      <c r="Z167" s="237"/>
      <c r="AA167" s="238"/>
      <c r="AB167" s="50"/>
      <c r="AC167" s="50"/>
      <c r="AD167" s="50"/>
      <c r="AE167" s="50"/>
      <c r="AF167" s="50"/>
      <c r="AG167" s="50"/>
      <c r="AH167" s="50"/>
      <c r="AI167" s="50"/>
      <c r="AJ167" s="50"/>
      <c r="AK167" s="50"/>
      <c r="AL167" s="50"/>
      <c r="AM167" s="50"/>
      <c r="AN167" s="50"/>
      <c r="AO167" s="50"/>
      <c r="AP167" s="50"/>
      <c r="AQ167" s="50"/>
      <c r="AR167" s="50"/>
      <c r="AS167" s="50"/>
      <c r="AT167" s="50"/>
      <c r="AU167" s="50"/>
      <c r="AV167" s="50"/>
      <c r="AW167" s="50"/>
      <c r="AX167" s="50"/>
      <c r="AY167" s="50"/>
      <c r="AZ167" s="50"/>
      <c r="BA167" s="50"/>
      <c r="BB167" s="50"/>
      <c r="BC167" s="50"/>
      <c r="BD167" s="50"/>
      <c r="BE167" s="50"/>
      <c r="BF167" s="50"/>
      <c r="BG167" s="50"/>
      <c r="BH167" s="50"/>
      <c r="BI167" s="50"/>
      <c r="BJ167" s="50"/>
      <c r="BK167" s="50"/>
      <c r="BL167" s="50"/>
      <c r="BM167" s="50"/>
      <c r="BN167" s="50"/>
      <c r="BO167" s="50"/>
      <c r="BP167" s="50"/>
      <c r="BQ167" s="50"/>
      <c r="BR167" s="50"/>
      <c r="BS167" s="50"/>
      <c r="BT167" s="50"/>
      <c r="BU167" s="50"/>
      <c r="BV167" s="50"/>
      <c r="BW167" s="50"/>
      <c r="BX167" s="50"/>
      <c r="BY167" s="50"/>
      <c r="BZ167" s="50"/>
      <c r="CA167" s="50"/>
      <c r="CB167" s="50"/>
      <c r="CC167" s="50"/>
      <c r="CD167" s="50"/>
      <c r="CE167" s="50"/>
      <c r="CF167" s="50"/>
      <c r="CG167" s="50"/>
      <c r="CH167" s="50"/>
      <c r="CI167" s="50"/>
      <c r="CJ167" s="50"/>
      <c r="CK167" s="50"/>
      <c r="CL167" s="50"/>
      <c r="CM167" s="50"/>
      <c r="CN167" s="50"/>
      <c r="CO167" s="50"/>
      <c r="CP167" s="50"/>
      <c r="CQ167" s="50"/>
      <c r="CR167" s="50"/>
      <c r="CS167" s="50"/>
      <c r="CT167" s="50"/>
      <c r="CU167" s="50"/>
      <c r="CV167" s="50"/>
      <c r="CW167" s="50"/>
      <c r="CX167" s="50"/>
      <c r="CY167" s="50"/>
      <c r="CZ167" s="50"/>
      <c r="DA167" s="50"/>
      <c r="DB167" s="50"/>
      <c r="DC167" s="50"/>
      <c r="DD167" s="50"/>
      <c r="DE167" s="50"/>
      <c r="DF167" s="50"/>
    </row>
    <row r="168" spans="1:110" ht="30" x14ac:dyDescent="0.25">
      <c r="A168" s="219"/>
      <c r="B168" s="219"/>
      <c r="C168" s="219"/>
      <c r="D168" s="160" t="s">
        <v>629</v>
      </c>
      <c r="E168" s="158"/>
      <c r="F168" s="167"/>
      <c r="G168" s="167"/>
      <c r="H168" s="167"/>
      <c r="I168" s="326"/>
      <c r="J168" s="167"/>
      <c r="K168" s="167">
        <v>2700</v>
      </c>
      <c r="L168" s="167">
        <v>3000</v>
      </c>
      <c r="M168" s="158"/>
      <c r="N168" s="158"/>
      <c r="O168" s="158"/>
      <c r="P168" s="158"/>
      <c r="Q168" s="254"/>
      <c r="R168" s="222"/>
      <c r="S168" s="229"/>
      <c r="T168" s="229"/>
      <c r="U168" s="229"/>
      <c r="V168" s="229"/>
      <c r="W168" s="229"/>
      <c r="X168" s="229"/>
      <c r="Y168" s="229"/>
      <c r="Z168" s="237"/>
      <c r="AA168" s="238"/>
      <c r="AB168" s="50"/>
      <c r="AC168" s="50"/>
      <c r="AD168" s="50"/>
      <c r="AE168" s="50"/>
      <c r="AF168" s="50"/>
      <c r="AG168" s="50"/>
      <c r="AH168" s="50"/>
      <c r="AI168" s="50"/>
      <c r="AJ168" s="50"/>
      <c r="AK168" s="50"/>
      <c r="AL168" s="50"/>
      <c r="AM168" s="50"/>
      <c r="AN168" s="50"/>
      <c r="AO168" s="50"/>
      <c r="AP168" s="50"/>
      <c r="AQ168" s="50"/>
      <c r="AR168" s="50"/>
      <c r="AS168" s="50"/>
      <c r="AT168" s="50"/>
      <c r="AU168" s="50"/>
      <c r="AV168" s="50"/>
      <c r="AW168" s="50"/>
      <c r="AX168" s="50"/>
      <c r="AY168" s="50"/>
      <c r="AZ168" s="50"/>
      <c r="BA168" s="50"/>
      <c r="BB168" s="50"/>
      <c r="BC168" s="50"/>
      <c r="BD168" s="50"/>
      <c r="BE168" s="50"/>
      <c r="BF168" s="50"/>
      <c r="BG168" s="50"/>
      <c r="BH168" s="50"/>
      <c r="BI168" s="50"/>
      <c r="BJ168" s="50"/>
      <c r="BK168" s="50"/>
      <c r="BL168" s="50"/>
      <c r="BM168" s="50"/>
      <c r="BN168" s="50"/>
      <c r="BO168" s="50"/>
      <c r="BP168" s="50"/>
      <c r="BQ168" s="50"/>
      <c r="BR168" s="50"/>
      <c r="BS168" s="50"/>
      <c r="BT168" s="50"/>
      <c r="BU168" s="50"/>
      <c r="BV168" s="50"/>
      <c r="BW168" s="50"/>
      <c r="BX168" s="50"/>
      <c r="BY168" s="50"/>
      <c r="BZ168" s="50"/>
      <c r="CA168" s="50"/>
      <c r="CB168" s="50"/>
      <c r="CC168" s="50"/>
      <c r="CD168" s="50"/>
      <c r="CE168" s="50"/>
      <c r="CF168" s="50"/>
      <c r="CG168" s="50"/>
      <c r="CH168" s="50"/>
      <c r="CI168" s="50"/>
      <c r="CJ168" s="50"/>
      <c r="CK168" s="50"/>
      <c r="CL168" s="50"/>
      <c r="CM168" s="50"/>
      <c r="CN168" s="50"/>
      <c r="CO168" s="50"/>
      <c r="CP168" s="50"/>
      <c r="CQ168" s="50"/>
      <c r="CR168" s="50"/>
      <c r="CS168" s="50"/>
      <c r="CT168" s="50"/>
      <c r="CU168" s="50"/>
      <c r="CV168" s="50"/>
      <c r="CW168" s="50"/>
      <c r="CX168" s="50"/>
      <c r="CY168" s="50"/>
      <c r="CZ168" s="50"/>
      <c r="DA168" s="50"/>
      <c r="DB168" s="50"/>
      <c r="DC168" s="50"/>
      <c r="DD168" s="50"/>
      <c r="DE168" s="50"/>
      <c r="DF168" s="50"/>
    </row>
    <row r="169" spans="1:110" ht="45" x14ac:dyDescent="0.25">
      <c r="A169" s="219"/>
      <c r="B169" s="219"/>
      <c r="C169" s="219"/>
      <c r="D169" s="160" t="s">
        <v>630</v>
      </c>
      <c r="E169" s="158"/>
      <c r="F169" s="167"/>
      <c r="G169" s="167"/>
      <c r="H169" s="167"/>
      <c r="I169" s="326"/>
      <c r="J169" s="167"/>
      <c r="K169" s="167">
        <v>2200</v>
      </c>
      <c r="L169" s="167">
        <v>2500</v>
      </c>
      <c r="M169" s="158"/>
      <c r="N169" s="158"/>
      <c r="O169" s="158"/>
      <c r="P169" s="158"/>
      <c r="Q169" s="254"/>
      <c r="R169" s="222"/>
      <c r="S169" s="229"/>
      <c r="T169" s="229"/>
      <c r="U169" s="229"/>
      <c r="V169" s="229"/>
      <c r="W169" s="229"/>
      <c r="X169" s="229"/>
      <c r="Y169" s="229"/>
      <c r="Z169" s="237"/>
      <c r="AA169" s="238"/>
      <c r="AB169" s="50"/>
      <c r="AC169" s="50"/>
      <c r="AD169" s="50"/>
      <c r="AE169" s="50"/>
      <c r="AF169" s="50"/>
      <c r="AG169" s="50"/>
      <c r="AH169" s="50"/>
      <c r="AI169" s="50"/>
      <c r="AJ169" s="50"/>
      <c r="AK169" s="50"/>
      <c r="AL169" s="50"/>
      <c r="AM169" s="50"/>
      <c r="AN169" s="50"/>
      <c r="AO169" s="50"/>
      <c r="AP169" s="50"/>
      <c r="AQ169" s="50"/>
      <c r="AR169" s="50"/>
      <c r="AS169" s="50"/>
      <c r="AT169" s="50"/>
      <c r="AU169" s="50"/>
      <c r="AV169" s="50"/>
      <c r="AW169" s="50"/>
      <c r="AX169" s="50"/>
      <c r="AY169" s="50"/>
      <c r="AZ169" s="50"/>
      <c r="BA169" s="50"/>
      <c r="BB169" s="50"/>
      <c r="BC169" s="50"/>
      <c r="BD169" s="50"/>
      <c r="BE169" s="50"/>
      <c r="BF169" s="50"/>
      <c r="BG169" s="50"/>
      <c r="BH169" s="50"/>
      <c r="BI169" s="50"/>
      <c r="BJ169" s="50"/>
      <c r="BK169" s="50"/>
      <c r="BL169" s="50"/>
      <c r="BM169" s="50"/>
      <c r="BN169" s="50"/>
      <c r="BO169" s="50"/>
      <c r="BP169" s="50"/>
      <c r="BQ169" s="50"/>
      <c r="BR169" s="50"/>
      <c r="BS169" s="50"/>
      <c r="BT169" s="50"/>
      <c r="BU169" s="50"/>
      <c r="BV169" s="50"/>
      <c r="BW169" s="50"/>
      <c r="BX169" s="50"/>
      <c r="BY169" s="50"/>
      <c r="BZ169" s="50"/>
      <c r="CA169" s="50"/>
      <c r="CB169" s="50"/>
      <c r="CC169" s="50"/>
      <c r="CD169" s="50"/>
      <c r="CE169" s="50"/>
      <c r="CF169" s="50"/>
      <c r="CG169" s="50"/>
      <c r="CH169" s="50"/>
      <c r="CI169" s="50"/>
      <c r="CJ169" s="50"/>
      <c r="CK169" s="50"/>
      <c r="CL169" s="50"/>
      <c r="CM169" s="50"/>
      <c r="CN169" s="50"/>
      <c r="CO169" s="50"/>
      <c r="CP169" s="50"/>
      <c r="CQ169" s="50"/>
      <c r="CR169" s="50"/>
      <c r="CS169" s="50"/>
      <c r="CT169" s="50"/>
      <c r="CU169" s="50"/>
      <c r="CV169" s="50"/>
      <c r="CW169" s="50"/>
      <c r="CX169" s="50"/>
      <c r="CY169" s="50"/>
      <c r="CZ169" s="50"/>
      <c r="DA169" s="50"/>
      <c r="DB169" s="50"/>
      <c r="DC169" s="50"/>
      <c r="DD169" s="50"/>
      <c r="DE169" s="50"/>
      <c r="DF169" s="50"/>
    </row>
    <row r="170" spans="1:110" ht="75" x14ac:dyDescent="0.25">
      <c r="A170" s="219"/>
      <c r="B170" s="219"/>
      <c r="C170" s="219"/>
      <c r="D170" s="160" t="s">
        <v>871</v>
      </c>
      <c r="E170" s="158"/>
      <c r="F170" s="167"/>
      <c r="G170" s="167"/>
      <c r="H170" s="167"/>
      <c r="I170" s="326"/>
      <c r="J170" s="167"/>
      <c r="K170" s="167">
        <v>1800</v>
      </c>
      <c r="L170" s="167">
        <v>2000</v>
      </c>
      <c r="M170" s="158"/>
      <c r="N170" s="158"/>
      <c r="O170" s="158"/>
      <c r="P170" s="158"/>
      <c r="Q170" s="254" t="s">
        <v>861</v>
      </c>
      <c r="R170" s="222"/>
      <c r="S170" s="229"/>
      <c r="T170" s="229"/>
      <c r="U170" s="229"/>
      <c r="V170" s="229"/>
      <c r="W170" s="229"/>
      <c r="X170" s="229"/>
      <c r="Y170" s="229"/>
      <c r="Z170" s="237"/>
      <c r="AA170" s="238"/>
      <c r="AB170" s="50"/>
      <c r="AC170" s="50"/>
      <c r="AD170" s="50"/>
      <c r="AE170" s="50"/>
      <c r="AF170" s="50"/>
      <c r="AG170" s="50"/>
      <c r="AH170" s="50"/>
      <c r="AI170" s="50"/>
      <c r="AJ170" s="50"/>
      <c r="AK170" s="50"/>
      <c r="AL170" s="50"/>
      <c r="AM170" s="50"/>
      <c r="AN170" s="50"/>
      <c r="AO170" s="50"/>
      <c r="AP170" s="50"/>
      <c r="AQ170" s="50"/>
      <c r="AR170" s="50"/>
      <c r="AS170" s="50"/>
      <c r="AT170" s="50"/>
      <c r="AU170" s="50"/>
      <c r="AV170" s="50"/>
      <c r="AW170" s="50"/>
      <c r="AX170" s="50"/>
      <c r="AY170" s="50"/>
      <c r="AZ170" s="50"/>
      <c r="BA170" s="50"/>
      <c r="BB170" s="50"/>
      <c r="BC170" s="50"/>
      <c r="BD170" s="50"/>
      <c r="BE170" s="50"/>
      <c r="BF170" s="50"/>
      <c r="BG170" s="50"/>
      <c r="BH170" s="50"/>
      <c r="BI170" s="50"/>
      <c r="BJ170" s="50"/>
      <c r="BK170" s="50"/>
      <c r="BL170" s="50"/>
      <c r="BM170" s="50"/>
      <c r="BN170" s="50"/>
      <c r="BO170" s="50"/>
      <c r="BP170" s="50"/>
      <c r="BQ170" s="50"/>
      <c r="BR170" s="50"/>
      <c r="BS170" s="50"/>
      <c r="BT170" s="50"/>
      <c r="BU170" s="50"/>
      <c r="BV170" s="50"/>
      <c r="BW170" s="50"/>
      <c r="BX170" s="50"/>
      <c r="BY170" s="50"/>
      <c r="BZ170" s="50"/>
      <c r="CA170" s="50"/>
      <c r="CB170" s="50"/>
      <c r="CC170" s="50"/>
      <c r="CD170" s="50"/>
      <c r="CE170" s="50"/>
      <c r="CF170" s="50"/>
      <c r="CG170" s="50"/>
      <c r="CH170" s="50"/>
      <c r="CI170" s="50"/>
      <c r="CJ170" s="50"/>
      <c r="CK170" s="50"/>
      <c r="CL170" s="50"/>
      <c r="CM170" s="50"/>
      <c r="CN170" s="50"/>
      <c r="CO170" s="50"/>
      <c r="CP170" s="50"/>
      <c r="CQ170" s="50"/>
      <c r="CR170" s="50"/>
      <c r="CS170" s="50"/>
      <c r="CT170" s="50"/>
      <c r="CU170" s="50"/>
      <c r="CV170" s="50"/>
      <c r="CW170" s="50"/>
      <c r="CX170" s="50"/>
      <c r="CY170" s="50"/>
      <c r="CZ170" s="50"/>
      <c r="DA170" s="50"/>
      <c r="DB170" s="50"/>
      <c r="DC170" s="50"/>
      <c r="DD170" s="50"/>
      <c r="DE170" s="50"/>
      <c r="DF170" s="50"/>
    </row>
    <row r="171" spans="1:110" ht="45" x14ac:dyDescent="0.25">
      <c r="A171" s="219"/>
      <c r="B171" s="219"/>
      <c r="C171" s="219"/>
      <c r="D171" s="264" t="s">
        <v>827</v>
      </c>
      <c r="E171" s="158"/>
      <c r="F171" s="167"/>
      <c r="G171" s="167"/>
      <c r="H171" s="167"/>
      <c r="I171" s="326">
        <v>450</v>
      </c>
      <c r="J171" s="167"/>
      <c r="K171" s="167">
        <v>600</v>
      </c>
      <c r="L171" s="167">
        <v>650</v>
      </c>
      <c r="M171" s="158"/>
      <c r="N171" s="158"/>
      <c r="O171" s="158"/>
      <c r="P171" s="158"/>
      <c r="Q171" s="254"/>
      <c r="R171" s="222"/>
      <c r="S171" s="229"/>
      <c r="T171" s="229"/>
      <c r="U171" s="229"/>
      <c r="V171" s="229"/>
      <c r="W171" s="229"/>
      <c r="X171" s="229"/>
      <c r="Y171" s="229"/>
      <c r="Z171" s="237"/>
      <c r="AA171" s="238"/>
      <c r="AB171" s="50"/>
      <c r="AC171" s="50"/>
      <c r="AD171" s="50"/>
      <c r="AE171" s="50"/>
      <c r="AF171" s="50"/>
      <c r="AG171" s="50"/>
      <c r="AH171" s="50"/>
      <c r="AI171" s="50"/>
      <c r="AJ171" s="50"/>
      <c r="AK171" s="50"/>
      <c r="AL171" s="50"/>
      <c r="AM171" s="50"/>
      <c r="AN171" s="50"/>
      <c r="AO171" s="50"/>
      <c r="AP171" s="50"/>
      <c r="AQ171" s="50"/>
      <c r="AR171" s="50"/>
      <c r="AS171" s="50"/>
      <c r="AT171" s="50"/>
      <c r="AU171" s="50"/>
      <c r="AV171" s="50"/>
      <c r="AW171" s="50"/>
      <c r="AX171" s="50"/>
      <c r="AY171" s="50"/>
      <c r="AZ171" s="50"/>
      <c r="BA171" s="50"/>
      <c r="BB171" s="50"/>
      <c r="BC171" s="50"/>
      <c r="BD171" s="50"/>
      <c r="BE171" s="50"/>
      <c r="BF171" s="50"/>
      <c r="BG171" s="50"/>
      <c r="BH171" s="50"/>
      <c r="BI171" s="50"/>
      <c r="BJ171" s="50"/>
      <c r="BK171" s="50"/>
      <c r="BL171" s="50"/>
      <c r="BM171" s="50"/>
      <c r="BN171" s="50"/>
      <c r="BO171" s="50"/>
      <c r="BP171" s="50"/>
      <c r="BQ171" s="50"/>
      <c r="BR171" s="50"/>
      <c r="BS171" s="50"/>
      <c r="BT171" s="50"/>
      <c r="BU171" s="50"/>
      <c r="BV171" s="50"/>
      <c r="BW171" s="50"/>
      <c r="BX171" s="50"/>
      <c r="BY171" s="50"/>
      <c r="BZ171" s="50"/>
      <c r="CA171" s="50"/>
      <c r="CB171" s="50"/>
      <c r="CC171" s="50"/>
      <c r="CD171" s="50"/>
      <c r="CE171" s="50"/>
      <c r="CF171" s="50"/>
      <c r="CG171" s="50"/>
      <c r="CH171" s="50"/>
      <c r="CI171" s="50"/>
      <c r="CJ171" s="50"/>
      <c r="CK171" s="50"/>
      <c r="CL171" s="50"/>
      <c r="CM171" s="50"/>
      <c r="CN171" s="50"/>
      <c r="CO171" s="50"/>
      <c r="CP171" s="50"/>
      <c r="CQ171" s="50"/>
      <c r="CR171" s="50"/>
      <c r="CS171" s="50"/>
      <c r="CT171" s="50"/>
      <c r="CU171" s="50"/>
      <c r="CV171" s="50"/>
      <c r="CW171" s="50"/>
      <c r="CX171" s="50"/>
      <c r="CY171" s="50"/>
      <c r="CZ171" s="50"/>
      <c r="DA171" s="50"/>
      <c r="DB171" s="50"/>
      <c r="DC171" s="50"/>
      <c r="DD171" s="50"/>
      <c r="DE171" s="50"/>
      <c r="DF171" s="50"/>
    </row>
    <row r="172" spans="1:110" ht="45" x14ac:dyDescent="0.25">
      <c r="A172" s="219"/>
      <c r="B172" s="219"/>
      <c r="C172" s="219"/>
      <c r="D172" s="264" t="s">
        <v>828</v>
      </c>
      <c r="E172" s="158"/>
      <c r="F172" s="167"/>
      <c r="G172" s="167"/>
      <c r="H172" s="167"/>
      <c r="I172" s="326">
        <v>350</v>
      </c>
      <c r="J172" s="167"/>
      <c r="K172" s="167">
        <v>500</v>
      </c>
      <c r="L172" s="167">
        <v>550</v>
      </c>
      <c r="M172" s="158"/>
      <c r="N172" s="158"/>
      <c r="O172" s="158"/>
      <c r="P172" s="158"/>
      <c r="Q172" s="254"/>
      <c r="R172" s="222"/>
      <c r="S172" s="229"/>
      <c r="T172" s="229"/>
      <c r="U172" s="229"/>
      <c r="V172" s="229"/>
      <c r="W172" s="229"/>
      <c r="X172" s="229"/>
      <c r="Y172" s="229"/>
      <c r="Z172" s="237"/>
      <c r="AA172" s="238"/>
      <c r="AB172" s="50"/>
      <c r="AC172" s="50"/>
      <c r="AD172" s="50"/>
      <c r="AE172" s="50"/>
      <c r="AF172" s="50"/>
      <c r="AG172" s="50"/>
      <c r="AH172" s="50"/>
      <c r="AI172" s="50"/>
      <c r="AJ172" s="50"/>
      <c r="AK172" s="50"/>
      <c r="AL172" s="50"/>
      <c r="AM172" s="50"/>
      <c r="AN172" s="50"/>
      <c r="AO172" s="50"/>
      <c r="AP172" s="50"/>
      <c r="AQ172" s="50"/>
      <c r="AR172" s="50"/>
      <c r="AS172" s="50"/>
      <c r="AT172" s="50"/>
      <c r="AU172" s="50"/>
      <c r="AV172" s="50"/>
      <c r="AW172" s="50"/>
      <c r="AX172" s="50"/>
      <c r="AY172" s="50"/>
      <c r="AZ172" s="50"/>
      <c r="BA172" s="50"/>
      <c r="BB172" s="50"/>
      <c r="BC172" s="50"/>
      <c r="BD172" s="50"/>
      <c r="BE172" s="50"/>
      <c r="BF172" s="50"/>
      <c r="BG172" s="50"/>
      <c r="BH172" s="50"/>
      <c r="BI172" s="50"/>
      <c r="BJ172" s="50"/>
      <c r="BK172" s="50"/>
      <c r="BL172" s="50"/>
      <c r="BM172" s="50"/>
      <c r="BN172" s="50"/>
      <c r="BO172" s="50"/>
      <c r="BP172" s="50"/>
      <c r="BQ172" s="50"/>
      <c r="BR172" s="50"/>
      <c r="BS172" s="50"/>
      <c r="BT172" s="50"/>
      <c r="BU172" s="50"/>
      <c r="BV172" s="50"/>
      <c r="BW172" s="50"/>
      <c r="BX172" s="50"/>
      <c r="BY172" s="50"/>
      <c r="BZ172" s="50"/>
      <c r="CA172" s="50"/>
      <c r="CB172" s="50"/>
      <c r="CC172" s="50"/>
      <c r="CD172" s="50"/>
      <c r="CE172" s="50"/>
      <c r="CF172" s="50"/>
      <c r="CG172" s="50"/>
      <c r="CH172" s="50"/>
      <c r="CI172" s="50"/>
      <c r="CJ172" s="50"/>
      <c r="CK172" s="50"/>
      <c r="CL172" s="50"/>
      <c r="CM172" s="50"/>
      <c r="CN172" s="50"/>
      <c r="CO172" s="50"/>
      <c r="CP172" s="50"/>
      <c r="CQ172" s="50"/>
      <c r="CR172" s="50"/>
      <c r="CS172" s="50"/>
      <c r="CT172" s="50"/>
      <c r="CU172" s="50"/>
      <c r="CV172" s="50"/>
      <c r="CW172" s="50"/>
      <c r="CX172" s="50"/>
      <c r="CY172" s="50"/>
      <c r="CZ172" s="50"/>
      <c r="DA172" s="50"/>
      <c r="DB172" s="50"/>
      <c r="DC172" s="50"/>
      <c r="DD172" s="50"/>
      <c r="DE172" s="50"/>
      <c r="DF172" s="50"/>
    </row>
    <row r="173" spans="1:110" ht="30" x14ac:dyDescent="0.25">
      <c r="A173" s="219"/>
      <c r="B173" s="219"/>
      <c r="C173" s="219"/>
      <c r="D173" s="264" t="s">
        <v>826</v>
      </c>
      <c r="E173" s="158"/>
      <c r="F173" s="167"/>
      <c r="G173" s="167"/>
      <c r="H173" s="167"/>
      <c r="I173" s="322"/>
      <c r="J173" s="167"/>
      <c r="K173" s="167">
        <v>550</v>
      </c>
      <c r="L173" s="167">
        <v>600</v>
      </c>
      <c r="M173" s="158"/>
      <c r="N173" s="158"/>
      <c r="O173" s="158"/>
      <c r="P173" s="158"/>
      <c r="Q173" s="254"/>
      <c r="R173" s="222"/>
      <c r="S173" s="229"/>
      <c r="T173" s="229"/>
      <c r="U173" s="229"/>
      <c r="V173" s="229"/>
      <c r="W173" s="229"/>
      <c r="X173" s="229"/>
      <c r="Y173" s="229"/>
      <c r="Z173" s="237"/>
      <c r="AA173" s="238"/>
      <c r="AB173" s="50"/>
      <c r="AC173" s="50"/>
      <c r="AD173" s="50"/>
      <c r="AE173" s="50"/>
      <c r="AF173" s="50"/>
      <c r="AG173" s="50"/>
      <c r="AH173" s="50"/>
      <c r="AI173" s="50"/>
      <c r="AJ173" s="50"/>
      <c r="AK173" s="50"/>
      <c r="AL173" s="50"/>
      <c r="AM173" s="50"/>
      <c r="AN173" s="50"/>
      <c r="AO173" s="50"/>
      <c r="AP173" s="50"/>
      <c r="AQ173" s="50"/>
      <c r="AR173" s="50"/>
      <c r="AS173" s="50"/>
      <c r="AT173" s="50"/>
      <c r="AU173" s="50"/>
      <c r="AV173" s="50"/>
      <c r="AW173" s="50"/>
      <c r="AX173" s="50"/>
      <c r="AY173" s="50"/>
      <c r="AZ173" s="50"/>
      <c r="BA173" s="50"/>
      <c r="BB173" s="50"/>
      <c r="BC173" s="50"/>
      <c r="BD173" s="50"/>
      <c r="BE173" s="50"/>
      <c r="BF173" s="50"/>
      <c r="BG173" s="50"/>
      <c r="BH173" s="50"/>
      <c r="BI173" s="50"/>
      <c r="BJ173" s="50"/>
      <c r="BK173" s="50"/>
      <c r="BL173" s="50"/>
      <c r="BM173" s="50"/>
      <c r="BN173" s="50"/>
      <c r="BO173" s="50"/>
      <c r="BP173" s="50"/>
      <c r="BQ173" s="50"/>
      <c r="BR173" s="50"/>
      <c r="BS173" s="50"/>
      <c r="BT173" s="50"/>
      <c r="BU173" s="50"/>
      <c r="BV173" s="50"/>
      <c r="BW173" s="50"/>
      <c r="BX173" s="50"/>
      <c r="BY173" s="50"/>
      <c r="BZ173" s="50"/>
      <c r="CA173" s="50"/>
      <c r="CB173" s="50"/>
      <c r="CC173" s="50"/>
      <c r="CD173" s="50"/>
      <c r="CE173" s="50"/>
      <c r="CF173" s="50"/>
      <c r="CG173" s="50"/>
      <c r="CH173" s="50"/>
      <c r="CI173" s="50"/>
      <c r="CJ173" s="50"/>
      <c r="CK173" s="50"/>
      <c r="CL173" s="50"/>
      <c r="CM173" s="50"/>
      <c r="CN173" s="50"/>
      <c r="CO173" s="50"/>
      <c r="CP173" s="50"/>
      <c r="CQ173" s="50"/>
      <c r="CR173" s="50"/>
      <c r="CS173" s="50"/>
      <c r="CT173" s="50"/>
      <c r="CU173" s="50"/>
      <c r="CV173" s="50"/>
      <c r="CW173" s="50"/>
      <c r="CX173" s="50"/>
      <c r="CY173" s="50"/>
      <c r="CZ173" s="50"/>
      <c r="DA173" s="50"/>
      <c r="DB173" s="50"/>
      <c r="DC173" s="50"/>
      <c r="DD173" s="50"/>
      <c r="DE173" s="50"/>
      <c r="DF173" s="50"/>
    </row>
    <row r="174" spans="1:110" ht="45" x14ac:dyDescent="0.25">
      <c r="A174" s="219"/>
      <c r="B174" s="219"/>
      <c r="C174" s="219"/>
      <c r="D174" s="264" t="s">
        <v>829</v>
      </c>
      <c r="E174" s="158"/>
      <c r="F174" s="167"/>
      <c r="G174" s="167"/>
      <c r="H174" s="167"/>
      <c r="I174" s="326"/>
      <c r="J174" s="167"/>
      <c r="K174" s="167">
        <v>250</v>
      </c>
      <c r="L174" s="167">
        <v>300</v>
      </c>
      <c r="M174" s="158"/>
      <c r="N174" s="158"/>
      <c r="O174" s="158"/>
      <c r="P174" s="158"/>
      <c r="Q174" s="254"/>
      <c r="R174" s="222"/>
      <c r="S174" s="229"/>
      <c r="T174" s="229"/>
      <c r="U174" s="229"/>
      <c r="V174" s="229"/>
      <c r="W174" s="229"/>
      <c r="X174" s="229"/>
      <c r="Y174" s="229"/>
      <c r="Z174" s="237"/>
      <c r="AA174" s="238"/>
      <c r="AB174" s="50"/>
      <c r="AC174" s="50"/>
      <c r="AD174" s="50"/>
      <c r="AE174" s="50"/>
      <c r="AF174" s="50"/>
      <c r="AG174" s="50"/>
      <c r="AH174" s="50"/>
      <c r="AI174" s="50"/>
      <c r="AJ174" s="50"/>
      <c r="AK174" s="50"/>
      <c r="AL174" s="50"/>
      <c r="AM174" s="50"/>
      <c r="AN174" s="50"/>
      <c r="AO174" s="50"/>
      <c r="AP174" s="50"/>
      <c r="AQ174" s="50"/>
      <c r="AR174" s="50"/>
      <c r="AS174" s="50"/>
      <c r="AT174" s="50"/>
      <c r="AU174" s="50"/>
      <c r="AV174" s="50"/>
      <c r="AW174" s="50"/>
      <c r="AX174" s="50"/>
      <c r="AY174" s="50"/>
      <c r="AZ174" s="50"/>
      <c r="BA174" s="50"/>
      <c r="BB174" s="50"/>
      <c r="BC174" s="50"/>
      <c r="BD174" s="50"/>
      <c r="BE174" s="50"/>
      <c r="BF174" s="50"/>
      <c r="BG174" s="50"/>
      <c r="BH174" s="50"/>
      <c r="BI174" s="50"/>
      <c r="BJ174" s="50"/>
      <c r="BK174" s="50"/>
      <c r="BL174" s="50"/>
      <c r="BM174" s="50"/>
      <c r="BN174" s="50"/>
      <c r="BO174" s="50"/>
      <c r="BP174" s="50"/>
      <c r="BQ174" s="50"/>
      <c r="BR174" s="50"/>
      <c r="BS174" s="50"/>
      <c r="BT174" s="50"/>
      <c r="BU174" s="50"/>
      <c r="BV174" s="50"/>
      <c r="BW174" s="50"/>
      <c r="BX174" s="50"/>
      <c r="BY174" s="50"/>
      <c r="BZ174" s="50"/>
      <c r="CA174" s="50"/>
      <c r="CB174" s="50"/>
      <c r="CC174" s="50"/>
      <c r="CD174" s="50"/>
      <c r="CE174" s="50"/>
      <c r="CF174" s="50"/>
      <c r="CG174" s="50"/>
      <c r="CH174" s="50"/>
      <c r="CI174" s="50"/>
      <c r="CJ174" s="50"/>
      <c r="CK174" s="50"/>
      <c r="CL174" s="50"/>
      <c r="CM174" s="50"/>
      <c r="CN174" s="50"/>
      <c r="CO174" s="50"/>
      <c r="CP174" s="50"/>
      <c r="CQ174" s="50"/>
      <c r="CR174" s="50"/>
      <c r="CS174" s="50"/>
      <c r="CT174" s="50"/>
      <c r="CU174" s="50"/>
      <c r="CV174" s="50"/>
      <c r="CW174" s="50"/>
      <c r="CX174" s="50"/>
      <c r="CY174" s="50"/>
      <c r="CZ174" s="50"/>
      <c r="DA174" s="50"/>
      <c r="DB174" s="50"/>
      <c r="DC174" s="50"/>
      <c r="DD174" s="50"/>
      <c r="DE174" s="50"/>
      <c r="DF174" s="50"/>
    </row>
    <row r="175" spans="1:110" x14ac:dyDescent="0.25">
      <c r="A175" s="216"/>
      <c r="B175" s="219">
        <v>11</v>
      </c>
      <c r="C175" s="219"/>
      <c r="D175" s="157" t="s">
        <v>359</v>
      </c>
      <c r="E175" s="158"/>
      <c r="F175" s="167"/>
      <c r="G175" s="167"/>
      <c r="H175" s="167"/>
      <c r="I175" s="162">
        <v>0</v>
      </c>
      <c r="J175" s="167">
        <f t="shared" ref="J175:J191" si="5">G175</f>
        <v>0</v>
      </c>
      <c r="K175" s="167"/>
      <c r="L175" s="167">
        <f t="shared" ref="L175:L190" si="6">ROUND((J175*80/100),-2)</f>
        <v>0</v>
      </c>
      <c r="M175" s="158"/>
      <c r="N175" s="158"/>
      <c r="O175" s="158"/>
      <c r="P175" s="158"/>
      <c r="Q175" s="254"/>
      <c r="R175" s="222"/>
      <c r="S175" s="229" t="s">
        <v>572</v>
      </c>
      <c r="T175" s="229"/>
      <c r="U175" s="229"/>
      <c r="V175" s="229"/>
      <c r="W175" s="229"/>
      <c r="X175" s="229"/>
      <c r="Y175" s="229"/>
      <c r="Z175" s="237"/>
      <c r="AA175" s="238"/>
      <c r="AB175" s="50"/>
      <c r="AC175" s="50"/>
      <c r="AD175" s="50"/>
      <c r="AE175" s="50"/>
      <c r="AF175" s="50"/>
      <c r="AG175" s="50"/>
      <c r="AH175" s="50"/>
      <c r="AI175" s="50"/>
      <c r="AJ175" s="50"/>
      <c r="AK175" s="50"/>
      <c r="AL175" s="50"/>
      <c r="AM175" s="50"/>
      <c r="AN175" s="50"/>
      <c r="AO175" s="50"/>
      <c r="AP175" s="50"/>
      <c r="AQ175" s="50"/>
      <c r="AR175" s="50"/>
      <c r="AS175" s="50"/>
      <c r="AT175" s="50"/>
      <c r="AU175" s="50"/>
      <c r="AV175" s="50"/>
      <c r="AW175" s="50"/>
      <c r="AX175" s="50"/>
      <c r="AY175" s="50"/>
      <c r="AZ175" s="50"/>
      <c r="BA175" s="50"/>
      <c r="BB175" s="50"/>
      <c r="BC175" s="50"/>
      <c r="BD175" s="50"/>
      <c r="BE175" s="50"/>
      <c r="BF175" s="50"/>
      <c r="BG175" s="50"/>
      <c r="BH175" s="50"/>
      <c r="BI175" s="50"/>
      <c r="BJ175" s="50"/>
      <c r="BK175" s="50"/>
      <c r="BL175" s="50"/>
      <c r="BM175" s="50"/>
      <c r="BN175" s="50"/>
      <c r="BO175" s="50"/>
      <c r="BP175" s="50"/>
      <c r="BQ175" s="50"/>
      <c r="BR175" s="50"/>
      <c r="BS175" s="50"/>
      <c r="BT175" s="50"/>
      <c r="BU175" s="50"/>
      <c r="BV175" s="50"/>
      <c r="BW175" s="50"/>
      <c r="BX175" s="50"/>
      <c r="BY175" s="50"/>
      <c r="BZ175" s="50"/>
      <c r="CA175" s="50"/>
      <c r="CB175" s="50"/>
      <c r="CC175" s="50"/>
      <c r="CD175" s="50"/>
      <c r="CE175" s="50"/>
      <c r="CF175" s="50"/>
      <c r="CG175" s="50"/>
      <c r="CH175" s="50"/>
      <c r="CI175" s="50"/>
      <c r="CJ175" s="50"/>
      <c r="CK175" s="50"/>
      <c r="CL175" s="50"/>
      <c r="CM175" s="50"/>
      <c r="CN175" s="50"/>
      <c r="CO175" s="50"/>
      <c r="CP175" s="50"/>
      <c r="CQ175" s="50"/>
      <c r="CR175" s="50"/>
      <c r="CS175" s="50"/>
      <c r="CT175" s="50"/>
      <c r="CU175" s="50"/>
      <c r="CV175" s="50"/>
      <c r="CW175" s="50"/>
      <c r="CX175" s="50"/>
      <c r="CY175" s="50"/>
      <c r="CZ175" s="50"/>
      <c r="DA175" s="50"/>
      <c r="DB175" s="50"/>
      <c r="DC175" s="50"/>
      <c r="DD175" s="50"/>
      <c r="DE175" s="50"/>
      <c r="DF175" s="50"/>
    </row>
    <row r="176" spans="1:110" x14ac:dyDescent="0.25">
      <c r="A176" s="216"/>
      <c r="B176" s="216" t="s">
        <v>86</v>
      </c>
      <c r="C176" s="216"/>
      <c r="D176" s="157" t="s">
        <v>442</v>
      </c>
      <c r="E176" s="158"/>
      <c r="F176" s="167"/>
      <c r="G176" s="167"/>
      <c r="H176" s="167"/>
      <c r="I176" s="164"/>
      <c r="J176" s="167">
        <f t="shared" si="5"/>
        <v>0</v>
      </c>
      <c r="K176" s="167"/>
      <c r="L176" s="167">
        <f t="shared" si="6"/>
        <v>0</v>
      </c>
      <c r="M176" s="158"/>
      <c r="N176" s="158"/>
      <c r="O176" s="158"/>
      <c r="P176" s="158"/>
      <c r="Q176" s="254"/>
      <c r="R176" s="222"/>
      <c r="S176" s="229" t="s">
        <v>572</v>
      </c>
      <c r="T176" s="229"/>
      <c r="U176" s="229"/>
      <c r="V176" s="229"/>
      <c r="W176" s="229"/>
      <c r="X176" s="229"/>
      <c r="Y176" s="229"/>
      <c r="Z176" s="237"/>
      <c r="AA176" s="238"/>
      <c r="AB176" s="50"/>
      <c r="AC176" s="50"/>
      <c r="AD176" s="50"/>
      <c r="AE176" s="50"/>
      <c r="AF176" s="50"/>
      <c r="AG176" s="50"/>
      <c r="AH176" s="50"/>
      <c r="AI176" s="50"/>
      <c r="AJ176" s="50"/>
      <c r="AK176" s="50"/>
      <c r="AL176" s="50"/>
      <c r="AM176" s="50"/>
      <c r="AN176" s="50"/>
      <c r="AO176" s="50"/>
      <c r="AP176" s="50"/>
      <c r="AQ176" s="50"/>
      <c r="AR176" s="50"/>
      <c r="AS176" s="50"/>
      <c r="AT176" s="50"/>
      <c r="AU176" s="50"/>
      <c r="AV176" s="50"/>
      <c r="AW176" s="50"/>
      <c r="AX176" s="50"/>
      <c r="AY176" s="50"/>
      <c r="AZ176" s="50"/>
      <c r="BA176" s="50"/>
      <c r="BB176" s="50"/>
      <c r="BC176" s="50"/>
      <c r="BD176" s="50"/>
      <c r="BE176" s="50"/>
      <c r="BF176" s="50"/>
      <c r="BG176" s="50"/>
      <c r="BH176" s="50"/>
      <c r="BI176" s="50"/>
      <c r="BJ176" s="50"/>
      <c r="BK176" s="50"/>
      <c r="BL176" s="50"/>
      <c r="BM176" s="50"/>
      <c r="BN176" s="50"/>
      <c r="BO176" s="50"/>
      <c r="BP176" s="50"/>
      <c r="BQ176" s="50"/>
      <c r="BR176" s="50"/>
      <c r="BS176" s="50"/>
      <c r="BT176" s="50"/>
      <c r="BU176" s="50"/>
      <c r="BV176" s="50"/>
      <c r="BW176" s="50"/>
      <c r="BX176" s="50"/>
      <c r="BY176" s="50"/>
      <c r="BZ176" s="50"/>
      <c r="CA176" s="50"/>
      <c r="CB176" s="50"/>
      <c r="CC176" s="50"/>
      <c r="CD176" s="50"/>
      <c r="CE176" s="50"/>
      <c r="CF176" s="50"/>
      <c r="CG176" s="50"/>
      <c r="CH176" s="50"/>
      <c r="CI176" s="50"/>
      <c r="CJ176" s="50"/>
      <c r="CK176" s="50"/>
      <c r="CL176" s="50"/>
      <c r="CM176" s="50"/>
      <c r="CN176" s="50"/>
      <c r="CO176" s="50"/>
      <c r="CP176" s="50"/>
      <c r="CQ176" s="50"/>
      <c r="CR176" s="50"/>
      <c r="CS176" s="50"/>
      <c r="CT176" s="50"/>
      <c r="CU176" s="50"/>
      <c r="CV176" s="50"/>
      <c r="CW176" s="50"/>
      <c r="CX176" s="50"/>
      <c r="CY176" s="50"/>
      <c r="CZ176" s="50"/>
      <c r="DA176" s="50"/>
      <c r="DB176" s="50"/>
      <c r="DC176" s="50"/>
      <c r="DD176" s="50"/>
      <c r="DE176" s="50"/>
      <c r="DF176" s="50"/>
    </row>
    <row r="177" spans="1:110" s="151" customFormat="1" ht="45" x14ac:dyDescent="0.25">
      <c r="A177" s="216"/>
      <c r="B177" s="217" t="s">
        <v>425</v>
      </c>
      <c r="C177" s="217"/>
      <c r="D177" s="170" t="s">
        <v>160</v>
      </c>
      <c r="E177" s="158"/>
      <c r="F177" s="167"/>
      <c r="G177" s="167"/>
      <c r="H177" s="167"/>
      <c r="I177" s="326">
        <v>850</v>
      </c>
      <c r="J177" s="167">
        <f t="shared" si="5"/>
        <v>0</v>
      </c>
      <c r="K177" s="167"/>
      <c r="L177" s="167"/>
      <c r="M177" s="158"/>
      <c r="N177" s="158"/>
      <c r="O177" s="158"/>
      <c r="P177" s="158"/>
      <c r="Q177" s="258" t="s">
        <v>592</v>
      </c>
      <c r="R177" s="222"/>
      <c r="S177" s="230" t="s">
        <v>572</v>
      </c>
      <c r="T177" s="230"/>
      <c r="U177" s="230"/>
      <c r="V177" s="230"/>
      <c r="W177" s="230"/>
      <c r="X177" s="230"/>
      <c r="Y177" s="230"/>
      <c r="Z177" s="241"/>
      <c r="AA177" s="240"/>
      <c r="AB177" s="150"/>
      <c r="AC177" s="150"/>
      <c r="AD177" s="150"/>
      <c r="AE177" s="150"/>
      <c r="AF177" s="150"/>
      <c r="AG177" s="150"/>
      <c r="AH177" s="150"/>
      <c r="AI177" s="150"/>
      <c r="AJ177" s="150"/>
      <c r="AK177" s="150"/>
      <c r="AL177" s="150"/>
      <c r="AM177" s="150"/>
      <c r="AN177" s="150"/>
      <c r="AO177" s="150"/>
      <c r="AP177" s="150"/>
      <c r="AQ177" s="150"/>
      <c r="AR177" s="150"/>
      <c r="AS177" s="150"/>
      <c r="AT177" s="150"/>
      <c r="AU177" s="150"/>
      <c r="AV177" s="150"/>
      <c r="AW177" s="150"/>
      <c r="AX177" s="150"/>
      <c r="AY177" s="150"/>
      <c r="AZ177" s="150"/>
      <c r="BA177" s="150"/>
      <c r="BB177" s="150"/>
      <c r="BC177" s="150"/>
      <c r="BD177" s="150"/>
      <c r="BE177" s="150"/>
      <c r="BF177" s="150"/>
      <c r="BG177" s="150"/>
      <c r="BH177" s="150"/>
      <c r="BI177" s="150"/>
      <c r="BJ177" s="150"/>
      <c r="BK177" s="150"/>
      <c r="BL177" s="150"/>
      <c r="BM177" s="150"/>
      <c r="BN177" s="150"/>
      <c r="BO177" s="150"/>
      <c r="BP177" s="150"/>
      <c r="BQ177" s="150"/>
      <c r="BR177" s="150"/>
      <c r="BS177" s="150"/>
      <c r="BT177" s="150"/>
      <c r="BU177" s="150"/>
      <c r="BV177" s="150"/>
      <c r="BW177" s="150"/>
      <c r="BX177" s="150"/>
      <c r="BY177" s="150"/>
      <c r="BZ177" s="150"/>
      <c r="CA177" s="150"/>
      <c r="CB177" s="150"/>
      <c r="CC177" s="150"/>
      <c r="CD177" s="150"/>
      <c r="CE177" s="150"/>
      <c r="CF177" s="150"/>
      <c r="CG177" s="150"/>
      <c r="CH177" s="150"/>
      <c r="CI177" s="150"/>
      <c r="CJ177" s="150"/>
      <c r="CK177" s="150"/>
      <c r="CL177" s="150"/>
      <c r="CM177" s="150"/>
      <c r="CN177" s="150"/>
      <c r="CO177" s="150"/>
      <c r="CP177" s="150"/>
      <c r="CQ177" s="150"/>
      <c r="CR177" s="150"/>
      <c r="CS177" s="150"/>
      <c r="CT177" s="150"/>
      <c r="CU177" s="150"/>
      <c r="CV177" s="150"/>
      <c r="CW177" s="150"/>
      <c r="CX177" s="150"/>
      <c r="CY177" s="150"/>
      <c r="CZ177" s="150"/>
      <c r="DA177" s="150"/>
      <c r="DB177" s="150"/>
      <c r="DC177" s="150"/>
      <c r="DD177" s="150"/>
      <c r="DE177" s="150"/>
      <c r="DF177" s="150"/>
    </row>
    <row r="178" spans="1:110" ht="28.5" x14ac:dyDescent="0.25">
      <c r="A178" s="216"/>
      <c r="B178" s="293" t="s">
        <v>427</v>
      </c>
      <c r="C178" s="217"/>
      <c r="D178" s="157" t="s">
        <v>161</v>
      </c>
      <c r="E178" s="158"/>
      <c r="F178" s="167"/>
      <c r="G178" s="167"/>
      <c r="H178" s="167"/>
      <c r="I178" s="326"/>
      <c r="J178" s="167">
        <f t="shared" si="5"/>
        <v>0</v>
      </c>
      <c r="K178" s="167"/>
      <c r="L178" s="167">
        <f t="shared" si="6"/>
        <v>0</v>
      </c>
      <c r="M178" s="158"/>
      <c r="N178" s="158"/>
      <c r="O178" s="158"/>
      <c r="P178" s="158"/>
      <c r="Q178" s="254"/>
      <c r="R178" s="222"/>
      <c r="S178" s="229" t="s">
        <v>572</v>
      </c>
      <c r="T178" s="229"/>
      <c r="U178" s="229"/>
      <c r="V178" s="229"/>
      <c r="W178" s="229"/>
      <c r="X178" s="229"/>
      <c r="Y178" s="229"/>
      <c r="Z178" s="237"/>
      <c r="AA178" s="238"/>
      <c r="AB178" s="50"/>
      <c r="AC178" s="50"/>
      <c r="AD178" s="50"/>
      <c r="AE178" s="50"/>
      <c r="AF178" s="50"/>
      <c r="AG178" s="50"/>
      <c r="AH178" s="50"/>
      <c r="AI178" s="50"/>
      <c r="AJ178" s="50"/>
      <c r="AK178" s="50"/>
      <c r="AL178" s="50"/>
      <c r="AM178" s="50"/>
      <c r="AN178" s="50"/>
      <c r="AO178" s="50"/>
      <c r="AP178" s="50"/>
      <c r="AQ178" s="50"/>
      <c r="AR178" s="50"/>
      <c r="AS178" s="50"/>
      <c r="AT178" s="50"/>
      <c r="AU178" s="50"/>
      <c r="AV178" s="50"/>
      <c r="AW178" s="50"/>
      <c r="AX178" s="50"/>
      <c r="AY178" s="50"/>
      <c r="AZ178" s="50"/>
      <c r="BA178" s="50"/>
      <c r="BB178" s="50"/>
      <c r="BC178" s="50"/>
      <c r="BD178" s="50"/>
      <c r="BE178" s="50"/>
      <c r="BF178" s="50"/>
      <c r="BG178" s="50"/>
      <c r="BH178" s="50"/>
      <c r="BI178" s="50"/>
      <c r="BJ178" s="50"/>
      <c r="BK178" s="50"/>
      <c r="BL178" s="50"/>
      <c r="BM178" s="50"/>
      <c r="BN178" s="50"/>
      <c r="BO178" s="50"/>
      <c r="BP178" s="50"/>
      <c r="BQ178" s="50"/>
      <c r="BR178" s="50"/>
      <c r="BS178" s="50"/>
      <c r="BT178" s="50"/>
      <c r="BU178" s="50"/>
      <c r="BV178" s="50"/>
      <c r="BW178" s="50"/>
      <c r="BX178" s="50"/>
      <c r="BY178" s="50"/>
      <c r="BZ178" s="50"/>
      <c r="CA178" s="50"/>
      <c r="CB178" s="50"/>
      <c r="CC178" s="50"/>
      <c r="CD178" s="50"/>
      <c r="CE178" s="50"/>
      <c r="CF178" s="50"/>
      <c r="CG178" s="50"/>
      <c r="CH178" s="50"/>
      <c r="CI178" s="50"/>
      <c r="CJ178" s="50"/>
      <c r="CK178" s="50"/>
      <c r="CL178" s="50"/>
      <c r="CM178" s="50"/>
      <c r="CN178" s="50"/>
      <c r="CO178" s="50"/>
      <c r="CP178" s="50"/>
      <c r="CQ178" s="50"/>
      <c r="CR178" s="50"/>
      <c r="CS178" s="50"/>
      <c r="CT178" s="50"/>
      <c r="CU178" s="50"/>
      <c r="CV178" s="50"/>
      <c r="CW178" s="50"/>
      <c r="CX178" s="50"/>
      <c r="CY178" s="50"/>
      <c r="CZ178" s="50"/>
      <c r="DA178" s="50"/>
      <c r="DB178" s="50"/>
      <c r="DC178" s="50"/>
      <c r="DD178" s="50"/>
      <c r="DE178" s="50"/>
      <c r="DF178" s="50"/>
    </row>
    <row r="179" spans="1:110" ht="60" x14ac:dyDescent="0.25">
      <c r="A179" s="216">
        <v>54</v>
      </c>
      <c r="B179" s="293"/>
      <c r="C179" s="217"/>
      <c r="D179" s="160" t="s">
        <v>162</v>
      </c>
      <c r="E179" s="158"/>
      <c r="F179" s="167"/>
      <c r="G179" s="167"/>
      <c r="H179" s="167"/>
      <c r="I179" s="326">
        <v>450</v>
      </c>
      <c r="J179" s="167">
        <f t="shared" si="5"/>
        <v>0</v>
      </c>
      <c r="K179" s="167"/>
      <c r="L179" s="167">
        <v>700</v>
      </c>
      <c r="M179" s="158"/>
      <c r="N179" s="158"/>
      <c r="O179" s="158"/>
      <c r="P179" s="158"/>
      <c r="Q179" s="254" t="s">
        <v>643</v>
      </c>
      <c r="R179" s="222"/>
      <c r="S179" s="229" t="s">
        <v>572</v>
      </c>
      <c r="T179" s="229"/>
      <c r="U179" s="229"/>
      <c r="V179" s="229"/>
      <c r="W179" s="229"/>
      <c r="X179" s="229"/>
      <c r="Y179" s="229"/>
      <c r="Z179" s="237"/>
      <c r="AA179" s="238"/>
      <c r="AB179" s="50"/>
      <c r="AC179" s="50"/>
      <c r="AD179" s="50"/>
      <c r="AE179" s="50"/>
      <c r="AF179" s="50"/>
      <c r="AG179" s="50"/>
      <c r="AH179" s="50"/>
      <c r="AI179" s="50"/>
      <c r="AJ179" s="50"/>
      <c r="AK179" s="50"/>
      <c r="AL179" s="50"/>
      <c r="AM179" s="50"/>
      <c r="AN179" s="50"/>
      <c r="AO179" s="50"/>
      <c r="AP179" s="50"/>
      <c r="AQ179" s="50"/>
      <c r="AR179" s="50"/>
      <c r="AS179" s="50"/>
      <c r="AT179" s="50"/>
      <c r="AU179" s="50"/>
      <c r="AV179" s="50"/>
      <c r="AW179" s="50"/>
      <c r="AX179" s="50"/>
      <c r="AY179" s="50"/>
      <c r="AZ179" s="50"/>
      <c r="BA179" s="50"/>
      <c r="BB179" s="50"/>
      <c r="BC179" s="50"/>
      <c r="BD179" s="50"/>
      <c r="BE179" s="50"/>
      <c r="BF179" s="50"/>
      <c r="BG179" s="50"/>
      <c r="BH179" s="50"/>
      <c r="BI179" s="50"/>
      <c r="BJ179" s="50"/>
      <c r="BK179" s="50"/>
      <c r="BL179" s="50"/>
      <c r="BM179" s="50"/>
      <c r="BN179" s="50"/>
      <c r="BO179" s="50"/>
      <c r="BP179" s="50"/>
      <c r="BQ179" s="50"/>
      <c r="BR179" s="50"/>
      <c r="BS179" s="50"/>
      <c r="BT179" s="50"/>
      <c r="BU179" s="50"/>
      <c r="BV179" s="50"/>
      <c r="BW179" s="50"/>
      <c r="BX179" s="50"/>
      <c r="BY179" s="50"/>
      <c r="BZ179" s="50"/>
      <c r="CA179" s="50"/>
      <c r="CB179" s="50"/>
      <c r="CC179" s="50"/>
      <c r="CD179" s="50"/>
      <c r="CE179" s="50"/>
      <c r="CF179" s="50"/>
      <c r="CG179" s="50"/>
      <c r="CH179" s="50"/>
      <c r="CI179" s="50"/>
      <c r="CJ179" s="50"/>
      <c r="CK179" s="50"/>
      <c r="CL179" s="50"/>
      <c r="CM179" s="50"/>
      <c r="CN179" s="50"/>
      <c r="CO179" s="50"/>
      <c r="CP179" s="50"/>
      <c r="CQ179" s="50"/>
      <c r="CR179" s="50"/>
      <c r="CS179" s="50"/>
      <c r="CT179" s="50"/>
      <c r="CU179" s="50"/>
      <c r="CV179" s="50"/>
      <c r="CW179" s="50"/>
      <c r="CX179" s="50"/>
      <c r="CY179" s="50"/>
      <c r="CZ179" s="50"/>
      <c r="DA179" s="50"/>
      <c r="DB179" s="50"/>
      <c r="DC179" s="50"/>
      <c r="DD179" s="50"/>
      <c r="DE179" s="50"/>
      <c r="DF179" s="50"/>
    </row>
    <row r="180" spans="1:110" ht="30" x14ac:dyDescent="0.25">
      <c r="A180" s="216">
        <v>55</v>
      </c>
      <c r="B180" s="293"/>
      <c r="C180" s="217"/>
      <c r="D180" s="160" t="s">
        <v>163</v>
      </c>
      <c r="E180" s="158"/>
      <c r="F180" s="167"/>
      <c r="G180" s="167"/>
      <c r="H180" s="167"/>
      <c r="I180" s="326">
        <v>450</v>
      </c>
      <c r="J180" s="167">
        <f t="shared" si="5"/>
        <v>0</v>
      </c>
      <c r="K180" s="167"/>
      <c r="L180" s="167">
        <v>650</v>
      </c>
      <c r="M180" s="158"/>
      <c r="N180" s="158"/>
      <c r="O180" s="158"/>
      <c r="P180" s="158"/>
      <c r="Q180" s="254" t="s">
        <v>645</v>
      </c>
      <c r="R180" s="225"/>
      <c r="S180" s="229" t="s">
        <v>572</v>
      </c>
      <c r="T180" s="229"/>
      <c r="U180" s="229"/>
      <c r="V180" s="229"/>
      <c r="W180" s="229"/>
      <c r="X180" s="229"/>
      <c r="Y180" s="229"/>
      <c r="Z180" s="237"/>
      <c r="AA180" s="238"/>
      <c r="AB180" s="50"/>
      <c r="AC180" s="50"/>
      <c r="AD180" s="50"/>
      <c r="AE180" s="50"/>
      <c r="AF180" s="50"/>
      <c r="AG180" s="50"/>
      <c r="AH180" s="50"/>
      <c r="AI180" s="50"/>
      <c r="AJ180" s="50"/>
      <c r="AK180" s="50"/>
      <c r="AL180" s="50"/>
      <c r="AM180" s="50"/>
      <c r="AN180" s="50"/>
      <c r="AO180" s="50"/>
      <c r="AP180" s="50"/>
      <c r="AQ180" s="50"/>
      <c r="AR180" s="50"/>
      <c r="AS180" s="50"/>
      <c r="AT180" s="50"/>
      <c r="AU180" s="50"/>
      <c r="AV180" s="50"/>
      <c r="AW180" s="50"/>
      <c r="AX180" s="50"/>
      <c r="AY180" s="50"/>
      <c r="AZ180" s="50"/>
      <c r="BA180" s="50"/>
      <c r="BB180" s="50"/>
      <c r="BC180" s="50"/>
      <c r="BD180" s="50"/>
      <c r="BE180" s="50"/>
      <c r="BF180" s="50"/>
      <c r="BG180" s="50"/>
      <c r="BH180" s="50"/>
      <c r="BI180" s="50"/>
      <c r="BJ180" s="50"/>
      <c r="BK180" s="50"/>
      <c r="BL180" s="50"/>
      <c r="BM180" s="50"/>
      <c r="BN180" s="50"/>
      <c r="BO180" s="50"/>
      <c r="BP180" s="50"/>
      <c r="BQ180" s="50"/>
      <c r="BR180" s="50"/>
      <c r="BS180" s="50"/>
      <c r="BT180" s="50"/>
      <c r="BU180" s="50"/>
      <c r="BV180" s="50"/>
      <c r="BW180" s="50"/>
      <c r="BX180" s="50"/>
      <c r="BY180" s="50"/>
      <c r="BZ180" s="50"/>
      <c r="CA180" s="50"/>
      <c r="CB180" s="50"/>
      <c r="CC180" s="50"/>
      <c r="CD180" s="50"/>
      <c r="CE180" s="50"/>
      <c r="CF180" s="50"/>
      <c r="CG180" s="50"/>
      <c r="CH180" s="50"/>
      <c r="CI180" s="50"/>
      <c r="CJ180" s="50"/>
      <c r="CK180" s="50"/>
      <c r="CL180" s="50"/>
      <c r="CM180" s="50"/>
      <c r="CN180" s="50"/>
      <c r="CO180" s="50"/>
      <c r="CP180" s="50"/>
      <c r="CQ180" s="50"/>
      <c r="CR180" s="50"/>
      <c r="CS180" s="50"/>
      <c r="CT180" s="50"/>
      <c r="CU180" s="50"/>
      <c r="CV180" s="50"/>
      <c r="CW180" s="50"/>
      <c r="CX180" s="50"/>
      <c r="CY180" s="50"/>
      <c r="CZ180" s="50"/>
      <c r="DA180" s="50"/>
      <c r="DB180" s="50"/>
      <c r="DC180" s="50"/>
      <c r="DD180" s="50"/>
      <c r="DE180" s="50"/>
      <c r="DF180" s="50"/>
    </row>
    <row r="181" spans="1:110" ht="30" x14ac:dyDescent="0.25">
      <c r="A181" s="296">
        <v>56</v>
      </c>
      <c r="B181" s="293"/>
      <c r="C181" s="293"/>
      <c r="D181" s="299" t="s">
        <v>594</v>
      </c>
      <c r="E181" s="158"/>
      <c r="F181" s="167"/>
      <c r="G181" s="167"/>
      <c r="H181" s="167"/>
      <c r="I181" s="326">
        <v>450</v>
      </c>
      <c r="J181" s="167">
        <f t="shared" si="5"/>
        <v>0</v>
      </c>
      <c r="K181" s="167"/>
      <c r="L181" s="320">
        <v>550</v>
      </c>
      <c r="M181" s="158"/>
      <c r="N181" s="158"/>
      <c r="O181" s="158"/>
      <c r="P181" s="158"/>
      <c r="Q181" s="160" t="s">
        <v>164</v>
      </c>
      <c r="R181" s="226"/>
      <c r="S181" s="229" t="s">
        <v>572</v>
      </c>
      <c r="T181" s="229"/>
      <c r="U181" s="229"/>
      <c r="V181" s="229"/>
      <c r="W181" s="229"/>
      <c r="X181" s="229"/>
      <c r="Y181" s="229"/>
      <c r="Z181" s="237"/>
      <c r="AA181" s="238"/>
      <c r="AB181" s="50"/>
      <c r="AC181" s="50"/>
      <c r="AD181" s="50"/>
      <c r="AE181" s="50"/>
      <c r="AF181" s="50"/>
      <c r="AG181" s="50"/>
      <c r="AH181" s="50"/>
      <c r="AI181" s="50"/>
      <c r="AJ181" s="50"/>
      <c r="AK181" s="50"/>
      <c r="AL181" s="50"/>
      <c r="AM181" s="50"/>
      <c r="AN181" s="50"/>
      <c r="AO181" s="50"/>
      <c r="AP181" s="50"/>
      <c r="AQ181" s="50"/>
      <c r="AR181" s="50"/>
      <c r="AS181" s="50"/>
      <c r="AT181" s="50"/>
      <c r="AU181" s="50"/>
      <c r="AV181" s="50"/>
      <c r="AW181" s="50"/>
      <c r="AX181" s="50"/>
      <c r="AY181" s="50"/>
      <c r="AZ181" s="50"/>
      <c r="BA181" s="50"/>
      <c r="BB181" s="50"/>
      <c r="BC181" s="50"/>
      <c r="BD181" s="50"/>
      <c r="BE181" s="50"/>
      <c r="BF181" s="50"/>
      <c r="BG181" s="50"/>
      <c r="BH181" s="50"/>
      <c r="BI181" s="50"/>
      <c r="BJ181" s="50"/>
      <c r="BK181" s="50"/>
      <c r="BL181" s="50"/>
      <c r="BM181" s="50"/>
      <c r="BN181" s="50"/>
      <c r="BO181" s="50"/>
      <c r="BP181" s="50"/>
      <c r="BQ181" s="50"/>
      <c r="BR181" s="50"/>
      <c r="BS181" s="50"/>
      <c r="BT181" s="50"/>
      <c r="BU181" s="50"/>
      <c r="BV181" s="50"/>
      <c r="BW181" s="50"/>
      <c r="BX181" s="50"/>
      <c r="BY181" s="50"/>
      <c r="BZ181" s="50"/>
      <c r="CA181" s="50"/>
      <c r="CB181" s="50"/>
      <c r="CC181" s="50"/>
      <c r="CD181" s="50"/>
      <c r="CE181" s="50"/>
      <c r="CF181" s="50"/>
      <c r="CG181" s="50"/>
      <c r="CH181" s="50"/>
      <c r="CI181" s="50"/>
      <c r="CJ181" s="50"/>
      <c r="CK181" s="50"/>
      <c r="CL181" s="50"/>
      <c r="CM181" s="50"/>
      <c r="CN181" s="50"/>
      <c r="CO181" s="50"/>
      <c r="CP181" s="50"/>
      <c r="CQ181" s="50"/>
      <c r="CR181" s="50"/>
      <c r="CS181" s="50"/>
      <c r="CT181" s="50"/>
      <c r="CU181" s="50"/>
      <c r="CV181" s="50"/>
      <c r="CW181" s="50"/>
      <c r="CX181" s="50"/>
      <c r="CY181" s="50"/>
      <c r="CZ181" s="50"/>
      <c r="DA181" s="50"/>
      <c r="DB181" s="50"/>
      <c r="DC181" s="50"/>
      <c r="DD181" s="50"/>
      <c r="DE181" s="50"/>
      <c r="DF181" s="50"/>
    </row>
    <row r="182" spans="1:110" ht="30" x14ac:dyDescent="0.25">
      <c r="A182" s="296"/>
      <c r="B182" s="293"/>
      <c r="C182" s="293"/>
      <c r="D182" s="299"/>
      <c r="E182" s="158">
        <f>+'[3]R2 DUC THINH1 '!W536</f>
        <v>1</v>
      </c>
      <c r="F182" s="167">
        <f>+'[3]R2 DUC THINH1 '!X536</f>
        <v>500</v>
      </c>
      <c r="G182" s="167">
        <f>+'[3]R2 DUC THINH1 '!Y536</f>
        <v>500</v>
      </c>
      <c r="H182" s="167">
        <f>+'[3]R2 DUC THINH1 '!Z536</f>
        <v>500</v>
      </c>
      <c r="I182" s="326">
        <v>450</v>
      </c>
      <c r="J182" s="167">
        <f t="shared" si="5"/>
        <v>500</v>
      </c>
      <c r="K182" s="167"/>
      <c r="L182" s="320"/>
      <c r="M182" s="158"/>
      <c r="N182" s="158"/>
      <c r="O182" s="158"/>
      <c r="P182" s="158"/>
      <c r="Q182" s="160" t="s">
        <v>165</v>
      </c>
      <c r="R182" s="226"/>
      <c r="S182" s="229" t="s">
        <v>572</v>
      </c>
      <c r="T182" s="229"/>
      <c r="U182" s="229"/>
      <c r="V182" s="229"/>
      <c r="W182" s="229"/>
      <c r="X182" s="229"/>
      <c r="Y182" s="229"/>
      <c r="Z182" s="237"/>
      <c r="AA182" s="238"/>
      <c r="AB182" s="50"/>
      <c r="AC182" s="50"/>
      <c r="AD182" s="50"/>
      <c r="AE182" s="50"/>
      <c r="AF182" s="50"/>
      <c r="AG182" s="50"/>
      <c r="AH182" s="50"/>
      <c r="AI182" s="50"/>
      <c r="AJ182" s="50"/>
      <c r="AK182" s="50"/>
      <c r="AL182" s="50"/>
      <c r="AM182" s="50"/>
      <c r="AN182" s="50"/>
      <c r="AO182" s="50"/>
      <c r="AP182" s="50"/>
      <c r="AQ182" s="50"/>
      <c r="AR182" s="50"/>
      <c r="AS182" s="50"/>
      <c r="AT182" s="50"/>
      <c r="AU182" s="50"/>
      <c r="AV182" s="50"/>
      <c r="AW182" s="50"/>
      <c r="AX182" s="50"/>
      <c r="AY182" s="50"/>
      <c r="AZ182" s="50"/>
      <c r="BA182" s="50"/>
      <c r="BB182" s="50"/>
      <c r="BC182" s="50"/>
      <c r="BD182" s="50"/>
      <c r="BE182" s="50"/>
      <c r="BF182" s="50"/>
      <c r="BG182" s="50"/>
      <c r="BH182" s="50"/>
      <c r="BI182" s="50"/>
      <c r="BJ182" s="50"/>
      <c r="BK182" s="50"/>
      <c r="BL182" s="50"/>
      <c r="BM182" s="50"/>
      <c r="BN182" s="50"/>
      <c r="BO182" s="50"/>
      <c r="BP182" s="50"/>
      <c r="BQ182" s="50"/>
      <c r="BR182" s="50"/>
      <c r="BS182" s="50"/>
      <c r="BT182" s="50"/>
      <c r="BU182" s="50"/>
      <c r="BV182" s="50"/>
      <c r="BW182" s="50"/>
      <c r="BX182" s="50"/>
      <c r="BY182" s="50"/>
      <c r="BZ182" s="50"/>
      <c r="CA182" s="50"/>
      <c r="CB182" s="50"/>
      <c r="CC182" s="50"/>
      <c r="CD182" s="50"/>
      <c r="CE182" s="50"/>
      <c r="CF182" s="50"/>
      <c r="CG182" s="50"/>
      <c r="CH182" s="50"/>
      <c r="CI182" s="50"/>
      <c r="CJ182" s="50"/>
      <c r="CK182" s="50"/>
      <c r="CL182" s="50"/>
      <c r="CM182" s="50"/>
      <c r="CN182" s="50"/>
      <c r="CO182" s="50"/>
      <c r="CP182" s="50"/>
      <c r="CQ182" s="50"/>
      <c r="CR182" s="50"/>
      <c r="CS182" s="50"/>
      <c r="CT182" s="50"/>
      <c r="CU182" s="50"/>
      <c r="CV182" s="50"/>
      <c r="CW182" s="50"/>
      <c r="CX182" s="50"/>
      <c r="CY182" s="50"/>
      <c r="CZ182" s="50"/>
      <c r="DA182" s="50"/>
      <c r="DB182" s="50"/>
      <c r="DC182" s="50"/>
      <c r="DD182" s="50"/>
      <c r="DE182" s="50"/>
      <c r="DF182" s="50"/>
    </row>
    <row r="183" spans="1:110" s="151" customFormat="1" ht="45" x14ac:dyDescent="0.25">
      <c r="A183" s="216"/>
      <c r="B183" s="293"/>
      <c r="C183" s="217" t="s">
        <v>582</v>
      </c>
      <c r="D183" s="294" t="s">
        <v>595</v>
      </c>
      <c r="E183" s="158"/>
      <c r="F183" s="167"/>
      <c r="G183" s="167"/>
      <c r="H183" s="167"/>
      <c r="I183" s="326">
        <v>300</v>
      </c>
      <c r="J183" s="167">
        <f>G183</f>
        <v>0</v>
      </c>
      <c r="K183" s="167"/>
      <c r="L183" s="320">
        <v>350</v>
      </c>
      <c r="M183" s="158"/>
      <c r="N183" s="158"/>
      <c r="O183" s="158"/>
      <c r="P183" s="158"/>
      <c r="Q183" s="160" t="s">
        <v>831</v>
      </c>
      <c r="R183" s="226"/>
      <c r="S183" s="230"/>
      <c r="T183" s="230"/>
      <c r="U183" s="230"/>
      <c r="V183" s="230"/>
      <c r="W183" s="230"/>
      <c r="X183" s="230"/>
      <c r="Y183" s="230"/>
      <c r="Z183" s="241"/>
      <c r="AA183" s="234"/>
      <c r="AB183" s="150"/>
      <c r="AC183" s="150"/>
      <c r="AD183" s="150"/>
      <c r="AE183" s="150"/>
      <c r="AF183" s="150"/>
      <c r="AG183" s="150"/>
      <c r="AH183" s="150"/>
      <c r="AI183" s="150"/>
      <c r="AJ183" s="150"/>
      <c r="AK183" s="150"/>
      <c r="AL183" s="150"/>
      <c r="AM183" s="150"/>
      <c r="AN183" s="150"/>
      <c r="AO183" s="150"/>
      <c r="AP183" s="150"/>
      <c r="AQ183" s="150"/>
      <c r="AR183" s="150"/>
      <c r="AS183" s="150"/>
      <c r="AT183" s="150"/>
      <c r="AU183" s="150"/>
      <c r="AV183" s="150"/>
      <c r="AW183" s="150"/>
      <c r="AX183" s="150"/>
      <c r="AY183" s="150"/>
      <c r="AZ183" s="150"/>
      <c r="BA183" s="150"/>
      <c r="BB183" s="150"/>
      <c r="BC183" s="150"/>
      <c r="BD183" s="150"/>
      <c r="BE183" s="150"/>
      <c r="BF183" s="150"/>
      <c r="BG183" s="150"/>
      <c r="BH183" s="150"/>
      <c r="BI183" s="150"/>
      <c r="BJ183" s="150"/>
      <c r="BK183" s="150"/>
      <c r="BL183" s="150"/>
      <c r="BM183" s="150"/>
      <c r="BN183" s="150"/>
      <c r="BO183" s="150"/>
      <c r="BP183" s="150"/>
      <c r="BQ183" s="150"/>
      <c r="BR183" s="150"/>
      <c r="BS183" s="150"/>
      <c r="BT183" s="150"/>
      <c r="BU183" s="150"/>
      <c r="BV183" s="150"/>
      <c r="BW183" s="150"/>
      <c r="BX183" s="150"/>
      <c r="BY183" s="150"/>
      <c r="BZ183" s="150"/>
      <c r="CA183" s="150"/>
      <c r="CB183" s="150"/>
      <c r="CC183" s="150"/>
      <c r="CD183" s="150"/>
      <c r="CE183" s="150"/>
      <c r="CF183" s="150"/>
      <c r="CG183" s="150"/>
      <c r="CH183" s="150"/>
      <c r="CI183" s="150"/>
      <c r="CJ183" s="150"/>
      <c r="CK183" s="150"/>
      <c r="CL183" s="150"/>
      <c r="CM183" s="150"/>
      <c r="CN183" s="150"/>
      <c r="CO183" s="150"/>
      <c r="CP183" s="150"/>
      <c r="CQ183" s="150"/>
      <c r="CR183" s="150"/>
      <c r="CS183" s="150"/>
      <c r="CT183" s="150"/>
      <c r="CU183" s="150"/>
      <c r="CV183" s="150"/>
      <c r="CW183" s="150"/>
      <c r="CX183" s="150"/>
      <c r="CY183" s="150"/>
      <c r="CZ183" s="150"/>
      <c r="DA183" s="150"/>
      <c r="DB183" s="150"/>
      <c r="DC183" s="150"/>
      <c r="DD183" s="150"/>
      <c r="DE183" s="150"/>
      <c r="DF183" s="150"/>
    </row>
    <row r="184" spans="1:110" ht="45" x14ac:dyDescent="0.25">
      <c r="A184" s="216"/>
      <c r="B184" s="293"/>
      <c r="C184" s="217" t="s">
        <v>583</v>
      </c>
      <c r="D184" s="294"/>
      <c r="E184" s="158"/>
      <c r="F184" s="167"/>
      <c r="G184" s="167"/>
      <c r="H184" s="167"/>
      <c r="I184" s="326">
        <v>300</v>
      </c>
      <c r="J184" s="167">
        <f t="shared" si="5"/>
        <v>0</v>
      </c>
      <c r="K184" s="167"/>
      <c r="L184" s="320"/>
      <c r="M184" s="158"/>
      <c r="N184" s="158"/>
      <c r="O184" s="158"/>
      <c r="P184" s="158"/>
      <c r="Q184" s="160" t="s">
        <v>166</v>
      </c>
      <c r="R184" s="226"/>
      <c r="S184" s="229" t="s">
        <v>572</v>
      </c>
      <c r="T184" s="229"/>
      <c r="U184" s="229"/>
      <c r="V184" s="229"/>
      <c r="W184" s="229"/>
      <c r="X184" s="229"/>
      <c r="Y184" s="229"/>
      <c r="Z184" s="237"/>
      <c r="AA184" s="238"/>
      <c r="AB184" s="50"/>
      <c r="AC184" s="50"/>
      <c r="AD184" s="50"/>
      <c r="AE184" s="50"/>
      <c r="AF184" s="50"/>
      <c r="AG184" s="50"/>
      <c r="AH184" s="50"/>
      <c r="AI184" s="50"/>
      <c r="AJ184" s="50"/>
      <c r="AK184" s="50"/>
      <c r="AL184" s="50"/>
      <c r="AM184" s="50"/>
      <c r="AN184" s="50"/>
      <c r="AO184" s="50"/>
      <c r="AP184" s="50"/>
      <c r="AQ184" s="50"/>
      <c r="AR184" s="50"/>
      <c r="AS184" s="50"/>
      <c r="AT184" s="50"/>
      <c r="AU184" s="50"/>
      <c r="AV184" s="50"/>
      <c r="AW184" s="50"/>
      <c r="AX184" s="50"/>
      <c r="AY184" s="50"/>
      <c r="AZ184" s="50"/>
      <c r="BA184" s="50"/>
      <c r="BB184" s="50"/>
      <c r="BC184" s="50"/>
      <c r="BD184" s="50"/>
      <c r="BE184" s="50"/>
      <c r="BF184" s="50"/>
      <c r="BG184" s="50"/>
      <c r="BH184" s="50"/>
      <c r="BI184" s="50"/>
      <c r="BJ184" s="50"/>
      <c r="BK184" s="50"/>
      <c r="BL184" s="50"/>
      <c r="BM184" s="50"/>
      <c r="BN184" s="50"/>
      <c r="BO184" s="50"/>
      <c r="BP184" s="50"/>
      <c r="BQ184" s="50"/>
      <c r="BR184" s="50"/>
      <c r="BS184" s="50"/>
      <c r="BT184" s="50"/>
      <c r="BU184" s="50"/>
      <c r="BV184" s="50"/>
      <c r="BW184" s="50"/>
      <c r="BX184" s="50"/>
      <c r="BY184" s="50"/>
      <c r="BZ184" s="50"/>
      <c r="CA184" s="50"/>
      <c r="CB184" s="50"/>
      <c r="CC184" s="50"/>
      <c r="CD184" s="50"/>
      <c r="CE184" s="50"/>
      <c r="CF184" s="50"/>
      <c r="CG184" s="50"/>
      <c r="CH184" s="50"/>
      <c r="CI184" s="50"/>
      <c r="CJ184" s="50"/>
      <c r="CK184" s="50"/>
      <c r="CL184" s="50"/>
      <c r="CM184" s="50"/>
      <c r="CN184" s="50"/>
      <c r="CO184" s="50"/>
      <c r="CP184" s="50"/>
      <c r="CQ184" s="50"/>
      <c r="CR184" s="50"/>
      <c r="CS184" s="50"/>
      <c r="CT184" s="50"/>
      <c r="CU184" s="50"/>
      <c r="CV184" s="50"/>
      <c r="CW184" s="50"/>
      <c r="CX184" s="50"/>
      <c r="CY184" s="50"/>
      <c r="CZ184" s="50"/>
      <c r="DA184" s="50"/>
      <c r="DB184" s="50"/>
      <c r="DC184" s="50"/>
      <c r="DD184" s="50"/>
      <c r="DE184" s="50"/>
      <c r="DF184" s="50"/>
    </row>
    <row r="185" spans="1:110" ht="30" x14ac:dyDescent="0.25">
      <c r="A185" s="217"/>
      <c r="B185" s="293"/>
      <c r="C185" s="217" t="s">
        <v>584</v>
      </c>
      <c r="D185" s="294"/>
      <c r="E185" s="158"/>
      <c r="F185" s="167"/>
      <c r="G185" s="167"/>
      <c r="H185" s="167"/>
      <c r="I185" s="326">
        <v>250</v>
      </c>
      <c r="J185" s="167">
        <f t="shared" si="5"/>
        <v>0</v>
      </c>
      <c r="K185" s="167"/>
      <c r="L185" s="320"/>
      <c r="M185" s="158"/>
      <c r="N185" s="158"/>
      <c r="O185" s="158"/>
      <c r="P185" s="158"/>
      <c r="Q185" s="160" t="s">
        <v>832</v>
      </c>
      <c r="R185" s="226"/>
      <c r="S185" s="229" t="s">
        <v>572</v>
      </c>
      <c r="T185" s="229"/>
      <c r="U185" s="229"/>
      <c r="V185" s="229"/>
      <c r="W185" s="229"/>
      <c r="X185" s="229"/>
      <c r="Y185" s="229"/>
      <c r="Z185" s="237"/>
      <c r="AA185" s="238"/>
      <c r="AB185" s="50"/>
      <c r="AC185" s="50"/>
      <c r="AD185" s="50"/>
      <c r="AE185" s="50"/>
      <c r="AF185" s="50"/>
      <c r="AG185" s="50"/>
      <c r="AH185" s="50"/>
      <c r="AI185" s="50"/>
      <c r="AJ185" s="50"/>
      <c r="AK185" s="50"/>
      <c r="AL185" s="50"/>
      <c r="AM185" s="50"/>
      <c r="AN185" s="50"/>
      <c r="AO185" s="50"/>
      <c r="AP185" s="50"/>
      <c r="AQ185" s="50"/>
      <c r="AR185" s="50"/>
      <c r="AS185" s="50"/>
      <c r="AT185" s="50"/>
      <c r="AU185" s="50"/>
      <c r="AV185" s="50"/>
      <c r="AW185" s="50"/>
      <c r="AX185" s="50"/>
      <c r="AY185" s="50"/>
      <c r="AZ185" s="50"/>
      <c r="BA185" s="50"/>
      <c r="BB185" s="50"/>
      <c r="BC185" s="50"/>
      <c r="BD185" s="50"/>
      <c r="BE185" s="50"/>
      <c r="BF185" s="50"/>
      <c r="BG185" s="50"/>
      <c r="BH185" s="50"/>
      <c r="BI185" s="50"/>
      <c r="BJ185" s="50"/>
      <c r="BK185" s="50"/>
      <c r="BL185" s="50"/>
      <c r="BM185" s="50"/>
      <c r="BN185" s="50"/>
      <c r="BO185" s="50"/>
      <c r="BP185" s="50"/>
      <c r="BQ185" s="50"/>
      <c r="BR185" s="50"/>
      <c r="BS185" s="50"/>
      <c r="BT185" s="50"/>
      <c r="BU185" s="50"/>
      <c r="BV185" s="50"/>
      <c r="BW185" s="50"/>
      <c r="BX185" s="50"/>
      <c r="BY185" s="50"/>
      <c r="BZ185" s="50"/>
      <c r="CA185" s="50"/>
      <c r="CB185" s="50"/>
      <c r="CC185" s="50"/>
      <c r="CD185" s="50"/>
      <c r="CE185" s="50"/>
      <c r="CF185" s="50"/>
      <c r="CG185" s="50"/>
      <c r="CH185" s="50"/>
      <c r="CI185" s="50"/>
      <c r="CJ185" s="50"/>
      <c r="CK185" s="50"/>
      <c r="CL185" s="50"/>
      <c r="CM185" s="50"/>
      <c r="CN185" s="50"/>
      <c r="CO185" s="50"/>
      <c r="CP185" s="50"/>
      <c r="CQ185" s="50"/>
      <c r="CR185" s="50"/>
      <c r="CS185" s="50"/>
      <c r="CT185" s="50"/>
      <c r="CU185" s="50"/>
      <c r="CV185" s="50"/>
      <c r="CW185" s="50"/>
      <c r="CX185" s="50"/>
      <c r="CY185" s="50"/>
      <c r="CZ185" s="50"/>
      <c r="DA185" s="50"/>
      <c r="DB185" s="50"/>
      <c r="DC185" s="50"/>
      <c r="DD185" s="50"/>
      <c r="DE185" s="50"/>
      <c r="DF185" s="50"/>
    </row>
    <row r="186" spans="1:110" ht="30" x14ac:dyDescent="0.25">
      <c r="A186" s="217"/>
      <c r="B186" s="293"/>
      <c r="C186" s="217" t="s">
        <v>585</v>
      </c>
      <c r="D186" s="294"/>
      <c r="E186" s="158"/>
      <c r="F186" s="167"/>
      <c r="G186" s="167"/>
      <c r="H186" s="167"/>
      <c r="I186" s="326">
        <v>250</v>
      </c>
      <c r="J186" s="167">
        <f t="shared" si="5"/>
        <v>0</v>
      </c>
      <c r="K186" s="167"/>
      <c r="L186" s="320"/>
      <c r="M186" s="158"/>
      <c r="N186" s="158"/>
      <c r="O186" s="158"/>
      <c r="P186" s="158"/>
      <c r="Q186" s="160" t="s">
        <v>833</v>
      </c>
      <c r="R186" s="226"/>
      <c r="S186" s="229" t="s">
        <v>572</v>
      </c>
      <c r="T186" s="229"/>
      <c r="U186" s="229"/>
      <c r="V186" s="229"/>
      <c r="W186" s="229"/>
      <c r="X186" s="229"/>
      <c r="Y186" s="229"/>
      <c r="Z186" s="237"/>
      <c r="AA186" s="238"/>
      <c r="AB186" s="50"/>
      <c r="AC186" s="50"/>
      <c r="AD186" s="50"/>
      <c r="AE186" s="50"/>
      <c r="AF186" s="50"/>
      <c r="AG186" s="50"/>
      <c r="AH186" s="50"/>
      <c r="AI186" s="50"/>
      <c r="AJ186" s="50"/>
      <c r="AK186" s="50"/>
      <c r="AL186" s="50"/>
      <c r="AM186" s="50"/>
      <c r="AN186" s="50"/>
      <c r="AO186" s="50"/>
      <c r="AP186" s="50"/>
      <c r="AQ186" s="50"/>
      <c r="AR186" s="50"/>
      <c r="AS186" s="50"/>
      <c r="AT186" s="50"/>
      <c r="AU186" s="50"/>
      <c r="AV186" s="50"/>
      <c r="AW186" s="50"/>
      <c r="AX186" s="50"/>
      <c r="AY186" s="50"/>
      <c r="AZ186" s="50"/>
      <c r="BA186" s="50"/>
      <c r="BB186" s="50"/>
      <c r="BC186" s="50"/>
      <c r="BD186" s="50"/>
      <c r="BE186" s="50"/>
      <c r="BF186" s="50"/>
      <c r="BG186" s="50"/>
      <c r="BH186" s="50"/>
      <c r="BI186" s="50"/>
      <c r="BJ186" s="50"/>
      <c r="BK186" s="50"/>
      <c r="BL186" s="50"/>
      <c r="BM186" s="50"/>
      <c r="BN186" s="50"/>
      <c r="BO186" s="50"/>
      <c r="BP186" s="50"/>
      <c r="BQ186" s="50"/>
      <c r="BR186" s="50"/>
      <c r="BS186" s="50"/>
      <c r="BT186" s="50"/>
      <c r="BU186" s="50"/>
      <c r="BV186" s="50"/>
      <c r="BW186" s="50"/>
      <c r="BX186" s="50"/>
      <c r="BY186" s="50"/>
      <c r="BZ186" s="50"/>
      <c r="CA186" s="50"/>
      <c r="CB186" s="50"/>
      <c r="CC186" s="50"/>
      <c r="CD186" s="50"/>
      <c r="CE186" s="50"/>
      <c r="CF186" s="50"/>
      <c r="CG186" s="50"/>
      <c r="CH186" s="50"/>
      <c r="CI186" s="50"/>
      <c r="CJ186" s="50"/>
      <c r="CK186" s="50"/>
      <c r="CL186" s="50"/>
      <c r="CM186" s="50"/>
      <c r="CN186" s="50"/>
      <c r="CO186" s="50"/>
      <c r="CP186" s="50"/>
      <c r="CQ186" s="50"/>
      <c r="CR186" s="50"/>
      <c r="CS186" s="50"/>
      <c r="CT186" s="50"/>
      <c r="CU186" s="50"/>
      <c r="CV186" s="50"/>
      <c r="CW186" s="50"/>
      <c r="CX186" s="50"/>
      <c r="CY186" s="50"/>
      <c r="CZ186" s="50"/>
      <c r="DA186" s="50"/>
      <c r="DB186" s="50"/>
      <c r="DC186" s="50"/>
      <c r="DD186" s="50"/>
      <c r="DE186" s="50"/>
      <c r="DF186" s="50"/>
    </row>
    <row r="187" spans="1:110" ht="45" x14ac:dyDescent="0.25">
      <c r="A187" s="217"/>
      <c r="B187" s="293"/>
      <c r="C187" s="217" t="s">
        <v>586</v>
      </c>
      <c r="D187" s="294"/>
      <c r="E187" s="158"/>
      <c r="F187" s="167"/>
      <c r="G187" s="167"/>
      <c r="H187" s="167"/>
      <c r="I187" s="326">
        <v>300</v>
      </c>
      <c r="J187" s="167">
        <f t="shared" si="5"/>
        <v>0</v>
      </c>
      <c r="K187" s="167"/>
      <c r="L187" s="320"/>
      <c r="M187" s="158"/>
      <c r="N187" s="158"/>
      <c r="O187" s="158"/>
      <c r="P187" s="158"/>
      <c r="Q187" s="160" t="s">
        <v>834</v>
      </c>
      <c r="R187" s="226"/>
      <c r="S187" s="229" t="s">
        <v>572</v>
      </c>
      <c r="T187" s="229"/>
      <c r="U187" s="229"/>
      <c r="V187" s="229"/>
      <c r="W187" s="229"/>
      <c r="X187" s="229"/>
      <c r="Y187" s="229"/>
      <c r="Z187" s="237"/>
      <c r="AA187" s="238"/>
      <c r="AB187" s="50"/>
      <c r="AC187" s="50"/>
      <c r="AD187" s="50"/>
      <c r="AE187" s="50"/>
      <c r="AF187" s="50"/>
      <c r="AG187" s="50"/>
      <c r="AH187" s="50"/>
      <c r="AI187" s="50"/>
      <c r="AJ187" s="50"/>
      <c r="AK187" s="50"/>
      <c r="AL187" s="50"/>
      <c r="AM187" s="50"/>
      <c r="AN187" s="50"/>
      <c r="AO187" s="50"/>
      <c r="AP187" s="50"/>
      <c r="AQ187" s="50"/>
      <c r="AR187" s="50"/>
      <c r="AS187" s="50"/>
      <c r="AT187" s="50"/>
      <c r="AU187" s="50"/>
      <c r="AV187" s="50"/>
      <c r="AW187" s="50"/>
      <c r="AX187" s="50"/>
      <c r="AY187" s="50"/>
      <c r="AZ187" s="50"/>
      <c r="BA187" s="50"/>
      <c r="BB187" s="50"/>
      <c r="BC187" s="50"/>
      <c r="BD187" s="50"/>
      <c r="BE187" s="50"/>
      <c r="BF187" s="50"/>
      <c r="BG187" s="50"/>
      <c r="BH187" s="50"/>
      <c r="BI187" s="50"/>
      <c r="BJ187" s="50"/>
      <c r="BK187" s="50"/>
      <c r="BL187" s="50"/>
      <c r="BM187" s="50"/>
      <c r="BN187" s="50"/>
      <c r="BO187" s="50"/>
      <c r="BP187" s="50"/>
      <c r="BQ187" s="50"/>
      <c r="BR187" s="50"/>
      <c r="BS187" s="50"/>
      <c r="BT187" s="50"/>
      <c r="BU187" s="50"/>
      <c r="BV187" s="50"/>
      <c r="BW187" s="50"/>
      <c r="BX187" s="50"/>
      <c r="BY187" s="50"/>
      <c r="BZ187" s="50"/>
      <c r="CA187" s="50"/>
      <c r="CB187" s="50"/>
      <c r="CC187" s="50"/>
      <c r="CD187" s="50"/>
      <c r="CE187" s="50"/>
      <c r="CF187" s="50"/>
      <c r="CG187" s="50"/>
      <c r="CH187" s="50"/>
      <c r="CI187" s="50"/>
      <c r="CJ187" s="50"/>
      <c r="CK187" s="50"/>
      <c r="CL187" s="50"/>
      <c r="CM187" s="50"/>
      <c r="CN187" s="50"/>
      <c r="CO187" s="50"/>
      <c r="CP187" s="50"/>
      <c r="CQ187" s="50"/>
      <c r="CR187" s="50"/>
      <c r="CS187" s="50"/>
      <c r="CT187" s="50"/>
      <c r="CU187" s="50"/>
      <c r="CV187" s="50"/>
      <c r="CW187" s="50"/>
      <c r="CX187" s="50"/>
      <c r="CY187" s="50"/>
      <c r="CZ187" s="50"/>
      <c r="DA187" s="50"/>
      <c r="DB187" s="50"/>
      <c r="DC187" s="50"/>
      <c r="DD187" s="50"/>
      <c r="DE187" s="50"/>
      <c r="DF187" s="50"/>
    </row>
    <row r="188" spans="1:110" ht="45" x14ac:dyDescent="0.25">
      <c r="A188" s="217"/>
      <c r="B188" s="293"/>
      <c r="C188" s="217" t="s">
        <v>587</v>
      </c>
      <c r="D188" s="294"/>
      <c r="E188" s="158"/>
      <c r="F188" s="167"/>
      <c r="G188" s="167"/>
      <c r="H188" s="167"/>
      <c r="I188" s="326">
        <v>300</v>
      </c>
      <c r="J188" s="167">
        <f>G188</f>
        <v>0</v>
      </c>
      <c r="K188" s="167"/>
      <c r="L188" s="320"/>
      <c r="M188" s="158"/>
      <c r="N188" s="158"/>
      <c r="O188" s="158"/>
      <c r="P188" s="158"/>
      <c r="Q188" s="160" t="s">
        <v>835</v>
      </c>
      <c r="R188" s="226"/>
      <c r="S188" s="229"/>
      <c r="T188" s="229"/>
      <c r="U188" s="229"/>
      <c r="V188" s="229"/>
      <c r="W188" s="229"/>
      <c r="X188" s="229"/>
      <c r="Y188" s="229"/>
      <c r="Z188" s="237"/>
      <c r="AA188" s="238"/>
      <c r="AB188" s="50"/>
      <c r="AC188" s="50"/>
      <c r="AD188" s="50"/>
      <c r="AE188" s="50"/>
      <c r="AF188" s="50"/>
      <c r="AG188" s="50"/>
      <c r="AH188" s="50"/>
      <c r="AI188" s="50"/>
      <c r="AJ188" s="50"/>
      <c r="AK188" s="50"/>
      <c r="AL188" s="50"/>
      <c r="AM188" s="50"/>
      <c r="AN188" s="50"/>
      <c r="AO188" s="50"/>
      <c r="AP188" s="50"/>
      <c r="AQ188" s="50"/>
      <c r="AR188" s="50"/>
      <c r="AS188" s="50"/>
      <c r="AT188" s="50"/>
      <c r="AU188" s="50"/>
      <c r="AV188" s="50"/>
      <c r="AW188" s="50"/>
      <c r="AX188" s="50"/>
      <c r="AY188" s="50"/>
      <c r="AZ188" s="50"/>
      <c r="BA188" s="50"/>
      <c r="BB188" s="50"/>
      <c r="BC188" s="50"/>
      <c r="BD188" s="50"/>
      <c r="BE188" s="50"/>
      <c r="BF188" s="50"/>
      <c r="BG188" s="50"/>
      <c r="BH188" s="50"/>
      <c r="BI188" s="50"/>
      <c r="BJ188" s="50"/>
      <c r="BK188" s="50"/>
      <c r="BL188" s="50"/>
      <c r="BM188" s="50"/>
      <c r="BN188" s="50"/>
      <c r="BO188" s="50"/>
      <c r="BP188" s="50"/>
      <c r="BQ188" s="50"/>
      <c r="BR188" s="50"/>
      <c r="BS188" s="50"/>
      <c r="BT188" s="50"/>
      <c r="BU188" s="50"/>
      <c r="BV188" s="50"/>
      <c r="BW188" s="50"/>
      <c r="BX188" s="50"/>
      <c r="BY188" s="50"/>
      <c r="BZ188" s="50"/>
      <c r="CA188" s="50"/>
      <c r="CB188" s="50"/>
      <c r="CC188" s="50"/>
      <c r="CD188" s="50"/>
      <c r="CE188" s="50"/>
      <c r="CF188" s="50"/>
      <c r="CG188" s="50"/>
      <c r="CH188" s="50"/>
      <c r="CI188" s="50"/>
      <c r="CJ188" s="50"/>
      <c r="CK188" s="50"/>
      <c r="CL188" s="50"/>
      <c r="CM188" s="50"/>
      <c r="CN188" s="50"/>
      <c r="CO188" s="50"/>
      <c r="CP188" s="50"/>
      <c r="CQ188" s="50"/>
      <c r="CR188" s="50"/>
      <c r="CS188" s="50"/>
      <c r="CT188" s="50"/>
      <c r="CU188" s="50"/>
      <c r="CV188" s="50"/>
      <c r="CW188" s="50"/>
      <c r="CX188" s="50"/>
      <c r="CY188" s="50"/>
      <c r="CZ188" s="50"/>
      <c r="DA188" s="50"/>
      <c r="DB188" s="50"/>
      <c r="DC188" s="50"/>
      <c r="DD188" s="50"/>
      <c r="DE188" s="50"/>
      <c r="DF188" s="50"/>
    </row>
    <row r="189" spans="1:110" ht="30" x14ac:dyDescent="0.25">
      <c r="A189" s="216"/>
      <c r="B189" s="293"/>
      <c r="C189" s="217"/>
      <c r="D189" s="160" t="s">
        <v>167</v>
      </c>
      <c r="E189" s="158">
        <f>'[2]R2 DUC THINH1 '!W544</f>
        <v>2</v>
      </c>
      <c r="F189" s="167">
        <f>'[2]R2 DUC THINH1 '!X544</f>
        <v>800</v>
      </c>
      <c r="G189" s="167">
        <f>'[2]R2 DUC THINH1 '!Y544</f>
        <v>775</v>
      </c>
      <c r="H189" s="167">
        <f>'[2]R2 DUC THINH1 '!Z544</f>
        <v>750</v>
      </c>
      <c r="I189" s="326">
        <v>700</v>
      </c>
      <c r="J189" s="167">
        <f t="shared" si="5"/>
        <v>775</v>
      </c>
      <c r="K189" s="167"/>
      <c r="L189" s="167">
        <v>850</v>
      </c>
      <c r="M189" s="158"/>
      <c r="N189" s="158"/>
      <c r="O189" s="158"/>
      <c r="P189" s="158"/>
      <c r="Q189" s="254"/>
      <c r="R189" s="222"/>
      <c r="S189" s="229" t="s">
        <v>572</v>
      </c>
      <c r="T189" s="229"/>
      <c r="U189" s="229"/>
      <c r="V189" s="229"/>
      <c r="W189" s="229"/>
      <c r="X189" s="229"/>
      <c r="Y189" s="229"/>
      <c r="Z189" s="237"/>
      <c r="AA189" s="238"/>
      <c r="AB189" s="50"/>
      <c r="AC189" s="50"/>
      <c r="AD189" s="50"/>
      <c r="AE189" s="50"/>
      <c r="AF189" s="50"/>
      <c r="AG189" s="50"/>
      <c r="AH189" s="50"/>
      <c r="AI189" s="50"/>
      <c r="AJ189" s="50"/>
      <c r="AK189" s="50"/>
      <c r="AL189" s="50"/>
      <c r="AM189" s="50"/>
      <c r="AN189" s="50"/>
      <c r="AO189" s="50"/>
      <c r="AP189" s="50"/>
      <c r="AQ189" s="50"/>
      <c r="AR189" s="50"/>
      <c r="AS189" s="50"/>
      <c r="AT189" s="50"/>
      <c r="AU189" s="50"/>
      <c r="AV189" s="50"/>
      <c r="AW189" s="50"/>
      <c r="AX189" s="50"/>
      <c r="AY189" s="50"/>
      <c r="AZ189" s="50"/>
      <c r="BA189" s="50"/>
      <c r="BB189" s="50"/>
      <c r="BC189" s="50"/>
      <c r="BD189" s="50"/>
      <c r="BE189" s="50"/>
      <c r="BF189" s="50"/>
      <c r="BG189" s="50"/>
      <c r="BH189" s="50"/>
      <c r="BI189" s="50"/>
      <c r="BJ189" s="50"/>
      <c r="BK189" s="50"/>
      <c r="BL189" s="50"/>
      <c r="BM189" s="50"/>
      <c r="BN189" s="50"/>
      <c r="BO189" s="50"/>
      <c r="BP189" s="50"/>
      <c r="BQ189" s="50"/>
      <c r="BR189" s="50"/>
      <c r="BS189" s="50"/>
      <c r="BT189" s="50"/>
      <c r="BU189" s="50"/>
      <c r="BV189" s="50"/>
      <c r="BW189" s="50"/>
      <c r="BX189" s="50"/>
      <c r="BY189" s="50"/>
      <c r="BZ189" s="50"/>
      <c r="CA189" s="50"/>
      <c r="CB189" s="50"/>
      <c r="CC189" s="50"/>
      <c r="CD189" s="50"/>
      <c r="CE189" s="50"/>
      <c r="CF189" s="50"/>
      <c r="CG189" s="50"/>
      <c r="CH189" s="50"/>
      <c r="CI189" s="50"/>
      <c r="CJ189" s="50"/>
      <c r="CK189" s="50"/>
      <c r="CL189" s="50"/>
      <c r="CM189" s="50"/>
      <c r="CN189" s="50"/>
      <c r="CO189" s="50"/>
      <c r="CP189" s="50"/>
      <c r="CQ189" s="50"/>
      <c r="CR189" s="50"/>
      <c r="CS189" s="50"/>
      <c r="CT189" s="50"/>
      <c r="CU189" s="50"/>
      <c r="CV189" s="50"/>
      <c r="CW189" s="50"/>
      <c r="CX189" s="50"/>
      <c r="CY189" s="50"/>
      <c r="CZ189" s="50"/>
      <c r="DA189" s="50"/>
      <c r="DB189" s="50"/>
      <c r="DC189" s="50"/>
      <c r="DD189" s="50"/>
      <c r="DE189" s="50"/>
      <c r="DF189" s="50"/>
    </row>
    <row r="190" spans="1:110" ht="30" x14ac:dyDescent="0.25">
      <c r="A190" s="216"/>
      <c r="B190" s="293"/>
      <c r="C190" s="217"/>
      <c r="D190" s="160" t="s">
        <v>129</v>
      </c>
      <c r="E190" s="158">
        <f>+'[3]R2 DUC THINH1 '!W546</f>
        <v>4</v>
      </c>
      <c r="F190" s="167">
        <f>+'[3]R2 DUC THINH1 '!X546</f>
        <v>403.591275</v>
      </c>
      <c r="G190" s="167">
        <f>+'[3]R2 DUC THINH1 '!Y546</f>
        <v>380.50594999999998</v>
      </c>
      <c r="H190" s="167">
        <f>+'[3]R2 DUC THINH1 '!Z546</f>
        <v>363.625225</v>
      </c>
      <c r="I190" s="326">
        <v>250</v>
      </c>
      <c r="J190" s="167">
        <f t="shared" si="5"/>
        <v>380.50594999999998</v>
      </c>
      <c r="K190" s="167"/>
      <c r="L190" s="167">
        <f t="shared" si="6"/>
        <v>300</v>
      </c>
      <c r="M190" s="158"/>
      <c r="N190" s="158"/>
      <c r="O190" s="158"/>
      <c r="P190" s="158"/>
      <c r="Q190" s="254"/>
      <c r="R190" s="222"/>
      <c r="S190" s="229" t="s">
        <v>572</v>
      </c>
      <c r="T190" s="229"/>
      <c r="U190" s="229"/>
      <c r="V190" s="229"/>
      <c r="W190" s="229"/>
      <c r="X190" s="229"/>
      <c r="Y190" s="229"/>
      <c r="Z190" s="237"/>
      <c r="AA190" s="238"/>
      <c r="AB190" s="50"/>
      <c r="AC190" s="50"/>
      <c r="AD190" s="50"/>
      <c r="AE190" s="50"/>
      <c r="AF190" s="50"/>
      <c r="AG190" s="50"/>
      <c r="AH190" s="50"/>
      <c r="AI190" s="50"/>
      <c r="AJ190" s="50"/>
      <c r="AK190" s="50"/>
      <c r="AL190" s="50"/>
      <c r="AM190" s="50"/>
      <c r="AN190" s="50"/>
      <c r="AO190" s="50"/>
      <c r="AP190" s="50"/>
      <c r="AQ190" s="50"/>
      <c r="AR190" s="50"/>
      <c r="AS190" s="50"/>
      <c r="AT190" s="50"/>
      <c r="AU190" s="50"/>
      <c r="AV190" s="50"/>
      <c r="AW190" s="50"/>
      <c r="AX190" s="50"/>
      <c r="AY190" s="50"/>
      <c r="AZ190" s="50"/>
      <c r="BA190" s="50"/>
      <c r="BB190" s="50"/>
      <c r="BC190" s="50"/>
      <c r="BD190" s="50"/>
      <c r="BE190" s="50"/>
      <c r="BF190" s="50"/>
      <c r="BG190" s="50"/>
      <c r="BH190" s="50"/>
      <c r="BI190" s="50"/>
      <c r="BJ190" s="50"/>
      <c r="BK190" s="50"/>
      <c r="BL190" s="50"/>
      <c r="BM190" s="50"/>
      <c r="BN190" s="50"/>
      <c r="BO190" s="50"/>
      <c r="BP190" s="50"/>
      <c r="BQ190" s="50"/>
      <c r="BR190" s="50"/>
      <c r="BS190" s="50"/>
      <c r="BT190" s="50"/>
      <c r="BU190" s="50"/>
      <c r="BV190" s="50"/>
      <c r="BW190" s="50"/>
      <c r="BX190" s="50"/>
      <c r="BY190" s="50"/>
      <c r="BZ190" s="50"/>
      <c r="CA190" s="50"/>
      <c r="CB190" s="50"/>
      <c r="CC190" s="50"/>
      <c r="CD190" s="50"/>
      <c r="CE190" s="50"/>
      <c r="CF190" s="50"/>
      <c r="CG190" s="50"/>
      <c r="CH190" s="50"/>
      <c r="CI190" s="50"/>
      <c r="CJ190" s="50"/>
      <c r="CK190" s="50"/>
      <c r="CL190" s="50"/>
      <c r="CM190" s="50"/>
      <c r="CN190" s="50"/>
      <c r="CO190" s="50"/>
      <c r="CP190" s="50"/>
      <c r="CQ190" s="50"/>
      <c r="CR190" s="50"/>
      <c r="CS190" s="50"/>
      <c r="CT190" s="50"/>
      <c r="CU190" s="50"/>
      <c r="CV190" s="50"/>
      <c r="CW190" s="50"/>
      <c r="CX190" s="50"/>
      <c r="CY190" s="50"/>
      <c r="CZ190" s="50"/>
      <c r="DA190" s="50"/>
      <c r="DB190" s="50"/>
      <c r="DC190" s="50"/>
      <c r="DD190" s="50"/>
      <c r="DE190" s="50"/>
      <c r="DF190" s="50"/>
    </row>
    <row r="191" spans="1:110" s="151" customFormat="1" ht="60" x14ac:dyDescent="0.25">
      <c r="A191" s="216">
        <v>58</v>
      </c>
      <c r="B191" s="293"/>
      <c r="C191" s="217"/>
      <c r="D191" s="160" t="s">
        <v>597</v>
      </c>
      <c r="E191" s="158">
        <f>+'[3]R2 DUC THINH1 '!W548</f>
        <v>1</v>
      </c>
      <c r="F191" s="167">
        <f>+'[3]R2 DUC THINH1 '!X548</f>
        <v>585.58190000000002</v>
      </c>
      <c r="G191" s="167">
        <f>+'[3]R2 DUC THINH1 '!Y548</f>
        <v>585.58190000000002</v>
      </c>
      <c r="H191" s="167">
        <f>+'[3]R2 DUC THINH1 '!Z548</f>
        <v>585.58190000000002</v>
      </c>
      <c r="I191" s="326">
        <v>450</v>
      </c>
      <c r="J191" s="167">
        <f t="shared" si="5"/>
        <v>585.58190000000002</v>
      </c>
      <c r="K191" s="167"/>
      <c r="L191" s="167">
        <v>550</v>
      </c>
      <c r="M191" s="158"/>
      <c r="N191" s="158"/>
      <c r="O191" s="158"/>
      <c r="P191" s="158"/>
      <c r="Q191" s="160" t="s">
        <v>596</v>
      </c>
      <c r="R191" s="224"/>
      <c r="S191" s="230" t="s">
        <v>572</v>
      </c>
      <c r="T191" s="230"/>
      <c r="U191" s="230"/>
      <c r="V191" s="230"/>
      <c r="W191" s="230"/>
      <c r="X191" s="230"/>
      <c r="Y191" s="230"/>
      <c r="Z191" s="241"/>
      <c r="AA191" s="240">
        <v>450</v>
      </c>
      <c r="AB191" s="150"/>
      <c r="AC191" s="150"/>
      <c r="AD191" s="150"/>
      <c r="AE191" s="150"/>
      <c r="AF191" s="150"/>
      <c r="AG191" s="150"/>
      <c r="AH191" s="150"/>
      <c r="AI191" s="150"/>
      <c r="AJ191" s="150"/>
      <c r="AK191" s="150"/>
      <c r="AL191" s="150"/>
      <c r="AM191" s="150"/>
      <c r="AN191" s="150"/>
      <c r="AO191" s="150"/>
      <c r="AP191" s="150"/>
      <c r="AQ191" s="150"/>
      <c r="AR191" s="150"/>
      <c r="AS191" s="150"/>
      <c r="AT191" s="150"/>
      <c r="AU191" s="150"/>
      <c r="AV191" s="150"/>
      <c r="AW191" s="150"/>
      <c r="AX191" s="150"/>
      <c r="AY191" s="150"/>
      <c r="AZ191" s="150"/>
      <c r="BA191" s="150"/>
      <c r="BB191" s="150"/>
      <c r="BC191" s="150"/>
      <c r="BD191" s="150"/>
      <c r="BE191" s="150"/>
      <c r="BF191" s="150"/>
      <c r="BG191" s="150"/>
      <c r="BH191" s="150"/>
      <c r="BI191" s="150"/>
      <c r="BJ191" s="150"/>
      <c r="BK191" s="150"/>
      <c r="BL191" s="150"/>
      <c r="BM191" s="150"/>
      <c r="BN191" s="150"/>
      <c r="BO191" s="150"/>
      <c r="BP191" s="150"/>
      <c r="BQ191" s="150"/>
      <c r="BR191" s="150"/>
      <c r="BS191" s="150"/>
      <c r="BT191" s="150"/>
      <c r="BU191" s="150"/>
      <c r="BV191" s="150"/>
      <c r="BW191" s="150"/>
      <c r="BX191" s="150"/>
      <c r="BY191" s="150"/>
      <c r="BZ191" s="150"/>
      <c r="CA191" s="150"/>
      <c r="CB191" s="150"/>
      <c r="CC191" s="150"/>
      <c r="CD191" s="150"/>
      <c r="CE191" s="150"/>
      <c r="CF191" s="150"/>
      <c r="CG191" s="150"/>
      <c r="CH191" s="150"/>
      <c r="CI191" s="150"/>
      <c r="CJ191" s="150"/>
      <c r="CK191" s="150"/>
      <c r="CL191" s="150"/>
      <c r="CM191" s="150"/>
      <c r="CN191" s="150"/>
      <c r="CO191" s="150"/>
      <c r="CP191" s="150"/>
      <c r="CQ191" s="150"/>
      <c r="CR191" s="150"/>
      <c r="CS191" s="150"/>
      <c r="CT191" s="150"/>
      <c r="CU191" s="150"/>
      <c r="CV191" s="150"/>
      <c r="CW191" s="150"/>
      <c r="CX191" s="150"/>
      <c r="CY191" s="150"/>
      <c r="CZ191" s="150"/>
      <c r="DA191" s="150"/>
      <c r="DB191" s="150"/>
      <c r="DC191" s="150"/>
      <c r="DD191" s="150"/>
      <c r="DE191" s="150"/>
      <c r="DF191" s="150"/>
    </row>
    <row r="192" spans="1:110" x14ac:dyDescent="0.25">
      <c r="A192" s="216"/>
      <c r="B192" s="293" t="s">
        <v>428</v>
      </c>
      <c r="C192" s="217"/>
      <c r="D192" s="157" t="s">
        <v>168</v>
      </c>
      <c r="E192" s="158"/>
      <c r="F192" s="167"/>
      <c r="G192" s="167"/>
      <c r="H192" s="167"/>
      <c r="I192" s="326"/>
      <c r="J192" s="167">
        <f t="shared" ref="J192:J241" si="7">G192</f>
        <v>0</v>
      </c>
      <c r="K192" s="167"/>
      <c r="L192" s="167">
        <f t="shared" ref="L192:L240" si="8">ROUND((J192*80/100),-2)</f>
        <v>0</v>
      </c>
      <c r="M192" s="158"/>
      <c r="N192" s="158"/>
      <c r="O192" s="158"/>
      <c r="P192" s="158"/>
      <c r="Q192" s="254"/>
      <c r="R192" s="222"/>
      <c r="S192" s="229" t="s">
        <v>572</v>
      </c>
      <c r="T192" s="229"/>
      <c r="U192" s="229"/>
      <c r="V192" s="229"/>
      <c r="W192" s="229"/>
      <c r="X192" s="229"/>
      <c r="Y192" s="229"/>
      <c r="Z192" s="237"/>
      <c r="AA192" s="238"/>
      <c r="AB192" s="50"/>
      <c r="AC192" s="50"/>
      <c r="AD192" s="50"/>
      <c r="AE192" s="50"/>
      <c r="AF192" s="50"/>
      <c r="AG192" s="50"/>
      <c r="AH192" s="50"/>
      <c r="AI192" s="50"/>
      <c r="AJ192" s="50"/>
      <c r="AK192" s="50"/>
      <c r="AL192" s="50"/>
      <c r="AM192" s="50"/>
      <c r="AN192" s="50"/>
      <c r="AO192" s="50"/>
      <c r="AP192" s="50"/>
      <c r="AQ192" s="50"/>
      <c r="AR192" s="50"/>
      <c r="AS192" s="50"/>
      <c r="AT192" s="50"/>
      <c r="AU192" s="50"/>
      <c r="AV192" s="50"/>
      <c r="AW192" s="50"/>
      <c r="AX192" s="50"/>
      <c r="AY192" s="50"/>
      <c r="AZ192" s="50"/>
      <c r="BA192" s="50"/>
      <c r="BB192" s="50"/>
      <c r="BC192" s="50"/>
      <c r="BD192" s="50"/>
      <c r="BE192" s="50"/>
      <c r="BF192" s="50"/>
      <c r="BG192" s="50"/>
      <c r="BH192" s="50"/>
      <c r="BI192" s="50"/>
      <c r="BJ192" s="50"/>
      <c r="BK192" s="50"/>
      <c r="BL192" s="50"/>
      <c r="BM192" s="50"/>
      <c r="BN192" s="50"/>
      <c r="BO192" s="50"/>
      <c r="BP192" s="50"/>
      <c r="BQ192" s="50"/>
      <c r="BR192" s="50"/>
      <c r="BS192" s="50"/>
      <c r="BT192" s="50"/>
      <c r="BU192" s="50"/>
      <c r="BV192" s="50"/>
      <c r="BW192" s="50"/>
      <c r="BX192" s="50"/>
      <c r="BY192" s="50"/>
      <c r="BZ192" s="50"/>
      <c r="CA192" s="50"/>
      <c r="CB192" s="50"/>
      <c r="CC192" s="50"/>
      <c r="CD192" s="50"/>
      <c r="CE192" s="50"/>
      <c r="CF192" s="50"/>
      <c r="CG192" s="50"/>
      <c r="CH192" s="50"/>
      <c r="CI192" s="50"/>
      <c r="CJ192" s="50"/>
      <c r="CK192" s="50"/>
      <c r="CL192" s="50"/>
      <c r="CM192" s="50"/>
      <c r="CN192" s="50"/>
      <c r="CO192" s="50"/>
      <c r="CP192" s="50"/>
      <c r="CQ192" s="50"/>
      <c r="CR192" s="50"/>
      <c r="CS192" s="50"/>
      <c r="CT192" s="50"/>
      <c r="CU192" s="50"/>
      <c r="CV192" s="50"/>
      <c r="CW192" s="50"/>
      <c r="CX192" s="50"/>
      <c r="CY192" s="50"/>
      <c r="CZ192" s="50"/>
      <c r="DA192" s="50"/>
      <c r="DB192" s="50"/>
      <c r="DC192" s="50"/>
      <c r="DD192" s="50"/>
      <c r="DE192" s="50"/>
      <c r="DF192" s="50"/>
    </row>
    <row r="193" spans="1:110" s="151" customFormat="1" ht="60" x14ac:dyDescent="0.25">
      <c r="A193" s="216">
        <v>59</v>
      </c>
      <c r="B193" s="293"/>
      <c r="C193" s="217"/>
      <c r="D193" s="159" t="s">
        <v>599</v>
      </c>
      <c r="E193" s="158"/>
      <c r="F193" s="167"/>
      <c r="G193" s="167"/>
      <c r="H193" s="167"/>
      <c r="I193" s="326">
        <v>450</v>
      </c>
      <c r="J193" s="167">
        <f t="shared" si="7"/>
        <v>0</v>
      </c>
      <c r="K193" s="167"/>
      <c r="L193" s="167">
        <v>560</v>
      </c>
      <c r="M193" s="158"/>
      <c r="N193" s="158"/>
      <c r="O193" s="158"/>
      <c r="P193" s="158"/>
      <c r="Q193" s="160" t="s">
        <v>598</v>
      </c>
      <c r="R193" s="224"/>
      <c r="S193" s="230" t="s">
        <v>572</v>
      </c>
      <c r="T193" s="230"/>
      <c r="U193" s="230"/>
      <c r="V193" s="230"/>
      <c r="W193" s="230"/>
      <c r="X193" s="230"/>
      <c r="Y193" s="230"/>
      <c r="Z193" s="241"/>
      <c r="AA193" s="240"/>
      <c r="AB193" s="150"/>
      <c r="AC193" s="150"/>
      <c r="AD193" s="150"/>
      <c r="AE193" s="150"/>
      <c r="AF193" s="150"/>
      <c r="AG193" s="150"/>
      <c r="AH193" s="150"/>
      <c r="AI193" s="150"/>
      <c r="AJ193" s="150"/>
      <c r="AK193" s="150"/>
      <c r="AL193" s="150"/>
      <c r="AM193" s="150"/>
      <c r="AN193" s="150"/>
      <c r="AO193" s="150"/>
      <c r="AP193" s="150"/>
      <c r="AQ193" s="150"/>
      <c r="AR193" s="150"/>
      <c r="AS193" s="150"/>
      <c r="AT193" s="150"/>
      <c r="AU193" s="150"/>
      <c r="AV193" s="150"/>
      <c r="AW193" s="150"/>
      <c r="AX193" s="150"/>
      <c r="AY193" s="150"/>
      <c r="AZ193" s="150"/>
      <c r="BA193" s="150"/>
      <c r="BB193" s="150"/>
      <c r="BC193" s="150"/>
      <c r="BD193" s="150"/>
      <c r="BE193" s="150"/>
      <c r="BF193" s="150"/>
      <c r="BG193" s="150"/>
      <c r="BH193" s="150"/>
      <c r="BI193" s="150"/>
      <c r="BJ193" s="150"/>
      <c r="BK193" s="150"/>
      <c r="BL193" s="150"/>
      <c r="BM193" s="150"/>
      <c r="BN193" s="150"/>
      <c r="BO193" s="150"/>
      <c r="BP193" s="150"/>
      <c r="BQ193" s="150"/>
      <c r="BR193" s="150"/>
      <c r="BS193" s="150"/>
      <c r="BT193" s="150"/>
      <c r="BU193" s="150"/>
      <c r="BV193" s="150"/>
      <c r="BW193" s="150"/>
      <c r="BX193" s="150"/>
      <c r="BY193" s="150"/>
      <c r="BZ193" s="150"/>
      <c r="CA193" s="150"/>
      <c r="CB193" s="150"/>
      <c r="CC193" s="150"/>
      <c r="CD193" s="150"/>
      <c r="CE193" s="150"/>
      <c r="CF193" s="150"/>
      <c r="CG193" s="150"/>
      <c r="CH193" s="150"/>
      <c r="CI193" s="150"/>
      <c r="CJ193" s="150"/>
      <c r="CK193" s="150"/>
      <c r="CL193" s="150"/>
      <c r="CM193" s="150"/>
      <c r="CN193" s="150"/>
      <c r="CO193" s="150"/>
      <c r="CP193" s="150"/>
      <c r="CQ193" s="150"/>
      <c r="CR193" s="150"/>
      <c r="CS193" s="150"/>
      <c r="CT193" s="150"/>
      <c r="CU193" s="150"/>
      <c r="CV193" s="150"/>
      <c r="CW193" s="150"/>
      <c r="CX193" s="150"/>
      <c r="CY193" s="150"/>
      <c r="CZ193" s="150"/>
      <c r="DA193" s="150"/>
      <c r="DB193" s="150"/>
      <c r="DC193" s="150"/>
      <c r="DD193" s="150"/>
      <c r="DE193" s="150"/>
      <c r="DF193" s="150"/>
    </row>
    <row r="194" spans="1:110" s="151" customFormat="1" ht="60" x14ac:dyDescent="0.25">
      <c r="A194" s="216">
        <v>60</v>
      </c>
      <c r="B194" s="293"/>
      <c r="C194" s="217"/>
      <c r="D194" s="159" t="s">
        <v>601</v>
      </c>
      <c r="E194" s="158"/>
      <c r="F194" s="167"/>
      <c r="G194" s="167"/>
      <c r="H194" s="167"/>
      <c r="I194" s="326">
        <v>600</v>
      </c>
      <c r="J194" s="167">
        <f t="shared" si="7"/>
        <v>0</v>
      </c>
      <c r="K194" s="167"/>
      <c r="L194" s="167">
        <f>I194*125/100</f>
        <v>750</v>
      </c>
      <c r="M194" s="158"/>
      <c r="N194" s="158"/>
      <c r="O194" s="158"/>
      <c r="P194" s="158"/>
      <c r="Q194" s="160" t="s">
        <v>600</v>
      </c>
      <c r="R194" s="224"/>
      <c r="S194" s="230" t="s">
        <v>572</v>
      </c>
      <c r="T194" s="230"/>
      <c r="U194" s="230"/>
      <c r="V194" s="230"/>
      <c r="W194" s="230"/>
      <c r="X194" s="230"/>
      <c r="Y194" s="230"/>
      <c r="Z194" s="241"/>
      <c r="AA194" s="240"/>
      <c r="AB194" s="150"/>
      <c r="AC194" s="150"/>
      <c r="AD194" s="150"/>
      <c r="AE194" s="150"/>
      <c r="AF194" s="150"/>
      <c r="AG194" s="150"/>
      <c r="AH194" s="150"/>
      <c r="AI194" s="150"/>
      <c r="AJ194" s="150"/>
      <c r="AK194" s="150"/>
      <c r="AL194" s="150"/>
      <c r="AM194" s="150"/>
      <c r="AN194" s="150"/>
      <c r="AO194" s="150"/>
      <c r="AP194" s="150"/>
      <c r="AQ194" s="150"/>
      <c r="AR194" s="150"/>
      <c r="AS194" s="150"/>
      <c r="AT194" s="150"/>
      <c r="AU194" s="150"/>
      <c r="AV194" s="150"/>
      <c r="AW194" s="150"/>
      <c r="AX194" s="150"/>
      <c r="AY194" s="150"/>
      <c r="AZ194" s="150"/>
      <c r="BA194" s="150"/>
      <c r="BB194" s="150"/>
      <c r="BC194" s="150"/>
      <c r="BD194" s="150"/>
      <c r="BE194" s="150"/>
      <c r="BF194" s="150"/>
      <c r="BG194" s="150"/>
      <c r="BH194" s="150"/>
      <c r="BI194" s="150"/>
      <c r="BJ194" s="150"/>
      <c r="BK194" s="150"/>
      <c r="BL194" s="150"/>
      <c r="BM194" s="150"/>
      <c r="BN194" s="150"/>
      <c r="BO194" s="150"/>
      <c r="BP194" s="150"/>
      <c r="BQ194" s="150"/>
      <c r="BR194" s="150"/>
      <c r="BS194" s="150"/>
      <c r="BT194" s="150"/>
      <c r="BU194" s="150"/>
      <c r="BV194" s="150"/>
      <c r="BW194" s="150"/>
      <c r="BX194" s="150"/>
      <c r="BY194" s="150"/>
      <c r="BZ194" s="150"/>
      <c r="CA194" s="150"/>
      <c r="CB194" s="150"/>
      <c r="CC194" s="150"/>
      <c r="CD194" s="150"/>
      <c r="CE194" s="150"/>
      <c r="CF194" s="150"/>
      <c r="CG194" s="150"/>
      <c r="CH194" s="150"/>
      <c r="CI194" s="150"/>
      <c r="CJ194" s="150"/>
      <c r="CK194" s="150"/>
      <c r="CL194" s="150"/>
      <c r="CM194" s="150"/>
      <c r="CN194" s="150"/>
      <c r="CO194" s="150"/>
      <c r="CP194" s="150"/>
      <c r="CQ194" s="150"/>
      <c r="CR194" s="150"/>
      <c r="CS194" s="150"/>
      <c r="CT194" s="150"/>
      <c r="CU194" s="150"/>
      <c r="CV194" s="150"/>
      <c r="CW194" s="150"/>
      <c r="CX194" s="150"/>
      <c r="CY194" s="150"/>
      <c r="CZ194" s="150"/>
      <c r="DA194" s="150"/>
      <c r="DB194" s="150"/>
      <c r="DC194" s="150"/>
      <c r="DD194" s="150"/>
      <c r="DE194" s="150"/>
      <c r="DF194" s="150"/>
    </row>
    <row r="195" spans="1:110" ht="60" x14ac:dyDescent="0.25">
      <c r="A195" s="293"/>
      <c r="B195" s="293"/>
      <c r="C195" s="293"/>
      <c r="D195" s="299" t="s">
        <v>602</v>
      </c>
      <c r="E195" s="158"/>
      <c r="F195" s="167"/>
      <c r="G195" s="167"/>
      <c r="H195" s="167"/>
      <c r="I195" s="326">
        <v>250</v>
      </c>
      <c r="J195" s="167">
        <f t="shared" si="7"/>
        <v>0</v>
      </c>
      <c r="K195" s="167"/>
      <c r="L195" s="320">
        <v>300</v>
      </c>
      <c r="M195" s="158"/>
      <c r="N195" s="158"/>
      <c r="O195" s="158"/>
      <c r="P195" s="158"/>
      <c r="Q195" s="160" t="s">
        <v>836</v>
      </c>
      <c r="R195" s="226"/>
      <c r="S195" s="229" t="s">
        <v>572</v>
      </c>
      <c r="T195" s="229"/>
      <c r="U195" s="229"/>
      <c r="V195" s="229"/>
      <c r="W195" s="229"/>
      <c r="X195" s="229"/>
      <c r="Y195" s="229"/>
      <c r="Z195" s="237"/>
      <c r="AA195" s="238"/>
      <c r="AB195" s="50"/>
      <c r="AC195" s="50"/>
      <c r="AD195" s="50"/>
      <c r="AE195" s="50"/>
      <c r="AF195" s="50"/>
      <c r="AG195" s="50"/>
      <c r="AH195" s="50"/>
      <c r="AI195" s="50"/>
      <c r="AJ195" s="50"/>
      <c r="AK195" s="50"/>
      <c r="AL195" s="50"/>
      <c r="AM195" s="50"/>
      <c r="AN195" s="50"/>
      <c r="AO195" s="50"/>
      <c r="AP195" s="50"/>
      <c r="AQ195" s="50"/>
      <c r="AR195" s="50"/>
      <c r="AS195" s="50"/>
      <c r="AT195" s="50"/>
      <c r="AU195" s="50"/>
      <c r="AV195" s="50"/>
      <c r="AW195" s="50"/>
      <c r="AX195" s="50"/>
      <c r="AY195" s="50"/>
      <c r="AZ195" s="50"/>
      <c r="BA195" s="50"/>
      <c r="BB195" s="50"/>
      <c r="BC195" s="50"/>
      <c r="BD195" s="50"/>
      <c r="BE195" s="50"/>
      <c r="BF195" s="50"/>
      <c r="BG195" s="50"/>
      <c r="BH195" s="50"/>
      <c r="BI195" s="50"/>
      <c r="BJ195" s="50"/>
      <c r="BK195" s="50"/>
      <c r="BL195" s="50"/>
      <c r="BM195" s="50"/>
      <c r="BN195" s="50"/>
      <c r="BO195" s="50"/>
      <c r="BP195" s="50"/>
      <c r="BQ195" s="50"/>
      <c r="BR195" s="50"/>
      <c r="BS195" s="50"/>
      <c r="BT195" s="50"/>
      <c r="BU195" s="50"/>
      <c r="BV195" s="50"/>
      <c r="BW195" s="50"/>
      <c r="BX195" s="50"/>
      <c r="BY195" s="50"/>
      <c r="BZ195" s="50"/>
      <c r="CA195" s="50"/>
      <c r="CB195" s="50"/>
      <c r="CC195" s="50"/>
      <c r="CD195" s="50"/>
      <c r="CE195" s="50"/>
      <c r="CF195" s="50"/>
      <c r="CG195" s="50"/>
      <c r="CH195" s="50"/>
      <c r="CI195" s="50"/>
      <c r="CJ195" s="50"/>
      <c r="CK195" s="50"/>
      <c r="CL195" s="50"/>
      <c r="CM195" s="50"/>
      <c r="CN195" s="50"/>
      <c r="CO195" s="50"/>
      <c r="CP195" s="50"/>
      <c r="CQ195" s="50"/>
      <c r="CR195" s="50"/>
      <c r="CS195" s="50"/>
      <c r="CT195" s="50"/>
      <c r="CU195" s="50"/>
      <c r="CV195" s="50"/>
      <c r="CW195" s="50"/>
      <c r="CX195" s="50"/>
      <c r="CY195" s="50"/>
      <c r="CZ195" s="50"/>
      <c r="DA195" s="50"/>
      <c r="DB195" s="50"/>
      <c r="DC195" s="50"/>
      <c r="DD195" s="50"/>
      <c r="DE195" s="50"/>
      <c r="DF195" s="50"/>
    </row>
    <row r="196" spans="1:110" ht="45" x14ac:dyDescent="0.25">
      <c r="A196" s="293"/>
      <c r="B196" s="293"/>
      <c r="C196" s="293"/>
      <c r="D196" s="299"/>
      <c r="E196" s="158">
        <f>+'[3]R2 DUC THINH1 '!W554</f>
        <v>1</v>
      </c>
      <c r="F196" s="167">
        <f>+'[3]R2 DUC THINH1 '!X554</f>
        <v>398.50695000000002</v>
      </c>
      <c r="G196" s="167">
        <f>+'[3]R2 DUC THINH1 '!Y554</f>
        <v>398.50695000000002</v>
      </c>
      <c r="H196" s="167">
        <f>+'[3]R2 DUC THINH1 '!Z554</f>
        <v>398.50695000000002</v>
      </c>
      <c r="I196" s="326">
        <v>250</v>
      </c>
      <c r="J196" s="167">
        <f t="shared" si="7"/>
        <v>398.50695000000002</v>
      </c>
      <c r="K196" s="167"/>
      <c r="L196" s="320"/>
      <c r="M196" s="158"/>
      <c r="N196" s="158"/>
      <c r="O196" s="158"/>
      <c r="P196" s="158"/>
      <c r="Q196" s="160" t="s">
        <v>837</v>
      </c>
      <c r="R196" s="226"/>
      <c r="S196" s="229" t="s">
        <v>572</v>
      </c>
      <c r="T196" s="229"/>
      <c r="U196" s="229"/>
      <c r="V196" s="229"/>
      <c r="W196" s="229"/>
      <c r="X196" s="229"/>
      <c r="Y196" s="229"/>
      <c r="Z196" s="237"/>
      <c r="AA196" s="238"/>
      <c r="AB196" s="50"/>
      <c r="AC196" s="50"/>
      <c r="AD196" s="50"/>
      <c r="AE196" s="50"/>
      <c r="AF196" s="50"/>
      <c r="AG196" s="50"/>
      <c r="AH196" s="50"/>
      <c r="AI196" s="50"/>
      <c r="AJ196" s="50"/>
      <c r="AK196" s="50"/>
      <c r="AL196" s="50"/>
      <c r="AM196" s="50"/>
      <c r="AN196" s="50"/>
      <c r="AO196" s="50"/>
      <c r="AP196" s="50"/>
      <c r="AQ196" s="50"/>
      <c r="AR196" s="50"/>
      <c r="AS196" s="50"/>
      <c r="AT196" s="50"/>
      <c r="AU196" s="50"/>
      <c r="AV196" s="50"/>
      <c r="AW196" s="50"/>
      <c r="AX196" s="50"/>
      <c r="AY196" s="50"/>
      <c r="AZ196" s="50"/>
      <c r="BA196" s="50"/>
      <c r="BB196" s="50"/>
      <c r="BC196" s="50"/>
      <c r="BD196" s="50"/>
      <c r="BE196" s="50"/>
      <c r="BF196" s="50"/>
      <c r="BG196" s="50"/>
      <c r="BH196" s="50"/>
      <c r="BI196" s="50"/>
      <c r="BJ196" s="50"/>
      <c r="BK196" s="50"/>
      <c r="BL196" s="50"/>
      <c r="BM196" s="50"/>
      <c r="BN196" s="50"/>
      <c r="BO196" s="50"/>
      <c r="BP196" s="50"/>
      <c r="BQ196" s="50"/>
      <c r="BR196" s="50"/>
      <c r="BS196" s="50"/>
      <c r="BT196" s="50"/>
      <c r="BU196" s="50"/>
      <c r="BV196" s="50"/>
      <c r="BW196" s="50"/>
      <c r="BX196" s="50"/>
      <c r="BY196" s="50"/>
      <c r="BZ196" s="50"/>
      <c r="CA196" s="50"/>
      <c r="CB196" s="50"/>
      <c r="CC196" s="50"/>
      <c r="CD196" s="50"/>
      <c r="CE196" s="50"/>
      <c r="CF196" s="50"/>
      <c r="CG196" s="50"/>
      <c r="CH196" s="50"/>
      <c r="CI196" s="50"/>
      <c r="CJ196" s="50"/>
      <c r="CK196" s="50"/>
      <c r="CL196" s="50"/>
      <c r="CM196" s="50"/>
      <c r="CN196" s="50"/>
      <c r="CO196" s="50"/>
      <c r="CP196" s="50"/>
      <c r="CQ196" s="50"/>
      <c r="CR196" s="50"/>
      <c r="CS196" s="50"/>
      <c r="CT196" s="50"/>
      <c r="CU196" s="50"/>
      <c r="CV196" s="50"/>
      <c r="CW196" s="50"/>
      <c r="CX196" s="50"/>
      <c r="CY196" s="50"/>
      <c r="CZ196" s="50"/>
      <c r="DA196" s="50"/>
      <c r="DB196" s="50"/>
      <c r="DC196" s="50"/>
      <c r="DD196" s="50"/>
      <c r="DE196" s="50"/>
      <c r="DF196" s="50"/>
    </row>
    <row r="197" spans="1:110" ht="60" x14ac:dyDescent="0.25">
      <c r="A197" s="293"/>
      <c r="B197" s="293"/>
      <c r="C197" s="293"/>
      <c r="D197" s="299" t="s">
        <v>603</v>
      </c>
      <c r="E197" s="158"/>
      <c r="F197" s="167"/>
      <c r="G197" s="167"/>
      <c r="H197" s="167"/>
      <c r="I197" s="326">
        <v>300</v>
      </c>
      <c r="J197" s="167">
        <f t="shared" si="7"/>
        <v>0</v>
      </c>
      <c r="K197" s="167"/>
      <c r="L197" s="330">
        <v>350</v>
      </c>
      <c r="M197" s="158"/>
      <c r="N197" s="158"/>
      <c r="O197" s="158"/>
      <c r="P197" s="158"/>
      <c r="Q197" s="160" t="s">
        <v>169</v>
      </c>
      <c r="R197" s="222"/>
      <c r="S197" s="229" t="s">
        <v>572</v>
      </c>
      <c r="T197" s="229"/>
      <c r="U197" s="229"/>
      <c r="V197" s="229"/>
      <c r="W197" s="229"/>
      <c r="X197" s="229"/>
      <c r="Y197" s="229"/>
      <c r="Z197" s="237"/>
      <c r="AA197" s="238"/>
      <c r="AB197" s="50"/>
      <c r="AC197" s="50"/>
      <c r="AD197" s="50"/>
      <c r="AE197" s="50"/>
      <c r="AF197" s="50"/>
      <c r="AG197" s="50"/>
      <c r="AH197" s="50"/>
      <c r="AI197" s="50"/>
      <c r="AJ197" s="50"/>
      <c r="AK197" s="50"/>
      <c r="AL197" s="50"/>
      <c r="AM197" s="50"/>
      <c r="AN197" s="50"/>
      <c r="AO197" s="50"/>
      <c r="AP197" s="50"/>
      <c r="AQ197" s="50"/>
      <c r="AR197" s="50"/>
      <c r="AS197" s="50"/>
      <c r="AT197" s="50"/>
      <c r="AU197" s="50"/>
      <c r="AV197" s="50"/>
      <c r="AW197" s="50"/>
      <c r="AX197" s="50"/>
      <c r="AY197" s="50"/>
      <c r="AZ197" s="50"/>
      <c r="BA197" s="50"/>
      <c r="BB197" s="50"/>
      <c r="BC197" s="50"/>
      <c r="BD197" s="50"/>
      <c r="BE197" s="50"/>
      <c r="BF197" s="50"/>
      <c r="BG197" s="50"/>
      <c r="BH197" s="50"/>
      <c r="BI197" s="50"/>
      <c r="BJ197" s="50"/>
      <c r="BK197" s="50"/>
      <c r="BL197" s="50"/>
      <c r="BM197" s="50"/>
      <c r="BN197" s="50"/>
      <c r="BO197" s="50"/>
      <c r="BP197" s="50"/>
      <c r="BQ197" s="50"/>
      <c r="BR197" s="50"/>
      <c r="BS197" s="50"/>
      <c r="BT197" s="50"/>
      <c r="BU197" s="50"/>
      <c r="BV197" s="50"/>
      <c r="BW197" s="50"/>
      <c r="BX197" s="50"/>
      <c r="BY197" s="50"/>
      <c r="BZ197" s="50"/>
      <c r="CA197" s="50"/>
      <c r="CB197" s="50"/>
      <c r="CC197" s="50"/>
      <c r="CD197" s="50"/>
      <c r="CE197" s="50"/>
      <c r="CF197" s="50"/>
      <c r="CG197" s="50"/>
      <c r="CH197" s="50"/>
      <c r="CI197" s="50"/>
      <c r="CJ197" s="50"/>
      <c r="CK197" s="50"/>
      <c r="CL197" s="50"/>
      <c r="CM197" s="50"/>
      <c r="CN197" s="50"/>
      <c r="CO197" s="50"/>
      <c r="CP197" s="50"/>
      <c r="CQ197" s="50"/>
      <c r="CR197" s="50"/>
      <c r="CS197" s="50"/>
      <c r="CT197" s="50"/>
      <c r="CU197" s="50"/>
      <c r="CV197" s="50"/>
      <c r="CW197" s="50"/>
      <c r="CX197" s="50"/>
      <c r="CY197" s="50"/>
      <c r="CZ197" s="50"/>
      <c r="DA197" s="50"/>
      <c r="DB197" s="50"/>
      <c r="DC197" s="50"/>
      <c r="DD197" s="50"/>
      <c r="DE197" s="50"/>
      <c r="DF197" s="50"/>
    </row>
    <row r="198" spans="1:110" ht="60" x14ac:dyDescent="0.25">
      <c r="A198" s="293"/>
      <c r="B198" s="293"/>
      <c r="C198" s="293"/>
      <c r="D198" s="299"/>
      <c r="E198" s="158"/>
      <c r="F198" s="167"/>
      <c r="G198" s="167"/>
      <c r="H198" s="167"/>
      <c r="I198" s="326">
        <v>300</v>
      </c>
      <c r="J198" s="167">
        <f t="shared" si="7"/>
        <v>0</v>
      </c>
      <c r="K198" s="167"/>
      <c r="L198" s="330"/>
      <c r="M198" s="158"/>
      <c r="N198" s="158"/>
      <c r="O198" s="158"/>
      <c r="P198" s="158"/>
      <c r="Q198" s="160" t="s">
        <v>170</v>
      </c>
      <c r="R198" s="222"/>
      <c r="S198" s="229" t="s">
        <v>572</v>
      </c>
      <c r="T198" s="229"/>
      <c r="U198" s="229"/>
      <c r="V198" s="229"/>
      <c r="W198" s="229"/>
      <c r="X198" s="229"/>
      <c r="Y198" s="229"/>
      <c r="Z198" s="237"/>
      <c r="AA198" s="238"/>
      <c r="AB198" s="50"/>
      <c r="AC198" s="50"/>
      <c r="AD198" s="50"/>
      <c r="AE198" s="50"/>
      <c r="AF198" s="50"/>
      <c r="AG198" s="50"/>
      <c r="AH198" s="50"/>
      <c r="AI198" s="50"/>
      <c r="AJ198" s="50"/>
      <c r="AK198" s="50"/>
      <c r="AL198" s="50"/>
      <c r="AM198" s="50"/>
      <c r="AN198" s="50"/>
      <c r="AO198" s="50"/>
      <c r="AP198" s="50"/>
      <c r="AQ198" s="50"/>
      <c r="AR198" s="50"/>
      <c r="AS198" s="50"/>
      <c r="AT198" s="50"/>
      <c r="AU198" s="50"/>
      <c r="AV198" s="50"/>
      <c r="AW198" s="50"/>
      <c r="AX198" s="50"/>
      <c r="AY198" s="50"/>
      <c r="AZ198" s="50"/>
      <c r="BA198" s="50"/>
      <c r="BB198" s="50"/>
      <c r="BC198" s="50"/>
      <c r="BD198" s="50"/>
      <c r="BE198" s="50"/>
      <c r="BF198" s="50"/>
      <c r="BG198" s="50"/>
      <c r="BH198" s="50"/>
      <c r="BI198" s="50"/>
      <c r="BJ198" s="50"/>
      <c r="BK198" s="50"/>
      <c r="BL198" s="50"/>
      <c r="BM198" s="50"/>
      <c r="BN198" s="50"/>
      <c r="BO198" s="50"/>
      <c r="BP198" s="50"/>
      <c r="BQ198" s="50"/>
      <c r="BR198" s="50"/>
      <c r="BS198" s="50"/>
      <c r="BT198" s="50"/>
      <c r="BU198" s="50"/>
      <c r="BV198" s="50"/>
      <c r="BW198" s="50"/>
      <c r="BX198" s="50"/>
      <c r="BY198" s="50"/>
      <c r="BZ198" s="50"/>
      <c r="CA198" s="50"/>
      <c r="CB198" s="50"/>
      <c r="CC198" s="50"/>
      <c r="CD198" s="50"/>
      <c r="CE198" s="50"/>
      <c r="CF198" s="50"/>
      <c r="CG198" s="50"/>
      <c r="CH198" s="50"/>
      <c r="CI198" s="50"/>
      <c r="CJ198" s="50"/>
      <c r="CK198" s="50"/>
      <c r="CL198" s="50"/>
      <c r="CM198" s="50"/>
      <c r="CN198" s="50"/>
      <c r="CO198" s="50"/>
      <c r="CP198" s="50"/>
      <c r="CQ198" s="50"/>
      <c r="CR198" s="50"/>
      <c r="CS198" s="50"/>
      <c r="CT198" s="50"/>
      <c r="CU198" s="50"/>
      <c r="CV198" s="50"/>
      <c r="CW198" s="50"/>
      <c r="CX198" s="50"/>
      <c r="CY198" s="50"/>
      <c r="CZ198" s="50"/>
      <c r="DA198" s="50"/>
      <c r="DB198" s="50"/>
      <c r="DC198" s="50"/>
      <c r="DD198" s="50"/>
      <c r="DE198" s="50"/>
      <c r="DF198" s="50"/>
    </row>
    <row r="199" spans="1:110" ht="75" x14ac:dyDescent="0.25">
      <c r="A199" s="293"/>
      <c r="B199" s="293"/>
      <c r="C199" s="293"/>
      <c r="D199" s="299"/>
      <c r="E199" s="158"/>
      <c r="F199" s="167"/>
      <c r="G199" s="167"/>
      <c r="H199" s="167"/>
      <c r="I199" s="326">
        <v>300</v>
      </c>
      <c r="J199" s="167">
        <f t="shared" si="7"/>
        <v>0</v>
      </c>
      <c r="K199" s="167"/>
      <c r="L199" s="330"/>
      <c r="M199" s="158"/>
      <c r="N199" s="158"/>
      <c r="O199" s="158"/>
      <c r="P199" s="158"/>
      <c r="Q199" s="160" t="s">
        <v>171</v>
      </c>
      <c r="R199" s="222"/>
      <c r="S199" s="229" t="s">
        <v>572</v>
      </c>
      <c r="T199" s="229"/>
      <c r="U199" s="229"/>
      <c r="V199" s="229"/>
      <c r="W199" s="229"/>
      <c r="X199" s="229"/>
      <c r="Y199" s="229"/>
      <c r="Z199" s="237"/>
      <c r="AA199" s="238"/>
      <c r="AB199" s="50"/>
      <c r="AC199" s="50"/>
      <c r="AD199" s="50"/>
      <c r="AE199" s="50"/>
      <c r="AF199" s="50"/>
      <c r="AG199" s="50"/>
      <c r="AH199" s="50"/>
      <c r="AI199" s="50"/>
      <c r="AJ199" s="50"/>
      <c r="AK199" s="50"/>
      <c r="AL199" s="50"/>
      <c r="AM199" s="50"/>
      <c r="AN199" s="50"/>
      <c r="AO199" s="50"/>
      <c r="AP199" s="50"/>
      <c r="AQ199" s="50"/>
      <c r="AR199" s="50"/>
      <c r="AS199" s="50"/>
      <c r="AT199" s="50"/>
      <c r="AU199" s="50"/>
      <c r="AV199" s="50"/>
      <c r="AW199" s="50"/>
      <c r="AX199" s="50"/>
      <c r="AY199" s="50"/>
      <c r="AZ199" s="50"/>
      <c r="BA199" s="50"/>
      <c r="BB199" s="50"/>
      <c r="BC199" s="50"/>
      <c r="BD199" s="50"/>
      <c r="BE199" s="50"/>
      <c r="BF199" s="50"/>
      <c r="BG199" s="50"/>
      <c r="BH199" s="50"/>
      <c r="BI199" s="50"/>
      <c r="BJ199" s="50"/>
      <c r="BK199" s="50"/>
      <c r="BL199" s="50"/>
      <c r="BM199" s="50"/>
      <c r="BN199" s="50"/>
      <c r="BO199" s="50"/>
      <c r="BP199" s="50"/>
      <c r="BQ199" s="50"/>
      <c r="BR199" s="50"/>
      <c r="BS199" s="50"/>
      <c r="BT199" s="50"/>
      <c r="BU199" s="50"/>
      <c r="BV199" s="50"/>
      <c r="BW199" s="50"/>
      <c r="BX199" s="50"/>
      <c r="BY199" s="50"/>
      <c r="BZ199" s="50"/>
      <c r="CA199" s="50"/>
      <c r="CB199" s="50"/>
      <c r="CC199" s="50"/>
      <c r="CD199" s="50"/>
      <c r="CE199" s="50"/>
      <c r="CF199" s="50"/>
      <c r="CG199" s="50"/>
      <c r="CH199" s="50"/>
      <c r="CI199" s="50"/>
      <c r="CJ199" s="50"/>
      <c r="CK199" s="50"/>
      <c r="CL199" s="50"/>
      <c r="CM199" s="50"/>
      <c r="CN199" s="50"/>
      <c r="CO199" s="50"/>
      <c r="CP199" s="50"/>
      <c r="CQ199" s="50"/>
      <c r="CR199" s="50"/>
      <c r="CS199" s="50"/>
      <c r="CT199" s="50"/>
      <c r="CU199" s="50"/>
      <c r="CV199" s="50"/>
      <c r="CW199" s="50"/>
      <c r="CX199" s="50"/>
      <c r="CY199" s="50"/>
      <c r="CZ199" s="50"/>
      <c r="DA199" s="50"/>
      <c r="DB199" s="50"/>
      <c r="DC199" s="50"/>
      <c r="DD199" s="50"/>
      <c r="DE199" s="50"/>
      <c r="DF199" s="50"/>
    </row>
    <row r="200" spans="1:110" ht="75" x14ac:dyDescent="0.25">
      <c r="A200" s="293"/>
      <c r="B200" s="293"/>
      <c r="C200" s="293"/>
      <c r="D200" s="299"/>
      <c r="E200" s="158"/>
      <c r="F200" s="167"/>
      <c r="G200" s="167"/>
      <c r="H200" s="167"/>
      <c r="I200" s="326">
        <v>300</v>
      </c>
      <c r="J200" s="167">
        <f t="shared" si="7"/>
        <v>0</v>
      </c>
      <c r="K200" s="167"/>
      <c r="L200" s="330"/>
      <c r="M200" s="158"/>
      <c r="N200" s="158"/>
      <c r="O200" s="158"/>
      <c r="P200" s="158"/>
      <c r="Q200" s="160" t="s">
        <v>172</v>
      </c>
      <c r="R200" s="222"/>
      <c r="S200" s="229" t="s">
        <v>572</v>
      </c>
      <c r="T200" s="229"/>
      <c r="U200" s="229"/>
      <c r="V200" s="229"/>
      <c r="W200" s="229"/>
      <c r="X200" s="229"/>
      <c r="Y200" s="229"/>
      <c r="Z200" s="237"/>
      <c r="AA200" s="238"/>
      <c r="AB200" s="50"/>
      <c r="AC200" s="50"/>
      <c r="AD200" s="50"/>
      <c r="AE200" s="50"/>
      <c r="AF200" s="50"/>
      <c r="AG200" s="50"/>
      <c r="AH200" s="50"/>
      <c r="AI200" s="50"/>
      <c r="AJ200" s="50"/>
      <c r="AK200" s="50"/>
      <c r="AL200" s="50"/>
      <c r="AM200" s="50"/>
      <c r="AN200" s="50"/>
      <c r="AO200" s="50"/>
      <c r="AP200" s="50"/>
      <c r="AQ200" s="50"/>
      <c r="AR200" s="50"/>
      <c r="AS200" s="50"/>
      <c r="AT200" s="50"/>
      <c r="AU200" s="50"/>
      <c r="AV200" s="50"/>
      <c r="AW200" s="50"/>
      <c r="AX200" s="50"/>
      <c r="AY200" s="50"/>
      <c r="AZ200" s="50"/>
      <c r="BA200" s="50"/>
      <c r="BB200" s="50"/>
      <c r="BC200" s="50"/>
      <c r="BD200" s="50"/>
      <c r="BE200" s="50"/>
      <c r="BF200" s="50"/>
      <c r="BG200" s="50"/>
      <c r="BH200" s="50"/>
      <c r="BI200" s="50"/>
      <c r="BJ200" s="50"/>
      <c r="BK200" s="50"/>
      <c r="BL200" s="50"/>
      <c r="BM200" s="50"/>
      <c r="BN200" s="50"/>
      <c r="BO200" s="50"/>
      <c r="BP200" s="50"/>
      <c r="BQ200" s="50"/>
      <c r="BR200" s="50"/>
      <c r="BS200" s="50"/>
      <c r="BT200" s="50"/>
      <c r="BU200" s="50"/>
      <c r="BV200" s="50"/>
      <c r="BW200" s="50"/>
      <c r="BX200" s="50"/>
      <c r="BY200" s="50"/>
      <c r="BZ200" s="50"/>
      <c r="CA200" s="50"/>
      <c r="CB200" s="50"/>
      <c r="CC200" s="50"/>
      <c r="CD200" s="50"/>
      <c r="CE200" s="50"/>
      <c r="CF200" s="50"/>
      <c r="CG200" s="50"/>
      <c r="CH200" s="50"/>
      <c r="CI200" s="50"/>
      <c r="CJ200" s="50"/>
      <c r="CK200" s="50"/>
      <c r="CL200" s="50"/>
      <c r="CM200" s="50"/>
      <c r="CN200" s="50"/>
      <c r="CO200" s="50"/>
      <c r="CP200" s="50"/>
      <c r="CQ200" s="50"/>
      <c r="CR200" s="50"/>
      <c r="CS200" s="50"/>
      <c r="CT200" s="50"/>
      <c r="CU200" s="50"/>
      <c r="CV200" s="50"/>
      <c r="CW200" s="50"/>
      <c r="CX200" s="50"/>
      <c r="CY200" s="50"/>
      <c r="CZ200" s="50"/>
      <c r="DA200" s="50"/>
      <c r="DB200" s="50"/>
      <c r="DC200" s="50"/>
      <c r="DD200" s="50"/>
      <c r="DE200" s="50"/>
      <c r="DF200" s="50"/>
    </row>
    <row r="201" spans="1:110" ht="75" x14ac:dyDescent="0.25">
      <c r="A201" s="293"/>
      <c r="B201" s="293"/>
      <c r="C201" s="293"/>
      <c r="D201" s="299"/>
      <c r="E201" s="158"/>
      <c r="F201" s="167"/>
      <c r="G201" s="167"/>
      <c r="H201" s="167"/>
      <c r="I201" s="326">
        <v>300</v>
      </c>
      <c r="J201" s="167">
        <f t="shared" si="7"/>
        <v>0</v>
      </c>
      <c r="K201" s="167"/>
      <c r="L201" s="330"/>
      <c r="M201" s="158"/>
      <c r="N201" s="158"/>
      <c r="O201" s="158"/>
      <c r="P201" s="158"/>
      <c r="Q201" s="160" t="s">
        <v>173</v>
      </c>
      <c r="R201" s="222"/>
      <c r="S201" s="229" t="s">
        <v>572</v>
      </c>
      <c r="T201" s="229"/>
      <c r="U201" s="229"/>
      <c r="V201" s="229"/>
      <c r="W201" s="229"/>
      <c r="X201" s="229"/>
      <c r="Y201" s="229"/>
      <c r="Z201" s="237"/>
      <c r="AA201" s="238"/>
      <c r="AB201" s="50"/>
      <c r="AC201" s="50"/>
      <c r="AD201" s="50"/>
      <c r="AE201" s="50"/>
      <c r="AF201" s="50"/>
      <c r="AG201" s="50"/>
      <c r="AH201" s="50"/>
      <c r="AI201" s="50"/>
      <c r="AJ201" s="50"/>
      <c r="AK201" s="50"/>
      <c r="AL201" s="50"/>
      <c r="AM201" s="50"/>
      <c r="AN201" s="50"/>
      <c r="AO201" s="50"/>
      <c r="AP201" s="50"/>
      <c r="AQ201" s="50"/>
      <c r="AR201" s="50"/>
      <c r="AS201" s="50"/>
      <c r="AT201" s="50"/>
      <c r="AU201" s="50"/>
      <c r="AV201" s="50"/>
      <c r="AW201" s="50"/>
      <c r="AX201" s="50"/>
      <c r="AY201" s="50"/>
      <c r="AZ201" s="50"/>
      <c r="BA201" s="50"/>
      <c r="BB201" s="50"/>
      <c r="BC201" s="50"/>
      <c r="BD201" s="50"/>
      <c r="BE201" s="50"/>
      <c r="BF201" s="50"/>
      <c r="BG201" s="50"/>
      <c r="BH201" s="50"/>
      <c r="BI201" s="50"/>
      <c r="BJ201" s="50"/>
      <c r="BK201" s="50"/>
      <c r="BL201" s="50"/>
      <c r="BM201" s="50"/>
      <c r="BN201" s="50"/>
      <c r="BO201" s="50"/>
      <c r="BP201" s="50"/>
      <c r="BQ201" s="50"/>
      <c r="BR201" s="50"/>
      <c r="BS201" s="50"/>
      <c r="BT201" s="50"/>
      <c r="BU201" s="50"/>
      <c r="BV201" s="50"/>
      <c r="BW201" s="50"/>
      <c r="BX201" s="50"/>
      <c r="BY201" s="50"/>
      <c r="BZ201" s="50"/>
      <c r="CA201" s="50"/>
      <c r="CB201" s="50"/>
      <c r="CC201" s="50"/>
      <c r="CD201" s="50"/>
      <c r="CE201" s="50"/>
      <c r="CF201" s="50"/>
      <c r="CG201" s="50"/>
      <c r="CH201" s="50"/>
      <c r="CI201" s="50"/>
      <c r="CJ201" s="50"/>
      <c r="CK201" s="50"/>
      <c r="CL201" s="50"/>
      <c r="CM201" s="50"/>
      <c r="CN201" s="50"/>
      <c r="CO201" s="50"/>
      <c r="CP201" s="50"/>
      <c r="CQ201" s="50"/>
      <c r="CR201" s="50"/>
      <c r="CS201" s="50"/>
      <c r="CT201" s="50"/>
      <c r="CU201" s="50"/>
      <c r="CV201" s="50"/>
      <c r="CW201" s="50"/>
      <c r="CX201" s="50"/>
      <c r="CY201" s="50"/>
      <c r="CZ201" s="50"/>
      <c r="DA201" s="50"/>
      <c r="DB201" s="50"/>
      <c r="DC201" s="50"/>
      <c r="DD201" s="50"/>
      <c r="DE201" s="50"/>
      <c r="DF201" s="50"/>
    </row>
    <row r="202" spans="1:110" ht="75" x14ac:dyDescent="0.25">
      <c r="A202" s="217"/>
      <c r="B202" s="293"/>
      <c r="C202" s="217"/>
      <c r="D202" s="294" t="s">
        <v>604</v>
      </c>
      <c r="E202" s="158"/>
      <c r="F202" s="167"/>
      <c r="G202" s="167"/>
      <c r="H202" s="167"/>
      <c r="I202" s="326">
        <v>300</v>
      </c>
      <c r="J202" s="167">
        <f t="shared" si="7"/>
        <v>0</v>
      </c>
      <c r="K202" s="167"/>
      <c r="L202" s="330">
        <v>350</v>
      </c>
      <c r="M202" s="158"/>
      <c r="N202" s="158"/>
      <c r="O202" s="158"/>
      <c r="P202" s="158"/>
      <c r="Q202" s="160" t="s">
        <v>174</v>
      </c>
      <c r="R202" s="227"/>
      <c r="S202" s="229" t="s">
        <v>572</v>
      </c>
      <c r="T202" s="229"/>
      <c r="U202" s="229"/>
      <c r="V202" s="229"/>
      <c r="W202" s="229"/>
      <c r="X202" s="229"/>
      <c r="Y202" s="229"/>
      <c r="Z202" s="237"/>
      <c r="AA202" s="238"/>
      <c r="AB202" s="50"/>
      <c r="AC202" s="50"/>
      <c r="AD202" s="50"/>
      <c r="AE202" s="50"/>
      <c r="AF202" s="50"/>
      <c r="AG202" s="50"/>
      <c r="AH202" s="50"/>
      <c r="AI202" s="50"/>
      <c r="AJ202" s="50"/>
      <c r="AK202" s="50"/>
      <c r="AL202" s="50"/>
      <c r="AM202" s="50"/>
      <c r="AN202" s="50"/>
      <c r="AO202" s="50"/>
      <c r="AP202" s="50"/>
      <c r="AQ202" s="50"/>
      <c r="AR202" s="50"/>
      <c r="AS202" s="50"/>
      <c r="AT202" s="50"/>
      <c r="AU202" s="50"/>
      <c r="AV202" s="50"/>
      <c r="AW202" s="50"/>
      <c r="AX202" s="50"/>
      <c r="AY202" s="50"/>
      <c r="AZ202" s="50"/>
      <c r="BA202" s="50"/>
      <c r="BB202" s="50"/>
      <c r="BC202" s="50"/>
      <c r="BD202" s="50"/>
      <c r="BE202" s="50"/>
      <c r="BF202" s="50"/>
      <c r="BG202" s="50"/>
      <c r="BH202" s="50"/>
      <c r="BI202" s="50"/>
      <c r="BJ202" s="50"/>
      <c r="BK202" s="50"/>
      <c r="BL202" s="50"/>
      <c r="BM202" s="50"/>
      <c r="BN202" s="50"/>
      <c r="BO202" s="50"/>
      <c r="BP202" s="50"/>
      <c r="BQ202" s="50"/>
      <c r="BR202" s="50"/>
      <c r="BS202" s="50"/>
      <c r="BT202" s="50"/>
      <c r="BU202" s="50"/>
      <c r="BV202" s="50"/>
      <c r="BW202" s="50"/>
      <c r="BX202" s="50"/>
      <c r="BY202" s="50"/>
      <c r="BZ202" s="50"/>
      <c r="CA202" s="50"/>
      <c r="CB202" s="50"/>
      <c r="CC202" s="50"/>
      <c r="CD202" s="50"/>
      <c r="CE202" s="50"/>
      <c r="CF202" s="50"/>
      <c r="CG202" s="50"/>
      <c r="CH202" s="50"/>
      <c r="CI202" s="50"/>
      <c r="CJ202" s="50"/>
      <c r="CK202" s="50"/>
      <c r="CL202" s="50"/>
      <c r="CM202" s="50"/>
      <c r="CN202" s="50"/>
      <c r="CO202" s="50"/>
      <c r="CP202" s="50"/>
      <c r="CQ202" s="50"/>
      <c r="CR202" s="50"/>
      <c r="CS202" s="50"/>
      <c r="CT202" s="50"/>
      <c r="CU202" s="50"/>
      <c r="CV202" s="50"/>
      <c r="CW202" s="50"/>
      <c r="CX202" s="50"/>
      <c r="CY202" s="50"/>
      <c r="CZ202" s="50"/>
      <c r="DA202" s="50"/>
      <c r="DB202" s="50"/>
      <c r="DC202" s="50"/>
      <c r="DD202" s="50"/>
      <c r="DE202" s="50"/>
      <c r="DF202" s="50"/>
    </row>
    <row r="203" spans="1:110" ht="60" x14ac:dyDescent="0.25">
      <c r="A203" s="217"/>
      <c r="B203" s="293"/>
      <c r="C203" s="217"/>
      <c r="D203" s="294"/>
      <c r="E203" s="158"/>
      <c r="F203" s="167"/>
      <c r="G203" s="167"/>
      <c r="H203" s="167"/>
      <c r="I203" s="326">
        <v>300</v>
      </c>
      <c r="J203" s="167">
        <f t="shared" si="7"/>
        <v>0</v>
      </c>
      <c r="K203" s="167"/>
      <c r="L203" s="330"/>
      <c r="M203" s="158"/>
      <c r="N203" s="158"/>
      <c r="O203" s="158"/>
      <c r="P203" s="158"/>
      <c r="Q203" s="160" t="s">
        <v>175</v>
      </c>
      <c r="R203" s="227"/>
      <c r="S203" s="229" t="s">
        <v>572</v>
      </c>
      <c r="T203" s="229"/>
      <c r="U203" s="229"/>
      <c r="V203" s="229"/>
      <c r="W203" s="229"/>
      <c r="X203" s="229"/>
      <c r="Y203" s="229"/>
      <c r="Z203" s="237"/>
      <c r="AA203" s="238"/>
      <c r="AB203" s="50"/>
      <c r="AC203" s="50"/>
      <c r="AD203" s="50"/>
      <c r="AE203" s="50"/>
      <c r="AF203" s="50"/>
      <c r="AG203" s="50"/>
      <c r="AH203" s="50"/>
      <c r="AI203" s="50"/>
      <c r="AJ203" s="50"/>
      <c r="AK203" s="50"/>
      <c r="AL203" s="50"/>
      <c r="AM203" s="50"/>
      <c r="AN203" s="50"/>
      <c r="AO203" s="50"/>
      <c r="AP203" s="50"/>
      <c r="AQ203" s="50"/>
      <c r="AR203" s="50"/>
      <c r="AS203" s="50"/>
      <c r="AT203" s="50"/>
      <c r="AU203" s="50"/>
      <c r="AV203" s="50"/>
      <c r="AW203" s="50"/>
      <c r="AX203" s="50"/>
      <c r="AY203" s="50"/>
      <c r="AZ203" s="50"/>
      <c r="BA203" s="50"/>
      <c r="BB203" s="50"/>
      <c r="BC203" s="50"/>
      <c r="BD203" s="50"/>
      <c r="BE203" s="50"/>
      <c r="BF203" s="50"/>
      <c r="BG203" s="50"/>
      <c r="BH203" s="50"/>
      <c r="BI203" s="50"/>
      <c r="BJ203" s="50"/>
      <c r="BK203" s="50"/>
      <c r="BL203" s="50"/>
      <c r="BM203" s="50"/>
      <c r="BN203" s="50"/>
      <c r="BO203" s="50"/>
      <c r="BP203" s="50"/>
      <c r="BQ203" s="50"/>
      <c r="BR203" s="50"/>
      <c r="BS203" s="50"/>
      <c r="BT203" s="50"/>
      <c r="BU203" s="50"/>
      <c r="BV203" s="50"/>
      <c r="BW203" s="50"/>
      <c r="BX203" s="50"/>
      <c r="BY203" s="50"/>
      <c r="BZ203" s="50"/>
      <c r="CA203" s="50"/>
      <c r="CB203" s="50"/>
      <c r="CC203" s="50"/>
      <c r="CD203" s="50"/>
      <c r="CE203" s="50"/>
      <c r="CF203" s="50"/>
      <c r="CG203" s="50"/>
      <c r="CH203" s="50"/>
      <c r="CI203" s="50"/>
      <c r="CJ203" s="50"/>
      <c r="CK203" s="50"/>
      <c r="CL203" s="50"/>
      <c r="CM203" s="50"/>
      <c r="CN203" s="50"/>
      <c r="CO203" s="50"/>
      <c r="CP203" s="50"/>
      <c r="CQ203" s="50"/>
      <c r="CR203" s="50"/>
      <c r="CS203" s="50"/>
      <c r="CT203" s="50"/>
      <c r="CU203" s="50"/>
      <c r="CV203" s="50"/>
      <c r="CW203" s="50"/>
      <c r="CX203" s="50"/>
      <c r="CY203" s="50"/>
      <c r="CZ203" s="50"/>
      <c r="DA203" s="50"/>
      <c r="DB203" s="50"/>
      <c r="DC203" s="50"/>
      <c r="DD203" s="50"/>
      <c r="DE203" s="50"/>
      <c r="DF203" s="50"/>
    </row>
    <row r="204" spans="1:110" ht="60" x14ac:dyDescent="0.25">
      <c r="A204" s="217"/>
      <c r="B204" s="293"/>
      <c r="C204" s="217"/>
      <c r="D204" s="294"/>
      <c r="E204" s="158"/>
      <c r="F204" s="167"/>
      <c r="G204" s="167"/>
      <c r="H204" s="167"/>
      <c r="I204" s="326">
        <v>300</v>
      </c>
      <c r="J204" s="167">
        <f t="shared" si="7"/>
        <v>0</v>
      </c>
      <c r="K204" s="167"/>
      <c r="L204" s="330"/>
      <c r="M204" s="158"/>
      <c r="N204" s="158"/>
      <c r="O204" s="158"/>
      <c r="P204" s="158"/>
      <c r="Q204" s="160" t="s">
        <v>176</v>
      </c>
      <c r="R204" s="227"/>
      <c r="S204" s="229" t="s">
        <v>572</v>
      </c>
      <c r="T204" s="229"/>
      <c r="U204" s="229"/>
      <c r="V204" s="229"/>
      <c r="W204" s="229"/>
      <c r="X204" s="229"/>
      <c r="Y204" s="229"/>
      <c r="Z204" s="237"/>
      <c r="AA204" s="238"/>
      <c r="AB204" s="50"/>
      <c r="AC204" s="50"/>
      <c r="AD204" s="50"/>
      <c r="AE204" s="50"/>
      <c r="AF204" s="50"/>
      <c r="AG204" s="50"/>
      <c r="AH204" s="50"/>
      <c r="AI204" s="50"/>
      <c r="AJ204" s="50"/>
      <c r="AK204" s="50"/>
      <c r="AL204" s="50"/>
      <c r="AM204" s="50"/>
      <c r="AN204" s="50"/>
      <c r="AO204" s="50"/>
      <c r="AP204" s="50"/>
      <c r="AQ204" s="50"/>
      <c r="AR204" s="50"/>
      <c r="AS204" s="50"/>
      <c r="AT204" s="50"/>
      <c r="AU204" s="50"/>
      <c r="AV204" s="50"/>
      <c r="AW204" s="50"/>
      <c r="AX204" s="50"/>
      <c r="AY204" s="50"/>
      <c r="AZ204" s="50"/>
      <c r="BA204" s="50"/>
      <c r="BB204" s="50"/>
      <c r="BC204" s="50"/>
      <c r="BD204" s="50"/>
      <c r="BE204" s="50"/>
      <c r="BF204" s="50"/>
      <c r="BG204" s="50"/>
      <c r="BH204" s="50"/>
      <c r="BI204" s="50"/>
      <c r="BJ204" s="50"/>
      <c r="BK204" s="50"/>
      <c r="BL204" s="50"/>
      <c r="BM204" s="50"/>
      <c r="BN204" s="50"/>
      <c r="BO204" s="50"/>
      <c r="BP204" s="50"/>
      <c r="BQ204" s="50"/>
      <c r="BR204" s="50"/>
      <c r="BS204" s="50"/>
      <c r="BT204" s="50"/>
      <c r="BU204" s="50"/>
      <c r="BV204" s="50"/>
      <c r="BW204" s="50"/>
      <c r="BX204" s="50"/>
      <c r="BY204" s="50"/>
      <c r="BZ204" s="50"/>
      <c r="CA204" s="50"/>
      <c r="CB204" s="50"/>
      <c r="CC204" s="50"/>
      <c r="CD204" s="50"/>
      <c r="CE204" s="50"/>
      <c r="CF204" s="50"/>
      <c r="CG204" s="50"/>
      <c r="CH204" s="50"/>
      <c r="CI204" s="50"/>
      <c r="CJ204" s="50"/>
      <c r="CK204" s="50"/>
      <c r="CL204" s="50"/>
      <c r="CM204" s="50"/>
      <c r="CN204" s="50"/>
      <c r="CO204" s="50"/>
      <c r="CP204" s="50"/>
      <c r="CQ204" s="50"/>
      <c r="CR204" s="50"/>
      <c r="CS204" s="50"/>
      <c r="CT204" s="50"/>
      <c r="CU204" s="50"/>
      <c r="CV204" s="50"/>
      <c r="CW204" s="50"/>
      <c r="CX204" s="50"/>
      <c r="CY204" s="50"/>
      <c r="CZ204" s="50"/>
      <c r="DA204" s="50"/>
      <c r="DB204" s="50"/>
      <c r="DC204" s="50"/>
      <c r="DD204" s="50"/>
      <c r="DE204" s="50"/>
      <c r="DF204" s="50"/>
    </row>
    <row r="205" spans="1:110" ht="60" x14ac:dyDescent="0.25">
      <c r="A205" s="217"/>
      <c r="B205" s="293"/>
      <c r="C205" s="217"/>
      <c r="D205" s="294"/>
      <c r="E205" s="158"/>
      <c r="F205" s="167"/>
      <c r="G205" s="167"/>
      <c r="H205" s="167"/>
      <c r="I205" s="326">
        <v>300</v>
      </c>
      <c r="J205" s="167">
        <f t="shared" si="7"/>
        <v>0</v>
      </c>
      <c r="K205" s="167"/>
      <c r="L205" s="330"/>
      <c r="M205" s="158"/>
      <c r="N205" s="158"/>
      <c r="O205" s="158"/>
      <c r="P205" s="158"/>
      <c r="Q205" s="160" t="s">
        <v>177</v>
      </c>
      <c r="R205" s="227"/>
      <c r="S205" s="229" t="s">
        <v>572</v>
      </c>
      <c r="T205" s="229"/>
      <c r="U205" s="229"/>
      <c r="V205" s="229"/>
      <c r="W205" s="229"/>
      <c r="X205" s="229"/>
      <c r="Y205" s="229"/>
      <c r="Z205" s="237"/>
      <c r="AA205" s="238"/>
      <c r="AB205" s="50"/>
      <c r="AC205" s="50"/>
      <c r="AD205" s="50"/>
      <c r="AE205" s="50"/>
      <c r="AF205" s="50"/>
      <c r="AG205" s="50"/>
      <c r="AH205" s="50"/>
      <c r="AI205" s="50"/>
      <c r="AJ205" s="50"/>
      <c r="AK205" s="50"/>
      <c r="AL205" s="50"/>
      <c r="AM205" s="50"/>
      <c r="AN205" s="50"/>
      <c r="AO205" s="50"/>
      <c r="AP205" s="50"/>
      <c r="AQ205" s="50"/>
      <c r="AR205" s="50"/>
      <c r="AS205" s="50"/>
      <c r="AT205" s="50"/>
      <c r="AU205" s="50"/>
      <c r="AV205" s="50"/>
      <c r="AW205" s="50"/>
      <c r="AX205" s="50"/>
      <c r="AY205" s="50"/>
      <c r="AZ205" s="50"/>
      <c r="BA205" s="50"/>
      <c r="BB205" s="50"/>
      <c r="BC205" s="50"/>
      <c r="BD205" s="50"/>
      <c r="BE205" s="50"/>
      <c r="BF205" s="50"/>
      <c r="BG205" s="50"/>
      <c r="BH205" s="50"/>
      <c r="BI205" s="50"/>
      <c r="BJ205" s="50"/>
      <c r="BK205" s="50"/>
      <c r="BL205" s="50"/>
      <c r="BM205" s="50"/>
      <c r="BN205" s="50"/>
      <c r="BO205" s="50"/>
      <c r="BP205" s="50"/>
      <c r="BQ205" s="50"/>
      <c r="BR205" s="50"/>
      <c r="BS205" s="50"/>
      <c r="BT205" s="50"/>
      <c r="BU205" s="50"/>
      <c r="BV205" s="50"/>
      <c r="BW205" s="50"/>
      <c r="BX205" s="50"/>
      <c r="BY205" s="50"/>
      <c r="BZ205" s="50"/>
      <c r="CA205" s="50"/>
      <c r="CB205" s="50"/>
      <c r="CC205" s="50"/>
      <c r="CD205" s="50"/>
      <c r="CE205" s="50"/>
      <c r="CF205" s="50"/>
      <c r="CG205" s="50"/>
      <c r="CH205" s="50"/>
      <c r="CI205" s="50"/>
      <c r="CJ205" s="50"/>
      <c r="CK205" s="50"/>
      <c r="CL205" s="50"/>
      <c r="CM205" s="50"/>
      <c r="CN205" s="50"/>
      <c r="CO205" s="50"/>
      <c r="CP205" s="50"/>
      <c r="CQ205" s="50"/>
      <c r="CR205" s="50"/>
      <c r="CS205" s="50"/>
      <c r="CT205" s="50"/>
      <c r="CU205" s="50"/>
      <c r="CV205" s="50"/>
      <c r="CW205" s="50"/>
      <c r="CX205" s="50"/>
      <c r="CY205" s="50"/>
      <c r="CZ205" s="50"/>
      <c r="DA205" s="50"/>
      <c r="DB205" s="50"/>
      <c r="DC205" s="50"/>
      <c r="DD205" s="50"/>
      <c r="DE205" s="50"/>
      <c r="DF205" s="50"/>
    </row>
    <row r="206" spans="1:110" ht="45" x14ac:dyDescent="0.25">
      <c r="A206" s="217"/>
      <c r="B206" s="293"/>
      <c r="C206" s="217"/>
      <c r="D206" s="294"/>
      <c r="E206" s="158"/>
      <c r="F206" s="167"/>
      <c r="G206" s="167"/>
      <c r="H206" s="167"/>
      <c r="I206" s="326">
        <v>300</v>
      </c>
      <c r="J206" s="167">
        <f t="shared" si="7"/>
        <v>0</v>
      </c>
      <c r="K206" s="167"/>
      <c r="L206" s="330"/>
      <c r="M206" s="158"/>
      <c r="N206" s="158"/>
      <c r="O206" s="158"/>
      <c r="P206" s="158"/>
      <c r="Q206" s="160" t="s">
        <v>178</v>
      </c>
      <c r="R206" s="227"/>
      <c r="S206" s="229" t="s">
        <v>572</v>
      </c>
      <c r="T206" s="229"/>
      <c r="U206" s="229"/>
      <c r="V206" s="229"/>
      <c r="W206" s="229"/>
      <c r="X206" s="229"/>
      <c r="Y206" s="229"/>
      <c r="Z206" s="237"/>
      <c r="AA206" s="238"/>
      <c r="AB206" s="50"/>
      <c r="AC206" s="50"/>
      <c r="AD206" s="50"/>
      <c r="AE206" s="50"/>
      <c r="AF206" s="50"/>
      <c r="AG206" s="50"/>
      <c r="AH206" s="50"/>
      <c r="AI206" s="50"/>
      <c r="AJ206" s="50"/>
      <c r="AK206" s="50"/>
      <c r="AL206" s="50"/>
      <c r="AM206" s="50"/>
      <c r="AN206" s="50"/>
      <c r="AO206" s="50"/>
      <c r="AP206" s="50"/>
      <c r="AQ206" s="50"/>
      <c r="AR206" s="50"/>
      <c r="AS206" s="50"/>
      <c r="AT206" s="50"/>
      <c r="AU206" s="50"/>
      <c r="AV206" s="50"/>
      <c r="AW206" s="50"/>
      <c r="AX206" s="50"/>
      <c r="AY206" s="50"/>
      <c r="AZ206" s="50"/>
      <c r="BA206" s="50"/>
      <c r="BB206" s="50"/>
      <c r="BC206" s="50"/>
      <c r="BD206" s="50"/>
      <c r="BE206" s="50"/>
      <c r="BF206" s="50"/>
      <c r="BG206" s="50"/>
      <c r="BH206" s="50"/>
      <c r="BI206" s="50"/>
      <c r="BJ206" s="50"/>
      <c r="BK206" s="50"/>
      <c r="BL206" s="50"/>
      <c r="BM206" s="50"/>
      <c r="BN206" s="50"/>
      <c r="BO206" s="50"/>
      <c r="BP206" s="50"/>
      <c r="BQ206" s="50"/>
      <c r="BR206" s="50"/>
      <c r="BS206" s="50"/>
      <c r="BT206" s="50"/>
      <c r="BU206" s="50"/>
      <c r="BV206" s="50"/>
      <c r="BW206" s="50"/>
      <c r="BX206" s="50"/>
      <c r="BY206" s="50"/>
      <c r="BZ206" s="50"/>
      <c r="CA206" s="50"/>
      <c r="CB206" s="50"/>
      <c r="CC206" s="50"/>
      <c r="CD206" s="50"/>
      <c r="CE206" s="50"/>
      <c r="CF206" s="50"/>
      <c r="CG206" s="50"/>
      <c r="CH206" s="50"/>
      <c r="CI206" s="50"/>
      <c r="CJ206" s="50"/>
      <c r="CK206" s="50"/>
      <c r="CL206" s="50"/>
      <c r="CM206" s="50"/>
      <c r="CN206" s="50"/>
      <c r="CO206" s="50"/>
      <c r="CP206" s="50"/>
      <c r="CQ206" s="50"/>
      <c r="CR206" s="50"/>
      <c r="CS206" s="50"/>
      <c r="CT206" s="50"/>
      <c r="CU206" s="50"/>
      <c r="CV206" s="50"/>
      <c r="CW206" s="50"/>
      <c r="CX206" s="50"/>
      <c r="CY206" s="50"/>
      <c r="CZ206" s="50"/>
      <c r="DA206" s="50"/>
      <c r="DB206" s="50"/>
      <c r="DC206" s="50"/>
      <c r="DD206" s="50"/>
      <c r="DE206" s="50"/>
      <c r="DF206" s="50"/>
    </row>
    <row r="207" spans="1:110" ht="60" x14ac:dyDescent="0.25">
      <c r="A207" s="217"/>
      <c r="B207" s="293"/>
      <c r="C207" s="217"/>
      <c r="D207" s="294"/>
      <c r="E207" s="158"/>
      <c r="F207" s="167"/>
      <c r="G207" s="167"/>
      <c r="H207" s="167"/>
      <c r="I207" s="326">
        <v>300</v>
      </c>
      <c r="J207" s="167">
        <f t="shared" si="7"/>
        <v>0</v>
      </c>
      <c r="K207" s="167"/>
      <c r="L207" s="330"/>
      <c r="M207" s="158"/>
      <c r="N207" s="158"/>
      <c r="O207" s="158"/>
      <c r="P207" s="158"/>
      <c r="Q207" s="160" t="s">
        <v>179</v>
      </c>
      <c r="R207" s="227"/>
      <c r="S207" s="229" t="s">
        <v>572</v>
      </c>
      <c r="T207" s="229"/>
      <c r="U207" s="229"/>
      <c r="V207" s="229"/>
      <c r="W207" s="229"/>
      <c r="X207" s="229"/>
      <c r="Y207" s="229"/>
      <c r="Z207" s="237"/>
      <c r="AA207" s="238"/>
      <c r="AB207" s="50"/>
      <c r="AC207" s="50"/>
      <c r="AD207" s="50"/>
      <c r="AE207" s="50"/>
      <c r="AF207" s="50"/>
      <c r="AG207" s="50"/>
      <c r="AH207" s="50"/>
      <c r="AI207" s="50"/>
      <c r="AJ207" s="50"/>
      <c r="AK207" s="50"/>
      <c r="AL207" s="50"/>
      <c r="AM207" s="50"/>
      <c r="AN207" s="50"/>
      <c r="AO207" s="50"/>
      <c r="AP207" s="50"/>
      <c r="AQ207" s="50"/>
      <c r="AR207" s="50"/>
      <c r="AS207" s="50"/>
      <c r="AT207" s="50"/>
      <c r="AU207" s="50"/>
      <c r="AV207" s="50"/>
      <c r="AW207" s="50"/>
      <c r="AX207" s="50"/>
      <c r="AY207" s="50"/>
      <c r="AZ207" s="50"/>
      <c r="BA207" s="50"/>
      <c r="BB207" s="50"/>
      <c r="BC207" s="50"/>
      <c r="BD207" s="50"/>
      <c r="BE207" s="50"/>
      <c r="BF207" s="50"/>
      <c r="BG207" s="50"/>
      <c r="BH207" s="50"/>
      <c r="BI207" s="50"/>
      <c r="BJ207" s="50"/>
      <c r="BK207" s="50"/>
      <c r="BL207" s="50"/>
      <c r="BM207" s="50"/>
      <c r="BN207" s="50"/>
      <c r="BO207" s="50"/>
      <c r="BP207" s="50"/>
      <c r="BQ207" s="50"/>
      <c r="BR207" s="50"/>
      <c r="BS207" s="50"/>
      <c r="BT207" s="50"/>
      <c r="BU207" s="50"/>
      <c r="BV207" s="50"/>
      <c r="BW207" s="50"/>
      <c r="BX207" s="50"/>
      <c r="BY207" s="50"/>
      <c r="BZ207" s="50"/>
      <c r="CA207" s="50"/>
      <c r="CB207" s="50"/>
      <c r="CC207" s="50"/>
      <c r="CD207" s="50"/>
      <c r="CE207" s="50"/>
      <c r="CF207" s="50"/>
      <c r="CG207" s="50"/>
      <c r="CH207" s="50"/>
      <c r="CI207" s="50"/>
      <c r="CJ207" s="50"/>
      <c r="CK207" s="50"/>
      <c r="CL207" s="50"/>
      <c r="CM207" s="50"/>
      <c r="CN207" s="50"/>
      <c r="CO207" s="50"/>
      <c r="CP207" s="50"/>
      <c r="CQ207" s="50"/>
      <c r="CR207" s="50"/>
      <c r="CS207" s="50"/>
      <c r="CT207" s="50"/>
      <c r="CU207" s="50"/>
      <c r="CV207" s="50"/>
      <c r="CW207" s="50"/>
      <c r="CX207" s="50"/>
      <c r="CY207" s="50"/>
      <c r="CZ207" s="50"/>
      <c r="DA207" s="50"/>
      <c r="DB207" s="50"/>
      <c r="DC207" s="50"/>
      <c r="DD207" s="50"/>
      <c r="DE207" s="50"/>
      <c r="DF207" s="50"/>
    </row>
    <row r="208" spans="1:110" ht="75" x14ac:dyDescent="0.25">
      <c r="A208" s="217"/>
      <c r="B208" s="293"/>
      <c r="C208" s="217"/>
      <c r="D208" s="294"/>
      <c r="E208" s="158"/>
      <c r="F208" s="167"/>
      <c r="G208" s="167"/>
      <c r="H208" s="167"/>
      <c r="I208" s="326">
        <v>300</v>
      </c>
      <c r="J208" s="167">
        <f t="shared" si="7"/>
        <v>0</v>
      </c>
      <c r="K208" s="167"/>
      <c r="L208" s="330"/>
      <c r="M208" s="158"/>
      <c r="N208" s="158"/>
      <c r="O208" s="158"/>
      <c r="P208" s="158"/>
      <c r="Q208" s="160" t="s">
        <v>180</v>
      </c>
      <c r="R208" s="227"/>
      <c r="S208" s="229" t="s">
        <v>572</v>
      </c>
      <c r="T208" s="229"/>
      <c r="U208" s="229"/>
      <c r="V208" s="229"/>
      <c r="W208" s="229"/>
      <c r="X208" s="229"/>
      <c r="Y208" s="229"/>
      <c r="Z208" s="237"/>
      <c r="AA208" s="238"/>
      <c r="AB208" s="50"/>
      <c r="AC208" s="50"/>
      <c r="AD208" s="50"/>
      <c r="AE208" s="50"/>
      <c r="AF208" s="50"/>
      <c r="AG208" s="50"/>
      <c r="AH208" s="50"/>
      <c r="AI208" s="50"/>
      <c r="AJ208" s="50"/>
      <c r="AK208" s="50"/>
      <c r="AL208" s="50"/>
      <c r="AM208" s="50"/>
      <c r="AN208" s="50"/>
      <c r="AO208" s="50"/>
      <c r="AP208" s="50"/>
      <c r="AQ208" s="50"/>
      <c r="AR208" s="50"/>
      <c r="AS208" s="50"/>
      <c r="AT208" s="50"/>
      <c r="AU208" s="50"/>
      <c r="AV208" s="50"/>
      <c r="AW208" s="50"/>
      <c r="AX208" s="50"/>
      <c r="AY208" s="50"/>
      <c r="AZ208" s="50"/>
      <c r="BA208" s="50"/>
      <c r="BB208" s="50"/>
      <c r="BC208" s="50"/>
      <c r="BD208" s="50"/>
      <c r="BE208" s="50"/>
      <c r="BF208" s="50"/>
      <c r="BG208" s="50"/>
      <c r="BH208" s="50"/>
      <c r="BI208" s="50"/>
      <c r="BJ208" s="50"/>
      <c r="BK208" s="50"/>
      <c r="BL208" s="50"/>
      <c r="BM208" s="50"/>
      <c r="BN208" s="50"/>
      <c r="BO208" s="50"/>
      <c r="BP208" s="50"/>
      <c r="BQ208" s="50"/>
      <c r="BR208" s="50"/>
      <c r="BS208" s="50"/>
      <c r="BT208" s="50"/>
      <c r="BU208" s="50"/>
      <c r="BV208" s="50"/>
      <c r="BW208" s="50"/>
      <c r="BX208" s="50"/>
      <c r="BY208" s="50"/>
      <c r="BZ208" s="50"/>
      <c r="CA208" s="50"/>
      <c r="CB208" s="50"/>
      <c r="CC208" s="50"/>
      <c r="CD208" s="50"/>
      <c r="CE208" s="50"/>
      <c r="CF208" s="50"/>
      <c r="CG208" s="50"/>
      <c r="CH208" s="50"/>
      <c r="CI208" s="50"/>
      <c r="CJ208" s="50"/>
      <c r="CK208" s="50"/>
      <c r="CL208" s="50"/>
      <c r="CM208" s="50"/>
      <c r="CN208" s="50"/>
      <c r="CO208" s="50"/>
      <c r="CP208" s="50"/>
      <c r="CQ208" s="50"/>
      <c r="CR208" s="50"/>
      <c r="CS208" s="50"/>
      <c r="CT208" s="50"/>
      <c r="CU208" s="50"/>
      <c r="CV208" s="50"/>
      <c r="CW208" s="50"/>
      <c r="CX208" s="50"/>
      <c r="CY208" s="50"/>
      <c r="CZ208" s="50"/>
      <c r="DA208" s="50"/>
      <c r="DB208" s="50"/>
      <c r="DC208" s="50"/>
      <c r="DD208" s="50"/>
      <c r="DE208" s="50"/>
      <c r="DF208" s="50"/>
    </row>
    <row r="209" spans="1:110" ht="60" x14ac:dyDescent="0.25">
      <c r="A209" s="217"/>
      <c r="B209" s="293"/>
      <c r="C209" s="217"/>
      <c r="D209" s="294"/>
      <c r="E209" s="158"/>
      <c r="F209" s="167"/>
      <c r="G209" s="167"/>
      <c r="H209" s="167"/>
      <c r="I209" s="326">
        <v>300</v>
      </c>
      <c r="J209" s="167">
        <f t="shared" si="7"/>
        <v>0</v>
      </c>
      <c r="K209" s="167"/>
      <c r="L209" s="330"/>
      <c r="M209" s="158"/>
      <c r="N209" s="158"/>
      <c r="O209" s="158"/>
      <c r="P209" s="158"/>
      <c r="Q209" s="160" t="s">
        <v>181</v>
      </c>
      <c r="R209" s="227"/>
      <c r="S209" s="229" t="s">
        <v>572</v>
      </c>
      <c r="T209" s="229"/>
      <c r="U209" s="229"/>
      <c r="V209" s="229"/>
      <c r="W209" s="229"/>
      <c r="X209" s="229"/>
      <c r="Y209" s="229"/>
      <c r="Z209" s="237"/>
      <c r="AA209" s="238"/>
      <c r="AB209" s="50"/>
      <c r="AC209" s="50"/>
      <c r="AD209" s="50"/>
      <c r="AE209" s="50"/>
      <c r="AF209" s="50"/>
      <c r="AG209" s="50"/>
      <c r="AH209" s="50"/>
      <c r="AI209" s="50"/>
      <c r="AJ209" s="50"/>
      <c r="AK209" s="50"/>
      <c r="AL209" s="50"/>
      <c r="AM209" s="50"/>
      <c r="AN209" s="50"/>
      <c r="AO209" s="50"/>
      <c r="AP209" s="50"/>
      <c r="AQ209" s="50"/>
      <c r="AR209" s="50"/>
      <c r="AS209" s="50"/>
      <c r="AT209" s="50"/>
      <c r="AU209" s="50"/>
      <c r="AV209" s="50"/>
      <c r="AW209" s="50"/>
      <c r="AX209" s="50"/>
      <c r="AY209" s="50"/>
      <c r="AZ209" s="50"/>
      <c r="BA209" s="50"/>
      <c r="BB209" s="50"/>
      <c r="BC209" s="50"/>
      <c r="BD209" s="50"/>
      <c r="BE209" s="50"/>
      <c r="BF209" s="50"/>
      <c r="BG209" s="50"/>
      <c r="BH209" s="50"/>
      <c r="BI209" s="50"/>
      <c r="BJ209" s="50"/>
      <c r="BK209" s="50"/>
      <c r="BL209" s="50"/>
      <c r="BM209" s="50"/>
      <c r="BN209" s="50"/>
      <c r="BO209" s="50"/>
      <c r="BP209" s="50"/>
      <c r="BQ209" s="50"/>
      <c r="BR209" s="50"/>
      <c r="BS209" s="50"/>
      <c r="BT209" s="50"/>
      <c r="BU209" s="50"/>
      <c r="BV209" s="50"/>
      <c r="BW209" s="50"/>
      <c r="BX209" s="50"/>
      <c r="BY209" s="50"/>
      <c r="BZ209" s="50"/>
      <c r="CA209" s="50"/>
      <c r="CB209" s="50"/>
      <c r="CC209" s="50"/>
      <c r="CD209" s="50"/>
      <c r="CE209" s="50"/>
      <c r="CF209" s="50"/>
      <c r="CG209" s="50"/>
      <c r="CH209" s="50"/>
      <c r="CI209" s="50"/>
      <c r="CJ209" s="50"/>
      <c r="CK209" s="50"/>
      <c r="CL209" s="50"/>
      <c r="CM209" s="50"/>
      <c r="CN209" s="50"/>
      <c r="CO209" s="50"/>
      <c r="CP209" s="50"/>
      <c r="CQ209" s="50"/>
      <c r="CR209" s="50"/>
      <c r="CS209" s="50"/>
      <c r="CT209" s="50"/>
      <c r="CU209" s="50"/>
      <c r="CV209" s="50"/>
      <c r="CW209" s="50"/>
      <c r="CX209" s="50"/>
      <c r="CY209" s="50"/>
      <c r="CZ209" s="50"/>
      <c r="DA209" s="50"/>
      <c r="DB209" s="50"/>
      <c r="DC209" s="50"/>
      <c r="DD209" s="50"/>
      <c r="DE209" s="50"/>
      <c r="DF209" s="50"/>
    </row>
    <row r="210" spans="1:110" ht="60" x14ac:dyDescent="0.25">
      <c r="A210" s="217"/>
      <c r="B210" s="293"/>
      <c r="C210" s="217"/>
      <c r="D210" s="294"/>
      <c r="E210" s="158"/>
      <c r="F210" s="167"/>
      <c r="G210" s="167"/>
      <c r="H210" s="167"/>
      <c r="I210" s="326">
        <v>300</v>
      </c>
      <c r="J210" s="167">
        <f t="shared" si="7"/>
        <v>0</v>
      </c>
      <c r="K210" s="167"/>
      <c r="L210" s="330"/>
      <c r="M210" s="158"/>
      <c r="N210" s="158"/>
      <c r="O210" s="158"/>
      <c r="P210" s="158"/>
      <c r="Q210" s="160" t="s">
        <v>182</v>
      </c>
      <c r="R210" s="227"/>
      <c r="S210" s="229" t="s">
        <v>572</v>
      </c>
      <c r="T210" s="229"/>
      <c r="U210" s="229"/>
      <c r="V210" s="229"/>
      <c r="W210" s="229"/>
      <c r="X210" s="229"/>
      <c r="Y210" s="229"/>
      <c r="Z210" s="237"/>
      <c r="AA210" s="238"/>
      <c r="AB210" s="50"/>
      <c r="AC210" s="50"/>
      <c r="AD210" s="50"/>
      <c r="AE210" s="50"/>
      <c r="AF210" s="50"/>
      <c r="AG210" s="50"/>
      <c r="AH210" s="50"/>
      <c r="AI210" s="50"/>
      <c r="AJ210" s="50"/>
      <c r="AK210" s="50"/>
      <c r="AL210" s="50"/>
      <c r="AM210" s="50"/>
      <c r="AN210" s="50"/>
      <c r="AO210" s="50"/>
      <c r="AP210" s="50"/>
      <c r="AQ210" s="50"/>
      <c r="AR210" s="50"/>
      <c r="AS210" s="50"/>
      <c r="AT210" s="50"/>
      <c r="AU210" s="50"/>
      <c r="AV210" s="50"/>
      <c r="AW210" s="50"/>
      <c r="AX210" s="50"/>
      <c r="AY210" s="50"/>
      <c r="AZ210" s="50"/>
      <c r="BA210" s="50"/>
      <c r="BB210" s="50"/>
      <c r="BC210" s="50"/>
      <c r="BD210" s="50"/>
      <c r="BE210" s="50"/>
      <c r="BF210" s="50"/>
      <c r="BG210" s="50"/>
      <c r="BH210" s="50"/>
      <c r="BI210" s="50"/>
      <c r="BJ210" s="50"/>
      <c r="BK210" s="50"/>
      <c r="BL210" s="50"/>
      <c r="BM210" s="50"/>
      <c r="BN210" s="50"/>
      <c r="BO210" s="50"/>
      <c r="BP210" s="50"/>
      <c r="BQ210" s="50"/>
      <c r="BR210" s="50"/>
      <c r="BS210" s="50"/>
      <c r="BT210" s="50"/>
      <c r="BU210" s="50"/>
      <c r="BV210" s="50"/>
      <c r="BW210" s="50"/>
      <c r="BX210" s="50"/>
      <c r="BY210" s="50"/>
      <c r="BZ210" s="50"/>
      <c r="CA210" s="50"/>
      <c r="CB210" s="50"/>
      <c r="CC210" s="50"/>
      <c r="CD210" s="50"/>
      <c r="CE210" s="50"/>
      <c r="CF210" s="50"/>
      <c r="CG210" s="50"/>
      <c r="CH210" s="50"/>
      <c r="CI210" s="50"/>
      <c r="CJ210" s="50"/>
      <c r="CK210" s="50"/>
      <c r="CL210" s="50"/>
      <c r="CM210" s="50"/>
      <c r="CN210" s="50"/>
      <c r="CO210" s="50"/>
      <c r="CP210" s="50"/>
      <c r="CQ210" s="50"/>
      <c r="CR210" s="50"/>
      <c r="CS210" s="50"/>
      <c r="CT210" s="50"/>
      <c r="CU210" s="50"/>
      <c r="CV210" s="50"/>
      <c r="CW210" s="50"/>
      <c r="CX210" s="50"/>
      <c r="CY210" s="50"/>
      <c r="CZ210" s="50"/>
      <c r="DA210" s="50"/>
      <c r="DB210" s="50"/>
      <c r="DC210" s="50"/>
      <c r="DD210" s="50"/>
      <c r="DE210" s="50"/>
      <c r="DF210" s="50"/>
    </row>
    <row r="211" spans="1:110" ht="60" x14ac:dyDescent="0.25">
      <c r="A211" s="217"/>
      <c r="B211" s="293"/>
      <c r="C211" s="217"/>
      <c r="D211" s="294"/>
      <c r="E211" s="158"/>
      <c r="F211" s="167"/>
      <c r="G211" s="167"/>
      <c r="H211" s="167"/>
      <c r="I211" s="326">
        <v>300</v>
      </c>
      <c r="J211" s="167">
        <f t="shared" si="7"/>
        <v>0</v>
      </c>
      <c r="K211" s="167"/>
      <c r="L211" s="330"/>
      <c r="M211" s="158"/>
      <c r="N211" s="158"/>
      <c r="O211" s="158"/>
      <c r="P211" s="158"/>
      <c r="Q211" s="160" t="s">
        <v>183</v>
      </c>
      <c r="R211" s="227"/>
      <c r="S211" s="229" t="s">
        <v>572</v>
      </c>
      <c r="T211" s="229"/>
      <c r="U211" s="229"/>
      <c r="V211" s="229"/>
      <c r="W211" s="229"/>
      <c r="X211" s="229"/>
      <c r="Y211" s="229"/>
      <c r="Z211" s="237"/>
      <c r="AA211" s="238"/>
      <c r="AB211" s="50"/>
      <c r="AC211" s="50"/>
      <c r="AD211" s="50"/>
      <c r="AE211" s="50"/>
      <c r="AF211" s="50"/>
      <c r="AG211" s="50"/>
      <c r="AH211" s="50"/>
      <c r="AI211" s="50"/>
      <c r="AJ211" s="50"/>
      <c r="AK211" s="50"/>
      <c r="AL211" s="50"/>
      <c r="AM211" s="50"/>
      <c r="AN211" s="50"/>
      <c r="AO211" s="50"/>
      <c r="AP211" s="50"/>
      <c r="AQ211" s="50"/>
      <c r="AR211" s="50"/>
      <c r="AS211" s="50"/>
      <c r="AT211" s="50"/>
      <c r="AU211" s="50"/>
      <c r="AV211" s="50"/>
      <c r="AW211" s="50"/>
      <c r="AX211" s="50"/>
      <c r="AY211" s="50"/>
      <c r="AZ211" s="50"/>
      <c r="BA211" s="50"/>
      <c r="BB211" s="50"/>
      <c r="BC211" s="50"/>
      <c r="BD211" s="50"/>
      <c r="BE211" s="50"/>
      <c r="BF211" s="50"/>
      <c r="BG211" s="50"/>
      <c r="BH211" s="50"/>
      <c r="BI211" s="50"/>
      <c r="BJ211" s="50"/>
      <c r="BK211" s="50"/>
      <c r="BL211" s="50"/>
      <c r="BM211" s="50"/>
      <c r="BN211" s="50"/>
      <c r="BO211" s="50"/>
      <c r="BP211" s="50"/>
      <c r="BQ211" s="50"/>
      <c r="BR211" s="50"/>
      <c r="BS211" s="50"/>
      <c r="BT211" s="50"/>
      <c r="BU211" s="50"/>
      <c r="BV211" s="50"/>
      <c r="BW211" s="50"/>
      <c r="BX211" s="50"/>
      <c r="BY211" s="50"/>
      <c r="BZ211" s="50"/>
      <c r="CA211" s="50"/>
      <c r="CB211" s="50"/>
      <c r="CC211" s="50"/>
      <c r="CD211" s="50"/>
      <c r="CE211" s="50"/>
      <c r="CF211" s="50"/>
      <c r="CG211" s="50"/>
      <c r="CH211" s="50"/>
      <c r="CI211" s="50"/>
      <c r="CJ211" s="50"/>
      <c r="CK211" s="50"/>
      <c r="CL211" s="50"/>
      <c r="CM211" s="50"/>
      <c r="CN211" s="50"/>
      <c r="CO211" s="50"/>
      <c r="CP211" s="50"/>
      <c r="CQ211" s="50"/>
      <c r="CR211" s="50"/>
      <c r="CS211" s="50"/>
      <c r="CT211" s="50"/>
      <c r="CU211" s="50"/>
      <c r="CV211" s="50"/>
      <c r="CW211" s="50"/>
      <c r="CX211" s="50"/>
      <c r="CY211" s="50"/>
      <c r="CZ211" s="50"/>
      <c r="DA211" s="50"/>
      <c r="DB211" s="50"/>
      <c r="DC211" s="50"/>
      <c r="DD211" s="50"/>
      <c r="DE211" s="50"/>
      <c r="DF211" s="50"/>
    </row>
    <row r="212" spans="1:110" ht="60" x14ac:dyDescent="0.25">
      <c r="A212" s="217"/>
      <c r="B212" s="293"/>
      <c r="C212" s="217"/>
      <c r="D212" s="294"/>
      <c r="E212" s="158"/>
      <c r="F212" s="167"/>
      <c r="G212" s="167"/>
      <c r="H212" s="167"/>
      <c r="I212" s="326">
        <v>300</v>
      </c>
      <c r="J212" s="167">
        <f t="shared" si="7"/>
        <v>0</v>
      </c>
      <c r="K212" s="167"/>
      <c r="L212" s="330"/>
      <c r="M212" s="158"/>
      <c r="N212" s="158"/>
      <c r="O212" s="158"/>
      <c r="P212" s="158"/>
      <c r="Q212" s="160" t="s">
        <v>184</v>
      </c>
      <c r="R212" s="227"/>
      <c r="S212" s="229" t="s">
        <v>572</v>
      </c>
      <c r="T212" s="229"/>
      <c r="U212" s="229"/>
      <c r="V212" s="229"/>
      <c r="W212" s="229"/>
      <c r="X212" s="229"/>
      <c r="Y212" s="229"/>
      <c r="Z212" s="237"/>
      <c r="AA212" s="238"/>
      <c r="AB212" s="50"/>
      <c r="AC212" s="50"/>
      <c r="AD212" s="50"/>
      <c r="AE212" s="50"/>
      <c r="AF212" s="50"/>
      <c r="AG212" s="50"/>
      <c r="AH212" s="50"/>
      <c r="AI212" s="50"/>
      <c r="AJ212" s="50"/>
      <c r="AK212" s="50"/>
      <c r="AL212" s="50"/>
      <c r="AM212" s="50"/>
      <c r="AN212" s="50"/>
      <c r="AO212" s="50"/>
      <c r="AP212" s="50"/>
      <c r="AQ212" s="50"/>
      <c r="AR212" s="50"/>
      <c r="AS212" s="50"/>
      <c r="AT212" s="50"/>
      <c r="AU212" s="50"/>
      <c r="AV212" s="50"/>
      <c r="AW212" s="50"/>
      <c r="AX212" s="50"/>
      <c r="AY212" s="50"/>
      <c r="AZ212" s="50"/>
      <c r="BA212" s="50"/>
      <c r="BB212" s="50"/>
      <c r="BC212" s="50"/>
      <c r="BD212" s="50"/>
      <c r="BE212" s="50"/>
      <c r="BF212" s="50"/>
      <c r="BG212" s="50"/>
      <c r="BH212" s="50"/>
      <c r="BI212" s="50"/>
      <c r="BJ212" s="50"/>
      <c r="BK212" s="50"/>
      <c r="BL212" s="50"/>
      <c r="BM212" s="50"/>
      <c r="BN212" s="50"/>
      <c r="BO212" s="50"/>
      <c r="BP212" s="50"/>
      <c r="BQ212" s="50"/>
      <c r="BR212" s="50"/>
      <c r="BS212" s="50"/>
      <c r="BT212" s="50"/>
      <c r="BU212" s="50"/>
      <c r="BV212" s="50"/>
      <c r="BW212" s="50"/>
      <c r="BX212" s="50"/>
      <c r="BY212" s="50"/>
      <c r="BZ212" s="50"/>
      <c r="CA212" s="50"/>
      <c r="CB212" s="50"/>
      <c r="CC212" s="50"/>
      <c r="CD212" s="50"/>
      <c r="CE212" s="50"/>
      <c r="CF212" s="50"/>
      <c r="CG212" s="50"/>
      <c r="CH212" s="50"/>
      <c r="CI212" s="50"/>
      <c r="CJ212" s="50"/>
      <c r="CK212" s="50"/>
      <c r="CL212" s="50"/>
      <c r="CM212" s="50"/>
      <c r="CN212" s="50"/>
      <c r="CO212" s="50"/>
      <c r="CP212" s="50"/>
      <c r="CQ212" s="50"/>
      <c r="CR212" s="50"/>
      <c r="CS212" s="50"/>
      <c r="CT212" s="50"/>
      <c r="CU212" s="50"/>
      <c r="CV212" s="50"/>
      <c r="CW212" s="50"/>
      <c r="CX212" s="50"/>
      <c r="CY212" s="50"/>
      <c r="CZ212" s="50"/>
      <c r="DA212" s="50"/>
      <c r="DB212" s="50"/>
      <c r="DC212" s="50"/>
      <c r="DD212" s="50"/>
      <c r="DE212" s="50"/>
      <c r="DF212" s="50"/>
    </row>
    <row r="213" spans="1:110" s="151" customFormat="1" ht="30" x14ac:dyDescent="0.25">
      <c r="A213" s="216"/>
      <c r="B213" s="217"/>
      <c r="C213" s="217"/>
      <c r="D213" s="160" t="s">
        <v>670</v>
      </c>
      <c r="E213" s="158"/>
      <c r="F213" s="167"/>
      <c r="G213" s="167"/>
      <c r="H213" s="167"/>
      <c r="I213" s="326"/>
      <c r="J213" s="167"/>
      <c r="K213" s="167"/>
      <c r="L213" s="167">
        <v>300</v>
      </c>
      <c r="M213" s="158"/>
      <c r="N213" s="158"/>
      <c r="O213" s="158"/>
      <c r="P213" s="158"/>
      <c r="Q213" s="260" t="s">
        <v>15</v>
      </c>
      <c r="R213" s="227"/>
      <c r="S213" s="230"/>
      <c r="T213" s="230"/>
      <c r="U213" s="230"/>
      <c r="V213" s="230"/>
      <c r="W213" s="230"/>
      <c r="X213" s="230"/>
      <c r="Y213" s="230"/>
      <c r="Z213" s="241"/>
      <c r="AA213" s="240"/>
      <c r="AB213" s="150"/>
      <c r="AC213" s="150"/>
      <c r="AD213" s="150"/>
      <c r="AE213" s="150"/>
      <c r="AF213" s="150"/>
      <c r="AG213" s="150"/>
      <c r="AH213" s="150"/>
      <c r="AI213" s="150"/>
      <c r="AJ213" s="150"/>
      <c r="AK213" s="150"/>
      <c r="AL213" s="150"/>
      <c r="AM213" s="150"/>
      <c r="AN213" s="150"/>
      <c r="AO213" s="150"/>
      <c r="AP213" s="150"/>
      <c r="AQ213" s="150"/>
      <c r="AR213" s="150"/>
      <c r="AS213" s="150"/>
      <c r="AT213" s="150"/>
      <c r="AU213" s="150"/>
      <c r="AV213" s="150"/>
      <c r="AW213" s="150"/>
      <c r="AX213" s="150"/>
      <c r="AY213" s="150"/>
      <c r="AZ213" s="150"/>
      <c r="BA213" s="150"/>
      <c r="BB213" s="150"/>
      <c r="BC213" s="150"/>
      <c r="BD213" s="150"/>
      <c r="BE213" s="150"/>
      <c r="BF213" s="150"/>
      <c r="BG213" s="150"/>
      <c r="BH213" s="150"/>
      <c r="BI213" s="150"/>
      <c r="BJ213" s="150"/>
      <c r="BK213" s="150"/>
      <c r="BL213" s="150"/>
      <c r="BM213" s="150"/>
      <c r="BN213" s="150"/>
      <c r="BO213" s="150"/>
      <c r="BP213" s="150"/>
      <c r="BQ213" s="150"/>
      <c r="BR213" s="150"/>
      <c r="BS213" s="150"/>
      <c r="BT213" s="150"/>
      <c r="BU213" s="150"/>
      <c r="BV213" s="150"/>
      <c r="BW213" s="150"/>
      <c r="BX213" s="150"/>
      <c r="BY213" s="150"/>
      <c r="BZ213" s="150"/>
      <c r="CA213" s="150"/>
      <c r="CB213" s="150"/>
      <c r="CC213" s="150"/>
      <c r="CD213" s="150"/>
      <c r="CE213" s="150"/>
      <c r="CF213" s="150"/>
      <c r="CG213" s="150"/>
      <c r="CH213" s="150"/>
      <c r="CI213" s="150"/>
      <c r="CJ213" s="150"/>
      <c r="CK213" s="150"/>
      <c r="CL213" s="150"/>
      <c r="CM213" s="150"/>
      <c r="CN213" s="150"/>
      <c r="CO213" s="150"/>
      <c r="CP213" s="150"/>
      <c r="CQ213" s="150"/>
      <c r="CR213" s="150"/>
      <c r="CS213" s="150"/>
      <c r="CT213" s="150"/>
      <c r="CU213" s="150"/>
      <c r="CV213" s="150"/>
      <c r="CW213" s="150"/>
      <c r="CX213" s="150"/>
      <c r="CY213" s="150"/>
      <c r="CZ213" s="150"/>
      <c r="DA213" s="150"/>
      <c r="DB213" s="150"/>
      <c r="DC213" s="150"/>
      <c r="DD213" s="150"/>
      <c r="DE213" s="150"/>
      <c r="DF213" s="150"/>
    </row>
    <row r="214" spans="1:110" s="151" customFormat="1" ht="30" x14ac:dyDescent="0.25">
      <c r="A214" s="216"/>
      <c r="B214" s="217"/>
      <c r="C214" s="217"/>
      <c r="D214" s="160" t="s">
        <v>671</v>
      </c>
      <c r="E214" s="158"/>
      <c r="F214" s="167"/>
      <c r="G214" s="167"/>
      <c r="H214" s="167"/>
      <c r="I214" s="326"/>
      <c r="J214" s="167"/>
      <c r="K214" s="167">
        <v>700</v>
      </c>
      <c r="L214" s="167">
        <v>900</v>
      </c>
      <c r="M214" s="158"/>
      <c r="N214" s="158"/>
      <c r="O214" s="158"/>
      <c r="P214" s="158"/>
      <c r="Q214" s="260" t="s">
        <v>15</v>
      </c>
      <c r="R214" s="227"/>
      <c r="S214" s="230"/>
      <c r="T214" s="230"/>
      <c r="U214" s="230"/>
      <c r="V214" s="230"/>
      <c r="W214" s="230"/>
      <c r="X214" s="230"/>
      <c r="Y214" s="230"/>
      <c r="Z214" s="241"/>
      <c r="AA214" s="240"/>
      <c r="AB214" s="150"/>
      <c r="AC214" s="150"/>
      <c r="AD214" s="150"/>
      <c r="AE214" s="150"/>
      <c r="AF214" s="150"/>
      <c r="AG214" s="150"/>
      <c r="AH214" s="150"/>
      <c r="AI214" s="150"/>
      <c r="AJ214" s="150"/>
      <c r="AK214" s="150"/>
      <c r="AL214" s="150"/>
      <c r="AM214" s="150"/>
      <c r="AN214" s="150"/>
      <c r="AO214" s="150"/>
      <c r="AP214" s="150"/>
      <c r="AQ214" s="150"/>
      <c r="AR214" s="150"/>
      <c r="AS214" s="150"/>
      <c r="AT214" s="150"/>
      <c r="AU214" s="150"/>
      <c r="AV214" s="150"/>
      <c r="AW214" s="150"/>
      <c r="AX214" s="150"/>
      <c r="AY214" s="150"/>
      <c r="AZ214" s="150"/>
      <c r="BA214" s="150"/>
      <c r="BB214" s="150"/>
      <c r="BC214" s="150"/>
      <c r="BD214" s="150"/>
      <c r="BE214" s="150"/>
      <c r="BF214" s="150"/>
      <c r="BG214" s="150"/>
      <c r="BH214" s="150"/>
      <c r="BI214" s="150"/>
      <c r="BJ214" s="150"/>
      <c r="BK214" s="150"/>
      <c r="BL214" s="150"/>
      <c r="BM214" s="150"/>
      <c r="BN214" s="150"/>
      <c r="BO214" s="150"/>
      <c r="BP214" s="150"/>
      <c r="BQ214" s="150"/>
      <c r="BR214" s="150"/>
      <c r="BS214" s="150"/>
      <c r="BT214" s="150"/>
      <c r="BU214" s="150"/>
      <c r="BV214" s="150"/>
      <c r="BW214" s="150"/>
      <c r="BX214" s="150"/>
      <c r="BY214" s="150"/>
      <c r="BZ214" s="150"/>
      <c r="CA214" s="150"/>
      <c r="CB214" s="150"/>
      <c r="CC214" s="150"/>
      <c r="CD214" s="150"/>
      <c r="CE214" s="150"/>
      <c r="CF214" s="150"/>
      <c r="CG214" s="150"/>
      <c r="CH214" s="150"/>
      <c r="CI214" s="150"/>
      <c r="CJ214" s="150"/>
      <c r="CK214" s="150"/>
      <c r="CL214" s="150"/>
      <c r="CM214" s="150"/>
      <c r="CN214" s="150"/>
      <c r="CO214" s="150"/>
      <c r="CP214" s="150"/>
      <c r="CQ214" s="150"/>
      <c r="CR214" s="150"/>
      <c r="CS214" s="150"/>
      <c r="CT214" s="150"/>
      <c r="CU214" s="150"/>
      <c r="CV214" s="150"/>
      <c r="CW214" s="150"/>
      <c r="CX214" s="150"/>
      <c r="CY214" s="150"/>
      <c r="CZ214" s="150"/>
      <c r="DA214" s="150"/>
      <c r="DB214" s="150"/>
      <c r="DC214" s="150"/>
      <c r="DD214" s="150"/>
      <c r="DE214" s="150"/>
      <c r="DF214" s="150"/>
    </row>
    <row r="215" spans="1:110" x14ac:dyDescent="0.25">
      <c r="A215" s="216"/>
      <c r="B215" s="171" t="s">
        <v>87</v>
      </c>
      <c r="C215" s="171"/>
      <c r="D215" s="157" t="s">
        <v>443</v>
      </c>
      <c r="E215" s="158"/>
      <c r="F215" s="167"/>
      <c r="G215" s="167"/>
      <c r="H215" s="167"/>
      <c r="I215" s="326"/>
      <c r="J215" s="167">
        <f t="shared" si="7"/>
        <v>0</v>
      </c>
      <c r="K215" s="167"/>
      <c r="L215" s="167">
        <f t="shared" si="8"/>
        <v>0</v>
      </c>
      <c r="M215" s="158"/>
      <c r="N215" s="158"/>
      <c r="O215" s="158"/>
      <c r="P215" s="158"/>
      <c r="Q215" s="254"/>
      <c r="R215" s="222"/>
      <c r="S215" s="229" t="s">
        <v>572</v>
      </c>
      <c r="T215" s="229"/>
      <c r="U215" s="229"/>
      <c r="V215" s="229"/>
      <c r="W215" s="229"/>
      <c r="X215" s="229"/>
      <c r="Y215" s="229"/>
      <c r="Z215" s="237"/>
      <c r="AA215" s="238"/>
      <c r="AB215" s="50"/>
      <c r="AC215" s="50"/>
      <c r="AD215" s="50"/>
      <c r="AE215" s="50"/>
      <c r="AF215" s="50"/>
      <c r="AG215" s="50"/>
      <c r="AH215" s="50"/>
      <c r="AI215" s="50"/>
      <c r="AJ215" s="50"/>
      <c r="AK215" s="50"/>
      <c r="AL215" s="50"/>
      <c r="AM215" s="50"/>
      <c r="AN215" s="50"/>
      <c r="AO215" s="50"/>
      <c r="AP215" s="50"/>
      <c r="AQ215" s="50"/>
      <c r="AR215" s="50"/>
      <c r="AS215" s="50"/>
      <c r="AT215" s="50"/>
      <c r="AU215" s="50"/>
      <c r="AV215" s="50"/>
      <c r="AW215" s="50"/>
      <c r="AX215" s="50"/>
      <c r="AY215" s="50"/>
      <c r="AZ215" s="50"/>
      <c r="BA215" s="50"/>
      <c r="BB215" s="50"/>
      <c r="BC215" s="50"/>
      <c r="BD215" s="50"/>
      <c r="BE215" s="50"/>
      <c r="BF215" s="50"/>
      <c r="BG215" s="50"/>
      <c r="BH215" s="50"/>
      <c r="BI215" s="50"/>
      <c r="BJ215" s="50"/>
      <c r="BK215" s="50"/>
      <c r="BL215" s="50"/>
      <c r="BM215" s="50"/>
      <c r="BN215" s="50"/>
      <c r="BO215" s="50"/>
      <c r="BP215" s="50"/>
      <c r="BQ215" s="50"/>
      <c r="BR215" s="50"/>
      <c r="BS215" s="50"/>
      <c r="BT215" s="50"/>
      <c r="BU215" s="50"/>
      <c r="BV215" s="50"/>
      <c r="BW215" s="50"/>
      <c r="BX215" s="50"/>
      <c r="BY215" s="50"/>
      <c r="BZ215" s="50"/>
      <c r="CA215" s="50"/>
      <c r="CB215" s="50"/>
      <c r="CC215" s="50"/>
      <c r="CD215" s="50"/>
      <c r="CE215" s="50"/>
      <c r="CF215" s="50"/>
      <c r="CG215" s="50"/>
      <c r="CH215" s="50"/>
      <c r="CI215" s="50"/>
      <c r="CJ215" s="50"/>
      <c r="CK215" s="50"/>
      <c r="CL215" s="50"/>
      <c r="CM215" s="50"/>
      <c r="CN215" s="50"/>
      <c r="CO215" s="50"/>
      <c r="CP215" s="50"/>
      <c r="CQ215" s="50"/>
      <c r="CR215" s="50"/>
      <c r="CS215" s="50"/>
      <c r="CT215" s="50"/>
      <c r="CU215" s="50"/>
      <c r="CV215" s="50"/>
      <c r="CW215" s="50"/>
      <c r="CX215" s="50"/>
      <c r="CY215" s="50"/>
      <c r="CZ215" s="50"/>
      <c r="DA215" s="50"/>
      <c r="DB215" s="50"/>
      <c r="DC215" s="50"/>
      <c r="DD215" s="50"/>
      <c r="DE215" s="50"/>
      <c r="DF215" s="50"/>
    </row>
    <row r="216" spans="1:110" x14ac:dyDescent="0.25">
      <c r="A216" s="216"/>
      <c r="B216" s="296" t="s">
        <v>430</v>
      </c>
      <c r="C216" s="216"/>
      <c r="D216" s="157" t="s">
        <v>186</v>
      </c>
      <c r="E216" s="158"/>
      <c r="F216" s="167"/>
      <c r="G216" s="167"/>
      <c r="H216" s="167"/>
      <c r="I216" s="326"/>
      <c r="J216" s="167">
        <f t="shared" si="7"/>
        <v>0</v>
      </c>
      <c r="K216" s="167"/>
      <c r="L216" s="167">
        <f t="shared" si="8"/>
        <v>0</v>
      </c>
      <c r="M216" s="158"/>
      <c r="N216" s="158"/>
      <c r="O216" s="158"/>
      <c r="P216" s="158"/>
      <c r="Q216" s="254"/>
      <c r="R216" s="222"/>
      <c r="S216" s="229" t="s">
        <v>572</v>
      </c>
      <c r="T216" s="229"/>
      <c r="U216" s="229"/>
      <c r="V216" s="229"/>
      <c r="W216" s="229"/>
      <c r="X216" s="229"/>
      <c r="Y216" s="229"/>
      <c r="Z216" s="237"/>
      <c r="AA216" s="238"/>
      <c r="AB216" s="50"/>
      <c r="AC216" s="50"/>
      <c r="AD216" s="50"/>
      <c r="AE216" s="50"/>
      <c r="AF216" s="50"/>
      <c r="AG216" s="50"/>
      <c r="AH216" s="50"/>
      <c r="AI216" s="50"/>
      <c r="AJ216" s="50"/>
      <c r="AK216" s="50"/>
      <c r="AL216" s="50"/>
      <c r="AM216" s="50"/>
      <c r="AN216" s="50"/>
      <c r="AO216" s="50"/>
      <c r="AP216" s="50"/>
      <c r="AQ216" s="50"/>
      <c r="AR216" s="50"/>
      <c r="AS216" s="50"/>
      <c r="AT216" s="50"/>
      <c r="AU216" s="50"/>
      <c r="AV216" s="50"/>
      <c r="AW216" s="50"/>
      <c r="AX216" s="50"/>
      <c r="AY216" s="50"/>
      <c r="AZ216" s="50"/>
      <c r="BA216" s="50"/>
      <c r="BB216" s="50"/>
      <c r="BC216" s="50"/>
      <c r="BD216" s="50"/>
      <c r="BE216" s="50"/>
      <c r="BF216" s="50"/>
      <c r="BG216" s="50"/>
      <c r="BH216" s="50"/>
      <c r="BI216" s="50"/>
      <c r="BJ216" s="50"/>
      <c r="BK216" s="50"/>
      <c r="BL216" s="50"/>
      <c r="BM216" s="50"/>
      <c r="BN216" s="50"/>
      <c r="BO216" s="50"/>
      <c r="BP216" s="50"/>
      <c r="BQ216" s="50"/>
      <c r="BR216" s="50"/>
      <c r="BS216" s="50"/>
      <c r="BT216" s="50"/>
      <c r="BU216" s="50"/>
      <c r="BV216" s="50"/>
      <c r="BW216" s="50"/>
      <c r="BX216" s="50"/>
      <c r="BY216" s="50"/>
      <c r="BZ216" s="50"/>
      <c r="CA216" s="50"/>
      <c r="CB216" s="50"/>
      <c r="CC216" s="50"/>
      <c r="CD216" s="50"/>
      <c r="CE216" s="50"/>
      <c r="CF216" s="50"/>
      <c r="CG216" s="50"/>
      <c r="CH216" s="50"/>
      <c r="CI216" s="50"/>
      <c r="CJ216" s="50"/>
      <c r="CK216" s="50"/>
      <c r="CL216" s="50"/>
      <c r="CM216" s="50"/>
      <c r="CN216" s="50"/>
      <c r="CO216" s="50"/>
      <c r="CP216" s="50"/>
      <c r="CQ216" s="50"/>
      <c r="CR216" s="50"/>
      <c r="CS216" s="50"/>
      <c r="CT216" s="50"/>
      <c r="CU216" s="50"/>
      <c r="CV216" s="50"/>
      <c r="CW216" s="50"/>
      <c r="CX216" s="50"/>
      <c r="CY216" s="50"/>
      <c r="CZ216" s="50"/>
      <c r="DA216" s="50"/>
      <c r="DB216" s="50"/>
      <c r="DC216" s="50"/>
      <c r="DD216" s="50"/>
      <c r="DE216" s="50"/>
      <c r="DF216" s="50"/>
    </row>
    <row r="217" spans="1:110" ht="30" x14ac:dyDescent="0.25">
      <c r="A217" s="216"/>
      <c r="B217" s="296"/>
      <c r="C217" s="216"/>
      <c r="D217" s="160" t="s">
        <v>187</v>
      </c>
      <c r="E217" s="158"/>
      <c r="F217" s="167"/>
      <c r="G217" s="167"/>
      <c r="H217" s="167"/>
      <c r="I217" s="326">
        <v>250</v>
      </c>
      <c r="J217" s="167">
        <f t="shared" si="7"/>
        <v>0</v>
      </c>
      <c r="K217" s="167"/>
      <c r="L217" s="167">
        <v>350</v>
      </c>
      <c r="M217" s="158"/>
      <c r="N217" s="158"/>
      <c r="O217" s="158"/>
      <c r="P217" s="158"/>
      <c r="Q217" s="254" t="s">
        <v>645</v>
      </c>
      <c r="R217" s="225"/>
      <c r="S217" s="229" t="s">
        <v>572</v>
      </c>
      <c r="T217" s="229"/>
      <c r="U217" s="229"/>
      <c r="V217" s="229"/>
      <c r="W217" s="229"/>
      <c r="X217" s="229"/>
      <c r="Y217" s="229"/>
      <c r="Z217" s="237"/>
      <c r="AA217" s="238"/>
      <c r="AB217" s="50"/>
      <c r="AC217" s="50"/>
      <c r="AD217" s="50"/>
      <c r="AE217" s="50"/>
      <c r="AF217" s="50"/>
      <c r="AG217" s="50"/>
      <c r="AH217" s="50"/>
      <c r="AI217" s="50"/>
      <c r="AJ217" s="50"/>
      <c r="AK217" s="50"/>
      <c r="AL217" s="50"/>
      <c r="AM217" s="50"/>
      <c r="AN217" s="50"/>
      <c r="AO217" s="50"/>
      <c r="AP217" s="50"/>
      <c r="AQ217" s="50"/>
      <c r="AR217" s="50"/>
      <c r="AS217" s="50"/>
      <c r="AT217" s="50"/>
      <c r="AU217" s="50"/>
      <c r="AV217" s="50"/>
      <c r="AW217" s="50"/>
      <c r="AX217" s="50"/>
      <c r="AY217" s="50"/>
      <c r="AZ217" s="50"/>
      <c r="BA217" s="50"/>
      <c r="BB217" s="50"/>
      <c r="BC217" s="50"/>
      <c r="BD217" s="50"/>
      <c r="BE217" s="50"/>
      <c r="BF217" s="50"/>
      <c r="BG217" s="50"/>
      <c r="BH217" s="50"/>
      <c r="BI217" s="50"/>
      <c r="BJ217" s="50"/>
      <c r="BK217" s="50"/>
      <c r="BL217" s="50"/>
      <c r="BM217" s="50"/>
      <c r="BN217" s="50"/>
      <c r="BO217" s="50"/>
      <c r="BP217" s="50"/>
      <c r="BQ217" s="50"/>
      <c r="BR217" s="50"/>
      <c r="BS217" s="50"/>
      <c r="BT217" s="50"/>
      <c r="BU217" s="50"/>
      <c r="BV217" s="50"/>
      <c r="BW217" s="50"/>
      <c r="BX217" s="50"/>
      <c r="BY217" s="50"/>
      <c r="BZ217" s="50"/>
      <c r="CA217" s="50"/>
      <c r="CB217" s="50"/>
      <c r="CC217" s="50"/>
      <c r="CD217" s="50"/>
      <c r="CE217" s="50"/>
      <c r="CF217" s="50"/>
      <c r="CG217" s="50"/>
      <c r="CH217" s="50"/>
      <c r="CI217" s="50"/>
      <c r="CJ217" s="50"/>
      <c r="CK217" s="50"/>
      <c r="CL217" s="50"/>
      <c r="CM217" s="50"/>
      <c r="CN217" s="50"/>
      <c r="CO217" s="50"/>
      <c r="CP217" s="50"/>
      <c r="CQ217" s="50"/>
      <c r="CR217" s="50"/>
      <c r="CS217" s="50"/>
      <c r="CT217" s="50"/>
      <c r="CU217" s="50"/>
      <c r="CV217" s="50"/>
      <c r="CW217" s="50"/>
      <c r="CX217" s="50"/>
      <c r="CY217" s="50"/>
      <c r="CZ217" s="50"/>
      <c r="DA217" s="50"/>
      <c r="DB217" s="50"/>
      <c r="DC217" s="50"/>
      <c r="DD217" s="50"/>
      <c r="DE217" s="50"/>
      <c r="DF217" s="50"/>
    </row>
    <row r="218" spans="1:110" s="151" customFormat="1" ht="45" x14ac:dyDescent="0.25">
      <c r="A218" s="216">
        <v>62</v>
      </c>
      <c r="B218" s="296"/>
      <c r="C218" s="216"/>
      <c r="D218" s="159" t="s">
        <v>606</v>
      </c>
      <c r="E218" s="158"/>
      <c r="F218" s="167"/>
      <c r="G218" s="167"/>
      <c r="H218" s="167"/>
      <c r="I218" s="326">
        <v>450</v>
      </c>
      <c r="J218" s="167">
        <f t="shared" si="7"/>
        <v>0</v>
      </c>
      <c r="K218" s="167"/>
      <c r="L218" s="167">
        <v>600</v>
      </c>
      <c r="M218" s="158"/>
      <c r="N218" s="158"/>
      <c r="O218" s="158"/>
      <c r="P218" s="158"/>
      <c r="Q218" s="160" t="s">
        <v>605</v>
      </c>
      <c r="R218" s="224"/>
      <c r="S218" s="230" t="s">
        <v>572</v>
      </c>
      <c r="T218" s="230"/>
      <c r="U218" s="230"/>
      <c r="V218" s="230"/>
      <c r="W218" s="230"/>
      <c r="X218" s="230"/>
      <c r="Y218" s="230"/>
      <c r="Z218" s="241"/>
      <c r="AA218" s="240"/>
      <c r="AB218" s="150"/>
      <c r="AC218" s="150"/>
      <c r="AD218" s="150"/>
      <c r="AE218" s="150"/>
      <c r="AF218" s="150"/>
      <c r="AG218" s="150"/>
      <c r="AH218" s="150"/>
      <c r="AI218" s="150"/>
      <c r="AJ218" s="150"/>
      <c r="AK218" s="150"/>
      <c r="AL218" s="150"/>
      <c r="AM218" s="150"/>
      <c r="AN218" s="150"/>
      <c r="AO218" s="150"/>
      <c r="AP218" s="150"/>
      <c r="AQ218" s="150"/>
      <c r="AR218" s="150"/>
      <c r="AS218" s="150"/>
      <c r="AT218" s="150"/>
      <c r="AU218" s="150"/>
      <c r="AV218" s="150"/>
      <c r="AW218" s="150"/>
      <c r="AX218" s="150"/>
      <c r="AY218" s="150"/>
      <c r="AZ218" s="150"/>
      <c r="BA218" s="150"/>
      <c r="BB218" s="150"/>
      <c r="BC218" s="150"/>
      <c r="BD218" s="150"/>
      <c r="BE218" s="150"/>
      <c r="BF218" s="150"/>
      <c r="BG218" s="150"/>
      <c r="BH218" s="150"/>
      <c r="BI218" s="150"/>
      <c r="BJ218" s="150"/>
      <c r="BK218" s="150"/>
      <c r="BL218" s="150"/>
      <c r="BM218" s="150"/>
      <c r="BN218" s="150"/>
      <c r="BO218" s="150"/>
      <c r="BP218" s="150"/>
      <c r="BQ218" s="150"/>
      <c r="BR218" s="150"/>
      <c r="BS218" s="150"/>
      <c r="BT218" s="150"/>
      <c r="BU218" s="150"/>
      <c r="BV218" s="150"/>
      <c r="BW218" s="150"/>
      <c r="BX218" s="150"/>
      <c r="BY218" s="150"/>
      <c r="BZ218" s="150"/>
      <c r="CA218" s="150"/>
      <c r="CB218" s="150"/>
      <c r="CC218" s="150"/>
      <c r="CD218" s="150"/>
      <c r="CE218" s="150"/>
      <c r="CF218" s="150"/>
      <c r="CG218" s="150"/>
      <c r="CH218" s="150"/>
      <c r="CI218" s="150"/>
      <c r="CJ218" s="150"/>
      <c r="CK218" s="150"/>
      <c r="CL218" s="150"/>
      <c r="CM218" s="150"/>
      <c r="CN218" s="150"/>
      <c r="CO218" s="150"/>
      <c r="CP218" s="150"/>
      <c r="CQ218" s="150"/>
      <c r="CR218" s="150"/>
      <c r="CS218" s="150"/>
      <c r="CT218" s="150"/>
      <c r="CU218" s="150"/>
      <c r="CV218" s="150"/>
      <c r="CW218" s="150"/>
      <c r="CX218" s="150"/>
      <c r="CY218" s="150"/>
      <c r="CZ218" s="150"/>
      <c r="DA218" s="150"/>
      <c r="DB218" s="150"/>
      <c r="DC218" s="150"/>
      <c r="DD218" s="150"/>
      <c r="DE218" s="150"/>
      <c r="DF218" s="150"/>
    </row>
    <row r="219" spans="1:110" s="151" customFormat="1" ht="45" x14ac:dyDescent="0.25">
      <c r="A219" s="216"/>
      <c r="B219" s="296"/>
      <c r="C219" s="216"/>
      <c r="D219" s="159" t="s">
        <v>608</v>
      </c>
      <c r="E219" s="158"/>
      <c r="F219" s="167"/>
      <c r="G219" s="167"/>
      <c r="H219" s="167"/>
      <c r="I219" s="326">
        <v>200</v>
      </c>
      <c r="J219" s="167">
        <f t="shared" si="7"/>
        <v>0</v>
      </c>
      <c r="K219" s="167"/>
      <c r="L219" s="167">
        <v>250</v>
      </c>
      <c r="M219" s="158"/>
      <c r="N219" s="158"/>
      <c r="O219" s="158"/>
      <c r="P219" s="158"/>
      <c r="Q219" s="160" t="s">
        <v>607</v>
      </c>
      <c r="R219" s="224"/>
      <c r="S219" s="230" t="s">
        <v>572</v>
      </c>
      <c r="T219" s="230"/>
      <c r="U219" s="230"/>
      <c r="V219" s="230"/>
      <c r="W219" s="230"/>
      <c r="X219" s="230"/>
      <c r="Y219" s="230"/>
      <c r="Z219" s="241"/>
      <c r="AA219" s="240">
        <v>250</v>
      </c>
      <c r="AB219" s="150"/>
      <c r="AC219" s="150"/>
      <c r="AD219" s="150"/>
      <c r="AE219" s="150"/>
      <c r="AF219" s="150"/>
      <c r="AG219" s="150"/>
      <c r="AH219" s="150"/>
      <c r="AI219" s="150"/>
      <c r="AJ219" s="150"/>
      <c r="AK219" s="150"/>
      <c r="AL219" s="150"/>
      <c r="AM219" s="150"/>
      <c r="AN219" s="150"/>
      <c r="AO219" s="150"/>
      <c r="AP219" s="150"/>
      <c r="AQ219" s="150"/>
      <c r="AR219" s="150"/>
      <c r="AS219" s="150"/>
      <c r="AT219" s="150"/>
      <c r="AU219" s="150"/>
      <c r="AV219" s="150"/>
      <c r="AW219" s="150"/>
      <c r="AX219" s="150"/>
      <c r="AY219" s="150"/>
      <c r="AZ219" s="150"/>
      <c r="BA219" s="150"/>
      <c r="BB219" s="150"/>
      <c r="BC219" s="150"/>
      <c r="BD219" s="150"/>
      <c r="BE219" s="150"/>
      <c r="BF219" s="150"/>
      <c r="BG219" s="150"/>
      <c r="BH219" s="150"/>
      <c r="BI219" s="150"/>
      <c r="BJ219" s="150"/>
      <c r="BK219" s="150"/>
      <c r="BL219" s="150"/>
      <c r="BM219" s="150"/>
      <c r="BN219" s="150"/>
      <c r="BO219" s="150"/>
      <c r="BP219" s="150"/>
      <c r="BQ219" s="150"/>
      <c r="BR219" s="150"/>
      <c r="BS219" s="150"/>
      <c r="BT219" s="150"/>
      <c r="BU219" s="150"/>
      <c r="BV219" s="150"/>
      <c r="BW219" s="150"/>
      <c r="BX219" s="150"/>
      <c r="BY219" s="150"/>
      <c r="BZ219" s="150"/>
      <c r="CA219" s="150"/>
      <c r="CB219" s="150"/>
      <c r="CC219" s="150"/>
      <c r="CD219" s="150"/>
      <c r="CE219" s="150"/>
      <c r="CF219" s="150"/>
      <c r="CG219" s="150"/>
      <c r="CH219" s="150"/>
      <c r="CI219" s="150"/>
      <c r="CJ219" s="150"/>
      <c r="CK219" s="150"/>
      <c r="CL219" s="150"/>
      <c r="CM219" s="150"/>
      <c r="CN219" s="150"/>
      <c r="CO219" s="150"/>
      <c r="CP219" s="150"/>
      <c r="CQ219" s="150"/>
      <c r="CR219" s="150"/>
      <c r="CS219" s="150"/>
      <c r="CT219" s="150"/>
      <c r="CU219" s="150"/>
      <c r="CV219" s="150"/>
      <c r="CW219" s="150"/>
      <c r="CX219" s="150"/>
      <c r="CY219" s="150"/>
      <c r="CZ219" s="150"/>
      <c r="DA219" s="150"/>
      <c r="DB219" s="150"/>
      <c r="DC219" s="150"/>
      <c r="DD219" s="150"/>
      <c r="DE219" s="150"/>
      <c r="DF219" s="150"/>
    </row>
    <row r="220" spans="1:110" ht="42.75" x14ac:dyDescent="0.25">
      <c r="A220" s="216"/>
      <c r="B220" s="296" t="s">
        <v>431</v>
      </c>
      <c r="C220" s="216"/>
      <c r="D220" s="157" t="s">
        <v>188</v>
      </c>
      <c r="E220" s="158"/>
      <c r="F220" s="167"/>
      <c r="G220" s="167"/>
      <c r="H220" s="167"/>
      <c r="I220" s="326"/>
      <c r="J220" s="167">
        <f t="shared" si="7"/>
        <v>0</v>
      </c>
      <c r="K220" s="167"/>
      <c r="L220" s="167">
        <f t="shared" si="8"/>
        <v>0</v>
      </c>
      <c r="M220" s="158"/>
      <c r="N220" s="158"/>
      <c r="O220" s="158"/>
      <c r="P220" s="158"/>
      <c r="Q220" s="254"/>
      <c r="R220" s="222"/>
      <c r="S220" s="229" t="s">
        <v>572</v>
      </c>
      <c r="T220" s="229"/>
      <c r="U220" s="229"/>
      <c r="V220" s="229"/>
      <c r="W220" s="229"/>
      <c r="X220" s="229"/>
      <c r="Y220" s="229"/>
      <c r="Z220" s="237"/>
      <c r="AA220" s="238"/>
      <c r="AB220" s="50"/>
      <c r="AC220" s="50"/>
      <c r="AD220" s="50"/>
      <c r="AE220" s="50"/>
      <c r="AF220" s="50"/>
      <c r="AG220" s="50"/>
      <c r="AH220" s="50"/>
      <c r="AI220" s="50"/>
      <c r="AJ220" s="50"/>
      <c r="AK220" s="50"/>
      <c r="AL220" s="50"/>
      <c r="AM220" s="50"/>
      <c r="AN220" s="50"/>
      <c r="AO220" s="50"/>
      <c r="AP220" s="50"/>
      <c r="AQ220" s="50"/>
      <c r="AR220" s="50"/>
      <c r="AS220" s="50"/>
      <c r="AT220" s="50"/>
      <c r="AU220" s="50"/>
      <c r="AV220" s="50"/>
      <c r="AW220" s="50"/>
      <c r="AX220" s="50"/>
      <c r="AY220" s="50"/>
      <c r="AZ220" s="50"/>
      <c r="BA220" s="50"/>
      <c r="BB220" s="50"/>
      <c r="BC220" s="50"/>
      <c r="BD220" s="50"/>
      <c r="BE220" s="50"/>
      <c r="BF220" s="50"/>
      <c r="BG220" s="50"/>
      <c r="BH220" s="50"/>
      <c r="BI220" s="50"/>
      <c r="BJ220" s="50"/>
      <c r="BK220" s="50"/>
      <c r="BL220" s="50"/>
      <c r="BM220" s="50"/>
      <c r="BN220" s="50"/>
      <c r="BO220" s="50"/>
      <c r="BP220" s="50"/>
      <c r="BQ220" s="50"/>
      <c r="BR220" s="50"/>
      <c r="BS220" s="50"/>
      <c r="BT220" s="50"/>
      <c r="BU220" s="50"/>
      <c r="BV220" s="50"/>
      <c r="BW220" s="50"/>
      <c r="BX220" s="50"/>
      <c r="BY220" s="50"/>
      <c r="BZ220" s="50"/>
      <c r="CA220" s="50"/>
      <c r="CB220" s="50"/>
      <c r="CC220" s="50"/>
      <c r="CD220" s="50"/>
      <c r="CE220" s="50"/>
      <c r="CF220" s="50"/>
      <c r="CG220" s="50"/>
      <c r="CH220" s="50"/>
      <c r="CI220" s="50"/>
      <c r="CJ220" s="50"/>
      <c r="CK220" s="50"/>
      <c r="CL220" s="50"/>
      <c r="CM220" s="50"/>
      <c r="CN220" s="50"/>
      <c r="CO220" s="50"/>
      <c r="CP220" s="50"/>
      <c r="CQ220" s="50"/>
      <c r="CR220" s="50"/>
      <c r="CS220" s="50"/>
      <c r="CT220" s="50"/>
      <c r="CU220" s="50"/>
      <c r="CV220" s="50"/>
      <c r="CW220" s="50"/>
      <c r="CX220" s="50"/>
      <c r="CY220" s="50"/>
      <c r="CZ220" s="50"/>
      <c r="DA220" s="50"/>
      <c r="DB220" s="50"/>
      <c r="DC220" s="50"/>
      <c r="DD220" s="50"/>
      <c r="DE220" s="50"/>
      <c r="DF220" s="50"/>
    </row>
    <row r="221" spans="1:110" ht="45" x14ac:dyDescent="0.25">
      <c r="A221" s="296"/>
      <c r="B221" s="296"/>
      <c r="C221" s="296"/>
      <c r="D221" s="299" t="s">
        <v>609</v>
      </c>
      <c r="E221" s="158"/>
      <c r="F221" s="167"/>
      <c r="G221" s="167"/>
      <c r="H221" s="167"/>
      <c r="I221" s="326">
        <v>300</v>
      </c>
      <c r="J221" s="167">
        <f t="shared" si="7"/>
        <v>0</v>
      </c>
      <c r="K221" s="167"/>
      <c r="L221" s="320">
        <v>360</v>
      </c>
      <c r="M221" s="158"/>
      <c r="N221" s="158"/>
      <c r="O221" s="158"/>
      <c r="P221" s="158"/>
      <c r="Q221" s="160" t="s">
        <v>838</v>
      </c>
      <c r="R221" s="222"/>
      <c r="S221" s="229" t="s">
        <v>572</v>
      </c>
      <c r="T221" s="229"/>
      <c r="U221" s="229"/>
      <c r="V221" s="229"/>
      <c r="W221" s="229"/>
      <c r="X221" s="229"/>
      <c r="Y221" s="229"/>
      <c r="Z221" s="237"/>
      <c r="AA221" s="238"/>
      <c r="AB221" s="50"/>
      <c r="AC221" s="50"/>
      <c r="AD221" s="50"/>
      <c r="AE221" s="50"/>
      <c r="AF221" s="50"/>
      <c r="AG221" s="50"/>
      <c r="AH221" s="50"/>
      <c r="AI221" s="50"/>
      <c r="AJ221" s="50"/>
      <c r="AK221" s="50"/>
      <c r="AL221" s="50"/>
      <c r="AM221" s="50"/>
      <c r="AN221" s="50"/>
      <c r="AO221" s="50"/>
      <c r="AP221" s="50"/>
      <c r="AQ221" s="50"/>
      <c r="AR221" s="50"/>
      <c r="AS221" s="50"/>
      <c r="AT221" s="50"/>
      <c r="AU221" s="50"/>
      <c r="AV221" s="50"/>
      <c r="AW221" s="50"/>
      <c r="AX221" s="50"/>
      <c r="AY221" s="50"/>
      <c r="AZ221" s="50"/>
      <c r="BA221" s="50"/>
      <c r="BB221" s="50"/>
      <c r="BC221" s="50"/>
      <c r="BD221" s="50"/>
      <c r="BE221" s="50"/>
      <c r="BF221" s="50"/>
      <c r="BG221" s="50"/>
      <c r="BH221" s="50"/>
      <c r="BI221" s="50"/>
      <c r="BJ221" s="50"/>
      <c r="BK221" s="50"/>
      <c r="BL221" s="50"/>
      <c r="BM221" s="50"/>
      <c r="BN221" s="50"/>
      <c r="BO221" s="50"/>
      <c r="BP221" s="50"/>
      <c r="BQ221" s="50"/>
      <c r="BR221" s="50"/>
      <c r="BS221" s="50"/>
      <c r="BT221" s="50"/>
      <c r="BU221" s="50"/>
      <c r="BV221" s="50"/>
      <c r="BW221" s="50"/>
      <c r="BX221" s="50"/>
      <c r="BY221" s="50"/>
      <c r="BZ221" s="50"/>
      <c r="CA221" s="50"/>
      <c r="CB221" s="50"/>
      <c r="CC221" s="50"/>
      <c r="CD221" s="50"/>
      <c r="CE221" s="50"/>
      <c r="CF221" s="50"/>
      <c r="CG221" s="50"/>
      <c r="CH221" s="50"/>
      <c r="CI221" s="50"/>
      <c r="CJ221" s="50"/>
      <c r="CK221" s="50"/>
      <c r="CL221" s="50"/>
      <c r="CM221" s="50"/>
      <c r="CN221" s="50"/>
      <c r="CO221" s="50"/>
      <c r="CP221" s="50"/>
      <c r="CQ221" s="50"/>
      <c r="CR221" s="50"/>
      <c r="CS221" s="50"/>
      <c r="CT221" s="50"/>
      <c r="CU221" s="50"/>
      <c r="CV221" s="50"/>
      <c r="CW221" s="50"/>
      <c r="CX221" s="50"/>
      <c r="CY221" s="50"/>
      <c r="CZ221" s="50"/>
      <c r="DA221" s="50"/>
      <c r="DB221" s="50"/>
      <c r="DC221" s="50"/>
      <c r="DD221" s="50"/>
      <c r="DE221" s="50"/>
      <c r="DF221" s="50"/>
    </row>
    <row r="222" spans="1:110" ht="45" x14ac:dyDescent="0.25">
      <c r="A222" s="296"/>
      <c r="B222" s="296"/>
      <c r="C222" s="296"/>
      <c r="D222" s="299"/>
      <c r="E222" s="158"/>
      <c r="F222" s="167"/>
      <c r="G222" s="167"/>
      <c r="H222" s="167"/>
      <c r="I222" s="326">
        <v>300</v>
      </c>
      <c r="J222" s="167">
        <f t="shared" si="7"/>
        <v>0</v>
      </c>
      <c r="K222" s="167"/>
      <c r="L222" s="320"/>
      <c r="M222" s="158"/>
      <c r="N222" s="158"/>
      <c r="O222" s="158"/>
      <c r="P222" s="158"/>
      <c r="Q222" s="160" t="s">
        <v>839</v>
      </c>
      <c r="R222" s="222"/>
      <c r="S222" s="229" t="s">
        <v>572</v>
      </c>
      <c r="T222" s="229"/>
      <c r="U222" s="229"/>
      <c r="V222" s="229"/>
      <c r="W222" s="229"/>
      <c r="X222" s="229"/>
      <c r="Y222" s="229"/>
      <c r="Z222" s="237"/>
      <c r="AA222" s="238"/>
      <c r="AB222" s="50"/>
      <c r="AC222" s="50"/>
      <c r="AD222" s="50"/>
      <c r="AE222" s="50"/>
      <c r="AF222" s="50"/>
      <c r="AG222" s="50"/>
      <c r="AH222" s="50"/>
      <c r="AI222" s="50"/>
      <c r="AJ222" s="50"/>
      <c r="AK222" s="50"/>
      <c r="AL222" s="50"/>
      <c r="AM222" s="50"/>
      <c r="AN222" s="50"/>
      <c r="AO222" s="50"/>
      <c r="AP222" s="50"/>
      <c r="AQ222" s="50"/>
      <c r="AR222" s="50"/>
      <c r="AS222" s="50"/>
      <c r="AT222" s="50"/>
      <c r="AU222" s="50"/>
      <c r="AV222" s="50"/>
      <c r="AW222" s="50"/>
      <c r="AX222" s="50"/>
      <c r="AY222" s="50"/>
      <c r="AZ222" s="50"/>
      <c r="BA222" s="50"/>
      <c r="BB222" s="50"/>
      <c r="BC222" s="50"/>
      <c r="BD222" s="50"/>
      <c r="BE222" s="50"/>
      <c r="BF222" s="50"/>
      <c r="BG222" s="50"/>
      <c r="BH222" s="50"/>
      <c r="BI222" s="50"/>
      <c r="BJ222" s="50"/>
      <c r="BK222" s="50"/>
      <c r="BL222" s="50"/>
      <c r="BM222" s="50"/>
      <c r="BN222" s="50"/>
      <c r="BO222" s="50"/>
      <c r="BP222" s="50"/>
      <c r="BQ222" s="50"/>
      <c r="BR222" s="50"/>
      <c r="BS222" s="50"/>
      <c r="BT222" s="50"/>
      <c r="BU222" s="50"/>
      <c r="BV222" s="50"/>
      <c r="BW222" s="50"/>
      <c r="BX222" s="50"/>
      <c r="BY222" s="50"/>
      <c r="BZ222" s="50"/>
      <c r="CA222" s="50"/>
      <c r="CB222" s="50"/>
      <c r="CC222" s="50"/>
      <c r="CD222" s="50"/>
      <c r="CE222" s="50"/>
      <c r="CF222" s="50"/>
      <c r="CG222" s="50"/>
      <c r="CH222" s="50"/>
      <c r="CI222" s="50"/>
      <c r="CJ222" s="50"/>
      <c r="CK222" s="50"/>
      <c r="CL222" s="50"/>
      <c r="CM222" s="50"/>
      <c r="CN222" s="50"/>
      <c r="CO222" s="50"/>
      <c r="CP222" s="50"/>
      <c r="CQ222" s="50"/>
      <c r="CR222" s="50"/>
      <c r="CS222" s="50"/>
      <c r="CT222" s="50"/>
      <c r="CU222" s="50"/>
      <c r="CV222" s="50"/>
      <c r="CW222" s="50"/>
      <c r="CX222" s="50"/>
      <c r="CY222" s="50"/>
      <c r="CZ222" s="50"/>
      <c r="DA222" s="50"/>
      <c r="DB222" s="50"/>
      <c r="DC222" s="50"/>
      <c r="DD222" s="50"/>
      <c r="DE222" s="50"/>
      <c r="DF222" s="50"/>
    </row>
    <row r="223" spans="1:110" ht="45" x14ac:dyDescent="0.25">
      <c r="A223" s="296"/>
      <c r="B223" s="296"/>
      <c r="C223" s="296"/>
      <c r="D223" s="299"/>
      <c r="E223" s="158"/>
      <c r="F223" s="167"/>
      <c r="G223" s="167"/>
      <c r="H223" s="167"/>
      <c r="I223" s="326">
        <v>300</v>
      </c>
      <c r="J223" s="167">
        <f t="shared" si="7"/>
        <v>0</v>
      </c>
      <c r="K223" s="167"/>
      <c r="L223" s="320"/>
      <c r="M223" s="158"/>
      <c r="N223" s="158"/>
      <c r="O223" s="158"/>
      <c r="P223" s="158"/>
      <c r="Q223" s="160" t="s">
        <v>840</v>
      </c>
      <c r="R223" s="222"/>
      <c r="S223" s="229" t="s">
        <v>572</v>
      </c>
      <c r="T223" s="229"/>
      <c r="U223" s="229"/>
      <c r="V223" s="229"/>
      <c r="W223" s="229"/>
      <c r="X223" s="229"/>
      <c r="Y223" s="229"/>
      <c r="Z223" s="237"/>
      <c r="AA223" s="238"/>
      <c r="AB223" s="50"/>
      <c r="AC223" s="50"/>
      <c r="AD223" s="50"/>
      <c r="AE223" s="50"/>
      <c r="AF223" s="50"/>
      <c r="AG223" s="50"/>
      <c r="AH223" s="50"/>
      <c r="AI223" s="50"/>
      <c r="AJ223" s="50"/>
      <c r="AK223" s="50"/>
      <c r="AL223" s="50"/>
      <c r="AM223" s="50"/>
      <c r="AN223" s="50"/>
      <c r="AO223" s="50"/>
      <c r="AP223" s="50"/>
      <c r="AQ223" s="50"/>
      <c r="AR223" s="50"/>
      <c r="AS223" s="50"/>
      <c r="AT223" s="50"/>
      <c r="AU223" s="50"/>
      <c r="AV223" s="50"/>
      <c r="AW223" s="50"/>
      <c r="AX223" s="50"/>
      <c r="AY223" s="50"/>
      <c r="AZ223" s="50"/>
      <c r="BA223" s="50"/>
      <c r="BB223" s="50"/>
      <c r="BC223" s="50"/>
      <c r="BD223" s="50"/>
      <c r="BE223" s="50"/>
      <c r="BF223" s="50"/>
      <c r="BG223" s="50"/>
      <c r="BH223" s="50"/>
      <c r="BI223" s="50"/>
      <c r="BJ223" s="50"/>
      <c r="BK223" s="50"/>
      <c r="BL223" s="50"/>
      <c r="BM223" s="50"/>
      <c r="BN223" s="50"/>
      <c r="BO223" s="50"/>
      <c r="BP223" s="50"/>
      <c r="BQ223" s="50"/>
      <c r="BR223" s="50"/>
      <c r="BS223" s="50"/>
      <c r="BT223" s="50"/>
      <c r="BU223" s="50"/>
      <c r="BV223" s="50"/>
      <c r="BW223" s="50"/>
      <c r="BX223" s="50"/>
      <c r="BY223" s="50"/>
      <c r="BZ223" s="50"/>
      <c r="CA223" s="50"/>
      <c r="CB223" s="50"/>
      <c r="CC223" s="50"/>
      <c r="CD223" s="50"/>
      <c r="CE223" s="50"/>
      <c r="CF223" s="50"/>
      <c r="CG223" s="50"/>
      <c r="CH223" s="50"/>
      <c r="CI223" s="50"/>
      <c r="CJ223" s="50"/>
      <c r="CK223" s="50"/>
      <c r="CL223" s="50"/>
      <c r="CM223" s="50"/>
      <c r="CN223" s="50"/>
      <c r="CO223" s="50"/>
      <c r="CP223" s="50"/>
      <c r="CQ223" s="50"/>
      <c r="CR223" s="50"/>
      <c r="CS223" s="50"/>
      <c r="CT223" s="50"/>
      <c r="CU223" s="50"/>
      <c r="CV223" s="50"/>
      <c r="CW223" s="50"/>
      <c r="CX223" s="50"/>
      <c r="CY223" s="50"/>
      <c r="CZ223" s="50"/>
      <c r="DA223" s="50"/>
      <c r="DB223" s="50"/>
      <c r="DC223" s="50"/>
      <c r="DD223" s="50"/>
      <c r="DE223" s="50"/>
      <c r="DF223" s="50"/>
    </row>
    <row r="224" spans="1:110" s="151" customFormat="1" ht="60" x14ac:dyDescent="0.25">
      <c r="A224" s="216">
        <v>63</v>
      </c>
      <c r="B224" s="296"/>
      <c r="C224" s="216"/>
      <c r="D224" s="159" t="s">
        <v>611</v>
      </c>
      <c r="E224" s="158"/>
      <c r="F224" s="167"/>
      <c r="G224" s="167"/>
      <c r="H224" s="167"/>
      <c r="I224" s="326">
        <v>450</v>
      </c>
      <c r="J224" s="167">
        <f t="shared" si="7"/>
        <v>0</v>
      </c>
      <c r="K224" s="167"/>
      <c r="L224" s="167">
        <v>650</v>
      </c>
      <c r="M224" s="158"/>
      <c r="N224" s="158"/>
      <c r="O224" s="158"/>
      <c r="P224" s="158"/>
      <c r="Q224" s="160" t="s">
        <v>610</v>
      </c>
      <c r="R224" s="224"/>
      <c r="S224" s="230" t="s">
        <v>572</v>
      </c>
      <c r="T224" s="230"/>
      <c r="U224" s="230"/>
      <c r="V224" s="230"/>
      <c r="W224" s="230"/>
      <c r="X224" s="230"/>
      <c r="Y224" s="230"/>
      <c r="Z224" s="241"/>
      <c r="AA224" s="240">
        <v>450</v>
      </c>
      <c r="AB224" s="150"/>
      <c r="AC224" s="150"/>
      <c r="AD224" s="150"/>
      <c r="AE224" s="150"/>
      <c r="AF224" s="150"/>
      <c r="AG224" s="150"/>
      <c r="AH224" s="150"/>
      <c r="AI224" s="150"/>
      <c r="AJ224" s="150"/>
      <c r="AK224" s="150"/>
      <c r="AL224" s="150"/>
      <c r="AM224" s="150"/>
      <c r="AN224" s="150"/>
      <c r="AO224" s="150"/>
      <c r="AP224" s="150"/>
      <c r="AQ224" s="150"/>
      <c r="AR224" s="150"/>
      <c r="AS224" s="150"/>
      <c r="AT224" s="150"/>
      <c r="AU224" s="150"/>
      <c r="AV224" s="150"/>
      <c r="AW224" s="150"/>
      <c r="AX224" s="150"/>
      <c r="AY224" s="150"/>
      <c r="AZ224" s="150"/>
      <c r="BA224" s="150"/>
      <c r="BB224" s="150"/>
      <c r="BC224" s="150"/>
      <c r="BD224" s="150"/>
      <c r="BE224" s="150"/>
      <c r="BF224" s="150"/>
      <c r="BG224" s="150"/>
      <c r="BH224" s="150"/>
      <c r="BI224" s="150"/>
      <c r="BJ224" s="150"/>
      <c r="BK224" s="150"/>
      <c r="BL224" s="150"/>
      <c r="BM224" s="150"/>
      <c r="BN224" s="150"/>
      <c r="BO224" s="150"/>
      <c r="BP224" s="150"/>
      <c r="BQ224" s="150"/>
      <c r="BR224" s="150"/>
      <c r="BS224" s="150"/>
      <c r="BT224" s="150"/>
      <c r="BU224" s="150"/>
      <c r="BV224" s="150"/>
      <c r="BW224" s="150"/>
      <c r="BX224" s="150"/>
      <c r="BY224" s="150"/>
      <c r="BZ224" s="150"/>
      <c r="CA224" s="150"/>
      <c r="CB224" s="150"/>
      <c r="CC224" s="150"/>
      <c r="CD224" s="150"/>
      <c r="CE224" s="150"/>
      <c r="CF224" s="150"/>
      <c r="CG224" s="150"/>
      <c r="CH224" s="150"/>
      <c r="CI224" s="150"/>
      <c r="CJ224" s="150"/>
      <c r="CK224" s="150"/>
      <c r="CL224" s="150"/>
      <c r="CM224" s="150"/>
      <c r="CN224" s="150"/>
      <c r="CO224" s="150"/>
      <c r="CP224" s="150"/>
      <c r="CQ224" s="150"/>
      <c r="CR224" s="150"/>
      <c r="CS224" s="150"/>
      <c r="CT224" s="150"/>
      <c r="CU224" s="150"/>
      <c r="CV224" s="150"/>
      <c r="CW224" s="150"/>
      <c r="CX224" s="150"/>
      <c r="CY224" s="150"/>
      <c r="CZ224" s="150"/>
      <c r="DA224" s="150"/>
      <c r="DB224" s="150"/>
      <c r="DC224" s="150"/>
      <c r="DD224" s="150"/>
      <c r="DE224" s="150"/>
      <c r="DF224" s="150"/>
    </row>
    <row r="225" spans="1:110" s="151" customFormat="1" ht="45" x14ac:dyDescent="0.25">
      <c r="A225" s="216">
        <v>64</v>
      </c>
      <c r="B225" s="296"/>
      <c r="C225" s="216"/>
      <c r="D225" s="159" t="s">
        <v>613</v>
      </c>
      <c r="E225" s="158"/>
      <c r="F225" s="167"/>
      <c r="G225" s="167"/>
      <c r="H225" s="167"/>
      <c r="I225" s="326">
        <v>450</v>
      </c>
      <c r="J225" s="167">
        <f t="shared" si="7"/>
        <v>0</v>
      </c>
      <c r="K225" s="167"/>
      <c r="L225" s="167">
        <v>600</v>
      </c>
      <c r="M225" s="158"/>
      <c r="N225" s="158"/>
      <c r="O225" s="158"/>
      <c r="P225" s="158"/>
      <c r="Q225" s="160" t="s">
        <v>612</v>
      </c>
      <c r="R225" s="224"/>
      <c r="S225" s="230" t="s">
        <v>572</v>
      </c>
      <c r="T225" s="230"/>
      <c r="U225" s="230"/>
      <c r="V225" s="230"/>
      <c r="W225" s="230"/>
      <c r="X225" s="230"/>
      <c r="Y225" s="230"/>
      <c r="Z225" s="241"/>
      <c r="AA225" s="240">
        <v>450</v>
      </c>
      <c r="AB225" s="150"/>
      <c r="AC225" s="150"/>
      <c r="AD225" s="150"/>
      <c r="AE225" s="150"/>
      <c r="AF225" s="150"/>
      <c r="AG225" s="150"/>
      <c r="AH225" s="150"/>
      <c r="AI225" s="150"/>
      <c r="AJ225" s="150"/>
      <c r="AK225" s="150"/>
      <c r="AL225" s="150"/>
      <c r="AM225" s="150"/>
      <c r="AN225" s="150"/>
      <c r="AO225" s="150"/>
      <c r="AP225" s="150"/>
      <c r="AQ225" s="150"/>
      <c r="AR225" s="150"/>
      <c r="AS225" s="150"/>
      <c r="AT225" s="150"/>
      <c r="AU225" s="150"/>
      <c r="AV225" s="150"/>
      <c r="AW225" s="150"/>
      <c r="AX225" s="150"/>
      <c r="AY225" s="150"/>
      <c r="AZ225" s="150"/>
      <c r="BA225" s="150"/>
      <c r="BB225" s="150"/>
      <c r="BC225" s="150"/>
      <c r="BD225" s="150"/>
      <c r="BE225" s="150"/>
      <c r="BF225" s="150"/>
      <c r="BG225" s="150"/>
      <c r="BH225" s="150"/>
      <c r="BI225" s="150"/>
      <c r="BJ225" s="150"/>
      <c r="BK225" s="150"/>
      <c r="BL225" s="150"/>
      <c r="BM225" s="150"/>
      <c r="BN225" s="150"/>
      <c r="BO225" s="150"/>
      <c r="BP225" s="150"/>
      <c r="BQ225" s="150"/>
      <c r="BR225" s="150"/>
      <c r="BS225" s="150"/>
      <c r="BT225" s="150"/>
      <c r="BU225" s="150"/>
      <c r="BV225" s="150"/>
      <c r="BW225" s="150"/>
      <c r="BX225" s="150"/>
      <c r="BY225" s="150"/>
      <c r="BZ225" s="150"/>
      <c r="CA225" s="150"/>
      <c r="CB225" s="150"/>
      <c r="CC225" s="150"/>
      <c r="CD225" s="150"/>
      <c r="CE225" s="150"/>
      <c r="CF225" s="150"/>
      <c r="CG225" s="150"/>
      <c r="CH225" s="150"/>
      <c r="CI225" s="150"/>
      <c r="CJ225" s="150"/>
      <c r="CK225" s="150"/>
      <c r="CL225" s="150"/>
      <c r="CM225" s="150"/>
      <c r="CN225" s="150"/>
      <c r="CO225" s="150"/>
      <c r="CP225" s="150"/>
      <c r="CQ225" s="150"/>
      <c r="CR225" s="150"/>
      <c r="CS225" s="150"/>
      <c r="CT225" s="150"/>
      <c r="CU225" s="150"/>
      <c r="CV225" s="150"/>
      <c r="CW225" s="150"/>
      <c r="CX225" s="150"/>
      <c r="CY225" s="150"/>
      <c r="CZ225" s="150"/>
      <c r="DA225" s="150"/>
      <c r="DB225" s="150"/>
      <c r="DC225" s="150"/>
      <c r="DD225" s="150"/>
      <c r="DE225" s="150"/>
      <c r="DF225" s="150"/>
    </row>
    <row r="226" spans="1:110" x14ac:dyDescent="0.25">
      <c r="A226" s="216"/>
      <c r="B226" s="296" t="s">
        <v>432</v>
      </c>
      <c r="C226" s="216"/>
      <c r="D226" s="157" t="s">
        <v>189</v>
      </c>
      <c r="E226" s="158"/>
      <c r="F226" s="167"/>
      <c r="G226" s="167"/>
      <c r="H226" s="167"/>
      <c r="I226" s="326"/>
      <c r="J226" s="167">
        <f t="shared" si="7"/>
        <v>0</v>
      </c>
      <c r="K226" s="167"/>
      <c r="L226" s="167">
        <f t="shared" si="8"/>
        <v>0</v>
      </c>
      <c r="M226" s="158"/>
      <c r="N226" s="158"/>
      <c r="O226" s="158"/>
      <c r="P226" s="158"/>
      <c r="Q226" s="254"/>
      <c r="R226" s="222"/>
      <c r="S226" s="229" t="s">
        <v>572</v>
      </c>
      <c r="T226" s="229"/>
      <c r="U226" s="229"/>
      <c r="V226" s="229"/>
      <c r="W226" s="229"/>
      <c r="X226" s="229"/>
      <c r="Y226" s="229"/>
      <c r="Z226" s="237"/>
      <c r="AA226" s="238"/>
      <c r="AC226" s="50"/>
      <c r="AD226" s="50"/>
      <c r="AE226" s="50"/>
      <c r="AF226" s="50"/>
      <c r="AG226" s="50"/>
      <c r="AH226" s="50"/>
      <c r="AI226" s="50"/>
      <c r="AJ226" s="50"/>
      <c r="AK226" s="50"/>
      <c r="AL226" s="50"/>
      <c r="AM226" s="50"/>
      <c r="AN226" s="50"/>
      <c r="AO226" s="50"/>
      <c r="AP226" s="50"/>
      <c r="AQ226" s="50"/>
      <c r="AR226" s="50"/>
      <c r="AS226" s="50"/>
      <c r="AT226" s="50"/>
      <c r="AU226" s="50"/>
      <c r="AV226" s="50"/>
      <c r="AW226" s="50"/>
      <c r="AX226" s="50"/>
      <c r="AY226" s="50"/>
      <c r="AZ226" s="50"/>
      <c r="BA226" s="50"/>
      <c r="BB226" s="50"/>
      <c r="BC226" s="50"/>
      <c r="BD226" s="50"/>
      <c r="BE226" s="50"/>
      <c r="BF226" s="50"/>
      <c r="BG226" s="50"/>
      <c r="BH226" s="50"/>
      <c r="BI226" s="50"/>
      <c r="BJ226" s="50"/>
      <c r="BK226" s="50"/>
      <c r="BL226" s="50"/>
      <c r="BM226" s="50"/>
      <c r="BN226" s="50"/>
      <c r="BO226" s="50"/>
      <c r="BP226" s="50"/>
      <c r="BQ226" s="50"/>
      <c r="BR226" s="50"/>
      <c r="BS226" s="50"/>
      <c r="BT226" s="50"/>
      <c r="BU226" s="50"/>
      <c r="BV226" s="50"/>
      <c r="BW226" s="50"/>
      <c r="BX226" s="50"/>
      <c r="BY226" s="50"/>
      <c r="BZ226" s="50"/>
      <c r="CA226" s="50"/>
      <c r="CB226" s="50"/>
      <c r="CC226" s="50"/>
      <c r="CD226" s="50"/>
      <c r="CE226" s="50"/>
      <c r="CF226" s="50"/>
      <c r="CG226" s="50"/>
      <c r="CH226" s="50"/>
      <c r="CI226" s="50"/>
      <c r="CJ226" s="50"/>
      <c r="CK226" s="50"/>
      <c r="CL226" s="50"/>
      <c r="CM226" s="50"/>
      <c r="CN226" s="50"/>
      <c r="CO226" s="50"/>
      <c r="CP226" s="50"/>
      <c r="CQ226" s="50"/>
      <c r="CR226" s="50"/>
      <c r="CS226" s="50"/>
      <c r="CT226" s="50"/>
      <c r="CU226" s="50"/>
      <c r="CV226" s="50"/>
      <c r="CW226" s="50"/>
      <c r="CX226" s="50"/>
      <c r="CY226" s="50"/>
      <c r="CZ226" s="50"/>
      <c r="DA226" s="50"/>
      <c r="DB226" s="50"/>
      <c r="DC226" s="50"/>
      <c r="DD226" s="50"/>
      <c r="DE226" s="50"/>
      <c r="DF226" s="50"/>
    </row>
    <row r="227" spans="1:110" s="151" customFormat="1" ht="75" x14ac:dyDescent="0.25">
      <c r="A227" s="216">
        <v>65</v>
      </c>
      <c r="B227" s="296"/>
      <c r="C227" s="216"/>
      <c r="D227" s="159" t="s">
        <v>614</v>
      </c>
      <c r="E227" s="158">
        <f>+'[3]R2 DUC THINH1 '!W597</f>
        <v>2</v>
      </c>
      <c r="F227" s="331">
        <f>+'[3]R2 DUC THINH1 '!X597</f>
        <v>529.83230000000003</v>
      </c>
      <c r="G227" s="331">
        <f>+'[3]R2 DUC THINH1 '!Y597</f>
        <v>528.78503750000004</v>
      </c>
      <c r="H227" s="331">
        <f>+'[3]R2 DUC THINH1 '!Z597</f>
        <v>527.73777500000006</v>
      </c>
      <c r="I227" s="332">
        <v>450</v>
      </c>
      <c r="J227" s="331">
        <f t="shared" si="7"/>
        <v>528.78503750000004</v>
      </c>
      <c r="K227" s="331"/>
      <c r="L227" s="331">
        <v>550</v>
      </c>
      <c r="M227" s="158"/>
      <c r="N227" s="158"/>
      <c r="O227" s="158"/>
      <c r="P227" s="158"/>
      <c r="Q227" s="160" t="s">
        <v>642</v>
      </c>
      <c r="R227" s="224"/>
      <c r="S227" s="230" t="s">
        <v>572</v>
      </c>
      <c r="T227" s="230"/>
      <c r="U227" s="230"/>
      <c r="V227" s="230"/>
      <c r="W227" s="230"/>
      <c r="X227" s="230"/>
      <c r="Y227" s="230"/>
      <c r="Z227" s="241"/>
      <c r="AA227" s="240">
        <v>450</v>
      </c>
      <c r="AB227" s="150"/>
      <c r="AC227" s="150"/>
      <c r="AD227" s="150"/>
      <c r="AE227" s="150"/>
      <c r="AF227" s="150"/>
      <c r="AG227" s="150"/>
      <c r="AH227" s="150"/>
      <c r="AI227" s="150"/>
      <c r="AJ227" s="150"/>
      <c r="AK227" s="150"/>
      <c r="AL227" s="150"/>
      <c r="AM227" s="150"/>
      <c r="AN227" s="150"/>
      <c r="AO227" s="150"/>
      <c r="AP227" s="150"/>
      <c r="AQ227" s="150"/>
      <c r="AR227" s="150"/>
      <c r="AS227" s="150"/>
      <c r="AT227" s="150"/>
      <c r="AU227" s="150"/>
      <c r="AV227" s="150"/>
      <c r="AW227" s="150"/>
      <c r="AX227" s="150"/>
      <c r="AY227" s="150"/>
      <c r="AZ227" s="150"/>
      <c r="BA227" s="150"/>
      <c r="BB227" s="150"/>
      <c r="BC227" s="150"/>
      <c r="BD227" s="150"/>
      <c r="BE227" s="150"/>
      <c r="BF227" s="150"/>
      <c r="BG227" s="150"/>
      <c r="BH227" s="150"/>
      <c r="BI227" s="150"/>
      <c r="BJ227" s="150"/>
      <c r="BK227" s="150"/>
      <c r="BL227" s="150"/>
      <c r="BM227" s="150"/>
      <c r="BN227" s="150"/>
      <c r="BO227" s="150"/>
      <c r="BP227" s="150"/>
      <c r="BQ227" s="150"/>
      <c r="BR227" s="150"/>
      <c r="BS227" s="150"/>
      <c r="BT227" s="150"/>
      <c r="BU227" s="150"/>
      <c r="BV227" s="150"/>
      <c r="BW227" s="150"/>
      <c r="BX227" s="150"/>
      <c r="BY227" s="150"/>
      <c r="BZ227" s="150"/>
      <c r="CA227" s="150"/>
      <c r="CB227" s="150"/>
      <c r="CC227" s="150"/>
      <c r="CD227" s="150"/>
      <c r="CE227" s="150"/>
      <c r="CF227" s="150"/>
      <c r="CG227" s="150"/>
      <c r="CH227" s="150"/>
      <c r="CI227" s="150"/>
      <c r="CJ227" s="150"/>
      <c r="CK227" s="150"/>
      <c r="CL227" s="150"/>
      <c r="CM227" s="150"/>
      <c r="CN227" s="150"/>
      <c r="CO227" s="150"/>
      <c r="CP227" s="150"/>
      <c r="CQ227" s="150"/>
      <c r="CR227" s="150"/>
      <c r="CS227" s="150"/>
      <c r="CT227" s="150"/>
      <c r="CU227" s="150"/>
      <c r="CV227" s="150"/>
      <c r="CW227" s="150"/>
      <c r="CX227" s="150"/>
      <c r="CY227" s="150"/>
      <c r="CZ227" s="150"/>
      <c r="DA227" s="150"/>
      <c r="DB227" s="150"/>
      <c r="DC227" s="150"/>
      <c r="DD227" s="150"/>
      <c r="DE227" s="150"/>
      <c r="DF227" s="150"/>
    </row>
    <row r="228" spans="1:110" s="151" customFormat="1" ht="60" x14ac:dyDescent="0.25">
      <c r="A228" s="216">
        <v>66</v>
      </c>
      <c r="B228" s="296"/>
      <c r="C228" s="216"/>
      <c r="D228" s="160" t="s">
        <v>616</v>
      </c>
      <c r="E228" s="158"/>
      <c r="F228" s="167"/>
      <c r="G228" s="167"/>
      <c r="H228" s="167"/>
      <c r="I228" s="326">
        <v>450</v>
      </c>
      <c r="J228" s="167">
        <f t="shared" si="7"/>
        <v>0</v>
      </c>
      <c r="K228" s="167"/>
      <c r="L228" s="167">
        <v>500</v>
      </c>
      <c r="M228" s="158"/>
      <c r="N228" s="158"/>
      <c r="O228" s="158"/>
      <c r="P228" s="158"/>
      <c r="Q228" s="160" t="s">
        <v>615</v>
      </c>
      <c r="R228" s="224"/>
      <c r="S228" s="230" t="s">
        <v>572</v>
      </c>
      <c r="T228" s="230"/>
      <c r="U228" s="230"/>
      <c r="V228" s="230"/>
      <c r="W228" s="230"/>
      <c r="X228" s="230"/>
      <c r="Y228" s="230"/>
      <c r="Z228" s="241"/>
      <c r="AA228" s="240">
        <v>450</v>
      </c>
      <c r="AB228" s="150"/>
      <c r="AC228" s="150"/>
      <c r="AD228" s="150"/>
      <c r="AE228" s="150"/>
      <c r="AF228" s="150"/>
      <c r="AG228" s="150"/>
      <c r="AH228" s="150"/>
      <c r="AI228" s="150"/>
      <c r="AJ228" s="150"/>
      <c r="AK228" s="150"/>
      <c r="AL228" s="150"/>
      <c r="AM228" s="150"/>
      <c r="AN228" s="150"/>
      <c r="AO228" s="150"/>
      <c r="AP228" s="150"/>
      <c r="AQ228" s="150"/>
      <c r="AR228" s="150"/>
      <c r="AS228" s="150"/>
      <c r="AT228" s="150"/>
      <c r="AU228" s="150"/>
      <c r="AV228" s="150"/>
      <c r="AW228" s="150"/>
      <c r="AX228" s="150"/>
      <c r="AY228" s="150"/>
      <c r="AZ228" s="150"/>
      <c r="BA228" s="150"/>
      <c r="BB228" s="150"/>
      <c r="BC228" s="150"/>
      <c r="BD228" s="150"/>
      <c r="BE228" s="150"/>
      <c r="BF228" s="150"/>
      <c r="BG228" s="150"/>
      <c r="BH228" s="150"/>
      <c r="BI228" s="150"/>
      <c r="BJ228" s="150"/>
      <c r="BK228" s="150"/>
      <c r="BL228" s="150"/>
      <c r="BM228" s="150"/>
      <c r="BN228" s="150"/>
      <c r="BO228" s="150"/>
      <c r="BP228" s="150"/>
      <c r="BQ228" s="150"/>
      <c r="BR228" s="150"/>
      <c r="BS228" s="150"/>
      <c r="BT228" s="150"/>
      <c r="BU228" s="150"/>
      <c r="BV228" s="150"/>
      <c r="BW228" s="150"/>
      <c r="BX228" s="150"/>
      <c r="BY228" s="150"/>
      <c r="BZ228" s="150"/>
      <c r="CA228" s="150"/>
      <c r="CB228" s="150"/>
      <c r="CC228" s="150"/>
      <c r="CD228" s="150"/>
      <c r="CE228" s="150"/>
      <c r="CF228" s="150"/>
      <c r="CG228" s="150"/>
      <c r="CH228" s="150"/>
      <c r="CI228" s="150"/>
      <c r="CJ228" s="150"/>
      <c r="CK228" s="150"/>
      <c r="CL228" s="150"/>
      <c r="CM228" s="150"/>
      <c r="CN228" s="150"/>
      <c r="CO228" s="150"/>
      <c r="CP228" s="150"/>
      <c r="CQ228" s="150"/>
      <c r="CR228" s="150"/>
      <c r="CS228" s="150"/>
      <c r="CT228" s="150"/>
      <c r="CU228" s="150"/>
      <c r="CV228" s="150"/>
      <c r="CW228" s="150"/>
      <c r="CX228" s="150"/>
      <c r="CY228" s="150"/>
      <c r="CZ228" s="150"/>
      <c r="DA228" s="150"/>
      <c r="DB228" s="150"/>
      <c r="DC228" s="150"/>
      <c r="DD228" s="150"/>
      <c r="DE228" s="150"/>
      <c r="DF228" s="150"/>
    </row>
    <row r="229" spans="1:110" s="151" customFormat="1" ht="30" x14ac:dyDescent="0.25">
      <c r="A229" s="216"/>
      <c r="B229" s="216"/>
      <c r="C229" s="216"/>
      <c r="D229" s="160" t="s">
        <v>672</v>
      </c>
      <c r="E229" s="158"/>
      <c r="F229" s="167"/>
      <c r="G229" s="167"/>
      <c r="H229" s="167"/>
      <c r="I229" s="326"/>
      <c r="J229" s="167"/>
      <c r="K229" s="167"/>
      <c r="L229" s="167">
        <v>350</v>
      </c>
      <c r="M229" s="158"/>
      <c r="N229" s="158"/>
      <c r="O229" s="158"/>
      <c r="P229" s="158"/>
      <c r="Q229" s="160" t="s">
        <v>15</v>
      </c>
      <c r="R229" s="224"/>
      <c r="S229" s="230"/>
      <c r="T229" s="230"/>
      <c r="U229" s="230"/>
      <c r="V229" s="230"/>
      <c r="W229" s="230"/>
      <c r="X229" s="230"/>
      <c r="Y229" s="230"/>
      <c r="Z229" s="241"/>
      <c r="AA229" s="240"/>
      <c r="AB229" s="150"/>
      <c r="AC229" s="150"/>
      <c r="AD229" s="150"/>
      <c r="AE229" s="150"/>
      <c r="AF229" s="150"/>
      <c r="AG229" s="150"/>
      <c r="AH229" s="150"/>
      <c r="AI229" s="150"/>
      <c r="AJ229" s="150"/>
      <c r="AK229" s="150"/>
      <c r="AL229" s="150"/>
      <c r="AM229" s="150"/>
      <c r="AN229" s="150"/>
      <c r="AO229" s="150"/>
      <c r="AP229" s="150"/>
      <c r="AQ229" s="150"/>
      <c r="AR229" s="150"/>
      <c r="AS229" s="150"/>
      <c r="AT229" s="150"/>
      <c r="AU229" s="150"/>
      <c r="AV229" s="150"/>
      <c r="AW229" s="150"/>
      <c r="AX229" s="150"/>
      <c r="AY229" s="150"/>
      <c r="AZ229" s="150"/>
      <c r="BA229" s="150"/>
      <c r="BB229" s="150"/>
      <c r="BC229" s="150"/>
      <c r="BD229" s="150"/>
      <c r="BE229" s="150"/>
      <c r="BF229" s="150"/>
      <c r="BG229" s="150"/>
      <c r="BH229" s="150"/>
      <c r="BI229" s="150"/>
      <c r="BJ229" s="150"/>
      <c r="BK229" s="150"/>
      <c r="BL229" s="150"/>
      <c r="BM229" s="150"/>
      <c r="BN229" s="150"/>
      <c r="BO229" s="150"/>
      <c r="BP229" s="150"/>
      <c r="BQ229" s="150"/>
      <c r="BR229" s="150"/>
      <c r="BS229" s="150"/>
      <c r="BT229" s="150"/>
      <c r="BU229" s="150"/>
      <c r="BV229" s="150"/>
      <c r="BW229" s="150"/>
      <c r="BX229" s="150"/>
      <c r="BY229" s="150"/>
      <c r="BZ229" s="150"/>
      <c r="CA229" s="150"/>
      <c r="CB229" s="150"/>
      <c r="CC229" s="150"/>
      <c r="CD229" s="150"/>
      <c r="CE229" s="150"/>
      <c r="CF229" s="150"/>
      <c r="CG229" s="150"/>
      <c r="CH229" s="150"/>
      <c r="CI229" s="150"/>
      <c r="CJ229" s="150"/>
      <c r="CK229" s="150"/>
      <c r="CL229" s="150"/>
      <c r="CM229" s="150"/>
      <c r="CN229" s="150"/>
      <c r="CO229" s="150"/>
      <c r="CP229" s="150"/>
      <c r="CQ229" s="150"/>
      <c r="CR229" s="150"/>
      <c r="CS229" s="150"/>
      <c r="CT229" s="150"/>
      <c r="CU229" s="150"/>
      <c r="CV229" s="150"/>
      <c r="CW229" s="150"/>
      <c r="CX229" s="150"/>
      <c r="CY229" s="150"/>
      <c r="CZ229" s="150"/>
      <c r="DA229" s="150"/>
      <c r="DB229" s="150"/>
      <c r="DC229" s="150"/>
      <c r="DD229" s="150"/>
      <c r="DE229" s="150"/>
      <c r="DF229" s="150"/>
    </row>
    <row r="230" spans="1:110" ht="42.75" x14ac:dyDescent="0.25">
      <c r="A230" s="216"/>
      <c r="B230" s="296" t="s">
        <v>433</v>
      </c>
      <c r="C230" s="216"/>
      <c r="D230" s="157" t="s">
        <v>190</v>
      </c>
      <c r="E230" s="158"/>
      <c r="F230" s="167"/>
      <c r="G230" s="167"/>
      <c r="H230" s="167"/>
      <c r="I230" s="326"/>
      <c r="J230" s="167">
        <f t="shared" si="7"/>
        <v>0</v>
      </c>
      <c r="K230" s="167"/>
      <c r="L230" s="167">
        <f t="shared" si="8"/>
        <v>0</v>
      </c>
      <c r="M230" s="158"/>
      <c r="N230" s="158"/>
      <c r="O230" s="158"/>
      <c r="P230" s="158"/>
      <c r="Q230" s="254"/>
      <c r="R230" s="222"/>
      <c r="S230" s="229" t="s">
        <v>572</v>
      </c>
      <c r="T230" s="229"/>
      <c r="U230" s="229"/>
      <c r="V230" s="229"/>
      <c r="W230" s="229"/>
      <c r="X230" s="229"/>
      <c r="Y230" s="229"/>
      <c r="Z230" s="237"/>
      <c r="AA230" s="238"/>
      <c r="AB230" s="50"/>
      <c r="AC230" s="50"/>
      <c r="AD230" s="50"/>
      <c r="AE230" s="50"/>
      <c r="AF230" s="50"/>
      <c r="AG230" s="50"/>
      <c r="AH230" s="50"/>
      <c r="AI230" s="50"/>
      <c r="AJ230" s="50"/>
      <c r="AK230" s="50"/>
      <c r="AL230" s="50"/>
      <c r="AM230" s="50"/>
      <c r="AN230" s="50"/>
      <c r="AO230" s="50"/>
      <c r="AP230" s="50"/>
      <c r="AQ230" s="50"/>
      <c r="AR230" s="50"/>
      <c r="AS230" s="50"/>
      <c r="AT230" s="50"/>
      <c r="AU230" s="50"/>
      <c r="AV230" s="50"/>
      <c r="AW230" s="50"/>
      <c r="AX230" s="50"/>
      <c r="AY230" s="50"/>
      <c r="AZ230" s="50"/>
      <c r="BA230" s="50"/>
      <c r="BB230" s="50"/>
      <c r="BC230" s="50"/>
      <c r="BD230" s="50"/>
      <c r="BE230" s="50"/>
      <c r="BF230" s="50"/>
      <c r="BG230" s="50"/>
      <c r="BH230" s="50"/>
      <c r="BI230" s="50"/>
      <c r="BJ230" s="50"/>
      <c r="BK230" s="50"/>
      <c r="BL230" s="50"/>
      <c r="BM230" s="50"/>
      <c r="BN230" s="50"/>
      <c r="BO230" s="50"/>
      <c r="BP230" s="50"/>
      <c r="BQ230" s="50"/>
      <c r="BR230" s="50"/>
      <c r="BS230" s="50"/>
      <c r="BT230" s="50"/>
      <c r="BU230" s="50"/>
      <c r="BV230" s="50"/>
      <c r="BW230" s="50"/>
      <c r="BX230" s="50"/>
      <c r="BY230" s="50"/>
      <c r="BZ230" s="50"/>
      <c r="CA230" s="50"/>
      <c r="CB230" s="50"/>
      <c r="CC230" s="50"/>
      <c r="CD230" s="50"/>
      <c r="CE230" s="50"/>
      <c r="CF230" s="50"/>
      <c r="CG230" s="50"/>
      <c r="CH230" s="50"/>
      <c r="CI230" s="50"/>
      <c r="CJ230" s="50"/>
      <c r="CK230" s="50"/>
      <c r="CL230" s="50"/>
      <c r="CM230" s="50"/>
      <c r="CN230" s="50"/>
      <c r="CO230" s="50"/>
      <c r="CP230" s="50"/>
      <c r="CQ230" s="50"/>
      <c r="CR230" s="50"/>
      <c r="CS230" s="50"/>
      <c r="CT230" s="50"/>
      <c r="CU230" s="50"/>
      <c r="CV230" s="50"/>
      <c r="CW230" s="50"/>
      <c r="CX230" s="50"/>
      <c r="CY230" s="50"/>
      <c r="CZ230" s="50"/>
      <c r="DA230" s="50"/>
      <c r="DB230" s="50"/>
      <c r="DC230" s="50"/>
      <c r="DD230" s="50"/>
      <c r="DE230" s="50"/>
      <c r="DF230" s="50"/>
    </row>
    <row r="231" spans="1:110" ht="30" x14ac:dyDescent="0.25">
      <c r="A231" s="216"/>
      <c r="B231" s="296"/>
      <c r="C231" s="216" t="s">
        <v>582</v>
      </c>
      <c r="D231" s="294" t="s">
        <v>619</v>
      </c>
      <c r="E231" s="158"/>
      <c r="F231" s="167"/>
      <c r="G231" s="167"/>
      <c r="H231" s="167"/>
      <c r="I231" s="326">
        <v>250</v>
      </c>
      <c r="J231" s="167">
        <f t="shared" si="7"/>
        <v>0</v>
      </c>
      <c r="K231" s="167"/>
      <c r="L231" s="320">
        <v>400</v>
      </c>
      <c r="M231" s="158"/>
      <c r="N231" s="158"/>
      <c r="O231" s="158"/>
      <c r="P231" s="158"/>
      <c r="Q231" s="160" t="s">
        <v>841</v>
      </c>
      <c r="R231" s="222"/>
      <c r="S231" s="229" t="s">
        <v>572</v>
      </c>
      <c r="T231" s="229"/>
      <c r="U231" s="229"/>
      <c r="V231" s="229"/>
      <c r="W231" s="229"/>
      <c r="X231" s="229"/>
      <c r="Y231" s="229"/>
      <c r="Z231" s="237"/>
      <c r="AA231" s="238"/>
      <c r="AB231" s="50"/>
      <c r="AC231" s="50"/>
      <c r="AD231" s="50"/>
      <c r="AE231" s="50"/>
      <c r="AF231" s="50"/>
      <c r="AG231" s="50"/>
      <c r="AH231" s="50"/>
      <c r="AI231" s="50"/>
      <c r="AJ231" s="50"/>
      <c r="AK231" s="50"/>
      <c r="AL231" s="50"/>
      <c r="AM231" s="50"/>
      <c r="AN231" s="50"/>
      <c r="AO231" s="50"/>
      <c r="AP231" s="50"/>
      <c r="AQ231" s="50"/>
      <c r="AR231" s="50"/>
      <c r="AS231" s="50"/>
      <c r="AT231" s="50"/>
      <c r="AU231" s="50"/>
      <c r="AV231" s="50"/>
      <c r="AW231" s="50"/>
      <c r="AX231" s="50"/>
      <c r="AY231" s="50"/>
      <c r="AZ231" s="50"/>
      <c r="BA231" s="50"/>
      <c r="BB231" s="50"/>
      <c r="BC231" s="50"/>
      <c r="BD231" s="50"/>
      <c r="BE231" s="50"/>
      <c r="BF231" s="50"/>
      <c r="BG231" s="50"/>
      <c r="BH231" s="50"/>
      <c r="BI231" s="50"/>
      <c r="BJ231" s="50"/>
      <c r="BK231" s="50"/>
      <c r="BL231" s="50"/>
      <c r="BM231" s="50"/>
      <c r="BN231" s="50"/>
      <c r="BO231" s="50"/>
      <c r="BP231" s="50"/>
      <c r="BQ231" s="50"/>
      <c r="BR231" s="50"/>
      <c r="BS231" s="50"/>
      <c r="BT231" s="50"/>
      <c r="BU231" s="50"/>
      <c r="BV231" s="50"/>
      <c r="BW231" s="50"/>
      <c r="BX231" s="50"/>
      <c r="BY231" s="50"/>
      <c r="BZ231" s="50"/>
      <c r="CA231" s="50"/>
      <c r="CB231" s="50"/>
      <c r="CC231" s="50"/>
      <c r="CD231" s="50"/>
      <c r="CE231" s="50"/>
      <c r="CF231" s="50"/>
      <c r="CG231" s="50"/>
      <c r="CH231" s="50"/>
      <c r="CI231" s="50"/>
      <c r="CJ231" s="50"/>
      <c r="CK231" s="50"/>
      <c r="CL231" s="50"/>
      <c r="CM231" s="50"/>
      <c r="CN231" s="50"/>
      <c r="CO231" s="50"/>
      <c r="CP231" s="50"/>
      <c r="CQ231" s="50"/>
      <c r="CR231" s="50"/>
      <c r="CS231" s="50"/>
      <c r="CT231" s="50"/>
      <c r="CU231" s="50"/>
      <c r="CV231" s="50"/>
      <c r="CW231" s="50"/>
      <c r="CX231" s="50"/>
      <c r="CY231" s="50"/>
      <c r="CZ231" s="50"/>
      <c r="DA231" s="50"/>
      <c r="DB231" s="50"/>
      <c r="DC231" s="50"/>
      <c r="DD231" s="50"/>
      <c r="DE231" s="50"/>
      <c r="DF231" s="50"/>
    </row>
    <row r="232" spans="1:110" ht="30" x14ac:dyDescent="0.25">
      <c r="A232" s="216"/>
      <c r="B232" s="296"/>
      <c r="C232" s="216" t="s">
        <v>583</v>
      </c>
      <c r="D232" s="294"/>
      <c r="E232" s="158"/>
      <c r="F232" s="167"/>
      <c r="G232" s="167"/>
      <c r="H232" s="167"/>
      <c r="I232" s="326">
        <v>250</v>
      </c>
      <c r="J232" s="167">
        <f t="shared" si="7"/>
        <v>0</v>
      </c>
      <c r="K232" s="167"/>
      <c r="L232" s="320"/>
      <c r="M232" s="158"/>
      <c r="N232" s="158"/>
      <c r="O232" s="158"/>
      <c r="P232" s="158"/>
      <c r="Q232" s="160" t="s">
        <v>842</v>
      </c>
      <c r="R232" s="222"/>
      <c r="S232" s="229" t="s">
        <v>572</v>
      </c>
      <c r="T232" s="229"/>
      <c r="U232" s="229"/>
      <c r="V232" s="229"/>
      <c r="W232" s="229"/>
      <c r="X232" s="229"/>
      <c r="Y232" s="229"/>
      <c r="Z232" s="237"/>
      <c r="AA232" s="238"/>
      <c r="AB232" s="50"/>
      <c r="AC232" s="50"/>
      <c r="AD232" s="50"/>
      <c r="AE232" s="50"/>
      <c r="AF232" s="50"/>
      <c r="AG232" s="50"/>
      <c r="AH232" s="50"/>
      <c r="AI232" s="50"/>
      <c r="AJ232" s="50"/>
      <c r="AK232" s="50"/>
      <c r="AL232" s="50"/>
      <c r="AM232" s="50"/>
      <c r="AN232" s="50"/>
      <c r="AO232" s="50"/>
      <c r="AP232" s="50"/>
      <c r="AQ232" s="50"/>
      <c r="AR232" s="50"/>
      <c r="AS232" s="50"/>
      <c r="AT232" s="50"/>
      <c r="AU232" s="50"/>
      <c r="AV232" s="50"/>
      <c r="AW232" s="50"/>
      <c r="AX232" s="50"/>
      <c r="AY232" s="50"/>
      <c r="AZ232" s="50"/>
      <c r="BA232" s="50"/>
      <c r="BB232" s="50"/>
      <c r="BC232" s="50"/>
      <c r="BD232" s="50"/>
      <c r="BE232" s="50"/>
      <c r="BF232" s="50"/>
      <c r="BG232" s="50"/>
      <c r="BH232" s="50"/>
      <c r="BI232" s="50"/>
      <c r="BJ232" s="50"/>
      <c r="BK232" s="50"/>
      <c r="BL232" s="50"/>
      <c r="BM232" s="50"/>
      <c r="BN232" s="50"/>
      <c r="BO232" s="50"/>
      <c r="BP232" s="50"/>
      <c r="BQ232" s="50"/>
      <c r="BR232" s="50"/>
      <c r="BS232" s="50"/>
      <c r="BT232" s="50"/>
      <c r="BU232" s="50"/>
      <c r="BV232" s="50"/>
      <c r="BW232" s="50"/>
      <c r="BX232" s="50"/>
      <c r="BY232" s="50"/>
      <c r="BZ232" s="50"/>
      <c r="CA232" s="50"/>
      <c r="CB232" s="50"/>
      <c r="CC232" s="50"/>
      <c r="CD232" s="50"/>
      <c r="CE232" s="50"/>
      <c r="CF232" s="50"/>
      <c r="CG232" s="50"/>
      <c r="CH232" s="50"/>
      <c r="CI232" s="50"/>
      <c r="CJ232" s="50"/>
      <c r="CK232" s="50"/>
      <c r="CL232" s="50"/>
      <c r="CM232" s="50"/>
      <c r="CN232" s="50"/>
      <c r="CO232" s="50"/>
      <c r="CP232" s="50"/>
      <c r="CQ232" s="50"/>
      <c r="CR232" s="50"/>
      <c r="CS232" s="50"/>
      <c r="CT232" s="50"/>
      <c r="CU232" s="50"/>
      <c r="CV232" s="50"/>
      <c r="CW232" s="50"/>
      <c r="CX232" s="50"/>
      <c r="CY232" s="50"/>
      <c r="CZ232" s="50"/>
      <c r="DA232" s="50"/>
      <c r="DB232" s="50"/>
      <c r="DC232" s="50"/>
      <c r="DD232" s="50"/>
      <c r="DE232" s="50"/>
      <c r="DF232" s="50"/>
    </row>
    <row r="233" spans="1:110" ht="30" x14ac:dyDescent="0.25">
      <c r="A233" s="216"/>
      <c r="B233" s="296"/>
      <c r="C233" s="216" t="s">
        <v>584</v>
      </c>
      <c r="D233" s="294"/>
      <c r="E233" s="158"/>
      <c r="F233" s="167"/>
      <c r="G233" s="167"/>
      <c r="H233" s="167"/>
      <c r="I233" s="326">
        <v>250</v>
      </c>
      <c r="J233" s="167">
        <f t="shared" si="7"/>
        <v>0</v>
      </c>
      <c r="K233" s="167"/>
      <c r="L233" s="320"/>
      <c r="M233" s="158"/>
      <c r="N233" s="158"/>
      <c r="O233" s="158"/>
      <c r="P233" s="158"/>
      <c r="Q233" s="160" t="s">
        <v>843</v>
      </c>
      <c r="R233" s="222"/>
      <c r="S233" s="229" t="s">
        <v>572</v>
      </c>
      <c r="T233" s="229"/>
      <c r="U233" s="229"/>
      <c r="V233" s="229"/>
      <c r="W233" s="229"/>
      <c r="X233" s="229"/>
      <c r="Y233" s="229"/>
      <c r="Z233" s="237"/>
      <c r="AA233" s="238"/>
      <c r="AB233" s="50"/>
      <c r="AC233" s="50"/>
      <c r="AD233" s="50"/>
      <c r="AE233" s="50"/>
      <c r="AF233" s="50"/>
      <c r="AG233" s="50"/>
      <c r="AH233" s="50"/>
      <c r="AI233" s="50"/>
      <c r="AJ233" s="50"/>
      <c r="AK233" s="50"/>
      <c r="AL233" s="50"/>
      <c r="AM233" s="50"/>
      <c r="AN233" s="50"/>
      <c r="AO233" s="50"/>
      <c r="AP233" s="50"/>
      <c r="AQ233" s="50"/>
      <c r="AR233" s="50"/>
      <c r="AS233" s="50"/>
      <c r="AT233" s="50"/>
      <c r="AU233" s="50"/>
      <c r="AV233" s="50"/>
      <c r="AW233" s="50"/>
      <c r="AX233" s="50"/>
      <c r="AY233" s="50"/>
      <c r="AZ233" s="50"/>
      <c r="BA233" s="50"/>
      <c r="BB233" s="50"/>
      <c r="BC233" s="50"/>
      <c r="BD233" s="50"/>
      <c r="BE233" s="50"/>
      <c r="BF233" s="50"/>
      <c r="BG233" s="50"/>
      <c r="BH233" s="50"/>
      <c r="BI233" s="50"/>
      <c r="BJ233" s="50"/>
      <c r="BK233" s="50"/>
      <c r="BL233" s="50"/>
      <c r="BM233" s="50"/>
      <c r="BN233" s="50"/>
      <c r="BO233" s="50"/>
      <c r="BP233" s="50"/>
      <c r="BQ233" s="50"/>
      <c r="BR233" s="50"/>
      <c r="BS233" s="50"/>
      <c r="BT233" s="50"/>
      <c r="BU233" s="50"/>
      <c r="BV233" s="50"/>
      <c r="BW233" s="50"/>
      <c r="BX233" s="50"/>
      <c r="BY233" s="50"/>
      <c r="BZ233" s="50"/>
      <c r="CA233" s="50"/>
      <c r="CB233" s="50"/>
      <c r="CC233" s="50"/>
      <c r="CD233" s="50"/>
      <c r="CE233" s="50"/>
      <c r="CF233" s="50"/>
      <c r="CG233" s="50"/>
      <c r="CH233" s="50"/>
      <c r="CI233" s="50"/>
      <c r="CJ233" s="50"/>
      <c r="CK233" s="50"/>
      <c r="CL233" s="50"/>
      <c r="CM233" s="50"/>
      <c r="CN233" s="50"/>
      <c r="CO233" s="50"/>
      <c r="CP233" s="50"/>
      <c r="CQ233" s="50"/>
      <c r="CR233" s="50"/>
      <c r="CS233" s="50"/>
      <c r="CT233" s="50"/>
      <c r="CU233" s="50"/>
      <c r="CV233" s="50"/>
      <c r="CW233" s="50"/>
      <c r="CX233" s="50"/>
      <c r="CY233" s="50"/>
      <c r="CZ233" s="50"/>
      <c r="DA233" s="50"/>
      <c r="DB233" s="50"/>
      <c r="DC233" s="50"/>
      <c r="DD233" s="50"/>
      <c r="DE233" s="50"/>
      <c r="DF233" s="50"/>
    </row>
    <row r="234" spans="1:110" ht="30" x14ac:dyDescent="0.25">
      <c r="A234" s="216"/>
      <c r="B234" s="296"/>
      <c r="C234" s="216" t="s">
        <v>585</v>
      </c>
      <c r="D234" s="294"/>
      <c r="E234" s="158">
        <f>+'[3]R2 DUC THINH1 '!W603</f>
        <v>1</v>
      </c>
      <c r="F234" s="167">
        <f>+'[3]R2 DUC THINH1 '!X603</f>
        <v>500</v>
      </c>
      <c r="G234" s="167">
        <f>+'[3]R2 DUC THINH1 '!Y603</f>
        <v>500</v>
      </c>
      <c r="H234" s="167">
        <f>+'[3]R2 DUC THINH1 '!Z603</f>
        <v>500</v>
      </c>
      <c r="I234" s="326">
        <v>350</v>
      </c>
      <c r="J234" s="167">
        <f t="shared" si="7"/>
        <v>500</v>
      </c>
      <c r="K234" s="167"/>
      <c r="L234" s="320"/>
      <c r="M234" s="158"/>
      <c r="N234" s="158"/>
      <c r="O234" s="158"/>
      <c r="P234" s="158"/>
      <c r="Q234" s="160" t="s">
        <v>844</v>
      </c>
      <c r="R234" s="222"/>
      <c r="S234" s="229" t="s">
        <v>572</v>
      </c>
      <c r="T234" s="229"/>
      <c r="U234" s="229"/>
      <c r="V234" s="229"/>
      <c r="W234" s="229"/>
      <c r="X234" s="229"/>
      <c r="Y234" s="229"/>
      <c r="Z234" s="237"/>
      <c r="AA234" s="238"/>
      <c r="AB234" s="50"/>
      <c r="AC234" s="50"/>
      <c r="AD234" s="50"/>
      <c r="AE234" s="50"/>
      <c r="AF234" s="50"/>
      <c r="AG234" s="50"/>
      <c r="AH234" s="50"/>
      <c r="AI234" s="50"/>
      <c r="AJ234" s="50"/>
      <c r="AK234" s="50"/>
      <c r="AL234" s="50"/>
      <c r="AM234" s="50"/>
      <c r="AN234" s="50"/>
      <c r="AO234" s="50"/>
      <c r="AP234" s="50"/>
      <c r="AQ234" s="50"/>
      <c r="AR234" s="50"/>
      <c r="AS234" s="50"/>
      <c r="AT234" s="50"/>
      <c r="AU234" s="50"/>
      <c r="AV234" s="50"/>
      <c r="AW234" s="50"/>
      <c r="AX234" s="50"/>
      <c r="AY234" s="50"/>
      <c r="AZ234" s="50"/>
      <c r="BA234" s="50"/>
      <c r="BB234" s="50"/>
      <c r="BC234" s="50"/>
      <c r="BD234" s="50"/>
      <c r="BE234" s="50"/>
      <c r="BF234" s="50"/>
      <c r="BG234" s="50"/>
      <c r="BH234" s="50"/>
      <c r="BI234" s="50"/>
      <c r="BJ234" s="50"/>
      <c r="BK234" s="50"/>
      <c r="BL234" s="50"/>
      <c r="BM234" s="50"/>
      <c r="BN234" s="50"/>
      <c r="BO234" s="50"/>
      <c r="BP234" s="50"/>
      <c r="BQ234" s="50"/>
      <c r="BR234" s="50"/>
      <c r="BS234" s="50"/>
      <c r="BT234" s="50"/>
      <c r="BU234" s="50"/>
      <c r="BV234" s="50"/>
      <c r="BW234" s="50"/>
      <c r="BX234" s="50"/>
      <c r="BY234" s="50"/>
      <c r="BZ234" s="50"/>
      <c r="CA234" s="50"/>
      <c r="CB234" s="50"/>
      <c r="CC234" s="50"/>
      <c r="CD234" s="50"/>
      <c r="CE234" s="50"/>
      <c r="CF234" s="50"/>
      <c r="CG234" s="50"/>
      <c r="CH234" s="50"/>
      <c r="CI234" s="50"/>
      <c r="CJ234" s="50"/>
      <c r="CK234" s="50"/>
      <c r="CL234" s="50"/>
      <c r="CM234" s="50"/>
      <c r="CN234" s="50"/>
      <c r="CO234" s="50"/>
      <c r="CP234" s="50"/>
      <c r="CQ234" s="50"/>
      <c r="CR234" s="50"/>
      <c r="CS234" s="50"/>
      <c r="CT234" s="50"/>
      <c r="CU234" s="50"/>
      <c r="CV234" s="50"/>
      <c r="CW234" s="50"/>
      <c r="CX234" s="50"/>
      <c r="CY234" s="50"/>
      <c r="CZ234" s="50"/>
      <c r="DA234" s="50"/>
      <c r="DB234" s="50"/>
      <c r="DC234" s="50"/>
      <c r="DD234" s="50"/>
      <c r="DE234" s="50"/>
      <c r="DF234" s="50"/>
    </row>
    <row r="235" spans="1:110" ht="45" x14ac:dyDescent="0.25">
      <c r="A235" s="216"/>
      <c r="B235" s="296"/>
      <c r="C235" s="216" t="s">
        <v>586</v>
      </c>
      <c r="D235" s="294"/>
      <c r="E235" s="158"/>
      <c r="F235" s="167"/>
      <c r="G235" s="167"/>
      <c r="H235" s="167"/>
      <c r="I235" s="326">
        <v>350</v>
      </c>
      <c r="J235" s="167">
        <f t="shared" si="7"/>
        <v>0</v>
      </c>
      <c r="K235" s="167"/>
      <c r="L235" s="320"/>
      <c r="M235" s="158"/>
      <c r="N235" s="158"/>
      <c r="O235" s="158"/>
      <c r="P235" s="158"/>
      <c r="Q235" s="160" t="s">
        <v>845</v>
      </c>
      <c r="R235" s="222"/>
      <c r="S235" s="229" t="s">
        <v>572</v>
      </c>
      <c r="T235" s="229"/>
      <c r="U235" s="229"/>
      <c r="V235" s="229"/>
      <c r="W235" s="229"/>
      <c r="X235" s="229"/>
      <c r="Y235" s="229"/>
      <c r="Z235" s="237"/>
      <c r="AA235" s="246" t="s">
        <v>579</v>
      </c>
      <c r="AB235" s="50"/>
      <c r="AC235" s="50"/>
      <c r="AD235" s="50"/>
      <c r="AE235" s="50"/>
      <c r="AF235" s="50"/>
      <c r="AG235" s="50"/>
      <c r="AH235" s="50"/>
      <c r="AI235" s="50"/>
      <c r="AJ235" s="50"/>
      <c r="AK235" s="50"/>
      <c r="AL235" s="50"/>
      <c r="AM235" s="50"/>
      <c r="AN235" s="50"/>
      <c r="AO235" s="50"/>
      <c r="AP235" s="50"/>
      <c r="AQ235" s="50"/>
      <c r="AR235" s="50"/>
      <c r="AS235" s="50"/>
      <c r="AT235" s="50"/>
      <c r="AU235" s="50"/>
      <c r="AV235" s="50"/>
      <c r="AW235" s="50"/>
      <c r="AX235" s="50"/>
      <c r="AY235" s="50"/>
      <c r="AZ235" s="50"/>
      <c r="BA235" s="50"/>
      <c r="BB235" s="50"/>
      <c r="BC235" s="50"/>
      <c r="BD235" s="50"/>
      <c r="BE235" s="50"/>
      <c r="BF235" s="50"/>
      <c r="BG235" s="50"/>
      <c r="BH235" s="50"/>
      <c r="BI235" s="50"/>
      <c r="BJ235" s="50"/>
      <c r="BK235" s="50"/>
      <c r="BL235" s="50"/>
      <c r="BM235" s="50"/>
      <c r="BN235" s="50"/>
      <c r="BO235" s="50"/>
      <c r="BP235" s="50"/>
      <c r="BQ235" s="50"/>
      <c r="BR235" s="50"/>
      <c r="BS235" s="50"/>
      <c r="BT235" s="50"/>
      <c r="BU235" s="50"/>
      <c r="BV235" s="50"/>
      <c r="BW235" s="50"/>
      <c r="BX235" s="50"/>
      <c r="BY235" s="50"/>
      <c r="BZ235" s="50"/>
      <c r="CA235" s="50"/>
      <c r="CB235" s="50"/>
      <c r="CC235" s="50"/>
      <c r="CD235" s="50"/>
      <c r="CE235" s="50"/>
      <c r="CF235" s="50"/>
      <c r="CG235" s="50"/>
      <c r="CH235" s="50"/>
      <c r="CI235" s="50"/>
      <c r="CJ235" s="50"/>
      <c r="CK235" s="50"/>
      <c r="CL235" s="50"/>
      <c r="CM235" s="50"/>
      <c r="CN235" s="50"/>
      <c r="CO235" s="50"/>
      <c r="CP235" s="50"/>
      <c r="CQ235" s="50"/>
      <c r="CR235" s="50"/>
      <c r="CS235" s="50"/>
      <c r="CT235" s="50"/>
      <c r="CU235" s="50"/>
      <c r="CV235" s="50"/>
      <c r="CW235" s="50"/>
      <c r="CX235" s="50"/>
      <c r="CY235" s="50"/>
      <c r="CZ235" s="50"/>
      <c r="DA235" s="50"/>
      <c r="DB235" s="50"/>
      <c r="DC235" s="50"/>
      <c r="DD235" s="50"/>
      <c r="DE235" s="50"/>
      <c r="DF235" s="50"/>
    </row>
    <row r="236" spans="1:110" ht="45" x14ac:dyDescent="0.25">
      <c r="A236" s="216"/>
      <c r="B236" s="296"/>
      <c r="C236" s="216" t="s">
        <v>587</v>
      </c>
      <c r="D236" s="294"/>
      <c r="E236" s="158"/>
      <c r="F236" s="167"/>
      <c r="G236" s="167"/>
      <c r="H236" s="167"/>
      <c r="I236" s="326">
        <v>350</v>
      </c>
      <c r="J236" s="167">
        <f t="shared" si="7"/>
        <v>0</v>
      </c>
      <c r="K236" s="167"/>
      <c r="L236" s="320"/>
      <c r="M236" s="158"/>
      <c r="N236" s="158"/>
      <c r="O236" s="158"/>
      <c r="P236" s="158"/>
      <c r="Q236" s="160" t="s">
        <v>846</v>
      </c>
      <c r="R236" s="222"/>
      <c r="S236" s="229" t="s">
        <v>572</v>
      </c>
      <c r="T236" s="229"/>
      <c r="U236" s="229"/>
      <c r="V236" s="229"/>
      <c r="W236" s="229"/>
      <c r="X236" s="229"/>
      <c r="Y236" s="229"/>
      <c r="Z236" s="237"/>
      <c r="AA236" s="238"/>
      <c r="AB236" s="50"/>
      <c r="AC236" s="50"/>
      <c r="AD236" s="50"/>
      <c r="AE236" s="50"/>
      <c r="AF236" s="50"/>
      <c r="AG236" s="50"/>
      <c r="AH236" s="50"/>
      <c r="AI236" s="50"/>
      <c r="AJ236" s="50"/>
      <c r="AK236" s="50"/>
      <c r="AL236" s="50"/>
      <c r="AM236" s="50"/>
      <c r="AN236" s="50"/>
      <c r="AO236" s="50"/>
      <c r="AP236" s="50"/>
      <c r="AQ236" s="50"/>
      <c r="AR236" s="50"/>
      <c r="AS236" s="50"/>
      <c r="AT236" s="50"/>
      <c r="AU236" s="50"/>
      <c r="AV236" s="50"/>
      <c r="AW236" s="50"/>
      <c r="AX236" s="50"/>
      <c r="AY236" s="50"/>
      <c r="AZ236" s="50"/>
      <c r="BA236" s="50"/>
      <c r="BB236" s="50"/>
      <c r="BC236" s="50"/>
      <c r="BD236" s="50"/>
      <c r="BE236" s="50"/>
      <c r="BF236" s="50"/>
      <c r="BG236" s="50"/>
      <c r="BH236" s="50"/>
      <c r="BI236" s="50"/>
      <c r="BJ236" s="50"/>
      <c r="BK236" s="50"/>
      <c r="BL236" s="50"/>
      <c r="BM236" s="50"/>
      <c r="BN236" s="50"/>
      <c r="BO236" s="50"/>
      <c r="BP236" s="50"/>
      <c r="BQ236" s="50"/>
      <c r="BR236" s="50"/>
      <c r="BS236" s="50"/>
      <c r="BT236" s="50"/>
      <c r="BU236" s="50"/>
      <c r="BV236" s="50"/>
      <c r="BW236" s="50"/>
      <c r="BX236" s="50"/>
      <c r="BY236" s="50"/>
      <c r="BZ236" s="50"/>
      <c r="CA236" s="50"/>
      <c r="CB236" s="50"/>
      <c r="CC236" s="50"/>
      <c r="CD236" s="50"/>
      <c r="CE236" s="50"/>
      <c r="CF236" s="50"/>
      <c r="CG236" s="50"/>
      <c r="CH236" s="50"/>
      <c r="CI236" s="50"/>
      <c r="CJ236" s="50"/>
      <c r="CK236" s="50"/>
      <c r="CL236" s="50"/>
      <c r="CM236" s="50"/>
      <c r="CN236" s="50"/>
      <c r="CO236" s="50"/>
      <c r="CP236" s="50"/>
      <c r="CQ236" s="50"/>
      <c r="CR236" s="50"/>
      <c r="CS236" s="50"/>
      <c r="CT236" s="50"/>
      <c r="CU236" s="50"/>
      <c r="CV236" s="50"/>
      <c r="CW236" s="50"/>
      <c r="CX236" s="50"/>
      <c r="CY236" s="50"/>
      <c r="CZ236" s="50"/>
      <c r="DA236" s="50"/>
      <c r="DB236" s="50"/>
      <c r="DC236" s="50"/>
      <c r="DD236" s="50"/>
      <c r="DE236" s="50"/>
      <c r="DF236" s="50"/>
    </row>
    <row r="237" spans="1:110" ht="45" x14ac:dyDescent="0.25">
      <c r="A237" s="216"/>
      <c r="B237" s="296"/>
      <c r="C237" s="216" t="s">
        <v>620</v>
      </c>
      <c r="D237" s="294"/>
      <c r="E237" s="158"/>
      <c r="F237" s="167"/>
      <c r="G237" s="167"/>
      <c r="H237" s="167"/>
      <c r="I237" s="326">
        <v>250</v>
      </c>
      <c r="J237" s="167">
        <f t="shared" si="7"/>
        <v>0</v>
      </c>
      <c r="K237" s="167"/>
      <c r="L237" s="320"/>
      <c r="M237" s="158"/>
      <c r="N237" s="158"/>
      <c r="O237" s="158"/>
      <c r="P237" s="158"/>
      <c r="Q237" s="160" t="s">
        <v>847</v>
      </c>
      <c r="R237" s="222"/>
      <c r="S237" s="229" t="s">
        <v>572</v>
      </c>
      <c r="T237" s="229"/>
      <c r="U237" s="229"/>
      <c r="V237" s="229"/>
      <c r="W237" s="229"/>
      <c r="X237" s="229"/>
      <c r="Y237" s="229"/>
      <c r="Z237" s="237"/>
      <c r="AA237" s="238"/>
      <c r="AB237" s="50"/>
      <c r="AC237" s="50"/>
      <c r="AD237" s="50"/>
      <c r="AE237" s="50"/>
      <c r="AF237" s="50"/>
      <c r="AG237" s="50"/>
      <c r="AH237" s="50"/>
      <c r="AI237" s="50"/>
      <c r="AJ237" s="50"/>
      <c r="AK237" s="50"/>
      <c r="AL237" s="50"/>
      <c r="AM237" s="50"/>
      <c r="AN237" s="50"/>
      <c r="AO237" s="50"/>
      <c r="AP237" s="50"/>
      <c r="AQ237" s="50"/>
      <c r="AR237" s="50"/>
      <c r="AS237" s="50"/>
      <c r="AT237" s="50"/>
      <c r="AU237" s="50"/>
      <c r="AV237" s="50"/>
      <c r="AW237" s="50"/>
      <c r="AX237" s="50"/>
      <c r="AY237" s="50"/>
      <c r="AZ237" s="50"/>
      <c r="BA237" s="50"/>
      <c r="BB237" s="50"/>
      <c r="BC237" s="50"/>
      <c r="BD237" s="50"/>
      <c r="BE237" s="50"/>
      <c r="BF237" s="50"/>
      <c r="BG237" s="50"/>
      <c r="BH237" s="50"/>
      <c r="BI237" s="50"/>
      <c r="BJ237" s="50"/>
      <c r="BK237" s="50"/>
      <c r="BL237" s="50"/>
      <c r="BM237" s="50"/>
      <c r="BN237" s="50"/>
      <c r="BO237" s="50"/>
      <c r="BP237" s="50"/>
      <c r="BQ237" s="50"/>
      <c r="BR237" s="50"/>
      <c r="BS237" s="50"/>
      <c r="BT237" s="50"/>
      <c r="BU237" s="50"/>
      <c r="BV237" s="50"/>
      <c r="BW237" s="50"/>
      <c r="BX237" s="50"/>
      <c r="BY237" s="50"/>
      <c r="BZ237" s="50"/>
      <c r="CA237" s="50"/>
      <c r="CB237" s="50"/>
      <c r="CC237" s="50"/>
      <c r="CD237" s="50"/>
      <c r="CE237" s="50"/>
      <c r="CF237" s="50"/>
      <c r="CG237" s="50"/>
      <c r="CH237" s="50"/>
      <c r="CI237" s="50"/>
      <c r="CJ237" s="50"/>
      <c r="CK237" s="50"/>
      <c r="CL237" s="50"/>
      <c r="CM237" s="50"/>
      <c r="CN237" s="50"/>
      <c r="CO237" s="50"/>
      <c r="CP237" s="50"/>
      <c r="CQ237" s="50"/>
      <c r="CR237" s="50"/>
      <c r="CS237" s="50"/>
      <c r="CT237" s="50"/>
      <c r="CU237" s="50"/>
      <c r="CV237" s="50"/>
      <c r="CW237" s="50"/>
      <c r="CX237" s="50"/>
      <c r="CY237" s="50"/>
      <c r="CZ237" s="50"/>
      <c r="DA237" s="50"/>
      <c r="DB237" s="50"/>
      <c r="DC237" s="50"/>
      <c r="DD237" s="50"/>
      <c r="DE237" s="50"/>
      <c r="DF237" s="50"/>
    </row>
    <row r="238" spans="1:110" ht="45" x14ac:dyDescent="0.25">
      <c r="A238" s="216"/>
      <c r="B238" s="296"/>
      <c r="C238" s="216" t="s">
        <v>621</v>
      </c>
      <c r="D238" s="294"/>
      <c r="E238" s="158"/>
      <c r="F238" s="167"/>
      <c r="G238" s="167"/>
      <c r="H238" s="167"/>
      <c r="I238" s="326">
        <v>250</v>
      </c>
      <c r="J238" s="167">
        <f t="shared" si="7"/>
        <v>0</v>
      </c>
      <c r="K238" s="167"/>
      <c r="L238" s="320"/>
      <c r="M238" s="158"/>
      <c r="N238" s="158"/>
      <c r="O238" s="158"/>
      <c r="P238" s="158"/>
      <c r="Q238" s="160" t="s">
        <v>848</v>
      </c>
      <c r="R238" s="222"/>
      <c r="S238" s="229" t="s">
        <v>572</v>
      </c>
      <c r="T238" s="229"/>
      <c r="U238" s="229"/>
      <c r="V238" s="229"/>
      <c r="W238" s="229"/>
      <c r="X238" s="229"/>
      <c r="Y238" s="229"/>
      <c r="Z238" s="237"/>
      <c r="AA238" s="238"/>
      <c r="AB238" s="50"/>
      <c r="AC238" s="50"/>
      <c r="AD238" s="50"/>
      <c r="AE238" s="50"/>
      <c r="AF238" s="50"/>
      <c r="AG238" s="50"/>
      <c r="AH238" s="50"/>
      <c r="AI238" s="50"/>
      <c r="AJ238" s="50"/>
      <c r="AK238" s="50"/>
      <c r="AL238" s="50"/>
      <c r="AM238" s="50"/>
      <c r="AN238" s="50"/>
      <c r="AO238" s="50"/>
      <c r="AP238" s="50"/>
      <c r="AQ238" s="50"/>
      <c r="AR238" s="50"/>
      <c r="AS238" s="50"/>
      <c r="AT238" s="50"/>
      <c r="AU238" s="50"/>
      <c r="AV238" s="50"/>
      <c r="AW238" s="50"/>
      <c r="AX238" s="50"/>
      <c r="AY238" s="50"/>
      <c r="AZ238" s="50"/>
      <c r="BA238" s="50"/>
      <c r="BB238" s="50"/>
      <c r="BC238" s="50"/>
      <c r="BD238" s="50"/>
      <c r="BE238" s="50"/>
      <c r="BF238" s="50"/>
      <c r="BG238" s="50"/>
      <c r="BH238" s="50"/>
      <c r="BI238" s="50"/>
      <c r="BJ238" s="50"/>
      <c r="BK238" s="50"/>
      <c r="BL238" s="50"/>
      <c r="BM238" s="50"/>
      <c r="BN238" s="50"/>
      <c r="BO238" s="50"/>
      <c r="BP238" s="50"/>
      <c r="BQ238" s="50"/>
      <c r="BR238" s="50"/>
      <c r="BS238" s="50"/>
      <c r="BT238" s="50"/>
      <c r="BU238" s="50"/>
      <c r="BV238" s="50"/>
      <c r="BW238" s="50"/>
      <c r="BX238" s="50"/>
      <c r="BY238" s="50"/>
      <c r="BZ238" s="50"/>
      <c r="CA238" s="50"/>
      <c r="CB238" s="50"/>
      <c r="CC238" s="50"/>
      <c r="CD238" s="50"/>
      <c r="CE238" s="50"/>
      <c r="CF238" s="50"/>
      <c r="CG238" s="50"/>
      <c r="CH238" s="50"/>
      <c r="CI238" s="50"/>
      <c r="CJ238" s="50"/>
      <c r="CK238" s="50"/>
      <c r="CL238" s="50"/>
      <c r="CM238" s="50"/>
      <c r="CN238" s="50"/>
      <c r="CO238" s="50"/>
      <c r="CP238" s="50"/>
      <c r="CQ238" s="50"/>
      <c r="CR238" s="50"/>
      <c r="CS238" s="50"/>
      <c r="CT238" s="50"/>
      <c r="CU238" s="50"/>
      <c r="CV238" s="50"/>
      <c r="CW238" s="50"/>
      <c r="CX238" s="50"/>
      <c r="CY238" s="50"/>
      <c r="CZ238" s="50"/>
      <c r="DA238" s="50"/>
      <c r="DB238" s="50"/>
      <c r="DC238" s="50"/>
      <c r="DD238" s="50"/>
      <c r="DE238" s="50"/>
      <c r="DF238" s="50"/>
    </row>
    <row r="239" spans="1:110" s="151" customFormat="1" ht="45" x14ac:dyDescent="0.25">
      <c r="A239" s="216">
        <v>67</v>
      </c>
      <c r="B239" s="216" t="s">
        <v>433</v>
      </c>
      <c r="C239" s="216"/>
      <c r="D239" s="159" t="s">
        <v>617</v>
      </c>
      <c r="E239" s="158"/>
      <c r="F239" s="167"/>
      <c r="G239" s="167"/>
      <c r="H239" s="167"/>
      <c r="I239" s="326">
        <v>450</v>
      </c>
      <c r="J239" s="167">
        <f>G239</f>
        <v>0</v>
      </c>
      <c r="K239" s="167"/>
      <c r="L239" s="167">
        <v>550</v>
      </c>
      <c r="M239" s="158"/>
      <c r="N239" s="158"/>
      <c r="O239" s="158"/>
      <c r="P239" s="158"/>
      <c r="Q239" s="160" t="s">
        <v>618</v>
      </c>
      <c r="R239" s="224"/>
      <c r="S239" s="230"/>
      <c r="T239" s="230"/>
      <c r="U239" s="230"/>
      <c r="V239" s="230"/>
      <c r="W239" s="230"/>
      <c r="X239" s="230"/>
      <c r="Y239" s="230"/>
      <c r="Z239" s="241"/>
      <c r="AA239" s="240"/>
      <c r="AB239" s="150"/>
      <c r="AC239" s="150"/>
      <c r="AD239" s="150"/>
      <c r="AE239" s="150"/>
      <c r="AF239" s="150"/>
      <c r="AG239" s="150"/>
      <c r="AH239" s="150"/>
      <c r="AI239" s="150"/>
      <c r="AJ239" s="150"/>
      <c r="AK239" s="150"/>
      <c r="AL239" s="150"/>
      <c r="AM239" s="150"/>
      <c r="AN239" s="150"/>
      <c r="AO239" s="150"/>
      <c r="AP239" s="150"/>
      <c r="AQ239" s="150"/>
      <c r="AR239" s="150"/>
      <c r="AS239" s="150"/>
      <c r="AT239" s="150"/>
      <c r="AU239" s="150"/>
      <c r="AV239" s="150"/>
      <c r="AW239" s="150"/>
      <c r="AX239" s="150"/>
      <c r="AY239" s="150"/>
      <c r="AZ239" s="150"/>
      <c r="BA239" s="150"/>
      <c r="BB239" s="150"/>
      <c r="BC239" s="150"/>
      <c r="BD239" s="150"/>
      <c r="BE239" s="150"/>
      <c r="BF239" s="150"/>
      <c r="BG239" s="150"/>
      <c r="BH239" s="150"/>
      <c r="BI239" s="150"/>
      <c r="BJ239" s="150"/>
      <c r="BK239" s="150"/>
      <c r="BL239" s="150"/>
      <c r="BM239" s="150"/>
      <c r="BN239" s="150"/>
      <c r="BO239" s="150"/>
      <c r="BP239" s="150"/>
      <c r="BQ239" s="150"/>
      <c r="BR239" s="150"/>
      <c r="BS239" s="150"/>
      <c r="BT239" s="150"/>
      <c r="BU239" s="150"/>
      <c r="BV239" s="150"/>
      <c r="BW239" s="150"/>
      <c r="BX239" s="150"/>
      <c r="BY239" s="150"/>
      <c r="BZ239" s="150"/>
      <c r="CA239" s="150"/>
      <c r="CB239" s="150"/>
      <c r="CC239" s="150"/>
      <c r="CD239" s="150"/>
      <c r="CE239" s="150"/>
      <c r="CF239" s="150"/>
      <c r="CG239" s="150"/>
      <c r="CH239" s="150"/>
      <c r="CI239" s="150"/>
      <c r="CJ239" s="150"/>
      <c r="CK239" s="150"/>
      <c r="CL239" s="150"/>
      <c r="CM239" s="150"/>
      <c r="CN239" s="150"/>
      <c r="CO239" s="150"/>
      <c r="CP239" s="150"/>
      <c r="CQ239" s="150"/>
      <c r="CR239" s="150"/>
      <c r="CS239" s="150"/>
      <c r="CT239" s="150"/>
      <c r="CU239" s="150"/>
      <c r="CV239" s="150"/>
      <c r="CW239" s="150"/>
      <c r="CX239" s="150"/>
      <c r="CY239" s="150"/>
      <c r="CZ239" s="150"/>
      <c r="DA239" s="150"/>
      <c r="DB239" s="150"/>
      <c r="DC239" s="150"/>
      <c r="DD239" s="150"/>
      <c r="DE239" s="150"/>
      <c r="DF239" s="150"/>
    </row>
    <row r="240" spans="1:110" x14ac:dyDescent="0.25">
      <c r="A240" s="216"/>
      <c r="B240" s="296" t="s">
        <v>434</v>
      </c>
      <c r="C240" s="216"/>
      <c r="D240" s="157" t="s">
        <v>191</v>
      </c>
      <c r="E240" s="158"/>
      <c r="F240" s="167"/>
      <c r="G240" s="167"/>
      <c r="H240" s="167"/>
      <c r="I240" s="326"/>
      <c r="J240" s="167">
        <f t="shared" si="7"/>
        <v>0</v>
      </c>
      <c r="K240" s="167"/>
      <c r="L240" s="167">
        <f t="shared" si="8"/>
        <v>0</v>
      </c>
      <c r="M240" s="158"/>
      <c r="N240" s="158"/>
      <c r="O240" s="158"/>
      <c r="P240" s="158"/>
      <c r="Q240" s="254"/>
      <c r="R240" s="222"/>
      <c r="S240" s="229" t="s">
        <v>572</v>
      </c>
      <c r="T240" s="229"/>
      <c r="U240" s="229"/>
      <c r="V240" s="229"/>
      <c r="W240" s="229"/>
      <c r="X240" s="229"/>
      <c r="Y240" s="229"/>
      <c r="Z240" s="237"/>
      <c r="AA240" s="238"/>
      <c r="AB240" s="50"/>
      <c r="AC240" s="50"/>
      <c r="AD240" s="50"/>
      <c r="AE240" s="50"/>
      <c r="AF240" s="50"/>
      <c r="AG240" s="50"/>
      <c r="AH240" s="50"/>
      <c r="AI240" s="50"/>
      <c r="AJ240" s="50"/>
      <c r="AK240" s="50"/>
      <c r="AL240" s="50"/>
      <c r="AM240" s="50"/>
      <c r="AN240" s="50"/>
      <c r="AO240" s="50"/>
      <c r="AP240" s="50"/>
      <c r="AQ240" s="50"/>
      <c r="AR240" s="50"/>
      <c r="AS240" s="50"/>
      <c r="AT240" s="50"/>
      <c r="AU240" s="50"/>
      <c r="AV240" s="50"/>
      <c r="AW240" s="50"/>
      <c r="AX240" s="50"/>
      <c r="AY240" s="50"/>
      <c r="AZ240" s="50"/>
      <c r="BA240" s="50"/>
      <c r="BB240" s="50"/>
      <c r="BC240" s="50"/>
      <c r="BD240" s="50"/>
      <c r="BE240" s="50"/>
      <c r="BF240" s="50"/>
      <c r="BG240" s="50"/>
      <c r="BH240" s="50"/>
      <c r="BI240" s="50"/>
      <c r="BJ240" s="50"/>
      <c r="BK240" s="50"/>
      <c r="BL240" s="50"/>
      <c r="BM240" s="50"/>
      <c r="BN240" s="50"/>
      <c r="BO240" s="50"/>
      <c r="BP240" s="50"/>
      <c r="BQ240" s="50"/>
      <c r="BR240" s="50"/>
      <c r="BS240" s="50"/>
      <c r="BT240" s="50"/>
      <c r="BU240" s="50"/>
      <c r="BV240" s="50"/>
      <c r="BW240" s="50"/>
      <c r="BX240" s="50"/>
      <c r="BY240" s="50"/>
      <c r="BZ240" s="50"/>
      <c r="CA240" s="50"/>
      <c r="CB240" s="50"/>
      <c r="CC240" s="50"/>
      <c r="CD240" s="50"/>
      <c r="CE240" s="50"/>
      <c r="CF240" s="50"/>
      <c r="CG240" s="50"/>
      <c r="CH240" s="50"/>
      <c r="CI240" s="50"/>
      <c r="CJ240" s="50"/>
      <c r="CK240" s="50"/>
      <c r="CL240" s="50"/>
      <c r="CM240" s="50"/>
      <c r="CN240" s="50"/>
      <c r="CO240" s="50"/>
      <c r="CP240" s="50"/>
      <c r="CQ240" s="50"/>
      <c r="CR240" s="50"/>
      <c r="CS240" s="50"/>
      <c r="CT240" s="50"/>
      <c r="CU240" s="50"/>
      <c r="CV240" s="50"/>
      <c r="CW240" s="50"/>
      <c r="CX240" s="50"/>
      <c r="CY240" s="50"/>
      <c r="CZ240" s="50"/>
      <c r="DA240" s="50"/>
      <c r="DB240" s="50"/>
      <c r="DC240" s="50"/>
      <c r="DD240" s="50"/>
      <c r="DE240" s="50"/>
      <c r="DF240" s="50"/>
    </row>
    <row r="241" spans="1:110" s="151" customFormat="1" ht="45" x14ac:dyDescent="0.25">
      <c r="A241" s="216"/>
      <c r="B241" s="296"/>
      <c r="C241" s="216"/>
      <c r="D241" s="160" t="s">
        <v>622</v>
      </c>
      <c r="E241" s="158"/>
      <c r="F241" s="167"/>
      <c r="G241" s="167"/>
      <c r="H241" s="167"/>
      <c r="I241" s="326">
        <v>250</v>
      </c>
      <c r="J241" s="167">
        <f t="shared" si="7"/>
        <v>0</v>
      </c>
      <c r="K241" s="167"/>
      <c r="L241" s="167">
        <v>300</v>
      </c>
      <c r="M241" s="158"/>
      <c r="N241" s="158"/>
      <c r="O241" s="158"/>
      <c r="P241" s="158"/>
      <c r="Q241" s="160" t="s">
        <v>623</v>
      </c>
      <c r="R241" s="224"/>
      <c r="S241" s="230" t="s">
        <v>572</v>
      </c>
      <c r="T241" s="230"/>
      <c r="U241" s="230"/>
      <c r="V241" s="230"/>
      <c r="W241" s="230"/>
      <c r="X241" s="230"/>
      <c r="Y241" s="230"/>
      <c r="Z241" s="241"/>
      <c r="AA241" s="240">
        <v>250</v>
      </c>
      <c r="AB241" s="150"/>
      <c r="AC241" s="150"/>
      <c r="AD241" s="150"/>
      <c r="AE241" s="150"/>
      <c r="AF241" s="150"/>
      <c r="AG241" s="150"/>
      <c r="AH241" s="150"/>
      <c r="AI241" s="150"/>
      <c r="AJ241" s="150"/>
      <c r="AK241" s="150"/>
      <c r="AL241" s="150"/>
      <c r="AM241" s="150"/>
      <c r="AN241" s="150"/>
      <c r="AO241" s="150"/>
      <c r="AP241" s="150"/>
      <c r="AQ241" s="150"/>
      <c r="AR241" s="150"/>
      <c r="AS241" s="150"/>
      <c r="AT241" s="150"/>
      <c r="AU241" s="150"/>
      <c r="AV241" s="150"/>
      <c r="AW241" s="150"/>
      <c r="AX241" s="150"/>
      <c r="AY241" s="150"/>
      <c r="AZ241" s="150"/>
      <c r="BA241" s="150"/>
      <c r="BB241" s="150"/>
      <c r="BC241" s="150"/>
      <c r="BD241" s="150"/>
      <c r="BE241" s="150"/>
      <c r="BF241" s="150"/>
      <c r="BG241" s="150"/>
      <c r="BH241" s="150"/>
      <c r="BI241" s="150"/>
      <c r="BJ241" s="150"/>
      <c r="BK241" s="150"/>
      <c r="BL241" s="150"/>
      <c r="BM241" s="150"/>
      <c r="BN241" s="150"/>
      <c r="BO241" s="150"/>
      <c r="BP241" s="150"/>
      <c r="BQ241" s="150"/>
      <c r="BR241" s="150"/>
      <c r="BS241" s="150"/>
      <c r="BT241" s="150"/>
      <c r="BU241" s="150"/>
      <c r="BV241" s="150"/>
      <c r="BW241" s="150"/>
      <c r="BX241" s="150"/>
      <c r="BY241" s="150"/>
      <c r="BZ241" s="150"/>
      <c r="CA241" s="150"/>
      <c r="CB241" s="150"/>
      <c r="CC241" s="150"/>
      <c r="CD241" s="150"/>
      <c r="CE241" s="150"/>
      <c r="CF241" s="150"/>
      <c r="CG241" s="150"/>
      <c r="CH241" s="150"/>
      <c r="CI241" s="150"/>
      <c r="CJ241" s="150"/>
      <c r="CK241" s="150"/>
      <c r="CL241" s="150"/>
      <c r="CM241" s="150"/>
      <c r="CN241" s="150"/>
      <c r="CO241" s="150"/>
      <c r="CP241" s="150"/>
      <c r="CQ241" s="150"/>
      <c r="CR241" s="150"/>
      <c r="CS241" s="150"/>
      <c r="CT241" s="150"/>
      <c r="CU241" s="150"/>
      <c r="CV241" s="150"/>
      <c r="CW241" s="150"/>
      <c r="CX241" s="150"/>
      <c r="CY241" s="150"/>
      <c r="CZ241" s="150"/>
      <c r="DA241" s="150"/>
      <c r="DB241" s="150"/>
      <c r="DC241" s="150"/>
      <c r="DD241" s="150"/>
      <c r="DE241" s="150"/>
      <c r="DF241" s="150"/>
    </row>
    <row r="242" spans="1:110" s="151" customFormat="1" ht="45" x14ac:dyDescent="0.25">
      <c r="A242" s="216">
        <v>68</v>
      </c>
      <c r="B242" s="296"/>
      <c r="C242" s="216"/>
      <c r="D242" s="159" t="s">
        <v>625</v>
      </c>
      <c r="E242" s="158"/>
      <c r="F242" s="167"/>
      <c r="G242" s="167"/>
      <c r="H242" s="167"/>
      <c r="I242" s="326">
        <v>450</v>
      </c>
      <c r="J242" s="167">
        <f t="shared" ref="J242:J262" si="9">G242</f>
        <v>0</v>
      </c>
      <c r="K242" s="167"/>
      <c r="L242" s="167">
        <v>550</v>
      </c>
      <c r="M242" s="158"/>
      <c r="N242" s="158"/>
      <c r="O242" s="158"/>
      <c r="P242" s="158"/>
      <c r="Q242" s="160" t="s">
        <v>624</v>
      </c>
      <c r="R242" s="224"/>
      <c r="S242" s="230" t="s">
        <v>572</v>
      </c>
      <c r="T242" s="230"/>
      <c r="U242" s="230"/>
      <c r="V242" s="230"/>
      <c r="W242" s="230"/>
      <c r="X242" s="230"/>
      <c r="Y242" s="230"/>
      <c r="Z242" s="241"/>
      <c r="AA242" s="240">
        <v>450</v>
      </c>
      <c r="AB242" s="150"/>
      <c r="AC242" s="150"/>
      <c r="AD242" s="150"/>
      <c r="AE242" s="150"/>
      <c r="AF242" s="150"/>
      <c r="AG242" s="150"/>
      <c r="AH242" s="150"/>
      <c r="AI242" s="150"/>
      <c r="AJ242" s="150"/>
      <c r="AK242" s="150"/>
      <c r="AL242" s="150"/>
      <c r="AM242" s="150"/>
      <c r="AN242" s="150"/>
      <c r="AO242" s="150"/>
      <c r="AP242" s="150"/>
      <c r="AQ242" s="150"/>
      <c r="AR242" s="150"/>
      <c r="AS242" s="150"/>
      <c r="AT242" s="150"/>
      <c r="AU242" s="150"/>
      <c r="AV242" s="150"/>
      <c r="AW242" s="150"/>
      <c r="AX242" s="150"/>
      <c r="AY242" s="150"/>
      <c r="AZ242" s="150"/>
      <c r="BA242" s="150"/>
      <c r="BB242" s="150"/>
      <c r="BC242" s="150"/>
      <c r="BD242" s="150"/>
      <c r="BE242" s="150"/>
      <c r="BF242" s="150"/>
      <c r="BG242" s="150"/>
      <c r="BH242" s="150"/>
      <c r="BI242" s="150"/>
      <c r="BJ242" s="150"/>
      <c r="BK242" s="150"/>
      <c r="BL242" s="150"/>
      <c r="BM242" s="150"/>
      <c r="BN242" s="150"/>
      <c r="BO242" s="150"/>
      <c r="BP242" s="150"/>
      <c r="BQ242" s="150"/>
      <c r="BR242" s="150"/>
      <c r="BS242" s="150"/>
      <c r="BT242" s="150"/>
      <c r="BU242" s="150"/>
      <c r="BV242" s="150"/>
      <c r="BW242" s="150"/>
      <c r="BX242" s="150"/>
      <c r="BY242" s="150"/>
      <c r="BZ242" s="150"/>
      <c r="CA242" s="150"/>
      <c r="CB242" s="150"/>
      <c r="CC242" s="150"/>
      <c r="CD242" s="150"/>
      <c r="CE242" s="150"/>
      <c r="CF242" s="150"/>
      <c r="CG242" s="150"/>
      <c r="CH242" s="150"/>
      <c r="CI242" s="150"/>
      <c r="CJ242" s="150"/>
      <c r="CK242" s="150"/>
      <c r="CL242" s="150"/>
      <c r="CM242" s="150"/>
      <c r="CN242" s="150"/>
      <c r="CO242" s="150"/>
      <c r="CP242" s="150"/>
      <c r="CQ242" s="150"/>
      <c r="CR242" s="150"/>
      <c r="CS242" s="150"/>
      <c r="CT242" s="150"/>
      <c r="CU242" s="150"/>
      <c r="CV242" s="150"/>
      <c r="CW242" s="150"/>
      <c r="CX242" s="150"/>
      <c r="CY242" s="150"/>
      <c r="CZ242" s="150"/>
      <c r="DA242" s="150"/>
      <c r="DB242" s="150"/>
      <c r="DC242" s="150"/>
      <c r="DD242" s="150"/>
      <c r="DE242" s="150"/>
      <c r="DF242" s="150"/>
    </row>
    <row r="243" spans="1:110" ht="28.5" x14ac:dyDescent="0.25">
      <c r="A243" s="216"/>
      <c r="B243" s="296" t="s">
        <v>435</v>
      </c>
      <c r="C243" s="216"/>
      <c r="D243" s="157" t="s">
        <v>192</v>
      </c>
      <c r="E243" s="158"/>
      <c r="F243" s="167"/>
      <c r="G243" s="167"/>
      <c r="H243" s="167"/>
      <c r="I243" s="326"/>
      <c r="J243" s="167">
        <f t="shared" si="9"/>
        <v>0</v>
      </c>
      <c r="K243" s="167"/>
      <c r="L243" s="167">
        <f t="shared" ref="L243:L261" si="10">ROUND((J243*80/100),-2)</f>
        <v>0</v>
      </c>
      <c r="M243" s="158"/>
      <c r="N243" s="158"/>
      <c r="O243" s="158"/>
      <c r="P243" s="158"/>
      <c r="Q243" s="254"/>
      <c r="R243" s="222"/>
      <c r="S243" s="229" t="s">
        <v>572</v>
      </c>
      <c r="T243" s="229"/>
      <c r="U243" s="229"/>
      <c r="V243" s="229"/>
      <c r="W243" s="229"/>
      <c r="X243" s="229"/>
      <c r="Y243" s="229"/>
      <c r="Z243" s="237"/>
      <c r="AA243" s="238"/>
      <c r="AB243" s="50"/>
      <c r="AC243" s="50"/>
      <c r="AD243" s="50"/>
      <c r="AE243" s="50"/>
      <c r="AF243" s="50"/>
      <c r="AG243" s="50"/>
      <c r="AH243" s="50"/>
      <c r="AI243" s="50"/>
      <c r="AJ243" s="50"/>
      <c r="AK243" s="50"/>
      <c r="AL243" s="50"/>
      <c r="AM243" s="50"/>
      <c r="AN243" s="50"/>
      <c r="AO243" s="50"/>
      <c r="AP243" s="50"/>
      <c r="AQ243" s="50"/>
      <c r="AR243" s="50"/>
      <c r="AS243" s="50"/>
      <c r="AT243" s="50"/>
      <c r="AU243" s="50"/>
      <c r="AV243" s="50"/>
      <c r="AW243" s="50"/>
      <c r="AX243" s="50"/>
      <c r="AY243" s="50"/>
      <c r="AZ243" s="50"/>
      <c r="BA243" s="50"/>
      <c r="BB243" s="50"/>
      <c r="BC243" s="50"/>
      <c r="BD243" s="50"/>
      <c r="BE243" s="50"/>
      <c r="BF243" s="50"/>
      <c r="BG243" s="50"/>
      <c r="BH243" s="50"/>
      <c r="BI243" s="50"/>
      <c r="BJ243" s="50"/>
      <c r="BK243" s="50"/>
      <c r="BL243" s="50"/>
      <c r="BM243" s="50"/>
      <c r="BN243" s="50"/>
      <c r="BO243" s="50"/>
      <c r="BP243" s="50"/>
      <c r="BQ243" s="50"/>
      <c r="BR243" s="50"/>
      <c r="BS243" s="50"/>
      <c r="BT243" s="50"/>
      <c r="BU243" s="50"/>
      <c r="BV243" s="50"/>
      <c r="BW243" s="50"/>
      <c r="BX243" s="50"/>
      <c r="BY243" s="50"/>
      <c r="BZ243" s="50"/>
      <c r="CA243" s="50"/>
      <c r="CB243" s="50"/>
      <c r="CC243" s="50"/>
      <c r="CD243" s="50"/>
      <c r="CE243" s="50"/>
      <c r="CF243" s="50"/>
      <c r="CG243" s="50"/>
      <c r="CH243" s="50"/>
      <c r="CI243" s="50"/>
      <c r="CJ243" s="50"/>
      <c r="CK243" s="50"/>
      <c r="CL243" s="50"/>
      <c r="CM243" s="50"/>
      <c r="CN243" s="50"/>
      <c r="CO243" s="50"/>
      <c r="CP243" s="50"/>
      <c r="CQ243" s="50"/>
      <c r="CR243" s="50"/>
      <c r="CS243" s="50"/>
      <c r="CT243" s="50"/>
      <c r="CU243" s="50"/>
      <c r="CV243" s="50"/>
      <c r="CW243" s="50"/>
      <c r="CX243" s="50"/>
      <c r="CY243" s="50"/>
      <c r="CZ243" s="50"/>
      <c r="DA243" s="50"/>
      <c r="DB243" s="50"/>
      <c r="DC243" s="50"/>
      <c r="DD243" s="50"/>
      <c r="DE243" s="50"/>
      <c r="DF243" s="50"/>
    </row>
    <row r="244" spans="1:110" ht="30" x14ac:dyDescent="0.25">
      <c r="A244" s="216"/>
      <c r="B244" s="296"/>
      <c r="C244" s="216"/>
      <c r="D244" s="160" t="s">
        <v>193</v>
      </c>
      <c r="E244" s="158"/>
      <c r="F244" s="167"/>
      <c r="G244" s="167"/>
      <c r="H244" s="167"/>
      <c r="I244" s="326">
        <v>450</v>
      </c>
      <c r="J244" s="167"/>
      <c r="K244" s="167"/>
      <c r="L244" s="167">
        <v>600</v>
      </c>
      <c r="M244" s="158"/>
      <c r="N244" s="158"/>
      <c r="O244" s="158"/>
      <c r="P244" s="158"/>
      <c r="Q244" s="254" t="s">
        <v>645</v>
      </c>
      <c r="R244" s="225"/>
      <c r="S244" s="229"/>
      <c r="T244" s="229"/>
      <c r="U244" s="229"/>
      <c r="V244" s="229"/>
      <c r="W244" s="229"/>
      <c r="X244" s="229"/>
      <c r="Y244" s="229"/>
      <c r="Z244" s="237"/>
      <c r="AA244" s="238"/>
      <c r="AB244" s="50"/>
      <c r="AC244" s="50"/>
      <c r="AD244" s="50"/>
      <c r="AE244" s="50"/>
      <c r="AF244" s="50"/>
      <c r="AG244" s="50"/>
      <c r="AH244" s="50"/>
      <c r="AI244" s="50"/>
      <c r="AJ244" s="50"/>
      <c r="AK244" s="50"/>
      <c r="AL244" s="50"/>
      <c r="AM244" s="50"/>
      <c r="AN244" s="50"/>
      <c r="AO244" s="50"/>
      <c r="AP244" s="50"/>
      <c r="AQ244" s="50"/>
      <c r="AR244" s="50"/>
      <c r="AS244" s="50"/>
      <c r="AT244" s="50"/>
      <c r="AU244" s="50"/>
      <c r="AV244" s="50"/>
      <c r="AW244" s="50"/>
      <c r="AX244" s="50"/>
      <c r="AY244" s="50"/>
      <c r="AZ244" s="50"/>
      <c r="BA244" s="50"/>
      <c r="BB244" s="50"/>
      <c r="BC244" s="50"/>
      <c r="BD244" s="50"/>
      <c r="BE244" s="50"/>
      <c r="BF244" s="50"/>
      <c r="BG244" s="50"/>
      <c r="BH244" s="50"/>
      <c r="BI244" s="50"/>
      <c r="BJ244" s="50"/>
      <c r="BK244" s="50"/>
      <c r="BL244" s="50"/>
      <c r="BM244" s="50"/>
      <c r="BN244" s="50"/>
      <c r="BO244" s="50"/>
      <c r="BP244" s="50"/>
      <c r="BQ244" s="50"/>
      <c r="BR244" s="50"/>
      <c r="BS244" s="50"/>
      <c r="BT244" s="50"/>
      <c r="BU244" s="50"/>
      <c r="BV244" s="50"/>
      <c r="BW244" s="50"/>
      <c r="BX244" s="50"/>
      <c r="BY244" s="50"/>
      <c r="BZ244" s="50"/>
      <c r="CA244" s="50"/>
      <c r="CB244" s="50"/>
      <c r="CC244" s="50"/>
      <c r="CD244" s="50"/>
      <c r="CE244" s="50"/>
      <c r="CF244" s="50"/>
      <c r="CG244" s="50"/>
      <c r="CH244" s="50"/>
      <c r="CI244" s="50"/>
      <c r="CJ244" s="50"/>
      <c r="CK244" s="50"/>
      <c r="CL244" s="50"/>
      <c r="CM244" s="50"/>
      <c r="CN244" s="50"/>
      <c r="CO244" s="50"/>
      <c r="CP244" s="50"/>
      <c r="CQ244" s="50"/>
      <c r="CR244" s="50"/>
      <c r="CS244" s="50"/>
      <c r="CT244" s="50"/>
      <c r="CU244" s="50"/>
      <c r="CV244" s="50"/>
      <c r="CW244" s="50"/>
      <c r="CX244" s="50"/>
      <c r="CY244" s="50"/>
      <c r="CZ244" s="50"/>
      <c r="DA244" s="50"/>
      <c r="DB244" s="50"/>
      <c r="DC244" s="50"/>
      <c r="DD244" s="50"/>
      <c r="DE244" s="50"/>
      <c r="DF244" s="50"/>
    </row>
    <row r="245" spans="1:110" ht="45" x14ac:dyDescent="0.25">
      <c r="A245" s="216"/>
      <c r="B245" s="296"/>
      <c r="C245" s="216" t="s">
        <v>582</v>
      </c>
      <c r="D245" s="295" t="s">
        <v>627</v>
      </c>
      <c r="E245" s="158"/>
      <c r="F245" s="167"/>
      <c r="G245" s="167"/>
      <c r="H245" s="167"/>
      <c r="I245" s="326">
        <v>300</v>
      </c>
      <c r="J245" s="167">
        <f t="shared" si="9"/>
        <v>0</v>
      </c>
      <c r="K245" s="167"/>
      <c r="L245" s="320">
        <v>350</v>
      </c>
      <c r="M245" s="158"/>
      <c r="N245" s="158"/>
      <c r="O245" s="158"/>
      <c r="P245" s="158"/>
      <c r="Q245" s="160" t="s">
        <v>849</v>
      </c>
      <c r="R245" s="226"/>
      <c r="S245" s="229" t="s">
        <v>572</v>
      </c>
      <c r="T245" s="229"/>
      <c r="U245" s="229"/>
      <c r="V245" s="229"/>
      <c r="W245" s="229"/>
      <c r="X245" s="229"/>
      <c r="Y245" s="229"/>
      <c r="Z245" s="237"/>
      <c r="AA245" s="238"/>
      <c r="AB245" s="50"/>
      <c r="AC245" s="50"/>
      <c r="AD245" s="50"/>
      <c r="AE245" s="50"/>
      <c r="AF245" s="50"/>
      <c r="AG245" s="50"/>
      <c r="AH245" s="50"/>
      <c r="AI245" s="50"/>
      <c r="AJ245" s="50"/>
      <c r="AK245" s="50"/>
      <c r="AL245" s="50"/>
      <c r="AM245" s="50"/>
      <c r="AN245" s="50"/>
      <c r="AO245" s="50"/>
      <c r="AP245" s="50"/>
      <c r="AQ245" s="50"/>
      <c r="AR245" s="50"/>
      <c r="AS245" s="50"/>
      <c r="AT245" s="50"/>
      <c r="AU245" s="50"/>
      <c r="AV245" s="50"/>
      <c r="AW245" s="50"/>
      <c r="AX245" s="50"/>
      <c r="AY245" s="50"/>
      <c r="AZ245" s="50"/>
      <c r="BA245" s="50"/>
      <c r="BB245" s="50"/>
      <c r="BC245" s="50"/>
      <c r="BD245" s="50"/>
      <c r="BE245" s="50"/>
      <c r="BF245" s="50"/>
      <c r="BG245" s="50"/>
      <c r="BH245" s="50"/>
      <c r="BI245" s="50"/>
      <c r="BJ245" s="50"/>
      <c r="BK245" s="50"/>
      <c r="BL245" s="50"/>
      <c r="BM245" s="50"/>
      <c r="BN245" s="50"/>
      <c r="BO245" s="50"/>
      <c r="BP245" s="50"/>
      <c r="BQ245" s="50"/>
      <c r="BR245" s="50"/>
      <c r="BS245" s="50"/>
      <c r="BT245" s="50"/>
      <c r="BU245" s="50"/>
      <c r="BV245" s="50"/>
      <c r="BW245" s="50"/>
      <c r="BX245" s="50"/>
      <c r="BY245" s="50"/>
      <c r="BZ245" s="50"/>
      <c r="CA245" s="50"/>
      <c r="CB245" s="50"/>
      <c r="CC245" s="50"/>
      <c r="CD245" s="50"/>
      <c r="CE245" s="50"/>
      <c r="CF245" s="50"/>
      <c r="CG245" s="50"/>
      <c r="CH245" s="50"/>
      <c r="CI245" s="50"/>
      <c r="CJ245" s="50"/>
      <c r="CK245" s="50"/>
      <c r="CL245" s="50"/>
      <c r="CM245" s="50"/>
      <c r="CN245" s="50"/>
      <c r="CO245" s="50"/>
      <c r="CP245" s="50"/>
      <c r="CQ245" s="50"/>
      <c r="CR245" s="50"/>
      <c r="CS245" s="50"/>
      <c r="CT245" s="50"/>
      <c r="CU245" s="50"/>
      <c r="CV245" s="50"/>
      <c r="CW245" s="50"/>
      <c r="CX245" s="50"/>
      <c r="CY245" s="50"/>
      <c r="CZ245" s="50"/>
      <c r="DA245" s="50"/>
      <c r="DB245" s="50"/>
      <c r="DC245" s="50"/>
      <c r="DD245" s="50"/>
      <c r="DE245" s="50"/>
      <c r="DF245" s="50"/>
    </row>
    <row r="246" spans="1:110" ht="45" x14ac:dyDescent="0.25">
      <c r="A246" s="216"/>
      <c r="B246" s="296"/>
      <c r="C246" s="216" t="s">
        <v>583</v>
      </c>
      <c r="D246" s="295"/>
      <c r="E246" s="158"/>
      <c r="F246" s="167"/>
      <c r="G246" s="167"/>
      <c r="H246" s="167"/>
      <c r="I246" s="326">
        <v>300</v>
      </c>
      <c r="J246" s="167">
        <f t="shared" si="9"/>
        <v>0</v>
      </c>
      <c r="K246" s="167"/>
      <c r="L246" s="320"/>
      <c r="M246" s="158"/>
      <c r="N246" s="158"/>
      <c r="O246" s="158"/>
      <c r="P246" s="158"/>
      <c r="Q246" s="160" t="s">
        <v>850</v>
      </c>
      <c r="R246" s="226"/>
      <c r="S246" s="229" t="s">
        <v>572</v>
      </c>
      <c r="T246" s="229"/>
      <c r="U246" s="229"/>
      <c r="V246" s="229"/>
      <c r="W246" s="229"/>
      <c r="X246" s="229"/>
      <c r="Y246" s="229"/>
      <c r="Z246" s="237"/>
      <c r="AA246" s="238"/>
      <c r="AB246" s="50"/>
      <c r="AC246" s="50"/>
      <c r="AD246" s="50"/>
      <c r="AE246" s="50"/>
      <c r="AF246" s="50"/>
      <c r="AG246" s="50"/>
      <c r="AH246" s="50"/>
      <c r="AI246" s="50"/>
      <c r="AJ246" s="50"/>
      <c r="AK246" s="50"/>
      <c r="AL246" s="50"/>
      <c r="AM246" s="50"/>
      <c r="AN246" s="50"/>
      <c r="AO246" s="50"/>
      <c r="AP246" s="50"/>
      <c r="AQ246" s="50"/>
      <c r="AR246" s="50"/>
      <c r="AS246" s="50"/>
      <c r="AT246" s="50"/>
      <c r="AU246" s="50"/>
      <c r="AV246" s="50"/>
      <c r="AW246" s="50"/>
      <c r="AX246" s="50"/>
      <c r="AY246" s="50"/>
      <c r="AZ246" s="50"/>
      <c r="BA246" s="50"/>
      <c r="BB246" s="50"/>
      <c r="BC246" s="50"/>
      <c r="BD246" s="50"/>
      <c r="BE246" s="50"/>
      <c r="BF246" s="50"/>
      <c r="BG246" s="50"/>
      <c r="BH246" s="50"/>
      <c r="BI246" s="50"/>
      <c r="BJ246" s="50"/>
      <c r="BK246" s="50"/>
      <c r="BL246" s="50"/>
      <c r="BM246" s="50"/>
      <c r="BN246" s="50"/>
      <c r="BO246" s="50"/>
      <c r="BP246" s="50"/>
      <c r="BQ246" s="50"/>
      <c r="BR246" s="50"/>
      <c r="BS246" s="50"/>
      <c r="BT246" s="50"/>
      <c r="BU246" s="50"/>
      <c r="BV246" s="50"/>
      <c r="BW246" s="50"/>
      <c r="BX246" s="50"/>
      <c r="BY246" s="50"/>
      <c r="BZ246" s="50"/>
      <c r="CA246" s="50"/>
      <c r="CB246" s="50"/>
      <c r="CC246" s="50"/>
      <c r="CD246" s="50"/>
      <c r="CE246" s="50"/>
      <c r="CF246" s="50"/>
      <c r="CG246" s="50"/>
      <c r="CH246" s="50"/>
      <c r="CI246" s="50"/>
      <c r="CJ246" s="50"/>
      <c r="CK246" s="50"/>
      <c r="CL246" s="50"/>
      <c r="CM246" s="50"/>
      <c r="CN246" s="50"/>
      <c r="CO246" s="50"/>
      <c r="CP246" s="50"/>
      <c r="CQ246" s="50"/>
      <c r="CR246" s="50"/>
      <c r="CS246" s="50"/>
      <c r="CT246" s="50"/>
      <c r="CU246" s="50"/>
      <c r="CV246" s="50"/>
      <c r="CW246" s="50"/>
      <c r="CX246" s="50"/>
      <c r="CY246" s="50"/>
      <c r="CZ246" s="50"/>
      <c r="DA246" s="50"/>
      <c r="DB246" s="50"/>
      <c r="DC246" s="50"/>
      <c r="DD246" s="50"/>
      <c r="DE246" s="50"/>
      <c r="DF246" s="50"/>
    </row>
    <row r="247" spans="1:110" ht="45" x14ac:dyDescent="0.25">
      <c r="A247" s="216"/>
      <c r="B247" s="296"/>
      <c r="C247" s="216" t="s">
        <v>584</v>
      </c>
      <c r="D247" s="295"/>
      <c r="E247" s="158"/>
      <c r="F247" s="167"/>
      <c r="G247" s="167"/>
      <c r="H247" s="167"/>
      <c r="I247" s="326">
        <v>300</v>
      </c>
      <c r="J247" s="167">
        <f t="shared" si="9"/>
        <v>0</v>
      </c>
      <c r="K247" s="167"/>
      <c r="L247" s="320"/>
      <c r="M247" s="158"/>
      <c r="N247" s="158"/>
      <c r="O247" s="158"/>
      <c r="P247" s="158"/>
      <c r="Q247" s="160" t="s">
        <v>851</v>
      </c>
      <c r="R247" s="226"/>
      <c r="S247" s="229" t="s">
        <v>572</v>
      </c>
      <c r="T247" s="229"/>
      <c r="U247" s="229"/>
      <c r="V247" s="229"/>
      <c r="W247" s="229"/>
      <c r="X247" s="229"/>
      <c r="Y247" s="229"/>
      <c r="Z247" s="237"/>
      <c r="AA247" s="238"/>
      <c r="AB247" s="50"/>
      <c r="AC247" s="50"/>
      <c r="AD247" s="50"/>
      <c r="AE247" s="50"/>
      <c r="AF247" s="50"/>
      <c r="AG247" s="50"/>
      <c r="AH247" s="50"/>
      <c r="AI247" s="50"/>
      <c r="AJ247" s="50"/>
      <c r="AK247" s="50"/>
      <c r="AL247" s="50"/>
      <c r="AM247" s="50"/>
      <c r="AN247" s="50"/>
      <c r="AO247" s="50"/>
      <c r="AP247" s="50"/>
      <c r="AQ247" s="50"/>
      <c r="AR247" s="50"/>
      <c r="AS247" s="50"/>
      <c r="AT247" s="50"/>
      <c r="AU247" s="50"/>
      <c r="AV247" s="50"/>
      <c r="AW247" s="50"/>
      <c r="AX247" s="50"/>
      <c r="AY247" s="50"/>
      <c r="AZ247" s="50"/>
      <c r="BA247" s="50"/>
      <c r="BB247" s="50"/>
      <c r="BC247" s="50"/>
      <c r="BD247" s="50"/>
      <c r="BE247" s="50"/>
      <c r="BF247" s="50"/>
      <c r="BG247" s="50"/>
      <c r="BH247" s="50"/>
      <c r="BI247" s="50"/>
      <c r="BJ247" s="50"/>
      <c r="BK247" s="50"/>
      <c r="BL247" s="50"/>
      <c r="BM247" s="50"/>
      <c r="BN247" s="50"/>
      <c r="BO247" s="50"/>
      <c r="BP247" s="50"/>
      <c r="BQ247" s="50"/>
      <c r="BR247" s="50"/>
      <c r="BS247" s="50"/>
      <c r="BT247" s="50"/>
      <c r="BU247" s="50"/>
      <c r="BV247" s="50"/>
      <c r="BW247" s="50"/>
      <c r="BX247" s="50"/>
      <c r="BY247" s="50"/>
      <c r="BZ247" s="50"/>
      <c r="CA247" s="50"/>
      <c r="CB247" s="50"/>
      <c r="CC247" s="50"/>
      <c r="CD247" s="50"/>
      <c r="CE247" s="50"/>
      <c r="CF247" s="50"/>
      <c r="CG247" s="50"/>
      <c r="CH247" s="50"/>
      <c r="CI247" s="50"/>
      <c r="CJ247" s="50"/>
      <c r="CK247" s="50"/>
      <c r="CL247" s="50"/>
      <c r="CM247" s="50"/>
      <c r="CN247" s="50"/>
      <c r="CO247" s="50"/>
      <c r="CP247" s="50"/>
      <c r="CQ247" s="50"/>
      <c r="CR247" s="50"/>
      <c r="CS247" s="50"/>
      <c r="CT247" s="50"/>
      <c r="CU247" s="50"/>
      <c r="CV247" s="50"/>
      <c r="CW247" s="50"/>
      <c r="CX247" s="50"/>
      <c r="CY247" s="50"/>
      <c r="CZ247" s="50"/>
      <c r="DA247" s="50"/>
      <c r="DB247" s="50"/>
      <c r="DC247" s="50"/>
      <c r="DD247" s="50"/>
      <c r="DE247" s="50"/>
      <c r="DF247" s="50"/>
    </row>
    <row r="248" spans="1:110" ht="30" x14ac:dyDescent="0.25">
      <c r="A248" s="216"/>
      <c r="B248" s="296"/>
      <c r="C248" s="216" t="s">
        <v>585</v>
      </c>
      <c r="D248" s="295"/>
      <c r="E248" s="158"/>
      <c r="F248" s="167"/>
      <c r="G248" s="167"/>
      <c r="H248" s="167"/>
      <c r="I248" s="326">
        <v>300</v>
      </c>
      <c r="J248" s="167">
        <f t="shared" si="9"/>
        <v>0</v>
      </c>
      <c r="K248" s="167"/>
      <c r="L248" s="320"/>
      <c r="M248" s="158"/>
      <c r="N248" s="158"/>
      <c r="O248" s="158"/>
      <c r="P248" s="158"/>
      <c r="Q248" s="160" t="s">
        <v>852</v>
      </c>
      <c r="R248" s="226"/>
      <c r="S248" s="229" t="s">
        <v>572</v>
      </c>
      <c r="T248" s="229"/>
      <c r="U248" s="229"/>
      <c r="V248" s="229"/>
      <c r="W248" s="229"/>
      <c r="X248" s="229"/>
      <c r="Y248" s="229"/>
      <c r="Z248" s="237"/>
      <c r="AA248" s="238"/>
      <c r="AB248" s="50"/>
      <c r="AC248" s="50"/>
      <c r="AD248" s="50"/>
      <c r="AE248" s="50"/>
      <c r="AF248" s="50"/>
      <c r="AG248" s="50"/>
      <c r="AH248" s="50"/>
      <c r="AI248" s="50"/>
      <c r="AJ248" s="50"/>
      <c r="AK248" s="50"/>
      <c r="AL248" s="50"/>
      <c r="AM248" s="50"/>
      <c r="AN248" s="50"/>
      <c r="AO248" s="50"/>
      <c r="AP248" s="50"/>
      <c r="AQ248" s="50"/>
      <c r="AR248" s="50"/>
      <c r="AS248" s="50"/>
      <c r="AT248" s="50"/>
      <c r="AU248" s="50"/>
      <c r="AV248" s="50"/>
      <c r="AW248" s="50"/>
      <c r="AX248" s="50"/>
      <c r="AY248" s="50"/>
      <c r="AZ248" s="50"/>
      <c r="BA248" s="50"/>
      <c r="BB248" s="50"/>
      <c r="BC248" s="50"/>
      <c r="BD248" s="50"/>
      <c r="BE248" s="50"/>
      <c r="BF248" s="50"/>
      <c r="BG248" s="50"/>
      <c r="BH248" s="50"/>
      <c r="BI248" s="50"/>
      <c r="BJ248" s="50"/>
      <c r="BK248" s="50"/>
      <c r="BL248" s="50"/>
      <c r="BM248" s="50"/>
      <c r="BN248" s="50"/>
      <c r="BO248" s="50"/>
      <c r="BP248" s="50"/>
      <c r="BQ248" s="50"/>
      <c r="BR248" s="50"/>
      <c r="BS248" s="50"/>
      <c r="BT248" s="50"/>
      <c r="BU248" s="50"/>
      <c r="BV248" s="50"/>
      <c r="BW248" s="50"/>
      <c r="BX248" s="50"/>
      <c r="BY248" s="50"/>
      <c r="BZ248" s="50"/>
      <c r="CA248" s="50"/>
      <c r="CB248" s="50"/>
      <c r="CC248" s="50"/>
      <c r="CD248" s="50"/>
      <c r="CE248" s="50"/>
      <c r="CF248" s="50"/>
      <c r="CG248" s="50"/>
      <c r="CH248" s="50"/>
      <c r="CI248" s="50"/>
      <c r="CJ248" s="50"/>
      <c r="CK248" s="50"/>
      <c r="CL248" s="50"/>
      <c r="CM248" s="50"/>
      <c r="CN248" s="50"/>
      <c r="CO248" s="50"/>
      <c r="CP248" s="50"/>
      <c r="CQ248" s="50"/>
      <c r="CR248" s="50"/>
      <c r="CS248" s="50"/>
      <c r="CT248" s="50"/>
      <c r="CU248" s="50"/>
      <c r="CV248" s="50"/>
      <c r="CW248" s="50"/>
      <c r="CX248" s="50"/>
      <c r="CY248" s="50"/>
      <c r="CZ248" s="50"/>
      <c r="DA248" s="50"/>
      <c r="DB248" s="50"/>
      <c r="DC248" s="50"/>
      <c r="DD248" s="50"/>
      <c r="DE248" s="50"/>
      <c r="DF248" s="50"/>
    </row>
    <row r="249" spans="1:110" ht="45" x14ac:dyDescent="0.25">
      <c r="A249" s="216"/>
      <c r="B249" s="296"/>
      <c r="C249" s="216" t="s">
        <v>586</v>
      </c>
      <c r="D249" s="295"/>
      <c r="E249" s="158"/>
      <c r="F249" s="167"/>
      <c r="G249" s="167"/>
      <c r="H249" s="167"/>
      <c r="I249" s="326">
        <v>300</v>
      </c>
      <c r="J249" s="167">
        <f t="shared" si="9"/>
        <v>0</v>
      </c>
      <c r="K249" s="167"/>
      <c r="L249" s="320"/>
      <c r="M249" s="158"/>
      <c r="N249" s="158"/>
      <c r="O249" s="158"/>
      <c r="P249" s="158"/>
      <c r="Q249" s="160" t="s">
        <v>853</v>
      </c>
      <c r="R249" s="226"/>
      <c r="S249" s="229" t="s">
        <v>572</v>
      </c>
      <c r="T249" s="229"/>
      <c r="U249" s="229"/>
      <c r="V249" s="229"/>
      <c r="W249" s="229"/>
      <c r="X249" s="229"/>
      <c r="Y249" s="229"/>
      <c r="Z249" s="237"/>
      <c r="AA249" s="238"/>
      <c r="AB249" s="50"/>
      <c r="AC249" s="50"/>
      <c r="AD249" s="50"/>
      <c r="AE249" s="50"/>
      <c r="AF249" s="50"/>
      <c r="AG249" s="50"/>
      <c r="AH249" s="50"/>
      <c r="AI249" s="50"/>
      <c r="AJ249" s="50"/>
      <c r="AK249" s="50"/>
      <c r="AL249" s="50"/>
      <c r="AM249" s="50"/>
      <c r="AN249" s="50"/>
      <c r="AO249" s="50"/>
      <c r="AP249" s="50"/>
      <c r="AQ249" s="50"/>
      <c r="AR249" s="50"/>
      <c r="AS249" s="50"/>
      <c r="AT249" s="50"/>
      <c r="AU249" s="50"/>
      <c r="AV249" s="50"/>
      <c r="AW249" s="50"/>
      <c r="AX249" s="50"/>
      <c r="AY249" s="50"/>
      <c r="AZ249" s="50"/>
      <c r="BA249" s="50"/>
      <c r="BB249" s="50"/>
      <c r="BC249" s="50"/>
      <c r="BD249" s="50"/>
      <c r="BE249" s="50"/>
      <c r="BF249" s="50"/>
      <c r="BG249" s="50"/>
      <c r="BH249" s="50"/>
      <c r="BI249" s="50"/>
      <c r="BJ249" s="50"/>
      <c r="BK249" s="50"/>
      <c r="BL249" s="50"/>
      <c r="BM249" s="50"/>
      <c r="BN249" s="50"/>
      <c r="BO249" s="50"/>
      <c r="BP249" s="50"/>
      <c r="BQ249" s="50"/>
      <c r="BR249" s="50"/>
      <c r="BS249" s="50"/>
      <c r="BT249" s="50"/>
      <c r="BU249" s="50"/>
      <c r="BV249" s="50"/>
      <c r="BW249" s="50"/>
      <c r="BX249" s="50"/>
      <c r="BY249" s="50"/>
      <c r="BZ249" s="50"/>
      <c r="CA249" s="50"/>
      <c r="CB249" s="50"/>
      <c r="CC249" s="50"/>
      <c r="CD249" s="50"/>
      <c r="CE249" s="50"/>
      <c r="CF249" s="50"/>
      <c r="CG249" s="50"/>
      <c r="CH249" s="50"/>
      <c r="CI249" s="50"/>
      <c r="CJ249" s="50"/>
      <c r="CK249" s="50"/>
      <c r="CL249" s="50"/>
      <c r="CM249" s="50"/>
      <c r="CN249" s="50"/>
      <c r="CO249" s="50"/>
      <c r="CP249" s="50"/>
      <c r="CQ249" s="50"/>
      <c r="CR249" s="50"/>
      <c r="CS249" s="50"/>
      <c r="CT249" s="50"/>
      <c r="CU249" s="50"/>
      <c r="CV249" s="50"/>
      <c r="CW249" s="50"/>
      <c r="CX249" s="50"/>
      <c r="CY249" s="50"/>
      <c r="CZ249" s="50"/>
      <c r="DA249" s="50"/>
      <c r="DB249" s="50"/>
      <c r="DC249" s="50"/>
      <c r="DD249" s="50"/>
      <c r="DE249" s="50"/>
      <c r="DF249" s="50"/>
    </row>
    <row r="250" spans="1:110" x14ac:dyDescent="0.25">
      <c r="A250" s="216"/>
      <c r="B250" s="296" t="s">
        <v>436</v>
      </c>
      <c r="C250" s="216"/>
      <c r="D250" s="157" t="s">
        <v>194</v>
      </c>
      <c r="E250" s="158"/>
      <c r="F250" s="167"/>
      <c r="G250" s="167"/>
      <c r="H250" s="167"/>
      <c r="I250" s="326"/>
      <c r="J250" s="167">
        <f t="shared" si="9"/>
        <v>0</v>
      </c>
      <c r="K250" s="167"/>
      <c r="L250" s="167">
        <f t="shared" si="10"/>
        <v>0</v>
      </c>
      <c r="M250" s="158"/>
      <c r="N250" s="158"/>
      <c r="O250" s="158"/>
      <c r="P250" s="158"/>
      <c r="Q250" s="254"/>
      <c r="R250" s="222"/>
      <c r="S250" s="229" t="s">
        <v>572</v>
      </c>
      <c r="T250" s="229"/>
      <c r="U250" s="229"/>
      <c r="V250" s="229"/>
      <c r="W250" s="229"/>
      <c r="X250" s="229"/>
      <c r="Y250" s="229"/>
      <c r="Z250" s="237"/>
      <c r="AA250" s="238"/>
      <c r="AB250" s="50"/>
      <c r="AC250" s="50"/>
      <c r="AD250" s="50"/>
      <c r="AE250" s="50"/>
      <c r="AF250" s="50"/>
      <c r="AG250" s="50"/>
      <c r="AH250" s="50"/>
      <c r="AI250" s="50"/>
      <c r="AJ250" s="50"/>
      <c r="AK250" s="50"/>
      <c r="AL250" s="50"/>
      <c r="AM250" s="50"/>
      <c r="AN250" s="50"/>
      <c r="AO250" s="50"/>
      <c r="AP250" s="50"/>
      <c r="AQ250" s="50"/>
      <c r="AR250" s="50"/>
      <c r="AS250" s="50"/>
      <c r="AT250" s="50"/>
      <c r="AU250" s="50"/>
      <c r="AV250" s="50"/>
      <c r="AW250" s="50"/>
      <c r="AX250" s="50"/>
      <c r="AY250" s="50"/>
      <c r="AZ250" s="50"/>
      <c r="BA250" s="50"/>
      <c r="BB250" s="50"/>
      <c r="BC250" s="50"/>
      <c r="BD250" s="50"/>
      <c r="BE250" s="50"/>
      <c r="BF250" s="50"/>
      <c r="BG250" s="50"/>
      <c r="BH250" s="50"/>
      <c r="BI250" s="50"/>
      <c r="BJ250" s="50"/>
      <c r="BK250" s="50"/>
      <c r="BL250" s="50"/>
      <c r="BM250" s="50"/>
      <c r="BN250" s="50"/>
      <c r="BO250" s="50"/>
      <c r="BP250" s="50"/>
      <c r="BQ250" s="50"/>
      <c r="BR250" s="50"/>
      <c r="BS250" s="50"/>
      <c r="BT250" s="50"/>
      <c r="BU250" s="50"/>
      <c r="BV250" s="50"/>
      <c r="BW250" s="50"/>
      <c r="BX250" s="50"/>
      <c r="BY250" s="50"/>
      <c r="BZ250" s="50"/>
      <c r="CA250" s="50"/>
      <c r="CB250" s="50"/>
      <c r="CC250" s="50"/>
      <c r="CD250" s="50"/>
      <c r="CE250" s="50"/>
      <c r="CF250" s="50"/>
      <c r="CG250" s="50"/>
      <c r="CH250" s="50"/>
      <c r="CI250" s="50"/>
      <c r="CJ250" s="50"/>
      <c r="CK250" s="50"/>
      <c r="CL250" s="50"/>
      <c r="CM250" s="50"/>
      <c r="CN250" s="50"/>
      <c r="CO250" s="50"/>
      <c r="CP250" s="50"/>
      <c r="CQ250" s="50"/>
      <c r="CR250" s="50"/>
      <c r="CS250" s="50"/>
      <c r="CT250" s="50"/>
      <c r="CU250" s="50"/>
      <c r="CV250" s="50"/>
      <c r="CW250" s="50"/>
      <c r="CX250" s="50"/>
      <c r="CY250" s="50"/>
      <c r="CZ250" s="50"/>
      <c r="DA250" s="50"/>
      <c r="DB250" s="50"/>
      <c r="DC250" s="50"/>
      <c r="DD250" s="50"/>
      <c r="DE250" s="50"/>
      <c r="DF250" s="50"/>
    </row>
    <row r="251" spans="1:110" ht="45" x14ac:dyDescent="0.25">
      <c r="A251" s="216"/>
      <c r="B251" s="296"/>
      <c r="C251" s="216"/>
      <c r="D251" s="160" t="s">
        <v>195</v>
      </c>
      <c r="E251" s="158"/>
      <c r="F251" s="167"/>
      <c r="G251" s="167"/>
      <c r="H251" s="167"/>
      <c r="I251" s="326">
        <v>450</v>
      </c>
      <c r="J251" s="167">
        <f t="shared" si="9"/>
        <v>0</v>
      </c>
      <c r="K251" s="167"/>
      <c r="L251" s="167">
        <v>550</v>
      </c>
      <c r="M251" s="158"/>
      <c r="N251" s="158"/>
      <c r="O251" s="158"/>
      <c r="P251" s="158"/>
      <c r="Q251" s="254" t="s">
        <v>645</v>
      </c>
      <c r="R251" s="225"/>
      <c r="S251" s="229" t="s">
        <v>572</v>
      </c>
      <c r="T251" s="229"/>
      <c r="U251" s="229"/>
      <c r="V251" s="229"/>
      <c r="W251" s="229"/>
      <c r="X251" s="229"/>
      <c r="Y251" s="229"/>
      <c r="Z251" s="237"/>
      <c r="AA251" s="238"/>
      <c r="AB251" s="50"/>
      <c r="AC251" s="50"/>
      <c r="AD251" s="50"/>
      <c r="AE251" s="50"/>
      <c r="AF251" s="50"/>
      <c r="AG251" s="50"/>
      <c r="AH251" s="50"/>
      <c r="AI251" s="50"/>
      <c r="AJ251" s="50"/>
      <c r="AK251" s="50"/>
      <c r="AL251" s="50"/>
      <c r="AM251" s="50"/>
      <c r="AN251" s="50"/>
      <c r="AO251" s="50"/>
      <c r="AP251" s="50"/>
      <c r="AQ251" s="50"/>
      <c r="AR251" s="50"/>
      <c r="AS251" s="50"/>
      <c r="AT251" s="50"/>
      <c r="AU251" s="50"/>
      <c r="AV251" s="50"/>
      <c r="AW251" s="50"/>
      <c r="AX251" s="50"/>
      <c r="AY251" s="50"/>
      <c r="AZ251" s="50"/>
      <c r="BA251" s="50"/>
      <c r="BB251" s="50"/>
      <c r="BC251" s="50"/>
      <c r="BD251" s="50"/>
      <c r="BE251" s="50"/>
      <c r="BF251" s="50"/>
      <c r="BG251" s="50"/>
      <c r="BH251" s="50"/>
      <c r="BI251" s="50"/>
      <c r="BJ251" s="50"/>
      <c r="BK251" s="50"/>
      <c r="BL251" s="50"/>
      <c r="BM251" s="50"/>
      <c r="BN251" s="50"/>
      <c r="BO251" s="50"/>
      <c r="BP251" s="50"/>
      <c r="BQ251" s="50"/>
      <c r="BR251" s="50"/>
      <c r="BS251" s="50"/>
      <c r="BT251" s="50"/>
      <c r="BU251" s="50"/>
      <c r="BV251" s="50"/>
      <c r="BW251" s="50"/>
      <c r="BX251" s="50"/>
      <c r="BY251" s="50"/>
      <c r="BZ251" s="50"/>
      <c r="CA251" s="50"/>
      <c r="CB251" s="50"/>
      <c r="CC251" s="50"/>
      <c r="CD251" s="50"/>
      <c r="CE251" s="50"/>
      <c r="CF251" s="50"/>
      <c r="CG251" s="50"/>
      <c r="CH251" s="50"/>
      <c r="CI251" s="50"/>
      <c r="CJ251" s="50"/>
      <c r="CK251" s="50"/>
      <c r="CL251" s="50"/>
      <c r="CM251" s="50"/>
      <c r="CN251" s="50"/>
      <c r="CO251" s="50"/>
      <c r="CP251" s="50"/>
      <c r="CQ251" s="50"/>
      <c r="CR251" s="50"/>
      <c r="CS251" s="50"/>
      <c r="CT251" s="50"/>
      <c r="CU251" s="50"/>
      <c r="CV251" s="50"/>
      <c r="CW251" s="50"/>
      <c r="CX251" s="50"/>
      <c r="CY251" s="50"/>
      <c r="CZ251" s="50"/>
      <c r="DA251" s="50"/>
      <c r="DB251" s="50"/>
      <c r="DC251" s="50"/>
      <c r="DD251" s="50"/>
      <c r="DE251" s="50"/>
      <c r="DF251" s="50"/>
    </row>
    <row r="252" spans="1:110" ht="30" x14ac:dyDescent="0.25">
      <c r="A252" s="216"/>
      <c r="B252" s="296"/>
      <c r="C252" s="216"/>
      <c r="D252" s="160" t="s">
        <v>196</v>
      </c>
      <c r="E252" s="158"/>
      <c r="F252" s="167"/>
      <c r="G252" s="167"/>
      <c r="H252" s="167"/>
      <c r="I252" s="326">
        <v>450</v>
      </c>
      <c r="J252" s="167">
        <f t="shared" si="9"/>
        <v>0</v>
      </c>
      <c r="K252" s="167"/>
      <c r="L252" s="167">
        <v>600</v>
      </c>
      <c r="M252" s="158"/>
      <c r="N252" s="158"/>
      <c r="O252" s="158"/>
      <c r="P252" s="158"/>
      <c r="Q252" s="254" t="s">
        <v>645</v>
      </c>
      <c r="R252" s="225"/>
      <c r="S252" s="229" t="s">
        <v>572</v>
      </c>
      <c r="T252" s="229"/>
      <c r="U252" s="229"/>
      <c r="V252" s="229"/>
      <c r="W252" s="229"/>
      <c r="X252" s="229"/>
      <c r="Y252" s="229"/>
      <c r="Z252" s="237"/>
      <c r="AA252" s="238"/>
      <c r="AB252" s="50"/>
      <c r="AC252" s="50"/>
      <c r="AD252" s="50"/>
      <c r="AE252" s="50"/>
      <c r="AF252" s="50"/>
      <c r="AG252" s="50"/>
      <c r="AH252" s="50"/>
      <c r="AI252" s="50"/>
      <c r="AJ252" s="50"/>
      <c r="AK252" s="50"/>
      <c r="AL252" s="50"/>
      <c r="AM252" s="50"/>
      <c r="AN252" s="50"/>
      <c r="AO252" s="50"/>
      <c r="AP252" s="50"/>
      <c r="AQ252" s="50"/>
      <c r="AR252" s="50"/>
      <c r="AS252" s="50"/>
      <c r="AT252" s="50"/>
      <c r="AU252" s="50"/>
      <c r="AV252" s="50"/>
      <c r="AW252" s="50"/>
      <c r="AX252" s="50"/>
      <c r="AY252" s="50"/>
      <c r="AZ252" s="50"/>
      <c r="BA252" s="50"/>
      <c r="BB252" s="50"/>
      <c r="BC252" s="50"/>
      <c r="BD252" s="50"/>
      <c r="BE252" s="50"/>
      <c r="BF252" s="50"/>
      <c r="BG252" s="50"/>
      <c r="BH252" s="50"/>
      <c r="BI252" s="50"/>
      <c r="BJ252" s="50"/>
      <c r="BK252" s="50"/>
      <c r="BL252" s="50"/>
      <c r="BM252" s="50"/>
      <c r="BN252" s="50"/>
      <c r="BO252" s="50"/>
      <c r="BP252" s="50"/>
      <c r="BQ252" s="50"/>
      <c r="BR252" s="50"/>
      <c r="BS252" s="50"/>
      <c r="BT252" s="50"/>
      <c r="BU252" s="50"/>
      <c r="BV252" s="50"/>
      <c r="BW252" s="50"/>
      <c r="BX252" s="50"/>
      <c r="BY252" s="50"/>
      <c r="BZ252" s="50"/>
      <c r="CA252" s="50"/>
      <c r="CB252" s="50"/>
      <c r="CC252" s="50"/>
      <c r="CD252" s="50"/>
      <c r="CE252" s="50"/>
      <c r="CF252" s="50"/>
      <c r="CG252" s="50"/>
      <c r="CH252" s="50"/>
      <c r="CI252" s="50"/>
      <c r="CJ252" s="50"/>
      <c r="CK252" s="50"/>
      <c r="CL252" s="50"/>
      <c r="CM252" s="50"/>
      <c r="CN252" s="50"/>
      <c r="CO252" s="50"/>
      <c r="CP252" s="50"/>
      <c r="CQ252" s="50"/>
      <c r="CR252" s="50"/>
      <c r="CS252" s="50"/>
      <c r="CT252" s="50"/>
      <c r="CU252" s="50"/>
      <c r="CV252" s="50"/>
      <c r="CW252" s="50"/>
      <c r="CX252" s="50"/>
      <c r="CY252" s="50"/>
      <c r="CZ252" s="50"/>
      <c r="DA252" s="50"/>
      <c r="DB252" s="50"/>
      <c r="DC252" s="50"/>
      <c r="DD252" s="50"/>
      <c r="DE252" s="50"/>
      <c r="DF252" s="50"/>
    </row>
    <row r="253" spans="1:110" ht="45" x14ac:dyDescent="0.25">
      <c r="A253" s="216"/>
      <c r="B253" s="296"/>
      <c r="C253" s="296"/>
      <c r="D253" s="294" t="s">
        <v>626</v>
      </c>
      <c r="E253" s="158"/>
      <c r="F253" s="167"/>
      <c r="G253" s="167"/>
      <c r="H253" s="167"/>
      <c r="I253" s="326">
        <v>300</v>
      </c>
      <c r="J253" s="167">
        <f t="shared" si="9"/>
        <v>0</v>
      </c>
      <c r="K253" s="167"/>
      <c r="L253" s="321">
        <v>350</v>
      </c>
      <c r="M253" s="158"/>
      <c r="N253" s="158"/>
      <c r="O253" s="158"/>
      <c r="P253" s="158"/>
      <c r="Q253" s="160" t="s">
        <v>854</v>
      </c>
      <c r="R253" s="226"/>
      <c r="S253" s="229" t="s">
        <v>572</v>
      </c>
      <c r="T253" s="229"/>
      <c r="U253" s="229"/>
      <c r="V253" s="229"/>
      <c r="W253" s="229"/>
      <c r="X253" s="229"/>
      <c r="Y253" s="229"/>
      <c r="Z253" s="237"/>
      <c r="AA253" s="238"/>
      <c r="AB253" s="50"/>
      <c r="AC253" s="50"/>
      <c r="AD253" s="50"/>
      <c r="AE253" s="50"/>
      <c r="AF253" s="50"/>
      <c r="AG253" s="50"/>
      <c r="AH253" s="50"/>
      <c r="AI253" s="50"/>
      <c r="AJ253" s="50"/>
      <c r="AK253" s="50"/>
      <c r="AL253" s="50"/>
      <c r="AM253" s="50"/>
      <c r="AN253" s="50"/>
      <c r="AO253" s="50"/>
      <c r="AP253" s="50"/>
      <c r="AQ253" s="50"/>
      <c r="AR253" s="50"/>
      <c r="AS253" s="50"/>
      <c r="AT253" s="50"/>
      <c r="AU253" s="50"/>
      <c r="AV253" s="50"/>
      <c r="AW253" s="50"/>
      <c r="AX253" s="50"/>
      <c r="AY253" s="50"/>
      <c r="AZ253" s="50"/>
      <c r="BA253" s="50"/>
      <c r="BB253" s="50"/>
      <c r="BC253" s="50"/>
      <c r="BD253" s="50"/>
      <c r="BE253" s="50"/>
      <c r="BF253" s="50"/>
      <c r="BG253" s="50"/>
      <c r="BH253" s="50"/>
      <c r="BI253" s="50"/>
      <c r="BJ253" s="50"/>
      <c r="BK253" s="50"/>
      <c r="BL253" s="50"/>
      <c r="BM253" s="50"/>
      <c r="BN253" s="50"/>
      <c r="BO253" s="50"/>
      <c r="BP253" s="50"/>
      <c r="BQ253" s="50"/>
      <c r="BR253" s="50"/>
      <c r="BS253" s="50"/>
      <c r="BT253" s="50"/>
      <c r="BU253" s="50"/>
      <c r="BV253" s="50"/>
      <c r="BW253" s="50"/>
      <c r="BX253" s="50"/>
      <c r="BY253" s="50"/>
      <c r="BZ253" s="50"/>
      <c r="CA253" s="50"/>
      <c r="CB253" s="50"/>
      <c r="CC253" s="50"/>
      <c r="CD253" s="50"/>
      <c r="CE253" s="50"/>
      <c r="CF253" s="50"/>
      <c r="CG253" s="50"/>
      <c r="CH253" s="50"/>
      <c r="CI253" s="50"/>
      <c r="CJ253" s="50"/>
      <c r="CK253" s="50"/>
      <c r="CL253" s="50"/>
      <c r="CM253" s="50"/>
      <c r="CN253" s="50"/>
      <c r="CO253" s="50"/>
      <c r="CP253" s="50"/>
      <c r="CQ253" s="50"/>
      <c r="CR253" s="50"/>
      <c r="CS253" s="50"/>
      <c r="CT253" s="50"/>
      <c r="CU253" s="50"/>
      <c r="CV253" s="50"/>
      <c r="CW253" s="50"/>
      <c r="CX253" s="50"/>
      <c r="CY253" s="50"/>
      <c r="CZ253" s="50"/>
      <c r="DA253" s="50"/>
      <c r="DB253" s="50"/>
      <c r="DC253" s="50"/>
      <c r="DD253" s="50"/>
      <c r="DE253" s="50"/>
      <c r="DF253" s="50"/>
    </row>
    <row r="254" spans="1:110" ht="45" x14ac:dyDescent="0.25">
      <c r="A254" s="216"/>
      <c r="B254" s="296"/>
      <c r="C254" s="296"/>
      <c r="D254" s="294"/>
      <c r="E254" s="158"/>
      <c r="F254" s="167"/>
      <c r="G254" s="167"/>
      <c r="H254" s="167"/>
      <c r="I254" s="326">
        <v>300</v>
      </c>
      <c r="J254" s="167">
        <f t="shared" si="9"/>
        <v>0</v>
      </c>
      <c r="K254" s="167"/>
      <c r="L254" s="325"/>
      <c r="M254" s="158"/>
      <c r="N254" s="158"/>
      <c r="O254" s="158"/>
      <c r="P254" s="158"/>
      <c r="Q254" s="160" t="s">
        <v>855</v>
      </c>
      <c r="R254" s="226"/>
      <c r="S254" s="229" t="s">
        <v>572</v>
      </c>
      <c r="T254" s="229"/>
      <c r="U254" s="229"/>
      <c r="V254" s="229"/>
      <c r="W254" s="229"/>
      <c r="X254" s="229"/>
      <c r="Y254" s="229"/>
      <c r="Z254" s="237"/>
      <c r="AA254" s="238"/>
      <c r="AB254" s="50"/>
      <c r="AC254" s="50"/>
      <c r="AD254" s="50"/>
      <c r="AE254" s="50"/>
      <c r="AF254" s="50"/>
      <c r="AG254" s="50"/>
      <c r="AH254" s="50"/>
      <c r="AI254" s="50"/>
      <c r="AJ254" s="50"/>
      <c r="AK254" s="50"/>
      <c r="AL254" s="50"/>
      <c r="AM254" s="50"/>
      <c r="AN254" s="50"/>
      <c r="AO254" s="50"/>
      <c r="AP254" s="50"/>
      <c r="AQ254" s="50"/>
      <c r="AR254" s="50"/>
      <c r="AS254" s="50"/>
      <c r="AT254" s="50"/>
      <c r="AU254" s="50"/>
      <c r="AV254" s="50"/>
      <c r="AW254" s="50"/>
      <c r="AX254" s="50"/>
      <c r="AY254" s="50"/>
      <c r="AZ254" s="50"/>
      <c r="BA254" s="50"/>
      <c r="BB254" s="50"/>
      <c r="BC254" s="50"/>
      <c r="BD254" s="50"/>
      <c r="BE254" s="50"/>
      <c r="BF254" s="50"/>
      <c r="BG254" s="50"/>
      <c r="BH254" s="50"/>
      <c r="BI254" s="50"/>
      <c r="BJ254" s="50"/>
      <c r="BK254" s="50"/>
      <c r="BL254" s="50"/>
      <c r="BM254" s="50"/>
      <c r="BN254" s="50"/>
      <c r="BO254" s="50"/>
      <c r="BP254" s="50"/>
      <c r="BQ254" s="50"/>
      <c r="BR254" s="50"/>
      <c r="BS254" s="50"/>
      <c r="BT254" s="50"/>
      <c r="BU254" s="50"/>
      <c r="BV254" s="50"/>
      <c r="BW254" s="50"/>
      <c r="BX254" s="50"/>
      <c r="BY254" s="50"/>
      <c r="BZ254" s="50"/>
      <c r="CA254" s="50"/>
      <c r="CB254" s="50"/>
      <c r="CC254" s="50"/>
      <c r="CD254" s="50"/>
      <c r="CE254" s="50"/>
      <c r="CF254" s="50"/>
      <c r="CG254" s="50"/>
      <c r="CH254" s="50"/>
      <c r="CI254" s="50"/>
      <c r="CJ254" s="50"/>
      <c r="CK254" s="50"/>
      <c r="CL254" s="50"/>
      <c r="CM254" s="50"/>
      <c r="CN254" s="50"/>
      <c r="CO254" s="50"/>
      <c r="CP254" s="50"/>
      <c r="CQ254" s="50"/>
      <c r="CR254" s="50"/>
      <c r="CS254" s="50"/>
      <c r="CT254" s="50"/>
      <c r="CU254" s="50"/>
      <c r="CV254" s="50"/>
      <c r="CW254" s="50"/>
      <c r="CX254" s="50"/>
      <c r="CY254" s="50"/>
      <c r="CZ254" s="50"/>
      <c r="DA254" s="50"/>
      <c r="DB254" s="50"/>
      <c r="DC254" s="50"/>
      <c r="DD254" s="50"/>
      <c r="DE254" s="50"/>
      <c r="DF254" s="50"/>
    </row>
    <row r="255" spans="1:110" ht="58.5" x14ac:dyDescent="0.25">
      <c r="A255" s="216"/>
      <c r="B255" s="296" t="s">
        <v>437</v>
      </c>
      <c r="C255" s="216"/>
      <c r="D255" s="157" t="s">
        <v>636</v>
      </c>
      <c r="E255" s="158"/>
      <c r="F255" s="167"/>
      <c r="G255" s="167"/>
      <c r="H255" s="167"/>
      <c r="I255" s="328"/>
      <c r="J255" s="167">
        <f t="shared" si="9"/>
        <v>0</v>
      </c>
      <c r="K255" s="167"/>
      <c r="L255" s="167">
        <f t="shared" si="10"/>
        <v>0</v>
      </c>
      <c r="M255" s="158"/>
      <c r="N255" s="158"/>
      <c r="O255" s="158"/>
      <c r="P255" s="158"/>
      <c r="Q255" s="254"/>
      <c r="R255" s="222"/>
      <c r="S255" s="229" t="s">
        <v>572</v>
      </c>
      <c r="T255" s="229"/>
      <c r="U255" s="229"/>
      <c r="V255" s="229"/>
      <c r="W255" s="229"/>
      <c r="X255" s="229"/>
      <c r="Y255" s="229"/>
      <c r="Z255" s="237"/>
      <c r="AA255" s="238"/>
      <c r="AB255" s="50"/>
      <c r="AC255" s="50"/>
      <c r="AD255" s="50"/>
      <c r="AE255" s="50"/>
      <c r="AF255" s="50"/>
      <c r="AG255" s="50"/>
      <c r="AH255" s="50"/>
      <c r="AI255" s="50"/>
      <c r="AJ255" s="50"/>
      <c r="AK255" s="50"/>
      <c r="AL255" s="50"/>
      <c r="AM255" s="50"/>
      <c r="AN255" s="50"/>
      <c r="AO255" s="50"/>
      <c r="AP255" s="50"/>
      <c r="AQ255" s="50"/>
      <c r="AR255" s="50"/>
      <c r="AS255" s="50"/>
      <c r="AT255" s="50"/>
      <c r="AU255" s="50"/>
      <c r="AV255" s="50"/>
      <c r="AW255" s="50"/>
      <c r="AX255" s="50"/>
      <c r="AY255" s="50"/>
      <c r="AZ255" s="50"/>
      <c r="BA255" s="50"/>
      <c r="BB255" s="50"/>
      <c r="BC255" s="50"/>
      <c r="BD255" s="50"/>
      <c r="BE255" s="50"/>
      <c r="BF255" s="50"/>
      <c r="BG255" s="50"/>
      <c r="BH255" s="50"/>
      <c r="BI255" s="50"/>
      <c r="BJ255" s="50"/>
      <c r="BK255" s="50"/>
      <c r="BL255" s="50"/>
      <c r="BM255" s="50"/>
      <c r="BN255" s="50"/>
      <c r="BO255" s="50"/>
      <c r="BP255" s="50"/>
      <c r="BQ255" s="50"/>
      <c r="BR255" s="50"/>
      <c r="BS255" s="50"/>
      <c r="BT255" s="50"/>
      <c r="BU255" s="50"/>
      <c r="BV255" s="50"/>
      <c r="BW255" s="50"/>
      <c r="BX255" s="50"/>
      <c r="BY255" s="50"/>
      <c r="BZ255" s="50"/>
      <c r="CA255" s="50"/>
      <c r="CB255" s="50"/>
      <c r="CC255" s="50"/>
      <c r="CD255" s="50"/>
      <c r="CE255" s="50"/>
      <c r="CF255" s="50"/>
      <c r="CG255" s="50"/>
      <c r="CH255" s="50"/>
      <c r="CI255" s="50"/>
      <c r="CJ255" s="50"/>
      <c r="CK255" s="50"/>
      <c r="CL255" s="50"/>
      <c r="CM255" s="50"/>
      <c r="CN255" s="50"/>
      <c r="CO255" s="50"/>
      <c r="CP255" s="50"/>
      <c r="CQ255" s="50"/>
      <c r="CR255" s="50"/>
      <c r="CS255" s="50"/>
      <c r="CT255" s="50"/>
      <c r="CU255" s="50"/>
      <c r="CV255" s="50"/>
      <c r="CW255" s="50"/>
      <c r="CX255" s="50"/>
      <c r="CY255" s="50"/>
      <c r="CZ255" s="50"/>
      <c r="DA255" s="50"/>
      <c r="DB255" s="50"/>
      <c r="DC255" s="50"/>
      <c r="DD255" s="50"/>
      <c r="DE255" s="50"/>
      <c r="DF255" s="50"/>
    </row>
    <row r="256" spans="1:110" ht="42.75" x14ac:dyDescent="0.25">
      <c r="A256" s="216">
        <v>72</v>
      </c>
      <c r="B256" s="296"/>
      <c r="C256" s="216"/>
      <c r="D256" s="157" t="s">
        <v>536</v>
      </c>
      <c r="E256" s="158">
        <f>+'[3]R2 DUC THINH1 '!W629</f>
        <v>9</v>
      </c>
      <c r="F256" s="167">
        <f>+'[3]R2 DUC THINH1 '!X629</f>
        <v>1199.0257750000001</v>
      </c>
      <c r="G256" s="167">
        <f>+'[3]R2 DUC THINH1 '!Y629</f>
        <v>1057.9564916666668</v>
      </c>
      <c r="H256" s="167">
        <f>+'[3]R2 DUC THINH1 '!Z629</f>
        <v>1000</v>
      </c>
      <c r="I256" s="326">
        <v>780</v>
      </c>
      <c r="J256" s="167">
        <f t="shared" si="9"/>
        <v>1057.9564916666668</v>
      </c>
      <c r="K256" s="167"/>
      <c r="L256" s="167">
        <f t="shared" si="10"/>
        <v>800</v>
      </c>
      <c r="M256" s="158"/>
      <c r="N256" s="158"/>
      <c r="O256" s="158"/>
      <c r="P256" s="158"/>
      <c r="Q256" s="254"/>
      <c r="R256" s="222"/>
      <c r="S256" s="229" t="s">
        <v>572</v>
      </c>
      <c r="T256" s="229"/>
      <c r="U256" s="229"/>
      <c r="V256" s="229"/>
      <c r="W256" s="229"/>
      <c r="X256" s="229"/>
      <c r="Y256" s="229"/>
      <c r="Z256" s="237"/>
      <c r="AA256" s="238">
        <v>800</v>
      </c>
      <c r="AB256" s="50"/>
      <c r="AC256" s="50"/>
      <c r="AD256" s="50"/>
      <c r="AE256" s="50"/>
      <c r="AF256" s="50"/>
      <c r="AG256" s="50"/>
      <c r="AH256" s="50"/>
      <c r="AI256" s="50"/>
      <c r="AJ256" s="50"/>
      <c r="AK256" s="50"/>
      <c r="AL256" s="50"/>
      <c r="AM256" s="50"/>
      <c r="AN256" s="50"/>
      <c r="AO256" s="50"/>
      <c r="AP256" s="50"/>
      <c r="AQ256" s="50"/>
      <c r="AR256" s="50"/>
      <c r="AS256" s="50"/>
      <c r="AT256" s="50"/>
      <c r="AU256" s="50"/>
      <c r="AV256" s="50"/>
      <c r="AW256" s="50"/>
      <c r="AX256" s="50"/>
      <c r="AY256" s="50"/>
      <c r="AZ256" s="50"/>
      <c r="BA256" s="50"/>
      <c r="BB256" s="50"/>
      <c r="BC256" s="50"/>
      <c r="BD256" s="50"/>
      <c r="BE256" s="50"/>
      <c r="BF256" s="50"/>
      <c r="BG256" s="50"/>
      <c r="BH256" s="50"/>
      <c r="BI256" s="50"/>
      <c r="BJ256" s="50"/>
      <c r="BK256" s="50"/>
      <c r="BL256" s="50"/>
      <c r="BM256" s="50"/>
      <c r="BN256" s="50"/>
      <c r="BO256" s="50"/>
      <c r="BP256" s="50"/>
      <c r="BQ256" s="50"/>
      <c r="BR256" s="50"/>
      <c r="BS256" s="50"/>
      <c r="BT256" s="50"/>
      <c r="BU256" s="50"/>
      <c r="BV256" s="50"/>
      <c r="BW256" s="50"/>
      <c r="BX256" s="50"/>
      <c r="BY256" s="50"/>
      <c r="BZ256" s="50"/>
      <c r="CA256" s="50"/>
      <c r="CB256" s="50"/>
      <c r="CC256" s="50"/>
      <c r="CD256" s="50"/>
      <c r="CE256" s="50"/>
      <c r="CF256" s="50"/>
      <c r="CG256" s="50"/>
      <c r="CH256" s="50"/>
      <c r="CI256" s="50"/>
      <c r="CJ256" s="50"/>
      <c r="CK256" s="50"/>
      <c r="CL256" s="50"/>
      <c r="CM256" s="50"/>
      <c r="CN256" s="50"/>
      <c r="CO256" s="50"/>
      <c r="CP256" s="50"/>
      <c r="CQ256" s="50"/>
      <c r="CR256" s="50"/>
      <c r="CS256" s="50"/>
      <c r="CT256" s="50"/>
      <c r="CU256" s="50"/>
      <c r="CV256" s="50"/>
      <c r="CW256" s="50"/>
      <c r="CX256" s="50"/>
      <c r="CY256" s="50"/>
      <c r="CZ256" s="50"/>
      <c r="DA256" s="50"/>
      <c r="DB256" s="50"/>
      <c r="DC256" s="50"/>
      <c r="DD256" s="50"/>
      <c r="DE256" s="50"/>
      <c r="DF256" s="50"/>
    </row>
    <row r="257" spans="1:110" ht="28.5" x14ac:dyDescent="0.25">
      <c r="A257" s="216"/>
      <c r="B257" s="296" t="s">
        <v>438</v>
      </c>
      <c r="C257" s="216"/>
      <c r="D257" s="157" t="s">
        <v>510</v>
      </c>
      <c r="E257" s="158">
        <f>+'[3]R2 DUC THINH1 '!W640</f>
        <v>10</v>
      </c>
      <c r="F257" s="331">
        <f>+'[3]R2 DUC THINH1 '!X640</f>
        <v>526.20457499999998</v>
      </c>
      <c r="G257" s="331">
        <f>+'[3]R2 DUC THINH1 '!Y640</f>
        <v>394.21062499999999</v>
      </c>
      <c r="H257" s="331">
        <f>+'[3]R2 DUC THINH1 '!Z640</f>
        <v>370.15519999999998</v>
      </c>
      <c r="I257" s="332">
        <v>220</v>
      </c>
      <c r="J257" s="331">
        <f t="shared" si="9"/>
        <v>394.21062499999999</v>
      </c>
      <c r="K257" s="331"/>
      <c r="L257" s="331">
        <f t="shared" si="10"/>
        <v>300</v>
      </c>
      <c r="M257" s="158"/>
      <c r="N257" s="158"/>
      <c r="O257" s="158"/>
      <c r="P257" s="158"/>
      <c r="Q257" s="254"/>
      <c r="R257" s="222"/>
      <c r="S257" s="229" t="s">
        <v>572</v>
      </c>
      <c r="T257" s="229"/>
      <c r="U257" s="229"/>
      <c r="V257" s="229"/>
      <c r="W257" s="229"/>
      <c r="X257" s="229"/>
      <c r="Y257" s="229"/>
      <c r="Z257" s="237"/>
      <c r="AA257" s="238">
        <v>220</v>
      </c>
      <c r="AB257" s="50"/>
      <c r="AC257" s="50"/>
      <c r="AD257" s="50"/>
      <c r="AE257" s="50"/>
      <c r="AF257" s="50"/>
      <c r="AG257" s="50"/>
      <c r="AH257" s="50"/>
      <c r="AI257" s="50"/>
      <c r="AJ257" s="50"/>
      <c r="AK257" s="50"/>
      <c r="AL257" s="50"/>
      <c r="AM257" s="50"/>
      <c r="AN257" s="50"/>
      <c r="AO257" s="50"/>
      <c r="AP257" s="50"/>
      <c r="AQ257" s="50"/>
      <c r="AR257" s="50"/>
      <c r="AS257" s="50"/>
      <c r="AT257" s="50"/>
      <c r="AU257" s="50"/>
      <c r="AV257" s="50"/>
      <c r="AW257" s="50"/>
      <c r="AX257" s="50"/>
      <c r="AY257" s="50"/>
      <c r="AZ257" s="50"/>
      <c r="BA257" s="50"/>
      <c r="BB257" s="50"/>
      <c r="BC257" s="50"/>
      <c r="BD257" s="50"/>
      <c r="BE257" s="50"/>
      <c r="BF257" s="50"/>
      <c r="BG257" s="50"/>
      <c r="BH257" s="50"/>
      <c r="BI257" s="50"/>
      <c r="BJ257" s="50"/>
      <c r="BK257" s="50"/>
      <c r="BL257" s="50"/>
      <c r="BM257" s="50"/>
      <c r="BN257" s="50"/>
      <c r="BO257" s="50"/>
      <c r="BP257" s="50"/>
      <c r="BQ257" s="50"/>
      <c r="BR257" s="50"/>
      <c r="BS257" s="50"/>
      <c r="BT257" s="50"/>
      <c r="BU257" s="50"/>
      <c r="BV257" s="50"/>
      <c r="BW257" s="50"/>
      <c r="BX257" s="50"/>
      <c r="BY257" s="50"/>
      <c r="BZ257" s="50"/>
      <c r="CA257" s="50"/>
      <c r="CB257" s="50"/>
      <c r="CC257" s="50"/>
      <c r="CD257" s="50"/>
      <c r="CE257" s="50"/>
      <c r="CF257" s="50"/>
      <c r="CG257" s="50"/>
      <c r="CH257" s="50"/>
      <c r="CI257" s="50"/>
      <c r="CJ257" s="50"/>
      <c r="CK257" s="50"/>
      <c r="CL257" s="50"/>
      <c r="CM257" s="50"/>
      <c r="CN257" s="50"/>
      <c r="CO257" s="50"/>
      <c r="CP257" s="50"/>
      <c r="CQ257" s="50"/>
      <c r="CR257" s="50"/>
      <c r="CS257" s="50"/>
      <c r="CT257" s="50"/>
      <c r="CU257" s="50"/>
      <c r="CV257" s="50"/>
      <c r="CW257" s="50"/>
      <c r="CX257" s="50"/>
      <c r="CY257" s="50"/>
      <c r="CZ257" s="50"/>
      <c r="DA257" s="50"/>
      <c r="DB257" s="50"/>
      <c r="DC257" s="50"/>
      <c r="DD257" s="50"/>
      <c r="DE257" s="50"/>
      <c r="DF257" s="50"/>
    </row>
    <row r="258" spans="1:110" ht="45" x14ac:dyDescent="0.25">
      <c r="A258" s="216">
        <v>73</v>
      </c>
      <c r="B258" s="296"/>
      <c r="C258" s="216"/>
      <c r="D258" s="160" t="s">
        <v>197</v>
      </c>
      <c r="E258" s="158"/>
      <c r="F258" s="167"/>
      <c r="G258" s="167"/>
      <c r="H258" s="167"/>
      <c r="I258" s="326">
        <v>450</v>
      </c>
      <c r="J258" s="167">
        <f t="shared" si="9"/>
        <v>0</v>
      </c>
      <c r="K258" s="167"/>
      <c r="L258" s="167">
        <v>560</v>
      </c>
      <c r="M258" s="158"/>
      <c r="N258" s="158"/>
      <c r="O258" s="158"/>
      <c r="P258" s="158"/>
      <c r="Q258" s="254" t="s">
        <v>645</v>
      </c>
      <c r="R258" s="225"/>
      <c r="S258" s="229" t="s">
        <v>572</v>
      </c>
      <c r="T258" s="229"/>
      <c r="U258" s="229"/>
      <c r="V258" s="229"/>
      <c r="W258" s="229"/>
      <c r="X258" s="229"/>
      <c r="Y258" s="229"/>
      <c r="Z258" s="237"/>
      <c r="AA258" s="238"/>
      <c r="AB258" s="50"/>
      <c r="AC258" s="50"/>
      <c r="AD258" s="50"/>
      <c r="AE258" s="50"/>
      <c r="AF258" s="50"/>
      <c r="AG258" s="50"/>
      <c r="AH258" s="50"/>
      <c r="AI258" s="50"/>
      <c r="AJ258" s="50"/>
      <c r="AK258" s="50"/>
      <c r="AL258" s="50"/>
      <c r="AM258" s="50"/>
      <c r="AN258" s="50"/>
      <c r="AO258" s="50"/>
      <c r="AP258" s="50"/>
      <c r="AQ258" s="50"/>
      <c r="AR258" s="50"/>
      <c r="AS258" s="50"/>
      <c r="AT258" s="50"/>
      <c r="AU258" s="50"/>
      <c r="AV258" s="50"/>
      <c r="AW258" s="50"/>
      <c r="AX258" s="50"/>
      <c r="AY258" s="50"/>
      <c r="AZ258" s="50"/>
      <c r="BA258" s="50"/>
      <c r="BB258" s="50"/>
      <c r="BC258" s="50"/>
      <c r="BD258" s="50"/>
      <c r="BE258" s="50"/>
      <c r="BF258" s="50"/>
      <c r="BG258" s="50"/>
      <c r="BH258" s="50"/>
      <c r="BI258" s="50"/>
      <c r="BJ258" s="50"/>
      <c r="BK258" s="50"/>
      <c r="BL258" s="50"/>
      <c r="BM258" s="50"/>
      <c r="BN258" s="50"/>
      <c r="BO258" s="50"/>
      <c r="BP258" s="50"/>
      <c r="BQ258" s="50"/>
      <c r="BR258" s="50"/>
      <c r="BS258" s="50"/>
      <c r="BT258" s="50"/>
      <c r="BU258" s="50"/>
      <c r="BV258" s="50"/>
      <c r="BW258" s="50"/>
      <c r="BX258" s="50"/>
      <c r="BY258" s="50"/>
      <c r="BZ258" s="50"/>
      <c r="CA258" s="50"/>
      <c r="CB258" s="50"/>
      <c r="CC258" s="50"/>
      <c r="CD258" s="50"/>
      <c r="CE258" s="50"/>
      <c r="CF258" s="50"/>
      <c r="CG258" s="50"/>
      <c r="CH258" s="50"/>
      <c r="CI258" s="50"/>
      <c r="CJ258" s="50"/>
      <c r="CK258" s="50"/>
      <c r="CL258" s="50"/>
      <c r="CM258" s="50"/>
      <c r="CN258" s="50"/>
      <c r="CO258" s="50"/>
      <c r="CP258" s="50"/>
      <c r="CQ258" s="50"/>
      <c r="CR258" s="50"/>
      <c r="CS258" s="50"/>
      <c r="CT258" s="50"/>
      <c r="CU258" s="50"/>
      <c r="CV258" s="50"/>
      <c r="CW258" s="50"/>
      <c r="CX258" s="50"/>
      <c r="CY258" s="50"/>
      <c r="CZ258" s="50"/>
      <c r="DA258" s="50"/>
      <c r="DB258" s="50"/>
      <c r="DC258" s="50"/>
      <c r="DD258" s="50"/>
      <c r="DE258" s="50"/>
      <c r="DF258" s="50"/>
    </row>
    <row r="259" spans="1:110" ht="60" x14ac:dyDescent="0.25">
      <c r="A259" s="216">
        <v>74</v>
      </c>
      <c r="B259" s="296"/>
      <c r="C259" s="216"/>
      <c r="D259" s="160" t="s">
        <v>198</v>
      </c>
      <c r="E259" s="158">
        <f>+'[3]R2 DUC THINH1 '!W648</f>
        <v>1</v>
      </c>
      <c r="F259" s="167">
        <f>+'[3]R2 DUC THINH1 '!X648</f>
        <v>450</v>
      </c>
      <c r="G259" s="167">
        <f>+'[3]R2 DUC THINH1 '!Y648</f>
        <v>450</v>
      </c>
      <c r="H259" s="167">
        <f>+'[3]R2 DUC THINH1 '!Z648</f>
        <v>450</v>
      </c>
      <c r="I259" s="326">
        <v>300</v>
      </c>
      <c r="J259" s="167">
        <f t="shared" si="9"/>
        <v>450</v>
      </c>
      <c r="K259" s="167"/>
      <c r="L259" s="167">
        <f t="shared" si="10"/>
        <v>400</v>
      </c>
      <c r="M259" s="158"/>
      <c r="N259" s="158"/>
      <c r="O259" s="158"/>
      <c r="P259" s="158"/>
      <c r="Q259" s="254" t="s">
        <v>640</v>
      </c>
      <c r="R259" s="222"/>
      <c r="S259" s="229" t="s">
        <v>572</v>
      </c>
      <c r="T259" s="229"/>
      <c r="U259" s="229"/>
      <c r="V259" s="229"/>
      <c r="W259" s="229"/>
      <c r="X259" s="229"/>
      <c r="Y259" s="229"/>
      <c r="Z259" s="237"/>
      <c r="AA259" s="238"/>
      <c r="AB259" s="50"/>
      <c r="AC259" s="50"/>
      <c r="AD259" s="50"/>
      <c r="AE259" s="50"/>
      <c r="AF259" s="50"/>
      <c r="AG259" s="50"/>
      <c r="AH259" s="50"/>
      <c r="AI259" s="50"/>
      <c r="AJ259" s="50"/>
      <c r="AK259" s="50"/>
      <c r="AL259" s="50"/>
      <c r="AM259" s="50"/>
      <c r="AN259" s="50"/>
      <c r="AO259" s="50"/>
      <c r="AP259" s="50"/>
      <c r="AQ259" s="50"/>
      <c r="AR259" s="50"/>
      <c r="AS259" s="50"/>
      <c r="AT259" s="50"/>
      <c r="AU259" s="50"/>
      <c r="AV259" s="50"/>
      <c r="AW259" s="50"/>
      <c r="AX259" s="50"/>
      <c r="AY259" s="50"/>
      <c r="AZ259" s="50"/>
      <c r="BA259" s="50"/>
      <c r="BB259" s="50"/>
      <c r="BC259" s="50"/>
      <c r="BD259" s="50"/>
      <c r="BE259" s="50"/>
      <c r="BF259" s="50"/>
      <c r="BG259" s="50"/>
      <c r="BH259" s="50"/>
      <c r="BI259" s="50"/>
      <c r="BJ259" s="50"/>
      <c r="BK259" s="50"/>
      <c r="BL259" s="50"/>
      <c r="BM259" s="50"/>
      <c r="BN259" s="50"/>
      <c r="BO259" s="50"/>
      <c r="BP259" s="50"/>
      <c r="BQ259" s="50"/>
      <c r="BR259" s="50"/>
      <c r="BS259" s="50"/>
      <c r="BT259" s="50"/>
      <c r="BU259" s="50"/>
      <c r="BV259" s="50"/>
      <c r="BW259" s="50"/>
      <c r="BX259" s="50"/>
      <c r="BY259" s="50"/>
      <c r="BZ259" s="50"/>
      <c r="CA259" s="50"/>
      <c r="CB259" s="50"/>
      <c r="CC259" s="50"/>
      <c r="CD259" s="50"/>
      <c r="CE259" s="50"/>
      <c r="CF259" s="50"/>
      <c r="CG259" s="50"/>
      <c r="CH259" s="50"/>
      <c r="CI259" s="50"/>
      <c r="CJ259" s="50"/>
      <c r="CK259" s="50"/>
      <c r="CL259" s="50"/>
      <c r="CM259" s="50"/>
      <c r="CN259" s="50"/>
      <c r="CO259" s="50"/>
      <c r="CP259" s="50"/>
      <c r="CQ259" s="50"/>
      <c r="CR259" s="50"/>
      <c r="CS259" s="50"/>
      <c r="CT259" s="50"/>
      <c r="CU259" s="50"/>
      <c r="CV259" s="50"/>
      <c r="CW259" s="50"/>
      <c r="CX259" s="50"/>
      <c r="CY259" s="50"/>
      <c r="CZ259" s="50"/>
      <c r="DA259" s="50"/>
      <c r="DB259" s="50"/>
      <c r="DC259" s="50"/>
      <c r="DD259" s="50"/>
      <c r="DE259" s="50"/>
      <c r="DF259" s="50"/>
    </row>
    <row r="260" spans="1:110" ht="45" x14ac:dyDescent="0.25">
      <c r="A260" s="216">
        <v>78</v>
      </c>
      <c r="B260" s="216" t="s">
        <v>537</v>
      </c>
      <c r="C260" s="216"/>
      <c r="D260" s="160" t="s">
        <v>637</v>
      </c>
      <c r="E260" s="158"/>
      <c r="F260" s="167"/>
      <c r="G260" s="167"/>
      <c r="H260" s="167"/>
      <c r="I260" s="326">
        <v>300</v>
      </c>
      <c r="J260" s="167">
        <f t="shared" si="9"/>
        <v>0</v>
      </c>
      <c r="K260" s="167"/>
      <c r="L260" s="167">
        <v>350</v>
      </c>
      <c r="M260" s="158"/>
      <c r="N260" s="158"/>
      <c r="O260" s="158"/>
      <c r="P260" s="158"/>
      <c r="Q260" s="254" t="s">
        <v>645</v>
      </c>
      <c r="R260" s="225"/>
      <c r="S260" s="229" t="s">
        <v>572</v>
      </c>
      <c r="T260" s="229"/>
      <c r="U260" s="229"/>
      <c r="V260" s="229"/>
      <c r="W260" s="229"/>
      <c r="X260" s="229"/>
      <c r="Y260" s="229"/>
      <c r="Z260" s="237"/>
      <c r="AA260" s="238"/>
      <c r="AB260" s="50"/>
      <c r="AC260" s="50"/>
      <c r="AD260" s="50"/>
      <c r="AE260" s="50"/>
      <c r="AF260" s="50"/>
      <c r="AG260" s="50"/>
      <c r="AH260" s="50"/>
      <c r="AI260" s="50"/>
      <c r="AJ260" s="50"/>
      <c r="AK260" s="50"/>
      <c r="AL260" s="50"/>
      <c r="AM260" s="50"/>
      <c r="AN260" s="50"/>
      <c r="AO260" s="50"/>
      <c r="AP260" s="50"/>
      <c r="AQ260" s="50"/>
      <c r="AR260" s="50"/>
      <c r="AS260" s="50"/>
      <c r="AT260" s="50"/>
      <c r="AU260" s="50"/>
      <c r="AV260" s="50"/>
      <c r="AW260" s="50"/>
      <c r="AX260" s="50"/>
      <c r="AY260" s="50"/>
      <c r="AZ260" s="50"/>
      <c r="BA260" s="50"/>
      <c r="BB260" s="50"/>
      <c r="BC260" s="50"/>
      <c r="BD260" s="50"/>
      <c r="BE260" s="50"/>
      <c r="BF260" s="50"/>
      <c r="BG260" s="50"/>
      <c r="BH260" s="50"/>
      <c r="BI260" s="50"/>
      <c r="BJ260" s="50"/>
      <c r="BK260" s="50"/>
      <c r="BL260" s="50"/>
      <c r="BM260" s="50"/>
      <c r="BN260" s="50"/>
      <c r="BO260" s="50"/>
      <c r="BP260" s="50"/>
      <c r="BQ260" s="50"/>
      <c r="BR260" s="50"/>
      <c r="BS260" s="50"/>
      <c r="BT260" s="50"/>
      <c r="BU260" s="50"/>
      <c r="BV260" s="50"/>
      <c r="BW260" s="50"/>
      <c r="BX260" s="50"/>
      <c r="BY260" s="50"/>
      <c r="BZ260" s="50"/>
      <c r="CA260" s="50"/>
      <c r="CB260" s="50"/>
      <c r="CC260" s="50"/>
      <c r="CD260" s="50"/>
      <c r="CE260" s="50"/>
      <c r="CF260" s="50"/>
      <c r="CG260" s="50"/>
      <c r="CH260" s="50"/>
      <c r="CI260" s="50"/>
      <c r="CJ260" s="50"/>
      <c r="CK260" s="50"/>
      <c r="CL260" s="50"/>
      <c r="CM260" s="50"/>
      <c r="CN260" s="50"/>
      <c r="CO260" s="50"/>
      <c r="CP260" s="50"/>
      <c r="CQ260" s="50"/>
      <c r="CR260" s="50"/>
      <c r="CS260" s="50"/>
      <c r="CT260" s="50"/>
      <c r="CU260" s="50"/>
      <c r="CV260" s="50"/>
      <c r="CW260" s="50"/>
      <c r="CX260" s="50"/>
      <c r="CY260" s="50"/>
      <c r="CZ260" s="50"/>
      <c r="DA260" s="50"/>
      <c r="DB260" s="50"/>
      <c r="DC260" s="50"/>
      <c r="DD260" s="50"/>
      <c r="DE260" s="50"/>
      <c r="DF260" s="50"/>
    </row>
    <row r="261" spans="1:110" ht="60" x14ac:dyDescent="0.25">
      <c r="A261" s="216">
        <v>77</v>
      </c>
      <c r="B261" s="216" t="s">
        <v>539</v>
      </c>
      <c r="C261" s="216"/>
      <c r="D261" s="160" t="s">
        <v>638</v>
      </c>
      <c r="E261" s="158">
        <f>+'[3]R2 DUC THINH1 '!W653</f>
        <v>1</v>
      </c>
      <c r="F261" s="331">
        <f>+'[3]R2 DUC THINH1 '!X653</f>
        <v>839.15</v>
      </c>
      <c r="G261" s="331">
        <f>+'[3]R2 DUC THINH1 '!Y653</f>
        <v>839.15</v>
      </c>
      <c r="H261" s="331">
        <f>+'[3]R2 DUC THINH1 '!Z653</f>
        <v>839.15</v>
      </c>
      <c r="I261" s="332">
        <v>450</v>
      </c>
      <c r="J261" s="331">
        <f t="shared" si="9"/>
        <v>839.15</v>
      </c>
      <c r="K261" s="331"/>
      <c r="L261" s="331">
        <f t="shared" si="10"/>
        <v>700</v>
      </c>
      <c r="M261" s="158"/>
      <c r="N261" s="158"/>
      <c r="O261" s="158"/>
      <c r="P261" s="158"/>
      <c r="Q261" s="254" t="s">
        <v>643</v>
      </c>
      <c r="R261" s="222"/>
      <c r="S261" s="229" t="s">
        <v>572</v>
      </c>
      <c r="T261" s="229"/>
      <c r="U261" s="229"/>
      <c r="V261" s="229"/>
      <c r="W261" s="229"/>
      <c r="X261" s="229"/>
      <c r="Y261" s="229"/>
      <c r="Z261" s="237"/>
      <c r="AA261" s="238">
        <v>450</v>
      </c>
      <c r="AB261" s="50"/>
      <c r="AC261" s="50"/>
      <c r="AD261" s="50"/>
      <c r="AE261" s="50"/>
      <c r="AF261" s="50"/>
      <c r="AG261" s="50"/>
      <c r="AH261" s="50"/>
      <c r="AI261" s="50"/>
      <c r="AJ261" s="50"/>
      <c r="AK261" s="50"/>
      <c r="AL261" s="50"/>
      <c r="AM261" s="50"/>
      <c r="AN261" s="50"/>
      <c r="AO261" s="50"/>
      <c r="AP261" s="50"/>
      <c r="AQ261" s="50"/>
      <c r="AR261" s="50"/>
      <c r="AS261" s="50"/>
      <c r="AT261" s="50"/>
      <c r="AU261" s="50"/>
      <c r="AV261" s="50"/>
      <c r="AW261" s="50"/>
      <c r="AX261" s="50"/>
      <c r="AY261" s="50"/>
      <c r="AZ261" s="50"/>
      <c r="BA261" s="50"/>
      <c r="BB261" s="50"/>
      <c r="BC261" s="50"/>
      <c r="BD261" s="50"/>
      <c r="BE261" s="50"/>
      <c r="BF261" s="50"/>
      <c r="BG261" s="50"/>
      <c r="BH261" s="50"/>
      <c r="BI261" s="50"/>
      <c r="BJ261" s="50"/>
      <c r="BK261" s="50"/>
      <c r="BL261" s="50"/>
      <c r="BM261" s="50"/>
      <c r="BN261" s="50"/>
      <c r="BO261" s="50"/>
      <c r="BP261" s="50"/>
      <c r="BQ261" s="50"/>
      <c r="BR261" s="50"/>
      <c r="BS261" s="50"/>
      <c r="BT261" s="50"/>
      <c r="BU261" s="50"/>
      <c r="BV261" s="50"/>
      <c r="BW261" s="50"/>
      <c r="BX261" s="50"/>
      <c r="BY261" s="50"/>
      <c r="BZ261" s="50"/>
      <c r="CA261" s="50"/>
      <c r="CB261" s="50"/>
      <c r="CC261" s="50"/>
      <c r="CD261" s="50"/>
      <c r="CE261" s="50"/>
      <c r="CF261" s="50"/>
      <c r="CG261" s="50"/>
      <c r="CH261" s="50"/>
      <c r="CI261" s="50"/>
      <c r="CJ261" s="50"/>
      <c r="CK261" s="50"/>
      <c r="CL261" s="50"/>
      <c r="CM261" s="50"/>
      <c r="CN261" s="50"/>
      <c r="CO261" s="50"/>
      <c r="CP261" s="50"/>
      <c r="CQ261" s="50"/>
      <c r="CR261" s="50"/>
      <c r="CS261" s="50"/>
      <c r="CT261" s="50"/>
      <c r="CU261" s="50"/>
      <c r="CV261" s="50"/>
      <c r="CW261" s="50"/>
      <c r="CX261" s="50"/>
      <c r="CY261" s="50"/>
      <c r="CZ261" s="50"/>
      <c r="DA261" s="50"/>
      <c r="DB261" s="50"/>
      <c r="DC261" s="50"/>
      <c r="DD261" s="50"/>
      <c r="DE261" s="50"/>
      <c r="DF261" s="50"/>
    </row>
    <row r="262" spans="1:110" s="151" customFormat="1" ht="30" x14ac:dyDescent="0.25">
      <c r="A262" s="216"/>
      <c r="B262" s="216"/>
      <c r="C262" s="216"/>
      <c r="D262" s="160" t="s">
        <v>593</v>
      </c>
      <c r="E262" s="158"/>
      <c r="F262" s="167"/>
      <c r="G262" s="167"/>
      <c r="H262" s="167"/>
      <c r="I262" s="326"/>
      <c r="J262" s="167">
        <f t="shared" si="9"/>
        <v>0</v>
      </c>
      <c r="K262" s="167"/>
      <c r="L262" s="167">
        <v>350</v>
      </c>
      <c r="M262" s="158"/>
      <c r="N262" s="158"/>
      <c r="O262" s="158"/>
      <c r="P262" s="158"/>
      <c r="Q262" s="254" t="s">
        <v>15</v>
      </c>
      <c r="R262" s="222"/>
      <c r="S262" s="229" t="s">
        <v>572</v>
      </c>
      <c r="T262" s="230"/>
      <c r="U262" s="230"/>
      <c r="V262" s="230"/>
      <c r="W262" s="230"/>
      <c r="X262" s="230"/>
      <c r="Y262" s="230"/>
      <c r="Z262" s="241"/>
      <c r="AA262" s="240">
        <v>250</v>
      </c>
      <c r="AB262" s="150"/>
      <c r="AC262" s="150"/>
      <c r="AD262" s="150"/>
      <c r="AE262" s="150"/>
      <c r="AF262" s="150"/>
      <c r="AG262" s="150"/>
      <c r="AH262" s="150"/>
      <c r="AI262" s="150"/>
      <c r="AJ262" s="150"/>
      <c r="AK262" s="150"/>
      <c r="AL262" s="150"/>
      <c r="AM262" s="150"/>
      <c r="AN262" s="150"/>
      <c r="AO262" s="150"/>
      <c r="AP262" s="150"/>
      <c r="AQ262" s="150"/>
      <c r="AR262" s="150"/>
      <c r="AS262" s="150"/>
      <c r="AT262" s="150"/>
      <c r="AU262" s="150"/>
      <c r="AV262" s="150"/>
      <c r="AW262" s="150"/>
      <c r="AX262" s="150"/>
      <c r="AY262" s="150"/>
      <c r="AZ262" s="150"/>
      <c r="BA262" s="150"/>
      <c r="BB262" s="150"/>
      <c r="BC262" s="150"/>
      <c r="BD262" s="150"/>
      <c r="BE262" s="150"/>
      <c r="BF262" s="150"/>
      <c r="BG262" s="150"/>
      <c r="BH262" s="150"/>
      <c r="BI262" s="150"/>
      <c r="BJ262" s="150"/>
      <c r="BK262" s="150"/>
      <c r="BL262" s="150"/>
      <c r="BM262" s="150"/>
      <c r="BN262" s="150"/>
      <c r="BO262" s="150"/>
      <c r="BP262" s="150"/>
      <c r="BQ262" s="150"/>
      <c r="BR262" s="150"/>
      <c r="BS262" s="150"/>
      <c r="BT262" s="150"/>
      <c r="BU262" s="150"/>
      <c r="BV262" s="150"/>
      <c r="BW262" s="150"/>
      <c r="BX262" s="150"/>
      <c r="BY262" s="150"/>
      <c r="BZ262" s="150"/>
      <c r="CA262" s="150"/>
      <c r="CB262" s="150"/>
      <c r="CC262" s="150"/>
      <c r="CD262" s="150"/>
      <c r="CE262" s="150"/>
      <c r="CF262" s="150"/>
      <c r="CG262" s="150"/>
      <c r="CH262" s="150"/>
      <c r="CI262" s="150"/>
      <c r="CJ262" s="150"/>
      <c r="CK262" s="150"/>
      <c r="CL262" s="150"/>
      <c r="CM262" s="150"/>
      <c r="CN262" s="150"/>
      <c r="CO262" s="150"/>
      <c r="CP262" s="150"/>
      <c r="CQ262" s="150"/>
      <c r="CR262" s="150"/>
      <c r="CS262" s="150"/>
      <c r="CT262" s="150"/>
      <c r="CU262" s="150"/>
      <c r="CV262" s="150"/>
      <c r="CW262" s="150"/>
      <c r="CX262" s="150"/>
      <c r="CY262" s="150"/>
      <c r="CZ262" s="150"/>
      <c r="DA262" s="150"/>
      <c r="DB262" s="150"/>
      <c r="DC262" s="150"/>
      <c r="DD262" s="150"/>
      <c r="DE262" s="150"/>
      <c r="DF262" s="150"/>
    </row>
    <row r="263" spans="1:110" x14ac:dyDescent="0.2">
      <c r="B263" s="173"/>
      <c r="D263" s="173"/>
      <c r="T263" s="50"/>
      <c r="U263" s="50"/>
      <c r="V263" s="50"/>
      <c r="W263" s="50"/>
      <c r="X263" s="50"/>
      <c r="Y263" s="50"/>
      <c r="Z263" s="149"/>
      <c r="AA263" s="238"/>
      <c r="AB263" s="50"/>
      <c r="AC263" s="50"/>
      <c r="AD263" s="50"/>
      <c r="AE263" s="50"/>
      <c r="AF263" s="50"/>
      <c r="AG263" s="50"/>
      <c r="AH263" s="50"/>
      <c r="AI263" s="50"/>
      <c r="AJ263" s="50"/>
      <c r="AK263" s="50"/>
      <c r="AL263" s="50"/>
      <c r="AM263" s="50"/>
      <c r="AN263" s="50"/>
      <c r="AO263" s="50"/>
      <c r="AP263" s="50"/>
      <c r="AQ263" s="50"/>
      <c r="AR263" s="50"/>
      <c r="AS263" s="50"/>
      <c r="AT263" s="50"/>
      <c r="AU263" s="50"/>
      <c r="AV263" s="50"/>
      <c r="AW263" s="50"/>
      <c r="AX263" s="50"/>
      <c r="AY263" s="50"/>
      <c r="AZ263" s="50"/>
      <c r="BA263" s="50"/>
      <c r="BB263" s="50"/>
      <c r="BC263" s="50"/>
      <c r="BD263" s="50"/>
      <c r="BE263" s="50"/>
      <c r="BF263" s="50"/>
      <c r="BG263" s="50"/>
      <c r="BH263" s="50"/>
      <c r="BI263" s="50"/>
      <c r="BJ263" s="50"/>
      <c r="BK263" s="50"/>
      <c r="BL263" s="50"/>
      <c r="BM263" s="50"/>
      <c r="BN263" s="50"/>
      <c r="BO263" s="50"/>
      <c r="BP263" s="50"/>
      <c r="BQ263" s="50"/>
      <c r="BR263" s="50"/>
      <c r="BS263" s="50"/>
      <c r="BT263" s="50"/>
      <c r="BU263" s="50"/>
      <c r="BV263" s="50"/>
      <c r="BW263" s="50"/>
      <c r="BX263" s="50"/>
      <c r="BY263" s="50"/>
      <c r="BZ263" s="50"/>
      <c r="CA263" s="50"/>
      <c r="CB263" s="50"/>
      <c r="CC263" s="50"/>
      <c r="CD263" s="50"/>
      <c r="CE263" s="50"/>
      <c r="CF263" s="50"/>
      <c r="CG263" s="50"/>
      <c r="CH263" s="50"/>
      <c r="CI263" s="50"/>
      <c r="CJ263" s="50"/>
      <c r="CK263" s="50"/>
      <c r="CL263" s="50"/>
      <c r="CM263" s="50"/>
      <c r="CN263" s="50"/>
      <c r="CO263" s="50"/>
      <c r="CP263" s="50"/>
      <c r="CQ263" s="50"/>
      <c r="CR263" s="50"/>
      <c r="CS263" s="50"/>
      <c r="CT263" s="50"/>
      <c r="CU263" s="50"/>
      <c r="CV263" s="50"/>
      <c r="CW263" s="50"/>
      <c r="CX263" s="50"/>
      <c r="CY263" s="50"/>
      <c r="CZ263" s="50"/>
      <c r="DA263" s="50"/>
      <c r="DB263" s="50"/>
      <c r="DC263" s="50"/>
      <c r="DD263" s="50"/>
      <c r="DE263" s="50"/>
      <c r="DF263" s="50"/>
    </row>
    <row r="264" spans="1:110" x14ac:dyDescent="0.2">
      <c r="B264" s="173"/>
      <c r="D264" s="173"/>
      <c r="T264" s="50"/>
      <c r="U264" s="50"/>
      <c r="V264" s="50"/>
      <c r="W264" s="50"/>
      <c r="X264" s="50"/>
      <c r="Y264" s="50"/>
      <c r="Z264" s="149"/>
      <c r="AA264" s="238"/>
      <c r="AB264" s="50"/>
      <c r="AC264" s="50"/>
      <c r="AD264" s="50"/>
      <c r="AE264" s="50"/>
      <c r="AF264" s="50"/>
      <c r="AG264" s="50"/>
      <c r="AH264" s="50"/>
      <c r="AI264" s="50"/>
      <c r="AJ264" s="50"/>
      <c r="AK264" s="50"/>
      <c r="AL264" s="50"/>
      <c r="AM264" s="50"/>
      <c r="AN264" s="50"/>
      <c r="AO264" s="50"/>
      <c r="AP264" s="50"/>
      <c r="AQ264" s="50"/>
      <c r="AR264" s="50"/>
      <c r="AS264" s="50"/>
      <c r="AT264" s="50"/>
      <c r="AU264" s="50"/>
      <c r="AV264" s="50"/>
      <c r="AW264" s="50"/>
      <c r="AX264" s="50"/>
      <c r="AY264" s="50"/>
      <c r="AZ264" s="50"/>
      <c r="BA264" s="50"/>
      <c r="BB264" s="50"/>
      <c r="BC264" s="50"/>
      <c r="BD264" s="50"/>
      <c r="BE264" s="50"/>
      <c r="BF264" s="50"/>
      <c r="BG264" s="50"/>
      <c r="BH264" s="50"/>
      <c r="BI264" s="50"/>
      <c r="BJ264" s="50"/>
      <c r="BK264" s="50"/>
      <c r="BL264" s="50"/>
      <c r="BM264" s="50"/>
      <c r="BN264" s="50"/>
      <c r="BO264" s="50"/>
      <c r="BP264" s="50"/>
      <c r="BQ264" s="50"/>
      <c r="BR264" s="50"/>
      <c r="BS264" s="50"/>
      <c r="BT264" s="50"/>
      <c r="BU264" s="50"/>
      <c r="BV264" s="50"/>
      <c r="BW264" s="50"/>
      <c r="BX264" s="50"/>
      <c r="BY264" s="50"/>
      <c r="BZ264" s="50"/>
      <c r="CA264" s="50"/>
      <c r="CB264" s="50"/>
      <c r="CC264" s="50"/>
      <c r="CD264" s="50"/>
      <c r="CE264" s="50"/>
      <c r="CF264" s="50"/>
      <c r="CG264" s="50"/>
      <c r="CH264" s="50"/>
      <c r="CI264" s="50"/>
      <c r="CJ264" s="50"/>
      <c r="CK264" s="50"/>
      <c r="CL264" s="50"/>
      <c r="CM264" s="50"/>
      <c r="CN264" s="50"/>
      <c r="CO264" s="50"/>
      <c r="CP264" s="50"/>
      <c r="CQ264" s="50"/>
      <c r="CR264" s="50"/>
      <c r="CS264" s="50"/>
      <c r="CT264" s="50"/>
      <c r="CU264" s="50"/>
      <c r="CV264" s="50"/>
      <c r="CW264" s="50"/>
      <c r="CX264" s="50"/>
      <c r="CY264" s="50"/>
      <c r="CZ264" s="50"/>
      <c r="DA264" s="50"/>
      <c r="DB264" s="50"/>
      <c r="DC264" s="50"/>
      <c r="DD264" s="50"/>
      <c r="DE264" s="50"/>
      <c r="DF264" s="50"/>
    </row>
    <row r="265" spans="1:110" x14ac:dyDescent="0.2">
      <c r="B265" s="173"/>
      <c r="D265" s="173"/>
      <c r="T265" s="50"/>
      <c r="U265" s="50"/>
      <c r="V265" s="50"/>
      <c r="W265" s="50"/>
      <c r="X265" s="50"/>
      <c r="Y265" s="50"/>
      <c r="Z265" s="149"/>
      <c r="AA265" s="238"/>
      <c r="AB265" s="50"/>
      <c r="AC265" s="50"/>
      <c r="AD265" s="50"/>
      <c r="AE265" s="50"/>
      <c r="AF265" s="50"/>
      <c r="AG265" s="50"/>
      <c r="AH265" s="50"/>
      <c r="AI265" s="50"/>
      <c r="AJ265" s="50"/>
      <c r="AK265" s="50"/>
      <c r="AL265" s="50"/>
      <c r="AM265" s="50"/>
      <c r="AN265" s="50"/>
      <c r="AO265" s="50"/>
      <c r="AP265" s="50"/>
      <c r="AQ265" s="50"/>
      <c r="AR265" s="50"/>
      <c r="AS265" s="50"/>
      <c r="AT265" s="50"/>
      <c r="AU265" s="50"/>
      <c r="AV265" s="50"/>
      <c r="AW265" s="50"/>
      <c r="AX265" s="50"/>
      <c r="AY265" s="50"/>
      <c r="AZ265" s="50"/>
      <c r="BA265" s="50"/>
      <c r="BB265" s="50"/>
      <c r="BC265" s="50"/>
      <c r="BD265" s="50"/>
      <c r="BE265" s="50"/>
      <c r="BF265" s="50"/>
      <c r="BG265" s="50"/>
      <c r="BH265" s="50"/>
      <c r="BI265" s="50"/>
      <c r="BJ265" s="50"/>
      <c r="BK265" s="50"/>
      <c r="BL265" s="50"/>
      <c r="BM265" s="50"/>
      <c r="BN265" s="50"/>
      <c r="BO265" s="50"/>
      <c r="BP265" s="50"/>
      <c r="BQ265" s="50"/>
      <c r="BR265" s="50"/>
      <c r="BS265" s="50"/>
      <c r="BT265" s="50"/>
      <c r="BU265" s="50"/>
      <c r="BV265" s="50"/>
      <c r="BW265" s="50"/>
      <c r="BX265" s="50"/>
      <c r="BY265" s="50"/>
      <c r="BZ265" s="50"/>
      <c r="CA265" s="50"/>
      <c r="CB265" s="50"/>
      <c r="CC265" s="50"/>
      <c r="CD265" s="50"/>
      <c r="CE265" s="50"/>
      <c r="CF265" s="50"/>
      <c r="CG265" s="50"/>
      <c r="CH265" s="50"/>
      <c r="CI265" s="50"/>
      <c r="CJ265" s="50"/>
      <c r="CK265" s="50"/>
      <c r="CL265" s="50"/>
      <c r="CM265" s="50"/>
      <c r="CN265" s="50"/>
      <c r="CO265" s="50"/>
      <c r="CP265" s="50"/>
      <c r="CQ265" s="50"/>
      <c r="CR265" s="50"/>
      <c r="CS265" s="50"/>
      <c r="CT265" s="50"/>
      <c r="CU265" s="50"/>
      <c r="CV265" s="50"/>
      <c r="CW265" s="50"/>
      <c r="CX265" s="50"/>
      <c r="CY265" s="50"/>
      <c r="CZ265" s="50"/>
      <c r="DA265" s="50"/>
      <c r="DB265" s="50"/>
      <c r="DC265" s="50"/>
      <c r="DD265" s="50"/>
      <c r="DE265" s="50"/>
      <c r="DF265" s="50"/>
    </row>
    <row r="266" spans="1:110" x14ac:dyDescent="0.2">
      <c r="B266" s="173"/>
      <c r="D266" s="173"/>
      <c r="T266" s="50"/>
      <c r="U266" s="50"/>
      <c r="V266" s="50"/>
      <c r="W266" s="50"/>
      <c r="X266" s="50"/>
      <c r="Y266" s="50"/>
      <c r="Z266" s="149"/>
      <c r="AA266" s="238"/>
      <c r="AB266" s="50"/>
      <c r="AC266" s="50"/>
      <c r="AD266" s="50"/>
      <c r="AE266" s="50"/>
      <c r="AF266" s="50"/>
      <c r="AG266" s="50"/>
      <c r="AH266" s="50"/>
      <c r="AI266" s="50"/>
      <c r="AJ266" s="50"/>
      <c r="AK266" s="50"/>
      <c r="AL266" s="50"/>
      <c r="AM266" s="50"/>
      <c r="AN266" s="50"/>
      <c r="AO266" s="50"/>
      <c r="AP266" s="50"/>
      <c r="AQ266" s="50"/>
      <c r="AR266" s="50"/>
      <c r="AS266" s="50"/>
      <c r="AT266" s="50"/>
      <c r="AU266" s="50"/>
      <c r="AV266" s="50"/>
      <c r="AW266" s="50"/>
      <c r="AX266" s="50"/>
      <c r="AY266" s="50"/>
      <c r="AZ266" s="50"/>
      <c r="BA266" s="50"/>
      <c r="BB266" s="50"/>
      <c r="BC266" s="50"/>
      <c r="BD266" s="50"/>
      <c r="BE266" s="50"/>
      <c r="BF266" s="50"/>
      <c r="BG266" s="50"/>
      <c r="BH266" s="50"/>
      <c r="BI266" s="50"/>
      <c r="BJ266" s="50"/>
      <c r="BK266" s="50"/>
      <c r="BL266" s="50"/>
      <c r="BM266" s="50"/>
      <c r="BN266" s="50"/>
      <c r="BO266" s="50"/>
      <c r="BP266" s="50"/>
      <c r="BQ266" s="50"/>
      <c r="BR266" s="50"/>
      <c r="BS266" s="50"/>
      <c r="BT266" s="50"/>
      <c r="BU266" s="50"/>
      <c r="BV266" s="50"/>
      <c r="BW266" s="50"/>
      <c r="BX266" s="50"/>
      <c r="BY266" s="50"/>
      <c r="BZ266" s="50"/>
      <c r="CA266" s="50"/>
      <c r="CB266" s="50"/>
      <c r="CC266" s="50"/>
      <c r="CD266" s="50"/>
      <c r="CE266" s="50"/>
      <c r="CF266" s="50"/>
      <c r="CG266" s="50"/>
      <c r="CH266" s="50"/>
      <c r="CI266" s="50"/>
      <c r="CJ266" s="50"/>
      <c r="CK266" s="50"/>
      <c r="CL266" s="50"/>
      <c r="CM266" s="50"/>
      <c r="CN266" s="50"/>
      <c r="CO266" s="50"/>
      <c r="CP266" s="50"/>
      <c r="CQ266" s="50"/>
      <c r="CR266" s="50"/>
      <c r="CS266" s="50"/>
      <c r="CT266" s="50"/>
      <c r="CU266" s="50"/>
      <c r="CV266" s="50"/>
      <c r="CW266" s="50"/>
      <c r="CX266" s="50"/>
      <c r="CY266" s="50"/>
      <c r="CZ266" s="50"/>
      <c r="DA266" s="50"/>
      <c r="DB266" s="50"/>
      <c r="DC266" s="50"/>
      <c r="DD266" s="50"/>
      <c r="DE266" s="50"/>
      <c r="DF266" s="50"/>
    </row>
    <row r="267" spans="1:110" x14ac:dyDescent="0.2">
      <c r="B267" s="173"/>
      <c r="D267" s="173"/>
      <c r="T267" s="50"/>
      <c r="U267" s="50"/>
      <c r="V267" s="50"/>
      <c r="W267" s="50"/>
      <c r="X267" s="50"/>
      <c r="Y267" s="50"/>
      <c r="Z267" s="50"/>
      <c r="AA267" s="238"/>
      <c r="AB267" s="50"/>
      <c r="AC267" s="50"/>
      <c r="AD267" s="50"/>
      <c r="AE267" s="50"/>
      <c r="AF267" s="50"/>
      <c r="AG267" s="50"/>
      <c r="AH267" s="50"/>
      <c r="AI267" s="50"/>
      <c r="AJ267" s="50"/>
      <c r="AK267" s="50"/>
      <c r="AL267" s="50"/>
      <c r="AM267" s="50"/>
      <c r="AN267" s="50"/>
      <c r="AO267" s="50"/>
      <c r="AP267" s="50"/>
      <c r="AQ267" s="50"/>
      <c r="AR267" s="50"/>
      <c r="AS267" s="50"/>
      <c r="AT267" s="50"/>
      <c r="AU267" s="50"/>
      <c r="AV267" s="50"/>
      <c r="AW267" s="50"/>
      <c r="AX267" s="50"/>
      <c r="AY267" s="50"/>
      <c r="AZ267" s="50"/>
      <c r="BA267" s="50"/>
      <c r="BB267" s="50"/>
      <c r="BC267" s="50"/>
      <c r="BD267" s="50"/>
      <c r="BE267" s="50"/>
      <c r="BF267" s="50"/>
      <c r="BG267" s="50"/>
      <c r="BH267" s="50"/>
      <c r="BI267" s="50"/>
      <c r="BJ267" s="50"/>
      <c r="BK267" s="50"/>
      <c r="BL267" s="50"/>
      <c r="BM267" s="50"/>
      <c r="BN267" s="50"/>
      <c r="BO267" s="50"/>
      <c r="BP267" s="50"/>
      <c r="BQ267" s="50"/>
      <c r="BR267" s="50"/>
      <c r="BS267" s="50"/>
      <c r="BT267" s="50"/>
      <c r="BU267" s="50"/>
      <c r="BV267" s="50"/>
      <c r="BW267" s="50"/>
      <c r="BX267" s="50"/>
      <c r="BY267" s="50"/>
      <c r="BZ267" s="50"/>
      <c r="CA267" s="50"/>
      <c r="CB267" s="50"/>
      <c r="CC267" s="50"/>
      <c r="CD267" s="50"/>
      <c r="CE267" s="50"/>
      <c r="CF267" s="50"/>
      <c r="CG267" s="50"/>
      <c r="CH267" s="50"/>
      <c r="CI267" s="50"/>
      <c r="CJ267" s="50"/>
      <c r="CK267" s="50"/>
      <c r="CL267" s="50"/>
      <c r="CM267" s="50"/>
      <c r="CN267" s="50"/>
      <c r="CO267" s="50"/>
      <c r="CP267" s="50"/>
      <c r="CQ267" s="50"/>
      <c r="CR267" s="50"/>
      <c r="CS267" s="50"/>
      <c r="CT267" s="50"/>
      <c r="CU267" s="50"/>
      <c r="CV267" s="50"/>
      <c r="CW267" s="50"/>
      <c r="CX267" s="50"/>
      <c r="CY267" s="50"/>
      <c r="CZ267" s="50"/>
      <c r="DA267" s="50"/>
      <c r="DB267" s="50"/>
      <c r="DC267" s="50"/>
      <c r="DD267" s="50"/>
      <c r="DE267" s="50"/>
      <c r="DF267" s="50"/>
    </row>
    <row r="268" spans="1:110" x14ac:dyDescent="0.2">
      <c r="B268" s="173"/>
      <c r="D268" s="173"/>
      <c r="T268" s="50"/>
      <c r="U268" s="50"/>
      <c r="V268" s="50"/>
      <c r="W268" s="50"/>
      <c r="X268" s="50"/>
      <c r="Y268" s="50"/>
      <c r="Z268" s="50"/>
      <c r="AA268" s="238"/>
      <c r="AB268" s="50"/>
      <c r="AC268" s="50"/>
      <c r="AD268" s="50"/>
      <c r="AE268" s="50"/>
      <c r="AF268" s="50"/>
      <c r="AG268" s="50"/>
      <c r="AH268" s="50"/>
      <c r="AI268" s="50"/>
      <c r="AJ268" s="50"/>
      <c r="AK268" s="50"/>
      <c r="AL268" s="50"/>
      <c r="AM268" s="50"/>
      <c r="AN268" s="50"/>
      <c r="AO268" s="50"/>
      <c r="AP268" s="50"/>
      <c r="AQ268" s="50"/>
      <c r="AR268" s="50"/>
      <c r="AS268" s="50"/>
      <c r="AT268" s="50"/>
      <c r="AU268" s="50"/>
      <c r="AV268" s="50"/>
      <c r="AW268" s="50"/>
      <c r="AX268" s="50"/>
      <c r="AY268" s="50"/>
      <c r="AZ268" s="50"/>
      <c r="BA268" s="50"/>
      <c r="BB268" s="50"/>
      <c r="BC268" s="50"/>
      <c r="BD268" s="50"/>
      <c r="BE268" s="50"/>
      <c r="BF268" s="50"/>
      <c r="BG268" s="50"/>
      <c r="BH268" s="50"/>
      <c r="BI268" s="50"/>
      <c r="BJ268" s="50"/>
      <c r="BK268" s="50"/>
      <c r="BL268" s="50"/>
      <c r="BM268" s="50"/>
      <c r="BN268" s="50"/>
      <c r="BO268" s="50"/>
      <c r="BP268" s="50"/>
      <c r="BQ268" s="50"/>
      <c r="BR268" s="50"/>
      <c r="BS268" s="50"/>
      <c r="BT268" s="50"/>
      <c r="BU268" s="50"/>
      <c r="BV268" s="50"/>
      <c r="BW268" s="50"/>
      <c r="BX268" s="50"/>
      <c r="BY268" s="50"/>
      <c r="BZ268" s="50"/>
      <c r="CA268" s="50"/>
      <c r="CB268" s="50"/>
      <c r="CC268" s="50"/>
      <c r="CD268" s="50"/>
      <c r="CE268" s="50"/>
      <c r="CF268" s="50"/>
      <c r="CG268" s="50"/>
      <c r="CH268" s="50"/>
      <c r="CI268" s="50"/>
      <c r="CJ268" s="50"/>
      <c r="CK268" s="50"/>
      <c r="CL268" s="50"/>
      <c r="CM268" s="50"/>
      <c r="CN268" s="50"/>
      <c r="CO268" s="50"/>
      <c r="CP268" s="50"/>
      <c r="CQ268" s="50"/>
      <c r="CR268" s="50"/>
      <c r="CS268" s="50"/>
      <c r="CT268" s="50"/>
      <c r="CU268" s="50"/>
      <c r="CV268" s="50"/>
      <c r="CW268" s="50"/>
      <c r="CX268" s="50"/>
      <c r="CY268" s="50"/>
      <c r="CZ268" s="50"/>
      <c r="DA268" s="50"/>
      <c r="DB268" s="50"/>
      <c r="DC268" s="50"/>
      <c r="DD268" s="50"/>
      <c r="DE268" s="50"/>
      <c r="DF268" s="50"/>
    </row>
    <row r="269" spans="1:110" x14ac:dyDescent="0.2">
      <c r="B269" s="173"/>
      <c r="D269" s="173"/>
      <c r="T269" s="50"/>
      <c r="U269" s="50"/>
      <c r="V269" s="50"/>
      <c r="W269" s="50"/>
      <c r="X269" s="50"/>
      <c r="Y269" s="50"/>
      <c r="Z269" s="149"/>
      <c r="AA269" s="238"/>
      <c r="AB269" s="50"/>
      <c r="AC269" s="50"/>
      <c r="AD269" s="50"/>
      <c r="AE269" s="50"/>
      <c r="AF269" s="50"/>
      <c r="AG269" s="50"/>
      <c r="AH269" s="50"/>
      <c r="AI269" s="50"/>
      <c r="AJ269" s="50"/>
      <c r="AK269" s="50"/>
      <c r="AL269" s="50"/>
      <c r="AM269" s="50"/>
      <c r="AN269" s="50"/>
      <c r="AO269" s="50"/>
      <c r="AP269" s="50"/>
      <c r="AQ269" s="50"/>
      <c r="AR269" s="50"/>
      <c r="AS269" s="50"/>
      <c r="AT269" s="50"/>
      <c r="AU269" s="50"/>
      <c r="AV269" s="50"/>
      <c r="AW269" s="50"/>
      <c r="AX269" s="50"/>
      <c r="AY269" s="50"/>
      <c r="AZ269" s="50"/>
      <c r="BA269" s="50"/>
      <c r="BB269" s="50"/>
      <c r="BC269" s="50"/>
      <c r="BD269" s="50"/>
      <c r="BE269" s="50"/>
      <c r="BF269" s="50"/>
      <c r="BG269" s="50"/>
      <c r="BH269" s="50"/>
      <c r="BI269" s="50"/>
      <c r="BJ269" s="50"/>
      <c r="BK269" s="50"/>
      <c r="BL269" s="50"/>
      <c r="BM269" s="50"/>
      <c r="BN269" s="50"/>
      <c r="BO269" s="50"/>
      <c r="BP269" s="50"/>
      <c r="BQ269" s="50"/>
      <c r="BR269" s="50"/>
      <c r="BS269" s="50"/>
      <c r="BT269" s="50"/>
      <c r="BU269" s="50"/>
      <c r="BV269" s="50"/>
      <c r="BW269" s="50"/>
      <c r="BX269" s="50"/>
      <c r="BY269" s="50"/>
      <c r="BZ269" s="50"/>
      <c r="CA269" s="50"/>
      <c r="CB269" s="50"/>
      <c r="CC269" s="50"/>
      <c r="CD269" s="50"/>
      <c r="CE269" s="50"/>
      <c r="CF269" s="50"/>
      <c r="CG269" s="50"/>
      <c r="CH269" s="50"/>
      <c r="CI269" s="50"/>
      <c r="CJ269" s="50"/>
      <c r="CK269" s="50"/>
      <c r="CL269" s="50"/>
      <c r="CM269" s="50"/>
      <c r="CN269" s="50"/>
      <c r="CO269" s="50"/>
      <c r="CP269" s="50"/>
      <c r="CQ269" s="50"/>
      <c r="CR269" s="50"/>
      <c r="CS269" s="50"/>
      <c r="CT269" s="50"/>
      <c r="CU269" s="50"/>
      <c r="CV269" s="50"/>
      <c r="CW269" s="50"/>
      <c r="CX269" s="50"/>
      <c r="CY269" s="50"/>
      <c r="CZ269" s="50"/>
      <c r="DA269" s="50"/>
      <c r="DB269" s="50"/>
      <c r="DC269" s="50"/>
      <c r="DD269" s="50"/>
      <c r="DE269" s="50"/>
      <c r="DF269" s="50"/>
    </row>
    <row r="270" spans="1:110" x14ac:dyDescent="0.2">
      <c r="B270" s="173"/>
      <c r="D270" s="173"/>
      <c r="T270" s="50"/>
      <c r="U270" s="50"/>
      <c r="V270" s="50"/>
      <c r="W270" s="50"/>
      <c r="X270" s="50"/>
      <c r="Y270" s="50"/>
      <c r="Z270" s="149"/>
      <c r="AA270" s="238"/>
      <c r="AB270" s="50"/>
      <c r="AC270" s="50"/>
      <c r="AD270" s="50"/>
      <c r="AE270" s="50"/>
      <c r="AF270" s="50"/>
      <c r="AG270" s="50"/>
      <c r="AH270" s="50"/>
      <c r="AI270" s="50"/>
      <c r="AJ270" s="50"/>
      <c r="AK270" s="50"/>
      <c r="AL270" s="50"/>
      <c r="AM270" s="50"/>
      <c r="AN270" s="50"/>
      <c r="AO270" s="50"/>
      <c r="AP270" s="50"/>
      <c r="AQ270" s="50"/>
      <c r="AR270" s="50"/>
      <c r="AS270" s="50"/>
      <c r="AT270" s="50"/>
      <c r="AU270" s="50"/>
      <c r="AV270" s="50"/>
      <c r="AW270" s="50"/>
      <c r="AX270" s="50"/>
      <c r="AY270" s="50"/>
      <c r="AZ270" s="50"/>
      <c r="BA270" s="50"/>
      <c r="BB270" s="50"/>
      <c r="BC270" s="50"/>
      <c r="BD270" s="50"/>
      <c r="BE270" s="50"/>
      <c r="BF270" s="50"/>
      <c r="BG270" s="50"/>
      <c r="BH270" s="50"/>
      <c r="BI270" s="50"/>
      <c r="BJ270" s="50"/>
      <c r="BK270" s="50"/>
      <c r="BL270" s="50"/>
      <c r="BM270" s="50"/>
      <c r="BN270" s="50"/>
      <c r="BO270" s="50"/>
      <c r="BP270" s="50"/>
      <c r="BQ270" s="50"/>
      <c r="BR270" s="50"/>
      <c r="BS270" s="50"/>
      <c r="BT270" s="50"/>
      <c r="BU270" s="50"/>
      <c r="BV270" s="50"/>
      <c r="BW270" s="50"/>
      <c r="BX270" s="50"/>
      <c r="BY270" s="50"/>
      <c r="BZ270" s="50"/>
      <c r="CA270" s="50"/>
      <c r="CB270" s="50"/>
      <c r="CC270" s="50"/>
      <c r="CD270" s="50"/>
      <c r="CE270" s="50"/>
      <c r="CF270" s="50"/>
      <c r="CG270" s="50"/>
      <c r="CH270" s="50"/>
      <c r="CI270" s="50"/>
      <c r="CJ270" s="50"/>
      <c r="CK270" s="50"/>
      <c r="CL270" s="50"/>
      <c r="CM270" s="50"/>
      <c r="CN270" s="50"/>
      <c r="CO270" s="50"/>
      <c r="CP270" s="50"/>
      <c r="CQ270" s="50"/>
      <c r="CR270" s="50"/>
      <c r="CS270" s="50"/>
      <c r="CT270" s="50"/>
      <c r="CU270" s="50"/>
      <c r="CV270" s="50"/>
      <c r="CW270" s="50"/>
      <c r="CX270" s="50"/>
      <c r="CY270" s="50"/>
      <c r="CZ270" s="50"/>
      <c r="DA270" s="50"/>
      <c r="DB270" s="50"/>
      <c r="DC270" s="50"/>
      <c r="DD270" s="50"/>
      <c r="DE270" s="50"/>
      <c r="DF270" s="50"/>
    </row>
    <row r="271" spans="1:110" x14ac:dyDescent="0.2">
      <c r="B271" s="173"/>
      <c r="D271" s="173"/>
      <c r="T271" s="50"/>
      <c r="U271" s="50"/>
      <c r="V271" s="50"/>
      <c r="W271" s="50"/>
      <c r="X271" s="50"/>
      <c r="Y271" s="50"/>
      <c r="Z271" s="149"/>
      <c r="AA271" s="238"/>
      <c r="AB271" s="50"/>
      <c r="AC271" s="50"/>
      <c r="AD271" s="50"/>
      <c r="AE271" s="50"/>
      <c r="AF271" s="50"/>
      <c r="AG271" s="50"/>
      <c r="AH271" s="50"/>
      <c r="AI271" s="50"/>
      <c r="AJ271" s="50"/>
      <c r="AK271" s="50"/>
      <c r="AL271" s="50"/>
      <c r="AM271" s="50"/>
      <c r="AN271" s="50"/>
      <c r="AO271" s="50"/>
      <c r="AP271" s="50"/>
      <c r="AQ271" s="50"/>
      <c r="AR271" s="50"/>
      <c r="AS271" s="50"/>
      <c r="AT271" s="50"/>
      <c r="AU271" s="50"/>
      <c r="AV271" s="50"/>
      <c r="AW271" s="50"/>
      <c r="AX271" s="50"/>
      <c r="AY271" s="50"/>
      <c r="AZ271" s="50"/>
      <c r="BA271" s="50"/>
      <c r="BB271" s="50"/>
      <c r="BC271" s="50"/>
      <c r="BD271" s="50"/>
      <c r="BE271" s="50"/>
      <c r="BF271" s="50"/>
      <c r="BG271" s="50"/>
      <c r="BH271" s="50"/>
      <c r="BI271" s="50"/>
      <c r="BJ271" s="50"/>
      <c r="BK271" s="50"/>
      <c r="BL271" s="50"/>
      <c r="BM271" s="50"/>
      <c r="BN271" s="50"/>
      <c r="BO271" s="50"/>
      <c r="BP271" s="50"/>
      <c r="BQ271" s="50"/>
      <c r="BR271" s="50"/>
      <c r="BS271" s="50"/>
      <c r="BT271" s="50"/>
      <c r="BU271" s="50"/>
      <c r="BV271" s="50"/>
      <c r="BW271" s="50"/>
      <c r="BX271" s="50"/>
      <c r="BY271" s="50"/>
      <c r="BZ271" s="50"/>
      <c r="CA271" s="50"/>
      <c r="CB271" s="50"/>
      <c r="CC271" s="50"/>
      <c r="CD271" s="50"/>
      <c r="CE271" s="50"/>
      <c r="CF271" s="50"/>
      <c r="CG271" s="50"/>
      <c r="CH271" s="50"/>
      <c r="CI271" s="50"/>
      <c r="CJ271" s="50"/>
      <c r="CK271" s="50"/>
      <c r="CL271" s="50"/>
      <c r="CM271" s="50"/>
      <c r="CN271" s="50"/>
      <c r="CO271" s="50"/>
      <c r="CP271" s="50"/>
      <c r="CQ271" s="50"/>
      <c r="CR271" s="50"/>
      <c r="CS271" s="50"/>
      <c r="CT271" s="50"/>
      <c r="CU271" s="50"/>
      <c r="CV271" s="50"/>
      <c r="CW271" s="50"/>
      <c r="CX271" s="50"/>
      <c r="CY271" s="50"/>
      <c r="CZ271" s="50"/>
      <c r="DA271" s="50"/>
      <c r="DB271" s="50"/>
      <c r="DC271" s="50"/>
      <c r="DD271" s="50"/>
      <c r="DE271" s="50"/>
      <c r="DF271" s="50"/>
    </row>
    <row r="272" spans="1:110" x14ac:dyDescent="0.2">
      <c r="B272" s="173"/>
      <c r="D272" s="173"/>
      <c r="T272" s="50"/>
      <c r="U272" s="50"/>
      <c r="V272" s="50"/>
      <c r="W272" s="50"/>
      <c r="X272" s="50"/>
      <c r="Y272" s="50"/>
      <c r="Z272" s="149"/>
      <c r="AA272" s="238"/>
      <c r="AB272" s="50"/>
      <c r="AC272" s="50"/>
      <c r="AD272" s="50"/>
      <c r="AE272" s="50"/>
      <c r="AF272" s="50"/>
      <c r="AG272" s="50"/>
      <c r="AH272" s="50"/>
      <c r="AI272" s="50"/>
      <c r="AJ272" s="50"/>
      <c r="AK272" s="50"/>
      <c r="AL272" s="50"/>
      <c r="AM272" s="50"/>
      <c r="AN272" s="50"/>
      <c r="AO272" s="50"/>
      <c r="AP272" s="50"/>
      <c r="AQ272" s="50"/>
      <c r="AR272" s="50"/>
      <c r="AS272" s="50"/>
      <c r="AT272" s="50"/>
      <c r="AU272" s="50"/>
      <c r="AV272" s="50"/>
      <c r="AW272" s="50"/>
      <c r="AX272" s="50"/>
      <c r="AY272" s="50"/>
      <c r="AZ272" s="50"/>
      <c r="BA272" s="50"/>
      <c r="BB272" s="50"/>
      <c r="BC272" s="50"/>
      <c r="BD272" s="50"/>
      <c r="BE272" s="50"/>
      <c r="BF272" s="50"/>
      <c r="BG272" s="50"/>
      <c r="BH272" s="50"/>
      <c r="BI272" s="50"/>
      <c r="BJ272" s="50"/>
      <c r="BK272" s="50"/>
      <c r="BL272" s="50"/>
      <c r="BM272" s="50"/>
      <c r="BN272" s="50"/>
      <c r="BO272" s="50"/>
      <c r="BP272" s="50"/>
      <c r="BQ272" s="50"/>
      <c r="BR272" s="50"/>
      <c r="BS272" s="50"/>
      <c r="BT272" s="50"/>
      <c r="BU272" s="50"/>
      <c r="BV272" s="50"/>
      <c r="BW272" s="50"/>
      <c r="BX272" s="50"/>
      <c r="BY272" s="50"/>
      <c r="BZ272" s="50"/>
      <c r="CA272" s="50"/>
      <c r="CB272" s="50"/>
      <c r="CC272" s="50"/>
      <c r="CD272" s="50"/>
      <c r="CE272" s="50"/>
      <c r="CF272" s="50"/>
      <c r="CG272" s="50"/>
      <c r="CH272" s="50"/>
      <c r="CI272" s="50"/>
      <c r="CJ272" s="50"/>
      <c r="CK272" s="50"/>
      <c r="CL272" s="50"/>
      <c r="CM272" s="50"/>
      <c r="CN272" s="50"/>
      <c r="CO272" s="50"/>
      <c r="CP272" s="50"/>
      <c r="CQ272" s="50"/>
      <c r="CR272" s="50"/>
      <c r="CS272" s="50"/>
      <c r="CT272" s="50"/>
      <c r="CU272" s="50"/>
      <c r="CV272" s="50"/>
      <c r="CW272" s="50"/>
      <c r="CX272" s="50"/>
      <c r="CY272" s="50"/>
      <c r="CZ272" s="50"/>
      <c r="DA272" s="50"/>
      <c r="DB272" s="50"/>
      <c r="DC272" s="50"/>
      <c r="DD272" s="50"/>
      <c r="DE272" s="50"/>
      <c r="DF272" s="50"/>
    </row>
    <row r="273" spans="2:110" x14ac:dyDescent="0.2">
      <c r="B273" s="173"/>
      <c r="D273" s="173"/>
      <c r="T273" s="50"/>
      <c r="U273" s="50"/>
      <c r="V273" s="50"/>
      <c r="W273" s="50"/>
      <c r="X273" s="50"/>
      <c r="Y273" s="50"/>
      <c r="Z273" s="149"/>
      <c r="AA273" s="238"/>
      <c r="AB273" s="50"/>
      <c r="AC273" s="50"/>
      <c r="AD273" s="50"/>
      <c r="AE273" s="50"/>
      <c r="AF273" s="50"/>
      <c r="AG273" s="50"/>
      <c r="AH273" s="50"/>
      <c r="AI273" s="50"/>
      <c r="AJ273" s="50"/>
      <c r="AK273" s="50"/>
      <c r="AL273" s="50"/>
      <c r="AM273" s="50"/>
      <c r="AN273" s="50"/>
      <c r="AO273" s="50"/>
      <c r="AP273" s="50"/>
      <c r="AQ273" s="50"/>
      <c r="AR273" s="50"/>
      <c r="AS273" s="50"/>
      <c r="AT273" s="50"/>
      <c r="AU273" s="50"/>
      <c r="AV273" s="50"/>
      <c r="AW273" s="50"/>
      <c r="AX273" s="50"/>
      <c r="AY273" s="50"/>
      <c r="AZ273" s="50"/>
      <c r="BA273" s="50"/>
      <c r="BB273" s="50"/>
      <c r="BC273" s="50"/>
      <c r="BD273" s="50"/>
      <c r="BE273" s="50"/>
      <c r="BF273" s="50"/>
      <c r="BG273" s="50"/>
      <c r="BH273" s="50"/>
      <c r="BI273" s="50"/>
      <c r="BJ273" s="50"/>
      <c r="BK273" s="50"/>
      <c r="BL273" s="50"/>
      <c r="BM273" s="50"/>
      <c r="BN273" s="50"/>
      <c r="BO273" s="50"/>
      <c r="BP273" s="50"/>
      <c r="BQ273" s="50"/>
      <c r="BR273" s="50"/>
      <c r="BS273" s="50"/>
      <c r="BT273" s="50"/>
      <c r="BU273" s="50"/>
      <c r="BV273" s="50"/>
      <c r="BW273" s="50"/>
      <c r="BX273" s="50"/>
      <c r="BY273" s="50"/>
      <c r="BZ273" s="50"/>
      <c r="CA273" s="50"/>
      <c r="CB273" s="50"/>
      <c r="CC273" s="50"/>
      <c r="CD273" s="50"/>
      <c r="CE273" s="50"/>
      <c r="CF273" s="50"/>
      <c r="CG273" s="50"/>
      <c r="CH273" s="50"/>
      <c r="CI273" s="50"/>
      <c r="CJ273" s="50"/>
      <c r="CK273" s="50"/>
      <c r="CL273" s="50"/>
      <c r="CM273" s="50"/>
      <c r="CN273" s="50"/>
      <c r="CO273" s="50"/>
      <c r="CP273" s="50"/>
      <c r="CQ273" s="50"/>
      <c r="CR273" s="50"/>
      <c r="CS273" s="50"/>
      <c r="CT273" s="50"/>
      <c r="CU273" s="50"/>
      <c r="CV273" s="50"/>
      <c r="CW273" s="50"/>
      <c r="CX273" s="50"/>
      <c r="CY273" s="50"/>
      <c r="CZ273" s="50"/>
      <c r="DA273" s="50"/>
      <c r="DB273" s="50"/>
      <c r="DC273" s="50"/>
      <c r="DD273" s="50"/>
      <c r="DE273" s="50"/>
      <c r="DF273" s="50"/>
    </row>
    <row r="274" spans="2:110" x14ac:dyDescent="0.2">
      <c r="B274" s="173"/>
      <c r="D274" s="173"/>
      <c r="T274" s="50"/>
      <c r="U274" s="50"/>
      <c r="V274" s="50"/>
      <c r="W274" s="50"/>
      <c r="X274" s="50"/>
      <c r="Y274" s="50"/>
      <c r="Z274" s="149"/>
      <c r="AA274" s="238"/>
      <c r="AB274" s="50"/>
      <c r="AC274" s="50"/>
      <c r="AD274" s="50"/>
      <c r="AE274" s="50"/>
      <c r="AF274" s="50"/>
      <c r="AG274" s="50"/>
      <c r="AH274" s="50"/>
      <c r="AI274" s="50"/>
      <c r="AJ274" s="50"/>
      <c r="AK274" s="50"/>
      <c r="AL274" s="50"/>
      <c r="AM274" s="50"/>
      <c r="AN274" s="50"/>
      <c r="AO274" s="50"/>
      <c r="AP274" s="50"/>
      <c r="AQ274" s="50"/>
      <c r="AR274" s="50"/>
      <c r="AS274" s="50"/>
      <c r="AT274" s="50"/>
      <c r="AU274" s="50"/>
      <c r="AV274" s="50"/>
      <c r="AW274" s="50"/>
      <c r="AX274" s="50"/>
      <c r="AY274" s="50"/>
      <c r="AZ274" s="50"/>
      <c r="BA274" s="50"/>
      <c r="BB274" s="50"/>
      <c r="BC274" s="50"/>
      <c r="BD274" s="50"/>
      <c r="BE274" s="50"/>
      <c r="BF274" s="50"/>
      <c r="BG274" s="50"/>
      <c r="BH274" s="50"/>
      <c r="BI274" s="50"/>
      <c r="BJ274" s="50"/>
      <c r="BK274" s="50"/>
      <c r="BL274" s="50"/>
      <c r="BM274" s="50"/>
      <c r="BN274" s="50"/>
      <c r="BO274" s="50"/>
      <c r="BP274" s="50"/>
      <c r="BQ274" s="50"/>
      <c r="BR274" s="50"/>
      <c r="BS274" s="50"/>
      <c r="BT274" s="50"/>
      <c r="BU274" s="50"/>
      <c r="BV274" s="50"/>
      <c r="BW274" s="50"/>
      <c r="BX274" s="50"/>
      <c r="BY274" s="50"/>
      <c r="BZ274" s="50"/>
      <c r="CA274" s="50"/>
      <c r="CB274" s="50"/>
      <c r="CC274" s="50"/>
      <c r="CD274" s="50"/>
      <c r="CE274" s="50"/>
      <c r="CF274" s="50"/>
      <c r="CG274" s="50"/>
      <c r="CH274" s="50"/>
      <c r="CI274" s="50"/>
      <c r="CJ274" s="50"/>
      <c r="CK274" s="50"/>
      <c r="CL274" s="50"/>
      <c r="CM274" s="50"/>
      <c r="CN274" s="50"/>
      <c r="CO274" s="50"/>
      <c r="CP274" s="50"/>
      <c r="CQ274" s="50"/>
      <c r="CR274" s="50"/>
      <c r="CS274" s="50"/>
      <c r="CT274" s="50"/>
      <c r="CU274" s="50"/>
      <c r="CV274" s="50"/>
      <c r="CW274" s="50"/>
      <c r="CX274" s="50"/>
      <c r="CY274" s="50"/>
      <c r="CZ274" s="50"/>
      <c r="DA274" s="50"/>
      <c r="DB274" s="50"/>
      <c r="DC274" s="50"/>
      <c r="DD274" s="50"/>
      <c r="DE274" s="50"/>
      <c r="DF274" s="50"/>
    </row>
    <row r="275" spans="2:110" x14ac:dyDescent="0.2">
      <c r="B275" s="173"/>
      <c r="D275" s="173"/>
      <c r="T275" s="50"/>
      <c r="U275" s="50"/>
      <c r="V275" s="50"/>
      <c r="W275" s="50"/>
      <c r="X275" s="50"/>
      <c r="Y275" s="50"/>
      <c r="Z275" s="149"/>
      <c r="AA275" s="238"/>
      <c r="AB275" s="50"/>
      <c r="AC275" s="50"/>
      <c r="AD275" s="50"/>
      <c r="AE275" s="50"/>
      <c r="AF275" s="50"/>
      <c r="AG275" s="50"/>
      <c r="AH275" s="50"/>
      <c r="AI275" s="50"/>
      <c r="AJ275" s="50"/>
      <c r="AK275" s="50"/>
      <c r="AL275" s="50"/>
      <c r="AM275" s="50"/>
      <c r="AN275" s="50"/>
      <c r="AO275" s="50"/>
      <c r="AP275" s="50"/>
      <c r="AQ275" s="50"/>
      <c r="AR275" s="50"/>
      <c r="AS275" s="50"/>
      <c r="AT275" s="50"/>
      <c r="AU275" s="50"/>
      <c r="AV275" s="50"/>
      <c r="AW275" s="50"/>
      <c r="AX275" s="50"/>
      <c r="AY275" s="50"/>
      <c r="AZ275" s="50"/>
      <c r="BA275" s="50"/>
      <c r="BB275" s="50"/>
      <c r="BC275" s="50"/>
      <c r="BD275" s="50"/>
      <c r="BE275" s="50"/>
      <c r="BF275" s="50"/>
      <c r="BG275" s="50"/>
      <c r="BH275" s="50"/>
      <c r="BI275" s="50"/>
      <c r="BJ275" s="50"/>
      <c r="BK275" s="50"/>
      <c r="BL275" s="50"/>
      <c r="BM275" s="50"/>
      <c r="BN275" s="50"/>
      <c r="BO275" s="50"/>
      <c r="BP275" s="50"/>
      <c r="BQ275" s="50"/>
      <c r="BR275" s="50"/>
      <c r="BS275" s="50"/>
      <c r="BT275" s="50"/>
      <c r="BU275" s="50"/>
      <c r="BV275" s="50"/>
      <c r="BW275" s="50"/>
      <c r="BX275" s="50"/>
      <c r="BY275" s="50"/>
      <c r="BZ275" s="50"/>
      <c r="CA275" s="50"/>
      <c r="CB275" s="50"/>
      <c r="CC275" s="50"/>
      <c r="CD275" s="50"/>
      <c r="CE275" s="50"/>
      <c r="CF275" s="50"/>
      <c r="CG275" s="50"/>
      <c r="CH275" s="50"/>
      <c r="CI275" s="50"/>
      <c r="CJ275" s="50"/>
      <c r="CK275" s="50"/>
      <c r="CL275" s="50"/>
      <c r="CM275" s="50"/>
      <c r="CN275" s="50"/>
      <c r="CO275" s="50"/>
      <c r="CP275" s="50"/>
      <c r="CQ275" s="50"/>
      <c r="CR275" s="50"/>
      <c r="CS275" s="50"/>
      <c r="CT275" s="50"/>
      <c r="CU275" s="50"/>
      <c r="CV275" s="50"/>
      <c r="CW275" s="50"/>
      <c r="CX275" s="50"/>
      <c r="CY275" s="50"/>
      <c r="CZ275" s="50"/>
      <c r="DA275" s="50"/>
      <c r="DB275" s="50"/>
      <c r="DC275" s="50"/>
      <c r="DD275" s="50"/>
      <c r="DE275" s="50"/>
      <c r="DF275" s="50"/>
    </row>
    <row r="276" spans="2:110" x14ac:dyDescent="0.2">
      <c r="B276" s="173"/>
      <c r="D276" s="173"/>
      <c r="T276" s="50"/>
      <c r="U276" s="50"/>
      <c r="V276" s="50"/>
      <c r="W276" s="50"/>
      <c r="X276" s="50"/>
      <c r="Y276" s="50"/>
      <c r="Z276" s="149"/>
      <c r="AA276" s="238"/>
      <c r="AB276" s="50"/>
      <c r="AC276" s="50"/>
      <c r="AD276" s="50"/>
      <c r="AE276" s="50"/>
      <c r="AF276" s="50"/>
      <c r="AG276" s="50"/>
      <c r="AH276" s="50"/>
      <c r="AI276" s="50"/>
      <c r="AJ276" s="50"/>
      <c r="AK276" s="50"/>
      <c r="AL276" s="50"/>
      <c r="AM276" s="50"/>
      <c r="AN276" s="50"/>
      <c r="AO276" s="50"/>
      <c r="AP276" s="50"/>
      <c r="AQ276" s="50"/>
      <c r="AR276" s="50"/>
      <c r="AS276" s="50"/>
      <c r="AT276" s="50"/>
      <c r="AU276" s="50"/>
      <c r="AV276" s="50"/>
      <c r="AW276" s="50"/>
      <c r="AX276" s="50"/>
      <c r="AY276" s="50"/>
      <c r="AZ276" s="50"/>
      <c r="BA276" s="50"/>
      <c r="BB276" s="50"/>
      <c r="BC276" s="50"/>
      <c r="BD276" s="50"/>
      <c r="BE276" s="50"/>
      <c r="BF276" s="50"/>
      <c r="BG276" s="50"/>
      <c r="BH276" s="50"/>
      <c r="BI276" s="50"/>
      <c r="BJ276" s="50"/>
      <c r="BK276" s="50"/>
      <c r="BL276" s="50"/>
      <c r="BM276" s="50"/>
      <c r="BN276" s="50"/>
      <c r="BO276" s="50"/>
      <c r="BP276" s="50"/>
      <c r="BQ276" s="50"/>
      <c r="BR276" s="50"/>
      <c r="BS276" s="50"/>
      <c r="BT276" s="50"/>
      <c r="BU276" s="50"/>
      <c r="BV276" s="50"/>
      <c r="BW276" s="50"/>
      <c r="BX276" s="50"/>
      <c r="BY276" s="50"/>
      <c r="BZ276" s="50"/>
      <c r="CA276" s="50"/>
      <c r="CB276" s="50"/>
      <c r="CC276" s="50"/>
      <c r="CD276" s="50"/>
      <c r="CE276" s="50"/>
      <c r="CF276" s="50"/>
      <c r="CG276" s="50"/>
      <c r="CH276" s="50"/>
      <c r="CI276" s="50"/>
      <c r="CJ276" s="50"/>
      <c r="CK276" s="50"/>
      <c r="CL276" s="50"/>
      <c r="CM276" s="50"/>
      <c r="CN276" s="50"/>
      <c r="CO276" s="50"/>
      <c r="CP276" s="50"/>
      <c r="CQ276" s="50"/>
      <c r="CR276" s="50"/>
      <c r="CS276" s="50"/>
      <c r="CT276" s="50"/>
      <c r="CU276" s="50"/>
      <c r="CV276" s="50"/>
      <c r="CW276" s="50"/>
      <c r="CX276" s="50"/>
      <c r="CY276" s="50"/>
      <c r="CZ276" s="50"/>
      <c r="DA276" s="50"/>
      <c r="DB276" s="50"/>
      <c r="DC276" s="50"/>
      <c r="DD276" s="50"/>
      <c r="DE276" s="50"/>
      <c r="DF276" s="50"/>
    </row>
    <row r="277" spans="2:110" x14ac:dyDescent="0.2">
      <c r="B277" s="173"/>
      <c r="D277" s="173"/>
      <c r="T277" s="50"/>
      <c r="U277" s="50"/>
      <c r="V277" s="50"/>
      <c r="W277" s="50"/>
      <c r="X277" s="50"/>
      <c r="Y277" s="50"/>
      <c r="Z277" s="149"/>
      <c r="AA277" s="238"/>
      <c r="AB277" s="50"/>
      <c r="AC277" s="50"/>
      <c r="AD277" s="50"/>
      <c r="AE277" s="50"/>
      <c r="AF277" s="50"/>
      <c r="AG277" s="50"/>
      <c r="AH277" s="50"/>
      <c r="AI277" s="50"/>
      <c r="AJ277" s="50"/>
      <c r="AK277" s="50"/>
      <c r="AL277" s="50"/>
      <c r="AM277" s="50"/>
      <c r="AN277" s="50"/>
      <c r="AO277" s="50"/>
      <c r="AP277" s="50"/>
      <c r="AQ277" s="50"/>
      <c r="AR277" s="50"/>
      <c r="AS277" s="50"/>
      <c r="AT277" s="50"/>
      <c r="AU277" s="50"/>
      <c r="AV277" s="50"/>
      <c r="AW277" s="50"/>
      <c r="AX277" s="50"/>
      <c r="AY277" s="50"/>
      <c r="AZ277" s="50"/>
      <c r="BA277" s="50"/>
      <c r="BB277" s="50"/>
      <c r="BC277" s="50"/>
      <c r="BD277" s="50"/>
      <c r="BE277" s="50"/>
      <c r="BF277" s="50"/>
      <c r="BG277" s="50"/>
      <c r="BH277" s="50"/>
      <c r="BI277" s="50"/>
      <c r="BJ277" s="50"/>
      <c r="BK277" s="50"/>
      <c r="BL277" s="50"/>
      <c r="BM277" s="50"/>
      <c r="BN277" s="50"/>
      <c r="BO277" s="50"/>
      <c r="BP277" s="50"/>
      <c r="BQ277" s="50"/>
      <c r="BR277" s="50"/>
      <c r="BS277" s="50"/>
      <c r="BT277" s="50"/>
      <c r="BU277" s="50"/>
      <c r="BV277" s="50"/>
      <c r="BW277" s="50"/>
      <c r="BX277" s="50"/>
      <c r="BY277" s="50"/>
      <c r="BZ277" s="50"/>
      <c r="CA277" s="50"/>
      <c r="CB277" s="50"/>
      <c r="CC277" s="50"/>
      <c r="CD277" s="50"/>
      <c r="CE277" s="50"/>
      <c r="CF277" s="50"/>
      <c r="CG277" s="50"/>
      <c r="CH277" s="50"/>
      <c r="CI277" s="50"/>
      <c r="CJ277" s="50"/>
      <c r="CK277" s="50"/>
      <c r="CL277" s="50"/>
      <c r="CM277" s="50"/>
      <c r="CN277" s="50"/>
      <c r="CO277" s="50"/>
      <c r="CP277" s="50"/>
      <c r="CQ277" s="50"/>
      <c r="CR277" s="50"/>
      <c r="CS277" s="50"/>
      <c r="CT277" s="50"/>
      <c r="CU277" s="50"/>
      <c r="CV277" s="50"/>
      <c r="CW277" s="50"/>
      <c r="CX277" s="50"/>
      <c r="CY277" s="50"/>
      <c r="CZ277" s="50"/>
      <c r="DA277" s="50"/>
      <c r="DB277" s="50"/>
      <c r="DC277" s="50"/>
      <c r="DD277" s="50"/>
      <c r="DE277" s="50"/>
      <c r="DF277" s="50"/>
    </row>
    <row r="278" spans="2:110" x14ac:dyDescent="0.2">
      <c r="B278" s="173"/>
      <c r="D278" s="173"/>
      <c r="T278" s="50"/>
      <c r="U278" s="50"/>
      <c r="V278" s="50"/>
      <c r="W278" s="50"/>
      <c r="X278" s="50"/>
      <c r="Y278" s="50"/>
      <c r="Z278" s="149"/>
      <c r="AA278" s="238"/>
      <c r="AB278" s="50"/>
      <c r="AC278" s="50"/>
      <c r="AD278" s="50"/>
      <c r="AE278" s="50"/>
      <c r="AF278" s="50"/>
      <c r="AG278" s="50"/>
      <c r="AH278" s="50"/>
      <c r="AI278" s="50"/>
      <c r="AJ278" s="50"/>
      <c r="AK278" s="50"/>
      <c r="AL278" s="50"/>
      <c r="AM278" s="50"/>
      <c r="AN278" s="50"/>
      <c r="AO278" s="50"/>
      <c r="AP278" s="50"/>
      <c r="AQ278" s="50"/>
      <c r="AR278" s="50"/>
      <c r="AS278" s="50"/>
      <c r="AT278" s="50"/>
      <c r="AU278" s="50"/>
      <c r="AV278" s="50"/>
      <c r="AW278" s="50"/>
      <c r="AX278" s="50"/>
      <c r="AY278" s="50"/>
      <c r="AZ278" s="50"/>
      <c r="BA278" s="50"/>
      <c r="BB278" s="50"/>
      <c r="BC278" s="50"/>
      <c r="BD278" s="50"/>
      <c r="BE278" s="50"/>
      <c r="BF278" s="50"/>
      <c r="BG278" s="50"/>
      <c r="BH278" s="50"/>
      <c r="BI278" s="50"/>
      <c r="BJ278" s="50"/>
      <c r="BK278" s="50"/>
      <c r="BL278" s="50"/>
      <c r="BM278" s="50"/>
      <c r="BN278" s="50"/>
      <c r="BO278" s="50"/>
      <c r="BP278" s="50"/>
      <c r="BQ278" s="50"/>
      <c r="BR278" s="50"/>
      <c r="BS278" s="50"/>
      <c r="BT278" s="50"/>
      <c r="BU278" s="50"/>
      <c r="BV278" s="50"/>
      <c r="BW278" s="50"/>
      <c r="BX278" s="50"/>
      <c r="BY278" s="50"/>
      <c r="BZ278" s="50"/>
      <c r="CA278" s="50"/>
      <c r="CB278" s="50"/>
      <c r="CC278" s="50"/>
      <c r="CD278" s="50"/>
      <c r="CE278" s="50"/>
      <c r="CF278" s="50"/>
      <c r="CG278" s="50"/>
      <c r="CH278" s="50"/>
      <c r="CI278" s="50"/>
      <c r="CJ278" s="50"/>
      <c r="CK278" s="50"/>
      <c r="CL278" s="50"/>
      <c r="CM278" s="50"/>
      <c r="CN278" s="50"/>
      <c r="CO278" s="50"/>
      <c r="CP278" s="50"/>
      <c r="CQ278" s="50"/>
      <c r="CR278" s="50"/>
      <c r="CS278" s="50"/>
      <c r="CT278" s="50"/>
      <c r="CU278" s="50"/>
      <c r="CV278" s="50"/>
      <c r="CW278" s="50"/>
      <c r="CX278" s="50"/>
      <c r="CY278" s="50"/>
      <c r="CZ278" s="50"/>
      <c r="DA278" s="50"/>
      <c r="DB278" s="50"/>
      <c r="DC278" s="50"/>
      <c r="DD278" s="50"/>
      <c r="DE278" s="50"/>
      <c r="DF278" s="50"/>
    </row>
    <row r="279" spans="2:110" x14ac:dyDescent="0.2">
      <c r="B279" s="173"/>
      <c r="D279" s="173"/>
      <c r="T279" s="50"/>
      <c r="U279" s="50"/>
      <c r="V279" s="50"/>
      <c r="W279" s="50"/>
      <c r="X279" s="50"/>
      <c r="Y279" s="50"/>
      <c r="Z279" s="149"/>
      <c r="AA279" s="238"/>
      <c r="AB279" s="50"/>
      <c r="AC279" s="50"/>
      <c r="AD279" s="50"/>
      <c r="AE279" s="50"/>
      <c r="AF279" s="50"/>
      <c r="AG279" s="50"/>
      <c r="AH279" s="50"/>
      <c r="AI279" s="50"/>
      <c r="AJ279" s="50"/>
      <c r="AK279" s="50"/>
      <c r="AL279" s="50"/>
      <c r="AM279" s="50"/>
      <c r="AN279" s="50"/>
      <c r="AO279" s="50"/>
      <c r="AP279" s="50"/>
      <c r="AQ279" s="50"/>
      <c r="AR279" s="50"/>
      <c r="AS279" s="50"/>
      <c r="AT279" s="50"/>
      <c r="AU279" s="50"/>
      <c r="AV279" s="50"/>
      <c r="AW279" s="50"/>
      <c r="AX279" s="50"/>
      <c r="AY279" s="50"/>
      <c r="AZ279" s="50"/>
      <c r="BA279" s="50"/>
      <c r="BB279" s="50"/>
      <c r="BC279" s="50"/>
      <c r="BD279" s="50"/>
      <c r="BE279" s="50"/>
      <c r="BF279" s="50"/>
      <c r="BG279" s="50"/>
      <c r="BH279" s="50"/>
      <c r="BI279" s="50"/>
      <c r="BJ279" s="50"/>
      <c r="BK279" s="50"/>
      <c r="BL279" s="50"/>
      <c r="BM279" s="50"/>
      <c r="BN279" s="50"/>
      <c r="BO279" s="50"/>
      <c r="BP279" s="50"/>
      <c r="BQ279" s="50"/>
      <c r="BR279" s="50"/>
      <c r="BS279" s="50"/>
      <c r="BT279" s="50"/>
      <c r="BU279" s="50"/>
      <c r="BV279" s="50"/>
      <c r="BW279" s="50"/>
      <c r="BX279" s="50"/>
      <c r="BY279" s="50"/>
      <c r="BZ279" s="50"/>
      <c r="CA279" s="50"/>
      <c r="CB279" s="50"/>
      <c r="CC279" s="50"/>
      <c r="CD279" s="50"/>
      <c r="CE279" s="50"/>
      <c r="CF279" s="50"/>
      <c r="CG279" s="50"/>
      <c r="CH279" s="50"/>
      <c r="CI279" s="50"/>
      <c r="CJ279" s="50"/>
      <c r="CK279" s="50"/>
      <c r="CL279" s="50"/>
      <c r="CM279" s="50"/>
      <c r="CN279" s="50"/>
      <c r="CO279" s="50"/>
      <c r="CP279" s="50"/>
      <c r="CQ279" s="50"/>
      <c r="CR279" s="50"/>
      <c r="CS279" s="50"/>
      <c r="CT279" s="50"/>
      <c r="CU279" s="50"/>
      <c r="CV279" s="50"/>
      <c r="CW279" s="50"/>
      <c r="CX279" s="50"/>
      <c r="CY279" s="50"/>
      <c r="CZ279" s="50"/>
      <c r="DA279" s="50"/>
      <c r="DB279" s="50"/>
      <c r="DC279" s="50"/>
      <c r="DD279" s="50"/>
      <c r="DE279" s="50"/>
      <c r="DF279" s="50"/>
    </row>
    <row r="280" spans="2:110" x14ac:dyDescent="0.2">
      <c r="B280" s="173"/>
      <c r="D280" s="173"/>
      <c r="T280" s="50"/>
      <c r="U280" s="50"/>
      <c r="V280" s="50"/>
      <c r="W280" s="50"/>
      <c r="X280" s="50"/>
      <c r="Y280" s="50"/>
      <c r="Z280" s="149"/>
      <c r="AA280" s="238"/>
      <c r="AB280" s="50"/>
      <c r="AC280" s="50"/>
      <c r="AD280" s="50"/>
      <c r="AE280" s="50"/>
      <c r="AF280" s="50"/>
      <c r="AG280" s="50"/>
      <c r="AH280" s="50"/>
      <c r="AI280" s="50"/>
      <c r="AJ280" s="50"/>
      <c r="AK280" s="50"/>
      <c r="AL280" s="50"/>
      <c r="AM280" s="50"/>
      <c r="AN280" s="50"/>
      <c r="AO280" s="50"/>
      <c r="AP280" s="50"/>
      <c r="AQ280" s="50"/>
      <c r="AR280" s="50"/>
      <c r="AS280" s="50"/>
      <c r="AT280" s="50"/>
      <c r="AU280" s="50"/>
      <c r="AV280" s="50"/>
      <c r="AW280" s="50"/>
      <c r="AX280" s="50"/>
      <c r="AY280" s="50"/>
      <c r="AZ280" s="50"/>
      <c r="BA280" s="50"/>
      <c r="BB280" s="50"/>
      <c r="BC280" s="50"/>
      <c r="BD280" s="50"/>
      <c r="BE280" s="50"/>
      <c r="BF280" s="50"/>
      <c r="BG280" s="50"/>
      <c r="BH280" s="50"/>
      <c r="BI280" s="50"/>
      <c r="BJ280" s="50"/>
      <c r="BK280" s="50"/>
      <c r="BL280" s="50"/>
      <c r="BM280" s="50"/>
      <c r="BN280" s="50"/>
      <c r="BO280" s="50"/>
      <c r="BP280" s="50"/>
      <c r="BQ280" s="50"/>
      <c r="BR280" s="50"/>
      <c r="BS280" s="50"/>
      <c r="BT280" s="50"/>
      <c r="BU280" s="50"/>
      <c r="BV280" s="50"/>
      <c r="BW280" s="50"/>
      <c r="BX280" s="50"/>
      <c r="BY280" s="50"/>
      <c r="BZ280" s="50"/>
      <c r="CA280" s="50"/>
      <c r="CB280" s="50"/>
      <c r="CC280" s="50"/>
      <c r="CD280" s="50"/>
      <c r="CE280" s="50"/>
      <c r="CF280" s="50"/>
      <c r="CG280" s="50"/>
      <c r="CH280" s="50"/>
      <c r="CI280" s="50"/>
      <c r="CJ280" s="50"/>
      <c r="CK280" s="50"/>
      <c r="CL280" s="50"/>
      <c r="CM280" s="50"/>
      <c r="CN280" s="50"/>
      <c r="CO280" s="50"/>
      <c r="CP280" s="50"/>
      <c r="CQ280" s="50"/>
      <c r="CR280" s="50"/>
      <c r="CS280" s="50"/>
      <c r="CT280" s="50"/>
      <c r="CU280" s="50"/>
      <c r="CV280" s="50"/>
      <c r="CW280" s="50"/>
      <c r="CX280" s="50"/>
      <c r="CY280" s="50"/>
      <c r="CZ280" s="50"/>
      <c r="DA280" s="50"/>
      <c r="DB280" s="50"/>
      <c r="DC280" s="50"/>
      <c r="DD280" s="50"/>
      <c r="DE280" s="50"/>
      <c r="DF280" s="50"/>
    </row>
    <row r="281" spans="2:110" x14ac:dyDescent="0.2">
      <c r="B281" s="173"/>
      <c r="D281" s="173"/>
      <c r="T281" s="50"/>
      <c r="U281" s="50"/>
      <c r="V281" s="50"/>
      <c r="W281" s="50"/>
      <c r="X281" s="50"/>
      <c r="Y281" s="50"/>
      <c r="Z281" s="149"/>
      <c r="AA281" s="238"/>
      <c r="AB281" s="50"/>
      <c r="AC281" s="50"/>
      <c r="AD281" s="50"/>
      <c r="AE281" s="50"/>
      <c r="AF281" s="50"/>
      <c r="AG281" s="50"/>
      <c r="AH281" s="50"/>
      <c r="AI281" s="50"/>
      <c r="AJ281" s="50"/>
      <c r="AK281" s="50"/>
      <c r="AL281" s="50"/>
      <c r="AM281" s="50"/>
      <c r="AN281" s="50"/>
      <c r="AO281" s="50"/>
      <c r="AP281" s="50"/>
      <c r="AQ281" s="50"/>
      <c r="AR281" s="50"/>
      <c r="AS281" s="50"/>
      <c r="AT281" s="50"/>
      <c r="AU281" s="50"/>
      <c r="AV281" s="50"/>
      <c r="AW281" s="50"/>
      <c r="AX281" s="50"/>
      <c r="AY281" s="50"/>
      <c r="AZ281" s="50"/>
      <c r="BA281" s="50"/>
      <c r="BB281" s="50"/>
      <c r="BC281" s="50"/>
      <c r="BD281" s="50"/>
      <c r="BE281" s="50"/>
      <c r="BF281" s="50"/>
      <c r="BG281" s="50"/>
      <c r="BH281" s="50"/>
      <c r="BI281" s="50"/>
      <c r="BJ281" s="50"/>
      <c r="BK281" s="50"/>
      <c r="BL281" s="50"/>
      <c r="BM281" s="50"/>
      <c r="BN281" s="50"/>
      <c r="BO281" s="50"/>
      <c r="BP281" s="50"/>
      <c r="BQ281" s="50"/>
      <c r="BR281" s="50"/>
      <c r="BS281" s="50"/>
      <c r="BT281" s="50"/>
      <c r="BU281" s="50"/>
      <c r="BV281" s="50"/>
      <c r="BW281" s="50"/>
      <c r="BX281" s="50"/>
      <c r="BY281" s="50"/>
      <c r="BZ281" s="50"/>
      <c r="CA281" s="50"/>
      <c r="CB281" s="50"/>
      <c r="CC281" s="50"/>
      <c r="CD281" s="50"/>
      <c r="CE281" s="50"/>
      <c r="CF281" s="50"/>
      <c r="CG281" s="50"/>
      <c r="CH281" s="50"/>
      <c r="CI281" s="50"/>
      <c r="CJ281" s="50"/>
      <c r="CK281" s="50"/>
      <c r="CL281" s="50"/>
      <c r="CM281" s="50"/>
      <c r="CN281" s="50"/>
      <c r="CO281" s="50"/>
      <c r="CP281" s="50"/>
      <c r="CQ281" s="50"/>
      <c r="CR281" s="50"/>
      <c r="CS281" s="50"/>
      <c r="CT281" s="50"/>
      <c r="CU281" s="50"/>
      <c r="CV281" s="50"/>
      <c r="CW281" s="50"/>
      <c r="CX281" s="50"/>
      <c r="CY281" s="50"/>
      <c r="CZ281" s="50"/>
      <c r="DA281" s="50"/>
      <c r="DB281" s="50"/>
      <c r="DC281" s="50"/>
      <c r="DD281" s="50"/>
      <c r="DE281" s="50"/>
      <c r="DF281" s="50"/>
    </row>
    <row r="282" spans="2:110" x14ac:dyDescent="0.2">
      <c r="B282" s="173"/>
      <c r="D282" s="173"/>
      <c r="T282" s="50"/>
      <c r="U282" s="50"/>
      <c r="V282" s="50"/>
      <c r="W282" s="50"/>
      <c r="X282" s="50"/>
      <c r="Y282" s="50"/>
      <c r="Z282" s="149"/>
      <c r="AA282" s="238"/>
      <c r="AB282" s="50"/>
      <c r="AC282" s="50"/>
      <c r="AD282" s="50"/>
      <c r="AE282" s="50"/>
      <c r="AF282" s="50"/>
      <c r="AG282" s="50"/>
      <c r="AH282" s="50"/>
      <c r="AI282" s="50"/>
      <c r="AJ282" s="50"/>
      <c r="AK282" s="50"/>
      <c r="AL282" s="50"/>
      <c r="AM282" s="50"/>
      <c r="AN282" s="50"/>
      <c r="AO282" s="50"/>
      <c r="AP282" s="50"/>
      <c r="AQ282" s="50"/>
      <c r="AR282" s="50"/>
      <c r="AS282" s="50"/>
      <c r="AT282" s="50"/>
      <c r="AU282" s="50"/>
      <c r="AV282" s="50"/>
      <c r="AW282" s="50"/>
      <c r="AX282" s="50"/>
      <c r="AY282" s="50"/>
      <c r="AZ282" s="50"/>
      <c r="BA282" s="50"/>
      <c r="BB282" s="50"/>
      <c r="BC282" s="50"/>
      <c r="BD282" s="50"/>
      <c r="BE282" s="50"/>
      <c r="BF282" s="50"/>
      <c r="BG282" s="50"/>
      <c r="BH282" s="50"/>
      <c r="BI282" s="50"/>
      <c r="BJ282" s="50"/>
      <c r="BK282" s="50"/>
      <c r="BL282" s="50"/>
      <c r="BM282" s="50"/>
      <c r="BN282" s="50"/>
      <c r="BO282" s="50"/>
      <c r="BP282" s="50"/>
      <c r="BQ282" s="50"/>
      <c r="BR282" s="50"/>
      <c r="BS282" s="50"/>
      <c r="BT282" s="50"/>
      <c r="BU282" s="50"/>
      <c r="BV282" s="50"/>
      <c r="BW282" s="50"/>
      <c r="BX282" s="50"/>
      <c r="BY282" s="50"/>
      <c r="BZ282" s="50"/>
      <c r="CA282" s="50"/>
      <c r="CB282" s="50"/>
      <c r="CC282" s="50"/>
      <c r="CD282" s="50"/>
      <c r="CE282" s="50"/>
      <c r="CF282" s="50"/>
      <c r="CG282" s="50"/>
      <c r="CH282" s="50"/>
      <c r="CI282" s="50"/>
      <c r="CJ282" s="50"/>
      <c r="CK282" s="50"/>
      <c r="CL282" s="50"/>
      <c r="CM282" s="50"/>
      <c r="CN282" s="50"/>
      <c r="CO282" s="50"/>
      <c r="CP282" s="50"/>
      <c r="CQ282" s="50"/>
      <c r="CR282" s="50"/>
      <c r="CS282" s="50"/>
      <c r="CT282" s="50"/>
      <c r="CU282" s="50"/>
      <c r="CV282" s="50"/>
      <c r="CW282" s="50"/>
      <c r="CX282" s="50"/>
      <c r="CY282" s="50"/>
      <c r="CZ282" s="50"/>
      <c r="DA282" s="50"/>
      <c r="DB282" s="50"/>
      <c r="DC282" s="50"/>
      <c r="DD282" s="50"/>
      <c r="DE282" s="50"/>
      <c r="DF282" s="50"/>
    </row>
    <row r="283" spans="2:110" x14ac:dyDescent="0.2">
      <c r="B283" s="173"/>
      <c r="D283" s="173"/>
      <c r="T283" s="50"/>
      <c r="U283" s="50"/>
      <c r="V283" s="50"/>
      <c r="W283" s="50"/>
      <c r="X283" s="50"/>
      <c r="Y283" s="50"/>
      <c r="Z283" s="149"/>
      <c r="AA283" s="238"/>
      <c r="AB283" s="50"/>
      <c r="AC283" s="50"/>
      <c r="AD283" s="50"/>
      <c r="AE283" s="50"/>
      <c r="AF283" s="50"/>
      <c r="AG283" s="50"/>
      <c r="AH283" s="50"/>
      <c r="AI283" s="50"/>
      <c r="AJ283" s="50"/>
      <c r="AK283" s="50"/>
      <c r="AL283" s="50"/>
      <c r="AM283" s="50"/>
      <c r="AN283" s="50"/>
      <c r="AO283" s="50"/>
      <c r="AP283" s="50"/>
      <c r="AQ283" s="50"/>
      <c r="AR283" s="50"/>
      <c r="AS283" s="50"/>
      <c r="AT283" s="50"/>
      <c r="AU283" s="50"/>
      <c r="AV283" s="50"/>
      <c r="AW283" s="50"/>
      <c r="AX283" s="50"/>
      <c r="AY283" s="50"/>
      <c r="AZ283" s="50"/>
      <c r="BA283" s="50"/>
      <c r="BB283" s="50"/>
      <c r="BC283" s="50"/>
      <c r="BD283" s="50"/>
      <c r="BE283" s="50"/>
      <c r="BF283" s="50"/>
      <c r="BG283" s="50"/>
      <c r="BH283" s="50"/>
      <c r="BI283" s="50"/>
      <c r="BJ283" s="50"/>
      <c r="BK283" s="50"/>
      <c r="BL283" s="50"/>
      <c r="BM283" s="50"/>
      <c r="BN283" s="50"/>
      <c r="BO283" s="50"/>
      <c r="BP283" s="50"/>
      <c r="BQ283" s="50"/>
      <c r="BR283" s="50"/>
      <c r="BS283" s="50"/>
      <c r="BT283" s="50"/>
      <c r="BU283" s="50"/>
      <c r="BV283" s="50"/>
      <c r="BW283" s="50"/>
      <c r="BX283" s="50"/>
      <c r="BY283" s="50"/>
      <c r="BZ283" s="50"/>
      <c r="CA283" s="50"/>
      <c r="CB283" s="50"/>
      <c r="CC283" s="50"/>
      <c r="CD283" s="50"/>
      <c r="CE283" s="50"/>
      <c r="CF283" s="50"/>
      <c r="CG283" s="50"/>
      <c r="CH283" s="50"/>
      <c r="CI283" s="50"/>
      <c r="CJ283" s="50"/>
      <c r="CK283" s="50"/>
      <c r="CL283" s="50"/>
      <c r="CM283" s="50"/>
      <c r="CN283" s="50"/>
      <c r="CO283" s="50"/>
      <c r="CP283" s="50"/>
      <c r="CQ283" s="50"/>
      <c r="CR283" s="50"/>
      <c r="CS283" s="50"/>
      <c r="CT283" s="50"/>
      <c r="CU283" s="50"/>
      <c r="CV283" s="50"/>
      <c r="CW283" s="50"/>
      <c r="CX283" s="50"/>
      <c r="CY283" s="50"/>
      <c r="CZ283" s="50"/>
      <c r="DA283" s="50"/>
      <c r="DB283" s="50"/>
      <c r="DC283" s="50"/>
      <c r="DD283" s="50"/>
      <c r="DE283" s="50"/>
      <c r="DF283" s="50"/>
    </row>
    <row r="284" spans="2:110" x14ac:dyDescent="0.2">
      <c r="B284" s="173"/>
      <c r="D284" s="173"/>
      <c r="T284" s="50"/>
      <c r="U284" s="50"/>
      <c r="V284" s="50"/>
      <c r="W284" s="50"/>
      <c r="X284" s="50"/>
      <c r="Y284" s="50"/>
      <c r="Z284" s="149"/>
      <c r="AA284" s="238"/>
      <c r="AB284" s="50"/>
      <c r="AC284" s="50"/>
      <c r="AD284" s="50"/>
      <c r="AE284" s="50"/>
      <c r="AF284" s="50"/>
      <c r="AG284" s="50"/>
      <c r="AH284" s="50"/>
      <c r="AI284" s="50"/>
      <c r="AJ284" s="50"/>
      <c r="AK284" s="50"/>
      <c r="AL284" s="50"/>
      <c r="AM284" s="50"/>
      <c r="AN284" s="50"/>
      <c r="AO284" s="50"/>
      <c r="AP284" s="50"/>
      <c r="AQ284" s="50"/>
      <c r="AR284" s="50"/>
      <c r="AS284" s="50"/>
      <c r="AT284" s="50"/>
      <c r="AU284" s="50"/>
      <c r="AV284" s="50"/>
      <c r="AW284" s="50"/>
      <c r="AX284" s="50"/>
      <c r="AY284" s="50"/>
      <c r="AZ284" s="50"/>
      <c r="BA284" s="50"/>
      <c r="BB284" s="50"/>
      <c r="BC284" s="50"/>
      <c r="BD284" s="50"/>
      <c r="BE284" s="50"/>
      <c r="BF284" s="50"/>
      <c r="BG284" s="50"/>
      <c r="BH284" s="50"/>
      <c r="BI284" s="50"/>
      <c r="BJ284" s="50"/>
      <c r="BK284" s="50"/>
      <c r="BL284" s="50"/>
      <c r="BM284" s="50"/>
      <c r="BN284" s="50"/>
      <c r="BO284" s="50"/>
      <c r="BP284" s="50"/>
      <c r="BQ284" s="50"/>
      <c r="BR284" s="50"/>
      <c r="BS284" s="50"/>
      <c r="BT284" s="50"/>
      <c r="BU284" s="50"/>
      <c r="BV284" s="50"/>
      <c r="BW284" s="50"/>
      <c r="BX284" s="50"/>
      <c r="BY284" s="50"/>
      <c r="BZ284" s="50"/>
      <c r="CA284" s="50"/>
      <c r="CB284" s="50"/>
      <c r="CC284" s="50"/>
      <c r="CD284" s="50"/>
      <c r="CE284" s="50"/>
      <c r="CF284" s="50"/>
      <c r="CG284" s="50"/>
      <c r="CH284" s="50"/>
      <c r="CI284" s="50"/>
      <c r="CJ284" s="50"/>
      <c r="CK284" s="50"/>
      <c r="CL284" s="50"/>
      <c r="CM284" s="50"/>
      <c r="CN284" s="50"/>
      <c r="CO284" s="50"/>
      <c r="CP284" s="50"/>
      <c r="CQ284" s="50"/>
      <c r="CR284" s="50"/>
      <c r="CS284" s="50"/>
      <c r="CT284" s="50"/>
      <c r="CU284" s="50"/>
      <c r="CV284" s="50"/>
      <c r="CW284" s="50"/>
      <c r="CX284" s="50"/>
      <c r="CY284" s="50"/>
      <c r="CZ284" s="50"/>
      <c r="DA284" s="50"/>
      <c r="DB284" s="50"/>
      <c r="DC284" s="50"/>
      <c r="DD284" s="50"/>
      <c r="DE284" s="50"/>
      <c r="DF284" s="50"/>
    </row>
    <row r="285" spans="2:110" x14ac:dyDescent="0.2">
      <c r="B285" s="173"/>
      <c r="D285" s="173"/>
      <c r="T285" s="50"/>
      <c r="U285" s="50"/>
      <c r="V285" s="50"/>
      <c r="W285" s="50"/>
      <c r="X285" s="50"/>
      <c r="Y285" s="50"/>
      <c r="Z285" s="149"/>
      <c r="AA285" s="238"/>
      <c r="AB285" s="50"/>
      <c r="AC285" s="50"/>
      <c r="AD285" s="50"/>
      <c r="AE285" s="50"/>
      <c r="AF285" s="50"/>
      <c r="AG285" s="50"/>
      <c r="AH285" s="50"/>
      <c r="AI285" s="50"/>
      <c r="AJ285" s="50"/>
      <c r="AK285" s="50"/>
      <c r="AL285" s="50"/>
      <c r="AM285" s="50"/>
      <c r="AN285" s="50"/>
      <c r="AO285" s="50"/>
      <c r="AP285" s="50"/>
      <c r="AQ285" s="50"/>
      <c r="AR285" s="50"/>
      <c r="AS285" s="50"/>
      <c r="AT285" s="50"/>
      <c r="AU285" s="50"/>
      <c r="AV285" s="50"/>
      <c r="AW285" s="50"/>
      <c r="AX285" s="50"/>
      <c r="AY285" s="50"/>
      <c r="AZ285" s="50"/>
      <c r="BA285" s="50"/>
      <c r="BB285" s="50"/>
      <c r="BC285" s="50"/>
      <c r="BD285" s="50"/>
      <c r="BE285" s="50"/>
      <c r="BF285" s="50"/>
      <c r="BG285" s="50"/>
      <c r="BH285" s="50"/>
      <c r="BI285" s="50"/>
      <c r="BJ285" s="50"/>
      <c r="BK285" s="50"/>
      <c r="BL285" s="50"/>
      <c r="BM285" s="50"/>
      <c r="BN285" s="50"/>
      <c r="BO285" s="50"/>
      <c r="BP285" s="50"/>
      <c r="BQ285" s="50"/>
      <c r="BR285" s="50"/>
      <c r="BS285" s="50"/>
      <c r="BT285" s="50"/>
      <c r="BU285" s="50"/>
      <c r="BV285" s="50"/>
      <c r="BW285" s="50"/>
      <c r="BX285" s="50"/>
      <c r="BY285" s="50"/>
      <c r="BZ285" s="50"/>
      <c r="CA285" s="50"/>
      <c r="CB285" s="50"/>
      <c r="CC285" s="50"/>
      <c r="CD285" s="50"/>
      <c r="CE285" s="50"/>
      <c r="CF285" s="50"/>
      <c r="CG285" s="50"/>
      <c r="CH285" s="50"/>
      <c r="CI285" s="50"/>
      <c r="CJ285" s="50"/>
      <c r="CK285" s="50"/>
      <c r="CL285" s="50"/>
      <c r="CM285" s="50"/>
      <c r="CN285" s="50"/>
      <c r="CO285" s="50"/>
      <c r="CP285" s="50"/>
      <c r="CQ285" s="50"/>
      <c r="CR285" s="50"/>
      <c r="CS285" s="50"/>
      <c r="CT285" s="50"/>
      <c r="CU285" s="50"/>
      <c r="CV285" s="50"/>
      <c r="CW285" s="50"/>
      <c r="CX285" s="50"/>
      <c r="CY285" s="50"/>
      <c r="CZ285" s="50"/>
      <c r="DA285" s="50"/>
      <c r="DB285" s="50"/>
      <c r="DC285" s="50"/>
      <c r="DD285" s="50"/>
      <c r="DE285" s="50"/>
      <c r="DF285" s="50"/>
    </row>
    <row r="286" spans="2:110" x14ac:dyDescent="0.2">
      <c r="B286" s="173"/>
      <c r="D286" s="173"/>
      <c r="T286" s="50"/>
      <c r="U286" s="50"/>
      <c r="V286" s="50"/>
      <c r="W286" s="50"/>
      <c r="X286" s="50"/>
      <c r="Y286" s="50"/>
      <c r="Z286" s="149"/>
      <c r="AA286" s="238"/>
      <c r="AB286" s="50"/>
      <c r="AC286" s="50"/>
      <c r="AD286" s="50"/>
      <c r="AE286" s="50"/>
      <c r="AF286" s="50"/>
      <c r="AG286" s="50"/>
      <c r="AH286" s="50"/>
      <c r="AI286" s="50"/>
      <c r="AJ286" s="50"/>
      <c r="AK286" s="50"/>
      <c r="AL286" s="50"/>
      <c r="AM286" s="50"/>
      <c r="AN286" s="50"/>
      <c r="AO286" s="50"/>
      <c r="AP286" s="50"/>
      <c r="AQ286" s="50"/>
      <c r="AR286" s="50"/>
      <c r="AS286" s="50"/>
      <c r="AT286" s="50"/>
      <c r="AU286" s="50"/>
      <c r="AV286" s="50"/>
      <c r="AW286" s="50"/>
      <c r="AX286" s="50"/>
      <c r="AY286" s="50"/>
      <c r="AZ286" s="50"/>
      <c r="BA286" s="50"/>
      <c r="BB286" s="50"/>
      <c r="BC286" s="50"/>
      <c r="BD286" s="50"/>
      <c r="BE286" s="50"/>
      <c r="BF286" s="50"/>
      <c r="BG286" s="50"/>
      <c r="BH286" s="50"/>
      <c r="BI286" s="50"/>
      <c r="BJ286" s="50"/>
      <c r="BK286" s="50"/>
      <c r="BL286" s="50"/>
      <c r="BM286" s="50"/>
      <c r="BN286" s="50"/>
      <c r="BO286" s="50"/>
      <c r="BP286" s="50"/>
      <c r="BQ286" s="50"/>
      <c r="BR286" s="50"/>
      <c r="BS286" s="50"/>
      <c r="BT286" s="50"/>
      <c r="BU286" s="50"/>
      <c r="BV286" s="50"/>
      <c r="BW286" s="50"/>
      <c r="BX286" s="50"/>
      <c r="BY286" s="50"/>
      <c r="BZ286" s="50"/>
      <c r="CA286" s="50"/>
      <c r="CB286" s="50"/>
      <c r="CC286" s="50"/>
      <c r="CD286" s="50"/>
      <c r="CE286" s="50"/>
      <c r="CF286" s="50"/>
      <c r="CG286" s="50"/>
      <c r="CH286" s="50"/>
      <c r="CI286" s="50"/>
      <c r="CJ286" s="50"/>
      <c r="CK286" s="50"/>
      <c r="CL286" s="50"/>
      <c r="CM286" s="50"/>
      <c r="CN286" s="50"/>
      <c r="CO286" s="50"/>
      <c r="CP286" s="50"/>
      <c r="CQ286" s="50"/>
      <c r="CR286" s="50"/>
      <c r="CS286" s="50"/>
      <c r="CT286" s="50"/>
      <c r="CU286" s="50"/>
      <c r="CV286" s="50"/>
      <c r="CW286" s="50"/>
      <c r="CX286" s="50"/>
      <c r="CY286" s="50"/>
      <c r="CZ286" s="50"/>
      <c r="DA286" s="50"/>
      <c r="DB286" s="50"/>
      <c r="DC286" s="50"/>
      <c r="DD286" s="50"/>
      <c r="DE286" s="50"/>
      <c r="DF286" s="50"/>
    </row>
    <row r="287" spans="2:110" x14ac:dyDescent="0.2">
      <c r="B287" s="173"/>
      <c r="D287" s="173"/>
      <c r="T287" s="50"/>
      <c r="U287" s="50"/>
      <c r="V287" s="50"/>
      <c r="W287" s="50"/>
      <c r="X287" s="50"/>
      <c r="Y287" s="50"/>
      <c r="Z287" s="149"/>
      <c r="AA287" s="238"/>
      <c r="AB287" s="50"/>
      <c r="AC287" s="50"/>
      <c r="AD287" s="50"/>
      <c r="AE287" s="50"/>
      <c r="AF287" s="50"/>
      <c r="AG287" s="50"/>
      <c r="AH287" s="50"/>
      <c r="AI287" s="50"/>
      <c r="AJ287" s="50"/>
      <c r="AK287" s="50"/>
      <c r="AL287" s="50"/>
      <c r="AM287" s="50"/>
      <c r="AN287" s="50"/>
      <c r="AO287" s="50"/>
      <c r="AP287" s="50"/>
      <c r="AQ287" s="50"/>
      <c r="AR287" s="50"/>
      <c r="AS287" s="50"/>
      <c r="AT287" s="50"/>
      <c r="AU287" s="50"/>
      <c r="AV287" s="50"/>
      <c r="AW287" s="50"/>
      <c r="AX287" s="50"/>
      <c r="AY287" s="50"/>
      <c r="AZ287" s="50"/>
      <c r="BA287" s="50"/>
      <c r="BB287" s="50"/>
      <c r="BC287" s="50"/>
      <c r="BD287" s="50"/>
      <c r="BE287" s="50"/>
      <c r="BF287" s="50"/>
      <c r="BG287" s="50"/>
      <c r="BH287" s="50"/>
      <c r="BI287" s="50"/>
      <c r="BJ287" s="50"/>
      <c r="BK287" s="50"/>
      <c r="BL287" s="50"/>
      <c r="BM287" s="50"/>
      <c r="BN287" s="50"/>
      <c r="BO287" s="50"/>
      <c r="BP287" s="50"/>
      <c r="BQ287" s="50"/>
      <c r="BR287" s="50"/>
      <c r="BS287" s="50"/>
      <c r="BT287" s="50"/>
      <c r="BU287" s="50"/>
      <c r="BV287" s="50"/>
      <c r="BW287" s="50"/>
      <c r="BX287" s="50"/>
      <c r="BY287" s="50"/>
      <c r="BZ287" s="50"/>
      <c r="CA287" s="50"/>
      <c r="CB287" s="50"/>
      <c r="CC287" s="50"/>
      <c r="CD287" s="50"/>
      <c r="CE287" s="50"/>
      <c r="CF287" s="50"/>
      <c r="CG287" s="50"/>
      <c r="CH287" s="50"/>
      <c r="CI287" s="50"/>
      <c r="CJ287" s="50"/>
      <c r="CK287" s="50"/>
      <c r="CL287" s="50"/>
      <c r="CM287" s="50"/>
      <c r="CN287" s="50"/>
      <c r="CO287" s="50"/>
      <c r="CP287" s="50"/>
      <c r="CQ287" s="50"/>
      <c r="CR287" s="50"/>
      <c r="CS287" s="50"/>
      <c r="CT287" s="50"/>
      <c r="CU287" s="50"/>
      <c r="CV287" s="50"/>
      <c r="CW287" s="50"/>
      <c r="CX287" s="50"/>
      <c r="CY287" s="50"/>
      <c r="CZ287" s="50"/>
      <c r="DA287" s="50"/>
      <c r="DB287" s="50"/>
      <c r="DC287" s="50"/>
      <c r="DD287" s="50"/>
      <c r="DE287" s="50"/>
      <c r="DF287" s="50"/>
    </row>
    <row r="288" spans="2:110" x14ac:dyDescent="0.2">
      <c r="B288" s="173"/>
      <c r="D288" s="173"/>
      <c r="T288" s="50"/>
      <c r="U288" s="50"/>
      <c r="V288" s="50"/>
      <c r="W288" s="50"/>
      <c r="X288" s="50"/>
      <c r="Y288" s="50"/>
      <c r="Z288" s="149"/>
      <c r="AA288" s="238"/>
      <c r="AB288" s="50"/>
      <c r="AC288" s="50"/>
      <c r="AD288" s="50"/>
      <c r="AE288" s="50"/>
      <c r="AF288" s="50"/>
      <c r="AG288" s="50"/>
      <c r="AH288" s="50"/>
      <c r="AI288" s="50"/>
      <c r="AJ288" s="50"/>
      <c r="AK288" s="50"/>
      <c r="AL288" s="50"/>
      <c r="AM288" s="50"/>
      <c r="AN288" s="50"/>
      <c r="AO288" s="50"/>
      <c r="AP288" s="50"/>
      <c r="AQ288" s="50"/>
      <c r="AR288" s="50"/>
      <c r="AS288" s="50"/>
      <c r="AT288" s="50"/>
      <c r="AU288" s="50"/>
      <c r="AV288" s="50"/>
      <c r="AW288" s="50"/>
      <c r="AX288" s="50"/>
      <c r="AY288" s="50"/>
      <c r="AZ288" s="50"/>
      <c r="BA288" s="50"/>
      <c r="BB288" s="50"/>
      <c r="BC288" s="50"/>
      <c r="BD288" s="50"/>
      <c r="BE288" s="50"/>
      <c r="BF288" s="50"/>
      <c r="BG288" s="50"/>
      <c r="BH288" s="50"/>
      <c r="BI288" s="50"/>
      <c r="BJ288" s="50"/>
      <c r="BK288" s="50"/>
      <c r="BL288" s="50"/>
      <c r="BM288" s="50"/>
      <c r="BN288" s="50"/>
      <c r="BO288" s="50"/>
      <c r="BP288" s="50"/>
      <c r="BQ288" s="50"/>
      <c r="BR288" s="50"/>
      <c r="BS288" s="50"/>
      <c r="BT288" s="50"/>
      <c r="BU288" s="50"/>
      <c r="BV288" s="50"/>
      <c r="BW288" s="50"/>
      <c r="BX288" s="50"/>
      <c r="BY288" s="50"/>
      <c r="BZ288" s="50"/>
      <c r="CA288" s="50"/>
      <c r="CB288" s="50"/>
      <c r="CC288" s="50"/>
      <c r="CD288" s="50"/>
      <c r="CE288" s="50"/>
      <c r="CF288" s="50"/>
      <c r="CG288" s="50"/>
      <c r="CH288" s="50"/>
      <c r="CI288" s="50"/>
      <c r="CJ288" s="50"/>
      <c r="CK288" s="50"/>
      <c r="CL288" s="50"/>
      <c r="CM288" s="50"/>
      <c r="CN288" s="50"/>
      <c r="CO288" s="50"/>
      <c r="CP288" s="50"/>
      <c r="CQ288" s="50"/>
      <c r="CR288" s="50"/>
      <c r="CS288" s="50"/>
      <c r="CT288" s="50"/>
      <c r="CU288" s="50"/>
      <c r="CV288" s="50"/>
      <c r="CW288" s="50"/>
      <c r="CX288" s="50"/>
      <c r="CY288" s="50"/>
      <c r="CZ288" s="50"/>
      <c r="DA288" s="50"/>
      <c r="DB288" s="50"/>
      <c r="DC288" s="50"/>
      <c r="DD288" s="50"/>
      <c r="DE288" s="50"/>
      <c r="DF288" s="50"/>
    </row>
    <row r="289" spans="2:110" x14ac:dyDescent="0.2">
      <c r="B289" s="173"/>
      <c r="D289" s="173"/>
      <c r="T289" s="50"/>
      <c r="U289" s="50"/>
      <c r="V289" s="50"/>
      <c r="W289" s="50"/>
      <c r="X289" s="50"/>
      <c r="Y289" s="50"/>
      <c r="Z289" s="149"/>
      <c r="AA289" s="238"/>
      <c r="AB289" s="50"/>
      <c r="AC289" s="50"/>
      <c r="AD289" s="50"/>
      <c r="AE289" s="50"/>
      <c r="AF289" s="50"/>
      <c r="AG289" s="50"/>
      <c r="AH289" s="50"/>
      <c r="AI289" s="50"/>
      <c r="AJ289" s="50"/>
      <c r="AK289" s="50"/>
      <c r="AL289" s="50"/>
      <c r="AM289" s="50"/>
      <c r="AN289" s="50"/>
      <c r="AO289" s="50"/>
      <c r="AP289" s="50"/>
      <c r="AQ289" s="50"/>
      <c r="AR289" s="50"/>
      <c r="AS289" s="50"/>
      <c r="AT289" s="50"/>
      <c r="AU289" s="50"/>
      <c r="AV289" s="50"/>
      <c r="AW289" s="50"/>
      <c r="AX289" s="50"/>
      <c r="AY289" s="50"/>
      <c r="AZ289" s="50"/>
      <c r="BA289" s="50"/>
      <c r="BB289" s="50"/>
      <c r="BC289" s="50"/>
      <c r="BD289" s="50"/>
      <c r="BE289" s="50"/>
      <c r="BF289" s="50"/>
      <c r="BG289" s="50"/>
      <c r="BH289" s="50"/>
      <c r="BI289" s="50"/>
      <c r="BJ289" s="50"/>
      <c r="BK289" s="50"/>
      <c r="BL289" s="50"/>
      <c r="BM289" s="50"/>
      <c r="BN289" s="50"/>
      <c r="BO289" s="50"/>
      <c r="BP289" s="50"/>
      <c r="BQ289" s="50"/>
      <c r="BR289" s="50"/>
      <c r="BS289" s="50"/>
      <c r="BT289" s="50"/>
      <c r="BU289" s="50"/>
      <c r="BV289" s="50"/>
      <c r="BW289" s="50"/>
      <c r="BX289" s="50"/>
      <c r="BY289" s="50"/>
      <c r="BZ289" s="50"/>
      <c r="CA289" s="50"/>
      <c r="CB289" s="50"/>
      <c r="CC289" s="50"/>
      <c r="CD289" s="50"/>
      <c r="CE289" s="50"/>
      <c r="CF289" s="50"/>
      <c r="CG289" s="50"/>
      <c r="CH289" s="50"/>
      <c r="CI289" s="50"/>
      <c r="CJ289" s="50"/>
      <c r="CK289" s="50"/>
      <c r="CL289" s="50"/>
      <c r="CM289" s="50"/>
      <c r="CN289" s="50"/>
      <c r="CO289" s="50"/>
      <c r="CP289" s="50"/>
      <c r="CQ289" s="50"/>
      <c r="CR289" s="50"/>
      <c r="CS289" s="50"/>
      <c r="CT289" s="50"/>
      <c r="CU289" s="50"/>
      <c r="CV289" s="50"/>
      <c r="CW289" s="50"/>
      <c r="CX289" s="50"/>
      <c r="CY289" s="50"/>
      <c r="CZ289" s="50"/>
      <c r="DA289" s="50"/>
      <c r="DB289" s="50"/>
      <c r="DC289" s="50"/>
      <c r="DD289" s="50"/>
      <c r="DE289" s="50"/>
      <c r="DF289" s="50"/>
    </row>
    <row r="290" spans="2:110" x14ac:dyDescent="0.2">
      <c r="B290" s="173"/>
      <c r="D290" s="173"/>
      <c r="T290" s="50"/>
      <c r="U290" s="50"/>
      <c r="V290" s="50"/>
      <c r="W290" s="50"/>
      <c r="X290" s="50"/>
      <c r="Y290" s="50"/>
      <c r="Z290" s="149"/>
      <c r="AA290" s="238"/>
      <c r="AB290" s="50"/>
      <c r="AC290" s="50"/>
      <c r="AD290" s="50"/>
      <c r="AE290" s="50"/>
      <c r="AF290" s="50"/>
      <c r="AG290" s="50"/>
      <c r="AH290" s="50"/>
      <c r="AI290" s="50"/>
      <c r="AJ290" s="50"/>
      <c r="AK290" s="50"/>
      <c r="AL290" s="50"/>
      <c r="AM290" s="50"/>
      <c r="AN290" s="50"/>
      <c r="AO290" s="50"/>
      <c r="AP290" s="50"/>
      <c r="AQ290" s="50"/>
      <c r="AR290" s="50"/>
      <c r="AS290" s="50"/>
      <c r="AT290" s="50"/>
      <c r="AU290" s="50"/>
      <c r="AV290" s="50"/>
      <c r="AW290" s="50"/>
      <c r="AX290" s="50"/>
      <c r="AY290" s="50"/>
      <c r="AZ290" s="50"/>
      <c r="BA290" s="50"/>
      <c r="BB290" s="50"/>
      <c r="BC290" s="50"/>
      <c r="BD290" s="50"/>
      <c r="BE290" s="50"/>
      <c r="BF290" s="50"/>
      <c r="BG290" s="50"/>
      <c r="BH290" s="50"/>
      <c r="BI290" s="50"/>
      <c r="BJ290" s="50"/>
      <c r="BK290" s="50"/>
      <c r="BL290" s="50"/>
      <c r="BM290" s="50"/>
      <c r="BN290" s="50"/>
      <c r="BO290" s="50"/>
      <c r="BP290" s="50"/>
      <c r="BQ290" s="50"/>
      <c r="BR290" s="50"/>
      <c r="BS290" s="50"/>
      <c r="BT290" s="50"/>
      <c r="BU290" s="50"/>
      <c r="BV290" s="50"/>
      <c r="BW290" s="50"/>
      <c r="BX290" s="50"/>
      <c r="BY290" s="50"/>
      <c r="BZ290" s="50"/>
      <c r="CA290" s="50"/>
      <c r="CB290" s="50"/>
      <c r="CC290" s="50"/>
      <c r="CD290" s="50"/>
      <c r="CE290" s="50"/>
      <c r="CF290" s="50"/>
      <c r="CG290" s="50"/>
      <c r="CH290" s="50"/>
      <c r="CI290" s="50"/>
      <c r="CJ290" s="50"/>
      <c r="CK290" s="50"/>
      <c r="CL290" s="50"/>
      <c r="CM290" s="50"/>
      <c r="CN290" s="50"/>
      <c r="CO290" s="50"/>
      <c r="CP290" s="50"/>
      <c r="CQ290" s="50"/>
      <c r="CR290" s="50"/>
      <c r="CS290" s="50"/>
      <c r="CT290" s="50"/>
      <c r="CU290" s="50"/>
      <c r="CV290" s="50"/>
      <c r="CW290" s="50"/>
      <c r="CX290" s="50"/>
      <c r="CY290" s="50"/>
      <c r="CZ290" s="50"/>
      <c r="DA290" s="50"/>
      <c r="DB290" s="50"/>
      <c r="DC290" s="50"/>
      <c r="DD290" s="50"/>
      <c r="DE290" s="50"/>
      <c r="DF290" s="50"/>
    </row>
    <row r="291" spans="2:110" x14ac:dyDescent="0.2">
      <c r="B291" s="173"/>
      <c r="D291" s="173"/>
      <c r="T291" s="50"/>
      <c r="U291" s="50"/>
      <c r="V291" s="50"/>
      <c r="W291" s="50"/>
      <c r="X291" s="50"/>
      <c r="Y291" s="50"/>
      <c r="Z291" s="149"/>
      <c r="AA291" s="238"/>
      <c r="AB291" s="50"/>
      <c r="AC291" s="50"/>
      <c r="AD291" s="50"/>
      <c r="AE291" s="50"/>
      <c r="AF291" s="50"/>
      <c r="AG291" s="50"/>
      <c r="AH291" s="50"/>
      <c r="AI291" s="50"/>
      <c r="AJ291" s="50"/>
      <c r="AK291" s="50"/>
      <c r="AL291" s="50"/>
      <c r="AM291" s="50"/>
      <c r="AN291" s="50"/>
      <c r="AO291" s="50"/>
      <c r="AP291" s="50"/>
      <c r="AQ291" s="50"/>
      <c r="AR291" s="50"/>
      <c r="AS291" s="50"/>
      <c r="AT291" s="50"/>
      <c r="AU291" s="50"/>
      <c r="AV291" s="50"/>
      <c r="AW291" s="50"/>
      <c r="AX291" s="50"/>
      <c r="AY291" s="50"/>
      <c r="AZ291" s="50"/>
      <c r="BA291" s="50"/>
      <c r="BB291" s="50"/>
      <c r="BC291" s="50"/>
      <c r="BD291" s="50"/>
      <c r="BE291" s="50"/>
      <c r="BF291" s="50"/>
      <c r="BG291" s="50"/>
      <c r="BH291" s="50"/>
      <c r="BI291" s="50"/>
      <c r="BJ291" s="50"/>
      <c r="BK291" s="50"/>
      <c r="BL291" s="50"/>
      <c r="BM291" s="50"/>
      <c r="BN291" s="50"/>
      <c r="BO291" s="50"/>
      <c r="BP291" s="50"/>
      <c r="BQ291" s="50"/>
      <c r="BR291" s="50"/>
      <c r="BS291" s="50"/>
      <c r="BT291" s="50"/>
      <c r="BU291" s="50"/>
      <c r="BV291" s="50"/>
      <c r="BW291" s="50"/>
      <c r="BX291" s="50"/>
      <c r="BY291" s="50"/>
      <c r="BZ291" s="50"/>
      <c r="CA291" s="50"/>
      <c r="CB291" s="50"/>
      <c r="CC291" s="50"/>
      <c r="CD291" s="50"/>
      <c r="CE291" s="50"/>
      <c r="CF291" s="50"/>
      <c r="CG291" s="50"/>
      <c r="CH291" s="50"/>
      <c r="CI291" s="50"/>
      <c r="CJ291" s="50"/>
      <c r="CK291" s="50"/>
      <c r="CL291" s="50"/>
      <c r="CM291" s="50"/>
      <c r="CN291" s="50"/>
      <c r="CO291" s="50"/>
      <c r="CP291" s="50"/>
      <c r="CQ291" s="50"/>
      <c r="CR291" s="50"/>
      <c r="CS291" s="50"/>
      <c r="CT291" s="50"/>
      <c r="CU291" s="50"/>
      <c r="CV291" s="50"/>
      <c r="CW291" s="50"/>
      <c r="CX291" s="50"/>
      <c r="CY291" s="50"/>
      <c r="CZ291" s="50"/>
      <c r="DA291" s="50"/>
      <c r="DB291" s="50"/>
      <c r="DC291" s="50"/>
      <c r="DD291" s="50"/>
      <c r="DE291" s="50"/>
      <c r="DF291" s="50"/>
    </row>
    <row r="292" spans="2:110" x14ac:dyDescent="0.2">
      <c r="B292" s="173"/>
      <c r="D292" s="173"/>
      <c r="T292" s="50"/>
      <c r="U292" s="50"/>
      <c r="V292" s="50"/>
      <c r="W292" s="50"/>
      <c r="X292" s="50"/>
      <c r="Y292" s="50"/>
      <c r="Z292" s="149"/>
      <c r="AA292" s="238"/>
      <c r="AB292" s="50"/>
      <c r="AC292" s="50"/>
      <c r="AD292" s="50"/>
      <c r="AE292" s="50"/>
      <c r="AF292" s="50"/>
      <c r="AG292" s="50"/>
      <c r="AH292" s="50"/>
      <c r="AI292" s="50"/>
      <c r="AJ292" s="50"/>
      <c r="AK292" s="50"/>
      <c r="AL292" s="50"/>
      <c r="AM292" s="50"/>
      <c r="AN292" s="50"/>
      <c r="AO292" s="50"/>
      <c r="AP292" s="50"/>
      <c r="AQ292" s="50"/>
      <c r="AR292" s="50"/>
      <c r="AS292" s="50"/>
      <c r="AT292" s="50"/>
      <c r="AU292" s="50"/>
      <c r="AV292" s="50"/>
      <c r="AW292" s="50"/>
      <c r="AX292" s="50"/>
      <c r="AY292" s="50"/>
      <c r="AZ292" s="50"/>
      <c r="BA292" s="50"/>
      <c r="BB292" s="50"/>
      <c r="BC292" s="50"/>
      <c r="BD292" s="50"/>
      <c r="BE292" s="50"/>
      <c r="BF292" s="50"/>
      <c r="BG292" s="50"/>
      <c r="BH292" s="50"/>
      <c r="BI292" s="50"/>
      <c r="BJ292" s="50"/>
      <c r="BK292" s="50"/>
      <c r="BL292" s="50"/>
      <c r="BM292" s="50"/>
      <c r="BN292" s="50"/>
      <c r="BO292" s="50"/>
      <c r="BP292" s="50"/>
      <c r="BQ292" s="50"/>
      <c r="BR292" s="50"/>
      <c r="BS292" s="50"/>
      <c r="BT292" s="50"/>
      <c r="BU292" s="50"/>
      <c r="BV292" s="50"/>
      <c r="BW292" s="50"/>
      <c r="BX292" s="50"/>
      <c r="BY292" s="50"/>
      <c r="BZ292" s="50"/>
      <c r="CA292" s="50"/>
      <c r="CB292" s="50"/>
      <c r="CC292" s="50"/>
      <c r="CD292" s="50"/>
      <c r="CE292" s="50"/>
      <c r="CF292" s="50"/>
      <c r="CG292" s="50"/>
      <c r="CH292" s="50"/>
      <c r="CI292" s="50"/>
      <c r="CJ292" s="50"/>
      <c r="CK292" s="50"/>
      <c r="CL292" s="50"/>
      <c r="CM292" s="50"/>
      <c r="CN292" s="50"/>
      <c r="CO292" s="50"/>
      <c r="CP292" s="50"/>
      <c r="CQ292" s="50"/>
      <c r="CR292" s="50"/>
      <c r="CS292" s="50"/>
      <c r="CT292" s="50"/>
      <c r="CU292" s="50"/>
      <c r="CV292" s="50"/>
      <c r="CW292" s="50"/>
      <c r="CX292" s="50"/>
      <c r="CY292" s="50"/>
      <c r="CZ292" s="50"/>
      <c r="DA292" s="50"/>
      <c r="DB292" s="50"/>
      <c r="DC292" s="50"/>
      <c r="DD292" s="50"/>
      <c r="DE292" s="50"/>
      <c r="DF292" s="50"/>
    </row>
    <row r="293" spans="2:110" x14ac:dyDescent="0.2">
      <c r="B293" s="173"/>
      <c r="D293" s="173"/>
      <c r="T293" s="50"/>
      <c r="U293" s="50"/>
      <c r="V293" s="50"/>
      <c r="W293" s="50"/>
      <c r="X293" s="50"/>
      <c r="Y293" s="50"/>
      <c r="Z293" s="149"/>
      <c r="AA293" s="238"/>
      <c r="AB293" s="50"/>
      <c r="AC293" s="50"/>
      <c r="AD293" s="50"/>
      <c r="AE293" s="50"/>
      <c r="AF293" s="50"/>
      <c r="AG293" s="50"/>
      <c r="AH293" s="50"/>
      <c r="AI293" s="50"/>
      <c r="AJ293" s="50"/>
      <c r="AK293" s="50"/>
      <c r="AL293" s="50"/>
      <c r="AM293" s="50"/>
      <c r="AN293" s="50"/>
      <c r="AO293" s="50"/>
      <c r="AP293" s="50"/>
      <c r="AQ293" s="50"/>
      <c r="AR293" s="50"/>
      <c r="AS293" s="50"/>
      <c r="AT293" s="50"/>
      <c r="AU293" s="50"/>
      <c r="AV293" s="50"/>
      <c r="AW293" s="50"/>
      <c r="AX293" s="50"/>
      <c r="AY293" s="50"/>
      <c r="AZ293" s="50"/>
      <c r="BA293" s="50"/>
      <c r="BB293" s="50"/>
      <c r="BC293" s="50"/>
      <c r="BD293" s="50"/>
      <c r="BE293" s="50"/>
      <c r="BF293" s="50"/>
      <c r="BG293" s="50"/>
      <c r="BH293" s="50"/>
      <c r="BI293" s="50"/>
      <c r="BJ293" s="50"/>
      <c r="BK293" s="50"/>
      <c r="BL293" s="50"/>
      <c r="BM293" s="50"/>
      <c r="BN293" s="50"/>
      <c r="BO293" s="50"/>
      <c r="BP293" s="50"/>
      <c r="BQ293" s="50"/>
      <c r="BR293" s="50"/>
      <c r="BS293" s="50"/>
      <c r="BT293" s="50"/>
      <c r="BU293" s="50"/>
      <c r="BV293" s="50"/>
      <c r="BW293" s="50"/>
      <c r="BX293" s="50"/>
      <c r="BY293" s="50"/>
      <c r="BZ293" s="50"/>
      <c r="CA293" s="50"/>
      <c r="CB293" s="50"/>
      <c r="CC293" s="50"/>
      <c r="CD293" s="50"/>
      <c r="CE293" s="50"/>
      <c r="CF293" s="50"/>
      <c r="CG293" s="50"/>
      <c r="CH293" s="50"/>
      <c r="CI293" s="50"/>
      <c r="CJ293" s="50"/>
      <c r="CK293" s="50"/>
      <c r="CL293" s="50"/>
      <c r="CM293" s="50"/>
      <c r="CN293" s="50"/>
      <c r="CO293" s="50"/>
      <c r="CP293" s="50"/>
      <c r="CQ293" s="50"/>
      <c r="CR293" s="50"/>
      <c r="CS293" s="50"/>
      <c r="CT293" s="50"/>
      <c r="CU293" s="50"/>
      <c r="CV293" s="50"/>
      <c r="CW293" s="50"/>
      <c r="CX293" s="50"/>
      <c r="CY293" s="50"/>
      <c r="CZ293" s="50"/>
      <c r="DA293" s="50"/>
      <c r="DB293" s="50"/>
      <c r="DC293" s="50"/>
      <c r="DD293" s="50"/>
      <c r="DE293" s="50"/>
      <c r="DF293" s="50"/>
    </row>
    <row r="294" spans="2:110" x14ac:dyDescent="0.2">
      <c r="B294" s="173"/>
      <c r="D294" s="173"/>
      <c r="T294" s="50"/>
      <c r="U294" s="50"/>
      <c r="V294" s="50"/>
      <c r="W294" s="50"/>
      <c r="X294" s="50"/>
      <c r="Y294" s="50"/>
      <c r="Z294" s="149"/>
      <c r="AA294" s="238"/>
      <c r="AB294" s="50"/>
      <c r="AC294" s="50"/>
      <c r="AD294" s="50"/>
      <c r="AE294" s="50"/>
      <c r="AF294" s="50"/>
      <c r="AG294" s="50"/>
      <c r="AH294" s="50"/>
      <c r="AI294" s="50"/>
      <c r="AJ294" s="50"/>
      <c r="AK294" s="50"/>
      <c r="AL294" s="50"/>
      <c r="AM294" s="50"/>
      <c r="AN294" s="50"/>
      <c r="AO294" s="50"/>
      <c r="AP294" s="50"/>
      <c r="AQ294" s="50"/>
      <c r="AR294" s="50"/>
      <c r="AS294" s="50"/>
      <c r="AT294" s="50"/>
      <c r="AU294" s="50"/>
      <c r="AV294" s="50"/>
      <c r="AW294" s="50"/>
      <c r="AX294" s="50"/>
      <c r="AY294" s="50"/>
      <c r="AZ294" s="50"/>
      <c r="BA294" s="50"/>
      <c r="BB294" s="50"/>
      <c r="BC294" s="50"/>
      <c r="BD294" s="50"/>
      <c r="BE294" s="50"/>
      <c r="BF294" s="50"/>
      <c r="BG294" s="50"/>
      <c r="BH294" s="50"/>
      <c r="BI294" s="50"/>
      <c r="BJ294" s="50"/>
      <c r="BK294" s="50"/>
      <c r="BL294" s="50"/>
      <c r="BM294" s="50"/>
      <c r="BN294" s="50"/>
      <c r="BO294" s="50"/>
      <c r="BP294" s="50"/>
      <c r="BQ294" s="50"/>
      <c r="BR294" s="50"/>
      <c r="BS294" s="50"/>
      <c r="BT294" s="50"/>
      <c r="BU294" s="50"/>
      <c r="BV294" s="50"/>
      <c r="BW294" s="50"/>
      <c r="BX294" s="50"/>
      <c r="BY294" s="50"/>
      <c r="BZ294" s="50"/>
      <c r="CA294" s="50"/>
      <c r="CB294" s="50"/>
      <c r="CC294" s="50"/>
      <c r="CD294" s="50"/>
      <c r="CE294" s="50"/>
      <c r="CF294" s="50"/>
      <c r="CG294" s="50"/>
      <c r="CH294" s="50"/>
      <c r="CI294" s="50"/>
      <c r="CJ294" s="50"/>
      <c r="CK294" s="50"/>
      <c r="CL294" s="50"/>
      <c r="CM294" s="50"/>
      <c r="CN294" s="50"/>
      <c r="CO294" s="50"/>
      <c r="CP294" s="50"/>
      <c r="CQ294" s="50"/>
      <c r="CR294" s="50"/>
      <c r="CS294" s="50"/>
      <c r="CT294" s="50"/>
      <c r="CU294" s="50"/>
      <c r="CV294" s="50"/>
      <c r="CW294" s="50"/>
      <c r="CX294" s="50"/>
      <c r="CY294" s="50"/>
      <c r="CZ294" s="50"/>
      <c r="DA294" s="50"/>
      <c r="DB294" s="50"/>
      <c r="DC294" s="50"/>
      <c r="DD294" s="50"/>
      <c r="DE294" s="50"/>
      <c r="DF294" s="50"/>
    </row>
    <row r="295" spans="2:110" x14ac:dyDescent="0.2">
      <c r="B295" s="173"/>
      <c r="D295" s="173"/>
      <c r="T295" s="50"/>
      <c r="U295" s="50"/>
      <c r="V295" s="50"/>
      <c r="W295" s="50"/>
      <c r="X295" s="50"/>
      <c r="Y295" s="50"/>
      <c r="Z295" s="149"/>
      <c r="AA295" s="238"/>
      <c r="AB295" s="50"/>
      <c r="AC295" s="50"/>
      <c r="AD295" s="50"/>
      <c r="AE295" s="50"/>
      <c r="AF295" s="50"/>
      <c r="AG295" s="50"/>
      <c r="AH295" s="50"/>
      <c r="AI295" s="50"/>
      <c r="AJ295" s="50"/>
      <c r="AK295" s="50"/>
      <c r="AL295" s="50"/>
      <c r="AM295" s="50"/>
      <c r="AN295" s="50"/>
      <c r="AO295" s="50"/>
      <c r="AP295" s="50"/>
      <c r="AQ295" s="50"/>
      <c r="AR295" s="50"/>
      <c r="AS295" s="50"/>
      <c r="AT295" s="50"/>
      <c r="AU295" s="50"/>
      <c r="AV295" s="50"/>
      <c r="AW295" s="50"/>
      <c r="AX295" s="50"/>
      <c r="AY295" s="50"/>
      <c r="AZ295" s="50"/>
      <c r="BA295" s="50"/>
      <c r="BB295" s="50"/>
      <c r="BC295" s="50"/>
      <c r="BD295" s="50"/>
      <c r="BE295" s="50"/>
      <c r="BF295" s="50"/>
      <c r="BG295" s="50"/>
      <c r="BH295" s="50"/>
      <c r="BI295" s="50"/>
      <c r="BJ295" s="50"/>
      <c r="BK295" s="50"/>
      <c r="BL295" s="50"/>
      <c r="BM295" s="50"/>
      <c r="BN295" s="50"/>
      <c r="BO295" s="50"/>
      <c r="BP295" s="50"/>
      <c r="BQ295" s="50"/>
      <c r="BR295" s="50"/>
      <c r="BS295" s="50"/>
      <c r="BT295" s="50"/>
      <c r="BU295" s="50"/>
      <c r="BV295" s="50"/>
      <c r="BW295" s="50"/>
      <c r="BX295" s="50"/>
      <c r="BY295" s="50"/>
      <c r="BZ295" s="50"/>
      <c r="CA295" s="50"/>
      <c r="CB295" s="50"/>
      <c r="CC295" s="50"/>
      <c r="CD295" s="50"/>
      <c r="CE295" s="50"/>
      <c r="CF295" s="50"/>
      <c r="CG295" s="50"/>
      <c r="CH295" s="50"/>
      <c r="CI295" s="50"/>
      <c r="CJ295" s="50"/>
      <c r="CK295" s="50"/>
      <c r="CL295" s="50"/>
      <c r="CM295" s="50"/>
      <c r="CN295" s="50"/>
      <c r="CO295" s="50"/>
      <c r="CP295" s="50"/>
      <c r="CQ295" s="50"/>
      <c r="CR295" s="50"/>
      <c r="CS295" s="50"/>
      <c r="CT295" s="50"/>
      <c r="CU295" s="50"/>
      <c r="CV295" s="50"/>
      <c r="CW295" s="50"/>
      <c r="CX295" s="50"/>
      <c r="CY295" s="50"/>
      <c r="CZ295" s="50"/>
      <c r="DA295" s="50"/>
      <c r="DB295" s="50"/>
      <c r="DC295" s="50"/>
      <c r="DD295" s="50"/>
      <c r="DE295" s="50"/>
      <c r="DF295" s="50"/>
    </row>
    <row r="296" spans="2:110" x14ac:dyDescent="0.2">
      <c r="B296" s="173"/>
      <c r="D296" s="173"/>
      <c r="T296" s="50"/>
      <c r="U296" s="50"/>
      <c r="V296" s="50"/>
      <c r="W296" s="50"/>
      <c r="X296" s="50"/>
      <c r="Y296" s="50"/>
      <c r="Z296" s="149"/>
      <c r="AA296" s="238"/>
      <c r="AB296" s="50"/>
      <c r="AC296" s="50"/>
      <c r="AD296" s="50"/>
      <c r="AE296" s="50"/>
      <c r="AF296" s="50"/>
      <c r="AG296" s="50"/>
      <c r="AH296" s="50"/>
      <c r="AI296" s="50"/>
      <c r="AJ296" s="50"/>
      <c r="AK296" s="50"/>
      <c r="AL296" s="50"/>
      <c r="AM296" s="50"/>
      <c r="AN296" s="50"/>
      <c r="AO296" s="50"/>
      <c r="AP296" s="50"/>
      <c r="AQ296" s="50"/>
      <c r="AR296" s="50"/>
      <c r="AS296" s="50"/>
      <c r="AT296" s="50"/>
      <c r="AU296" s="50"/>
      <c r="AV296" s="50"/>
      <c r="AW296" s="50"/>
      <c r="AX296" s="50"/>
      <c r="AY296" s="50"/>
      <c r="AZ296" s="50"/>
      <c r="BA296" s="50"/>
      <c r="BB296" s="50"/>
      <c r="BC296" s="50"/>
      <c r="BD296" s="50"/>
      <c r="BE296" s="50"/>
      <c r="BF296" s="50"/>
      <c r="BG296" s="50"/>
      <c r="BH296" s="50"/>
      <c r="BI296" s="50"/>
      <c r="BJ296" s="50"/>
      <c r="BK296" s="50"/>
      <c r="BL296" s="50"/>
      <c r="BM296" s="50"/>
      <c r="BN296" s="50"/>
      <c r="BO296" s="50"/>
      <c r="BP296" s="50"/>
      <c r="BQ296" s="50"/>
      <c r="BR296" s="50"/>
      <c r="BS296" s="50"/>
      <c r="BT296" s="50"/>
      <c r="BU296" s="50"/>
      <c r="BV296" s="50"/>
      <c r="BW296" s="50"/>
      <c r="BX296" s="50"/>
      <c r="BY296" s="50"/>
      <c r="BZ296" s="50"/>
      <c r="CA296" s="50"/>
      <c r="CB296" s="50"/>
      <c r="CC296" s="50"/>
      <c r="CD296" s="50"/>
      <c r="CE296" s="50"/>
      <c r="CF296" s="50"/>
      <c r="CG296" s="50"/>
      <c r="CH296" s="50"/>
      <c r="CI296" s="50"/>
      <c r="CJ296" s="50"/>
      <c r="CK296" s="50"/>
      <c r="CL296" s="50"/>
      <c r="CM296" s="50"/>
      <c r="CN296" s="50"/>
      <c r="CO296" s="50"/>
      <c r="CP296" s="50"/>
      <c r="CQ296" s="50"/>
      <c r="CR296" s="50"/>
      <c r="CS296" s="50"/>
      <c r="CT296" s="50"/>
      <c r="CU296" s="50"/>
      <c r="CV296" s="50"/>
      <c r="CW296" s="50"/>
      <c r="CX296" s="50"/>
      <c r="CY296" s="50"/>
      <c r="CZ296" s="50"/>
      <c r="DA296" s="50"/>
      <c r="DB296" s="50"/>
      <c r="DC296" s="50"/>
      <c r="DD296" s="50"/>
      <c r="DE296" s="50"/>
      <c r="DF296" s="50"/>
    </row>
    <row r="297" spans="2:110" x14ac:dyDescent="0.2">
      <c r="B297" s="173"/>
      <c r="D297" s="173"/>
      <c r="T297" s="50"/>
      <c r="U297" s="50"/>
      <c r="V297" s="50"/>
      <c r="W297" s="50"/>
      <c r="X297" s="50"/>
      <c r="Y297" s="50"/>
      <c r="Z297" s="149"/>
      <c r="AA297" s="238"/>
      <c r="AB297" s="50"/>
      <c r="AC297" s="50"/>
      <c r="AD297" s="50"/>
      <c r="AE297" s="50"/>
      <c r="AF297" s="50"/>
      <c r="AG297" s="50"/>
      <c r="AH297" s="50"/>
      <c r="AI297" s="50"/>
      <c r="AJ297" s="50"/>
      <c r="AK297" s="50"/>
      <c r="AL297" s="50"/>
      <c r="AM297" s="50"/>
      <c r="AN297" s="50"/>
      <c r="AO297" s="50"/>
      <c r="AP297" s="50"/>
      <c r="AQ297" s="50"/>
      <c r="AR297" s="50"/>
      <c r="AS297" s="50"/>
      <c r="AT297" s="50"/>
      <c r="AU297" s="50"/>
      <c r="AV297" s="50"/>
      <c r="AW297" s="50"/>
      <c r="AX297" s="50"/>
      <c r="AY297" s="50"/>
      <c r="AZ297" s="50"/>
      <c r="BA297" s="50"/>
      <c r="BB297" s="50"/>
      <c r="BC297" s="50"/>
      <c r="BD297" s="50"/>
      <c r="BE297" s="50"/>
      <c r="BF297" s="50"/>
      <c r="BG297" s="50"/>
      <c r="BH297" s="50"/>
      <c r="BI297" s="50"/>
      <c r="BJ297" s="50"/>
      <c r="BK297" s="50"/>
      <c r="BL297" s="50"/>
      <c r="BM297" s="50"/>
      <c r="BN297" s="50"/>
      <c r="BO297" s="50"/>
      <c r="BP297" s="50"/>
      <c r="BQ297" s="50"/>
      <c r="BR297" s="50"/>
      <c r="BS297" s="50"/>
      <c r="BT297" s="50"/>
      <c r="BU297" s="50"/>
      <c r="BV297" s="50"/>
      <c r="BW297" s="50"/>
      <c r="BX297" s="50"/>
      <c r="BY297" s="50"/>
      <c r="BZ297" s="50"/>
      <c r="CA297" s="50"/>
      <c r="CB297" s="50"/>
      <c r="CC297" s="50"/>
      <c r="CD297" s="50"/>
      <c r="CE297" s="50"/>
      <c r="CF297" s="50"/>
      <c r="CG297" s="50"/>
      <c r="CH297" s="50"/>
      <c r="CI297" s="50"/>
      <c r="CJ297" s="50"/>
      <c r="CK297" s="50"/>
      <c r="CL297" s="50"/>
      <c r="CM297" s="50"/>
      <c r="CN297" s="50"/>
      <c r="CO297" s="50"/>
      <c r="CP297" s="50"/>
      <c r="CQ297" s="50"/>
      <c r="CR297" s="50"/>
      <c r="CS297" s="50"/>
      <c r="CT297" s="50"/>
      <c r="CU297" s="50"/>
      <c r="CV297" s="50"/>
      <c r="CW297" s="50"/>
      <c r="CX297" s="50"/>
      <c r="CY297" s="50"/>
      <c r="CZ297" s="50"/>
      <c r="DA297" s="50"/>
      <c r="DB297" s="50"/>
      <c r="DC297" s="50"/>
      <c r="DD297" s="50"/>
      <c r="DE297" s="50"/>
      <c r="DF297" s="50"/>
    </row>
    <row r="298" spans="2:110" x14ac:dyDescent="0.2">
      <c r="B298" s="173"/>
      <c r="D298" s="173"/>
      <c r="T298" s="50"/>
      <c r="U298" s="50"/>
      <c r="V298" s="50"/>
      <c r="W298" s="50"/>
      <c r="X298" s="50"/>
      <c r="Y298" s="50"/>
      <c r="Z298" s="149"/>
      <c r="AA298" s="238"/>
      <c r="AB298" s="50"/>
      <c r="AC298" s="50"/>
      <c r="AD298" s="50"/>
      <c r="AE298" s="50"/>
      <c r="AF298" s="50"/>
      <c r="AG298" s="50"/>
      <c r="AH298" s="50"/>
      <c r="AI298" s="50"/>
      <c r="AJ298" s="50"/>
      <c r="AK298" s="50"/>
      <c r="AL298" s="50"/>
      <c r="AM298" s="50"/>
      <c r="AN298" s="50"/>
      <c r="AO298" s="50"/>
      <c r="AP298" s="50"/>
      <c r="AQ298" s="50"/>
      <c r="AR298" s="50"/>
      <c r="AS298" s="50"/>
      <c r="AT298" s="50"/>
      <c r="AU298" s="50"/>
      <c r="AV298" s="50"/>
      <c r="AW298" s="50"/>
      <c r="AX298" s="50"/>
      <c r="AY298" s="50"/>
      <c r="AZ298" s="50"/>
      <c r="BA298" s="50"/>
      <c r="BB298" s="50"/>
      <c r="BC298" s="50"/>
      <c r="BD298" s="50"/>
      <c r="BE298" s="50"/>
      <c r="BF298" s="50"/>
      <c r="BG298" s="50"/>
      <c r="BH298" s="50"/>
      <c r="BI298" s="50"/>
      <c r="BJ298" s="50"/>
      <c r="BK298" s="50"/>
      <c r="BL298" s="50"/>
      <c r="BM298" s="50"/>
      <c r="BN298" s="50"/>
      <c r="BO298" s="50"/>
      <c r="BP298" s="50"/>
      <c r="BQ298" s="50"/>
      <c r="BR298" s="50"/>
      <c r="BS298" s="50"/>
      <c r="BT298" s="50"/>
      <c r="BU298" s="50"/>
      <c r="BV298" s="50"/>
      <c r="BW298" s="50"/>
      <c r="BX298" s="50"/>
      <c r="BY298" s="50"/>
      <c r="BZ298" s="50"/>
      <c r="CA298" s="50"/>
      <c r="CB298" s="50"/>
      <c r="CC298" s="50"/>
      <c r="CD298" s="50"/>
      <c r="CE298" s="50"/>
      <c r="CF298" s="50"/>
      <c r="CG298" s="50"/>
      <c r="CH298" s="50"/>
      <c r="CI298" s="50"/>
      <c r="CJ298" s="50"/>
      <c r="CK298" s="50"/>
      <c r="CL298" s="50"/>
      <c r="CM298" s="50"/>
      <c r="CN298" s="50"/>
      <c r="CO298" s="50"/>
      <c r="CP298" s="50"/>
      <c r="CQ298" s="50"/>
      <c r="CR298" s="50"/>
      <c r="CS298" s="50"/>
      <c r="CT298" s="50"/>
      <c r="CU298" s="50"/>
      <c r="CV298" s="50"/>
      <c r="CW298" s="50"/>
      <c r="CX298" s="50"/>
      <c r="CY298" s="50"/>
      <c r="CZ298" s="50"/>
      <c r="DA298" s="50"/>
      <c r="DB298" s="50"/>
      <c r="DC298" s="50"/>
      <c r="DD298" s="50"/>
      <c r="DE298" s="50"/>
      <c r="DF298" s="50"/>
    </row>
    <row r="299" spans="2:110" x14ac:dyDescent="0.2">
      <c r="B299" s="173"/>
      <c r="D299" s="173"/>
      <c r="T299" s="50"/>
      <c r="U299" s="50"/>
      <c r="V299" s="50"/>
      <c r="W299" s="50"/>
      <c r="X299" s="50"/>
      <c r="Y299" s="50"/>
      <c r="Z299" s="149"/>
      <c r="AA299" s="238"/>
      <c r="AB299" s="50"/>
      <c r="AC299" s="50"/>
      <c r="AD299" s="50"/>
      <c r="AE299" s="50"/>
      <c r="AF299" s="50"/>
      <c r="AG299" s="50"/>
      <c r="AH299" s="50"/>
      <c r="AI299" s="50"/>
      <c r="AJ299" s="50"/>
      <c r="AK299" s="50"/>
      <c r="AL299" s="50"/>
      <c r="AM299" s="50"/>
      <c r="AN299" s="50"/>
      <c r="AO299" s="50"/>
      <c r="AP299" s="50"/>
      <c r="AQ299" s="50"/>
      <c r="AR299" s="50"/>
      <c r="AS299" s="50"/>
      <c r="AT299" s="50"/>
      <c r="AU299" s="50"/>
      <c r="AV299" s="50"/>
      <c r="AW299" s="50"/>
      <c r="AX299" s="50"/>
      <c r="AY299" s="50"/>
      <c r="AZ299" s="50"/>
      <c r="BA299" s="50"/>
      <c r="BB299" s="50"/>
      <c r="BC299" s="50"/>
      <c r="BD299" s="50"/>
      <c r="BE299" s="50"/>
      <c r="BF299" s="50"/>
      <c r="BG299" s="50"/>
      <c r="BH299" s="50"/>
      <c r="BI299" s="50"/>
      <c r="BJ299" s="50"/>
      <c r="BK299" s="50"/>
      <c r="BL299" s="50"/>
      <c r="BM299" s="50"/>
      <c r="BN299" s="50"/>
      <c r="BO299" s="50"/>
      <c r="BP299" s="50"/>
      <c r="BQ299" s="50"/>
      <c r="BR299" s="50"/>
      <c r="BS299" s="50"/>
      <c r="BT299" s="50"/>
      <c r="BU299" s="50"/>
      <c r="BV299" s="50"/>
      <c r="BW299" s="50"/>
      <c r="BX299" s="50"/>
      <c r="BY299" s="50"/>
      <c r="BZ299" s="50"/>
      <c r="CA299" s="50"/>
      <c r="CB299" s="50"/>
      <c r="CC299" s="50"/>
      <c r="CD299" s="50"/>
      <c r="CE299" s="50"/>
      <c r="CF299" s="50"/>
      <c r="CG299" s="50"/>
      <c r="CH299" s="50"/>
      <c r="CI299" s="50"/>
      <c r="CJ299" s="50"/>
      <c r="CK299" s="50"/>
      <c r="CL299" s="50"/>
      <c r="CM299" s="50"/>
      <c r="CN299" s="50"/>
      <c r="CO299" s="50"/>
      <c r="CP299" s="50"/>
      <c r="CQ299" s="50"/>
      <c r="CR299" s="50"/>
      <c r="CS299" s="50"/>
      <c r="CT299" s="50"/>
      <c r="CU299" s="50"/>
      <c r="CV299" s="50"/>
      <c r="CW299" s="50"/>
      <c r="CX299" s="50"/>
      <c r="CY299" s="50"/>
      <c r="CZ299" s="50"/>
      <c r="DA299" s="50"/>
      <c r="DB299" s="50"/>
      <c r="DC299" s="50"/>
      <c r="DD299" s="50"/>
      <c r="DE299" s="50"/>
      <c r="DF299" s="50"/>
    </row>
    <row r="300" spans="2:110" x14ac:dyDescent="0.2">
      <c r="B300" s="173"/>
      <c r="D300" s="173"/>
      <c r="T300" s="50"/>
      <c r="U300" s="50"/>
      <c r="V300" s="50"/>
      <c r="W300" s="50"/>
      <c r="X300" s="50"/>
      <c r="Y300" s="50"/>
      <c r="Z300" s="149"/>
      <c r="AA300" s="238"/>
      <c r="AB300" s="50"/>
      <c r="AC300" s="50"/>
      <c r="AD300" s="50"/>
      <c r="AE300" s="50"/>
      <c r="AF300" s="50"/>
      <c r="AG300" s="50"/>
      <c r="AH300" s="50"/>
      <c r="AI300" s="50"/>
      <c r="AJ300" s="50"/>
      <c r="AK300" s="50"/>
      <c r="AL300" s="50"/>
      <c r="AM300" s="50"/>
      <c r="AN300" s="50"/>
      <c r="AO300" s="50"/>
      <c r="AP300" s="50"/>
      <c r="AQ300" s="50"/>
      <c r="AR300" s="50"/>
      <c r="AS300" s="50"/>
      <c r="AT300" s="50"/>
      <c r="AU300" s="50"/>
      <c r="AV300" s="50"/>
      <c r="AW300" s="50"/>
      <c r="AX300" s="50"/>
      <c r="AY300" s="50"/>
      <c r="AZ300" s="50"/>
      <c r="BA300" s="50"/>
      <c r="BB300" s="50"/>
      <c r="BC300" s="50"/>
      <c r="BD300" s="50"/>
      <c r="BE300" s="50"/>
      <c r="BF300" s="50"/>
      <c r="BG300" s="50"/>
      <c r="BH300" s="50"/>
      <c r="BI300" s="50"/>
      <c r="BJ300" s="50"/>
      <c r="BK300" s="50"/>
      <c r="BL300" s="50"/>
      <c r="BM300" s="50"/>
      <c r="BN300" s="50"/>
      <c r="BO300" s="50"/>
      <c r="BP300" s="50"/>
      <c r="BQ300" s="50"/>
      <c r="BR300" s="50"/>
      <c r="BS300" s="50"/>
      <c r="BT300" s="50"/>
      <c r="BU300" s="50"/>
      <c r="BV300" s="50"/>
      <c r="BW300" s="50"/>
      <c r="BX300" s="50"/>
      <c r="BY300" s="50"/>
      <c r="BZ300" s="50"/>
      <c r="CA300" s="50"/>
      <c r="CB300" s="50"/>
      <c r="CC300" s="50"/>
      <c r="CD300" s="50"/>
      <c r="CE300" s="50"/>
      <c r="CF300" s="50"/>
      <c r="CG300" s="50"/>
      <c r="CH300" s="50"/>
      <c r="CI300" s="50"/>
      <c r="CJ300" s="50"/>
      <c r="CK300" s="50"/>
      <c r="CL300" s="50"/>
      <c r="CM300" s="50"/>
      <c r="CN300" s="50"/>
      <c r="CO300" s="50"/>
      <c r="CP300" s="50"/>
      <c r="CQ300" s="50"/>
      <c r="CR300" s="50"/>
      <c r="CS300" s="50"/>
      <c r="CT300" s="50"/>
      <c r="CU300" s="50"/>
      <c r="CV300" s="50"/>
      <c r="CW300" s="50"/>
      <c r="CX300" s="50"/>
      <c r="CY300" s="50"/>
      <c r="CZ300" s="50"/>
      <c r="DA300" s="50"/>
      <c r="DB300" s="50"/>
      <c r="DC300" s="50"/>
      <c r="DD300" s="50"/>
      <c r="DE300" s="50"/>
      <c r="DF300" s="50"/>
    </row>
    <row r="301" spans="2:110" x14ac:dyDescent="0.2">
      <c r="B301" s="173"/>
      <c r="D301" s="173"/>
      <c r="T301" s="50"/>
      <c r="U301" s="50"/>
      <c r="V301" s="50"/>
      <c r="W301" s="50"/>
      <c r="X301" s="50"/>
      <c r="Y301" s="50"/>
      <c r="Z301" s="149"/>
      <c r="AA301" s="238"/>
      <c r="AB301" s="50"/>
      <c r="AC301" s="50"/>
      <c r="AD301" s="50"/>
      <c r="AE301" s="50"/>
      <c r="AF301" s="50"/>
      <c r="AG301" s="50"/>
      <c r="AH301" s="50"/>
      <c r="AI301" s="50"/>
      <c r="AJ301" s="50"/>
      <c r="AK301" s="50"/>
      <c r="AL301" s="50"/>
      <c r="AM301" s="50"/>
      <c r="AN301" s="50"/>
      <c r="AO301" s="50"/>
      <c r="AP301" s="50"/>
      <c r="AQ301" s="50"/>
      <c r="AR301" s="50"/>
      <c r="AS301" s="50"/>
      <c r="AT301" s="50"/>
      <c r="AU301" s="50"/>
      <c r="AV301" s="50"/>
      <c r="AW301" s="50"/>
      <c r="AX301" s="50"/>
      <c r="AY301" s="50"/>
      <c r="AZ301" s="50"/>
      <c r="BA301" s="50"/>
      <c r="BB301" s="50"/>
      <c r="BC301" s="50"/>
      <c r="BD301" s="50"/>
      <c r="BE301" s="50"/>
      <c r="BF301" s="50"/>
      <c r="BG301" s="50"/>
      <c r="BH301" s="50"/>
      <c r="BI301" s="50"/>
      <c r="BJ301" s="50"/>
      <c r="BK301" s="50"/>
      <c r="BL301" s="50"/>
      <c r="BM301" s="50"/>
      <c r="BN301" s="50"/>
      <c r="BO301" s="50"/>
      <c r="BP301" s="50"/>
      <c r="BQ301" s="50"/>
      <c r="BR301" s="50"/>
      <c r="BS301" s="50"/>
      <c r="BT301" s="50"/>
      <c r="BU301" s="50"/>
      <c r="BV301" s="50"/>
      <c r="BW301" s="50"/>
      <c r="BX301" s="50"/>
      <c r="BY301" s="50"/>
      <c r="BZ301" s="50"/>
      <c r="CA301" s="50"/>
      <c r="CB301" s="50"/>
      <c r="CC301" s="50"/>
      <c r="CD301" s="50"/>
      <c r="CE301" s="50"/>
      <c r="CF301" s="50"/>
      <c r="CG301" s="50"/>
      <c r="CH301" s="50"/>
      <c r="CI301" s="50"/>
      <c r="CJ301" s="50"/>
      <c r="CK301" s="50"/>
      <c r="CL301" s="50"/>
      <c r="CM301" s="50"/>
      <c r="CN301" s="50"/>
      <c r="CO301" s="50"/>
      <c r="CP301" s="50"/>
      <c r="CQ301" s="50"/>
      <c r="CR301" s="50"/>
      <c r="CS301" s="50"/>
      <c r="CT301" s="50"/>
      <c r="CU301" s="50"/>
      <c r="CV301" s="50"/>
      <c r="CW301" s="50"/>
      <c r="CX301" s="50"/>
      <c r="CY301" s="50"/>
      <c r="CZ301" s="50"/>
      <c r="DA301" s="50"/>
      <c r="DB301" s="50"/>
      <c r="DC301" s="50"/>
      <c r="DD301" s="50"/>
      <c r="DE301" s="50"/>
      <c r="DF301" s="50"/>
    </row>
    <row r="302" spans="2:110" x14ac:dyDescent="0.2">
      <c r="B302" s="173"/>
      <c r="D302" s="173"/>
      <c r="T302" s="50"/>
      <c r="U302" s="50"/>
      <c r="V302" s="50"/>
      <c r="W302" s="50"/>
      <c r="X302" s="50"/>
      <c r="Y302" s="50"/>
      <c r="Z302" s="149"/>
      <c r="AA302" s="238"/>
      <c r="AB302" s="50"/>
      <c r="AC302" s="50"/>
      <c r="AD302" s="50"/>
      <c r="AE302" s="50"/>
      <c r="AF302" s="50"/>
      <c r="AG302" s="50"/>
      <c r="AH302" s="50"/>
      <c r="AI302" s="50"/>
      <c r="AJ302" s="50"/>
      <c r="AK302" s="50"/>
      <c r="AL302" s="50"/>
      <c r="AM302" s="50"/>
      <c r="AN302" s="50"/>
      <c r="AO302" s="50"/>
      <c r="AP302" s="50"/>
      <c r="AQ302" s="50"/>
      <c r="AR302" s="50"/>
      <c r="AS302" s="50"/>
      <c r="AT302" s="50"/>
      <c r="AU302" s="50"/>
      <c r="AV302" s="50"/>
      <c r="AW302" s="50"/>
      <c r="AX302" s="50"/>
      <c r="AY302" s="50"/>
      <c r="AZ302" s="50"/>
      <c r="BA302" s="50"/>
      <c r="BB302" s="50"/>
      <c r="BC302" s="50"/>
      <c r="BD302" s="50"/>
      <c r="BE302" s="50"/>
      <c r="BF302" s="50"/>
      <c r="BG302" s="50"/>
      <c r="BH302" s="50"/>
      <c r="BI302" s="50"/>
      <c r="BJ302" s="50"/>
      <c r="BK302" s="50"/>
      <c r="BL302" s="50"/>
      <c r="BM302" s="50"/>
      <c r="BN302" s="50"/>
      <c r="BO302" s="50"/>
      <c r="BP302" s="50"/>
      <c r="BQ302" s="50"/>
      <c r="BR302" s="50"/>
      <c r="BS302" s="50"/>
      <c r="BT302" s="50"/>
      <c r="BU302" s="50"/>
      <c r="BV302" s="50"/>
      <c r="BW302" s="50"/>
      <c r="BX302" s="50"/>
      <c r="BY302" s="50"/>
      <c r="BZ302" s="50"/>
      <c r="CA302" s="50"/>
      <c r="CB302" s="50"/>
      <c r="CC302" s="50"/>
      <c r="CD302" s="50"/>
      <c r="CE302" s="50"/>
      <c r="CF302" s="50"/>
      <c r="CG302" s="50"/>
      <c r="CH302" s="50"/>
      <c r="CI302" s="50"/>
      <c r="CJ302" s="50"/>
      <c r="CK302" s="50"/>
      <c r="CL302" s="50"/>
      <c r="CM302" s="50"/>
      <c r="CN302" s="50"/>
      <c r="CO302" s="50"/>
      <c r="CP302" s="50"/>
      <c r="CQ302" s="50"/>
      <c r="CR302" s="50"/>
      <c r="CS302" s="50"/>
      <c r="CT302" s="50"/>
      <c r="CU302" s="50"/>
      <c r="CV302" s="50"/>
      <c r="CW302" s="50"/>
      <c r="CX302" s="50"/>
      <c r="CY302" s="50"/>
      <c r="CZ302" s="50"/>
      <c r="DA302" s="50"/>
      <c r="DB302" s="50"/>
      <c r="DC302" s="50"/>
      <c r="DD302" s="50"/>
      <c r="DE302" s="50"/>
      <c r="DF302" s="50"/>
    </row>
    <row r="303" spans="2:110" x14ac:dyDescent="0.2">
      <c r="B303" s="173"/>
      <c r="D303" s="173"/>
      <c r="T303" s="50"/>
      <c r="U303" s="50"/>
      <c r="V303" s="50"/>
      <c r="W303" s="50"/>
      <c r="X303" s="50"/>
      <c r="Y303" s="50"/>
      <c r="Z303" s="149"/>
      <c r="AA303" s="238"/>
      <c r="AB303" s="50"/>
      <c r="AC303" s="50"/>
      <c r="AD303" s="50"/>
      <c r="AE303" s="50"/>
      <c r="AF303" s="50"/>
      <c r="AG303" s="50"/>
      <c r="AH303" s="50"/>
      <c r="AI303" s="50"/>
      <c r="AJ303" s="50"/>
      <c r="AK303" s="50"/>
      <c r="AL303" s="50"/>
      <c r="AM303" s="50"/>
      <c r="AN303" s="50"/>
      <c r="AO303" s="50"/>
      <c r="AP303" s="50"/>
      <c r="AQ303" s="50"/>
      <c r="AR303" s="50"/>
      <c r="AS303" s="50"/>
      <c r="AT303" s="50"/>
      <c r="AU303" s="50"/>
      <c r="AV303" s="50"/>
      <c r="AW303" s="50"/>
      <c r="AX303" s="50"/>
      <c r="AY303" s="50"/>
      <c r="AZ303" s="50"/>
      <c r="BA303" s="50"/>
      <c r="BB303" s="50"/>
      <c r="BC303" s="50"/>
      <c r="BD303" s="50"/>
      <c r="BE303" s="50"/>
      <c r="BF303" s="50"/>
      <c r="BG303" s="50"/>
      <c r="BH303" s="50"/>
      <c r="BI303" s="50"/>
      <c r="BJ303" s="50"/>
      <c r="BK303" s="50"/>
      <c r="BL303" s="50"/>
      <c r="BM303" s="50"/>
      <c r="BN303" s="50"/>
      <c r="BO303" s="50"/>
      <c r="BP303" s="50"/>
      <c r="BQ303" s="50"/>
      <c r="BR303" s="50"/>
      <c r="BS303" s="50"/>
      <c r="BT303" s="50"/>
      <c r="BU303" s="50"/>
      <c r="BV303" s="50"/>
      <c r="BW303" s="50"/>
      <c r="BX303" s="50"/>
      <c r="BY303" s="50"/>
      <c r="BZ303" s="50"/>
      <c r="CA303" s="50"/>
      <c r="CB303" s="50"/>
      <c r="CC303" s="50"/>
      <c r="CD303" s="50"/>
      <c r="CE303" s="50"/>
      <c r="CF303" s="50"/>
      <c r="CG303" s="50"/>
      <c r="CH303" s="50"/>
      <c r="CI303" s="50"/>
      <c r="CJ303" s="50"/>
      <c r="CK303" s="50"/>
      <c r="CL303" s="50"/>
      <c r="CM303" s="50"/>
      <c r="CN303" s="50"/>
      <c r="CO303" s="50"/>
      <c r="CP303" s="50"/>
      <c r="CQ303" s="50"/>
      <c r="CR303" s="50"/>
      <c r="CS303" s="50"/>
      <c r="CT303" s="50"/>
      <c r="CU303" s="50"/>
      <c r="CV303" s="50"/>
      <c r="CW303" s="50"/>
      <c r="CX303" s="50"/>
      <c r="CY303" s="50"/>
      <c r="CZ303" s="50"/>
      <c r="DA303" s="50"/>
      <c r="DB303" s="50"/>
      <c r="DC303" s="50"/>
      <c r="DD303" s="50"/>
      <c r="DE303" s="50"/>
      <c r="DF303" s="50"/>
    </row>
    <row r="304" spans="2:110" x14ac:dyDescent="0.2">
      <c r="B304" s="173"/>
      <c r="D304" s="173"/>
      <c r="T304" s="50"/>
      <c r="U304" s="50"/>
      <c r="V304" s="50"/>
      <c r="W304" s="50"/>
      <c r="X304" s="50"/>
      <c r="Y304" s="50"/>
      <c r="Z304" s="149"/>
      <c r="AA304" s="238"/>
      <c r="AB304" s="50"/>
      <c r="AC304" s="50"/>
      <c r="AD304" s="50"/>
      <c r="AE304" s="50"/>
      <c r="AF304" s="50"/>
      <c r="AG304" s="50"/>
      <c r="AH304" s="50"/>
      <c r="AI304" s="50"/>
      <c r="AJ304" s="50"/>
      <c r="AK304" s="50"/>
      <c r="AL304" s="50"/>
      <c r="AM304" s="50"/>
      <c r="AN304" s="50"/>
      <c r="AO304" s="50"/>
      <c r="AP304" s="50"/>
      <c r="AQ304" s="50"/>
      <c r="AR304" s="50"/>
      <c r="AS304" s="50"/>
      <c r="AT304" s="50"/>
      <c r="AU304" s="50"/>
      <c r="AV304" s="50"/>
      <c r="AW304" s="50"/>
      <c r="AX304" s="50"/>
      <c r="AY304" s="50"/>
      <c r="AZ304" s="50"/>
      <c r="BA304" s="50"/>
      <c r="BB304" s="50"/>
      <c r="BC304" s="50"/>
      <c r="BD304" s="50"/>
      <c r="BE304" s="50"/>
      <c r="BF304" s="50"/>
      <c r="BG304" s="50"/>
      <c r="BH304" s="50"/>
      <c r="BI304" s="50"/>
      <c r="BJ304" s="50"/>
      <c r="BK304" s="50"/>
      <c r="BL304" s="50"/>
      <c r="BM304" s="50"/>
      <c r="BN304" s="50"/>
      <c r="BO304" s="50"/>
      <c r="BP304" s="50"/>
      <c r="BQ304" s="50"/>
      <c r="BR304" s="50"/>
      <c r="BS304" s="50"/>
      <c r="BT304" s="50"/>
      <c r="BU304" s="50"/>
      <c r="BV304" s="50"/>
      <c r="BW304" s="50"/>
      <c r="BX304" s="50"/>
      <c r="BY304" s="50"/>
      <c r="BZ304" s="50"/>
      <c r="CA304" s="50"/>
      <c r="CB304" s="50"/>
      <c r="CC304" s="50"/>
      <c r="CD304" s="50"/>
      <c r="CE304" s="50"/>
      <c r="CF304" s="50"/>
      <c r="CG304" s="50"/>
      <c r="CH304" s="50"/>
      <c r="CI304" s="50"/>
      <c r="CJ304" s="50"/>
      <c r="CK304" s="50"/>
      <c r="CL304" s="50"/>
      <c r="CM304" s="50"/>
      <c r="CN304" s="50"/>
      <c r="CO304" s="50"/>
      <c r="CP304" s="50"/>
      <c r="CQ304" s="50"/>
      <c r="CR304" s="50"/>
      <c r="CS304" s="50"/>
      <c r="CT304" s="50"/>
      <c r="CU304" s="50"/>
      <c r="CV304" s="50"/>
      <c r="CW304" s="50"/>
      <c r="CX304" s="50"/>
      <c r="CY304" s="50"/>
      <c r="CZ304" s="50"/>
      <c r="DA304" s="50"/>
      <c r="DB304" s="50"/>
      <c r="DC304" s="50"/>
      <c r="DD304" s="50"/>
      <c r="DE304" s="50"/>
      <c r="DF304" s="50"/>
    </row>
    <row r="305" spans="2:110" x14ac:dyDescent="0.2">
      <c r="B305" s="173"/>
      <c r="D305" s="173"/>
      <c r="T305" s="50"/>
      <c r="U305" s="50"/>
      <c r="V305" s="50"/>
      <c r="W305" s="50"/>
      <c r="X305" s="50"/>
      <c r="Y305" s="50"/>
      <c r="Z305" s="149"/>
      <c r="AA305" s="238"/>
      <c r="AB305" s="50"/>
      <c r="AC305" s="50"/>
      <c r="AD305" s="50"/>
      <c r="AE305" s="50"/>
      <c r="AF305" s="50"/>
      <c r="AG305" s="50"/>
      <c r="AH305" s="50"/>
      <c r="AI305" s="50"/>
      <c r="AJ305" s="50"/>
      <c r="AK305" s="50"/>
      <c r="AL305" s="50"/>
      <c r="AM305" s="50"/>
      <c r="AN305" s="50"/>
      <c r="AO305" s="50"/>
      <c r="AP305" s="50"/>
      <c r="AQ305" s="50"/>
      <c r="AR305" s="50"/>
      <c r="AS305" s="50"/>
      <c r="AT305" s="50"/>
      <c r="AU305" s="50"/>
      <c r="AV305" s="50"/>
      <c r="AW305" s="50"/>
      <c r="AX305" s="50"/>
      <c r="AY305" s="50"/>
      <c r="AZ305" s="50"/>
      <c r="BA305" s="50"/>
      <c r="BB305" s="50"/>
      <c r="BC305" s="50"/>
      <c r="BD305" s="50"/>
      <c r="BE305" s="50"/>
      <c r="BF305" s="50"/>
      <c r="BG305" s="50"/>
      <c r="BH305" s="50"/>
      <c r="BI305" s="50"/>
      <c r="BJ305" s="50"/>
      <c r="BK305" s="50"/>
      <c r="BL305" s="50"/>
      <c r="BM305" s="50"/>
      <c r="BN305" s="50"/>
      <c r="BO305" s="50"/>
      <c r="BP305" s="50"/>
      <c r="BQ305" s="50"/>
      <c r="BR305" s="50"/>
      <c r="BS305" s="50"/>
      <c r="BT305" s="50"/>
      <c r="BU305" s="50"/>
      <c r="BV305" s="50"/>
      <c r="BW305" s="50"/>
      <c r="BX305" s="50"/>
      <c r="BY305" s="50"/>
      <c r="BZ305" s="50"/>
      <c r="CA305" s="50"/>
      <c r="CB305" s="50"/>
      <c r="CC305" s="50"/>
      <c r="CD305" s="50"/>
      <c r="CE305" s="50"/>
      <c r="CF305" s="50"/>
      <c r="CG305" s="50"/>
      <c r="CH305" s="50"/>
      <c r="CI305" s="50"/>
      <c r="CJ305" s="50"/>
      <c r="CK305" s="50"/>
      <c r="CL305" s="50"/>
      <c r="CM305" s="50"/>
      <c r="CN305" s="50"/>
      <c r="CO305" s="50"/>
      <c r="CP305" s="50"/>
      <c r="CQ305" s="50"/>
      <c r="CR305" s="50"/>
      <c r="CS305" s="50"/>
      <c r="CT305" s="50"/>
      <c r="CU305" s="50"/>
      <c r="CV305" s="50"/>
      <c r="CW305" s="50"/>
      <c r="CX305" s="50"/>
      <c r="CY305" s="50"/>
      <c r="CZ305" s="50"/>
      <c r="DA305" s="50"/>
      <c r="DB305" s="50"/>
      <c r="DC305" s="50"/>
      <c r="DD305" s="50"/>
      <c r="DE305" s="50"/>
      <c r="DF305" s="50"/>
    </row>
    <row r="306" spans="2:110" x14ac:dyDescent="0.2">
      <c r="B306" s="173"/>
      <c r="D306" s="173"/>
      <c r="T306" s="50"/>
      <c r="U306" s="50"/>
      <c r="V306" s="50"/>
      <c r="W306" s="50"/>
      <c r="X306" s="50"/>
      <c r="Y306" s="50"/>
      <c r="Z306" s="149"/>
      <c r="AA306" s="238"/>
      <c r="AB306" s="50"/>
      <c r="AC306" s="50"/>
      <c r="AD306" s="50"/>
      <c r="AE306" s="50"/>
      <c r="AF306" s="50"/>
      <c r="AG306" s="50"/>
      <c r="AH306" s="50"/>
      <c r="AI306" s="50"/>
      <c r="AJ306" s="50"/>
      <c r="AK306" s="50"/>
      <c r="AL306" s="50"/>
      <c r="AM306" s="50"/>
      <c r="AN306" s="50"/>
      <c r="AO306" s="50"/>
      <c r="AP306" s="50"/>
      <c r="AQ306" s="50"/>
      <c r="AR306" s="50"/>
      <c r="AS306" s="50"/>
      <c r="AT306" s="50"/>
      <c r="AU306" s="50"/>
      <c r="AV306" s="50"/>
      <c r="AW306" s="50"/>
      <c r="AX306" s="50"/>
      <c r="AY306" s="50"/>
      <c r="AZ306" s="50"/>
      <c r="BA306" s="50"/>
      <c r="BB306" s="50"/>
      <c r="BC306" s="50"/>
      <c r="BD306" s="50"/>
      <c r="BE306" s="50"/>
      <c r="BF306" s="50"/>
      <c r="BG306" s="50"/>
      <c r="BH306" s="50"/>
      <c r="BI306" s="50"/>
      <c r="BJ306" s="50"/>
      <c r="BK306" s="50"/>
      <c r="BL306" s="50"/>
      <c r="BM306" s="50"/>
      <c r="BN306" s="50"/>
      <c r="BO306" s="50"/>
      <c r="BP306" s="50"/>
      <c r="BQ306" s="50"/>
      <c r="BR306" s="50"/>
      <c r="BS306" s="50"/>
      <c r="BT306" s="50"/>
      <c r="BU306" s="50"/>
      <c r="BV306" s="50"/>
      <c r="BW306" s="50"/>
      <c r="BX306" s="50"/>
      <c r="BY306" s="50"/>
      <c r="BZ306" s="50"/>
      <c r="CA306" s="50"/>
      <c r="CB306" s="50"/>
      <c r="CC306" s="50"/>
      <c r="CD306" s="50"/>
      <c r="CE306" s="50"/>
      <c r="CF306" s="50"/>
      <c r="CG306" s="50"/>
      <c r="CH306" s="50"/>
      <c r="CI306" s="50"/>
      <c r="CJ306" s="50"/>
      <c r="CK306" s="50"/>
      <c r="CL306" s="50"/>
      <c r="CM306" s="50"/>
      <c r="CN306" s="50"/>
      <c r="CO306" s="50"/>
      <c r="CP306" s="50"/>
      <c r="CQ306" s="50"/>
      <c r="CR306" s="50"/>
      <c r="CS306" s="50"/>
      <c r="CT306" s="50"/>
      <c r="CU306" s="50"/>
      <c r="CV306" s="50"/>
      <c r="CW306" s="50"/>
      <c r="CX306" s="50"/>
      <c r="CY306" s="50"/>
      <c r="CZ306" s="50"/>
      <c r="DA306" s="50"/>
      <c r="DB306" s="50"/>
      <c r="DC306" s="50"/>
      <c r="DD306" s="50"/>
      <c r="DE306" s="50"/>
      <c r="DF306" s="50"/>
    </row>
    <row r="307" spans="2:110" x14ac:dyDescent="0.2">
      <c r="B307" s="173"/>
      <c r="D307" s="173"/>
      <c r="T307" s="50"/>
      <c r="U307" s="50"/>
      <c r="V307" s="50"/>
      <c r="W307" s="50"/>
      <c r="X307" s="50"/>
      <c r="Y307" s="50"/>
      <c r="Z307" s="149"/>
      <c r="AA307" s="238"/>
      <c r="AB307" s="50"/>
      <c r="AC307" s="50"/>
      <c r="AD307" s="50"/>
      <c r="AE307" s="50"/>
      <c r="AF307" s="50"/>
      <c r="AG307" s="50"/>
      <c r="AH307" s="50"/>
      <c r="AI307" s="50"/>
      <c r="AJ307" s="50"/>
      <c r="AK307" s="50"/>
      <c r="AL307" s="50"/>
      <c r="AM307" s="50"/>
      <c r="AN307" s="50"/>
      <c r="AO307" s="50"/>
      <c r="AP307" s="50"/>
      <c r="AQ307" s="50"/>
      <c r="AR307" s="50"/>
      <c r="AS307" s="50"/>
      <c r="AT307" s="50"/>
      <c r="AU307" s="50"/>
      <c r="AV307" s="50"/>
      <c r="AW307" s="50"/>
      <c r="AX307" s="50"/>
      <c r="AY307" s="50"/>
      <c r="AZ307" s="50"/>
      <c r="BA307" s="50"/>
      <c r="BB307" s="50"/>
      <c r="BC307" s="50"/>
      <c r="BD307" s="50"/>
      <c r="BE307" s="50"/>
      <c r="BF307" s="50"/>
      <c r="BG307" s="50"/>
      <c r="BH307" s="50"/>
      <c r="BI307" s="50"/>
      <c r="BJ307" s="50"/>
      <c r="BK307" s="50"/>
      <c r="BL307" s="50"/>
      <c r="BM307" s="50"/>
      <c r="BN307" s="50"/>
      <c r="BO307" s="50"/>
      <c r="BP307" s="50"/>
      <c r="BQ307" s="50"/>
      <c r="BR307" s="50"/>
      <c r="BS307" s="50"/>
      <c r="BT307" s="50"/>
      <c r="BU307" s="50"/>
      <c r="BV307" s="50"/>
      <c r="BW307" s="50"/>
      <c r="BX307" s="50"/>
      <c r="BY307" s="50"/>
      <c r="BZ307" s="50"/>
      <c r="CA307" s="50"/>
      <c r="CB307" s="50"/>
      <c r="CC307" s="50"/>
      <c r="CD307" s="50"/>
      <c r="CE307" s="50"/>
      <c r="CF307" s="50"/>
      <c r="CG307" s="50"/>
      <c r="CH307" s="50"/>
      <c r="CI307" s="50"/>
      <c r="CJ307" s="50"/>
      <c r="CK307" s="50"/>
      <c r="CL307" s="50"/>
      <c r="CM307" s="50"/>
      <c r="CN307" s="50"/>
      <c r="CO307" s="50"/>
      <c r="CP307" s="50"/>
      <c r="CQ307" s="50"/>
      <c r="CR307" s="50"/>
      <c r="CS307" s="50"/>
      <c r="CT307" s="50"/>
      <c r="CU307" s="50"/>
      <c r="CV307" s="50"/>
      <c r="CW307" s="50"/>
      <c r="CX307" s="50"/>
      <c r="CY307" s="50"/>
      <c r="CZ307" s="50"/>
      <c r="DA307" s="50"/>
      <c r="DB307" s="50"/>
      <c r="DC307" s="50"/>
      <c r="DD307" s="50"/>
      <c r="DE307" s="50"/>
      <c r="DF307" s="50"/>
    </row>
    <row r="308" spans="2:110" x14ac:dyDescent="0.2">
      <c r="B308" s="173"/>
      <c r="D308" s="173"/>
      <c r="T308" s="50"/>
      <c r="U308" s="50"/>
      <c r="V308" s="50"/>
      <c r="W308" s="50"/>
      <c r="X308" s="50"/>
      <c r="Y308" s="50"/>
      <c r="Z308" s="149"/>
      <c r="AA308" s="238"/>
      <c r="AB308" s="50"/>
      <c r="AC308" s="50"/>
      <c r="AD308" s="50"/>
      <c r="AE308" s="50"/>
      <c r="AF308" s="50"/>
      <c r="AG308" s="50"/>
      <c r="AH308" s="50"/>
      <c r="AI308" s="50"/>
      <c r="AJ308" s="50"/>
      <c r="AK308" s="50"/>
      <c r="AL308" s="50"/>
      <c r="AM308" s="50"/>
      <c r="AN308" s="50"/>
      <c r="AO308" s="50"/>
      <c r="AP308" s="50"/>
      <c r="AQ308" s="50"/>
      <c r="AR308" s="50"/>
      <c r="AS308" s="50"/>
      <c r="AT308" s="50"/>
      <c r="AU308" s="50"/>
      <c r="AV308" s="50"/>
      <c r="AW308" s="50"/>
      <c r="AX308" s="50"/>
      <c r="AY308" s="50"/>
      <c r="AZ308" s="50"/>
      <c r="BA308" s="50"/>
      <c r="BB308" s="50"/>
      <c r="BC308" s="50"/>
      <c r="BD308" s="50"/>
      <c r="BE308" s="50"/>
      <c r="BF308" s="50"/>
      <c r="BG308" s="50"/>
      <c r="BH308" s="50"/>
      <c r="BI308" s="50"/>
      <c r="BJ308" s="50"/>
      <c r="BK308" s="50"/>
      <c r="BL308" s="50"/>
      <c r="BM308" s="50"/>
      <c r="BN308" s="50"/>
      <c r="BO308" s="50"/>
      <c r="BP308" s="50"/>
      <c r="BQ308" s="50"/>
      <c r="BR308" s="50"/>
      <c r="BS308" s="50"/>
      <c r="BT308" s="50"/>
      <c r="BU308" s="50"/>
      <c r="BV308" s="50"/>
      <c r="BW308" s="50"/>
      <c r="BX308" s="50"/>
      <c r="BY308" s="50"/>
      <c r="BZ308" s="50"/>
      <c r="CA308" s="50"/>
      <c r="CB308" s="50"/>
      <c r="CC308" s="50"/>
      <c r="CD308" s="50"/>
      <c r="CE308" s="50"/>
      <c r="CF308" s="50"/>
      <c r="CG308" s="50"/>
      <c r="CH308" s="50"/>
      <c r="CI308" s="50"/>
      <c r="CJ308" s="50"/>
      <c r="CK308" s="50"/>
      <c r="CL308" s="50"/>
      <c r="CM308" s="50"/>
      <c r="CN308" s="50"/>
      <c r="CO308" s="50"/>
      <c r="CP308" s="50"/>
      <c r="CQ308" s="50"/>
      <c r="CR308" s="50"/>
      <c r="CS308" s="50"/>
      <c r="CT308" s="50"/>
      <c r="CU308" s="50"/>
      <c r="CV308" s="50"/>
      <c r="CW308" s="50"/>
      <c r="CX308" s="50"/>
      <c r="CY308" s="50"/>
      <c r="CZ308" s="50"/>
      <c r="DA308" s="50"/>
      <c r="DB308" s="50"/>
      <c r="DC308" s="50"/>
      <c r="DD308" s="50"/>
      <c r="DE308" s="50"/>
      <c r="DF308" s="50"/>
    </row>
    <row r="309" spans="2:110" x14ac:dyDescent="0.2">
      <c r="B309" s="173"/>
      <c r="D309" s="173"/>
      <c r="T309" s="50"/>
      <c r="U309" s="50"/>
      <c r="V309" s="50"/>
      <c r="W309" s="50"/>
      <c r="X309" s="50"/>
      <c r="Y309" s="50"/>
      <c r="Z309" s="149"/>
      <c r="AA309" s="238"/>
      <c r="AB309" s="50"/>
      <c r="AC309" s="50"/>
      <c r="AD309" s="50"/>
      <c r="AE309" s="50"/>
      <c r="AF309" s="50"/>
      <c r="AG309" s="50"/>
      <c r="AH309" s="50"/>
      <c r="AI309" s="50"/>
      <c r="AJ309" s="50"/>
      <c r="AK309" s="50"/>
      <c r="AL309" s="50"/>
      <c r="AM309" s="50"/>
      <c r="AN309" s="50"/>
      <c r="AO309" s="50"/>
      <c r="AP309" s="50"/>
      <c r="AQ309" s="50"/>
      <c r="AR309" s="50"/>
      <c r="AS309" s="50"/>
      <c r="AT309" s="50"/>
      <c r="AU309" s="50"/>
      <c r="AV309" s="50"/>
      <c r="AW309" s="50"/>
      <c r="AX309" s="50"/>
      <c r="AY309" s="50"/>
      <c r="AZ309" s="50"/>
      <c r="BA309" s="50"/>
      <c r="BB309" s="50"/>
      <c r="BC309" s="50"/>
      <c r="BD309" s="50"/>
      <c r="BE309" s="50"/>
      <c r="BF309" s="50"/>
      <c r="BG309" s="50"/>
      <c r="BH309" s="50"/>
      <c r="BI309" s="50"/>
      <c r="BJ309" s="50"/>
      <c r="BK309" s="50"/>
      <c r="BL309" s="50"/>
      <c r="BM309" s="50"/>
      <c r="BN309" s="50"/>
      <c r="BO309" s="50"/>
      <c r="BP309" s="50"/>
      <c r="BQ309" s="50"/>
      <c r="BR309" s="50"/>
      <c r="BS309" s="50"/>
      <c r="BT309" s="50"/>
      <c r="BU309" s="50"/>
      <c r="BV309" s="50"/>
      <c r="BW309" s="50"/>
      <c r="BX309" s="50"/>
      <c r="BY309" s="50"/>
      <c r="BZ309" s="50"/>
      <c r="CA309" s="50"/>
      <c r="CB309" s="50"/>
      <c r="CC309" s="50"/>
      <c r="CD309" s="50"/>
      <c r="CE309" s="50"/>
      <c r="CF309" s="50"/>
      <c r="CG309" s="50"/>
      <c r="CH309" s="50"/>
      <c r="CI309" s="50"/>
      <c r="CJ309" s="50"/>
      <c r="CK309" s="50"/>
      <c r="CL309" s="50"/>
      <c r="CM309" s="50"/>
      <c r="CN309" s="50"/>
      <c r="CO309" s="50"/>
      <c r="CP309" s="50"/>
      <c r="CQ309" s="50"/>
      <c r="CR309" s="50"/>
      <c r="CS309" s="50"/>
      <c r="CT309" s="50"/>
      <c r="CU309" s="50"/>
      <c r="CV309" s="50"/>
      <c r="CW309" s="50"/>
      <c r="CX309" s="50"/>
      <c r="CY309" s="50"/>
      <c r="CZ309" s="50"/>
      <c r="DA309" s="50"/>
      <c r="DB309" s="50"/>
      <c r="DC309" s="50"/>
      <c r="DD309" s="50"/>
      <c r="DE309" s="50"/>
      <c r="DF309" s="50"/>
    </row>
    <row r="310" spans="2:110" x14ac:dyDescent="0.2">
      <c r="B310" s="173"/>
      <c r="D310" s="173"/>
      <c r="T310" s="50"/>
      <c r="U310" s="50"/>
      <c r="V310" s="50"/>
      <c r="W310" s="50"/>
      <c r="X310" s="50"/>
      <c r="Y310" s="50"/>
      <c r="Z310" s="149"/>
      <c r="AA310" s="238"/>
      <c r="AB310" s="50"/>
      <c r="AC310" s="50"/>
      <c r="AD310" s="50"/>
      <c r="AE310" s="50"/>
      <c r="AF310" s="50"/>
      <c r="AG310" s="50"/>
      <c r="AH310" s="50"/>
      <c r="AI310" s="50"/>
      <c r="AJ310" s="50"/>
      <c r="AK310" s="50"/>
      <c r="AL310" s="50"/>
      <c r="AM310" s="50"/>
      <c r="AN310" s="50"/>
      <c r="AO310" s="50"/>
      <c r="AP310" s="50"/>
      <c r="AQ310" s="50"/>
      <c r="AR310" s="50"/>
      <c r="AS310" s="50"/>
      <c r="AT310" s="50"/>
      <c r="AU310" s="50"/>
      <c r="AV310" s="50"/>
      <c r="AW310" s="50"/>
      <c r="AX310" s="50"/>
      <c r="AY310" s="50"/>
      <c r="AZ310" s="50"/>
      <c r="BA310" s="50"/>
      <c r="BB310" s="50"/>
      <c r="BC310" s="50"/>
      <c r="BD310" s="50"/>
      <c r="BE310" s="50"/>
      <c r="BF310" s="50"/>
      <c r="BG310" s="50"/>
      <c r="BH310" s="50"/>
      <c r="BI310" s="50"/>
      <c r="BJ310" s="50"/>
      <c r="BK310" s="50"/>
      <c r="BL310" s="50"/>
      <c r="BM310" s="50"/>
      <c r="BN310" s="50"/>
      <c r="BO310" s="50"/>
      <c r="BP310" s="50"/>
      <c r="BQ310" s="50"/>
      <c r="BR310" s="50"/>
      <c r="BS310" s="50"/>
      <c r="BT310" s="50"/>
      <c r="BU310" s="50"/>
      <c r="BV310" s="50"/>
      <c r="BW310" s="50"/>
      <c r="BX310" s="50"/>
      <c r="BY310" s="50"/>
      <c r="BZ310" s="50"/>
      <c r="CA310" s="50"/>
      <c r="CB310" s="50"/>
      <c r="CC310" s="50"/>
      <c r="CD310" s="50"/>
      <c r="CE310" s="50"/>
      <c r="CF310" s="50"/>
      <c r="CG310" s="50"/>
      <c r="CH310" s="50"/>
      <c r="CI310" s="50"/>
      <c r="CJ310" s="50"/>
      <c r="CK310" s="50"/>
      <c r="CL310" s="50"/>
      <c r="CM310" s="50"/>
      <c r="CN310" s="50"/>
      <c r="CO310" s="50"/>
      <c r="CP310" s="50"/>
      <c r="CQ310" s="50"/>
      <c r="CR310" s="50"/>
      <c r="CS310" s="50"/>
      <c r="CT310" s="50"/>
      <c r="CU310" s="50"/>
      <c r="CV310" s="50"/>
      <c r="CW310" s="50"/>
      <c r="CX310" s="50"/>
      <c r="CY310" s="50"/>
      <c r="CZ310" s="50"/>
      <c r="DA310" s="50"/>
      <c r="DB310" s="50"/>
      <c r="DC310" s="50"/>
      <c r="DD310" s="50"/>
      <c r="DE310" s="50"/>
      <c r="DF310" s="50"/>
    </row>
    <row r="311" spans="2:110" x14ac:dyDescent="0.2">
      <c r="B311" s="173"/>
      <c r="D311" s="173"/>
      <c r="T311" s="50"/>
      <c r="U311" s="50"/>
      <c r="V311" s="50"/>
      <c r="W311" s="50"/>
      <c r="X311" s="50"/>
      <c r="Y311" s="50"/>
      <c r="Z311" s="149"/>
      <c r="AA311" s="238"/>
      <c r="AB311" s="50"/>
      <c r="AC311" s="50"/>
      <c r="AD311" s="50"/>
      <c r="AE311" s="50"/>
      <c r="AF311" s="50"/>
      <c r="AG311" s="50"/>
      <c r="AH311" s="50"/>
      <c r="AI311" s="50"/>
      <c r="AJ311" s="50"/>
      <c r="AK311" s="50"/>
      <c r="AL311" s="50"/>
      <c r="AM311" s="50"/>
      <c r="AN311" s="50"/>
      <c r="AO311" s="50"/>
      <c r="AP311" s="50"/>
      <c r="AQ311" s="50"/>
      <c r="AR311" s="50"/>
      <c r="AS311" s="50"/>
      <c r="AT311" s="50"/>
      <c r="AU311" s="50"/>
      <c r="AV311" s="50"/>
      <c r="AW311" s="50"/>
      <c r="AX311" s="50"/>
      <c r="AY311" s="50"/>
      <c r="AZ311" s="50"/>
      <c r="BA311" s="50"/>
      <c r="BB311" s="50"/>
      <c r="BC311" s="50"/>
      <c r="BD311" s="50"/>
      <c r="BE311" s="50"/>
      <c r="BF311" s="50"/>
      <c r="BG311" s="50"/>
      <c r="BH311" s="50"/>
      <c r="BI311" s="50"/>
      <c r="BJ311" s="50"/>
      <c r="BK311" s="50"/>
      <c r="BL311" s="50"/>
      <c r="BM311" s="50"/>
      <c r="BN311" s="50"/>
      <c r="BO311" s="50"/>
      <c r="BP311" s="50"/>
      <c r="BQ311" s="50"/>
      <c r="BR311" s="50"/>
      <c r="BS311" s="50"/>
      <c r="BT311" s="50"/>
      <c r="BU311" s="50"/>
      <c r="BV311" s="50"/>
      <c r="BW311" s="50"/>
      <c r="BX311" s="50"/>
      <c r="BY311" s="50"/>
      <c r="BZ311" s="50"/>
      <c r="CA311" s="50"/>
      <c r="CB311" s="50"/>
      <c r="CC311" s="50"/>
      <c r="CD311" s="50"/>
      <c r="CE311" s="50"/>
      <c r="CF311" s="50"/>
      <c r="CG311" s="50"/>
      <c r="CH311" s="50"/>
      <c r="CI311" s="50"/>
      <c r="CJ311" s="50"/>
      <c r="CK311" s="50"/>
      <c r="CL311" s="50"/>
      <c r="CM311" s="50"/>
      <c r="CN311" s="50"/>
      <c r="CO311" s="50"/>
      <c r="CP311" s="50"/>
      <c r="CQ311" s="50"/>
      <c r="CR311" s="50"/>
      <c r="CS311" s="50"/>
      <c r="CT311" s="50"/>
      <c r="CU311" s="50"/>
      <c r="CV311" s="50"/>
      <c r="CW311" s="50"/>
      <c r="CX311" s="50"/>
      <c r="CY311" s="50"/>
      <c r="CZ311" s="50"/>
      <c r="DA311" s="50"/>
      <c r="DB311" s="50"/>
      <c r="DC311" s="50"/>
      <c r="DD311" s="50"/>
      <c r="DE311" s="50"/>
      <c r="DF311" s="50"/>
    </row>
    <row r="312" spans="2:110" x14ac:dyDescent="0.2">
      <c r="B312" s="173"/>
      <c r="D312" s="173"/>
      <c r="T312" s="50"/>
      <c r="U312" s="50"/>
      <c r="V312" s="50"/>
      <c r="W312" s="50"/>
      <c r="X312" s="50"/>
      <c r="Y312" s="50"/>
      <c r="Z312" s="149"/>
      <c r="AA312" s="238"/>
      <c r="AB312" s="50"/>
      <c r="AC312" s="50"/>
      <c r="AD312" s="50"/>
      <c r="AE312" s="50"/>
      <c r="AF312" s="50"/>
      <c r="AG312" s="50"/>
      <c r="AH312" s="50"/>
      <c r="AI312" s="50"/>
      <c r="AJ312" s="50"/>
      <c r="AK312" s="50"/>
      <c r="AL312" s="50"/>
      <c r="AM312" s="50"/>
      <c r="AN312" s="50"/>
      <c r="AO312" s="50"/>
      <c r="AP312" s="50"/>
      <c r="AQ312" s="50"/>
      <c r="AR312" s="50"/>
      <c r="AS312" s="50"/>
      <c r="AT312" s="50"/>
      <c r="AU312" s="50"/>
      <c r="AV312" s="50"/>
      <c r="AW312" s="50"/>
      <c r="AX312" s="50"/>
      <c r="AY312" s="50"/>
      <c r="AZ312" s="50"/>
      <c r="BA312" s="50"/>
      <c r="BB312" s="50"/>
      <c r="BC312" s="50"/>
      <c r="BD312" s="50"/>
      <c r="BE312" s="50"/>
      <c r="BF312" s="50"/>
      <c r="BG312" s="50"/>
      <c r="BH312" s="50"/>
      <c r="BI312" s="50"/>
      <c r="BJ312" s="50"/>
      <c r="BK312" s="50"/>
      <c r="BL312" s="50"/>
      <c r="BM312" s="50"/>
      <c r="BN312" s="50"/>
      <c r="BO312" s="50"/>
      <c r="BP312" s="50"/>
      <c r="BQ312" s="50"/>
      <c r="BR312" s="50"/>
      <c r="BS312" s="50"/>
      <c r="BT312" s="50"/>
      <c r="BU312" s="50"/>
      <c r="BV312" s="50"/>
      <c r="BW312" s="50"/>
      <c r="BX312" s="50"/>
      <c r="BY312" s="50"/>
      <c r="BZ312" s="50"/>
      <c r="CA312" s="50"/>
      <c r="CB312" s="50"/>
      <c r="CC312" s="50"/>
      <c r="CD312" s="50"/>
      <c r="CE312" s="50"/>
      <c r="CF312" s="50"/>
      <c r="CG312" s="50"/>
      <c r="CH312" s="50"/>
      <c r="CI312" s="50"/>
      <c r="CJ312" s="50"/>
      <c r="CK312" s="50"/>
      <c r="CL312" s="50"/>
      <c r="CM312" s="50"/>
      <c r="CN312" s="50"/>
      <c r="CO312" s="50"/>
      <c r="CP312" s="50"/>
      <c r="CQ312" s="50"/>
      <c r="CR312" s="50"/>
      <c r="CS312" s="50"/>
      <c r="CT312" s="50"/>
      <c r="CU312" s="50"/>
      <c r="CV312" s="50"/>
      <c r="CW312" s="50"/>
      <c r="CX312" s="50"/>
      <c r="CY312" s="50"/>
      <c r="CZ312" s="50"/>
      <c r="DA312" s="50"/>
      <c r="DB312" s="50"/>
      <c r="DC312" s="50"/>
      <c r="DD312" s="50"/>
      <c r="DE312" s="50"/>
      <c r="DF312" s="50"/>
    </row>
    <row r="313" spans="2:110" x14ac:dyDescent="0.2">
      <c r="B313" s="173"/>
      <c r="D313" s="173"/>
      <c r="T313" s="50"/>
      <c r="U313" s="50"/>
      <c r="V313" s="50"/>
      <c r="W313" s="50"/>
      <c r="X313" s="50"/>
      <c r="Y313" s="50"/>
      <c r="Z313" s="149"/>
      <c r="AA313" s="238"/>
      <c r="AB313" s="50"/>
      <c r="AC313" s="50"/>
      <c r="AD313" s="50"/>
      <c r="AE313" s="50"/>
      <c r="AF313" s="50"/>
      <c r="AG313" s="50"/>
      <c r="AH313" s="50"/>
      <c r="AI313" s="50"/>
      <c r="AJ313" s="50"/>
      <c r="AK313" s="50"/>
      <c r="AL313" s="50"/>
      <c r="AM313" s="50"/>
      <c r="AN313" s="50"/>
      <c r="AO313" s="50"/>
      <c r="AP313" s="50"/>
      <c r="AQ313" s="50"/>
      <c r="AR313" s="50"/>
      <c r="AS313" s="50"/>
      <c r="AT313" s="50"/>
      <c r="AU313" s="50"/>
      <c r="AV313" s="50"/>
      <c r="AW313" s="50"/>
      <c r="AX313" s="50"/>
      <c r="AY313" s="50"/>
      <c r="AZ313" s="50"/>
      <c r="BA313" s="50"/>
      <c r="BB313" s="50"/>
      <c r="BC313" s="50"/>
      <c r="BD313" s="50"/>
      <c r="BE313" s="50"/>
      <c r="BF313" s="50"/>
      <c r="BG313" s="50"/>
      <c r="BH313" s="50"/>
      <c r="BI313" s="50"/>
      <c r="BJ313" s="50"/>
      <c r="BK313" s="50"/>
      <c r="BL313" s="50"/>
      <c r="BM313" s="50"/>
      <c r="BN313" s="50"/>
      <c r="BO313" s="50"/>
      <c r="BP313" s="50"/>
      <c r="BQ313" s="50"/>
      <c r="BR313" s="50"/>
      <c r="BS313" s="50"/>
      <c r="BT313" s="50"/>
      <c r="BU313" s="50"/>
      <c r="BV313" s="50"/>
      <c r="BW313" s="50"/>
      <c r="BX313" s="50"/>
      <c r="BY313" s="50"/>
      <c r="BZ313" s="50"/>
      <c r="CA313" s="50"/>
      <c r="CB313" s="50"/>
      <c r="CC313" s="50"/>
      <c r="CD313" s="50"/>
      <c r="CE313" s="50"/>
      <c r="CF313" s="50"/>
      <c r="CG313" s="50"/>
      <c r="CH313" s="50"/>
      <c r="CI313" s="50"/>
      <c r="CJ313" s="50"/>
      <c r="CK313" s="50"/>
      <c r="CL313" s="50"/>
      <c r="CM313" s="50"/>
      <c r="CN313" s="50"/>
      <c r="CO313" s="50"/>
      <c r="CP313" s="50"/>
      <c r="CQ313" s="50"/>
      <c r="CR313" s="50"/>
      <c r="CS313" s="50"/>
      <c r="CT313" s="50"/>
      <c r="CU313" s="50"/>
      <c r="CV313" s="50"/>
      <c r="CW313" s="50"/>
      <c r="CX313" s="50"/>
      <c r="CY313" s="50"/>
      <c r="CZ313" s="50"/>
      <c r="DA313" s="50"/>
      <c r="DB313" s="50"/>
      <c r="DC313" s="50"/>
      <c r="DD313" s="50"/>
      <c r="DE313" s="50"/>
      <c r="DF313" s="50"/>
    </row>
    <row r="314" spans="2:110" x14ac:dyDescent="0.2">
      <c r="B314" s="173"/>
      <c r="D314" s="173"/>
      <c r="T314" s="50"/>
      <c r="U314" s="50"/>
      <c r="V314" s="50"/>
      <c r="W314" s="50"/>
      <c r="X314" s="50"/>
      <c r="Y314" s="50"/>
      <c r="Z314" s="149"/>
      <c r="AA314" s="238"/>
      <c r="AB314" s="50"/>
      <c r="AC314" s="50"/>
      <c r="AD314" s="50"/>
      <c r="AE314" s="50"/>
      <c r="AF314" s="50"/>
      <c r="AG314" s="50"/>
      <c r="AH314" s="50"/>
      <c r="AI314" s="50"/>
      <c r="AJ314" s="50"/>
      <c r="AK314" s="50"/>
      <c r="AL314" s="50"/>
      <c r="AM314" s="50"/>
      <c r="AN314" s="50"/>
      <c r="AO314" s="50"/>
      <c r="AP314" s="50"/>
      <c r="AQ314" s="50"/>
      <c r="AR314" s="50"/>
      <c r="AS314" s="50"/>
      <c r="AT314" s="50"/>
      <c r="AU314" s="50"/>
      <c r="AV314" s="50"/>
      <c r="AW314" s="50"/>
      <c r="AX314" s="50"/>
      <c r="AY314" s="50"/>
      <c r="AZ314" s="50"/>
      <c r="BA314" s="50"/>
      <c r="BB314" s="50"/>
      <c r="BC314" s="50"/>
      <c r="BD314" s="50"/>
      <c r="BE314" s="50"/>
      <c r="BF314" s="50"/>
      <c r="BG314" s="50"/>
      <c r="BH314" s="50"/>
      <c r="BI314" s="50"/>
      <c r="BJ314" s="50"/>
      <c r="BK314" s="50"/>
      <c r="BL314" s="50"/>
      <c r="BM314" s="50"/>
      <c r="BN314" s="50"/>
      <c r="BO314" s="50"/>
      <c r="BP314" s="50"/>
      <c r="BQ314" s="50"/>
      <c r="BR314" s="50"/>
      <c r="BS314" s="50"/>
      <c r="BT314" s="50"/>
      <c r="BU314" s="50"/>
      <c r="BV314" s="50"/>
      <c r="BW314" s="50"/>
      <c r="BX314" s="50"/>
      <c r="BY314" s="50"/>
      <c r="BZ314" s="50"/>
      <c r="CA314" s="50"/>
      <c r="CB314" s="50"/>
      <c r="CC314" s="50"/>
      <c r="CD314" s="50"/>
      <c r="CE314" s="50"/>
      <c r="CF314" s="50"/>
      <c r="CG314" s="50"/>
      <c r="CH314" s="50"/>
      <c r="CI314" s="50"/>
      <c r="CJ314" s="50"/>
      <c r="CK314" s="50"/>
      <c r="CL314" s="50"/>
      <c r="CM314" s="50"/>
      <c r="CN314" s="50"/>
      <c r="CO314" s="50"/>
      <c r="CP314" s="50"/>
      <c r="CQ314" s="50"/>
      <c r="CR314" s="50"/>
      <c r="CS314" s="50"/>
      <c r="CT314" s="50"/>
      <c r="CU314" s="50"/>
      <c r="CV314" s="50"/>
      <c r="CW314" s="50"/>
      <c r="CX314" s="50"/>
      <c r="CY314" s="50"/>
      <c r="CZ314" s="50"/>
      <c r="DA314" s="50"/>
      <c r="DB314" s="50"/>
      <c r="DC314" s="50"/>
      <c r="DD314" s="50"/>
      <c r="DE314" s="50"/>
      <c r="DF314" s="50"/>
    </row>
    <row r="315" spans="2:110" x14ac:dyDescent="0.2">
      <c r="B315" s="173"/>
      <c r="D315" s="173"/>
      <c r="T315" s="50"/>
      <c r="U315" s="50"/>
      <c r="V315" s="50"/>
      <c r="W315" s="50"/>
      <c r="X315" s="50"/>
      <c r="Y315" s="50"/>
      <c r="Z315" s="149"/>
      <c r="AA315" s="238"/>
      <c r="AB315" s="50"/>
      <c r="AC315" s="50"/>
      <c r="AD315" s="50"/>
      <c r="AE315" s="50"/>
      <c r="AF315" s="50"/>
      <c r="AG315" s="50"/>
      <c r="AH315" s="50"/>
      <c r="AI315" s="50"/>
      <c r="AJ315" s="50"/>
      <c r="AK315" s="50"/>
      <c r="AL315" s="50"/>
      <c r="AM315" s="50"/>
      <c r="AN315" s="50"/>
      <c r="AO315" s="50"/>
      <c r="AP315" s="50"/>
      <c r="AQ315" s="50"/>
      <c r="AR315" s="50"/>
      <c r="AS315" s="50"/>
      <c r="AT315" s="50"/>
      <c r="AU315" s="50"/>
      <c r="AV315" s="50"/>
      <c r="AW315" s="50"/>
      <c r="AX315" s="50"/>
      <c r="AY315" s="50"/>
      <c r="AZ315" s="50"/>
      <c r="BA315" s="50"/>
      <c r="BB315" s="50"/>
      <c r="BC315" s="50"/>
      <c r="BD315" s="50"/>
      <c r="BE315" s="50"/>
      <c r="BF315" s="50"/>
      <c r="BG315" s="50"/>
      <c r="BH315" s="50"/>
      <c r="BI315" s="50"/>
      <c r="BJ315" s="50"/>
      <c r="BK315" s="50"/>
      <c r="BL315" s="50"/>
      <c r="BM315" s="50"/>
      <c r="BN315" s="50"/>
      <c r="BO315" s="50"/>
      <c r="BP315" s="50"/>
      <c r="BQ315" s="50"/>
      <c r="BR315" s="50"/>
      <c r="BS315" s="50"/>
      <c r="BT315" s="50"/>
      <c r="BU315" s="50"/>
      <c r="BV315" s="50"/>
      <c r="BW315" s="50"/>
      <c r="BX315" s="50"/>
      <c r="BY315" s="50"/>
      <c r="BZ315" s="50"/>
      <c r="CA315" s="50"/>
      <c r="CB315" s="50"/>
      <c r="CC315" s="50"/>
      <c r="CD315" s="50"/>
      <c r="CE315" s="50"/>
      <c r="CF315" s="50"/>
      <c r="CG315" s="50"/>
      <c r="CH315" s="50"/>
      <c r="CI315" s="50"/>
      <c r="CJ315" s="50"/>
      <c r="CK315" s="50"/>
      <c r="CL315" s="50"/>
      <c r="CM315" s="50"/>
      <c r="CN315" s="50"/>
      <c r="CO315" s="50"/>
      <c r="CP315" s="50"/>
      <c r="CQ315" s="50"/>
      <c r="CR315" s="50"/>
      <c r="CS315" s="50"/>
      <c r="CT315" s="50"/>
      <c r="CU315" s="50"/>
      <c r="CV315" s="50"/>
      <c r="CW315" s="50"/>
      <c r="CX315" s="50"/>
      <c r="CY315" s="50"/>
      <c r="CZ315" s="50"/>
      <c r="DA315" s="50"/>
      <c r="DB315" s="50"/>
      <c r="DC315" s="50"/>
      <c r="DD315" s="50"/>
      <c r="DE315" s="50"/>
      <c r="DF315" s="50"/>
    </row>
    <row r="316" spans="2:110" x14ac:dyDescent="0.2">
      <c r="B316" s="173"/>
      <c r="D316" s="173"/>
      <c r="T316" s="50"/>
      <c r="U316" s="50"/>
      <c r="V316" s="50"/>
      <c r="W316" s="50"/>
      <c r="X316" s="50"/>
      <c r="Y316" s="50"/>
      <c r="Z316" s="149"/>
      <c r="AA316" s="238"/>
      <c r="AB316" s="50"/>
      <c r="AC316" s="50"/>
      <c r="AD316" s="50"/>
      <c r="AE316" s="50"/>
      <c r="AF316" s="50"/>
      <c r="AG316" s="50"/>
      <c r="AH316" s="50"/>
      <c r="AI316" s="50"/>
      <c r="AJ316" s="50"/>
      <c r="AK316" s="50"/>
      <c r="AL316" s="50"/>
      <c r="AM316" s="50"/>
      <c r="AN316" s="50"/>
      <c r="AO316" s="50"/>
      <c r="AP316" s="50"/>
      <c r="AQ316" s="50"/>
      <c r="AR316" s="50"/>
      <c r="AS316" s="50"/>
      <c r="AT316" s="50"/>
      <c r="AU316" s="50"/>
      <c r="AV316" s="50"/>
      <c r="AW316" s="50"/>
      <c r="AX316" s="50"/>
      <c r="AY316" s="50"/>
      <c r="AZ316" s="50"/>
      <c r="BA316" s="50"/>
      <c r="BB316" s="50"/>
      <c r="BC316" s="50"/>
      <c r="BD316" s="50"/>
      <c r="BE316" s="50"/>
      <c r="BF316" s="50"/>
      <c r="BG316" s="50"/>
      <c r="BH316" s="50"/>
      <c r="BI316" s="50"/>
      <c r="BJ316" s="50"/>
      <c r="BK316" s="50"/>
      <c r="BL316" s="50"/>
      <c r="BM316" s="50"/>
      <c r="BN316" s="50"/>
      <c r="BO316" s="50"/>
      <c r="BP316" s="50"/>
      <c r="BQ316" s="50"/>
      <c r="BR316" s="50"/>
      <c r="BS316" s="50"/>
      <c r="BT316" s="50"/>
      <c r="BU316" s="50"/>
      <c r="BV316" s="50"/>
      <c r="BW316" s="50"/>
      <c r="BX316" s="50"/>
      <c r="BY316" s="50"/>
      <c r="BZ316" s="50"/>
      <c r="CA316" s="50"/>
      <c r="CB316" s="50"/>
      <c r="CC316" s="50"/>
      <c r="CD316" s="50"/>
      <c r="CE316" s="50"/>
      <c r="CF316" s="50"/>
      <c r="CG316" s="50"/>
      <c r="CH316" s="50"/>
      <c r="CI316" s="50"/>
      <c r="CJ316" s="50"/>
      <c r="CK316" s="50"/>
      <c r="CL316" s="50"/>
      <c r="CM316" s="50"/>
      <c r="CN316" s="50"/>
      <c r="CO316" s="50"/>
      <c r="CP316" s="50"/>
      <c r="CQ316" s="50"/>
      <c r="CR316" s="50"/>
      <c r="CS316" s="50"/>
      <c r="CT316" s="50"/>
      <c r="CU316" s="50"/>
      <c r="CV316" s="50"/>
      <c r="CW316" s="50"/>
      <c r="CX316" s="50"/>
      <c r="CY316" s="50"/>
      <c r="CZ316" s="50"/>
      <c r="DA316" s="50"/>
      <c r="DB316" s="50"/>
      <c r="DC316" s="50"/>
      <c r="DD316" s="50"/>
      <c r="DE316" s="50"/>
      <c r="DF316" s="50"/>
    </row>
    <row r="317" spans="2:110" x14ac:dyDescent="0.2">
      <c r="B317" s="173"/>
      <c r="D317" s="173"/>
      <c r="T317" s="50"/>
      <c r="U317" s="50"/>
      <c r="V317" s="50"/>
      <c r="W317" s="50"/>
      <c r="X317" s="50"/>
      <c r="Y317" s="50"/>
      <c r="Z317" s="149"/>
      <c r="AA317" s="238"/>
      <c r="AB317" s="50"/>
      <c r="AC317" s="50"/>
      <c r="AD317" s="50"/>
      <c r="AE317" s="50"/>
      <c r="AF317" s="50"/>
      <c r="AG317" s="50"/>
      <c r="AH317" s="50"/>
      <c r="AI317" s="50"/>
      <c r="AJ317" s="50"/>
      <c r="AK317" s="50"/>
      <c r="AL317" s="50"/>
      <c r="AM317" s="50"/>
      <c r="AN317" s="50"/>
      <c r="AO317" s="50"/>
      <c r="AP317" s="50"/>
      <c r="AQ317" s="50"/>
      <c r="AR317" s="50"/>
      <c r="AS317" s="50"/>
      <c r="AT317" s="50"/>
      <c r="AU317" s="50"/>
      <c r="AV317" s="50"/>
      <c r="AW317" s="50"/>
      <c r="AX317" s="50"/>
      <c r="AY317" s="50"/>
      <c r="AZ317" s="50"/>
      <c r="BA317" s="50"/>
      <c r="BB317" s="50"/>
      <c r="BC317" s="50"/>
      <c r="BD317" s="50"/>
      <c r="BE317" s="50"/>
      <c r="BF317" s="50"/>
      <c r="BG317" s="50"/>
      <c r="BH317" s="50"/>
      <c r="BI317" s="50"/>
      <c r="BJ317" s="50"/>
      <c r="BK317" s="50"/>
      <c r="BL317" s="50"/>
      <c r="BM317" s="50"/>
      <c r="BN317" s="50"/>
      <c r="BO317" s="50"/>
      <c r="BP317" s="50"/>
      <c r="BQ317" s="50"/>
      <c r="BR317" s="50"/>
      <c r="BS317" s="50"/>
      <c r="BT317" s="50"/>
      <c r="BU317" s="50"/>
      <c r="BV317" s="50"/>
      <c r="BW317" s="50"/>
      <c r="BX317" s="50"/>
      <c r="BY317" s="50"/>
      <c r="BZ317" s="50"/>
      <c r="CA317" s="50"/>
      <c r="CB317" s="50"/>
      <c r="CC317" s="50"/>
      <c r="CD317" s="50"/>
      <c r="CE317" s="50"/>
      <c r="CF317" s="50"/>
      <c r="CG317" s="50"/>
      <c r="CH317" s="50"/>
      <c r="CI317" s="50"/>
      <c r="CJ317" s="50"/>
      <c r="CK317" s="50"/>
      <c r="CL317" s="50"/>
      <c r="CM317" s="50"/>
      <c r="CN317" s="50"/>
      <c r="CO317" s="50"/>
      <c r="CP317" s="50"/>
      <c r="CQ317" s="50"/>
      <c r="CR317" s="50"/>
      <c r="CS317" s="50"/>
      <c r="CT317" s="50"/>
      <c r="CU317" s="50"/>
      <c r="CV317" s="50"/>
      <c r="CW317" s="50"/>
      <c r="CX317" s="50"/>
      <c r="CY317" s="50"/>
      <c r="CZ317" s="50"/>
      <c r="DA317" s="50"/>
      <c r="DB317" s="50"/>
      <c r="DC317" s="50"/>
      <c r="DD317" s="50"/>
      <c r="DE317" s="50"/>
      <c r="DF317" s="50"/>
    </row>
    <row r="318" spans="2:110" x14ac:dyDescent="0.2">
      <c r="B318" s="173"/>
      <c r="D318" s="173"/>
      <c r="T318" s="50"/>
      <c r="U318" s="50"/>
      <c r="V318" s="50"/>
      <c r="W318" s="50"/>
      <c r="X318" s="50"/>
      <c r="Y318" s="50"/>
      <c r="Z318" s="149"/>
      <c r="AA318" s="238"/>
      <c r="AB318" s="50"/>
      <c r="AC318" s="50"/>
      <c r="AD318" s="50"/>
      <c r="AE318" s="50"/>
      <c r="AF318" s="50"/>
      <c r="AG318" s="50"/>
      <c r="AH318" s="50"/>
      <c r="AI318" s="50"/>
      <c r="AJ318" s="50"/>
      <c r="AK318" s="50"/>
      <c r="AL318" s="50"/>
      <c r="AM318" s="50"/>
      <c r="AN318" s="50"/>
      <c r="AO318" s="50"/>
      <c r="AP318" s="50"/>
      <c r="AQ318" s="50"/>
      <c r="AR318" s="50"/>
      <c r="AS318" s="50"/>
      <c r="AT318" s="50"/>
      <c r="AU318" s="50"/>
      <c r="AV318" s="50"/>
      <c r="AW318" s="50"/>
      <c r="AX318" s="50"/>
      <c r="AY318" s="50"/>
      <c r="AZ318" s="50"/>
      <c r="BA318" s="50"/>
      <c r="BB318" s="50"/>
      <c r="BC318" s="50"/>
      <c r="BD318" s="50"/>
      <c r="BE318" s="50"/>
      <c r="BF318" s="50"/>
      <c r="BG318" s="50"/>
      <c r="BH318" s="50"/>
      <c r="BI318" s="50"/>
      <c r="BJ318" s="50"/>
      <c r="BK318" s="50"/>
      <c r="BL318" s="50"/>
      <c r="BM318" s="50"/>
      <c r="BN318" s="50"/>
      <c r="BO318" s="50"/>
      <c r="BP318" s="50"/>
      <c r="BQ318" s="50"/>
      <c r="BR318" s="50"/>
      <c r="BS318" s="50"/>
      <c r="BT318" s="50"/>
      <c r="BU318" s="50"/>
      <c r="BV318" s="50"/>
      <c r="BW318" s="50"/>
      <c r="BX318" s="50"/>
      <c r="BY318" s="50"/>
      <c r="BZ318" s="50"/>
      <c r="CA318" s="50"/>
      <c r="CB318" s="50"/>
      <c r="CC318" s="50"/>
      <c r="CD318" s="50"/>
      <c r="CE318" s="50"/>
      <c r="CF318" s="50"/>
      <c r="CG318" s="50"/>
      <c r="CH318" s="50"/>
      <c r="CI318" s="50"/>
      <c r="CJ318" s="50"/>
      <c r="CK318" s="50"/>
      <c r="CL318" s="50"/>
      <c r="CM318" s="50"/>
      <c r="CN318" s="50"/>
      <c r="CO318" s="50"/>
      <c r="CP318" s="50"/>
      <c r="CQ318" s="50"/>
      <c r="CR318" s="50"/>
      <c r="CS318" s="50"/>
      <c r="CT318" s="50"/>
      <c r="CU318" s="50"/>
      <c r="CV318" s="50"/>
      <c r="CW318" s="50"/>
      <c r="CX318" s="50"/>
      <c r="CY318" s="50"/>
      <c r="CZ318" s="50"/>
      <c r="DA318" s="50"/>
      <c r="DB318" s="50"/>
      <c r="DC318" s="50"/>
      <c r="DD318" s="50"/>
      <c r="DE318" s="50"/>
      <c r="DF318" s="50"/>
    </row>
    <row r="319" spans="2:110" x14ac:dyDescent="0.2">
      <c r="B319" s="173"/>
      <c r="D319" s="173"/>
      <c r="T319" s="50"/>
      <c r="U319" s="50"/>
      <c r="V319" s="50"/>
      <c r="W319" s="50"/>
      <c r="X319" s="50"/>
      <c r="Y319" s="50"/>
      <c r="Z319" s="149"/>
      <c r="AA319" s="238"/>
      <c r="AB319" s="50"/>
      <c r="AC319" s="50"/>
      <c r="AD319" s="50"/>
      <c r="AE319" s="50"/>
      <c r="AF319" s="50"/>
      <c r="AG319" s="50"/>
      <c r="AH319" s="50"/>
      <c r="AI319" s="50"/>
      <c r="AJ319" s="50"/>
      <c r="AK319" s="50"/>
      <c r="AL319" s="50"/>
      <c r="AM319" s="50"/>
      <c r="AN319" s="50"/>
      <c r="AO319" s="50"/>
      <c r="AP319" s="50"/>
      <c r="AQ319" s="50"/>
      <c r="AR319" s="50"/>
      <c r="AS319" s="50"/>
      <c r="AT319" s="50"/>
      <c r="AU319" s="50"/>
      <c r="AV319" s="50"/>
      <c r="AW319" s="50"/>
      <c r="AX319" s="50"/>
      <c r="AY319" s="50"/>
      <c r="AZ319" s="50"/>
      <c r="BA319" s="50"/>
      <c r="BB319" s="50"/>
      <c r="BC319" s="50"/>
      <c r="BD319" s="50"/>
      <c r="BE319" s="50"/>
      <c r="BF319" s="50"/>
      <c r="BG319" s="50"/>
      <c r="BH319" s="50"/>
      <c r="BI319" s="50"/>
      <c r="BJ319" s="50"/>
      <c r="BK319" s="50"/>
      <c r="BL319" s="50"/>
      <c r="BM319" s="50"/>
      <c r="BN319" s="50"/>
      <c r="BO319" s="50"/>
      <c r="BP319" s="50"/>
      <c r="BQ319" s="50"/>
      <c r="BR319" s="50"/>
      <c r="BS319" s="50"/>
      <c r="BT319" s="50"/>
      <c r="BU319" s="50"/>
      <c r="BV319" s="50"/>
      <c r="BW319" s="50"/>
      <c r="BX319" s="50"/>
      <c r="BY319" s="50"/>
      <c r="BZ319" s="50"/>
      <c r="CA319" s="50"/>
      <c r="CB319" s="50"/>
      <c r="CC319" s="50"/>
      <c r="CD319" s="50"/>
      <c r="CE319" s="50"/>
      <c r="CF319" s="50"/>
      <c r="CG319" s="50"/>
      <c r="CH319" s="50"/>
      <c r="CI319" s="50"/>
      <c r="CJ319" s="50"/>
      <c r="CK319" s="50"/>
      <c r="CL319" s="50"/>
      <c r="CM319" s="50"/>
      <c r="CN319" s="50"/>
      <c r="CO319" s="50"/>
      <c r="CP319" s="50"/>
      <c r="CQ319" s="50"/>
      <c r="CR319" s="50"/>
      <c r="CS319" s="50"/>
      <c r="CT319" s="50"/>
      <c r="CU319" s="50"/>
      <c r="CV319" s="50"/>
      <c r="CW319" s="50"/>
      <c r="CX319" s="50"/>
      <c r="CY319" s="50"/>
      <c r="CZ319" s="50"/>
      <c r="DA319" s="50"/>
      <c r="DB319" s="50"/>
      <c r="DC319" s="50"/>
      <c r="DD319" s="50"/>
      <c r="DE319" s="50"/>
      <c r="DF319" s="50"/>
    </row>
    <row r="320" spans="2:110" x14ac:dyDescent="0.2">
      <c r="B320" s="173"/>
      <c r="D320" s="173"/>
      <c r="T320" s="50"/>
      <c r="U320" s="50"/>
      <c r="V320" s="50"/>
      <c r="W320" s="50"/>
      <c r="X320" s="50"/>
      <c r="Y320" s="50"/>
      <c r="Z320" s="149"/>
      <c r="AA320" s="238"/>
      <c r="AB320" s="50"/>
      <c r="AC320" s="50"/>
      <c r="AD320" s="50"/>
      <c r="AE320" s="50"/>
      <c r="AF320" s="50"/>
      <c r="AG320" s="50"/>
      <c r="AH320" s="50"/>
      <c r="AI320" s="50"/>
      <c r="AJ320" s="50"/>
      <c r="AK320" s="50"/>
      <c r="AL320" s="50"/>
      <c r="AM320" s="50"/>
      <c r="AN320" s="50"/>
      <c r="AO320" s="50"/>
      <c r="AP320" s="50"/>
      <c r="AQ320" s="50"/>
      <c r="AR320" s="50"/>
      <c r="AS320" s="50"/>
      <c r="AT320" s="50"/>
      <c r="AU320" s="50"/>
      <c r="AV320" s="50"/>
      <c r="AW320" s="50"/>
      <c r="AX320" s="50"/>
      <c r="AY320" s="50"/>
      <c r="AZ320" s="50"/>
      <c r="BA320" s="50"/>
      <c r="BB320" s="50"/>
      <c r="BC320" s="50"/>
      <c r="BD320" s="50"/>
      <c r="BE320" s="50"/>
      <c r="BF320" s="50"/>
      <c r="BG320" s="50"/>
      <c r="BH320" s="50"/>
      <c r="BI320" s="50"/>
      <c r="BJ320" s="50"/>
      <c r="BK320" s="50"/>
      <c r="BL320" s="50"/>
      <c r="BM320" s="50"/>
      <c r="BN320" s="50"/>
      <c r="BO320" s="50"/>
      <c r="BP320" s="50"/>
      <c r="BQ320" s="50"/>
      <c r="BR320" s="50"/>
      <c r="BS320" s="50"/>
      <c r="BT320" s="50"/>
      <c r="BU320" s="50"/>
      <c r="BV320" s="50"/>
      <c r="BW320" s="50"/>
      <c r="BX320" s="50"/>
      <c r="BY320" s="50"/>
      <c r="BZ320" s="50"/>
      <c r="CA320" s="50"/>
      <c r="CB320" s="50"/>
      <c r="CC320" s="50"/>
      <c r="CD320" s="50"/>
      <c r="CE320" s="50"/>
      <c r="CF320" s="50"/>
      <c r="CG320" s="50"/>
      <c r="CH320" s="50"/>
      <c r="CI320" s="50"/>
      <c r="CJ320" s="50"/>
      <c r="CK320" s="50"/>
      <c r="CL320" s="50"/>
      <c r="CM320" s="50"/>
      <c r="CN320" s="50"/>
      <c r="CO320" s="50"/>
      <c r="CP320" s="50"/>
      <c r="CQ320" s="50"/>
      <c r="CR320" s="50"/>
      <c r="CS320" s="50"/>
      <c r="CT320" s="50"/>
      <c r="CU320" s="50"/>
      <c r="CV320" s="50"/>
      <c r="CW320" s="50"/>
      <c r="CX320" s="50"/>
      <c r="CY320" s="50"/>
      <c r="CZ320" s="50"/>
      <c r="DA320" s="50"/>
      <c r="DB320" s="50"/>
      <c r="DC320" s="50"/>
      <c r="DD320" s="50"/>
      <c r="DE320" s="50"/>
      <c r="DF320" s="50"/>
    </row>
    <row r="321" spans="2:110" x14ac:dyDescent="0.2">
      <c r="B321" s="173"/>
      <c r="D321" s="173"/>
      <c r="T321" s="50"/>
      <c r="U321" s="50"/>
      <c r="V321" s="50"/>
      <c r="W321" s="50"/>
      <c r="X321" s="50"/>
      <c r="Y321" s="50"/>
      <c r="Z321" s="247"/>
      <c r="AA321" s="238"/>
      <c r="AB321" s="50"/>
      <c r="AC321" s="50"/>
      <c r="AD321" s="50"/>
      <c r="AE321" s="50"/>
      <c r="AF321" s="50"/>
      <c r="AG321" s="50"/>
      <c r="AH321" s="50"/>
      <c r="AI321" s="50"/>
      <c r="AJ321" s="50"/>
      <c r="AK321" s="50"/>
      <c r="AL321" s="50"/>
      <c r="AM321" s="50"/>
      <c r="AN321" s="50"/>
      <c r="AO321" s="50"/>
      <c r="AP321" s="50"/>
      <c r="AQ321" s="50"/>
      <c r="AR321" s="50"/>
      <c r="AS321" s="50"/>
      <c r="AT321" s="50"/>
      <c r="AU321" s="50"/>
      <c r="AV321" s="50"/>
      <c r="AW321" s="50"/>
      <c r="AX321" s="50"/>
      <c r="AY321" s="50"/>
      <c r="AZ321" s="50"/>
      <c r="BA321" s="50"/>
      <c r="BB321" s="50"/>
      <c r="BC321" s="50"/>
      <c r="BD321" s="50"/>
      <c r="BE321" s="50"/>
      <c r="BF321" s="50"/>
      <c r="BG321" s="50"/>
      <c r="BH321" s="50"/>
      <c r="BI321" s="50"/>
      <c r="BJ321" s="50"/>
      <c r="BK321" s="50"/>
      <c r="BL321" s="50"/>
      <c r="BM321" s="50"/>
      <c r="BN321" s="50"/>
      <c r="BO321" s="50"/>
      <c r="BP321" s="50"/>
      <c r="BQ321" s="50"/>
      <c r="BR321" s="50"/>
      <c r="BS321" s="50"/>
      <c r="BT321" s="50"/>
      <c r="BU321" s="50"/>
      <c r="BV321" s="50"/>
      <c r="BW321" s="50"/>
      <c r="BX321" s="50"/>
      <c r="BY321" s="50"/>
      <c r="BZ321" s="50"/>
      <c r="CA321" s="50"/>
      <c r="CB321" s="50"/>
      <c r="CC321" s="50"/>
      <c r="CD321" s="50"/>
      <c r="CE321" s="50"/>
      <c r="CF321" s="50"/>
      <c r="CG321" s="50"/>
      <c r="CH321" s="50"/>
      <c r="CI321" s="50"/>
      <c r="CJ321" s="50"/>
      <c r="CK321" s="50"/>
      <c r="CL321" s="50"/>
      <c r="CM321" s="50"/>
      <c r="CN321" s="50"/>
      <c r="CO321" s="50"/>
      <c r="CP321" s="50"/>
      <c r="CQ321" s="50"/>
      <c r="CR321" s="50"/>
      <c r="CS321" s="50"/>
      <c r="CT321" s="50"/>
      <c r="CU321" s="50"/>
      <c r="CV321" s="50"/>
      <c r="CW321" s="50"/>
      <c r="CX321" s="50"/>
      <c r="CY321" s="50"/>
      <c r="CZ321" s="50"/>
      <c r="DA321" s="50"/>
      <c r="DB321" s="50"/>
      <c r="DC321" s="50"/>
      <c r="DD321" s="50"/>
      <c r="DE321" s="50"/>
      <c r="DF321" s="50"/>
    </row>
    <row r="322" spans="2:110" x14ac:dyDescent="0.2">
      <c r="B322" s="173"/>
      <c r="D322" s="173"/>
      <c r="T322" s="50"/>
      <c r="U322" s="50"/>
      <c r="V322" s="50"/>
      <c r="W322" s="50"/>
      <c r="X322" s="50"/>
      <c r="Y322" s="50"/>
      <c r="Z322" s="149"/>
      <c r="AA322" s="238"/>
      <c r="AB322" s="50"/>
      <c r="AC322" s="50"/>
      <c r="AD322" s="50"/>
      <c r="AE322" s="50"/>
      <c r="AF322" s="50"/>
      <c r="AG322" s="50"/>
      <c r="AH322" s="50"/>
      <c r="AI322" s="50"/>
      <c r="AJ322" s="50"/>
      <c r="AK322" s="50"/>
      <c r="AL322" s="50"/>
      <c r="AM322" s="50"/>
      <c r="AN322" s="50"/>
      <c r="AO322" s="50"/>
      <c r="AP322" s="50"/>
      <c r="AQ322" s="50"/>
      <c r="AR322" s="50"/>
      <c r="AS322" s="50"/>
      <c r="AT322" s="50"/>
      <c r="AU322" s="50"/>
      <c r="AV322" s="50"/>
      <c r="AW322" s="50"/>
      <c r="AX322" s="50"/>
      <c r="AY322" s="50"/>
      <c r="AZ322" s="50"/>
      <c r="BA322" s="50"/>
      <c r="BB322" s="50"/>
      <c r="BC322" s="50"/>
      <c r="BD322" s="50"/>
      <c r="BE322" s="50"/>
      <c r="BF322" s="50"/>
      <c r="BG322" s="50"/>
      <c r="BH322" s="50"/>
      <c r="BI322" s="50"/>
      <c r="BJ322" s="50"/>
      <c r="BK322" s="50"/>
      <c r="BL322" s="50"/>
      <c r="BM322" s="50"/>
      <c r="BN322" s="50"/>
      <c r="BO322" s="50"/>
      <c r="BP322" s="50"/>
      <c r="BQ322" s="50"/>
      <c r="BR322" s="50"/>
      <c r="BS322" s="50"/>
      <c r="BT322" s="50"/>
      <c r="BU322" s="50"/>
      <c r="BV322" s="50"/>
      <c r="BW322" s="50"/>
      <c r="BX322" s="50"/>
      <c r="BY322" s="50"/>
      <c r="BZ322" s="50"/>
      <c r="CA322" s="50"/>
      <c r="CB322" s="50"/>
      <c r="CC322" s="50"/>
      <c r="CD322" s="50"/>
      <c r="CE322" s="50"/>
      <c r="CF322" s="50"/>
      <c r="CG322" s="50"/>
      <c r="CH322" s="50"/>
      <c r="CI322" s="50"/>
      <c r="CJ322" s="50"/>
      <c r="CK322" s="50"/>
      <c r="CL322" s="50"/>
      <c r="CM322" s="50"/>
      <c r="CN322" s="50"/>
      <c r="CO322" s="50"/>
      <c r="CP322" s="50"/>
      <c r="CQ322" s="50"/>
      <c r="CR322" s="50"/>
      <c r="CS322" s="50"/>
      <c r="CT322" s="50"/>
      <c r="CU322" s="50"/>
      <c r="CV322" s="50"/>
      <c r="CW322" s="50"/>
      <c r="CX322" s="50"/>
      <c r="CY322" s="50"/>
      <c r="CZ322" s="50"/>
      <c r="DA322" s="50"/>
      <c r="DB322" s="50"/>
      <c r="DC322" s="50"/>
      <c r="DD322" s="50"/>
      <c r="DE322" s="50"/>
      <c r="DF322" s="50"/>
    </row>
    <row r="323" spans="2:110" x14ac:dyDescent="0.2">
      <c r="B323" s="173"/>
      <c r="D323" s="173"/>
      <c r="T323" s="50"/>
      <c r="U323" s="50"/>
      <c r="V323" s="50"/>
      <c r="W323" s="50"/>
      <c r="X323" s="50"/>
      <c r="Y323" s="50"/>
      <c r="Z323" s="149"/>
      <c r="AA323" s="238"/>
      <c r="AB323" s="50"/>
      <c r="AC323" s="50"/>
      <c r="AD323" s="50"/>
      <c r="AE323" s="50"/>
      <c r="AF323" s="50"/>
      <c r="AG323" s="50"/>
      <c r="AH323" s="50"/>
      <c r="AI323" s="50"/>
      <c r="AJ323" s="50"/>
      <c r="AK323" s="50"/>
      <c r="AL323" s="50"/>
      <c r="AM323" s="50"/>
      <c r="AN323" s="50"/>
      <c r="AO323" s="50"/>
      <c r="AP323" s="50"/>
      <c r="AQ323" s="50"/>
      <c r="AR323" s="50"/>
      <c r="AS323" s="50"/>
      <c r="AT323" s="50"/>
      <c r="AU323" s="50"/>
      <c r="AV323" s="50"/>
      <c r="AW323" s="50"/>
      <c r="AX323" s="50"/>
      <c r="AY323" s="50"/>
      <c r="AZ323" s="50"/>
      <c r="BA323" s="50"/>
      <c r="BB323" s="50"/>
      <c r="BC323" s="50"/>
      <c r="BD323" s="50"/>
      <c r="BE323" s="50"/>
      <c r="BF323" s="50"/>
      <c r="BG323" s="50"/>
      <c r="BH323" s="50"/>
      <c r="BI323" s="50"/>
      <c r="BJ323" s="50"/>
      <c r="BK323" s="50"/>
      <c r="BL323" s="50"/>
      <c r="BM323" s="50"/>
      <c r="BN323" s="50"/>
      <c r="BO323" s="50"/>
      <c r="BP323" s="50"/>
      <c r="BQ323" s="50"/>
      <c r="BR323" s="50"/>
      <c r="BS323" s="50"/>
      <c r="BT323" s="50"/>
      <c r="BU323" s="50"/>
      <c r="BV323" s="50"/>
      <c r="BW323" s="50"/>
      <c r="BX323" s="50"/>
      <c r="BY323" s="50"/>
      <c r="BZ323" s="50"/>
      <c r="CA323" s="50"/>
      <c r="CB323" s="50"/>
      <c r="CC323" s="50"/>
      <c r="CD323" s="50"/>
      <c r="CE323" s="50"/>
      <c r="CF323" s="50"/>
      <c r="CG323" s="50"/>
      <c r="CH323" s="50"/>
      <c r="CI323" s="50"/>
      <c r="CJ323" s="50"/>
      <c r="CK323" s="50"/>
      <c r="CL323" s="50"/>
      <c r="CM323" s="50"/>
      <c r="CN323" s="50"/>
      <c r="CO323" s="50"/>
      <c r="CP323" s="50"/>
      <c r="CQ323" s="50"/>
      <c r="CR323" s="50"/>
      <c r="CS323" s="50"/>
      <c r="CT323" s="50"/>
      <c r="CU323" s="50"/>
      <c r="CV323" s="50"/>
      <c r="CW323" s="50"/>
      <c r="CX323" s="50"/>
      <c r="CY323" s="50"/>
      <c r="CZ323" s="50"/>
      <c r="DA323" s="50"/>
      <c r="DB323" s="50"/>
      <c r="DC323" s="50"/>
      <c r="DD323" s="50"/>
      <c r="DE323" s="50"/>
      <c r="DF323" s="50"/>
    </row>
    <row r="324" spans="2:110" x14ac:dyDescent="0.2">
      <c r="B324" s="173"/>
      <c r="D324" s="173"/>
      <c r="T324" s="50"/>
      <c r="U324" s="50"/>
      <c r="V324" s="50"/>
      <c r="W324" s="50"/>
      <c r="X324" s="50"/>
      <c r="Y324" s="50"/>
      <c r="Z324" s="149"/>
      <c r="AA324" s="238"/>
      <c r="AB324" s="50"/>
      <c r="AC324" s="50"/>
      <c r="AD324" s="50"/>
      <c r="AE324" s="50"/>
      <c r="AF324" s="50"/>
      <c r="AG324" s="50"/>
      <c r="AH324" s="50"/>
      <c r="AI324" s="50"/>
      <c r="AJ324" s="50"/>
      <c r="AK324" s="50"/>
      <c r="AL324" s="50"/>
      <c r="AM324" s="50"/>
      <c r="AN324" s="50"/>
      <c r="AO324" s="50"/>
      <c r="AP324" s="50"/>
      <c r="AQ324" s="50"/>
      <c r="AR324" s="50"/>
      <c r="AS324" s="50"/>
      <c r="AT324" s="50"/>
      <c r="AU324" s="50"/>
      <c r="AV324" s="50"/>
      <c r="AW324" s="50"/>
      <c r="AX324" s="50"/>
      <c r="AY324" s="50"/>
      <c r="AZ324" s="50"/>
      <c r="BA324" s="50"/>
      <c r="BB324" s="50"/>
      <c r="BC324" s="50"/>
      <c r="BD324" s="50"/>
      <c r="BE324" s="50"/>
      <c r="BF324" s="50"/>
      <c r="BG324" s="50"/>
      <c r="BH324" s="50"/>
      <c r="BI324" s="50"/>
      <c r="BJ324" s="50"/>
      <c r="BK324" s="50"/>
      <c r="BL324" s="50"/>
      <c r="BM324" s="50"/>
      <c r="BN324" s="50"/>
      <c r="BO324" s="50"/>
      <c r="BP324" s="50"/>
      <c r="BQ324" s="50"/>
      <c r="BR324" s="50"/>
      <c r="BS324" s="50"/>
      <c r="BT324" s="50"/>
      <c r="BU324" s="50"/>
      <c r="BV324" s="50"/>
      <c r="BW324" s="50"/>
      <c r="BX324" s="50"/>
      <c r="BY324" s="50"/>
      <c r="BZ324" s="50"/>
      <c r="CA324" s="50"/>
      <c r="CB324" s="50"/>
      <c r="CC324" s="50"/>
      <c r="CD324" s="50"/>
      <c r="CE324" s="50"/>
      <c r="CF324" s="50"/>
      <c r="CG324" s="50"/>
      <c r="CH324" s="50"/>
      <c r="CI324" s="50"/>
      <c r="CJ324" s="50"/>
      <c r="CK324" s="50"/>
      <c r="CL324" s="50"/>
      <c r="CM324" s="50"/>
      <c r="CN324" s="50"/>
      <c r="CO324" s="50"/>
      <c r="CP324" s="50"/>
      <c r="CQ324" s="50"/>
      <c r="CR324" s="50"/>
      <c r="CS324" s="50"/>
      <c r="CT324" s="50"/>
      <c r="CU324" s="50"/>
      <c r="CV324" s="50"/>
      <c r="CW324" s="50"/>
      <c r="CX324" s="50"/>
      <c r="CY324" s="50"/>
      <c r="CZ324" s="50"/>
      <c r="DA324" s="50"/>
      <c r="DB324" s="50"/>
      <c r="DC324" s="50"/>
      <c r="DD324" s="50"/>
      <c r="DE324" s="50"/>
      <c r="DF324" s="50"/>
    </row>
    <row r="325" spans="2:110" x14ac:dyDescent="0.2">
      <c r="B325" s="173"/>
      <c r="D325" s="173"/>
      <c r="T325" s="50"/>
      <c r="U325" s="50"/>
      <c r="V325" s="50"/>
      <c r="W325" s="50"/>
      <c r="X325" s="50"/>
      <c r="Y325" s="50"/>
      <c r="Z325" s="149"/>
      <c r="AA325" s="238"/>
      <c r="AB325" s="50"/>
      <c r="AC325" s="50"/>
      <c r="AD325" s="50"/>
      <c r="AE325" s="50"/>
      <c r="AF325" s="50"/>
      <c r="AG325" s="50"/>
      <c r="AH325" s="50"/>
      <c r="AI325" s="50"/>
      <c r="AJ325" s="50"/>
      <c r="AK325" s="50"/>
      <c r="AL325" s="50"/>
      <c r="AM325" s="50"/>
      <c r="AN325" s="50"/>
      <c r="AO325" s="50"/>
      <c r="AP325" s="50"/>
      <c r="AQ325" s="50"/>
      <c r="AR325" s="50"/>
      <c r="AS325" s="50"/>
      <c r="AT325" s="50"/>
      <c r="AU325" s="50"/>
      <c r="AV325" s="50"/>
      <c r="AW325" s="50"/>
      <c r="AX325" s="50"/>
      <c r="AY325" s="50"/>
      <c r="AZ325" s="50"/>
      <c r="BA325" s="50"/>
      <c r="BB325" s="50"/>
      <c r="BC325" s="50"/>
      <c r="BD325" s="50"/>
      <c r="BE325" s="50"/>
      <c r="BF325" s="50"/>
      <c r="BG325" s="50"/>
      <c r="BH325" s="50"/>
      <c r="BI325" s="50"/>
      <c r="BJ325" s="50"/>
      <c r="BK325" s="50"/>
      <c r="BL325" s="50"/>
      <c r="BM325" s="50"/>
      <c r="BN325" s="50"/>
      <c r="BO325" s="50"/>
      <c r="BP325" s="50"/>
      <c r="BQ325" s="50"/>
      <c r="BR325" s="50"/>
      <c r="BS325" s="50"/>
      <c r="BT325" s="50"/>
      <c r="BU325" s="50"/>
      <c r="BV325" s="50"/>
      <c r="BW325" s="50"/>
      <c r="BX325" s="50"/>
      <c r="BY325" s="50"/>
      <c r="BZ325" s="50"/>
      <c r="CA325" s="50"/>
      <c r="CB325" s="50"/>
      <c r="CC325" s="50"/>
      <c r="CD325" s="50"/>
      <c r="CE325" s="50"/>
      <c r="CF325" s="50"/>
      <c r="CG325" s="50"/>
      <c r="CH325" s="50"/>
      <c r="CI325" s="50"/>
      <c r="CJ325" s="50"/>
      <c r="CK325" s="50"/>
      <c r="CL325" s="50"/>
      <c r="CM325" s="50"/>
      <c r="CN325" s="50"/>
      <c r="CO325" s="50"/>
      <c r="CP325" s="50"/>
      <c r="CQ325" s="50"/>
      <c r="CR325" s="50"/>
      <c r="CS325" s="50"/>
      <c r="CT325" s="50"/>
      <c r="CU325" s="50"/>
      <c r="CV325" s="50"/>
      <c r="CW325" s="50"/>
      <c r="CX325" s="50"/>
      <c r="CY325" s="50"/>
      <c r="CZ325" s="50"/>
      <c r="DA325" s="50"/>
      <c r="DB325" s="50"/>
      <c r="DC325" s="50"/>
      <c r="DD325" s="50"/>
      <c r="DE325" s="50"/>
      <c r="DF325" s="50"/>
    </row>
    <row r="326" spans="2:110" x14ac:dyDescent="0.2">
      <c r="B326" s="173"/>
      <c r="D326" s="173"/>
      <c r="T326" s="50"/>
      <c r="U326" s="50"/>
      <c r="V326" s="50"/>
      <c r="W326" s="50"/>
      <c r="X326" s="50"/>
      <c r="Y326" s="50"/>
      <c r="Z326" s="149"/>
      <c r="AA326" s="238"/>
      <c r="AB326" s="50"/>
      <c r="AC326" s="50"/>
      <c r="AD326" s="50"/>
      <c r="AE326" s="50"/>
      <c r="AF326" s="50"/>
      <c r="AG326" s="50"/>
      <c r="AH326" s="50"/>
      <c r="AI326" s="50"/>
      <c r="AJ326" s="50"/>
      <c r="AK326" s="50"/>
      <c r="AL326" s="50"/>
      <c r="AM326" s="50"/>
      <c r="AN326" s="50"/>
      <c r="AO326" s="50"/>
      <c r="AP326" s="50"/>
      <c r="AQ326" s="50"/>
      <c r="AR326" s="50"/>
      <c r="AS326" s="50"/>
      <c r="AT326" s="50"/>
      <c r="AU326" s="50"/>
      <c r="AV326" s="50"/>
      <c r="AW326" s="50"/>
      <c r="AX326" s="50"/>
      <c r="AY326" s="50"/>
      <c r="AZ326" s="50"/>
      <c r="BA326" s="50"/>
      <c r="BB326" s="50"/>
      <c r="BC326" s="50"/>
      <c r="BD326" s="50"/>
      <c r="BE326" s="50"/>
      <c r="BF326" s="50"/>
      <c r="BG326" s="50"/>
      <c r="BH326" s="50"/>
      <c r="BI326" s="50"/>
      <c r="BJ326" s="50"/>
      <c r="BK326" s="50"/>
      <c r="BL326" s="50"/>
      <c r="BM326" s="50"/>
      <c r="BN326" s="50"/>
      <c r="BO326" s="50"/>
      <c r="BP326" s="50"/>
      <c r="BQ326" s="50"/>
      <c r="BR326" s="50"/>
      <c r="BS326" s="50"/>
      <c r="BT326" s="50"/>
      <c r="BU326" s="50"/>
      <c r="BV326" s="50"/>
      <c r="BW326" s="50"/>
      <c r="BX326" s="50"/>
      <c r="BY326" s="50"/>
      <c r="BZ326" s="50"/>
      <c r="CA326" s="50"/>
      <c r="CB326" s="50"/>
      <c r="CC326" s="50"/>
      <c r="CD326" s="50"/>
      <c r="CE326" s="50"/>
      <c r="CF326" s="50"/>
      <c r="CG326" s="50"/>
      <c r="CH326" s="50"/>
      <c r="CI326" s="50"/>
      <c r="CJ326" s="50"/>
      <c r="CK326" s="50"/>
      <c r="CL326" s="50"/>
      <c r="CM326" s="50"/>
      <c r="CN326" s="50"/>
      <c r="CO326" s="50"/>
      <c r="CP326" s="50"/>
      <c r="CQ326" s="50"/>
      <c r="CR326" s="50"/>
      <c r="CS326" s="50"/>
      <c r="CT326" s="50"/>
      <c r="CU326" s="50"/>
      <c r="CV326" s="50"/>
      <c r="CW326" s="50"/>
      <c r="CX326" s="50"/>
      <c r="CY326" s="50"/>
      <c r="CZ326" s="50"/>
      <c r="DA326" s="50"/>
      <c r="DB326" s="50"/>
      <c r="DC326" s="50"/>
      <c r="DD326" s="50"/>
      <c r="DE326" s="50"/>
      <c r="DF326" s="50"/>
    </row>
    <row r="327" spans="2:110" x14ac:dyDescent="0.2">
      <c r="B327" s="173"/>
      <c r="D327" s="173"/>
      <c r="T327" s="50"/>
      <c r="U327" s="50"/>
      <c r="V327" s="50"/>
      <c r="W327" s="50"/>
      <c r="X327" s="50"/>
      <c r="Y327" s="50"/>
      <c r="Z327" s="149"/>
      <c r="AA327" s="238"/>
      <c r="AB327" s="50"/>
      <c r="AC327" s="50"/>
      <c r="AD327" s="50"/>
      <c r="AE327" s="50"/>
      <c r="AF327" s="50"/>
      <c r="AG327" s="50"/>
      <c r="AH327" s="50"/>
      <c r="AI327" s="50"/>
      <c r="AJ327" s="50"/>
      <c r="AK327" s="50"/>
      <c r="AL327" s="50"/>
      <c r="AM327" s="50"/>
      <c r="AN327" s="50"/>
      <c r="AO327" s="50"/>
      <c r="AP327" s="50"/>
      <c r="AQ327" s="50"/>
      <c r="AR327" s="50"/>
      <c r="AS327" s="50"/>
      <c r="AT327" s="50"/>
      <c r="AU327" s="50"/>
      <c r="AV327" s="50"/>
      <c r="AW327" s="50"/>
      <c r="AX327" s="50"/>
      <c r="AY327" s="50"/>
      <c r="AZ327" s="50"/>
      <c r="BA327" s="50"/>
      <c r="BB327" s="50"/>
      <c r="BC327" s="50"/>
      <c r="BD327" s="50"/>
      <c r="BE327" s="50"/>
      <c r="BF327" s="50"/>
      <c r="BG327" s="50"/>
      <c r="BH327" s="50"/>
      <c r="BI327" s="50"/>
      <c r="BJ327" s="50"/>
      <c r="BK327" s="50"/>
      <c r="BL327" s="50"/>
      <c r="BM327" s="50"/>
      <c r="BN327" s="50"/>
      <c r="BO327" s="50"/>
      <c r="BP327" s="50"/>
      <c r="BQ327" s="50"/>
      <c r="BR327" s="50"/>
      <c r="BS327" s="50"/>
      <c r="BT327" s="50"/>
      <c r="BU327" s="50"/>
      <c r="BV327" s="50"/>
      <c r="BW327" s="50"/>
      <c r="BX327" s="50"/>
      <c r="BY327" s="50"/>
      <c r="BZ327" s="50"/>
      <c r="CA327" s="50"/>
      <c r="CB327" s="50"/>
      <c r="CC327" s="50"/>
      <c r="CD327" s="50"/>
      <c r="CE327" s="50"/>
      <c r="CF327" s="50"/>
      <c r="CG327" s="50"/>
      <c r="CH327" s="50"/>
      <c r="CI327" s="50"/>
      <c r="CJ327" s="50"/>
      <c r="CK327" s="50"/>
      <c r="CL327" s="50"/>
      <c r="CM327" s="50"/>
      <c r="CN327" s="50"/>
      <c r="CO327" s="50"/>
      <c r="CP327" s="50"/>
      <c r="CQ327" s="50"/>
      <c r="CR327" s="50"/>
      <c r="CS327" s="50"/>
      <c r="CT327" s="50"/>
      <c r="CU327" s="50"/>
      <c r="CV327" s="50"/>
      <c r="CW327" s="50"/>
      <c r="CX327" s="50"/>
      <c r="CY327" s="50"/>
      <c r="CZ327" s="50"/>
      <c r="DA327" s="50"/>
      <c r="DB327" s="50"/>
      <c r="DC327" s="50"/>
      <c r="DD327" s="50"/>
      <c r="DE327" s="50"/>
      <c r="DF327" s="50"/>
    </row>
    <row r="328" spans="2:110" x14ac:dyDescent="0.2">
      <c r="B328" s="173"/>
      <c r="D328" s="173"/>
      <c r="T328" s="50"/>
      <c r="U328" s="50"/>
      <c r="V328" s="50"/>
      <c r="W328" s="50"/>
      <c r="X328" s="50"/>
      <c r="Y328" s="50"/>
      <c r="Z328" s="149"/>
      <c r="AA328" s="238"/>
      <c r="AB328" s="50"/>
      <c r="AC328" s="50"/>
      <c r="AD328" s="50"/>
      <c r="AE328" s="50"/>
      <c r="AF328" s="50"/>
      <c r="AG328" s="50"/>
      <c r="AH328" s="50"/>
      <c r="AI328" s="50"/>
      <c r="AJ328" s="50"/>
      <c r="AK328" s="50"/>
      <c r="AL328" s="50"/>
      <c r="AM328" s="50"/>
      <c r="AN328" s="50"/>
      <c r="AO328" s="50"/>
      <c r="AP328" s="50"/>
      <c r="AQ328" s="50"/>
      <c r="AR328" s="50"/>
      <c r="AS328" s="50"/>
      <c r="AT328" s="50"/>
      <c r="AU328" s="50"/>
      <c r="AV328" s="50"/>
      <c r="AW328" s="50"/>
      <c r="AX328" s="50"/>
      <c r="AY328" s="50"/>
      <c r="AZ328" s="50"/>
      <c r="BA328" s="50"/>
      <c r="BB328" s="50"/>
      <c r="BC328" s="50"/>
      <c r="BD328" s="50"/>
      <c r="BE328" s="50"/>
      <c r="BF328" s="50"/>
      <c r="BG328" s="50"/>
      <c r="BH328" s="50"/>
      <c r="BI328" s="50"/>
      <c r="BJ328" s="50"/>
      <c r="BK328" s="50"/>
      <c r="BL328" s="50"/>
      <c r="BM328" s="50"/>
      <c r="BN328" s="50"/>
      <c r="BO328" s="50"/>
      <c r="BP328" s="50"/>
      <c r="BQ328" s="50"/>
      <c r="BR328" s="50"/>
      <c r="BS328" s="50"/>
      <c r="BT328" s="50"/>
      <c r="BU328" s="50"/>
      <c r="BV328" s="50"/>
      <c r="BW328" s="50"/>
      <c r="BX328" s="50"/>
      <c r="BY328" s="50"/>
      <c r="BZ328" s="50"/>
      <c r="CA328" s="50"/>
      <c r="CB328" s="50"/>
      <c r="CC328" s="50"/>
      <c r="CD328" s="50"/>
      <c r="CE328" s="50"/>
      <c r="CF328" s="50"/>
      <c r="CG328" s="50"/>
      <c r="CH328" s="50"/>
      <c r="CI328" s="50"/>
      <c r="CJ328" s="50"/>
      <c r="CK328" s="50"/>
      <c r="CL328" s="50"/>
      <c r="CM328" s="50"/>
      <c r="CN328" s="50"/>
      <c r="CO328" s="50"/>
      <c r="CP328" s="50"/>
      <c r="CQ328" s="50"/>
      <c r="CR328" s="50"/>
      <c r="CS328" s="50"/>
      <c r="CT328" s="50"/>
      <c r="CU328" s="50"/>
      <c r="CV328" s="50"/>
      <c r="CW328" s="50"/>
      <c r="CX328" s="50"/>
      <c r="CY328" s="50"/>
      <c r="CZ328" s="50"/>
      <c r="DA328" s="50"/>
      <c r="DB328" s="50"/>
      <c r="DC328" s="50"/>
      <c r="DD328" s="50"/>
      <c r="DE328" s="50"/>
      <c r="DF328" s="50"/>
    </row>
    <row r="329" spans="2:110" x14ac:dyDescent="0.2">
      <c r="B329" s="173"/>
      <c r="D329" s="173"/>
      <c r="T329" s="50"/>
      <c r="U329" s="50"/>
      <c r="V329" s="50"/>
      <c r="W329" s="50"/>
      <c r="X329" s="50"/>
      <c r="Y329" s="50"/>
      <c r="Z329" s="149"/>
      <c r="AA329" s="238"/>
      <c r="AB329" s="50"/>
      <c r="AC329" s="50"/>
      <c r="AD329" s="50"/>
      <c r="AE329" s="50"/>
      <c r="AF329" s="50"/>
      <c r="AG329" s="50"/>
      <c r="AH329" s="50"/>
      <c r="AI329" s="50"/>
      <c r="AJ329" s="50"/>
      <c r="AK329" s="50"/>
      <c r="AL329" s="50"/>
      <c r="AM329" s="50"/>
      <c r="AN329" s="50"/>
      <c r="AO329" s="50"/>
      <c r="AP329" s="50"/>
      <c r="AQ329" s="50"/>
      <c r="AR329" s="50"/>
      <c r="AS329" s="50"/>
      <c r="AT329" s="50"/>
      <c r="AU329" s="50"/>
      <c r="AV329" s="50"/>
      <c r="AW329" s="50"/>
      <c r="AX329" s="50"/>
      <c r="AY329" s="50"/>
      <c r="AZ329" s="50"/>
      <c r="BA329" s="50"/>
      <c r="BB329" s="50"/>
      <c r="BC329" s="50"/>
      <c r="BD329" s="50"/>
      <c r="BE329" s="50"/>
      <c r="BF329" s="50"/>
      <c r="BG329" s="50"/>
      <c r="BH329" s="50"/>
      <c r="BI329" s="50"/>
      <c r="BJ329" s="50"/>
      <c r="BK329" s="50"/>
      <c r="BL329" s="50"/>
      <c r="BM329" s="50"/>
      <c r="BN329" s="50"/>
      <c r="BO329" s="50"/>
      <c r="BP329" s="50"/>
      <c r="BQ329" s="50"/>
      <c r="BR329" s="50"/>
      <c r="BS329" s="50"/>
      <c r="BT329" s="50"/>
      <c r="BU329" s="50"/>
      <c r="BV329" s="50"/>
      <c r="BW329" s="50"/>
      <c r="BX329" s="50"/>
      <c r="BY329" s="50"/>
      <c r="BZ329" s="50"/>
      <c r="CA329" s="50"/>
      <c r="CB329" s="50"/>
      <c r="CC329" s="50"/>
      <c r="CD329" s="50"/>
      <c r="CE329" s="50"/>
      <c r="CF329" s="50"/>
      <c r="CG329" s="50"/>
      <c r="CH329" s="50"/>
      <c r="CI329" s="50"/>
      <c r="CJ329" s="50"/>
      <c r="CK329" s="50"/>
      <c r="CL329" s="50"/>
      <c r="CM329" s="50"/>
      <c r="CN329" s="50"/>
      <c r="CO329" s="50"/>
      <c r="CP329" s="50"/>
      <c r="CQ329" s="50"/>
      <c r="CR329" s="50"/>
      <c r="CS329" s="50"/>
      <c r="CT329" s="50"/>
      <c r="CU329" s="50"/>
      <c r="CV329" s="50"/>
      <c r="CW329" s="50"/>
      <c r="CX329" s="50"/>
      <c r="CY329" s="50"/>
      <c r="CZ329" s="50"/>
      <c r="DA329" s="50"/>
      <c r="DB329" s="50"/>
      <c r="DC329" s="50"/>
      <c r="DD329" s="50"/>
      <c r="DE329" s="50"/>
      <c r="DF329" s="50"/>
    </row>
    <row r="330" spans="2:110" x14ac:dyDescent="0.2">
      <c r="B330" s="173"/>
      <c r="D330" s="173"/>
      <c r="T330" s="50"/>
      <c r="U330" s="50"/>
      <c r="V330" s="50"/>
      <c r="W330" s="50"/>
      <c r="X330" s="50"/>
      <c r="Y330" s="50"/>
      <c r="Z330" s="149"/>
      <c r="AA330" s="238"/>
      <c r="AB330" s="50"/>
      <c r="AC330" s="50"/>
      <c r="AD330" s="50"/>
      <c r="AE330" s="50"/>
      <c r="AF330" s="50"/>
      <c r="AG330" s="50"/>
      <c r="AH330" s="50"/>
      <c r="AI330" s="50"/>
      <c r="AJ330" s="50"/>
      <c r="AK330" s="50"/>
      <c r="AL330" s="50"/>
      <c r="AM330" s="50"/>
      <c r="AN330" s="50"/>
      <c r="AO330" s="50"/>
      <c r="AP330" s="50"/>
      <c r="AQ330" s="50"/>
      <c r="AR330" s="50"/>
      <c r="AS330" s="50"/>
      <c r="AT330" s="50"/>
      <c r="AU330" s="50"/>
      <c r="AV330" s="50"/>
      <c r="AW330" s="50"/>
      <c r="AX330" s="50"/>
      <c r="AY330" s="50"/>
      <c r="AZ330" s="50"/>
      <c r="BA330" s="50"/>
      <c r="BB330" s="50"/>
      <c r="BC330" s="50"/>
      <c r="BD330" s="50"/>
      <c r="BE330" s="50"/>
      <c r="BF330" s="50"/>
      <c r="BG330" s="50"/>
      <c r="BH330" s="50"/>
      <c r="BI330" s="50"/>
      <c r="BJ330" s="50"/>
      <c r="BK330" s="50"/>
      <c r="BL330" s="50"/>
      <c r="BM330" s="50"/>
      <c r="BN330" s="50"/>
      <c r="BO330" s="50"/>
      <c r="BP330" s="50"/>
      <c r="BQ330" s="50"/>
      <c r="BR330" s="50"/>
      <c r="BS330" s="50"/>
      <c r="BT330" s="50"/>
      <c r="BU330" s="50"/>
      <c r="BV330" s="50"/>
      <c r="BW330" s="50"/>
      <c r="BX330" s="50"/>
      <c r="BY330" s="50"/>
      <c r="BZ330" s="50"/>
      <c r="CA330" s="50"/>
      <c r="CB330" s="50"/>
      <c r="CC330" s="50"/>
      <c r="CD330" s="50"/>
      <c r="CE330" s="50"/>
      <c r="CF330" s="50"/>
      <c r="CG330" s="50"/>
      <c r="CH330" s="50"/>
      <c r="CI330" s="50"/>
      <c r="CJ330" s="50"/>
      <c r="CK330" s="50"/>
      <c r="CL330" s="50"/>
      <c r="CM330" s="50"/>
      <c r="CN330" s="50"/>
      <c r="CO330" s="50"/>
      <c r="CP330" s="50"/>
      <c r="CQ330" s="50"/>
      <c r="CR330" s="50"/>
      <c r="CS330" s="50"/>
      <c r="CT330" s="50"/>
      <c r="CU330" s="50"/>
      <c r="CV330" s="50"/>
      <c r="CW330" s="50"/>
      <c r="CX330" s="50"/>
      <c r="CY330" s="50"/>
      <c r="CZ330" s="50"/>
      <c r="DA330" s="50"/>
      <c r="DB330" s="50"/>
      <c r="DC330" s="50"/>
      <c r="DD330" s="50"/>
      <c r="DE330" s="50"/>
      <c r="DF330" s="50"/>
    </row>
    <row r="331" spans="2:110" x14ac:dyDescent="0.2">
      <c r="B331" s="173"/>
      <c r="D331" s="173"/>
      <c r="T331" s="50"/>
      <c r="U331" s="50"/>
      <c r="V331" s="50"/>
      <c r="W331" s="50"/>
      <c r="X331" s="50"/>
      <c r="Y331" s="50"/>
      <c r="Z331" s="149"/>
      <c r="AA331" s="238"/>
      <c r="AB331" s="50"/>
      <c r="AC331" s="50"/>
      <c r="AD331" s="50"/>
      <c r="AE331" s="50"/>
      <c r="AF331" s="50"/>
      <c r="AG331" s="50"/>
      <c r="AH331" s="50"/>
      <c r="AI331" s="50"/>
      <c r="AJ331" s="50"/>
      <c r="AK331" s="50"/>
      <c r="AL331" s="50"/>
      <c r="AM331" s="50"/>
      <c r="AN331" s="50"/>
      <c r="AO331" s="50"/>
      <c r="AP331" s="50"/>
      <c r="AQ331" s="50"/>
      <c r="AR331" s="50"/>
      <c r="AS331" s="50"/>
      <c r="AT331" s="50"/>
      <c r="AU331" s="50"/>
      <c r="AV331" s="50"/>
      <c r="AW331" s="50"/>
      <c r="AX331" s="50"/>
      <c r="AY331" s="50"/>
      <c r="AZ331" s="50"/>
      <c r="BA331" s="50"/>
      <c r="BB331" s="50"/>
      <c r="BC331" s="50"/>
      <c r="BD331" s="50"/>
      <c r="BE331" s="50"/>
      <c r="BF331" s="50"/>
      <c r="BG331" s="50"/>
      <c r="BH331" s="50"/>
      <c r="BI331" s="50"/>
      <c r="BJ331" s="50"/>
      <c r="BK331" s="50"/>
      <c r="BL331" s="50"/>
      <c r="BM331" s="50"/>
      <c r="BN331" s="50"/>
      <c r="BO331" s="50"/>
      <c r="BP331" s="50"/>
      <c r="BQ331" s="50"/>
      <c r="BR331" s="50"/>
      <c r="BS331" s="50"/>
      <c r="BT331" s="50"/>
      <c r="BU331" s="50"/>
      <c r="BV331" s="50"/>
      <c r="BW331" s="50"/>
      <c r="BX331" s="50"/>
      <c r="BY331" s="50"/>
      <c r="BZ331" s="50"/>
      <c r="CA331" s="50"/>
      <c r="CB331" s="50"/>
      <c r="CC331" s="50"/>
      <c r="CD331" s="50"/>
      <c r="CE331" s="50"/>
      <c r="CF331" s="50"/>
      <c r="CG331" s="50"/>
      <c r="CH331" s="50"/>
      <c r="CI331" s="50"/>
      <c r="CJ331" s="50"/>
      <c r="CK331" s="50"/>
      <c r="CL331" s="50"/>
      <c r="CM331" s="50"/>
      <c r="CN331" s="50"/>
      <c r="CO331" s="50"/>
      <c r="CP331" s="50"/>
      <c r="CQ331" s="50"/>
      <c r="CR331" s="50"/>
      <c r="CS331" s="50"/>
      <c r="CT331" s="50"/>
      <c r="CU331" s="50"/>
      <c r="CV331" s="50"/>
      <c r="CW331" s="50"/>
      <c r="CX331" s="50"/>
      <c r="CY331" s="50"/>
      <c r="CZ331" s="50"/>
      <c r="DA331" s="50"/>
      <c r="DB331" s="50"/>
      <c r="DC331" s="50"/>
      <c r="DD331" s="50"/>
      <c r="DE331" s="50"/>
      <c r="DF331" s="50"/>
    </row>
    <row r="332" spans="2:110" x14ac:dyDescent="0.2">
      <c r="B332" s="173"/>
      <c r="D332" s="173"/>
      <c r="T332" s="50"/>
      <c r="U332" s="50"/>
      <c r="V332" s="50"/>
      <c r="W332" s="50"/>
      <c r="X332" s="50"/>
      <c r="Y332" s="50"/>
      <c r="Z332" s="149"/>
      <c r="AA332" s="238"/>
      <c r="AB332" s="50"/>
      <c r="AC332" s="50"/>
      <c r="AD332" s="50"/>
      <c r="AE332" s="50"/>
      <c r="AF332" s="50"/>
      <c r="AG332" s="50"/>
      <c r="AH332" s="50"/>
      <c r="AI332" s="50"/>
      <c r="AJ332" s="50"/>
      <c r="AK332" s="50"/>
      <c r="AL332" s="50"/>
      <c r="AM332" s="50"/>
      <c r="AN332" s="50"/>
      <c r="AO332" s="50"/>
      <c r="AP332" s="50"/>
      <c r="AQ332" s="50"/>
      <c r="AR332" s="50"/>
      <c r="AS332" s="50"/>
      <c r="AT332" s="50"/>
      <c r="AU332" s="50"/>
      <c r="AV332" s="50"/>
      <c r="AW332" s="50"/>
      <c r="AX332" s="50"/>
      <c r="AY332" s="50"/>
      <c r="AZ332" s="50"/>
      <c r="BA332" s="50"/>
      <c r="BB332" s="50"/>
      <c r="BC332" s="50"/>
      <c r="BD332" s="50"/>
      <c r="BE332" s="50"/>
      <c r="BF332" s="50"/>
      <c r="BG332" s="50"/>
      <c r="BH332" s="50"/>
      <c r="BI332" s="50"/>
      <c r="BJ332" s="50"/>
      <c r="BK332" s="50"/>
      <c r="BL332" s="50"/>
      <c r="BM332" s="50"/>
      <c r="BN332" s="50"/>
      <c r="BO332" s="50"/>
      <c r="BP332" s="50"/>
      <c r="BQ332" s="50"/>
      <c r="BR332" s="50"/>
      <c r="BS332" s="50"/>
      <c r="BT332" s="50"/>
      <c r="BU332" s="50"/>
      <c r="BV332" s="50"/>
      <c r="BW332" s="50"/>
      <c r="BX332" s="50"/>
      <c r="BY332" s="50"/>
      <c r="BZ332" s="50"/>
      <c r="CA332" s="50"/>
      <c r="CB332" s="50"/>
      <c r="CC332" s="50"/>
      <c r="CD332" s="50"/>
      <c r="CE332" s="50"/>
      <c r="CF332" s="50"/>
      <c r="CG332" s="50"/>
      <c r="CH332" s="50"/>
      <c r="CI332" s="50"/>
      <c r="CJ332" s="50"/>
      <c r="CK332" s="50"/>
      <c r="CL332" s="50"/>
      <c r="CM332" s="50"/>
      <c r="CN332" s="50"/>
      <c r="CO332" s="50"/>
      <c r="CP332" s="50"/>
      <c r="CQ332" s="50"/>
      <c r="CR332" s="50"/>
      <c r="CS332" s="50"/>
      <c r="CT332" s="50"/>
      <c r="CU332" s="50"/>
      <c r="CV332" s="50"/>
      <c r="CW332" s="50"/>
      <c r="CX332" s="50"/>
      <c r="CY332" s="50"/>
      <c r="CZ332" s="50"/>
      <c r="DA332" s="50"/>
      <c r="DB332" s="50"/>
      <c r="DC332" s="50"/>
      <c r="DD332" s="50"/>
      <c r="DE332" s="50"/>
      <c r="DF332" s="50"/>
    </row>
    <row r="333" spans="2:110" x14ac:dyDescent="0.2">
      <c r="B333" s="173"/>
      <c r="D333" s="173"/>
      <c r="T333" s="50"/>
      <c r="U333" s="50"/>
      <c r="V333" s="50"/>
      <c r="W333" s="50"/>
      <c r="X333" s="50"/>
      <c r="Y333" s="50"/>
      <c r="Z333" s="149"/>
      <c r="AA333" s="238"/>
      <c r="AB333" s="50"/>
      <c r="AC333" s="50"/>
      <c r="AD333" s="50"/>
      <c r="AE333" s="50"/>
      <c r="AF333" s="50"/>
      <c r="AG333" s="50"/>
      <c r="AH333" s="50"/>
      <c r="AI333" s="50"/>
      <c r="AJ333" s="50"/>
      <c r="AK333" s="50"/>
      <c r="AL333" s="50"/>
      <c r="AM333" s="50"/>
      <c r="AN333" s="50"/>
      <c r="AO333" s="50"/>
      <c r="AP333" s="50"/>
      <c r="AQ333" s="50"/>
      <c r="AR333" s="50"/>
      <c r="AS333" s="50"/>
      <c r="AT333" s="50"/>
      <c r="AU333" s="50"/>
      <c r="AV333" s="50"/>
      <c r="AW333" s="50"/>
      <c r="AX333" s="50"/>
      <c r="AY333" s="50"/>
      <c r="AZ333" s="50"/>
      <c r="BA333" s="50"/>
      <c r="BB333" s="50"/>
      <c r="BC333" s="50"/>
      <c r="BD333" s="50"/>
      <c r="BE333" s="50"/>
      <c r="BF333" s="50"/>
      <c r="BG333" s="50"/>
      <c r="BH333" s="50"/>
      <c r="BI333" s="50"/>
      <c r="BJ333" s="50"/>
      <c r="BK333" s="50"/>
      <c r="BL333" s="50"/>
      <c r="BM333" s="50"/>
      <c r="BN333" s="50"/>
      <c r="BO333" s="50"/>
      <c r="BP333" s="50"/>
      <c r="BQ333" s="50"/>
      <c r="BR333" s="50"/>
      <c r="BS333" s="50"/>
      <c r="BT333" s="50"/>
      <c r="BU333" s="50"/>
      <c r="BV333" s="50"/>
      <c r="BW333" s="50"/>
      <c r="BX333" s="50"/>
      <c r="BY333" s="50"/>
      <c r="BZ333" s="50"/>
      <c r="CA333" s="50"/>
      <c r="CB333" s="50"/>
      <c r="CC333" s="50"/>
      <c r="CD333" s="50"/>
      <c r="CE333" s="50"/>
      <c r="CF333" s="50"/>
      <c r="CG333" s="50"/>
      <c r="CH333" s="50"/>
      <c r="CI333" s="50"/>
      <c r="CJ333" s="50"/>
      <c r="CK333" s="50"/>
      <c r="CL333" s="50"/>
      <c r="CM333" s="50"/>
      <c r="CN333" s="50"/>
      <c r="CO333" s="50"/>
      <c r="CP333" s="50"/>
      <c r="CQ333" s="50"/>
      <c r="CR333" s="50"/>
      <c r="CS333" s="50"/>
      <c r="CT333" s="50"/>
      <c r="CU333" s="50"/>
      <c r="CV333" s="50"/>
      <c r="CW333" s="50"/>
      <c r="CX333" s="50"/>
      <c r="CY333" s="50"/>
      <c r="CZ333" s="50"/>
      <c r="DA333" s="50"/>
      <c r="DB333" s="50"/>
      <c r="DC333" s="50"/>
      <c r="DD333" s="50"/>
      <c r="DE333" s="50"/>
      <c r="DF333" s="50"/>
    </row>
    <row r="334" spans="2:110" x14ac:dyDescent="0.2">
      <c r="B334" s="173"/>
      <c r="D334" s="173"/>
      <c r="T334" s="50"/>
      <c r="U334" s="50"/>
      <c r="V334" s="50"/>
      <c r="W334" s="50"/>
      <c r="X334" s="50"/>
      <c r="Y334" s="50"/>
      <c r="Z334" s="149"/>
      <c r="AA334" s="238"/>
      <c r="AB334" s="50"/>
      <c r="AC334" s="50"/>
      <c r="AD334" s="50"/>
      <c r="AE334" s="50"/>
      <c r="AF334" s="50"/>
      <c r="AG334" s="50"/>
      <c r="AH334" s="50"/>
      <c r="AI334" s="50"/>
      <c r="AJ334" s="50"/>
      <c r="AK334" s="50"/>
      <c r="AL334" s="50"/>
      <c r="AM334" s="50"/>
      <c r="AN334" s="50"/>
      <c r="AO334" s="50"/>
      <c r="AP334" s="50"/>
      <c r="AQ334" s="50"/>
      <c r="AR334" s="50"/>
      <c r="AS334" s="50"/>
      <c r="AT334" s="50"/>
      <c r="AU334" s="50"/>
      <c r="AV334" s="50"/>
      <c r="AW334" s="50"/>
      <c r="AX334" s="50"/>
      <c r="AY334" s="50"/>
      <c r="AZ334" s="50"/>
      <c r="BA334" s="50"/>
      <c r="BB334" s="50"/>
      <c r="BC334" s="50"/>
      <c r="BD334" s="50"/>
      <c r="BE334" s="50"/>
      <c r="BF334" s="50"/>
      <c r="BG334" s="50"/>
      <c r="BH334" s="50"/>
      <c r="BI334" s="50"/>
      <c r="BJ334" s="50"/>
      <c r="BK334" s="50"/>
      <c r="BL334" s="50"/>
      <c r="BM334" s="50"/>
      <c r="BN334" s="50"/>
      <c r="BO334" s="50"/>
      <c r="BP334" s="50"/>
      <c r="BQ334" s="50"/>
      <c r="BR334" s="50"/>
      <c r="BS334" s="50"/>
      <c r="BT334" s="50"/>
      <c r="BU334" s="50"/>
      <c r="BV334" s="50"/>
      <c r="BW334" s="50"/>
      <c r="BX334" s="50"/>
      <c r="BY334" s="50"/>
      <c r="BZ334" s="50"/>
      <c r="CA334" s="50"/>
      <c r="CB334" s="50"/>
      <c r="CC334" s="50"/>
      <c r="CD334" s="50"/>
      <c r="CE334" s="50"/>
      <c r="CF334" s="50"/>
      <c r="CG334" s="50"/>
      <c r="CH334" s="50"/>
      <c r="CI334" s="50"/>
      <c r="CJ334" s="50"/>
      <c r="CK334" s="50"/>
      <c r="CL334" s="50"/>
      <c r="CM334" s="50"/>
      <c r="CN334" s="50"/>
      <c r="CO334" s="50"/>
      <c r="CP334" s="50"/>
      <c r="CQ334" s="50"/>
      <c r="CR334" s="50"/>
      <c r="CS334" s="50"/>
      <c r="CT334" s="50"/>
      <c r="CU334" s="50"/>
      <c r="CV334" s="50"/>
      <c r="CW334" s="50"/>
      <c r="CX334" s="50"/>
      <c r="CY334" s="50"/>
      <c r="CZ334" s="50"/>
      <c r="DA334" s="50"/>
      <c r="DB334" s="50"/>
      <c r="DC334" s="50"/>
      <c r="DD334" s="50"/>
      <c r="DE334" s="50"/>
      <c r="DF334" s="50"/>
    </row>
    <row r="335" spans="2:110" x14ac:dyDescent="0.2">
      <c r="B335" s="173"/>
      <c r="D335" s="173"/>
      <c r="T335" s="50"/>
      <c r="U335" s="50"/>
      <c r="V335" s="50"/>
      <c r="W335" s="50"/>
      <c r="X335" s="50"/>
      <c r="Y335" s="50"/>
      <c r="Z335" s="149"/>
      <c r="AA335" s="238"/>
      <c r="AB335" s="50"/>
      <c r="AC335" s="50"/>
      <c r="AD335" s="50"/>
      <c r="AE335" s="50"/>
      <c r="AF335" s="50"/>
      <c r="AG335" s="50"/>
      <c r="AH335" s="50"/>
      <c r="AI335" s="50"/>
      <c r="AJ335" s="50"/>
      <c r="AK335" s="50"/>
      <c r="AL335" s="50"/>
      <c r="AM335" s="50"/>
      <c r="AN335" s="50"/>
      <c r="AO335" s="50"/>
      <c r="AP335" s="50"/>
      <c r="AQ335" s="50"/>
      <c r="AR335" s="50"/>
      <c r="AS335" s="50"/>
      <c r="AT335" s="50"/>
      <c r="AU335" s="50"/>
      <c r="AV335" s="50"/>
      <c r="AW335" s="50"/>
      <c r="AX335" s="50"/>
      <c r="AY335" s="50"/>
      <c r="AZ335" s="50"/>
      <c r="BA335" s="50"/>
      <c r="BB335" s="50"/>
      <c r="BC335" s="50"/>
      <c r="BD335" s="50"/>
      <c r="BE335" s="50"/>
      <c r="BF335" s="50"/>
      <c r="BG335" s="50"/>
      <c r="BH335" s="50"/>
      <c r="BI335" s="50"/>
      <c r="BJ335" s="50"/>
      <c r="BK335" s="50"/>
      <c r="BL335" s="50"/>
      <c r="BM335" s="50"/>
      <c r="BN335" s="50"/>
      <c r="BO335" s="50"/>
      <c r="BP335" s="50"/>
      <c r="BQ335" s="50"/>
      <c r="BR335" s="50"/>
      <c r="BS335" s="50"/>
      <c r="BT335" s="50"/>
      <c r="BU335" s="50"/>
      <c r="BV335" s="50"/>
      <c r="BW335" s="50"/>
      <c r="BX335" s="50"/>
      <c r="BY335" s="50"/>
      <c r="BZ335" s="50"/>
      <c r="CA335" s="50"/>
      <c r="CB335" s="50"/>
      <c r="CC335" s="50"/>
      <c r="CD335" s="50"/>
      <c r="CE335" s="50"/>
      <c r="CF335" s="50"/>
      <c r="CG335" s="50"/>
      <c r="CH335" s="50"/>
      <c r="CI335" s="50"/>
      <c r="CJ335" s="50"/>
      <c r="CK335" s="50"/>
      <c r="CL335" s="50"/>
      <c r="CM335" s="50"/>
      <c r="CN335" s="50"/>
      <c r="CO335" s="50"/>
      <c r="CP335" s="50"/>
      <c r="CQ335" s="50"/>
      <c r="CR335" s="50"/>
      <c r="CS335" s="50"/>
      <c r="CT335" s="50"/>
      <c r="CU335" s="50"/>
      <c r="CV335" s="50"/>
      <c r="CW335" s="50"/>
      <c r="CX335" s="50"/>
      <c r="CY335" s="50"/>
      <c r="CZ335" s="50"/>
      <c r="DA335" s="50"/>
      <c r="DB335" s="50"/>
      <c r="DC335" s="50"/>
      <c r="DD335" s="50"/>
      <c r="DE335" s="50"/>
      <c r="DF335" s="50"/>
    </row>
    <row r="336" spans="2:110" x14ac:dyDescent="0.2">
      <c r="B336" s="173"/>
      <c r="D336" s="173"/>
      <c r="T336" s="50"/>
      <c r="U336" s="50"/>
      <c r="V336" s="50"/>
      <c r="W336" s="50"/>
      <c r="X336" s="50"/>
      <c r="Y336" s="50"/>
      <c r="Z336" s="149"/>
      <c r="AA336" s="238"/>
      <c r="AB336" s="50"/>
      <c r="AC336" s="50"/>
      <c r="AD336" s="50"/>
      <c r="AE336" s="50"/>
      <c r="AF336" s="50"/>
      <c r="AG336" s="50"/>
      <c r="AH336" s="50"/>
      <c r="AI336" s="50"/>
      <c r="AJ336" s="50"/>
      <c r="AK336" s="50"/>
      <c r="AL336" s="50"/>
      <c r="AM336" s="50"/>
      <c r="AN336" s="50"/>
      <c r="AO336" s="50"/>
      <c r="AP336" s="50"/>
      <c r="AQ336" s="50"/>
      <c r="AR336" s="50"/>
      <c r="AS336" s="50"/>
      <c r="AT336" s="50"/>
      <c r="AU336" s="50"/>
      <c r="AV336" s="50"/>
      <c r="AW336" s="50"/>
      <c r="AX336" s="50"/>
      <c r="AY336" s="50"/>
      <c r="AZ336" s="50"/>
      <c r="BA336" s="50"/>
      <c r="BB336" s="50"/>
      <c r="BC336" s="50"/>
      <c r="BD336" s="50"/>
      <c r="BE336" s="50"/>
      <c r="BF336" s="50"/>
      <c r="BG336" s="50"/>
      <c r="BH336" s="50"/>
      <c r="BI336" s="50"/>
      <c r="BJ336" s="50"/>
      <c r="BK336" s="50"/>
      <c r="BL336" s="50"/>
      <c r="BM336" s="50"/>
      <c r="BN336" s="50"/>
      <c r="BO336" s="50"/>
      <c r="BP336" s="50"/>
      <c r="BQ336" s="50"/>
      <c r="BR336" s="50"/>
      <c r="BS336" s="50"/>
      <c r="BT336" s="50"/>
      <c r="BU336" s="50"/>
      <c r="BV336" s="50"/>
      <c r="BW336" s="50"/>
      <c r="BX336" s="50"/>
      <c r="BY336" s="50"/>
      <c r="BZ336" s="50"/>
      <c r="CA336" s="50"/>
      <c r="CB336" s="50"/>
      <c r="CC336" s="50"/>
      <c r="CD336" s="50"/>
      <c r="CE336" s="50"/>
      <c r="CF336" s="50"/>
      <c r="CG336" s="50"/>
      <c r="CH336" s="50"/>
      <c r="CI336" s="50"/>
      <c r="CJ336" s="50"/>
      <c r="CK336" s="50"/>
      <c r="CL336" s="50"/>
      <c r="CM336" s="50"/>
      <c r="CN336" s="50"/>
      <c r="CO336" s="50"/>
      <c r="CP336" s="50"/>
      <c r="CQ336" s="50"/>
      <c r="CR336" s="50"/>
      <c r="CS336" s="50"/>
      <c r="CT336" s="50"/>
      <c r="CU336" s="50"/>
      <c r="CV336" s="50"/>
      <c r="CW336" s="50"/>
      <c r="CX336" s="50"/>
      <c r="CY336" s="50"/>
      <c r="CZ336" s="50"/>
      <c r="DA336" s="50"/>
      <c r="DB336" s="50"/>
      <c r="DC336" s="50"/>
      <c r="DD336" s="50"/>
      <c r="DE336" s="50"/>
      <c r="DF336" s="50"/>
    </row>
    <row r="337" spans="2:110" x14ac:dyDescent="0.2">
      <c r="B337" s="173"/>
      <c r="D337" s="173"/>
      <c r="T337" s="50"/>
      <c r="U337" s="50"/>
      <c r="V337" s="50"/>
      <c r="W337" s="50"/>
      <c r="X337" s="50"/>
      <c r="Y337" s="50"/>
      <c r="Z337" s="149"/>
      <c r="AA337" s="238"/>
      <c r="AB337" s="50"/>
      <c r="AC337" s="50"/>
      <c r="AD337" s="50"/>
      <c r="AE337" s="50"/>
      <c r="AF337" s="50"/>
      <c r="AG337" s="50"/>
      <c r="AH337" s="50"/>
      <c r="AI337" s="50"/>
      <c r="AJ337" s="50"/>
      <c r="AK337" s="50"/>
      <c r="AL337" s="50"/>
      <c r="AM337" s="50"/>
      <c r="AN337" s="50"/>
      <c r="AO337" s="50"/>
      <c r="AP337" s="50"/>
      <c r="AQ337" s="50"/>
      <c r="AR337" s="50"/>
      <c r="AS337" s="50"/>
      <c r="AT337" s="50"/>
      <c r="AU337" s="50"/>
      <c r="AV337" s="50"/>
      <c r="AW337" s="50"/>
      <c r="AX337" s="50"/>
      <c r="AY337" s="50"/>
      <c r="AZ337" s="50"/>
      <c r="BA337" s="50"/>
      <c r="BB337" s="50"/>
      <c r="BC337" s="50"/>
      <c r="BD337" s="50"/>
      <c r="BE337" s="50"/>
      <c r="BF337" s="50"/>
      <c r="BG337" s="50"/>
      <c r="BH337" s="50"/>
      <c r="BI337" s="50"/>
      <c r="BJ337" s="50"/>
      <c r="BK337" s="50"/>
      <c r="BL337" s="50"/>
      <c r="BM337" s="50"/>
      <c r="BN337" s="50"/>
      <c r="BO337" s="50"/>
      <c r="BP337" s="50"/>
      <c r="BQ337" s="50"/>
      <c r="BR337" s="50"/>
      <c r="BS337" s="50"/>
      <c r="BT337" s="50"/>
      <c r="BU337" s="50"/>
      <c r="BV337" s="50"/>
      <c r="BW337" s="50"/>
      <c r="BX337" s="50"/>
      <c r="BY337" s="50"/>
      <c r="BZ337" s="50"/>
      <c r="CA337" s="50"/>
      <c r="CB337" s="50"/>
      <c r="CC337" s="50"/>
      <c r="CD337" s="50"/>
      <c r="CE337" s="50"/>
      <c r="CF337" s="50"/>
      <c r="CG337" s="50"/>
      <c r="CH337" s="50"/>
      <c r="CI337" s="50"/>
      <c r="CJ337" s="50"/>
      <c r="CK337" s="50"/>
      <c r="CL337" s="50"/>
      <c r="CM337" s="50"/>
      <c r="CN337" s="50"/>
      <c r="CO337" s="50"/>
      <c r="CP337" s="50"/>
      <c r="CQ337" s="50"/>
      <c r="CR337" s="50"/>
      <c r="CS337" s="50"/>
      <c r="CT337" s="50"/>
      <c r="CU337" s="50"/>
      <c r="CV337" s="50"/>
      <c r="CW337" s="50"/>
      <c r="CX337" s="50"/>
      <c r="CY337" s="50"/>
      <c r="CZ337" s="50"/>
      <c r="DA337" s="50"/>
      <c r="DB337" s="50"/>
      <c r="DC337" s="50"/>
      <c r="DD337" s="50"/>
      <c r="DE337" s="50"/>
      <c r="DF337" s="50"/>
    </row>
    <row r="338" spans="2:110" x14ac:dyDescent="0.2">
      <c r="B338" s="173"/>
      <c r="D338" s="173"/>
      <c r="T338" s="50"/>
      <c r="U338" s="50"/>
      <c r="V338" s="50"/>
      <c r="W338" s="50"/>
      <c r="X338" s="50"/>
      <c r="Y338" s="50"/>
      <c r="Z338" s="149"/>
      <c r="AA338" s="238"/>
      <c r="AB338" s="50"/>
      <c r="AC338" s="50"/>
      <c r="AD338" s="50"/>
      <c r="AE338" s="50"/>
      <c r="AF338" s="50"/>
      <c r="AG338" s="50"/>
      <c r="AH338" s="50"/>
      <c r="AI338" s="50"/>
      <c r="AJ338" s="50"/>
      <c r="AK338" s="50"/>
      <c r="AL338" s="50"/>
      <c r="AM338" s="50"/>
      <c r="AN338" s="50"/>
      <c r="AO338" s="50"/>
      <c r="AP338" s="50"/>
      <c r="AQ338" s="50"/>
      <c r="AR338" s="50"/>
      <c r="AS338" s="50"/>
      <c r="AT338" s="50"/>
      <c r="AU338" s="50"/>
      <c r="AV338" s="50"/>
      <c r="AW338" s="50"/>
      <c r="AX338" s="50"/>
      <c r="AY338" s="50"/>
      <c r="AZ338" s="50"/>
      <c r="BA338" s="50"/>
      <c r="BB338" s="50"/>
      <c r="BC338" s="50"/>
      <c r="BD338" s="50"/>
      <c r="BE338" s="50"/>
      <c r="BF338" s="50"/>
      <c r="BG338" s="50"/>
      <c r="BH338" s="50"/>
      <c r="BI338" s="50"/>
      <c r="BJ338" s="50"/>
      <c r="BK338" s="50"/>
      <c r="BL338" s="50"/>
      <c r="BM338" s="50"/>
      <c r="BN338" s="50"/>
      <c r="BO338" s="50"/>
      <c r="BP338" s="50"/>
      <c r="BQ338" s="50"/>
      <c r="BR338" s="50"/>
      <c r="BS338" s="50"/>
      <c r="BT338" s="50"/>
      <c r="BU338" s="50"/>
      <c r="BV338" s="50"/>
      <c r="BW338" s="50"/>
      <c r="BX338" s="50"/>
      <c r="BY338" s="50"/>
      <c r="BZ338" s="50"/>
      <c r="CA338" s="50"/>
      <c r="CB338" s="50"/>
      <c r="CC338" s="50"/>
      <c r="CD338" s="50"/>
      <c r="CE338" s="50"/>
      <c r="CF338" s="50"/>
      <c r="CG338" s="50"/>
      <c r="CH338" s="50"/>
      <c r="CI338" s="50"/>
      <c r="CJ338" s="50"/>
      <c r="CK338" s="50"/>
      <c r="CL338" s="50"/>
      <c r="CM338" s="50"/>
      <c r="CN338" s="50"/>
      <c r="CO338" s="50"/>
      <c r="CP338" s="50"/>
      <c r="CQ338" s="50"/>
      <c r="CR338" s="50"/>
      <c r="CS338" s="50"/>
      <c r="CT338" s="50"/>
      <c r="CU338" s="50"/>
      <c r="CV338" s="50"/>
      <c r="CW338" s="50"/>
      <c r="CX338" s="50"/>
      <c r="CY338" s="50"/>
      <c r="CZ338" s="50"/>
      <c r="DA338" s="50"/>
      <c r="DB338" s="50"/>
      <c r="DC338" s="50"/>
      <c r="DD338" s="50"/>
      <c r="DE338" s="50"/>
      <c r="DF338" s="50"/>
    </row>
    <row r="339" spans="2:110" x14ac:dyDescent="0.2">
      <c r="B339" s="173"/>
      <c r="D339" s="173"/>
      <c r="T339" s="50"/>
      <c r="U339" s="50"/>
      <c r="V339" s="50"/>
      <c r="W339" s="50"/>
      <c r="X339" s="50"/>
      <c r="Y339" s="50"/>
      <c r="Z339" s="149"/>
      <c r="AA339" s="238"/>
      <c r="AB339" s="50"/>
      <c r="AC339" s="50"/>
      <c r="AD339" s="50"/>
      <c r="AE339" s="50"/>
      <c r="AF339" s="50"/>
      <c r="AG339" s="50"/>
      <c r="AH339" s="50"/>
      <c r="AI339" s="50"/>
      <c r="AJ339" s="50"/>
      <c r="AK339" s="50"/>
      <c r="AL339" s="50"/>
      <c r="AM339" s="50"/>
      <c r="AN339" s="50"/>
      <c r="AO339" s="50"/>
      <c r="AP339" s="50"/>
      <c r="AQ339" s="50"/>
      <c r="AR339" s="50"/>
      <c r="AS339" s="50"/>
      <c r="AT339" s="50"/>
      <c r="AU339" s="50"/>
      <c r="AV339" s="50"/>
      <c r="AW339" s="50"/>
      <c r="AX339" s="50"/>
      <c r="AY339" s="50"/>
      <c r="AZ339" s="50"/>
      <c r="BA339" s="50"/>
      <c r="BB339" s="50"/>
      <c r="BC339" s="50"/>
      <c r="BD339" s="50"/>
      <c r="BE339" s="50"/>
      <c r="BF339" s="50"/>
      <c r="BG339" s="50"/>
      <c r="BH339" s="50"/>
      <c r="BI339" s="50"/>
      <c r="BJ339" s="50"/>
      <c r="BK339" s="50"/>
      <c r="BL339" s="50"/>
      <c r="BM339" s="50"/>
      <c r="BN339" s="50"/>
      <c r="BO339" s="50"/>
      <c r="BP339" s="50"/>
      <c r="BQ339" s="50"/>
      <c r="BR339" s="50"/>
      <c r="BS339" s="50"/>
      <c r="BT339" s="50"/>
      <c r="BU339" s="50"/>
      <c r="BV339" s="50"/>
      <c r="BW339" s="50"/>
      <c r="BX339" s="50"/>
      <c r="BY339" s="50"/>
      <c r="BZ339" s="50"/>
      <c r="CA339" s="50"/>
      <c r="CB339" s="50"/>
      <c r="CC339" s="50"/>
      <c r="CD339" s="50"/>
      <c r="CE339" s="50"/>
      <c r="CF339" s="50"/>
      <c r="CG339" s="50"/>
      <c r="CH339" s="50"/>
      <c r="CI339" s="50"/>
      <c r="CJ339" s="50"/>
      <c r="CK339" s="50"/>
      <c r="CL339" s="50"/>
      <c r="CM339" s="50"/>
      <c r="CN339" s="50"/>
      <c r="CO339" s="50"/>
      <c r="CP339" s="50"/>
      <c r="CQ339" s="50"/>
      <c r="CR339" s="50"/>
      <c r="CS339" s="50"/>
      <c r="CT339" s="50"/>
      <c r="CU339" s="50"/>
      <c r="CV339" s="50"/>
      <c r="CW339" s="50"/>
      <c r="CX339" s="50"/>
      <c r="CY339" s="50"/>
      <c r="CZ339" s="50"/>
      <c r="DA339" s="50"/>
      <c r="DB339" s="50"/>
      <c r="DC339" s="50"/>
      <c r="DD339" s="50"/>
      <c r="DE339" s="50"/>
      <c r="DF339" s="50"/>
    </row>
    <row r="340" spans="2:110" x14ac:dyDescent="0.2">
      <c r="B340" s="173"/>
      <c r="D340" s="173"/>
      <c r="T340" s="50"/>
      <c r="U340" s="50"/>
      <c r="V340" s="50"/>
      <c r="W340" s="50"/>
      <c r="X340" s="50"/>
      <c r="Y340" s="50"/>
      <c r="Z340" s="149"/>
      <c r="AA340" s="238"/>
      <c r="AB340" s="50"/>
      <c r="AC340" s="50"/>
      <c r="AD340" s="50"/>
      <c r="AE340" s="50"/>
      <c r="AF340" s="50"/>
      <c r="AG340" s="50"/>
      <c r="AH340" s="50"/>
      <c r="AI340" s="50"/>
      <c r="AJ340" s="50"/>
      <c r="AK340" s="50"/>
      <c r="AL340" s="50"/>
      <c r="AM340" s="50"/>
      <c r="AN340" s="50"/>
      <c r="AO340" s="50"/>
      <c r="AP340" s="50"/>
      <c r="AQ340" s="50"/>
      <c r="AR340" s="50"/>
      <c r="AS340" s="50"/>
      <c r="AT340" s="50"/>
      <c r="AU340" s="50"/>
      <c r="AV340" s="50"/>
      <c r="AW340" s="50"/>
      <c r="AX340" s="50"/>
      <c r="AY340" s="50"/>
      <c r="AZ340" s="50"/>
      <c r="BA340" s="50"/>
      <c r="BB340" s="50"/>
      <c r="BC340" s="50"/>
      <c r="BD340" s="50"/>
      <c r="BE340" s="50"/>
      <c r="BF340" s="50"/>
      <c r="BG340" s="50"/>
      <c r="BH340" s="50"/>
      <c r="BI340" s="50"/>
      <c r="BJ340" s="50"/>
      <c r="BK340" s="50"/>
      <c r="BL340" s="50"/>
      <c r="BM340" s="50"/>
      <c r="BN340" s="50"/>
      <c r="BO340" s="50"/>
      <c r="BP340" s="50"/>
      <c r="BQ340" s="50"/>
      <c r="BR340" s="50"/>
      <c r="BS340" s="50"/>
      <c r="BT340" s="50"/>
      <c r="BU340" s="50"/>
      <c r="BV340" s="50"/>
      <c r="BW340" s="50"/>
      <c r="BX340" s="50"/>
      <c r="BY340" s="50"/>
      <c r="BZ340" s="50"/>
      <c r="CA340" s="50"/>
      <c r="CB340" s="50"/>
      <c r="CC340" s="50"/>
      <c r="CD340" s="50"/>
      <c r="CE340" s="50"/>
      <c r="CF340" s="50"/>
      <c r="CG340" s="50"/>
      <c r="CH340" s="50"/>
      <c r="CI340" s="50"/>
      <c r="CJ340" s="50"/>
      <c r="CK340" s="50"/>
      <c r="CL340" s="50"/>
      <c r="CM340" s="50"/>
      <c r="CN340" s="50"/>
      <c r="CO340" s="50"/>
      <c r="CP340" s="50"/>
      <c r="CQ340" s="50"/>
      <c r="CR340" s="50"/>
      <c r="CS340" s="50"/>
      <c r="CT340" s="50"/>
      <c r="CU340" s="50"/>
      <c r="CV340" s="50"/>
      <c r="CW340" s="50"/>
      <c r="CX340" s="50"/>
      <c r="CY340" s="50"/>
      <c r="CZ340" s="50"/>
      <c r="DA340" s="50"/>
      <c r="DB340" s="50"/>
      <c r="DC340" s="50"/>
      <c r="DD340" s="50"/>
      <c r="DE340" s="50"/>
      <c r="DF340" s="50"/>
    </row>
    <row r="341" spans="2:110" x14ac:dyDescent="0.2">
      <c r="B341" s="173"/>
      <c r="D341" s="173"/>
      <c r="T341" s="50"/>
      <c r="U341" s="50"/>
      <c r="V341" s="50"/>
      <c r="W341" s="50"/>
      <c r="X341" s="50"/>
      <c r="Y341" s="50"/>
      <c r="Z341" s="149"/>
      <c r="AA341" s="238"/>
      <c r="AB341" s="50"/>
      <c r="AC341" s="50"/>
      <c r="AD341" s="50"/>
      <c r="AE341" s="50"/>
      <c r="AF341" s="50"/>
      <c r="AG341" s="50"/>
      <c r="AH341" s="50"/>
      <c r="AI341" s="50"/>
      <c r="AJ341" s="50"/>
      <c r="AK341" s="50"/>
      <c r="AL341" s="50"/>
      <c r="AM341" s="50"/>
      <c r="AN341" s="50"/>
      <c r="AO341" s="50"/>
      <c r="AP341" s="50"/>
      <c r="AQ341" s="50"/>
      <c r="AR341" s="50"/>
      <c r="AS341" s="50"/>
      <c r="AT341" s="50"/>
      <c r="AU341" s="50"/>
      <c r="AV341" s="50"/>
      <c r="AW341" s="50"/>
      <c r="AX341" s="50"/>
      <c r="AY341" s="50"/>
      <c r="AZ341" s="50"/>
      <c r="BA341" s="50"/>
      <c r="BB341" s="50"/>
      <c r="BC341" s="50"/>
      <c r="BD341" s="50"/>
      <c r="BE341" s="50"/>
      <c r="BF341" s="50"/>
      <c r="BG341" s="50"/>
      <c r="BH341" s="50"/>
      <c r="BI341" s="50"/>
      <c r="BJ341" s="50"/>
      <c r="BK341" s="50"/>
      <c r="BL341" s="50"/>
      <c r="BM341" s="50"/>
      <c r="BN341" s="50"/>
      <c r="BO341" s="50"/>
      <c r="BP341" s="50"/>
      <c r="BQ341" s="50"/>
      <c r="BR341" s="50"/>
      <c r="BS341" s="50"/>
      <c r="BT341" s="50"/>
      <c r="BU341" s="50"/>
      <c r="BV341" s="50"/>
      <c r="BW341" s="50"/>
      <c r="BX341" s="50"/>
      <c r="BY341" s="50"/>
      <c r="BZ341" s="50"/>
      <c r="CA341" s="50"/>
      <c r="CB341" s="50"/>
      <c r="CC341" s="50"/>
      <c r="CD341" s="50"/>
      <c r="CE341" s="50"/>
      <c r="CF341" s="50"/>
      <c r="CG341" s="50"/>
      <c r="CH341" s="50"/>
      <c r="CI341" s="50"/>
      <c r="CJ341" s="50"/>
      <c r="CK341" s="50"/>
      <c r="CL341" s="50"/>
      <c r="CM341" s="50"/>
      <c r="CN341" s="50"/>
      <c r="CO341" s="50"/>
      <c r="CP341" s="50"/>
      <c r="CQ341" s="50"/>
      <c r="CR341" s="50"/>
      <c r="CS341" s="50"/>
      <c r="CT341" s="50"/>
      <c r="CU341" s="50"/>
      <c r="CV341" s="50"/>
      <c r="CW341" s="50"/>
      <c r="CX341" s="50"/>
      <c r="CY341" s="50"/>
      <c r="CZ341" s="50"/>
      <c r="DA341" s="50"/>
      <c r="DB341" s="50"/>
      <c r="DC341" s="50"/>
      <c r="DD341" s="50"/>
      <c r="DE341" s="50"/>
      <c r="DF341" s="50"/>
    </row>
    <row r="342" spans="2:110" x14ac:dyDescent="0.2">
      <c r="B342" s="173"/>
      <c r="D342" s="173"/>
      <c r="T342" s="50"/>
      <c r="U342" s="50"/>
      <c r="V342" s="50"/>
      <c r="W342" s="50"/>
      <c r="X342" s="50"/>
      <c r="Y342" s="50"/>
      <c r="Z342" s="149"/>
      <c r="AA342" s="238"/>
      <c r="AB342" s="50"/>
      <c r="AC342" s="50"/>
      <c r="AD342" s="50"/>
      <c r="AE342" s="50"/>
      <c r="AF342" s="50"/>
      <c r="AG342" s="50"/>
      <c r="AH342" s="50"/>
      <c r="AI342" s="50"/>
      <c r="AJ342" s="50"/>
      <c r="AK342" s="50"/>
      <c r="AL342" s="50"/>
      <c r="AM342" s="50"/>
      <c r="AN342" s="50"/>
      <c r="AO342" s="50"/>
      <c r="AP342" s="50"/>
      <c r="AQ342" s="50"/>
      <c r="AR342" s="50"/>
      <c r="AS342" s="50"/>
      <c r="AT342" s="50"/>
      <c r="AU342" s="50"/>
      <c r="AV342" s="50"/>
      <c r="AW342" s="50"/>
      <c r="AX342" s="50"/>
      <c r="AY342" s="50"/>
      <c r="AZ342" s="50"/>
      <c r="BA342" s="50"/>
      <c r="BB342" s="50"/>
      <c r="BC342" s="50"/>
      <c r="BD342" s="50"/>
      <c r="BE342" s="50"/>
      <c r="BF342" s="50"/>
      <c r="BG342" s="50"/>
      <c r="BH342" s="50"/>
      <c r="BI342" s="50"/>
      <c r="BJ342" s="50"/>
      <c r="BK342" s="50"/>
      <c r="BL342" s="50"/>
      <c r="BM342" s="50"/>
      <c r="BN342" s="50"/>
      <c r="BO342" s="50"/>
      <c r="BP342" s="50"/>
      <c r="BQ342" s="50"/>
      <c r="BR342" s="50"/>
      <c r="BS342" s="50"/>
      <c r="BT342" s="50"/>
      <c r="BU342" s="50"/>
      <c r="BV342" s="50"/>
      <c r="BW342" s="50"/>
      <c r="BX342" s="50"/>
      <c r="BY342" s="50"/>
      <c r="BZ342" s="50"/>
      <c r="CA342" s="50"/>
      <c r="CB342" s="50"/>
      <c r="CC342" s="50"/>
      <c r="CD342" s="50"/>
      <c r="CE342" s="50"/>
      <c r="CF342" s="50"/>
      <c r="CG342" s="50"/>
      <c r="CH342" s="50"/>
      <c r="CI342" s="50"/>
      <c r="CJ342" s="50"/>
      <c r="CK342" s="50"/>
      <c r="CL342" s="50"/>
      <c r="CM342" s="50"/>
      <c r="CN342" s="50"/>
      <c r="CO342" s="50"/>
      <c r="CP342" s="50"/>
      <c r="CQ342" s="50"/>
      <c r="CR342" s="50"/>
      <c r="CS342" s="50"/>
      <c r="CT342" s="50"/>
      <c r="CU342" s="50"/>
      <c r="CV342" s="50"/>
      <c r="CW342" s="50"/>
      <c r="CX342" s="50"/>
      <c r="CY342" s="50"/>
      <c r="CZ342" s="50"/>
      <c r="DA342" s="50"/>
      <c r="DB342" s="50"/>
      <c r="DC342" s="50"/>
      <c r="DD342" s="50"/>
      <c r="DE342" s="50"/>
      <c r="DF342" s="50"/>
    </row>
    <row r="343" spans="2:110" x14ac:dyDescent="0.2">
      <c r="B343" s="173"/>
      <c r="D343" s="173"/>
      <c r="T343" s="50"/>
      <c r="U343" s="50"/>
      <c r="V343" s="50"/>
      <c r="W343" s="50"/>
      <c r="X343" s="50"/>
      <c r="Y343" s="50"/>
      <c r="Z343" s="149"/>
      <c r="AA343" s="238"/>
      <c r="AB343" s="50"/>
      <c r="AC343" s="50"/>
      <c r="AD343" s="50"/>
      <c r="AE343" s="50"/>
      <c r="AF343" s="50"/>
      <c r="AG343" s="50"/>
      <c r="AH343" s="50"/>
      <c r="AI343" s="50"/>
      <c r="AJ343" s="50"/>
      <c r="AK343" s="50"/>
      <c r="AL343" s="50"/>
      <c r="AM343" s="50"/>
      <c r="AN343" s="50"/>
      <c r="AO343" s="50"/>
      <c r="AP343" s="50"/>
      <c r="AQ343" s="50"/>
      <c r="AR343" s="50"/>
      <c r="AS343" s="50"/>
      <c r="AT343" s="50"/>
      <c r="AU343" s="50"/>
      <c r="AV343" s="50"/>
      <c r="AW343" s="50"/>
      <c r="AX343" s="50"/>
      <c r="AY343" s="50"/>
      <c r="AZ343" s="50"/>
      <c r="BA343" s="50"/>
      <c r="BB343" s="50"/>
      <c r="BC343" s="50"/>
      <c r="BD343" s="50"/>
      <c r="BE343" s="50"/>
      <c r="BF343" s="50"/>
      <c r="BG343" s="50"/>
      <c r="BH343" s="50"/>
      <c r="BI343" s="50"/>
      <c r="BJ343" s="50"/>
      <c r="BK343" s="50"/>
      <c r="BL343" s="50"/>
      <c r="BM343" s="50"/>
      <c r="BN343" s="50"/>
      <c r="BO343" s="50"/>
      <c r="BP343" s="50"/>
      <c r="BQ343" s="50"/>
      <c r="BR343" s="50"/>
      <c r="BS343" s="50"/>
      <c r="BT343" s="50"/>
      <c r="BU343" s="50"/>
      <c r="BV343" s="50"/>
      <c r="BW343" s="50"/>
      <c r="BX343" s="50"/>
      <c r="BY343" s="50"/>
      <c r="BZ343" s="50"/>
      <c r="CA343" s="50"/>
      <c r="CB343" s="50"/>
      <c r="CC343" s="50"/>
      <c r="CD343" s="50"/>
      <c r="CE343" s="50"/>
      <c r="CF343" s="50"/>
      <c r="CG343" s="50"/>
      <c r="CH343" s="50"/>
      <c r="CI343" s="50"/>
      <c r="CJ343" s="50"/>
      <c r="CK343" s="50"/>
      <c r="CL343" s="50"/>
      <c r="CM343" s="50"/>
      <c r="CN343" s="50"/>
      <c r="CO343" s="50"/>
      <c r="CP343" s="50"/>
      <c r="CQ343" s="50"/>
      <c r="CR343" s="50"/>
      <c r="CS343" s="50"/>
      <c r="CT343" s="50"/>
      <c r="CU343" s="50"/>
      <c r="CV343" s="50"/>
      <c r="CW343" s="50"/>
      <c r="CX343" s="50"/>
      <c r="CY343" s="50"/>
      <c r="CZ343" s="50"/>
      <c r="DA343" s="50"/>
      <c r="DB343" s="50"/>
      <c r="DC343" s="50"/>
      <c r="DD343" s="50"/>
      <c r="DE343" s="50"/>
      <c r="DF343" s="50"/>
    </row>
    <row r="344" spans="2:110" x14ac:dyDescent="0.2">
      <c r="B344" s="173"/>
      <c r="D344" s="173"/>
      <c r="T344" s="50"/>
      <c r="U344" s="50"/>
      <c r="V344" s="50"/>
      <c r="W344" s="50"/>
      <c r="X344" s="50"/>
      <c r="Y344" s="50"/>
      <c r="Z344" s="149"/>
      <c r="AA344" s="238"/>
      <c r="AB344" s="50"/>
      <c r="AC344" s="50"/>
      <c r="AD344" s="50"/>
      <c r="AE344" s="50"/>
      <c r="AF344" s="50"/>
      <c r="AG344" s="50"/>
      <c r="AH344" s="50"/>
      <c r="AI344" s="50"/>
      <c r="AJ344" s="50"/>
      <c r="AK344" s="50"/>
      <c r="AL344" s="50"/>
      <c r="AM344" s="50"/>
      <c r="AN344" s="50"/>
      <c r="AO344" s="50"/>
      <c r="AP344" s="50"/>
      <c r="AQ344" s="50"/>
      <c r="AR344" s="50"/>
      <c r="AS344" s="50"/>
      <c r="AT344" s="50"/>
      <c r="AU344" s="50"/>
      <c r="AV344" s="50"/>
      <c r="AW344" s="50"/>
      <c r="AX344" s="50"/>
      <c r="AY344" s="50"/>
      <c r="AZ344" s="50"/>
      <c r="BA344" s="50"/>
      <c r="BB344" s="50"/>
      <c r="BC344" s="50"/>
      <c r="BD344" s="50"/>
      <c r="BE344" s="50"/>
      <c r="BF344" s="50"/>
      <c r="BG344" s="50"/>
      <c r="BH344" s="50"/>
      <c r="BI344" s="50"/>
      <c r="BJ344" s="50"/>
      <c r="BK344" s="50"/>
      <c r="BL344" s="50"/>
      <c r="BM344" s="50"/>
      <c r="BN344" s="50"/>
      <c r="BO344" s="50"/>
      <c r="BP344" s="50"/>
      <c r="BQ344" s="50"/>
      <c r="BR344" s="50"/>
      <c r="BS344" s="50"/>
      <c r="BT344" s="50"/>
      <c r="BU344" s="50"/>
      <c r="BV344" s="50"/>
      <c r="BW344" s="50"/>
      <c r="BX344" s="50"/>
      <c r="BY344" s="50"/>
      <c r="BZ344" s="50"/>
      <c r="CA344" s="50"/>
      <c r="CB344" s="50"/>
      <c r="CC344" s="50"/>
      <c r="CD344" s="50"/>
      <c r="CE344" s="50"/>
      <c r="CF344" s="50"/>
      <c r="CG344" s="50"/>
      <c r="CH344" s="50"/>
      <c r="CI344" s="50"/>
      <c r="CJ344" s="50"/>
      <c r="CK344" s="50"/>
      <c r="CL344" s="50"/>
      <c r="CM344" s="50"/>
      <c r="CN344" s="50"/>
      <c r="CO344" s="50"/>
      <c r="CP344" s="50"/>
      <c r="CQ344" s="50"/>
      <c r="CR344" s="50"/>
      <c r="CS344" s="50"/>
      <c r="CT344" s="50"/>
      <c r="CU344" s="50"/>
      <c r="CV344" s="50"/>
      <c r="CW344" s="50"/>
      <c r="CX344" s="50"/>
      <c r="CY344" s="50"/>
      <c r="CZ344" s="50"/>
      <c r="DA344" s="50"/>
      <c r="DB344" s="50"/>
      <c r="DC344" s="50"/>
      <c r="DD344" s="50"/>
      <c r="DE344" s="50"/>
      <c r="DF344" s="50"/>
    </row>
    <row r="345" spans="2:110" x14ac:dyDescent="0.2">
      <c r="B345" s="173"/>
      <c r="D345" s="173"/>
      <c r="T345" s="50"/>
      <c r="U345" s="50"/>
      <c r="V345" s="50"/>
      <c r="W345" s="50"/>
      <c r="X345" s="50"/>
      <c r="Y345" s="50"/>
      <c r="Z345" s="149"/>
      <c r="AA345" s="238"/>
      <c r="AB345" s="50"/>
      <c r="AC345" s="50"/>
      <c r="AD345" s="50"/>
      <c r="AE345" s="50"/>
      <c r="AF345" s="50"/>
      <c r="AG345" s="50"/>
      <c r="AH345" s="50"/>
      <c r="AI345" s="50"/>
      <c r="AJ345" s="50"/>
      <c r="AK345" s="50"/>
      <c r="AL345" s="50"/>
      <c r="AM345" s="50"/>
      <c r="AN345" s="50"/>
      <c r="AO345" s="50"/>
      <c r="AP345" s="50"/>
      <c r="AQ345" s="50"/>
      <c r="AR345" s="50"/>
      <c r="AS345" s="50"/>
      <c r="AT345" s="50"/>
      <c r="AU345" s="50"/>
      <c r="AV345" s="50"/>
      <c r="AW345" s="50"/>
      <c r="AX345" s="50"/>
      <c r="AY345" s="50"/>
      <c r="AZ345" s="50"/>
      <c r="BA345" s="50"/>
      <c r="BB345" s="50"/>
      <c r="BC345" s="50"/>
      <c r="BD345" s="50"/>
      <c r="BE345" s="50"/>
      <c r="BF345" s="50"/>
      <c r="BG345" s="50"/>
      <c r="BH345" s="50"/>
      <c r="BI345" s="50"/>
      <c r="BJ345" s="50"/>
      <c r="BK345" s="50"/>
      <c r="BL345" s="50"/>
      <c r="BM345" s="50"/>
      <c r="BN345" s="50"/>
      <c r="BO345" s="50"/>
      <c r="BP345" s="50"/>
      <c r="BQ345" s="50"/>
      <c r="BR345" s="50"/>
      <c r="BS345" s="50"/>
      <c r="BT345" s="50"/>
      <c r="BU345" s="50"/>
      <c r="BV345" s="50"/>
      <c r="BW345" s="50"/>
      <c r="BX345" s="50"/>
      <c r="BY345" s="50"/>
      <c r="BZ345" s="50"/>
      <c r="CA345" s="50"/>
      <c r="CB345" s="50"/>
      <c r="CC345" s="50"/>
      <c r="CD345" s="50"/>
      <c r="CE345" s="50"/>
      <c r="CF345" s="50"/>
      <c r="CG345" s="50"/>
      <c r="CH345" s="50"/>
      <c r="CI345" s="50"/>
      <c r="CJ345" s="50"/>
      <c r="CK345" s="50"/>
      <c r="CL345" s="50"/>
      <c r="CM345" s="50"/>
      <c r="CN345" s="50"/>
      <c r="CO345" s="50"/>
      <c r="CP345" s="50"/>
      <c r="CQ345" s="50"/>
      <c r="CR345" s="50"/>
      <c r="CS345" s="50"/>
      <c r="CT345" s="50"/>
      <c r="CU345" s="50"/>
      <c r="CV345" s="50"/>
      <c r="CW345" s="50"/>
      <c r="CX345" s="50"/>
      <c r="CY345" s="50"/>
      <c r="CZ345" s="50"/>
      <c r="DA345" s="50"/>
      <c r="DB345" s="50"/>
      <c r="DC345" s="50"/>
      <c r="DD345" s="50"/>
      <c r="DE345" s="50"/>
      <c r="DF345" s="50"/>
    </row>
    <row r="346" spans="2:110" x14ac:dyDescent="0.2">
      <c r="B346" s="173"/>
      <c r="D346" s="173"/>
      <c r="T346" s="50"/>
      <c r="U346" s="50"/>
      <c r="V346" s="50"/>
      <c r="W346" s="50"/>
      <c r="X346" s="50"/>
      <c r="Y346" s="50"/>
      <c r="Z346" s="149"/>
      <c r="AA346" s="238"/>
      <c r="AB346" s="50"/>
      <c r="AC346" s="50"/>
      <c r="AD346" s="50"/>
      <c r="AE346" s="50"/>
      <c r="AF346" s="50"/>
      <c r="AG346" s="50"/>
      <c r="AH346" s="50"/>
      <c r="AI346" s="50"/>
      <c r="AJ346" s="50"/>
      <c r="AK346" s="50"/>
      <c r="AL346" s="50"/>
      <c r="AM346" s="50"/>
      <c r="AN346" s="50"/>
      <c r="AO346" s="50"/>
      <c r="AP346" s="50"/>
      <c r="AQ346" s="50"/>
      <c r="AR346" s="50"/>
      <c r="AS346" s="50"/>
      <c r="AT346" s="50"/>
      <c r="AU346" s="50"/>
      <c r="AV346" s="50"/>
      <c r="AW346" s="50"/>
      <c r="AX346" s="50"/>
      <c r="AY346" s="50"/>
      <c r="AZ346" s="50"/>
      <c r="BA346" s="50"/>
      <c r="BB346" s="50"/>
      <c r="BC346" s="50"/>
      <c r="BD346" s="50"/>
      <c r="BE346" s="50"/>
      <c r="BF346" s="50"/>
      <c r="BG346" s="50"/>
      <c r="BH346" s="50"/>
      <c r="BI346" s="50"/>
      <c r="BJ346" s="50"/>
      <c r="BK346" s="50"/>
      <c r="BL346" s="50"/>
      <c r="BM346" s="50"/>
      <c r="BN346" s="50"/>
      <c r="BO346" s="50"/>
      <c r="BP346" s="50"/>
      <c r="BQ346" s="50"/>
      <c r="BR346" s="50"/>
      <c r="BS346" s="50"/>
      <c r="BT346" s="50"/>
      <c r="BU346" s="50"/>
      <c r="BV346" s="50"/>
      <c r="BW346" s="50"/>
      <c r="BX346" s="50"/>
      <c r="BY346" s="50"/>
      <c r="BZ346" s="50"/>
      <c r="CA346" s="50"/>
      <c r="CB346" s="50"/>
      <c r="CC346" s="50"/>
      <c r="CD346" s="50"/>
      <c r="CE346" s="50"/>
      <c r="CF346" s="50"/>
      <c r="CG346" s="50"/>
      <c r="CH346" s="50"/>
      <c r="CI346" s="50"/>
      <c r="CJ346" s="50"/>
      <c r="CK346" s="50"/>
      <c r="CL346" s="50"/>
      <c r="CM346" s="50"/>
      <c r="CN346" s="50"/>
      <c r="CO346" s="50"/>
      <c r="CP346" s="50"/>
      <c r="CQ346" s="50"/>
      <c r="CR346" s="50"/>
      <c r="CS346" s="50"/>
      <c r="CT346" s="50"/>
      <c r="CU346" s="50"/>
      <c r="CV346" s="50"/>
      <c r="CW346" s="50"/>
      <c r="CX346" s="50"/>
      <c r="CY346" s="50"/>
      <c r="CZ346" s="50"/>
      <c r="DA346" s="50"/>
      <c r="DB346" s="50"/>
      <c r="DC346" s="50"/>
      <c r="DD346" s="50"/>
      <c r="DE346" s="50"/>
      <c r="DF346" s="50"/>
    </row>
    <row r="347" spans="2:110" x14ac:dyDescent="0.2">
      <c r="B347" s="173"/>
      <c r="D347" s="173"/>
      <c r="T347" s="50"/>
      <c r="U347" s="50"/>
      <c r="V347" s="50"/>
      <c r="W347" s="50"/>
      <c r="X347" s="50"/>
      <c r="Y347" s="50"/>
      <c r="Z347" s="149"/>
      <c r="AA347" s="238"/>
      <c r="AB347" s="50"/>
      <c r="AC347" s="50"/>
      <c r="AD347" s="50"/>
      <c r="AE347" s="50"/>
      <c r="AF347" s="50"/>
      <c r="AG347" s="50"/>
      <c r="AH347" s="50"/>
      <c r="AI347" s="50"/>
      <c r="AJ347" s="50"/>
      <c r="AK347" s="50"/>
      <c r="AL347" s="50"/>
      <c r="AM347" s="50"/>
      <c r="AN347" s="50"/>
      <c r="AO347" s="50"/>
      <c r="AP347" s="50"/>
      <c r="AQ347" s="50"/>
      <c r="AR347" s="50"/>
      <c r="AS347" s="50"/>
      <c r="AT347" s="50"/>
      <c r="AU347" s="50"/>
      <c r="AV347" s="50"/>
      <c r="AW347" s="50"/>
      <c r="AX347" s="50"/>
      <c r="AY347" s="50"/>
      <c r="AZ347" s="50"/>
      <c r="BA347" s="50"/>
      <c r="BB347" s="50"/>
      <c r="BC347" s="50"/>
      <c r="BD347" s="50"/>
      <c r="BE347" s="50"/>
      <c r="BF347" s="50"/>
      <c r="BG347" s="50"/>
      <c r="BH347" s="50"/>
      <c r="BI347" s="50"/>
      <c r="BJ347" s="50"/>
      <c r="BK347" s="50"/>
      <c r="BL347" s="50"/>
      <c r="BM347" s="50"/>
      <c r="BN347" s="50"/>
      <c r="BO347" s="50"/>
      <c r="BP347" s="50"/>
      <c r="BQ347" s="50"/>
      <c r="BR347" s="50"/>
      <c r="BS347" s="50"/>
      <c r="BT347" s="50"/>
      <c r="BU347" s="50"/>
      <c r="BV347" s="50"/>
      <c r="BW347" s="50"/>
      <c r="BX347" s="50"/>
      <c r="BY347" s="50"/>
      <c r="BZ347" s="50"/>
      <c r="CA347" s="50"/>
      <c r="CB347" s="50"/>
      <c r="CC347" s="50"/>
      <c r="CD347" s="50"/>
      <c r="CE347" s="50"/>
      <c r="CF347" s="50"/>
      <c r="CG347" s="50"/>
      <c r="CH347" s="50"/>
      <c r="CI347" s="50"/>
      <c r="CJ347" s="50"/>
      <c r="CK347" s="50"/>
      <c r="CL347" s="50"/>
      <c r="CM347" s="50"/>
      <c r="CN347" s="50"/>
      <c r="CO347" s="50"/>
      <c r="CP347" s="50"/>
      <c r="CQ347" s="50"/>
      <c r="CR347" s="50"/>
      <c r="CS347" s="50"/>
      <c r="CT347" s="50"/>
      <c r="CU347" s="50"/>
      <c r="CV347" s="50"/>
      <c r="CW347" s="50"/>
      <c r="CX347" s="50"/>
      <c r="CY347" s="50"/>
      <c r="CZ347" s="50"/>
      <c r="DA347" s="50"/>
      <c r="DB347" s="50"/>
      <c r="DC347" s="50"/>
      <c r="DD347" s="50"/>
      <c r="DE347" s="50"/>
      <c r="DF347" s="50"/>
    </row>
    <row r="348" spans="2:110" x14ac:dyDescent="0.2">
      <c r="B348" s="173"/>
      <c r="D348" s="173"/>
      <c r="T348" s="50"/>
      <c r="U348" s="50"/>
      <c r="V348" s="50"/>
      <c r="W348" s="50"/>
      <c r="X348" s="50"/>
      <c r="Y348" s="50"/>
      <c r="Z348" s="149"/>
      <c r="AA348" s="238"/>
      <c r="AB348" s="50"/>
      <c r="AC348" s="50"/>
      <c r="AD348" s="50"/>
      <c r="AE348" s="50"/>
      <c r="AF348" s="50"/>
      <c r="AG348" s="50"/>
      <c r="AH348" s="50"/>
      <c r="AI348" s="50"/>
      <c r="AJ348" s="50"/>
      <c r="AK348" s="50"/>
      <c r="AL348" s="50"/>
      <c r="AM348" s="50"/>
      <c r="AN348" s="50"/>
      <c r="AO348" s="50"/>
      <c r="AP348" s="50"/>
      <c r="AQ348" s="50"/>
      <c r="AR348" s="50"/>
      <c r="AS348" s="50"/>
      <c r="AT348" s="50"/>
      <c r="AU348" s="50"/>
      <c r="AV348" s="50"/>
      <c r="AW348" s="50"/>
      <c r="AX348" s="50"/>
      <c r="AY348" s="50"/>
      <c r="AZ348" s="50"/>
      <c r="BA348" s="50"/>
      <c r="BB348" s="50"/>
      <c r="BC348" s="50"/>
      <c r="BD348" s="50"/>
      <c r="BE348" s="50"/>
      <c r="BF348" s="50"/>
      <c r="BG348" s="50"/>
      <c r="BH348" s="50"/>
      <c r="BI348" s="50"/>
      <c r="BJ348" s="50"/>
      <c r="BK348" s="50"/>
      <c r="BL348" s="50"/>
      <c r="BM348" s="50"/>
      <c r="BN348" s="50"/>
      <c r="BO348" s="50"/>
      <c r="BP348" s="50"/>
      <c r="BQ348" s="50"/>
      <c r="BR348" s="50"/>
      <c r="BS348" s="50"/>
      <c r="BT348" s="50"/>
      <c r="BU348" s="50"/>
      <c r="BV348" s="50"/>
      <c r="BW348" s="50"/>
      <c r="BX348" s="50"/>
      <c r="BY348" s="50"/>
      <c r="BZ348" s="50"/>
      <c r="CA348" s="50"/>
      <c r="CB348" s="50"/>
      <c r="CC348" s="50"/>
      <c r="CD348" s="50"/>
      <c r="CE348" s="50"/>
      <c r="CF348" s="50"/>
      <c r="CG348" s="50"/>
      <c r="CH348" s="50"/>
      <c r="CI348" s="50"/>
      <c r="CJ348" s="50"/>
      <c r="CK348" s="50"/>
      <c r="CL348" s="50"/>
      <c r="CM348" s="50"/>
      <c r="CN348" s="50"/>
      <c r="CO348" s="50"/>
      <c r="CP348" s="50"/>
      <c r="CQ348" s="50"/>
      <c r="CR348" s="50"/>
      <c r="CS348" s="50"/>
      <c r="CT348" s="50"/>
      <c r="CU348" s="50"/>
      <c r="CV348" s="50"/>
      <c r="CW348" s="50"/>
      <c r="CX348" s="50"/>
      <c r="CY348" s="50"/>
      <c r="CZ348" s="50"/>
      <c r="DA348" s="50"/>
      <c r="DB348" s="50"/>
      <c r="DC348" s="50"/>
      <c r="DD348" s="50"/>
      <c r="DE348" s="50"/>
      <c r="DF348" s="50"/>
    </row>
    <row r="349" spans="2:110" x14ac:dyDescent="0.2">
      <c r="B349" s="173"/>
      <c r="D349" s="173"/>
      <c r="T349" s="50"/>
      <c r="U349" s="50"/>
      <c r="V349" s="50"/>
      <c r="W349" s="50"/>
      <c r="X349" s="50"/>
      <c r="Y349" s="50"/>
      <c r="Z349" s="149"/>
      <c r="AA349" s="238"/>
      <c r="AB349" s="50"/>
      <c r="AC349" s="50"/>
      <c r="AD349" s="50"/>
      <c r="AE349" s="50"/>
      <c r="AF349" s="50"/>
      <c r="AG349" s="50"/>
      <c r="AH349" s="50"/>
      <c r="AI349" s="50"/>
      <c r="AJ349" s="50"/>
      <c r="AK349" s="50"/>
      <c r="AL349" s="50"/>
      <c r="AM349" s="50"/>
      <c r="AN349" s="50"/>
      <c r="AO349" s="50"/>
      <c r="AP349" s="50"/>
      <c r="AQ349" s="50"/>
      <c r="AR349" s="50"/>
      <c r="AS349" s="50"/>
      <c r="AT349" s="50"/>
      <c r="AU349" s="50"/>
      <c r="AV349" s="50"/>
      <c r="AW349" s="50"/>
      <c r="AX349" s="50"/>
      <c r="AY349" s="50"/>
      <c r="AZ349" s="50"/>
      <c r="BA349" s="50"/>
      <c r="BB349" s="50"/>
      <c r="BC349" s="50"/>
      <c r="BD349" s="50"/>
      <c r="BE349" s="50"/>
      <c r="BF349" s="50"/>
      <c r="BG349" s="50"/>
      <c r="BH349" s="50"/>
      <c r="BI349" s="50"/>
      <c r="BJ349" s="50"/>
      <c r="BK349" s="50"/>
      <c r="BL349" s="50"/>
      <c r="BM349" s="50"/>
      <c r="BN349" s="50"/>
      <c r="BO349" s="50"/>
      <c r="BP349" s="50"/>
      <c r="BQ349" s="50"/>
      <c r="BR349" s="50"/>
      <c r="BS349" s="50"/>
      <c r="BT349" s="50"/>
      <c r="BU349" s="50"/>
      <c r="BV349" s="50"/>
      <c r="BW349" s="50"/>
      <c r="BX349" s="50"/>
      <c r="BY349" s="50"/>
      <c r="BZ349" s="50"/>
      <c r="CA349" s="50"/>
      <c r="CB349" s="50"/>
      <c r="CC349" s="50"/>
      <c r="CD349" s="50"/>
      <c r="CE349" s="50"/>
      <c r="CF349" s="50"/>
      <c r="CG349" s="50"/>
      <c r="CH349" s="50"/>
      <c r="CI349" s="50"/>
      <c r="CJ349" s="50"/>
      <c r="CK349" s="50"/>
      <c r="CL349" s="50"/>
      <c r="CM349" s="50"/>
      <c r="CN349" s="50"/>
      <c r="CO349" s="50"/>
      <c r="CP349" s="50"/>
      <c r="CQ349" s="50"/>
      <c r="CR349" s="50"/>
      <c r="CS349" s="50"/>
      <c r="CT349" s="50"/>
      <c r="CU349" s="50"/>
      <c r="CV349" s="50"/>
      <c r="CW349" s="50"/>
      <c r="CX349" s="50"/>
      <c r="CY349" s="50"/>
      <c r="CZ349" s="50"/>
      <c r="DA349" s="50"/>
      <c r="DB349" s="50"/>
      <c r="DC349" s="50"/>
      <c r="DD349" s="50"/>
      <c r="DE349" s="50"/>
      <c r="DF349" s="50"/>
    </row>
    <row r="350" spans="2:110" x14ac:dyDescent="0.2">
      <c r="B350" s="173"/>
      <c r="D350" s="173"/>
      <c r="T350" s="50"/>
      <c r="U350" s="50"/>
      <c r="V350" s="50"/>
      <c r="W350" s="50"/>
      <c r="X350" s="50"/>
      <c r="Y350" s="50"/>
      <c r="Z350" s="149"/>
      <c r="AA350" s="238"/>
      <c r="AB350" s="50"/>
      <c r="AC350" s="50"/>
      <c r="AD350" s="50"/>
      <c r="AE350" s="50"/>
      <c r="AF350" s="50"/>
      <c r="AG350" s="50"/>
      <c r="AH350" s="50"/>
      <c r="AI350" s="50"/>
      <c r="AJ350" s="50"/>
      <c r="AK350" s="50"/>
      <c r="AL350" s="50"/>
      <c r="AM350" s="50"/>
      <c r="AN350" s="50"/>
      <c r="AO350" s="50"/>
      <c r="AP350" s="50"/>
      <c r="AQ350" s="50"/>
      <c r="AR350" s="50"/>
      <c r="AS350" s="50"/>
      <c r="AT350" s="50"/>
      <c r="AU350" s="50"/>
      <c r="AV350" s="50"/>
      <c r="AW350" s="50"/>
      <c r="AX350" s="50"/>
      <c r="AY350" s="50"/>
      <c r="AZ350" s="50"/>
      <c r="BA350" s="50"/>
      <c r="BB350" s="50"/>
      <c r="BC350" s="50"/>
      <c r="BD350" s="50"/>
      <c r="BE350" s="50"/>
      <c r="BF350" s="50"/>
      <c r="BG350" s="50"/>
      <c r="BH350" s="50"/>
      <c r="BI350" s="50"/>
      <c r="BJ350" s="50"/>
      <c r="BK350" s="50"/>
      <c r="BL350" s="50"/>
      <c r="BM350" s="50"/>
      <c r="BN350" s="50"/>
      <c r="BO350" s="50"/>
      <c r="BP350" s="50"/>
      <c r="BQ350" s="50"/>
      <c r="BR350" s="50"/>
      <c r="BS350" s="50"/>
      <c r="BT350" s="50"/>
      <c r="BU350" s="50"/>
      <c r="BV350" s="50"/>
      <c r="BW350" s="50"/>
      <c r="BX350" s="50"/>
      <c r="BY350" s="50"/>
      <c r="BZ350" s="50"/>
      <c r="CA350" s="50"/>
      <c r="CB350" s="50"/>
      <c r="CC350" s="50"/>
      <c r="CD350" s="50"/>
      <c r="CE350" s="50"/>
      <c r="CF350" s="50"/>
      <c r="CG350" s="50"/>
      <c r="CH350" s="50"/>
      <c r="CI350" s="50"/>
      <c r="CJ350" s="50"/>
      <c r="CK350" s="50"/>
      <c r="CL350" s="50"/>
      <c r="CM350" s="50"/>
      <c r="CN350" s="50"/>
      <c r="CO350" s="50"/>
      <c r="CP350" s="50"/>
      <c r="CQ350" s="50"/>
      <c r="CR350" s="50"/>
      <c r="CS350" s="50"/>
      <c r="CT350" s="50"/>
      <c r="CU350" s="50"/>
      <c r="CV350" s="50"/>
      <c r="CW350" s="50"/>
      <c r="CX350" s="50"/>
      <c r="CY350" s="50"/>
      <c r="CZ350" s="50"/>
      <c r="DA350" s="50"/>
      <c r="DB350" s="50"/>
      <c r="DC350" s="50"/>
      <c r="DD350" s="50"/>
      <c r="DE350" s="50"/>
      <c r="DF350" s="50"/>
    </row>
    <row r="351" spans="2:110" x14ac:dyDescent="0.2">
      <c r="B351" s="173"/>
      <c r="D351" s="173"/>
      <c r="T351" s="50"/>
      <c r="U351" s="50"/>
      <c r="V351" s="50"/>
      <c r="W351" s="50"/>
      <c r="X351" s="50"/>
      <c r="Y351" s="50"/>
      <c r="Z351" s="149"/>
      <c r="AA351" s="238"/>
      <c r="AB351" s="50"/>
      <c r="AC351" s="50"/>
      <c r="AD351" s="50"/>
      <c r="AE351" s="50"/>
      <c r="AF351" s="50"/>
      <c r="AG351" s="50"/>
      <c r="AH351" s="50"/>
      <c r="AI351" s="50"/>
      <c r="AJ351" s="50"/>
      <c r="AK351" s="50"/>
      <c r="AL351" s="50"/>
      <c r="AM351" s="50"/>
      <c r="AN351" s="50"/>
      <c r="AO351" s="50"/>
      <c r="AP351" s="50"/>
      <c r="AQ351" s="50"/>
      <c r="AR351" s="50"/>
      <c r="AS351" s="50"/>
      <c r="AT351" s="50"/>
      <c r="AU351" s="50"/>
      <c r="AV351" s="50"/>
      <c r="AW351" s="50"/>
      <c r="AX351" s="50"/>
      <c r="AY351" s="50"/>
      <c r="AZ351" s="50"/>
      <c r="BA351" s="50"/>
      <c r="BB351" s="50"/>
      <c r="BC351" s="50"/>
      <c r="BD351" s="50"/>
      <c r="BE351" s="50"/>
      <c r="BF351" s="50"/>
      <c r="BG351" s="50"/>
      <c r="BH351" s="50"/>
      <c r="BI351" s="50"/>
      <c r="BJ351" s="50"/>
      <c r="BK351" s="50"/>
      <c r="BL351" s="50"/>
      <c r="BM351" s="50"/>
      <c r="BN351" s="50"/>
      <c r="BO351" s="50"/>
      <c r="BP351" s="50"/>
      <c r="BQ351" s="50"/>
      <c r="BR351" s="50"/>
      <c r="BS351" s="50"/>
      <c r="BT351" s="50"/>
      <c r="BU351" s="50"/>
      <c r="BV351" s="50"/>
      <c r="BW351" s="50"/>
      <c r="BX351" s="50"/>
      <c r="BY351" s="50"/>
      <c r="BZ351" s="50"/>
      <c r="CA351" s="50"/>
      <c r="CB351" s="50"/>
      <c r="CC351" s="50"/>
      <c r="CD351" s="50"/>
      <c r="CE351" s="50"/>
      <c r="CF351" s="50"/>
      <c r="CG351" s="50"/>
      <c r="CH351" s="50"/>
      <c r="CI351" s="50"/>
      <c r="CJ351" s="50"/>
      <c r="CK351" s="50"/>
      <c r="CL351" s="50"/>
      <c r="CM351" s="50"/>
      <c r="CN351" s="50"/>
      <c r="CO351" s="50"/>
      <c r="CP351" s="50"/>
      <c r="CQ351" s="50"/>
      <c r="CR351" s="50"/>
      <c r="CS351" s="50"/>
      <c r="CT351" s="50"/>
      <c r="CU351" s="50"/>
      <c r="CV351" s="50"/>
      <c r="CW351" s="50"/>
      <c r="CX351" s="50"/>
      <c r="CY351" s="50"/>
      <c r="CZ351" s="50"/>
      <c r="DA351" s="50"/>
      <c r="DB351" s="50"/>
      <c r="DC351" s="50"/>
      <c r="DD351" s="50"/>
      <c r="DE351" s="50"/>
      <c r="DF351" s="50"/>
    </row>
    <row r="352" spans="2:110" x14ac:dyDescent="0.2">
      <c r="B352" s="173"/>
      <c r="D352" s="173"/>
      <c r="T352" s="50"/>
      <c r="U352" s="50"/>
      <c r="V352" s="50"/>
      <c r="W352" s="50"/>
      <c r="X352" s="50"/>
      <c r="Y352" s="50"/>
      <c r="Z352" s="149"/>
      <c r="AA352" s="238"/>
      <c r="AB352" s="50"/>
      <c r="AC352" s="50"/>
      <c r="AD352" s="50"/>
      <c r="AE352" s="50"/>
      <c r="AF352" s="50"/>
      <c r="AG352" s="50"/>
      <c r="AH352" s="50"/>
      <c r="AI352" s="50"/>
      <c r="AJ352" s="50"/>
      <c r="AK352" s="50"/>
      <c r="AL352" s="50"/>
      <c r="AM352" s="50"/>
      <c r="AN352" s="50"/>
      <c r="AO352" s="50"/>
      <c r="AP352" s="50"/>
      <c r="AQ352" s="50"/>
      <c r="AR352" s="50"/>
      <c r="AS352" s="50"/>
      <c r="AT352" s="50"/>
      <c r="AU352" s="50"/>
      <c r="AV352" s="50"/>
      <c r="AW352" s="50"/>
      <c r="AX352" s="50"/>
      <c r="AY352" s="50"/>
      <c r="AZ352" s="50"/>
      <c r="BA352" s="50"/>
      <c r="BB352" s="50"/>
      <c r="BC352" s="50"/>
      <c r="BD352" s="50"/>
      <c r="BE352" s="50"/>
      <c r="BF352" s="50"/>
      <c r="BG352" s="50"/>
      <c r="BH352" s="50"/>
      <c r="BI352" s="50"/>
      <c r="BJ352" s="50"/>
      <c r="BK352" s="50"/>
      <c r="BL352" s="50"/>
      <c r="BM352" s="50"/>
      <c r="BN352" s="50"/>
      <c r="BO352" s="50"/>
      <c r="BP352" s="50"/>
      <c r="BQ352" s="50"/>
      <c r="BR352" s="50"/>
      <c r="BS352" s="50"/>
      <c r="BT352" s="50"/>
      <c r="BU352" s="50"/>
      <c r="BV352" s="50"/>
      <c r="BW352" s="50"/>
      <c r="BX352" s="50"/>
      <c r="BY352" s="50"/>
      <c r="BZ352" s="50"/>
      <c r="CA352" s="50"/>
      <c r="CB352" s="50"/>
      <c r="CC352" s="50"/>
      <c r="CD352" s="50"/>
      <c r="CE352" s="50"/>
      <c r="CF352" s="50"/>
      <c r="CG352" s="50"/>
      <c r="CH352" s="50"/>
      <c r="CI352" s="50"/>
      <c r="CJ352" s="50"/>
      <c r="CK352" s="50"/>
      <c r="CL352" s="50"/>
      <c r="CM352" s="50"/>
      <c r="CN352" s="50"/>
      <c r="CO352" s="50"/>
      <c r="CP352" s="50"/>
      <c r="CQ352" s="50"/>
      <c r="CR352" s="50"/>
      <c r="CS352" s="50"/>
      <c r="CT352" s="50"/>
      <c r="CU352" s="50"/>
      <c r="CV352" s="50"/>
      <c r="CW352" s="50"/>
      <c r="CX352" s="50"/>
      <c r="CY352" s="50"/>
      <c r="CZ352" s="50"/>
      <c r="DA352" s="50"/>
      <c r="DB352" s="50"/>
      <c r="DC352" s="50"/>
      <c r="DD352" s="50"/>
      <c r="DE352" s="50"/>
      <c r="DF352" s="50"/>
    </row>
    <row r="353" spans="1:110" x14ac:dyDescent="0.2">
      <c r="B353" s="173"/>
      <c r="D353" s="173"/>
      <c r="T353" s="50"/>
      <c r="U353" s="50"/>
      <c r="V353" s="50"/>
      <c r="W353" s="50"/>
      <c r="X353" s="50"/>
      <c r="Y353" s="50"/>
      <c r="Z353" s="149"/>
      <c r="AA353" s="238"/>
      <c r="AB353" s="50"/>
      <c r="AC353" s="50"/>
      <c r="AD353" s="50"/>
      <c r="AE353" s="50"/>
      <c r="AF353" s="50"/>
      <c r="AG353" s="50"/>
      <c r="AH353" s="50"/>
      <c r="AI353" s="50"/>
      <c r="AJ353" s="50"/>
      <c r="AK353" s="50"/>
      <c r="AL353" s="50"/>
      <c r="AM353" s="50"/>
      <c r="AN353" s="50"/>
      <c r="AO353" s="50"/>
      <c r="AP353" s="50"/>
      <c r="AQ353" s="50"/>
      <c r="AR353" s="50"/>
      <c r="AS353" s="50"/>
      <c r="AT353" s="50"/>
      <c r="AU353" s="50"/>
      <c r="AV353" s="50"/>
      <c r="AW353" s="50"/>
      <c r="AX353" s="50"/>
      <c r="AY353" s="50"/>
      <c r="AZ353" s="50"/>
      <c r="BA353" s="50"/>
      <c r="BB353" s="50"/>
      <c r="BC353" s="50"/>
      <c r="BD353" s="50"/>
      <c r="BE353" s="50"/>
      <c r="BF353" s="50"/>
      <c r="BG353" s="50"/>
      <c r="BH353" s="50"/>
      <c r="BI353" s="50"/>
      <c r="BJ353" s="50"/>
      <c r="BK353" s="50"/>
      <c r="BL353" s="50"/>
      <c r="BM353" s="50"/>
      <c r="BN353" s="50"/>
      <c r="BO353" s="50"/>
      <c r="BP353" s="50"/>
      <c r="BQ353" s="50"/>
      <c r="BR353" s="50"/>
      <c r="BS353" s="50"/>
      <c r="BT353" s="50"/>
      <c r="BU353" s="50"/>
      <c r="BV353" s="50"/>
      <c r="BW353" s="50"/>
      <c r="BX353" s="50"/>
      <c r="BY353" s="50"/>
      <c r="BZ353" s="50"/>
      <c r="CA353" s="50"/>
      <c r="CB353" s="50"/>
      <c r="CC353" s="50"/>
      <c r="CD353" s="50"/>
      <c r="CE353" s="50"/>
      <c r="CF353" s="50"/>
      <c r="CG353" s="50"/>
      <c r="CH353" s="50"/>
      <c r="CI353" s="50"/>
      <c r="CJ353" s="50"/>
      <c r="CK353" s="50"/>
      <c r="CL353" s="50"/>
      <c r="CM353" s="50"/>
      <c r="CN353" s="50"/>
      <c r="CO353" s="50"/>
      <c r="CP353" s="50"/>
      <c r="CQ353" s="50"/>
      <c r="CR353" s="50"/>
      <c r="CS353" s="50"/>
      <c r="CT353" s="50"/>
      <c r="CU353" s="50"/>
      <c r="CV353" s="50"/>
      <c r="CW353" s="50"/>
      <c r="CX353" s="50"/>
      <c r="CY353" s="50"/>
      <c r="CZ353" s="50"/>
      <c r="DA353" s="50"/>
      <c r="DB353" s="50"/>
      <c r="DC353" s="50"/>
      <c r="DD353" s="50"/>
      <c r="DE353" s="50"/>
      <c r="DF353" s="50"/>
    </row>
    <row r="354" spans="1:110" x14ac:dyDescent="0.2">
      <c r="B354" s="173"/>
      <c r="D354" s="173"/>
      <c r="T354" s="50"/>
      <c r="U354" s="50"/>
      <c r="V354" s="50"/>
      <c r="W354" s="50"/>
      <c r="X354" s="50"/>
      <c r="Y354" s="50"/>
      <c r="Z354" s="149"/>
      <c r="AA354" s="238"/>
      <c r="AB354" s="50"/>
      <c r="AC354" s="50"/>
      <c r="AD354" s="50"/>
      <c r="AE354" s="50"/>
      <c r="AF354" s="50"/>
      <c r="AG354" s="50"/>
      <c r="AH354" s="50"/>
      <c r="AI354" s="50"/>
      <c r="AJ354" s="50"/>
      <c r="AK354" s="50"/>
      <c r="AL354" s="50"/>
      <c r="AM354" s="50"/>
      <c r="AN354" s="50"/>
      <c r="AO354" s="50"/>
      <c r="AP354" s="50"/>
      <c r="AQ354" s="50"/>
      <c r="AR354" s="50"/>
      <c r="AS354" s="50"/>
      <c r="AT354" s="50"/>
      <c r="AU354" s="50"/>
      <c r="AV354" s="50"/>
      <c r="AW354" s="50"/>
      <c r="AX354" s="50"/>
      <c r="AY354" s="50"/>
      <c r="AZ354" s="50"/>
      <c r="BA354" s="50"/>
      <c r="BB354" s="50"/>
      <c r="BC354" s="50"/>
      <c r="BD354" s="50"/>
      <c r="BE354" s="50"/>
      <c r="BF354" s="50"/>
      <c r="BG354" s="50"/>
      <c r="BH354" s="50"/>
      <c r="BI354" s="50"/>
      <c r="BJ354" s="50"/>
      <c r="BK354" s="50"/>
      <c r="BL354" s="50"/>
      <c r="BM354" s="50"/>
      <c r="BN354" s="50"/>
      <c r="BO354" s="50"/>
      <c r="BP354" s="50"/>
      <c r="BQ354" s="50"/>
      <c r="BR354" s="50"/>
      <c r="BS354" s="50"/>
      <c r="BT354" s="50"/>
      <c r="BU354" s="50"/>
      <c r="BV354" s="50"/>
      <c r="BW354" s="50"/>
      <c r="BX354" s="50"/>
      <c r="BY354" s="50"/>
      <c r="BZ354" s="50"/>
      <c r="CA354" s="50"/>
      <c r="CB354" s="50"/>
      <c r="CC354" s="50"/>
      <c r="CD354" s="50"/>
      <c r="CE354" s="50"/>
      <c r="CF354" s="50"/>
      <c r="CG354" s="50"/>
      <c r="CH354" s="50"/>
      <c r="CI354" s="50"/>
      <c r="CJ354" s="50"/>
      <c r="CK354" s="50"/>
      <c r="CL354" s="50"/>
      <c r="CM354" s="50"/>
      <c r="CN354" s="50"/>
      <c r="CO354" s="50"/>
      <c r="CP354" s="50"/>
      <c r="CQ354" s="50"/>
      <c r="CR354" s="50"/>
      <c r="CS354" s="50"/>
      <c r="CT354" s="50"/>
      <c r="CU354" s="50"/>
      <c r="CV354" s="50"/>
      <c r="CW354" s="50"/>
      <c r="CX354" s="50"/>
      <c r="CY354" s="50"/>
      <c r="CZ354" s="50"/>
      <c r="DA354" s="50"/>
      <c r="DB354" s="50"/>
      <c r="DC354" s="50"/>
      <c r="DD354" s="50"/>
      <c r="DE354" s="50"/>
      <c r="DF354" s="50"/>
    </row>
    <row r="355" spans="1:110" x14ac:dyDescent="0.2">
      <c r="B355" s="173"/>
      <c r="D355" s="173"/>
      <c r="T355" s="50"/>
      <c r="U355" s="50"/>
      <c r="V355" s="50"/>
      <c r="W355" s="50"/>
      <c r="X355" s="50"/>
      <c r="Y355" s="50"/>
      <c r="Z355" s="149"/>
      <c r="AA355" s="238"/>
      <c r="AB355" s="50"/>
      <c r="AC355" s="50"/>
      <c r="AD355" s="50"/>
      <c r="AE355" s="50"/>
      <c r="AF355" s="50"/>
      <c r="AG355" s="50"/>
      <c r="AH355" s="50"/>
      <c r="AI355" s="50"/>
      <c r="AJ355" s="50"/>
      <c r="AK355" s="50"/>
      <c r="AL355" s="50"/>
      <c r="AM355" s="50"/>
      <c r="AN355" s="50"/>
      <c r="AO355" s="50"/>
      <c r="AP355" s="50"/>
      <c r="AQ355" s="50"/>
      <c r="AR355" s="50"/>
      <c r="AS355" s="50"/>
      <c r="AT355" s="50"/>
      <c r="AU355" s="50"/>
      <c r="AV355" s="50"/>
      <c r="AW355" s="50"/>
      <c r="AX355" s="50"/>
      <c r="AY355" s="50"/>
      <c r="AZ355" s="50"/>
      <c r="BA355" s="50"/>
      <c r="BB355" s="50"/>
      <c r="BC355" s="50"/>
      <c r="BD355" s="50"/>
      <c r="BE355" s="50"/>
      <c r="BF355" s="50"/>
      <c r="BG355" s="50"/>
      <c r="BH355" s="50"/>
      <c r="BI355" s="50"/>
      <c r="BJ355" s="50"/>
      <c r="BK355" s="50"/>
      <c r="BL355" s="50"/>
      <c r="BM355" s="50"/>
      <c r="BN355" s="50"/>
      <c r="BO355" s="50"/>
      <c r="BP355" s="50"/>
      <c r="BQ355" s="50"/>
      <c r="BR355" s="50"/>
      <c r="BS355" s="50"/>
      <c r="BT355" s="50"/>
      <c r="BU355" s="50"/>
      <c r="BV355" s="50"/>
      <c r="BW355" s="50"/>
      <c r="BX355" s="50"/>
      <c r="BY355" s="50"/>
      <c r="BZ355" s="50"/>
      <c r="CA355" s="50"/>
      <c r="CB355" s="50"/>
      <c r="CC355" s="50"/>
      <c r="CD355" s="50"/>
      <c r="CE355" s="50"/>
      <c r="CF355" s="50"/>
      <c r="CG355" s="50"/>
      <c r="CH355" s="50"/>
      <c r="CI355" s="50"/>
      <c r="CJ355" s="50"/>
      <c r="CK355" s="50"/>
      <c r="CL355" s="50"/>
      <c r="CM355" s="50"/>
      <c r="CN355" s="50"/>
      <c r="CO355" s="50"/>
      <c r="CP355" s="50"/>
      <c r="CQ355" s="50"/>
      <c r="CR355" s="50"/>
      <c r="CS355" s="50"/>
      <c r="CT355" s="50"/>
      <c r="CU355" s="50"/>
      <c r="CV355" s="50"/>
      <c r="CW355" s="50"/>
      <c r="CX355" s="50"/>
      <c r="CY355" s="50"/>
      <c r="CZ355" s="50"/>
      <c r="DA355" s="50"/>
      <c r="DB355" s="50"/>
      <c r="DC355" s="50"/>
      <c r="DD355" s="50"/>
      <c r="DE355" s="50"/>
      <c r="DF355" s="50"/>
    </row>
    <row r="356" spans="1:110" x14ac:dyDescent="0.2">
      <c r="B356" s="173"/>
      <c r="D356" s="173"/>
      <c r="T356" s="50"/>
      <c r="U356" s="50"/>
      <c r="V356" s="50"/>
      <c r="W356" s="50"/>
      <c r="X356" s="50"/>
      <c r="Y356" s="50"/>
      <c r="Z356" s="149"/>
      <c r="AA356" s="238"/>
      <c r="AB356" s="50"/>
      <c r="AC356" s="50"/>
      <c r="AD356" s="50"/>
      <c r="AE356" s="50"/>
      <c r="AF356" s="50"/>
      <c r="AG356" s="50"/>
      <c r="AH356" s="50"/>
      <c r="AI356" s="50"/>
      <c r="AJ356" s="50"/>
      <c r="AK356" s="50"/>
      <c r="AL356" s="50"/>
      <c r="AM356" s="50"/>
      <c r="AN356" s="50"/>
      <c r="AO356" s="50"/>
      <c r="AP356" s="50"/>
      <c r="AQ356" s="50"/>
      <c r="AR356" s="50"/>
      <c r="AS356" s="50"/>
      <c r="AT356" s="50"/>
      <c r="AU356" s="50"/>
      <c r="AV356" s="50"/>
      <c r="AW356" s="50"/>
      <c r="AX356" s="50"/>
      <c r="AY356" s="50"/>
      <c r="AZ356" s="50"/>
      <c r="BA356" s="50"/>
      <c r="BB356" s="50"/>
      <c r="BC356" s="50"/>
      <c r="BD356" s="50"/>
      <c r="BE356" s="50"/>
      <c r="BF356" s="50"/>
      <c r="BG356" s="50"/>
      <c r="BH356" s="50"/>
      <c r="BI356" s="50"/>
      <c r="BJ356" s="50"/>
      <c r="BK356" s="50"/>
      <c r="BL356" s="50"/>
      <c r="BM356" s="50"/>
      <c r="BN356" s="50"/>
      <c r="BO356" s="50"/>
      <c r="BP356" s="50"/>
      <c r="BQ356" s="50"/>
      <c r="BR356" s="50"/>
      <c r="BS356" s="50"/>
      <c r="BT356" s="50"/>
      <c r="BU356" s="50"/>
      <c r="BV356" s="50"/>
      <c r="BW356" s="50"/>
      <c r="BX356" s="50"/>
      <c r="BY356" s="50"/>
      <c r="BZ356" s="50"/>
      <c r="CA356" s="50"/>
      <c r="CB356" s="50"/>
      <c r="CC356" s="50"/>
      <c r="CD356" s="50"/>
      <c r="CE356" s="50"/>
      <c r="CF356" s="50"/>
      <c r="CG356" s="50"/>
      <c r="CH356" s="50"/>
      <c r="CI356" s="50"/>
      <c r="CJ356" s="50"/>
      <c r="CK356" s="50"/>
      <c r="CL356" s="50"/>
      <c r="CM356" s="50"/>
      <c r="CN356" s="50"/>
      <c r="CO356" s="50"/>
      <c r="CP356" s="50"/>
      <c r="CQ356" s="50"/>
      <c r="CR356" s="50"/>
      <c r="CS356" s="50"/>
      <c r="CT356" s="50"/>
      <c r="CU356" s="50"/>
      <c r="CV356" s="50"/>
      <c r="CW356" s="50"/>
      <c r="CX356" s="50"/>
      <c r="CY356" s="50"/>
      <c r="CZ356" s="50"/>
      <c r="DA356" s="50"/>
      <c r="DB356" s="50"/>
      <c r="DC356" s="50"/>
      <c r="DD356" s="50"/>
      <c r="DE356" s="50"/>
      <c r="DF356" s="50"/>
    </row>
    <row r="357" spans="1:110" x14ac:dyDescent="0.2">
      <c r="B357" s="173"/>
      <c r="D357" s="173"/>
      <c r="T357" s="50"/>
      <c r="U357" s="50"/>
      <c r="V357" s="50"/>
      <c r="W357" s="50"/>
      <c r="X357" s="50"/>
      <c r="Y357" s="50"/>
      <c r="Z357" s="149"/>
      <c r="AA357" s="238"/>
      <c r="AB357" s="50"/>
      <c r="AC357" s="50"/>
      <c r="AD357" s="50"/>
      <c r="AE357" s="50"/>
      <c r="AF357" s="50"/>
      <c r="AG357" s="50"/>
      <c r="AH357" s="50"/>
      <c r="AI357" s="50"/>
      <c r="AJ357" s="50"/>
      <c r="AK357" s="50"/>
      <c r="AL357" s="50"/>
      <c r="AM357" s="50"/>
      <c r="AN357" s="50"/>
      <c r="AO357" s="50"/>
      <c r="AP357" s="50"/>
      <c r="AQ357" s="50"/>
      <c r="AR357" s="50"/>
      <c r="AS357" s="50"/>
      <c r="AT357" s="50"/>
      <c r="AU357" s="50"/>
      <c r="AV357" s="50"/>
      <c r="AW357" s="50"/>
      <c r="AX357" s="50"/>
      <c r="AY357" s="50"/>
      <c r="AZ357" s="50"/>
      <c r="BA357" s="50"/>
      <c r="BB357" s="50"/>
      <c r="BC357" s="50"/>
      <c r="BD357" s="50"/>
      <c r="BE357" s="50"/>
      <c r="BF357" s="50"/>
      <c r="BG357" s="50"/>
      <c r="BH357" s="50"/>
      <c r="BI357" s="50"/>
      <c r="BJ357" s="50"/>
      <c r="BK357" s="50"/>
      <c r="BL357" s="50"/>
      <c r="BM357" s="50"/>
      <c r="BN357" s="50"/>
      <c r="BO357" s="50"/>
      <c r="BP357" s="50"/>
      <c r="BQ357" s="50"/>
      <c r="BR357" s="50"/>
      <c r="BS357" s="50"/>
      <c r="BT357" s="50"/>
      <c r="BU357" s="50"/>
      <c r="BV357" s="50"/>
      <c r="BW357" s="50"/>
      <c r="BX357" s="50"/>
      <c r="BY357" s="50"/>
      <c r="BZ357" s="50"/>
      <c r="CA357" s="50"/>
      <c r="CB357" s="50"/>
      <c r="CC357" s="50"/>
      <c r="CD357" s="50"/>
      <c r="CE357" s="50"/>
      <c r="CF357" s="50"/>
      <c r="CG357" s="50"/>
      <c r="CH357" s="50"/>
      <c r="CI357" s="50"/>
      <c r="CJ357" s="50"/>
      <c r="CK357" s="50"/>
      <c r="CL357" s="50"/>
      <c r="CM357" s="50"/>
      <c r="CN357" s="50"/>
      <c r="CO357" s="50"/>
      <c r="CP357" s="50"/>
      <c r="CQ357" s="50"/>
      <c r="CR357" s="50"/>
      <c r="CS357" s="50"/>
      <c r="CT357" s="50"/>
      <c r="CU357" s="50"/>
      <c r="CV357" s="50"/>
      <c r="CW357" s="50"/>
      <c r="CX357" s="50"/>
      <c r="CY357" s="50"/>
      <c r="CZ357" s="50"/>
      <c r="DA357" s="50"/>
      <c r="DB357" s="50"/>
      <c r="DC357" s="50"/>
      <c r="DD357" s="50"/>
      <c r="DE357" s="50"/>
      <c r="DF357" s="50"/>
    </row>
    <row r="358" spans="1:110" x14ac:dyDescent="0.2">
      <c r="B358" s="173"/>
      <c r="D358" s="173"/>
      <c r="T358" s="50"/>
      <c r="U358" s="50"/>
      <c r="V358" s="50"/>
      <c r="W358" s="50"/>
      <c r="X358" s="50"/>
      <c r="Y358" s="50"/>
      <c r="Z358" s="149"/>
      <c r="AA358" s="238"/>
      <c r="AB358" s="50"/>
      <c r="AC358" s="50"/>
      <c r="AD358" s="50"/>
      <c r="AE358" s="50"/>
      <c r="AF358" s="50"/>
      <c r="AG358" s="50"/>
      <c r="AH358" s="50"/>
      <c r="AI358" s="50"/>
      <c r="AJ358" s="50"/>
      <c r="AK358" s="50"/>
      <c r="AL358" s="50"/>
      <c r="AM358" s="50"/>
      <c r="AN358" s="50"/>
      <c r="AO358" s="50"/>
      <c r="AP358" s="50"/>
      <c r="AQ358" s="50"/>
      <c r="AR358" s="50"/>
      <c r="AS358" s="50"/>
      <c r="AT358" s="50"/>
      <c r="AU358" s="50"/>
      <c r="AV358" s="50"/>
      <c r="AW358" s="50"/>
      <c r="AX358" s="50"/>
      <c r="AY358" s="50"/>
      <c r="AZ358" s="50"/>
      <c r="BA358" s="50"/>
      <c r="BB358" s="50"/>
      <c r="BC358" s="50"/>
      <c r="BD358" s="50"/>
      <c r="BE358" s="50"/>
      <c r="BF358" s="50"/>
      <c r="BG358" s="50"/>
      <c r="BH358" s="50"/>
      <c r="BI358" s="50"/>
      <c r="BJ358" s="50"/>
      <c r="BK358" s="50"/>
      <c r="BL358" s="50"/>
      <c r="BM358" s="50"/>
      <c r="BN358" s="50"/>
      <c r="BO358" s="50"/>
      <c r="BP358" s="50"/>
      <c r="BQ358" s="50"/>
      <c r="BR358" s="50"/>
      <c r="BS358" s="50"/>
      <c r="BT358" s="50"/>
      <c r="BU358" s="50"/>
      <c r="BV358" s="50"/>
      <c r="BW358" s="50"/>
      <c r="BX358" s="50"/>
      <c r="BY358" s="50"/>
      <c r="BZ358" s="50"/>
      <c r="CA358" s="50"/>
      <c r="CB358" s="50"/>
      <c r="CC358" s="50"/>
      <c r="CD358" s="50"/>
      <c r="CE358" s="50"/>
      <c r="CF358" s="50"/>
      <c r="CG358" s="50"/>
      <c r="CH358" s="50"/>
      <c r="CI358" s="50"/>
      <c r="CJ358" s="50"/>
      <c r="CK358" s="50"/>
      <c r="CL358" s="50"/>
      <c r="CM358" s="50"/>
      <c r="CN358" s="50"/>
      <c r="CO358" s="50"/>
      <c r="CP358" s="50"/>
      <c r="CQ358" s="50"/>
      <c r="CR358" s="50"/>
      <c r="CS358" s="50"/>
      <c r="CT358" s="50"/>
      <c r="CU358" s="50"/>
      <c r="CV358" s="50"/>
      <c r="CW358" s="50"/>
      <c r="CX358" s="50"/>
      <c r="CY358" s="50"/>
      <c r="CZ358" s="50"/>
      <c r="DA358" s="50"/>
      <c r="DB358" s="50"/>
      <c r="DC358" s="50"/>
      <c r="DD358" s="50"/>
      <c r="DE358" s="50"/>
      <c r="DF358" s="50"/>
    </row>
    <row r="359" spans="1:110" x14ac:dyDescent="0.2">
      <c r="B359" s="173"/>
      <c r="D359" s="173"/>
      <c r="T359" s="50"/>
      <c r="U359" s="50"/>
      <c r="V359" s="50"/>
      <c r="W359" s="50"/>
      <c r="X359" s="50"/>
      <c r="Y359" s="50"/>
      <c r="Z359" s="149"/>
      <c r="AA359" s="238"/>
      <c r="AB359" s="50"/>
      <c r="AC359" s="50"/>
      <c r="AD359" s="50"/>
      <c r="AE359" s="50"/>
      <c r="AF359" s="50"/>
      <c r="AG359" s="50"/>
      <c r="AH359" s="50"/>
      <c r="AI359" s="50"/>
      <c r="AJ359" s="50"/>
      <c r="AK359" s="50"/>
      <c r="AL359" s="50"/>
      <c r="AM359" s="50"/>
      <c r="AN359" s="50"/>
      <c r="AO359" s="50"/>
      <c r="AP359" s="50"/>
      <c r="AQ359" s="50"/>
      <c r="AR359" s="50"/>
      <c r="AS359" s="50"/>
      <c r="AT359" s="50"/>
      <c r="AU359" s="50"/>
      <c r="AV359" s="50"/>
      <c r="AW359" s="50"/>
      <c r="AX359" s="50"/>
      <c r="AY359" s="50"/>
      <c r="AZ359" s="50"/>
      <c r="BA359" s="50"/>
      <c r="BB359" s="50"/>
      <c r="BC359" s="50"/>
      <c r="BD359" s="50"/>
      <c r="BE359" s="50"/>
      <c r="BF359" s="50"/>
      <c r="BG359" s="50"/>
      <c r="BH359" s="50"/>
      <c r="BI359" s="50"/>
      <c r="BJ359" s="50"/>
      <c r="BK359" s="50"/>
      <c r="BL359" s="50"/>
      <c r="BM359" s="50"/>
      <c r="BN359" s="50"/>
      <c r="BO359" s="50"/>
      <c r="BP359" s="50"/>
      <c r="BQ359" s="50"/>
      <c r="BR359" s="50"/>
      <c r="BS359" s="50"/>
      <c r="BT359" s="50"/>
      <c r="BU359" s="50"/>
      <c r="BV359" s="50"/>
      <c r="BW359" s="50"/>
      <c r="BX359" s="50"/>
      <c r="BY359" s="50"/>
      <c r="BZ359" s="50"/>
      <c r="CA359" s="50"/>
      <c r="CB359" s="50"/>
      <c r="CC359" s="50"/>
      <c r="CD359" s="50"/>
      <c r="CE359" s="50"/>
      <c r="CF359" s="50"/>
      <c r="CG359" s="50"/>
      <c r="CH359" s="50"/>
      <c r="CI359" s="50"/>
      <c r="CJ359" s="50"/>
      <c r="CK359" s="50"/>
      <c r="CL359" s="50"/>
      <c r="CM359" s="50"/>
      <c r="CN359" s="50"/>
      <c r="CO359" s="50"/>
      <c r="CP359" s="50"/>
      <c r="CQ359" s="50"/>
      <c r="CR359" s="50"/>
      <c r="CS359" s="50"/>
      <c r="CT359" s="50"/>
      <c r="CU359" s="50"/>
      <c r="CV359" s="50"/>
      <c r="CW359" s="50"/>
      <c r="CX359" s="50"/>
      <c r="CY359" s="50"/>
      <c r="CZ359" s="50"/>
      <c r="DA359" s="50"/>
      <c r="DB359" s="50"/>
      <c r="DC359" s="50"/>
      <c r="DD359" s="50"/>
      <c r="DE359" s="50"/>
      <c r="DF359" s="50"/>
    </row>
    <row r="360" spans="1:110" x14ac:dyDescent="0.2">
      <c r="B360" s="173"/>
      <c r="D360" s="173"/>
      <c r="T360" s="50"/>
      <c r="U360" s="50"/>
      <c r="V360" s="50"/>
      <c r="W360" s="50"/>
      <c r="X360" s="50"/>
      <c r="Y360" s="50"/>
      <c r="Z360" s="149"/>
      <c r="AA360" s="238"/>
      <c r="AB360" s="50"/>
      <c r="AC360" s="50"/>
      <c r="AD360" s="50"/>
      <c r="AE360" s="50"/>
      <c r="AF360" s="50"/>
      <c r="AG360" s="50"/>
      <c r="AH360" s="50"/>
      <c r="AI360" s="50"/>
      <c r="AJ360" s="50"/>
      <c r="AK360" s="50"/>
      <c r="AL360" s="50"/>
      <c r="AM360" s="50"/>
      <c r="AN360" s="50"/>
      <c r="AO360" s="50"/>
      <c r="AP360" s="50"/>
      <c r="AQ360" s="50"/>
      <c r="AR360" s="50"/>
      <c r="AS360" s="50"/>
      <c r="AT360" s="50"/>
      <c r="AU360" s="50"/>
      <c r="AV360" s="50"/>
      <c r="AW360" s="50"/>
      <c r="AX360" s="50"/>
      <c r="AY360" s="50"/>
      <c r="AZ360" s="50"/>
      <c r="BA360" s="50"/>
      <c r="BB360" s="50"/>
      <c r="BC360" s="50"/>
      <c r="BD360" s="50"/>
      <c r="BE360" s="50"/>
      <c r="BF360" s="50"/>
      <c r="BG360" s="50"/>
      <c r="BH360" s="50"/>
      <c r="BI360" s="50"/>
      <c r="BJ360" s="50"/>
      <c r="BK360" s="50"/>
      <c r="BL360" s="50"/>
      <c r="BM360" s="50"/>
      <c r="BN360" s="50"/>
      <c r="BO360" s="50"/>
      <c r="BP360" s="50"/>
      <c r="BQ360" s="50"/>
      <c r="BR360" s="50"/>
      <c r="BS360" s="50"/>
      <c r="BT360" s="50"/>
      <c r="BU360" s="50"/>
      <c r="BV360" s="50"/>
      <c r="BW360" s="50"/>
      <c r="BX360" s="50"/>
      <c r="BY360" s="50"/>
      <c r="BZ360" s="50"/>
      <c r="CA360" s="50"/>
      <c r="CB360" s="50"/>
      <c r="CC360" s="50"/>
      <c r="CD360" s="50"/>
      <c r="CE360" s="50"/>
      <c r="CF360" s="50"/>
      <c r="CG360" s="50"/>
      <c r="CH360" s="50"/>
      <c r="CI360" s="50"/>
      <c r="CJ360" s="50"/>
      <c r="CK360" s="50"/>
      <c r="CL360" s="50"/>
      <c r="CM360" s="50"/>
      <c r="CN360" s="50"/>
      <c r="CO360" s="50"/>
      <c r="CP360" s="50"/>
      <c r="CQ360" s="50"/>
      <c r="CR360" s="50"/>
      <c r="CS360" s="50"/>
      <c r="CT360" s="50"/>
      <c r="CU360" s="50"/>
      <c r="CV360" s="50"/>
      <c r="CW360" s="50"/>
      <c r="CX360" s="50"/>
      <c r="CY360" s="50"/>
      <c r="CZ360" s="50"/>
      <c r="DA360" s="50"/>
      <c r="DB360" s="50"/>
      <c r="DC360" s="50"/>
      <c r="DD360" s="50"/>
      <c r="DE360" s="50"/>
      <c r="DF360" s="50"/>
    </row>
    <row r="361" spans="1:110" x14ac:dyDescent="0.2">
      <c r="B361" s="173"/>
      <c r="D361" s="173"/>
      <c r="T361" s="50"/>
      <c r="U361" s="50"/>
      <c r="V361" s="50"/>
      <c r="W361" s="50"/>
      <c r="X361" s="50"/>
      <c r="Y361" s="50"/>
      <c r="Z361" s="149"/>
      <c r="AA361" s="238"/>
      <c r="AB361" s="50"/>
      <c r="AC361" s="50"/>
      <c r="AD361" s="50"/>
      <c r="AE361" s="50"/>
      <c r="AF361" s="50"/>
      <c r="AG361" s="50"/>
      <c r="AH361" s="50"/>
      <c r="AI361" s="50"/>
      <c r="AJ361" s="50"/>
      <c r="AK361" s="50"/>
      <c r="AL361" s="50"/>
      <c r="AM361" s="50"/>
      <c r="AN361" s="50"/>
      <c r="AO361" s="50"/>
      <c r="AP361" s="50"/>
      <c r="AQ361" s="50"/>
      <c r="AR361" s="50"/>
      <c r="AS361" s="50"/>
      <c r="AT361" s="50"/>
      <c r="AU361" s="50"/>
      <c r="AV361" s="50"/>
      <c r="AW361" s="50"/>
      <c r="AX361" s="50"/>
      <c r="AY361" s="50"/>
      <c r="AZ361" s="50"/>
      <c r="BA361" s="50"/>
      <c r="BB361" s="50"/>
      <c r="BC361" s="50"/>
      <c r="BD361" s="50"/>
      <c r="BE361" s="50"/>
      <c r="BF361" s="50"/>
      <c r="BG361" s="50"/>
      <c r="BH361" s="50"/>
      <c r="BI361" s="50"/>
      <c r="BJ361" s="50"/>
      <c r="BK361" s="50"/>
      <c r="BL361" s="50"/>
      <c r="BM361" s="50"/>
      <c r="BN361" s="50"/>
      <c r="BO361" s="50"/>
      <c r="BP361" s="50"/>
      <c r="BQ361" s="50"/>
      <c r="BR361" s="50"/>
      <c r="BS361" s="50"/>
      <c r="BT361" s="50"/>
      <c r="BU361" s="50"/>
      <c r="BV361" s="50"/>
      <c r="BW361" s="50"/>
      <c r="BX361" s="50"/>
      <c r="BY361" s="50"/>
      <c r="BZ361" s="50"/>
      <c r="CA361" s="50"/>
      <c r="CB361" s="50"/>
      <c r="CC361" s="50"/>
      <c r="CD361" s="50"/>
      <c r="CE361" s="50"/>
      <c r="CF361" s="50"/>
      <c r="CG361" s="50"/>
      <c r="CH361" s="50"/>
      <c r="CI361" s="50"/>
      <c r="CJ361" s="50"/>
      <c r="CK361" s="50"/>
      <c r="CL361" s="50"/>
      <c r="CM361" s="50"/>
      <c r="CN361" s="50"/>
      <c r="CO361" s="50"/>
      <c r="CP361" s="50"/>
      <c r="CQ361" s="50"/>
      <c r="CR361" s="50"/>
      <c r="CS361" s="50"/>
      <c r="CT361" s="50"/>
      <c r="CU361" s="50"/>
      <c r="CV361" s="50"/>
      <c r="CW361" s="50"/>
      <c r="CX361" s="50"/>
      <c r="CY361" s="50"/>
      <c r="CZ361" s="50"/>
      <c r="DA361" s="50"/>
      <c r="DB361" s="50"/>
      <c r="DC361" s="50"/>
      <c r="DD361" s="50"/>
      <c r="DE361" s="50"/>
      <c r="DF361" s="50"/>
    </row>
    <row r="362" spans="1:110" x14ac:dyDescent="0.2">
      <c r="B362" s="173"/>
      <c r="D362" s="173"/>
      <c r="T362" s="50"/>
      <c r="U362" s="50"/>
      <c r="V362" s="50"/>
      <c r="W362" s="50"/>
      <c r="X362" s="50"/>
      <c r="Y362" s="50"/>
      <c r="Z362" s="149"/>
      <c r="AA362" s="238"/>
      <c r="AB362" s="50"/>
      <c r="AC362" s="50"/>
      <c r="AD362" s="50"/>
      <c r="AE362" s="50"/>
      <c r="AF362" s="50"/>
      <c r="AG362" s="50"/>
      <c r="AH362" s="50"/>
      <c r="AI362" s="50"/>
      <c r="AJ362" s="50"/>
      <c r="AK362" s="50"/>
      <c r="AL362" s="50"/>
      <c r="AM362" s="50"/>
      <c r="AN362" s="50"/>
      <c r="AO362" s="50"/>
      <c r="AP362" s="50"/>
      <c r="AQ362" s="50"/>
      <c r="AR362" s="50"/>
      <c r="AS362" s="50"/>
      <c r="AT362" s="50"/>
      <c r="AU362" s="50"/>
      <c r="AV362" s="50"/>
      <c r="AW362" s="50"/>
      <c r="AX362" s="50"/>
      <c r="AY362" s="50"/>
      <c r="AZ362" s="50"/>
      <c r="BA362" s="50"/>
      <c r="BB362" s="50"/>
      <c r="BC362" s="50"/>
      <c r="BD362" s="50"/>
      <c r="BE362" s="50"/>
      <c r="BF362" s="50"/>
      <c r="BG362" s="50"/>
      <c r="BH362" s="50"/>
      <c r="BI362" s="50"/>
      <c r="BJ362" s="50"/>
      <c r="BK362" s="50"/>
      <c r="BL362" s="50"/>
      <c r="BM362" s="50"/>
      <c r="BN362" s="50"/>
      <c r="BO362" s="50"/>
      <c r="BP362" s="50"/>
      <c r="BQ362" s="50"/>
      <c r="BR362" s="50"/>
      <c r="BS362" s="50"/>
      <c r="BT362" s="50"/>
      <c r="BU362" s="50"/>
      <c r="BV362" s="50"/>
      <c r="BW362" s="50"/>
      <c r="BX362" s="50"/>
      <c r="BY362" s="50"/>
      <c r="BZ362" s="50"/>
      <c r="CA362" s="50"/>
      <c r="CB362" s="50"/>
      <c r="CC362" s="50"/>
      <c r="CD362" s="50"/>
      <c r="CE362" s="50"/>
      <c r="CF362" s="50"/>
      <c r="CG362" s="50"/>
      <c r="CH362" s="50"/>
      <c r="CI362" s="50"/>
      <c r="CJ362" s="50"/>
      <c r="CK362" s="50"/>
      <c r="CL362" s="50"/>
      <c r="CM362" s="50"/>
      <c r="CN362" s="50"/>
      <c r="CO362" s="50"/>
      <c r="CP362" s="50"/>
      <c r="CQ362" s="50"/>
      <c r="CR362" s="50"/>
      <c r="CS362" s="50"/>
      <c r="CT362" s="50"/>
      <c r="CU362" s="50"/>
      <c r="CV362" s="50"/>
      <c r="CW362" s="50"/>
      <c r="CX362" s="50"/>
      <c r="CY362" s="50"/>
      <c r="CZ362" s="50"/>
      <c r="DA362" s="50"/>
      <c r="DB362" s="50"/>
      <c r="DC362" s="50"/>
      <c r="DD362" s="50"/>
      <c r="DE362" s="50"/>
      <c r="DF362" s="50"/>
    </row>
    <row r="363" spans="1:110" x14ac:dyDescent="0.2">
      <c r="B363" s="173"/>
      <c r="D363" s="173"/>
      <c r="T363" s="50"/>
      <c r="U363" s="50"/>
      <c r="V363" s="50"/>
      <c r="W363" s="50"/>
      <c r="X363" s="50"/>
      <c r="Y363" s="50"/>
      <c r="Z363" s="149"/>
      <c r="AA363" s="238"/>
      <c r="AB363" s="50"/>
      <c r="AC363" s="50"/>
      <c r="AD363" s="50"/>
      <c r="AE363" s="50"/>
      <c r="AF363" s="50"/>
      <c r="AG363" s="50"/>
      <c r="AH363" s="50"/>
      <c r="AI363" s="50"/>
      <c r="AJ363" s="50"/>
      <c r="AK363" s="50"/>
      <c r="AL363" s="50"/>
      <c r="AM363" s="50"/>
      <c r="AN363" s="50"/>
      <c r="AO363" s="50"/>
      <c r="AP363" s="50"/>
      <c r="AQ363" s="50"/>
      <c r="AR363" s="50"/>
      <c r="AS363" s="50"/>
      <c r="AT363" s="50"/>
      <c r="AU363" s="50"/>
      <c r="AV363" s="50"/>
      <c r="AW363" s="50"/>
      <c r="AX363" s="50"/>
      <c r="AY363" s="50"/>
      <c r="AZ363" s="50"/>
      <c r="BA363" s="50"/>
      <c r="BB363" s="50"/>
      <c r="BC363" s="50"/>
      <c r="BD363" s="50"/>
      <c r="BE363" s="50"/>
      <c r="BF363" s="50"/>
      <c r="BG363" s="50"/>
      <c r="BH363" s="50"/>
      <c r="BI363" s="50"/>
      <c r="BJ363" s="50"/>
      <c r="BK363" s="50"/>
      <c r="BL363" s="50"/>
      <c r="BM363" s="50"/>
      <c r="BN363" s="50"/>
      <c r="BO363" s="50"/>
      <c r="BP363" s="50"/>
      <c r="BQ363" s="50"/>
      <c r="BR363" s="50"/>
      <c r="BS363" s="50"/>
      <c r="BT363" s="50"/>
      <c r="BU363" s="50"/>
      <c r="BV363" s="50"/>
      <c r="BW363" s="50"/>
      <c r="BX363" s="50"/>
      <c r="BY363" s="50"/>
      <c r="BZ363" s="50"/>
      <c r="CA363" s="50"/>
      <c r="CB363" s="50"/>
      <c r="CC363" s="50"/>
      <c r="CD363" s="50"/>
      <c r="CE363" s="50"/>
      <c r="CF363" s="50"/>
      <c r="CG363" s="50"/>
      <c r="CH363" s="50"/>
      <c r="CI363" s="50"/>
      <c r="CJ363" s="50"/>
      <c r="CK363" s="50"/>
      <c r="CL363" s="50"/>
      <c r="CM363" s="50"/>
      <c r="CN363" s="50"/>
      <c r="CO363" s="50"/>
      <c r="CP363" s="50"/>
      <c r="CQ363" s="50"/>
      <c r="CR363" s="50"/>
      <c r="CS363" s="50"/>
      <c r="CT363" s="50"/>
      <c r="CU363" s="50"/>
      <c r="CV363" s="50"/>
      <c r="CW363" s="50"/>
      <c r="CX363" s="50"/>
      <c r="CY363" s="50"/>
      <c r="CZ363" s="50"/>
      <c r="DA363" s="50"/>
      <c r="DB363" s="50"/>
      <c r="DC363" s="50"/>
      <c r="DD363" s="50"/>
      <c r="DE363" s="50"/>
      <c r="DF363" s="50"/>
    </row>
    <row r="364" spans="1:110" x14ac:dyDescent="0.2">
      <c r="B364" s="173"/>
      <c r="D364" s="173"/>
      <c r="T364" s="50"/>
      <c r="U364" s="50"/>
      <c r="V364" s="50"/>
      <c r="W364" s="50"/>
      <c r="X364" s="50"/>
      <c r="Y364" s="50"/>
      <c r="Z364" s="149"/>
      <c r="AA364" s="238"/>
      <c r="AB364" s="50"/>
      <c r="AC364" s="50"/>
      <c r="AD364" s="50"/>
      <c r="AE364" s="50"/>
      <c r="AF364" s="50"/>
      <c r="AG364" s="50"/>
      <c r="AH364" s="50"/>
      <c r="AI364" s="50"/>
      <c r="AJ364" s="50"/>
      <c r="AK364" s="50"/>
      <c r="AL364" s="50"/>
      <c r="AM364" s="50"/>
      <c r="AN364" s="50"/>
      <c r="AO364" s="50"/>
      <c r="AP364" s="50"/>
      <c r="AQ364" s="50"/>
      <c r="AR364" s="50"/>
      <c r="AS364" s="50"/>
      <c r="AT364" s="50"/>
      <c r="AU364" s="50"/>
      <c r="AV364" s="50"/>
      <c r="AW364" s="50"/>
      <c r="AX364" s="50"/>
      <c r="AY364" s="50"/>
      <c r="AZ364" s="50"/>
      <c r="BA364" s="50"/>
      <c r="BB364" s="50"/>
      <c r="BC364" s="50"/>
      <c r="BD364" s="50"/>
      <c r="BE364" s="50"/>
      <c r="BF364" s="50"/>
      <c r="BG364" s="50"/>
      <c r="BH364" s="50"/>
      <c r="BI364" s="50"/>
      <c r="BJ364" s="50"/>
      <c r="BK364" s="50"/>
      <c r="BL364" s="50"/>
      <c r="BM364" s="50"/>
      <c r="BN364" s="50"/>
      <c r="BO364" s="50"/>
      <c r="BP364" s="50"/>
      <c r="BQ364" s="50"/>
      <c r="BR364" s="50"/>
      <c r="BS364" s="50"/>
      <c r="BT364" s="50"/>
      <c r="BU364" s="50"/>
      <c r="BV364" s="50"/>
      <c r="BW364" s="50"/>
      <c r="BX364" s="50"/>
      <c r="BY364" s="50"/>
      <c r="BZ364" s="50"/>
      <c r="CA364" s="50"/>
      <c r="CB364" s="50"/>
      <c r="CC364" s="50"/>
      <c r="CD364" s="50"/>
      <c r="CE364" s="50"/>
      <c r="CF364" s="50"/>
      <c r="CG364" s="50"/>
      <c r="CH364" s="50"/>
      <c r="CI364" s="50"/>
      <c r="CJ364" s="50"/>
      <c r="CK364" s="50"/>
      <c r="CL364" s="50"/>
      <c r="CM364" s="50"/>
      <c r="CN364" s="50"/>
      <c r="CO364" s="50"/>
      <c r="CP364" s="50"/>
      <c r="CQ364" s="50"/>
      <c r="CR364" s="50"/>
      <c r="CS364" s="50"/>
      <c r="CT364" s="50"/>
      <c r="CU364" s="50"/>
      <c r="CV364" s="50"/>
      <c r="CW364" s="50"/>
      <c r="CX364" s="50"/>
      <c r="CY364" s="50"/>
      <c r="CZ364" s="50"/>
      <c r="DA364" s="50"/>
      <c r="DB364" s="50"/>
      <c r="DC364" s="50"/>
      <c r="DD364" s="50"/>
      <c r="DE364" s="50"/>
      <c r="DF364" s="50"/>
    </row>
    <row r="365" spans="1:110" x14ac:dyDescent="0.2">
      <c r="B365" s="173"/>
      <c r="D365" s="173"/>
      <c r="T365" s="50"/>
      <c r="U365" s="50"/>
      <c r="V365" s="50"/>
      <c r="W365" s="50"/>
      <c r="X365" s="50"/>
      <c r="Y365" s="50"/>
      <c r="Z365" s="149"/>
      <c r="AA365" s="238"/>
      <c r="AB365" s="50"/>
      <c r="AC365" s="50"/>
      <c r="AD365" s="50"/>
      <c r="AE365" s="50"/>
      <c r="AF365" s="50"/>
      <c r="AG365" s="50"/>
      <c r="AH365" s="50"/>
      <c r="AI365" s="50"/>
      <c r="AJ365" s="50"/>
      <c r="AK365" s="50"/>
      <c r="AL365" s="50"/>
      <c r="AM365" s="50"/>
      <c r="AN365" s="50"/>
      <c r="AO365" s="50"/>
      <c r="AP365" s="50"/>
      <c r="AQ365" s="50"/>
      <c r="AR365" s="50"/>
      <c r="AS365" s="50"/>
      <c r="AT365" s="50"/>
      <c r="AU365" s="50"/>
      <c r="AV365" s="50"/>
      <c r="AW365" s="50"/>
      <c r="AX365" s="50"/>
      <c r="AY365" s="50"/>
      <c r="AZ365" s="50"/>
      <c r="BA365" s="50"/>
      <c r="BB365" s="50"/>
      <c r="BC365" s="50"/>
      <c r="BD365" s="50"/>
      <c r="BE365" s="50"/>
      <c r="BF365" s="50"/>
      <c r="BG365" s="50"/>
      <c r="BH365" s="50"/>
      <c r="BI365" s="50"/>
      <c r="BJ365" s="50"/>
      <c r="BK365" s="50"/>
      <c r="BL365" s="50"/>
      <c r="BM365" s="50"/>
      <c r="BN365" s="50"/>
      <c r="BO365" s="50"/>
      <c r="BP365" s="50"/>
      <c r="BQ365" s="50"/>
      <c r="BR365" s="50"/>
      <c r="BS365" s="50"/>
      <c r="BT365" s="50"/>
      <c r="BU365" s="50"/>
      <c r="BV365" s="50"/>
      <c r="BW365" s="50"/>
      <c r="BX365" s="50"/>
      <c r="BY365" s="50"/>
      <c r="BZ365" s="50"/>
      <c r="CA365" s="50"/>
      <c r="CB365" s="50"/>
      <c r="CC365" s="50"/>
      <c r="CD365" s="50"/>
      <c r="CE365" s="50"/>
      <c r="CF365" s="50"/>
      <c r="CG365" s="50"/>
      <c r="CH365" s="50"/>
      <c r="CI365" s="50"/>
      <c r="CJ365" s="50"/>
      <c r="CK365" s="50"/>
      <c r="CL365" s="50"/>
      <c r="CM365" s="50"/>
      <c r="CN365" s="50"/>
      <c r="CO365" s="50"/>
      <c r="CP365" s="50"/>
      <c r="CQ365" s="50"/>
      <c r="CR365" s="50"/>
      <c r="CS365" s="50"/>
      <c r="CT365" s="50"/>
      <c r="CU365" s="50"/>
      <c r="CV365" s="50"/>
      <c r="CW365" s="50"/>
      <c r="CX365" s="50"/>
      <c r="CY365" s="50"/>
      <c r="CZ365" s="50"/>
      <c r="DA365" s="50"/>
      <c r="DB365" s="50"/>
      <c r="DC365" s="50"/>
      <c r="DD365" s="50"/>
      <c r="DE365" s="50"/>
      <c r="DF365" s="50"/>
    </row>
    <row r="366" spans="1:110" s="147" customFormat="1" x14ac:dyDescent="0.2">
      <c r="A366" s="172"/>
      <c r="B366" s="173"/>
      <c r="C366" s="172"/>
      <c r="D366" s="173"/>
      <c r="E366" s="173"/>
      <c r="F366" s="173"/>
      <c r="G366" s="173"/>
      <c r="H366" s="173"/>
      <c r="I366" s="173"/>
      <c r="J366" s="173"/>
      <c r="K366" s="173"/>
      <c r="L366" s="173"/>
      <c r="M366" s="173"/>
      <c r="N366" s="173"/>
      <c r="O366" s="173"/>
      <c r="P366" s="173"/>
      <c r="Q366" s="174"/>
      <c r="R366" s="174"/>
      <c r="S366" s="233"/>
      <c r="T366" s="50"/>
      <c r="U366" s="50"/>
      <c r="V366" s="50"/>
      <c r="W366" s="50"/>
      <c r="X366" s="50"/>
      <c r="Y366" s="50"/>
      <c r="Z366" s="149"/>
      <c r="AA366" s="238"/>
      <c r="AB366" s="50"/>
      <c r="AC366" s="50"/>
      <c r="AD366" s="50"/>
      <c r="AE366" s="50"/>
      <c r="AF366" s="50"/>
      <c r="AG366" s="50"/>
      <c r="AH366" s="50"/>
      <c r="AI366" s="50"/>
      <c r="AJ366" s="50"/>
      <c r="AK366" s="50"/>
      <c r="AL366" s="50"/>
      <c r="AM366" s="50"/>
      <c r="AN366" s="50"/>
      <c r="AO366" s="50"/>
      <c r="AP366" s="50"/>
      <c r="AQ366" s="50"/>
      <c r="AR366" s="50"/>
      <c r="AS366" s="50"/>
      <c r="AT366" s="50"/>
      <c r="AU366" s="50"/>
      <c r="AV366" s="50"/>
      <c r="AW366" s="50"/>
      <c r="AX366" s="50"/>
      <c r="AY366" s="50"/>
      <c r="AZ366" s="50"/>
      <c r="BA366" s="50"/>
      <c r="BB366" s="50"/>
      <c r="BC366" s="50"/>
      <c r="BD366" s="50"/>
      <c r="BE366" s="50"/>
      <c r="BF366" s="50"/>
      <c r="BG366" s="50"/>
      <c r="BH366" s="50"/>
      <c r="BI366" s="50"/>
      <c r="BJ366" s="50"/>
      <c r="BK366" s="50"/>
      <c r="BL366" s="50"/>
      <c r="BM366" s="50"/>
      <c r="BN366" s="50"/>
      <c r="BO366" s="50"/>
      <c r="BP366" s="50"/>
      <c r="BQ366" s="50"/>
      <c r="BR366" s="50"/>
      <c r="BS366" s="50"/>
      <c r="BT366" s="50"/>
      <c r="BU366" s="50"/>
      <c r="BV366" s="50"/>
      <c r="BW366" s="50"/>
      <c r="BX366" s="50"/>
      <c r="BY366" s="50"/>
      <c r="BZ366" s="50"/>
      <c r="CA366" s="50"/>
      <c r="CB366" s="50"/>
      <c r="CC366" s="50"/>
      <c r="CD366" s="50"/>
      <c r="CE366" s="50"/>
      <c r="CF366" s="50"/>
      <c r="CG366" s="50"/>
      <c r="CH366" s="50"/>
      <c r="CI366" s="50"/>
      <c r="CJ366" s="50"/>
      <c r="CK366" s="50"/>
      <c r="CL366" s="50"/>
      <c r="CM366" s="50"/>
      <c r="CN366" s="50"/>
      <c r="CO366" s="50"/>
      <c r="CP366" s="50"/>
      <c r="CQ366" s="50"/>
      <c r="CR366" s="50"/>
      <c r="CS366" s="50"/>
      <c r="CT366" s="50"/>
      <c r="CU366" s="50"/>
      <c r="CV366" s="50"/>
      <c r="CW366" s="50"/>
      <c r="CX366" s="50"/>
      <c r="CY366" s="50"/>
      <c r="CZ366" s="50"/>
      <c r="DA366" s="50"/>
      <c r="DB366" s="50"/>
      <c r="DC366" s="50"/>
      <c r="DD366" s="50"/>
      <c r="DE366" s="50"/>
      <c r="DF366" s="50"/>
    </row>
    <row r="367" spans="1:110" x14ac:dyDescent="0.2">
      <c r="B367" s="173"/>
      <c r="D367" s="173"/>
      <c r="T367" s="50"/>
      <c r="U367" s="50"/>
      <c r="V367" s="50"/>
      <c r="W367" s="50"/>
      <c r="X367" s="50"/>
      <c r="Y367" s="50"/>
      <c r="Z367" s="149"/>
      <c r="AA367" s="238"/>
      <c r="AB367" s="50"/>
      <c r="AC367" s="50"/>
      <c r="AD367" s="50"/>
      <c r="AE367" s="50"/>
      <c r="AF367" s="50"/>
      <c r="AG367" s="50"/>
      <c r="AH367" s="50"/>
      <c r="AI367" s="50"/>
      <c r="AJ367" s="50"/>
      <c r="AK367" s="50"/>
      <c r="AL367" s="50"/>
      <c r="AM367" s="50"/>
      <c r="AN367" s="50"/>
      <c r="AO367" s="50"/>
      <c r="AP367" s="50"/>
      <c r="AQ367" s="50"/>
      <c r="AR367" s="50"/>
      <c r="AS367" s="50"/>
      <c r="AT367" s="50"/>
      <c r="AU367" s="50"/>
      <c r="AV367" s="50"/>
      <c r="AW367" s="50"/>
      <c r="AX367" s="50"/>
      <c r="AY367" s="50"/>
      <c r="AZ367" s="50"/>
      <c r="BA367" s="50"/>
      <c r="BB367" s="50"/>
      <c r="BC367" s="50"/>
      <c r="BD367" s="50"/>
      <c r="BE367" s="50"/>
      <c r="BF367" s="50"/>
      <c r="BG367" s="50"/>
      <c r="BH367" s="50"/>
      <c r="BI367" s="50"/>
      <c r="BJ367" s="50"/>
      <c r="BK367" s="50"/>
      <c r="BL367" s="50"/>
      <c r="BM367" s="50"/>
      <c r="BN367" s="50"/>
      <c r="BO367" s="50"/>
      <c r="BP367" s="50"/>
      <c r="BQ367" s="50"/>
      <c r="BR367" s="50"/>
      <c r="BS367" s="50"/>
      <c r="BT367" s="50"/>
      <c r="BU367" s="50"/>
      <c r="BV367" s="50"/>
      <c r="BW367" s="50"/>
      <c r="BX367" s="50"/>
      <c r="BY367" s="50"/>
      <c r="BZ367" s="50"/>
      <c r="CA367" s="50"/>
      <c r="CB367" s="50"/>
      <c r="CC367" s="50"/>
      <c r="CD367" s="50"/>
      <c r="CE367" s="50"/>
      <c r="CF367" s="50"/>
      <c r="CG367" s="50"/>
      <c r="CH367" s="50"/>
      <c r="CI367" s="50"/>
      <c r="CJ367" s="50"/>
      <c r="CK367" s="50"/>
      <c r="CL367" s="50"/>
      <c r="CM367" s="50"/>
      <c r="CN367" s="50"/>
      <c r="CO367" s="50"/>
      <c r="CP367" s="50"/>
      <c r="CQ367" s="50"/>
      <c r="CR367" s="50"/>
      <c r="CS367" s="50"/>
      <c r="CT367" s="50"/>
      <c r="CU367" s="50"/>
      <c r="CV367" s="50"/>
      <c r="CW367" s="50"/>
      <c r="CX367" s="50"/>
      <c r="CY367" s="50"/>
      <c r="CZ367" s="50"/>
      <c r="DA367" s="50"/>
      <c r="DB367" s="50"/>
      <c r="DC367" s="50"/>
      <c r="DD367" s="50"/>
      <c r="DE367" s="50"/>
      <c r="DF367" s="50"/>
    </row>
    <row r="368" spans="1:110" x14ac:dyDescent="0.2">
      <c r="B368" s="173"/>
      <c r="D368" s="173"/>
      <c r="T368" s="50"/>
      <c r="U368" s="50"/>
      <c r="V368" s="50"/>
      <c r="W368" s="50"/>
      <c r="X368" s="50"/>
      <c r="Y368" s="50"/>
      <c r="Z368" s="149"/>
      <c r="AA368" s="238"/>
      <c r="AB368" s="50"/>
      <c r="AC368" s="50"/>
      <c r="AD368" s="50"/>
      <c r="AE368" s="50"/>
      <c r="AF368" s="50"/>
      <c r="AG368" s="50"/>
      <c r="AH368" s="50"/>
      <c r="AI368" s="50"/>
      <c r="AJ368" s="50"/>
      <c r="AK368" s="50"/>
      <c r="AL368" s="50"/>
      <c r="AM368" s="50"/>
      <c r="AN368" s="50"/>
      <c r="AO368" s="50"/>
      <c r="AP368" s="50"/>
      <c r="AQ368" s="50"/>
      <c r="AR368" s="50"/>
      <c r="AS368" s="50"/>
      <c r="AT368" s="50"/>
      <c r="AU368" s="50"/>
      <c r="AV368" s="50"/>
      <c r="AW368" s="50"/>
      <c r="AX368" s="50"/>
      <c r="AY368" s="50"/>
      <c r="AZ368" s="50"/>
      <c r="BA368" s="50"/>
      <c r="BB368" s="50"/>
      <c r="BC368" s="50"/>
      <c r="BD368" s="50"/>
      <c r="BE368" s="50"/>
      <c r="BF368" s="50"/>
      <c r="BG368" s="50"/>
      <c r="BH368" s="50"/>
      <c r="BI368" s="50"/>
      <c r="BJ368" s="50"/>
      <c r="BK368" s="50"/>
      <c r="BL368" s="50"/>
      <c r="BM368" s="50"/>
      <c r="BN368" s="50"/>
      <c r="BO368" s="50"/>
      <c r="BP368" s="50"/>
      <c r="BQ368" s="50"/>
      <c r="BR368" s="50"/>
      <c r="BS368" s="50"/>
      <c r="BT368" s="50"/>
      <c r="BU368" s="50"/>
      <c r="BV368" s="50"/>
      <c r="BW368" s="50"/>
      <c r="BX368" s="50"/>
      <c r="BY368" s="50"/>
      <c r="BZ368" s="50"/>
      <c r="CA368" s="50"/>
      <c r="CB368" s="50"/>
      <c r="CC368" s="50"/>
      <c r="CD368" s="50"/>
      <c r="CE368" s="50"/>
      <c r="CF368" s="50"/>
      <c r="CG368" s="50"/>
      <c r="CH368" s="50"/>
      <c r="CI368" s="50"/>
      <c r="CJ368" s="50"/>
      <c r="CK368" s="50"/>
      <c r="CL368" s="50"/>
      <c r="CM368" s="50"/>
      <c r="CN368" s="50"/>
      <c r="CO368" s="50"/>
      <c r="CP368" s="50"/>
      <c r="CQ368" s="50"/>
      <c r="CR368" s="50"/>
      <c r="CS368" s="50"/>
      <c r="CT368" s="50"/>
      <c r="CU368" s="50"/>
      <c r="CV368" s="50"/>
      <c r="CW368" s="50"/>
      <c r="CX368" s="50"/>
      <c r="CY368" s="50"/>
      <c r="CZ368" s="50"/>
      <c r="DA368" s="50"/>
      <c r="DB368" s="50"/>
      <c r="DC368" s="50"/>
      <c r="DD368" s="50"/>
      <c r="DE368" s="50"/>
      <c r="DF368" s="50"/>
    </row>
    <row r="369" spans="2:110" x14ac:dyDescent="0.2">
      <c r="B369" s="173"/>
      <c r="D369" s="173"/>
      <c r="T369" s="50"/>
      <c r="U369" s="50"/>
      <c r="V369" s="50"/>
      <c r="W369" s="50"/>
      <c r="X369" s="50"/>
      <c r="Y369" s="50"/>
      <c r="Z369" s="149"/>
      <c r="AA369" s="238"/>
      <c r="AB369" s="50"/>
      <c r="AC369" s="50"/>
      <c r="AD369" s="50"/>
      <c r="AE369" s="50"/>
      <c r="AF369" s="50"/>
      <c r="AG369" s="50"/>
      <c r="AH369" s="50"/>
      <c r="AI369" s="50"/>
      <c r="AJ369" s="50"/>
      <c r="AK369" s="50"/>
      <c r="AL369" s="50"/>
      <c r="AM369" s="50"/>
      <c r="AN369" s="50"/>
      <c r="AO369" s="50"/>
      <c r="AP369" s="50"/>
      <c r="AQ369" s="50"/>
      <c r="AR369" s="50"/>
      <c r="AS369" s="50"/>
      <c r="AT369" s="50"/>
      <c r="AU369" s="50"/>
      <c r="AV369" s="50"/>
      <c r="AW369" s="50"/>
      <c r="AX369" s="50"/>
      <c r="AY369" s="50"/>
      <c r="AZ369" s="50"/>
      <c r="BA369" s="50"/>
      <c r="BB369" s="50"/>
      <c r="BC369" s="50"/>
      <c r="BD369" s="50"/>
      <c r="BE369" s="50"/>
      <c r="BF369" s="50"/>
      <c r="BG369" s="50"/>
      <c r="BH369" s="50"/>
      <c r="BI369" s="50"/>
      <c r="BJ369" s="50"/>
      <c r="BK369" s="50"/>
      <c r="BL369" s="50"/>
      <c r="BM369" s="50"/>
      <c r="BN369" s="50"/>
      <c r="BO369" s="50"/>
      <c r="BP369" s="50"/>
      <c r="BQ369" s="50"/>
      <c r="BR369" s="50"/>
      <c r="BS369" s="50"/>
      <c r="BT369" s="50"/>
      <c r="BU369" s="50"/>
      <c r="BV369" s="50"/>
      <c r="BW369" s="50"/>
      <c r="BX369" s="50"/>
      <c r="BY369" s="50"/>
      <c r="BZ369" s="50"/>
      <c r="CA369" s="50"/>
      <c r="CB369" s="50"/>
      <c r="CC369" s="50"/>
      <c r="CD369" s="50"/>
      <c r="CE369" s="50"/>
      <c r="CF369" s="50"/>
      <c r="CG369" s="50"/>
      <c r="CH369" s="50"/>
      <c r="CI369" s="50"/>
      <c r="CJ369" s="50"/>
      <c r="CK369" s="50"/>
      <c r="CL369" s="50"/>
      <c r="CM369" s="50"/>
      <c r="CN369" s="50"/>
      <c r="CO369" s="50"/>
      <c r="CP369" s="50"/>
      <c r="CQ369" s="50"/>
      <c r="CR369" s="50"/>
      <c r="CS369" s="50"/>
      <c r="CT369" s="50"/>
      <c r="CU369" s="50"/>
      <c r="CV369" s="50"/>
      <c r="CW369" s="50"/>
      <c r="CX369" s="50"/>
      <c r="CY369" s="50"/>
      <c r="CZ369" s="50"/>
      <c r="DA369" s="50"/>
      <c r="DB369" s="50"/>
      <c r="DC369" s="50"/>
      <c r="DD369" s="50"/>
      <c r="DE369" s="50"/>
      <c r="DF369" s="50"/>
    </row>
    <row r="370" spans="2:110" x14ac:dyDescent="0.2">
      <c r="B370" s="173"/>
      <c r="D370" s="173"/>
      <c r="T370" s="50"/>
      <c r="U370" s="50"/>
      <c r="V370" s="50"/>
      <c r="W370" s="50"/>
      <c r="X370" s="50"/>
      <c r="Y370" s="50"/>
      <c r="Z370" s="149"/>
      <c r="AA370" s="238"/>
      <c r="AB370" s="50"/>
      <c r="AC370" s="50"/>
      <c r="AD370" s="50"/>
      <c r="AE370" s="50"/>
      <c r="AF370" s="50"/>
      <c r="AG370" s="50"/>
      <c r="AH370" s="50"/>
      <c r="AI370" s="50"/>
      <c r="AJ370" s="50"/>
      <c r="AK370" s="50"/>
      <c r="AL370" s="50"/>
      <c r="AM370" s="50"/>
      <c r="AN370" s="50"/>
      <c r="AO370" s="50"/>
      <c r="AP370" s="50"/>
      <c r="AQ370" s="50"/>
      <c r="AR370" s="50"/>
      <c r="AS370" s="50"/>
      <c r="AT370" s="50"/>
      <c r="AU370" s="50"/>
      <c r="AV370" s="50"/>
      <c r="AW370" s="50"/>
      <c r="AX370" s="50"/>
      <c r="AY370" s="50"/>
      <c r="AZ370" s="50"/>
      <c r="BA370" s="50"/>
      <c r="BB370" s="50"/>
      <c r="BC370" s="50"/>
      <c r="BD370" s="50"/>
      <c r="BE370" s="50"/>
      <c r="BF370" s="50"/>
      <c r="BG370" s="50"/>
      <c r="BH370" s="50"/>
      <c r="BI370" s="50"/>
      <c r="BJ370" s="50"/>
      <c r="BK370" s="50"/>
      <c r="BL370" s="50"/>
      <c r="BM370" s="50"/>
      <c r="BN370" s="50"/>
      <c r="BO370" s="50"/>
      <c r="BP370" s="50"/>
      <c r="BQ370" s="50"/>
      <c r="BR370" s="50"/>
      <c r="BS370" s="50"/>
      <c r="BT370" s="50"/>
      <c r="BU370" s="50"/>
      <c r="BV370" s="50"/>
      <c r="BW370" s="50"/>
      <c r="BX370" s="50"/>
      <c r="BY370" s="50"/>
      <c r="BZ370" s="50"/>
      <c r="CA370" s="50"/>
      <c r="CB370" s="50"/>
      <c r="CC370" s="50"/>
      <c r="CD370" s="50"/>
      <c r="CE370" s="50"/>
      <c r="CF370" s="50"/>
      <c r="CG370" s="50"/>
      <c r="CH370" s="50"/>
      <c r="CI370" s="50"/>
      <c r="CJ370" s="50"/>
      <c r="CK370" s="50"/>
      <c r="CL370" s="50"/>
      <c r="CM370" s="50"/>
      <c r="CN370" s="50"/>
      <c r="CO370" s="50"/>
      <c r="CP370" s="50"/>
      <c r="CQ370" s="50"/>
      <c r="CR370" s="50"/>
      <c r="CS370" s="50"/>
      <c r="CT370" s="50"/>
      <c r="CU370" s="50"/>
      <c r="CV370" s="50"/>
      <c r="CW370" s="50"/>
      <c r="CX370" s="50"/>
      <c r="CY370" s="50"/>
      <c r="CZ370" s="50"/>
      <c r="DA370" s="50"/>
      <c r="DB370" s="50"/>
      <c r="DC370" s="50"/>
      <c r="DD370" s="50"/>
      <c r="DE370" s="50"/>
      <c r="DF370" s="50"/>
    </row>
    <row r="371" spans="2:110" x14ac:dyDescent="0.2">
      <c r="B371" s="173"/>
      <c r="D371" s="173"/>
      <c r="T371" s="50"/>
      <c r="U371" s="50"/>
      <c r="V371" s="50"/>
      <c r="W371" s="50"/>
      <c r="X371" s="50"/>
      <c r="Y371" s="50"/>
      <c r="Z371" s="149"/>
      <c r="AA371" s="238"/>
      <c r="AB371" s="50"/>
      <c r="AC371" s="50"/>
      <c r="AD371" s="50"/>
      <c r="AE371" s="50"/>
      <c r="AF371" s="50"/>
      <c r="AG371" s="50"/>
      <c r="AH371" s="50"/>
      <c r="AI371" s="50"/>
      <c r="AJ371" s="50"/>
      <c r="AK371" s="50"/>
      <c r="AL371" s="50"/>
      <c r="AM371" s="50"/>
      <c r="AN371" s="50"/>
      <c r="AO371" s="50"/>
      <c r="AP371" s="50"/>
      <c r="AQ371" s="50"/>
      <c r="AR371" s="50"/>
      <c r="AS371" s="50"/>
      <c r="AT371" s="50"/>
      <c r="AU371" s="50"/>
      <c r="AV371" s="50"/>
      <c r="AW371" s="50"/>
      <c r="AX371" s="50"/>
      <c r="AY371" s="50"/>
      <c r="AZ371" s="50"/>
      <c r="BA371" s="50"/>
      <c r="BB371" s="50"/>
      <c r="BC371" s="50"/>
      <c r="BD371" s="50"/>
      <c r="BE371" s="50"/>
      <c r="BF371" s="50"/>
      <c r="BG371" s="50"/>
      <c r="BH371" s="50"/>
      <c r="BI371" s="50"/>
      <c r="BJ371" s="50"/>
      <c r="BK371" s="50"/>
      <c r="BL371" s="50"/>
      <c r="BM371" s="50"/>
      <c r="BN371" s="50"/>
      <c r="BO371" s="50"/>
      <c r="BP371" s="50"/>
      <c r="BQ371" s="50"/>
      <c r="BR371" s="50"/>
      <c r="BS371" s="50"/>
      <c r="BT371" s="50"/>
      <c r="BU371" s="50"/>
      <c r="BV371" s="50"/>
      <c r="BW371" s="50"/>
      <c r="BX371" s="50"/>
      <c r="BY371" s="50"/>
      <c r="BZ371" s="50"/>
      <c r="CA371" s="50"/>
      <c r="CB371" s="50"/>
      <c r="CC371" s="50"/>
      <c r="CD371" s="50"/>
      <c r="CE371" s="50"/>
      <c r="CF371" s="50"/>
      <c r="CG371" s="50"/>
      <c r="CH371" s="50"/>
      <c r="CI371" s="50"/>
      <c r="CJ371" s="50"/>
      <c r="CK371" s="50"/>
      <c r="CL371" s="50"/>
      <c r="CM371" s="50"/>
      <c r="CN371" s="50"/>
      <c r="CO371" s="50"/>
      <c r="CP371" s="50"/>
      <c r="CQ371" s="50"/>
      <c r="CR371" s="50"/>
      <c r="CS371" s="50"/>
      <c r="CT371" s="50"/>
      <c r="CU371" s="50"/>
      <c r="CV371" s="50"/>
      <c r="CW371" s="50"/>
      <c r="CX371" s="50"/>
      <c r="CY371" s="50"/>
      <c r="CZ371" s="50"/>
      <c r="DA371" s="50"/>
      <c r="DB371" s="50"/>
      <c r="DC371" s="50"/>
      <c r="DD371" s="50"/>
      <c r="DE371" s="50"/>
      <c r="DF371" s="50"/>
    </row>
    <row r="372" spans="2:110" x14ac:dyDescent="0.2">
      <c r="B372" s="173"/>
      <c r="D372" s="173"/>
      <c r="T372" s="50"/>
      <c r="U372" s="50"/>
      <c r="V372" s="50"/>
      <c r="W372" s="50"/>
      <c r="X372" s="50"/>
      <c r="Y372" s="50"/>
      <c r="Z372" s="149"/>
      <c r="AA372" s="238"/>
      <c r="AB372" s="50"/>
      <c r="AC372" s="50"/>
      <c r="AD372" s="50"/>
      <c r="AE372" s="50"/>
      <c r="AF372" s="50"/>
      <c r="AG372" s="50"/>
      <c r="AH372" s="50"/>
      <c r="AI372" s="50"/>
      <c r="AJ372" s="50"/>
      <c r="AK372" s="50"/>
      <c r="AL372" s="50"/>
      <c r="AM372" s="50"/>
      <c r="AN372" s="50"/>
      <c r="AO372" s="50"/>
      <c r="AP372" s="50"/>
      <c r="AQ372" s="50"/>
      <c r="AR372" s="50"/>
      <c r="AS372" s="50"/>
      <c r="AT372" s="50"/>
      <c r="AU372" s="50"/>
      <c r="AV372" s="50"/>
      <c r="AW372" s="50"/>
      <c r="AX372" s="50"/>
      <c r="AY372" s="50"/>
      <c r="AZ372" s="50"/>
      <c r="BA372" s="50"/>
      <c r="BB372" s="50"/>
      <c r="BC372" s="50"/>
      <c r="BD372" s="50"/>
      <c r="BE372" s="50"/>
      <c r="BF372" s="50"/>
      <c r="BG372" s="50"/>
      <c r="BH372" s="50"/>
      <c r="BI372" s="50"/>
      <c r="BJ372" s="50"/>
      <c r="BK372" s="50"/>
      <c r="BL372" s="50"/>
      <c r="BM372" s="50"/>
      <c r="BN372" s="50"/>
      <c r="BO372" s="50"/>
      <c r="BP372" s="50"/>
      <c r="BQ372" s="50"/>
      <c r="BR372" s="50"/>
      <c r="BS372" s="50"/>
      <c r="BT372" s="50"/>
      <c r="BU372" s="50"/>
      <c r="BV372" s="50"/>
      <c r="BW372" s="50"/>
      <c r="BX372" s="50"/>
      <c r="BY372" s="50"/>
      <c r="BZ372" s="50"/>
      <c r="CA372" s="50"/>
      <c r="CB372" s="50"/>
      <c r="CC372" s="50"/>
      <c r="CD372" s="50"/>
      <c r="CE372" s="50"/>
      <c r="CF372" s="50"/>
      <c r="CG372" s="50"/>
      <c r="CH372" s="50"/>
      <c r="CI372" s="50"/>
      <c r="CJ372" s="50"/>
      <c r="CK372" s="50"/>
      <c r="CL372" s="50"/>
      <c r="CM372" s="50"/>
      <c r="CN372" s="50"/>
      <c r="CO372" s="50"/>
      <c r="CP372" s="50"/>
      <c r="CQ372" s="50"/>
      <c r="CR372" s="50"/>
      <c r="CS372" s="50"/>
      <c r="CT372" s="50"/>
      <c r="CU372" s="50"/>
      <c r="CV372" s="50"/>
      <c r="CW372" s="50"/>
      <c r="CX372" s="50"/>
      <c r="CY372" s="50"/>
      <c r="CZ372" s="50"/>
      <c r="DA372" s="50"/>
      <c r="DB372" s="50"/>
      <c r="DC372" s="50"/>
      <c r="DD372" s="50"/>
      <c r="DE372" s="50"/>
      <c r="DF372" s="50"/>
    </row>
    <row r="373" spans="2:110" x14ac:dyDescent="0.2">
      <c r="B373" s="173"/>
      <c r="D373" s="173"/>
      <c r="T373" s="50"/>
      <c r="U373" s="50"/>
      <c r="V373" s="50"/>
      <c r="W373" s="50"/>
      <c r="X373" s="50"/>
      <c r="Y373" s="50"/>
      <c r="Z373" s="149"/>
      <c r="AA373" s="238"/>
      <c r="AB373" s="50"/>
      <c r="AC373" s="50"/>
      <c r="AD373" s="50"/>
      <c r="AE373" s="50"/>
      <c r="AF373" s="50"/>
      <c r="AG373" s="50"/>
      <c r="AH373" s="50"/>
      <c r="AI373" s="50"/>
      <c r="AJ373" s="50"/>
      <c r="AK373" s="50"/>
      <c r="AL373" s="50"/>
      <c r="AM373" s="50"/>
      <c r="AN373" s="50"/>
      <c r="AO373" s="50"/>
      <c r="AP373" s="50"/>
      <c r="AQ373" s="50"/>
      <c r="AR373" s="50"/>
      <c r="AS373" s="50"/>
      <c r="AT373" s="50"/>
      <c r="AU373" s="50"/>
      <c r="AV373" s="50"/>
      <c r="AW373" s="50"/>
      <c r="AX373" s="50"/>
      <c r="AY373" s="50"/>
      <c r="AZ373" s="50"/>
      <c r="BA373" s="50"/>
      <c r="BB373" s="50"/>
      <c r="BC373" s="50"/>
      <c r="BD373" s="50"/>
      <c r="BE373" s="50"/>
      <c r="BF373" s="50"/>
      <c r="BG373" s="50"/>
      <c r="BH373" s="50"/>
      <c r="BI373" s="50"/>
      <c r="BJ373" s="50"/>
      <c r="BK373" s="50"/>
      <c r="BL373" s="50"/>
      <c r="BM373" s="50"/>
      <c r="BN373" s="50"/>
      <c r="BO373" s="50"/>
      <c r="BP373" s="50"/>
      <c r="BQ373" s="50"/>
      <c r="BR373" s="50"/>
      <c r="BS373" s="50"/>
      <c r="BT373" s="50"/>
      <c r="BU373" s="50"/>
      <c r="BV373" s="50"/>
      <c r="BW373" s="50"/>
      <c r="BX373" s="50"/>
      <c r="BY373" s="50"/>
      <c r="BZ373" s="50"/>
      <c r="CA373" s="50"/>
      <c r="CB373" s="50"/>
      <c r="CC373" s="50"/>
      <c r="CD373" s="50"/>
      <c r="CE373" s="50"/>
      <c r="CF373" s="50"/>
      <c r="CG373" s="50"/>
      <c r="CH373" s="50"/>
      <c r="CI373" s="50"/>
      <c r="CJ373" s="50"/>
      <c r="CK373" s="50"/>
      <c r="CL373" s="50"/>
      <c r="CM373" s="50"/>
      <c r="CN373" s="50"/>
      <c r="CO373" s="50"/>
      <c r="CP373" s="50"/>
      <c r="CQ373" s="50"/>
      <c r="CR373" s="50"/>
      <c r="CS373" s="50"/>
      <c r="CT373" s="50"/>
      <c r="CU373" s="50"/>
      <c r="CV373" s="50"/>
      <c r="CW373" s="50"/>
      <c r="CX373" s="50"/>
      <c r="CY373" s="50"/>
      <c r="CZ373" s="50"/>
      <c r="DA373" s="50"/>
      <c r="DB373" s="50"/>
      <c r="DC373" s="50"/>
      <c r="DD373" s="50"/>
      <c r="DE373" s="50"/>
      <c r="DF373" s="50"/>
    </row>
    <row r="374" spans="2:110" x14ac:dyDescent="0.2">
      <c r="B374" s="173"/>
      <c r="D374" s="173"/>
      <c r="T374" s="50"/>
      <c r="U374" s="50"/>
      <c r="V374" s="50"/>
      <c r="W374" s="50"/>
      <c r="X374" s="50"/>
      <c r="Y374" s="50"/>
      <c r="Z374" s="149"/>
      <c r="AA374" s="238"/>
      <c r="AB374" s="50"/>
      <c r="AC374" s="50"/>
      <c r="AD374" s="50"/>
      <c r="AE374" s="50"/>
      <c r="AF374" s="50"/>
      <c r="AG374" s="50"/>
      <c r="AH374" s="50"/>
      <c r="AI374" s="50"/>
      <c r="AJ374" s="50"/>
      <c r="AK374" s="50"/>
      <c r="AL374" s="50"/>
      <c r="AM374" s="50"/>
      <c r="AN374" s="50"/>
      <c r="AO374" s="50"/>
      <c r="AP374" s="50"/>
      <c r="AQ374" s="50"/>
      <c r="AR374" s="50"/>
      <c r="AS374" s="50"/>
      <c r="AT374" s="50"/>
      <c r="AU374" s="50"/>
      <c r="AV374" s="50"/>
      <c r="AW374" s="50"/>
      <c r="AX374" s="50"/>
      <c r="AY374" s="50"/>
      <c r="AZ374" s="50"/>
      <c r="BA374" s="50"/>
      <c r="BB374" s="50"/>
      <c r="BC374" s="50"/>
      <c r="BD374" s="50"/>
      <c r="BE374" s="50"/>
      <c r="BF374" s="50"/>
      <c r="BG374" s="50"/>
      <c r="BH374" s="50"/>
      <c r="BI374" s="50"/>
      <c r="BJ374" s="50"/>
      <c r="BK374" s="50"/>
      <c r="BL374" s="50"/>
      <c r="BM374" s="50"/>
      <c r="BN374" s="50"/>
      <c r="BO374" s="50"/>
      <c r="BP374" s="50"/>
      <c r="BQ374" s="50"/>
      <c r="BR374" s="50"/>
      <c r="BS374" s="50"/>
      <c r="BT374" s="50"/>
      <c r="BU374" s="50"/>
      <c r="BV374" s="50"/>
      <c r="BW374" s="50"/>
      <c r="BX374" s="50"/>
      <c r="BY374" s="50"/>
      <c r="BZ374" s="50"/>
      <c r="CA374" s="50"/>
      <c r="CB374" s="50"/>
      <c r="CC374" s="50"/>
      <c r="CD374" s="50"/>
      <c r="CE374" s="50"/>
      <c r="CF374" s="50"/>
      <c r="CG374" s="50"/>
      <c r="CH374" s="50"/>
      <c r="CI374" s="50"/>
      <c r="CJ374" s="50"/>
      <c r="CK374" s="50"/>
      <c r="CL374" s="50"/>
      <c r="CM374" s="50"/>
      <c r="CN374" s="50"/>
      <c r="CO374" s="50"/>
      <c r="CP374" s="50"/>
      <c r="CQ374" s="50"/>
      <c r="CR374" s="50"/>
      <c r="CS374" s="50"/>
      <c r="CT374" s="50"/>
      <c r="CU374" s="50"/>
      <c r="CV374" s="50"/>
      <c r="CW374" s="50"/>
      <c r="CX374" s="50"/>
      <c r="CY374" s="50"/>
      <c r="CZ374" s="50"/>
      <c r="DA374" s="50"/>
      <c r="DB374" s="50"/>
      <c r="DC374" s="50"/>
      <c r="DD374" s="50"/>
      <c r="DE374" s="50"/>
      <c r="DF374" s="50"/>
    </row>
    <row r="375" spans="2:110" x14ac:dyDescent="0.2">
      <c r="B375" s="173"/>
      <c r="D375" s="173"/>
      <c r="T375" s="50"/>
      <c r="U375" s="50"/>
      <c r="V375" s="50"/>
      <c r="W375" s="50"/>
      <c r="X375" s="50"/>
      <c r="Y375" s="50"/>
      <c r="Z375" s="149"/>
      <c r="AA375" s="238"/>
      <c r="AB375" s="50"/>
      <c r="AC375" s="50"/>
      <c r="AD375" s="50"/>
      <c r="AE375" s="50"/>
      <c r="AF375" s="50"/>
      <c r="AG375" s="50"/>
      <c r="AH375" s="50"/>
      <c r="AI375" s="50"/>
      <c r="AJ375" s="50"/>
      <c r="AK375" s="50"/>
      <c r="AL375" s="50"/>
      <c r="AM375" s="50"/>
      <c r="AN375" s="50"/>
      <c r="AO375" s="50"/>
      <c r="AP375" s="50"/>
      <c r="AQ375" s="50"/>
      <c r="AR375" s="50"/>
      <c r="AS375" s="50"/>
      <c r="AT375" s="50"/>
      <c r="AU375" s="50"/>
      <c r="AV375" s="50"/>
      <c r="AW375" s="50"/>
      <c r="AX375" s="50"/>
      <c r="AY375" s="50"/>
      <c r="AZ375" s="50"/>
      <c r="BA375" s="50"/>
      <c r="BB375" s="50"/>
      <c r="BC375" s="50"/>
      <c r="BD375" s="50"/>
      <c r="BE375" s="50"/>
      <c r="BF375" s="50"/>
      <c r="BG375" s="50"/>
      <c r="BH375" s="50"/>
      <c r="BI375" s="50"/>
      <c r="BJ375" s="50"/>
      <c r="BK375" s="50"/>
      <c r="BL375" s="50"/>
      <c r="BM375" s="50"/>
      <c r="BN375" s="50"/>
      <c r="BO375" s="50"/>
      <c r="BP375" s="50"/>
      <c r="BQ375" s="50"/>
      <c r="BR375" s="50"/>
      <c r="BS375" s="50"/>
      <c r="BT375" s="50"/>
      <c r="BU375" s="50"/>
      <c r="BV375" s="50"/>
      <c r="BW375" s="50"/>
      <c r="BX375" s="50"/>
      <c r="BY375" s="50"/>
      <c r="BZ375" s="50"/>
      <c r="CA375" s="50"/>
      <c r="CB375" s="50"/>
      <c r="CC375" s="50"/>
      <c r="CD375" s="50"/>
      <c r="CE375" s="50"/>
      <c r="CF375" s="50"/>
      <c r="CG375" s="50"/>
      <c r="CH375" s="50"/>
      <c r="CI375" s="50"/>
      <c r="CJ375" s="50"/>
      <c r="CK375" s="50"/>
      <c r="CL375" s="50"/>
      <c r="CM375" s="50"/>
      <c r="CN375" s="50"/>
      <c r="CO375" s="50"/>
      <c r="CP375" s="50"/>
      <c r="CQ375" s="50"/>
      <c r="CR375" s="50"/>
      <c r="CS375" s="50"/>
      <c r="CT375" s="50"/>
      <c r="CU375" s="50"/>
      <c r="CV375" s="50"/>
      <c r="CW375" s="50"/>
      <c r="CX375" s="50"/>
      <c r="CY375" s="50"/>
      <c r="CZ375" s="50"/>
      <c r="DA375" s="50"/>
      <c r="DB375" s="50"/>
      <c r="DC375" s="50"/>
      <c r="DD375" s="50"/>
      <c r="DE375" s="50"/>
      <c r="DF375" s="50"/>
    </row>
    <row r="376" spans="2:110" x14ac:dyDescent="0.2">
      <c r="B376" s="173"/>
      <c r="D376" s="173"/>
      <c r="T376" s="50"/>
      <c r="U376" s="50"/>
      <c r="V376" s="50"/>
      <c r="W376" s="50"/>
      <c r="X376" s="50"/>
      <c r="Y376" s="50"/>
      <c r="Z376" s="149"/>
      <c r="AA376" s="238"/>
      <c r="AB376" s="50"/>
      <c r="AC376" s="50"/>
      <c r="AD376" s="50"/>
      <c r="AE376" s="50"/>
      <c r="AF376" s="50"/>
      <c r="AG376" s="50"/>
      <c r="AH376" s="50"/>
      <c r="AI376" s="50"/>
      <c r="AJ376" s="50"/>
      <c r="AK376" s="50"/>
      <c r="AL376" s="50"/>
      <c r="AM376" s="50"/>
      <c r="AN376" s="50"/>
      <c r="AO376" s="50"/>
      <c r="AP376" s="50"/>
      <c r="AQ376" s="50"/>
      <c r="AR376" s="50"/>
      <c r="AS376" s="50"/>
      <c r="AT376" s="50"/>
      <c r="AU376" s="50"/>
      <c r="AV376" s="50"/>
      <c r="AW376" s="50"/>
      <c r="AX376" s="50"/>
      <c r="AY376" s="50"/>
      <c r="AZ376" s="50"/>
      <c r="BA376" s="50"/>
      <c r="BB376" s="50"/>
      <c r="BC376" s="50"/>
      <c r="BD376" s="50"/>
      <c r="BE376" s="50"/>
      <c r="BF376" s="50"/>
      <c r="BG376" s="50"/>
      <c r="BH376" s="50"/>
      <c r="BI376" s="50"/>
      <c r="BJ376" s="50"/>
      <c r="BK376" s="50"/>
      <c r="BL376" s="50"/>
      <c r="BM376" s="50"/>
      <c r="BN376" s="50"/>
      <c r="BO376" s="50"/>
      <c r="BP376" s="50"/>
      <c r="BQ376" s="50"/>
      <c r="BR376" s="50"/>
      <c r="BS376" s="50"/>
      <c r="BT376" s="50"/>
      <c r="BU376" s="50"/>
      <c r="BV376" s="50"/>
      <c r="BW376" s="50"/>
      <c r="BX376" s="50"/>
      <c r="BY376" s="50"/>
      <c r="BZ376" s="50"/>
      <c r="CA376" s="50"/>
      <c r="CB376" s="50"/>
      <c r="CC376" s="50"/>
      <c r="CD376" s="50"/>
      <c r="CE376" s="50"/>
      <c r="CF376" s="50"/>
      <c r="CG376" s="50"/>
      <c r="CH376" s="50"/>
      <c r="CI376" s="50"/>
      <c r="CJ376" s="50"/>
      <c r="CK376" s="50"/>
      <c r="CL376" s="50"/>
      <c r="CM376" s="50"/>
      <c r="CN376" s="50"/>
      <c r="CO376" s="50"/>
      <c r="CP376" s="50"/>
      <c r="CQ376" s="50"/>
      <c r="CR376" s="50"/>
      <c r="CS376" s="50"/>
      <c r="CT376" s="50"/>
      <c r="CU376" s="50"/>
      <c r="CV376" s="50"/>
      <c r="CW376" s="50"/>
      <c r="CX376" s="50"/>
      <c r="CY376" s="50"/>
      <c r="CZ376" s="50"/>
      <c r="DA376" s="50"/>
      <c r="DB376" s="50"/>
      <c r="DC376" s="50"/>
      <c r="DD376" s="50"/>
      <c r="DE376" s="50"/>
      <c r="DF376" s="50"/>
    </row>
    <row r="377" spans="2:110" x14ac:dyDescent="0.2">
      <c r="B377" s="173"/>
      <c r="D377" s="173"/>
      <c r="T377" s="50"/>
      <c r="U377" s="50"/>
      <c r="V377" s="50"/>
      <c r="W377" s="50"/>
      <c r="X377" s="50"/>
      <c r="Y377" s="50"/>
      <c r="Z377" s="149"/>
      <c r="AA377" s="238"/>
      <c r="AB377" s="50"/>
      <c r="AC377" s="50"/>
      <c r="AD377" s="50"/>
      <c r="AE377" s="50"/>
      <c r="AF377" s="50"/>
      <c r="AG377" s="50"/>
      <c r="AH377" s="50"/>
      <c r="AI377" s="50"/>
      <c r="AJ377" s="50"/>
      <c r="AK377" s="50"/>
      <c r="AL377" s="50"/>
      <c r="AM377" s="50"/>
      <c r="AN377" s="50"/>
      <c r="AO377" s="50"/>
      <c r="AP377" s="50"/>
      <c r="AQ377" s="50"/>
      <c r="AR377" s="50"/>
      <c r="AS377" s="50"/>
      <c r="AT377" s="50"/>
      <c r="AU377" s="50"/>
      <c r="AV377" s="50"/>
      <c r="AW377" s="50"/>
      <c r="AX377" s="50"/>
      <c r="AY377" s="50"/>
      <c r="AZ377" s="50"/>
      <c r="BA377" s="50"/>
      <c r="BB377" s="50"/>
      <c r="BC377" s="50"/>
      <c r="BD377" s="50"/>
      <c r="BE377" s="50"/>
      <c r="BF377" s="50"/>
      <c r="BG377" s="50"/>
      <c r="BH377" s="50"/>
      <c r="BI377" s="50"/>
      <c r="BJ377" s="50"/>
      <c r="BK377" s="50"/>
      <c r="BL377" s="50"/>
      <c r="BM377" s="50"/>
      <c r="BN377" s="50"/>
      <c r="BO377" s="50"/>
      <c r="BP377" s="50"/>
      <c r="BQ377" s="50"/>
      <c r="BR377" s="50"/>
      <c r="BS377" s="50"/>
      <c r="BT377" s="50"/>
      <c r="BU377" s="50"/>
      <c r="BV377" s="50"/>
      <c r="BW377" s="50"/>
      <c r="BX377" s="50"/>
      <c r="BY377" s="50"/>
      <c r="BZ377" s="50"/>
      <c r="CA377" s="50"/>
      <c r="CB377" s="50"/>
      <c r="CC377" s="50"/>
      <c r="CD377" s="50"/>
      <c r="CE377" s="50"/>
      <c r="CF377" s="50"/>
      <c r="CG377" s="50"/>
      <c r="CH377" s="50"/>
      <c r="CI377" s="50"/>
      <c r="CJ377" s="50"/>
      <c r="CK377" s="50"/>
      <c r="CL377" s="50"/>
      <c r="CM377" s="50"/>
      <c r="CN377" s="50"/>
      <c r="CO377" s="50"/>
      <c r="CP377" s="50"/>
      <c r="CQ377" s="50"/>
      <c r="CR377" s="50"/>
      <c r="CS377" s="50"/>
      <c r="CT377" s="50"/>
      <c r="CU377" s="50"/>
      <c r="CV377" s="50"/>
      <c r="CW377" s="50"/>
      <c r="CX377" s="50"/>
      <c r="CY377" s="50"/>
      <c r="CZ377" s="50"/>
      <c r="DA377" s="50"/>
      <c r="DB377" s="50"/>
      <c r="DC377" s="50"/>
      <c r="DD377" s="50"/>
      <c r="DE377" s="50"/>
      <c r="DF377" s="50"/>
    </row>
    <row r="378" spans="2:110" x14ac:dyDescent="0.2">
      <c r="B378" s="173"/>
      <c r="D378" s="173"/>
      <c r="T378" s="50"/>
      <c r="U378" s="50"/>
      <c r="V378" s="50"/>
      <c r="W378" s="50"/>
      <c r="X378" s="50"/>
      <c r="Y378" s="50"/>
      <c r="Z378" s="149"/>
      <c r="AA378" s="238"/>
      <c r="AB378" s="50"/>
      <c r="AC378" s="50"/>
      <c r="AD378" s="50"/>
      <c r="AE378" s="50"/>
      <c r="AF378" s="50"/>
      <c r="AG378" s="50"/>
      <c r="AH378" s="50"/>
      <c r="AI378" s="50"/>
      <c r="AJ378" s="50"/>
      <c r="AK378" s="50"/>
      <c r="AL378" s="50"/>
      <c r="AM378" s="50"/>
      <c r="AN378" s="50"/>
      <c r="AO378" s="50"/>
      <c r="AP378" s="50"/>
      <c r="AQ378" s="50"/>
      <c r="AR378" s="50"/>
      <c r="AS378" s="50"/>
      <c r="AT378" s="50"/>
      <c r="AU378" s="50"/>
      <c r="AV378" s="50"/>
      <c r="AW378" s="50"/>
      <c r="AX378" s="50"/>
      <c r="AY378" s="50"/>
      <c r="AZ378" s="50"/>
      <c r="BA378" s="50"/>
      <c r="BB378" s="50"/>
      <c r="BC378" s="50"/>
      <c r="BD378" s="50"/>
      <c r="BE378" s="50"/>
      <c r="BF378" s="50"/>
      <c r="BG378" s="50"/>
      <c r="BH378" s="50"/>
      <c r="BI378" s="50"/>
      <c r="BJ378" s="50"/>
      <c r="BK378" s="50"/>
      <c r="BL378" s="50"/>
      <c r="BM378" s="50"/>
      <c r="BN378" s="50"/>
      <c r="BO378" s="50"/>
      <c r="BP378" s="50"/>
      <c r="BQ378" s="50"/>
      <c r="BR378" s="50"/>
      <c r="BS378" s="50"/>
      <c r="BT378" s="50"/>
      <c r="BU378" s="50"/>
      <c r="BV378" s="50"/>
      <c r="BW378" s="50"/>
      <c r="BX378" s="50"/>
      <c r="BY378" s="50"/>
      <c r="BZ378" s="50"/>
      <c r="CA378" s="50"/>
      <c r="CB378" s="50"/>
      <c r="CC378" s="50"/>
      <c r="CD378" s="50"/>
      <c r="CE378" s="50"/>
      <c r="CF378" s="50"/>
      <c r="CG378" s="50"/>
      <c r="CH378" s="50"/>
      <c r="CI378" s="50"/>
      <c r="CJ378" s="50"/>
      <c r="CK378" s="50"/>
      <c r="CL378" s="50"/>
      <c r="CM378" s="50"/>
      <c r="CN378" s="50"/>
      <c r="CO378" s="50"/>
      <c r="CP378" s="50"/>
      <c r="CQ378" s="50"/>
      <c r="CR378" s="50"/>
      <c r="CS378" s="50"/>
      <c r="CT378" s="50"/>
      <c r="CU378" s="50"/>
      <c r="CV378" s="50"/>
      <c r="CW378" s="50"/>
      <c r="CX378" s="50"/>
      <c r="CY378" s="50"/>
      <c r="CZ378" s="50"/>
      <c r="DA378" s="50"/>
      <c r="DB378" s="50"/>
      <c r="DC378" s="50"/>
      <c r="DD378" s="50"/>
      <c r="DE378" s="50"/>
      <c r="DF378" s="50"/>
    </row>
    <row r="379" spans="2:110" x14ac:dyDescent="0.2">
      <c r="B379" s="173"/>
      <c r="D379" s="173"/>
      <c r="T379" s="50"/>
      <c r="U379" s="50"/>
      <c r="V379" s="50"/>
      <c r="W379" s="50"/>
      <c r="X379" s="50"/>
      <c r="Y379" s="50"/>
      <c r="Z379" s="149"/>
      <c r="AA379" s="238"/>
      <c r="AB379" s="50"/>
      <c r="AC379" s="50"/>
      <c r="AD379" s="50"/>
      <c r="AE379" s="50"/>
      <c r="AF379" s="50"/>
      <c r="AG379" s="50"/>
      <c r="AH379" s="50"/>
      <c r="AI379" s="50"/>
      <c r="AJ379" s="50"/>
      <c r="AK379" s="50"/>
      <c r="AL379" s="50"/>
      <c r="AM379" s="50"/>
      <c r="AN379" s="50"/>
      <c r="AO379" s="50"/>
      <c r="AP379" s="50"/>
      <c r="AQ379" s="50"/>
      <c r="AR379" s="50"/>
      <c r="AS379" s="50"/>
      <c r="AT379" s="50"/>
      <c r="AU379" s="50"/>
      <c r="AV379" s="50"/>
      <c r="AW379" s="50"/>
      <c r="AX379" s="50"/>
      <c r="AY379" s="50"/>
      <c r="AZ379" s="50"/>
      <c r="BA379" s="50"/>
      <c r="BB379" s="50"/>
      <c r="BC379" s="50"/>
      <c r="BD379" s="50"/>
      <c r="BE379" s="50"/>
      <c r="BF379" s="50"/>
      <c r="BG379" s="50"/>
      <c r="BH379" s="50"/>
      <c r="BI379" s="50"/>
      <c r="BJ379" s="50"/>
      <c r="BK379" s="50"/>
      <c r="BL379" s="50"/>
      <c r="BM379" s="50"/>
      <c r="BN379" s="50"/>
      <c r="BO379" s="50"/>
      <c r="BP379" s="50"/>
      <c r="BQ379" s="50"/>
      <c r="BR379" s="50"/>
      <c r="BS379" s="50"/>
      <c r="BT379" s="50"/>
      <c r="BU379" s="50"/>
      <c r="BV379" s="50"/>
      <c r="BW379" s="50"/>
      <c r="BX379" s="50"/>
      <c r="BY379" s="50"/>
      <c r="BZ379" s="50"/>
      <c r="CA379" s="50"/>
      <c r="CB379" s="50"/>
      <c r="CC379" s="50"/>
      <c r="CD379" s="50"/>
      <c r="CE379" s="50"/>
      <c r="CF379" s="50"/>
      <c r="CG379" s="50"/>
      <c r="CH379" s="50"/>
      <c r="CI379" s="50"/>
      <c r="CJ379" s="50"/>
      <c r="CK379" s="50"/>
      <c r="CL379" s="50"/>
      <c r="CM379" s="50"/>
      <c r="CN379" s="50"/>
      <c r="CO379" s="50"/>
      <c r="CP379" s="50"/>
      <c r="CQ379" s="50"/>
      <c r="CR379" s="50"/>
      <c r="CS379" s="50"/>
      <c r="CT379" s="50"/>
      <c r="CU379" s="50"/>
      <c r="CV379" s="50"/>
      <c r="CW379" s="50"/>
      <c r="CX379" s="50"/>
      <c r="CY379" s="50"/>
      <c r="CZ379" s="50"/>
      <c r="DA379" s="50"/>
      <c r="DB379" s="50"/>
      <c r="DC379" s="50"/>
      <c r="DD379" s="50"/>
      <c r="DE379" s="50"/>
      <c r="DF379" s="50"/>
    </row>
    <row r="380" spans="2:110" x14ac:dyDescent="0.2">
      <c r="B380" s="173"/>
      <c r="D380" s="173"/>
      <c r="T380" s="50"/>
      <c r="U380" s="50"/>
      <c r="V380" s="50"/>
      <c r="W380" s="50"/>
      <c r="X380" s="50"/>
      <c r="Y380" s="50"/>
      <c r="Z380" s="149"/>
      <c r="AA380" s="238"/>
      <c r="AB380" s="50"/>
      <c r="AC380" s="50"/>
      <c r="AD380" s="50"/>
      <c r="AE380" s="50"/>
      <c r="AF380" s="50"/>
      <c r="AG380" s="50"/>
      <c r="AH380" s="50"/>
      <c r="AI380" s="50"/>
      <c r="AJ380" s="50"/>
      <c r="AK380" s="50"/>
      <c r="AL380" s="50"/>
      <c r="AM380" s="50"/>
      <c r="AN380" s="50"/>
      <c r="AO380" s="50"/>
      <c r="AP380" s="50"/>
      <c r="AQ380" s="50"/>
      <c r="AR380" s="50"/>
      <c r="AS380" s="50"/>
      <c r="AT380" s="50"/>
      <c r="AU380" s="50"/>
      <c r="AV380" s="50"/>
      <c r="AW380" s="50"/>
      <c r="AX380" s="50"/>
      <c r="AY380" s="50"/>
      <c r="AZ380" s="50"/>
      <c r="BA380" s="50"/>
      <c r="BB380" s="50"/>
      <c r="BC380" s="50"/>
      <c r="BD380" s="50"/>
      <c r="BE380" s="50"/>
      <c r="BF380" s="50"/>
      <c r="BG380" s="50"/>
      <c r="BH380" s="50"/>
      <c r="BI380" s="50"/>
      <c r="BJ380" s="50"/>
      <c r="BK380" s="50"/>
      <c r="BL380" s="50"/>
      <c r="BM380" s="50"/>
      <c r="BN380" s="50"/>
      <c r="BO380" s="50"/>
      <c r="BP380" s="50"/>
      <c r="BQ380" s="50"/>
      <c r="BR380" s="50"/>
      <c r="BS380" s="50"/>
      <c r="BT380" s="50"/>
      <c r="BU380" s="50"/>
      <c r="BV380" s="50"/>
      <c r="BW380" s="50"/>
      <c r="BX380" s="50"/>
      <c r="BY380" s="50"/>
      <c r="BZ380" s="50"/>
      <c r="CA380" s="50"/>
      <c r="CB380" s="50"/>
      <c r="CC380" s="50"/>
      <c r="CD380" s="50"/>
      <c r="CE380" s="50"/>
      <c r="CF380" s="50"/>
      <c r="CG380" s="50"/>
      <c r="CH380" s="50"/>
      <c r="CI380" s="50"/>
      <c r="CJ380" s="50"/>
      <c r="CK380" s="50"/>
      <c r="CL380" s="50"/>
      <c r="CM380" s="50"/>
      <c r="CN380" s="50"/>
      <c r="CO380" s="50"/>
      <c r="CP380" s="50"/>
      <c r="CQ380" s="50"/>
      <c r="CR380" s="50"/>
      <c r="CS380" s="50"/>
      <c r="CT380" s="50"/>
      <c r="CU380" s="50"/>
      <c r="CV380" s="50"/>
      <c r="CW380" s="50"/>
      <c r="CX380" s="50"/>
      <c r="CY380" s="50"/>
      <c r="CZ380" s="50"/>
      <c r="DA380" s="50"/>
      <c r="DB380" s="50"/>
      <c r="DC380" s="50"/>
      <c r="DD380" s="50"/>
      <c r="DE380" s="50"/>
      <c r="DF380" s="50"/>
    </row>
    <row r="381" spans="2:110" x14ac:dyDescent="0.2">
      <c r="B381" s="173"/>
      <c r="D381" s="173"/>
      <c r="T381" s="50"/>
      <c r="U381" s="50"/>
      <c r="V381" s="50"/>
      <c r="W381" s="50"/>
      <c r="X381" s="50"/>
      <c r="Y381" s="50"/>
      <c r="Z381" s="149"/>
      <c r="AA381" s="238"/>
      <c r="AB381" s="50"/>
      <c r="AC381" s="50"/>
      <c r="AD381" s="50"/>
      <c r="AE381" s="50"/>
      <c r="AF381" s="50"/>
      <c r="AG381" s="50"/>
      <c r="AH381" s="50"/>
      <c r="AI381" s="50"/>
      <c r="AJ381" s="50"/>
      <c r="AK381" s="50"/>
      <c r="AL381" s="50"/>
      <c r="AM381" s="50"/>
      <c r="AN381" s="50"/>
      <c r="AO381" s="50"/>
      <c r="AP381" s="50"/>
      <c r="AQ381" s="50"/>
      <c r="AR381" s="50"/>
      <c r="AS381" s="50"/>
      <c r="AT381" s="50"/>
      <c r="AU381" s="50"/>
      <c r="AV381" s="50"/>
      <c r="AW381" s="50"/>
      <c r="AX381" s="50"/>
      <c r="AY381" s="50"/>
      <c r="AZ381" s="50"/>
      <c r="BA381" s="50"/>
      <c r="BB381" s="50"/>
      <c r="BC381" s="50"/>
      <c r="BD381" s="50"/>
      <c r="BE381" s="50"/>
      <c r="BF381" s="50"/>
      <c r="BG381" s="50"/>
      <c r="BH381" s="50"/>
      <c r="BI381" s="50"/>
      <c r="BJ381" s="50"/>
      <c r="BK381" s="50"/>
      <c r="BL381" s="50"/>
      <c r="BM381" s="50"/>
      <c r="BN381" s="50"/>
      <c r="BO381" s="50"/>
      <c r="BP381" s="50"/>
      <c r="BQ381" s="50"/>
      <c r="BR381" s="50"/>
      <c r="BS381" s="50"/>
      <c r="BT381" s="50"/>
      <c r="BU381" s="50"/>
      <c r="BV381" s="50"/>
      <c r="BW381" s="50"/>
      <c r="BX381" s="50"/>
      <c r="BY381" s="50"/>
      <c r="BZ381" s="50"/>
      <c r="CA381" s="50"/>
      <c r="CB381" s="50"/>
      <c r="CC381" s="50"/>
      <c r="CD381" s="50"/>
      <c r="CE381" s="50"/>
      <c r="CF381" s="50"/>
      <c r="CG381" s="50"/>
      <c r="CH381" s="50"/>
      <c r="CI381" s="50"/>
      <c r="CJ381" s="50"/>
      <c r="CK381" s="50"/>
      <c r="CL381" s="50"/>
      <c r="CM381" s="50"/>
      <c r="CN381" s="50"/>
      <c r="CO381" s="50"/>
      <c r="CP381" s="50"/>
      <c r="CQ381" s="50"/>
      <c r="CR381" s="50"/>
      <c r="CS381" s="50"/>
      <c r="CT381" s="50"/>
      <c r="CU381" s="50"/>
      <c r="CV381" s="50"/>
      <c r="CW381" s="50"/>
      <c r="CX381" s="50"/>
      <c r="CY381" s="50"/>
      <c r="CZ381" s="50"/>
      <c r="DA381" s="50"/>
      <c r="DB381" s="50"/>
      <c r="DC381" s="50"/>
      <c r="DD381" s="50"/>
      <c r="DE381" s="50"/>
      <c r="DF381" s="50"/>
    </row>
    <row r="382" spans="2:110" x14ac:dyDescent="0.2">
      <c r="B382" s="173"/>
      <c r="D382" s="173"/>
      <c r="T382" s="50"/>
      <c r="U382" s="50"/>
      <c r="V382" s="50"/>
      <c r="W382" s="50"/>
      <c r="X382" s="50"/>
      <c r="Y382" s="50"/>
      <c r="Z382" s="149"/>
      <c r="AA382" s="238"/>
      <c r="AB382" s="50"/>
      <c r="AC382" s="50"/>
      <c r="AD382" s="50"/>
      <c r="AE382" s="50"/>
      <c r="AF382" s="50"/>
      <c r="AG382" s="50"/>
      <c r="AH382" s="50"/>
      <c r="AI382" s="50"/>
      <c r="AJ382" s="50"/>
      <c r="AK382" s="50"/>
      <c r="AL382" s="50"/>
      <c r="AM382" s="50"/>
      <c r="AN382" s="50"/>
      <c r="AO382" s="50"/>
      <c r="AP382" s="50"/>
      <c r="AQ382" s="50"/>
      <c r="AR382" s="50"/>
      <c r="AS382" s="50"/>
      <c r="AT382" s="50"/>
      <c r="AU382" s="50"/>
      <c r="AV382" s="50"/>
      <c r="AW382" s="50"/>
      <c r="AX382" s="50"/>
      <c r="AY382" s="50"/>
      <c r="AZ382" s="50"/>
      <c r="BA382" s="50"/>
      <c r="BB382" s="50"/>
      <c r="BC382" s="50"/>
      <c r="BD382" s="50"/>
      <c r="BE382" s="50"/>
      <c r="BF382" s="50"/>
      <c r="BG382" s="50"/>
      <c r="BH382" s="50"/>
      <c r="BI382" s="50"/>
      <c r="BJ382" s="50"/>
      <c r="BK382" s="50"/>
      <c r="BL382" s="50"/>
      <c r="BM382" s="50"/>
      <c r="BN382" s="50"/>
      <c r="BO382" s="50"/>
      <c r="BP382" s="50"/>
      <c r="BQ382" s="50"/>
      <c r="BR382" s="50"/>
      <c r="BS382" s="50"/>
      <c r="BT382" s="50"/>
      <c r="BU382" s="50"/>
      <c r="BV382" s="50"/>
      <c r="BW382" s="50"/>
      <c r="BX382" s="50"/>
      <c r="BY382" s="50"/>
      <c r="BZ382" s="50"/>
      <c r="CA382" s="50"/>
      <c r="CB382" s="50"/>
      <c r="CC382" s="50"/>
      <c r="CD382" s="50"/>
      <c r="CE382" s="50"/>
      <c r="CF382" s="50"/>
      <c r="CG382" s="50"/>
      <c r="CH382" s="50"/>
      <c r="CI382" s="50"/>
      <c r="CJ382" s="50"/>
      <c r="CK382" s="50"/>
      <c r="CL382" s="50"/>
      <c r="CM382" s="50"/>
      <c r="CN382" s="50"/>
      <c r="CO382" s="50"/>
      <c r="CP382" s="50"/>
      <c r="CQ382" s="50"/>
      <c r="CR382" s="50"/>
      <c r="CS382" s="50"/>
      <c r="CT382" s="50"/>
      <c r="CU382" s="50"/>
      <c r="CV382" s="50"/>
      <c r="CW382" s="50"/>
      <c r="CX382" s="50"/>
      <c r="CY382" s="50"/>
      <c r="CZ382" s="50"/>
      <c r="DA382" s="50"/>
      <c r="DB382" s="50"/>
      <c r="DC382" s="50"/>
      <c r="DD382" s="50"/>
      <c r="DE382" s="50"/>
      <c r="DF382" s="50"/>
    </row>
    <row r="383" spans="2:110" x14ac:dyDescent="0.2">
      <c r="B383" s="173"/>
      <c r="D383" s="173"/>
      <c r="T383" s="50"/>
      <c r="U383" s="50"/>
      <c r="V383" s="50"/>
      <c r="W383" s="50"/>
      <c r="X383" s="50"/>
      <c r="Y383" s="50"/>
      <c r="Z383" s="149"/>
      <c r="AA383" s="238"/>
      <c r="AB383" s="50"/>
      <c r="AC383" s="50"/>
      <c r="AD383" s="50"/>
      <c r="AE383" s="50"/>
      <c r="AF383" s="50"/>
      <c r="AG383" s="50"/>
      <c r="AH383" s="50"/>
      <c r="AI383" s="50"/>
      <c r="AJ383" s="50"/>
      <c r="AK383" s="50"/>
      <c r="AL383" s="50"/>
      <c r="AM383" s="50"/>
      <c r="AN383" s="50"/>
      <c r="AO383" s="50"/>
      <c r="AP383" s="50"/>
      <c r="AQ383" s="50"/>
      <c r="AR383" s="50"/>
      <c r="AS383" s="50"/>
      <c r="AT383" s="50"/>
      <c r="AU383" s="50"/>
      <c r="AV383" s="50"/>
      <c r="AW383" s="50"/>
      <c r="AX383" s="50"/>
      <c r="AY383" s="50"/>
      <c r="AZ383" s="50"/>
      <c r="BA383" s="50"/>
      <c r="BB383" s="50"/>
      <c r="BC383" s="50"/>
      <c r="BD383" s="50"/>
      <c r="BE383" s="50"/>
      <c r="BF383" s="50"/>
      <c r="BG383" s="50"/>
      <c r="BH383" s="50"/>
      <c r="BI383" s="50"/>
      <c r="BJ383" s="50"/>
      <c r="BK383" s="50"/>
      <c r="BL383" s="50"/>
      <c r="BM383" s="50"/>
      <c r="BN383" s="50"/>
      <c r="BO383" s="50"/>
      <c r="BP383" s="50"/>
      <c r="BQ383" s="50"/>
      <c r="BR383" s="50"/>
      <c r="BS383" s="50"/>
      <c r="BT383" s="50"/>
      <c r="BU383" s="50"/>
      <c r="BV383" s="50"/>
      <c r="BW383" s="50"/>
      <c r="BX383" s="50"/>
      <c r="BY383" s="50"/>
      <c r="BZ383" s="50"/>
      <c r="CA383" s="50"/>
      <c r="CB383" s="50"/>
      <c r="CC383" s="50"/>
      <c r="CD383" s="50"/>
      <c r="CE383" s="50"/>
      <c r="CF383" s="50"/>
      <c r="CG383" s="50"/>
      <c r="CH383" s="50"/>
      <c r="CI383" s="50"/>
      <c r="CJ383" s="50"/>
      <c r="CK383" s="50"/>
      <c r="CL383" s="50"/>
      <c r="CM383" s="50"/>
      <c r="CN383" s="50"/>
      <c r="CO383" s="50"/>
      <c r="CP383" s="50"/>
      <c r="CQ383" s="50"/>
      <c r="CR383" s="50"/>
      <c r="CS383" s="50"/>
      <c r="CT383" s="50"/>
      <c r="CU383" s="50"/>
      <c r="CV383" s="50"/>
      <c r="CW383" s="50"/>
      <c r="CX383" s="50"/>
      <c r="CY383" s="50"/>
      <c r="CZ383" s="50"/>
      <c r="DA383" s="50"/>
      <c r="DB383" s="50"/>
      <c r="DC383" s="50"/>
      <c r="DD383" s="50"/>
      <c r="DE383" s="50"/>
      <c r="DF383" s="50"/>
    </row>
    <row r="384" spans="2:110" x14ac:dyDescent="0.2">
      <c r="B384" s="173"/>
      <c r="D384" s="173"/>
      <c r="T384" s="50"/>
      <c r="U384" s="50"/>
      <c r="V384" s="50"/>
      <c r="W384" s="50"/>
      <c r="X384" s="50"/>
      <c r="Y384" s="50"/>
      <c r="Z384" s="149"/>
      <c r="AA384" s="238"/>
      <c r="AB384" s="50"/>
      <c r="AC384" s="50"/>
      <c r="AD384" s="50"/>
      <c r="AE384" s="50"/>
      <c r="AF384" s="50"/>
      <c r="AG384" s="50"/>
      <c r="AH384" s="50"/>
      <c r="AI384" s="50"/>
      <c r="AJ384" s="50"/>
      <c r="AK384" s="50"/>
      <c r="AL384" s="50"/>
      <c r="AM384" s="50"/>
      <c r="AN384" s="50"/>
      <c r="AO384" s="50"/>
      <c r="AP384" s="50"/>
      <c r="AQ384" s="50"/>
      <c r="AR384" s="50"/>
      <c r="AS384" s="50"/>
      <c r="AT384" s="50"/>
      <c r="AU384" s="50"/>
      <c r="AV384" s="50"/>
      <c r="AW384" s="50"/>
      <c r="AX384" s="50"/>
      <c r="AY384" s="50"/>
      <c r="AZ384" s="50"/>
      <c r="BA384" s="50"/>
      <c r="BB384" s="50"/>
      <c r="BC384" s="50"/>
      <c r="BD384" s="50"/>
      <c r="BE384" s="50"/>
      <c r="BF384" s="50"/>
      <c r="BG384" s="50"/>
      <c r="BH384" s="50"/>
      <c r="BI384" s="50"/>
      <c r="BJ384" s="50"/>
      <c r="BK384" s="50"/>
      <c r="BL384" s="50"/>
      <c r="BM384" s="50"/>
      <c r="BN384" s="50"/>
      <c r="BO384" s="50"/>
      <c r="BP384" s="50"/>
      <c r="BQ384" s="50"/>
      <c r="BR384" s="50"/>
      <c r="BS384" s="50"/>
      <c r="BT384" s="50"/>
      <c r="BU384" s="50"/>
      <c r="BV384" s="50"/>
      <c r="BW384" s="50"/>
      <c r="BX384" s="50"/>
      <c r="BY384" s="50"/>
      <c r="BZ384" s="50"/>
      <c r="CA384" s="50"/>
      <c r="CB384" s="50"/>
      <c r="CC384" s="50"/>
      <c r="CD384" s="50"/>
      <c r="CE384" s="50"/>
      <c r="CF384" s="50"/>
      <c r="CG384" s="50"/>
      <c r="CH384" s="50"/>
      <c r="CI384" s="50"/>
      <c r="CJ384" s="50"/>
      <c r="CK384" s="50"/>
      <c r="CL384" s="50"/>
      <c r="CM384" s="50"/>
      <c r="CN384" s="50"/>
      <c r="CO384" s="50"/>
      <c r="CP384" s="50"/>
      <c r="CQ384" s="50"/>
      <c r="CR384" s="50"/>
      <c r="CS384" s="50"/>
      <c r="CT384" s="50"/>
      <c r="CU384" s="50"/>
      <c r="CV384" s="50"/>
      <c r="CW384" s="50"/>
      <c r="CX384" s="50"/>
      <c r="CY384" s="50"/>
      <c r="CZ384" s="50"/>
      <c r="DA384" s="50"/>
      <c r="DB384" s="50"/>
      <c r="DC384" s="50"/>
      <c r="DD384" s="50"/>
      <c r="DE384" s="50"/>
      <c r="DF384" s="50"/>
    </row>
    <row r="385" spans="2:110" x14ac:dyDescent="0.2">
      <c r="B385" s="173"/>
      <c r="D385" s="173"/>
      <c r="T385" s="50"/>
      <c r="U385" s="50"/>
      <c r="V385" s="50"/>
      <c r="W385" s="50"/>
      <c r="X385" s="50"/>
      <c r="Y385" s="50"/>
      <c r="Z385" s="149"/>
      <c r="AA385" s="238"/>
      <c r="AB385" s="50"/>
      <c r="AC385" s="50"/>
      <c r="AD385" s="50"/>
      <c r="AE385" s="50"/>
      <c r="AF385" s="50"/>
      <c r="AG385" s="50"/>
      <c r="AH385" s="50"/>
      <c r="AI385" s="50"/>
      <c r="AJ385" s="50"/>
      <c r="AK385" s="50"/>
      <c r="AL385" s="50"/>
      <c r="AM385" s="50"/>
      <c r="AN385" s="50"/>
      <c r="AO385" s="50"/>
      <c r="AP385" s="50"/>
      <c r="AQ385" s="50"/>
      <c r="AR385" s="50"/>
      <c r="AS385" s="50"/>
      <c r="AT385" s="50"/>
      <c r="AU385" s="50"/>
      <c r="AV385" s="50"/>
      <c r="AW385" s="50"/>
      <c r="AX385" s="50"/>
      <c r="AY385" s="50"/>
      <c r="AZ385" s="50"/>
      <c r="BA385" s="50"/>
      <c r="BB385" s="50"/>
      <c r="BC385" s="50"/>
      <c r="BD385" s="50"/>
      <c r="BE385" s="50"/>
      <c r="BF385" s="50"/>
      <c r="BG385" s="50"/>
      <c r="BH385" s="50"/>
      <c r="BI385" s="50"/>
      <c r="BJ385" s="50"/>
      <c r="BK385" s="50"/>
      <c r="BL385" s="50"/>
      <c r="BM385" s="50"/>
      <c r="BN385" s="50"/>
      <c r="BO385" s="50"/>
      <c r="BP385" s="50"/>
      <c r="BQ385" s="50"/>
      <c r="BR385" s="50"/>
      <c r="BS385" s="50"/>
      <c r="BT385" s="50"/>
      <c r="BU385" s="50"/>
      <c r="BV385" s="50"/>
      <c r="BW385" s="50"/>
      <c r="BX385" s="50"/>
      <c r="BY385" s="50"/>
      <c r="BZ385" s="50"/>
      <c r="CA385" s="50"/>
      <c r="CB385" s="50"/>
      <c r="CC385" s="50"/>
      <c r="CD385" s="50"/>
      <c r="CE385" s="50"/>
      <c r="CF385" s="50"/>
      <c r="CG385" s="50"/>
      <c r="CH385" s="50"/>
      <c r="CI385" s="50"/>
      <c r="CJ385" s="50"/>
      <c r="CK385" s="50"/>
      <c r="CL385" s="50"/>
      <c r="CM385" s="50"/>
      <c r="CN385" s="50"/>
      <c r="CO385" s="50"/>
      <c r="CP385" s="50"/>
      <c r="CQ385" s="50"/>
      <c r="CR385" s="50"/>
      <c r="CS385" s="50"/>
      <c r="CT385" s="50"/>
      <c r="CU385" s="50"/>
      <c r="CV385" s="50"/>
      <c r="CW385" s="50"/>
      <c r="CX385" s="50"/>
      <c r="CY385" s="50"/>
      <c r="CZ385" s="50"/>
      <c r="DA385" s="50"/>
      <c r="DB385" s="50"/>
      <c r="DC385" s="50"/>
      <c r="DD385" s="50"/>
      <c r="DE385" s="50"/>
      <c r="DF385" s="50"/>
    </row>
    <row r="386" spans="2:110" x14ac:dyDescent="0.2">
      <c r="B386" s="173"/>
      <c r="D386" s="173"/>
      <c r="T386" s="50"/>
      <c r="U386" s="50"/>
      <c r="V386" s="50"/>
      <c r="W386" s="50"/>
      <c r="X386" s="50"/>
      <c r="Y386" s="50"/>
      <c r="Z386" s="149"/>
      <c r="AA386" s="238"/>
      <c r="AB386" s="50"/>
      <c r="AC386" s="50"/>
      <c r="AD386" s="50"/>
      <c r="AE386" s="50"/>
      <c r="AF386" s="50"/>
      <c r="AG386" s="50"/>
      <c r="AH386" s="50"/>
      <c r="AI386" s="50"/>
      <c r="AJ386" s="50"/>
      <c r="AK386" s="50"/>
      <c r="AL386" s="50"/>
      <c r="AM386" s="50"/>
      <c r="AN386" s="50"/>
      <c r="AO386" s="50"/>
      <c r="AP386" s="50"/>
      <c r="AQ386" s="50"/>
      <c r="AR386" s="50"/>
      <c r="AS386" s="50"/>
      <c r="AT386" s="50"/>
      <c r="AU386" s="50"/>
      <c r="AV386" s="50"/>
      <c r="AW386" s="50"/>
      <c r="AX386" s="50"/>
      <c r="AY386" s="50"/>
      <c r="AZ386" s="50"/>
      <c r="BA386" s="50"/>
      <c r="BB386" s="50"/>
      <c r="BC386" s="50"/>
      <c r="BD386" s="50"/>
      <c r="BE386" s="50"/>
      <c r="BF386" s="50"/>
      <c r="BG386" s="50"/>
      <c r="BH386" s="50"/>
      <c r="BI386" s="50"/>
      <c r="BJ386" s="50"/>
      <c r="BK386" s="50"/>
      <c r="BL386" s="50"/>
      <c r="BM386" s="50"/>
      <c r="BN386" s="50"/>
      <c r="BO386" s="50"/>
      <c r="BP386" s="50"/>
      <c r="BQ386" s="50"/>
      <c r="BR386" s="50"/>
      <c r="BS386" s="50"/>
      <c r="BT386" s="50"/>
      <c r="BU386" s="50"/>
      <c r="BV386" s="50"/>
      <c r="BW386" s="50"/>
      <c r="BX386" s="50"/>
      <c r="BY386" s="50"/>
      <c r="BZ386" s="50"/>
      <c r="CA386" s="50"/>
      <c r="CB386" s="50"/>
      <c r="CC386" s="50"/>
      <c r="CD386" s="50"/>
      <c r="CE386" s="50"/>
      <c r="CF386" s="50"/>
      <c r="CG386" s="50"/>
      <c r="CH386" s="50"/>
      <c r="CI386" s="50"/>
      <c r="CJ386" s="50"/>
      <c r="CK386" s="50"/>
      <c r="CL386" s="50"/>
      <c r="CM386" s="50"/>
      <c r="CN386" s="50"/>
      <c r="CO386" s="50"/>
      <c r="CP386" s="50"/>
      <c r="CQ386" s="50"/>
      <c r="CR386" s="50"/>
      <c r="CS386" s="50"/>
      <c r="CT386" s="50"/>
      <c r="CU386" s="50"/>
      <c r="CV386" s="50"/>
      <c r="CW386" s="50"/>
      <c r="CX386" s="50"/>
      <c r="CY386" s="50"/>
      <c r="CZ386" s="50"/>
      <c r="DA386" s="50"/>
      <c r="DB386" s="50"/>
      <c r="DC386" s="50"/>
      <c r="DD386" s="50"/>
      <c r="DE386" s="50"/>
      <c r="DF386" s="50"/>
    </row>
    <row r="387" spans="2:110" x14ac:dyDescent="0.2">
      <c r="B387" s="173"/>
      <c r="D387" s="173"/>
      <c r="T387" s="50"/>
      <c r="U387" s="50"/>
      <c r="V387" s="50"/>
      <c r="W387" s="50"/>
      <c r="X387" s="50"/>
      <c r="Y387" s="50"/>
      <c r="Z387" s="149"/>
      <c r="AA387" s="238"/>
      <c r="AB387" s="50"/>
      <c r="AC387" s="50"/>
      <c r="AD387" s="50"/>
      <c r="AE387" s="50"/>
      <c r="AF387" s="50"/>
      <c r="AG387" s="50"/>
      <c r="AH387" s="50"/>
      <c r="AI387" s="50"/>
      <c r="AJ387" s="50"/>
      <c r="AK387" s="50"/>
      <c r="AL387" s="50"/>
      <c r="AM387" s="50"/>
      <c r="AN387" s="50"/>
      <c r="AO387" s="50"/>
      <c r="AP387" s="50"/>
      <c r="AQ387" s="50"/>
      <c r="AR387" s="50"/>
      <c r="AS387" s="50"/>
      <c r="AT387" s="50"/>
      <c r="AU387" s="50"/>
      <c r="AV387" s="50"/>
      <c r="AW387" s="50"/>
      <c r="AX387" s="50"/>
      <c r="AY387" s="50"/>
      <c r="AZ387" s="50"/>
      <c r="BA387" s="50"/>
      <c r="BB387" s="50"/>
      <c r="BC387" s="50"/>
      <c r="BD387" s="50"/>
      <c r="BE387" s="50"/>
      <c r="BF387" s="50"/>
      <c r="BG387" s="50"/>
      <c r="BH387" s="50"/>
      <c r="BI387" s="50"/>
      <c r="BJ387" s="50"/>
      <c r="BK387" s="50"/>
      <c r="BL387" s="50"/>
      <c r="BM387" s="50"/>
      <c r="BN387" s="50"/>
      <c r="BO387" s="50"/>
      <c r="BP387" s="50"/>
      <c r="BQ387" s="50"/>
      <c r="BR387" s="50"/>
      <c r="BS387" s="50"/>
      <c r="BT387" s="50"/>
      <c r="BU387" s="50"/>
      <c r="BV387" s="50"/>
      <c r="BW387" s="50"/>
      <c r="BX387" s="50"/>
      <c r="BY387" s="50"/>
      <c r="BZ387" s="50"/>
      <c r="CA387" s="50"/>
      <c r="CB387" s="50"/>
      <c r="CC387" s="50"/>
      <c r="CD387" s="50"/>
      <c r="CE387" s="50"/>
      <c r="CF387" s="50"/>
      <c r="CG387" s="50"/>
      <c r="CH387" s="50"/>
      <c r="CI387" s="50"/>
      <c r="CJ387" s="50"/>
      <c r="CK387" s="50"/>
      <c r="CL387" s="50"/>
      <c r="CM387" s="50"/>
      <c r="CN387" s="50"/>
      <c r="CO387" s="50"/>
      <c r="CP387" s="50"/>
      <c r="CQ387" s="50"/>
      <c r="CR387" s="50"/>
      <c r="CS387" s="50"/>
      <c r="CT387" s="50"/>
      <c r="CU387" s="50"/>
      <c r="CV387" s="50"/>
      <c r="CW387" s="50"/>
      <c r="CX387" s="50"/>
      <c r="CY387" s="50"/>
      <c r="CZ387" s="50"/>
      <c r="DA387" s="50"/>
      <c r="DB387" s="50"/>
      <c r="DC387" s="50"/>
      <c r="DD387" s="50"/>
      <c r="DE387" s="50"/>
      <c r="DF387" s="50"/>
    </row>
    <row r="388" spans="2:110" x14ac:dyDescent="0.2">
      <c r="B388" s="173"/>
      <c r="D388" s="173"/>
      <c r="T388" s="50"/>
      <c r="U388" s="50"/>
      <c r="V388" s="50"/>
      <c r="W388" s="50"/>
      <c r="X388" s="50"/>
      <c r="Y388" s="50"/>
      <c r="Z388" s="149"/>
      <c r="AA388" s="238"/>
      <c r="AB388" s="50"/>
      <c r="AC388" s="50"/>
      <c r="AD388" s="50"/>
      <c r="AE388" s="50"/>
      <c r="AF388" s="50"/>
      <c r="AG388" s="50"/>
      <c r="AH388" s="50"/>
      <c r="AI388" s="50"/>
      <c r="AJ388" s="50"/>
      <c r="AK388" s="50"/>
      <c r="AL388" s="50"/>
      <c r="AM388" s="50"/>
      <c r="AN388" s="50"/>
      <c r="AO388" s="50"/>
      <c r="AP388" s="50"/>
      <c r="AQ388" s="50"/>
      <c r="AR388" s="50"/>
      <c r="AS388" s="50"/>
      <c r="AT388" s="50"/>
      <c r="AU388" s="50"/>
      <c r="AV388" s="50"/>
      <c r="AW388" s="50"/>
      <c r="AX388" s="50"/>
      <c r="AY388" s="50"/>
      <c r="AZ388" s="50"/>
      <c r="BA388" s="50"/>
      <c r="BB388" s="50"/>
      <c r="BC388" s="50"/>
      <c r="BD388" s="50"/>
      <c r="BE388" s="50"/>
      <c r="BF388" s="50"/>
      <c r="BG388" s="50"/>
      <c r="BH388" s="50"/>
      <c r="BI388" s="50"/>
      <c r="BJ388" s="50"/>
      <c r="BK388" s="50"/>
      <c r="BL388" s="50"/>
      <c r="BM388" s="50"/>
      <c r="BN388" s="50"/>
      <c r="BO388" s="50"/>
      <c r="BP388" s="50"/>
      <c r="BQ388" s="50"/>
      <c r="BR388" s="50"/>
      <c r="BS388" s="50"/>
      <c r="BT388" s="50"/>
      <c r="BU388" s="50"/>
      <c r="BV388" s="50"/>
      <c r="BW388" s="50"/>
      <c r="BX388" s="50"/>
      <c r="BY388" s="50"/>
      <c r="BZ388" s="50"/>
      <c r="CA388" s="50"/>
      <c r="CB388" s="50"/>
      <c r="CC388" s="50"/>
      <c r="CD388" s="50"/>
      <c r="CE388" s="50"/>
      <c r="CF388" s="50"/>
      <c r="CG388" s="50"/>
      <c r="CH388" s="50"/>
      <c r="CI388" s="50"/>
      <c r="CJ388" s="50"/>
      <c r="CK388" s="50"/>
      <c r="CL388" s="50"/>
      <c r="CM388" s="50"/>
      <c r="CN388" s="50"/>
      <c r="CO388" s="50"/>
      <c r="CP388" s="50"/>
      <c r="CQ388" s="50"/>
      <c r="CR388" s="50"/>
      <c r="CS388" s="50"/>
      <c r="CT388" s="50"/>
      <c r="CU388" s="50"/>
      <c r="CV388" s="50"/>
      <c r="CW388" s="50"/>
      <c r="CX388" s="50"/>
      <c r="CY388" s="50"/>
      <c r="CZ388" s="50"/>
      <c r="DA388" s="50"/>
      <c r="DB388" s="50"/>
      <c r="DC388" s="50"/>
      <c r="DD388" s="50"/>
      <c r="DE388" s="50"/>
      <c r="DF388" s="50"/>
    </row>
    <row r="389" spans="2:110" x14ac:dyDescent="0.2">
      <c r="B389" s="173"/>
      <c r="D389" s="173"/>
      <c r="T389" s="50"/>
      <c r="U389" s="50"/>
      <c r="V389" s="50"/>
      <c r="W389" s="50"/>
      <c r="X389" s="50"/>
      <c r="Y389" s="50"/>
      <c r="Z389" s="149"/>
      <c r="AA389" s="238"/>
      <c r="AB389" s="50"/>
      <c r="AC389" s="50"/>
      <c r="AD389" s="50"/>
      <c r="AE389" s="50"/>
      <c r="AF389" s="50"/>
      <c r="AG389" s="50"/>
      <c r="AH389" s="50"/>
      <c r="AI389" s="50"/>
      <c r="AJ389" s="50"/>
      <c r="AK389" s="50"/>
      <c r="AL389" s="50"/>
      <c r="AM389" s="50"/>
      <c r="AN389" s="50"/>
      <c r="AO389" s="50"/>
      <c r="AP389" s="50"/>
      <c r="AQ389" s="50"/>
      <c r="AR389" s="50"/>
      <c r="AS389" s="50"/>
      <c r="AT389" s="50"/>
      <c r="AU389" s="50"/>
      <c r="AV389" s="50"/>
      <c r="AW389" s="50"/>
      <c r="AX389" s="50"/>
      <c r="AY389" s="50"/>
      <c r="AZ389" s="50"/>
      <c r="BA389" s="50"/>
      <c r="BB389" s="50"/>
      <c r="BC389" s="50"/>
      <c r="BD389" s="50"/>
      <c r="BE389" s="50"/>
      <c r="BF389" s="50"/>
      <c r="BG389" s="50"/>
      <c r="BH389" s="50"/>
      <c r="BI389" s="50"/>
      <c r="BJ389" s="50"/>
      <c r="BK389" s="50"/>
      <c r="BL389" s="50"/>
      <c r="BM389" s="50"/>
      <c r="BN389" s="50"/>
      <c r="BO389" s="50"/>
      <c r="BP389" s="50"/>
      <c r="BQ389" s="50"/>
      <c r="BR389" s="50"/>
      <c r="BS389" s="50"/>
      <c r="BT389" s="50"/>
      <c r="BU389" s="50"/>
      <c r="BV389" s="50"/>
      <c r="BW389" s="50"/>
      <c r="BX389" s="50"/>
      <c r="BY389" s="50"/>
      <c r="BZ389" s="50"/>
      <c r="CA389" s="50"/>
      <c r="CB389" s="50"/>
      <c r="CC389" s="50"/>
      <c r="CD389" s="50"/>
      <c r="CE389" s="50"/>
      <c r="CF389" s="50"/>
      <c r="CG389" s="50"/>
      <c r="CH389" s="50"/>
      <c r="CI389" s="50"/>
      <c r="CJ389" s="50"/>
      <c r="CK389" s="50"/>
      <c r="CL389" s="50"/>
      <c r="CM389" s="50"/>
      <c r="CN389" s="50"/>
      <c r="CO389" s="50"/>
      <c r="CP389" s="50"/>
      <c r="CQ389" s="50"/>
      <c r="CR389" s="50"/>
      <c r="CS389" s="50"/>
      <c r="CT389" s="50"/>
      <c r="CU389" s="50"/>
      <c r="CV389" s="50"/>
      <c r="CW389" s="50"/>
      <c r="CX389" s="50"/>
      <c r="CY389" s="50"/>
      <c r="CZ389" s="50"/>
      <c r="DA389" s="50"/>
      <c r="DB389" s="50"/>
      <c r="DC389" s="50"/>
      <c r="DD389" s="50"/>
      <c r="DE389" s="50"/>
      <c r="DF389" s="50"/>
    </row>
    <row r="390" spans="2:110" x14ac:dyDescent="0.2">
      <c r="B390" s="173"/>
      <c r="D390" s="173"/>
      <c r="T390" s="50"/>
      <c r="U390" s="50"/>
      <c r="V390" s="50"/>
      <c r="W390" s="50"/>
      <c r="X390" s="50"/>
      <c r="Y390" s="50"/>
      <c r="Z390" s="149"/>
      <c r="AA390" s="238"/>
      <c r="AB390" s="50"/>
      <c r="AC390" s="50"/>
      <c r="AD390" s="50"/>
      <c r="AE390" s="50"/>
      <c r="AF390" s="50"/>
      <c r="AG390" s="50"/>
      <c r="AH390" s="50"/>
      <c r="AI390" s="50"/>
      <c r="AJ390" s="50"/>
      <c r="AK390" s="50"/>
      <c r="AL390" s="50"/>
      <c r="AM390" s="50"/>
      <c r="AN390" s="50"/>
      <c r="AO390" s="50"/>
      <c r="AP390" s="50"/>
      <c r="AQ390" s="50"/>
      <c r="AR390" s="50"/>
      <c r="AS390" s="50"/>
      <c r="AT390" s="50"/>
      <c r="AU390" s="50"/>
      <c r="AV390" s="50"/>
      <c r="AW390" s="50"/>
      <c r="AX390" s="50"/>
      <c r="AY390" s="50"/>
      <c r="AZ390" s="50"/>
      <c r="BA390" s="50"/>
      <c r="BB390" s="50"/>
      <c r="BC390" s="50"/>
      <c r="BD390" s="50"/>
      <c r="BE390" s="50"/>
      <c r="BF390" s="50"/>
      <c r="BG390" s="50"/>
      <c r="BH390" s="50"/>
      <c r="BI390" s="50"/>
      <c r="BJ390" s="50"/>
      <c r="BK390" s="50"/>
      <c r="BL390" s="50"/>
      <c r="BM390" s="50"/>
      <c r="BN390" s="50"/>
      <c r="BO390" s="50"/>
      <c r="BP390" s="50"/>
      <c r="BQ390" s="50"/>
      <c r="BR390" s="50"/>
      <c r="BS390" s="50"/>
      <c r="BT390" s="50"/>
      <c r="BU390" s="50"/>
      <c r="BV390" s="50"/>
      <c r="BW390" s="50"/>
      <c r="BX390" s="50"/>
      <c r="BY390" s="50"/>
      <c r="BZ390" s="50"/>
      <c r="CA390" s="50"/>
      <c r="CB390" s="50"/>
      <c r="CC390" s="50"/>
      <c r="CD390" s="50"/>
      <c r="CE390" s="50"/>
      <c r="CF390" s="50"/>
      <c r="CG390" s="50"/>
      <c r="CH390" s="50"/>
      <c r="CI390" s="50"/>
      <c r="CJ390" s="50"/>
      <c r="CK390" s="50"/>
      <c r="CL390" s="50"/>
      <c r="CM390" s="50"/>
      <c r="CN390" s="50"/>
      <c r="CO390" s="50"/>
      <c r="CP390" s="50"/>
      <c r="CQ390" s="50"/>
      <c r="CR390" s="50"/>
      <c r="CS390" s="50"/>
      <c r="CT390" s="50"/>
      <c r="CU390" s="50"/>
      <c r="CV390" s="50"/>
      <c r="CW390" s="50"/>
      <c r="CX390" s="50"/>
      <c r="CY390" s="50"/>
      <c r="CZ390" s="50"/>
      <c r="DA390" s="50"/>
      <c r="DB390" s="50"/>
      <c r="DC390" s="50"/>
      <c r="DD390" s="50"/>
      <c r="DE390" s="50"/>
      <c r="DF390" s="50"/>
    </row>
    <row r="391" spans="2:110" x14ac:dyDescent="0.2">
      <c r="B391" s="173"/>
      <c r="D391" s="173"/>
      <c r="T391" s="50"/>
      <c r="U391" s="50"/>
      <c r="V391" s="50"/>
      <c r="W391" s="50"/>
      <c r="X391" s="50"/>
      <c r="Y391" s="50"/>
      <c r="Z391" s="149"/>
      <c r="AA391" s="238"/>
      <c r="AB391" s="50"/>
      <c r="AC391" s="50"/>
      <c r="AD391" s="50"/>
      <c r="AE391" s="50"/>
      <c r="AF391" s="50"/>
      <c r="AG391" s="50"/>
      <c r="AH391" s="50"/>
      <c r="AI391" s="50"/>
      <c r="AJ391" s="50"/>
      <c r="AK391" s="50"/>
      <c r="AL391" s="50"/>
      <c r="AM391" s="50"/>
      <c r="AN391" s="50"/>
      <c r="AO391" s="50"/>
      <c r="AP391" s="50"/>
      <c r="AQ391" s="50"/>
      <c r="AR391" s="50"/>
      <c r="AS391" s="50"/>
      <c r="AT391" s="50"/>
      <c r="AU391" s="50"/>
      <c r="AV391" s="50"/>
      <c r="AW391" s="50"/>
      <c r="AX391" s="50"/>
      <c r="AY391" s="50"/>
      <c r="AZ391" s="50"/>
      <c r="BA391" s="50"/>
      <c r="BB391" s="50"/>
      <c r="BC391" s="50"/>
      <c r="BD391" s="50"/>
      <c r="BE391" s="50"/>
      <c r="BF391" s="50"/>
      <c r="BG391" s="50"/>
      <c r="BH391" s="50"/>
      <c r="BI391" s="50"/>
      <c r="BJ391" s="50"/>
      <c r="BK391" s="50"/>
      <c r="BL391" s="50"/>
      <c r="BM391" s="50"/>
      <c r="BN391" s="50"/>
      <c r="BO391" s="50"/>
      <c r="BP391" s="50"/>
      <c r="BQ391" s="50"/>
      <c r="BR391" s="50"/>
      <c r="BS391" s="50"/>
      <c r="BT391" s="50"/>
      <c r="BU391" s="50"/>
      <c r="BV391" s="50"/>
      <c r="BW391" s="50"/>
      <c r="BX391" s="50"/>
      <c r="BY391" s="50"/>
      <c r="BZ391" s="50"/>
      <c r="CA391" s="50"/>
      <c r="CB391" s="50"/>
      <c r="CC391" s="50"/>
      <c r="CD391" s="50"/>
      <c r="CE391" s="50"/>
      <c r="CF391" s="50"/>
      <c r="CG391" s="50"/>
      <c r="CH391" s="50"/>
      <c r="CI391" s="50"/>
      <c r="CJ391" s="50"/>
      <c r="CK391" s="50"/>
      <c r="CL391" s="50"/>
      <c r="CM391" s="50"/>
      <c r="CN391" s="50"/>
      <c r="CO391" s="50"/>
      <c r="CP391" s="50"/>
      <c r="CQ391" s="50"/>
      <c r="CR391" s="50"/>
      <c r="CS391" s="50"/>
      <c r="CT391" s="50"/>
      <c r="CU391" s="50"/>
      <c r="CV391" s="50"/>
      <c r="CW391" s="50"/>
      <c r="CX391" s="50"/>
      <c r="CY391" s="50"/>
      <c r="CZ391" s="50"/>
      <c r="DA391" s="50"/>
      <c r="DB391" s="50"/>
      <c r="DC391" s="50"/>
      <c r="DD391" s="50"/>
      <c r="DE391" s="50"/>
      <c r="DF391" s="50"/>
    </row>
    <row r="392" spans="2:110" x14ac:dyDescent="0.2">
      <c r="B392" s="173"/>
      <c r="D392" s="173"/>
      <c r="T392" s="50"/>
      <c r="U392" s="50"/>
      <c r="V392" s="50"/>
      <c r="W392" s="50"/>
      <c r="X392" s="50"/>
      <c r="Y392" s="50"/>
      <c r="Z392" s="149"/>
      <c r="AA392" s="238"/>
      <c r="AB392" s="50"/>
      <c r="AC392" s="50"/>
      <c r="AD392" s="50"/>
      <c r="AE392" s="50"/>
      <c r="AF392" s="50"/>
      <c r="AG392" s="50"/>
      <c r="AH392" s="50"/>
      <c r="AI392" s="50"/>
      <c r="AJ392" s="50"/>
      <c r="AK392" s="50"/>
      <c r="AL392" s="50"/>
      <c r="AM392" s="50"/>
      <c r="AN392" s="50"/>
      <c r="AO392" s="50"/>
      <c r="AP392" s="50"/>
      <c r="AQ392" s="50"/>
      <c r="AR392" s="50"/>
      <c r="AS392" s="50"/>
      <c r="AT392" s="50"/>
      <c r="AU392" s="50"/>
      <c r="AV392" s="50"/>
      <c r="AW392" s="50"/>
      <c r="AX392" s="50"/>
      <c r="AY392" s="50"/>
      <c r="AZ392" s="50"/>
      <c r="BA392" s="50"/>
      <c r="BB392" s="50"/>
      <c r="BC392" s="50"/>
      <c r="BD392" s="50"/>
      <c r="BE392" s="50"/>
      <c r="BF392" s="50"/>
      <c r="BG392" s="50"/>
      <c r="BH392" s="50"/>
      <c r="BI392" s="50"/>
      <c r="BJ392" s="50"/>
      <c r="BK392" s="50"/>
      <c r="BL392" s="50"/>
      <c r="BM392" s="50"/>
      <c r="BN392" s="50"/>
      <c r="BO392" s="50"/>
      <c r="BP392" s="50"/>
      <c r="BQ392" s="50"/>
      <c r="BR392" s="50"/>
      <c r="BS392" s="50"/>
      <c r="BT392" s="50"/>
      <c r="BU392" s="50"/>
      <c r="BV392" s="50"/>
      <c r="BW392" s="50"/>
      <c r="BX392" s="50"/>
      <c r="BY392" s="50"/>
      <c r="BZ392" s="50"/>
      <c r="CA392" s="50"/>
      <c r="CB392" s="50"/>
      <c r="CC392" s="50"/>
      <c r="CD392" s="50"/>
      <c r="CE392" s="50"/>
      <c r="CF392" s="50"/>
      <c r="CG392" s="50"/>
      <c r="CH392" s="50"/>
      <c r="CI392" s="50"/>
      <c r="CJ392" s="50"/>
      <c r="CK392" s="50"/>
      <c r="CL392" s="50"/>
      <c r="CM392" s="50"/>
      <c r="CN392" s="50"/>
      <c r="CO392" s="50"/>
      <c r="CP392" s="50"/>
      <c r="CQ392" s="50"/>
      <c r="CR392" s="50"/>
      <c r="CS392" s="50"/>
      <c r="CT392" s="50"/>
      <c r="CU392" s="50"/>
      <c r="CV392" s="50"/>
      <c r="CW392" s="50"/>
      <c r="CX392" s="50"/>
      <c r="CY392" s="50"/>
      <c r="CZ392" s="50"/>
      <c r="DA392" s="50"/>
      <c r="DB392" s="50"/>
      <c r="DC392" s="50"/>
      <c r="DD392" s="50"/>
      <c r="DE392" s="50"/>
      <c r="DF392" s="50"/>
    </row>
    <row r="393" spans="2:110" x14ac:dyDescent="0.2">
      <c r="B393" s="173"/>
      <c r="D393" s="173"/>
      <c r="T393" s="50"/>
      <c r="U393" s="50"/>
      <c r="V393" s="50"/>
      <c r="W393" s="50"/>
      <c r="X393" s="50"/>
      <c r="Y393" s="50"/>
      <c r="Z393" s="149"/>
      <c r="AA393" s="238"/>
      <c r="AB393" s="50"/>
      <c r="AC393" s="50"/>
      <c r="AD393" s="50"/>
      <c r="AE393" s="50"/>
      <c r="AF393" s="50"/>
      <c r="AG393" s="50"/>
      <c r="AH393" s="50"/>
      <c r="AI393" s="50"/>
      <c r="AJ393" s="50"/>
      <c r="AK393" s="50"/>
      <c r="AL393" s="50"/>
      <c r="AM393" s="50"/>
      <c r="AN393" s="50"/>
      <c r="AO393" s="50"/>
      <c r="AP393" s="50"/>
      <c r="AQ393" s="50"/>
      <c r="AR393" s="50"/>
      <c r="AS393" s="50"/>
      <c r="AT393" s="50"/>
      <c r="AU393" s="50"/>
      <c r="AV393" s="50"/>
      <c r="AW393" s="50"/>
      <c r="AX393" s="50"/>
      <c r="AY393" s="50"/>
      <c r="AZ393" s="50"/>
      <c r="BA393" s="50"/>
      <c r="BB393" s="50"/>
      <c r="BC393" s="50"/>
      <c r="BD393" s="50"/>
      <c r="BE393" s="50"/>
      <c r="BF393" s="50"/>
      <c r="BG393" s="50"/>
      <c r="BH393" s="50"/>
      <c r="BI393" s="50"/>
      <c r="BJ393" s="50"/>
      <c r="BK393" s="50"/>
      <c r="BL393" s="50"/>
      <c r="BM393" s="50"/>
      <c r="BN393" s="50"/>
      <c r="BO393" s="50"/>
      <c r="BP393" s="50"/>
      <c r="BQ393" s="50"/>
      <c r="BR393" s="50"/>
      <c r="BS393" s="50"/>
      <c r="BT393" s="50"/>
      <c r="BU393" s="50"/>
      <c r="BV393" s="50"/>
      <c r="BW393" s="50"/>
      <c r="BX393" s="50"/>
      <c r="BY393" s="50"/>
      <c r="BZ393" s="50"/>
      <c r="CA393" s="50"/>
      <c r="CB393" s="50"/>
      <c r="CC393" s="50"/>
      <c r="CD393" s="50"/>
      <c r="CE393" s="50"/>
      <c r="CF393" s="50"/>
      <c r="CG393" s="50"/>
      <c r="CH393" s="50"/>
      <c r="CI393" s="50"/>
      <c r="CJ393" s="50"/>
      <c r="CK393" s="50"/>
      <c r="CL393" s="50"/>
      <c r="CM393" s="50"/>
      <c r="CN393" s="50"/>
      <c r="CO393" s="50"/>
      <c r="CP393" s="50"/>
      <c r="CQ393" s="50"/>
      <c r="CR393" s="50"/>
      <c r="CS393" s="50"/>
      <c r="CT393" s="50"/>
      <c r="CU393" s="50"/>
      <c r="CV393" s="50"/>
      <c r="CW393" s="50"/>
      <c r="CX393" s="50"/>
      <c r="CY393" s="50"/>
      <c r="CZ393" s="50"/>
      <c r="DA393" s="50"/>
      <c r="DB393" s="50"/>
      <c r="DC393" s="50"/>
      <c r="DD393" s="50"/>
      <c r="DE393" s="50"/>
      <c r="DF393" s="50"/>
    </row>
    <row r="394" spans="2:110" x14ac:dyDescent="0.2">
      <c r="B394" s="173"/>
      <c r="D394" s="173"/>
      <c r="T394" s="50"/>
      <c r="U394" s="50"/>
      <c r="V394" s="50"/>
      <c r="W394" s="50"/>
      <c r="X394" s="50"/>
      <c r="Y394" s="50"/>
      <c r="Z394" s="149"/>
      <c r="AA394" s="238"/>
      <c r="AB394" s="50"/>
      <c r="AC394" s="50"/>
      <c r="AD394" s="50"/>
      <c r="AE394" s="50"/>
      <c r="AF394" s="50"/>
      <c r="AG394" s="50"/>
      <c r="AH394" s="50"/>
      <c r="AI394" s="50"/>
      <c r="AJ394" s="50"/>
      <c r="AK394" s="50"/>
      <c r="AL394" s="50"/>
      <c r="AM394" s="50"/>
      <c r="AN394" s="50"/>
      <c r="AO394" s="50"/>
      <c r="AP394" s="50"/>
      <c r="AQ394" s="50"/>
      <c r="AR394" s="50"/>
      <c r="AS394" s="50"/>
      <c r="AT394" s="50"/>
      <c r="AU394" s="50"/>
      <c r="AV394" s="50"/>
      <c r="AW394" s="50"/>
      <c r="AX394" s="50"/>
      <c r="AY394" s="50"/>
      <c r="AZ394" s="50"/>
      <c r="BA394" s="50"/>
      <c r="BB394" s="50"/>
      <c r="BC394" s="50"/>
      <c r="BD394" s="50"/>
      <c r="BE394" s="50"/>
      <c r="BF394" s="50"/>
      <c r="BG394" s="50"/>
      <c r="BH394" s="50"/>
      <c r="BI394" s="50"/>
      <c r="BJ394" s="50"/>
      <c r="BK394" s="50"/>
      <c r="BL394" s="50"/>
      <c r="BM394" s="50"/>
      <c r="BN394" s="50"/>
      <c r="BO394" s="50"/>
      <c r="BP394" s="50"/>
      <c r="BQ394" s="50"/>
      <c r="BR394" s="50"/>
      <c r="BS394" s="50"/>
      <c r="BT394" s="50"/>
      <c r="BU394" s="50"/>
      <c r="BV394" s="50"/>
      <c r="BW394" s="50"/>
      <c r="BX394" s="50"/>
      <c r="BY394" s="50"/>
      <c r="BZ394" s="50"/>
      <c r="CA394" s="50"/>
      <c r="CB394" s="50"/>
      <c r="CC394" s="50"/>
      <c r="CD394" s="50"/>
      <c r="CE394" s="50"/>
      <c r="CF394" s="50"/>
      <c r="CG394" s="50"/>
      <c r="CH394" s="50"/>
      <c r="CI394" s="50"/>
      <c r="CJ394" s="50"/>
      <c r="CK394" s="50"/>
      <c r="CL394" s="50"/>
      <c r="CM394" s="50"/>
      <c r="CN394" s="50"/>
      <c r="CO394" s="50"/>
      <c r="CP394" s="50"/>
      <c r="CQ394" s="50"/>
      <c r="CR394" s="50"/>
      <c r="CS394" s="50"/>
      <c r="CT394" s="50"/>
      <c r="CU394" s="50"/>
      <c r="CV394" s="50"/>
      <c r="CW394" s="50"/>
      <c r="CX394" s="50"/>
      <c r="CY394" s="50"/>
      <c r="CZ394" s="50"/>
      <c r="DA394" s="50"/>
      <c r="DB394" s="50"/>
      <c r="DC394" s="50"/>
      <c r="DD394" s="50"/>
      <c r="DE394" s="50"/>
      <c r="DF394" s="50"/>
    </row>
    <row r="395" spans="2:110" x14ac:dyDescent="0.2">
      <c r="B395" s="173"/>
      <c r="D395" s="173"/>
      <c r="T395" s="50"/>
      <c r="U395" s="50"/>
      <c r="V395" s="50"/>
      <c r="W395" s="50"/>
      <c r="X395" s="50"/>
      <c r="Y395" s="50"/>
      <c r="Z395" s="149"/>
      <c r="AA395" s="238"/>
      <c r="AB395" s="50"/>
      <c r="AC395" s="50"/>
      <c r="AD395" s="50"/>
      <c r="AE395" s="50"/>
      <c r="AF395" s="50"/>
      <c r="AG395" s="50"/>
      <c r="AH395" s="50"/>
      <c r="AI395" s="50"/>
      <c r="AJ395" s="50"/>
      <c r="AK395" s="50"/>
      <c r="AL395" s="50"/>
      <c r="AM395" s="50"/>
      <c r="AN395" s="50"/>
      <c r="AO395" s="50"/>
      <c r="AP395" s="50"/>
      <c r="AQ395" s="50"/>
      <c r="AR395" s="50"/>
      <c r="AS395" s="50"/>
      <c r="AT395" s="50"/>
      <c r="AU395" s="50"/>
      <c r="AV395" s="50"/>
      <c r="AW395" s="50"/>
      <c r="AX395" s="50"/>
      <c r="AY395" s="50"/>
      <c r="AZ395" s="50"/>
      <c r="BA395" s="50"/>
      <c r="BB395" s="50"/>
      <c r="BC395" s="50"/>
      <c r="BD395" s="50"/>
      <c r="BE395" s="50"/>
      <c r="BF395" s="50"/>
      <c r="BG395" s="50"/>
      <c r="BH395" s="50"/>
      <c r="BI395" s="50"/>
      <c r="BJ395" s="50"/>
      <c r="BK395" s="50"/>
      <c r="BL395" s="50"/>
      <c r="BM395" s="50"/>
      <c r="BN395" s="50"/>
      <c r="BO395" s="50"/>
      <c r="BP395" s="50"/>
      <c r="BQ395" s="50"/>
      <c r="BR395" s="50"/>
      <c r="BS395" s="50"/>
      <c r="BT395" s="50"/>
      <c r="BU395" s="50"/>
      <c r="BV395" s="50"/>
      <c r="BW395" s="50"/>
      <c r="BX395" s="50"/>
      <c r="BY395" s="50"/>
      <c r="BZ395" s="50"/>
      <c r="CA395" s="50"/>
      <c r="CB395" s="50"/>
      <c r="CC395" s="50"/>
      <c r="CD395" s="50"/>
      <c r="CE395" s="50"/>
      <c r="CF395" s="50"/>
      <c r="CG395" s="50"/>
      <c r="CH395" s="50"/>
      <c r="CI395" s="50"/>
      <c r="CJ395" s="50"/>
      <c r="CK395" s="50"/>
      <c r="CL395" s="50"/>
      <c r="CM395" s="50"/>
      <c r="CN395" s="50"/>
      <c r="CO395" s="50"/>
      <c r="CP395" s="50"/>
      <c r="CQ395" s="50"/>
      <c r="CR395" s="50"/>
      <c r="CS395" s="50"/>
      <c r="CT395" s="50"/>
      <c r="CU395" s="50"/>
      <c r="CV395" s="50"/>
      <c r="CW395" s="50"/>
      <c r="CX395" s="50"/>
      <c r="CY395" s="50"/>
      <c r="CZ395" s="50"/>
      <c r="DA395" s="50"/>
      <c r="DB395" s="50"/>
      <c r="DC395" s="50"/>
      <c r="DD395" s="50"/>
      <c r="DE395" s="50"/>
      <c r="DF395" s="50"/>
    </row>
    <row r="396" spans="2:110" x14ac:dyDescent="0.2">
      <c r="B396" s="173"/>
      <c r="D396" s="173"/>
      <c r="T396" s="50"/>
      <c r="U396" s="50"/>
      <c r="V396" s="50"/>
      <c r="W396" s="50"/>
      <c r="X396" s="50"/>
      <c r="Y396" s="50"/>
      <c r="Z396" s="149"/>
      <c r="AA396" s="238"/>
      <c r="AB396" s="50"/>
      <c r="AC396" s="50"/>
      <c r="AD396" s="50"/>
      <c r="AE396" s="50"/>
      <c r="AF396" s="50"/>
      <c r="AG396" s="50"/>
      <c r="AH396" s="50"/>
      <c r="AI396" s="50"/>
      <c r="AJ396" s="50"/>
      <c r="AK396" s="50"/>
      <c r="AL396" s="50"/>
      <c r="AM396" s="50"/>
      <c r="AN396" s="50"/>
      <c r="AO396" s="50"/>
      <c r="AP396" s="50"/>
      <c r="AQ396" s="50"/>
      <c r="AR396" s="50"/>
      <c r="AS396" s="50"/>
      <c r="AT396" s="50"/>
      <c r="AU396" s="50"/>
      <c r="AV396" s="50"/>
      <c r="AW396" s="50"/>
      <c r="AX396" s="50"/>
      <c r="AY396" s="50"/>
      <c r="AZ396" s="50"/>
      <c r="BA396" s="50"/>
      <c r="BB396" s="50"/>
      <c r="BC396" s="50"/>
      <c r="BD396" s="50"/>
      <c r="BE396" s="50"/>
      <c r="BF396" s="50"/>
      <c r="BG396" s="50"/>
      <c r="BH396" s="50"/>
      <c r="BI396" s="50"/>
      <c r="BJ396" s="50"/>
      <c r="BK396" s="50"/>
      <c r="BL396" s="50"/>
      <c r="BM396" s="50"/>
      <c r="BN396" s="50"/>
      <c r="BO396" s="50"/>
      <c r="BP396" s="50"/>
      <c r="BQ396" s="50"/>
      <c r="BR396" s="50"/>
      <c r="BS396" s="50"/>
      <c r="BT396" s="50"/>
      <c r="BU396" s="50"/>
      <c r="BV396" s="50"/>
      <c r="BW396" s="50"/>
      <c r="BX396" s="50"/>
      <c r="BY396" s="50"/>
      <c r="BZ396" s="50"/>
      <c r="CA396" s="50"/>
      <c r="CB396" s="50"/>
      <c r="CC396" s="50"/>
      <c r="CD396" s="50"/>
      <c r="CE396" s="50"/>
      <c r="CF396" s="50"/>
      <c r="CG396" s="50"/>
      <c r="CH396" s="50"/>
      <c r="CI396" s="50"/>
      <c r="CJ396" s="50"/>
      <c r="CK396" s="50"/>
      <c r="CL396" s="50"/>
      <c r="CM396" s="50"/>
      <c r="CN396" s="50"/>
      <c r="CO396" s="50"/>
      <c r="CP396" s="50"/>
      <c r="CQ396" s="50"/>
      <c r="CR396" s="50"/>
      <c r="CS396" s="50"/>
      <c r="CT396" s="50"/>
      <c r="CU396" s="50"/>
      <c r="CV396" s="50"/>
      <c r="CW396" s="50"/>
      <c r="CX396" s="50"/>
      <c r="CY396" s="50"/>
      <c r="CZ396" s="50"/>
      <c r="DA396" s="50"/>
      <c r="DB396" s="50"/>
      <c r="DC396" s="50"/>
      <c r="DD396" s="50"/>
      <c r="DE396" s="50"/>
      <c r="DF396" s="50"/>
    </row>
    <row r="397" spans="2:110" x14ac:dyDescent="0.2">
      <c r="B397" s="173"/>
      <c r="D397" s="173"/>
      <c r="T397" s="50"/>
      <c r="U397" s="50"/>
      <c r="V397" s="50"/>
      <c r="W397" s="50"/>
      <c r="X397" s="50"/>
      <c r="Y397" s="50"/>
      <c r="Z397" s="149"/>
      <c r="AA397" s="238"/>
      <c r="AB397" s="50"/>
      <c r="AC397" s="50"/>
      <c r="AD397" s="50"/>
      <c r="AE397" s="50"/>
      <c r="AF397" s="50"/>
      <c r="AG397" s="50"/>
      <c r="AH397" s="50"/>
      <c r="AI397" s="50"/>
      <c r="AJ397" s="50"/>
      <c r="AK397" s="50"/>
      <c r="AL397" s="50"/>
      <c r="AM397" s="50"/>
      <c r="AN397" s="50"/>
      <c r="AO397" s="50"/>
      <c r="AP397" s="50"/>
      <c r="AQ397" s="50"/>
      <c r="AR397" s="50"/>
      <c r="AS397" s="50"/>
      <c r="AT397" s="50"/>
      <c r="AU397" s="50"/>
      <c r="AV397" s="50"/>
      <c r="AW397" s="50"/>
      <c r="AX397" s="50"/>
      <c r="AY397" s="50"/>
      <c r="AZ397" s="50"/>
      <c r="BA397" s="50"/>
      <c r="BB397" s="50"/>
      <c r="BC397" s="50"/>
      <c r="BD397" s="50"/>
      <c r="BE397" s="50"/>
      <c r="BF397" s="50"/>
      <c r="BG397" s="50"/>
      <c r="BH397" s="50"/>
      <c r="BI397" s="50"/>
      <c r="BJ397" s="50"/>
      <c r="BK397" s="50"/>
      <c r="BL397" s="50"/>
      <c r="BM397" s="50"/>
      <c r="BN397" s="50"/>
      <c r="BO397" s="50"/>
      <c r="BP397" s="50"/>
      <c r="BQ397" s="50"/>
      <c r="BR397" s="50"/>
      <c r="BS397" s="50"/>
      <c r="BT397" s="50"/>
      <c r="BU397" s="50"/>
      <c r="BV397" s="50"/>
      <c r="BW397" s="50"/>
      <c r="BX397" s="50"/>
      <c r="BY397" s="50"/>
      <c r="BZ397" s="50"/>
      <c r="CA397" s="50"/>
      <c r="CB397" s="50"/>
      <c r="CC397" s="50"/>
      <c r="CD397" s="50"/>
      <c r="CE397" s="50"/>
      <c r="CF397" s="50"/>
      <c r="CG397" s="50"/>
      <c r="CH397" s="50"/>
      <c r="CI397" s="50"/>
      <c r="CJ397" s="50"/>
      <c r="CK397" s="50"/>
      <c r="CL397" s="50"/>
      <c r="CM397" s="50"/>
      <c r="CN397" s="50"/>
      <c r="CO397" s="50"/>
      <c r="CP397" s="50"/>
      <c r="CQ397" s="50"/>
      <c r="CR397" s="50"/>
      <c r="CS397" s="50"/>
      <c r="CT397" s="50"/>
      <c r="CU397" s="50"/>
      <c r="CV397" s="50"/>
      <c r="CW397" s="50"/>
      <c r="CX397" s="50"/>
      <c r="CY397" s="50"/>
      <c r="CZ397" s="50"/>
      <c r="DA397" s="50"/>
      <c r="DB397" s="50"/>
      <c r="DC397" s="50"/>
      <c r="DD397" s="50"/>
      <c r="DE397" s="50"/>
      <c r="DF397" s="50"/>
    </row>
    <row r="398" spans="2:110" x14ac:dyDescent="0.2">
      <c r="B398" s="173"/>
      <c r="D398" s="173"/>
      <c r="T398" s="50"/>
      <c r="U398" s="50"/>
      <c r="V398" s="50"/>
      <c r="W398" s="50"/>
      <c r="X398" s="50"/>
      <c r="Y398" s="50"/>
      <c r="Z398" s="149"/>
      <c r="AA398" s="238"/>
      <c r="AB398" s="50"/>
      <c r="AC398" s="50"/>
      <c r="AD398" s="50"/>
      <c r="AE398" s="50"/>
      <c r="AF398" s="50"/>
      <c r="AG398" s="50"/>
      <c r="AH398" s="50"/>
      <c r="AI398" s="50"/>
      <c r="AJ398" s="50"/>
      <c r="AK398" s="50"/>
      <c r="AL398" s="50"/>
      <c r="AM398" s="50"/>
      <c r="AN398" s="50"/>
      <c r="AO398" s="50"/>
      <c r="AP398" s="50"/>
      <c r="AQ398" s="50"/>
      <c r="AR398" s="50"/>
      <c r="AS398" s="50"/>
      <c r="AT398" s="50"/>
      <c r="AU398" s="50"/>
      <c r="AV398" s="50"/>
      <c r="AW398" s="50"/>
      <c r="AX398" s="50"/>
      <c r="AY398" s="50"/>
      <c r="AZ398" s="50"/>
      <c r="BA398" s="50"/>
      <c r="BB398" s="50"/>
      <c r="BC398" s="50"/>
      <c r="BD398" s="50"/>
      <c r="BE398" s="50"/>
      <c r="BF398" s="50"/>
      <c r="BG398" s="50"/>
      <c r="BH398" s="50"/>
      <c r="BI398" s="50"/>
      <c r="BJ398" s="50"/>
      <c r="BK398" s="50"/>
      <c r="BL398" s="50"/>
      <c r="BM398" s="50"/>
      <c r="BN398" s="50"/>
      <c r="BO398" s="50"/>
      <c r="BP398" s="50"/>
      <c r="BQ398" s="50"/>
      <c r="BR398" s="50"/>
      <c r="BS398" s="50"/>
      <c r="BT398" s="50"/>
      <c r="BU398" s="50"/>
      <c r="BV398" s="50"/>
      <c r="BW398" s="50"/>
      <c r="BX398" s="50"/>
      <c r="BY398" s="50"/>
      <c r="BZ398" s="50"/>
      <c r="CA398" s="50"/>
      <c r="CB398" s="50"/>
      <c r="CC398" s="50"/>
      <c r="CD398" s="50"/>
      <c r="CE398" s="50"/>
      <c r="CF398" s="50"/>
      <c r="CG398" s="50"/>
      <c r="CH398" s="50"/>
      <c r="CI398" s="50"/>
      <c r="CJ398" s="50"/>
      <c r="CK398" s="50"/>
      <c r="CL398" s="50"/>
      <c r="CM398" s="50"/>
      <c r="CN398" s="50"/>
      <c r="CO398" s="50"/>
      <c r="CP398" s="50"/>
      <c r="CQ398" s="50"/>
      <c r="CR398" s="50"/>
      <c r="CS398" s="50"/>
      <c r="CT398" s="50"/>
      <c r="CU398" s="50"/>
      <c r="CV398" s="50"/>
      <c r="CW398" s="50"/>
      <c r="CX398" s="50"/>
      <c r="CY398" s="50"/>
      <c r="CZ398" s="50"/>
      <c r="DA398" s="50"/>
      <c r="DB398" s="50"/>
      <c r="DC398" s="50"/>
      <c r="DD398" s="50"/>
      <c r="DE398" s="50"/>
      <c r="DF398" s="50"/>
    </row>
    <row r="399" spans="2:110" x14ac:dyDescent="0.2">
      <c r="B399" s="173"/>
      <c r="D399" s="173"/>
      <c r="T399" s="50"/>
      <c r="U399" s="50"/>
      <c r="V399" s="50"/>
      <c r="W399" s="50"/>
      <c r="X399" s="50"/>
      <c r="Y399" s="50"/>
      <c r="Z399" s="149"/>
      <c r="AA399" s="238"/>
      <c r="AB399" s="50"/>
      <c r="AC399" s="50"/>
      <c r="AD399" s="50"/>
      <c r="AE399" s="50"/>
      <c r="AF399" s="50"/>
      <c r="AG399" s="50"/>
      <c r="AH399" s="50"/>
      <c r="AI399" s="50"/>
      <c r="AJ399" s="50"/>
      <c r="AK399" s="50"/>
      <c r="AL399" s="50"/>
      <c r="AM399" s="50"/>
      <c r="AN399" s="50"/>
      <c r="AO399" s="50"/>
      <c r="AP399" s="50"/>
      <c r="AQ399" s="50"/>
      <c r="AR399" s="50"/>
      <c r="AS399" s="50"/>
      <c r="AT399" s="50"/>
      <c r="AU399" s="50"/>
      <c r="AV399" s="50"/>
      <c r="AW399" s="50"/>
      <c r="AX399" s="50"/>
      <c r="AY399" s="50"/>
      <c r="AZ399" s="50"/>
      <c r="BA399" s="50"/>
      <c r="BB399" s="50"/>
      <c r="BC399" s="50"/>
      <c r="BD399" s="50"/>
      <c r="BE399" s="50"/>
      <c r="BF399" s="50"/>
      <c r="BG399" s="50"/>
      <c r="BH399" s="50"/>
      <c r="BI399" s="50"/>
      <c r="BJ399" s="50"/>
      <c r="BK399" s="50"/>
      <c r="BL399" s="50"/>
      <c r="BM399" s="50"/>
      <c r="BN399" s="50"/>
      <c r="BO399" s="50"/>
      <c r="BP399" s="50"/>
      <c r="BQ399" s="50"/>
      <c r="BR399" s="50"/>
      <c r="BS399" s="50"/>
      <c r="BT399" s="50"/>
      <c r="BU399" s="50"/>
      <c r="BV399" s="50"/>
      <c r="BW399" s="50"/>
      <c r="BX399" s="50"/>
      <c r="BY399" s="50"/>
      <c r="BZ399" s="50"/>
      <c r="CA399" s="50"/>
      <c r="CB399" s="50"/>
      <c r="CC399" s="50"/>
      <c r="CD399" s="50"/>
      <c r="CE399" s="50"/>
      <c r="CF399" s="50"/>
      <c r="CG399" s="50"/>
      <c r="CH399" s="50"/>
      <c r="CI399" s="50"/>
      <c r="CJ399" s="50"/>
      <c r="CK399" s="50"/>
      <c r="CL399" s="50"/>
      <c r="CM399" s="50"/>
      <c r="CN399" s="50"/>
      <c r="CO399" s="50"/>
      <c r="CP399" s="50"/>
      <c r="CQ399" s="50"/>
      <c r="CR399" s="50"/>
      <c r="CS399" s="50"/>
      <c r="CT399" s="50"/>
      <c r="CU399" s="50"/>
      <c r="CV399" s="50"/>
      <c r="CW399" s="50"/>
      <c r="CX399" s="50"/>
      <c r="CY399" s="50"/>
      <c r="CZ399" s="50"/>
      <c r="DA399" s="50"/>
      <c r="DB399" s="50"/>
      <c r="DC399" s="50"/>
      <c r="DD399" s="50"/>
      <c r="DE399" s="50"/>
      <c r="DF399" s="50"/>
    </row>
    <row r="400" spans="2:110" x14ac:dyDescent="0.2">
      <c r="B400" s="173"/>
      <c r="D400" s="173"/>
      <c r="T400" s="50"/>
      <c r="U400" s="50"/>
      <c r="V400" s="50"/>
      <c r="W400" s="50"/>
      <c r="X400" s="50"/>
      <c r="Y400" s="50"/>
      <c r="Z400" s="149"/>
      <c r="AA400" s="238"/>
      <c r="AB400" s="50"/>
      <c r="AC400" s="50"/>
      <c r="AD400" s="50"/>
      <c r="AE400" s="50"/>
      <c r="AF400" s="50"/>
      <c r="AG400" s="50"/>
      <c r="AH400" s="50"/>
      <c r="AI400" s="50"/>
      <c r="AJ400" s="50"/>
      <c r="AK400" s="50"/>
      <c r="AL400" s="50"/>
      <c r="AM400" s="50"/>
      <c r="AN400" s="50"/>
      <c r="AO400" s="50"/>
      <c r="AP400" s="50"/>
      <c r="AQ400" s="50"/>
      <c r="AR400" s="50"/>
      <c r="AS400" s="50"/>
      <c r="AT400" s="50"/>
      <c r="AU400" s="50"/>
      <c r="AV400" s="50"/>
      <c r="AW400" s="50"/>
      <c r="AX400" s="50"/>
      <c r="AY400" s="50"/>
      <c r="AZ400" s="50"/>
      <c r="BA400" s="50"/>
      <c r="BB400" s="50"/>
      <c r="BC400" s="50"/>
      <c r="BD400" s="50"/>
      <c r="BE400" s="50"/>
      <c r="BF400" s="50"/>
      <c r="BG400" s="50"/>
      <c r="BH400" s="50"/>
      <c r="BI400" s="50"/>
      <c r="BJ400" s="50"/>
      <c r="BK400" s="50"/>
      <c r="BL400" s="50"/>
      <c r="BM400" s="50"/>
      <c r="BN400" s="50"/>
      <c r="BO400" s="50"/>
      <c r="BP400" s="50"/>
      <c r="BQ400" s="50"/>
      <c r="BR400" s="50"/>
      <c r="BS400" s="50"/>
      <c r="BT400" s="50"/>
      <c r="BU400" s="50"/>
      <c r="BV400" s="50"/>
      <c r="BW400" s="50"/>
      <c r="BX400" s="50"/>
      <c r="BY400" s="50"/>
      <c r="BZ400" s="50"/>
      <c r="CA400" s="50"/>
      <c r="CB400" s="50"/>
      <c r="CC400" s="50"/>
      <c r="CD400" s="50"/>
      <c r="CE400" s="50"/>
      <c r="CF400" s="50"/>
      <c r="CG400" s="50"/>
      <c r="CH400" s="50"/>
      <c r="CI400" s="50"/>
      <c r="CJ400" s="50"/>
      <c r="CK400" s="50"/>
      <c r="CL400" s="50"/>
      <c r="CM400" s="50"/>
      <c r="CN400" s="50"/>
      <c r="CO400" s="50"/>
      <c r="CP400" s="50"/>
      <c r="CQ400" s="50"/>
      <c r="CR400" s="50"/>
      <c r="CS400" s="50"/>
      <c r="CT400" s="50"/>
      <c r="CU400" s="50"/>
      <c r="CV400" s="50"/>
      <c r="CW400" s="50"/>
      <c r="CX400" s="50"/>
      <c r="CY400" s="50"/>
      <c r="CZ400" s="50"/>
      <c r="DA400" s="50"/>
      <c r="DB400" s="50"/>
      <c r="DC400" s="50"/>
      <c r="DD400" s="50"/>
      <c r="DE400" s="50"/>
      <c r="DF400" s="50"/>
    </row>
    <row r="401" spans="2:110" x14ac:dyDescent="0.2">
      <c r="B401" s="173"/>
      <c r="D401" s="173"/>
      <c r="T401" s="50"/>
      <c r="U401" s="50"/>
      <c r="V401" s="50"/>
      <c r="W401" s="50"/>
      <c r="X401" s="50"/>
      <c r="Y401" s="50"/>
      <c r="Z401" s="149"/>
      <c r="AA401" s="238"/>
      <c r="AB401" s="50"/>
      <c r="AC401" s="50"/>
      <c r="AD401" s="50"/>
      <c r="AE401" s="50"/>
      <c r="AF401" s="50"/>
      <c r="AG401" s="50"/>
      <c r="AH401" s="50"/>
      <c r="AI401" s="50"/>
      <c r="AJ401" s="50"/>
      <c r="AK401" s="50"/>
      <c r="AL401" s="50"/>
      <c r="AM401" s="50"/>
      <c r="AN401" s="50"/>
      <c r="AO401" s="50"/>
      <c r="AP401" s="50"/>
      <c r="AQ401" s="50"/>
      <c r="AR401" s="50"/>
      <c r="AS401" s="50"/>
      <c r="AT401" s="50"/>
      <c r="AU401" s="50"/>
      <c r="AV401" s="50"/>
      <c r="AW401" s="50"/>
      <c r="AX401" s="50"/>
      <c r="AY401" s="50"/>
      <c r="AZ401" s="50"/>
      <c r="BA401" s="50"/>
      <c r="BB401" s="50"/>
      <c r="BC401" s="50"/>
      <c r="BD401" s="50"/>
      <c r="BE401" s="50"/>
      <c r="BF401" s="50"/>
      <c r="BG401" s="50"/>
      <c r="BH401" s="50"/>
      <c r="BI401" s="50"/>
      <c r="BJ401" s="50"/>
      <c r="BK401" s="50"/>
      <c r="BL401" s="50"/>
      <c r="BM401" s="50"/>
      <c r="BN401" s="50"/>
      <c r="BO401" s="50"/>
      <c r="BP401" s="50"/>
      <c r="BQ401" s="50"/>
      <c r="BR401" s="50"/>
      <c r="BS401" s="50"/>
      <c r="BT401" s="50"/>
      <c r="BU401" s="50"/>
      <c r="BV401" s="50"/>
      <c r="BW401" s="50"/>
      <c r="BX401" s="50"/>
      <c r="BY401" s="50"/>
      <c r="BZ401" s="50"/>
      <c r="CA401" s="50"/>
      <c r="CB401" s="50"/>
      <c r="CC401" s="50"/>
      <c r="CD401" s="50"/>
      <c r="CE401" s="50"/>
      <c r="CF401" s="50"/>
      <c r="CG401" s="50"/>
      <c r="CH401" s="50"/>
      <c r="CI401" s="50"/>
      <c r="CJ401" s="50"/>
      <c r="CK401" s="50"/>
      <c r="CL401" s="50"/>
      <c r="CM401" s="50"/>
      <c r="CN401" s="50"/>
      <c r="CO401" s="50"/>
      <c r="CP401" s="50"/>
      <c r="CQ401" s="50"/>
      <c r="CR401" s="50"/>
      <c r="CS401" s="50"/>
      <c r="CT401" s="50"/>
      <c r="CU401" s="50"/>
      <c r="CV401" s="50"/>
      <c r="CW401" s="50"/>
      <c r="CX401" s="50"/>
      <c r="CY401" s="50"/>
      <c r="CZ401" s="50"/>
      <c r="DA401" s="50"/>
      <c r="DB401" s="50"/>
      <c r="DC401" s="50"/>
      <c r="DD401" s="50"/>
      <c r="DE401" s="50"/>
      <c r="DF401" s="50"/>
    </row>
    <row r="402" spans="2:110" x14ac:dyDescent="0.2">
      <c r="B402" s="173"/>
      <c r="D402" s="173"/>
      <c r="T402" s="50"/>
      <c r="U402" s="50"/>
      <c r="V402" s="50"/>
      <c r="W402" s="50"/>
      <c r="X402" s="50"/>
      <c r="Y402" s="50"/>
      <c r="Z402" s="149"/>
      <c r="AA402" s="238"/>
      <c r="AB402" s="50"/>
      <c r="AC402" s="50"/>
      <c r="AD402" s="50"/>
      <c r="AE402" s="50"/>
      <c r="AF402" s="50"/>
      <c r="AG402" s="50"/>
      <c r="AH402" s="50"/>
      <c r="AI402" s="50"/>
      <c r="AJ402" s="50"/>
      <c r="AK402" s="50"/>
      <c r="AL402" s="50"/>
      <c r="AM402" s="50"/>
      <c r="AN402" s="50"/>
      <c r="AO402" s="50"/>
      <c r="AP402" s="50"/>
      <c r="AQ402" s="50"/>
      <c r="AR402" s="50"/>
      <c r="AS402" s="50"/>
      <c r="AT402" s="50"/>
      <c r="AU402" s="50"/>
      <c r="AV402" s="50"/>
      <c r="AW402" s="50"/>
      <c r="AX402" s="50"/>
      <c r="AY402" s="50"/>
      <c r="AZ402" s="50"/>
      <c r="BA402" s="50"/>
      <c r="BB402" s="50"/>
      <c r="BC402" s="50"/>
      <c r="BD402" s="50"/>
      <c r="BE402" s="50"/>
      <c r="BF402" s="50"/>
      <c r="BG402" s="50"/>
      <c r="BH402" s="50"/>
      <c r="BI402" s="50"/>
      <c r="BJ402" s="50"/>
      <c r="BK402" s="50"/>
      <c r="BL402" s="50"/>
      <c r="BM402" s="50"/>
      <c r="BN402" s="50"/>
      <c r="BO402" s="50"/>
      <c r="BP402" s="50"/>
      <c r="BQ402" s="50"/>
      <c r="BR402" s="50"/>
      <c r="BS402" s="50"/>
      <c r="BT402" s="50"/>
      <c r="BU402" s="50"/>
      <c r="BV402" s="50"/>
      <c r="BW402" s="50"/>
      <c r="BX402" s="50"/>
      <c r="BY402" s="50"/>
      <c r="BZ402" s="50"/>
      <c r="CA402" s="50"/>
      <c r="CB402" s="50"/>
      <c r="CC402" s="50"/>
      <c r="CD402" s="50"/>
      <c r="CE402" s="50"/>
      <c r="CF402" s="50"/>
      <c r="CG402" s="50"/>
      <c r="CH402" s="50"/>
      <c r="CI402" s="50"/>
      <c r="CJ402" s="50"/>
      <c r="CK402" s="50"/>
      <c r="CL402" s="50"/>
      <c r="CM402" s="50"/>
      <c r="CN402" s="50"/>
      <c r="CO402" s="50"/>
      <c r="CP402" s="50"/>
      <c r="CQ402" s="50"/>
      <c r="CR402" s="50"/>
      <c r="CS402" s="50"/>
      <c r="CT402" s="50"/>
      <c r="CU402" s="50"/>
      <c r="CV402" s="50"/>
      <c r="CW402" s="50"/>
      <c r="CX402" s="50"/>
      <c r="CY402" s="50"/>
      <c r="CZ402" s="50"/>
      <c r="DA402" s="50"/>
      <c r="DB402" s="50"/>
      <c r="DC402" s="50"/>
      <c r="DD402" s="50"/>
      <c r="DE402" s="50"/>
      <c r="DF402" s="50"/>
    </row>
    <row r="403" spans="2:110" x14ac:dyDescent="0.2">
      <c r="B403" s="173"/>
      <c r="D403" s="173"/>
      <c r="T403" s="50"/>
      <c r="U403" s="50"/>
      <c r="V403" s="50"/>
      <c r="W403" s="50"/>
      <c r="X403" s="50"/>
      <c r="Y403" s="50"/>
      <c r="Z403" s="149"/>
      <c r="AA403" s="238"/>
      <c r="AB403" s="50"/>
      <c r="AC403" s="50"/>
      <c r="AD403" s="50"/>
      <c r="AE403" s="50"/>
      <c r="AF403" s="50"/>
      <c r="AG403" s="50"/>
      <c r="AH403" s="50"/>
      <c r="AI403" s="50"/>
      <c r="AJ403" s="50"/>
      <c r="AK403" s="50"/>
      <c r="AL403" s="50"/>
      <c r="AM403" s="50"/>
      <c r="AN403" s="50"/>
      <c r="AO403" s="50"/>
      <c r="AP403" s="50"/>
      <c r="AQ403" s="50"/>
      <c r="AR403" s="50"/>
      <c r="AS403" s="50"/>
      <c r="AT403" s="50"/>
      <c r="AU403" s="50"/>
      <c r="AV403" s="50"/>
      <c r="AW403" s="50"/>
      <c r="AX403" s="50"/>
      <c r="AY403" s="50"/>
      <c r="AZ403" s="50"/>
      <c r="BA403" s="50"/>
      <c r="BB403" s="50"/>
      <c r="BC403" s="50"/>
      <c r="BD403" s="50"/>
      <c r="BE403" s="50"/>
      <c r="BF403" s="50"/>
      <c r="BG403" s="50"/>
      <c r="BH403" s="50"/>
      <c r="BI403" s="50"/>
      <c r="BJ403" s="50"/>
      <c r="BK403" s="50"/>
      <c r="BL403" s="50"/>
      <c r="BM403" s="50"/>
      <c r="BN403" s="50"/>
      <c r="BO403" s="50"/>
      <c r="BP403" s="50"/>
      <c r="BQ403" s="50"/>
      <c r="BR403" s="50"/>
      <c r="BS403" s="50"/>
      <c r="BT403" s="50"/>
      <c r="BU403" s="50"/>
      <c r="BV403" s="50"/>
      <c r="BW403" s="50"/>
      <c r="BX403" s="50"/>
      <c r="BY403" s="50"/>
      <c r="BZ403" s="50"/>
      <c r="CA403" s="50"/>
      <c r="CB403" s="50"/>
      <c r="CC403" s="50"/>
      <c r="CD403" s="50"/>
      <c r="CE403" s="50"/>
      <c r="CF403" s="50"/>
      <c r="CG403" s="50"/>
      <c r="CH403" s="50"/>
      <c r="CI403" s="50"/>
      <c r="CJ403" s="50"/>
      <c r="CK403" s="50"/>
      <c r="CL403" s="50"/>
      <c r="CM403" s="50"/>
      <c r="CN403" s="50"/>
      <c r="CO403" s="50"/>
      <c r="CP403" s="50"/>
      <c r="CQ403" s="50"/>
      <c r="CR403" s="50"/>
      <c r="CS403" s="50"/>
      <c r="CT403" s="50"/>
      <c r="CU403" s="50"/>
      <c r="CV403" s="50"/>
      <c r="CW403" s="50"/>
      <c r="CX403" s="50"/>
      <c r="CY403" s="50"/>
      <c r="CZ403" s="50"/>
      <c r="DA403" s="50"/>
      <c r="DB403" s="50"/>
      <c r="DC403" s="50"/>
      <c r="DD403" s="50"/>
      <c r="DE403" s="50"/>
      <c r="DF403" s="50"/>
    </row>
    <row r="404" spans="2:110" x14ac:dyDescent="0.2">
      <c r="B404" s="173"/>
      <c r="D404" s="173"/>
      <c r="T404" s="50"/>
      <c r="U404" s="50"/>
      <c r="V404" s="50"/>
      <c r="W404" s="50"/>
      <c r="X404" s="50"/>
      <c r="Y404" s="50"/>
      <c r="Z404" s="149"/>
      <c r="AA404" s="238"/>
      <c r="AB404" s="50"/>
      <c r="AC404" s="50"/>
      <c r="AD404" s="50"/>
      <c r="AE404" s="50"/>
      <c r="AF404" s="50"/>
      <c r="AG404" s="50"/>
      <c r="AH404" s="50"/>
      <c r="AI404" s="50"/>
      <c r="AJ404" s="50"/>
      <c r="AK404" s="50"/>
      <c r="AL404" s="50"/>
      <c r="AM404" s="50"/>
      <c r="AN404" s="50"/>
      <c r="AO404" s="50"/>
      <c r="AP404" s="50"/>
      <c r="AQ404" s="50"/>
      <c r="AR404" s="50"/>
      <c r="AS404" s="50"/>
      <c r="AT404" s="50"/>
      <c r="AU404" s="50"/>
      <c r="AV404" s="50"/>
      <c r="AW404" s="50"/>
      <c r="AX404" s="50"/>
      <c r="AY404" s="50"/>
      <c r="AZ404" s="50"/>
      <c r="BA404" s="50"/>
      <c r="BB404" s="50"/>
      <c r="BC404" s="50"/>
      <c r="BD404" s="50"/>
      <c r="BE404" s="50"/>
      <c r="BF404" s="50"/>
      <c r="BG404" s="50"/>
      <c r="BH404" s="50"/>
      <c r="BI404" s="50"/>
      <c r="BJ404" s="50"/>
      <c r="BK404" s="50"/>
      <c r="BL404" s="50"/>
      <c r="BM404" s="50"/>
      <c r="BN404" s="50"/>
      <c r="BO404" s="50"/>
      <c r="BP404" s="50"/>
      <c r="BQ404" s="50"/>
      <c r="BR404" s="50"/>
      <c r="BS404" s="50"/>
      <c r="BT404" s="50"/>
      <c r="BU404" s="50"/>
      <c r="BV404" s="50"/>
      <c r="BW404" s="50"/>
      <c r="BX404" s="50"/>
      <c r="BY404" s="50"/>
      <c r="BZ404" s="50"/>
      <c r="CA404" s="50"/>
      <c r="CB404" s="50"/>
      <c r="CC404" s="50"/>
      <c r="CD404" s="50"/>
      <c r="CE404" s="50"/>
      <c r="CF404" s="50"/>
      <c r="CG404" s="50"/>
      <c r="CH404" s="50"/>
      <c r="CI404" s="50"/>
      <c r="CJ404" s="50"/>
      <c r="CK404" s="50"/>
      <c r="CL404" s="50"/>
      <c r="CM404" s="50"/>
      <c r="CN404" s="50"/>
      <c r="CO404" s="50"/>
      <c r="CP404" s="50"/>
      <c r="CQ404" s="50"/>
      <c r="CR404" s="50"/>
      <c r="CS404" s="50"/>
      <c r="CT404" s="50"/>
      <c r="CU404" s="50"/>
      <c r="CV404" s="50"/>
      <c r="CW404" s="50"/>
      <c r="CX404" s="50"/>
      <c r="CY404" s="50"/>
      <c r="CZ404" s="50"/>
      <c r="DA404" s="50"/>
      <c r="DB404" s="50"/>
      <c r="DC404" s="50"/>
      <c r="DD404" s="50"/>
      <c r="DE404" s="50"/>
      <c r="DF404" s="50"/>
    </row>
    <row r="405" spans="2:110" x14ac:dyDescent="0.2">
      <c r="B405" s="173"/>
      <c r="D405" s="173"/>
      <c r="T405" s="50"/>
      <c r="U405" s="50"/>
      <c r="V405" s="50"/>
      <c r="W405" s="50"/>
      <c r="X405" s="50"/>
      <c r="Y405" s="50"/>
      <c r="Z405" s="149"/>
      <c r="AA405" s="238"/>
      <c r="AB405" s="50"/>
      <c r="AC405" s="50"/>
      <c r="AD405" s="50"/>
      <c r="AE405" s="50"/>
      <c r="AF405" s="50"/>
      <c r="AG405" s="50"/>
      <c r="AH405" s="50"/>
      <c r="AI405" s="50"/>
      <c r="AJ405" s="50"/>
      <c r="AK405" s="50"/>
      <c r="AL405" s="50"/>
      <c r="AM405" s="50"/>
      <c r="AN405" s="50"/>
      <c r="AO405" s="50"/>
      <c r="AP405" s="50"/>
      <c r="AQ405" s="50"/>
      <c r="AR405" s="50"/>
      <c r="AS405" s="50"/>
      <c r="AT405" s="50"/>
      <c r="AU405" s="50"/>
      <c r="AV405" s="50"/>
      <c r="AW405" s="50"/>
      <c r="AX405" s="50"/>
      <c r="AY405" s="50"/>
      <c r="AZ405" s="50"/>
      <c r="BA405" s="50"/>
      <c r="BB405" s="50"/>
      <c r="BC405" s="50"/>
      <c r="BD405" s="50"/>
      <c r="BE405" s="50"/>
      <c r="BF405" s="50"/>
      <c r="BG405" s="50"/>
      <c r="BH405" s="50"/>
      <c r="BI405" s="50"/>
      <c r="BJ405" s="50"/>
      <c r="BK405" s="50"/>
      <c r="BL405" s="50"/>
      <c r="BM405" s="50"/>
      <c r="BN405" s="50"/>
      <c r="BO405" s="50"/>
      <c r="BP405" s="50"/>
      <c r="BQ405" s="50"/>
      <c r="BR405" s="50"/>
      <c r="BS405" s="50"/>
      <c r="BT405" s="50"/>
      <c r="BU405" s="50"/>
      <c r="BV405" s="50"/>
      <c r="BW405" s="50"/>
      <c r="BX405" s="50"/>
      <c r="BY405" s="50"/>
      <c r="BZ405" s="50"/>
      <c r="CA405" s="50"/>
      <c r="CB405" s="50"/>
      <c r="CC405" s="50"/>
      <c r="CD405" s="50"/>
      <c r="CE405" s="50"/>
      <c r="CF405" s="50"/>
      <c r="CG405" s="50"/>
      <c r="CH405" s="50"/>
      <c r="CI405" s="50"/>
      <c r="CJ405" s="50"/>
      <c r="CK405" s="50"/>
      <c r="CL405" s="50"/>
      <c r="CM405" s="50"/>
      <c r="CN405" s="50"/>
      <c r="CO405" s="50"/>
      <c r="CP405" s="50"/>
      <c r="CQ405" s="50"/>
      <c r="CR405" s="50"/>
      <c r="CS405" s="50"/>
      <c r="CT405" s="50"/>
      <c r="CU405" s="50"/>
      <c r="CV405" s="50"/>
      <c r="CW405" s="50"/>
      <c r="CX405" s="50"/>
      <c r="CY405" s="50"/>
      <c r="CZ405" s="50"/>
      <c r="DA405" s="50"/>
      <c r="DB405" s="50"/>
      <c r="DC405" s="50"/>
      <c r="DD405" s="50"/>
      <c r="DE405" s="50"/>
      <c r="DF405" s="50"/>
    </row>
    <row r="406" spans="2:110" x14ac:dyDescent="0.2">
      <c r="B406" s="173"/>
      <c r="D406" s="173"/>
      <c r="T406" s="50"/>
      <c r="U406" s="50"/>
      <c r="V406" s="50"/>
      <c r="W406" s="50"/>
      <c r="X406" s="50"/>
      <c r="Y406" s="50"/>
      <c r="Z406" s="149"/>
      <c r="AA406" s="238"/>
      <c r="AB406" s="50"/>
      <c r="AC406" s="50"/>
      <c r="AD406" s="50"/>
      <c r="AE406" s="50"/>
      <c r="AF406" s="50"/>
      <c r="AG406" s="50"/>
      <c r="AH406" s="50"/>
      <c r="AI406" s="50"/>
      <c r="AJ406" s="50"/>
      <c r="AK406" s="50"/>
      <c r="AL406" s="50"/>
      <c r="AM406" s="50"/>
      <c r="AN406" s="50"/>
      <c r="AO406" s="50"/>
      <c r="AP406" s="50"/>
      <c r="AQ406" s="50"/>
      <c r="AR406" s="50"/>
      <c r="AS406" s="50"/>
      <c r="AT406" s="50"/>
      <c r="AU406" s="50"/>
      <c r="AV406" s="50"/>
      <c r="AW406" s="50"/>
      <c r="AX406" s="50"/>
      <c r="AY406" s="50"/>
      <c r="AZ406" s="50"/>
      <c r="BA406" s="50"/>
      <c r="BB406" s="50"/>
      <c r="BC406" s="50"/>
      <c r="BD406" s="50"/>
      <c r="BE406" s="50"/>
      <c r="BF406" s="50"/>
      <c r="BG406" s="50"/>
      <c r="BH406" s="50"/>
      <c r="BI406" s="50"/>
      <c r="BJ406" s="50"/>
      <c r="BK406" s="50"/>
      <c r="BL406" s="50"/>
      <c r="BM406" s="50"/>
      <c r="BN406" s="50"/>
      <c r="BO406" s="50"/>
      <c r="BP406" s="50"/>
      <c r="BQ406" s="50"/>
      <c r="BR406" s="50"/>
      <c r="BS406" s="50"/>
      <c r="BT406" s="50"/>
      <c r="BU406" s="50"/>
      <c r="BV406" s="50"/>
      <c r="BW406" s="50"/>
      <c r="BX406" s="50"/>
      <c r="BY406" s="50"/>
      <c r="BZ406" s="50"/>
      <c r="CA406" s="50"/>
      <c r="CB406" s="50"/>
      <c r="CC406" s="50"/>
      <c r="CD406" s="50"/>
      <c r="CE406" s="50"/>
      <c r="CF406" s="50"/>
      <c r="CG406" s="50"/>
      <c r="CH406" s="50"/>
      <c r="CI406" s="50"/>
      <c r="CJ406" s="50"/>
      <c r="CK406" s="50"/>
      <c r="CL406" s="50"/>
      <c r="CM406" s="50"/>
      <c r="CN406" s="50"/>
      <c r="CO406" s="50"/>
      <c r="CP406" s="50"/>
      <c r="CQ406" s="50"/>
      <c r="CR406" s="50"/>
      <c r="CS406" s="50"/>
      <c r="CT406" s="50"/>
      <c r="CU406" s="50"/>
      <c r="CV406" s="50"/>
      <c r="CW406" s="50"/>
      <c r="CX406" s="50"/>
      <c r="CY406" s="50"/>
      <c r="CZ406" s="50"/>
      <c r="DA406" s="50"/>
      <c r="DB406" s="50"/>
      <c r="DC406" s="50"/>
      <c r="DD406" s="50"/>
      <c r="DE406" s="50"/>
      <c r="DF406" s="50"/>
    </row>
    <row r="407" spans="2:110" x14ac:dyDescent="0.2">
      <c r="B407" s="173"/>
      <c r="D407" s="173"/>
      <c r="T407" s="50"/>
      <c r="U407" s="50"/>
      <c r="V407" s="50"/>
      <c r="W407" s="50"/>
      <c r="X407" s="50"/>
      <c r="Y407" s="50"/>
      <c r="Z407" s="149"/>
      <c r="AA407" s="238"/>
      <c r="AB407" s="50"/>
      <c r="AC407" s="50"/>
      <c r="AD407" s="50"/>
      <c r="AE407" s="50"/>
      <c r="AF407" s="50"/>
      <c r="AG407" s="50"/>
      <c r="AH407" s="50"/>
      <c r="AI407" s="50"/>
      <c r="AJ407" s="50"/>
      <c r="AK407" s="50"/>
      <c r="AL407" s="50"/>
      <c r="AM407" s="50"/>
      <c r="AN407" s="50"/>
      <c r="AO407" s="50"/>
      <c r="AP407" s="50"/>
      <c r="AQ407" s="50"/>
      <c r="AR407" s="50"/>
      <c r="AS407" s="50"/>
      <c r="AT407" s="50"/>
      <c r="AU407" s="50"/>
      <c r="AV407" s="50"/>
      <c r="AW407" s="50"/>
      <c r="AX407" s="50"/>
      <c r="AY407" s="50"/>
      <c r="AZ407" s="50"/>
      <c r="BA407" s="50"/>
      <c r="BB407" s="50"/>
      <c r="BC407" s="50"/>
      <c r="BD407" s="50"/>
      <c r="BE407" s="50"/>
      <c r="BF407" s="50"/>
      <c r="BG407" s="50"/>
      <c r="BH407" s="50"/>
      <c r="BI407" s="50"/>
      <c r="BJ407" s="50"/>
      <c r="BK407" s="50"/>
      <c r="BL407" s="50"/>
      <c r="BM407" s="50"/>
      <c r="BN407" s="50"/>
      <c r="BO407" s="50"/>
      <c r="BP407" s="50"/>
      <c r="BQ407" s="50"/>
      <c r="BR407" s="50"/>
      <c r="BS407" s="50"/>
      <c r="BT407" s="50"/>
      <c r="BU407" s="50"/>
      <c r="BV407" s="50"/>
      <c r="BW407" s="50"/>
      <c r="BX407" s="50"/>
      <c r="BY407" s="50"/>
      <c r="BZ407" s="50"/>
      <c r="CA407" s="50"/>
      <c r="CB407" s="50"/>
      <c r="CC407" s="50"/>
      <c r="CD407" s="50"/>
      <c r="CE407" s="50"/>
      <c r="CF407" s="50"/>
      <c r="CG407" s="50"/>
      <c r="CH407" s="50"/>
      <c r="CI407" s="50"/>
      <c r="CJ407" s="50"/>
      <c r="CK407" s="50"/>
      <c r="CL407" s="50"/>
      <c r="CM407" s="50"/>
      <c r="CN407" s="50"/>
      <c r="CO407" s="50"/>
      <c r="CP407" s="50"/>
      <c r="CQ407" s="50"/>
      <c r="CR407" s="50"/>
      <c r="CS407" s="50"/>
      <c r="CT407" s="50"/>
      <c r="CU407" s="50"/>
      <c r="CV407" s="50"/>
      <c r="CW407" s="50"/>
      <c r="CX407" s="50"/>
      <c r="CY407" s="50"/>
      <c r="CZ407" s="50"/>
      <c r="DA407" s="50"/>
      <c r="DB407" s="50"/>
      <c r="DC407" s="50"/>
      <c r="DD407" s="50"/>
      <c r="DE407" s="50"/>
      <c r="DF407" s="50"/>
    </row>
    <row r="408" spans="2:110" x14ac:dyDescent="0.2">
      <c r="B408" s="173"/>
      <c r="D408" s="173"/>
      <c r="T408" s="50"/>
      <c r="U408" s="50"/>
      <c r="V408" s="50"/>
      <c r="W408" s="50"/>
      <c r="X408" s="50"/>
      <c r="Y408" s="50"/>
      <c r="Z408" s="149"/>
      <c r="AA408" s="238"/>
      <c r="AB408" s="50"/>
      <c r="AC408" s="50"/>
      <c r="AD408" s="50"/>
      <c r="AE408" s="50"/>
      <c r="AF408" s="50"/>
      <c r="AG408" s="50"/>
      <c r="AH408" s="50"/>
      <c r="AI408" s="50"/>
      <c r="AJ408" s="50"/>
      <c r="AK408" s="50"/>
      <c r="AL408" s="50"/>
      <c r="AM408" s="50"/>
      <c r="AN408" s="50"/>
      <c r="AO408" s="50"/>
      <c r="AP408" s="50"/>
      <c r="AQ408" s="50"/>
      <c r="AR408" s="50"/>
      <c r="AS408" s="50"/>
      <c r="AT408" s="50"/>
      <c r="AU408" s="50"/>
      <c r="AV408" s="50"/>
      <c r="AW408" s="50"/>
      <c r="AX408" s="50"/>
      <c r="AY408" s="50"/>
      <c r="AZ408" s="50"/>
      <c r="BA408" s="50"/>
      <c r="BB408" s="50"/>
      <c r="BC408" s="50"/>
      <c r="BD408" s="50"/>
      <c r="BE408" s="50"/>
      <c r="BF408" s="50"/>
      <c r="BG408" s="50"/>
      <c r="BH408" s="50"/>
      <c r="BI408" s="50"/>
      <c r="BJ408" s="50"/>
      <c r="BK408" s="50"/>
      <c r="BL408" s="50"/>
      <c r="BM408" s="50"/>
      <c r="BN408" s="50"/>
      <c r="BO408" s="50"/>
      <c r="BP408" s="50"/>
      <c r="BQ408" s="50"/>
      <c r="BR408" s="50"/>
      <c r="BS408" s="50"/>
      <c r="BT408" s="50"/>
      <c r="BU408" s="50"/>
      <c r="BV408" s="50"/>
      <c r="BW408" s="50"/>
      <c r="BX408" s="50"/>
      <c r="BY408" s="50"/>
      <c r="BZ408" s="50"/>
      <c r="CA408" s="50"/>
      <c r="CB408" s="50"/>
      <c r="CC408" s="50"/>
      <c r="CD408" s="50"/>
      <c r="CE408" s="50"/>
      <c r="CF408" s="50"/>
      <c r="CG408" s="50"/>
      <c r="CH408" s="50"/>
      <c r="CI408" s="50"/>
      <c r="CJ408" s="50"/>
      <c r="CK408" s="50"/>
      <c r="CL408" s="50"/>
      <c r="CM408" s="50"/>
      <c r="CN408" s="50"/>
      <c r="CO408" s="50"/>
      <c r="CP408" s="50"/>
      <c r="CQ408" s="50"/>
      <c r="CR408" s="50"/>
      <c r="CS408" s="50"/>
      <c r="CT408" s="50"/>
      <c r="CU408" s="50"/>
      <c r="CV408" s="50"/>
      <c r="CW408" s="50"/>
      <c r="CX408" s="50"/>
      <c r="CY408" s="50"/>
      <c r="CZ408" s="50"/>
      <c r="DA408" s="50"/>
      <c r="DB408" s="50"/>
      <c r="DC408" s="50"/>
      <c r="DD408" s="50"/>
      <c r="DE408" s="50"/>
      <c r="DF408" s="50"/>
    </row>
    <row r="409" spans="2:110" x14ac:dyDescent="0.2">
      <c r="B409" s="173"/>
      <c r="D409" s="173"/>
      <c r="T409" s="50"/>
      <c r="U409" s="50"/>
      <c r="V409" s="50"/>
      <c r="W409" s="50"/>
      <c r="X409" s="50"/>
      <c r="Y409" s="50"/>
      <c r="Z409" s="149"/>
      <c r="AA409" s="238"/>
      <c r="AB409" s="50"/>
      <c r="AC409" s="50"/>
      <c r="AD409" s="50"/>
      <c r="AE409" s="50"/>
      <c r="AF409" s="50"/>
      <c r="AG409" s="50"/>
      <c r="AH409" s="50"/>
      <c r="AI409" s="50"/>
      <c r="AJ409" s="50"/>
      <c r="AK409" s="50"/>
      <c r="AL409" s="50"/>
      <c r="AM409" s="50"/>
      <c r="AN409" s="50"/>
      <c r="AO409" s="50"/>
      <c r="AP409" s="50"/>
      <c r="AQ409" s="50"/>
      <c r="AR409" s="50"/>
      <c r="AS409" s="50"/>
      <c r="AT409" s="50"/>
      <c r="AU409" s="50"/>
      <c r="AV409" s="50"/>
      <c r="AW409" s="50"/>
      <c r="AX409" s="50"/>
      <c r="AY409" s="50"/>
      <c r="AZ409" s="50"/>
      <c r="BA409" s="50"/>
      <c r="BB409" s="50"/>
      <c r="BC409" s="50"/>
      <c r="BD409" s="50"/>
      <c r="BE409" s="50"/>
      <c r="BF409" s="50"/>
      <c r="BG409" s="50"/>
      <c r="BH409" s="50"/>
      <c r="BI409" s="50"/>
      <c r="BJ409" s="50"/>
      <c r="BK409" s="50"/>
      <c r="BL409" s="50"/>
      <c r="BM409" s="50"/>
      <c r="BN409" s="50"/>
      <c r="BO409" s="50"/>
      <c r="BP409" s="50"/>
      <c r="BQ409" s="50"/>
      <c r="BR409" s="50"/>
      <c r="BS409" s="50"/>
      <c r="BT409" s="50"/>
      <c r="BU409" s="50"/>
      <c r="BV409" s="50"/>
      <c r="BW409" s="50"/>
      <c r="BX409" s="50"/>
      <c r="BY409" s="50"/>
      <c r="BZ409" s="50"/>
      <c r="CA409" s="50"/>
      <c r="CB409" s="50"/>
      <c r="CC409" s="50"/>
      <c r="CD409" s="50"/>
      <c r="CE409" s="50"/>
      <c r="CF409" s="50"/>
      <c r="CG409" s="50"/>
      <c r="CH409" s="50"/>
      <c r="CI409" s="50"/>
      <c r="CJ409" s="50"/>
      <c r="CK409" s="50"/>
      <c r="CL409" s="50"/>
      <c r="CM409" s="50"/>
      <c r="CN409" s="50"/>
      <c r="CO409" s="50"/>
      <c r="CP409" s="50"/>
      <c r="CQ409" s="50"/>
      <c r="CR409" s="50"/>
      <c r="CS409" s="50"/>
      <c r="CT409" s="50"/>
      <c r="CU409" s="50"/>
      <c r="CV409" s="50"/>
      <c r="CW409" s="50"/>
      <c r="CX409" s="50"/>
      <c r="CY409" s="50"/>
      <c r="CZ409" s="50"/>
      <c r="DA409" s="50"/>
      <c r="DB409" s="50"/>
      <c r="DC409" s="50"/>
      <c r="DD409" s="50"/>
      <c r="DE409" s="50"/>
      <c r="DF409" s="50"/>
    </row>
    <row r="410" spans="2:110" x14ac:dyDescent="0.2">
      <c r="B410" s="173"/>
      <c r="D410" s="173"/>
      <c r="T410" s="50"/>
      <c r="U410" s="50"/>
      <c r="V410" s="50"/>
      <c r="W410" s="50"/>
      <c r="X410" s="50"/>
      <c r="Y410" s="50"/>
      <c r="Z410" s="149"/>
      <c r="AA410" s="238"/>
      <c r="AB410" s="50"/>
      <c r="AC410" s="50"/>
      <c r="AD410" s="50"/>
      <c r="AE410" s="50"/>
      <c r="AF410" s="50"/>
      <c r="AG410" s="50"/>
      <c r="AH410" s="50"/>
      <c r="AI410" s="50"/>
      <c r="AJ410" s="50"/>
      <c r="AK410" s="50"/>
      <c r="AL410" s="50"/>
      <c r="AM410" s="50"/>
      <c r="AN410" s="50"/>
      <c r="AO410" s="50"/>
      <c r="AP410" s="50"/>
      <c r="AQ410" s="50"/>
      <c r="AR410" s="50"/>
      <c r="AS410" s="50"/>
      <c r="AT410" s="50"/>
      <c r="AU410" s="50"/>
      <c r="AV410" s="50"/>
      <c r="AW410" s="50"/>
      <c r="AX410" s="50"/>
      <c r="AY410" s="50"/>
      <c r="AZ410" s="50"/>
      <c r="BA410" s="50"/>
      <c r="BB410" s="50"/>
      <c r="BC410" s="50"/>
      <c r="BD410" s="50"/>
      <c r="BE410" s="50"/>
      <c r="BF410" s="50"/>
      <c r="BG410" s="50"/>
      <c r="BH410" s="50"/>
      <c r="BI410" s="50"/>
      <c r="BJ410" s="50"/>
      <c r="BK410" s="50"/>
      <c r="BL410" s="50"/>
      <c r="BM410" s="50"/>
      <c r="BN410" s="50"/>
      <c r="BO410" s="50"/>
      <c r="BP410" s="50"/>
      <c r="BQ410" s="50"/>
      <c r="BR410" s="50"/>
      <c r="BS410" s="50"/>
      <c r="BT410" s="50"/>
      <c r="BU410" s="50"/>
      <c r="BV410" s="50"/>
      <c r="BW410" s="50"/>
      <c r="BX410" s="50"/>
      <c r="BY410" s="50"/>
      <c r="BZ410" s="50"/>
      <c r="CA410" s="50"/>
      <c r="CB410" s="50"/>
      <c r="CC410" s="50"/>
      <c r="CD410" s="50"/>
      <c r="CE410" s="50"/>
      <c r="CF410" s="50"/>
      <c r="CG410" s="50"/>
      <c r="CH410" s="50"/>
      <c r="CI410" s="50"/>
      <c r="CJ410" s="50"/>
      <c r="CK410" s="50"/>
      <c r="CL410" s="50"/>
      <c r="CM410" s="50"/>
      <c r="CN410" s="50"/>
      <c r="CO410" s="50"/>
      <c r="CP410" s="50"/>
      <c r="CQ410" s="50"/>
      <c r="CR410" s="50"/>
      <c r="CS410" s="50"/>
      <c r="CT410" s="50"/>
      <c r="CU410" s="50"/>
      <c r="CV410" s="50"/>
      <c r="CW410" s="50"/>
      <c r="CX410" s="50"/>
      <c r="CY410" s="50"/>
      <c r="CZ410" s="50"/>
      <c r="DA410" s="50"/>
      <c r="DB410" s="50"/>
      <c r="DC410" s="50"/>
      <c r="DD410" s="50"/>
      <c r="DE410" s="50"/>
      <c r="DF410" s="50"/>
    </row>
    <row r="411" spans="2:110" x14ac:dyDescent="0.2">
      <c r="B411" s="173"/>
      <c r="D411" s="173"/>
      <c r="T411" s="50"/>
      <c r="U411" s="50"/>
      <c r="V411" s="50"/>
      <c r="W411" s="50"/>
      <c r="X411" s="50"/>
      <c r="Y411" s="50"/>
      <c r="Z411" s="149"/>
      <c r="AA411" s="238"/>
      <c r="AB411" s="50"/>
      <c r="AC411" s="50"/>
      <c r="AD411" s="50"/>
      <c r="AE411" s="50"/>
      <c r="AF411" s="50"/>
      <c r="AG411" s="50"/>
      <c r="AH411" s="50"/>
      <c r="AI411" s="50"/>
      <c r="AJ411" s="50"/>
      <c r="AK411" s="50"/>
      <c r="AL411" s="50"/>
      <c r="AM411" s="50"/>
      <c r="AN411" s="50"/>
      <c r="AO411" s="50"/>
      <c r="AP411" s="50"/>
      <c r="AQ411" s="50"/>
      <c r="AR411" s="50"/>
      <c r="AS411" s="50"/>
      <c r="AT411" s="50"/>
      <c r="AU411" s="50"/>
      <c r="AV411" s="50"/>
      <c r="AW411" s="50"/>
      <c r="AX411" s="50"/>
      <c r="AY411" s="50"/>
      <c r="AZ411" s="50"/>
      <c r="BA411" s="50"/>
      <c r="BB411" s="50"/>
      <c r="BC411" s="50"/>
      <c r="BD411" s="50"/>
      <c r="BE411" s="50"/>
      <c r="BF411" s="50"/>
      <c r="BG411" s="50"/>
      <c r="BH411" s="50"/>
      <c r="BI411" s="50"/>
      <c r="BJ411" s="50"/>
      <c r="BK411" s="50"/>
      <c r="BL411" s="50"/>
      <c r="BM411" s="50"/>
      <c r="BN411" s="50"/>
      <c r="BO411" s="50"/>
      <c r="BP411" s="50"/>
      <c r="BQ411" s="50"/>
      <c r="BR411" s="50"/>
      <c r="BS411" s="50"/>
      <c r="BT411" s="50"/>
      <c r="BU411" s="50"/>
      <c r="BV411" s="50"/>
      <c r="BW411" s="50"/>
      <c r="BX411" s="50"/>
      <c r="BY411" s="50"/>
      <c r="BZ411" s="50"/>
      <c r="CA411" s="50"/>
      <c r="CB411" s="50"/>
      <c r="CC411" s="50"/>
      <c r="CD411" s="50"/>
      <c r="CE411" s="50"/>
      <c r="CF411" s="50"/>
      <c r="CG411" s="50"/>
      <c r="CH411" s="50"/>
      <c r="CI411" s="50"/>
      <c r="CJ411" s="50"/>
      <c r="CK411" s="50"/>
      <c r="CL411" s="50"/>
      <c r="CM411" s="50"/>
      <c r="CN411" s="50"/>
      <c r="CO411" s="50"/>
      <c r="CP411" s="50"/>
      <c r="CQ411" s="50"/>
      <c r="CR411" s="50"/>
      <c r="CS411" s="50"/>
      <c r="CT411" s="50"/>
      <c r="CU411" s="50"/>
      <c r="CV411" s="50"/>
      <c r="CW411" s="50"/>
      <c r="CX411" s="50"/>
      <c r="CY411" s="50"/>
      <c r="CZ411" s="50"/>
      <c r="DA411" s="50"/>
      <c r="DB411" s="50"/>
      <c r="DC411" s="50"/>
      <c r="DD411" s="50"/>
      <c r="DE411" s="50"/>
      <c r="DF411" s="50"/>
    </row>
    <row r="412" spans="2:110" x14ac:dyDescent="0.2">
      <c r="B412" s="173"/>
      <c r="D412" s="173"/>
      <c r="T412" s="50"/>
      <c r="U412" s="50"/>
      <c r="V412" s="50"/>
      <c r="W412" s="50"/>
      <c r="X412" s="50"/>
      <c r="Y412" s="50"/>
      <c r="Z412" s="149"/>
      <c r="AA412" s="238"/>
      <c r="AB412" s="50"/>
      <c r="AC412" s="50"/>
      <c r="AD412" s="50"/>
      <c r="AE412" s="50"/>
      <c r="AF412" s="50"/>
      <c r="AG412" s="50"/>
      <c r="AH412" s="50"/>
      <c r="AI412" s="50"/>
      <c r="AJ412" s="50"/>
      <c r="AK412" s="50"/>
      <c r="AL412" s="50"/>
      <c r="AM412" s="50"/>
      <c r="AN412" s="50"/>
      <c r="AO412" s="50"/>
      <c r="AP412" s="50"/>
      <c r="AQ412" s="50"/>
      <c r="AR412" s="50"/>
      <c r="AS412" s="50"/>
      <c r="AT412" s="50"/>
      <c r="AU412" s="50"/>
      <c r="AV412" s="50"/>
      <c r="AW412" s="50"/>
      <c r="AX412" s="50"/>
      <c r="AY412" s="50"/>
      <c r="AZ412" s="50"/>
      <c r="BA412" s="50"/>
      <c r="BB412" s="50"/>
      <c r="BC412" s="50"/>
      <c r="BD412" s="50"/>
      <c r="BE412" s="50"/>
      <c r="BF412" s="50"/>
      <c r="BG412" s="50"/>
      <c r="BH412" s="50"/>
      <c r="BI412" s="50"/>
      <c r="BJ412" s="50"/>
      <c r="BK412" s="50"/>
      <c r="BL412" s="50"/>
      <c r="BM412" s="50"/>
      <c r="BN412" s="50"/>
      <c r="BO412" s="50"/>
      <c r="BP412" s="50"/>
      <c r="BQ412" s="50"/>
      <c r="BR412" s="50"/>
      <c r="BS412" s="50"/>
      <c r="BT412" s="50"/>
      <c r="BU412" s="50"/>
      <c r="BV412" s="50"/>
      <c r="BW412" s="50"/>
      <c r="BX412" s="50"/>
      <c r="BY412" s="50"/>
      <c r="BZ412" s="50"/>
      <c r="CA412" s="50"/>
      <c r="CB412" s="50"/>
      <c r="CC412" s="50"/>
      <c r="CD412" s="50"/>
      <c r="CE412" s="50"/>
      <c r="CF412" s="50"/>
      <c r="CG412" s="50"/>
      <c r="CH412" s="50"/>
      <c r="CI412" s="50"/>
      <c r="CJ412" s="50"/>
      <c r="CK412" s="50"/>
      <c r="CL412" s="50"/>
      <c r="CM412" s="50"/>
      <c r="CN412" s="50"/>
      <c r="CO412" s="50"/>
      <c r="CP412" s="50"/>
      <c r="CQ412" s="50"/>
      <c r="CR412" s="50"/>
      <c r="CS412" s="50"/>
      <c r="CT412" s="50"/>
      <c r="CU412" s="50"/>
      <c r="CV412" s="50"/>
      <c r="CW412" s="50"/>
      <c r="CX412" s="50"/>
      <c r="CY412" s="50"/>
      <c r="CZ412" s="50"/>
      <c r="DA412" s="50"/>
      <c r="DB412" s="50"/>
      <c r="DC412" s="50"/>
      <c r="DD412" s="50"/>
      <c r="DE412" s="50"/>
      <c r="DF412" s="50"/>
    </row>
    <row r="413" spans="2:110" x14ac:dyDescent="0.2">
      <c r="B413" s="173"/>
      <c r="D413" s="173"/>
      <c r="T413" s="50"/>
      <c r="U413" s="50"/>
      <c r="V413" s="50"/>
      <c r="W413" s="50"/>
      <c r="X413" s="50"/>
      <c r="Y413" s="50"/>
      <c r="Z413" s="149"/>
      <c r="AA413" s="238"/>
      <c r="AB413" s="50"/>
      <c r="AC413" s="50"/>
      <c r="AD413" s="50"/>
      <c r="AE413" s="50"/>
      <c r="AF413" s="50"/>
      <c r="AG413" s="50"/>
      <c r="AH413" s="50"/>
      <c r="AI413" s="50"/>
      <c r="AJ413" s="50"/>
      <c r="AK413" s="50"/>
      <c r="AL413" s="50"/>
      <c r="AM413" s="50"/>
      <c r="AN413" s="50"/>
      <c r="AO413" s="50"/>
      <c r="AP413" s="50"/>
      <c r="AQ413" s="50"/>
      <c r="AR413" s="50"/>
      <c r="AS413" s="50"/>
      <c r="AT413" s="50"/>
      <c r="AU413" s="50"/>
      <c r="AV413" s="50"/>
      <c r="AW413" s="50"/>
      <c r="AX413" s="50"/>
      <c r="AY413" s="50"/>
      <c r="AZ413" s="50"/>
      <c r="BA413" s="50"/>
      <c r="BB413" s="50"/>
      <c r="BC413" s="50"/>
      <c r="BD413" s="50"/>
      <c r="BE413" s="50"/>
      <c r="BF413" s="50"/>
      <c r="BG413" s="50"/>
      <c r="BH413" s="50"/>
      <c r="BI413" s="50"/>
      <c r="BJ413" s="50"/>
      <c r="BK413" s="50"/>
      <c r="BL413" s="50"/>
      <c r="BM413" s="50"/>
      <c r="BN413" s="50"/>
      <c r="BO413" s="50"/>
      <c r="BP413" s="50"/>
      <c r="BQ413" s="50"/>
      <c r="BR413" s="50"/>
      <c r="BS413" s="50"/>
      <c r="BT413" s="50"/>
      <c r="BU413" s="50"/>
      <c r="BV413" s="50"/>
      <c r="BW413" s="50"/>
      <c r="BX413" s="50"/>
      <c r="BY413" s="50"/>
      <c r="BZ413" s="50"/>
      <c r="CA413" s="50"/>
      <c r="CB413" s="50"/>
      <c r="CC413" s="50"/>
      <c r="CD413" s="50"/>
      <c r="CE413" s="50"/>
      <c r="CF413" s="50"/>
      <c r="CG413" s="50"/>
      <c r="CH413" s="50"/>
      <c r="CI413" s="50"/>
      <c r="CJ413" s="50"/>
      <c r="CK413" s="50"/>
      <c r="CL413" s="50"/>
      <c r="CM413" s="50"/>
      <c r="CN413" s="50"/>
      <c r="CO413" s="50"/>
      <c r="CP413" s="50"/>
      <c r="CQ413" s="50"/>
      <c r="CR413" s="50"/>
      <c r="CS413" s="50"/>
      <c r="CT413" s="50"/>
      <c r="CU413" s="50"/>
      <c r="CV413" s="50"/>
      <c r="CW413" s="50"/>
      <c r="CX413" s="50"/>
      <c r="CY413" s="50"/>
      <c r="CZ413" s="50"/>
      <c r="DA413" s="50"/>
      <c r="DB413" s="50"/>
      <c r="DC413" s="50"/>
      <c r="DD413" s="50"/>
      <c r="DE413" s="50"/>
      <c r="DF413" s="50"/>
    </row>
    <row r="414" spans="2:110" x14ac:dyDescent="0.2">
      <c r="B414" s="173"/>
      <c r="D414" s="173"/>
      <c r="T414" s="50"/>
      <c r="U414" s="50"/>
      <c r="V414" s="50"/>
      <c r="W414" s="50"/>
      <c r="X414" s="50"/>
      <c r="Y414" s="50"/>
      <c r="Z414" s="149"/>
      <c r="AA414" s="238"/>
      <c r="AB414" s="50"/>
      <c r="AC414" s="50"/>
      <c r="AD414" s="50"/>
      <c r="AE414" s="50"/>
      <c r="AF414" s="50"/>
      <c r="AG414" s="50"/>
      <c r="AH414" s="50"/>
      <c r="AI414" s="50"/>
      <c r="AJ414" s="50"/>
      <c r="AK414" s="50"/>
      <c r="AL414" s="50"/>
      <c r="AM414" s="50"/>
      <c r="AN414" s="50"/>
      <c r="AO414" s="50"/>
      <c r="AP414" s="50"/>
      <c r="AQ414" s="50"/>
      <c r="AR414" s="50"/>
      <c r="AS414" s="50"/>
      <c r="AT414" s="50"/>
      <c r="AU414" s="50"/>
      <c r="AV414" s="50"/>
      <c r="AW414" s="50"/>
      <c r="AX414" s="50"/>
      <c r="AY414" s="50"/>
      <c r="AZ414" s="50"/>
      <c r="BA414" s="50"/>
      <c r="BB414" s="50"/>
      <c r="BC414" s="50"/>
      <c r="BD414" s="50"/>
      <c r="BE414" s="50"/>
      <c r="BF414" s="50"/>
      <c r="BG414" s="50"/>
      <c r="BH414" s="50"/>
      <c r="BI414" s="50"/>
      <c r="BJ414" s="50"/>
      <c r="BK414" s="50"/>
      <c r="BL414" s="50"/>
      <c r="BM414" s="50"/>
      <c r="BN414" s="50"/>
      <c r="BO414" s="50"/>
      <c r="BP414" s="50"/>
      <c r="BQ414" s="50"/>
      <c r="BR414" s="50"/>
      <c r="BS414" s="50"/>
      <c r="BT414" s="50"/>
      <c r="BU414" s="50"/>
      <c r="BV414" s="50"/>
      <c r="BW414" s="50"/>
      <c r="BX414" s="50"/>
      <c r="BY414" s="50"/>
      <c r="BZ414" s="50"/>
      <c r="CA414" s="50"/>
      <c r="CB414" s="50"/>
      <c r="CC414" s="50"/>
      <c r="CD414" s="50"/>
      <c r="CE414" s="50"/>
      <c r="CF414" s="50"/>
      <c r="CG414" s="50"/>
      <c r="CH414" s="50"/>
      <c r="CI414" s="50"/>
      <c r="CJ414" s="50"/>
      <c r="CK414" s="50"/>
      <c r="CL414" s="50"/>
      <c r="CM414" s="50"/>
      <c r="CN414" s="50"/>
      <c r="CO414" s="50"/>
      <c r="CP414" s="50"/>
      <c r="CQ414" s="50"/>
      <c r="CR414" s="50"/>
      <c r="CS414" s="50"/>
      <c r="CT414" s="50"/>
      <c r="CU414" s="50"/>
      <c r="CV414" s="50"/>
      <c r="CW414" s="50"/>
      <c r="CX414" s="50"/>
      <c r="CY414" s="50"/>
      <c r="CZ414" s="50"/>
      <c r="DA414" s="50"/>
      <c r="DB414" s="50"/>
      <c r="DC414" s="50"/>
      <c r="DD414" s="50"/>
      <c r="DE414" s="50"/>
      <c r="DF414" s="50"/>
    </row>
    <row r="415" spans="2:110" x14ac:dyDescent="0.2">
      <c r="B415" s="173"/>
      <c r="D415" s="173"/>
      <c r="T415" s="50"/>
      <c r="U415" s="50"/>
      <c r="V415" s="50"/>
      <c r="W415" s="50"/>
      <c r="X415" s="50"/>
      <c r="Y415" s="50"/>
      <c r="Z415" s="149"/>
      <c r="AA415" s="238"/>
      <c r="AB415" s="50"/>
      <c r="AC415" s="50"/>
      <c r="AD415" s="50"/>
      <c r="AE415" s="50"/>
      <c r="AF415" s="50"/>
      <c r="AG415" s="50"/>
      <c r="AH415" s="50"/>
      <c r="AI415" s="50"/>
      <c r="AJ415" s="50"/>
      <c r="AK415" s="50"/>
      <c r="AL415" s="50"/>
      <c r="AM415" s="50"/>
      <c r="AN415" s="50"/>
      <c r="AO415" s="50"/>
      <c r="AP415" s="50"/>
      <c r="AQ415" s="50"/>
      <c r="AR415" s="50"/>
      <c r="AS415" s="50"/>
      <c r="AT415" s="50"/>
      <c r="AU415" s="50"/>
      <c r="AV415" s="50"/>
      <c r="AW415" s="50"/>
      <c r="AX415" s="50"/>
      <c r="AY415" s="50"/>
      <c r="AZ415" s="50"/>
      <c r="BA415" s="50"/>
      <c r="BB415" s="50"/>
      <c r="BC415" s="50"/>
      <c r="BD415" s="50"/>
      <c r="BE415" s="50"/>
      <c r="BF415" s="50"/>
      <c r="BG415" s="50"/>
      <c r="BH415" s="50"/>
      <c r="BI415" s="50"/>
      <c r="BJ415" s="50"/>
      <c r="BK415" s="50"/>
      <c r="BL415" s="50"/>
      <c r="BM415" s="50"/>
      <c r="BN415" s="50"/>
      <c r="BO415" s="50"/>
      <c r="BP415" s="50"/>
      <c r="BQ415" s="50"/>
      <c r="BR415" s="50"/>
      <c r="BS415" s="50"/>
      <c r="BT415" s="50"/>
      <c r="BU415" s="50"/>
      <c r="BV415" s="50"/>
      <c r="BW415" s="50"/>
      <c r="BX415" s="50"/>
      <c r="BY415" s="50"/>
      <c r="BZ415" s="50"/>
      <c r="CA415" s="50"/>
      <c r="CB415" s="50"/>
      <c r="CC415" s="50"/>
      <c r="CD415" s="50"/>
      <c r="CE415" s="50"/>
      <c r="CF415" s="50"/>
      <c r="CG415" s="50"/>
      <c r="CH415" s="50"/>
      <c r="CI415" s="50"/>
      <c r="CJ415" s="50"/>
      <c r="CK415" s="50"/>
      <c r="CL415" s="50"/>
      <c r="CM415" s="50"/>
      <c r="CN415" s="50"/>
      <c r="CO415" s="50"/>
      <c r="CP415" s="50"/>
      <c r="CQ415" s="50"/>
      <c r="CR415" s="50"/>
      <c r="CS415" s="50"/>
      <c r="CT415" s="50"/>
      <c r="CU415" s="50"/>
      <c r="CV415" s="50"/>
      <c r="CW415" s="50"/>
      <c r="CX415" s="50"/>
      <c r="CY415" s="50"/>
      <c r="CZ415" s="50"/>
      <c r="DA415" s="50"/>
      <c r="DB415" s="50"/>
      <c r="DC415" s="50"/>
      <c r="DD415" s="50"/>
      <c r="DE415" s="50"/>
      <c r="DF415" s="50"/>
    </row>
    <row r="416" spans="2:110" x14ac:dyDescent="0.2">
      <c r="B416" s="173"/>
      <c r="D416" s="173"/>
      <c r="T416" s="50"/>
      <c r="U416" s="50"/>
      <c r="V416" s="50"/>
      <c r="W416" s="50"/>
      <c r="X416" s="50"/>
      <c r="Y416" s="50"/>
      <c r="Z416" s="149"/>
      <c r="AA416" s="238"/>
      <c r="AB416" s="50"/>
      <c r="AC416" s="50"/>
      <c r="AD416" s="50"/>
      <c r="AE416" s="50"/>
      <c r="AF416" s="50"/>
      <c r="AG416" s="50"/>
      <c r="AH416" s="50"/>
      <c r="AI416" s="50"/>
      <c r="AJ416" s="50"/>
      <c r="AK416" s="50"/>
      <c r="AL416" s="50"/>
      <c r="AM416" s="50"/>
      <c r="AN416" s="50"/>
      <c r="AO416" s="50"/>
      <c r="AP416" s="50"/>
      <c r="AQ416" s="50"/>
      <c r="AR416" s="50"/>
      <c r="AS416" s="50"/>
      <c r="AT416" s="50"/>
      <c r="AU416" s="50"/>
      <c r="AV416" s="50"/>
      <c r="AW416" s="50"/>
      <c r="AX416" s="50"/>
      <c r="AY416" s="50"/>
      <c r="AZ416" s="50"/>
      <c r="BA416" s="50"/>
      <c r="BB416" s="50"/>
      <c r="BC416" s="50"/>
      <c r="BD416" s="50"/>
      <c r="BE416" s="50"/>
      <c r="BF416" s="50"/>
      <c r="BG416" s="50"/>
      <c r="BH416" s="50"/>
      <c r="BI416" s="50"/>
      <c r="BJ416" s="50"/>
      <c r="BK416" s="50"/>
      <c r="BL416" s="50"/>
      <c r="BM416" s="50"/>
      <c r="BN416" s="50"/>
      <c r="BO416" s="50"/>
      <c r="BP416" s="50"/>
      <c r="BQ416" s="50"/>
      <c r="BR416" s="50"/>
      <c r="BS416" s="50"/>
      <c r="BT416" s="50"/>
      <c r="BU416" s="50"/>
      <c r="BV416" s="50"/>
      <c r="BW416" s="50"/>
      <c r="BX416" s="50"/>
      <c r="BY416" s="50"/>
      <c r="BZ416" s="50"/>
      <c r="CA416" s="50"/>
      <c r="CB416" s="50"/>
      <c r="CC416" s="50"/>
      <c r="CD416" s="50"/>
      <c r="CE416" s="50"/>
      <c r="CF416" s="50"/>
      <c r="CG416" s="50"/>
      <c r="CH416" s="50"/>
      <c r="CI416" s="50"/>
      <c r="CJ416" s="50"/>
      <c r="CK416" s="50"/>
      <c r="CL416" s="50"/>
      <c r="CM416" s="50"/>
      <c r="CN416" s="50"/>
      <c r="CO416" s="50"/>
      <c r="CP416" s="50"/>
      <c r="CQ416" s="50"/>
      <c r="CR416" s="50"/>
      <c r="CS416" s="50"/>
      <c r="CT416" s="50"/>
      <c r="CU416" s="50"/>
      <c r="CV416" s="50"/>
      <c r="CW416" s="50"/>
      <c r="CX416" s="50"/>
      <c r="CY416" s="50"/>
      <c r="CZ416" s="50"/>
      <c r="DA416" s="50"/>
      <c r="DB416" s="50"/>
      <c r="DC416" s="50"/>
      <c r="DD416" s="50"/>
      <c r="DE416" s="50"/>
      <c r="DF416" s="50"/>
    </row>
    <row r="417" spans="2:110" x14ac:dyDescent="0.2">
      <c r="B417" s="173"/>
      <c r="D417" s="173"/>
      <c r="T417" s="50"/>
      <c r="U417" s="50"/>
      <c r="V417" s="50"/>
      <c r="W417" s="50"/>
      <c r="X417" s="50"/>
      <c r="Y417" s="50"/>
      <c r="Z417" s="149"/>
      <c r="AA417" s="238"/>
      <c r="AB417" s="50"/>
      <c r="AC417" s="50"/>
      <c r="AD417" s="50"/>
      <c r="AE417" s="50"/>
      <c r="AF417" s="50"/>
      <c r="AG417" s="50"/>
      <c r="AH417" s="50"/>
      <c r="AI417" s="50"/>
      <c r="AJ417" s="50"/>
      <c r="AK417" s="50"/>
      <c r="AL417" s="50"/>
      <c r="AM417" s="50"/>
      <c r="AN417" s="50"/>
      <c r="AO417" s="50"/>
      <c r="AP417" s="50"/>
      <c r="AQ417" s="50"/>
      <c r="AR417" s="50"/>
      <c r="AS417" s="50"/>
      <c r="AT417" s="50"/>
      <c r="AU417" s="50"/>
      <c r="AV417" s="50"/>
      <c r="AW417" s="50"/>
      <c r="AX417" s="50"/>
      <c r="AY417" s="50"/>
      <c r="AZ417" s="50"/>
      <c r="BA417" s="50"/>
      <c r="BB417" s="50"/>
      <c r="BC417" s="50"/>
      <c r="BD417" s="50"/>
      <c r="BE417" s="50"/>
      <c r="BF417" s="50"/>
      <c r="BG417" s="50"/>
      <c r="BH417" s="50"/>
      <c r="BI417" s="50"/>
      <c r="BJ417" s="50"/>
      <c r="BK417" s="50"/>
      <c r="BL417" s="50"/>
      <c r="BM417" s="50"/>
      <c r="BN417" s="50"/>
      <c r="BO417" s="50"/>
      <c r="BP417" s="50"/>
      <c r="BQ417" s="50"/>
      <c r="BR417" s="50"/>
      <c r="BS417" s="50"/>
      <c r="BT417" s="50"/>
      <c r="BU417" s="50"/>
      <c r="BV417" s="50"/>
      <c r="BW417" s="50"/>
      <c r="BX417" s="50"/>
      <c r="BY417" s="50"/>
      <c r="BZ417" s="50"/>
      <c r="CA417" s="50"/>
      <c r="CB417" s="50"/>
      <c r="CC417" s="50"/>
      <c r="CD417" s="50"/>
      <c r="CE417" s="50"/>
      <c r="CF417" s="50"/>
      <c r="CG417" s="50"/>
      <c r="CH417" s="50"/>
      <c r="CI417" s="50"/>
      <c r="CJ417" s="50"/>
      <c r="CK417" s="50"/>
      <c r="CL417" s="50"/>
      <c r="CM417" s="50"/>
      <c r="CN417" s="50"/>
      <c r="CO417" s="50"/>
      <c r="CP417" s="50"/>
      <c r="CQ417" s="50"/>
      <c r="CR417" s="50"/>
      <c r="CS417" s="50"/>
      <c r="CT417" s="50"/>
      <c r="CU417" s="50"/>
      <c r="CV417" s="50"/>
      <c r="CW417" s="50"/>
      <c r="CX417" s="50"/>
      <c r="CY417" s="50"/>
      <c r="CZ417" s="50"/>
      <c r="DA417" s="50"/>
      <c r="DB417" s="50"/>
      <c r="DC417" s="50"/>
      <c r="DD417" s="50"/>
      <c r="DE417" s="50"/>
      <c r="DF417" s="50"/>
    </row>
    <row r="418" spans="2:110" x14ac:dyDescent="0.2">
      <c r="B418" s="173"/>
      <c r="D418" s="173"/>
      <c r="T418" s="50"/>
      <c r="U418" s="50"/>
      <c r="V418" s="50"/>
      <c r="W418" s="50"/>
      <c r="X418" s="50"/>
      <c r="Y418" s="50"/>
      <c r="Z418" s="149"/>
      <c r="AA418" s="238"/>
      <c r="AB418" s="50"/>
      <c r="AC418" s="50"/>
      <c r="AD418" s="50"/>
      <c r="AE418" s="50"/>
      <c r="AF418" s="50"/>
      <c r="AG418" s="50"/>
      <c r="AH418" s="50"/>
      <c r="AI418" s="50"/>
      <c r="AJ418" s="50"/>
      <c r="AK418" s="50"/>
      <c r="AL418" s="50"/>
      <c r="AM418" s="50"/>
      <c r="AN418" s="50"/>
      <c r="AO418" s="50"/>
      <c r="AP418" s="50"/>
      <c r="AQ418" s="50"/>
      <c r="AR418" s="50"/>
      <c r="AS418" s="50"/>
      <c r="AT418" s="50"/>
      <c r="AU418" s="50"/>
      <c r="AV418" s="50"/>
      <c r="AW418" s="50"/>
      <c r="AX418" s="50"/>
      <c r="AY418" s="50"/>
      <c r="AZ418" s="50"/>
      <c r="BA418" s="50"/>
      <c r="BB418" s="50"/>
      <c r="BC418" s="50"/>
      <c r="BD418" s="50"/>
      <c r="BE418" s="50"/>
      <c r="BF418" s="50"/>
      <c r="BG418" s="50"/>
      <c r="BH418" s="50"/>
      <c r="BI418" s="50"/>
      <c r="BJ418" s="50"/>
      <c r="BK418" s="50"/>
      <c r="BL418" s="50"/>
      <c r="BM418" s="50"/>
      <c r="BN418" s="50"/>
      <c r="BO418" s="50"/>
      <c r="BP418" s="50"/>
      <c r="BQ418" s="50"/>
      <c r="BR418" s="50"/>
      <c r="BS418" s="50"/>
      <c r="BT418" s="50"/>
      <c r="BU418" s="50"/>
      <c r="BV418" s="50"/>
      <c r="BW418" s="50"/>
      <c r="BX418" s="50"/>
      <c r="BY418" s="50"/>
      <c r="BZ418" s="50"/>
      <c r="CA418" s="50"/>
      <c r="CB418" s="50"/>
      <c r="CC418" s="50"/>
      <c r="CD418" s="50"/>
      <c r="CE418" s="50"/>
      <c r="CF418" s="50"/>
      <c r="CG418" s="50"/>
      <c r="CH418" s="50"/>
      <c r="CI418" s="50"/>
      <c r="CJ418" s="50"/>
      <c r="CK418" s="50"/>
      <c r="CL418" s="50"/>
      <c r="CM418" s="50"/>
      <c r="CN418" s="50"/>
      <c r="CO418" s="50"/>
      <c r="CP418" s="50"/>
      <c r="CQ418" s="50"/>
      <c r="CR418" s="50"/>
      <c r="CS418" s="50"/>
      <c r="CT418" s="50"/>
      <c r="CU418" s="50"/>
      <c r="CV418" s="50"/>
      <c r="CW418" s="50"/>
      <c r="CX418" s="50"/>
      <c r="CY418" s="50"/>
      <c r="CZ418" s="50"/>
      <c r="DA418" s="50"/>
      <c r="DB418" s="50"/>
      <c r="DC418" s="50"/>
      <c r="DD418" s="50"/>
      <c r="DE418" s="50"/>
      <c r="DF418" s="50"/>
    </row>
    <row r="419" spans="2:110" x14ac:dyDescent="0.2">
      <c r="B419" s="173"/>
      <c r="D419" s="173"/>
      <c r="T419" s="50"/>
      <c r="U419" s="50"/>
      <c r="V419" s="50"/>
      <c r="W419" s="50"/>
      <c r="X419" s="50"/>
      <c r="Y419" s="50"/>
      <c r="Z419" s="149"/>
      <c r="AA419" s="238"/>
      <c r="AB419" s="50"/>
      <c r="AC419" s="50"/>
      <c r="AD419" s="50"/>
      <c r="AE419" s="50"/>
      <c r="AF419" s="50"/>
      <c r="AG419" s="50"/>
      <c r="AH419" s="50"/>
      <c r="AI419" s="50"/>
      <c r="AJ419" s="50"/>
      <c r="AK419" s="50"/>
      <c r="AL419" s="50"/>
      <c r="AM419" s="50"/>
      <c r="AN419" s="50"/>
      <c r="AO419" s="50"/>
      <c r="AP419" s="50"/>
      <c r="AQ419" s="50"/>
      <c r="AR419" s="50"/>
      <c r="AS419" s="50"/>
      <c r="AT419" s="50"/>
      <c r="AU419" s="50"/>
      <c r="AV419" s="50"/>
      <c r="AW419" s="50"/>
      <c r="AX419" s="50"/>
      <c r="AY419" s="50"/>
      <c r="AZ419" s="50"/>
      <c r="BA419" s="50"/>
      <c r="BB419" s="50"/>
      <c r="BC419" s="50"/>
      <c r="BD419" s="50"/>
      <c r="BE419" s="50"/>
      <c r="BF419" s="50"/>
      <c r="BG419" s="50"/>
      <c r="BH419" s="50"/>
      <c r="BI419" s="50"/>
      <c r="BJ419" s="50"/>
      <c r="BK419" s="50"/>
      <c r="BL419" s="50"/>
      <c r="BM419" s="50"/>
      <c r="BN419" s="50"/>
      <c r="BO419" s="50"/>
      <c r="BP419" s="50"/>
      <c r="BQ419" s="50"/>
      <c r="BR419" s="50"/>
      <c r="BS419" s="50"/>
      <c r="BT419" s="50"/>
      <c r="BU419" s="50"/>
      <c r="BV419" s="50"/>
      <c r="BW419" s="50"/>
      <c r="BX419" s="50"/>
      <c r="BY419" s="50"/>
      <c r="BZ419" s="50"/>
      <c r="CA419" s="50"/>
      <c r="CB419" s="50"/>
      <c r="CC419" s="50"/>
      <c r="CD419" s="50"/>
      <c r="CE419" s="50"/>
      <c r="CF419" s="50"/>
      <c r="CG419" s="50"/>
      <c r="CH419" s="50"/>
      <c r="CI419" s="50"/>
      <c r="CJ419" s="50"/>
      <c r="CK419" s="50"/>
      <c r="CL419" s="50"/>
      <c r="CM419" s="50"/>
      <c r="CN419" s="50"/>
      <c r="CO419" s="50"/>
      <c r="CP419" s="50"/>
      <c r="CQ419" s="50"/>
      <c r="CR419" s="50"/>
      <c r="CS419" s="50"/>
      <c r="CT419" s="50"/>
      <c r="CU419" s="50"/>
      <c r="CV419" s="50"/>
      <c r="CW419" s="50"/>
      <c r="CX419" s="50"/>
      <c r="CY419" s="50"/>
      <c r="CZ419" s="50"/>
      <c r="DA419" s="50"/>
      <c r="DB419" s="50"/>
      <c r="DC419" s="50"/>
      <c r="DD419" s="50"/>
      <c r="DE419" s="50"/>
      <c r="DF419" s="50"/>
    </row>
    <row r="420" spans="2:110" x14ac:dyDescent="0.2">
      <c r="B420" s="173"/>
      <c r="D420" s="173"/>
      <c r="T420" s="50"/>
      <c r="U420" s="50"/>
      <c r="V420" s="50"/>
      <c r="W420" s="50"/>
      <c r="X420" s="50"/>
      <c r="Y420" s="50"/>
      <c r="Z420" s="149"/>
      <c r="AA420" s="238"/>
      <c r="AB420" s="50"/>
      <c r="AC420" s="50"/>
      <c r="AD420" s="50"/>
      <c r="AE420" s="50"/>
      <c r="AF420" s="50"/>
      <c r="AG420" s="50"/>
      <c r="AH420" s="50"/>
      <c r="AI420" s="50"/>
      <c r="AJ420" s="50"/>
      <c r="AK420" s="50"/>
      <c r="AL420" s="50"/>
      <c r="AM420" s="50"/>
      <c r="AN420" s="50"/>
      <c r="AO420" s="50"/>
      <c r="AP420" s="50"/>
      <c r="AQ420" s="50"/>
      <c r="AR420" s="50"/>
      <c r="AS420" s="50"/>
      <c r="AT420" s="50"/>
      <c r="AU420" s="50"/>
      <c r="AV420" s="50"/>
      <c r="AW420" s="50"/>
      <c r="AX420" s="50"/>
      <c r="AY420" s="50"/>
      <c r="AZ420" s="50"/>
      <c r="BA420" s="50"/>
      <c r="BB420" s="50"/>
      <c r="BC420" s="50"/>
      <c r="BD420" s="50"/>
      <c r="BE420" s="50"/>
      <c r="BF420" s="50"/>
      <c r="BG420" s="50"/>
      <c r="BH420" s="50"/>
      <c r="BI420" s="50"/>
      <c r="BJ420" s="50"/>
      <c r="BK420" s="50"/>
      <c r="BL420" s="50"/>
      <c r="BM420" s="50"/>
      <c r="BN420" s="50"/>
      <c r="BO420" s="50"/>
      <c r="BP420" s="50"/>
      <c r="BQ420" s="50"/>
      <c r="BR420" s="50"/>
      <c r="BS420" s="50"/>
      <c r="BT420" s="50"/>
      <c r="BU420" s="50"/>
      <c r="BV420" s="50"/>
      <c r="BW420" s="50"/>
      <c r="BX420" s="50"/>
      <c r="BY420" s="50"/>
      <c r="BZ420" s="50"/>
      <c r="CA420" s="50"/>
      <c r="CB420" s="50"/>
      <c r="CC420" s="50"/>
      <c r="CD420" s="50"/>
      <c r="CE420" s="50"/>
      <c r="CF420" s="50"/>
      <c r="CG420" s="50"/>
      <c r="CH420" s="50"/>
      <c r="CI420" s="50"/>
      <c r="CJ420" s="50"/>
      <c r="CK420" s="50"/>
      <c r="CL420" s="50"/>
      <c r="CM420" s="50"/>
      <c r="CN420" s="50"/>
      <c r="CO420" s="50"/>
      <c r="CP420" s="50"/>
      <c r="CQ420" s="50"/>
      <c r="CR420" s="50"/>
      <c r="CS420" s="50"/>
      <c r="CT420" s="50"/>
      <c r="CU420" s="50"/>
      <c r="CV420" s="50"/>
      <c r="CW420" s="50"/>
      <c r="CX420" s="50"/>
      <c r="CY420" s="50"/>
      <c r="CZ420" s="50"/>
      <c r="DA420" s="50"/>
      <c r="DB420" s="50"/>
      <c r="DC420" s="50"/>
      <c r="DD420" s="50"/>
      <c r="DE420" s="50"/>
      <c r="DF420" s="50"/>
    </row>
    <row r="421" spans="2:110" x14ac:dyDescent="0.2">
      <c r="B421" s="173"/>
      <c r="D421" s="173"/>
      <c r="T421" s="50"/>
      <c r="U421" s="50"/>
      <c r="V421" s="50"/>
      <c r="W421" s="50"/>
      <c r="X421" s="50"/>
      <c r="Y421" s="50"/>
      <c r="Z421" s="149"/>
      <c r="AA421" s="238"/>
      <c r="AB421" s="50"/>
      <c r="AC421" s="50"/>
      <c r="AD421" s="50"/>
      <c r="AE421" s="50"/>
      <c r="AF421" s="50"/>
      <c r="AG421" s="50"/>
      <c r="AH421" s="50"/>
      <c r="AI421" s="50"/>
      <c r="AJ421" s="50"/>
      <c r="AK421" s="50"/>
      <c r="AL421" s="50"/>
      <c r="AM421" s="50"/>
      <c r="AN421" s="50"/>
      <c r="AO421" s="50"/>
      <c r="AP421" s="50"/>
      <c r="AQ421" s="50"/>
      <c r="AR421" s="50"/>
      <c r="AS421" s="50"/>
      <c r="AT421" s="50"/>
      <c r="AU421" s="50"/>
      <c r="AV421" s="50"/>
      <c r="AW421" s="50"/>
      <c r="AX421" s="50"/>
      <c r="AY421" s="50"/>
      <c r="AZ421" s="50"/>
      <c r="BA421" s="50"/>
      <c r="BB421" s="50"/>
      <c r="BC421" s="50"/>
      <c r="BD421" s="50"/>
      <c r="BE421" s="50"/>
      <c r="BF421" s="50"/>
      <c r="BG421" s="50"/>
      <c r="BH421" s="50"/>
      <c r="BI421" s="50"/>
      <c r="BJ421" s="50"/>
      <c r="BK421" s="50"/>
      <c r="BL421" s="50"/>
      <c r="BM421" s="50"/>
      <c r="BN421" s="50"/>
      <c r="BO421" s="50"/>
      <c r="BP421" s="50"/>
      <c r="BQ421" s="50"/>
      <c r="BR421" s="50"/>
      <c r="BS421" s="50"/>
      <c r="BT421" s="50"/>
      <c r="BU421" s="50"/>
      <c r="BV421" s="50"/>
      <c r="BW421" s="50"/>
      <c r="BX421" s="50"/>
      <c r="BY421" s="50"/>
      <c r="BZ421" s="50"/>
      <c r="CA421" s="50"/>
      <c r="CB421" s="50"/>
      <c r="CC421" s="50"/>
      <c r="CD421" s="50"/>
      <c r="CE421" s="50"/>
      <c r="CF421" s="50"/>
      <c r="CG421" s="50"/>
      <c r="CH421" s="50"/>
      <c r="CI421" s="50"/>
      <c r="CJ421" s="50"/>
      <c r="CK421" s="50"/>
      <c r="CL421" s="50"/>
      <c r="CM421" s="50"/>
      <c r="CN421" s="50"/>
      <c r="CO421" s="50"/>
      <c r="CP421" s="50"/>
      <c r="CQ421" s="50"/>
      <c r="CR421" s="50"/>
      <c r="CS421" s="50"/>
      <c r="CT421" s="50"/>
      <c r="CU421" s="50"/>
      <c r="CV421" s="50"/>
      <c r="CW421" s="50"/>
      <c r="CX421" s="50"/>
      <c r="CY421" s="50"/>
      <c r="CZ421" s="50"/>
      <c r="DA421" s="50"/>
      <c r="DB421" s="50"/>
      <c r="DC421" s="50"/>
      <c r="DD421" s="50"/>
      <c r="DE421" s="50"/>
      <c r="DF421" s="50"/>
    </row>
    <row r="422" spans="2:110" x14ac:dyDescent="0.2">
      <c r="B422" s="173"/>
      <c r="D422" s="173"/>
      <c r="T422" s="50"/>
      <c r="U422" s="50"/>
      <c r="V422" s="50"/>
      <c r="W422" s="50"/>
      <c r="X422" s="50"/>
      <c r="Y422" s="50"/>
      <c r="Z422" s="149"/>
      <c r="AA422" s="238"/>
      <c r="AB422" s="50"/>
      <c r="AC422" s="50"/>
      <c r="AD422" s="50"/>
      <c r="AE422" s="50"/>
      <c r="AF422" s="50"/>
      <c r="AG422" s="50"/>
      <c r="AH422" s="50"/>
      <c r="AI422" s="50"/>
      <c r="AJ422" s="50"/>
      <c r="AK422" s="50"/>
      <c r="AL422" s="50"/>
      <c r="AM422" s="50"/>
      <c r="AN422" s="50"/>
      <c r="AO422" s="50"/>
      <c r="AP422" s="50"/>
      <c r="AQ422" s="50"/>
      <c r="AR422" s="50"/>
      <c r="AS422" s="50"/>
      <c r="AT422" s="50"/>
      <c r="AU422" s="50"/>
      <c r="AV422" s="50"/>
      <c r="AW422" s="50"/>
      <c r="AX422" s="50"/>
      <c r="AY422" s="50"/>
      <c r="AZ422" s="50"/>
      <c r="BA422" s="50"/>
      <c r="BB422" s="50"/>
      <c r="BC422" s="50"/>
      <c r="BD422" s="50"/>
      <c r="BE422" s="50"/>
      <c r="BF422" s="50"/>
      <c r="BG422" s="50"/>
      <c r="BH422" s="50"/>
      <c r="BI422" s="50"/>
      <c r="BJ422" s="50"/>
      <c r="BK422" s="50"/>
      <c r="BL422" s="50"/>
      <c r="BM422" s="50"/>
      <c r="BN422" s="50"/>
      <c r="BO422" s="50"/>
      <c r="BP422" s="50"/>
      <c r="BQ422" s="50"/>
      <c r="BR422" s="50"/>
      <c r="BS422" s="50"/>
      <c r="BT422" s="50"/>
      <c r="BU422" s="50"/>
      <c r="BV422" s="50"/>
      <c r="BW422" s="50"/>
      <c r="BX422" s="50"/>
      <c r="BY422" s="50"/>
      <c r="BZ422" s="50"/>
      <c r="CA422" s="50"/>
      <c r="CB422" s="50"/>
      <c r="CC422" s="50"/>
      <c r="CD422" s="50"/>
      <c r="CE422" s="50"/>
      <c r="CF422" s="50"/>
      <c r="CG422" s="50"/>
      <c r="CH422" s="50"/>
      <c r="CI422" s="50"/>
      <c r="CJ422" s="50"/>
      <c r="CK422" s="50"/>
      <c r="CL422" s="50"/>
      <c r="CM422" s="50"/>
      <c r="CN422" s="50"/>
      <c r="CO422" s="50"/>
      <c r="CP422" s="50"/>
      <c r="CQ422" s="50"/>
      <c r="CR422" s="50"/>
      <c r="CS422" s="50"/>
      <c r="CT422" s="50"/>
      <c r="CU422" s="50"/>
      <c r="CV422" s="50"/>
      <c r="CW422" s="50"/>
      <c r="CX422" s="50"/>
      <c r="CY422" s="50"/>
      <c r="CZ422" s="50"/>
      <c r="DA422" s="50"/>
      <c r="DB422" s="50"/>
      <c r="DC422" s="50"/>
      <c r="DD422" s="50"/>
      <c r="DE422" s="50"/>
      <c r="DF422" s="50"/>
    </row>
    <row r="423" spans="2:110" x14ac:dyDescent="0.2">
      <c r="B423" s="173"/>
      <c r="D423" s="173"/>
      <c r="T423" s="50"/>
      <c r="U423" s="50"/>
      <c r="V423" s="50"/>
      <c r="W423" s="50"/>
      <c r="X423" s="50"/>
      <c r="Y423" s="50"/>
      <c r="Z423" s="149"/>
      <c r="AA423" s="238"/>
      <c r="AB423" s="50"/>
      <c r="AC423" s="50"/>
      <c r="AD423" s="50"/>
      <c r="AE423" s="50"/>
      <c r="AF423" s="50"/>
      <c r="AG423" s="50"/>
      <c r="AH423" s="50"/>
      <c r="AI423" s="50"/>
      <c r="AJ423" s="50"/>
      <c r="AK423" s="50"/>
      <c r="AL423" s="50"/>
      <c r="AM423" s="50"/>
      <c r="AN423" s="50"/>
      <c r="AO423" s="50"/>
      <c r="AP423" s="50"/>
      <c r="AQ423" s="50"/>
      <c r="AR423" s="50"/>
      <c r="AS423" s="50"/>
      <c r="AT423" s="50"/>
      <c r="AU423" s="50"/>
      <c r="AV423" s="50"/>
      <c r="AW423" s="50"/>
      <c r="AX423" s="50"/>
      <c r="AY423" s="50"/>
      <c r="AZ423" s="50"/>
      <c r="BA423" s="50"/>
      <c r="BB423" s="50"/>
      <c r="BC423" s="50"/>
      <c r="BD423" s="50"/>
      <c r="BE423" s="50"/>
      <c r="BF423" s="50"/>
      <c r="BG423" s="50"/>
      <c r="BH423" s="50"/>
      <c r="BI423" s="50"/>
      <c r="BJ423" s="50"/>
      <c r="BK423" s="50"/>
      <c r="BL423" s="50"/>
      <c r="BM423" s="50"/>
      <c r="BN423" s="50"/>
      <c r="BO423" s="50"/>
      <c r="BP423" s="50"/>
      <c r="BQ423" s="50"/>
      <c r="BR423" s="50"/>
      <c r="BS423" s="50"/>
      <c r="BT423" s="50"/>
      <c r="BU423" s="50"/>
      <c r="BV423" s="50"/>
      <c r="BW423" s="50"/>
      <c r="BX423" s="50"/>
      <c r="BY423" s="50"/>
      <c r="BZ423" s="50"/>
      <c r="CA423" s="50"/>
      <c r="CB423" s="50"/>
      <c r="CC423" s="50"/>
      <c r="CD423" s="50"/>
      <c r="CE423" s="50"/>
      <c r="CF423" s="50"/>
      <c r="CG423" s="50"/>
      <c r="CH423" s="50"/>
      <c r="CI423" s="50"/>
      <c r="CJ423" s="50"/>
      <c r="CK423" s="50"/>
      <c r="CL423" s="50"/>
      <c r="CM423" s="50"/>
      <c r="CN423" s="50"/>
      <c r="CO423" s="50"/>
      <c r="CP423" s="50"/>
      <c r="CQ423" s="50"/>
      <c r="CR423" s="50"/>
      <c r="CS423" s="50"/>
      <c r="CT423" s="50"/>
      <c r="CU423" s="50"/>
      <c r="CV423" s="50"/>
      <c r="CW423" s="50"/>
      <c r="CX423" s="50"/>
      <c r="CY423" s="50"/>
      <c r="CZ423" s="50"/>
      <c r="DA423" s="50"/>
      <c r="DB423" s="50"/>
      <c r="DC423" s="50"/>
      <c r="DD423" s="50"/>
      <c r="DE423" s="50"/>
      <c r="DF423" s="50"/>
    </row>
    <row r="424" spans="2:110" x14ac:dyDescent="0.2">
      <c r="B424" s="173"/>
      <c r="D424" s="173"/>
      <c r="T424" s="50"/>
      <c r="U424" s="50"/>
      <c r="V424" s="50"/>
      <c r="W424" s="50"/>
      <c r="X424" s="50"/>
      <c r="Y424" s="50"/>
      <c r="Z424" s="50" t="s">
        <v>544</v>
      </c>
      <c r="AA424" s="238"/>
      <c r="AB424" s="50"/>
      <c r="AC424" s="50"/>
      <c r="AD424" s="50"/>
      <c r="AE424" s="50"/>
      <c r="AF424" s="50"/>
      <c r="AG424" s="50"/>
      <c r="AH424" s="50"/>
      <c r="AI424" s="50"/>
      <c r="AJ424" s="50"/>
      <c r="AK424" s="50"/>
      <c r="AL424" s="50"/>
      <c r="AM424" s="50"/>
      <c r="AN424" s="50"/>
      <c r="AO424" s="50"/>
      <c r="AP424" s="50"/>
      <c r="AQ424" s="50"/>
      <c r="AR424" s="50"/>
      <c r="AS424" s="50"/>
      <c r="AT424" s="50"/>
      <c r="AU424" s="50"/>
      <c r="AV424" s="50"/>
      <c r="AW424" s="50"/>
      <c r="AX424" s="50"/>
      <c r="AY424" s="50"/>
      <c r="AZ424" s="50"/>
      <c r="BA424" s="50"/>
      <c r="BB424" s="50"/>
      <c r="BC424" s="50"/>
      <c r="BD424" s="50"/>
      <c r="BE424" s="50"/>
      <c r="BF424" s="50"/>
      <c r="BG424" s="50"/>
      <c r="BH424" s="50"/>
      <c r="BI424" s="50"/>
      <c r="BJ424" s="50"/>
      <c r="BK424" s="50"/>
      <c r="BL424" s="50"/>
      <c r="BM424" s="50"/>
      <c r="BN424" s="50"/>
      <c r="BO424" s="50"/>
      <c r="BP424" s="50"/>
      <c r="BQ424" s="50"/>
      <c r="BR424" s="50"/>
      <c r="BS424" s="50"/>
      <c r="BT424" s="50"/>
      <c r="BU424" s="50"/>
      <c r="BV424" s="50"/>
      <c r="BW424" s="50"/>
      <c r="BX424" s="50"/>
      <c r="BY424" s="50"/>
      <c r="BZ424" s="50"/>
      <c r="CA424" s="50"/>
      <c r="CB424" s="50"/>
      <c r="CC424" s="50"/>
      <c r="CD424" s="50"/>
      <c r="CE424" s="50"/>
      <c r="CF424" s="50"/>
      <c r="CG424" s="50"/>
      <c r="CH424" s="50"/>
      <c r="CI424" s="50"/>
      <c r="CJ424" s="50"/>
      <c r="CK424" s="50"/>
      <c r="CL424" s="50"/>
      <c r="CM424" s="50"/>
      <c r="CN424" s="50"/>
      <c r="CO424" s="50"/>
      <c r="CP424" s="50"/>
      <c r="CQ424" s="50"/>
      <c r="CR424" s="50"/>
      <c r="CS424" s="50"/>
      <c r="CT424" s="50"/>
      <c r="CU424" s="50"/>
      <c r="CV424" s="50"/>
      <c r="CW424" s="50"/>
      <c r="CX424" s="50"/>
      <c r="CY424" s="50"/>
      <c r="CZ424" s="50"/>
      <c r="DA424" s="50"/>
      <c r="DB424" s="50"/>
      <c r="DC424" s="50"/>
      <c r="DD424" s="50"/>
      <c r="DE424" s="50"/>
      <c r="DF424" s="50"/>
    </row>
    <row r="425" spans="2:110" x14ac:dyDescent="0.2">
      <c r="B425" s="173"/>
      <c r="D425" s="173"/>
      <c r="T425" s="50"/>
      <c r="U425" s="50"/>
      <c r="V425" s="50"/>
      <c r="W425" s="50"/>
      <c r="X425" s="50"/>
      <c r="Y425" s="50"/>
      <c r="Z425" s="149"/>
      <c r="AA425" s="238"/>
      <c r="AB425" s="50"/>
      <c r="AC425" s="50"/>
      <c r="AD425" s="50"/>
      <c r="AE425" s="50"/>
      <c r="AF425" s="50"/>
      <c r="AG425" s="50"/>
      <c r="AH425" s="50"/>
      <c r="AI425" s="50"/>
      <c r="AJ425" s="50"/>
      <c r="AK425" s="50"/>
      <c r="AL425" s="50"/>
      <c r="AM425" s="50"/>
      <c r="AN425" s="50"/>
      <c r="AO425" s="50"/>
      <c r="AP425" s="50"/>
      <c r="AQ425" s="50"/>
      <c r="AR425" s="50"/>
      <c r="AS425" s="50"/>
      <c r="AT425" s="50"/>
      <c r="AU425" s="50"/>
      <c r="AV425" s="50"/>
      <c r="AW425" s="50"/>
      <c r="AX425" s="50"/>
      <c r="AY425" s="50"/>
      <c r="AZ425" s="50"/>
      <c r="BA425" s="50"/>
      <c r="BB425" s="50"/>
      <c r="BC425" s="50"/>
      <c r="BD425" s="50"/>
      <c r="BE425" s="50"/>
      <c r="BF425" s="50"/>
      <c r="BG425" s="50"/>
      <c r="BH425" s="50"/>
      <c r="BI425" s="50"/>
      <c r="BJ425" s="50"/>
      <c r="BK425" s="50"/>
      <c r="BL425" s="50"/>
      <c r="BM425" s="50"/>
      <c r="BN425" s="50"/>
      <c r="BO425" s="50"/>
      <c r="BP425" s="50"/>
      <c r="BQ425" s="50"/>
      <c r="BR425" s="50"/>
      <c r="BS425" s="50"/>
      <c r="BT425" s="50"/>
      <c r="BU425" s="50"/>
      <c r="BV425" s="50"/>
      <c r="BW425" s="50"/>
      <c r="BX425" s="50"/>
      <c r="BY425" s="50"/>
      <c r="BZ425" s="50"/>
      <c r="CA425" s="50"/>
      <c r="CB425" s="50"/>
      <c r="CC425" s="50"/>
      <c r="CD425" s="50"/>
      <c r="CE425" s="50"/>
      <c r="CF425" s="50"/>
      <c r="CG425" s="50"/>
      <c r="CH425" s="50"/>
      <c r="CI425" s="50"/>
      <c r="CJ425" s="50"/>
      <c r="CK425" s="50"/>
      <c r="CL425" s="50"/>
      <c r="CM425" s="50"/>
      <c r="CN425" s="50"/>
      <c r="CO425" s="50"/>
      <c r="CP425" s="50"/>
      <c r="CQ425" s="50"/>
      <c r="CR425" s="50"/>
      <c r="CS425" s="50"/>
      <c r="CT425" s="50"/>
      <c r="CU425" s="50"/>
      <c r="CV425" s="50"/>
      <c r="CW425" s="50"/>
      <c r="CX425" s="50"/>
      <c r="CY425" s="50"/>
      <c r="CZ425" s="50"/>
      <c r="DA425" s="50"/>
      <c r="DB425" s="50"/>
      <c r="DC425" s="50"/>
      <c r="DD425" s="50"/>
      <c r="DE425" s="50"/>
      <c r="DF425" s="50"/>
    </row>
    <row r="426" spans="2:110" x14ac:dyDescent="0.2">
      <c r="B426" s="173"/>
      <c r="D426" s="173"/>
      <c r="T426" s="50"/>
      <c r="U426" s="50"/>
      <c r="V426" s="50"/>
      <c r="W426" s="50"/>
      <c r="X426" s="50"/>
      <c r="Y426" s="50"/>
      <c r="Z426" s="149"/>
      <c r="AA426" s="238"/>
      <c r="AB426" s="50"/>
      <c r="AC426" s="50"/>
      <c r="AD426" s="50"/>
      <c r="AE426" s="50"/>
      <c r="AF426" s="50"/>
      <c r="AG426" s="50"/>
      <c r="AH426" s="50"/>
      <c r="AI426" s="50"/>
      <c r="AJ426" s="50"/>
      <c r="AK426" s="50"/>
      <c r="AL426" s="50"/>
      <c r="AM426" s="50"/>
      <c r="AN426" s="50"/>
      <c r="AO426" s="50"/>
      <c r="AP426" s="50"/>
      <c r="AQ426" s="50"/>
      <c r="AR426" s="50"/>
      <c r="AS426" s="50"/>
      <c r="AT426" s="50"/>
      <c r="AU426" s="50"/>
      <c r="AV426" s="50"/>
      <c r="AW426" s="50"/>
      <c r="AX426" s="50"/>
      <c r="AY426" s="50"/>
      <c r="AZ426" s="50"/>
      <c r="BA426" s="50"/>
      <c r="BB426" s="50"/>
      <c r="BC426" s="50"/>
      <c r="BD426" s="50"/>
      <c r="BE426" s="50"/>
      <c r="BF426" s="50"/>
      <c r="BG426" s="50"/>
      <c r="BH426" s="50"/>
      <c r="BI426" s="50"/>
      <c r="BJ426" s="50"/>
      <c r="BK426" s="50"/>
      <c r="BL426" s="50"/>
      <c r="BM426" s="50"/>
      <c r="BN426" s="50"/>
      <c r="BO426" s="50"/>
      <c r="BP426" s="50"/>
      <c r="BQ426" s="50"/>
      <c r="BR426" s="50"/>
      <c r="BS426" s="50"/>
      <c r="BT426" s="50"/>
      <c r="BU426" s="50"/>
      <c r="BV426" s="50"/>
      <c r="BW426" s="50"/>
      <c r="BX426" s="50"/>
      <c r="BY426" s="50"/>
      <c r="BZ426" s="50"/>
      <c r="CA426" s="50"/>
      <c r="CB426" s="50"/>
      <c r="CC426" s="50"/>
      <c r="CD426" s="50"/>
      <c r="CE426" s="50"/>
      <c r="CF426" s="50"/>
      <c r="CG426" s="50"/>
      <c r="CH426" s="50"/>
      <c r="CI426" s="50"/>
      <c r="CJ426" s="50"/>
      <c r="CK426" s="50"/>
      <c r="CL426" s="50"/>
      <c r="CM426" s="50"/>
      <c r="CN426" s="50"/>
      <c r="CO426" s="50"/>
      <c r="CP426" s="50"/>
      <c r="CQ426" s="50"/>
      <c r="CR426" s="50"/>
      <c r="CS426" s="50"/>
      <c r="CT426" s="50"/>
      <c r="CU426" s="50"/>
      <c r="CV426" s="50"/>
      <c r="CW426" s="50"/>
      <c r="CX426" s="50"/>
      <c r="CY426" s="50"/>
      <c r="CZ426" s="50"/>
      <c r="DA426" s="50"/>
      <c r="DB426" s="50"/>
      <c r="DC426" s="50"/>
      <c r="DD426" s="50"/>
      <c r="DE426" s="50"/>
      <c r="DF426" s="50"/>
    </row>
    <row r="427" spans="2:110" x14ac:dyDescent="0.2">
      <c r="B427" s="173"/>
      <c r="D427" s="173"/>
      <c r="T427" s="50"/>
      <c r="U427" s="50"/>
      <c r="V427" s="50"/>
      <c r="W427" s="50"/>
      <c r="X427" s="50"/>
      <c r="Y427" s="50"/>
      <c r="Z427" s="149"/>
      <c r="AA427" s="238"/>
      <c r="AB427" s="50"/>
      <c r="AC427" s="50"/>
      <c r="AD427" s="50"/>
      <c r="AE427" s="50"/>
      <c r="AF427" s="50"/>
      <c r="AG427" s="50"/>
      <c r="AH427" s="50"/>
      <c r="AI427" s="50"/>
      <c r="AJ427" s="50"/>
      <c r="AK427" s="50"/>
      <c r="AL427" s="50"/>
      <c r="AM427" s="50"/>
      <c r="AN427" s="50"/>
      <c r="AO427" s="50"/>
      <c r="AP427" s="50"/>
      <c r="AQ427" s="50"/>
      <c r="AR427" s="50"/>
      <c r="AS427" s="50"/>
      <c r="AT427" s="50"/>
      <c r="AU427" s="50"/>
      <c r="AV427" s="50"/>
      <c r="AW427" s="50"/>
      <c r="AX427" s="50"/>
      <c r="AY427" s="50"/>
      <c r="AZ427" s="50"/>
      <c r="BA427" s="50"/>
      <c r="BB427" s="50"/>
      <c r="BC427" s="50"/>
      <c r="BD427" s="50"/>
      <c r="BE427" s="50"/>
      <c r="BF427" s="50"/>
      <c r="BG427" s="50"/>
      <c r="BH427" s="50"/>
      <c r="BI427" s="50"/>
      <c r="BJ427" s="50"/>
      <c r="BK427" s="50"/>
      <c r="BL427" s="50"/>
      <c r="BM427" s="50"/>
      <c r="BN427" s="50"/>
      <c r="BO427" s="50"/>
      <c r="BP427" s="50"/>
      <c r="BQ427" s="50"/>
      <c r="BR427" s="50"/>
      <c r="BS427" s="50"/>
      <c r="BT427" s="50"/>
      <c r="BU427" s="50"/>
      <c r="BV427" s="50"/>
      <c r="BW427" s="50"/>
      <c r="BX427" s="50"/>
      <c r="BY427" s="50"/>
      <c r="BZ427" s="50"/>
      <c r="CA427" s="50"/>
      <c r="CB427" s="50"/>
      <c r="CC427" s="50"/>
      <c r="CD427" s="50"/>
      <c r="CE427" s="50"/>
      <c r="CF427" s="50"/>
      <c r="CG427" s="50"/>
      <c r="CH427" s="50"/>
      <c r="CI427" s="50"/>
      <c r="CJ427" s="50"/>
      <c r="CK427" s="50"/>
      <c r="CL427" s="50"/>
      <c r="CM427" s="50"/>
      <c r="CN427" s="50"/>
      <c r="CO427" s="50"/>
      <c r="CP427" s="50"/>
      <c r="CQ427" s="50"/>
      <c r="CR427" s="50"/>
      <c r="CS427" s="50"/>
      <c r="CT427" s="50"/>
      <c r="CU427" s="50"/>
      <c r="CV427" s="50"/>
      <c r="CW427" s="50"/>
      <c r="CX427" s="50"/>
      <c r="CY427" s="50"/>
      <c r="CZ427" s="50"/>
      <c r="DA427" s="50"/>
      <c r="DB427" s="50"/>
      <c r="DC427" s="50"/>
      <c r="DD427" s="50"/>
      <c r="DE427" s="50"/>
      <c r="DF427" s="50"/>
    </row>
    <row r="428" spans="2:110" x14ac:dyDescent="0.2">
      <c r="B428" s="173"/>
      <c r="D428" s="173"/>
      <c r="T428" s="50"/>
      <c r="U428" s="50"/>
      <c r="V428" s="50"/>
      <c r="W428" s="50"/>
      <c r="X428" s="50"/>
      <c r="Y428" s="50"/>
      <c r="Z428" s="149"/>
      <c r="AA428" s="238"/>
      <c r="AB428" s="50"/>
      <c r="AC428" s="50"/>
      <c r="AD428" s="50"/>
      <c r="AE428" s="50"/>
      <c r="AF428" s="50"/>
      <c r="AG428" s="50"/>
      <c r="AH428" s="50"/>
      <c r="AI428" s="50"/>
      <c r="AJ428" s="50"/>
      <c r="AK428" s="50"/>
      <c r="AL428" s="50"/>
      <c r="AM428" s="50"/>
      <c r="AN428" s="50"/>
      <c r="AO428" s="50"/>
      <c r="AP428" s="50"/>
      <c r="AQ428" s="50"/>
      <c r="AR428" s="50"/>
      <c r="AS428" s="50"/>
      <c r="AT428" s="50"/>
      <c r="AU428" s="50"/>
      <c r="AV428" s="50"/>
      <c r="AW428" s="50"/>
      <c r="AX428" s="50"/>
      <c r="AY428" s="50"/>
      <c r="AZ428" s="50"/>
      <c r="BA428" s="50"/>
      <c r="BB428" s="50"/>
      <c r="BC428" s="50"/>
      <c r="BD428" s="50"/>
      <c r="BE428" s="50"/>
      <c r="BF428" s="50"/>
      <c r="BG428" s="50"/>
      <c r="BH428" s="50"/>
      <c r="BI428" s="50"/>
      <c r="BJ428" s="50"/>
      <c r="BK428" s="50"/>
      <c r="BL428" s="50"/>
      <c r="BM428" s="50"/>
      <c r="BN428" s="50"/>
      <c r="BO428" s="50"/>
      <c r="BP428" s="50"/>
      <c r="BQ428" s="50"/>
      <c r="BR428" s="50"/>
      <c r="BS428" s="50"/>
      <c r="BT428" s="50"/>
      <c r="BU428" s="50"/>
      <c r="BV428" s="50"/>
      <c r="BW428" s="50"/>
      <c r="BX428" s="50"/>
      <c r="BY428" s="50"/>
      <c r="BZ428" s="50"/>
      <c r="CA428" s="50"/>
      <c r="CB428" s="50"/>
      <c r="CC428" s="50"/>
      <c r="CD428" s="50"/>
      <c r="CE428" s="50"/>
      <c r="CF428" s="50"/>
      <c r="CG428" s="50"/>
      <c r="CH428" s="50"/>
      <c r="CI428" s="50"/>
      <c r="CJ428" s="50"/>
      <c r="CK428" s="50"/>
      <c r="CL428" s="50"/>
      <c r="CM428" s="50"/>
      <c r="CN428" s="50"/>
      <c r="CO428" s="50"/>
      <c r="CP428" s="50"/>
      <c r="CQ428" s="50"/>
      <c r="CR428" s="50"/>
      <c r="CS428" s="50"/>
      <c r="CT428" s="50"/>
      <c r="CU428" s="50"/>
      <c r="CV428" s="50"/>
      <c r="CW428" s="50"/>
      <c r="CX428" s="50"/>
      <c r="CY428" s="50"/>
      <c r="CZ428" s="50"/>
      <c r="DA428" s="50"/>
      <c r="DB428" s="50"/>
      <c r="DC428" s="50"/>
      <c r="DD428" s="50"/>
      <c r="DE428" s="50"/>
      <c r="DF428" s="50"/>
    </row>
    <row r="429" spans="2:110" x14ac:dyDescent="0.2">
      <c r="B429" s="173"/>
      <c r="D429" s="173"/>
      <c r="T429" s="50"/>
      <c r="U429" s="50"/>
      <c r="V429" s="50"/>
      <c r="W429" s="50"/>
      <c r="X429" s="50"/>
      <c r="Y429" s="50"/>
      <c r="Z429" s="149"/>
      <c r="AA429" s="238"/>
      <c r="AB429" s="50"/>
      <c r="AC429" s="50"/>
      <c r="AD429" s="50"/>
      <c r="AE429" s="50"/>
      <c r="AF429" s="50"/>
      <c r="AG429" s="50"/>
      <c r="AH429" s="50"/>
      <c r="AI429" s="50"/>
      <c r="AJ429" s="50"/>
      <c r="AK429" s="50"/>
      <c r="AL429" s="50"/>
      <c r="AM429" s="50"/>
      <c r="AN429" s="50"/>
      <c r="AO429" s="50"/>
      <c r="AP429" s="50"/>
      <c r="AQ429" s="50"/>
      <c r="AR429" s="50"/>
      <c r="AS429" s="50"/>
      <c r="AT429" s="50"/>
      <c r="AU429" s="50"/>
      <c r="AV429" s="50"/>
      <c r="AW429" s="50"/>
      <c r="AX429" s="50"/>
      <c r="AY429" s="50"/>
      <c r="AZ429" s="50"/>
      <c r="BA429" s="50"/>
      <c r="BB429" s="50"/>
      <c r="BC429" s="50"/>
      <c r="BD429" s="50"/>
      <c r="BE429" s="50"/>
      <c r="BF429" s="50"/>
      <c r="BG429" s="50"/>
      <c r="BH429" s="50"/>
      <c r="BI429" s="50"/>
      <c r="BJ429" s="50"/>
      <c r="BK429" s="50"/>
      <c r="BL429" s="50"/>
      <c r="BM429" s="50"/>
      <c r="BN429" s="50"/>
      <c r="BO429" s="50"/>
      <c r="BP429" s="50"/>
      <c r="BQ429" s="50"/>
      <c r="BR429" s="50"/>
      <c r="BS429" s="50"/>
      <c r="BT429" s="50"/>
      <c r="BU429" s="50"/>
      <c r="BV429" s="50"/>
      <c r="BW429" s="50"/>
      <c r="BX429" s="50"/>
      <c r="BY429" s="50"/>
      <c r="BZ429" s="50"/>
      <c r="CA429" s="50"/>
      <c r="CB429" s="50"/>
      <c r="CC429" s="50"/>
      <c r="CD429" s="50"/>
      <c r="CE429" s="50"/>
      <c r="CF429" s="50"/>
      <c r="CG429" s="50"/>
      <c r="CH429" s="50"/>
      <c r="CI429" s="50"/>
      <c r="CJ429" s="50"/>
      <c r="CK429" s="50"/>
      <c r="CL429" s="50"/>
      <c r="CM429" s="50"/>
      <c r="CN429" s="50"/>
      <c r="CO429" s="50"/>
      <c r="CP429" s="50"/>
      <c r="CQ429" s="50"/>
      <c r="CR429" s="50"/>
      <c r="CS429" s="50"/>
      <c r="CT429" s="50"/>
      <c r="CU429" s="50"/>
      <c r="CV429" s="50"/>
      <c r="CW429" s="50"/>
      <c r="CX429" s="50"/>
      <c r="CY429" s="50"/>
      <c r="CZ429" s="50"/>
      <c r="DA429" s="50"/>
      <c r="DB429" s="50"/>
      <c r="DC429" s="50"/>
      <c r="DD429" s="50"/>
      <c r="DE429" s="50"/>
      <c r="DF429" s="50"/>
    </row>
    <row r="430" spans="2:110" x14ac:dyDescent="0.2">
      <c r="B430" s="173"/>
      <c r="D430" s="173"/>
      <c r="T430" s="50"/>
      <c r="U430" s="50"/>
      <c r="V430" s="50"/>
      <c r="W430" s="50"/>
      <c r="X430" s="50"/>
      <c r="Y430" s="50"/>
      <c r="Z430" s="149"/>
      <c r="AA430" s="238"/>
      <c r="AB430" s="50"/>
      <c r="AC430" s="50"/>
      <c r="AD430" s="50"/>
      <c r="AE430" s="50"/>
      <c r="AF430" s="50"/>
      <c r="AG430" s="50"/>
      <c r="AH430" s="50"/>
      <c r="AI430" s="50"/>
      <c r="AJ430" s="50"/>
      <c r="AK430" s="50"/>
      <c r="AL430" s="50"/>
      <c r="AM430" s="50"/>
      <c r="AN430" s="50"/>
      <c r="AO430" s="50"/>
      <c r="AP430" s="50"/>
      <c r="AQ430" s="50"/>
      <c r="AR430" s="50"/>
      <c r="AS430" s="50"/>
      <c r="AT430" s="50"/>
      <c r="AU430" s="50"/>
      <c r="AV430" s="50"/>
      <c r="AW430" s="50"/>
      <c r="AX430" s="50"/>
      <c r="AY430" s="50"/>
      <c r="AZ430" s="50"/>
      <c r="BA430" s="50"/>
      <c r="BB430" s="50"/>
      <c r="BC430" s="50"/>
      <c r="BD430" s="50"/>
      <c r="BE430" s="50"/>
      <c r="BF430" s="50"/>
      <c r="BG430" s="50"/>
      <c r="BH430" s="50"/>
      <c r="BI430" s="50"/>
      <c r="BJ430" s="50"/>
      <c r="BK430" s="50"/>
      <c r="BL430" s="50"/>
      <c r="BM430" s="50"/>
      <c r="BN430" s="50"/>
      <c r="BO430" s="50"/>
      <c r="BP430" s="50"/>
      <c r="BQ430" s="50"/>
      <c r="BR430" s="50"/>
      <c r="BS430" s="50"/>
      <c r="BT430" s="50"/>
      <c r="BU430" s="50"/>
      <c r="BV430" s="50"/>
      <c r="BW430" s="50"/>
      <c r="BX430" s="50"/>
      <c r="BY430" s="50"/>
      <c r="BZ430" s="50"/>
      <c r="CA430" s="50"/>
      <c r="CB430" s="50"/>
      <c r="CC430" s="50"/>
      <c r="CD430" s="50"/>
      <c r="CE430" s="50"/>
      <c r="CF430" s="50"/>
      <c r="CG430" s="50"/>
      <c r="CH430" s="50"/>
      <c r="CI430" s="50"/>
      <c r="CJ430" s="50"/>
      <c r="CK430" s="50"/>
      <c r="CL430" s="50"/>
      <c r="CM430" s="50"/>
      <c r="CN430" s="50"/>
      <c r="CO430" s="50"/>
      <c r="CP430" s="50"/>
      <c r="CQ430" s="50"/>
      <c r="CR430" s="50"/>
      <c r="CS430" s="50"/>
      <c r="CT430" s="50"/>
      <c r="CU430" s="50"/>
      <c r="CV430" s="50"/>
      <c r="CW430" s="50"/>
      <c r="CX430" s="50"/>
      <c r="CY430" s="50"/>
      <c r="CZ430" s="50"/>
      <c r="DA430" s="50"/>
      <c r="DB430" s="50"/>
      <c r="DC430" s="50"/>
      <c r="DD430" s="50"/>
      <c r="DE430" s="50"/>
      <c r="DF430" s="50"/>
    </row>
    <row r="431" spans="2:110" x14ac:dyDescent="0.2">
      <c r="B431" s="173"/>
      <c r="D431" s="173"/>
      <c r="T431" s="50"/>
      <c r="U431" s="50"/>
      <c r="V431" s="50"/>
      <c r="W431" s="50"/>
      <c r="X431" s="50"/>
      <c r="Y431" s="50"/>
      <c r="Z431" s="149"/>
      <c r="AA431" s="238"/>
      <c r="AB431" s="50"/>
      <c r="AC431" s="50"/>
      <c r="AD431" s="50"/>
      <c r="AE431" s="50"/>
      <c r="AF431" s="50"/>
      <c r="AG431" s="50"/>
      <c r="AH431" s="50"/>
      <c r="AI431" s="50"/>
      <c r="AJ431" s="50"/>
      <c r="AK431" s="50"/>
      <c r="AL431" s="50"/>
      <c r="AM431" s="50"/>
      <c r="AN431" s="50"/>
      <c r="AO431" s="50"/>
      <c r="AP431" s="50"/>
      <c r="AQ431" s="50"/>
      <c r="AR431" s="50"/>
      <c r="AS431" s="50"/>
      <c r="AT431" s="50"/>
      <c r="AU431" s="50"/>
      <c r="AV431" s="50"/>
      <c r="AW431" s="50"/>
      <c r="AX431" s="50"/>
      <c r="AY431" s="50"/>
      <c r="AZ431" s="50"/>
      <c r="BA431" s="50"/>
      <c r="BB431" s="50"/>
      <c r="BC431" s="50"/>
      <c r="BD431" s="50"/>
      <c r="BE431" s="50"/>
      <c r="BF431" s="50"/>
      <c r="BG431" s="50"/>
      <c r="BH431" s="50"/>
      <c r="BI431" s="50"/>
      <c r="BJ431" s="50"/>
      <c r="BK431" s="50"/>
      <c r="BL431" s="50"/>
      <c r="BM431" s="50"/>
      <c r="BN431" s="50"/>
      <c r="BO431" s="50"/>
      <c r="BP431" s="50"/>
      <c r="BQ431" s="50"/>
      <c r="BR431" s="50"/>
      <c r="BS431" s="50"/>
      <c r="BT431" s="50"/>
      <c r="BU431" s="50"/>
      <c r="BV431" s="50"/>
      <c r="BW431" s="50"/>
      <c r="BX431" s="50"/>
      <c r="BY431" s="50"/>
      <c r="BZ431" s="50"/>
      <c r="CA431" s="50"/>
      <c r="CB431" s="50"/>
      <c r="CC431" s="50"/>
      <c r="CD431" s="50"/>
      <c r="CE431" s="50"/>
      <c r="CF431" s="50"/>
      <c r="CG431" s="50"/>
      <c r="CH431" s="50"/>
      <c r="CI431" s="50"/>
      <c r="CJ431" s="50"/>
      <c r="CK431" s="50"/>
      <c r="CL431" s="50"/>
      <c r="CM431" s="50"/>
      <c r="CN431" s="50"/>
      <c r="CO431" s="50"/>
      <c r="CP431" s="50"/>
      <c r="CQ431" s="50"/>
      <c r="CR431" s="50"/>
      <c r="CS431" s="50"/>
      <c r="CT431" s="50"/>
      <c r="CU431" s="50"/>
      <c r="CV431" s="50"/>
      <c r="CW431" s="50"/>
      <c r="CX431" s="50"/>
      <c r="CY431" s="50"/>
      <c r="CZ431" s="50"/>
      <c r="DA431" s="50"/>
      <c r="DB431" s="50"/>
      <c r="DC431" s="50"/>
      <c r="DD431" s="50"/>
      <c r="DE431" s="50"/>
      <c r="DF431" s="50"/>
    </row>
    <row r="432" spans="2:110" x14ac:dyDescent="0.2">
      <c r="B432" s="173"/>
      <c r="D432" s="173"/>
      <c r="T432" s="50"/>
      <c r="U432" s="50"/>
      <c r="V432" s="50"/>
      <c r="W432" s="50"/>
      <c r="X432" s="50"/>
      <c r="Y432" s="50"/>
      <c r="Z432" s="149"/>
      <c r="AA432" s="238"/>
      <c r="AB432" s="50"/>
      <c r="AC432" s="50"/>
      <c r="AD432" s="50"/>
      <c r="AE432" s="50"/>
      <c r="AF432" s="50"/>
      <c r="AG432" s="50"/>
      <c r="AH432" s="50"/>
      <c r="AI432" s="50"/>
      <c r="AJ432" s="50"/>
      <c r="AK432" s="50"/>
      <c r="AL432" s="50"/>
      <c r="AM432" s="50"/>
      <c r="AN432" s="50"/>
      <c r="AO432" s="50"/>
      <c r="AP432" s="50"/>
      <c r="AQ432" s="50"/>
      <c r="AR432" s="50"/>
      <c r="AS432" s="50"/>
      <c r="AT432" s="50"/>
      <c r="AU432" s="50"/>
      <c r="AV432" s="50"/>
      <c r="AW432" s="50"/>
      <c r="AX432" s="50"/>
      <c r="AY432" s="50"/>
      <c r="AZ432" s="50"/>
      <c r="BA432" s="50"/>
      <c r="BB432" s="50"/>
      <c r="BC432" s="50"/>
      <c r="BD432" s="50"/>
      <c r="BE432" s="50"/>
      <c r="BF432" s="50"/>
      <c r="BG432" s="50"/>
      <c r="BH432" s="50"/>
      <c r="BI432" s="50"/>
      <c r="BJ432" s="50"/>
      <c r="BK432" s="50"/>
      <c r="BL432" s="50"/>
      <c r="BM432" s="50"/>
      <c r="BN432" s="50"/>
      <c r="BO432" s="50"/>
      <c r="BP432" s="50"/>
      <c r="BQ432" s="50"/>
      <c r="BR432" s="50"/>
      <c r="BS432" s="50"/>
      <c r="BT432" s="50"/>
      <c r="BU432" s="50"/>
      <c r="BV432" s="50"/>
      <c r="BW432" s="50"/>
      <c r="BX432" s="50"/>
      <c r="BY432" s="50"/>
      <c r="BZ432" s="50"/>
      <c r="CA432" s="50"/>
      <c r="CB432" s="50"/>
      <c r="CC432" s="50"/>
      <c r="CD432" s="50"/>
      <c r="CE432" s="50"/>
      <c r="CF432" s="50"/>
      <c r="CG432" s="50"/>
      <c r="CH432" s="50"/>
      <c r="CI432" s="50"/>
      <c r="CJ432" s="50"/>
      <c r="CK432" s="50"/>
      <c r="CL432" s="50"/>
      <c r="CM432" s="50"/>
      <c r="CN432" s="50"/>
      <c r="CO432" s="50"/>
      <c r="CP432" s="50"/>
      <c r="CQ432" s="50"/>
      <c r="CR432" s="50"/>
      <c r="CS432" s="50"/>
      <c r="CT432" s="50"/>
      <c r="CU432" s="50"/>
      <c r="CV432" s="50"/>
      <c r="CW432" s="50"/>
      <c r="CX432" s="50"/>
      <c r="CY432" s="50"/>
      <c r="CZ432" s="50"/>
      <c r="DA432" s="50"/>
      <c r="DB432" s="50"/>
      <c r="DC432" s="50"/>
      <c r="DD432" s="50"/>
      <c r="DE432" s="50"/>
      <c r="DF432" s="50"/>
    </row>
    <row r="433" spans="2:110" x14ac:dyDescent="0.2">
      <c r="B433" s="173"/>
      <c r="D433" s="173"/>
      <c r="T433" s="50"/>
      <c r="U433" s="50"/>
      <c r="V433" s="50"/>
      <c r="W433" s="50"/>
      <c r="X433" s="50"/>
      <c r="Y433" s="50"/>
      <c r="Z433" s="149"/>
      <c r="AA433" s="238"/>
      <c r="AB433" s="50"/>
      <c r="AC433" s="50"/>
      <c r="AD433" s="50"/>
      <c r="AE433" s="50"/>
      <c r="AF433" s="50"/>
      <c r="AG433" s="50"/>
      <c r="AH433" s="50"/>
      <c r="AI433" s="50"/>
      <c r="AJ433" s="50"/>
      <c r="AK433" s="50"/>
      <c r="AL433" s="50"/>
      <c r="AM433" s="50"/>
      <c r="AN433" s="50"/>
      <c r="AO433" s="50"/>
      <c r="AP433" s="50"/>
      <c r="AQ433" s="50"/>
      <c r="AR433" s="50"/>
      <c r="AS433" s="50"/>
      <c r="AT433" s="50"/>
      <c r="AU433" s="50"/>
      <c r="AV433" s="50"/>
      <c r="AW433" s="50"/>
      <c r="AX433" s="50"/>
      <c r="AY433" s="50"/>
      <c r="AZ433" s="50"/>
      <c r="BA433" s="50"/>
      <c r="BB433" s="50"/>
      <c r="BC433" s="50"/>
      <c r="BD433" s="50"/>
      <c r="BE433" s="50"/>
      <c r="BF433" s="50"/>
      <c r="BG433" s="50"/>
      <c r="BH433" s="50"/>
      <c r="BI433" s="50"/>
      <c r="BJ433" s="50"/>
      <c r="BK433" s="50"/>
      <c r="BL433" s="50"/>
      <c r="BM433" s="50"/>
      <c r="BN433" s="50"/>
      <c r="BO433" s="50"/>
      <c r="BP433" s="50"/>
      <c r="BQ433" s="50"/>
      <c r="BR433" s="50"/>
      <c r="BS433" s="50"/>
      <c r="BT433" s="50"/>
      <c r="BU433" s="50"/>
      <c r="BV433" s="50"/>
      <c r="BW433" s="50"/>
      <c r="BX433" s="50"/>
      <c r="BY433" s="50"/>
      <c r="BZ433" s="50"/>
      <c r="CA433" s="50"/>
      <c r="CB433" s="50"/>
      <c r="CC433" s="50"/>
      <c r="CD433" s="50"/>
      <c r="CE433" s="50"/>
      <c r="CF433" s="50"/>
      <c r="CG433" s="50"/>
      <c r="CH433" s="50"/>
      <c r="CI433" s="50"/>
      <c r="CJ433" s="50"/>
      <c r="CK433" s="50"/>
      <c r="CL433" s="50"/>
      <c r="CM433" s="50"/>
      <c r="CN433" s="50"/>
      <c r="CO433" s="50"/>
      <c r="CP433" s="50"/>
      <c r="CQ433" s="50"/>
      <c r="CR433" s="50"/>
      <c r="CS433" s="50"/>
      <c r="CT433" s="50"/>
      <c r="CU433" s="50"/>
      <c r="CV433" s="50"/>
      <c r="CW433" s="50"/>
      <c r="CX433" s="50"/>
      <c r="CY433" s="50"/>
      <c r="CZ433" s="50"/>
      <c r="DA433" s="50"/>
      <c r="DB433" s="50"/>
      <c r="DC433" s="50"/>
      <c r="DD433" s="50"/>
      <c r="DE433" s="50"/>
      <c r="DF433" s="50"/>
    </row>
    <row r="434" spans="2:110" x14ac:dyDescent="0.2">
      <c r="B434" s="173"/>
      <c r="D434" s="173"/>
      <c r="T434" s="50"/>
      <c r="U434" s="50"/>
      <c r="V434" s="50"/>
      <c r="W434" s="50"/>
      <c r="X434" s="50"/>
      <c r="Y434" s="50"/>
      <c r="Z434" s="149"/>
      <c r="AA434" s="238"/>
      <c r="AB434" s="50"/>
      <c r="AC434" s="50"/>
      <c r="AD434" s="50"/>
      <c r="AE434" s="50"/>
      <c r="AF434" s="50"/>
      <c r="AG434" s="50"/>
      <c r="AH434" s="50"/>
      <c r="AI434" s="50"/>
      <c r="AJ434" s="50"/>
      <c r="AK434" s="50"/>
      <c r="AL434" s="50"/>
      <c r="AM434" s="50"/>
      <c r="AN434" s="50"/>
      <c r="AO434" s="50"/>
      <c r="AP434" s="50"/>
      <c r="AQ434" s="50"/>
      <c r="AR434" s="50"/>
      <c r="AS434" s="50"/>
      <c r="AT434" s="50"/>
      <c r="AU434" s="50"/>
      <c r="AV434" s="50"/>
      <c r="AW434" s="50"/>
      <c r="AX434" s="50"/>
      <c r="AY434" s="50"/>
      <c r="AZ434" s="50"/>
      <c r="BA434" s="50"/>
      <c r="BB434" s="50"/>
      <c r="BC434" s="50"/>
      <c r="BD434" s="50"/>
      <c r="BE434" s="50"/>
      <c r="BF434" s="50"/>
      <c r="BG434" s="50"/>
      <c r="BH434" s="50"/>
      <c r="BI434" s="50"/>
      <c r="BJ434" s="50"/>
      <c r="BK434" s="50"/>
      <c r="BL434" s="50"/>
      <c r="BM434" s="50"/>
      <c r="BN434" s="50"/>
      <c r="BO434" s="50"/>
      <c r="BP434" s="50"/>
      <c r="BQ434" s="50"/>
      <c r="BR434" s="50"/>
      <c r="BS434" s="50"/>
      <c r="BT434" s="50"/>
      <c r="BU434" s="50"/>
      <c r="BV434" s="50"/>
      <c r="BW434" s="50"/>
      <c r="BX434" s="50"/>
      <c r="BY434" s="50"/>
      <c r="BZ434" s="50"/>
      <c r="CA434" s="50"/>
      <c r="CB434" s="50"/>
      <c r="CC434" s="50"/>
      <c r="CD434" s="50"/>
      <c r="CE434" s="50"/>
      <c r="CF434" s="50"/>
      <c r="CG434" s="50"/>
      <c r="CH434" s="50"/>
      <c r="CI434" s="50"/>
      <c r="CJ434" s="50"/>
      <c r="CK434" s="50"/>
      <c r="CL434" s="50"/>
      <c r="CM434" s="50"/>
      <c r="CN434" s="50"/>
      <c r="CO434" s="50"/>
      <c r="CP434" s="50"/>
      <c r="CQ434" s="50"/>
      <c r="CR434" s="50"/>
      <c r="CS434" s="50"/>
      <c r="CT434" s="50"/>
      <c r="CU434" s="50"/>
      <c r="CV434" s="50"/>
      <c r="CW434" s="50"/>
      <c r="CX434" s="50"/>
      <c r="CY434" s="50"/>
      <c r="CZ434" s="50"/>
      <c r="DA434" s="50"/>
      <c r="DB434" s="50"/>
      <c r="DC434" s="50"/>
      <c r="DD434" s="50"/>
      <c r="DE434" s="50"/>
      <c r="DF434" s="50"/>
    </row>
    <row r="435" spans="2:110" x14ac:dyDescent="0.2">
      <c r="B435" s="173"/>
      <c r="D435" s="173"/>
      <c r="T435" s="50"/>
      <c r="U435" s="50"/>
      <c r="V435" s="50"/>
      <c r="W435" s="50"/>
      <c r="X435" s="50"/>
      <c r="Y435" s="50"/>
      <c r="Z435" s="149"/>
      <c r="AA435" s="238"/>
      <c r="AB435" s="50"/>
      <c r="AC435" s="50"/>
      <c r="AD435" s="50"/>
      <c r="AE435" s="50"/>
      <c r="AF435" s="50"/>
      <c r="AG435" s="50"/>
      <c r="AH435" s="50"/>
      <c r="AI435" s="50"/>
      <c r="AJ435" s="50"/>
      <c r="AK435" s="50"/>
      <c r="AL435" s="50"/>
      <c r="AM435" s="50"/>
      <c r="AN435" s="50"/>
      <c r="AO435" s="50"/>
      <c r="AP435" s="50"/>
      <c r="AQ435" s="50"/>
      <c r="AR435" s="50"/>
      <c r="AS435" s="50"/>
      <c r="AT435" s="50"/>
      <c r="AU435" s="50"/>
      <c r="AV435" s="50"/>
      <c r="AW435" s="50"/>
      <c r="AX435" s="50"/>
      <c r="AY435" s="50"/>
      <c r="AZ435" s="50"/>
      <c r="BA435" s="50"/>
      <c r="BB435" s="50"/>
      <c r="BC435" s="50"/>
      <c r="BD435" s="50"/>
      <c r="BE435" s="50"/>
      <c r="BF435" s="50"/>
      <c r="BG435" s="50"/>
      <c r="BH435" s="50"/>
      <c r="BI435" s="50"/>
      <c r="BJ435" s="50"/>
      <c r="BK435" s="50"/>
      <c r="BL435" s="50"/>
      <c r="BM435" s="50"/>
      <c r="BN435" s="50"/>
      <c r="BO435" s="50"/>
      <c r="BP435" s="50"/>
      <c r="BQ435" s="50"/>
      <c r="BR435" s="50"/>
      <c r="BS435" s="50"/>
      <c r="BT435" s="50"/>
      <c r="BU435" s="50"/>
      <c r="BV435" s="50"/>
      <c r="BW435" s="50"/>
      <c r="BX435" s="50"/>
      <c r="BY435" s="50"/>
      <c r="BZ435" s="50"/>
      <c r="CA435" s="50"/>
      <c r="CB435" s="50"/>
      <c r="CC435" s="50"/>
      <c r="CD435" s="50"/>
      <c r="CE435" s="50"/>
      <c r="CF435" s="50"/>
      <c r="CG435" s="50"/>
      <c r="CH435" s="50"/>
      <c r="CI435" s="50"/>
      <c r="CJ435" s="50"/>
      <c r="CK435" s="50"/>
      <c r="CL435" s="50"/>
      <c r="CM435" s="50"/>
      <c r="CN435" s="50"/>
      <c r="CO435" s="50"/>
      <c r="CP435" s="50"/>
      <c r="CQ435" s="50"/>
      <c r="CR435" s="50"/>
      <c r="CS435" s="50"/>
      <c r="CT435" s="50"/>
      <c r="CU435" s="50"/>
      <c r="CV435" s="50"/>
      <c r="CW435" s="50"/>
      <c r="CX435" s="50"/>
      <c r="CY435" s="50"/>
      <c r="CZ435" s="50"/>
      <c r="DA435" s="50"/>
      <c r="DB435" s="50"/>
      <c r="DC435" s="50"/>
      <c r="DD435" s="50"/>
      <c r="DE435" s="50"/>
      <c r="DF435" s="50"/>
    </row>
    <row r="436" spans="2:110" x14ac:dyDescent="0.2">
      <c r="B436" s="173"/>
      <c r="D436" s="173"/>
      <c r="T436" s="50"/>
      <c r="U436" s="50"/>
      <c r="V436" s="50"/>
      <c r="W436" s="50"/>
      <c r="X436" s="50"/>
      <c r="Y436" s="50"/>
      <c r="Z436" s="149"/>
      <c r="AA436" s="238"/>
      <c r="AB436" s="50"/>
      <c r="AC436" s="50"/>
      <c r="AD436" s="50"/>
      <c r="AE436" s="50"/>
      <c r="AF436" s="50"/>
      <c r="AG436" s="50"/>
      <c r="AH436" s="50"/>
      <c r="AI436" s="50"/>
      <c r="AJ436" s="50"/>
      <c r="AK436" s="50"/>
      <c r="AL436" s="50"/>
      <c r="AM436" s="50"/>
      <c r="AN436" s="50"/>
      <c r="AO436" s="50"/>
      <c r="AP436" s="50"/>
      <c r="AQ436" s="50"/>
      <c r="AR436" s="50"/>
      <c r="AS436" s="50"/>
      <c r="AT436" s="50"/>
      <c r="AU436" s="50"/>
      <c r="AV436" s="50"/>
      <c r="AW436" s="50"/>
      <c r="AX436" s="50"/>
      <c r="AY436" s="50"/>
      <c r="AZ436" s="50"/>
      <c r="BA436" s="50"/>
      <c r="BB436" s="50"/>
      <c r="BC436" s="50"/>
      <c r="BD436" s="50"/>
      <c r="BE436" s="50"/>
      <c r="BF436" s="50"/>
      <c r="BG436" s="50"/>
      <c r="BH436" s="50"/>
      <c r="BI436" s="50"/>
      <c r="BJ436" s="50"/>
      <c r="BK436" s="50"/>
      <c r="BL436" s="50"/>
      <c r="BM436" s="50"/>
      <c r="BN436" s="50"/>
      <c r="BO436" s="50"/>
      <c r="BP436" s="50"/>
      <c r="BQ436" s="50"/>
      <c r="BR436" s="50"/>
      <c r="BS436" s="50"/>
      <c r="BT436" s="50"/>
      <c r="BU436" s="50"/>
      <c r="BV436" s="50"/>
      <c r="BW436" s="50"/>
      <c r="BX436" s="50"/>
      <c r="BY436" s="50"/>
      <c r="BZ436" s="50"/>
      <c r="CA436" s="50"/>
      <c r="CB436" s="50"/>
      <c r="CC436" s="50"/>
      <c r="CD436" s="50"/>
      <c r="CE436" s="50"/>
      <c r="CF436" s="50"/>
      <c r="CG436" s="50"/>
      <c r="CH436" s="50"/>
      <c r="CI436" s="50"/>
      <c r="CJ436" s="50"/>
      <c r="CK436" s="50"/>
      <c r="CL436" s="50"/>
      <c r="CM436" s="50"/>
      <c r="CN436" s="50"/>
      <c r="CO436" s="50"/>
      <c r="CP436" s="50"/>
      <c r="CQ436" s="50"/>
      <c r="CR436" s="50"/>
      <c r="CS436" s="50"/>
      <c r="CT436" s="50"/>
      <c r="CU436" s="50"/>
      <c r="CV436" s="50"/>
      <c r="CW436" s="50"/>
      <c r="CX436" s="50"/>
      <c r="CY436" s="50"/>
      <c r="CZ436" s="50"/>
      <c r="DA436" s="50"/>
      <c r="DB436" s="50"/>
      <c r="DC436" s="50"/>
      <c r="DD436" s="50"/>
      <c r="DE436" s="50"/>
      <c r="DF436" s="50"/>
    </row>
    <row r="437" spans="2:110" x14ac:dyDescent="0.2">
      <c r="B437" s="173"/>
      <c r="D437" s="173"/>
      <c r="T437" s="50"/>
      <c r="U437" s="50"/>
      <c r="V437" s="50"/>
      <c r="W437" s="50"/>
      <c r="X437" s="50"/>
      <c r="Y437" s="50"/>
      <c r="Z437" s="149"/>
      <c r="AA437" s="238"/>
      <c r="AB437" s="50"/>
      <c r="AC437" s="50"/>
      <c r="AD437" s="50"/>
      <c r="AE437" s="50"/>
      <c r="AF437" s="50"/>
      <c r="AG437" s="50"/>
      <c r="AH437" s="50"/>
      <c r="AI437" s="50"/>
      <c r="AJ437" s="50"/>
      <c r="AK437" s="50"/>
      <c r="AL437" s="50"/>
      <c r="AM437" s="50"/>
      <c r="AN437" s="50"/>
      <c r="AO437" s="50"/>
      <c r="AP437" s="50"/>
      <c r="AQ437" s="50"/>
      <c r="AR437" s="50"/>
      <c r="AS437" s="50"/>
      <c r="AT437" s="50"/>
      <c r="AU437" s="50"/>
      <c r="AV437" s="50"/>
      <c r="AW437" s="50"/>
      <c r="AX437" s="50"/>
      <c r="AY437" s="50"/>
      <c r="AZ437" s="50"/>
      <c r="BA437" s="50"/>
      <c r="BB437" s="50"/>
      <c r="BC437" s="50"/>
      <c r="BD437" s="50"/>
      <c r="BE437" s="50"/>
      <c r="BF437" s="50"/>
      <c r="BG437" s="50"/>
      <c r="BH437" s="50"/>
      <c r="BI437" s="50"/>
      <c r="BJ437" s="50"/>
      <c r="BK437" s="50"/>
      <c r="BL437" s="50"/>
      <c r="BM437" s="50"/>
      <c r="BN437" s="50"/>
      <c r="BO437" s="50"/>
      <c r="BP437" s="50"/>
      <c r="BQ437" s="50"/>
      <c r="BR437" s="50"/>
      <c r="BS437" s="50"/>
      <c r="BT437" s="50"/>
      <c r="BU437" s="50"/>
      <c r="BV437" s="50"/>
      <c r="BW437" s="50"/>
      <c r="BX437" s="50"/>
      <c r="BY437" s="50"/>
      <c r="BZ437" s="50"/>
      <c r="CA437" s="50"/>
      <c r="CB437" s="50"/>
      <c r="CC437" s="50"/>
      <c r="CD437" s="50"/>
      <c r="CE437" s="50"/>
      <c r="CF437" s="50"/>
      <c r="CG437" s="50"/>
      <c r="CH437" s="50"/>
      <c r="CI437" s="50"/>
      <c r="CJ437" s="50"/>
      <c r="CK437" s="50"/>
      <c r="CL437" s="50"/>
      <c r="CM437" s="50"/>
      <c r="CN437" s="50"/>
      <c r="CO437" s="50"/>
      <c r="CP437" s="50"/>
      <c r="CQ437" s="50"/>
      <c r="CR437" s="50"/>
      <c r="CS437" s="50"/>
      <c r="CT437" s="50"/>
      <c r="CU437" s="50"/>
      <c r="CV437" s="50"/>
      <c r="CW437" s="50"/>
      <c r="CX437" s="50"/>
      <c r="CY437" s="50"/>
      <c r="CZ437" s="50"/>
      <c r="DA437" s="50"/>
      <c r="DB437" s="50"/>
      <c r="DC437" s="50"/>
      <c r="DD437" s="50"/>
      <c r="DE437" s="50"/>
      <c r="DF437" s="50"/>
    </row>
    <row r="438" spans="2:110" x14ac:dyDescent="0.2">
      <c r="B438" s="173"/>
      <c r="D438" s="173"/>
      <c r="T438" s="50"/>
      <c r="U438" s="50"/>
      <c r="V438" s="50"/>
      <c r="W438" s="50"/>
      <c r="X438" s="50"/>
      <c r="Y438" s="50"/>
      <c r="Z438" s="149"/>
      <c r="AA438" s="238"/>
      <c r="AB438" s="50"/>
      <c r="AC438" s="50"/>
      <c r="AD438" s="50"/>
      <c r="AE438" s="50"/>
      <c r="AF438" s="50"/>
      <c r="AG438" s="50"/>
      <c r="AH438" s="50"/>
      <c r="AI438" s="50"/>
      <c r="AJ438" s="50"/>
      <c r="AK438" s="50"/>
      <c r="AL438" s="50"/>
      <c r="AM438" s="50"/>
      <c r="AN438" s="50"/>
      <c r="AO438" s="50"/>
      <c r="AP438" s="50"/>
      <c r="AQ438" s="50"/>
      <c r="AR438" s="50"/>
      <c r="AS438" s="50"/>
      <c r="AT438" s="50"/>
      <c r="AU438" s="50"/>
      <c r="AV438" s="50"/>
      <c r="AW438" s="50"/>
      <c r="AX438" s="50"/>
      <c r="AY438" s="50"/>
      <c r="AZ438" s="50"/>
      <c r="BA438" s="50"/>
      <c r="BB438" s="50"/>
      <c r="BC438" s="50"/>
      <c r="BD438" s="50"/>
      <c r="BE438" s="50"/>
      <c r="BF438" s="50"/>
      <c r="BG438" s="50"/>
      <c r="BH438" s="50"/>
      <c r="BI438" s="50"/>
      <c r="BJ438" s="50"/>
      <c r="BK438" s="50"/>
      <c r="BL438" s="50"/>
      <c r="BM438" s="50"/>
      <c r="BN438" s="50"/>
      <c r="BO438" s="50"/>
      <c r="BP438" s="50"/>
      <c r="BQ438" s="50"/>
      <c r="BR438" s="50"/>
      <c r="BS438" s="50"/>
      <c r="BT438" s="50"/>
      <c r="BU438" s="50"/>
      <c r="BV438" s="50"/>
      <c r="BW438" s="50"/>
      <c r="BX438" s="50"/>
      <c r="BY438" s="50"/>
      <c r="BZ438" s="50"/>
      <c r="CA438" s="50"/>
      <c r="CB438" s="50"/>
      <c r="CC438" s="50"/>
      <c r="CD438" s="50"/>
      <c r="CE438" s="50"/>
      <c r="CF438" s="50"/>
      <c r="CG438" s="50"/>
      <c r="CH438" s="50"/>
      <c r="CI438" s="50"/>
      <c r="CJ438" s="50"/>
      <c r="CK438" s="50"/>
      <c r="CL438" s="50"/>
      <c r="CM438" s="50"/>
      <c r="CN438" s="50"/>
      <c r="CO438" s="50"/>
      <c r="CP438" s="50"/>
      <c r="CQ438" s="50"/>
      <c r="CR438" s="50"/>
      <c r="CS438" s="50"/>
      <c r="CT438" s="50"/>
      <c r="CU438" s="50"/>
      <c r="CV438" s="50"/>
      <c r="CW438" s="50"/>
      <c r="CX438" s="50"/>
      <c r="CY438" s="50"/>
      <c r="CZ438" s="50"/>
      <c r="DA438" s="50"/>
      <c r="DB438" s="50"/>
      <c r="DC438" s="50"/>
      <c r="DD438" s="50"/>
      <c r="DE438" s="50"/>
      <c r="DF438" s="50"/>
    </row>
    <row r="439" spans="2:110" x14ac:dyDescent="0.2">
      <c r="B439" s="173"/>
      <c r="D439" s="173"/>
      <c r="T439" s="50"/>
      <c r="U439" s="50"/>
      <c r="V439" s="50"/>
      <c r="W439" s="50"/>
      <c r="X439" s="50"/>
      <c r="Y439" s="50"/>
      <c r="Z439" s="149"/>
      <c r="AA439" s="238"/>
      <c r="AB439" s="50"/>
      <c r="AC439" s="50"/>
      <c r="AD439" s="50"/>
      <c r="AE439" s="50"/>
      <c r="AF439" s="50"/>
      <c r="AG439" s="50"/>
      <c r="AH439" s="50"/>
      <c r="AI439" s="50"/>
      <c r="AJ439" s="50"/>
      <c r="AK439" s="50"/>
      <c r="AL439" s="50"/>
      <c r="AM439" s="50"/>
      <c r="AN439" s="50"/>
      <c r="AO439" s="50"/>
      <c r="AP439" s="50"/>
      <c r="AQ439" s="50"/>
      <c r="AR439" s="50"/>
      <c r="AS439" s="50"/>
      <c r="AT439" s="50"/>
      <c r="AU439" s="50"/>
      <c r="AV439" s="50"/>
      <c r="AW439" s="50"/>
      <c r="AX439" s="50"/>
      <c r="AY439" s="50"/>
      <c r="AZ439" s="50"/>
      <c r="BA439" s="50"/>
      <c r="BB439" s="50"/>
      <c r="BC439" s="50"/>
      <c r="BD439" s="50"/>
      <c r="BE439" s="50"/>
      <c r="BF439" s="50"/>
      <c r="BG439" s="50"/>
      <c r="BH439" s="50"/>
      <c r="BI439" s="50"/>
      <c r="BJ439" s="50"/>
      <c r="BK439" s="50"/>
      <c r="BL439" s="50"/>
      <c r="BM439" s="50"/>
      <c r="BN439" s="50"/>
      <c r="BO439" s="50"/>
      <c r="BP439" s="50"/>
      <c r="BQ439" s="50"/>
      <c r="BR439" s="50"/>
      <c r="BS439" s="50"/>
      <c r="BT439" s="50"/>
      <c r="BU439" s="50"/>
      <c r="BV439" s="50"/>
      <c r="BW439" s="50"/>
      <c r="BX439" s="50"/>
      <c r="BY439" s="50"/>
      <c r="BZ439" s="50"/>
      <c r="CA439" s="50"/>
      <c r="CB439" s="50"/>
      <c r="CC439" s="50"/>
      <c r="CD439" s="50"/>
      <c r="CE439" s="50"/>
      <c r="CF439" s="50"/>
      <c r="CG439" s="50"/>
      <c r="CH439" s="50"/>
      <c r="CI439" s="50"/>
      <c r="CJ439" s="50"/>
      <c r="CK439" s="50"/>
      <c r="CL439" s="50"/>
      <c r="CM439" s="50"/>
      <c r="CN439" s="50"/>
      <c r="CO439" s="50"/>
      <c r="CP439" s="50"/>
      <c r="CQ439" s="50"/>
      <c r="CR439" s="50"/>
      <c r="CS439" s="50"/>
      <c r="CT439" s="50"/>
      <c r="CU439" s="50"/>
      <c r="CV439" s="50"/>
      <c r="CW439" s="50"/>
      <c r="CX439" s="50"/>
      <c r="CY439" s="50"/>
      <c r="CZ439" s="50"/>
      <c r="DA439" s="50"/>
      <c r="DB439" s="50"/>
      <c r="DC439" s="50"/>
      <c r="DD439" s="50"/>
      <c r="DE439" s="50"/>
      <c r="DF439" s="50"/>
    </row>
    <row r="440" spans="2:110" x14ac:dyDescent="0.2">
      <c r="B440" s="173"/>
      <c r="D440" s="173"/>
      <c r="T440" s="50"/>
      <c r="U440" s="50"/>
      <c r="V440" s="50"/>
      <c r="W440" s="50"/>
      <c r="X440" s="50"/>
      <c r="Y440" s="50"/>
      <c r="Z440" s="149"/>
      <c r="AA440" s="238"/>
      <c r="AB440" s="50"/>
      <c r="AC440" s="50"/>
      <c r="AD440" s="50"/>
      <c r="AE440" s="50"/>
      <c r="AF440" s="50"/>
      <c r="AG440" s="50"/>
      <c r="AH440" s="50"/>
      <c r="AI440" s="50"/>
      <c r="AJ440" s="50"/>
      <c r="AK440" s="50"/>
      <c r="AL440" s="50"/>
      <c r="AM440" s="50"/>
      <c r="AN440" s="50"/>
      <c r="AO440" s="50"/>
      <c r="AP440" s="50"/>
      <c r="AQ440" s="50"/>
      <c r="AR440" s="50"/>
      <c r="AS440" s="50"/>
      <c r="AT440" s="50"/>
      <c r="AU440" s="50"/>
      <c r="AV440" s="50"/>
      <c r="AW440" s="50"/>
      <c r="AX440" s="50"/>
      <c r="AY440" s="50"/>
      <c r="AZ440" s="50"/>
      <c r="BA440" s="50"/>
      <c r="BB440" s="50"/>
      <c r="BC440" s="50"/>
      <c r="BD440" s="50"/>
      <c r="BE440" s="50"/>
      <c r="BF440" s="50"/>
      <c r="BG440" s="50"/>
      <c r="BH440" s="50"/>
      <c r="BI440" s="50"/>
      <c r="BJ440" s="50"/>
      <c r="BK440" s="50"/>
      <c r="BL440" s="50"/>
      <c r="BM440" s="50"/>
      <c r="BN440" s="50"/>
      <c r="BO440" s="50"/>
      <c r="BP440" s="50"/>
      <c r="BQ440" s="50"/>
      <c r="BR440" s="50"/>
      <c r="BS440" s="50"/>
      <c r="BT440" s="50"/>
      <c r="BU440" s="50"/>
      <c r="BV440" s="50"/>
      <c r="BW440" s="50"/>
      <c r="BX440" s="50"/>
      <c r="BY440" s="50"/>
      <c r="BZ440" s="50"/>
      <c r="CA440" s="50"/>
      <c r="CB440" s="50"/>
      <c r="CC440" s="50"/>
      <c r="CD440" s="50"/>
      <c r="CE440" s="50"/>
      <c r="CF440" s="50"/>
      <c r="CG440" s="50"/>
      <c r="CH440" s="50"/>
      <c r="CI440" s="50"/>
      <c r="CJ440" s="50"/>
      <c r="CK440" s="50"/>
      <c r="CL440" s="50"/>
      <c r="CM440" s="50"/>
      <c r="CN440" s="50"/>
      <c r="CO440" s="50"/>
      <c r="CP440" s="50"/>
      <c r="CQ440" s="50"/>
      <c r="CR440" s="50"/>
      <c r="CS440" s="50"/>
      <c r="CT440" s="50"/>
      <c r="CU440" s="50"/>
      <c r="CV440" s="50"/>
      <c r="CW440" s="50"/>
      <c r="CX440" s="50"/>
      <c r="CY440" s="50"/>
      <c r="CZ440" s="50"/>
      <c r="DA440" s="50"/>
      <c r="DB440" s="50"/>
      <c r="DC440" s="50"/>
      <c r="DD440" s="50"/>
      <c r="DE440" s="50"/>
      <c r="DF440" s="50"/>
    </row>
    <row r="441" spans="2:110" x14ac:dyDescent="0.2">
      <c r="B441" s="173"/>
      <c r="D441" s="173"/>
      <c r="T441" s="50"/>
      <c r="U441" s="50"/>
      <c r="V441" s="50"/>
      <c r="W441" s="50"/>
      <c r="X441" s="50"/>
      <c r="Y441" s="50"/>
      <c r="Z441" s="149"/>
      <c r="AA441" s="238"/>
      <c r="AB441" s="50"/>
      <c r="AC441" s="50"/>
      <c r="AD441" s="50"/>
      <c r="AE441" s="50"/>
      <c r="AF441" s="50"/>
      <c r="AG441" s="50"/>
      <c r="AH441" s="50"/>
      <c r="AI441" s="50"/>
      <c r="AJ441" s="50"/>
      <c r="AK441" s="50"/>
      <c r="AL441" s="50"/>
      <c r="AM441" s="50"/>
      <c r="AN441" s="50"/>
      <c r="AO441" s="50"/>
      <c r="AP441" s="50"/>
      <c r="AQ441" s="50"/>
      <c r="AR441" s="50"/>
      <c r="AS441" s="50"/>
      <c r="AT441" s="50"/>
      <c r="AU441" s="50"/>
      <c r="AV441" s="50"/>
      <c r="AW441" s="50"/>
      <c r="AX441" s="50"/>
      <c r="AY441" s="50"/>
      <c r="AZ441" s="50"/>
      <c r="BA441" s="50"/>
      <c r="BB441" s="50"/>
      <c r="BC441" s="50"/>
      <c r="BD441" s="50"/>
      <c r="BE441" s="50"/>
      <c r="BF441" s="50"/>
      <c r="BG441" s="50"/>
      <c r="BH441" s="50"/>
      <c r="BI441" s="50"/>
      <c r="BJ441" s="50"/>
      <c r="BK441" s="50"/>
      <c r="BL441" s="50"/>
      <c r="BM441" s="50"/>
      <c r="BN441" s="50"/>
      <c r="BO441" s="50"/>
      <c r="BP441" s="50"/>
      <c r="BQ441" s="50"/>
      <c r="BR441" s="50"/>
      <c r="BS441" s="50"/>
      <c r="BT441" s="50"/>
      <c r="BU441" s="50"/>
      <c r="BV441" s="50"/>
      <c r="BW441" s="50"/>
      <c r="BX441" s="50"/>
      <c r="BY441" s="50"/>
      <c r="BZ441" s="50"/>
      <c r="CA441" s="50"/>
      <c r="CB441" s="50"/>
      <c r="CC441" s="50"/>
      <c r="CD441" s="50"/>
      <c r="CE441" s="50"/>
      <c r="CF441" s="50"/>
      <c r="CG441" s="50"/>
      <c r="CH441" s="50"/>
      <c r="CI441" s="50"/>
      <c r="CJ441" s="50"/>
      <c r="CK441" s="50"/>
      <c r="CL441" s="50"/>
      <c r="CM441" s="50"/>
      <c r="CN441" s="50"/>
      <c r="CO441" s="50"/>
      <c r="CP441" s="50"/>
      <c r="CQ441" s="50"/>
      <c r="CR441" s="50"/>
      <c r="CS441" s="50"/>
      <c r="CT441" s="50"/>
      <c r="CU441" s="50"/>
      <c r="CV441" s="50"/>
      <c r="CW441" s="50"/>
      <c r="CX441" s="50"/>
      <c r="CY441" s="50"/>
      <c r="CZ441" s="50"/>
      <c r="DA441" s="50"/>
      <c r="DB441" s="50"/>
      <c r="DC441" s="50"/>
      <c r="DD441" s="50"/>
      <c r="DE441" s="50"/>
      <c r="DF441" s="50"/>
    </row>
    <row r="442" spans="2:110" x14ac:dyDescent="0.2">
      <c r="B442" s="173"/>
      <c r="D442" s="173"/>
      <c r="T442" s="50"/>
      <c r="U442" s="50"/>
      <c r="V442" s="50"/>
      <c r="W442" s="50"/>
      <c r="X442" s="50"/>
      <c r="Y442" s="50"/>
      <c r="Z442" s="149"/>
      <c r="AA442" s="238"/>
      <c r="AB442" s="50"/>
      <c r="AC442" s="50"/>
      <c r="AD442" s="50"/>
      <c r="AE442" s="50"/>
      <c r="AF442" s="50"/>
      <c r="AG442" s="50"/>
      <c r="AH442" s="50"/>
      <c r="AI442" s="50"/>
      <c r="AJ442" s="50"/>
      <c r="AK442" s="50"/>
      <c r="AL442" s="50"/>
      <c r="AM442" s="50"/>
      <c r="AN442" s="50"/>
      <c r="AO442" s="50"/>
      <c r="AP442" s="50"/>
      <c r="AQ442" s="50"/>
      <c r="AR442" s="50"/>
      <c r="AS442" s="50"/>
      <c r="AT442" s="50"/>
      <c r="AU442" s="50"/>
      <c r="AV442" s="50"/>
      <c r="AW442" s="50"/>
      <c r="AX442" s="50"/>
      <c r="AY442" s="50"/>
      <c r="AZ442" s="50"/>
      <c r="BA442" s="50"/>
      <c r="BB442" s="50"/>
      <c r="BC442" s="50"/>
      <c r="BD442" s="50"/>
      <c r="BE442" s="50"/>
      <c r="BF442" s="50"/>
      <c r="BG442" s="50"/>
      <c r="BH442" s="50"/>
      <c r="BI442" s="50"/>
      <c r="BJ442" s="50"/>
      <c r="BK442" s="50"/>
      <c r="BL442" s="50"/>
      <c r="BM442" s="50"/>
      <c r="BN442" s="50"/>
      <c r="BO442" s="50"/>
      <c r="BP442" s="50"/>
      <c r="BQ442" s="50"/>
      <c r="BR442" s="50"/>
      <c r="BS442" s="50"/>
      <c r="BT442" s="50"/>
      <c r="BU442" s="50"/>
      <c r="BV442" s="50"/>
      <c r="BW442" s="50"/>
      <c r="BX442" s="50"/>
      <c r="BY442" s="50"/>
      <c r="BZ442" s="50"/>
      <c r="CA442" s="50"/>
      <c r="CB442" s="50"/>
      <c r="CC442" s="50"/>
      <c r="CD442" s="50"/>
      <c r="CE442" s="50"/>
      <c r="CF442" s="50"/>
      <c r="CG442" s="50"/>
      <c r="CH442" s="50"/>
      <c r="CI442" s="50"/>
      <c r="CJ442" s="50"/>
      <c r="CK442" s="50"/>
      <c r="CL442" s="50"/>
      <c r="CM442" s="50"/>
      <c r="CN442" s="50"/>
      <c r="CO442" s="50"/>
      <c r="CP442" s="50"/>
      <c r="CQ442" s="50"/>
      <c r="CR442" s="50"/>
      <c r="CS442" s="50"/>
      <c r="CT442" s="50"/>
      <c r="CU442" s="50"/>
      <c r="CV442" s="50"/>
      <c r="CW442" s="50"/>
      <c r="CX442" s="50"/>
      <c r="CY442" s="50"/>
      <c r="CZ442" s="50"/>
      <c r="DA442" s="50"/>
      <c r="DB442" s="50"/>
      <c r="DC442" s="50"/>
      <c r="DD442" s="50"/>
      <c r="DE442" s="50"/>
      <c r="DF442" s="50"/>
    </row>
    <row r="443" spans="2:110" x14ac:dyDescent="0.2">
      <c r="B443" s="173"/>
      <c r="D443" s="173"/>
      <c r="T443" s="50"/>
      <c r="U443" s="50"/>
      <c r="V443" s="50"/>
      <c r="W443" s="50"/>
      <c r="X443" s="50"/>
      <c r="Y443" s="50"/>
      <c r="Z443" s="149"/>
      <c r="AA443" s="238"/>
      <c r="AB443" s="50"/>
      <c r="AC443" s="50"/>
      <c r="AD443" s="50"/>
      <c r="AE443" s="50"/>
      <c r="AF443" s="50"/>
      <c r="AG443" s="50"/>
      <c r="AH443" s="50"/>
      <c r="AI443" s="50"/>
      <c r="AJ443" s="50"/>
      <c r="AK443" s="50"/>
      <c r="AL443" s="50"/>
      <c r="AM443" s="50"/>
      <c r="AN443" s="50"/>
      <c r="AO443" s="50"/>
      <c r="AP443" s="50"/>
      <c r="AQ443" s="50"/>
      <c r="AR443" s="50"/>
      <c r="AS443" s="50"/>
      <c r="AT443" s="50"/>
      <c r="AU443" s="50"/>
      <c r="AV443" s="50"/>
      <c r="AW443" s="50"/>
      <c r="AX443" s="50"/>
      <c r="AY443" s="50"/>
      <c r="AZ443" s="50"/>
      <c r="BA443" s="50"/>
      <c r="BB443" s="50"/>
      <c r="BC443" s="50"/>
      <c r="BD443" s="50"/>
      <c r="BE443" s="50"/>
      <c r="BF443" s="50"/>
      <c r="BG443" s="50"/>
      <c r="BH443" s="50"/>
      <c r="BI443" s="50"/>
      <c r="BJ443" s="50"/>
      <c r="BK443" s="50"/>
      <c r="BL443" s="50"/>
      <c r="BM443" s="50"/>
      <c r="BN443" s="50"/>
      <c r="BO443" s="50"/>
      <c r="BP443" s="50"/>
      <c r="BQ443" s="50"/>
      <c r="BR443" s="50"/>
      <c r="BS443" s="50"/>
      <c r="BT443" s="50"/>
      <c r="BU443" s="50"/>
      <c r="BV443" s="50"/>
      <c r="BW443" s="50"/>
      <c r="BX443" s="50"/>
      <c r="BY443" s="50"/>
      <c r="BZ443" s="50"/>
      <c r="CA443" s="50"/>
      <c r="CB443" s="50"/>
      <c r="CC443" s="50"/>
      <c r="CD443" s="50"/>
      <c r="CE443" s="50"/>
      <c r="CF443" s="50"/>
      <c r="CG443" s="50"/>
      <c r="CH443" s="50"/>
      <c r="CI443" s="50"/>
      <c r="CJ443" s="50"/>
      <c r="CK443" s="50"/>
      <c r="CL443" s="50"/>
      <c r="CM443" s="50"/>
      <c r="CN443" s="50"/>
      <c r="CO443" s="50"/>
      <c r="CP443" s="50"/>
      <c r="CQ443" s="50"/>
      <c r="CR443" s="50"/>
      <c r="CS443" s="50"/>
      <c r="CT443" s="50"/>
      <c r="CU443" s="50"/>
      <c r="CV443" s="50"/>
      <c r="CW443" s="50"/>
      <c r="CX443" s="50"/>
      <c r="CY443" s="50"/>
      <c r="CZ443" s="50"/>
      <c r="DA443" s="50"/>
      <c r="DB443" s="50"/>
      <c r="DC443" s="50"/>
      <c r="DD443" s="50"/>
      <c r="DE443" s="50"/>
      <c r="DF443" s="50"/>
    </row>
    <row r="444" spans="2:110" x14ac:dyDescent="0.2">
      <c r="B444" s="173"/>
      <c r="D444" s="173"/>
      <c r="T444" s="50"/>
      <c r="U444" s="50"/>
      <c r="V444" s="50"/>
      <c r="W444" s="50"/>
      <c r="X444" s="50"/>
      <c r="Y444" s="50"/>
      <c r="Z444" s="149"/>
      <c r="AA444" s="238"/>
      <c r="AB444" s="50"/>
      <c r="AC444" s="50"/>
      <c r="AD444" s="50"/>
      <c r="AE444" s="50"/>
      <c r="AF444" s="50"/>
      <c r="AG444" s="50"/>
      <c r="AH444" s="50"/>
      <c r="AI444" s="50"/>
      <c r="AJ444" s="50"/>
      <c r="AK444" s="50"/>
      <c r="AL444" s="50"/>
      <c r="AM444" s="50"/>
      <c r="AN444" s="50"/>
      <c r="AO444" s="50"/>
      <c r="AP444" s="50"/>
      <c r="AQ444" s="50"/>
      <c r="AR444" s="50"/>
      <c r="AS444" s="50"/>
      <c r="AT444" s="50"/>
      <c r="AU444" s="50"/>
      <c r="AV444" s="50"/>
      <c r="AW444" s="50"/>
      <c r="AX444" s="50"/>
      <c r="AY444" s="50"/>
      <c r="AZ444" s="50"/>
      <c r="BA444" s="50"/>
      <c r="BB444" s="50"/>
      <c r="BC444" s="50"/>
      <c r="BD444" s="50"/>
      <c r="BE444" s="50"/>
      <c r="BF444" s="50"/>
      <c r="BG444" s="50"/>
      <c r="BH444" s="50"/>
      <c r="BI444" s="50"/>
      <c r="BJ444" s="50"/>
      <c r="BK444" s="50"/>
      <c r="BL444" s="50"/>
      <c r="BM444" s="50"/>
      <c r="BN444" s="50"/>
      <c r="BO444" s="50"/>
      <c r="BP444" s="50"/>
      <c r="BQ444" s="50"/>
      <c r="BR444" s="50"/>
      <c r="BS444" s="50"/>
      <c r="BT444" s="50"/>
      <c r="BU444" s="50"/>
      <c r="BV444" s="50"/>
      <c r="BW444" s="50"/>
      <c r="BX444" s="50"/>
      <c r="BY444" s="50"/>
      <c r="BZ444" s="50"/>
      <c r="CA444" s="50"/>
      <c r="CB444" s="50"/>
      <c r="CC444" s="50"/>
      <c r="CD444" s="50"/>
      <c r="CE444" s="50"/>
      <c r="CF444" s="50"/>
      <c r="CG444" s="50"/>
      <c r="CH444" s="50"/>
      <c r="CI444" s="50"/>
      <c r="CJ444" s="50"/>
      <c r="CK444" s="50"/>
      <c r="CL444" s="50"/>
      <c r="CM444" s="50"/>
      <c r="CN444" s="50"/>
      <c r="CO444" s="50"/>
      <c r="CP444" s="50"/>
      <c r="CQ444" s="50"/>
      <c r="CR444" s="50"/>
      <c r="CS444" s="50"/>
      <c r="CT444" s="50"/>
      <c r="CU444" s="50"/>
      <c r="CV444" s="50"/>
      <c r="CW444" s="50"/>
      <c r="CX444" s="50"/>
      <c r="CY444" s="50"/>
      <c r="CZ444" s="50"/>
      <c r="DA444" s="50"/>
      <c r="DB444" s="50"/>
      <c r="DC444" s="50"/>
      <c r="DD444" s="50"/>
      <c r="DE444" s="50"/>
      <c r="DF444" s="50"/>
    </row>
    <row r="445" spans="2:110" x14ac:dyDescent="0.2">
      <c r="B445" s="173"/>
      <c r="D445" s="173"/>
      <c r="T445" s="50"/>
      <c r="U445" s="50"/>
      <c r="V445" s="50"/>
      <c r="W445" s="50"/>
      <c r="X445" s="50"/>
      <c r="Y445" s="50"/>
      <c r="Z445" s="149"/>
      <c r="AA445" s="238"/>
      <c r="AB445" s="50"/>
      <c r="AC445" s="50"/>
      <c r="AD445" s="50"/>
      <c r="AE445" s="50"/>
      <c r="AF445" s="50"/>
      <c r="AG445" s="50"/>
      <c r="AH445" s="50"/>
      <c r="AI445" s="50"/>
      <c r="AJ445" s="50"/>
      <c r="AK445" s="50"/>
      <c r="AL445" s="50"/>
      <c r="AM445" s="50"/>
      <c r="AN445" s="50"/>
      <c r="AO445" s="50"/>
      <c r="AP445" s="50"/>
      <c r="AQ445" s="50"/>
      <c r="AR445" s="50"/>
      <c r="AS445" s="50"/>
      <c r="AT445" s="50"/>
      <c r="AU445" s="50"/>
      <c r="AV445" s="50"/>
      <c r="AW445" s="50"/>
      <c r="AX445" s="50"/>
      <c r="AY445" s="50"/>
      <c r="AZ445" s="50"/>
      <c r="BA445" s="50"/>
      <c r="BB445" s="50"/>
      <c r="BC445" s="50"/>
      <c r="BD445" s="50"/>
      <c r="BE445" s="50"/>
      <c r="BF445" s="50"/>
      <c r="BG445" s="50"/>
      <c r="BH445" s="50"/>
      <c r="BI445" s="50"/>
      <c r="BJ445" s="50"/>
      <c r="BK445" s="50"/>
      <c r="BL445" s="50"/>
      <c r="BM445" s="50"/>
      <c r="BN445" s="50"/>
      <c r="BO445" s="50"/>
      <c r="BP445" s="50"/>
      <c r="BQ445" s="50"/>
      <c r="BR445" s="50"/>
      <c r="BS445" s="50"/>
      <c r="BT445" s="50"/>
      <c r="BU445" s="50"/>
      <c r="BV445" s="50"/>
      <c r="BW445" s="50"/>
      <c r="BX445" s="50"/>
      <c r="BY445" s="50"/>
      <c r="BZ445" s="50"/>
      <c r="CA445" s="50"/>
      <c r="CB445" s="50"/>
      <c r="CC445" s="50"/>
      <c r="CD445" s="50"/>
      <c r="CE445" s="50"/>
      <c r="CF445" s="50"/>
      <c r="CG445" s="50"/>
      <c r="CH445" s="50"/>
      <c r="CI445" s="50"/>
      <c r="CJ445" s="50"/>
      <c r="CK445" s="50"/>
      <c r="CL445" s="50"/>
      <c r="CM445" s="50"/>
      <c r="CN445" s="50"/>
      <c r="CO445" s="50"/>
      <c r="CP445" s="50"/>
      <c r="CQ445" s="50"/>
      <c r="CR445" s="50"/>
      <c r="CS445" s="50"/>
      <c r="CT445" s="50"/>
      <c r="CU445" s="50"/>
      <c r="CV445" s="50"/>
      <c r="CW445" s="50"/>
      <c r="CX445" s="50"/>
      <c r="CY445" s="50"/>
      <c r="CZ445" s="50"/>
      <c r="DA445" s="50"/>
      <c r="DB445" s="50"/>
      <c r="DC445" s="50"/>
      <c r="DD445" s="50"/>
      <c r="DE445" s="50"/>
      <c r="DF445" s="50"/>
    </row>
    <row r="446" spans="2:110" x14ac:dyDescent="0.2">
      <c r="B446" s="173"/>
      <c r="D446" s="173"/>
      <c r="T446" s="50"/>
      <c r="U446" s="50"/>
      <c r="V446" s="50"/>
      <c r="W446" s="50"/>
      <c r="X446" s="50"/>
      <c r="Y446" s="50"/>
      <c r="Z446" s="149"/>
      <c r="AA446" s="238"/>
      <c r="AB446" s="50"/>
      <c r="AC446" s="50"/>
      <c r="AD446" s="50"/>
      <c r="AE446" s="50"/>
      <c r="AF446" s="50"/>
      <c r="AG446" s="50"/>
      <c r="AH446" s="50"/>
      <c r="AI446" s="50"/>
      <c r="AJ446" s="50"/>
      <c r="AK446" s="50"/>
      <c r="AL446" s="50"/>
      <c r="AM446" s="50"/>
      <c r="AN446" s="50"/>
      <c r="AO446" s="50"/>
      <c r="AP446" s="50"/>
      <c r="AQ446" s="50"/>
      <c r="AR446" s="50"/>
      <c r="AS446" s="50"/>
      <c r="AT446" s="50"/>
      <c r="AU446" s="50"/>
      <c r="AV446" s="50"/>
      <c r="AW446" s="50"/>
      <c r="AX446" s="50"/>
      <c r="AY446" s="50"/>
      <c r="AZ446" s="50"/>
      <c r="BA446" s="50"/>
      <c r="BB446" s="50"/>
      <c r="BC446" s="50"/>
      <c r="BD446" s="50"/>
      <c r="BE446" s="50"/>
      <c r="BF446" s="50"/>
      <c r="BG446" s="50"/>
      <c r="BH446" s="50"/>
      <c r="BI446" s="50"/>
      <c r="BJ446" s="50"/>
      <c r="BK446" s="50"/>
      <c r="BL446" s="50"/>
      <c r="BM446" s="50"/>
      <c r="BN446" s="50"/>
      <c r="BO446" s="50"/>
      <c r="BP446" s="50"/>
      <c r="BQ446" s="50"/>
      <c r="BR446" s="50"/>
      <c r="BS446" s="50"/>
      <c r="BT446" s="50"/>
      <c r="BU446" s="50"/>
      <c r="BV446" s="50"/>
      <c r="BW446" s="50"/>
      <c r="BX446" s="50"/>
      <c r="BY446" s="50"/>
      <c r="BZ446" s="50"/>
      <c r="CA446" s="50"/>
      <c r="CB446" s="50"/>
      <c r="CC446" s="50"/>
      <c r="CD446" s="50"/>
      <c r="CE446" s="50"/>
      <c r="CF446" s="50"/>
      <c r="CG446" s="50"/>
      <c r="CH446" s="50"/>
      <c r="CI446" s="50"/>
      <c r="CJ446" s="50"/>
      <c r="CK446" s="50"/>
      <c r="CL446" s="50"/>
      <c r="CM446" s="50"/>
      <c r="CN446" s="50"/>
      <c r="CO446" s="50"/>
      <c r="CP446" s="50"/>
      <c r="CQ446" s="50"/>
      <c r="CR446" s="50"/>
      <c r="CS446" s="50"/>
      <c r="CT446" s="50"/>
      <c r="CU446" s="50"/>
      <c r="CV446" s="50"/>
      <c r="CW446" s="50"/>
      <c r="CX446" s="50"/>
      <c r="CY446" s="50"/>
      <c r="CZ446" s="50"/>
      <c r="DA446" s="50"/>
      <c r="DB446" s="50"/>
      <c r="DC446" s="50"/>
      <c r="DD446" s="50"/>
      <c r="DE446" s="50"/>
      <c r="DF446" s="50"/>
    </row>
    <row r="447" spans="2:110" x14ac:dyDescent="0.2">
      <c r="B447" s="173"/>
      <c r="D447" s="173"/>
      <c r="T447" s="50"/>
      <c r="U447" s="50"/>
      <c r="V447" s="50"/>
      <c r="W447" s="50"/>
      <c r="X447" s="50"/>
      <c r="Y447" s="50"/>
      <c r="Z447" s="149"/>
      <c r="AA447" s="238"/>
      <c r="AB447" s="50"/>
      <c r="AC447" s="50"/>
      <c r="AD447" s="50"/>
      <c r="AE447" s="50"/>
      <c r="AF447" s="50"/>
      <c r="AG447" s="50"/>
      <c r="AH447" s="50"/>
      <c r="AI447" s="50"/>
      <c r="AJ447" s="50"/>
      <c r="AK447" s="50"/>
      <c r="AL447" s="50"/>
      <c r="AM447" s="50"/>
      <c r="AN447" s="50"/>
      <c r="AO447" s="50"/>
      <c r="AP447" s="50"/>
      <c r="AQ447" s="50"/>
      <c r="AR447" s="50"/>
      <c r="AS447" s="50"/>
      <c r="AT447" s="50"/>
      <c r="AU447" s="50"/>
      <c r="AV447" s="50"/>
      <c r="AW447" s="50"/>
      <c r="AX447" s="50"/>
      <c r="AY447" s="50"/>
      <c r="AZ447" s="50"/>
      <c r="BA447" s="50"/>
      <c r="BB447" s="50"/>
      <c r="BC447" s="50"/>
      <c r="BD447" s="50"/>
      <c r="BE447" s="50"/>
      <c r="BF447" s="50"/>
      <c r="BG447" s="50"/>
      <c r="BH447" s="50"/>
      <c r="BI447" s="50"/>
      <c r="BJ447" s="50"/>
      <c r="BK447" s="50"/>
      <c r="BL447" s="50"/>
      <c r="BM447" s="50"/>
      <c r="BN447" s="50"/>
      <c r="BO447" s="50"/>
      <c r="BP447" s="50"/>
      <c r="BQ447" s="50"/>
      <c r="BR447" s="50"/>
      <c r="BS447" s="50"/>
      <c r="BT447" s="50"/>
      <c r="BU447" s="50"/>
      <c r="BV447" s="50"/>
      <c r="BW447" s="50"/>
      <c r="BX447" s="50"/>
      <c r="BY447" s="50"/>
      <c r="BZ447" s="50"/>
      <c r="CA447" s="50"/>
      <c r="CB447" s="50"/>
      <c r="CC447" s="50"/>
      <c r="CD447" s="50"/>
      <c r="CE447" s="50"/>
      <c r="CF447" s="50"/>
      <c r="CG447" s="50"/>
      <c r="CH447" s="50"/>
      <c r="CI447" s="50"/>
      <c r="CJ447" s="50"/>
      <c r="CK447" s="50"/>
      <c r="CL447" s="50"/>
      <c r="CM447" s="50"/>
      <c r="CN447" s="50"/>
      <c r="CO447" s="50"/>
      <c r="CP447" s="50"/>
      <c r="CQ447" s="50"/>
      <c r="CR447" s="50"/>
      <c r="CS447" s="50"/>
      <c r="CT447" s="50"/>
      <c r="CU447" s="50"/>
      <c r="CV447" s="50"/>
      <c r="CW447" s="50"/>
      <c r="CX447" s="50"/>
      <c r="CY447" s="50"/>
      <c r="CZ447" s="50"/>
      <c r="DA447" s="50"/>
      <c r="DB447" s="50"/>
      <c r="DC447" s="50"/>
      <c r="DD447" s="50"/>
      <c r="DE447" s="50"/>
      <c r="DF447" s="50"/>
    </row>
    <row r="448" spans="2:110" x14ac:dyDescent="0.2">
      <c r="B448" s="173"/>
      <c r="D448" s="173"/>
      <c r="T448" s="50"/>
      <c r="U448" s="50"/>
      <c r="V448" s="50"/>
      <c r="W448" s="50"/>
      <c r="X448" s="50"/>
      <c r="Y448" s="50"/>
      <c r="Z448" s="149"/>
      <c r="AA448" s="238"/>
      <c r="AB448" s="50"/>
      <c r="AC448" s="50"/>
      <c r="AD448" s="50"/>
      <c r="AE448" s="50"/>
      <c r="AF448" s="50"/>
      <c r="AG448" s="50"/>
      <c r="AH448" s="50"/>
      <c r="AI448" s="50"/>
      <c r="AJ448" s="50"/>
      <c r="AK448" s="50"/>
      <c r="AL448" s="50"/>
      <c r="AM448" s="50"/>
      <c r="AN448" s="50"/>
      <c r="AO448" s="50"/>
      <c r="AP448" s="50"/>
      <c r="AQ448" s="50"/>
      <c r="AR448" s="50"/>
      <c r="AS448" s="50"/>
      <c r="AT448" s="50"/>
      <c r="AU448" s="50"/>
      <c r="AV448" s="50"/>
      <c r="AW448" s="50"/>
      <c r="AX448" s="50"/>
      <c r="AY448" s="50"/>
      <c r="AZ448" s="50"/>
      <c r="BA448" s="50"/>
      <c r="BB448" s="50"/>
      <c r="BC448" s="50"/>
      <c r="BD448" s="50"/>
      <c r="BE448" s="50"/>
      <c r="BF448" s="50"/>
      <c r="BG448" s="50"/>
      <c r="BH448" s="50"/>
      <c r="BI448" s="50"/>
      <c r="BJ448" s="50"/>
      <c r="BK448" s="50"/>
      <c r="BL448" s="50"/>
      <c r="BM448" s="50"/>
      <c r="BN448" s="50"/>
      <c r="BO448" s="50"/>
      <c r="BP448" s="50"/>
      <c r="BQ448" s="50"/>
      <c r="BR448" s="50"/>
      <c r="BS448" s="50"/>
      <c r="BT448" s="50"/>
      <c r="BU448" s="50"/>
      <c r="BV448" s="50"/>
      <c r="BW448" s="50"/>
      <c r="BX448" s="50"/>
      <c r="BY448" s="50"/>
      <c r="BZ448" s="50"/>
      <c r="CA448" s="50"/>
      <c r="CB448" s="50"/>
      <c r="CC448" s="50"/>
      <c r="CD448" s="50"/>
      <c r="CE448" s="50"/>
      <c r="CF448" s="50"/>
      <c r="CG448" s="50"/>
      <c r="CH448" s="50"/>
      <c r="CI448" s="50"/>
      <c r="CJ448" s="50"/>
      <c r="CK448" s="50"/>
      <c r="CL448" s="50"/>
      <c r="CM448" s="50"/>
      <c r="CN448" s="50"/>
      <c r="CO448" s="50"/>
      <c r="CP448" s="50"/>
      <c r="CQ448" s="50"/>
      <c r="CR448" s="50"/>
      <c r="CS448" s="50"/>
      <c r="CT448" s="50"/>
      <c r="CU448" s="50"/>
      <c r="CV448" s="50"/>
      <c r="CW448" s="50"/>
      <c r="CX448" s="50"/>
      <c r="CY448" s="50"/>
      <c r="CZ448" s="50"/>
      <c r="DA448" s="50"/>
      <c r="DB448" s="50"/>
      <c r="DC448" s="50"/>
      <c r="DD448" s="50"/>
      <c r="DE448" s="50"/>
      <c r="DF448" s="50"/>
    </row>
    <row r="449" spans="2:110" x14ac:dyDescent="0.2">
      <c r="B449" s="173"/>
      <c r="D449" s="173"/>
      <c r="T449" s="50"/>
      <c r="U449" s="50"/>
      <c r="V449" s="50"/>
      <c r="W449" s="50"/>
      <c r="X449" s="50"/>
      <c r="Y449" s="50"/>
      <c r="Z449" s="149"/>
      <c r="AA449" s="238"/>
      <c r="AB449" s="50"/>
      <c r="AC449" s="50"/>
      <c r="AD449" s="50"/>
      <c r="AE449" s="50"/>
      <c r="AF449" s="50"/>
      <c r="AG449" s="50"/>
      <c r="AH449" s="50"/>
      <c r="AI449" s="50"/>
      <c r="AJ449" s="50"/>
      <c r="AK449" s="50"/>
      <c r="AL449" s="50"/>
      <c r="AM449" s="50"/>
      <c r="AN449" s="50"/>
      <c r="AO449" s="50"/>
      <c r="AP449" s="50"/>
      <c r="AQ449" s="50"/>
      <c r="AR449" s="50"/>
      <c r="AS449" s="50"/>
      <c r="AT449" s="50"/>
      <c r="AU449" s="50"/>
      <c r="AV449" s="50"/>
      <c r="AW449" s="50"/>
      <c r="AX449" s="50"/>
      <c r="AY449" s="50"/>
      <c r="AZ449" s="50"/>
      <c r="BA449" s="50"/>
      <c r="BB449" s="50"/>
      <c r="BC449" s="50"/>
      <c r="BD449" s="50"/>
      <c r="BE449" s="50"/>
      <c r="BF449" s="50"/>
      <c r="BG449" s="50"/>
      <c r="BH449" s="50"/>
      <c r="BI449" s="50"/>
      <c r="BJ449" s="50"/>
      <c r="BK449" s="50"/>
      <c r="BL449" s="50"/>
      <c r="BM449" s="50"/>
      <c r="BN449" s="50"/>
      <c r="BO449" s="50"/>
      <c r="BP449" s="50"/>
      <c r="BQ449" s="50"/>
      <c r="BR449" s="50"/>
      <c r="BS449" s="50"/>
      <c r="BT449" s="50"/>
      <c r="BU449" s="50"/>
      <c r="BV449" s="50"/>
      <c r="BW449" s="50"/>
      <c r="BX449" s="50"/>
      <c r="BY449" s="50"/>
      <c r="BZ449" s="50"/>
      <c r="CA449" s="50"/>
      <c r="CB449" s="50"/>
      <c r="CC449" s="50"/>
      <c r="CD449" s="50"/>
      <c r="CE449" s="50"/>
      <c r="CF449" s="50"/>
      <c r="CG449" s="50"/>
      <c r="CH449" s="50"/>
      <c r="CI449" s="50"/>
      <c r="CJ449" s="50"/>
      <c r="CK449" s="50"/>
      <c r="CL449" s="50"/>
      <c r="CM449" s="50"/>
      <c r="CN449" s="50"/>
      <c r="CO449" s="50"/>
      <c r="CP449" s="50"/>
      <c r="CQ449" s="50"/>
      <c r="CR449" s="50"/>
      <c r="CS449" s="50"/>
      <c r="CT449" s="50"/>
      <c r="CU449" s="50"/>
      <c r="CV449" s="50"/>
      <c r="CW449" s="50"/>
      <c r="CX449" s="50"/>
      <c r="CY449" s="50"/>
      <c r="CZ449" s="50"/>
      <c r="DA449" s="50"/>
      <c r="DB449" s="50"/>
      <c r="DC449" s="50"/>
      <c r="DD449" s="50"/>
      <c r="DE449" s="50"/>
      <c r="DF449" s="50"/>
    </row>
    <row r="450" spans="2:110" x14ac:dyDescent="0.2">
      <c r="B450" s="173"/>
      <c r="D450" s="173"/>
      <c r="T450" s="50"/>
      <c r="U450" s="50"/>
      <c r="V450" s="50"/>
      <c r="W450" s="50"/>
      <c r="X450" s="50"/>
      <c r="Y450" s="50"/>
      <c r="Z450" s="149"/>
      <c r="AA450" s="238"/>
      <c r="AB450" s="50"/>
      <c r="AC450" s="50"/>
      <c r="AD450" s="50"/>
      <c r="AE450" s="50"/>
      <c r="AF450" s="50"/>
      <c r="AG450" s="50"/>
      <c r="AH450" s="50"/>
      <c r="AI450" s="50"/>
      <c r="AJ450" s="50"/>
      <c r="AK450" s="50"/>
      <c r="AL450" s="50"/>
      <c r="AM450" s="50"/>
      <c r="AN450" s="50"/>
      <c r="AO450" s="50"/>
      <c r="AP450" s="50"/>
      <c r="AQ450" s="50"/>
      <c r="AR450" s="50"/>
      <c r="AS450" s="50"/>
      <c r="AT450" s="50"/>
      <c r="AU450" s="50"/>
      <c r="AV450" s="50"/>
      <c r="AW450" s="50"/>
      <c r="AX450" s="50"/>
      <c r="AY450" s="50"/>
      <c r="AZ450" s="50"/>
      <c r="BA450" s="50"/>
      <c r="BB450" s="50"/>
      <c r="BC450" s="50"/>
      <c r="BD450" s="50"/>
      <c r="BE450" s="50"/>
      <c r="BF450" s="50"/>
      <c r="BG450" s="50"/>
      <c r="BH450" s="50"/>
      <c r="BI450" s="50"/>
      <c r="BJ450" s="50"/>
      <c r="BK450" s="50"/>
      <c r="BL450" s="50"/>
      <c r="BM450" s="50"/>
      <c r="BN450" s="50"/>
      <c r="BO450" s="50"/>
      <c r="BP450" s="50"/>
      <c r="BQ450" s="50"/>
      <c r="BR450" s="50"/>
      <c r="BS450" s="50"/>
      <c r="BT450" s="50"/>
      <c r="BU450" s="50"/>
      <c r="BV450" s="50"/>
      <c r="BW450" s="50"/>
      <c r="BX450" s="50"/>
      <c r="BY450" s="50"/>
      <c r="BZ450" s="50"/>
      <c r="CA450" s="50"/>
      <c r="CB450" s="50"/>
      <c r="CC450" s="50"/>
      <c r="CD450" s="50"/>
      <c r="CE450" s="50"/>
      <c r="CF450" s="50"/>
      <c r="CG450" s="50"/>
      <c r="CH450" s="50"/>
      <c r="CI450" s="50"/>
      <c r="CJ450" s="50"/>
      <c r="CK450" s="50"/>
      <c r="CL450" s="50"/>
      <c r="CM450" s="50"/>
      <c r="CN450" s="50"/>
      <c r="CO450" s="50"/>
      <c r="CP450" s="50"/>
      <c r="CQ450" s="50"/>
      <c r="CR450" s="50"/>
      <c r="CS450" s="50"/>
      <c r="CT450" s="50"/>
      <c r="CU450" s="50"/>
      <c r="CV450" s="50"/>
      <c r="CW450" s="50"/>
      <c r="CX450" s="50"/>
      <c r="CY450" s="50"/>
      <c r="CZ450" s="50"/>
      <c r="DA450" s="50"/>
      <c r="DB450" s="50"/>
      <c r="DC450" s="50"/>
      <c r="DD450" s="50"/>
      <c r="DE450" s="50"/>
      <c r="DF450" s="50"/>
    </row>
    <row r="451" spans="2:110" x14ac:dyDescent="0.2">
      <c r="B451" s="173"/>
      <c r="D451" s="173"/>
      <c r="T451" s="50"/>
      <c r="U451" s="50"/>
      <c r="V451" s="50"/>
      <c r="W451" s="50"/>
      <c r="X451" s="50"/>
      <c r="Y451" s="50"/>
      <c r="Z451" s="149"/>
      <c r="AA451" s="238"/>
      <c r="AB451" s="50"/>
      <c r="AC451" s="50"/>
      <c r="AD451" s="50"/>
      <c r="AE451" s="50"/>
      <c r="AF451" s="50"/>
      <c r="AG451" s="50"/>
      <c r="AH451" s="50"/>
      <c r="AI451" s="50"/>
      <c r="AJ451" s="50"/>
      <c r="AK451" s="50"/>
      <c r="AL451" s="50"/>
      <c r="AM451" s="50"/>
      <c r="AN451" s="50"/>
      <c r="AO451" s="50"/>
      <c r="AP451" s="50"/>
      <c r="AQ451" s="50"/>
      <c r="AR451" s="50"/>
      <c r="AS451" s="50"/>
      <c r="AT451" s="50"/>
      <c r="AU451" s="50"/>
      <c r="AV451" s="50"/>
      <c r="AW451" s="50"/>
      <c r="AX451" s="50"/>
      <c r="AY451" s="50"/>
      <c r="AZ451" s="50"/>
      <c r="BA451" s="50"/>
      <c r="BB451" s="50"/>
      <c r="BC451" s="50"/>
      <c r="BD451" s="50"/>
      <c r="BE451" s="50"/>
      <c r="BF451" s="50"/>
      <c r="BG451" s="50"/>
      <c r="BH451" s="50"/>
      <c r="BI451" s="50"/>
      <c r="BJ451" s="50"/>
      <c r="BK451" s="50"/>
      <c r="BL451" s="50"/>
      <c r="BM451" s="50"/>
      <c r="BN451" s="50"/>
      <c r="BO451" s="50"/>
      <c r="BP451" s="50"/>
      <c r="BQ451" s="50"/>
      <c r="BR451" s="50"/>
      <c r="BS451" s="50"/>
      <c r="BT451" s="50"/>
      <c r="BU451" s="50"/>
      <c r="BV451" s="50"/>
      <c r="BW451" s="50"/>
      <c r="BX451" s="50"/>
      <c r="BY451" s="50"/>
      <c r="BZ451" s="50"/>
      <c r="CA451" s="50"/>
      <c r="CB451" s="50"/>
      <c r="CC451" s="50"/>
      <c r="CD451" s="50"/>
      <c r="CE451" s="50"/>
      <c r="CF451" s="50"/>
      <c r="CG451" s="50"/>
      <c r="CH451" s="50"/>
      <c r="CI451" s="50"/>
      <c r="CJ451" s="50"/>
      <c r="CK451" s="50"/>
      <c r="CL451" s="50"/>
      <c r="CM451" s="50"/>
      <c r="CN451" s="50"/>
      <c r="CO451" s="50"/>
      <c r="CP451" s="50"/>
      <c r="CQ451" s="50"/>
      <c r="CR451" s="50"/>
      <c r="CS451" s="50"/>
      <c r="CT451" s="50"/>
      <c r="CU451" s="50"/>
      <c r="CV451" s="50"/>
      <c r="CW451" s="50"/>
      <c r="CX451" s="50"/>
      <c r="CY451" s="50"/>
      <c r="CZ451" s="50"/>
      <c r="DA451" s="50"/>
      <c r="DB451" s="50"/>
      <c r="DC451" s="50"/>
      <c r="DD451" s="50"/>
      <c r="DE451" s="50"/>
      <c r="DF451" s="50"/>
    </row>
    <row r="452" spans="2:110" x14ac:dyDescent="0.2">
      <c r="B452" s="173"/>
      <c r="D452" s="173"/>
      <c r="T452" s="50"/>
      <c r="U452" s="50"/>
      <c r="V452" s="50"/>
      <c r="W452" s="50"/>
      <c r="X452" s="50"/>
      <c r="Y452" s="50"/>
      <c r="Z452" s="149"/>
      <c r="AA452" s="238"/>
      <c r="AB452" s="50"/>
      <c r="AC452" s="50"/>
      <c r="AD452" s="50"/>
      <c r="AE452" s="50"/>
      <c r="AF452" s="50"/>
      <c r="AG452" s="50"/>
      <c r="AH452" s="50"/>
      <c r="AI452" s="50"/>
      <c r="AJ452" s="50"/>
      <c r="AK452" s="50"/>
      <c r="AL452" s="50"/>
      <c r="AM452" s="50"/>
      <c r="AN452" s="50"/>
      <c r="AO452" s="50"/>
      <c r="AP452" s="50"/>
      <c r="AQ452" s="50"/>
      <c r="AR452" s="50"/>
      <c r="AS452" s="50"/>
      <c r="AT452" s="50"/>
      <c r="AU452" s="50"/>
      <c r="AV452" s="50"/>
      <c r="AW452" s="50"/>
      <c r="AX452" s="50"/>
      <c r="AY452" s="50"/>
      <c r="AZ452" s="50"/>
      <c r="BA452" s="50"/>
      <c r="BB452" s="50"/>
      <c r="BC452" s="50"/>
      <c r="BD452" s="50"/>
      <c r="BE452" s="50"/>
      <c r="BF452" s="50"/>
      <c r="BG452" s="50"/>
      <c r="BH452" s="50"/>
      <c r="BI452" s="50"/>
      <c r="BJ452" s="50"/>
      <c r="BK452" s="50"/>
      <c r="BL452" s="50"/>
      <c r="BM452" s="50"/>
      <c r="BN452" s="50"/>
      <c r="BO452" s="50"/>
      <c r="BP452" s="50"/>
      <c r="BQ452" s="50"/>
      <c r="BR452" s="50"/>
      <c r="BS452" s="50"/>
      <c r="BT452" s="50"/>
      <c r="BU452" s="50"/>
      <c r="BV452" s="50"/>
      <c r="BW452" s="50"/>
      <c r="BX452" s="50"/>
      <c r="BY452" s="50"/>
      <c r="BZ452" s="50"/>
      <c r="CA452" s="50"/>
      <c r="CB452" s="50"/>
      <c r="CC452" s="50"/>
      <c r="CD452" s="50"/>
      <c r="CE452" s="50"/>
      <c r="CF452" s="50"/>
      <c r="CG452" s="50"/>
      <c r="CH452" s="50"/>
      <c r="CI452" s="50"/>
      <c r="CJ452" s="50"/>
      <c r="CK452" s="50"/>
      <c r="CL452" s="50"/>
      <c r="CM452" s="50"/>
      <c r="CN452" s="50"/>
      <c r="CO452" s="50"/>
      <c r="CP452" s="50"/>
      <c r="CQ452" s="50"/>
      <c r="CR452" s="50"/>
      <c r="CS452" s="50"/>
      <c r="CT452" s="50"/>
      <c r="CU452" s="50"/>
      <c r="CV452" s="50"/>
      <c r="CW452" s="50"/>
      <c r="CX452" s="50"/>
      <c r="CY452" s="50"/>
      <c r="CZ452" s="50"/>
      <c r="DA452" s="50"/>
      <c r="DB452" s="50"/>
      <c r="DC452" s="50"/>
      <c r="DD452" s="50"/>
      <c r="DE452" s="50"/>
      <c r="DF452" s="50"/>
    </row>
    <row r="453" spans="2:110" x14ac:dyDescent="0.2">
      <c r="B453" s="173"/>
      <c r="D453" s="173"/>
      <c r="T453" s="50"/>
      <c r="U453" s="50"/>
      <c r="V453" s="50"/>
      <c r="W453" s="50"/>
      <c r="X453" s="50"/>
      <c r="Y453" s="50"/>
      <c r="Z453" s="149"/>
      <c r="AA453" s="238"/>
      <c r="AB453" s="50"/>
      <c r="AC453" s="50"/>
      <c r="AD453" s="50"/>
      <c r="AE453" s="50"/>
      <c r="AF453" s="50"/>
      <c r="AG453" s="50"/>
      <c r="AH453" s="50"/>
      <c r="AI453" s="50"/>
      <c r="AJ453" s="50"/>
      <c r="AK453" s="50"/>
      <c r="AL453" s="50"/>
      <c r="AM453" s="50"/>
      <c r="AN453" s="50"/>
      <c r="AO453" s="50"/>
      <c r="AP453" s="50"/>
      <c r="AQ453" s="50"/>
      <c r="AR453" s="50"/>
      <c r="AS453" s="50"/>
      <c r="AT453" s="50"/>
      <c r="AU453" s="50"/>
      <c r="AV453" s="50"/>
      <c r="AW453" s="50"/>
      <c r="AX453" s="50"/>
      <c r="AY453" s="50"/>
      <c r="AZ453" s="50"/>
      <c r="BA453" s="50"/>
      <c r="BB453" s="50"/>
      <c r="BC453" s="50"/>
      <c r="BD453" s="50"/>
      <c r="BE453" s="50"/>
      <c r="BF453" s="50"/>
      <c r="BG453" s="50"/>
      <c r="BH453" s="50"/>
      <c r="BI453" s="50"/>
      <c r="BJ453" s="50"/>
      <c r="BK453" s="50"/>
      <c r="BL453" s="50"/>
      <c r="BM453" s="50"/>
      <c r="BN453" s="50"/>
      <c r="BO453" s="50"/>
      <c r="BP453" s="50"/>
      <c r="BQ453" s="50"/>
      <c r="BR453" s="50"/>
      <c r="BS453" s="50"/>
      <c r="BT453" s="50"/>
      <c r="BU453" s="50"/>
      <c r="BV453" s="50"/>
      <c r="BW453" s="50"/>
      <c r="BX453" s="50"/>
      <c r="BY453" s="50"/>
      <c r="BZ453" s="50"/>
      <c r="CA453" s="50"/>
      <c r="CB453" s="50"/>
      <c r="CC453" s="50"/>
      <c r="CD453" s="50"/>
      <c r="CE453" s="50"/>
      <c r="CF453" s="50"/>
      <c r="CG453" s="50"/>
      <c r="CH453" s="50"/>
      <c r="CI453" s="50"/>
      <c r="CJ453" s="50"/>
      <c r="CK453" s="50"/>
      <c r="CL453" s="50"/>
      <c r="CM453" s="50"/>
      <c r="CN453" s="50"/>
      <c r="CO453" s="50"/>
      <c r="CP453" s="50"/>
      <c r="CQ453" s="50"/>
      <c r="CR453" s="50"/>
      <c r="CS453" s="50"/>
      <c r="CT453" s="50"/>
      <c r="CU453" s="50"/>
      <c r="CV453" s="50"/>
      <c r="CW453" s="50"/>
      <c r="CX453" s="50"/>
      <c r="CY453" s="50"/>
      <c r="CZ453" s="50"/>
      <c r="DA453" s="50"/>
      <c r="DB453" s="50"/>
      <c r="DC453" s="50"/>
      <c r="DD453" s="50"/>
      <c r="DE453" s="50"/>
      <c r="DF453" s="50"/>
    </row>
    <row r="454" spans="2:110" x14ac:dyDescent="0.2">
      <c r="B454" s="173"/>
      <c r="D454" s="173"/>
      <c r="T454" s="50"/>
      <c r="U454" s="50"/>
      <c r="V454" s="50"/>
      <c r="W454" s="50"/>
      <c r="X454" s="50"/>
      <c r="Y454" s="50"/>
      <c r="Z454" s="149"/>
      <c r="AA454" s="238"/>
      <c r="AB454" s="50"/>
      <c r="AC454" s="50"/>
      <c r="AD454" s="50"/>
      <c r="AE454" s="50"/>
      <c r="AF454" s="50"/>
      <c r="AG454" s="50"/>
      <c r="AH454" s="50"/>
      <c r="AI454" s="50"/>
      <c r="AJ454" s="50"/>
      <c r="AK454" s="50"/>
      <c r="AL454" s="50"/>
      <c r="AM454" s="50"/>
      <c r="AN454" s="50"/>
      <c r="AO454" s="50"/>
      <c r="AP454" s="50"/>
      <c r="AQ454" s="50"/>
      <c r="AR454" s="50"/>
      <c r="AS454" s="50"/>
      <c r="AT454" s="50"/>
      <c r="AU454" s="50"/>
      <c r="AV454" s="50"/>
      <c r="AW454" s="50"/>
      <c r="AX454" s="50"/>
      <c r="AY454" s="50"/>
      <c r="AZ454" s="50"/>
      <c r="BA454" s="50"/>
      <c r="BB454" s="50"/>
      <c r="BC454" s="50"/>
      <c r="BD454" s="50"/>
      <c r="BE454" s="50"/>
      <c r="BF454" s="50"/>
      <c r="BG454" s="50"/>
      <c r="BH454" s="50"/>
      <c r="BI454" s="50"/>
      <c r="BJ454" s="50"/>
      <c r="BK454" s="50"/>
      <c r="BL454" s="50"/>
      <c r="BM454" s="50"/>
      <c r="BN454" s="50"/>
      <c r="BO454" s="50"/>
      <c r="BP454" s="50"/>
      <c r="BQ454" s="50"/>
      <c r="BR454" s="50"/>
      <c r="BS454" s="50"/>
      <c r="BT454" s="50"/>
      <c r="BU454" s="50"/>
      <c r="BV454" s="50"/>
      <c r="BW454" s="50"/>
      <c r="BX454" s="50"/>
      <c r="BY454" s="50"/>
      <c r="BZ454" s="50"/>
      <c r="CA454" s="50"/>
      <c r="CB454" s="50"/>
      <c r="CC454" s="50"/>
      <c r="CD454" s="50"/>
      <c r="CE454" s="50"/>
      <c r="CF454" s="50"/>
      <c r="CG454" s="50"/>
      <c r="CH454" s="50"/>
      <c r="CI454" s="50"/>
      <c r="CJ454" s="50"/>
      <c r="CK454" s="50"/>
      <c r="CL454" s="50"/>
      <c r="CM454" s="50"/>
      <c r="CN454" s="50"/>
      <c r="CO454" s="50"/>
      <c r="CP454" s="50"/>
      <c r="CQ454" s="50"/>
      <c r="CR454" s="50"/>
      <c r="CS454" s="50"/>
      <c r="CT454" s="50"/>
      <c r="CU454" s="50"/>
      <c r="CV454" s="50"/>
      <c r="CW454" s="50"/>
      <c r="CX454" s="50"/>
      <c r="CY454" s="50"/>
      <c r="CZ454" s="50"/>
      <c r="DA454" s="50"/>
      <c r="DB454" s="50"/>
      <c r="DC454" s="50"/>
      <c r="DD454" s="50"/>
      <c r="DE454" s="50"/>
      <c r="DF454" s="50"/>
    </row>
    <row r="455" spans="2:110" x14ac:dyDescent="0.2">
      <c r="B455" s="173"/>
      <c r="D455" s="173"/>
      <c r="T455" s="50"/>
      <c r="U455" s="50"/>
      <c r="V455" s="50"/>
      <c r="W455" s="50"/>
      <c r="X455" s="50"/>
      <c r="Y455" s="50"/>
      <c r="Z455" s="149"/>
      <c r="AA455" s="238"/>
      <c r="AB455" s="50"/>
      <c r="AC455" s="50"/>
      <c r="AD455" s="50"/>
      <c r="AE455" s="50"/>
      <c r="AF455" s="50"/>
      <c r="AG455" s="50"/>
      <c r="AH455" s="50"/>
      <c r="AI455" s="50"/>
      <c r="AJ455" s="50"/>
      <c r="AK455" s="50"/>
      <c r="AL455" s="50"/>
      <c r="AM455" s="50"/>
      <c r="AN455" s="50"/>
      <c r="AO455" s="50"/>
      <c r="AP455" s="50"/>
      <c r="AQ455" s="50"/>
      <c r="AR455" s="50"/>
      <c r="AS455" s="50"/>
      <c r="AT455" s="50"/>
      <c r="AU455" s="50"/>
      <c r="AV455" s="50"/>
      <c r="AW455" s="50"/>
      <c r="AX455" s="50"/>
      <c r="AY455" s="50"/>
      <c r="AZ455" s="50"/>
      <c r="BA455" s="50"/>
      <c r="BB455" s="50"/>
      <c r="BC455" s="50"/>
      <c r="BD455" s="50"/>
      <c r="BE455" s="50"/>
      <c r="BF455" s="50"/>
      <c r="BG455" s="50"/>
      <c r="BH455" s="50"/>
      <c r="BI455" s="50"/>
      <c r="BJ455" s="50"/>
      <c r="BK455" s="50"/>
      <c r="BL455" s="50"/>
      <c r="BM455" s="50"/>
      <c r="BN455" s="50"/>
      <c r="BO455" s="50"/>
      <c r="BP455" s="50"/>
      <c r="BQ455" s="50"/>
      <c r="BR455" s="50"/>
      <c r="BS455" s="50"/>
      <c r="BT455" s="50"/>
      <c r="BU455" s="50"/>
      <c r="BV455" s="50"/>
      <c r="BW455" s="50"/>
      <c r="BX455" s="50"/>
      <c r="BY455" s="50"/>
      <c r="BZ455" s="50"/>
      <c r="CA455" s="50"/>
      <c r="CB455" s="50"/>
      <c r="CC455" s="50"/>
      <c r="CD455" s="50"/>
      <c r="CE455" s="50"/>
      <c r="CF455" s="50"/>
      <c r="CG455" s="50"/>
      <c r="CH455" s="50"/>
      <c r="CI455" s="50"/>
      <c r="CJ455" s="50"/>
      <c r="CK455" s="50"/>
      <c r="CL455" s="50"/>
      <c r="CM455" s="50"/>
      <c r="CN455" s="50"/>
      <c r="CO455" s="50"/>
      <c r="CP455" s="50"/>
      <c r="CQ455" s="50"/>
      <c r="CR455" s="50"/>
      <c r="CS455" s="50"/>
      <c r="CT455" s="50"/>
      <c r="CU455" s="50"/>
      <c r="CV455" s="50"/>
      <c r="CW455" s="50"/>
      <c r="CX455" s="50"/>
      <c r="CY455" s="50"/>
      <c r="CZ455" s="50"/>
      <c r="DA455" s="50"/>
      <c r="DB455" s="50"/>
      <c r="DC455" s="50"/>
      <c r="DD455" s="50"/>
      <c r="DE455" s="50"/>
      <c r="DF455" s="50"/>
    </row>
    <row r="456" spans="2:110" x14ac:dyDescent="0.2">
      <c r="B456" s="173"/>
      <c r="D456" s="173"/>
      <c r="T456" s="50"/>
      <c r="U456" s="50"/>
      <c r="V456" s="50"/>
      <c r="W456" s="50"/>
      <c r="X456" s="50"/>
      <c r="Y456" s="50"/>
      <c r="Z456" s="149"/>
      <c r="AA456" s="238"/>
      <c r="AB456" s="50"/>
      <c r="AC456" s="50"/>
      <c r="AD456" s="50"/>
      <c r="AE456" s="50"/>
      <c r="AF456" s="50"/>
      <c r="AG456" s="50"/>
      <c r="AH456" s="50"/>
      <c r="AI456" s="50"/>
      <c r="AJ456" s="50"/>
      <c r="AK456" s="50"/>
      <c r="AL456" s="50"/>
      <c r="AM456" s="50"/>
      <c r="AN456" s="50"/>
      <c r="AO456" s="50"/>
      <c r="AP456" s="50"/>
      <c r="AQ456" s="50"/>
      <c r="AR456" s="50"/>
      <c r="AS456" s="50"/>
      <c r="AT456" s="50"/>
      <c r="AU456" s="50"/>
      <c r="AV456" s="50"/>
      <c r="AW456" s="50"/>
      <c r="AX456" s="50"/>
      <c r="AY456" s="50"/>
      <c r="AZ456" s="50"/>
      <c r="BA456" s="50"/>
      <c r="BB456" s="50"/>
      <c r="BC456" s="50"/>
      <c r="BD456" s="50"/>
      <c r="BE456" s="50"/>
      <c r="BF456" s="50"/>
      <c r="BG456" s="50"/>
      <c r="BH456" s="50"/>
      <c r="BI456" s="50"/>
      <c r="BJ456" s="50"/>
      <c r="BK456" s="50"/>
      <c r="BL456" s="50"/>
      <c r="BM456" s="50"/>
      <c r="BN456" s="50"/>
      <c r="BO456" s="50"/>
      <c r="BP456" s="50"/>
      <c r="BQ456" s="50"/>
      <c r="BR456" s="50"/>
      <c r="BS456" s="50"/>
      <c r="BT456" s="50"/>
      <c r="BU456" s="50"/>
      <c r="BV456" s="50"/>
      <c r="BW456" s="50"/>
      <c r="BX456" s="50"/>
      <c r="BY456" s="50"/>
      <c r="BZ456" s="50"/>
      <c r="CA456" s="50"/>
      <c r="CB456" s="50"/>
      <c r="CC456" s="50"/>
      <c r="CD456" s="50"/>
      <c r="CE456" s="50"/>
      <c r="CF456" s="50"/>
      <c r="CG456" s="50"/>
      <c r="CH456" s="50"/>
      <c r="CI456" s="50"/>
      <c r="CJ456" s="50"/>
      <c r="CK456" s="50"/>
      <c r="CL456" s="50"/>
      <c r="CM456" s="50"/>
      <c r="CN456" s="50"/>
      <c r="CO456" s="50"/>
      <c r="CP456" s="50"/>
      <c r="CQ456" s="50"/>
      <c r="CR456" s="50"/>
      <c r="CS456" s="50"/>
      <c r="CT456" s="50"/>
      <c r="CU456" s="50"/>
      <c r="CV456" s="50"/>
      <c r="CW456" s="50"/>
      <c r="CX456" s="50"/>
      <c r="CY456" s="50"/>
      <c r="CZ456" s="50"/>
      <c r="DA456" s="50"/>
      <c r="DB456" s="50"/>
      <c r="DC456" s="50"/>
      <c r="DD456" s="50"/>
      <c r="DE456" s="50"/>
      <c r="DF456" s="50"/>
    </row>
    <row r="457" spans="2:110" x14ac:dyDescent="0.2">
      <c r="B457" s="173"/>
      <c r="D457" s="173"/>
      <c r="T457" s="50"/>
      <c r="U457" s="50"/>
      <c r="V457" s="50"/>
      <c r="W457" s="50"/>
      <c r="X457" s="50"/>
      <c r="Y457" s="50"/>
      <c r="Z457" s="149"/>
      <c r="AA457" s="238"/>
      <c r="AB457" s="50"/>
      <c r="AC457" s="50"/>
      <c r="AD457" s="50"/>
      <c r="AE457" s="50"/>
      <c r="AF457" s="50"/>
      <c r="AG457" s="50"/>
      <c r="AH457" s="50"/>
      <c r="AI457" s="50"/>
      <c r="AJ457" s="50"/>
      <c r="AK457" s="50"/>
      <c r="AL457" s="50"/>
      <c r="AM457" s="50"/>
      <c r="AN457" s="50"/>
      <c r="AO457" s="50"/>
      <c r="AP457" s="50"/>
      <c r="AQ457" s="50"/>
      <c r="AR457" s="50"/>
      <c r="AS457" s="50"/>
      <c r="AT457" s="50"/>
      <c r="AU457" s="50"/>
      <c r="AV457" s="50"/>
      <c r="AW457" s="50"/>
      <c r="AX457" s="50"/>
      <c r="AY457" s="50"/>
      <c r="AZ457" s="50"/>
      <c r="BA457" s="50"/>
      <c r="BB457" s="50"/>
      <c r="BC457" s="50"/>
      <c r="BD457" s="50"/>
      <c r="BE457" s="50"/>
      <c r="BF457" s="50"/>
      <c r="BG457" s="50"/>
      <c r="BH457" s="50"/>
      <c r="BI457" s="50"/>
      <c r="BJ457" s="50"/>
      <c r="BK457" s="50"/>
      <c r="BL457" s="50"/>
      <c r="BM457" s="50"/>
      <c r="BN457" s="50"/>
      <c r="BO457" s="50"/>
      <c r="BP457" s="50"/>
      <c r="BQ457" s="50"/>
      <c r="BR457" s="50"/>
      <c r="BS457" s="50"/>
      <c r="BT457" s="50"/>
      <c r="BU457" s="50"/>
      <c r="BV457" s="50"/>
      <c r="BW457" s="50"/>
      <c r="BX457" s="50"/>
      <c r="BY457" s="50"/>
      <c r="BZ457" s="50"/>
      <c r="CA457" s="50"/>
      <c r="CB457" s="50"/>
      <c r="CC457" s="50"/>
      <c r="CD457" s="50"/>
      <c r="CE457" s="50"/>
      <c r="CF457" s="50"/>
      <c r="CG457" s="50"/>
      <c r="CH457" s="50"/>
      <c r="CI457" s="50"/>
      <c r="CJ457" s="50"/>
      <c r="CK457" s="50"/>
      <c r="CL457" s="50"/>
      <c r="CM457" s="50"/>
      <c r="CN457" s="50"/>
      <c r="CO457" s="50"/>
      <c r="CP457" s="50"/>
      <c r="CQ457" s="50"/>
      <c r="CR457" s="50"/>
      <c r="CS457" s="50"/>
      <c r="CT457" s="50"/>
      <c r="CU457" s="50"/>
      <c r="CV457" s="50"/>
      <c r="CW457" s="50"/>
      <c r="CX457" s="50"/>
      <c r="CY457" s="50"/>
      <c r="CZ457" s="50"/>
      <c r="DA457" s="50"/>
      <c r="DB457" s="50"/>
      <c r="DC457" s="50"/>
      <c r="DD457" s="50"/>
      <c r="DE457" s="50"/>
      <c r="DF457" s="50"/>
    </row>
    <row r="458" spans="2:110" x14ac:dyDescent="0.2">
      <c r="B458" s="173"/>
      <c r="D458" s="173"/>
      <c r="T458" s="50"/>
      <c r="U458" s="50"/>
      <c r="V458" s="50"/>
      <c r="W458" s="50"/>
      <c r="X458" s="50"/>
      <c r="Y458" s="50"/>
      <c r="Z458" s="149"/>
      <c r="AA458" s="238"/>
      <c r="AB458" s="50"/>
      <c r="AC458" s="50"/>
      <c r="AD458" s="50"/>
      <c r="AE458" s="50"/>
      <c r="AF458" s="50"/>
      <c r="AG458" s="50"/>
      <c r="AH458" s="50"/>
      <c r="AI458" s="50"/>
      <c r="AJ458" s="50"/>
      <c r="AK458" s="50"/>
      <c r="AL458" s="50"/>
      <c r="AM458" s="50"/>
      <c r="AN458" s="50"/>
      <c r="AO458" s="50"/>
      <c r="AP458" s="50"/>
      <c r="AQ458" s="50"/>
      <c r="AR458" s="50"/>
      <c r="AS458" s="50"/>
      <c r="AT458" s="50"/>
      <c r="AU458" s="50"/>
      <c r="AV458" s="50"/>
      <c r="AW458" s="50"/>
      <c r="AX458" s="50"/>
      <c r="AY458" s="50"/>
      <c r="AZ458" s="50"/>
      <c r="BA458" s="50"/>
      <c r="BB458" s="50"/>
      <c r="BC458" s="50"/>
      <c r="BD458" s="50"/>
      <c r="BE458" s="50"/>
      <c r="BF458" s="50"/>
      <c r="BG458" s="50"/>
      <c r="BH458" s="50"/>
      <c r="BI458" s="50"/>
      <c r="BJ458" s="50"/>
      <c r="BK458" s="50"/>
      <c r="BL458" s="50"/>
      <c r="BM458" s="50"/>
      <c r="BN458" s="50"/>
      <c r="BO458" s="50"/>
      <c r="BP458" s="50"/>
      <c r="BQ458" s="50"/>
      <c r="BR458" s="50"/>
      <c r="BS458" s="50"/>
      <c r="BT458" s="50"/>
      <c r="BU458" s="50"/>
      <c r="BV458" s="50"/>
      <c r="BW458" s="50"/>
      <c r="BX458" s="50"/>
      <c r="BY458" s="50"/>
      <c r="BZ458" s="50"/>
      <c r="CA458" s="50"/>
      <c r="CB458" s="50"/>
      <c r="CC458" s="50"/>
      <c r="CD458" s="50"/>
      <c r="CE458" s="50"/>
      <c r="CF458" s="50"/>
      <c r="CG458" s="50"/>
      <c r="CH458" s="50"/>
      <c r="CI458" s="50"/>
      <c r="CJ458" s="50"/>
      <c r="CK458" s="50"/>
      <c r="CL458" s="50"/>
      <c r="CM458" s="50"/>
      <c r="CN458" s="50"/>
      <c r="CO458" s="50"/>
      <c r="CP458" s="50"/>
      <c r="CQ458" s="50"/>
      <c r="CR458" s="50"/>
      <c r="CS458" s="50"/>
      <c r="CT458" s="50"/>
      <c r="CU458" s="50"/>
      <c r="CV458" s="50"/>
      <c r="CW458" s="50"/>
      <c r="CX458" s="50"/>
      <c r="CY458" s="50"/>
      <c r="CZ458" s="50"/>
      <c r="DA458" s="50"/>
      <c r="DB458" s="50"/>
      <c r="DC458" s="50"/>
      <c r="DD458" s="50"/>
      <c r="DE458" s="50"/>
      <c r="DF458" s="50"/>
    </row>
    <row r="459" spans="2:110" x14ac:dyDescent="0.2">
      <c r="B459" s="173"/>
      <c r="D459" s="173"/>
      <c r="T459" s="50"/>
      <c r="U459" s="50"/>
      <c r="V459" s="50"/>
      <c r="W459" s="50"/>
      <c r="X459" s="50"/>
      <c r="Y459" s="50"/>
      <c r="Z459" s="149"/>
      <c r="AA459" s="238"/>
      <c r="AB459" s="50"/>
      <c r="AC459" s="50"/>
      <c r="AD459" s="50"/>
      <c r="AE459" s="50"/>
      <c r="AF459" s="50"/>
      <c r="AG459" s="50"/>
      <c r="AH459" s="50"/>
      <c r="AI459" s="50"/>
      <c r="AJ459" s="50"/>
      <c r="AK459" s="50"/>
      <c r="AL459" s="50"/>
      <c r="AM459" s="50"/>
      <c r="AN459" s="50"/>
      <c r="AO459" s="50"/>
      <c r="AP459" s="50"/>
      <c r="AQ459" s="50"/>
      <c r="AR459" s="50"/>
      <c r="AS459" s="50"/>
      <c r="AT459" s="50"/>
      <c r="AU459" s="50"/>
      <c r="AV459" s="50"/>
      <c r="AW459" s="50"/>
      <c r="AX459" s="50"/>
      <c r="AY459" s="50"/>
      <c r="AZ459" s="50"/>
      <c r="BA459" s="50"/>
      <c r="BB459" s="50"/>
      <c r="BC459" s="50"/>
      <c r="BD459" s="50"/>
      <c r="BE459" s="50"/>
      <c r="BF459" s="50"/>
      <c r="BG459" s="50"/>
      <c r="BH459" s="50"/>
      <c r="BI459" s="50"/>
      <c r="BJ459" s="50"/>
      <c r="BK459" s="50"/>
      <c r="BL459" s="50"/>
      <c r="BM459" s="50"/>
      <c r="BN459" s="50"/>
      <c r="BO459" s="50"/>
      <c r="BP459" s="50"/>
      <c r="BQ459" s="50"/>
      <c r="BR459" s="50"/>
      <c r="BS459" s="50"/>
      <c r="BT459" s="50"/>
      <c r="BU459" s="50"/>
      <c r="BV459" s="50"/>
      <c r="BW459" s="50"/>
      <c r="BX459" s="50"/>
      <c r="BY459" s="50"/>
      <c r="BZ459" s="50"/>
      <c r="CA459" s="50"/>
      <c r="CB459" s="50"/>
      <c r="CC459" s="50"/>
      <c r="CD459" s="50"/>
      <c r="CE459" s="50"/>
      <c r="CF459" s="50"/>
      <c r="CG459" s="50"/>
      <c r="CH459" s="50"/>
      <c r="CI459" s="50"/>
      <c r="CJ459" s="50"/>
      <c r="CK459" s="50"/>
      <c r="CL459" s="50"/>
      <c r="CM459" s="50"/>
      <c r="CN459" s="50"/>
      <c r="CO459" s="50"/>
      <c r="CP459" s="50"/>
      <c r="CQ459" s="50"/>
      <c r="CR459" s="50"/>
      <c r="CS459" s="50"/>
      <c r="CT459" s="50"/>
      <c r="CU459" s="50"/>
      <c r="CV459" s="50"/>
      <c r="CW459" s="50"/>
      <c r="CX459" s="50"/>
      <c r="CY459" s="50"/>
      <c r="CZ459" s="50"/>
      <c r="DA459" s="50"/>
      <c r="DB459" s="50"/>
      <c r="DC459" s="50"/>
      <c r="DD459" s="50"/>
      <c r="DE459" s="50"/>
      <c r="DF459" s="50"/>
    </row>
    <row r="460" spans="2:110" x14ac:dyDescent="0.2">
      <c r="B460" s="173"/>
      <c r="D460" s="173"/>
      <c r="T460" s="50"/>
      <c r="U460" s="50"/>
      <c r="V460" s="50"/>
      <c r="W460" s="50"/>
      <c r="X460" s="50"/>
      <c r="Y460" s="50"/>
      <c r="Z460" s="149"/>
      <c r="AA460" s="238"/>
      <c r="AB460" s="50"/>
      <c r="AC460" s="50"/>
      <c r="AD460" s="50"/>
      <c r="AE460" s="50"/>
      <c r="AF460" s="50"/>
      <c r="AG460" s="50"/>
      <c r="AH460" s="50"/>
      <c r="AI460" s="50"/>
      <c r="AJ460" s="50"/>
      <c r="AK460" s="50"/>
      <c r="AL460" s="50"/>
      <c r="AM460" s="50"/>
      <c r="AN460" s="50"/>
      <c r="AO460" s="50"/>
      <c r="AP460" s="50"/>
      <c r="AQ460" s="50"/>
      <c r="AR460" s="50"/>
      <c r="AS460" s="50"/>
      <c r="AT460" s="50"/>
      <c r="AU460" s="50"/>
      <c r="AV460" s="50"/>
      <c r="AW460" s="50"/>
      <c r="AX460" s="50"/>
      <c r="AY460" s="50"/>
      <c r="AZ460" s="50"/>
      <c r="BA460" s="50"/>
      <c r="BB460" s="50"/>
      <c r="BC460" s="50"/>
      <c r="BD460" s="50"/>
      <c r="BE460" s="50"/>
      <c r="BF460" s="50"/>
      <c r="BG460" s="50"/>
      <c r="BH460" s="50"/>
      <c r="BI460" s="50"/>
      <c r="BJ460" s="50"/>
      <c r="BK460" s="50"/>
      <c r="BL460" s="50"/>
      <c r="BM460" s="50"/>
      <c r="BN460" s="50"/>
      <c r="BO460" s="50"/>
      <c r="BP460" s="50"/>
      <c r="BQ460" s="50"/>
      <c r="BR460" s="50"/>
      <c r="BS460" s="50"/>
      <c r="BT460" s="50"/>
      <c r="BU460" s="50"/>
      <c r="BV460" s="50"/>
      <c r="BW460" s="50"/>
      <c r="BX460" s="50"/>
      <c r="BY460" s="50"/>
      <c r="BZ460" s="50"/>
      <c r="CA460" s="50"/>
      <c r="CB460" s="50"/>
      <c r="CC460" s="50"/>
      <c r="CD460" s="50"/>
      <c r="CE460" s="50"/>
      <c r="CF460" s="50"/>
      <c r="CG460" s="50"/>
      <c r="CH460" s="50"/>
      <c r="CI460" s="50"/>
      <c r="CJ460" s="50"/>
      <c r="CK460" s="50"/>
      <c r="CL460" s="50"/>
      <c r="CM460" s="50"/>
      <c r="CN460" s="50"/>
      <c r="CO460" s="50"/>
      <c r="CP460" s="50"/>
      <c r="CQ460" s="50"/>
      <c r="CR460" s="50"/>
      <c r="CS460" s="50"/>
      <c r="CT460" s="50"/>
      <c r="CU460" s="50"/>
      <c r="CV460" s="50"/>
      <c r="CW460" s="50"/>
      <c r="CX460" s="50"/>
      <c r="CY460" s="50"/>
      <c r="CZ460" s="50"/>
      <c r="DA460" s="50"/>
      <c r="DB460" s="50"/>
      <c r="DC460" s="50"/>
      <c r="DD460" s="50"/>
      <c r="DE460" s="50"/>
      <c r="DF460" s="50"/>
    </row>
    <row r="461" spans="2:110" x14ac:dyDescent="0.2">
      <c r="B461" s="173"/>
      <c r="D461" s="173"/>
      <c r="T461" s="50"/>
      <c r="U461" s="50"/>
      <c r="V461" s="50"/>
      <c r="W461" s="50"/>
      <c r="X461" s="50"/>
      <c r="Y461" s="50"/>
      <c r="Z461" s="149"/>
      <c r="AA461" s="238"/>
      <c r="AB461" s="50"/>
      <c r="AC461" s="50"/>
      <c r="AD461" s="50"/>
      <c r="AE461" s="50"/>
      <c r="AF461" s="50"/>
      <c r="AG461" s="50"/>
      <c r="AH461" s="50"/>
      <c r="AI461" s="50"/>
      <c r="AJ461" s="50"/>
      <c r="AK461" s="50"/>
      <c r="AL461" s="50"/>
      <c r="AM461" s="50"/>
      <c r="AN461" s="50"/>
      <c r="AO461" s="50"/>
      <c r="AP461" s="50"/>
      <c r="AQ461" s="50"/>
      <c r="AR461" s="50"/>
      <c r="AS461" s="50"/>
      <c r="AT461" s="50"/>
      <c r="AU461" s="50"/>
      <c r="AV461" s="50"/>
      <c r="AW461" s="50"/>
      <c r="AX461" s="50"/>
      <c r="AY461" s="50"/>
      <c r="AZ461" s="50"/>
      <c r="BA461" s="50"/>
      <c r="BB461" s="50"/>
      <c r="BC461" s="50"/>
      <c r="BD461" s="50"/>
      <c r="BE461" s="50"/>
      <c r="BF461" s="50"/>
      <c r="BG461" s="50"/>
      <c r="BH461" s="50"/>
      <c r="BI461" s="50"/>
      <c r="BJ461" s="50"/>
      <c r="BK461" s="50"/>
      <c r="BL461" s="50"/>
      <c r="BM461" s="50"/>
      <c r="BN461" s="50"/>
      <c r="BO461" s="50"/>
      <c r="BP461" s="50"/>
      <c r="BQ461" s="50"/>
      <c r="BR461" s="50"/>
      <c r="BS461" s="50"/>
      <c r="BT461" s="50"/>
      <c r="BU461" s="50"/>
      <c r="BV461" s="50"/>
      <c r="BW461" s="50"/>
      <c r="BX461" s="50"/>
      <c r="BY461" s="50"/>
      <c r="BZ461" s="50"/>
      <c r="CA461" s="50"/>
      <c r="CB461" s="50"/>
      <c r="CC461" s="50"/>
      <c r="CD461" s="50"/>
      <c r="CE461" s="50"/>
      <c r="CF461" s="50"/>
      <c r="CG461" s="50"/>
      <c r="CH461" s="50"/>
      <c r="CI461" s="50"/>
      <c r="CJ461" s="50"/>
      <c r="CK461" s="50"/>
      <c r="CL461" s="50"/>
      <c r="CM461" s="50"/>
      <c r="CN461" s="50"/>
      <c r="CO461" s="50"/>
      <c r="CP461" s="50"/>
      <c r="CQ461" s="50"/>
      <c r="CR461" s="50"/>
      <c r="CS461" s="50"/>
      <c r="CT461" s="50"/>
      <c r="CU461" s="50"/>
      <c r="CV461" s="50"/>
      <c r="CW461" s="50"/>
      <c r="CX461" s="50"/>
      <c r="CY461" s="50"/>
      <c r="CZ461" s="50"/>
      <c r="DA461" s="50"/>
      <c r="DB461" s="50"/>
      <c r="DC461" s="50"/>
      <c r="DD461" s="50"/>
      <c r="DE461" s="50"/>
      <c r="DF461" s="50"/>
    </row>
    <row r="462" spans="2:110" x14ac:dyDescent="0.2">
      <c r="B462" s="173"/>
      <c r="D462" s="173"/>
      <c r="T462" s="50"/>
      <c r="U462" s="50"/>
      <c r="V462" s="50"/>
      <c r="W462" s="50"/>
      <c r="X462" s="50"/>
      <c r="Y462" s="50"/>
      <c r="Z462" s="149"/>
      <c r="AA462" s="238"/>
      <c r="AB462" s="50"/>
      <c r="AC462" s="50"/>
      <c r="AD462" s="50"/>
      <c r="AE462" s="50"/>
      <c r="AF462" s="50"/>
      <c r="AG462" s="50"/>
      <c r="AH462" s="50"/>
      <c r="AI462" s="50"/>
      <c r="AJ462" s="50"/>
      <c r="AK462" s="50"/>
      <c r="AL462" s="50"/>
      <c r="AM462" s="50"/>
      <c r="AN462" s="50"/>
      <c r="AO462" s="50"/>
      <c r="AP462" s="50"/>
      <c r="AQ462" s="50"/>
      <c r="AR462" s="50"/>
      <c r="AS462" s="50"/>
      <c r="AT462" s="50"/>
      <c r="AU462" s="50"/>
      <c r="AV462" s="50"/>
      <c r="AW462" s="50"/>
      <c r="AX462" s="50"/>
      <c r="AY462" s="50"/>
      <c r="AZ462" s="50"/>
      <c r="BA462" s="50"/>
      <c r="BB462" s="50"/>
      <c r="BC462" s="50"/>
      <c r="BD462" s="50"/>
      <c r="BE462" s="50"/>
      <c r="BF462" s="50"/>
      <c r="BG462" s="50"/>
      <c r="BH462" s="50"/>
      <c r="BI462" s="50"/>
      <c r="BJ462" s="50"/>
      <c r="BK462" s="50"/>
      <c r="BL462" s="50"/>
      <c r="BM462" s="50"/>
      <c r="BN462" s="50"/>
      <c r="BO462" s="50"/>
      <c r="BP462" s="50"/>
      <c r="BQ462" s="50"/>
      <c r="BR462" s="50"/>
      <c r="BS462" s="50"/>
      <c r="BT462" s="50"/>
      <c r="BU462" s="50"/>
      <c r="BV462" s="50"/>
      <c r="BW462" s="50"/>
      <c r="BX462" s="50"/>
      <c r="BY462" s="50"/>
      <c r="BZ462" s="50"/>
      <c r="CA462" s="50"/>
      <c r="CB462" s="50"/>
      <c r="CC462" s="50"/>
      <c r="CD462" s="50"/>
      <c r="CE462" s="50"/>
      <c r="CF462" s="50"/>
      <c r="CG462" s="50"/>
      <c r="CH462" s="50"/>
      <c r="CI462" s="50"/>
      <c r="CJ462" s="50"/>
      <c r="CK462" s="50"/>
      <c r="CL462" s="50"/>
      <c r="CM462" s="50"/>
      <c r="CN462" s="50"/>
      <c r="CO462" s="50"/>
      <c r="CP462" s="50"/>
      <c r="CQ462" s="50"/>
      <c r="CR462" s="50"/>
      <c r="CS462" s="50"/>
      <c r="CT462" s="50"/>
      <c r="CU462" s="50"/>
      <c r="CV462" s="50"/>
      <c r="CW462" s="50"/>
      <c r="CX462" s="50"/>
      <c r="CY462" s="50"/>
      <c r="CZ462" s="50"/>
      <c r="DA462" s="50"/>
      <c r="DB462" s="50"/>
      <c r="DC462" s="50"/>
      <c r="DD462" s="50"/>
      <c r="DE462" s="50"/>
      <c r="DF462" s="50"/>
    </row>
    <row r="463" spans="2:110" x14ac:dyDescent="0.2">
      <c r="B463" s="173"/>
      <c r="D463" s="173"/>
      <c r="T463" s="50"/>
      <c r="U463" s="50"/>
      <c r="V463" s="50"/>
      <c r="W463" s="50"/>
      <c r="X463" s="50"/>
      <c r="Y463" s="50"/>
      <c r="Z463" s="149"/>
      <c r="AA463" s="238"/>
      <c r="AB463" s="50"/>
      <c r="AC463" s="50"/>
      <c r="AD463" s="50"/>
      <c r="AE463" s="50"/>
      <c r="AF463" s="50"/>
      <c r="AG463" s="50"/>
      <c r="AH463" s="50"/>
      <c r="AI463" s="50"/>
      <c r="AJ463" s="50"/>
      <c r="AK463" s="50"/>
      <c r="AL463" s="50"/>
      <c r="AM463" s="50"/>
      <c r="AN463" s="50"/>
      <c r="AO463" s="50"/>
      <c r="AP463" s="50"/>
      <c r="AQ463" s="50"/>
      <c r="AR463" s="50"/>
      <c r="AS463" s="50"/>
      <c r="AT463" s="50"/>
      <c r="AU463" s="50"/>
      <c r="AV463" s="50"/>
      <c r="AW463" s="50"/>
      <c r="AX463" s="50"/>
      <c r="AY463" s="50"/>
      <c r="AZ463" s="50"/>
      <c r="BA463" s="50"/>
      <c r="BB463" s="50"/>
      <c r="BC463" s="50"/>
      <c r="BD463" s="50"/>
      <c r="BE463" s="50"/>
      <c r="BF463" s="50"/>
      <c r="BG463" s="50"/>
      <c r="BH463" s="50"/>
      <c r="BI463" s="50"/>
      <c r="BJ463" s="50"/>
      <c r="BK463" s="50"/>
      <c r="BL463" s="50"/>
      <c r="BM463" s="50"/>
      <c r="BN463" s="50"/>
      <c r="BO463" s="50"/>
      <c r="BP463" s="50"/>
      <c r="BQ463" s="50"/>
      <c r="BR463" s="50"/>
      <c r="BS463" s="50"/>
      <c r="BT463" s="50"/>
      <c r="BU463" s="50"/>
      <c r="BV463" s="50"/>
      <c r="BW463" s="50"/>
      <c r="BX463" s="50"/>
      <c r="BY463" s="50"/>
      <c r="BZ463" s="50"/>
      <c r="CA463" s="50"/>
      <c r="CB463" s="50"/>
      <c r="CC463" s="50"/>
      <c r="CD463" s="50"/>
      <c r="CE463" s="50"/>
      <c r="CF463" s="50"/>
      <c r="CG463" s="50"/>
      <c r="CH463" s="50"/>
      <c r="CI463" s="50"/>
      <c r="CJ463" s="50"/>
      <c r="CK463" s="50"/>
      <c r="CL463" s="50"/>
      <c r="CM463" s="50"/>
      <c r="CN463" s="50"/>
      <c r="CO463" s="50"/>
      <c r="CP463" s="50"/>
      <c r="CQ463" s="50"/>
      <c r="CR463" s="50"/>
      <c r="CS463" s="50"/>
      <c r="CT463" s="50"/>
      <c r="CU463" s="50"/>
      <c r="CV463" s="50"/>
      <c r="CW463" s="50"/>
      <c r="CX463" s="50"/>
      <c r="CY463" s="50"/>
      <c r="CZ463" s="50"/>
      <c r="DA463" s="50"/>
      <c r="DB463" s="50"/>
      <c r="DC463" s="50"/>
      <c r="DD463" s="50"/>
      <c r="DE463" s="50"/>
      <c r="DF463" s="50"/>
    </row>
    <row r="464" spans="2:110" x14ac:dyDescent="0.2">
      <c r="B464" s="173"/>
      <c r="D464" s="173"/>
      <c r="T464" s="50"/>
      <c r="U464" s="50"/>
      <c r="V464" s="50"/>
      <c r="W464" s="50"/>
      <c r="X464" s="50"/>
      <c r="Y464" s="50"/>
      <c r="Z464" s="149"/>
      <c r="AA464" s="238"/>
      <c r="AB464" s="50"/>
      <c r="AC464" s="50"/>
      <c r="AD464" s="50"/>
      <c r="AE464" s="50"/>
      <c r="AF464" s="50"/>
      <c r="AG464" s="50"/>
      <c r="AH464" s="50"/>
      <c r="AI464" s="50"/>
      <c r="AJ464" s="50"/>
      <c r="AK464" s="50"/>
      <c r="AL464" s="50"/>
      <c r="AM464" s="50"/>
      <c r="AN464" s="50"/>
      <c r="AO464" s="50"/>
      <c r="AP464" s="50"/>
      <c r="AQ464" s="50"/>
      <c r="AR464" s="50"/>
      <c r="AS464" s="50"/>
      <c r="AT464" s="50"/>
      <c r="AU464" s="50"/>
      <c r="AV464" s="50"/>
      <c r="AW464" s="50"/>
      <c r="AX464" s="50"/>
      <c r="AY464" s="50"/>
      <c r="AZ464" s="50"/>
      <c r="BA464" s="50"/>
      <c r="BB464" s="50"/>
      <c r="BC464" s="50"/>
      <c r="BD464" s="50"/>
      <c r="BE464" s="50"/>
      <c r="BF464" s="50"/>
      <c r="BG464" s="50"/>
      <c r="BH464" s="50"/>
      <c r="BI464" s="50"/>
      <c r="BJ464" s="50"/>
      <c r="BK464" s="50"/>
      <c r="BL464" s="50"/>
      <c r="BM464" s="50"/>
      <c r="BN464" s="50"/>
      <c r="BO464" s="50"/>
      <c r="BP464" s="50"/>
      <c r="BQ464" s="50"/>
      <c r="BR464" s="50"/>
      <c r="BS464" s="50"/>
      <c r="BT464" s="50"/>
      <c r="BU464" s="50"/>
      <c r="BV464" s="50"/>
      <c r="BW464" s="50"/>
      <c r="BX464" s="50"/>
      <c r="BY464" s="50"/>
      <c r="BZ464" s="50"/>
      <c r="CA464" s="50"/>
      <c r="CB464" s="50"/>
      <c r="CC464" s="50"/>
      <c r="CD464" s="50"/>
      <c r="CE464" s="50"/>
      <c r="CF464" s="50"/>
      <c r="CG464" s="50"/>
      <c r="CH464" s="50"/>
      <c r="CI464" s="50"/>
      <c r="CJ464" s="50"/>
      <c r="CK464" s="50"/>
      <c r="CL464" s="50"/>
      <c r="CM464" s="50"/>
      <c r="CN464" s="50"/>
      <c r="CO464" s="50"/>
      <c r="CP464" s="50"/>
      <c r="CQ464" s="50"/>
      <c r="CR464" s="50"/>
      <c r="CS464" s="50"/>
      <c r="CT464" s="50"/>
      <c r="CU464" s="50"/>
      <c r="CV464" s="50"/>
      <c r="CW464" s="50"/>
      <c r="CX464" s="50"/>
      <c r="CY464" s="50"/>
      <c r="CZ464" s="50"/>
      <c r="DA464" s="50"/>
      <c r="DB464" s="50"/>
      <c r="DC464" s="50"/>
      <c r="DD464" s="50"/>
      <c r="DE464" s="50"/>
      <c r="DF464" s="50"/>
    </row>
    <row r="465" spans="2:110" x14ac:dyDescent="0.2">
      <c r="B465" s="173"/>
      <c r="D465" s="173"/>
      <c r="T465" s="50"/>
      <c r="U465" s="50"/>
      <c r="V465" s="50"/>
      <c r="W465" s="50"/>
      <c r="X465" s="50"/>
      <c r="Y465" s="50"/>
      <c r="Z465" s="149"/>
      <c r="AA465" s="238"/>
      <c r="AB465" s="50"/>
      <c r="AC465" s="50"/>
      <c r="AD465" s="50"/>
      <c r="AE465" s="50"/>
      <c r="AF465" s="50"/>
      <c r="AG465" s="50"/>
      <c r="AH465" s="50"/>
      <c r="AI465" s="50"/>
      <c r="AJ465" s="50"/>
      <c r="AK465" s="50"/>
      <c r="AL465" s="50"/>
      <c r="AM465" s="50"/>
      <c r="AN465" s="50"/>
      <c r="AO465" s="50"/>
      <c r="AP465" s="50"/>
      <c r="AQ465" s="50"/>
      <c r="AR465" s="50"/>
      <c r="AS465" s="50"/>
      <c r="AT465" s="50"/>
      <c r="AU465" s="50"/>
      <c r="AV465" s="50"/>
      <c r="AW465" s="50"/>
      <c r="AX465" s="50"/>
      <c r="AY465" s="50"/>
      <c r="AZ465" s="50"/>
      <c r="BA465" s="50"/>
      <c r="BB465" s="50"/>
      <c r="BC465" s="50"/>
      <c r="BD465" s="50"/>
      <c r="BE465" s="50"/>
      <c r="BF465" s="50"/>
      <c r="BG465" s="50"/>
      <c r="BH465" s="50"/>
      <c r="BI465" s="50"/>
      <c r="BJ465" s="50"/>
      <c r="BK465" s="50"/>
      <c r="BL465" s="50"/>
      <c r="BM465" s="50"/>
      <c r="BN465" s="50"/>
      <c r="BO465" s="50"/>
      <c r="BP465" s="50"/>
      <c r="BQ465" s="50"/>
      <c r="BR465" s="50"/>
      <c r="BS465" s="50"/>
      <c r="BT465" s="50"/>
      <c r="BU465" s="50"/>
      <c r="BV465" s="50"/>
      <c r="BW465" s="50"/>
      <c r="BX465" s="50"/>
      <c r="BY465" s="50"/>
      <c r="BZ465" s="50"/>
      <c r="CA465" s="50"/>
      <c r="CB465" s="50"/>
      <c r="CC465" s="50"/>
      <c r="CD465" s="50"/>
      <c r="CE465" s="50"/>
      <c r="CF465" s="50"/>
      <c r="CG465" s="50"/>
      <c r="CH465" s="50"/>
      <c r="CI465" s="50"/>
      <c r="CJ465" s="50"/>
      <c r="CK465" s="50"/>
      <c r="CL465" s="50"/>
      <c r="CM465" s="50"/>
      <c r="CN465" s="50"/>
      <c r="CO465" s="50"/>
      <c r="CP465" s="50"/>
      <c r="CQ465" s="50"/>
      <c r="CR465" s="50"/>
      <c r="CS465" s="50"/>
      <c r="CT465" s="50"/>
      <c r="CU465" s="50"/>
      <c r="CV465" s="50"/>
      <c r="CW465" s="50"/>
      <c r="CX465" s="50"/>
      <c r="CY465" s="50"/>
      <c r="CZ465" s="50"/>
      <c r="DA465" s="50"/>
      <c r="DB465" s="50"/>
      <c r="DC465" s="50"/>
      <c r="DD465" s="50"/>
      <c r="DE465" s="50"/>
      <c r="DF465" s="50"/>
    </row>
    <row r="466" spans="2:110" x14ac:dyDescent="0.2">
      <c r="B466" s="173"/>
      <c r="D466" s="173"/>
      <c r="T466" s="50"/>
      <c r="U466" s="50"/>
      <c r="V466" s="50"/>
      <c r="W466" s="50"/>
      <c r="X466" s="50"/>
      <c r="Y466" s="50"/>
      <c r="Z466" s="149"/>
      <c r="AA466" s="238"/>
      <c r="AB466" s="50"/>
      <c r="AC466" s="50"/>
      <c r="AD466" s="50"/>
      <c r="AE466" s="50"/>
      <c r="AF466" s="50"/>
      <c r="AG466" s="50"/>
      <c r="AH466" s="50"/>
      <c r="AI466" s="50"/>
      <c r="AJ466" s="50"/>
      <c r="AK466" s="50"/>
      <c r="AL466" s="50"/>
      <c r="AM466" s="50"/>
      <c r="AN466" s="50"/>
      <c r="AO466" s="50"/>
      <c r="AP466" s="50"/>
      <c r="AQ466" s="50"/>
      <c r="AR466" s="50"/>
      <c r="AS466" s="50"/>
      <c r="AT466" s="50"/>
      <c r="AU466" s="50"/>
      <c r="AV466" s="50"/>
      <c r="AW466" s="50"/>
      <c r="AX466" s="50"/>
      <c r="AY466" s="50"/>
      <c r="AZ466" s="50"/>
      <c r="BA466" s="50"/>
      <c r="BB466" s="50"/>
      <c r="BC466" s="50"/>
      <c r="BD466" s="50"/>
      <c r="BE466" s="50"/>
      <c r="BF466" s="50"/>
      <c r="BG466" s="50"/>
      <c r="BH466" s="50"/>
      <c r="BI466" s="50"/>
      <c r="BJ466" s="50"/>
      <c r="BK466" s="50"/>
      <c r="BL466" s="50"/>
      <c r="BM466" s="50"/>
      <c r="BN466" s="50"/>
      <c r="BO466" s="50"/>
      <c r="BP466" s="50"/>
      <c r="BQ466" s="50"/>
      <c r="BR466" s="50"/>
      <c r="BS466" s="50"/>
      <c r="BT466" s="50"/>
      <c r="BU466" s="50"/>
      <c r="BV466" s="50"/>
      <c r="BW466" s="50"/>
      <c r="BX466" s="50"/>
      <c r="BY466" s="50"/>
      <c r="BZ466" s="50"/>
      <c r="CA466" s="50"/>
      <c r="CB466" s="50"/>
      <c r="CC466" s="50"/>
      <c r="CD466" s="50"/>
      <c r="CE466" s="50"/>
      <c r="CF466" s="50"/>
      <c r="CG466" s="50"/>
      <c r="CH466" s="50"/>
      <c r="CI466" s="50"/>
      <c r="CJ466" s="50"/>
      <c r="CK466" s="50"/>
      <c r="CL466" s="50"/>
      <c r="CM466" s="50"/>
      <c r="CN466" s="50"/>
      <c r="CO466" s="50"/>
      <c r="CP466" s="50"/>
      <c r="CQ466" s="50"/>
      <c r="CR466" s="50"/>
      <c r="CS466" s="50"/>
      <c r="CT466" s="50"/>
      <c r="CU466" s="50"/>
      <c r="CV466" s="50"/>
      <c r="CW466" s="50"/>
      <c r="CX466" s="50"/>
      <c r="CY466" s="50"/>
      <c r="CZ466" s="50"/>
      <c r="DA466" s="50"/>
      <c r="DB466" s="50"/>
      <c r="DC466" s="50"/>
      <c r="DD466" s="50"/>
      <c r="DE466" s="50"/>
      <c r="DF466" s="50"/>
    </row>
    <row r="467" spans="2:110" x14ac:dyDescent="0.2">
      <c r="B467" s="173"/>
      <c r="D467" s="173"/>
      <c r="T467" s="50"/>
      <c r="U467" s="50"/>
      <c r="V467" s="50"/>
      <c r="W467" s="50"/>
      <c r="X467" s="50"/>
      <c r="Y467" s="50"/>
      <c r="Z467" s="149"/>
      <c r="AA467" s="238"/>
      <c r="AB467" s="50"/>
      <c r="AC467" s="50"/>
      <c r="AD467" s="50"/>
      <c r="AE467" s="50"/>
      <c r="AF467" s="50"/>
      <c r="AG467" s="50"/>
      <c r="AH467" s="50"/>
      <c r="AI467" s="50"/>
      <c r="AJ467" s="50"/>
      <c r="AK467" s="50"/>
      <c r="AL467" s="50"/>
      <c r="AM467" s="50"/>
      <c r="AN467" s="50"/>
      <c r="AO467" s="50"/>
      <c r="AP467" s="50"/>
      <c r="AQ467" s="50"/>
      <c r="AR467" s="50"/>
      <c r="AS467" s="50"/>
      <c r="AT467" s="50"/>
      <c r="AU467" s="50"/>
      <c r="AV467" s="50"/>
      <c r="AW467" s="50"/>
      <c r="AX467" s="50"/>
      <c r="AY467" s="50"/>
      <c r="AZ467" s="50"/>
      <c r="BA467" s="50"/>
      <c r="BB467" s="50"/>
      <c r="BC467" s="50"/>
      <c r="BD467" s="50"/>
      <c r="BE467" s="50"/>
      <c r="BF467" s="50"/>
      <c r="BG467" s="50"/>
      <c r="BH467" s="50"/>
      <c r="BI467" s="50"/>
      <c r="BJ467" s="50"/>
      <c r="BK467" s="50"/>
      <c r="BL467" s="50"/>
      <c r="BM467" s="50"/>
      <c r="BN467" s="50"/>
      <c r="BO467" s="50"/>
      <c r="BP467" s="50"/>
      <c r="BQ467" s="50"/>
      <c r="BR467" s="50"/>
      <c r="BS467" s="50"/>
      <c r="BT467" s="50"/>
      <c r="BU467" s="50"/>
      <c r="BV467" s="50"/>
      <c r="BW467" s="50"/>
      <c r="BX467" s="50"/>
      <c r="BY467" s="50"/>
      <c r="BZ467" s="50"/>
      <c r="CA467" s="50"/>
      <c r="CB467" s="50"/>
      <c r="CC467" s="50"/>
      <c r="CD467" s="50"/>
      <c r="CE467" s="50"/>
      <c r="CF467" s="50"/>
      <c r="CG467" s="50"/>
      <c r="CH467" s="50"/>
      <c r="CI467" s="50"/>
      <c r="CJ467" s="50"/>
      <c r="CK467" s="50"/>
      <c r="CL467" s="50"/>
      <c r="CM467" s="50"/>
      <c r="CN467" s="50"/>
      <c r="CO467" s="50"/>
      <c r="CP467" s="50"/>
      <c r="CQ467" s="50"/>
      <c r="CR467" s="50"/>
      <c r="CS467" s="50"/>
      <c r="CT467" s="50"/>
      <c r="CU467" s="50"/>
      <c r="CV467" s="50"/>
      <c r="CW467" s="50"/>
      <c r="CX467" s="50"/>
      <c r="CY467" s="50"/>
      <c r="CZ467" s="50"/>
      <c r="DA467" s="50"/>
      <c r="DB467" s="50"/>
      <c r="DC467" s="50"/>
      <c r="DD467" s="50"/>
      <c r="DE467" s="50"/>
      <c r="DF467" s="50"/>
    </row>
    <row r="468" spans="2:110" x14ac:dyDescent="0.2">
      <c r="B468" s="173"/>
      <c r="D468" s="173"/>
      <c r="T468" s="50"/>
      <c r="U468" s="50"/>
      <c r="V468" s="50"/>
      <c r="W468" s="50"/>
      <c r="X468" s="50"/>
      <c r="Y468" s="50"/>
      <c r="Z468" s="149"/>
      <c r="AA468" s="238"/>
      <c r="AB468" s="50"/>
      <c r="AC468" s="50"/>
      <c r="AD468" s="50"/>
      <c r="AE468" s="50"/>
      <c r="AF468" s="50"/>
      <c r="AG468" s="50"/>
      <c r="AH468" s="50"/>
      <c r="AI468" s="50"/>
      <c r="AJ468" s="50"/>
      <c r="AK468" s="50"/>
      <c r="AL468" s="50"/>
      <c r="AM468" s="50"/>
      <c r="AN468" s="50"/>
      <c r="AO468" s="50"/>
      <c r="AP468" s="50"/>
      <c r="AQ468" s="50"/>
      <c r="AR468" s="50"/>
      <c r="AS468" s="50"/>
      <c r="AT468" s="50"/>
      <c r="AU468" s="50"/>
      <c r="AV468" s="50"/>
      <c r="AW468" s="50"/>
      <c r="AX468" s="50"/>
      <c r="AY468" s="50"/>
      <c r="AZ468" s="50"/>
      <c r="BA468" s="50"/>
      <c r="BB468" s="50"/>
      <c r="BC468" s="50"/>
      <c r="BD468" s="50"/>
      <c r="BE468" s="50"/>
      <c r="BF468" s="50"/>
      <c r="BG468" s="50"/>
      <c r="BH468" s="50"/>
      <c r="BI468" s="50"/>
      <c r="BJ468" s="50"/>
      <c r="BK468" s="50"/>
      <c r="BL468" s="50"/>
      <c r="BM468" s="50"/>
      <c r="BN468" s="50"/>
      <c r="BO468" s="50"/>
      <c r="BP468" s="50"/>
      <c r="BQ468" s="50"/>
      <c r="BR468" s="50"/>
      <c r="BS468" s="50"/>
      <c r="BT468" s="50"/>
      <c r="BU468" s="50"/>
      <c r="BV468" s="50"/>
      <c r="BW468" s="50"/>
      <c r="BX468" s="50"/>
      <c r="BY468" s="50"/>
      <c r="BZ468" s="50"/>
      <c r="CA468" s="50"/>
      <c r="CB468" s="50"/>
      <c r="CC468" s="50"/>
      <c r="CD468" s="50"/>
      <c r="CE468" s="50"/>
      <c r="CF468" s="50"/>
      <c r="CG468" s="50"/>
      <c r="CH468" s="50"/>
      <c r="CI468" s="50"/>
      <c r="CJ468" s="50"/>
      <c r="CK468" s="50"/>
      <c r="CL468" s="50"/>
      <c r="CM468" s="50"/>
      <c r="CN468" s="50"/>
      <c r="CO468" s="50"/>
      <c r="CP468" s="50"/>
      <c r="CQ468" s="50"/>
      <c r="CR468" s="50"/>
      <c r="CS468" s="50"/>
      <c r="CT468" s="50"/>
      <c r="CU468" s="50"/>
      <c r="CV468" s="50"/>
      <c r="CW468" s="50"/>
      <c r="CX468" s="50"/>
      <c r="CY468" s="50"/>
      <c r="CZ468" s="50"/>
      <c r="DA468" s="50"/>
      <c r="DB468" s="50"/>
      <c r="DC468" s="50"/>
      <c r="DD468" s="50"/>
      <c r="DE468" s="50"/>
      <c r="DF468" s="50"/>
    </row>
    <row r="469" spans="2:110" x14ac:dyDescent="0.2">
      <c r="B469" s="173"/>
      <c r="D469" s="173"/>
      <c r="T469" s="50"/>
      <c r="U469" s="50"/>
      <c r="V469" s="50"/>
      <c r="W469" s="50"/>
      <c r="X469" s="50"/>
      <c r="Y469" s="50"/>
      <c r="Z469" s="149"/>
      <c r="AA469" s="238"/>
      <c r="AB469" s="50"/>
      <c r="AC469" s="50"/>
      <c r="AD469" s="50"/>
      <c r="AE469" s="50"/>
      <c r="AF469" s="50"/>
      <c r="AG469" s="50"/>
      <c r="AH469" s="50"/>
      <c r="AI469" s="50"/>
      <c r="AJ469" s="50"/>
      <c r="AK469" s="50"/>
      <c r="AL469" s="50"/>
      <c r="AM469" s="50"/>
      <c r="AN469" s="50"/>
      <c r="AO469" s="50"/>
      <c r="AP469" s="50"/>
      <c r="AQ469" s="50"/>
      <c r="AR469" s="50"/>
      <c r="AS469" s="50"/>
      <c r="AT469" s="50"/>
      <c r="AU469" s="50"/>
      <c r="AV469" s="50"/>
      <c r="AW469" s="50"/>
      <c r="AX469" s="50"/>
      <c r="AY469" s="50"/>
      <c r="AZ469" s="50"/>
      <c r="BA469" s="50"/>
      <c r="BB469" s="50"/>
      <c r="BC469" s="50"/>
      <c r="BD469" s="50"/>
      <c r="BE469" s="50"/>
      <c r="BF469" s="50"/>
      <c r="BG469" s="50"/>
      <c r="BH469" s="50"/>
      <c r="BI469" s="50"/>
      <c r="BJ469" s="50"/>
      <c r="BK469" s="50"/>
      <c r="BL469" s="50"/>
      <c r="BM469" s="50"/>
      <c r="BN469" s="50"/>
      <c r="BO469" s="50"/>
      <c r="BP469" s="50"/>
      <c r="BQ469" s="50"/>
      <c r="BR469" s="50"/>
      <c r="BS469" s="50"/>
      <c r="BT469" s="50"/>
      <c r="BU469" s="50"/>
      <c r="BV469" s="50"/>
      <c r="BW469" s="50"/>
      <c r="BX469" s="50"/>
      <c r="BY469" s="50"/>
      <c r="BZ469" s="50"/>
      <c r="CA469" s="50"/>
      <c r="CB469" s="50"/>
      <c r="CC469" s="50"/>
      <c r="CD469" s="50"/>
      <c r="CE469" s="50"/>
      <c r="CF469" s="50"/>
      <c r="CG469" s="50"/>
      <c r="CH469" s="50"/>
      <c r="CI469" s="50"/>
      <c r="CJ469" s="50"/>
      <c r="CK469" s="50"/>
      <c r="CL469" s="50"/>
      <c r="CM469" s="50"/>
      <c r="CN469" s="50"/>
      <c r="CO469" s="50"/>
      <c r="CP469" s="50"/>
      <c r="CQ469" s="50"/>
      <c r="CR469" s="50"/>
      <c r="CS469" s="50"/>
      <c r="CT469" s="50"/>
      <c r="CU469" s="50"/>
      <c r="CV469" s="50"/>
      <c r="CW469" s="50"/>
      <c r="CX469" s="50"/>
      <c r="CY469" s="50"/>
      <c r="CZ469" s="50"/>
      <c r="DA469" s="50"/>
      <c r="DB469" s="50"/>
      <c r="DC469" s="50"/>
      <c r="DD469" s="50"/>
      <c r="DE469" s="50"/>
      <c r="DF469" s="50"/>
    </row>
    <row r="470" spans="2:110" x14ac:dyDescent="0.2">
      <c r="B470" s="173"/>
      <c r="D470" s="173"/>
      <c r="T470" s="50"/>
      <c r="U470" s="50"/>
      <c r="V470" s="50"/>
      <c r="W470" s="50"/>
      <c r="X470" s="50"/>
      <c r="Y470" s="50"/>
      <c r="Z470" s="149"/>
      <c r="AA470" s="238"/>
      <c r="AB470" s="50"/>
      <c r="AC470" s="50"/>
      <c r="AD470" s="50"/>
      <c r="AE470" s="50"/>
      <c r="AF470" s="50"/>
      <c r="AG470" s="50"/>
      <c r="AH470" s="50"/>
      <c r="AI470" s="50"/>
      <c r="AJ470" s="50"/>
      <c r="AK470" s="50"/>
      <c r="AL470" s="50"/>
      <c r="AM470" s="50"/>
      <c r="AN470" s="50"/>
      <c r="AO470" s="50"/>
      <c r="AP470" s="50"/>
      <c r="AQ470" s="50"/>
      <c r="AR470" s="50"/>
      <c r="AS470" s="50"/>
      <c r="AT470" s="50"/>
      <c r="AU470" s="50"/>
      <c r="AV470" s="50"/>
      <c r="AW470" s="50"/>
      <c r="AX470" s="50"/>
      <c r="AY470" s="50"/>
      <c r="AZ470" s="50"/>
      <c r="BA470" s="50"/>
      <c r="BB470" s="50"/>
      <c r="BC470" s="50"/>
      <c r="BD470" s="50"/>
      <c r="BE470" s="50"/>
      <c r="BF470" s="50"/>
      <c r="BG470" s="50"/>
      <c r="BH470" s="50"/>
      <c r="BI470" s="50"/>
      <c r="BJ470" s="50"/>
      <c r="BK470" s="50"/>
      <c r="BL470" s="50"/>
      <c r="BM470" s="50"/>
      <c r="BN470" s="50"/>
      <c r="BO470" s="50"/>
      <c r="BP470" s="50"/>
      <c r="BQ470" s="50"/>
      <c r="BR470" s="50"/>
      <c r="BS470" s="50"/>
      <c r="BT470" s="50"/>
      <c r="BU470" s="50"/>
      <c r="BV470" s="50"/>
      <c r="BW470" s="50"/>
      <c r="BX470" s="50"/>
      <c r="BY470" s="50"/>
      <c r="BZ470" s="50"/>
      <c r="CA470" s="50"/>
      <c r="CB470" s="50"/>
      <c r="CC470" s="50"/>
      <c r="CD470" s="50"/>
      <c r="CE470" s="50"/>
      <c r="CF470" s="50"/>
      <c r="CG470" s="50"/>
      <c r="CH470" s="50"/>
      <c r="CI470" s="50"/>
      <c r="CJ470" s="50"/>
      <c r="CK470" s="50"/>
      <c r="CL470" s="50"/>
      <c r="CM470" s="50"/>
      <c r="CN470" s="50"/>
      <c r="CO470" s="50"/>
      <c r="CP470" s="50"/>
      <c r="CQ470" s="50"/>
      <c r="CR470" s="50"/>
      <c r="CS470" s="50"/>
      <c r="CT470" s="50"/>
      <c r="CU470" s="50"/>
      <c r="CV470" s="50"/>
      <c r="CW470" s="50"/>
      <c r="CX470" s="50"/>
      <c r="CY470" s="50"/>
      <c r="CZ470" s="50"/>
      <c r="DA470" s="50"/>
      <c r="DB470" s="50"/>
      <c r="DC470" s="50"/>
      <c r="DD470" s="50"/>
      <c r="DE470" s="50"/>
      <c r="DF470" s="50"/>
    </row>
    <row r="471" spans="2:110" x14ac:dyDescent="0.2">
      <c r="B471" s="173"/>
      <c r="D471" s="173"/>
      <c r="T471" s="50"/>
      <c r="U471" s="50"/>
      <c r="V471" s="50"/>
      <c r="W471" s="50"/>
      <c r="X471" s="50"/>
      <c r="Y471" s="50"/>
      <c r="Z471" s="149"/>
      <c r="AA471" s="238"/>
      <c r="AB471" s="50"/>
      <c r="AC471" s="50"/>
      <c r="AD471" s="50"/>
      <c r="AE471" s="50"/>
      <c r="AF471" s="50"/>
      <c r="AG471" s="50"/>
      <c r="AH471" s="50"/>
      <c r="AI471" s="50"/>
      <c r="AJ471" s="50"/>
      <c r="AK471" s="50"/>
      <c r="AL471" s="50"/>
      <c r="AM471" s="50"/>
      <c r="AN471" s="50"/>
      <c r="AO471" s="50"/>
      <c r="AP471" s="50"/>
      <c r="AQ471" s="50"/>
      <c r="AR471" s="50"/>
      <c r="AS471" s="50"/>
      <c r="AT471" s="50"/>
      <c r="AU471" s="50"/>
      <c r="AV471" s="50"/>
      <c r="AW471" s="50"/>
      <c r="AX471" s="50"/>
      <c r="AY471" s="50"/>
      <c r="AZ471" s="50"/>
      <c r="BA471" s="50"/>
      <c r="BB471" s="50"/>
      <c r="BC471" s="50"/>
      <c r="BD471" s="50"/>
      <c r="BE471" s="50"/>
      <c r="BF471" s="50"/>
      <c r="BG471" s="50"/>
      <c r="BH471" s="50"/>
      <c r="BI471" s="50"/>
      <c r="BJ471" s="50"/>
      <c r="BK471" s="50"/>
      <c r="BL471" s="50"/>
      <c r="BM471" s="50"/>
      <c r="BN471" s="50"/>
      <c r="BO471" s="50"/>
      <c r="BP471" s="50"/>
      <c r="BQ471" s="50"/>
      <c r="BR471" s="50"/>
      <c r="BS471" s="50"/>
      <c r="BT471" s="50"/>
      <c r="BU471" s="50"/>
      <c r="BV471" s="50"/>
      <c r="BW471" s="50"/>
      <c r="BX471" s="50"/>
      <c r="BY471" s="50"/>
      <c r="BZ471" s="50"/>
      <c r="CA471" s="50"/>
      <c r="CB471" s="50"/>
      <c r="CC471" s="50"/>
      <c r="CD471" s="50"/>
      <c r="CE471" s="50"/>
      <c r="CF471" s="50"/>
      <c r="CG471" s="50"/>
      <c r="CH471" s="50"/>
      <c r="CI471" s="50"/>
      <c r="CJ471" s="50"/>
      <c r="CK471" s="50"/>
      <c r="CL471" s="50"/>
      <c r="CM471" s="50"/>
      <c r="CN471" s="50"/>
      <c r="CO471" s="50"/>
      <c r="CP471" s="50"/>
      <c r="CQ471" s="50"/>
      <c r="CR471" s="50"/>
      <c r="CS471" s="50"/>
      <c r="CT471" s="50"/>
      <c r="CU471" s="50"/>
      <c r="CV471" s="50"/>
      <c r="CW471" s="50"/>
      <c r="CX471" s="50"/>
      <c r="CY471" s="50"/>
      <c r="CZ471" s="50"/>
      <c r="DA471" s="50"/>
      <c r="DB471" s="50"/>
      <c r="DC471" s="50"/>
      <c r="DD471" s="50"/>
      <c r="DE471" s="50"/>
      <c r="DF471" s="50"/>
    </row>
    <row r="472" spans="2:110" x14ac:dyDescent="0.2">
      <c r="B472" s="173"/>
      <c r="D472" s="173"/>
      <c r="T472" s="50"/>
      <c r="U472" s="50"/>
      <c r="V472" s="50"/>
      <c r="W472" s="50"/>
      <c r="X472" s="50"/>
      <c r="Y472" s="50"/>
      <c r="Z472" s="149"/>
      <c r="AA472" s="238"/>
      <c r="AB472" s="50"/>
      <c r="AC472" s="50"/>
      <c r="AD472" s="50"/>
      <c r="AE472" s="50"/>
      <c r="AF472" s="50"/>
      <c r="AG472" s="50"/>
      <c r="AH472" s="50"/>
      <c r="AI472" s="50"/>
      <c r="AJ472" s="50"/>
      <c r="AK472" s="50"/>
      <c r="AL472" s="50"/>
      <c r="AM472" s="50"/>
      <c r="AN472" s="50"/>
      <c r="AO472" s="50"/>
      <c r="AP472" s="50"/>
      <c r="AQ472" s="50"/>
      <c r="AR472" s="50"/>
      <c r="AS472" s="50"/>
      <c r="AT472" s="50"/>
      <c r="AU472" s="50"/>
      <c r="AV472" s="50"/>
      <c r="AW472" s="50"/>
      <c r="AX472" s="50"/>
      <c r="AY472" s="50"/>
      <c r="AZ472" s="50"/>
      <c r="BA472" s="50"/>
      <c r="BB472" s="50"/>
      <c r="BC472" s="50"/>
      <c r="BD472" s="50"/>
      <c r="BE472" s="50"/>
      <c r="BF472" s="50"/>
      <c r="BG472" s="50"/>
      <c r="BH472" s="50"/>
      <c r="BI472" s="50"/>
      <c r="BJ472" s="50"/>
      <c r="BK472" s="50"/>
      <c r="BL472" s="50"/>
      <c r="BM472" s="50"/>
      <c r="BN472" s="50"/>
      <c r="BO472" s="50"/>
      <c r="BP472" s="50"/>
      <c r="BQ472" s="50"/>
      <c r="BR472" s="50"/>
      <c r="BS472" s="50"/>
      <c r="BT472" s="50"/>
      <c r="BU472" s="50"/>
      <c r="BV472" s="50"/>
      <c r="BW472" s="50"/>
      <c r="BX472" s="50"/>
      <c r="BY472" s="50"/>
      <c r="BZ472" s="50"/>
      <c r="CA472" s="50"/>
      <c r="CB472" s="50"/>
      <c r="CC472" s="50"/>
      <c r="CD472" s="50"/>
      <c r="CE472" s="50"/>
      <c r="CF472" s="50"/>
      <c r="CG472" s="50"/>
      <c r="CH472" s="50"/>
      <c r="CI472" s="50"/>
      <c r="CJ472" s="50"/>
      <c r="CK472" s="50"/>
      <c r="CL472" s="50"/>
      <c r="CM472" s="50"/>
      <c r="CN472" s="50"/>
      <c r="CO472" s="50"/>
      <c r="CP472" s="50"/>
      <c r="CQ472" s="50"/>
      <c r="CR472" s="50"/>
      <c r="CS472" s="50"/>
      <c r="CT472" s="50"/>
      <c r="CU472" s="50"/>
      <c r="CV472" s="50"/>
      <c r="CW472" s="50"/>
      <c r="CX472" s="50"/>
      <c r="CY472" s="50"/>
      <c r="CZ472" s="50"/>
      <c r="DA472" s="50"/>
      <c r="DB472" s="50"/>
      <c r="DC472" s="50"/>
      <c r="DD472" s="50"/>
      <c r="DE472" s="50"/>
      <c r="DF472" s="50"/>
    </row>
    <row r="473" spans="2:110" x14ac:dyDescent="0.2">
      <c r="B473" s="173"/>
      <c r="D473" s="173"/>
      <c r="T473" s="50"/>
      <c r="U473" s="50"/>
      <c r="V473" s="50"/>
      <c r="W473" s="50"/>
      <c r="X473" s="50"/>
      <c r="Y473" s="50"/>
      <c r="Z473" s="149"/>
      <c r="AA473" s="238"/>
      <c r="AB473" s="50"/>
      <c r="AC473" s="50"/>
      <c r="AD473" s="50"/>
      <c r="AE473" s="50"/>
      <c r="AF473" s="50"/>
      <c r="AG473" s="50"/>
      <c r="AH473" s="50"/>
      <c r="AI473" s="50"/>
      <c r="AJ473" s="50"/>
      <c r="AK473" s="50"/>
      <c r="AL473" s="50"/>
      <c r="AM473" s="50"/>
      <c r="AN473" s="50"/>
      <c r="AO473" s="50"/>
      <c r="AP473" s="50"/>
      <c r="AQ473" s="50"/>
      <c r="AR473" s="50"/>
      <c r="AS473" s="50"/>
      <c r="AT473" s="50"/>
      <c r="AU473" s="50"/>
      <c r="AV473" s="50"/>
      <c r="AW473" s="50"/>
      <c r="AX473" s="50"/>
      <c r="AY473" s="50"/>
      <c r="AZ473" s="50"/>
      <c r="BA473" s="50"/>
      <c r="BB473" s="50"/>
      <c r="BC473" s="50"/>
      <c r="BD473" s="50"/>
      <c r="BE473" s="50"/>
      <c r="BF473" s="50"/>
      <c r="BG473" s="50"/>
      <c r="BH473" s="50"/>
      <c r="BI473" s="50"/>
      <c r="BJ473" s="50"/>
      <c r="BK473" s="50"/>
      <c r="BL473" s="50"/>
      <c r="BM473" s="50"/>
      <c r="BN473" s="50"/>
      <c r="BO473" s="50"/>
      <c r="BP473" s="50"/>
      <c r="BQ473" s="50"/>
      <c r="BR473" s="50"/>
      <c r="BS473" s="50"/>
      <c r="BT473" s="50"/>
      <c r="BU473" s="50"/>
      <c r="BV473" s="50"/>
      <c r="BW473" s="50"/>
      <c r="BX473" s="50"/>
      <c r="BY473" s="50"/>
      <c r="BZ473" s="50"/>
      <c r="CA473" s="50"/>
      <c r="CB473" s="50"/>
      <c r="CC473" s="50"/>
      <c r="CD473" s="50"/>
      <c r="CE473" s="50"/>
      <c r="CF473" s="50"/>
      <c r="CG473" s="50"/>
      <c r="CH473" s="50"/>
      <c r="CI473" s="50"/>
      <c r="CJ473" s="50"/>
      <c r="CK473" s="50"/>
      <c r="CL473" s="50"/>
      <c r="CM473" s="50"/>
      <c r="CN473" s="50"/>
      <c r="CO473" s="50"/>
      <c r="CP473" s="50"/>
      <c r="CQ473" s="50"/>
      <c r="CR473" s="50"/>
      <c r="CS473" s="50"/>
      <c r="CT473" s="50"/>
      <c r="CU473" s="50"/>
      <c r="CV473" s="50"/>
      <c r="CW473" s="50"/>
      <c r="CX473" s="50"/>
      <c r="CY473" s="50"/>
      <c r="CZ473" s="50"/>
      <c r="DA473" s="50"/>
      <c r="DB473" s="50"/>
      <c r="DC473" s="50"/>
      <c r="DD473" s="50"/>
      <c r="DE473" s="50"/>
      <c r="DF473" s="50"/>
    </row>
    <row r="474" spans="2:110" x14ac:dyDescent="0.2">
      <c r="B474" s="173"/>
      <c r="D474" s="173"/>
      <c r="T474" s="50"/>
      <c r="U474" s="50"/>
      <c r="V474" s="50"/>
      <c r="W474" s="50"/>
      <c r="X474" s="50"/>
      <c r="Y474" s="50"/>
      <c r="Z474" s="149"/>
      <c r="AA474" s="238"/>
      <c r="AB474" s="50"/>
      <c r="AC474" s="50"/>
      <c r="AD474" s="50"/>
      <c r="AE474" s="50"/>
      <c r="AF474" s="50"/>
      <c r="AG474" s="50"/>
      <c r="AH474" s="50"/>
      <c r="AI474" s="50"/>
      <c r="AJ474" s="50"/>
      <c r="AK474" s="50"/>
      <c r="AL474" s="50"/>
      <c r="AM474" s="50"/>
      <c r="AN474" s="50"/>
      <c r="AO474" s="50"/>
      <c r="AP474" s="50"/>
      <c r="AQ474" s="50"/>
      <c r="AR474" s="50"/>
      <c r="AS474" s="50"/>
      <c r="AT474" s="50"/>
      <c r="AU474" s="50"/>
      <c r="AV474" s="50"/>
      <c r="AW474" s="50"/>
      <c r="AX474" s="50"/>
      <c r="AY474" s="50"/>
      <c r="AZ474" s="50"/>
      <c r="BA474" s="50"/>
      <c r="BB474" s="50"/>
      <c r="BC474" s="50"/>
      <c r="BD474" s="50"/>
      <c r="BE474" s="50"/>
      <c r="BF474" s="50"/>
      <c r="BG474" s="50"/>
      <c r="BH474" s="50"/>
      <c r="BI474" s="50"/>
      <c r="BJ474" s="50"/>
      <c r="BK474" s="50"/>
      <c r="BL474" s="50"/>
      <c r="BM474" s="50"/>
      <c r="BN474" s="50"/>
      <c r="BO474" s="50"/>
      <c r="BP474" s="50"/>
      <c r="BQ474" s="50"/>
      <c r="BR474" s="50"/>
      <c r="BS474" s="50"/>
      <c r="BT474" s="50"/>
      <c r="BU474" s="50"/>
      <c r="BV474" s="50"/>
      <c r="BW474" s="50"/>
      <c r="BX474" s="50"/>
      <c r="BY474" s="50"/>
      <c r="BZ474" s="50"/>
      <c r="CA474" s="50"/>
      <c r="CB474" s="50"/>
      <c r="CC474" s="50"/>
      <c r="CD474" s="50"/>
      <c r="CE474" s="50"/>
      <c r="CF474" s="50"/>
      <c r="CG474" s="50"/>
      <c r="CH474" s="50"/>
      <c r="CI474" s="50"/>
      <c r="CJ474" s="50"/>
      <c r="CK474" s="50"/>
      <c r="CL474" s="50"/>
      <c r="CM474" s="50"/>
      <c r="CN474" s="50"/>
      <c r="CO474" s="50"/>
      <c r="CP474" s="50"/>
      <c r="CQ474" s="50"/>
      <c r="CR474" s="50"/>
      <c r="CS474" s="50"/>
      <c r="CT474" s="50"/>
      <c r="CU474" s="50"/>
      <c r="CV474" s="50"/>
      <c r="CW474" s="50"/>
      <c r="CX474" s="50"/>
      <c r="CY474" s="50"/>
      <c r="CZ474" s="50"/>
      <c r="DA474" s="50"/>
      <c r="DB474" s="50"/>
      <c r="DC474" s="50"/>
      <c r="DD474" s="50"/>
      <c r="DE474" s="50"/>
      <c r="DF474" s="50"/>
    </row>
    <row r="475" spans="2:110" x14ac:dyDescent="0.2">
      <c r="B475" s="173"/>
      <c r="D475" s="173"/>
      <c r="T475" s="50"/>
      <c r="U475" s="50"/>
      <c r="V475" s="50"/>
      <c r="W475" s="50"/>
      <c r="X475" s="50"/>
      <c r="Y475" s="50"/>
      <c r="Z475" s="149"/>
      <c r="AA475" s="238"/>
      <c r="AB475" s="50"/>
      <c r="AC475" s="50"/>
      <c r="AD475" s="50"/>
      <c r="AE475" s="50"/>
      <c r="AF475" s="50"/>
      <c r="AG475" s="50"/>
      <c r="AH475" s="50"/>
      <c r="AI475" s="50"/>
      <c r="AJ475" s="50"/>
      <c r="AK475" s="50"/>
      <c r="AL475" s="50"/>
      <c r="AM475" s="50"/>
      <c r="AN475" s="50"/>
      <c r="AO475" s="50"/>
      <c r="AP475" s="50"/>
      <c r="AQ475" s="50"/>
      <c r="AR475" s="50"/>
      <c r="AS475" s="50"/>
      <c r="AT475" s="50"/>
      <c r="AU475" s="50"/>
      <c r="AV475" s="50"/>
      <c r="AW475" s="50"/>
      <c r="AX475" s="50"/>
      <c r="AY475" s="50"/>
      <c r="AZ475" s="50"/>
      <c r="BA475" s="50"/>
      <c r="BB475" s="50"/>
      <c r="BC475" s="50"/>
      <c r="BD475" s="50"/>
      <c r="BE475" s="50"/>
      <c r="BF475" s="50"/>
      <c r="BG475" s="50"/>
      <c r="BH475" s="50"/>
      <c r="BI475" s="50"/>
      <c r="BJ475" s="50"/>
      <c r="BK475" s="50"/>
      <c r="BL475" s="50"/>
      <c r="BM475" s="50"/>
      <c r="BN475" s="50"/>
      <c r="BO475" s="50"/>
      <c r="BP475" s="50"/>
      <c r="BQ475" s="50"/>
      <c r="BR475" s="50"/>
      <c r="BS475" s="50"/>
      <c r="BT475" s="50"/>
      <c r="BU475" s="50"/>
      <c r="BV475" s="50"/>
      <c r="BW475" s="50"/>
      <c r="BX475" s="50"/>
      <c r="BY475" s="50"/>
      <c r="BZ475" s="50"/>
      <c r="CA475" s="50"/>
      <c r="CB475" s="50"/>
      <c r="CC475" s="50"/>
      <c r="CD475" s="50"/>
      <c r="CE475" s="50"/>
      <c r="CF475" s="50"/>
      <c r="CG475" s="50"/>
      <c r="CH475" s="50"/>
      <c r="CI475" s="50"/>
      <c r="CJ475" s="50"/>
      <c r="CK475" s="50"/>
      <c r="CL475" s="50"/>
      <c r="CM475" s="50"/>
      <c r="CN475" s="50"/>
      <c r="CO475" s="50"/>
      <c r="CP475" s="50"/>
      <c r="CQ475" s="50"/>
      <c r="CR475" s="50"/>
      <c r="CS475" s="50"/>
      <c r="CT475" s="50"/>
      <c r="CU475" s="50"/>
      <c r="CV475" s="50"/>
      <c r="CW475" s="50"/>
      <c r="CX475" s="50"/>
      <c r="CY475" s="50"/>
      <c r="CZ475" s="50"/>
      <c r="DA475" s="50"/>
      <c r="DB475" s="50"/>
      <c r="DC475" s="50"/>
      <c r="DD475" s="50"/>
      <c r="DE475" s="50"/>
      <c r="DF475" s="50"/>
    </row>
    <row r="476" spans="2:110" x14ac:dyDescent="0.2">
      <c r="B476" s="173"/>
      <c r="D476" s="173"/>
      <c r="T476" s="50"/>
      <c r="U476" s="50"/>
      <c r="V476" s="50"/>
      <c r="W476" s="50"/>
      <c r="X476" s="50"/>
      <c r="Y476" s="50"/>
      <c r="Z476" s="149"/>
      <c r="AA476" s="238"/>
      <c r="AB476" s="50"/>
      <c r="AC476" s="50"/>
      <c r="AD476" s="50"/>
      <c r="AE476" s="50"/>
      <c r="AF476" s="50"/>
      <c r="AG476" s="50"/>
      <c r="AH476" s="50"/>
      <c r="AI476" s="50"/>
      <c r="AJ476" s="50"/>
      <c r="AK476" s="50"/>
      <c r="AL476" s="50"/>
      <c r="AM476" s="50"/>
      <c r="AN476" s="50"/>
      <c r="AO476" s="50"/>
      <c r="AP476" s="50"/>
      <c r="AQ476" s="50"/>
      <c r="AR476" s="50"/>
      <c r="AS476" s="50"/>
      <c r="AT476" s="50"/>
      <c r="AU476" s="50"/>
      <c r="AV476" s="50"/>
      <c r="AW476" s="50"/>
      <c r="AX476" s="50"/>
      <c r="AY476" s="50"/>
      <c r="AZ476" s="50"/>
      <c r="BA476" s="50"/>
      <c r="BB476" s="50"/>
      <c r="BC476" s="50"/>
      <c r="BD476" s="50"/>
      <c r="BE476" s="50"/>
      <c r="BF476" s="50"/>
      <c r="BG476" s="50"/>
      <c r="BH476" s="50"/>
      <c r="BI476" s="50"/>
      <c r="BJ476" s="50"/>
      <c r="BK476" s="50"/>
      <c r="BL476" s="50"/>
      <c r="BM476" s="50"/>
      <c r="BN476" s="50"/>
      <c r="BO476" s="50"/>
      <c r="BP476" s="50"/>
      <c r="BQ476" s="50"/>
      <c r="BR476" s="50"/>
      <c r="BS476" s="50"/>
      <c r="BT476" s="50"/>
      <c r="BU476" s="50"/>
      <c r="BV476" s="50"/>
      <c r="BW476" s="50"/>
      <c r="BX476" s="50"/>
      <c r="BY476" s="50"/>
      <c r="BZ476" s="50"/>
      <c r="CA476" s="50"/>
      <c r="CB476" s="50"/>
      <c r="CC476" s="50"/>
      <c r="CD476" s="50"/>
      <c r="CE476" s="50"/>
      <c r="CF476" s="50"/>
      <c r="CG476" s="50"/>
      <c r="CH476" s="50"/>
      <c r="CI476" s="50"/>
      <c r="CJ476" s="50"/>
      <c r="CK476" s="50"/>
      <c r="CL476" s="50"/>
      <c r="CM476" s="50"/>
      <c r="CN476" s="50"/>
      <c r="CO476" s="50"/>
      <c r="CP476" s="50"/>
      <c r="CQ476" s="50"/>
      <c r="CR476" s="50"/>
      <c r="CS476" s="50"/>
      <c r="CT476" s="50"/>
      <c r="CU476" s="50"/>
      <c r="CV476" s="50"/>
      <c r="CW476" s="50"/>
      <c r="CX476" s="50"/>
      <c r="CY476" s="50"/>
      <c r="CZ476" s="50"/>
      <c r="DA476" s="50"/>
      <c r="DB476" s="50"/>
      <c r="DC476" s="50"/>
      <c r="DD476" s="50"/>
      <c r="DE476" s="50"/>
      <c r="DF476" s="50"/>
    </row>
    <row r="477" spans="2:110" x14ac:dyDescent="0.2">
      <c r="B477" s="173"/>
      <c r="D477" s="173"/>
      <c r="T477" s="50"/>
      <c r="U477" s="50"/>
      <c r="V477" s="50"/>
      <c r="W477" s="50"/>
      <c r="X477" s="50"/>
      <c r="Y477" s="50"/>
      <c r="Z477" s="149"/>
      <c r="AA477" s="238"/>
      <c r="AB477" s="50"/>
      <c r="AC477" s="50"/>
      <c r="AD477" s="50"/>
      <c r="AE477" s="50"/>
      <c r="AF477" s="50"/>
      <c r="AG477" s="50"/>
      <c r="AH477" s="50"/>
      <c r="AI477" s="50"/>
      <c r="AJ477" s="50"/>
      <c r="AK477" s="50"/>
      <c r="AL477" s="50"/>
      <c r="AM477" s="50"/>
      <c r="AN477" s="50"/>
      <c r="AO477" s="50"/>
      <c r="AP477" s="50"/>
      <c r="AQ477" s="50"/>
      <c r="AR477" s="50"/>
      <c r="AS477" s="50"/>
      <c r="AT477" s="50"/>
      <c r="AU477" s="50"/>
      <c r="AV477" s="50"/>
      <c r="AW477" s="50"/>
      <c r="AX477" s="50"/>
      <c r="AY477" s="50"/>
      <c r="AZ477" s="50"/>
      <c r="BA477" s="50"/>
      <c r="BB477" s="50"/>
      <c r="BC477" s="50"/>
      <c r="BD477" s="50"/>
      <c r="BE477" s="50"/>
      <c r="BF477" s="50"/>
      <c r="BG477" s="50"/>
      <c r="BH477" s="50"/>
      <c r="BI477" s="50"/>
      <c r="BJ477" s="50"/>
      <c r="BK477" s="50"/>
      <c r="BL477" s="50"/>
      <c r="BM477" s="50"/>
      <c r="BN477" s="50"/>
      <c r="BO477" s="50"/>
      <c r="BP477" s="50"/>
      <c r="BQ477" s="50"/>
      <c r="BR477" s="50"/>
      <c r="BS477" s="50"/>
      <c r="BT477" s="50"/>
      <c r="BU477" s="50"/>
      <c r="BV477" s="50"/>
      <c r="BW477" s="50"/>
      <c r="BX477" s="50"/>
      <c r="BY477" s="50"/>
      <c r="BZ477" s="50"/>
      <c r="CA477" s="50"/>
      <c r="CB477" s="50"/>
      <c r="CC477" s="50"/>
      <c r="CD477" s="50"/>
      <c r="CE477" s="50"/>
      <c r="CF477" s="50"/>
      <c r="CG477" s="50"/>
      <c r="CH477" s="50"/>
      <c r="CI477" s="50"/>
      <c r="CJ477" s="50"/>
      <c r="CK477" s="50"/>
      <c r="CL477" s="50"/>
      <c r="CM477" s="50"/>
      <c r="CN477" s="50"/>
      <c r="CO477" s="50"/>
      <c r="CP477" s="50"/>
      <c r="CQ477" s="50"/>
      <c r="CR477" s="50"/>
      <c r="CS477" s="50"/>
      <c r="CT477" s="50"/>
      <c r="CU477" s="50"/>
      <c r="CV477" s="50"/>
      <c r="CW477" s="50"/>
      <c r="CX477" s="50"/>
      <c r="CY477" s="50"/>
      <c r="CZ477" s="50"/>
      <c r="DA477" s="50"/>
      <c r="DB477" s="50"/>
      <c r="DC477" s="50"/>
      <c r="DD477" s="50"/>
      <c r="DE477" s="50"/>
      <c r="DF477" s="50"/>
    </row>
    <row r="478" spans="2:110" x14ac:dyDescent="0.2">
      <c r="B478" s="173"/>
      <c r="D478" s="173"/>
      <c r="T478" s="50"/>
      <c r="U478" s="50"/>
      <c r="V478" s="50"/>
      <c r="W478" s="50"/>
      <c r="X478" s="50"/>
      <c r="Y478" s="50"/>
      <c r="Z478" s="149"/>
      <c r="AA478" s="238"/>
      <c r="AB478" s="50"/>
      <c r="AC478" s="50"/>
      <c r="AD478" s="50"/>
      <c r="AE478" s="50"/>
      <c r="AF478" s="50"/>
      <c r="AG478" s="50"/>
      <c r="AH478" s="50"/>
      <c r="AI478" s="50"/>
      <c r="AJ478" s="50"/>
      <c r="AK478" s="50"/>
      <c r="AL478" s="50"/>
      <c r="AM478" s="50"/>
      <c r="AN478" s="50"/>
      <c r="AO478" s="50"/>
      <c r="AP478" s="50"/>
      <c r="AQ478" s="50"/>
      <c r="AR478" s="50"/>
      <c r="AS478" s="50"/>
      <c r="AT478" s="50"/>
      <c r="AU478" s="50"/>
      <c r="AV478" s="50"/>
      <c r="AW478" s="50"/>
      <c r="AX478" s="50"/>
      <c r="AY478" s="50"/>
      <c r="AZ478" s="50"/>
      <c r="BA478" s="50"/>
      <c r="BB478" s="50"/>
      <c r="BC478" s="50"/>
      <c r="BD478" s="50"/>
      <c r="BE478" s="50"/>
      <c r="BF478" s="50"/>
      <c r="BG478" s="50"/>
      <c r="BH478" s="50"/>
      <c r="BI478" s="50"/>
      <c r="BJ478" s="50"/>
      <c r="BK478" s="50"/>
      <c r="BL478" s="50"/>
      <c r="BM478" s="50"/>
      <c r="BN478" s="50"/>
      <c r="BO478" s="50"/>
      <c r="BP478" s="50"/>
      <c r="BQ478" s="50"/>
      <c r="BR478" s="50"/>
      <c r="BS478" s="50"/>
      <c r="BT478" s="50"/>
      <c r="BU478" s="50"/>
      <c r="BV478" s="50"/>
      <c r="BW478" s="50"/>
      <c r="BX478" s="50"/>
      <c r="BY478" s="50"/>
      <c r="BZ478" s="50"/>
      <c r="CA478" s="50"/>
      <c r="CB478" s="50"/>
      <c r="CC478" s="50"/>
      <c r="CD478" s="50"/>
      <c r="CE478" s="50"/>
      <c r="CF478" s="50"/>
      <c r="CG478" s="50"/>
      <c r="CH478" s="50"/>
      <c r="CI478" s="50"/>
      <c r="CJ478" s="50"/>
      <c r="CK478" s="50"/>
      <c r="CL478" s="50"/>
      <c r="CM478" s="50"/>
      <c r="CN478" s="50"/>
      <c r="CO478" s="50"/>
      <c r="CP478" s="50"/>
      <c r="CQ478" s="50"/>
      <c r="CR478" s="50"/>
      <c r="CS478" s="50"/>
      <c r="CT478" s="50"/>
      <c r="CU478" s="50"/>
      <c r="CV478" s="50"/>
      <c r="CW478" s="50"/>
      <c r="CX478" s="50"/>
      <c r="CY478" s="50"/>
      <c r="CZ478" s="50"/>
      <c r="DA478" s="50"/>
      <c r="DB478" s="50"/>
      <c r="DC478" s="50"/>
      <c r="DD478" s="50"/>
      <c r="DE478" s="50"/>
      <c r="DF478" s="50"/>
    </row>
    <row r="479" spans="2:110" x14ac:dyDescent="0.2">
      <c r="B479" s="173"/>
      <c r="D479" s="173"/>
      <c r="T479" s="50"/>
      <c r="U479" s="50"/>
      <c r="V479" s="50"/>
      <c r="W479" s="50"/>
      <c r="X479" s="50"/>
      <c r="Y479" s="50"/>
      <c r="Z479" s="149"/>
      <c r="AA479" s="238"/>
      <c r="AB479" s="50"/>
      <c r="AC479" s="50"/>
      <c r="AD479" s="50"/>
      <c r="AE479" s="50"/>
      <c r="AF479" s="50"/>
      <c r="AG479" s="50"/>
      <c r="AH479" s="50"/>
      <c r="AI479" s="50"/>
      <c r="AJ479" s="50"/>
      <c r="AK479" s="50"/>
      <c r="AL479" s="50"/>
      <c r="AM479" s="50"/>
      <c r="AN479" s="50"/>
      <c r="AO479" s="50"/>
      <c r="AP479" s="50"/>
      <c r="AQ479" s="50"/>
      <c r="AR479" s="50"/>
      <c r="AS479" s="50"/>
      <c r="AT479" s="50"/>
      <c r="AU479" s="50"/>
      <c r="AV479" s="50"/>
      <c r="AW479" s="50"/>
      <c r="AX479" s="50"/>
      <c r="AY479" s="50"/>
      <c r="AZ479" s="50"/>
      <c r="BA479" s="50"/>
      <c r="BB479" s="50"/>
      <c r="BC479" s="50"/>
      <c r="BD479" s="50"/>
      <c r="BE479" s="50"/>
      <c r="BF479" s="50"/>
      <c r="BG479" s="50"/>
      <c r="BH479" s="50"/>
      <c r="BI479" s="50"/>
      <c r="BJ479" s="50"/>
      <c r="BK479" s="50"/>
      <c r="BL479" s="50"/>
      <c r="BM479" s="50"/>
      <c r="BN479" s="50"/>
      <c r="BO479" s="50"/>
      <c r="BP479" s="50"/>
      <c r="BQ479" s="50"/>
      <c r="BR479" s="50"/>
      <c r="BS479" s="50"/>
      <c r="BT479" s="50"/>
      <c r="BU479" s="50"/>
      <c r="BV479" s="50"/>
      <c r="BW479" s="50"/>
      <c r="BX479" s="50"/>
      <c r="BY479" s="50"/>
      <c r="BZ479" s="50"/>
      <c r="CA479" s="50"/>
      <c r="CB479" s="50"/>
      <c r="CC479" s="50"/>
      <c r="CD479" s="50"/>
      <c r="CE479" s="50"/>
      <c r="CF479" s="50"/>
      <c r="CG479" s="50"/>
      <c r="CH479" s="50"/>
      <c r="CI479" s="50"/>
      <c r="CJ479" s="50"/>
      <c r="CK479" s="50"/>
      <c r="CL479" s="50"/>
      <c r="CM479" s="50"/>
      <c r="CN479" s="50"/>
      <c r="CO479" s="50"/>
      <c r="CP479" s="50"/>
      <c r="CQ479" s="50"/>
      <c r="CR479" s="50"/>
      <c r="CS479" s="50"/>
      <c r="CT479" s="50"/>
      <c r="CU479" s="50"/>
      <c r="CV479" s="50"/>
      <c r="CW479" s="50"/>
      <c r="CX479" s="50"/>
      <c r="CY479" s="50"/>
      <c r="CZ479" s="50"/>
      <c r="DA479" s="50"/>
      <c r="DB479" s="50"/>
      <c r="DC479" s="50"/>
      <c r="DD479" s="50"/>
      <c r="DE479" s="50"/>
      <c r="DF479" s="50"/>
    </row>
    <row r="480" spans="2:110" x14ac:dyDescent="0.2">
      <c r="B480" s="173"/>
      <c r="D480" s="173"/>
      <c r="T480" s="50"/>
      <c r="U480" s="50"/>
      <c r="V480" s="50"/>
      <c r="W480" s="50"/>
      <c r="X480" s="50"/>
      <c r="Y480" s="50"/>
      <c r="Z480" s="149"/>
      <c r="AA480" s="238"/>
      <c r="AB480" s="50"/>
      <c r="AC480" s="50"/>
      <c r="AD480" s="50"/>
      <c r="AE480" s="50"/>
      <c r="AF480" s="50"/>
      <c r="AG480" s="50"/>
      <c r="AH480" s="50"/>
      <c r="AI480" s="50"/>
      <c r="AJ480" s="50"/>
      <c r="AK480" s="50"/>
      <c r="AL480" s="50"/>
      <c r="AM480" s="50"/>
      <c r="AN480" s="50"/>
      <c r="AO480" s="50"/>
      <c r="AP480" s="50"/>
      <c r="AQ480" s="50"/>
      <c r="AR480" s="50"/>
      <c r="AS480" s="50"/>
      <c r="AT480" s="50"/>
      <c r="AU480" s="50"/>
      <c r="AV480" s="50"/>
      <c r="AW480" s="50"/>
      <c r="AX480" s="50"/>
      <c r="AY480" s="50"/>
      <c r="AZ480" s="50"/>
      <c r="BA480" s="50"/>
      <c r="BB480" s="50"/>
      <c r="BC480" s="50"/>
      <c r="BD480" s="50"/>
      <c r="BE480" s="50"/>
      <c r="BF480" s="50"/>
      <c r="BG480" s="50"/>
      <c r="BH480" s="50"/>
      <c r="BI480" s="50"/>
      <c r="BJ480" s="50"/>
      <c r="BK480" s="50"/>
      <c r="BL480" s="50"/>
      <c r="BM480" s="50"/>
      <c r="BN480" s="50"/>
      <c r="BO480" s="50"/>
      <c r="BP480" s="50"/>
      <c r="BQ480" s="50"/>
      <c r="BR480" s="50"/>
      <c r="BS480" s="50"/>
      <c r="BT480" s="50"/>
      <c r="BU480" s="50"/>
      <c r="BV480" s="50"/>
      <c r="BW480" s="50"/>
      <c r="BX480" s="50"/>
      <c r="BY480" s="50"/>
      <c r="BZ480" s="50"/>
      <c r="CA480" s="50"/>
      <c r="CB480" s="50"/>
      <c r="CC480" s="50"/>
      <c r="CD480" s="50"/>
      <c r="CE480" s="50"/>
      <c r="CF480" s="50"/>
      <c r="CG480" s="50"/>
      <c r="CH480" s="50"/>
      <c r="CI480" s="50"/>
      <c r="CJ480" s="50"/>
      <c r="CK480" s="50"/>
      <c r="CL480" s="50"/>
      <c r="CM480" s="50"/>
      <c r="CN480" s="50"/>
      <c r="CO480" s="50"/>
      <c r="CP480" s="50"/>
      <c r="CQ480" s="50"/>
      <c r="CR480" s="50"/>
      <c r="CS480" s="50"/>
      <c r="CT480" s="50"/>
      <c r="CU480" s="50"/>
      <c r="CV480" s="50"/>
      <c r="CW480" s="50"/>
      <c r="CX480" s="50"/>
      <c r="CY480" s="50"/>
      <c r="CZ480" s="50"/>
      <c r="DA480" s="50"/>
      <c r="DB480" s="50"/>
      <c r="DC480" s="50"/>
      <c r="DD480" s="50"/>
      <c r="DE480" s="50"/>
      <c r="DF480" s="50"/>
    </row>
    <row r="481" spans="2:110" x14ac:dyDescent="0.2">
      <c r="B481" s="173"/>
      <c r="D481" s="173"/>
      <c r="T481" s="50"/>
      <c r="U481" s="50"/>
      <c r="V481" s="50"/>
      <c r="W481" s="50"/>
      <c r="X481" s="50"/>
      <c r="Y481" s="50"/>
      <c r="Z481" s="149"/>
      <c r="AA481" s="238"/>
      <c r="AB481" s="50"/>
      <c r="AC481" s="50"/>
      <c r="AD481" s="50"/>
      <c r="AE481" s="50"/>
      <c r="AF481" s="50"/>
      <c r="AG481" s="50"/>
      <c r="AH481" s="50"/>
      <c r="AI481" s="50"/>
      <c r="AJ481" s="50"/>
      <c r="AK481" s="50"/>
      <c r="AL481" s="50"/>
      <c r="AM481" s="50"/>
      <c r="AN481" s="50"/>
      <c r="AO481" s="50"/>
      <c r="AP481" s="50"/>
      <c r="AQ481" s="50"/>
      <c r="AR481" s="50"/>
      <c r="AS481" s="50"/>
      <c r="AT481" s="50"/>
      <c r="AU481" s="50"/>
      <c r="AV481" s="50"/>
      <c r="AW481" s="50"/>
      <c r="AX481" s="50"/>
      <c r="AY481" s="50"/>
      <c r="AZ481" s="50"/>
      <c r="BA481" s="50"/>
      <c r="BB481" s="50"/>
      <c r="BC481" s="50"/>
      <c r="BD481" s="50"/>
      <c r="BE481" s="50"/>
      <c r="BF481" s="50"/>
      <c r="BG481" s="50"/>
      <c r="BH481" s="50"/>
      <c r="BI481" s="50"/>
      <c r="BJ481" s="50"/>
      <c r="BK481" s="50"/>
      <c r="BL481" s="50"/>
      <c r="BM481" s="50"/>
      <c r="BN481" s="50"/>
      <c r="BO481" s="50"/>
      <c r="BP481" s="50"/>
      <c r="BQ481" s="50"/>
      <c r="BR481" s="50"/>
      <c r="BS481" s="50"/>
      <c r="BT481" s="50"/>
      <c r="BU481" s="50"/>
      <c r="BV481" s="50"/>
      <c r="BW481" s="50"/>
      <c r="BX481" s="50"/>
      <c r="BY481" s="50"/>
      <c r="BZ481" s="50"/>
      <c r="CA481" s="50"/>
      <c r="CB481" s="50"/>
      <c r="CC481" s="50"/>
      <c r="CD481" s="50"/>
      <c r="CE481" s="50"/>
      <c r="CF481" s="50"/>
      <c r="CG481" s="50"/>
      <c r="CH481" s="50"/>
      <c r="CI481" s="50"/>
      <c r="CJ481" s="50"/>
      <c r="CK481" s="50"/>
      <c r="CL481" s="50"/>
      <c r="CM481" s="50"/>
      <c r="CN481" s="50"/>
      <c r="CO481" s="50"/>
      <c r="CP481" s="50"/>
      <c r="CQ481" s="50"/>
      <c r="CR481" s="50"/>
      <c r="CS481" s="50"/>
      <c r="CT481" s="50"/>
      <c r="CU481" s="50"/>
      <c r="CV481" s="50"/>
      <c r="CW481" s="50"/>
      <c r="CX481" s="50"/>
      <c r="CY481" s="50"/>
      <c r="CZ481" s="50"/>
      <c r="DA481" s="50"/>
      <c r="DB481" s="50"/>
      <c r="DC481" s="50"/>
      <c r="DD481" s="50"/>
      <c r="DE481" s="50"/>
      <c r="DF481" s="50"/>
    </row>
    <row r="482" spans="2:110" x14ac:dyDescent="0.2">
      <c r="B482" s="173"/>
      <c r="D482" s="173"/>
      <c r="T482" s="50"/>
      <c r="U482" s="50"/>
      <c r="V482" s="50"/>
      <c r="W482" s="50"/>
      <c r="X482" s="50"/>
      <c r="Y482" s="50"/>
      <c r="Z482" s="149"/>
      <c r="AA482" s="238"/>
      <c r="AB482" s="50"/>
      <c r="AC482" s="50"/>
      <c r="AD482" s="50"/>
      <c r="AE482" s="50"/>
      <c r="AF482" s="50"/>
      <c r="AG482" s="50"/>
      <c r="AH482" s="50"/>
      <c r="AI482" s="50"/>
      <c r="AJ482" s="50"/>
      <c r="AK482" s="50"/>
      <c r="AL482" s="50"/>
      <c r="AM482" s="50"/>
      <c r="AN482" s="50"/>
      <c r="AO482" s="50"/>
      <c r="AP482" s="50"/>
      <c r="AQ482" s="50"/>
      <c r="AR482" s="50"/>
      <c r="AS482" s="50"/>
      <c r="AT482" s="50"/>
      <c r="AU482" s="50"/>
      <c r="AV482" s="50"/>
      <c r="AW482" s="50"/>
      <c r="AX482" s="50"/>
      <c r="AY482" s="50"/>
      <c r="AZ482" s="50"/>
      <c r="BA482" s="50"/>
      <c r="BB482" s="50"/>
      <c r="BC482" s="50"/>
      <c r="BD482" s="50"/>
      <c r="BE482" s="50"/>
      <c r="BF482" s="50"/>
      <c r="BG482" s="50"/>
      <c r="BH482" s="50"/>
      <c r="BI482" s="50"/>
      <c r="BJ482" s="50"/>
      <c r="BK482" s="50"/>
      <c r="BL482" s="50"/>
      <c r="BM482" s="50"/>
      <c r="BN482" s="50"/>
      <c r="BO482" s="50"/>
      <c r="BP482" s="50"/>
      <c r="BQ482" s="50"/>
      <c r="BR482" s="50"/>
      <c r="BS482" s="50"/>
      <c r="BT482" s="50"/>
      <c r="BU482" s="50"/>
      <c r="BV482" s="50"/>
      <c r="BW482" s="50"/>
      <c r="BX482" s="50"/>
      <c r="BY482" s="50"/>
      <c r="BZ482" s="50"/>
      <c r="CA482" s="50"/>
      <c r="CB482" s="50"/>
      <c r="CC482" s="50"/>
      <c r="CD482" s="50"/>
      <c r="CE482" s="50"/>
      <c r="CF482" s="50"/>
      <c r="CG482" s="50"/>
      <c r="CH482" s="50"/>
      <c r="CI482" s="50"/>
      <c r="CJ482" s="50"/>
      <c r="CK482" s="50"/>
      <c r="CL482" s="50"/>
      <c r="CM482" s="50"/>
      <c r="CN482" s="50"/>
      <c r="CO482" s="50"/>
      <c r="CP482" s="50"/>
      <c r="CQ482" s="50"/>
      <c r="CR482" s="50"/>
      <c r="CS482" s="50"/>
      <c r="CT482" s="50"/>
      <c r="CU482" s="50"/>
      <c r="CV482" s="50"/>
      <c r="CW482" s="50"/>
      <c r="CX482" s="50"/>
      <c r="CY482" s="50"/>
      <c r="CZ482" s="50"/>
      <c r="DA482" s="50"/>
      <c r="DB482" s="50"/>
      <c r="DC482" s="50"/>
      <c r="DD482" s="50"/>
      <c r="DE482" s="50"/>
      <c r="DF482" s="50"/>
    </row>
    <row r="483" spans="2:110" x14ac:dyDescent="0.2">
      <c r="B483" s="173"/>
      <c r="D483" s="173"/>
      <c r="T483" s="50"/>
      <c r="U483" s="50"/>
      <c r="V483" s="50"/>
      <c r="W483" s="50"/>
      <c r="X483" s="50"/>
      <c r="Y483" s="50"/>
      <c r="Z483" s="149"/>
      <c r="AA483" s="238"/>
      <c r="AB483" s="50"/>
      <c r="AC483" s="50"/>
      <c r="AD483" s="50"/>
      <c r="AE483" s="50"/>
      <c r="AF483" s="50"/>
      <c r="AG483" s="50"/>
      <c r="AH483" s="50"/>
      <c r="AI483" s="50"/>
      <c r="AJ483" s="50"/>
      <c r="AK483" s="50"/>
      <c r="AL483" s="50"/>
      <c r="AM483" s="50"/>
      <c r="AN483" s="50"/>
      <c r="AO483" s="50"/>
      <c r="AP483" s="50"/>
      <c r="AQ483" s="50"/>
      <c r="AR483" s="50"/>
      <c r="AS483" s="50"/>
      <c r="AT483" s="50"/>
      <c r="AU483" s="50"/>
      <c r="AV483" s="50"/>
      <c r="AW483" s="50"/>
      <c r="AX483" s="50"/>
      <c r="AY483" s="50"/>
      <c r="AZ483" s="50"/>
      <c r="BA483" s="50"/>
      <c r="BB483" s="50"/>
      <c r="BC483" s="50"/>
      <c r="BD483" s="50"/>
      <c r="BE483" s="50"/>
      <c r="BF483" s="50"/>
      <c r="BG483" s="50"/>
      <c r="BH483" s="50"/>
      <c r="BI483" s="50"/>
      <c r="BJ483" s="50"/>
      <c r="BK483" s="50"/>
      <c r="BL483" s="50"/>
      <c r="BM483" s="50"/>
      <c r="BN483" s="50"/>
      <c r="BO483" s="50"/>
      <c r="BP483" s="50"/>
      <c r="BQ483" s="50"/>
      <c r="BR483" s="50"/>
      <c r="BS483" s="50"/>
      <c r="BT483" s="50"/>
      <c r="BU483" s="50"/>
      <c r="BV483" s="50"/>
      <c r="BW483" s="50"/>
      <c r="BX483" s="50"/>
      <c r="BY483" s="50"/>
      <c r="BZ483" s="50"/>
      <c r="CA483" s="50"/>
      <c r="CB483" s="50"/>
      <c r="CC483" s="50"/>
      <c r="CD483" s="50"/>
      <c r="CE483" s="50"/>
      <c r="CF483" s="50"/>
      <c r="CG483" s="50"/>
      <c r="CH483" s="50"/>
      <c r="CI483" s="50"/>
      <c r="CJ483" s="50"/>
      <c r="CK483" s="50"/>
      <c r="CL483" s="50"/>
      <c r="CM483" s="50"/>
      <c r="CN483" s="50"/>
      <c r="CO483" s="50"/>
      <c r="CP483" s="50"/>
      <c r="CQ483" s="50"/>
      <c r="CR483" s="50"/>
      <c r="CS483" s="50"/>
      <c r="CT483" s="50"/>
      <c r="CU483" s="50"/>
      <c r="CV483" s="50"/>
      <c r="CW483" s="50"/>
      <c r="CX483" s="50"/>
      <c r="CY483" s="50"/>
      <c r="CZ483" s="50"/>
      <c r="DA483" s="50"/>
      <c r="DB483" s="50"/>
      <c r="DC483" s="50"/>
      <c r="DD483" s="50"/>
      <c r="DE483" s="50"/>
      <c r="DF483" s="50"/>
    </row>
    <row r="484" spans="2:110" x14ac:dyDescent="0.2">
      <c r="B484" s="173"/>
      <c r="D484" s="173"/>
      <c r="T484" s="50"/>
      <c r="U484" s="50"/>
      <c r="V484" s="50"/>
      <c r="W484" s="50"/>
      <c r="X484" s="50"/>
      <c r="Y484" s="50"/>
      <c r="Z484" s="149"/>
      <c r="AA484" s="238"/>
      <c r="AB484" s="50"/>
      <c r="AC484" s="50"/>
      <c r="AD484" s="50"/>
      <c r="AE484" s="50"/>
      <c r="AF484" s="50"/>
      <c r="AG484" s="50"/>
      <c r="AH484" s="50"/>
      <c r="AI484" s="50"/>
      <c r="AJ484" s="50"/>
      <c r="AK484" s="50"/>
      <c r="AL484" s="50"/>
      <c r="AM484" s="50"/>
      <c r="AN484" s="50"/>
      <c r="AO484" s="50"/>
      <c r="AP484" s="50"/>
      <c r="AQ484" s="50"/>
      <c r="AR484" s="50"/>
      <c r="AS484" s="50"/>
      <c r="AT484" s="50"/>
      <c r="AU484" s="50"/>
      <c r="AV484" s="50"/>
      <c r="AW484" s="50"/>
      <c r="AX484" s="50"/>
      <c r="AY484" s="50"/>
      <c r="AZ484" s="50"/>
      <c r="BA484" s="50"/>
      <c r="BB484" s="50"/>
      <c r="BC484" s="50"/>
      <c r="BD484" s="50"/>
      <c r="BE484" s="50"/>
      <c r="BF484" s="50"/>
      <c r="BG484" s="50"/>
      <c r="BH484" s="50"/>
      <c r="BI484" s="50"/>
      <c r="BJ484" s="50"/>
      <c r="BK484" s="50"/>
      <c r="BL484" s="50"/>
      <c r="BM484" s="50"/>
      <c r="BN484" s="50"/>
      <c r="BO484" s="50"/>
      <c r="BP484" s="50"/>
      <c r="BQ484" s="50"/>
      <c r="BR484" s="50"/>
      <c r="BS484" s="50"/>
      <c r="BT484" s="50"/>
      <c r="BU484" s="50"/>
      <c r="BV484" s="50"/>
      <c r="BW484" s="50"/>
      <c r="BX484" s="50"/>
      <c r="BY484" s="50"/>
      <c r="BZ484" s="50"/>
      <c r="CA484" s="50"/>
      <c r="CB484" s="50"/>
      <c r="CC484" s="50"/>
      <c r="CD484" s="50"/>
      <c r="CE484" s="50"/>
      <c r="CF484" s="50"/>
      <c r="CG484" s="50"/>
      <c r="CH484" s="50"/>
      <c r="CI484" s="50"/>
      <c r="CJ484" s="50"/>
      <c r="CK484" s="50"/>
      <c r="CL484" s="50"/>
      <c r="CM484" s="50"/>
      <c r="CN484" s="50"/>
      <c r="CO484" s="50"/>
      <c r="CP484" s="50"/>
      <c r="CQ484" s="50"/>
      <c r="CR484" s="50"/>
      <c r="CS484" s="50"/>
      <c r="CT484" s="50"/>
      <c r="CU484" s="50"/>
      <c r="CV484" s="50"/>
      <c r="CW484" s="50"/>
      <c r="CX484" s="50"/>
      <c r="CY484" s="50"/>
      <c r="CZ484" s="50"/>
      <c r="DA484" s="50"/>
      <c r="DB484" s="50"/>
      <c r="DC484" s="50"/>
      <c r="DD484" s="50"/>
      <c r="DE484" s="50"/>
      <c r="DF484" s="50"/>
    </row>
    <row r="485" spans="2:110" x14ac:dyDescent="0.2">
      <c r="B485" s="173"/>
      <c r="D485" s="173"/>
      <c r="T485" s="50"/>
      <c r="U485" s="50"/>
      <c r="V485" s="50"/>
      <c r="W485" s="50"/>
      <c r="X485" s="50"/>
      <c r="Y485" s="50"/>
      <c r="Z485" s="149"/>
      <c r="AA485" s="238"/>
      <c r="AB485" s="50"/>
      <c r="AC485" s="50"/>
      <c r="AD485" s="50"/>
      <c r="AE485" s="50"/>
      <c r="AF485" s="50"/>
      <c r="AG485" s="50"/>
      <c r="AH485" s="50"/>
      <c r="AI485" s="50"/>
      <c r="AJ485" s="50"/>
      <c r="AK485" s="50"/>
      <c r="AL485" s="50"/>
      <c r="AM485" s="50"/>
      <c r="AN485" s="50"/>
      <c r="AO485" s="50"/>
      <c r="AP485" s="50"/>
      <c r="AQ485" s="50"/>
      <c r="AR485" s="50"/>
      <c r="AS485" s="50"/>
      <c r="AT485" s="50"/>
      <c r="AU485" s="50"/>
      <c r="AV485" s="50"/>
      <c r="AW485" s="50"/>
      <c r="AX485" s="50"/>
      <c r="AY485" s="50"/>
      <c r="AZ485" s="50"/>
      <c r="BA485" s="50"/>
      <c r="BB485" s="50"/>
      <c r="BC485" s="50"/>
      <c r="BD485" s="50"/>
      <c r="BE485" s="50"/>
      <c r="BF485" s="50"/>
      <c r="BG485" s="50"/>
      <c r="BH485" s="50"/>
      <c r="BI485" s="50"/>
      <c r="BJ485" s="50"/>
      <c r="BK485" s="50"/>
      <c r="BL485" s="50"/>
      <c r="BM485" s="50"/>
      <c r="BN485" s="50"/>
      <c r="BO485" s="50"/>
      <c r="BP485" s="50"/>
      <c r="BQ485" s="50"/>
      <c r="BR485" s="50"/>
      <c r="BS485" s="50"/>
      <c r="BT485" s="50"/>
      <c r="BU485" s="50"/>
      <c r="BV485" s="50"/>
      <c r="BW485" s="50"/>
      <c r="BX485" s="50"/>
      <c r="BY485" s="50"/>
      <c r="BZ485" s="50"/>
      <c r="CA485" s="50"/>
      <c r="CB485" s="50"/>
      <c r="CC485" s="50"/>
      <c r="CD485" s="50"/>
      <c r="CE485" s="50"/>
      <c r="CF485" s="50"/>
      <c r="CG485" s="50"/>
      <c r="CH485" s="50"/>
      <c r="CI485" s="50"/>
      <c r="CJ485" s="50"/>
      <c r="CK485" s="50"/>
      <c r="CL485" s="50"/>
      <c r="CM485" s="50"/>
      <c r="CN485" s="50"/>
      <c r="CO485" s="50"/>
      <c r="CP485" s="50"/>
      <c r="CQ485" s="50"/>
      <c r="CR485" s="50"/>
      <c r="CS485" s="50"/>
      <c r="CT485" s="50"/>
      <c r="CU485" s="50"/>
      <c r="CV485" s="50"/>
      <c r="CW485" s="50"/>
      <c r="CX485" s="50"/>
      <c r="CY485" s="50"/>
      <c r="CZ485" s="50"/>
      <c r="DA485" s="50"/>
      <c r="DB485" s="50"/>
      <c r="DC485" s="50"/>
      <c r="DD485" s="50"/>
      <c r="DE485" s="50"/>
      <c r="DF485" s="50"/>
    </row>
    <row r="486" spans="2:110" x14ac:dyDescent="0.2">
      <c r="B486" s="173"/>
      <c r="D486" s="173"/>
      <c r="T486" s="50"/>
      <c r="U486" s="50"/>
      <c r="V486" s="50"/>
      <c r="W486" s="50"/>
      <c r="X486" s="50"/>
      <c r="Y486" s="50"/>
      <c r="Z486" s="149"/>
      <c r="AA486" s="238"/>
      <c r="AB486" s="50"/>
      <c r="AC486" s="50"/>
      <c r="AD486" s="50"/>
      <c r="AE486" s="50"/>
      <c r="AF486" s="50"/>
      <c r="AG486" s="50"/>
      <c r="AH486" s="50"/>
      <c r="AI486" s="50"/>
      <c r="AJ486" s="50"/>
      <c r="AK486" s="50"/>
      <c r="AL486" s="50"/>
      <c r="AM486" s="50"/>
      <c r="AN486" s="50"/>
      <c r="AO486" s="50"/>
      <c r="AP486" s="50"/>
      <c r="AQ486" s="50"/>
      <c r="AR486" s="50"/>
      <c r="AS486" s="50"/>
      <c r="AT486" s="50"/>
      <c r="AU486" s="50"/>
      <c r="AV486" s="50"/>
      <c r="AW486" s="50"/>
      <c r="AX486" s="50"/>
      <c r="AY486" s="50"/>
      <c r="AZ486" s="50"/>
      <c r="BA486" s="50"/>
      <c r="BB486" s="50"/>
      <c r="BC486" s="50"/>
      <c r="BD486" s="50"/>
      <c r="BE486" s="50"/>
      <c r="BF486" s="50"/>
      <c r="BG486" s="50"/>
      <c r="BH486" s="50"/>
      <c r="BI486" s="50"/>
      <c r="BJ486" s="50"/>
      <c r="BK486" s="50"/>
      <c r="BL486" s="50"/>
      <c r="BM486" s="50"/>
      <c r="BN486" s="50"/>
      <c r="BO486" s="50"/>
      <c r="BP486" s="50"/>
      <c r="BQ486" s="50"/>
      <c r="BR486" s="50"/>
      <c r="BS486" s="50"/>
      <c r="BT486" s="50"/>
      <c r="BU486" s="50"/>
      <c r="BV486" s="50"/>
      <c r="BW486" s="50"/>
      <c r="BX486" s="50"/>
      <c r="BY486" s="50"/>
      <c r="BZ486" s="50"/>
      <c r="CA486" s="50"/>
      <c r="CB486" s="50"/>
      <c r="CC486" s="50"/>
      <c r="CD486" s="50"/>
      <c r="CE486" s="50"/>
      <c r="CF486" s="50"/>
      <c r="CG486" s="50"/>
      <c r="CH486" s="50"/>
      <c r="CI486" s="50"/>
      <c r="CJ486" s="50"/>
      <c r="CK486" s="50"/>
      <c r="CL486" s="50"/>
      <c r="CM486" s="50"/>
      <c r="CN486" s="50"/>
      <c r="CO486" s="50"/>
      <c r="CP486" s="50"/>
      <c r="CQ486" s="50"/>
      <c r="CR486" s="50"/>
      <c r="CS486" s="50"/>
      <c r="CT486" s="50"/>
      <c r="CU486" s="50"/>
      <c r="CV486" s="50"/>
      <c r="CW486" s="50"/>
      <c r="CX486" s="50"/>
      <c r="CY486" s="50"/>
      <c r="CZ486" s="50"/>
      <c r="DA486" s="50"/>
      <c r="DB486" s="50"/>
      <c r="DC486" s="50"/>
      <c r="DD486" s="50"/>
      <c r="DE486" s="50"/>
      <c r="DF486" s="50"/>
    </row>
    <row r="487" spans="2:110" x14ac:dyDescent="0.2">
      <c r="B487" s="173"/>
      <c r="D487" s="173"/>
      <c r="T487" s="50"/>
      <c r="U487" s="50"/>
      <c r="V487" s="50"/>
      <c r="W487" s="50"/>
      <c r="X487" s="50"/>
      <c r="Y487" s="50"/>
      <c r="Z487" s="149"/>
      <c r="AA487" s="238"/>
      <c r="AB487" s="50"/>
      <c r="AC487" s="50"/>
      <c r="AD487" s="50"/>
      <c r="AE487" s="50"/>
      <c r="AF487" s="50"/>
      <c r="AG487" s="50"/>
      <c r="AH487" s="50"/>
      <c r="AI487" s="50"/>
      <c r="AJ487" s="50"/>
      <c r="AK487" s="50"/>
      <c r="AL487" s="50"/>
      <c r="AM487" s="50"/>
      <c r="AN487" s="50"/>
      <c r="AO487" s="50"/>
      <c r="AP487" s="50"/>
      <c r="AQ487" s="50"/>
      <c r="AR487" s="50"/>
      <c r="AS487" s="50"/>
      <c r="AT487" s="50"/>
      <c r="AU487" s="50"/>
      <c r="AV487" s="50"/>
      <c r="AW487" s="50"/>
      <c r="AX487" s="50"/>
      <c r="AY487" s="50"/>
      <c r="AZ487" s="50"/>
      <c r="BA487" s="50"/>
      <c r="BB487" s="50"/>
      <c r="BC487" s="50"/>
      <c r="BD487" s="50"/>
      <c r="BE487" s="50"/>
      <c r="BF487" s="50"/>
      <c r="BG487" s="50"/>
      <c r="BH487" s="50"/>
      <c r="BI487" s="50"/>
      <c r="BJ487" s="50"/>
      <c r="BK487" s="50"/>
      <c r="BL487" s="50"/>
      <c r="BM487" s="50"/>
      <c r="BN487" s="50"/>
      <c r="BO487" s="50"/>
      <c r="BP487" s="50"/>
      <c r="BQ487" s="50"/>
      <c r="BR487" s="50"/>
      <c r="BS487" s="50"/>
      <c r="BT487" s="50"/>
      <c r="BU487" s="50"/>
      <c r="BV487" s="50"/>
      <c r="BW487" s="50"/>
      <c r="BX487" s="50"/>
      <c r="BY487" s="50"/>
      <c r="BZ487" s="50"/>
      <c r="CA487" s="50"/>
      <c r="CB487" s="50"/>
      <c r="CC487" s="50"/>
      <c r="CD487" s="50"/>
      <c r="CE487" s="50"/>
      <c r="CF487" s="50"/>
      <c r="CG487" s="50"/>
      <c r="CH487" s="50"/>
      <c r="CI487" s="50"/>
      <c r="CJ487" s="50"/>
      <c r="CK487" s="50"/>
      <c r="CL487" s="50"/>
      <c r="CM487" s="50"/>
      <c r="CN487" s="50"/>
      <c r="CO487" s="50"/>
      <c r="CP487" s="50"/>
      <c r="CQ487" s="50"/>
      <c r="CR487" s="50"/>
      <c r="CS487" s="50"/>
      <c r="CT487" s="50"/>
      <c r="CU487" s="50"/>
      <c r="CV487" s="50"/>
      <c r="CW487" s="50"/>
      <c r="CX487" s="50"/>
      <c r="CY487" s="50"/>
      <c r="CZ487" s="50"/>
      <c r="DA487" s="50"/>
      <c r="DB487" s="50"/>
      <c r="DC487" s="50"/>
      <c r="DD487" s="50"/>
      <c r="DE487" s="50"/>
      <c r="DF487" s="50"/>
    </row>
    <row r="488" spans="2:110" x14ac:dyDescent="0.2">
      <c r="B488" s="173"/>
      <c r="D488" s="173"/>
      <c r="T488" s="50"/>
      <c r="U488" s="50"/>
      <c r="V488" s="50"/>
      <c r="W488" s="50"/>
      <c r="X488" s="50"/>
      <c r="Y488" s="50"/>
      <c r="Z488" s="149"/>
      <c r="AA488" s="238"/>
      <c r="AB488" s="50"/>
      <c r="AC488" s="50"/>
      <c r="AD488" s="50"/>
      <c r="AE488" s="50"/>
      <c r="AF488" s="50"/>
      <c r="AG488" s="50"/>
      <c r="AH488" s="50"/>
      <c r="AI488" s="50"/>
      <c r="AJ488" s="50"/>
      <c r="AK488" s="50"/>
      <c r="AL488" s="50"/>
      <c r="AM488" s="50"/>
      <c r="AN488" s="50"/>
      <c r="AO488" s="50"/>
      <c r="AP488" s="50"/>
      <c r="AQ488" s="50"/>
      <c r="AR488" s="50"/>
      <c r="AS488" s="50"/>
      <c r="AT488" s="50"/>
      <c r="AU488" s="50"/>
      <c r="AV488" s="50"/>
      <c r="AW488" s="50"/>
      <c r="AX488" s="50"/>
      <c r="AY488" s="50"/>
      <c r="AZ488" s="50"/>
      <c r="BA488" s="50"/>
      <c r="BB488" s="50"/>
      <c r="BC488" s="50"/>
      <c r="BD488" s="50"/>
      <c r="BE488" s="50"/>
      <c r="BF488" s="50"/>
      <c r="BG488" s="50"/>
      <c r="BH488" s="50"/>
      <c r="BI488" s="50"/>
      <c r="BJ488" s="50"/>
      <c r="BK488" s="50"/>
      <c r="BL488" s="50"/>
      <c r="BM488" s="50"/>
      <c r="BN488" s="50"/>
      <c r="BO488" s="50"/>
      <c r="BP488" s="50"/>
      <c r="BQ488" s="50"/>
      <c r="BR488" s="50"/>
      <c r="BS488" s="50"/>
      <c r="BT488" s="50"/>
      <c r="BU488" s="50"/>
      <c r="BV488" s="50"/>
      <c r="BW488" s="50"/>
      <c r="BX488" s="50"/>
      <c r="BY488" s="50"/>
      <c r="BZ488" s="50"/>
      <c r="CA488" s="50"/>
      <c r="CB488" s="50"/>
      <c r="CC488" s="50"/>
      <c r="CD488" s="50"/>
      <c r="CE488" s="50"/>
      <c r="CF488" s="50"/>
      <c r="CG488" s="50"/>
      <c r="CH488" s="50"/>
      <c r="CI488" s="50"/>
      <c r="CJ488" s="50"/>
      <c r="CK488" s="50"/>
      <c r="CL488" s="50"/>
      <c r="CM488" s="50"/>
      <c r="CN488" s="50"/>
      <c r="CO488" s="50"/>
      <c r="CP488" s="50"/>
      <c r="CQ488" s="50"/>
      <c r="CR488" s="50"/>
      <c r="CS488" s="50"/>
      <c r="CT488" s="50"/>
      <c r="CU488" s="50"/>
      <c r="CV488" s="50"/>
      <c r="CW488" s="50"/>
      <c r="CX488" s="50"/>
      <c r="CY488" s="50"/>
      <c r="CZ488" s="50"/>
      <c r="DA488" s="50"/>
      <c r="DB488" s="50"/>
      <c r="DC488" s="50"/>
      <c r="DD488" s="50"/>
      <c r="DE488" s="50"/>
      <c r="DF488" s="50"/>
    </row>
    <row r="489" spans="2:110" x14ac:dyDescent="0.2">
      <c r="B489" s="173"/>
      <c r="D489" s="173"/>
      <c r="T489" s="50"/>
      <c r="U489" s="50"/>
      <c r="V489" s="50"/>
      <c r="W489" s="50"/>
      <c r="X489" s="50"/>
      <c r="Y489" s="50"/>
      <c r="Z489" s="149"/>
      <c r="AA489" s="238"/>
      <c r="AB489" s="50"/>
      <c r="AC489" s="50"/>
      <c r="AD489" s="50"/>
      <c r="AE489" s="50"/>
      <c r="AF489" s="50"/>
      <c r="AG489" s="50"/>
      <c r="AH489" s="50"/>
      <c r="AI489" s="50"/>
      <c r="AJ489" s="50"/>
      <c r="AK489" s="50"/>
      <c r="AL489" s="50"/>
      <c r="AM489" s="50"/>
      <c r="AN489" s="50"/>
      <c r="AO489" s="50"/>
      <c r="AP489" s="50"/>
      <c r="AQ489" s="50"/>
      <c r="AR489" s="50"/>
      <c r="AS489" s="50"/>
      <c r="AT489" s="50"/>
      <c r="AU489" s="50"/>
      <c r="AV489" s="50"/>
      <c r="AW489" s="50"/>
      <c r="AX489" s="50"/>
      <c r="AY489" s="50"/>
      <c r="AZ489" s="50"/>
      <c r="BA489" s="50"/>
      <c r="BB489" s="50"/>
      <c r="BC489" s="50"/>
      <c r="BD489" s="50"/>
      <c r="BE489" s="50"/>
      <c r="BF489" s="50"/>
      <c r="BG489" s="50"/>
      <c r="BH489" s="50"/>
      <c r="BI489" s="50"/>
      <c r="BJ489" s="50"/>
      <c r="BK489" s="50"/>
      <c r="BL489" s="50"/>
      <c r="BM489" s="50"/>
      <c r="BN489" s="50"/>
      <c r="BO489" s="50"/>
      <c r="BP489" s="50"/>
      <c r="BQ489" s="50"/>
      <c r="BR489" s="50"/>
      <c r="BS489" s="50"/>
      <c r="BT489" s="50"/>
      <c r="BU489" s="50"/>
      <c r="BV489" s="50"/>
      <c r="BW489" s="50"/>
      <c r="BX489" s="50"/>
      <c r="BY489" s="50"/>
      <c r="BZ489" s="50"/>
      <c r="CA489" s="50"/>
      <c r="CB489" s="50"/>
      <c r="CC489" s="50"/>
      <c r="CD489" s="50"/>
      <c r="CE489" s="50"/>
      <c r="CF489" s="50"/>
      <c r="CG489" s="50"/>
      <c r="CH489" s="50"/>
      <c r="CI489" s="50"/>
      <c r="CJ489" s="50"/>
      <c r="CK489" s="50"/>
      <c r="CL489" s="50"/>
      <c r="CM489" s="50"/>
      <c r="CN489" s="50"/>
      <c r="CO489" s="50"/>
      <c r="CP489" s="50"/>
      <c r="CQ489" s="50"/>
      <c r="CR489" s="50"/>
      <c r="CS489" s="50"/>
      <c r="CT489" s="50"/>
      <c r="CU489" s="50"/>
      <c r="CV489" s="50"/>
      <c r="CW489" s="50"/>
      <c r="CX489" s="50"/>
      <c r="CY489" s="50"/>
      <c r="CZ489" s="50"/>
      <c r="DA489" s="50"/>
      <c r="DB489" s="50"/>
      <c r="DC489" s="50"/>
      <c r="DD489" s="50"/>
      <c r="DE489" s="50"/>
      <c r="DF489" s="50"/>
    </row>
    <row r="490" spans="2:110" x14ac:dyDescent="0.2">
      <c r="B490" s="173"/>
      <c r="D490" s="173"/>
      <c r="T490" s="50"/>
      <c r="U490" s="50"/>
      <c r="V490" s="50"/>
      <c r="W490" s="50"/>
      <c r="X490" s="50"/>
      <c r="Y490" s="50"/>
      <c r="Z490" s="149"/>
      <c r="AA490" s="238"/>
      <c r="AB490" s="50"/>
      <c r="AC490" s="50"/>
      <c r="AD490" s="50"/>
      <c r="AE490" s="50"/>
      <c r="AF490" s="50"/>
      <c r="AG490" s="50"/>
      <c r="AH490" s="50"/>
      <c r="AI490" s="50"/>
      <c r="AJ490" s="50"/>
      <c r="AK490" s="50"/>
      <c r="AL490" s="50"/>
      <c r="AM490" s="50"/>
      <c r="AN490" s="50"/>
      <c r="AO490" s="50"/>
      <c r="AP490" s="50"/>
      <c r="AQ490" s="50"/>
      <c r="AR490" s="50"/>
      <c r="AS490" s="50"/>
      <c r="AT490" s="50"/>
      <c r="AU490" s="50"/>
      <c r="AV490" s="50"/>
      <c r="AW490" s="50"/>
      <c r="AX490" s="50"/>
      <c r="AY490" s="50"/>
      <c r="AZ490" s="50"/>
      <c r="BA490" s="50"/>
      <c r="BB490" s="50"/>
      <c r="BC490" s="50"/>
      <c r="BD490" s="50"/>
      <c r="BE490" s="50"/>
      <c r="BF490" s="50"/>
      <c r="BG490" s="50"/>
      <c r="BH490" s="50"/>
      <c r="BI490" s="50"/>
      <c r="BJ490" s="50"/>
      <c r="BK490" s="50"/>
      <c r="BL490" s="50"/>
      <c r="BM490" s="50"/>
      <c r="BN490" s="50"/>
      <c r="BO490" s="50"/>
      <c r="BP490" s="50"/>
      <c r="BQ490" s="50"/>
      <c r="BR490" s="50"/>
      <c r="BS490" s="50"/>
      <c r="BT490" s="50"/>
      <c r="BU490" s="50"/>
      <c r="BV490" s="50"/>
      <c r="BW490" s="50"/>
      <c r="BX490" s="50"/>
      <c r="BY490" s="50"/>
      <c r="BZ490" s="50"/>
      <c r="CA490" s="50"/>
      <c r="CB490" s="50"/>
      <c r="CC490" s="50"/>
      <c r="CD490" s="50"/>
      <c r="CE490" s="50"/>
      <c r="CF490" s="50"/>
      <c r="CG490" s="50"/>
      <c r="CH490" s="50"/>
      <c r="CI490" s="50"/>
      <c r="CJ490" s="50"/>
      <c r="CK490" s="50"/>
      <c r="CL490" s="50"/>
      <c r="CM490" s="50"/>
      <c r="CN490" s="50"/>
      <c r="CO490" s="50"/>
      <c r="CP490" s="50"/>
      <c r="CQ490" s="50"/>
      <c r="CR490" s="50"/>
      <c r="CS490" s="50"/>
      <c r="CT490" s="50"/>
      <c r="CU490" s="50"/>
      <c r="CV490" s="50"/>
      <c r="CW490" s="50"/>
      <c r="CX490" s="50"/>
      <c r="CY490" s="50"/>
      <c r="CZ490" s="50"/>
      <c r="DA490" s="50"/>
      <c r="DB490" s="50"/>
      <c r="DC490" s="50"/>
      <c r="DD490" s="50"/>
      <c r="DE490" s="50"/>
      <c r="DF490" s="50"/>
    </row>
    <row r="491" spans="2:110" x14ac:dyDescent="0.2">
      <c r="B491" s="173"/>
      <c r="D491" s="173"/>
      <c r="T491" s="50"/>
      <c r="U491" s="50"/>
      <c r="V491" s="50"/>
      <c r="W491" s="50"/>
      <c r="X491" s="50"/>
      <c r="Y491" s="50"/>
      <c r="Z491" s="149"/>
      <c r="AA491" s="238"/>
      <c r="AB491" s="50"/>
      <c r="AC491" s="50"/>
      <c r="AD491" s="50"/>
      <c r="AE491" s="50"/>
      <c r="AF491" s="50"/>
      <c r="AG491" s="50"/>
      <c r="AH491" s="50"/>
      <c r="AI491" s="50"/>
      <c r="AJ491" s="50"/>
      <c r="AK491" s="50"/>
      <c r="AL491" s="50"/>
      <c r="AM491" s="50"/>
      <c r="AN491" s="50"/>
      <c r="AO491" s="50"/>
      <c r="AP491" s="50"/>
      <c r="AQ491" s="50"/>
      <c r="AR491" s="50"/>
      <c r="AS491" s="50"/>
      <c r="AT491" s="50"/>
      <c r="AU491" s="50"/>
      <c r="AV491" s="50"/>
      <c r="AW491" s="50"/>
      <c r="AX491" s="50"/>
      <c r="AY491" s="50"/>
      <c r="AZ491" s="50"/>
      <c r="BA491" s="50"/>
      <c r="BB491" s="50"/>
      <c r="BC491" s="50"/>
      <c r="BD491" s="50"/>
      <c r="BE491" s="50"/>
      <c r="BF491" s="50"/>
      <c r="BG491" s="50"/>
      <c r="BH491" s="50"/>
      <c r="BI491" s="50"/>
      <c r="BJ491" s="50"/>
      <c r="BK491" s="50"/>
      <c r="BL491" s="50"/>
      <c r="BM491" s="50"/>
      <c r="BN491" s="50"/>
      <c r="BO491" s="50"/>
      <c r="BP491" s="50"/>
      <c r="BQ491" s="50"/>
      <c r="BR491" s="50"/>
      <c r="BS491" s="50"/>
      <c r="BT491" s="50"/>
      <c r="BU491" s="50"/>
      <c r="BV491" s="50"/>
      <c r="BW491" s="50"/>
      <c r="BX491" s="50"/>
      <c r="BY491" s="50"/>
      <c r="BZ491" s="50"/>
      <c r="CA491" s="50"/>
      <c r="CB491" s="50"/>
      <c r="CC491" s="50"/>
      <c r="CD491" s="50"/>
      <c r="CE491" s="50"/>
      <c r="CF491" s="50"/>
      <c r="CG491" s="50"/>
      <c r="CH491" s="50"/>
      <c r="CI491" s="50"/>
      <c r="CJ491" s="50"/>
      <c r="CK491" s="50"/>
      <c r="CL491" s="50"/>
      <c r="CM491" s="50"/>
      <c r="CN491" s="50"/>
      <c r="CO491" s="50"/>
      <c r="CP491" s="50"/>
      <c r="CQ491" s="50"/>
      <c r="CR491" s="50"/>
      <c r="CS491" s="50"/>
      <c r="CT491" s="50"/>
      <c r="CU491" s="50"/>
      <c r="CV491" s="50"/>
      <c r="CW491" s="50"/>
      <c r="CX491" s="50"/>
      <c r="CY491" s="50"/>
      <c r="CZ491" s="50"/>
      <c r="DA491" s="50"/>
      <c r="DB491" s="50"/>
      <c r="DC491" s="50"/>
      <c r="DD491" s="50"/>
      <c r="DE491" s="50"/>
      <c r="DF491" s="50"/>
    </row>
    <row r="492" spans="2:110" x14ac:dyDescent="0.2">
      <c r="B492" s="173"/>
      <c r="D492" s="173"/>
      <c r="T492" s="50"/>
      <c r="U492" s="50"/>
      <c r="V492" s="50"/>
      <c r="W492" s="50"/>
      <c r="X492" s="50"/>
      <c r="Y492" s="50"/>
      <c r="Z492" s="149"/>
      <c r="AA492" s="238"/>
      <c r="AB492" s="50"/>
      <c r="AC492" s="50"/>
      <c r="AD492" s="50"/>
      <c r="AE492" s="50"/>
      <c r="AF492" s="50"/>
      <c r="AG492" s="50"/>
      <c r="AH492" s="50"/>
      <c r="AI492" s="50"/>
      <c r="AJ492" s="50"/>
      <c r="AK492" s="50"/>
      <c r="AL492" s="50"/>
      <c r="AM492" s="50"/>
      <c r="AN492" s="50"/>
      <c r="AO492" s="50"/>
      <c r="AP492" s="50"/>
      <c r="AQ492" s="50"/>
      <c r="AR492" s="50"/>
      <c r="AS492" s="50"/>
      <c r="AT492" s="50"/>
      <c r="AU492" s="50"/>
      <c r="AV492" s="50"/>
      <c r="AW492" s="50"/>
      <c r="AX492" s="50"/>
      <c r="AY492" s="50"/>
      <c r="AZ492" s="50"/>
      <c r="BA492" s="50"/>
      <c r="BB492" s="50"/>
      <c r="BC492" s="50"/>
      <c r="BD492" s="50"/>
      <c r="BE492" s="50"/>
      <c r="BF492" s="50"/>
      <c r="BG492" s="50"/>
      <c r="BH492" s="50"/>
      <c r="BI492" s="50"/>
      <c r="BJ492" s="50"/>
      <c r="BK492" s="50"/>
      <c r="BL492" s="50"/>
      <c r="BM492" s="50"/>
      <c r="BN492" s="50"/>
      <c r="BO492" s="50"/>
      <c r="BP492" s="50"/>
      <c r="BQ492" s="50"/>
      <c r="BR492" s="50"/>
      <c r="BS492" s="50"/>
      <c r="BT492" s="50"/>
      <c r="BU492" s="50"/>
      <c r="BV492" s="50"/>
      <c r="BW492" s="50"/>
      <c r="BX492" s="50"/>
      <c r="BY492" s="50"/>
      <c r="BZ492" s="50"/>
      <c r="CA492" s="50"/>
      <c r="CB492" s="50"/>
      <c r="CC492" s="50"/>
      <c r="CD492" s="50"/>
      <c r="CE492" s="50"/>
      <c r="CF492" s="50"/>
      <c r="CG492" s="50"/>
      <c r="CH492" s="50"/>
      <c r="CI492" s="50"/>
      <c r="CJ492" s="50"/>
      <c r="CK492" s="50"/>
      <c r="CL492" s="50"/>
      <c r="CM492" s="50"/>
      <c r="CN492" s="50"/>
      <c r="CO492" s="50"/>
      <c r="CP492" s="50"/>
      <c r="CQ492" s="50"/>
      <c r="CR492" s="50"/>
      <c r="CS492" s="50"/>
      <c r="CT492" s="50"/>
      <c r="CU492" s="50"/>
      <c r="CV492" s="50"/>
      <c r="CW492" s="50"/>
      <c r="CX492" s="50"/>
      <c r="CY492" s="50"/>
      <c r="CZ492" s="50"/>
      <c r="DA492" s="50"/>
      <c r="DB492" s="50"/>
      <c r="DC492" s="50"/>
      <c r="DD492" s="50"/>
      <c r="DE492" s="50"/>
      <c r="DF492" s="50"/>
    </row>
    <row r="493" spans="2:110" x14ac:dyDescent="0.2">
      <c r="B493" s="173"/>
      <c r="D493" s="173"/>
      <c r="T493" s="50"/>
      <c r="U493" s="50"/>
      <c r="V493" s="50"/>
      <c r="W493" s="50"/>
      <c r="X493" s="50"/>
      <c r="Y493" s="50"/>
      <c r="Z493" s="149"/>
      <c r="AA493" s="238"/>
      <c r="AB493" s="50"/>
      <c r="AC493" s="50"/>
      <c r="AD493" s="50"/>
      <c r="AE493" s="50"/>
      <c r="AF493" s="50"/>
      <c r="AG493" s="50"/>
      <c r="AH493" s="50"/>
      <c r="AI493" s="50"/>
      <c r="AJ493" s="50"/>
      <c r="AK493" s="50"/>
      <c r="AL493" s="50"/>
      <c r="AM493" s="50"/>
      <c r="AN493" s="50"/>
      <c r="AO493" s="50"/>
      <c r="AP493" s="50"/>
      <c r="AQ493" s="50"/>
      <c r="AR493" s="50"/>
      <c r="AS493" s="50"/>
      <c r="AT493" s="50"/>
      <c r="AU493" s="50"/>
      <c r="AV493" s="50"/>
      <c r="AW493" s="50"/>
      <c r="AX493" s="50"/>
      <c r="AY493" s="50"/>
      <c r="AZ493" s="50"/>
      <c r="BA493" s="50"/>
      <c r="BB493" s="50"/>
      <c r="BC493" s="50"/>
      <c r="BD493" s="50"/>
      <c r="BE493" s="50"/>
      <c r="BF493" s="50"/>
      <c r="BG493" s="50"/>
      <c r="BH493" s="50"/>
      <c r="BI493" s="50"/>
      <c r="BJ493" s="50"/>
      <c r="BK493" s="50"/>
      <c r="BL493" s="50"/>
      <c r="BM493" s="50"/>
      <c r="BN493" s="50"/>
      <c r="BO493" s="50"/>
      <c r="BP493" s="50"/>
      <c r="BQ493" s="50"/>
      <c r="BR493" s="50"/>
      <c r="BS493" s="50"/>
      <c r="BT493" s="50"/>
      <c r="BU493" s="50"/>
      <c r="BV493" s="50"/>
      <c r="BW493" s="50"/>
      <c r="BX493" s="50"/>
      <c r="BY493" s="50"/>
      <c r="BZ493" s="50"/>
      <c r="CA493" s="50"/>
      <c r="CB493" s="50"/>
      <c r="CC493" s="50"/>
      <c r="CD493" s="50"/>
      <c r="CE493" s="50"/>
      <c r="CF493" s="50"/>
      <c r="CG493" s="50"/>
      <c r="CH493" s="50"/>
      <c r="CI493" s="50"/>
      <c r="CJ493" s="50"/>
      <c r="CK493" s="50"/>
      <c r="CL493" s="50"/>
      <c r="CM493" s="50"/>
      <c r="CN493" s="50"/>
      <c r="CO493" s="50"/>
      <c r="CP493" s="50"/>
      <c r="CQ493" s="50"/>
      <c r="CR493" s="50"/>
      <c r="CS493" s="50"/>
      <c r="CT493" s="50"/>
      <c r="CU493" s="50"/>
      <c r="CV493" s="50"/>
      <c r="CW493" s="50"/>
      <c r="CX493" s="50"/>
      <c r="CY493" s="50"/>
      <c r="CZ493" s="50"/>
      <c r="DA493" s="50"/>
      <c r="DB493" s="50"/>
      <c r="DC493" s="50"/>
      <c r="DD493" s="50"/>
      <c r="DE493" s="50"/>
      <c r="DF493" s="50"/>
    </row>
    <row r="494" spans="2:110" x14ac:dyDescent="0.2">
      <c r="B494" s="173"/>
      <c r="D494" s="173"/>
      <c r="T494" s="50"/>
      <c r="U494" s="50"/>
      <c r="V494" s="50"/>
      <c r="W494" s="50"/>
      <c r="X494" s="50"/>
      <c r="Y494" s="50"/>
      <c r="Z494" s="149"/>
      <c r="AA494" s="238"/>
      <c r="AB494" s="50"/>
      <c r="AC494" s="50"/>
      <c r="AD494" s="50"/>
      <c r="AE494" s="50"/>
      <c r="AF494" s="50"/>
      <c r="AG494" s="50"/>
      <c r="AH494" s="50"/>
      <c r="AI494" s="50"/>
      <c r="AJ494" s="50"/>
      <c r="AK494" s="50"/>
      <c r="AL494" s="50"/>
      <c r="AM494" s="50"/>
      <c r="AN494" s="50"/>
      <c r="AO494" s="50"/>
      <c r="AP494" s="50"/>
      <c r="AQ494" s="50"/>
      <c r="AR494" s="50"/>
      <c r="AS494" s="50"/>
      <c r="AT494" s="50"/>
      <c r="AU494" s="50"/>
      <c r="AV494" s="50"/>
      <c r="AW494" s="50"/>
      <c r="AX494" s="50"/>
      <c r="AY494" s="50"/>
      <c r="AZ494" s="50"/>
      <c r="BA494" s="50"/>
      <c r="BB494" s="50"/>
      <c r="BC494" s="50"/>
      <c r="BD494" s="50"/>
      <c r="BE494" s="50"/>
      <c r="BF494" s="50"/>
      <c r="BG494" s="50"/>
      <c r="BH494" s="50"/>
      <c r="BI494" s="50"/>
      <c r="BJ494" s="50"/>
      <c r="BK494" s="50"/>
      <c r="BL494" s="50"/>
      <c r="BM494" s="50"/>
      <c r="BN494" s="50"/>
      <c r="BO494" s="50"/>
      <c r="BP494" s="50"/>
      <c r="BQ494" s="50"/>
      <c r="BR494" s="50"/>
      <c r="BS494" s="50"/>
      <c r="BT494" s="50"/>
      <c r="BU494" s="50"/>
      <c r="BV494" s="50"/>
      <c r="BW494" s="50"/>
      <c r="BX494" s="50"/>
      <c r="BY494" s="50"/>
      <c r="BZ494" s="50"/>
      <c r="CA494" s="50"/>
      <c r="CB494" s="50"/>
      <c r="CC494" s="50"/>
      <c r="CD494" s="50"/>
      <c r="CE494" s="50"/>
      <c r="CF494" s="50"/>
      <c r="CG494" s="50"/>
      <c r="CH494" s="50"/>
      <c r="CI494" s="50"/>
      <c r="CJ494" s="50"/>
      <c r="CK494" s="50"/>
      <c r="CL494" s="50"/>
      <c r="CM494" s="50"/>
      <c r="CN494" s="50"/>
      <c r="CO494" s="50"/>
      <c r="CP494" s="50"/>
      <c r="CQ494" s="50"/>
      <c r="CR494" s="50"/>
      <c r="CS494" s="50"/>
      <c r="CT494" s="50"/>
      <c r="CU494" s="50"/>
      <c r="CV494" s="50"/>
      <c r="CW494" s="50"/>
      <c r="CX494" s="50"/>
      <c r="CY494" s="50"/>
      <c r="CZ494" s="50"/>
      <c r="DA494" s="50"/>
      <c r="DB494" s="50"/>
      <c r="DC494" s="50"/>
      <c r="DD494" s="50"/>
      <c r="DE494" s="50"/>
      <c r="DF494" s="50"/>
    </row>
    <row r="495" spans="2:110" x14ac:dyDescent="0.2">
      <c r="B495" s="173"/>
      <c r="D495" s="173"/>
      <c r="T495" s="50"/>
      <c r="U495" s="50"/>
      <c r="V495" s="50"/>
      <c r="W495" s="50"/>
      <c r="X495" s="50"/>
      <c r="Y495" s="50"/>
      <c r="Z495" s="149"/>
      <c r="AA495" s="238"/>
      <c r="AB495" s="50"/>
      <c r="AC495" s="50"/>
      <c r="AD495" s="50"/>
      <c r="AE495" s="50"/>
      <c r="AF495" s="50"/>
      <c r="AG495" s="50"/>
      <c r="AH495" s="50"/>
      <c r="AI495" s="50"/>
      <c r="AJ495" s="50"/>
      <c r="AK495" s="50"/>
      <c r="AL495" s="50"/>
      <c r="AM495" s="50"/>
      <c r="AN495" s="50"/>
      <c r="AO495" s="50"/>
      <c r="AP495" s="50"/>
      <c r="AQ495" s="50"/>
      <c r="AR495" s="50"/>
      <c r="AS495" s="50"/>
      <c r="AT495" s="50"/>
      <c r="AU495" s="50"/>
      <c r="AV495" s="50"/>
      <c r="AW495" s="50"/>
      <c r="AX495" s="50"/>
      <c r="AY495" s="50"/>
      <c r="AZ495" s="50"/>
      <c r="BA495" s="50"/>
      <c r="BB495" s="50"/>
      <c r="BC495" s="50"/>
      <c r="BD495" s="50"/>
      <c r="BE495" s="50"/>
      <c r="BF495" s="50"/>
      <c r="BG495" s="50"/>
      <c r="BH495" s="50"/>
      <c r="BI495" s="50"/>
      <c r="BJ495" s="50"/>
      <c r="BK495" s="50"/>
      <c r="BL495" s="50"/>
      <c r="BM495" s="50"/>
      <c r="BN495" s="50"/>
      <c r="BO495" s="50"/>
      <c r="BP495" s="50"/>
      <c r="BQ495" s="50"/>
      <c r="BR495" s="50"/>
      <c r="BS495" s="50"/>
      <c r="BT495" s="50"/>
      <c r="BU495" s="50"/>
      <c r="BV495" s="50"/>
      <c r="BW495" s="50"/>
      <c r="BX495" s="50"/>
      <c r="BY495" s="50"/>
      <c r="BZ495" s="50"/>
      <c r="CA495" s="50"/>
      <c r="CB495" s="50"/>
      <c r="CC495" s="50"/>
      <c r="CD495" s="50"/>
      <c r="CE495" s="50"/>
      <c r="CF495" s="50"/>
      <c r="CG495" s="50"/>
      <c r="CH495" s="50"/>
      <c r="CI495" s="50"/>
      <c r="CJ495" s="50"/>
      <c r="CK495" s="50"/>
      <c r="CL495" s="50"/>
      <c r="CM495" s="50"/>
      <c r="CN495" s="50"/>
      <c r="CO495" s="50"/>
      <c r="CP495" s="50"/>
      <c r="CQ495" s="50"/>
      <c r="CR495" s="50"/>
      <c r="CS495" s="50"/>
      <c r="CT495" s="50"/>
      <c r="CU495" s="50"/>
      <c r="CV495" s="50"/>
      <c r="CW495" s="50"/>
      <c r="CX495" s="50"/>
      <c r="CY495" s="50"/>
      <c r="CZ495" s="50"/>
      <c r="DA495" s="50"/>
      <c r="DB495" s="50"/>
      <c r="DC495" s="50"/>
      <c r="DD495" s="50"/>
      <c r="DE495" s="50"/>
      <c r="DF495" s="50"/>
    </row>
    <row r="496" spans="2:110" x14ac:dyDescent="0.2">
      <c r="B496" s="173"/>
      <c r="D496" s="173"/>
      <c r="T496" s="50"/>
      <c r="U496" s="50"/>
      <c r="V496" s="50"/>
      <c r="W496" s="50"/>
      <c r="X496" s="50"/>
      <c r="Y496" s="50"/>
      <c r="Z496" s="149"/>
      <c r="AA496" s="238"/>
      <c r="AB496" s="50"/>
      <c r="AC496" s="50"/>
      <c r="AD496" s="50"/>
      <c r="AE496" s="50"/>
      <c r="AF496" s="50"/>
      <c r="AG496" s="50"/>
      <c r="AH496" s="50"/>
      <c r="AI496" s="50"/>
      <c r="AJ496" s="50"/>
      <c r="AK496" s="50"/>
      <c r="AL496" s="50"/>
      <c r="AM496" s="50"/>
      <c r="AN496" s="50"/>
      <c r="AO496" s="50"/>
      <c r="AP496" s="50"/>
      <c r="AQ496" s="50"/>
      <c r="AR496" s="50"/>
      <c r="AS496" s="50"/>
      <c r="AT496" s="50"/>
      <c r="AU496" s="50"/>
      <c r="AV496" s="50"/>
      <c r="AW496" s="50"/>
      <c r="AX496" s="50"/>
      <c r="AY496" s="50"/>
      <c r="AZ496" s="50"/>
      <c r="BA496" s="50"/>
      <c r="BB496" s="50"/>
      <c r="BC496" s="50"/>
      <c r="BD496" s="50"/>
      <c r="BE496" s="50"/>
      <c r="BF496" s="50"/>
      <c r="BG496" s="50"/>
      <c r="BH496" s="50"/>
      <c r="BI496" s="50"/>
      <c r="BJ496" s="50"/>
      <c r="BK496" s="50"/>
      <c r="BL496" s="50"/>
      <c r="BM496" s="50"/>
      <c r="BN496" s="50"/>
      <c r="BO496" s="50"/>
      <c r="BP496" s="50"/>
      <c r="BQ496" s="50"/>
      <c r="BR496" s="50"/>
      <c r="BS496" s="50"/>
      <c r="BT496" s="50"/>
      <c r="BU496" s="50"/>
      <c r="BV496" s="50"/>
      <c r="BW496" s="50"/>
      <c r="BX496" s="50"/>
      <c r="BY496" s="50"/>
      <c r="BZ496" s="50"/>
      <c r="CA496" s="50"/>
      <c r="CB496" s="50"/>
      <c r="CC496" s="50"/>
      <c r="CD496" s="50"/>
      <c r="CE496" s="50"/>
      <c r="CF496" s="50"/>
      <c r="CG496" s="50"/>
      <c r="CH496" s="50"/>
      <c r="CI496" s="50"/>
      <c r="CJ496" s="50"/>
      <c r="CK496" s="50"/>
      <c r="CL496" s="50"/>
      <c r="CM496" s="50"/>
      <c r="CN496" s="50"/>
      <c r="CO496" s="50"/>
      <c r="CP496" s="50"/>
      <c r="CQ496" s="50"/>
      <c r="CR496" s="50"/>
      <c r="CS496" s="50"/>
      <c r="CT496" s="50"/>
      <c r="CU496" s="50"/>
      <c r="CV496" s="50"/>
      <c r="CW496" s="50"/>
      <c r="CX496" s="50"/>
      <c r="CY496" s="50"/>
      <c r="CZ496" s="50"/>
      <c r="DA496" s="50"/>
      <c r="DB496" s="50"/>
      <c r="DC496" s="50"/>
      <c r="DD496" s="50"/>
      <c r="DE496" s="50"/>
      <c r="DF496" s="50"/>
    </row>
    <row r="497" spans="2:110" x14ac:dyDescent="0.2">
      <c r="B497" s="173"/>
      <c r="D497" s="173"/>
      <c r="T497" s="50"/>
      <c r="U497" s="50"/>
      <c r="V497" s="50"/>
      <c r="W497" s="50"/>
      <c r="X497" s="50"/>
      <c r="Y497" s="50"/>
      <c r="Z497" s="149"/>
      <c r="AA497" s="238"/>
      <c r="AB497" s="50"/>
      <c r="AC497" s="50"/>
      <c r="AD497" s="50"/>
      <c r="AE497" s="50"/>
      <c r="AF497" s="50"/>
      <c r="AG497" s="50"/>
      <c r="AH497" s="50"/>
      <c r="AI497" s="50"/>
      <c r="AJ497" s="50"/>
      <c r="AK497" s="50"/>
      <c r="AL497" s="50"/>
      <c r="AM497" s="50"/>
      <c r="AN497" s="50"/>
      <c r="AO497" s="50"/>
      <c r="AP497" s="50"/>
      <c r="AQ497" s="50"/>
      <c r="AR497" s="50"/>
      <c r="AS497" s="50"/>
      <c r="AT497" s="50"/>
      <c r="AU497" s="50"/>
      <c r="AV497" s="50"/>
      <c r="AW497" s="50"/>
      <c r="AX497" s="50"/>
      <c r="AY497" s="50"/>
      <c r="AZ497" s="50"/>
      <c r="BA497" s="50"/>
      <c r="BB497" s="50"/>
      <c r="BC497" s="50"/>
      <c r="BD497" s="50"/>
      <c r="BE497" s="50"/>
      <c r="BF497" s="50"/>
      <c r="BG497" s="50"/>
      <c r="BH497" s="50"/>
      <c r="BI497" s="50"/>
      <c r="BJ497" s="50"/>
      <c r="BK497" s="50"/>
      <c r="BL497" s="50"/>
      <c r="BM497" s="50"/>
      <c r="BN497" s="50"/>
      <c r="BO497" s="50"/>
      <c r="BP497" s="50"/>
      <c r="BQ497" s="50"/>
      <c r="BR497" s="50"/>
      <c r="BS497" s="50"/>
      <c r="BT497" s="50"/>
      <c r="BU497" s="50"/>
      <c r="BV497" s="50"/>
      <c r="BW497" s="50"/>
      <c r="BX497" s="50"/>
      <c r="BY497" s="50"/>
      <c r="BZ497" s="50"/>
      <c r="CA497" s="50"/>
      <c r="CB497" s="50"/>
      <c r="CC497" s="50"/>
      <c r="CD497" s="50"/>
      <c r="CE497" s="50"/>
      <c r="CF497" s="50"/>
      <c r="CG497" s="50"/>
      <c r="CH497" s="50"/>
      <c r="CI497" s="50"/>
      <c r="CJ497" s="50"/>
      <c r="CK497" s="50"/>
      <c r="CL497" s="50"/>
      <c r="CM497" s="50"/>
      <c r="CN497" s="50"/>
      <c r="CO497" s="50"/>
      <c r="CP497" s="50"/>
      <c r="CQ497" s="50"/>
      <c r="CR497" s="50"/>
      <c r="CS497" s="50"/>
      <c r="CT497" s="50"/>
      <c r="CU497" s="50"/>
      <c r="CV497" s="50"/>
      <c r="CW497" s="50"/>
      <c r="CX497" s="50"/>
      <c r="CY497" s="50"/>
      <c r="CZ497" s="50"/>
      <c r="DA497" s="50"/>
      <c r="DB497" s="50"/>
      <c r="DC497" s="50"/>
      <c r="DD497" s="50"/>
      <c r="DE497" s="50"/>
      <c r="DF497" s="50"/>
    </row>
    <row r="498" spans="2:110" x14ac:dyDescent="0.2">
      <c r="B498" s="173"/>
      <c r="D498" s="173"/>
      <c r="T498" s="50"/>
      <c r="U498" s="50"/>
      <c r="V498" s="50"/>
      <c r="W498" s="50"/>
      <c r="X498" s="50"/>
      <c r="Y498" s="50"/>
      <c r="Z498" s="149"/>
      <c r="AA498" s="238"/>
      <c r="AB498" s="50"/>
      <c r="AC498" s="50"/>
      <c r="AD498" s="50"/>
      <c r="AE498" s="50"/>
      <c r="AF498" s="50"/>
      <c r="AG498" s="50"/>
      <c r="AH498" s="50"/>
      <c r="AI498" s="50"/>
      <c r="AJ498" s="50"/>
      <c r="AK498" s="50"/>
      <c r="AL498" s="50"/>
      <c r="AM498" s="50"/>
      <c r="AN498" s="50"/>
      <c r="AO498" s="50"/>
      <c r="AP498" s="50"/>
      <c r="AQ498" s="50"/>
      <c r="AR498" s="50"/>
      <c r="AS498" s="50"/>
      <c r="AT498" s="50"/>
      <c r="AU498" s="50"/>
      <c r="AV498" s="50"/>
      <c r="AW498" s="50"/>
      <c r="AX498" s="50"/>
      <c r="AY498" s="50"/>
      <c r="AZ498" s="50"/>
      <c r="BA498" s="50"/>
      <c r="BB498" s="50"/>
      <c r="BC498" s="50"/>
      <c r="BD498" s="50"/>
      <c r="BE498" s="50"/>
      <c r="BF498" s="50"/>
      <c r="BG498" s="50"/>
      <c r="BH498" s="50"/>
      <c r="BI498" s="50"/>
      <c r="BJ498" s="50"/>
      <c r="BK498" s="50"/>
      <c r="BL498" s="50"/>
      <c r="BM498" s="50"/>
      <c r="BN498" s="50"/>
      <c r="BO498" s="50"/>
      <c r="BP498" s="50"/>
      <c r="BQ498" s="50"/>
      <c r="BR498" s="50"/>
      <c r="BS498" s="50"/>
      <c r="BT498" s="50"/>
      <c r="BU498" s="50"/>
      <c r="BV498" s="50"/>
      <c r="BW498" s="50"/>
      <c r="BX498" s="50"/>
      <c r="BY498" s="50"/>
      <c r="BZ498" s="50"/>
      <c r="CA498" s="50"/>
      <c r="CB498" s="50"/>
      <c r="CC498" s="50"/>
      <c r="CD498" s="50"/>
      <c r="CE498" s="50"/>
      <c r="CF498" s="50"/>
      <c r="CG498" s="50"/>
      <c r="CH498" s="50"/>
      <c r="CI498" s="50"/>
      <c r="CJ498" s="50"/>
      <c r="CK498" s="50"/>
      <c r="CL498" s="50"/>
      <c r="CM498" s="50"/>
      <c r="CN498" s="50"/>
      <c r="CO498" s="50"/>
      <c r="CP498" s="50"/>
      <c r="CQ498" s="50"/>
      <c r="CR498" s="50"/>
      <c r="CS498" s="50"/>
      <c r="CT498" s="50"/>
      <c r="CU498" s="50"/>
      <c r="CV498" s="50"/>
      <c r="CW498" s="50"/>
      <c r="CX498" s="50"/>
      <c r="CY498" s="50"/>
      <c r="CZ498" s="50"/>
      <c r="DA498" s="50"/>
      <c r="DB498" s="50"/>
      <c r="DC498" s="50"/>
      <c r="DD498" s="50"/>
      <c r="DE498" s="50"/>
      <c r="DF498" s="50"/>
    </row>
    <row r="499" spans="2:110" x14ac:dyDescent="0.2">
      <c r="B499" s="173"/>
      <c r="D499" s="173"/>
      <c r="T499" s="50"/>
      <c r="U499" s="50"/>
      <c r="V499" s="50"/>
      <c r="W499" s="50"/>
      <c r="X499" s="50"/>
      <c r="Y499" s="50"/>
      <c r="Z499" s="149"/>
      <c r="AA499" s="238"/>
      <c r="AB499" s="50"/>
      <c r="AC499" s="50"/>
      <c r="AD499" s="50"/>
      <c r="AE499" s="50"/>
      <c r="AF499" s="50"/>
      <c r="AG499" s="50"/>
      <c r="AH499" s="50"/>
      <c r="AI499" s="50"/>
      <c r="AJ499" s="50"/>
      <c r="AK499" s="50"/>
      <c r="AL499" s="50"/>
      <c r="AM499" s="50"/>
      <c r="AN499" s="50"/>
      <c r="AO499" s="50"/>
      <c r="AP499" s="50"/>
      <c r="AQ499" s="50"/>
      <c r="AR499" s="50"/>
      <c r="AS499" s="50"/>
      <c r="AT499" s="50"/>
      <c r="AU499" s="50"/>
      <c r="AV499" s="50"/>
      <c r="AW499" s="50"/>
      <c r="AX499" s="50"/>
      <c r="AY499" s="50"/>
      <c r="AZ499" s="50"/>
      <c r="BA499" s="50"/>
      <c r="BB499" s="50"/>
      <c r="BC499" s="50"/>
      <c r="BD499" s="50"/>
      <c r="BE499" s="50"/>
      <c r="BF499" s="50"/>
      <c r="BG499" s="50"/>
      <c r="BH499" s="50"/>
      <c r="BI499" s="50"/>
      <c r="BJ499" s="50"/>
      <c r="BK499" s="50"/>
      <c r="BL499" s="50"/>
      <c r="BM499" s="50"/>
      <c r="BN499" s="50"/>
      <c r="BO499" s="50"/>
      <c r="BP499" s="50"/>
      <c r="BQ499" s="50"/>
      <c r="BR499" s="50"/>
      <c r="BS499" s="50"/>
      <c r="BT499" s="50"/>
      <c r="BU499" s="50"/>
      <c r="BV499" s="50"/>
      <c r="BW499" s="50"/>
      <c r="BX499" s="50"/>
      <c r="BY499" s="50"/>
      <c r="BZ499" s="50"/>
      <c r="CA499" s="50"/>
      <c r="CB499" s="50"/>
      <c r="CC499" s="50"/>
      <c r="CD499" s="50"/>
      <c r="CE499" s="50"/>
      <c r="CF499" s="50"/>
      <c r="CG499" s="50"/>
      <c r="CH499" s="50"/>
      <c r="CI499" s="50"/>
      <c r="CJ499" s="50"/>
      <c r="CK499" s="50"/>
      <c r="CL499" s="50"/>
      <c r="CM499" s="50"/>
      <c r="CN499" s="50"/>
      <c r="CO499" s="50"/>
      <c r="CP499" s="50"/>
      <c r="CQ499" s="50"/>
      <c r="CR499" s="50"/>
      <c r="CS499" s="50"/>
      <c r="CT499" s="50"/>
      <c r="CU499" s="50"/>
      <c r="CV499" s="50"/>
      <c r="CW499" s="50"/>
      <c r="CX499" s="50"/>
      <c r="CY499" s="50"/>
      <c r="CZ499" s="50"/>
      <c r="DA499" s="50"/>
      <c r="DB499" s="50"/>
      <c r="DC499" s="50"/>
      <c r="DD499" s="50"/>
      <c r="DE499" s="50"/>
      <c r="DF499" s="50"/>
    </row>
    <row r="500" spans="2:110" x14ac:dyDescent="0.2">
      <c r="B500" s="173"/>
      <c r="D500" s="173"/>
      <c r="T500" s="50"/>
      <c r="U500" s="50"/>
      <c r="V500" s="50"/>
      <c r="W500" s="50"/>
      <c r="X500" s="50"/>
      <c r="Y500" s="50"/>
      <c r="Z500" s="149"/>
      <c r="AA500" s="238"/>
      <c r="AB500" s="50"/>
      <c r="AC500" s="50"/>
      <c r="AD500" s="50"/>
      <c r="AE500" s="50"/>
      <c r="AF500" s="50"/>
      <c r="AG500" s="50"/>
      <c r="AH500" s="50"/>
      <c r="AI500" s="50"/>
      <c r="AJ500" s="50"/>
      <c r="AK500" s="50"/>
      <c r="AL500" s="50"/>
      <c r="AM500" s="50"/>
      <c r="AN500" s="50"/>
      <c r="AO500" s="50"/>
      <c r="AP500" s="50"/>
      <c r="AQ500" s="50"/>
      <c r="AR500" s="50"/>
      <c r="AS500" s="50"/>
      <c r="AT500" s="50"/>
      <c r="AU500" s="50"/>
      <c r="AV500" s="50"/>
      <c r="AW500" s="50"/>
      <c r="AX500" s="50"/>
      <c r="AY500" s="50"/>
      <c r="AZ500" s="50"/>
      <c r="BA500" s="50"/>
      <c r="BB500" s="50"/>
      <c r="BC500" s="50"/>
      <c r="BD500" s="50"/>
      <c r="BE500" s="50"/>
      <c r="BF500" s="50"/>
      <c r="BG500" s="50"/>
      <c r="BH500" s="50"/>
      <c r="BI500" s="50"/>
      <c r="BJ500" s="50"/>
      <c r="BK500" s="50"/>
      <c r="BL500" s="50"/>
      <c r="BM500" s="50"/>
      <c r="BN500" s="50"/>
      <c r="BO500" s="50"/>
      <c r="BP500" s="50"/>
      <c r="BQ500" s="50"/>
      <c r="BR500" s="50"/>
      <c r="BS500" s="50"/>
      <c r="BT500" s="50"/>
      <c r="BU500" s="50"/>
      <c r="BV500" s="50"/>
      <c r="BW500" s="50"/>
      <c r="BX500" s="50"/>
      <c r="BY500" s="50"/>
      <c r="BZ500" s="50"/>
      <c r="CA500" s="50"/>
      <c r="CB500" s="50"/>
      <c r="CC500" s="50"/>
      <c r="CD500" s="50"/>
      <c r="CE500" s="50"/>
      <c r="CF500" s="50"/>
      <c r="CG500" s="50"/>
      <c r="CH500" s="50"/>
      <c r="CI500" s="50"/>
      <c r="CJ500" s="50"/>
      <c r="CK500" s="50"/>
      <c r="CL500" s="50"/>
      <c r="CM500" s="50"/>
      <c r="CN500" s="50"/>
      <c r="CO500" s="50"/>
      <c r="CP500" s="50"/>
      <c r="CQ500" s="50"/>
      <c r="CR500" s="50"/>
      <c r="CS500" s="50"/>
      <c r="CT500" s="50"/>
      <c r="CU500" s="50"/>
      <c r="CV500" s="50"/>
      <c r="CW500" s="50"/>
      <c r="CX500" s="50"/>
      <c r="CY500" s="50"/>
      <c r="CZ500" s="50"/>
      <c r="DA500" s="50"/>
      <c r="DB500" s="50"/>
      <c r="DC500" s="50"/>
      <c r="DD500" s="50"/>
      <c r="DE500" s="50"/>
      <c r="DF500" s="50"/>
    </row>
    <row r="501" spans="2:110" x14ac:dyDescent="0.2">
      <c r="B501" s="173"/>
      <c r="D501" s="173"/>
      <c r="T501" s="50"/>
      <c r="U501" s="50"/>
      <c r="V501" s="50"/>
      <c r="W501" s="50"/>
      <c r="X501" s="50"/>
      <c r="Y501" s="50"/>
      <c r="Z501" s="149"/>
      <c r="AA501" s="238"/>
      <c r="AB501" s="50"/>
      <c r="AC501" s="50"/>
      <c r="AD501" s="50"/>
      <c r="AE501" s="50"/>
      <c r="AF501" s="50"/>
      <c r="AG501" s="50"/>
      <c r="AH501" s="50"/>
      <c r="AI501" s="50"/>
      <c r="AJ501" s="50"/>
      <c r="AK501" s="50"/>
      <c r="AL501" s="50"/>
      <c r="AM501" s="50"/>
      <c r="AN501" s="50"/>
      <c r="AO501" s="50"/>
      <c r="AP501" s="50"/>
      <c r="AQ501" s="50"/>
      <c r="AR501" s="50"/>
      <c r="AS501" s="50"/>
      <c r="AT501" s="50"/>
      <c r="AU501" s="50"/>
      <c r="AV501" s="50"/>
      <c r="AW501" s="50"/>
      <c r="AX501" s="50"/>
      <c r="AY501" s="50"/>
      <c r="AZ501" s="50"/>
      <c r="BA501" s="50"/>
      <c r="BB501" s="50"/>
      <c r="BC501" s="50"/>
      <c r="BD501" s="50"/>
      <c r="BE501" s="50"/>
      <c r="BF501" s="50"/>
      <c r="BG501" s="50"/>
      <c r="BH501" s="50"/>
      <c r="BI501" s="50"/>
      <c r="BJ501" s="50"/>
      <c r="BK501" s="50"/>
      <c r="BL501" s="50"/>
      <c r="BM501" s="50"/>
      <c r="BN501" s="50"/>
      <c r="BO501" s="50"/>
      <c r="BP501" s="50"/>
      <c r="BQ501" s="50"/>
      <c r="BR501" s="50"/>
      <c r="BS501" s="50"/>
      <c r="BT501" s="50"/>
      <c r="BU501" s="50"/>
      <c r="BV501" s="50"/>
      <c r="BW501" s="50"/>
      <c r="BX501" s="50"/>
      <c r="BY501" s="50"/>
      <c r="BZ501" s="50"/>
      <c r="CA501" s="50"/>
      <c r="CB501" s="50"/>
      <c r="CC501" s="50"/>
      <c r="CD501" s="50"/>
      <c r="CE501" s="50"/>
      <c r="CF501" s="50"/>
      <c r="CG501" s="50"/>
      <c r="CH501" s="50"/>
      <c r="CI501" s="50"/>
      <c r="CJ501" s="50"/>
      <c r="CK501" s="50"/>
      <c r="CL501" s="50"/>
      <c r="CM501" s="50"/>
      <c r="CN501" s="50"/>
      <c r="CO501" s="50"/>
      <c r="CP501" s="50"/>
      <c r="CQ501" s="50"/>
      <c r="CR501" s="50"/>
      <c r="CS501" s="50"/>
      <c r="CT501" s="50"/>
      <c r="CU501" s="50"/>
      <c r="CV501" s="50"/>
      <c r="CW501" s="50"/>
      <c r="CX501" s="50"/>
      <c r="CY501" s="50"/>
      <c r="CZ501" s="50"/>
      <c r="DA501" s="50"/>
      <c r="DB501" s="50"/>
      <c r="DC501" s="50"/>
      <c r="DD501" s="50"/>
      <c r="DE501" s="50"/>
      <c r="DF501" s="50"/>
    </row>
    <row r="502" spans="2:110" x14ac:dyDescent="0.2">
      <c r="B502" s="173"/>
      <c r="D502" s="173"/>
      <c r="T502" s="50"/>
      <c r="U502" s="50"/>
      <c r="V502" s="50"/>
      <c r="W502" s="50"/>
      <c r="X502" s="50"/>
      <c r="Y502" s="50"/>
      <c r="Z502" s="149"/>
      <c r="AA502" s="238"/>
      <c r="AB502" s="50"/>
      <c r="AC502" s="50"/>
      <c r="AD502" s="50"/>
      <c r="AE502" s="50"/>
      <c r="AF502" s="50"/>
      <c r="AG502" s="50"/>
      <c r="AH502" s="50"/>
      <c r="AI502" s="50"/>
      <c r="AJ502" s="50"/>
      <c r="AK502" s="50"/>
      <c r="AL502" s="50"/>
      <c r="AM502" s="50"/>
      <c r="AN502" s="50"/>
      <c r="AO502" s="50"/>
      <c r="AP502" s="50"/>
      <c r="AQ502" s="50"/>
      <c r="AR502" s="50"/>
      <c r="AS502" s="50"/>
      <c r="AT502" s="50"/>
      <c r="AU502" s="50"/>
      <c r="AV502" s="50"/>
      <c r="AW502" s="50"/>
      <c r="AX502" s="50"/>
      <c r="AY502" s="50"/>
      <c r="AZ502" s="50"/>
      <c r="BA502" s="50"/>
      <c r="BB502" s="50"/>
      <c r="BC502" s="50"/>
      <c r="BD502" s="50"/>
      <c r="BE502" s="50"/>
      <c r="BF502" s="50"/>
      <c r="BG502" s="50"/>
      <c r="BH502" s="50"/>
      <c r="BI502" s="50"/>
      <c r="BJ502" s="50"/>
      <c r="BK502" s="50"/>
      <c r="BL502" s="50"/>
      <c r="BM502" s="50"/>
      <c r="BN502" s="50"/>
      <c r="BO502" s="50"/>
      <c r="BP502" s="50"/>
      <c r="BQ502" s="50"/>
      <c r="BR502" s="50"/>
      <c r="BS502" s="50"/>
      <c r="BT502" s="50"/>
      <c r="BU502" s="50"/>
      <c r="BV502" s="50"/>
      <c r="BW502" s="50"/>
      <c r="BX502" s="50"/>
      <c r="BY502" s="50"/>
      <c r="BZ502" s="50"/>
      <c r="CA502" s="50"/>
      <c r="CB502" s="50"/>
      <c r="CC502" s="50"/>
      <c r="CD502" s="50"/>
      <c r="CE502" s="50"/>
      <c r="CF502" s="50"/>
      <c r="CG502" s="50"/>
      <c r="CH502" s="50"/>
      <c r="CI502" s="50"/>
      <c r="CJ502" s="50"/>
      <c r="CK502" s="50"/>
      <c r="CL502" s="50"/>
      <c r="CM502" s="50"/>
      <c r="CN502" s="50"/>
      <c r="CO502" s="50"/>
      <c r="CP502" s="50"/>
      <c r="CQ502" s="50"/>
      <c r="CR502" s="50"/>
      <c r="CS502" s="50"/>
      <c r="CT502" s="50"/>
      <c r="CU502" s="50"/>
      <c r="CV502" s="50"/>
      <c r="CW502" s="50"/>
      <c r="CX502" s="50"/>
      <c r="CY502" s="50"/>
      <c r="CZ502" s="50"/>
      <c r="DA502" s="50"/>
      <c r="DB502" s="50"/>
      <c r="DC502" s="50"/>
      <c r="DD502" s="50"/>
      <c r="DE502" s="50"/>
      <c r="DF502" s="50"/>
    </row>
    <row r="503" spans="2:110" x14ac:dyDescent="0.2">
      <c r="B503" s="173"/>
      <c r="D503" s="173"/>
      <c r="T503" s="50"/>
      <c r="U503" s="50"/>
      <c r="V503" s="50"/>
      <c r="W503" s="50"/>
      <c r="X503" s="50"/>
      <c r="Y503" s="50"/>
      <c r="Z503" s="149"/>
      <c r="AA503" s="238"/>
      <c r="AB503" s="50"/>
      <c r="AC503" s="50"/>
      <c r="AD503" s="50"/>
      <c r="AE503" s="50"/>
      <c r="AF503" s="50"/>
      <c r="AG503" s="50"/>
      <c r="AH503" s="50"/>
      <c r="AI503" s="50"/>
      <c r="AJ503" s="50"/>
      <c r="AK503" s="50"/>
      <c r="AL503" s="50"/>
      <c r="AM503" s="50"/>
      <c r="AN503" s="50"/>
      <c r="AO503" s="50"/>
      <c r="AP503" s="50"/>
      <c r="AQ503" s="50"/>
      <c r="AR503" s="50"/>
      <c r="AS503" s="50"/>
      <c r="AT503" s="50"/>
      <c r="AU503" s="50"/>
      <c r="AV503" s="50"/>
      <c r="AW503" s="50"/>
      <c r="AX503" s="50"/>
      <c r="AY503" s="50"/>
      <c r="AZ503" s="50"/>
      <c r="BA503" s="50"/>
      <c r="BB503" s="50"/>
      <c r="BC503" s="50"/>
      <c r="BD503" s="50"/>
      <c r="BE503" s="50"/>
      <c r="BF503" s="50"/>
      <c r="BG503" s="50"/>
      <c r="BH503" s="50"/>
      <c r="BI503" s="50"/>
      <c r="BJ503" s="50"/>
      <c r="BK503" s="50"/>
      <c r="BL503" s="50"/>
      <c r="BM503" s="50"/>
      <c r="BN503" s="50"/>
      <c r="BO503" s="50"/>
      <c r="BP503" s="50"/>
      <c r="BQ503" s="50"/>
      <c r="BR503" s="50"/>
      <c r="BS503" s="50"/>
      <c r="BT503" s="50"/>
      <c r="BU503" s="50"/>
      <c r="BV503" s="50"/>
      <c r="BW503" s="50"/>
      <c r="BX503" s="50"/>
      <c r="BY503" s="50"/>
      <c r="BZ503" s="50"/>
      <c r="CA503" s="50"/>
      <c r="CB503" s="50"/>
      <c r="CC503" s="50"/>
      <c r="CD503" s="50"/>
      <c r="CE503" s="50"/>
      <c r="CF503" s="50"/>
      <c r="CG503" s="50"/>
      <c r="CH503" s="50"/>
      <c r="CI503" s="50"/>
      <c r="CJ503" s="50"/>
      <c r="CK503" s="50"/>
      <c r="CL503" s="50"/>
      <c r="CM503" s="50"/>
      <c r="CN503" s="50"/>
      <c r="CO503" s="50"/>
      <c r="CP503" s="50"/>
      <c r="CQ503" s="50"/>
      <c r="CR503" s="50"/>
      <c r="CS503" s="50"/>
      <c r="CT503" s="50"/>
      <c r="CU503" s="50"/>
      <c r="CV503" s="50"/>
      <c r="CW503" s="50"/>
      <c r="CX503" s="50"/>
      <c r="CY503" s="50"/>
      <c r="CZ503" s="50"/>
      <c r="DA503" s="50"/>
      <c r="DB503" s="50"/>
      <c r="DC503" s="50"/>
      <c r="DD503" s="50"/>
      <c r="DE503" s="50"/>
      <c r="DF503" s="50"/>
    </row>
    <row r="504" spans="2:110" x14ac:dyDescent="0.2">
      <c r="B504" s="173"/>
      <c r="D504" s="173"/>
      <c r="T504" s="50"/>
      <c r="U504" s="50"/>
      <c r="V504" s="50"/>
      <c r="W504" s="50"/>
      <c r="X504" s="50"/>
      <c r="Y504" s="50"/>
      <c r="Z504" s="149"/>
      <c r="AA504" s="238"/>
      <c r="AB504" s="50"/>
      <c r="AC504" s="50"/>
      <c r="AD504" s="50"/>
      <c r="AE504" s="50"/>
      <c r="AF504" s="50"/>
      <c r="AG504" s="50"/>
      <c r="AH504" s="50"/>
      <c r="AI504" s="50"/>
      <c r="AJ504" s="50"/>
      <c r="AK504" s="50"/>
      <c r="AL504" s="50"/>
      <c r="AM504" s="50"/>
      <c r="AN504" s="50"/>
      <c r="AO504" s="50"/>
      <c r="AP504" s="50"/>
      <c r="AQ504" s="50"/>
      <c r="AR504" s="50"/>
      <c r="AS504" s="50"/>
      <c r="AT504" s="50"/>
      <c r="AU504" s="50"/>
      <c r="AV504" s="50"/>
      <c r="AW504" s="50"/>
      <c r="AX504" s="50"/>
      <c r="AY504" s="50"/>
      <c r="AZ504" s="50"/>
      <c r="BA504" s="50"/>
      <c r="BB504" s="50"/>
      <c r="BC504" s="50"/>
      <c r="BD504" s="50"/>
      <c r="BE504" s="50"/>
      <c r="BF504" s="50"/>
      <c r="BG504" s="50"/>
      <c r="BH504" s="50"/>
      <c r="BI504" s="50"/>
      <c r="BJ504" s="50"/>
      <c r="BK504" s="50"/>
      <c r="BL504" s="50"/>
      <c r="BM504" s="50"/>
      <c r="BN504" s="50"/>
      <c r="BO504" s="50"/>
      <c r="BP504" s="50"/>
      <c r="BQ504" s="50"/>
      <c r="BR504" s="50"/>
      <c r="BS504" s="50"/>
      <c r="BT504" s="50"/>
      <c r="BU504" s="50"/>
      <c r="BV504" s="50"/>
      <c r="BW504" s="50"/>
      <c r="BX504" s="50"/>
      <c r="BY504" s="50"/>
      <c r="BZ504" s="50"/>
      <c r="CA504" s="50"/>
      <c r="CB504" s="50"/>
      <c r="CC504" s="50"/>
      <c r="CD504" s="50"/>
      <c r="CE504" s="50"/>
      <c r="CF504" s="50"/>
      <c r="CG504" s="50"/>
      <c r="CH504" s="50"/>
      <c r="CI504" s="50"/>
      <c r="CJ504" s="50"/>
      <c r="CK504" s="50"/>
      <c r="CL504" s="50"/>
      <c r="CM504" s="50"/>
      <c r="CN504" s="50"/>
      <c r="CO504" s="50"/>
      <c r="CP504" s="50"/>
      <c r="CQ504" s="50"/>
      <c r="CR504" s="50"/>
      <c r="CS504" s="50"/>
      <c r="CT504" s="50"/>
      <c r="CU504" s="50"/>
      <c r="CV504" s="50"/>
      <c r="CW504" s="50"/>
      <c r="CX504" s="50"/>
      <c r="CY504" s="50"/>
      <c r="CZ504" s="50"/>
      <c r="DA504" s="50"/>
      <c r="DB504" s="50"/>
      <c r="DC504" s="50"/>
      <c r="DD504" s="50"/>
      <c r="DE504" s="50"/>
      <c r="DF504" s="50"/>
    </row>
    <row r="505" spans="2:110" x14ac:dyDescent="0.2">
      <c r="B505" s="173"/>
      <c r="D505" s="173"/>
      <c r="T505" s="50"/>
      <c r="U505" s="50"/>
      <c r="V505" s="50"/>
      <c r="W505" s="50"/>
      <c r="X505" s="50"/>
      <c r="Y505" s="50"/>
      <c r="Z505" s="149"/>
      <c r="AA505" s="238"/>
      <c r="AB505" s="50"/>
      <c r="AC505" s="50"/>
      <c r="AD505" s="50"/>
      <c r="AE505" s="50"/>
      <c r="AF505" s="50"/>
      <c r="AG505" s="50"/>
      <c r="AH505" s="50"/>
      <c r="AI505" s="50"/>
      <c r="AJ505" s="50"/>
      <c r="AK505" s="50"/>
      <c r="AL505" s="50"/>
      <c r="AM505" s="50"/>
      <c r="AN505" s="50"/>
      <c r="AO505" s="50"/>
      <c r="AP505" s="50"/>
      <c r="AQ505" s="50"/>
      <c r="AR505" s="50"/>
      <c r="AS505" s="50"/>
      <c r="AT505" s="50"/>
      <c r="AU505" s="50"/>
      <c r="AV505" s="50"/>
      <c r="AW505" s="50"/>
      <c r="AX505" s="50"/>
      <c r="AY505" s="50"/>
      <c r="AZ505" s="50"/>
      <c r="BA505" s="50"/>
      <c r="BB505" s="50"/>
      <c r="BC505" s="50"/>
      <c r="BD505" s="50"/>
      <c r="BE505" s="50"/>
      <c r="BF505" s="50"/>
      <c r="BG505" s="50"/>
      <c r="BH505" s="50"/>
      <c r="BI505" s="50"/>
      <c r="BJ505" s="50"/>
      <c r="BK505" s="50"/>
      <c r="BL505" s="50"/>
      <c r="BM505" s="50"/>
      <c r="BN505" s="50"/>
      <c r="BO505" s="50"/>
      <c r="BP505" s="50"/>
      <c r="BQ505" s="50"/>
      <c r="BR505" s="50"/>
      <c r="BS505" s="50"/>
      <c r="BT505" s="50"/>
      <c r="BU505" s="50"/>
      <c r="BV505" s="50"/>
      <c r="BW505" s="50"/>
      <c r="BX505" s="50"/>
      <c r="BY505" s="50"/>
      <c r="BZ505" s="50"/>
      <c r="CA505" s="50"/>
      <c r="CB505" s="50"/>
      <c r="CC505" s="50"/>
      <c r="CD505" s="50"/>
      <c r="CE505" s="50"/>
      <c r="CF505" s="50"/>
      <c r="CG505" s="50"/>
      <c r="CH505" s="50"/>
      <c r="CI505" s="50"/>
      <c r="CJ505" s="50"/>
      <c r="CK505" s="50"/>
      <c r="CL505" s="50"/>
      <c r="CM505" s="50"/>
      <c r="CN505" s="50"/>
      <c r="CO505" s="50"/>
      <c r="CP505" s="50"/>
      <c r="CQ505" s="50"/>
      <c r="CR505" s="50"/>
      <c r="CS505" s="50"/>
      <c r="CT505" s="50"/>
      <c r="CU505" s="50"/>
      <c r="CV505" s="50"/>
      <c r="CW505" s="50"/>
      <c r="CX505" s="50"/>
      <c r="CY505" s="50"/>
      <c r="CZ505" s="50"/>
      <c r="DA505" s="50"/>
      <c r="DB505" s="50"/>
      <c r="DC505" s="50"/>
      <c r="DD505" s="50"/>
      <c r="DE505" s="50"/>
      <c r="DF505" s="50"/>
    </row>
    <row r="506" spans="2:110" x14ac:dyDescent="0.2">
      <c r="B506" s="173"/>
      <c r="D506" s="173"/>
      <c r="T506" s="50"/>
      <c r="U506" s="50"/>
      <c r="V506" s="50"/>
      <c r="W506" s="50"/>
      <c r="X506" s="50"/>
      <c r="Y506" s="50"/>
      <c r="Z506" s="149"/>
      <c r="AA506" s="238"/>
      <c r="AB506" s="50"/>
      <c r="AC506" s="50"/>
      <c r="AD506" s="50"/>
      <c r="AE506" s="50"/>
      <c r="AF506" s="50"/>
      <c r="AG506" s="50"/>
      <c r="AH506" s="50"/>
      <c r="AI506" s="50"/>
      <c r="AJ506" s="50"/>
      <c r="AK506" s="50"/>
      <c r="AL506" s="50"/>
      <c r="AM506" s="50"/>
      <c r="AN506" s="50"/>
      <c r="AO506" s="50"/>
      <c r="AP506" s="50"/>
      <c r="AQ506" s="50"/>
      <c r="AR506" s="50"/>
      <c r="AS506" s="50"/>
      <c r="AT506" s="50"/>
      <c r="AU506" s="50"/>
      <c r="AV506" s="50"/>
      <c r="AW506" s="50"/>
      <c r="AX506" s="50"/>
      <c r="AY506" s="50"/>
      <c r="AZ506" s="50"/>
      <c r="BA506" s="50"/>
      <c r="BB506" s="50"/>
      <c r="BC506" s="50"/>
      <c r="BD506" s="50"/>
      <c r="BE506" s="50"/>
      <c r="BF506" s="50"/>
      <c r="BG506" s="50"/>
      <c r="BH506" s="50"/>
      <c r="BI506" s="50"/>
      <c r="BJ506" s="50"/>
      <c r="BK506" s="50"/>
      <c r="BL506" s="50"/>
      <c r="BM506" s="50"/>
      <c r="BN506" s="50"/>
      <c r="BO506" s="50"/>
      <c r="BP506" s="50"/>
      <c r="BQ506" s="50"/>
      <c r="BR506" s="50"/>
      <c r="BS506" s="50"/>
      <c r="BT506" s="50"/>
      <c r="BU506" s="50"/>
      <c r="BV506" s="50"/>
      <c r="BW506" s="50"/>
      <c r="BX506" s="50"/>
      <c r="BY506" s="50"/>
      <c r="BZ506" s="50"/>
      <c r="CA506" s="50"/>
      <c r="CB506" s="50"/>
      <c r="CC506" s="50"/>
      <c r="CD506" s="50"/>
      <c r="CE506" s="50"/>
      <c r="CF506" s="50"/>
      <c r="CG506" s="50"/>
      <c r="CH506" s="50"/>
      <c r="CI506" s="50"/>
      <c r="CJ506" s="50"/>
      <c r="CK506" s="50"/>
      <c r="CL506" s="50"/>
      <c r="CM506" s="50"/>
      <c r="CN506" s="50"/>
      <c r="CO506" s="50"/>
      <c r="CP506" s="50"/>
      <c r="CQ506" s="50"/>
      <c r="CR506" s="50"/>
      <c r="CS506" s="50"/>
      <c r="CT506" s="50"/>
      <c r="CU506" s="50"/>
      <c r="CV506" s="50"/>
      <c r="CW506" s="50"/>
      <c r="CX506" s="50"/>
      <c r="CY506" s="50"/>
      <c r="CZ506" s="50"/>
      <c r="DA506" s="50"/>
      <c r="DB506" s="50"/>
      <c r="DC506" s="50"/>
      <c r="DD506" s="50"/>
      <c r="DE506" s="50"/>
      <c r="DF506" s="50"/>
    </row>
    <row r="507" spans="2:110" x14ac:dyDescent="0.2">
      <c r="B507" s="173"/>
      <c r="D507" s="173"/>
      <c r="T507" s="50"/>
      <c r="U507" s="50"/>
      <c r="V507" s="50"/>
      <c r="W507" s="50"/>
      <c r="X507" s="50"/>
      <c r="Y507" s="50"/>
      <c r="Z507" s="149"/>
      <c r="AA507" s="238"/>
      <c r="AB507" s="50"/>
      <c r="AC507" s="50"/>
      <c r="AD507" s="50"/>
      <c r="AE507" s="50"/>
      <c r="AF507" s="50"/>
      <c r="AG507" s="50"/>
      <c r="AH507" s="50"/>
      <c r="AI507" s="50"/>
      <c r="AJ507" s="50"/>
      <c r="AK507" s="50"/>
      <c r="AL507" s="50"/>
      <c r="AM507" s="50"/>
      <c r="AN507" s="50"/>
      <c r="AO507" s="50"/>
      <c r="AP507" s="50"/>
      <c r="AQ507" s="50"/>
      <c r="AR507" s="50"/>
      <c r="AS507" s="50"/>
      <c r="AT507" s="50"/>
      <c r="AU507" s="50"/>
      <c r="AV507" s="50"/>
      <c r="AW507" s="50"/>
      <c r="AX507" s="50"/>
      <c r="AY507" s="50"/>
      <c r="AZ507" s="50"/>
      <c r="BA507" s="50"/>
      <c r="BB507" s="50"/>
      <c r="BC507" s="50"/>
      <c r="BD507" s="50"/>
      <c r="BE507" s="50"/>
      <c r="BF507" s="50"/>
      <c r="BG507" s="50"/>
      <c r="BH507" s="50"/>
      <c r="BI507" s="50"/>
      <c r="BJ507" s="50"/>
      <c r="BK507" s="50"/>
      <c r="BL507" s="50"/>
      <c r="BM507" s="50"/>
      <c r="BN507" s="50"/>
      <c r="BO507" s="50"/>
      <c r="BP507" s="50"/>
      <c r="BQ507" s="50"/>
      <c r="BR507" s="50"/>
      <c r="BS507" s="50"/>
      <c r="BT507" s="50"/>
      <c r="BU507" s="50"/>
      <c r="BV507" s="50"/>
      <c r="BW507" s="50"/>
      <c r="BX507" s="50"/>
      <c r="BY507" s="50"/>
      <c r="BZ507" s="50"/>
      <c r="CA507" s="50"/>
      <c r="CB507" s="50"/>
      <c r="CC507" s="50"/>
      <c r="CD507" s="50"/>
      <c r="CE507" s="50"/>
      <c r="CF507" s="50"/>
      <c r="CG507" s="50"/>
      <c r="CH507" s="50"/>
      <c r="CI507" s="50"/>
      <c r="CJ507" s="50"/>
      <c r="CK507" s="50"/>
      <c r="CL507" s="50"/>
      <c r="CM507" s="50"/>
      <c r="CN507" s="50"/>
      <c r="CO507" s="50"/>
      <c r="CP507" s="50"/>
      <c r="CQ507" s="50"/>
      <c r="CR507" s="50"/>
      <c r="CS507" s="50"/>
      <c r="CT507" s="50"/>
      <c r="CU507" s="50"/>
      <c r="CV507" s="50"/>
      <c r="CW507" s="50"/>
      <c r="CX507" s="50"/>
      <c r="CY507" s="50"/>
      <c r="CZ507" s="50"/>
      <c r="DA507" s="50"/>
      <c r="DB507" s="50"/>
      <c r="DC507" s="50"/>
      <c r="DD507" s="50"/>
      <c r="DE507" s="50"/>
      <c r="DF507" s="50"/>
    </row>
    <row r="508" spans="2:110" x14ac:dyDescent="0.2">
      <c r="B508" s="173"/>
      <c r="D508" s="173"/>
      <c r="T508" s="50"/>
      <c r="U508" s="50"/>
      <c r="V508" s="50"/>
      <c r="W508" s="50"/>
      <c r="X508" s="50"/>
      <c r="Y508" s="50"/>
      <c r="Z508" s="149"/>
      <c r="AA508" s="238"/>
      <c r="AB508" s="50"/>
      <c r="AC508" s="50"/>
      <c r="AD508" s="50"/>
      <c r="AE508" s="50"/>
      <c r="AF508" s="50"/>
      <c r="AG508" s="50"/>
      <c r="AH508" s="50"/>
      <c r="AI508" s="50"/>
      <c r="AJ508" s="50"/>
      <c r="AK508" s="50"/>
      <c r="AL508" s="50"/>
      <c r="AM508" s="50"/>
      <c r="AN508" s="50"/>
      <c r="AO508" s="50"/>
      <c r="AP508" s="50"/>
      <c r="AQ508" s="50"/>
      <c r="AR508" s="50"/>
      <c r="AS508" s="50"/>
      <c r="AT508" s="50"/>
      <c r="AU508" s="50"/>
      <c r="AV508" s="50"/>
      <c r="AW508" s="50"/>
      <c r="AX508" s="50"/>
      <c r="AY508" s="50"/>
      <c r="AZ508" s="50"/>
      <c r="BA508" s="50"/>
      <c r="BB508" s="50"/>
      <c r="BC508" s="50"/>
      <c r="BD508" s="50"/>
      <c r="BE508" s="50"/>
      <c r="BF508" s="50"/>
      <c r="BG508" s="50"/>
      <c r="BH508" s="50"/>
      <c r="BI508" s="50"/>
      <c r="BJ508" s="50"/>
      <c r="BK508" s="50"/>
      <c r="BL508" s="50"/>
      <c r="BM508" s="50"/>
      <c r="BN508" s="50"/>
      <c r="BO508" s="50"/>
      <c r="BP508" s="50"/>
      <c r="BQ508" s="50"/>
      <c r="BR508" s="50"/>
      <c r="BS508" s="50"/>
      <c r="BT508" s="50"/>
      <c r="BU508" s="50"/>
      <c r="BV508" s="50"/>
      <c r="BW508" s="50"/>
      <c r="BX508" s="50"/>
      <c r="BY508" s="50"/>
      <c r="BZ508" s="50"/>
      <c r="CA508" s="50"/>
      <c r="CB508" s="50"/>
      <c r="CC508" s="50"/>
      <c r="CD508" s="50"/>
      <c r="CE508" s="50"/>
      <c r="CF508" s="50"/>
      <c r="CG508" s="50"/>
      <c r="CH508" s="50"/>
      <c r="CI508" s="50"/>
      <c r="CJ508" s="50"/>
      <c r="CK508" s="50"/>
      <c r="CL508" s="50"/>
      <c r="CM508" s="50"/>
      <c r="CN508" s="50"/>
      <c r="CO508" s="50"/>
      <c r="CP508" s="50"/>
      <c r="CQ508" s="50"/>
      <c r="CR508" s="50"/>
      <c r="CS508" s="50"/>
      <c r="CT508" s="50"/>
      <c r="CU508" s="50"/>
      <c r="CV508" s="50"/>
      <c r="CW508" s="50"/>
      <c r="CX508" s="50"/>
      <c r="CY508" s="50"/>
      <c r="CZ508" s="50"/>
      <c r="DA508" s="50"/>
      <c r="DB508" s="50"/>
      <c r="DC508" s="50"/>
      <c r="DD508" s="50"/>
      <c r="DE508" s="50"/>
      <c r="DF508" s="50"/>
    </row>
    <row r="509" spans="2:110" x14ac:dyDescent="0.2">
      <c r="B509" s="173"/>
      <c r="D509" s="173"/>
      <c r="T509" s="50"/>
      <c r="U509" s="50"/>
      <c r="V509" s="50"/>
      <c r="W509" s="50"/>
      <c r="X509" s="50"/>
      <c r="Y509" s="50"/>
      <c r="Z509" s="149"/>
      <c r="AA509" s="238"/>
      <c r="AB509" s="50"/>
      <c r="AC509" s="50"/>
      <c r="AD509" s="50"/>
      <c r="AE509" s="50"/>
      <c r="AF509" s="50"/>
      <c r="AG509" s="50"/>
      <c r="AH509" s="50"/>
      <c r="AI509" s="50"/>
      <c r="AJ509" s="50"/>
      <c r="AK509" s="50"/>
      <c r="AL509" s="50"/>
      <c r="AM509" s="50"/>
      <c r="AN509" s="50"/>
      <c r="AO509" s="50"/>
      <c r="AP509" s="50"/>
      <c r="AQ509" s="50"/>
      <c r="AR509" s="50"/>
      <c r="AS509" s="50"/>
      <c r="AT509" s="50"/>
      <c r="AU509" s="50"/>
      <c r="AV509" s="50"/>
      <c r="AW509" s="50"/>
      <c r="AX509" s="50"/>
      <c r="AY509" s="50"/>
      <c r="AZ509" s="50"/>
      <c r="BA509" s="50"/>
      <c r="BB509" s="50"/>
      <c r="BC509" s="50"/>
      <c r="BD509" s="50"/>
      <c r="BE509" s="50"/>
      <c r="BF509" s="50"/>
      <c r="BG509" s="50"/>
      <c r="BH509" s="50"/>
      <c r="BI509" s="50"/>
      <c r="BJ509" s="50"/>
      <c r="BK509" s="50"/>
      <c r="BL509" s="50"/>
      <c r="BM509" s="50"/>
      <c r="BN509" s="50"/>
      <c r="BO509" s="50"/>
      <c r="BP509" s="50"/>
      <c r="BQ509" s="50"/>
      <c r="BR509" s="50"/>
      <c r="BS509" s="50"/>
      <c r="BT509" s="50"/>
      <c r="BU509" s="50"/>
      <c r="BV509" s="50"/>
      <c r="BW509" s="50"/>
      <c r="BX509" s="50"/>
      <c r="BY509" s="50"/>
      <c r="BZ509" s="50"/>
      <c r="CA509" s="50"/>
      <c r="CB509" s="50"/>
      <c r="CC509" s="50"/>
      <c r="CD509" s="50"/>
      <c r="CE509" s="50"/>
      <c r="CF509" s="50"/>
      <c r="CG509" s="50"/>
      <c r="CH509" s="50"/>
      <c r="CI509" s="50"/>
      <c r="CJ509" s="50"/>
      <c r="CK509" s="50"/>
      <c r="CL509" s="50"/>
      <c r="CM509" s="50"/>
      <c r="CN509" s="50"/>
      <c r="CO509" s="50"/>
      <c r="CP509" s="50"/>
      <c r="CQ509" s="50"/>
      <c r="CR509" s="50"/>
      <c r="CS509" s="50"/>
      <c r="CT509" s="50"/>
      <c r="CU509" s="50"/>
      <c r="CV509" s="50"/>
      <c r="CW509" s="50"/>
      <c r="CX509" s="50"/>
      <c r="CY509" s="50"/>
      <c r="CZ509" s="50"/>
      <c r="DA509" s="50"/>
      <c r="DB509" s="50"/>
      <c r="DC509" s="50"/>
      <c r="DD509" s="50"/>
      <c r="DE509" s="50"/>
      <c r="DF509" s="50"/>
    </row>
    <row r="510" spans="2:110" x14ac:dyDescent="0.2">
      <c r="B510" s="173"/>
      <c r="D510" s="173"/>
      <c r="T510" s="50"/>
      <c r="U510" s="50"/>
      <c r="V510" s="50"/>
      <c r="W510" s="50"/>
      <c r="X510" s="50"/>
      <c r="Y510" s="50"/>
      <c r="Z510" s="149"/>
      <c r="AA510" s="238"/>
      <c r="AB510" s="50"/>
      <c r="AC510" s="50"/>
      <c r="AD510" s="50"/>
      <c r="AE510" s="50"/>
      <c r="AF510" s="50"/>
      <c r="AG510" s="50"/>
      <c r="AH510" s="50"/>
      <c r="AI510" s="50"/>
      <c r="AJ510" s="50"/>
      <c r="AK510" s="50"/>
      <c r="AL510" s="50"/>
      <c r="AM510" s="50"/>
      <c r="AN510" s="50"/>
      <c r="AO510" s="50"/>
      <c r="AP510" s="50"/>
      <c r="AQ510" s="50"/>
      <c r="AR510" s="50"/>
      <c r="AS510" s="50"/>
      <c r="AT510" s="50"/>
      <c r="AU510" s="50"/>
      <c r="AV510" s="50"/>
      <c r="AW510" s="50"/>
      <c r="AX510" s="50"/>
      <c r="AY510" s="50"/>
      <c r="AZ510" s="50"/>
      <c r="BA510" s="50"/>
      <c r="BB510" s="50"/>
      <c r="BC510" s="50"/>
      <c r="BD510" s="50"/>
      <c r="BE510" s="50"/>
      <c r="BF510" s="50"/>
      <c r="BG510" s="50"/>
      <c r="BH510" s="50"/>
      <c r="BI510" s="50"/>
      <c r="BJ510" s="50"/>
      <c r="BK510" s="50"/>
      <c r="BL510" s="50"/>
      <c r="BM510" s="50"/>
      <c r="BN510" s="50"/>
      <c r="BO510" s="50"/>
      <c r="BP510" s="50"/>
      <c r="BQ510" s="50"/>
      <c r="BR510" s="50"/>
      <c r="BS510" s="50"/>
      <c r="BT510" s="50"/>
      <c r="BU510" s="50"/>
      <c r="BV510" s="50"/>
      <c r="BW510" s="50"/>
      <c r="BX510" s="50"/>
      <c r="BY510" s="50"/>
      <c r="BZ510" s="50"/>
      <c r="CA510" s="50"/>
      <c r="CB510" s="50"/>
      <c r="CC510" s="50"/>
      <c r="CD510" s="50"/>
      <c r="CE510" s="50"/>
      <c r="CF510" s="50"/>
      <c r="CG510" s="50"/>
      <c r="CH510" s="50"/>
      <c r="CI510" s="50"/>
      <c r="CJ510" s="50"/>
      <c r="CK510" s="50"/>
      <c r="CL510" s="50"/>
      <c r="CM510" s="50"/>
      <c r="CN510" s="50"/>
      <c r="CO510" s="50"/>
      <c r="CP510" s="50"/>
      <c r="CQ510" s="50"/>
      <c r="CR510" s="50"/>
      <c r="CS510" s="50"/>
      <c r="CT510" s="50"/>
      <c r="CU510" s="50"/>
      <c r="CV510" s="50"/>
      <c r="CW510" s="50"/>
      <c r="CX510" s="50"/>
      <c r="CY510" s="50"/>
      <c r="CZ510" s="50"/>
      <c r="DA510" s="50"/>
      <c r="DB510" s="50"/>
      <c r="DC510" s="50"/>
      <c r="DD510" s="50"/>
      <c r="DE510" s="50"/>
      <c r="DF510" s="50"/>
    </row>
    <row r="511" spans="2:110" x14ac:dyDescent="0.2">
      <c r="B511" s="173"/>
      <c r="D511" s="173"/>
      <c r="T511" s="50"/>
      <c r="U511" s="50"/>
      <c r="V511" s="50"/>
      <c r="W511" s="50"/>
      <c r="X511" s="50"/>
      <c r="Y511" s="50"/>
      <c r="Z511" s="149"/>
      <c r="AA511" s="238"/>
      <c r="AB511" s="50"/>
      <c r="AC511" s="50"/>
      <c r="AD511" s="50"/>
      <c r="AE511" s="50"/>
      <c r="AF511" s="50"/>
      <c r="AG511" s="50"/>
      <c r="AH511" s="50"/>
      <c r="AI511" s="50"/>
      <c r="AJ511" s="50"/>
      <c r="AK511" s="50"/>
      <c r="AL511" s="50"/>
      <c r="AM511" s="50"/>
      <c r="AN511" s="50"/>
      <c r="AO511" s="50"/>
      <c r="AP511" s="50"/>
      <c r="AQ511" s="50"/>
      <c r="AR511" s="50"/>
      <c r="AS511" s="50"/>
      <c r="AT511" s="50"/>
      <c r="AU511" s="50"/>
      <c r="AV511" s="50"/>
      <c r="AW511" s="50"/>
      <c r="AX511" s="50"/>
      <c r="AY511" s="50"/>
      <c r="AZ511" s="50"/>
      <c r="BA511" s="50"/>
      <c r="BB511" s="50"/>
      <c r="BC511" s="50"/>
      <c r="BD511" s="50"/>
      <c r="BE511" s="50"/>
      <c r="BF511" s="50"/>
      <c r="BG511" s="50"/>
      <c r="BH511" s="50"/>
      <c r="BI511" s="50"/>
      <c r="BJ511" s="50"/>
      <c r="BK511" s="50"/>
      <c r="BL511" s="50"/>
      <c r="BM511" s="50"/>
      <c r="BN511" s="50"/>
      <c r="BO511" s="50"/>
      <c r="BP511" s="50"/>
      <c r="BQ511" s="50"/>
      <c r="BR511" s="50"/>
      <c r="BS511" s="50"/>
      <c r="BT511" s="50"/>
      <c r="BU511" s="50"/>
      <c r="BV511" s="50"/>
      <c r="BW511" s="50"/>
      <c r="BX511" s="50"/>
      <c r="BY511" s="50"/>
      <c r="BZ511" s="50"/>
      <c r="CA511" s="50"/>
      <c r="CB511" s="50"/>
      <c r="CC511" s="50"/>
      <c r="CD511" s="50"/>
      <c r="CE511" s="50"/>
      <c r="CF511" s="50"/>
      <c r="CG511" s="50"/>
      <c r="CH511" s="50"/>
      <c r="CI511" s="50"/>
      <c r="CJ511" s="50"/>
      <c r="CK511" s="50"/>
      <c r="CL511" s="50"/>
      <c r="CM511" s="50"/>
      <c r="CN511" s="50"/>
      <c r="CO511" s="50"/>
      <c r="CP511" s="50"/>
      <c r="CQ511" s="50"/>
      <c r="CR511" s="50"/>
      <c r="CS511" s="50"/>
      <c r="CT511" s="50"/>
      <c r="CU511" s="50"/>
      <c r="CV511" s="50"/>
      <c r="CW511" s="50"/>
      <c r="CX511" s="50"/>
      <c r="CY511" s="50"/>
      <c r="CZ511" s="50"/>
      <c r="DA511" s="50"/>
      <c r="DB511" s="50"/>
      <c r="DC511" s="50"/>
      <c r="DD511" s="50"/>
      <c r="DE511" s="50"/>
      <c r="DF511" s="50"/>
    </row>
    <row r="512" spans="2:110" x14ac:dyDescent="0.2">
      <c r="B512" s="173"/>
      <c r="D512" s="173"/>
      <c r="T512" s="50"/>
      <c r="U512" s="50"/>
      <c r="V512" s="50"/>
      <c r="W512" s="50"/>
      <c r="X512" s="50"/>
      <c r="Y512" s="50"/>
      <c r="Z512" s="149"/>
      <c r="AA512" s="238"/>
      <c r="AB512" s="50"/>
      <c r="AC512" s="50"/>
      <c r="AD512" s="50"/>
      <c r="AE512" s="50"/>
      <c r="AF512" s="50"/>
      <c r="AG512" s="50"/>
      <c r="AH512" s="50"/>
      <c r="AI512" s="50"/>
      <c r="AJ512" s="50"/>
      <c r="AK512" s="50"/>
      <c r="AL512" s="50"/>
      <c r="AM512" s="50"/>
      <c r="AN512" s="50"/>
      <c r="AO512" s="50"/>
      <c r="AP512" s="50"/>
      <c r="AQ512" s="50"/>
      <c r="AR512" s="50"/>
      <c r="AS512" s="50"/>
      <c r="AT512" s="50"/>
      <c r="AU512" s="50"/>
      <c r="AV512" s="50"/>
      <c r="AW512" s="50"/>
      <c r="AX512" s="50"/>
      <c r="AY512" s="50"/>
      <c r="AZ512" s="50"/>
      <c r="BA512" s="50"/>
      <c r="BB512" s="50"/>
      <c r="BC512" s="50"/>
      <c r="BD512" s="50"/>
      <c r="BE512" s="50"/>
      <c r="BF512" s="50"/>
      <c r="BG512" s="50"/>
      <c r="BH512" s="50"/>
      <c r="BI512" s="50"/>
      <c r="BJ512" s="50"/>
      <c r="BK512" s="50"/>
      <c r="BL512" s="50"/>
      <c r="BM512" s="50"/>
      <c r="BN512" s="50"/>
      <c r="BO512" s="50"/>
      <c r="BP512" s="50"/>
      <c r="BQ512" s="50"/>
      <c r="BR512" s="50"/>
      <c r="BS512" s="50"/>
      <c r="BT512" s="50"/>
      <c r="BU512" s="50"/>
      <c r="BV512" s="50"/>
      <c r="BW512" s="50"/>
      <c r="BX512" s="50"/>
      <c r="BY512" s="50"/>
      <c r="BZ512" s="50"/>
      <c r="CA512" s="50"/>
      <c r="CB512" s="50"/>
      <c r="CC512" s="50"/>
      <c r="CD512" s="50"/>
      <c r="CE512" s="50"/>
      <c r="CF512" s="50"/>
      <c r="CG512" s="50"/>
      <c r="CH512" s="50"/>
      <c r="CI512" s="50"/>
      <c r="CJ512" s="50"/>
      <c r="CK512" s="50"/>
      <c r="CL512" s="50"/>
      <c r="CM512" s="50"/>
      <c r="CN512" s="50"/>
      <c r="CO512" s="50"/>
      <c r="CP512" s="50"/>
      <c r="CQ512" s="50"/>
      <c r="CR512" s="50"/>
      <c r="CS512" s="50"/>
      <c r="CT512" s="50"/>
      <c r="CU512" s="50"/>
      <c r="CV512" s="50"/>
      <c r="CW512" s="50"/>
      <c r="CX512" s="50"/>
      <c r="CY512" s="50"/>
      <c r="CZ512" s="50"/>
      <c r="DA512" s="50"/>
      <c r="DB512" s="50"/>
      <c r="DC512" s="50"/>
      <c r="DD512" s="50"/>
      <c r="DE512" s="50"/>
      <c r="DF512" s="50"/>
    </row>
    <row r="513" spans="2:110" x14ac:dyDescent="0.2">
      <c r="B513" s="173"/>
      <c r="D513" s="173"/>
      <c r="T513" s="50"/>
      <c r="U513" s="50"/>
      <c r="V513" s="50"/>
      <c r="W513" s="50"/>
      <c r="X513" s="50"/>
      <c r="Y513" s="50"/>
      <c r="Z513" s="149"/>
      <c r="AA513" s="238"/>
      <c r="AB513" s="50"/>
      <c r="AC513" s="50"/>
      <c r="AD513" s="50"/>
      <c r="AE513" s="50"/>
      <c r="AF513" s="50"/>
      <c r="AG513" s="50"/>
      <c r="AH513" s="50"/>
      <c r="AI513" s="50"/>
      <c r="AJ513" s="50"/>
      <c r="AK513" s="50"/>
      <c r="AL513" s="50"/>
      <c r="AM513" s="50"/>
      <c r="AN513" s="50"/>
      <c r="AO513" s="50"/>
      <c r="AP513" s="50"/>
      <c r="AQ513" s="50"/>
      <c r="AR513" s="50"/>
      <c r="AS513" s="50"/>
      <c r="AT513" s="50"/>
      <c r="AU513" s="50"/>
      <c r="AV513" s="50"/>
      <c r="AW513" s="50"/>
      <c r="AX513" s="50"/>
      <c r="AY513" s="50"/>
      <c r="AZ513" s="50"/>
      <c r="BA513" s="50"/>
      <c r="BB513" s="50"/>
      <c r="BC513" s="50"/>
      <c r="BD513" s="50"/>
      <c r="BE513" s="50"/>
      <c r="BF513" s="50"/>
      <c r="BG513" s="50"/>
      <c r="BH513" s="50"/>
      <c r="BI513" s="50"/>
      <c r="BJ513" s="50"/>
      <c r="BK513" s="50"/>
      <c r="BL513" s="50"/>
      <c r="BM513" s="50"/>
      <c r="BN513" s="50"/>
      <c r="BO513" s="50"/>
      <c r="BP513" s="50"/>
      <c r="BQ513" s="50"/>
      <c r="BR513" s="50"/>
      <c r="BS513" s="50"/>
      <c r="BT513" s="50"/>
      <c r="BU513" s="50"/>
      <c r="BV513" s="50"/>
      <c r="BW513" s="50"/>
      <c r="BX513" s="50"/>
      <c r="BY513" s="50"/>
      <c r="BZ513" s="50"/>
      <c r="CA513" s="50"/>
      <c r="CB513" s="50"/>
      <c r="CC513" s="50"/>
      <c r="CD513" s="50"/>
      <c r="CE513" s="50"/>
      <c r="CF513" s="50"/>
      <c r="CG513" s="50"/>
      <c r="CH513" s="50"/>
      <c r="CI513" s="50"/>
      <c r="CJ513" s="50"/>
      <c r="CK513" s="50"/>
      <c r="CL513" s="50"/>
      <c r="CM513" s="50"/>
      <c r="CN513" s="50"/>
      <c r="CO513" s="50"/>
      <c r="CP513" s="50"/>
      <c r="CQ513" s="50"/>
      <c r="CR513" s="50"/>
      <c r="CS513" s="50"/>
      <c r="CT513" s="50"/>
      <c r="CU513" s="50"/>
      <c r="CV513" s="50"/>
      <c r="CW513" s="50"/>
      <c r="CX513" s="50"/>
      <c r="CY513" s="50"/>
      <c r="CZ513" s="50"/>
      <c r="DA513" s="50"/>
      <c r="DB513" s="50"/>
      <c r="DC513" s="50"/>
      <c r="DD513" s="50"/>
      <c r="DE513" s="50"/>
      <c r="DF513" s="50"/>
    </row>
    <row r="514" spans="2:110" x14ac:dyDescent="0.2">
      <c r="B514" s="173"/>
      <c r="D514" s="173"/>
      <c r="T514" s="50"/>
      <c r="U514" s="50"/>
      <c r="V514" s="50"/>
      <c r="W514" s="50"/>
      <c r="X514" s="50"/>
      <c r="Y514" s="50"/>
      <c r="Z514" s="149"/>
      <c r="AA514" s="238"/>
      <c r="AB514" s="50"/>
      <c r="AC514" s="50"/>
      <c r="AD514" s="50"/>
      <c r="AE514" s="50"/>
      <c r="AF514" s="50"/>
      <c r="AG514" s="50"/>
      <c r="AH514" s="50"/>
      <c r="AI514" s="50"/>
      <c r="AJ514" s="50"/>
      <c r="AK514" s="50"/>
      <c r="AL514" s="50"/>
      <c r="AM514" s="50"/>
      <c r="AN514" s="50"/>
      <c r="AO514" s="50"/>
      <c r="AP514" s="50"/>
      <c r="AQ514" s="50"/>
      <c r="AR514" s="50"/>
      <c r="AS514" s="50"/>
      <c r="AT514" s="50"/>
      <c r="AU514" s="50"/>
      <c r="AV514" s="50"/>
      <c r="AW514" s="50"/>
      <c r="AX514" s="50"/>
      <c r="AY514" s="50"/>
      <c r="AZ514" s="50"/>
      <c r="BA514" s="50"/>
      <c r="BB514" s="50"/>
      <c r="BC514" s="50"/>
      <c r="BD514" s="50"/>
      <c r="BE514" s="50"/>
      <c r="BF514" s="50"/>
      <c r="BG514" s="50"/>
      <c r="BH514" s="50"/>
      <c r="BI514" s="50"/>
      <c r="BJ514" s="50"/>
      <c r="BK514" s="50"/>
      <c r="BL514" s="50"/>
      <c r="BM514" s="50"/>
      <c r="BN514" s="50"/>
      <c r="BO514" s="50"/>
      <c r="BP514" s="50"/>
      <c r="BQ514" s="50"/>
      <c r="BR514" s="50"/>
      <c r="BS514" s="50"/>
      <c r="BT514" s="50"/>
      <c r="BU514" s="50"/>
      <c r="BV514" s="50"/>
      <c r="BW514" s="50"/>
      <c r="BX514" s="50"/>
      <c r="BY514" s="50"/>
      <c r="BZ514" s="50"/>
      <c r="CA514" s="50"/>
      <c r="CB514" s="50"/>
      <c r="CC514" s="50"/>
      <c r="CD514" s="50"/>
      <c r="CE514" s="50"/>
      <c r="CF514" s="50"/>
      <c r="CG514" s="50"/>
      <c r="CH514" s="50"/>
      <c r="CI514" s="50"/>
      <c r="CJ514" s="50"/>
      <c r="CK514" s="50"/>
      <c r="CL514" s="50"/>
      <c r="CM514" s="50"/>
      <c r="CN514" s="50"/>
      <c r="CO514" s="50"/>
      <c r="CP514" s="50"/>
      <c r="CQ514" s="50"/>
      <c r="CR514" s="50"/>
      <c r="CS514" s="50"/>
      <c r="CT514" s="50"/>
      <c r="CU514" s="50"/>
      <c r="CV514" s="50"/>
      <c r="CW514" s="50"/>
      <c r="CX514" s="50"/>
      <c r="CY514" s="50"/>
      <c r="CZ514" s="50"/>
      <c r="DA514" s="50"/>
      <c r="DB514" s="50"/>
      <c r="DC514" s="50"/>
      <c r="DD514" s="50"/>
      <c r="DE514" s="50"/>
      <c r="DF514" s="50"/>
    </row>
    <row r="515" spans="2:110" x14ac:dyDescent="0.2">
      <c r="B515" s="173"/>
      <c r="D515" s="173"/>
      <c r="T515" s="50"/>
      <c r="U515" s="50"/>
      <c r="V515" s="50"/>
      <c r="W515" s="50"/>
      <c r="X515" s="50"/>
      <c r="Y515" s="50"/>
      <c r="Z515" s="149"/>
      <c r="AA515" s="238"/>
      <c r="AB515" s="50"/>
      <c r="AC515" s="50"/>
      <c r="AD515" s="50"/>
      <c r="AE515" s="50"/>
      <c r="AF515" s="50"/>
      <c r="AG515" s="50"/>
      <c r="AH515" s="50"/>
      <c r="AI515" s="50"/>
      <c r="AJ515" s="50"/>
      <c r="AK515" s="50"/>
      <c r="AL515" s="50"/>
      <c r="AM515" s="50"/>
      <c r="AN515" s="50"/>
      <c r="AO515" s="50"/>
      <c r="AP515" s="50"/>
      <c r="AQ515" s="50"/>
      <c r="AR515" s="50"/>
      <c r="AS515" s="50"/>
      <c r="AT515" s="50"/>
      <c r="AU515" s="50"/>
      <c r="AV515" s="50"/>
      <c r="AW515" s="50"/>
      <c r="AX515" s="50"/>
      <c r="AY515" s="50"/>
      <c r="AZ515" s="50"/>
      <c r="BA515" s="50"/>
      <c r="BB515" s="50"/>
      <c r="BC515" s="50"/>
      <c r="BD515" s="50"/>
      <c r="BE515" s="50"/>
      <c r="BF515" s="50"/>
      <c r="BG515" s="50"/>
      <c r="BH515" s="50"/>
      <c r="BI515" s="50"/>
      <c r="BJ515" s="50"/>
      <c r="BK515" s="50"/>
      <c r="BL515" s="50"/>
      <c r="BM515" s="50"/>
      <c r="BN515" s="50"/>
      <c r="BO515" s="50"/>
      <c r="BP515" s="50"/>
      <c r="BQ515" s="50"/>
      <c r="BR515" s="50"/>
      <c r="BS515" s="50"/>
      <c r="BT515" s="50"/>
      <c r="BU515" s="50"/>
      <c r="BV515" s="50"/>
      <c r="BW515" s="50"/>
      <c r="BX515" s="50"/>
      <c r="BY515" s="50"/>
      <c r="BZ515" s="50"/>
      <c r="CA515" s="50"/>
      <c r="CB515" s="50"/>
      <c r="CC515" s="50"/>
      <c r="CD515" s="50"/>
      <c r="CE515" s="50"/>
      <c r="CF515" s="50"/>
      <c r="CG515" s="50"/>
      <c r="CH515" s="50"/>
      <c r="CI515" s="50"/>
      <c r="CJ515" s="50"/>
      <c r="CK515" s="50"/>
      <c r="CL515" s="50"/>
      <c r="CM515" s="50"/>
      <c r="CN515" s="50"/>
      <c r="CO515" s="50"/>
      <c r="CP515" s="50"/>
      <c r="CQ515" s="50"/>
      <c r="CR515" s="50"/>
      <c r="CS515" s="50"/>
      <c r="CT515" s="50"/>
      <c r="CU515" s="50"/>
      <c r="CV515" s="50"/>
      <c r="CW515" s="50"/>
      <c r="CX515" s="50"/>
      <c r="CY515" s="50"/>
      <c r="CZ515" s="50"/>
      <c r="DA515" s="50"/>
      <c r="DB515" s="50"/>
      <c r="DC515" s="50"/>
      <c r="DD515" s="50"/>
      <c r="DE515" s="50"/>
      <c r="DF515" s="50"/>
    </row>
    <row r="516" spans="2:110" x14ac:dyDescent="0.2">
      <c r="B516" s="173"/>
      <c r="D516" s="173"/>
      <c r="T516" s="50"/>
      <c r="U516" s="50"/>
      <c r="V516" s="50"/>
      <c r="W516" s="50"/>
      <c r="X516" s="50"/>
      <c r="Y516" s="50"/>
      <c r="Z516" s="149"/>
      <c r="AA516" s="238"/>
      <c r="AB516" s="50"/>
      <c r="AC516" s="50"/>
      <c r="AD516" s="50"/>
      <c r="AE516" s="50"/>
      <c r="AF516" s="50"/>
      <c r="AG516" s="50"/>
      <c r="AH516" s="50"/>
      <c r="AI516" s="50"/>
      <c r="AJ516" s="50"/>
      <c r="AK516" s="50"/>
      <c r="AL516" s="50"/>
      <c r="AM516" s="50"/>
      <c r="AN516" s="50"/>
      <c r="AO516" s="50"/>
      <c r="AP516" s="50"/>
      <c r="AQ516" s="50"/>
      <c r="AR516" s="50"/>
      <c r="AS516" s="50"/>
      <c r="AT516" s="50"/>
      <c r="AU516" s="50"/>
      <c r="AV516" s="50"/>
      <c r="AW516" s="50"/>
      <c r="AX516" s="50"/>
      <c r="AY516" s="50"/>
      <c r="AZ516" s="50"/>
      <c r="BA516" s="50"/>
      <c r="BB516" s="50"/>
      <c r="BC516" s="50"/>
      <c r="BD516" s="50"/>
      <c r="BE516" s="50"/>
      <c r="BF516" s="50"/>
      <c r="BG516" s="50"/>
      <c r="BH516" s="50"/>
      <c r="BI516" s="50"/>
      <c r="BJ516" s="50"/>
      <c r="BK516" s="50"/>
      <c r="BL516" s="50"/>
      <c r="BM516" s="50"/>
      <c r="BN516" s="50"/>
      <c r="BO516" s="50"/>
      <c r="BP516" s="50"/>
      <c r="BQ516" s="50"/>
      <c r="BR516" s="50"/>
      <c r="BS516" s="50"/>
      <c r="BT516" s="50"/>
      <c r="BU516" s="50"/>
      <c r="BV516" s="50"/>
      <c r="BW516" s="50"/>
      <c r="BX516" s="50"/>
      <c r="BY516" s="50"/>
      <c r="BZ516" s="50"/>
      <c r="CA516" s="50"/>
      <c r="CB516" s="50"/>
      <c r="CC516" s="50"/>
      <c r="CD516" s="50"/>
      <c r="CE516" s="50"/>
      <c r="CF516" s="50"/>
      <c r="CG516" s="50"/>
      <c r="CH516" s="50"/>
      <c r="CI516" s="50"/>
      <c r="CJ516" s="50"/>
      <c r="CK516" s="50"/>
      <c r="CL516" s="50"/>
      <c r="CM516" s="50"/>
      <c r="CN516" s="50"/>
      <c r="CO516" s="50"/>
      <c r="CP516" s="50"/>
      <c r="CQ516" s="50"/>
      <c r="CR516" s="50"/>
      <c r="CS516" s="50"/>
      <c r="CT516" s="50"/>
      <c r="CU516" s="50"/>
      <c r="CV516" s="50"/>
      <c r="CW516" s="50"/>
      <c r="CX516" s="50"/>
      <c r="CY516" s="50"/>
      <c r="CZ516" s="50"/>
      <c r="DA516" s="50"/>
      <c r="DB516" s="50"/>
      <c r="DC516" s="50"/>
      <c r="DD516" s="50"/>
      <c r="DE516" s="50"/>
      <c r="DF516" s="50"/>
    </row>
    <row r="517" spans="2:110" x14ac:dyDescent="0.2">
      <c r="B517" s="173"/>
      <c r="D517" s="173"/>
      <c r="T517" s="50"/>
      <c r="U517" s="50"/>
      <c r="V517" s="50"/>
      <c r="W517" s="50"/>
      <c r="X517" s="50"/>
      <c r="Y517" s="50"/>
      <c r="Z517" s="149"/>
      <c r="AA517" s="238"/>
      <c r="AB517" s="50"/>
      <c r="AC517" s="50"/>
      <c r="AD517" s="50"/>
      <c r="AE517" s="50"/>
      <c r="AF517" s="50"/>
      <c r="AG517" s="50"/>
      <c r="AH517" s="50"/>
      <c r="AI517" s="50"/>
      <c r="AJ517" s="50"/>
      <c r="AK517" s="50"/>
      <c r="AL517" s="50"/>
      <c r="AM517" s="50"/>
      <c r="AN517" s="50"/>
      <c r="AO517" s="50"/>
      <c r="AP517" s="50"/>
      <c r="AQ517" s="50"/>
      <c r="AR517" s="50"/>
      <c r="AS517" s="50"/>
      <c r="AT517" s="50"/>
      <c r="AU517" s="50"/>
      <c r="AV517" s="50"/>
      <c r="AW517" s="50"/>
      <c r="AX517" s="50"/>
      <c r="AY517" s="50"/>
      <c r="AZ517" s="50"/>
      <c r="BA517" s="50"/>
      <c r="BB517" s="50"/>
      <c r="BC517" s="50"/>
      <c r="BD517" s="50"/>
      <c r="BE517" s="50"/>
      <c r="BF517" s="50"/>
      <c r="BG517" s="50"/>
      <c r="BH517" s="50"/>
      <c r="BI517" s="50"/>
      <c r="BJ517" s="50"/>
      <c r="BK517" s="50"/>
      <c r="BL517" s="50"/>
      <c r="BM517" s="50"/>
      <c r="BN517" s="50"/>
      <c r="BO517" s="50"/>
      <c r="BP517" s="50"/>
      <c r="BQ517" s="50"/>
      <c r="BR517" s="50"/>
      <c r="BS517" s="50"/>
      <c r="BT517" s="50"/>
      <c r="BU517" s="50"/>
      <c r="BV517" s="50"/>
      <c r="BW517" s="50"/>
      <c r="BX517" s="50"/>
      <c r="BY517" s="50"/>
      <c r="BZ517" s="50"/>
      <c r="CA517" s="50"/>
      <c r="CB517" s="50"/>
      <c r="CC517" s="50"/>
      <c r="CD517" s="50"/>
      <c r="CE517" s="50"/>
      <c r="CF517" s="50"/>
      <c r="CG517" s="50"/>
      <c r="CH517" s="50"/>
      <c r="CI517" s="50"/>
      <c r="CJ517" s="50"/>
      <c r="CK517" s="50"/>
      <c r="CL517" s="50"/>
      <c r="CM517" s="50"/>
      <c r="CN517" s="50"/>
      <c r="CO517" s="50"/>
      <c r="CP517" s="50"/>
      <c r="CQ517" s="50"/>
      <c r="CR517" s="50"/>
      <c r="CS517" s="50"/>
      <c r="CT517" s="50"/>
      <c r="CU517" s="50"/>
      <c r="CV517" s="50"/>
      <c r="CW517" s="50"/>
      <c r="CX517" s="50"/>
      <c r="CY517" s="50"/>
      <c r="CZ517" s="50"/>
      <c r="DA517" s="50"/>
      <c r="DB517" s="50"/>
      <c r="DC517" s="50"/>
      <c r="DD517" s="50"/>
      <c r="DE517" s="50"/>
      <c r="DF517" s="50"/>
    </row>
    <row r="518" spans="2:110" x14ac:dyDescent="0.2">
      <c r="B518" s="173"/>
      <c r="D518" s="173"/>
      <c r="T518" s="50"/>
      <c r="U518" s="50"/>
      <c r="V518" s="50"/>
      <c r="W518" s="50"/>
      <c r="X518" s="50"/>
      <c r="Y518" s="50"/>
      <c r="Z518" s="149"/>
      <c r="AA518" s="238"/>
      <c r="AB518" s="50"/>
      <c r="AC518" s="50"/>
      <c r="AD518" s="50"/>
      <c r="AE518" s="50"/>
      <c r="AF518" s="50"/>
      <c r="AG518" s="50"/>
      <c r="AH518" s="50"/>
      <c r="AI518" s="50"/>
      <c r="AJ518" s="50"/>
      <c r="AK518" s="50"/>
      <c r="AL518" s="50"/>
      <c r="AM518" s="50"/>
      <c r="AN518" s="50"/>
      <c r="AO518" s="50"/>
      <c r="AP518" s="50"/>
      <c r="AQ518" s="50"/>
      <c r="AR518" s="50"/>
      <c r="AS518" s="50"/>
      <c r="AT518" s="50"/>
      <c r="AU518" s="50"/>
      <c r="AV518" s="50"/>
      <c r="AW518" s="50"/>
      <c r="AX518" s="50"/>
      <c r="AY518" s="50"/>
      <c r="AZ518" s="50"/>
      <c r="BA518" s="50"/>
      <c r="BB518" s="50"/>
      <c r="BC518" s="50"/>
      <c r="BD518" s="50"/>
      <c r="BE518" s="50"/>
      <c r="BF518" s="50"/>
      <c r="BG518" s="50"/>
      <c r="BH518" s="50"/>
      <c r="BI518" s="50"/>
      <c r="BJ518" s="50"/>
      <c r="BK518" s="50"/>
      <c r="BL518" s="50"/>
      <c r="BM518" s="50"/>
      <c r="BN518" s="50"/>
      <c r="BO518" s="50"/>
      <c r="BP518" s="50"/>
      <c r="BQ518" s="50"/>
      <c r="BR518" s="50"/>
      <c r="BS518" s="50"/>
      <c r="BT518" s="50"/>
      <c r="BU518" s="50"/>
      <c r="BV518" s="50"/>
      <c r="BW518" s="50"/>
      <c r="BX518" s="50"/>
      <c r="BY518" s="50"/>
      <c r="BZ518" s="50"/>
      <c r="CA518" s="50"/>
      <c r="CB518" s="50"/>
      <c r="CC518" s="50"/>
      <c r="CD518" s="50"/>
      <c r="CE518" s="50"/>
      <c r="CF518" s="50"/>
      <c r="CG518" s="50"/>
      <c r="CH518" s="50"/>
      <c r="CI518" s="50"/>
      <c r="CJ518" s="50"/>
      <c r="CK518" s="50"/>
      <c r="CL518" s="50"/>
      <c r="CM518" s="50"/>
      <c r="CN518" s="50"/>
      <c r="CO518" s="50"/>
      <c r="CP518" s="50"/>
      <c r="CQ518" s="50"/>
      <c r="CR518" s="50"/>
      <c r="CS518" s="50"/>
      <c r="CT518" s="50"/>
      <c r="CU518" s="50"/>
      <c r="CV518" s="50"/>
      <c r="CW518" s="50"/>
      <c r="CX518" s="50"/>
      <c r="CY518" s="50"/>
      <c r="CZ518" s="50"/>
      <c r="DA518" s="50"/>
      <c r="DB518" s="50"/>
      <c r="DC518" s="50"/>
      <c r="DD518" s="50"/>
      <c r="DE518" s="50"/>
      <c r="DF518" s="50"/>
    </row>
    <row r="519" spans="2:110" x14ac:dyDescent="0.2">
      <c r="B519" s="173"/>
      <c r="D519" s="173"/>
      <c r="T519" s="50"/>
      <c r="U519" s="50"/>
      <c r="V519" s="50"/>
      <c r="W519" s="50"/>
      <c r="X519" s="50"/>
      <c r="Y519" s="50"/>
      <c r="Z519" s="149"/>
      <c r="AA519" s="238"/>
      <c r="AB519" s="50"/>
      <c r="AC519" s="50"/>
      <c r="AD519" s="50"/>
      <c r="AE519" s="50"/>
      <c r="AF519" s="50"/>
      <c r="AG519" s="50"/>
      <c r="AH519" s="50"/>
      <c r="AI519" s="50"/>
      <c r="AJ519" s="50"/>
      <c r="AK519" s="50"/>
      <c r="AL519" s="50"/>
      <c r="AM519" s="50"/>
      <c r="AN519" s="50"/>
      <c r="AO519" s="50"/>
      <c r="AP519" s="50"/>
      <c r="AQ519" s="50"/>
      <c r="AR519" s="50"/>
      <c r="AS519" s="50"/>
      <c r="AT519" s="50"/>
      <c r="AU519" s="50"/>
      <c r="AV519" s="50"/>
      <c r="AW519" s="50"/>
      <c r="AX519" s="50"/>
      <c r="AY519" s="50"/>
      <c r="AZ519" s="50"/>
      <c r="BA519" s="50"/>
      <c r="BB519" s="50"/>
      <c r="BC519" s="50"/>
      <c r="BD519" s="50"/>
      <c r="BE519" s="50"/>
      <c r="BF519" s="50"/>
      <c r="BG519" s="50"/>
      <c r="BH519" s="50"/>
      <c r="BI519" s="50"/>
      <c r="BJ519" s="50"/>
      <c r="BK519" s="50"/>
      <c r="BL519" s="50"/>
      <c r="BM519" s="50"/>
      <c r="BN519" s="50"/>
      <c r="BO519" s="50"/>
      <c r="BP519" s="50"/>
      <c r="BQ519" s="50"/>
      <c r="BR519" s="50"/>
      <c r="BS519" s="50"/>
      <c r="BT519" s="50"/>
      <c r="BU519" s="50"/>
      <c r="BV519" s="50"/>
      <c r="BW519" s="50"/>
      <c r="BX519" s="50"/>
      <c r="BY519" s="50"/>
      <c r="BZ519" s="50"/>
      <c r="CA519" s="50"/>
      <c r="CB519" s="50"/>
      <c r="CC519" s="50"/>
      <c r="CD519" s="50"/>
      <c r="CE519" s="50"/>
      <c r="CF519" s="50"/>
      <c r="CG519" s="50"/>
      <c r="CH519" s="50"/>
      <c r="CI519" s="50"/>
      <c r="CJ519" s="50"/>
      <c r="CK519" s="50"/>
      <c r="CL519" s="50"/>
      <c r="CM519" s="50"/>
      <c r="CN519" s="50"/>
      <c r="CO519" s="50"/>
      <c r="CP519" s="50"/>
      <c r="CQ519" s="50"/>
      <c r="CR519" s="50"/>
      <c r="CS519" s="50"/>
      <c r="CT519" s="50"/>
      <c r="CU519" s="50"/>
      <c r="CV519" s="50"/>
      <c r="CW519" s="50"/>
      <c r="CX519" s="50"/>
      <c r="CY519" s="50"/>
      <c r="CZ519" s="50"/>
      <c r="DA519" s="50"/>
      <c r="DB519" s="50"/>
      <c r="DC519" s="50"/>
      <c r="DD519" s="50"/>
      <c r="DE519" s="50"/>
      <c r="DF519" s="50"/>
    </row>
    <row r="520" spans="2:110" x14ac:dyDescent="0.2">
      <c r="B520" s="173"/>
      <c r="D520" s="173"/>
      <c r="T520" s="50"/>
      <c r="U520" s="50"/>
      <c r="V520" s="50"/>
      <c r="W520" s="50"/>
      <c r="X520" s="50"/>
      <c r="Y520" s="50"/>
      <c r="Z520" s="149"/>
      <c r="AA520" s="238"/>
      <c r="AB520" s="50"/>
      <c r="AC520" s="50"/>
      <c r="AD520" s="50"/>
      <c r="AE520" s="50"/>
      <c r="AF520" s="50"/>
      <c r="AG520" s="50"/>
      <c r="AH520" s="50"/>
      <c r="AI520" s="50"/>
      <c r="AJ520" s="50"/>
      <c r="AK520" s="50"/>
      <c r="AL520" s="50"/>
      <c r="AM520" s="50"/>
      <c r="AN520" s="50"/>
      <c r="AO520" s="50"/>
      <c r="AP520" s="50"/>
      <c r="AQ520" s="50"/>
      <c r="AR520" s="50"/>
      <c r="AS520" s="50"/>
      <c r="AT520" s="50"/>
      <c r="AU520" s="50"/>
      <c r="AV520" s="50"/>
      <c r="AW520" s="50"/>
      <c r="AX520" s="50"/>
      <c r="AY520" s="50"/>
      <c r="AZ520" s="50"/>
      <c r="BA520" s="50"/>
      <c r="BB520" s="50"/>
      <c r="BC520" s="50"/>
      <c r="BD520" s="50"/>
      <c r="BE520" s="50"/>
      <c r="BF520" s="50"/>
      <c r="BG520" s="50"/>
      <c r="BH520" s="50"/>
      <c r="BI520" s="50"/>
      <c r="BJ520" s="50"/>
      <c r="BK520" s="50"/>
      <c r="BL520" s="50"/>
      <c r="BM520" s="50"/>
      <c r="BN520" s="50"/>
      <c r="BO520" s="50"/>
      <c r="BP520" s="50"/>
      <c r="BQ520" s="50"/>
      <c r="BR520" s="50"/>
      <c r="BS520" s="50"/>
      <c r="BT520" s="50"/>
      <c r="BU520" s="50"/>
      <c r="BV520" s="50"/>
      <c r="BW520" s="50"/>
      <c r="BX520" s="50"/>
      <c r="BY520" s="50"/>
      <c r="BZ520" s="50"/>
      <c r="CA520" s="50"/>
      <c r="CB520" s="50"/>
      <c r="CC520" s="50"/>
      <c r="CD520" s="50"/>
      <c r="CE520" s="50"/>
      <c r="CF520" s="50"/>
      <c r="CG520" s="50"/>
      <c r="CH520" s="50"/>
      <c r="CI520" s="50"/>
      <c r="CJ520" s="50"/>
      <c r="CK520" s="50"/>
      <c r="CL520" s="50"/>
      <c r="CM520" s="50"/>
      <c r="CN520" s="50"/>
      <c r="CO520" s="50"/>
      <c r="CP520" s="50"/>
      <c r="CQ520" s="50"/>
      <c r="CR520" s="50"/>
      <c r="CS520" s="50"/>
      <c r="CT520" s="50"/>
      <c r="CU520" s="50"/>
      <c r="CV520" s="50"/>
      <c r="CW520" s="50"/>
      <c r="CX520" s="50"/>
      <c r="CY520" s="50"/>
      <c r="CZ520" s="50"/>
      <c r="DA520" s="50"/>
      <c r="DB520" s="50"/>
      <c r="DC520" s="50"/>
      <c r="DD520" s="50"/>
      <c r="DE520" s="50"/>
      <c r="DF520" s="50"/>
    </row>
    <row r="521" spans="2:110" x14ac:dyDescent="0.2">
      <c r="B521" s="173"/>
      <c r="D521" s="173"/>
      <c r="T521" s="50"/>
      <c r="U521" s="50"/>
      <c r="V521" s="50"/>
      <c r="W521" s="50"/>
      <c r="X521" s="50"/>
      <c r="Y521" s="50"/>
      <c r="Z521" s="149"/>
      <c r="AA521" s="238"/>
      <c r="AB521" s="50"/>
      <c r="AC521" s="50"/>
      <c r="AD521" s="50"/>
      <c r="AE521" s="50"/>
      <c r="AF521" s="50"/>
      <c r="AG521" s="50"/>
      <c r="AH521" s="50"/>
      <c r="AI521" s="50"/>
      <c r="AJ521" s="50"/>
      <c r="AK521" s="50"/>
      <c r="AL521" s="50"/>
      <c r="AM521" s="50"/>
      <c r="AN521" s="50"/>
      <c r="AO521" s="50"/>
      <c r="AP521" s="50"/>
      <c r="AQ521" s="50"/>
      <c r="AR521" s="50"/>
      <c r="AS521" s="50"/>
      <c r="AT521" s="50"/>
      <c r="AU521" s="50"/>
      <c r="AV521" s="50"/>
      <c r="AW521" s="50"/>
      <c r="AX521" s="50"/>
      <c r="AY521" s="50"/>
      <c r="AZ521" s="50"/>
      <c r="BA521" s="50"/>
      <c r="BB521" s="50"/>
      <c r="BC521" s="50"/>
      <c r="BD521" s="50"/>
      <c r="BE521" s="50"/>
      <c r="BF521" s="50"/>
      <c r="BG521" s="50"/>
      <c r="BH521" s="50"/>
      <c r="BI521" s="50"/>
      <c r="BJ521" s="50"/>
      <c r="BK521" s="50"/>
      <c r="BL521" s="50"/>
      <c r="BM521" s="50"/>
      <c r="BN521" s="50"/>
      <c r="BO521" s="50"/>
      <c r="BP521" s="50"/>
      <c r="BQ521" s="50"/>
      <c r="BR521" s="50"/>
      <c r="BS521" s="50"/>
      <c r="BT521" s="50"/>
      <c r="BU521" s="50"/>
      <c r="BV521" s="50"/>
      <c r="BW521" s="50"/>
      <c r="BX521" s="50"/>
      <c r="BY521" s="50"/>
      <c r="BZ521" s="50"/>
      <c r="CA521" s="50"/>
      <c r="CB521" s="50"/>
      <c r="CC521" s="50"/>
      <c r="CD521" s="50"/>
      <c r="CE521" s="50"/>
      <c r="CF521" s="50"/>
      <c r="CG521" s="50"/>
      <c r="CH521" s="50"/>
      <c r="CI521" s="50"/>
      <c r="CJ521" s="50"/>
      <c r="CK521" s="50"/>
      <c r="CL521" s="50"/>
      <c r="CM521" s="50"/>
      <c r="CN521" s="50"/>
      <c r="CO521" s="50"/>
      <c r="CP521" s="50"/>
      <c r="CQ521" s="50"/>
      <c r="CR521" s="50"/>
      <c r="CS521" s="50"/>
      <c r="CT521" s="50"/>
      <c r="CU521" s="50"/>
      <c r="CV521" s="50"/>
      <c r="CW521" s="50"/>
      <c r="CX521" s="50"/>
      <c r="CY521" s="50"/>
      <c r="CZ521" s="50"/>
      <c r="DA521" s="50"/>
      <c r="DB521" s="50"/>
      <c r="DC521" s="50"/>
      <c r="DD521" s="50"/>
      <c r="DE521" s="50"/>
      <c r="DF521" s="50"/>
    </row>
    <row r="522" spans="2:110" x14ac:dyDescent="0.2">
      <c r="B522" s="173"/>
      <c r="D522" s="173"/>
      <c r="T522" s="50"/>
      <c r="U522" s="50"/>
      <c r="V522" s="50"/>
      <c r="W522" s="50"/>
      <c r="X522" s="50"/>
      <c r="Y522" s="50"/>
      <c r="Z522" s="149"/>
      <c r="AA522" s="238"/>
      <c r="AB522" s="50"/>
      <c r="AC522" s="50"/>
      <c r="AD522" s="50"/>
      <c r="AE522" s="50"/>
      <c r="AF522" s="50"/>
      <c r="AG522" s="50"/>
      <c r="AH522" s="50"/>
      <c r="AI522" s="50"/>
      <c r="AJ522" s="50"/>
      <c r="AK522" s="50"/>
      <c r="AL522" s="50"/>
      <c r="AM522" s="50"/>
      <c r="AN522" s="50"/>
      <c r="AO522" s="50"/>
      <c r="AP522" s="50"/>
      <c r="AQ522" s="50"/>
      <c r="AR522" s="50"/>
      <c r="AS522" s="50"/>
      <c r="AT522" s="50"/>
      <c r="AU522" s="50"/>
      <c r="AV522" s="50"/>
      <c r="AW522" s="50"/>
      <c r="AX522" s="50"/>
      <c r="AY522" s="50"/>
      <c r="AZ522" s="50"/>
      <c r="BA522" s="50"/>
      <c r="BB522" s="50"/>
      <c r="BC522" s="50"/>
      <c r="BD522" s="50"/>
      <c r="BE522" s="50"/>
      <c r="BF522" s="50"/>
      <c r="BG522" s="50"/>
      <c r="BH522" s="50"/>
      <c r="BI522" s="50"/>
      <c r="BJ522" s="50"/>
      <c r="BK522" s="50"/>
      <c r="BL522" s="50"/>
      <c r="BM522" s="50"/>
      <c r="BN522" s="50"/>
      <c r="BO522" s="50"/>
      <c r="BP522" s="50"/>
      <c r="BQ522" s="50"/>
      <c r="BR522" s="50"/>
      <c r="BS522" s="50"/>
      <c r="BT522" s="50"/>
      <c r="BU522" s="50"/>
      <c r="BV522" s="50"/>
      <c r="BW522" s="50"/>
      <c r="BX522" s="50"/>
      <c r="BY522" s="50"/>
      <c r="BZ522" s="50"/>
      <c r="CA522" s="50"/>
      <c r="CB522" s="50"/>
      <c r="CC522" s="50"/>
      <c r="CD522" s="50"/>
      <c r="CE522" s="50"/>
      <c r="CF522" s="50"/>
      <c r="CG522" s="50"/>
      <c r="CH522" s="50"/>
      <c r="CI522" s="50"/>
      <c r="CJ522" s="50"/>
      <c r="CK522" s="50"/>
      <c r="CL522" s="50"/>
      <c r="CM522" s="50"/>
      <c r="CN522" s="50"/>
      <c r="CO522" s="50"/>
      <c r="CP522" s="50"/>
      <c r="CQ522" s="50"/>
      <c r="CR522" s="50"/>
      <c r="CS522" s="50"/>
      <c r="CT522" s="50"/>
      <c r="CU522" s="50"/>
      <c r="CV522" s="50"/>
      <c r="CW522" s="50"/>
      <c r="CX522" s="50"/>
      <c r="CY522" s="50"/>
      <c r="CZ522" s="50"/>
      <c r="DA522" s="50"/>
      <c r="DB522" s="50"/>
      <c r="DC522" s="50"/>
      <c r="DD522" s="50"/>
      <c r="DE522" s="50"/>
      <c r="DF522" s="50"/>
    </row>
    <row r="523" spans="2:110" x14ac:dyDescent="0.2">
      <c r="B523" s="173"/>
      <c r="D523" s="173"/>
      <c r="T523" s="50"/>
      <c r="U523" s="50"/>
      <c r="V523" s="50"/>
      <c r="W523" s="50"/>
      <c r="X523" s="50"/>
      <c r="Y523" s="50"/>
      <c r="Z523" s="149"/>
      <c r="AA523" s="238"/>
      <c r="AB523" s="50"/>
      <c r="AC523" s="50"/>
      <c r="AD523" s="50"/>
      <c r="AE523" s="50"/>
      <c r="AF523" s="50"/>
      <c r="AG523" s="50"/>
      <c r="AH523" s="50"/>
      <c r="AI523" s="50"/>
      <c r="AJ523" s="50"/>
      <c r="AK523" s="50"/>
      <c r="AL523" s="50"/>
      <c r="AM523" s="50"/>
      <c r="AN523" s="50"/>
      <c r="AO523" s="50"/>
      <c r="AP523" s="50"/>
      <c r="AQ523" s="50"/>
      <c r="AR523" s="50"/>
      <c r="AS523" s="50"/>
      <c r="AT523" s="50"/>
      <c r="AU523" s="50"/>
      <c r="AV523" s="50"/>
      <c r="AW523" s="50"/>
      <c r="AX523" s="50"/>
      <c r="AY523" s="50"/>
      <c r="AZ523" s="50"/>
      <c r="BA523" s="50"/>
      <c r="BB523" s="50"/>
      <c r="BC523" s="50"/>
      <c r="BD523" s="50"/>
      <c r="BE523" s="50"/>
      <c r="BF523" s="50"/>
      <c r="BG523" s="50"/>
      <c r="BH523" s="50"/>
      <c r="BI523" s="50"/>
      <c r="BJ523" s="50"/>
      <c r="BK523" s="50"/>
      <c r="BL523" s="50"/>
      <c r="BM523" s="50"/>
      <c r="BN523" s="50"/>
      <c r="BO523" s="50"/>
      <c r="BP523" s="50"/>
      <c r="BQ523" s="50"/>
      <c r="BR523" s="50"/>
      <c r="BS523" s="50"/>
      <c r="BT523" s="50"/>
      <c r="BU523" s="50"/>
      <c r="BV523" s="50"/>
      <c r="BW523" s="50"/>
      <c r="BX523" s="50"/>
      <c r="BY523" s="50"/>
      <c r="BZ523" s="50"/>
      <c r="CA523" s="50"/>
      <c r="CB523" s="50"/>
      <c r="CC523" s="50"/>
      <c r="CD523" s="50"/>
      <c r="CE523" s="50"/>
      <c r="CF523" s="50"/>
      <c r="CG523" s="50"/>
      <c r="CH523" s="50"/>
      <c r="CI523" s="50"/>
      <c r="CJ523" s="50"/>
      <c r="CK523" s="50"/>
      <c r="CL523" s="50"/>
      <c r="CM523" s="50"/>
      <c r="CN523" s="50"/>
      <c r="CO523" s="50"/>
      <c r="CP523" s="50"/>
      <c r="CQ523" s="50"/>
      <c r="CR523" s="50"/>
      <c r="CS523" s="50"/>
      <c r="CT523" s="50"/>
      <c r="CU523" s="50"/>
      <c r="CV523" s="50"/>
      <c r="CW523" s="50"/>
      <c r="CX523" s="50"/>
      <c r="CY523" s="50"/>
      <c r="CZ523" s="50"/>
      <c r="DA523" s="50"/>
      <c r="DB523" s="50"/>
      <c r="DC523" s="50"/>
      <c r="DD523" s="50"/>
      <c r="DE523" s="50"/>
      <c r="DF523" s="50"/>
    </row>
    <row r="524" spans="2:110" x14ac:dyDescent="0.2">
      <c r="B524" s="173"/>
      <c r="D524" s="173"/>
      <c r="T524" s="50"/>
      <c r="U524" s="50"/>
      <c r="V524" s="50"/>
      <c r="W524" s="50"/>
      <c r="X524" s="50"/>
      <c r="Y524" s="50"/>
      <c r="Z524" s="149"/>
      <c r="AA524" s="238"/>
      <c r="AB524" s="50"/>
      <c r="AC524" s="50"/>
      <c r="AD524" s="50"/>
      <c r="AE524" s="50"/>
      <c r="AF524" s="50"/>
      <c r="AG524" s="50"/>
      <c r="AH524" s="50"/>
      <c r="AI524" s="50"/>
      <c r="AJ524" s="50"/>
      <c r="AK524" s="50"/>
      <c r="AL524" s="50"/>
      <c r="AM524" s="50"/>
      <c r="AN524" s="50"/>
      <c r="AO524" s="50"/>
      <c r="AP524" s="50"/>
      <c r="AQ524" s="50"/>
      <c r="AR524" s="50"/>
      <c r="AS524" s="50"/>
      <c r="AT524" s="50"/>
      <c r="AU524" s="50"/>
      <c r="AV524" s="50"/>
      <c r="AW524" s="50"/>
      <c r="AX524" s="50"/>
      <c r="AY524" s="50"/>
      <c r="AZ524" s="50"/>
      <c r="BA524" s="50"/>
      <c r="BB524" s="50"/>
      <c r="BC524" s="50"/>
      <c r="BD524" s="50"/>
      <c r="BE524" s="50"/>
      <c r="BF524" s="50"/>
      <c r="BG524" s="50"/>
      <c r="BH524" s="50"/>
      <c r="BI524" s="50"/>
      <c r="BJ524" s="50"/>
      <c r="BK524" s="50"/>
      <c r="BL524" s="50"/>
      <c r="BM524" s="50"/>
      <c r="BN524" s="50"/>
      <c r="BO524" s="50"/>
      <c r="BP524" s="50"/>
      <c r="BQ524" s="50"/>
      <c r="BR524" s="50"/>
      <c r="BS524" s="50"/>
      <c r="BT524" s="50"/>
      <c r="BU524" s="50"/>
      <c r="BV524" s="50"/>
      <c r="BW524" s="50"/>
      <c r="BX524" s="50"/>
      <c r="BY524" s="50"/>
      <c r="BZ524" s="50"/>
      <c r="CA524" s="50"/>
      <c r="CB524" s="50"/>
      <c r="CC524" s="50"/>
      <c r="CD524" s="50"/>
      <c r="CE524" s="50"/>
      <c r="CF524" s="50"/>
      <c r="CG524" s="50"/>
      <c r="CH524" s="50"/>
      <c r="CI524" s="50"/>
      <c r="CJ524" s="50"/>
      <c r="CK524" s="50"/>
      <c r="CL524" s="50"/>
      <c r="CM524" s="50"/>
      <c r="CN524" s="50"/>
      <c r="CO524" s="50"/>
      <c r="CP524" s="50"/>
      <c r="CQ524" s="50"/>
      <c r="CR524" s="50"/>
      <c r="CS524" s="50"/>
      <c r="CT524" s="50"/>
      <c r="CU524" s="50"/>
      <c r="CV524" s="50"/>
      <c r="CW524" s="50"/>
      <c r="CX524" s="50"/>
      <c r="CY524" s="50"/>
      <c r="CZ524" s="50"/>
      <c r="DA524" s="50"/>
      <c r="DB524" s="50"/>
      <c r="DC524" s="50"/>
      <c r="DD524" s="50"/>
      <c r="DE524" s="50"/>
      <c r="DF524" s="50"/>
    </row>
    <row r="525" spans="2:110" x14ac:dyDescent="0.2">
      <c r="B525" s="173"/>
      <c r="D525" s="173"/>
      <c r="T525" s="50"/>
      <c r="U525" s="50"/>
      <c r="V525" s="50"/>
      <c r="W525" s="50"/>
      <c r="X525" s="50"/>
      <c r="Y525" s="50"/>
      <c r="Z525" s="149"/>
      <c r="AA525" s="238"/>
      <c r="AB525" s="50"/>
      <c r="AC525" s="50"/>
      <c r="AD525" s="50"/>
      <c r="AE525" s="50"/>
      <c r="AF525" s="50"/>
      <c r="AG525" s="50"/>
      <c r="AH525" s="50"/>
      <c r="AI525" s="50"/>
      <c r="AJ525" s="50"/>
      <c r="AK525" s="50"/>
      <c r="AL525" s="50"/>
      <c r="AM525" s="50"/>
      <c r="AN525" s="50"/>
      <c r="AO525" s="50"/>
      <c r="AP525" s="50"/>
      <c r="AQ525" s="50"/>
      <c r="AR525" s="50"/>
      <c r="AS525" s="50"/>
      <c r="AT525" s="50"/>
      <c r="AU525" s="50"/>
      <c r="AV525" s="50"/>
      <c r="AW525" s="50"/>
      <c r="AX525" s="50"/>
      <c r="AY525" s="50"/>
      <c r="AZ525" s="50"/>
      <c r="BA525" s="50"/>
      <c r="BB525" s="50"/>
      <c r="BC525" s="50"/>
      <c r="BD525" s="50"/>
      <c r="BE525" s="50"/>
      <c r="BF525" s="50"/>
      <c r="BG525" s="50"/>
      <c r="BH525" s="50"/>
      <c r="BI525" s="50"/>
      <c r="BJ525" s="50"/>
      <c r="BK525" s="50"/>
      <c r="BL525" s="50"/>
      <c r="BM525" s="50"/>
      <c r="BN525" s="50"/>
      <c r="BO525" s="50"/>
      <c r="BP525" s="50"/>
      <c r="BQ525" s="50"/>
      <c r="BR525" s="50"/>
      <c r="BS525" s="50"/>
      <c r="BT525" s="50"/>
      <c r="BU525" s="50"/>
      <c r="BV525" s="50"/>
      <c r="BW525" s="50"/>
      <c r="BX525" s="50"/>
      <c r="BY525" s="50"/>
      <c r="BZ525" s="50"/>
      <c r="CA525" s="50"/>
      <c r="CB525" s="50"/>
      <c r="CC525" s="50"/>
      <c r="CD525" s="50"/>
      <c r="CE525" s="50"/>
      <c r="CF525" s="50"/>
      <c r="CG525" s="50"/>
      <c r="CH525" s="50"/>
      <c r="CI525" s="50"/>
      <c r="CJ525" s="50"/>
      <c r="CK525" s="50"/>
      <c r="CL525" s="50"/>
      <c r="CM525" s="50"/>
      <c r="CN525" s="50"/>
      <c r="CO525" s="50"/>
      <c r="CP525" s="50"/>
      <c r="CQ525" s="50"/>
      <c r="CR525" s="50"/>
      <c r="CS525" s="50"/>
      <c r="CT525" s="50"/>
      <c r="CU525" s="50"/>
      <c r="CV525" s="50"/>
      <c r="CW525" s="50"/>
      <c r="CX525" s="50"/>
      <c r="CY525" s="50"/>
      <c r="CZ525" s="50"/>
      <c r="DA525" s="50"/>
      <c r="DB525" s="50"/>
      <c r="DC525" s="50"/>
      <c r="DD525" s="50"/>
      <c r="DE525" s="50"/>
      <c r="DF525" s="50"/>
    </row>
    <row r="526" spans="2:110" x14ac:dyDescent="0.2">
      <c r="B526" s="173"/>
      <c r="D526" s="173"/>
      <c r="T526" s="50"/>
      <c r="U526" s="50"/>
      <c r="V526" s="50"/>
      <c r="W526" s="50"/>
      <c r="X526" s="50"/>
      <c r="Y526" s="50"/>
      <c r="Z526" s="149"/>
      <c r="AA526" s="238"/>
      <c r="AB526" s="50"/>
      <c r="AC526" s="50"/>
      <c r="AD526" s="50"/>
      <c r="AE526" s="50"/>
      <c r="AF526" s="50"/>
      <c r="AG526" s="50"/>
      <c r="AH526" s="50"/>
      <c r="AI526" s="50"/>
      <c r="AJ526" s="50"/>
      <c r="AK526" s="50"/>
      <c r="AL526" s="50"/>
      <c r="AM526" s="50"/>
      <c r="AN526" s="50"/>
      <c r="AO526" s="50"/>
      <c r="AP526" s="50"/>
      <c r="AQ526" s="50"/>
      <c r="AR526" s="50"/>
      <c r="AS526" s="50"/>
      <c r="AT526" s="50"/>
      <c r="AU526" s="50"/>
      <c r="AV526" s="50"/>
      <c r="AW526" s="50"/>
      <c r="AX526" s="50"/>
      <c r="AY526" s="50"/>
      <c r="AZ526" s="50"/>
      <c r="BA526" s="50"/>
      <c r="BB526" s="50"/>
      <c r="BC526" s="50"/>
      <c r="BD526" s="50"/>
      <c r="BE526" s="50"/>
      <c r="BF526" s="50"/>
      <c r="BG526" s="50"/>
      <c r="BH526" s="50"/>
      <c r="BI526" s="50"/>
      <c r="BJ526" s="50"/>
      <c r="BK526" s="50"/>
      <c r="BL526" s="50"/>
      <c r="BM526" s="50"/>
      <c r="BN526" s="50"/>
      <c r="BO526" s="50"/>
      <c r="BP526" s="50"/>
      <c r="BQ526" s="50"/>
      <c r="BR526" s="50"/>
      <c r="BS526" s="50"/>
      <c r="BT526" s="50"/>
      <c r="BU526" s="50"/>
      <c r="BV526" s="50"/>
      <c r="BW526" s="50"/>
      <c r="BX526" s="50"/>
      <c r="BY526" s="50"/>
      <c r="BZ526" s="50"/>
      <c r="CA526" s="50"/>
      <c r="CB526" s="50"/>
      <c r="CC526" s="50"/>
      <c r="CD526" s="50"/>
      <c r="CE526" s="50"/>
      <c r="CF526" s="50"/>
      <c r="CG526" s="50"/>
      <c r="CH526" s="50"/>
      <c r="CI526" s="50"/>
      <c r="CJ526" s="50"/>
      <c r="CK526" s="50"/>
      <c r="CL526" s="50"/>
      <c r="CM526" s="50"/>
      <c r="CN526" s="50"/>
      <c r="CO526" s="50"/>
      <c r="CP526" s="50"/>
      <c r="CQ526" s="50"/>
      <c r="CR526" s="50"/>
      <c r="CS526" s="50"/>
      <c r="CT526" s="50"/>
      <c r="CU526" s="50"/>
      <c r="CV526" s="50"/>
      <c r="CW526" s="50"/>
      <c r="CX526" s="50"/>
      <c r="CY526" s="50"/>
      <c r="CZ526" s="50"/>
      <c r="DA526" s="50"/>
      <c r="DB526" s="50"/>
      <c r="DC526" s="50"/>
      <c r="DD526" s="50"/>
      <c r="DE526" s="50"/>
      <c r="DF526" s="50"/>
    </row>
    <row r="527" spans="2:110" x14ac:dyDescent="0.2">
      <c r="B527" s="173"/>
      <c r="D527" s="173"/>
      <c r="T527" s="50"/>
      <c r="U527" s="50"/>
      <c r="V527" s="50"/>
      <c r="W527" s="50"/>
      <c r="X527" s="50"/>
      <c r="Y527" s="50"/>
      <c r="Z527" s="149"/>
      <c r="AA527" s="238"/>
      <c r="AB527" s="50"/>
      <c r="AC527" s="50"/>
      <c r="AD527" s="50"/>
      <c r="AE527" s="50"/>
      <c r="AF527" s="50"/>
      <c r="AG527" s="50"/>
      <c r="AH527" s="50"/>
      <c r="AI527" s="50"/>
      <c r="AJ527" s="50"/>
      <c r="AK527" s="50"/>
      <c r="AL527" s="50"/>
      <c r="AM527" s="50"/>
      <c r="AN527" s="50"/>
      <c r="AO527" s="50"/>
      <c r="AP527" s="50"/>
      <c r="AQ527" s="50"/>
      <c r="AR527" s="50"/>
      <c r="AS527" s="50"/>
      <c r="AT527" s="50"/>
      <c r="AU527" s="50"/>
      <c r="AV527" s="50"/>
      <c r="AW527" s="50"/>
      <c r="AX527" s="50"/>
      <c r="AY527" s="50"/>
      <c r="AZ527" s="50"/>
      <c r="BA527" s="50"/>
      <c r="BB527" s="50"/>
      <c r="BC527" s="50"/>
      <c r="BD527" s="50"/>
      <c r="BE527" s="50"/>
      <c r="BF527" s="50"/>
      <c r="BG527" s="50"/>
      <c r="BH527" s="50"/>
      <c r="BI527" s="50"/>
      <c r="BJ527" s="50"/>
      <c r="BK527" s="50"/>
      <c r="BL527" s="50"/>
      <c r="BM527" s="50"/>
      <c r="BN527" s="50"/>
      <c r="BO527" s="50"/>
      <c r="BP527" s="50"/>
      <c r="BQ527" s="50"/>
      <c r="BR527" s="50"/>
      <c r="BS527" s="50"/>
      <c r="BT527" s="50"/>
      <c r="BU527" s="50"/>
      <c r="BV527" s="50"/>
      <c r="BW527" s="50"/>
      <c r="BX527" s="50"/>
      <c r="BY527" s="50"/>
      <c r="BZ527" s="50"/>
      <c r="CA527" s="50"/>
      <c r="CB527" s="50"/>
      <c r="CC527" s="50"/>
      <c r="CD527" s="50"/>
      <c r="CE527" s="50"/>
      <c r="CF527" s="50"/>
      <c r="CG527" s="50"/>
      <c r="CH527" s="50"/>
      <c r="CI527" s="50"/>
      <c r="CJ527" s="50"/>
      <c r="CK527" s="50"/>
      <c r="CL527" s="50"/>
      <c r="CM527" s="50"/>
      <c r="CN527" s="50"/>
      <c r="CO527" s="50"/>
      <c r="CP527" s="50"/>
      <c r="CQ527" s="50"/>
      <c r="CR527" s="50"/>
      <c r="CS527" s="50"/>
      <c r="CT527" s="50"/>
      <c r="CU527" s="50"/>
      <c r="CV527" s="50"/>
      <c r="CW527" s="50"/>
      <c r="CX527" s="50"/>
      <c r="CY527" s="50"/>
      <c r="CZ527" s="50"/>
      <c r="DA527" s="50"/>
      <c r="DB527" s="50"/>
      <c r="DC527" s="50"/>
      <c r="DD527" s="50"/>
      <c r="DE527" s="50"/>
      <c r="DF527" s="50"/>
    </row>
    <row r="528" spans="2:110" x14ac:dyDescent="0.2">
      <c r="B528" s="173"/>
      <c r="D528" s="173"/>
      <c r="T528" s="50"/>
      <c r="U528" s="50"/>
      <c r="V528" s="50"/>
      <c r="W528" s="50"/>
      <c r="X528" s="50"/>
      <c r="Y528" s="50"/>
      <c r="Z528" s="149"/>
      <c r="AA528" s="238"/>
      <c r="AB528" s="50"/>
      <c r="AC528" s="50"/>
      <c r="AD528" s="50"/>
      <c r="AE528" s="50"/>
      <c r="AF528" s="50"/>
      <c r="AG528" s="50"/>
      <c r="AH528" s="50"/>
      <c r="AI528" s="50"/>
      <c r="AJ528" s="50"/>
      <c r="AK528" s="50"/>
      <c r="AL528" s="50"/>
      <c r="AM528" s="50"/>
      <c r="AN528" s="50"/>
      <c r="AO528" s="50"/>
      <c r="AP528" s="50"/>
      <c r="AQ528" s="50"/>
      <c r="AR528" s="50"/>
      <c r="AS528" s="50"/>
      <c r="AT528" s="50"/>
      <c r="AU528" s="50"/>
      <c r="AV528" s="50"/>
      <c r="AW528" s="50"/>
      <c r="AX528" s="50"/>
      <c r="AY528" s="50"/>
      <c r="AZ528" s="50"/>
      <c r="BA528" s="50"/>
      <c r="BB528" s="50"/>
      <c r="BC528" s="50"/>
      <c r="BD528" s="50"/>
      <c r="BE528" s="50"/>
      <c r="BF528" s="50"/>
      <c r="BG528" s="50"/>
      <c r="BH528" s="50"/>
      <c r="BI528" s="50"/>
      <c r="BJ528" s="50"/>
      <c r="BK528" s="50"/>
      <c r="BL528" s="50"/>
      <c r="BM528" s="50"/>
      <c r="BN528" s="50"/>
      <c r="BO528" s="50"/>
      <c r="BP528" s="50"/>
      <c r="BQ528" s="50"/>
      <c r="BR528" s="50"/>
      <c r="BS528" s="50"/>
      <c r="BT528" s="50"/>
      <c r="BU528" s="50"/>
      <c r="BV528" s="50"/>
      <c r="BW528" s="50"/>
      <c r="BX528" s="50"/>
      <c r="BY528" s="50"/>
      <c r="BZ528" s="50"/>
      <c r="CA528" s="50"/>
      <c r="CB528" s="50"/>
      <c r="CC528" s="50"/>
      <c r="CD528" s="50"/>
      <c r="CE528" s="50"/>
      <c r="CF528" s="50"/>
      <c r="CG528" s="50"/>
      <c r="CH528" s="50"/>
      <c r="CI528" s="50"/>
      <c r="CJ528" s="50"/>
      <c r="CK528" s="50"/>
      <c r="CL528" s="50"/>
      <c r="CM528" s="50"/>
      <c r="CN528" s="50"/>
      <c r="CO528" s="50"/>
      <c r="CP528" s="50"/>
      <c r="CQ528" s="50"/>
      <c r="CR528" s="50"/>
      <c r="CS528" s="50"/>
      <c r="CT528" s="50"/>
      <c r="CU528" s="50"/>
      <c r="CV528" s="50"/>
      <c r="CW528" s="50"/>
      <c r="CX528" s="50"/>
      <c r="CY528" s="50"/>
      <c r="CZ528" s="50"/>
      <c r="DA528" s="50"/>
      <c r="DB528" s="50"/>
      <c r="DC528" s="50"/>
      <c r="DD528" s="50"/>
      <c r="DE528" s="50"/>
      <c r="DF528" s="50"/>
    </row>
    <row r="529" spans="2:110" x14ac:dyDescent="0.2">
      <c r="B529" s="173"/>
      <c r="D529" s="173"/>
      <c r="T529" s="50"/>
      <c r="U529" s="50"/>
      <c r="V529" s="50"/>
      <c r="W529" s="50"/>
      <c r="X529" s="50"/>
      <c r="Y529" s="50"/>
      <c r="Z529" s="149"/>
      <c r="AA529" s="238"/>
      <c r="AB529" s="50"/>
      <c r="AC529" s="50"/>
      <c r="AD529" s="50"/>
      <c r="AE529" s="50"/>
      <c r="AF529" s="50"/>
      <c r="AG529" s="50"/>
      <c r="AH529" s="50"/>
      <c r="AI529" s="50"/>
      <c r="AJ529" s="50"/>
      <c r="AK529" s="50"/>
      <c r="AL529" s="50"/>
      <c r="AM529" s="50"/>
      <c r="AN529" s="50"/>
      <c r="AO529" s="50"/>
      <c r="AP529" s="50"/>
      <c r="AQ529" s="50"/>
      <c r="AR529" s="50"/>
      <c r="AS529" s="50"/>
      <c r="AT529" s="50"/>
      <c r="AU529" s="50"/>
      <c r="AV529" s="50"/>
      <c r="AW529" s="50"/>
      <c r="AX529" s="50"/>
      <c r="AY529" s="50"/>
      <c r="AZ529" s="50"/>
      <c r="BA529" s="50"/>
      <c r="BB529" s="50"/>
      <c r="BC529" s="50"/>
      <c r="BD529" s="50"/>
      <c r="BE529" s="50"/>
      <c r="BF529" s="50"/>
      <c r="BG529" s="50"/>
      <c r="BH529" s="50"/>
      <c r="BI529" s="50"/>
      <c r="BJ529" s="50"/>
      <c r="BK529" s="50"/>
      <c r="BL529" s="50"/>
      <c r="BM529" s="50"/>
      <c r="BN529" s="50"/>
      <c r="BO529" s="50"/>
      <c r="BP529" s="50"/>
      <c r="BQ529" s="50"/>
      <c r="BR529" s="50"/>
      <c r="BS529" s="50"/>
      <c r="BT529" s="50"/>
      <c r="BU529" s="50"/>
      <c r="BV529" s="50"/>
      <c r="BW529" s="50"/>
      <c r="BX529" s="50"/>
      <c r="BY529" s="50"/>
      <c r="BZ529" s="50"/>
      <c r="CA529" s="50"/>
      <c r="CB529" s="50"/>
      <c r="CC529" s="50"/>
      <c r="CD529" s="50"/>
      <c r="CE529" s="50"/>
      <c r="CF529" s="50"/>
      <c r="CG529" s="50"/>
      <c r="CH529" s="50"/>
      <c r="CI529" s="50"/>
      <c r="CJ529" s="50"/>
      <c r="CK529" s="50"/>
      <c r="CL529" s="50"/>
      <c r="CM529" s="50"/>
      <c r="CN529" s="50"/>
      <c r="CO529" s="50"/>
      <c r="CP529" s="50"/>
      <c r="CQ529" s="50"/>
      <c r="CR529" s="50"/>
      <c r="CS529" s="50"/>
      <c r="CT529" s="50"/>
      <c r="CU529" s="50"/>
      <c r="CV529" s="50"/>
      <c r="CW529" s="50"/>
      <c r="CX529" s="50"/>
      <c r="CY529" s="50"/>
      <c r="CZ529" s="50"/>
      <c r="DA529" s="50"/>
      <c r="DB529" s="50"/>
      <c r="DC529" s="50"/>
      <c r="DD529" s="50"/>
      <c r="DE529" s="50"/>
      <c r="DF529" s="50"/>
    </row>
    <row r="530" spans="2:110" x14ac:dyDescent="0.2">
      <c r="B530" s="173"/>
      <c r="D530" s="173"/>
      <c r="T530" s="50"/>
      <c r="U530" s="50"/>
      <c r="V530" s="50"/>
      <c r="W530" s="50"/>
      <c r="X530" s="50"/>
      <c r="Y530" s="50"/>
      <c r="Z530" s="149"/>
      <c r="AA530" s="238"/>
      <c r="AB530" s="50"/>
      <c r="AC530" s="50"/>
      <c r="AD530" s="50"/>
      <c r="AE530" s="50"/>
      <c r="AF530" s="50"/>
      <c r="AG530" s="50"/>
      <c r="AH530" s="50"/>
      <c r="AI530" s="50"/>
      <c r="AJ530" s="50"/>
      <c r="AK530" s="50"/>
      <c r="AL530" s="50"/>
      <c r="AM530" s="50"/>
      <c r="AN530" s="50"/>
      <c r="AO530" s="50"/>
      <c r="AP530" s="50"/>
      <c r="AQ530" s="50"/>
      <c r="AR530" s="50"/>
      <c r="AS530" s="50"/>
      <c r="AT530" s="50"/>
      <c r="AU530" s="50"/>
      <c r="AV530" s="50"/>
      <c r="AW530" s="50"/>
      <c r="AX530" s="50"/>
      <c r="AY530" s="50"/>
      <c r="AZ530" s="50"/>
      <c r="BA530" s="50"/>
      <c r="BB530" s="50"/>
      <c r="BC530" s="50"/>
      <c r="BD530" s="50"/>
      <c r="BE530" s="50"/>
      <c r="BF530" s="50"/>
      <c r="BG530" s="50"/>
      <c r="BH530" s="50"/>
      <c r="BI530" s="50"/>
      <c r="BJ530" s="50"/>
      <c r="BK530" s="50"/>
      <c r="BL530" s="50"/>
      <c r="BM530" s="50"/>
      <c r="BN530" s="50"/>
      <c r="BO530" s="50"/>
      <c r="BP530" s="50"/>
      <c r="BQ530" s="50"/>
      <c r="BR530" s="50"/>
      <c r="BS530" s="50"/>
      <c r="BT530" s="50"/>
      <c r="BU530" s="50"/>
      <c r="BV530" s="50"/>
      <c r="BW530" s="50"/>
      <c r="BX530" s="50"/>
      <c r="BY530" s="50"/>
      <c r="BZ530" s="50"/>
      <c r="CA530" s="50"/>
      <c r="CB530" s="50"/>
      <c r="CC530" s="50"/>
      <c r="CD530" s="50"/>
      <c r="CE530" s="50"/>
      <c r="CF530" s="50"/>
      <c r="CG530" s="50"/>
      <c r="CH530" s="50"/>
      <c r="CI530" s="50"/>
      <c r="CJ530" s="50"/>
      <c r="CK530" s="50"/>
      <c r="CL530" s="50"/>
      <c r="CM530" s="50"/>
      <c r="CN530" s="50"/>
      <c r="CO530" s="50"/>
      <c r="CP530" s="50"/>
      <c r="CQ530" s="50"/>
      <c r="CR530" s="50"/>
      <c r="CS530" s="50"/>
      <c r="CT530" s="50"/>
      <c r="CU530" s="50"/>
      <c r="CV530" s="50"/>
      <c r="CW530" s="50"/>
      <c r="CX530" s="50"/>
      <c r="CY530" s="50"/>
      <c r="CZ530" s="50"/>
      <c r="DA530" s="50"/>
      <c r="DB530" s="50"/>
      <c r="DC530" s="50"/>
      <c r="DD530" s="50"/>
      <c r="DE530" s="50"/>
      <c r="DF530" s="50"/>
    </row>
    <row r="531" spans="2:110" x14ac:dyDescent="0.2">
      <c r="B531" s="173"/>
      <c r="D531" s="173"/>
      <c r="T531" s="50"/>
      <c r="U531" s="50"/>
      <c r="V531" s="50"/>
      <c r="W531" s="50"/>
      <c r="X531" s="50"/>
      <c r="Y531" s="50"/>
      <c r="Z531" s="149"/>
      <c r="AA531" s="238"/>
      <c r="AB531" s="50"/>
      <c r="AC531" s="50"/>
      <c r="AD531" s="50"/>
      <c r="AE531" s="50"/>
      <c r="AF531" s="50"/>
      <c r="AG531" s="50"/>
      <c r="AH531" s="50"/>
      <c r="AI531" s="50"/>
      <c r="AJ531" s="50"/>
      <c r="AK531" s="50"/>
      <c r="AL531" s="50"/>
      <c r="AM531" s="50"/>
      <c r="AN531" s="50"/>
      <c r="AO531" s="50"/>
      <c r="AP531" s="50"/>
      <c r="AQ531" s="50"/>
      <c r="AR531" s="50"/>
      <c r="AS531" s="50"/>
      <c r="AT531" s="50"/>
      <c r="AU531" s="50"/>
      <c r="AV531" s="50"/>
      <c r="AW531" s="50"/>
      <c r="AX531" s="50"/>
      <c r="AY531" s="50"/>
      <c r="AZ531" s="50"/>
      <c r="BA531" s="50"/>
      <c r="BB531" s="50"/>
      <c r="BC531" s="50"/>
      <c r="BD531" s="50"/>
      <c r="BE531" s="50"/>
      <c r="BF531" s="50"/>
      <c r="BG531" s="50"/>
      <c r="BH531" s="50"/>
      <c r="BI531" s="50"/>
      <c r="BJ531" s="50"/>
      <c r="BK531" s="50"/>
      <c r="BL531" s="50"/>
      <c r="BM531" s="50"/>
      <c r="BN531" s="50"/>
      <c r="BO531" s="50"/>
      <c r="BP531" s="50"/>
      <c r="BQ531" s="50"/>
      <c r="BR531" s="50"/>
      <c r="BS531" s="50"/>
      <c r="BT531" s="50"/>
      <c r="BU531" s="50"/>
      <c r="BV531" s="50"/>
      <c r="BW531" s="50"/>
      <c r="BX531" s="50"/>
      <c r="BY531" s="50"/>
      <c r="BZ531" s="50"/>
      <c r="CA531" s="50"/>
      <c r="CB531" s="50"/>
      <c r="CC531" s="50"/>
      <c r="CD531" s="50"/>
      <c r="CE531" s="50"/>
      <c r="CF531" s="50"/>
      <c r="CG531" s="50"/>
      <c r="CH531" s="50"/>
      <c r="CI531" s="50"/>
      <c r="CJ531" s="50"/>
      <c r="CK531" s="50"/>
      <c r="CL531" s="50"/>
      <c r="CM531" s="50"/>
      <c r="CN531" s="50"/>
      <c r="CO531" s="50"/>
      <c r="CP531" s="50"/>
      <c r="CQ531" s="50"/>
      <c r="CR531" s="50"/>
      <c r="CS531" s="50"/>
      <c r="CT531" s="50"/>
      <c r="CU531" s="50"/>
      <c r="CV531" s="50"/>
      <c r="CW531" s="50"/>
      <c r="CX531" s="50"/>
      <c r="CY531" s="50"/>
      <c r="CZ531" s="50"/>
      <c r="DA531" s="50"/>
      <c r="DB531" s="50"/>
      <c r="DC531" s="50"/>
      <c r="DD531" s="50"/>
      <c r="DE531" s="50"/>
      <c r="DF531" s="50"/>
    </row>
    <row r="532" spans="2:110" x14ac:dyDescent="0.2">
      <c r="B532" s="173"/>
      <c r="D532" s="173"/>
      <c r="T532" s="50"/>
      <c r="U532" s="50"/>
      <c r="V532" s="50"/>
      <c r="W532" s="50"/>
      <c r="X532" s="50"/>
      <c r="Y532" s="50"/>
      <c r="Z532" s="149"/>
      <c r="AA532" s="238"/>
      <c r="AB532" s="50"/>
      <c r="AC532" s="50"/>
      <c r="AD532" s="50"/>
      <c r="AE532" s="50"/>
      <c r="AF532" s="50"/>
      <c r="AG532" s="50"/>
      <c r="AH532" s="50"/>
      <c r="AI532" s="50"/>
      <c r="AJ532" s="50"/>
      <c r="AK532" s="50"/>
      <c r="AL532" s="50"/>
      <c r="AM532" s="50"/>
      <c r="AN532" s="50"/>
      <c r="AO532" s="50"/>
      <c r="AP532" s="50"/>
      <c r="AQ532" s="50"/>
      <c r="AR532" s="50"/>
      <c r="AS532" s="50"/>
      <c r="AT532" s="50"/>
      <c r="AU532" s="50"/>
      <c r="AV532" s="50"/>
      <c r="AW532" s="50"/>
      <c r="AX532" s="50"/>
      <c r="AY532" s="50"/>
      <c r="AZ532" s="50"/>
      <c r="BA532" s="50"/>
      <c r="BB532" s="50"/>
      <c r="BC532" s="50"/>
      <c r="BD532" s="50"/>
      <c r="BE532" s="50"/>
      <c r="BF532" s="50"/>
      <c r="BG532" s="50"/>
      <c r="BH532" s="50"/>
      <c r="BI532" s="50"/>
      <c r="BJ532" s="50"/>
      <c r="BK532" s="50"/>
      <c r="BL532" s="50"/>
      <c r="BM532" s="50"/>
      <c r="BN532" s="50"/>
      <c r="BO532" s="50"/>
      <c r="BP532" s="50"/>
      <c r="BQ532" s="50"/>
      <c r="BR532" s="50"/>
      <c r="BS532" s="50"/>
      <c r="BT532" s="50"/>
      <c r="BU532" s="50"/>
      <c r="BV532" s="50"/>
      <c r="BW532" s="50"/>
      <c r="BX532" s="50"/>
      <c r="BY532" s="50"/>
      <c r="BZ532" s="50"/>
      <c r="CA532" s="50"/>
      <c r="CB532" s="50"/>
      <c r="CC532" s="50"/>
      <c r="CD532" s="50"/>
      <c r="CE532" s="50"/>
      <c r="CF532" s="50"/>
      <c r="CG532" s="50"/>
      <c r="CH532" s="50"/>
      <c r="CI532" s="50"/>
      <c r="CJ532" s="50"/>
      <c r="CK532" s="50"/>
      <c r="CL532" s="50"/>
      <c r="CM532" s="50"/>
      <c r="CN532" s="50"/>
      <c r="CO532" s="50"/>
      <c r="CP532" s="50"/>
      <c r="CQ532" s="50"/>
      <c r="CR532" s="50"/>
      <c r="CS532" s="50"/>
      <c r="CT532" s="50"/>
      <c r="CU532" s="50"/>
      <c r="CV532" s="50"/>
      <c r="CW532" s="50"/>
      <c r="CX532" s="50"/>
      <c r="CY532" s="50"/>
      <c r="CZ532" s="50"/>
      <c r="DA532" s="50"/>
      <c r="DB532" s="50"/>
      <c r="DC532" s="50"/>
      <c r="DD532" s="50"/>
      <c r="DE532" s="50"/>
      <c r="DF532" s="50"/>
    </row>
    <row r="533" spans="2:110" x14ac:dyDescent="0.2">
      <c r="B533" s="173"/>
      <c r="D533" s="173"/>
      <c r="T533" s="50"/>
      <c r="U533" s="50"/>
      <c r="V533" s="50"/>
      <c r="W533" s="50"/>
      <c r="X533" s="50"/>
      <c r="Y533" s="50"/>
      <c r="Z533" s="149"/>
      <c r="AA533" s="238"/>
      <c r="AB533" s="50"/>
      <c r="AC533" s="50"/>
      <c r="AD533" s="50"/>
      <c r="AE533" s="50"/>
      <c r="AF533" s="50"/>
      <c r="AG533" s="50"/>
      <c r="AH533" s="50"/>
      <c r="AI533" s="50"/>
      <c r="AJ533" s="50"/>
      <c r="AK533" s="50"/>
      <c r="AL533" s="50"/>
      <c r="AM533" s="50"/>
      <c r="AN533" s="50"/>
      <c r="AO533" s="50"/>
      <c r="AP533" s="50"/>
      <c r="AQ533" s="50"/>
      <c r="AR533" s="50"/>
      <c r="AS533" s="50"/>
      <c r="AT533" s="50"/>
      <c r="AU533" s="50"/>
      <c r="AV533" s="50"/>
      <c r="AW533" s="50"/>
      <c r="AX533" s="50"/>
      <c r="AY533" s="50"/>
      <c r="AZ533" s="50"/>
      <c r="BA533" s="50"/>
      <c r="BB533" s="50"/>
      <c r="BC533" s="50"/>
      <c r="BD533" s="50"/>
      <c r="BE533" s="50"/>
      <c r="BF533" s="50"/>
      <c r="BG533" s="50"/>
      <c r="BH533" s="50"/>
      <c r="BI533" s="50"/>
      <c r="BJ533" s="50"/>
      <c r="BK533" s="50"/>
      <c r="BL533" s="50"/>
      <c r="BM533" s="50"/>
      <c r="BN533" s="50"/>
      <c r="BO533" s="50"/>
      <c r="BP533" s="50"/>
      <c r="BQ533" s="50"/>
      <c r="BR533" s="50"/>
      <c r="BS533" s="50"/>
      <c r="BT533" s="50"/>
      <c r="BU533" s="50"/>
      <c r="BV533" s="50"/>
      <c r="BW533" s="50"/>
      <c r="BX533" s="50"/>
      <c r="BY533" s="50"/>
      <c r="BZ533" s="50"/>
      <c r="CA533" s="50"/>
      <c r="CB533" s="50"/>
      <c r="CC533" s="50"/>
      <c r="CD533" s="50"/>
      <c r="CE533" s="50"/>
      <c r="CF533" s="50"/>
      <c r="CG533" s="50"/>
      <c r="CH533" s="50"/>
      <c r="CI533" s="50"/>
      <c r="CJ533" s="50"/>
      <c r="CK533" s="50"/>
      <c r="CL533" s="50"/>
      <c r="CM533" s="50"/>
      <c r="CN533" s="50"/>
      <c r="CO533" s="50"/>
      <c r="CP533" s="50"/>
      <c r="CQ533" s="50"/>
      <c r="CR533" s="50"/>
      <c r="CS533" s="50"/>
      <c r="CT533" s="50"/>
      <c r="CU533" s="50"/>
      <c r="CV533" s="50"/>
      <c r="CW533" s="50"/>
      <c r="CX533" s="50"/>
      <c r="CY533" s="50"/>
      <c r="CZ533" s="50"/>
      <c r="DA533" s="50"/>
      <c r="DB533" s="50"/>
      <c r="DC533" s="50"/>
      <c r="DD533" s="50"/>
      <c r="DE533" s="50"/>
      <c r="DF533" s="50"/>
    </row>
    <row r="534" spans="2:110" x14ac:dyDescent="0.2">
      <c r="B534" s="173"/>
      <c r="D534" s="173"/>
      <c r="T534" s="50"/>
      <c r="U534" s="50"/>
      <c r="V534" s="50"/>
      <c r="W534" s="50"/>
      <c r="X534" s="50"/>
      <c r="Y534" s="50"/>
      <c r="Z534" s="149"/>
      <c r="AA534" s="238"/>
      <c r="AB534" s="50"/>
      <c r="AC534" s="50"/>
      <c r="AD534" s="50"/>
      <c r="AE534" s="50"/>
      <c r="AF534" s="50"/>
      <c r="AG534" s="50"/>
      <c r="AH534" s="50"/>
      <c r="AI534" s="50"/>
      <c r="AJ534" s="50"/>
      <c r="AK534" s="50"/>
      <c r="AL534" s="50"/>
      <c r="AM534" s="50"/>
      <c r="AN534" s="50"/>
      <c r="AO534" s="50"/>
      <c r="AP534" s="50"/>
      <c r="AQ534" s="50"/>
      <c r="AR534" s="50"/>
      <c r="AS534" s="50"/>
      <c r="AT534" s="50"/>
      <c r="AU534" s="50"/>
      <c r="AV534" s="50"/>
      <c r="AW534" s="50"/>
      <c r="AX534" s="50"/>
      <c r="AY534" s="50"/>
      <c r="AZ534" s="50"/>
      <c r="BA534" s="50"/>
      <c r="BB534" s="50"/>
      <c r="BC534" s="50"/>
      <c r="BD534" s="50"/>
      <c r="BE534" s="50"/>
      <c r="BF534" s="50"/>
      <c r="BG534" s="50"/>
      <c r="BH534" s="50"/>
      <c r="BI534" s="50"/>
      <c r="BJ534" s="50"/>
      <c r="BK534" s="50"/>
      <c r="BL534" s="50"/>
      <c r="BM534" s="50"/>
      <c r="BN534" s="50"/>
      <c r="BO534" s="50"/>
      <c r="BP534" s="50"/>
      <c r="BQ534" s="50"/>
      <c r="BR534" s="50"/>
      <c r="BS534" s="50"/>
      <c r="BT534" s="50"/>
      <c r="BU534" s="50"/>
      <c r="BV534" s="50"/>
      <c r="BW534" s="50"/>
      <c r="BX534" s="50"/>
      <c r="BY534" s="50"/>
      <c r="BZ534" s="50"/>
      <c r="CA534" s="50"/>
      <c r="CB534" s="50"/>
      <c r="CC534" s="50"/>
      <c r="CD534" s="50"/>
      <c r="CE534" s="50"/>
      <c r="CF534" s="50"/>
      <c r="CG534" s="50"/>
      <c r="CH534" s="50"/>
      <c r="CI534" s="50"/>
      <c r="CJ534" s="50"/>
      <c r="CK534" s="50"/>
      <c r="CL534" s="50"/>
      <c r="CM534" s="50"/>
      <c r="CN534" s="50"/>
      <c r="CO534" s="50"/>
      <c r="CP534" s="50"/>
      <c r="CQ534" s="50"/>
      <c r="CR534" s="50"/>
      <c r="CS534" s="50"/>
      <c r="CT534" s="50"/>
      <c r="CU534" s="50"/>
      <c r="CV534" s="50"/>
      <c r="CW534" s="50"/>
      <c r="CX534" s="50"/>
      <c r="CY534" s="50"/>
      <c r="CZ534" s="50"/>
      <c r="DA534" s="50"/>
      <c r="DB534" s="50"/>
      <c r="DC534" s="50"/>
      <c r="DD534" s="50"/>
      <c r="DE534" s="50"/>
      <c r="DF534" s="50"/>
    </row>
    <row r="535" spans="2:110" x14ac:dyDescent="0.2">
      <c r="B535" s="173"/>
      <c r="D535" s="173"/>
      <c r="T535" s="50"/>
      <c r="U535" s="50"/>
      <c r="V535" s="50"/>
      <c r="W535" s="50"/>
      <c r="X535" s="50"/>
      <c r="Y535" s="50"/>
      <c r="Z535" s="50" t="s">
        <v>544</v>
      </c>
      <c r="AA535" s="238"/>
      <c r="AB535" s="50"/>
      <c r="AC535" s="50"/>
      <c r="AD535" s="50"/>
      <c r="AE535" s="50"/>
      <c r="AF535" s="50"/>
      <c r="AG535" s="50"/>
      <c r="AH535" s="50"/>
      <c r="AI535" s="50"/>
      <c r="AJ535" s="50"/>
      <c r="AK535" s="50"/>
      <c r="AL535" s="50"/>
      <c r="AM535" s="50"/>
      <c r="AN535" s="50"/>
      <c r="AO535" s="50"/>
      <c r="AP535" s="50"/>
      <c r="AQ535" s="50"/>
      <c r="AR535" s="50"/>
      <c r="AS535" s="50"/>
      <c r="AT535" s="50"/>
      <c r="AU535" s="50"/>
      <c r="AV535" s="50"/>
      <c r="AW535" s="50"/>
      <c r="AX535" s="50"/>
      <c r="AY535" s="50"/>
      <c r="AZ535" s="50"/>
      <c r="BA535" s="50"/>
      <c r="BB535" s="50"/>
      <c r="BC535" s="50"/>
      <c r="BD535" s="50"/>
      <c r="BE535" s="50"/>
      <c r="BF535" s="50"/>
      <c r="BG535" s="50"/>
      <c r="BH535" s="50"/>
      <c r="BI535" s="50"/>
      <c r="BJ535" s="50"/>
      <c r="BK535" s="50"/>
      <c r="BL535" s="50"/>
      <c r="BM535" s="50"/>
      <c r="BN535" s="50"/>
      <c r="BO535" s="50"/>
      <c r="BP535" s="50"/>
      <c r="BQ535" s="50"/>
      <c r="BR535" s="50"/>
      <c r="BS535" s="50"/>
      <c r="BT535" s="50"/>
      <c r="BU535" s="50"/>
      <c r="BV535" s="50"/>
      <c r="BW535" s="50"/>
      <c r="BX535" s="50"/>
      <c r="BY535" s="50"/>
      <c r="BZ535" s="50"/>
      <c r="CA535" s="50"/>
      <c r="CB535" s="50"/>
      <c r="CC535" s="50"/>
      <c r="CD535" s="50"/>
      <c r="CE535" s="50"/>
      <c r="CF535" s="50"/>
      <c r="CG535" s="50"/>
      <c r="CH535" s="50"/>
      <c r="CI535" s="50"/>
      <c r="CJ535" s="50"/>
      <c r="CK535" s="50"/>
      <c r="CL535" s="50"/>
      <c r="CM535" s="50"/>
      <c r="CN535" s="50"/>
      <c r="CO535" s="50"/>
      <c r="CP535" s="50"/>
      <c r="CQ535" s="50"/>
      <c r="CR535" s="50"/>
      <c r="CS535" s="50"/>
      <c r="CT535" s="50"/>
      <c r="CU535" s="50"/>
      <c r="CV535" s="50"/>
      <c r="CW535" s="50"/>
      <c r="CX535" s="50"/>
      <c r="CY535" s="50"/>
      <c r="CZ535" s="50"/>
      <c r="DA535" s="50"/>
      <c r="DB535" s="50"/>
      <c r="DC535" s="50"/>
      <c r="DD535" s="50"/>
      <c r="DE535" s="50"/>
      <c r="DF535" s="50"/>
    </row>
    <row r="536" spans="2:110" x14ac:dyDescent="0.2">
      <c r="B536" s="173"/>
      <c r="D536" s="173"/>
      <c r="T536" s="50"/>
      <c r="U536" s="50"/>
      <c r="V536" s="50"/>
      <c r="W536" s="50"/>
      <c r="X536" s="50"/>
      <c r="Y536" s="50"/>
      <c r="Z536" s="149"/>
      <c r="AA536" s="238"/>
      <c r="AB536" s="50"/>
      <c r="AC536" s="50"/>
      <c r="AD536" s="50"/>
      <c r="AE536" s="50"/>
      <c r="AF536" s="50"/>
      <c r="AG536" s="50"/>
      <c r="AH536" s="50"/>
      <c r="AI536" s="50"/>
      <c r="AJ536" s="50"/>
      <c r="AK536" s="50"/>
      <c r="AL536" s="50"/>
      <c r="AM536" s="50"/>
      <c r="AN536" s="50"/>
      <c r="AO536" s="50"/>
      <c r="AP536" s="50"/>
      <c r="AQ536" s="50"/>
      <c r="AR536" s="50"/>
      <c r="AS536" s="50"/>
      <c r="AT536" s="50"/>
      <c r="AU536" s="50"/>
      <c r="AV536" s="50"/>
      <c r="AW536" s="50"/>
      <c r="AX536" s="50"/>
      <c r="AY536" s="50"/>
      <c r="AZ536" s="50"/>
      <c r="BA536" s="50"/>
      <c r="BB536" s="50"/>
      <c r="BC536" s="50"/>
      <c r="BD536" s="50"/>
      <c r="BE536" s="50"/>
      <c r="BF536" s="50"/>
      <c r="BG536" s="50"/>
      <c r="BH536" s="50"/>
      <c r="BI536" s="50"/>
      <c r="BJ536" s="50"/>
      <c r="BK536" s="50"/>
      <c r="BL536" s="50"/>
      <c r="BM536" s="50"/>
      <c r="BN536" s="50"/>
      <c r="BO536" s="50"/>
      <c r="BP536" s="50"/>
      <c r="BQ536" s="50"/>
      <c r="BR536" s="50"/>
      <c r="BS536" s="50"/>
      <c r="BT536" s="50"/>
      <c r="BU536" s="50"/>
      <c r="BV536" s="50"/>
      <c r="BW536" s="50"/>
      <c r="BX536" s="50"/>
      <c r="BY536" s="50"/>
      <c r="BZ536" s="50"/>
      <c r="CA536" s="50"/>
      <c r="CB536" s="50"/>
      <c r="CC536" s="50"/>
      <c r="CD536" s="50"/>
      <c r="CE536" s="50"/>
      <c r="CF536" s="50"/>
      <c r="CG536" s="50"/>
      <c r="CH536" s="50"/>
      <c r="CI536" s="50"/>
      <c r="CJ536" s="50"/>
      <c r="CK536" s="50"/>
      <c r="CL536" s="50"/>
      <c r="CM536" s="50"/>
      <c r="CN536" s="50"/>
      <c r="CO536" s="50"/>
      <c r="CP536" s="50"/>
      <c r="CQ536" s="50"/>
      <c r="CR536" s="50"/>
      <c r="CS536" s="50"/>
      <c r="CT536" s="50"/>
      <c r="CU536" s="50"/>
      <c r="CV536" s="50"/>
      <c r="CW536" s="50"/>
      <c r="CX536" s="50"/>
      <c r="CY536" s="50"/>
      <c r="CZ536" s="50"/>
      <c r="DA536" s="50"/>
      <c r="DB536" s="50"/>
      <c r="DC536" s="50"/>
      <c r="DD536" s="50"/>
      <c r="DE536" s="50"/>
      <c r="DF536" s="50"/>
    </row>
    <row r="537" spans="2:110" x14ac:dyDescent="0.2">
      <c r="B537" s="173"/>
      <c r="D537" s="173"/>
      <c r="T537" s="50"/>
      <c r="U537" s="50"/>
      <c r="V537" s="50"/>
      <c r="W537" s="50"/>
      <c r="X537" s="50"/>
      <c r="Y537" s="50"/>
      <c r="Z537" s="149"/>
      <c r="AA537" s="238"/>
      <c r="AB537" s="50"/>
      <c r="AC537" s="50"/>
      <c r="AD537" s="50"/>
      <c r="AE537" s="50"/>
      <c r="AF537" s="50"/>
      <c r="AG537" s="50"/>
      <c r="AH537" s="50"/>
      <c r="AI537" s="50"/>
      <c r="AJ537" s="50"/>
      <c r="AK537" s="50"/>
      <c r="AL537" s="50"/>
      <c r="AM537" s="50"/>
      <c r="AN537" s="50"/>
      <c r="AO537" s="50"/>
      <c r="AP537" s="50"/>
      <c r="AQ537" s="50"/>
      <c r="AR537" s="50"/>
      <c r="AS537" s="50"/>
      <c r="AT537" s="50"/>
      <c r="AU537" s="50"/>
      <c r="AV537" s="50"/>
      <c r="AW537" s="50"/>
      <c r="AX537" s="50"/>
      <c r="AY537" s="50"/>
      <c r="AZ537" s="50"/>
      <c r="BA537" s="50"/>
      <c r="BB537" s="50"/>
      <c r="BC537" s="50"/>
      <c r="BD537" s="50"/>
      <c r="BE537" s="50"/>
      <c r="BF537" s="50"/>
      <c r="BG537" s="50"/>
      <c r="BH537" s="50"/>
      <c r="BI537" s="50"/>
      <c r="BJ537" s="50"/>
      <c r="BK537" s="50"/>
      <c r="BL537" s="50"/>
      <c r="BM537" s="50"/>
      <c r="BN537" s="50"/>
      <c r="BO537" s="50"/>
      <c r="BP537" s="50"/>
      <c r="BQ537" s="50"/>
      <c r="BR537" s="50"/>
      <c r="BS537" s="50"/>
      <c r="BT537" s="50"/>
      <c r="BU537" s="50"/>
      <c r="BV537" s="50"/>
      <c r="BW537" s="50"/>
      <c r="BX537" s="50"/>
      <c r="BY537" s="50"/>
      <c r="BZ537" s="50"/>
      <c r="CA537" s="50"/>
      <c r="CB537" s="50"/>
      <c r="CC537" s="50"/>
      <c r="CD537" s="50"/>
      <c r="CE537" s="50"/>
      <c r="CF537" s="50"/>
      <c r="CG537" s="50"/>
      <c r="CH537" s="50"/>
      <c r="CI537" s="50"/>
      <c r="CJ537" s="50"/>
      <c r="CK537" s="50"/>
      <c r="CL537" s="50"/>
      <c r="CM537" s="50"/>
      <c r="CN537" s="50"/>
      <c r="CO537" s="50"/>
      <c r="CP537" s="50"/>
      <c r="CQ537" s="50"/>
      <c r="CR537" s="50"/>
      <c r="CS537" s="50"/>
      <c r="CT537" s="50"/>
      <c r="CU537" s="50"/>
      <c r="CV537" s="50"/>
      <c r="CW537" s="50"/>
      <c r="CX537" s="50"/>
      <c r="CY537" s="50"/>
      <c r="CZ537" s="50"/>
      <c r="DA537" s="50"/>
      <c r="DB537" s="50"/>
      <c r="DC537" s="50"/>
      <c r="DD537" s="50"/>
      <c r="DE537" s="50"/>
      <c r="DF537" s="50"/>
    </row>
    <row r="538" spans="2:110" x14ac:dyDescent="0.2">
      <c r="B538" s="173"/>
      <c r="D538" s="173"/>
      <c r="T538" s="50"/>
      <c r="U538" s="50"/>
      <c r="V538" s="50"/>
      <c r="W538" s="50"/>
      <c r="X538" s="50"/>
      <c r="Y538" s="50"/>
      <c r="Z538" s="149"/>
      <c r="AA538" s="238"/>
      <c r="AB538" s="50"/>
      <c r="AC538" s="50"/>
      <c r="AD538" s="50"/>
      <c r="AE538" s="50"/>
      <c r="AF538" s="50"/>
      <c r="AG538" s="50"/>
      <c r="AH538" s="50"/>
      <c r="AI538" s="50"/>
      <c r="AJ538" s="50"/>
      <c r="AK538" s="50"/>
      <c r="AL538" s="50"/>
      <c r="AM538" s="50"/>
      <c r="AN538" s="50"/>
      <c r="AO538" s="50"/>
      <c r="AP538" s="50"/>
      <c r="AQ538" s="50"/>
      <c r="AR538" s="50"/>
      <c r="AS538" s="50"/>
      <c r="AT538" s="50"/>
      <c r="AU538" s="50"/>
      <c r="AV538" s="50"/>
      <c r="AW538" s="50"/>
      <c r="AX538" s="50"/>
      <c r="AY538" s="50"/>
      <c r="AZ538" s="50"/>
      <c r="BA538" s="50"/>
      <c r="BB538" s="50"/>
      <c r="BC538" s="50"/>
      <c r="BD538" s="50"/>
      <c r="BE538" s="50"/>
      <c r="BF538" s="50"/>
      <c r="BG538" s="50"/>
      <c r="BH538" s="50"/>
      <c r="BI538" s="50"/>
      <c r="BJ538" s="50"/>
      <c r="BK538" s="50"/>
      <c r="BL538" s="50"/>
      <c r="BM538" s="50"/>
      <c r="BN538" s="50"/>
      <c r="BO538" s="50"/>
      <c r="BP538" s="50"/>
      <c r="BQ538" s="50"/>
      <c r="BR538" s="50"/>
      <c r="BS538" s="50"/>
      <c r="BT538" s="50"/>
      <c r="BU538" s="50"/>
      <c r="BV538" s="50"/>
      <c r="BW538" s="50"/>
      <c r="BX538" s="50"/>
      <c r="BY538" s="50"/>
      <c r="BZ538" s="50"/>
      <c r="CA538" s="50"/>
      <c r="CB538" s="50"/>
      <c r="CC538" s="50"/>
      <c r="CD538" s="50"/>
      <c r="CE538" s="50"/>
      <c r="CF538" s="50"/>
      <c r="CG538" s="50"/>
      <c r="CH538" s="50"/>
      <c r="CI538" s="50"/>
      <c r="CJ538" s="50"/>
      <c r="CK538" s="50"/>
      <c r="CL538" s="50"/>
      <c r="CM538" s="50"/>
      <c r="CN538" s="50"/>
      <c r="CO538" s="50"/>
      <c r="CP538" s="50"/>
      <c r="CQ538" s="50"/>
      <c r="CR538" s="50"/>
      <c r="CS538" s="50"/>
      <c r="CT538" s="50"/>
      <c r="CU538" s="50"/>
      <c r="CV538" s="50"/>
      <c r="CW538" s="50"/>
      <c r="CX538" s="50"/>
      <c r="CY538" s="50"/>
      <c r="CZ538" s="50"/>
      <c r="DA538" s="50"/>
      <c r="DB538" s="50"/>
      <c r="DC538" s="50"/>
      <c r="DD538" s="50"/>
      <c r="DE538" s="50"/>
      <c r="DF538" s="50"/>
    </row>
    <row r="539" spans="2:110" x14ac:dyDescent="0.2">
      <c r="B539" s="173"/>
      <c r="D539" s="173"/>
      <c r="T539" s="50"/>
      <c r="U539" s="50"/>
      <c r="V539" s="50"/>
      <c r="W539" s="50"/>
      <c r="X539" s="50"/>
      <c r="Y539" s="50"/>
      <c r="Z539" s="149"/>
      <c r="AA539" s="238"/>
      <c r="AB539" s="50"/>
      <c r="AC539" s="50"/>
      <c r="AD539" s="50"/>
      <c r="AE539" s="50"/>
      <c r="AF539" s="50"/>
      <c r="AG539" s="50"/>
      <c r="AH539" s="50"/>
      <c r="AI539" s="50"/>
      <c r="AJ539" s="50"/>
      <c r="AK539" s="50"/>
      <c r="AL539" s="50"/>
      <c r="AM539" s="50"/>
      <c r="AN539" s="50"/>
      <c r="AO539" s="50"/>
      <c r="AP539" s="50"/>
      <c r="AQ539" s="50"/>
      <c r="AR539" s="50"/>
      <c r="AS539" s="50"/>
      <c r="AT539" s="50"/>
      <c r="AU539" s="50"/>
      <c r="AV539" s="50"/>
      <c r="AW539" s="50"/>
      <c r="AX539" s="50"/>
      <c r="AY539" s="50"/>
      <c r="AZ539" s="50"/>
      <c r="BA539" s="50"/>
      <c r="BB539" s="50"/>
      <c r="BC539" s="50"/>
      <c r="BD539" s="50"/>
      <c r="BE539" s="50"/>
      <c r="BF539" s="50"/>
      <c r="BG539" s="50"/>
      <c r="BH539" s="50"/>
      <c r="BI539" s="50"/>
      <c r="BJ539" s="50"/>
      <c r="BK539" s="50"/>
      <c r="BL539" s="50"/>
      <c r="BM539" s="50"/>
      <c r="BN539" s="50"/>
      <c r="BO539" s="50"/>
      <c r="BP539" s="50"/>
      <c r="BQ539" s="50"/>
      <c r="BR539" s="50"/>
      <c r="BS539" s="50"/>
      <c r="BT539" s="50"/>
      <c r="BU539" s="50"/>
      <c r="BV539" s="50"/>
      <c r="BW539" s="50"/>
      <c r="BX539" s="50"/>
      <c r="BY539" s="50"/>
      <c r="BZ539" s="50"/>
      <c r="CA539" s="50"/>
      <c r="CB539" s="50"/>
      <c r="CC539" s="50"/>
      <c r="CD539" s="50"/>
      <c r="CE539" s="50"/>
      <c r="CF539" s="50"/>
      <c r="CG539" s="50"/>
      <c r="CH539" s="50"/>
      <c r="CI539" s="50"/>
      <c r="CJ539" s="50"/>
      <c r="CK539" s="50"/>
      <c r="CL539" s="50"/>
      <c r="CM539" s="50"/>
      <c r="CN539" s="50"/>
      <c r="CO539" s="50"/>
      <c r="CP539" s="50"/>
      <c r="CQ539" s="50"/>
      <c r="CR539" s="50"/>
      <c r="CS539" s="50"/>
      <c r="CT539" s="50"/>
      <c r="CU539" s="50"/>
      <c r="CV539" s="50"/>
      <c r="CW539" s="50"/>
      <c r="CX539" s="50"/>
      <c r="CY539" s="50"/>
      <c r="CZ539" s="50"/>
      <c r="DA539" s="50"/>
      <c r="DB539" s="50"/>
      <c r="DC539" s="50"/>
      <c r="DD539" s="50"/>
      <c r="DE539" s="50"/>
      <c r="DF539" s="50"/>
    </row>
    <row r="540" spans="2:110" x14ac:dyDescent="0.2">
      <c r="B540" s="173"/>
      <c r="D540" s="173"/>
      <c r="T540" s="50"/>
      <c r="U540" s="50"/>
      <c r="V540" s="50"/>
      <c r="W540" s="50"/>
      <c r="X540" s="50"/>
      <c r="Y540" s="50"/>
      <c r="Z540" s="149"/>
      <c r="AA540" s="238"/>
      <c r="AB540" s="50"/>
      <c r="AC540" s="50"/>
      <c r="AD540" s="50"/>
      <c r="AE540" s="50"/>
      <c r="AF540" s="50"/>
      <c r="AG540" s="50"/>
      <c r="AH540" s="50"/>
      <c r="AI540" s="50"/>
      <c r="AJ540" s="50"/>
      <c r="AK540" s="50"/>
      <c r="AL540" s="50"/>
      <c r="AM540" s="50"/>
      <c r="AN540" s="50"/>
      <c r="AO540" s="50"/>
      <c r="AP540" s="50"/>
      <c r="AQ540" s="50"/>
      <c r="AR540" s="50"/>
      <c r="AS540" s="50"/>
      <c r="AT540" s="50"/>
      <c r="AU540" s="50"/>
      <c r="AV540" s="50"/>
      <c r="AW540" s="50"/>
      <c r="AX540" s="50"/>
      <c r="AY540" s="50"/>
      <c r="AZ540" s="50"/>
      <c r="BA540" s="50"/>
      <c r="BB540" s="50"/>
      <c r="BC540" s="50"/>
      <c r="BD540" s="50"/>
      <c r="BE540" s="50"/>
      <c r="BF540" s="50"/>
      <c r="BG540" s="50"/>
      <c r="BH540" s="50"/>
      <c r="BI540" s="50"/>
      <c r="BJ540" s="50"/>
      <c r="BK540" s="50"/>
      <c r="BL540" s="50"/>
      <c r="BM540" s="50"/>
      <c r="BN540" s="50"/>
      <c r="BO540" s="50"/>
      <c r="BP540" s="50"/>
      <c r="BQ540" s="50"/>
      <c r="BR540" s="50"/>
      <c r="BS540" s="50"/>
      <c r="BT540" s="50"/>
      <c r="BU540" s="50"/>
      <c r="BV540" s="50"/>
      <c r="BW540" s="50"/>
      <c r="BX540" s="50"/>
      <c r="BY540" s="50"/>
      <c r="BZ540" s="50"/>
      <c r="CA540" s="50"/>
      <c r="CB540" s="50"/>
      <c r="CC540" s="50"/>
      <c r="CD540" s="50"/>
      <c r="CE540" s="50"/>
      <c r="CF540" s="50"/>
      <c r="CG540" s="50"/>
      <c r="CH540" s="50"/>
      <c r="CI540" s="50"/>
      <c r="CJ540" s="50"/>
      <c r="CK540" s="50"/>
      <c r="CL540" s="50"/>
      <c r="CM540" s="50"/>
      <c r="CN540" s="50"/>
      <c r="CO540" s="50"/>
      <c r="CP540" s="50"/>
      <c r="CQ540" s="50"/>
      <c r="CR540" s="50"/>
      <c r="CS540" s="50"/>
      <c r="CT540" s="50"/>
      <c r="CU540" s="50"/>
      <c r="CV540" s="50"/>
      <c r="CW540" s="50"/>
      <c r="CX540" s="50"/>
      <c r="CY540" s="50"/>
      <c r="CZ540" s="50"/>
      <c r="DA540" s="50"/>
      <c r="DB540" s="50"/>
      <c r="DC540" s="50"/>
      <c r="DD540" s="50"/>
      <c r="DE540" s="50"/>
      <c r="DF540" s="50"/>
    </row>
    <row r="541" spans="2:110" x14ac:dyDescent="0.2">
      <c r="B541" s="173"/>
      <c r="D541" s="173"/>
      <c r="T541" s="50"/>
      <c r="U541" s="50"/>
      <c r="V541" s="50"/>
      <c r="W541" s="50"/>
      <c r="X541" s="50"/>
      <c r="Y541" s="50"/>
      <c r="Z541" s="149"/>
      <c r="AA541" s="238"/>
      <c r="AB541" s="50"/>
      <c r="AC541" s="50"/>
      <c r="AD541" s="50"/>
      <c r="AE541" s="50"/>
      <c r="AF541" s="50"/>
      <c r="AG541" s="50"/>
      <c r="AH541" s="50"/>
      <c r="AI541" s="50"/>
      <c r="AJ541" s="50"/>
      <c r="AK541" s="50"/>
      <c r="AL541" s="50"/>
      <c r="AM541" s="50"/>
      <c r="AN541" s="50"/>
      <c r="AO541" s="50"/>
      <c r="AP541" s="50"/>
      <c r="AQ541" s="50"/>
      <c r="AR541" s="50"/>
      <c r="AS541" s="50"/>
      <c r="AT541" s="50"/>
      <c r="AU541" s="50"/>
      <c r="AV541" s="50"/>
      <c r="AW541" s="50"/>
      <c r="AX541" s="50"/>
      <c r="AY541" s="50"/>
      <c r="AZ541" s="50"/>
      <c r="BA541" s="50"/>
      <c r="BB541" s="50"/>
      <c r="BC541" s="50"/>
      <c r="BD541" s="50"/>
      <c r="BE541" s="50"/>
      <c r="BF541" s="50"/>
      <c r="BG541" s="50"/>
      <c r="BH541" s="50"/>
      <c r="BI541" s="50"/>
      <c r="BJ541" s="50"/>
      <c r="BK541" s="50"/>
      <c r="BL541" s="50"/>
      <c r="BM541" s="50"/>
      <c r="BN541" s="50"/>
      <c r="BO541" s="50"/>
      <c r="BP541" s="50"/>
      <c r="BQ541" s="50"/>
      <c r="BR541" s="50"/>
      <c r="BS541" s="50"/>
      <c r="BT541" s="50"/>
      <c r="BU541" s="50"/>
      <c r="BV541" s="50"/>
      <c r="BW541" s="50"/>
      <c r="BX541" s="50"/>
      <c r="BY541" s="50"/>
      <c r="BZ541" s="50"/>
      <c r="CA541" s="50"/>
      <c r="CB541" s="50"/>
      <c r="CC541" s="50"/>
      <c r="CD541" s="50"/>
      <c r="CE541" s="50"/>
      <c r="CF541" s="50"/>
      <c r="CG541" s="50"/>
      <c r="CH541" s="50"/>
      <c r="CI541" s="50"/>
      <c r="CJ541" s="50"/>
      <c r="CK541" s="50"/>
      <c r="CL541" s="50"/>
      <c r="CM541" s="50"/>
      <c r="CN541" s="50"/>
      <c r="CO541" s="50"/>
      <c r="CP541" s="50"/>
      <c r="CQ541" s="50"/>
      <c r="CR541" s="50"/>
      <c r="CS541" s="50"/>
      <c r="CT541" s="50"/>
      <c r="CU541" s="50"/>
      <c r="CV541" s="50"/>
      <c r="CW541" s="50"/>
      <c r="CX541" s="50"/>
      <c r="CY541" s="50"/>
      <c r="CZ541" s="50"/>
      <c r="DA541" s="50"/>
      <c r="DB541" s="50"/>
      <c r="DC541" s="50"/>
      <c r="DD541" s="50"/>
      <c r="DE541" s="50"/>
      <c r="DF541" s="50"/>
    </row>
    <row r="542" spans="2:110" x14ac:dyDescent="0.2">
      <c r="B542" s="173"/>
      <c r="D542" s="173"/>
      <c r="T542" s="50"/>
      <c r="U542" s="50"/>
      <c r="V542" s="50"/>
      <c r="W542" s="50"/>
      <c r="X542" s="50"/>
      <c r="Y542" s="50"/>
      <c r="Z542" s="50" t="s">
        <v>547</v>
      </c>
      <c r="AA542" s="238"/>
      <c r="AB542" s="50"/>
      <c r="AC542" s="50"/>
      <c r="AD542" s="50"/>
      <c r="AE542" s="50"/>
      <c r="AF542" s="50"/>
      <c r="AG542" s="50"/>
      <c r="AH542" s="50"/>
      <c r="AI542" s="50"/>
      <c r="AJ542" s="50"/>
      <c r="AK542" s="50"/>
      <c r="AL542" s="50"/>
      <c r="AM542" s="50"/>
      <c r="AN542" s="50"/>
      <c r="AO542" s="50"/>
      <c r="AP542" s="50"/>
      <c r="AQ542" s="50"/>
      <c r="AR542" s="50"/>
      <c r="AS542" s="50"/>
      <c r="AT542" s="50"/>
      <c r="AU542" s="50"/>
      <c r="AV542" s="50"/>
      <c r="AW542" s="50"/>
      <c r="AX542" s="50"/>
      <c r="AY542" s="50"/>
      <c r="AZ542" s="50"/>
      <c r="BA542" s="50"/>
      <c r="BB542" s="50"/>
      <c r="BC542" s="50"/>
      <c r="BD542" s="50"/>
      <c r="BE542" s="50"/>
      <c r="BF542" s="50"/>
      <c r="BG542" s="50"/>
      <c r="BH542" s="50"/>
      <c r="BI542" s="50"/>
      <c r="BJ542" s="50"/>
      <c r="BK542" s="50"/>
      <c r="BL542" s="50"/>
      <c r="BM542" s="50"/>
      <c r="BN542" s="50"/>
      <c r="BO542" s="50"/>
      <c r="BP542" s="50"/>
      <c r="BQ542" s="50"/>
      <c r="BR542" s="50"/>
      <c r="BS542" s="50"/>
      <c r="BT542" s="50"/>
      <c r="BU542" s="50"/>
      <c r="BV542" s="50"/>
      <c r="BW542" s="50"/>
      <c r="BX542" s="50"/>
      <c r="BY542" s="50"/>
      <c r="BZ542" s="50"/>
      <c r="CA542" s="50"/>
      <c r="CB542" s="50"/>
      <c r="CC542" s="50"/>
      <c r="CD542" s="50"/>
      <c r="CE542" s="50"/>
      <c r="CF542" s="50"/>
      <c r="CG542" s="50"/>
      <c r="CH542" s="50"/>
      <c r="CI542" s="50"/>
      <c r="CJ542" s="50"/>
      <c r="CK542" s="50"/>
      <c r="CL542" s="50"/>
      <c r="CM542" s="50"/>
      <c r="CN542" s="50"/>
      <c r="CO542" s="50"/>
      <c r="CP542" s="50"/>
      <c r="CQ542" s="50"/>
      <c r="CR542" s="50"/>
      <c r="CS542" s="50"/>
      <c r="CT542" s="50"/>
      <c r="CU542" s="50"/>
      <c r="CV542" s="50"/>
      <c r="CW542" s="50"/>
      <c r="CX542" s="50"/>
      <c r="CY542" s="50"/>
      <c r="CZ542" s="50"/>
      <c r="DA542" s="50"/>
      <c r="DB542" s="50"/>
      <c r="DC542" s="50"/>
      <c r="DD542" s="50"/>
      <c r="DE542" s="50"/>
      <c r="DF542" s="50"/>
    </row>
    <row r="543" spans="2:110" x14ac:dyDescent="0.2">
      <c r="B543" s="173"/>
      <c r="D543" s="173"/>
      <c r="T543" s="50"/>
      <c r="U543" s="50"/>
      <c r="V543" s="50"/>
      <c r="W543" s="50"/>
      <c r="X543" s="50"/>
      <c r="Y543" s="50"/>
      <c r="Z543" s="149"/>
      <c r="AA543" s="238"/>
      <c r="AB543" s="50"/>
      <c r="AC543" s="50"/>
      <c r="AD543" s="50"/>
      <c r="AE543" s="50"/>
      <c r="AF543" s="50"/>
      <c r="AG543" s="50"/>
      <c r="AH543" s="50"/>
      <c r="AI543" s="50"/>
      <c r="AJ543" s="50"/>
      <c r="AK543" s="50"/>
      <c r="AL543" s="50"/>
      <c r="AM543" s="50"/>
      <c r="AN543" s="50"/>
      <c r="AO543" s="50"/>
      <c r="AP543" s="50"/>
      <c r="AQ543" s="50"/>
      <c r="AR543" s="50"/>
      <c r="AS543" s="50"/>
      <c r="AT543" s="50"/>
      <c r="AU543" s="50"/>
      <c r="AV543" s="50"/>
      <c r="AW543" s="50"/>
      <c r="AX543" s="50"/>
      <c r="AY543" s="50"/>
      <c r="AZ543" s="50"/>
      <c r="BA543" s="50"/>
      <c r="BB543" s="50"/>
      <c r="BC543" s="50"/>
      <c r="BD543" s="50"/>
      <c r="BE543" s="50"/>
      <c r="BF543" s="50"/>
      <c r="BG543" s="50"/>
      <c r="BH543" s="50"/>
      <c r="BI543" s="50"/>
      <c r="BJ543" s="50"/>
      <c r="BK543" s="50"/>
      <c r="BL543" s="50"/>
      <c r="BM543" s="50"/>
      <c r="BN543" s="50"/>
      <c r="BO543" s="50"/>
      <c r="BP543" s="50"/>
      <c r="BQ543" s="50"/>
      <c r="BR543" s="50"/>
      <c r="BS543" s="50"/>
      <c r="BT543" s="50"/>
      <c r="BU543" s="50"/>
      <c r="BV543" s="50"/>
      <c r="BW543" s="50"/>
      <c r="BX543" s="50"/>
      <c r="BY543" s="50"/>
      <c r="BZ543" s="50"/>
      <c r="CA543" s="50"/>
      <c r="CB543" s="50"/>
      <c r="CC543" s="50"/>
      <c r="CD543" s="50"/>
      <c r="CE543" s="50"/>
      <c r="CF543" s="50"/>
      <c r="CG543" s="50"/>
      <c r="CH543" s="50"/>
      <c r="CI543" s="50"/>
      <c r="CJ543" s="50"/>
      <c r="CK543" s="50"/>
      <c r="CL543" s="50"/>
      <c r="CM543" s="50"/>
      <c r="CN543" s="50"/>
      <c r="CO543" s="50"/>
      <c r="CP543" s="50"/>
      <c r="CQ543" s="50"/>
      <c r="CR543" s="50"/>
      <c r="CS543" s="50"/>
      <c r="CT543" s="50"/>
      <c r="CU543" s="50"/>
      <c r="CV543" s="50"/>
      <c r="CW543" s="50"/>
      <c r="CX543" s="50"/>
      <c r="CY543" s="50"/>
      <c r="CZ543" s="50"/>
      <c r="DA543" s="50"/>
      <c r="DB543" s="50"/>
      <c r="DC543" s="50"/>
      <c r="DD543" s="50"/>
      <c r="DE543" s="50"/>
      <c r="DF543" s="50"/>
    </row>
    <row r="544" spans="2:110" x14ac:dyDescent="0.2">
      <c r="B544" s="173"/>
      <c r="D544" s="173"/>
      <c r="T544" s="50"/>
      <c r="U544" s="50"/>
      <c r="V544" s="50"/>
      <c r="W544" s="50"/>
      <c r="X544" s="50"/>
      <c r="Y544" s="50"/>
      <c r="Z544" s="149"/>
      <c r="AA544" s="238"/>
      <c r="AB544" s="50"/>
      <c r="AC544" s="50"/>
      <c r="AD544" s="50"/>
      <c r="AE544" s="50"/>
      <c r="AF544" s="50"/>
      <c r="AG544" s="50"/>
      <c r="AH544" s="50"/>
      <c r="AI544" s="50"/>
      <c r="AJ544" s="50"/>
      <c r="AK544" s="50"/>
      <c r="AL544" s="50"/>
      <c r="AM544" s="50"/>
      <c r="AN544" s="50"/>
      <c r="AO544" s="50"/>
      <c r="AP544" s="50"/>
      <c r="AQ544" s="50"/>
      <c r="AR544" s="50"/>
      <c r="AS544" s="50"/>
      <c r="AT544" s="50"/>
      <c r="AU544" s="50"/>
      <c r="AV544" s="50"/>
      <c r="AW544" s="50"/>
      <c r="AX544" s="50"/>
      <c r="AY544" s="50"/>
      <c r="AZ544" s="50"/>
      <c r="BA544" s="50"/>
      <c r="BB544" s="50"/>
      <c r="BC544" s="50"/>
      <c r="BD544" s="50"/>
      <c r="BE544" s="50"/>
      <c r="BF544" s="50"/>
      <c r="BG544" s="50"/>
      <c r="BH544" s="50"/>
      <c r="BI544" s="50"/>
      <c r="BJ544" s="50"/>
      <c r="BK544" s="50"/>
      <c r="BL544" s="50"/>
      <c r="BM544" s="50"/>
      <c r="BN544" s="50"/>
      <c r="BO544" s="50"/>
      <c r="BP544" s="50"/>
      <c r="BQ544" s="50"/>
      <c r="BR544" s="50"/>
      <c r="BS544" s="50"/>
      <c r="BT544" s="50"/>
      <c r="BU544" s="50"/>
      <c r="BV544" s="50"/>
      <c r="BW544" s="50"/>
      <c r="BX544" s="50"/>
      <c r="BY544" s="50"/>
      <c r="BZ544" s="50"/>
      <c r="CA544" s="50"/>
      <c r="CB544" s="50"/>
      <c r="CC544" s="50"/>
      <c r="CD544" s="50"/>
      <c r="CE544" s="50"/>
      <c r="CF544" s="50"/>
      <c r="CG544" s="50"/>
      <c r="CH544" s="50"/>
      <c r="CI544" s="50"/>
      <c r="CJ544" s="50"/>
      <c r="CK544" s="50"/>
      <c r="CL544" s="50"/>
      <c r="CM544" s="50"/>
      <c r="CN544" s="50"/>
      <c r="CO544" s="50"/>
      <c r="CP544" s="50"/>
      <c r="CQ544" s="50"/>
      <c r="CR544" s="50"/>
      <c r="CS544" s="50"/>
      <c r="CT544" s="50"/>
      <c r="CU544" s="50"/>
      <c r="CV544" s="50"/>
      <c r="CW544" s="50"/>
      <c r="CX544" s="50"/>
      <c r="CY544" s="50"/>
      <c r="CZ544" s="50"/>
      <c r="DA544" s="50"/>
      <c r="DB544" s="50"/>
      <c r="DC544" s="50"/>
      <c r="DD544" s="50"/>
      <c r="DE544" s="50"/>
      <c r="DF544" s="50"/>
    </row>
    <row r="545" spans="2:110" x14ac:dyDescent="0.2">
      <c r="B545" s="173"/>
      <c r="D545" s="173"/>
      <c r="T545" s="50"/>
      <c r="U545" s="50"/>
      <c r="V545" s="50"/>
      <c r="W545" s="50"/>
      <c r="X545" s="50"/>
      <c r="Y545" s="50"/>
      <c r="Z545" s="149"/>
      <c r="AA545" s="238"/>
      <c r="AB545" s="50"/>
      <c r="AC545" s="50"/>
      <c r="AD545" s="50"/>
      <c r="AE545" s="50"/>
      <c r="AF545" s="50"/>
      <c r="AG545" s="50"/>
      <c r="AH545" s="50"/>
      <c r="AI545" s="50"/>
      <c r="AJ545" s="50"/>
      <c r="AK545" s="50"/>
      <c r="AL545" s="50"/>
      <c r="AM545" s="50"/>
      <c r="AN545" s="50"/>
      <c r="AO545" s="50"/>
      <c r="AP545" s="50"/>
      <c r="AQ545" s="50"/>
      <c r="AR545" s="50"/>
      <c r="AS545" s="50"/>
      <c r="AT545" s="50"/>
      <c r="AU545" s="50"/>
      <c r="AV545" s="50"/>
      <c r="AW545" s="50"/>
      <c r="AX545" s="50"/>
      <c r="AY545" s="50"/>
      <c r="AZ545" s="50"/>
      <c r="BA545" s="50"/>
      <c r="BB545" s="50"/>
      <c r="BC545" s="50"/>
      <c r="BD545" s="50"/>
      <c r="BE545" s="50"/>
      <c r="BF545" s="50"/>
      <c r="BG545" s="50"/>
      <c r="BH545" s="50"/>
      <c r="BI545" s="50"/>
      <c r="BJ545" s="50"/>
      <c r="BK545" s="50"/>
      <c r="BL545" s="50"/>
      <c r="BM545" s="50"/>
      <c r="BN545" s="50"/>
      <c r="BO545" s="50"/>
      <c r="BP545" s="50"/>
      <c r="BQ545" s="50"/>
      <c r="BR545" s="50"/>
      <c r="BS545" s="50"/>
      <c r="BT545" s="50"/>
      <c r="BU545" s="50"/>
      <c r="BV545" s="50"/>
      <c r="BW545" s="50"/>
      <c r="BX545" s="50"/>
      <c r="BY545" s="50"/>
      <c r="BZ545" s="50"/>
      <c r="CA545" s="50"/>
      <c r="CB545" s="50"/>
      <c r="CC545" s="50"/>
      <c r="CD545" s="50"/>
      <c r="CE545" s="50"/>
      <c r="CF545" s="50"/>
      <c r="CG545" s="50"/>
      <c r="CH545" s="50"/>
      <c r="CI545" s="50"/>
      <c r="CJ545" s="50"/>
      <c r="CK545" s="50"/>
      <c r="CL545" s="50"/>
      <c r="CM545" s="50"/>
      <c r="CN545" s="50"/>
      <c r="CO545" s="50"/>
      <c r="CP545" s="50"/>
      <c r="CQ545" s="50"/>
      <c r="CR545" s="50"/>
      <c r="CS545" s="50"/>
      <c r="CT545" s="50"/>
      <c r="CU545" s="50"/>
      <c r="CV545" s="50"/>
      <c r="CW545" s="50"/>
      <c r="CX545" s="50"/>
      <c r="CY545" s="50"/>
      <c r="CZ545" s="50"/>
      <c r="DA545" s="50"/>
      <c r="DB545" s="50"/>
      <c r="DC545" s="50"/>
      <c r="DD545" s="50"/>
      <c r="DE545" s="50"/>
      <c r="DF545" s="50"/>
    </row>
    <row r="546" spans="2:110" x14ac:dyDescent="0.2">
      <c r="B546" s="173"/>
      <c r="D546" s="173"/>
      <c r="T546" s="50"/>
      <c r="U546" s="50"/>
      <c r="V546" s="50"/>
      <c r="W546" s="50"/>
      <c r="X546" s="50"/>
      <c r="Y546" s="50"/>
      <c r="Z546" s="149"/>
      <c r="AA546" s="238"/>
      <c r="AB546" s="50"/>
      <c r="AC546" s="50"/>
      <c r="AD546" s="50"/>
      <c r="AE546" s="50"/>
      <c r="AF546" s="50"/>
      <c r="AG546" s="50"/>
      <c r="AH546" s="50"/>
      <c r="AI546" s="50"/>
      <c r="AJ546" s="50"/>
      <c r="AK546" s="50"/>
      <c r="AL546" s="50"/>
      <c r="AM546" s="50"/>
      <c r="AN546" s="50"/>
      <c r="AO546" s="50"/>
      <c r="AP546" s="50"/>
      <c r="AQ546" s="50"/>
      <c r="AR546" s="50"/>
      <c r="AS546" s="50"/>
      <c r="AT546" s="50"/>
      <c r="AU546" s="50"/>
      <c r="AV546" s="50"/>
      <c r="AW546" s="50"/>
      <c r="AX546" s="50"/>
      <c r="AY546" s="50"/>
      <c r="AZ546" s="50"/>
      <c r="BA546" s="50"/>
      <c r="BB546" s="50"/>
      <c r="BC546" s="50"/>
      <c r="BD546" s="50"/>
      <c r="BE546" s="50"/>
      <c r="BF546" s="50"/>
      <c r="BG546" s="50"/>
      <c r="BH546" s="50"/>
      <c r="BI546" s="50"/>
      <c r="BJ546" s="50"/>
      <c r="BK546" s="50"/>
      <c r="BL546" s="50"/>
      <c r="BM546" s="50"/>
      <c r="BN546" s="50"/>
      <c r="BO546" s="50"/>
      <c r="BP546" s="50"/>
      <c r="BQ546" s="50"/>
      <c r="BR546" s="50"/>
      <c r="BS546" s="50"/>
      <c r="BT546" s="50"/>
      <c r="BU546" s="50"/>
      <c r="BV546" s="50"/>
      <c r="BW546" s="50"/>
      <c r="BX546" s="50"/>
      <c r="BY546" s="50"/>
      <c r="BZ546" s="50"/>
      <c r="CA546" s="50"/>
      <c r="CB546" s="50"/>
      <c r="CC546" s="50"/>
      <c r="CD546" s="50"/>
      <c r="CE546" s="50"/>
      <c r="CF546" s="50"/>
      <c r="CG546" s="50"/>
      <c r="CH546" s="50"/>
      <c r="CI546" s="50"/>
      <c r="CJ546" s="50"/>
      <c r="CK546" s="50"/>
      <c r="CL546" s="50"/>
      <c r="CM546" s="50"/>
      <c r="CN546" s="50"/>
      <c r="CO546" s="50"/>
      <c r="CP546" s="50"/>
      <c r="CQ546" s="50"/>
      <c r="CR546" s="50"/>
      <c r="CS546" s="50"/>
      <c r="CT546" s="50"/>
      <c r="CU546" s="50"/>
      <c r="CV546" s="50"/>
      <c r="CW546" s="50"/>
      <c r="CX546" s="50"/>
      <c r="CY546" s="50"/>
      <c r="CZ546" s="50"/>
      <c r="DA546" s="50"/>
      <c r="DB546" s="50"/>
      <c r="DC546" s="50"/>
      <c r="DD546" s="50"/>
      <c r="DE546" s="50"/>
      <c r="DF546" s="50"/>
    </row>
    <row r="547" spans="2:110" x14ac:dyDescent="0.2">
      <c r="B547" s="173"/>
      <c r="D547" s="173"/>
      <c r="T547" s="50"/>
      <c r="U547" s="50"/>
      <c r="V547" s="50"/>
      <c r="W547" s="50"/>
      <c r="X547" s="50"/>
      <c r="Y547" s="50"/>
      <c r="Z547" s="149"/>
      <c r="AA547" s="238"/>
      <c r="AB547" s="50"/>
      <c r="AC547" s="50"/>
      <c r="AD547" s="50"/>
      <c r="AE547" s="50"/>
      <c r="AF547" s="50"/>
      <c r="AG547" s="50"/>
      <c r="AH547" s="50"/>
      <c r="AI547" s="50"/>
      <c r="AJ547" s="50"/>
      <c r="AK547" s="50"/>
      <c r="AL547" s="50"/>
      <c r="AM547" s="50"/>
      <c r="AN547" s="50"/>
      <c r="AO547" s="50"/>
      <c r="AP547" s="50"/>
      <c r="AQ547" s="50"/>
      <c r="AR547" s="50"/>
      <c r="AS547" s="50"/>
      <c r="AT547" s="50"/>
      <c r="AU547" s="50"/>
      <c r="AV547" s="50"/>
      <c r="AW547" s="50"/>
      <c r="AX547" s="50"/>
      <c r="AY547" s="50"/>
      <c r="AZ547" s="50"/>
      <c r="BA547" s="50"/>
      <c r="BB547" s="50"/>
      <c r="BC547" s="50"/>
      <c r="BD547" s="50"/>
      <c r="BE547" s="50"/>
      <c r="BF547" s="50"/>
      <c r="BG547" s="50"/>
      <c r="BH547" s="50"/>
      <c r="BI547" s="50"/>
      <c r="BJ547" s="50"/>
      <c r="BK547" s="50"/>
      <c r="BL547" s="50"/>
      <c r="BM547" s="50"/>
      <c r="BN547" s="50"/>
      <c r="BO547" s="50"/>
      <c r="BP547" s="50"/>
      <c r="BQ547" s="50"/>
      <c r="BR547" s="50"/>
      <c r="BS547" s="50"/>
      <c r="BT547" s="50"/>
      <c r="BU547" s="50"/>
      <c r="BV547" s="50"/>
      <c r="BW547" s="50"/>
      <c r="BX547" s="50"/>
      <c r="BY547" s="50"/>
      <c r="BZ547" s="50"/>
      <c r="CA547" s="50"/>
      <c r="CB547" s="50"/>
      <c r="CC547" s="50"/>
      <c r="CD547" s="50"/>
      <c r="CE547" s="50"/>
      <c r="CF547" s="50"/>
      <c r="CG547" s="50"/>
      <c r="CH547" s="50"/>
      <c r="CI547" s="50"/>
      <c r="CJ547" s="50"/>
      <c r="CK547" s="50"/>
      <c r="CL547" s="50"/>
      <c r="CM547" s="50"/>
      <c r="CN547" s="50"/>
      <c r="CO547" s="50"/>
      <c r="CP547" s="50"/>
      <c r="CQ547" s="50"/>
      <c r="CR547" s="50"/>
      <c r="CS547" s="50"/>
      <c r="CT547" s="50"/>
      <c r="CU547" s="50"/>
      <c r="CV547" s="50"/>
      <c r="CW547" s="50"/>
      <c r="CX547" s="50"/>
      <c r="CY547" s="50"/>
      <c r="CZ547" s="50"/>
      <c r="DA547" s="50"/>
      <c r="DB547" s="50"/>
      <c r="DC547" s="50"/>
      <c r="DD547" s="50"/>
      <c r="DE547" s="50"/>
      <c r="DF547" s="50"/>
    </row>
    <row r="548" spans="2:110" x14ac:dyDescent="0.2">
      <c r="B548" s="173"/>
      <c r="D548" s="173"/>
      <c r="T548" s="50"/>
      <c r="U548" s="50"/>
      <c r="V548" s="50"/>
      <c r="W548" s="50"/>
      <c r="X548" s="50"/>
      <c r="Y548" s="50"/>
      <c r="Z548" s="149"/>
      <c r="AA548" s="238"/>
      <c r="AB548" s="50"/>
      <c r="AC548" s="50"/>
      <c r="AD548" s="50"/>
      <c r="AE548" s="50"/>
      <c r="AF548" s="50"/>
      <c r="AG548" s="50"/>
      <c r="AH548" s="50"/>
      <c r="AI548" s="50"/>
      <c r="AJ548" s="50"/>
      <c r="AK548" s="50"/>
      <c r="AL548" s="50"/>
      <c r="AM548" s="50"/>
      <c r="AN548" s="50"/>
      <c r="AO548" s="50"/>
      <c r="AP548" s="50"/>
      <c r="AQ548" s="50"/>
      <c r="AR548" s="50"/>
      <c r="AS548" s="50"/>
      <c r="AT548" s="50"/>
      <c r="AU548" s="50"/>
      <c r="AV548" s="50"/>
      <c r="AW548" s="50"/>
      <c r="AX548" s="50"/>
      <c r="AY548" s="50"/>
      <c r="AZ548" s="50"/>
      <c r="BA548" s="50"/>
      <c r="BB548" s="50"/>
      <c r="BC548" s="50"/>
      <c r="BD548" s="50"/>
      <c r="BE548" s="50"/>
      <c r="BF548" s="50"/>
      <c r="BG548" s="50"/>
      <c r="BH548" s="50"/>
      <c r="BI548" s="50"/>
      <c r="BJ548" s="50"/>
      <c r="BK548" s="50"/>
      <c r="BL548" s="50"/>
      <c r="BM548" s="50"/>
      <c r="BN548" s="50"/>
      <c r="BO548" s="50"/>
      <c r="BP548" s="50"/>
      <c r="BQ548" s="50"/>
      <c r="BR548" s="50"/>
      <c r="BS548" s="50"/>
      <c r="BT548" s="50"/>
      <c r="BU548" s="50"/>
      <c r="BV548" s="50"/>
      <c r="BW548" s="50"/>
      <c r="BX548" s="50"/>
      <c r="BY548" s="50"/>
      <c r="BZ548" s="50"/>
      <c r="CA548" s="50"/>
      <c r="CB548" s="50"/>
      <c r="CC548" s="50"/>
      <c r="CD548" s="50"/>
      <c r="CE548" s="50"/>
      <c r="CF548" s="50"/>
      <c r="CG548" s="50"/>
      <c r="CH548" s="50"/>
      <c r="CI548" s="50"/>
      <c r="CJ548" s="50"/>
      <c r="CK548" s="50"/>
      <c r="CL548" s="50"/>
      <c r="CM548" s="50"/>
      <c r="CN548" s="50"/>
      <c r="CO548" s="50"/>
      <c r="CP548" s="50"/>
      <c r="CQ548" s="50"/>
      <c r="CR548" s="50"/>
      <c r="CS548" s="50"/>
      <c r="CT548" s="50"/>
      <c r="CU548" s="50"/>
      <c r="CV548" s="50"/>
      <c r="CW548" s="50"/>
      <c r="CX548" s="50"/>
      <c r="CY548" s="50"/>
      <c r="CZ548" s="50"/>
      <c r="DA548" s="50"/>
      <c r="DB548" s="50"/>
      <c r="DC548" s="50"/>
      <c r="DD548" s="50"/>
      <c r="DE548" s="50"/>
      <c r="DF548" s="50"/>
    </row>
    <row r="549" spans="2:110" x14ac:dyDescent="0.2">
      <c r="B549" s="173"/>
      <c r="D549" s="173"/>
      <c r="T549" s="50"/>
      <c r="U549" s="50"/>
      <c r="V549" s="50"/>
      <c r="W549" s="50"/>
      <c r="X549" s="50"/>
      <c r="Y549" s="50"/>
      <c r="Z549" s="149"/>
      <c r="AA549" s="238"/>
      <c r="AB549" s="50"/>
      <c r="AC549" s="50"/>
      <c r="AD549" s="50"/>
      <c r="AE549" s="50"/>
      <c r="AF549" s="50"/>
      <c r="AG549" s="50"/>
      <c r="AH549" s="50"/>
      <c r="AI549" s="50"/>
      <c r="AJ549" s="50"/>
      <c r="AK549" s="50"/>
      <c r="AL549" s="50"/>
      <c r="AM549" s="50"/>
      <c r="AN549" s="50"/>
      <c r="AO549" s="50"/>
      <c r="AP549" s="50"/>
      <c r="AQ549" s="50"/>
      <c r="AR549" s="50"/>
      <c r="AS549" s="50"/>
      <c r="AT549" s="50"/>
      <c r="AU549" s="50"/>
      <c r="AV549" s="50"/>
      <c r="AW549" s="50"/>
      <c r="AX549" s="50"/>
      <c r="AY549" s="50"/>
      <c r="AZ549" s="50"/>
      <c r="BA549" s="50"/>
      <c r="BB549" s="50"/>
      <c r="BC549" s="50"/>
      <c r="BD549" s="50"/>
      <c r="BE549" s="50"/>
      <c r="BF549" s="50"/>
      <c r="BG549" s="50"/>
      <c r="BH549" s="50"/>
      <c r="BI549" s="50"/>
      <c r="BJ549" s="50"/>
      <c r="BK549" s="50"/>
      <c r="BL549" s="50"/>
      <c r="BM549" s="50"/>
      <c r="BN549" s="50"/>
      <c r="BO549" s="50"/>
      <c r="BP549" s="50"/>
      <c r="BQ549" s="50"/>
      <c r="BR549" s="50"/>
      <c r="BS549" s="50"/>
      <c r="BT549" s="50"/>
      <c r="BU549" s="50"/>
      <c r="BV549" s="50"/>
      <c r="BW549" s="50"/>
      <c r="BX549" s="50"/>
      <c r="BY549" s="50"/>
      <c r="BZ549" s="50"/>
      <c r="CA549" s="50"/>
      <c r="CB549" s="50"/>
      <c r="CC549" s="50"/>
      <c r="CD549" s="50"/>
      <c r="CE549" s="50"/>
      <c r="CF549" s="50"/>
      <c r="CG549" s="50"/>
      <c r="CH549" s="50"/>
      <c r="CI549" s="50"/>
      <c r="CJ549" s="50"/>
      <c r="CK549" s="50"/>
      <c r="CL549" s="50"/>
      <c r="CM549" s="50"/>
      <c r="CN549" s="50"/>
      <c r="CO549" s="50"/>
      <c r="CP549" s="50"/>
      <c r="CQ549" s="50"/>
      <c r="CR549" s="50"/>
      <c r="CS549" s="50"/>
      <c r="CT549" s="50"/>
      <c r="CU549" s="50"/>
      <c r="CV549" s="50"/>
      <c r="CW549" s="50"/>
      <c r="CX549" s="50"/>
      <c r="CY549" s="50"/>
      <c r="CZ549" s="50"/>
      <c r="DA549" s="50"/>
      <c r="DB549" s="50"/>
      <c r="DC549" s="50"/>
      <c r="DD549" s="50"/>
      <c r="DE549" s="50"/>
      <c r="DF549" s="50"/>
    </row>
    <row r="550" spans="2:110" x14ac:dyDescent="0.2">
      <c r="B550" s="173"/>
      <c r="D550" s="173"/>
      <c r="T550" s="50"/>
      <c r="U550" s="50"/>
      <c r="V550" s="50"/>
      <c r="W550" s="50"/>
      <c r="X550" s="50"/>
      <c r="Y550" s="50"/>
      <c r="Z550" s="149"/>
      <c r="AA550" s="238"/>
      <c r="AB550" s="50"/>
      <c r="AC550" s="50"/>
      <c r="AD550" s="50"/>
      <c r="AE550" s="50"/>
      <c r="AF550" s="50"/>
      <c r="AG550" s="50"/>
      <c r="AH550" s="50"/>
      <c r="AI550" s="50"/>
      <c r="AJ550" s="50"/>
      <c r="AK550" s="50"/>
      <c r="AL550" s="50"/>
      <c r="AM550" s="50"/>
      <c r="AN550" s="50"/>
      <c r="AO550" s="50"/>
      <c r="AP550" s="50"/>
      <c r="AQ550" s="50"/>
      <c r="AR550" s="50"/>
      <c r="AS550" s="50"/>
      <c r="AT550" s="50"/>
      <c r="AU550" s="50"/>
      <c r="AV550" s="50"/>
      <c r="AW550" s="50"/>
      <c r="AX550" s="50"/>
      <c r="AY550" s="50"/>
      <c r="AZ550" s="50"/>
      <c r="BA550" s="50"/>
      <c r="BB550" s="50"/>
      <c r="BC550" s="50"/>
      <c r="BD550" s="50"/>
      <c r="BE550" s="50"/>
      <c r="BF550" s="50"/>
      <c r="BG550" s="50"/>
      <c r="BH550" s="50"/>
      <c r="BI550" s="50"/>
      <c r="BJ550" s="50"/>
      <c r="BK550" s="50"/>
      <c r="BL550" s="50"/>
      <c r="BM550" s="50"/>
      <c r="BN550" s="50"/>
      <c r="BO550" s="50"/>
      <c r="BP550" s="50"/>
      <c r="BQ550" s="50"/>
      <c r="BR550" s="50"/>
      <c r="BS550" s="50"/>
      <c r="BT550" s="50"/>
      <c r="BU550" s="50"/>
      <c r="BV550" s="50"/>
      <c r="BW550" s="50"/>
      <c r="BX550" s="50"/>
      <c r="BY550" s="50"/>
      <c r="BZ550" s="50"/>
      <c r="CA550" s="50"/>
      <c r="CB550" s="50"/>
      <c r="CC550" s="50"/>
      <c r="CD550" s="50"/>
      <c r="CE550" s="50"/>
      <c r="CF550" s="50"/>
      <c r="CG550" s="50"/>
      <c r="CH550" s="50"/>
      <c r="CI550" s="50"/>
      <c r="CJ550" s="50"/>
      <c r="CK550" s="50"/>
      <c r="CL550" s="50"/>
      <c r="CM550" s="50"/>
      <c r="CN550" s="50"/>
      <c r="CO550" s="50"/>
      <c r="CP550" s="50"/>
      <c r="CQ550" s="50"/>
      <c r="CR550" s="50"/>
      <c r="CS550" s="50"/>
      <c r="CT550" s="50"/>
      <c r="CU550" s="50"/>
      <c r="CV550" s="50"/>
      <c r="CW550" s="50"/>
      <c r="CX550" s="50"/>
      <c r="CY550" s="50"/>
      <c r="CZ550" s="50"/>
      <c r="DA550" s="50"/>
      <c r="DB550" s="50"/>
      <c r="DC550" s="50"/>
      <c r="DD550" s="50"/>
      <c r="DE550" s="50"/>
      <c r="DF550" s="50"/>
    </row>
    <row r="551" spans="2:110" x14ac:dyDescent="0.2">
      <c r="B551" s="173"/>
      <c r="D551" s="173"/>
      <c r="T551" s="50"/>
      <c r="U551" s="50"/>
      <c r="V551" s="50"/>
      <c r="W551" s="50"/>
      <c r="X551" s="50"/>
      <c r="Y551" s="50"/>
      <c r="Z551" s="149"/>
      <c r="AA551" s="238"/>
      <c r="AB551" s="50"/>
      <c r="AC551" s="50"/>
      <c r="AD551" s="50"/>
      <c r="AE551" s="50"/>
      <c r="AF551" s="50"/>
      <c r="AG551" s="50"/>
      <c r="AH551" s="50"/>
      <c r="AI551" s="50"/>
      <c r="AJ551" s="50"/>
      <c r="AK551" s="50"/>
      <c r="AL551" s="50"/>
      <c r="AM551" s="50"/>
      <c r="AN551" s="50"/>
      <c r="AO551" s="50"/>
      <c r="AP551" s="50"/>
      <c r="AQ551" s="50"/>
      <c r="AR551" s="50"/>
      <c r="AS551" s="50"/>
      <c r="AT551" s="50"/>
      <c r="AU551" s="50"/>
      <c r="AV551" s="50"/>
      <c r="AW551" s="50"/>
      <c r="AX551" s="50"/>
      <c r="AY551" s="50"/>
      <c r="AZ551" s="50"/>
      <c r="BA551" s="50"/>
      <c r="BB551" s="50"/>
      <c r="BC551" s="50"/>
      <c r="BD551" s="50"/>
      <c r="BE551" s="50"/>
      <c r="BF551" s="50"/>
      <c r="BG551" s="50"/>
      <c r="BH551" s="50"/>
      <c r="BI551" s="50"/>
      <c r="BJ551" s="50"/>
      <c r="BK551" s="50"/>
      <c r="BL551" s="50"/>
      <c r="BM551" s="50"/>
      <c r="BN551" s="50"/>
      <c r="BO551" s="50"/>
      <c r="BP551" s="50"/>
      <c r="BQ551" s="50"/>
      <c r="BR551" s="50"/>
      <c r="BS551" s="50"/>
      <c r="BT551" s="50"/>
      <c r="BU551" s="50"/>
      <c r="BV551" s="50"/>
      <c r="BW551" s="50"/>
      <c r="BX551" s="50"/>
      <c r="BY551" s="50"/>
      <c r="BZ551" s="50"/>
      <c r="CA551" s="50"/>
      <c r="CB551" s="50"/>
      <c r="CC551" s="50"/>
      <c r="CD551" s="50"/>
      <c r="CE551" s="50"/>
      <c r="CF551" s="50"/>
      <c r="CG551" s="50"/>
      <c r="CH551" s="50"/>
      <c r="CI551" s="50"/>
      <c r="CJ551" s="50"/>
      <c r="CK551" s="50"/>
      <c r="CL551" s="50"/>
      <c r="CM551" s="50"/>
      <c r="CN551" s="50"/>
      <c r="CO551" s="50"/>
      <c r="CP551" s="50"/>
      <c r="CQ551" s="50"/>
      <c r="CR551" s="50"/>
      <c r="CS551" s="50"/>
      <c r="CT551" s="50"/>
      <c r="CU551" s="50"/>
      <c r="CV551" s="50"/>
      <c r="CW551" s="50"/>
      <c r="CX551" s="50"/>
      <c r="CY551" s="50"/>
      <c r="CZ551" s="50"/>
      <c r="DA551" s="50"/>
      <c r="DB551" s="50"/>
      <c r="DC551" s="50"/>
      <c r="DD551" s="50"/>
      <c r="DE551" s="50"/>
      <c r="DF551" s="50"/>
    </row>
    <row r="552" spans="2:110" x14ac:dyDescent="0.2">
      <c r="B552" s="173"/>
      <c r="D552" s="173"/>
      <c r="T552" s="50"/>
      <c r="U552" s="50"/>
      <c r="V552" s="50"/>
      <c r="W552" s="50"/>
      <c r="X552" s="50"/>
      <c r="Y552" s="50"/>
      <c r="Z552" s="149"/>
      <c r="AA552" s="238"/>
      <c r="AB552" s="50"/>
      <c r="AC552" s="50"/>
      <c r="AD552" s="50"/>
      <c r="AE552" s="50"/>
      <c r="AF552" s="50"/>
      <c r="AG552" s="50"/>
      <c r="AH552" s="50"/>
      <c r="AI552" s="50"/>
      <c r="AJ552" s="50"/>
      <c r="AK552" s="50"/>
      <c r="AL552" s="50"/>
      <c r="AM552" s="50"/>
      <c r="AN552" s="50"/>
      <c r="AO552" s="50"/>
      <c r="AP552" s="50"/>
      <c r="AQ552" s="50"/>
      <c r="AR552" s="50"/>
      <c r="AS552" s="50"/>
      <c r="AT552" s="50"/>
      <c r="AU552" s="50"/>
      <c r="AV552" s="50"/>
      <c r="AW552" s="50"/>
      <c r="AX552" s="50"/>
      <c r="AY552" s="50"/>
      <c r="AZ552" s="50"/>
      <c r="BA552" s="50"/>
      <c r="BB552" s="50"/>
      <c r="BC552" s="50"/>
      <c r="BD552" s="50"/>
      <c r="BE552" s="50"/>
      <c r="BF552" s="50"/>
      <c r="BG552" s="50"/>
      <c r="BH552" s="50"/>
      <c r="BI552" s="50"/>
      <c r="BJ552" s="50"/>
      <c r="BK552" s="50"/>
      <c r="BL552" s="50"/>
      <c r="BM552" s="50"/>
      <c r="BN552" s="50"/>
      <c r="BO552" s="50"/>
      <c r="BP552" s="50"/>
      <c r="BQ552" s="50"/>
      <c r="BR552" s="50"/>
      <c r="BS552" s="50"/>
      <c r="BT552" s="50"/>
      <c r="BU552" s="50"/>
      <c r="BV552" s="50"/>
      <c r="BW552" s="50"/>
      <c r="BX552" s="50"/>
      <c r="BY552" s="50"/>
      <c r="BZ552" s="50"/>
      <c r="CA552" s="50"/>
      <c r="CB552" s="50"/>
      <c r="CC552" s="50"/>
      <c r="CD552" s="50"/>
      <c r="CE552" s="50"/>
      <c r="CF552" s="50"/>
      <c r="CG552" s="50"/>
      <c r="CH552" s="50"/>
      <c r="CI552" s="50"/>
      <c r="CJ552" s="50"/>
      <c r="CK552" s="50"/>
      <c r="CL552" s="50"/>
      <c r="CM552" s="50"/>
      <c r="CN552" s="50"/>
      <c r="CO552" s="50"/>
      <c r="CP552" s="50"/>
      <c r="CQ552" s="50"/>
      <c r="CR552" s="50"/>
      <c r="CS552" s="50"/>
      <c r="CT552" s="50"/>
      <c r="CU552" s="50"/>
      <c r="CV552" s="50"/>
      <c r="CW552" s="50"/>
      <c r="CX552" s="50"/>
      <c r="CY552" s="50"/>
      <c r="CZ552" s="50"/>
      <c r="DA552" s="50"/>
      <c r="DB552" s="50"/>
      <c r="DC552" s="50"/>
      <c r="DD552" s="50"/>
      <c r="DE552" s="50"/>
      <c r="DF552" s="50"/>
    </row>
    <row r="553" spans="2:110" x14ac:dyDescent="0.2">
      <c r="B553" s="173"/>
      <c r="D553" s="173"/>
      <c r="T553" s="50"/>
      <c r="U553" s="50"/>
      <c r="V553" s="50"/>
      <c r="W553" s="50"/>
      <c r="X553" s="50"/>
      <c r="Y553" s="50"/>
      <c r="Z553" s="149"/>
      <c r="AA553" s="238"/>
      <c r="AB553" s="50"/>
      <c r="AC553" s="50"/>
      <c r="AD553" s="50"/>
      <c r="AE553" s="50"/>
      <c r="AF553" s="50"/>
      <c r="AG553" s="50"/>
      <c r="AH553" s="50"/>
      <c r="AI553" s="50"/>
      <c r="AJ553" s="50"/>
      <c r="AK553" s="50"/>
      <c r="AL553" s="50"/>
      <c r="AM553" s="50"/>
      <c r="AN553" s="50"/>
      <c r="AO553" s="50"/>
      <c r="AP553" s="50"/>
      <c r="AQ553" s="50"/>
      <c r="AR553" s="50"/>
      <c r="AS553" s="50"/>
      <c r="AT553" s="50"/>
      <c r="AU553" s="50"/>
      <c r="AV553" s="50"/>
      <c r="AW553" s="50"/>
      <c r="AX553" s="50"/>
      <c r="AY553" s="50"/>
      <c r="AZ553" s="50"/>
      <c r="BA553" s="50"/>
      <c r="BB553" s="50"/>
      <c r="BC553" s="50"/>
      <c r="BD553" s="50"/>
      <c r="BE553" s="50"/>
      <c r="BF553" s="50"/>
      <c r="BG553" s="50"/>
      <c r="BH553" s="50"/>
      <c r="BI553" s="50"/>
      <c r="BJ553" s="50"/>
      <c r="BK553" s="50"/>
      <c r="BL553" s="50"/>
      <c r="BM553" s="50"/>
      <c r="BN553" s="50"/>
      <c r="BO553" s="50"/>
      <c r="BP553" s="50"/>
      <c r="BQ553" s="50"/>
      <c r="BR553" s="50"/>
      <c r="BS553" s="50"/>
      <c r="BT553" s="50"/>
      <c r="BU553" s="50"/>
      <c r="BV553" s="50"/>
      <c r="BW553" s="50"/>
      <c r="BX553" s="50"/>
      <c r="BY553" s="50"/>
      <c r="BZ553" s="50"/>
      <c r="CA553" s="50"/>
      <c r="CB553" s="50"/>
      <c r="CC553" s="50"/>
      <c r="CD553" s="50"/>
      <c r="CE553" s="50"/>
      <c r="CF553" s="50"/>
      <c r="CG553" s="50"/>
      <c r="CH553" s="50"/>
      <c r="CI553" s="50"/>
      <c r="CJ553" s="50"/>
      <c r="CK553" s="50"/>
      <c r="CL553" s="50"/>
      <c r="CM553" s="50"/>
      <c r="CN553" s="50"/>
      <c r="CO553" s="50"/>
      <c r="CP553" s="50"/>
      <c r="CQ553" s="50"/>
      <c r="CR553" s="50"/>
      <c r="CS553" s="50"/>
      <c r="CT553" s="50"/>
      <c r="CU553" s="50"/>
      <c r="CV553" s="50"/>
      <c r="CW553" s="50"/>
      <c r="CX553" s="50"/>
      <c r="CY553" s="50"/>
      <c r="CZ553" s="50"/>
      <c r="DA553" s="50"/>
      <c r="DB553" s="50"/>
      <c r="DC553" s="50"/>
      <c r="DD553" s="50"/>
      <c r="DE553" s="50"/>
      <c r="DF553" s="50"/>
    </row>
    <row r="554" spans="2:110" x14ac:dyDescent="0.2">
      <c r="B554" s="173"/>
      <c r="D554" s="173"/>
      <c r="T554" s="50"/>
      <c r="U554" s="50"/>
      <c r="V554" s="50"/>
      <c r="W554" s="50"/>
      <c r="X554" s="50"/>
      <c r="Y554" s="50"/>
      <c r="Z554" s="149"/>
      <c r="AA554" s="238"/>
      <c r="AB554" s="50"/>
      <c r="AC554" s="50"/>
      <c r="AD554" s="50"/>
      <c r="AE554" s="50"/>
      <c r="AF554" s="50"/>
      <c r="AG554" s="50"/>
      <c r="AH554" s="50"/>
      <c r="AI554" s="50"/>
      <c r="AJ554" s="50"/>
      <c r="AK554" s="50"/>
      <c r="AL554" s="50"/>
      <c r="AM554" s="50"/>
      <c r="AN554" s="50"/>
      <c r="AO554" s="50"/>
      <c r="AP554" s="50"/>
      <c r="AQ554" s="50"/>
      <c r="AR554" s="50"/>
      <c r="AS554" s="50"/>
      <c r="AT554" s="50"/>
      <c r="AU554" s="50"/>
      <c r="AV554" s="50"/>
      <c r="AW554" s="50"/>
      <c r="AX554" s="50"/>
      <c r="AY554" s="50"/>
      <c r="AZ554" s="50"/>
      <c r="BA554" s="50"/>
      <c r="BB554" s="50"/>
      <c r="BC554" s="50"/>
      <c r="BD554" s="50"/>
      <c r="BE554" s="50"/>
      <c r="BF554" s="50"/>
      <c r="BG554" s="50"/>
      <c r="BH554" s="50"/>
      <c r="BI554" s="50"/>
      <c r="BJ554" s="50"/>
      <c r="BK554" s="50"/>
      <c r="BL554" s="50"/>
      <c r="BM554" s="50"/>
      <c r="BN554" s="50"/>
      <c r="BO554" s="50"/>
      <c r="BP554" s="50"/>
      <c r="BQ554" s="50"/>
      <c r="BR554" s="50"/>
      <c r="BS554" s="50"/>
      <c r="BT554" s="50"/>
      <c r="BU554" s="50"/>
      <c r="BV554" s="50"/>
      <c r="BW554" s="50"/>
      <c r="BX554" s="50"/>
      <c r="BY554" s="50"/>
      <c r="BZ554" s="50"/>
      <c r="CA554" s="50"/>
      <c r="CB554" s="50"/>
      <c r="CC554" s="50"/>
      <c r="CD554" s="50"/>
      <c r="CE554" s="50"/>
      <c r="CF554" s="50"/>
      <c r="CG554" s="50"/>
      <c r="CH554" s="50"/>
      <c r="CI554" s="50"/>
      <c r="CJ554" s="50"/>
      <c r="CK554" s="50"/>
      <c r="CL554" s="50"/>
      <c r="CM554" s="50"/>
      <c r="CN554" s="50"/>
      <c r="CO554" s="50"/>
      <c r="CP554" s="50"/>
      <c r="CQ554" s="50"/>
      <c r="CR554" s="50"/>
      <c r="CS554" s="50"/>
      <c r="CT554" s="50"/>
      <c r="CU554" s="50"/>
      <c r="CV554" s="50"/>
      <c r="CW554" s="50"/>
      <c r="CX554" s="50"/>
      <c r="CY554" s="50"/>
      <c r="CZ554" s="50"/>
      <c r="DA554" s="50"/>
      <c r="DB554" s="50"/>
      <c r="DC554" s="50"/>
      <c r="DD554" s="50"/>
      <c r="DE554" s="50"/>
      <c r="DF554" s="50"/>
    </row>
    <row r="555" spans="2:110" x14ac:dyDescent="0.2">
      <c r="B555" s="173"/>
      <c r="D555" s="173"/>
      <c r="T555" s="50"/>
      <c r="U555" s="50"/>
      <c r="V555" s="50"/>
      <c r="W555" s="50"/>
      <c r="X555" s="50"/>
      <c r="Y555" s="50"/>
      <c r="Z555" s="149"/>
      <c r="AA555" s="238"/>
      <c r="AB555" s="50"/>
      <c r="AC555" s="50"/>
      <c r="AD555" s="50"/>
      <c r="AE555" s="50"/>
      <c r="AF555" s="50"/>
      <c r="AG555" s="50"/>
      <c r="AH555" s="50"/>
      <c r="AI555" s="50"/>
      <c r="AJ555" s="50"/>
      <c r="AK555" s="50"/>
      <c r="AL555" s="50"/>
      <c r="AM555" s="50"/>
      <c r="AN555" s="50"/>
      <c r="AO555" s="50"/>
      <c r="AP555" s="50"/>
      <c r="AQ555" s="50"/>
      <c r="AR555" s="50"/>
      <c r="AS555" s="50"/>
      <c r="AT555" s="50"/>
      <c r="AU555" s="50"/>
      <c r="AV555" s="50"/>
      <c r="AW555" s="50"/>
      <c r="AX555" s="50"/>
      <c r="AY555" s="50"/>
      <c r="AZ555" s="50"/>
      <c r="BA555" s="50"/>
      <c r="BB555" s="50"/>
      <c r="BC555" s="50"/>
      <c r="BD555" s="50"/>
      <c r="BE555" s="50"/>
      <c r="BF555" s="50"/>
      <c r="BG555" s="50"/>
      <c r="BH555" s="50"/>
      <c r="BI555" s="50"/>
      <c r="BJ555" s="50"/>
      <c r="BK555" s="50"/>
      <c r="BL555" s="50"/>
      <c r="BM555" s="50"/>
      <c r="BN555" s="50"/>
      <c r="BO555" s="50"/>
      <c r="BP555" s="50"/>
      <c r="BQ555" s="50"/>
      <c r="BR555" s="50"/>
      <c r="BS555" s="50"/>
      <c r="BT555" s="50"/>
      <c r="BU555" s="50"/>
      <c r="BV555" s="50"/>
      <c r="BW555" s="50"/>
      <c r="BX555" s="50"/>
      <c r="BY555" s="50"/>
      <c r="BZ555" s="50"/>
      <c r="CA555" s="50"/>
      <c r="CB555" s="50"/>
      <c r="CC555" s="50"/>
      <c r="CD555" s="50"/>
      <c r="CE555" s="50"/>
      <c r="CF555" s="50"/>
      <c r="CG555" s="50"/>
      <c r="CH555" s="50"/>
      <c r="CI555" s="50"/>
      <c r="CJ555" s="50"/>
      <c r="CK555" s="50"/>
      <c r="CL555" s="50"/>
      <c r="CM555" s="50"/>
      <c r="CN555" s="50"/>
      <c r="CO555" s="50"/>
      <c r="CP555" s="50"/>
      <c r="CQ555" s="50"/>
      <c r="CR555" s="50"/>
      <c r="CS555" s="50"/>
      <c r="CT555" s="50"/>
      <c r="CU555" s="50"/>
      <c r="CV555" s="50"/>
      <c r="CW555" s="50"/>
      <c r="CX555" s="50"/>
      <c r="CY555" s="50"/>
      <c r="CZ555" s="50"/>
      <c r="DA555" s="50"/>
      <c r="DB555" s="50"/>
      <c r="DC555" s="50"/>
      <c r="DD555" s="50"/>
      <c r="DE555" s="50"/>
      <c r="DF555" s="50"/>
    </row>
    <row r="556" spans="2:110" x14ac:dyDescent="0.2">
      <c r="B556" s="173"/>
      <c r="D556" s="173"/>
      <c r="T556" s="50"/>
      <c r="U556" s="50"/>
      <c r="V556" s="50"/>
      <c r="W556" s="50"/>
      <c r="X556" s="50"/>
      <c r="Y556" s="50"/>
      <c r="Z556" s="149"/>
      <c r="AA556" s="238"/>
      <c r="AB556" s="50"/>
      <c r="AC556" s="50"/>
      <c r="AD556" s="50"/>
      <c r="AE556" s="50"/>
      <c r="AF556" s="50"/>
      <c r="AG556" s="50"/>
      <c r="AH556" s="50"/>
      <c r="AI556" s="50"/>
      <c r="AJ556" s="50"/>
      <c r="AK556" s="50"/>
      <c r="AL556" s="50"/>
      <c r="AM556" s="50"/>
      <c r="AN556" s="50"/>
      <c r="AO556" s="50"/>
      <c r="AP556" s="50"/>
      <c r="AQ556" s="50"/>
      <c r="AR556" s="50"/>
      <c r="AS556" s="50"/>
      <c r="AT556" s="50"/>
      <c r="AU556" s="50"/>
      <c r="AV556" s="50"/>
      <c r="AW556" s="50"/>
      <c r="AX556" s="50"/>
      <c r="AY556" s="50"/>
      <c r="AZ556" s="50"/>
      <c r="BA556" s="50"/>
      <c r="BB556" s="50"/>
      <c r="BC556" s="50"/>
      <c r="BD556" s="50"/>
      <c r="BE556" s="50"/>
      <c r="BF556" s="50"/>
      <c r="BG556" s="50"/>
      <c r="BH556" s="50"/>
      <c r="BI556" s="50"/>
      <c r="BJ556" s="50"/>
      <c r="BK556" s="50"/>
      <c r="BL556" s="50"/>
      <c r="BM556" s="50"/>
      <c r="BN556" s="50"/>
      <c r="BO556" s="50"/>
      <c r="BP556" s="50"/>
      <c r="BQ556" s="50"/>
      <c r="BR556" s="50"/>
      <c r="BS556" s="50"/>
      <c r="BT556" s="50"/>
      <c r="BU556" s="50"/>
      <c r="BV556" s="50"/>
      <c r="BW556" s="50"/>
      <c r="BX556" s="50"/>
      <c r="BY556" s="50"/>
      <c r="BZ556" s="50"/>
      <c r="CA556" s="50"/>
      <c r="CB556" s="50"/>
      <c r="CC556" s="50"/>
      <c r="CD556" s="50"/>
      <c r="CE556" s="50"/>
      <c r="CF556" s="50"/>
      <c r="CG556" s="50"/>
      <c r="CH556" s="50"/>
      <c r="CI556" s="50"/>
      <c r="CJ556" s="50"/>
      <c r="CK556" s="50"/>
      <c r="CL556" s="50"/>
      <c r="CM556" s="50"/>
      <c r="CN556" s="50"/>
      <c r="CO556" s="50"/>
      <c r="CP556" s="50"/>
      <c r="CQ556" s="50"/>
      <c r="CR556" s="50"/>
      <c r="CS556" s="50"/>
      <c r="CT556" s="50"/>
      <c r="CU556" s="50"/>
      <c r="CV556" s="50"/>
      <c r="CW556" s="50"/>
      <c r="CX556" s="50"/>
      <c r="CY556" s="50"/>
      <c r="CZ556" s="50"/>
      <c r="DA556" s="50"/>
      <c r="DB556" s="50"/>
      <c r="DC556" s="50"/>
      <c r="DD556" s="50"/>
      <c r="DE556" s="50"/>
      <c r="DF556" s="50"/>
    </row>
    <row r="557" spans="2:110" x14ac:dyDescent="0.2">
      <c r="B557" s="173"/>
      <c r="D557" s="173"/>
      <c r="T557" s="50"/>
      <c r="U557" s="50"/>
      <c r="V557" s="50"/>
      <c r="W557" s="50"/>
      <c r="X557" s="50"/>
      <c r="Y557" s="50"/>
      <c r="Z557" s="149"/>
      <c r="AA557" s="238"/>
      <c r="AB557" s="50"/>
      <c r="AC557" s="50"/>
      <c r="AD557" s="50"/>
      <c r="AE557" s="50"/>
      <c r="AF557" s="50"/>
      <c r="AG557" s="50"/>
      <c r="AH557" s="50"/>
      <c r="AI557" s="50"/>
      <c r="AJ557" s="50"/>
      <c r="AK557" s="50"/>
      <c r="AL557" s="50"/>
      <c r="AM557" s="50"/>
      <c r="AN557" s="50"/>
      <c r="AO557" s="50"/>
      <c r="AP557" s="50"/>
      <c r="AQ557" s="50"/>
      <c r="AR557" s="50"/>
      <c r="AS557" s="50"/>
      <c r="AT557" s="50"/>
      <c r="AU557" s="50"/>
      <c r="AV557" s="50"/>
      <c r="AW557" s="50"/>
      <c r="AX557" s="50"/>
      <c r="AY557" s="50"/>
      <c r="AZ557" s="50"/>
      <c r="BA557" s="50"/>
      <c r="BB557" s="50"/>
      <c r="BC557" s="50"/>
      <c r="BD557" s="50"/>
      <c r="BE557" s="50"/>
      <c r="BF557" s="50"/>
      <c r="BG557" s="50"/>
      <c r="BH557" s="50"/>
      <c r="BI557" s="50"/>
      <c r="BJ557" s="50"/>
      <c r="BK557" s="50"/>
      <c r="BL557" s="50"/>
      <c r="BM557" s="50"/>
      <c r="BN557" s="50"/>
      <c r="BO557" s="50"/>
      <c r="BP557" s="50"/>
      <c r="BQ557" s="50"/>
      <c r="BR557" s="50"/>
      <c r="BS557" s="50"/>
      <c r="BT557" s="50"/>
      <c r="BU557" s="50"/>
      <c r="BV557" s="50"/>
      <c r="BW557" s="50"/>
      <c r="BX557" s="50"/>
      <c r="BY557" s="50"/>
      <c r="BZ557" s="50"/>
      <c r="CA557" s="50"/>
      <c r="CB557" s="50"/>
      <c r="CC557" s="50"/>
      <c r="CD557" s="50"/>
      <c r="CE557" s="50"/>
      <c r="CF557" s="50"/>
      <c r="CG557" s="50"/>
      <c r="CH557" s="50"/>
      <c r="CI557" s="50"/>
      <c r="CJ557" s="50"/>
      <c r="CK557" s="50"/>
      <c r="CL557" s="50"/>
      <c r="CM557" s="50"/>
      <c r="CN557" s="50"/>
      <c r="CO557" s="50"/>
      <c r="CP557" s="50"/>
      <c r="CQ557" s="50"/>
      <c r="CR557" s="50"/>
      <c r="CS557" s="50"/>
      <c r="CT557" s="50"/>
      <c r="CU557" s="50"/>
      <c r="CV557" s="50"/>
      <c r="CW557" s="50"/>
      <c r="CX557" s="50"/>
      <c r="CY557" s="50"/>
      <c r="CZ557" s="50"/>
      <c r="DA557" s="50"/>
      <c r="DB557" s="50"/>
      <c r="DC557" s="50"/>
      <c r="DD557" s="50"/>
      <c r="DE557" s="50"/>
      <c r="DF557" s="50"/>
    </row>
    <row r="558" spans="2:110" x14ac:dyDescent="0.2">
      <c r="B558" s="173"/>
      <c r="D558" s="173"/>
      <c r="T558" s="50"/>
      <c r="U558" s="50"/>
      <c r="V558" s="50"/>
      <c r="W558" s="50"/>
      <c r="X558" s="50"/>
      <c r="Y558" s="50"/>
      <c r="Z558" s="149"/>
      <c r="AA558" s="238"/>
      <c r="AB558" s="50"/>
      <c r="AC558" s="50"/>
      <c r="AD558" s="50"/>
      <c r="AE558" s="50"/>
      <c r="AF558" s="50"/>
      <c r="AG558" s="50"/>
      <c r="AH558" s="50"/>
      <c r="AI558" s="50"/>
      <c r="AJ558" s="50"/>
      <c r="AK558" s="50"/>
      <c r="AL558" s="50"/>
      <c r="AM558" s="50"/>
      <c r="AN558" s="50"/>
      <c r="AO558" s="50"/>
      <c r="AP558" s="50"/>
      <c r="AQ558" s="50"/>
      <c r="AR558" s="50"/>
      <c r="AS558" s="50"/>
      <c r="AT558" s="50"/>
      <c r="AU558" s="50"/>
      <c r="AV558" s="50"/>
      <c r="AW558" s="50"/>
      <c r="AX558" s="50"/>
      <c r="AY558" s="50"/>
      <c r="AZ558" s="50"/>
      <c r="BA558" s="50"/>
      <c r="BB558" s="50"/>
      <c r="BC558" s="50"/>
      <c r="BD558" s="50"/>
      <c r="BE558" s="50"/>
      <c r="BF558" s="50"/>
      <c r="BG558" s="50"/>
      <c r="BH558" s="50"/>
      <c r="BI558" s="50"/>
      <c r="BJ558" s="50"/>
      <c r="BK558" s="50"/>
      <c r="BL558" s="50"/>
      <c r="BM558" s="50"/>
      <c r="BN558" s="50"/>
      <c r="BO558" s="50"/>
      <c r="BP558" s="50"/>
      <c r="BQ558" s="50"/>
      <c r="BR558" s="50"/>
      <c r="BS558" s="50"/>
      <c r="BT558" s="50"/>
      <c r="BU558" s="50"/>
      <c r="BV558" s="50"/>
      <c r="BW558" s="50"/>
      <c r="BX558" s="50"/>
      <c r="BY558" s="50"/>
      <c r="BZ558" s="50"/>
      <c r="CA558" s="50"/>
      <c r="CB558" s="50"/>
      <c r="CC558" s="50"/>
      <c r="CD558" s="50"/>
      <c r="CE558" s="50"/>
      <c r="CF558" s="50"/>
      <c r="CG558" s="50"/>
      <c r="CH558" s="50"/>
      <c r="CI558" s="50"/>
      <c r="CJ558" s="50"/>
      <c r="CK558" s="50"/>
      <c r="CL558" s="50"/>
      <c r="CM558" s="50"/>
      <c r="CN558" s="50"/>
      <c r="CO558" s="50"/>
      <c r="CP558" s="50"/>
      <c r="CQ558" s="50"/>
      <c r="CR558" s="50"/>
      <c r="CS558" s="50"/>
      <c r="CT558" s="50"/>
      <c r="CU558" s="50"/>
      <c r="CV558" s="50"/>
      <c r="CW558" s="50"/>
      <c r="CX558" s="50"/>
      <c r="CY558" s="50"/>
      <c r="CZ558" s="50"/>
      <c r="DA558" s="50"/>
      <c r="DB558" s="50"/>
      <c r="DC558" s="50"/>
      <c r="DD558" s="50"/>
      <c r="DE558" s="50"/>
      <c r="DF558" s="50"/>
    </row>
    <row r="559" spans="2:110" x14ac:dyDescent="0.2">
      <c r="B559" s="173"/>
      <c r="D559" s="173"/>
      <c r="T559" s="50"/>
      <c r="U559" s="50"/>
      <c r="V559" s="50"/>
      <c r="W559" s="50"/>
      <c r="X559" s="50"/>
      <c r="Y559" s="50"/>
      <c r="Z559" s="149"/>
      <c r="AA559" s="238"/>
      <c r="AB559" s="50"/>
      <c r="AC559" s="50"/>
      <c r="AD559" s="50"/>
      <c r="AE559" s="50"/>
      <c r="AF559" s="50"/>
      <c r="AG559" s="50"/>
      <c r="AH559" s="50"/>
      <c r="AI559" s="50"/>
      <c r="AJ559" s="50"/>
      <c r="AK559" s="50"/>
      <c r="AL559" s="50"/>
      <c r="AM559" s="50"/>
      <c r="AN559" s="50"/>
      <c r="AO559" s="50"/>
      <c r="AP559" s="50"/>
      <c r="AQ559" s="50"/>
      <c r="AR559" s="50"/>
      <c r="AS559" s="50"/>
      <c r="AT559" s="50"/>
      <c r="AU559" s="50"/>
      <c r="AV559" s="50"/>
      <c r="AW559" s="50"/>
      <c r="AX559" s="50"/>
      <c r="AY559" s="50"/>
      <c r="AZ559" s="50"/>
      <c r="BA559" s="50"/>
      <c r="BB559" s="50"/>
      <c r="BC559" s="50"/>
      <c r="BD559" s="50"/>
      <c r="BE559" s="50"/>
      <c r="BF559" s="50"/>
      <c r="BG559" s="50"/>
      <c r="BH559" s="50"/>
      <c r="BI559" s="50"/>
      <c r="BJ559" s="50"/>
      <c r="BK559" s="50"/>
      <c r="BL559" s="50"/>
      <c r="BM559" s="50"/>
      <c r="BN559" s="50"/>
      <c r="BO559" s="50"/>
      <c r="BP559" s="50"/>
      <c r="BQ559" s="50"/>
      <c r="BR559" s="50"/>
      <c r="BS559" s="50"/>
      <c r="BT559" s="50"/>
      <c r="BU559" s="50"/>
      <c r="BV559" s="50"/>
      <c r="BW559" s="50"/>
      <c r="BX559" s="50"/>
      <c r="BY559" s="50"/>
      <c r="BZ559" s="50"/>
      <c r="CA559" s="50"/>
      <c r="CB559" s="50"/>
      <c r="CC559" s="50"/>
      <c r="CD559" s="50"/>
      <c r="CE559" s="50"/>
      <c r="CF559" s="50"/>
      <c r="CG559" s="50"/>
      <c r="CH559" s="50"/>
      <c r="CI559" s="50"/>
      <c r="CJ559" s="50"/>
      <c r="CK559" s="50"/>
      <c r="CL559" s="50"/>
      <c r="CM559" s="50"/>
      <c r="CN559" s="50"/>
      <c r="CO559" s="50"/>
      <c r="CP559" s="50"/>
      <c r="CQ559" s="50"/>
      <c r="CR559" s="50"/>
      <c r="CS559" s="50"/>
      <c r="CT559" s="50"/>
      <c r="CU559" s="50"/>
      <c r="CV559" s="50"/>
      <c r="CW559" s="50"/>
      <c r="CX559" s="50"/>
      <c r="CY559" s="50"/>
      <c r="CZ559" s="50"/>
      <c r="DA559" s="50"/>
      <c r="DB559" s="50"/>
      <c r="DC559" s="50"/>
      <c r="DD559" s="50"/>
      <c r="DE559" s="50"/>
      <c r="DF559" s="50"/>
    </row>
    <row r="560" spans="2:110" x14ac:dyDescent="0.2">
      <c r="B560" s="173"/>
      <c r="D560" s="173"/>
      <c r="T560" s="50"/>
      <c r="U560" s="50"/>
      <c r="V560" s="50"/>
      <c r="W560" s="50"/>
      <c r="X560" s="50"/>
      <c r="Y560" s="50"/>
      <c r="Z560" s="149"/>
      <c r="AA560" s="238"/>
      <c r="AB560" s="50"/>
      <c r="AC560" s="50"/>
      <c r="AD560" s="50"/>
      <c r="AE560" s="50"/>
      <c r="AF560" s="50"/>
      <c r="AG560" s="50"/>
      <c r="AH560" s="50"/>
      <c r="AI560" s="50"/>
      <c r="AJ560" s="50"/>
      <c r="AK560" s="50"/>
      <c r="AL560" s="50"/>
      <c r="AM560" s="50"/>
      <c r="AN560" s="50"/>
      <c r="AO560" s="50"/>
      <c r="AP560" s="50"/>
      <c r="AQ560" s="50"/>
      <c r="AR560" s="50"/>
      <c r="AS560" s="50"/>
      <c r="AT560" s="50"/>
      <c r="AU560" s="50"/>
      <c r="AV560" s="50"/>
      <c r="AW560" s="50"/>
      <c r="AX560" s="50"/>
      <c r="AY560" s="50"/>
      <c r="AZ560" s="50"/>
      <c r="BA560" s="50"/>
      <c r="BB560" s="50"/>
      <c r="BC560" s="50"/>
      <c r="BD560" s="50"/>
      <c r="BE560" s="50"/>
      <c r="BF560" s="50"/>
      <c r="BG560" s="50"/>
      <c r="BH560" s="50"/>
      <c r="BI560" s="50"/>
      <c r="BJ560" s="50"/>
      <c r="BK560" s="50"/>
      <c r="BL560" s="50"/>
      <c r="BM560" s="50"/>
      <c r="BN560" s="50"/>
      <c r="BO560" s="50"/>
      <c r="BP560" s="50"/>
      <c r="BQ560" s="50"/>
      <c r="BR560" s="50"/>
      <c r="BS560" s="50"/>
      <c r="BT560" s="50"/>
      <c r="BU560" s="50"/>
      <c r="BV560" s="50"/>
      <c r="BW560" s="50"/>
      <c r="BX560" s="50"/>
      <c r="BY560" s="50"/>
      <c r="BZ560" s="50"/>
      <c r="CA560" s="50"/>
      <c r="CB560" s="50"/>
      <c r="CC560" s="50"/>
      <c r="CD560" s="50"/>
      <c r="CE560" s="50"/>
      <c r="CF560" s="50"/>
      <c r="CG560" s="50"/>
      <c r="CH560" s="50"/>
      <c r="CI560" s="50"/>
      <c r="CJ560" s="50"/>
      <c r="CK560" s="50"/>
      <c r="CL560" s="50"/>
      <c r="CM560" s="50"/>
      <c r="CN560" s="50"/>
      <c r="CO560" s="50"/>
      <c r="CP560" s="50"/>
      <c r="CQ560" s="50"/>
      <c r="CR560" s="50"/>
      <c r="CS560" s="50"/>
      <c r="CT560" s="50"/>
      <c r="CU560" s="50"/>
      <c r="CV560" s="50"/>
      <c r="CW560" s="50"/>
      <c r="CX560" s="50"/>
      <c r="CY560" s="50"/>
      <c r="CZ560" s="50"/>
      <c r="DA560" s="50"/>
      <c r="DB560" s="50"/>
      <c r="DC560" s="50"/>
      <c r="DD560" s="50"/>
      <c r="DE560" s="50"/>
      <c r="DF560" s="50"/>
    </row>
    <row r="561" spans="2:110" x14ac:dyDescent="0.2">
      <c r="B561" s="173"/>
      <c r="D561" s="173"/>
      <c r="T561" s="50"/>
      <c r="U561" s="50"/>
      <c r="V561" s="50"/>
      <c r="W561" s="50"/>
      <c r="X561" s="50"/>
      <c r="Y561" s="50"/>
      <c r="Z561" s="149"/>
      <c r="AA561" s="238"/>
      <c r="AB561" s="50"/>
      <c r="AC561" s="50"/>
      <c r="AD561" s="50"/>
      <c r="AE561" s="50"/>
      <c r="AF561" s="50"/>
      <c r="AG561" s="50"/>
      <c r="AH561" s="50"/>
      <c r="AI561" s="50"/>
      <c r="AJ561" s="50"/>
      <c r="AK561" s="50"/>
      <c r="AL561" s="50"/>
      <c r="AM561" s="50"/>
      <c r="AN561" s="50"/>
      <c r="AO561" s="50"/>
      <c r="AP561" s="50"/>
      <c r="AQ561" s="50"/>
      <c r="AR561" s="50"/>
      <c r="AS561" s="50"/>
      <c r="AT561" s="50"/>
      <c r="AU561" s="50"/>
      <c r="AV561" s="50"/>
      <c r="AW561" s="50"/>
      <c r="AX561" s="50"/>
      <c r="AY561" s="50"/>
      <c r="AZ561" s="50"/>
      <c r="BA561" s="50"/>
      <c r="BB561" s="50"/>
      <c r="BC561" s="50"/>
      <c r="BD561" s="50"/>
      <c r="BE561" s="50"/>
      <c r="BF561" s="50"/>
      <c r="BG561" s="50"/>
      <c r="BH561" s="50"/>
      <c r="BI561" s="50"/>
      <c r="BJ561" s="50"/>
      <c r="BK561" s="50"/>
      <c r="BL561" s="50"/>
      <c r="BM561" s="50"/>
      <c r="BN561" s="50"/>
      <c r="BO561" s="50"/>
      <c r="BP561" s="50"/>
      <c r="BQ561" s="50"/>
      <c r="BR561" s="50"/>
      <c r="BS561" s="50"/>
      <c r="BT561" s="50"/>
      <c r="BU561" s="50"/>
      <c r="BV561" s="50"/>
      <c r="BW561" s="50"/>
      <c r="BX561" s="50"/>
      <c r="BY561" s="50"/>
      <c r="BZ561" s="50"/>
      <c r="CA561" s="50"/>
      <c r="CB561" s="50"/>
      <c r="CC561" s="50"/>
      <c r="CD561" s="50"/>
      <c r="CE561" s="50"/>
      <c r="CF561" s="50"/>
      <c r="CG561" s="50"/>
      <c r="CH561" s="50"/>
      <c r="CI561" s="50"/>
      <c r="CJ561" s="50"/>
      <c r="CK561" s="50"/>
      <c r="CL561" s="50"/>
      <c r="CM561" s="50"/>
      <c r="CN561" s="50"/>
      <c r="CO561" s="50"/>
      <c r="CP561" s="50"/>
      <c r="CQ561" s="50"/>
      <c r="CR561" s="50"/>
      <c r="CS561" s="50"/>
      <c r="CT561" s="50"/>
      <c r="CU561" s="50"/>
      <c r="CV561" s="50"/>
      <c r="CW561" s="50"/>
      <c r="CX561" s="50"/>
      <c r="CY561" s="50"/>
      <c r="CZ561" s="50"/>
      <c r="DA561" s="50"/>
      <c r="DB561" s="50"/>
      <c r="DC561" s="50"/>
      <c r="DD561" s="50"/>
      <c r="DE561" s="50"/>
      <c r="DF561" s="50"/>
    </row>
    <row r="562" spans="2:110" x14ac:dyDescent="0.2">
      <c r="B562" s="173"/>
      <c r="D562" s="173"/>
      <c r="T562" s="50"/>
      <c r="U562" s="50"/>
      <c r="V562" s="50"/>
      <c r="W562" s="50"/>
      <c r="X562" s="50"/>
      <c r="Y562" s="50"/>
      <c r="Z562" s="149"/>
      <c r="AA562" s="238"/>
      <c r="AB562" s="50"/>
      <c r="AC562" s="50"/>
      <c r="AD562" s="50"/>
      <c r="AE562" s="50"/>
      <c r="AF562" s="50"/>
      <c r="AG562" s="50"/>
      <c r="AH562" s="50"/>
      <c r="AI562" s="50"/>
      <c r="AJ562" s="50"/>
      <c r="AK562" s="50"/>
      <c r="AL562" s="50"/>
      <c r="AM562" s="50"/>
      <c r="AN562" s="50"/>
      <c r="AO562" s="50"/>
      <c r="AP562" s="50"/>
      <c r="AQ562" s="50"/>
      <c r="AR562" s="50"/>
      <c r="AS562" s="50"/>
      <c r="AT562" s="50"/>
      <c r="AU562" s="50"/>
      <c r="AV562" s="50"/>
      <c r="AW562" s="50"/>
      <c r="AX562" s="50"/>
      <c r="AY562" s="50"/>
      <c r="AZ562" s="50"/>
      <c r="BA562" s="50"/>
      <c r="BB562" s="50"/>
      <c r="BC562" s="50"/>
      <c r="BD562" s="50"/>
      <c r="BE562" s="50"/>
      <c r="BF562" s="50"/>
      <c r="BG562" s="50"/>
      <c r="BH562" s="50"/>
      <c r="BI562" s="50"/>
      <c r="BJ562" s="50"/>
      <c r="BK562" s="50"/>
      <c r="BL562" s="50"/>
      <c r="BM562" s="50"/>
      <c r="BN562" s="50"/>
      <c r="BO562" s="50"/>
      <c r="BP562" s="50"/>
      <c r="BQ562" s="50"/>
      <c r="BR562" s="50"/>
      <c r="BS562" s="50"/>
      <c r="BT562" s="50"/>
      <c r="BU562" s="50"/>
      <c r="BV562" s="50"/>
      <c r="BW562" s="50"/>
      <c r="BX562" s="50"/>
      <c r="BY562" s="50"/>
      <c r="BZ562" s="50"/>
      <c r="CA562" s="50"/>
      <c r="CB562" s="50"/>
      <c r="CC562" s="50"/>
      <c r="CD562" s="50"/>
      <c r="CE562" s="50"/>
      <c r="CF562" s="50"/>
      <c r="CG562" s="50"/>
      <c r="CH562" s="50"/>
      <c r="CI562" s="50"/>
      <c r="CJ562" s="50"/>
      <c r="CK562" s="50"/>
      <c r="CL562" s="50"/>
      <c r="CM562" s="50"/>
      <c r="CN562" s="50"/>
      <c r="CO562" s="50"/>
      <c r="CP562" s="50"/>
      <c r="CQ562" s="50"/>
      <c r="CR562" s="50"/>
      <c r="CS562" s="50"/>
      <c r="CT562" s="50"/>
      <c r="CU562" s="50"/>
      <c r="CV562" s="50"/>
      <c r="CW562" s="50"/>
      <c r="CX562" s="50"/>
      <c r="CY562" s="50"/>
      <c r="CZ562" s="50"/>
      <c r="DA562" s="50"/>
      <c r="DB562" s="50"/>
      <c r="DC562" s="50"/>
      <c r="DD562" s="50"/>
      <c r="DE562" s="50"/>
      <c r="DF562" s="50"/>
    </row>
    <row r="563" spans="2:110" x14ac:dyDescent="0.2">
      <c r="B563" s="173"/>
      <c r="D563" s="173"/>
      <c r="T563" s="50"/>
      <c r="U563" s="50"/>
      <c r="V563" s="50"/>
      <c r="W563" s="50"/>
      <c r="X563" s="50"/>
      <c r="Y563" s="50"/>
      <c r="Z563" s="149"/>
      <c r="AA563" s="238"/>
      <c r="AB563" s="50"/>
      <c r="AC563" s="50"/>
      <c r="AD563" s="50"/>
      <c r="AE563" s="50"/>
      <c r="AF563" s="50"/>
      <c r="AG563" s="50"/>
      <c r="AH563" s="50"/>
      <c r="AI563" s="50"/>
      <c r="AJ563" s="50"/>
      <c r="AK563" s="50"/>
      <c r="AL563" s="50"/>
      <c r="AM563" s="50"/>
      <c r="AN563" s="50"/>
      <c r="AO563" s="50"/>
      <c r="AP563" s="50"/>
      <c r="AQ563" s="50"/>
      <c r="AR563" s="50"/>
      <c r="AS563" s="50"/>
      <c r="AT563" s="50"/>
      <c r="AU563" s="50"/>
      <c r="AV563" s="50"/>
      <c r="AW563" s="50"/>
      <c r="AX563" s="50"/>
      <c r="AY563" s="50"/>
      <c r="AZ563" s="50"/>
      <c r="BA563" s="50"/>
      <c r="BB563" s="50"/>
      <c r="BC563" s="50"/>
      <c r="BD563" s="50"/>
      <c r="BE563" s="50"/>
      <c r="BF563" s="50"/>
      <c r="BG563" s="50"/>
      <c r="BH563" s="50"/>
      <c r="BI563" s="50"/>
      <c r="BJ563" s="50"/>
      <c r="BK563" s="50"/>
      <c r="BL563" s="50"/>
      <c r="BM563" s="50"/>
      <c r="BN563" s="50"/>
      <c r="BO563" s="50"/>
      <c r="BP563" s="50"/>
      <c r="BQ563" s="50"/>
      <c r="BR563" s="50"/>
      <c r="BS563" s="50"/>
      <c r="BT563" s="50"/>
      <c r="BU563" s="50"/>
      <c r="BV563" s="50"/>
      <c r="BW563" s="50"/>
      <c r="BX563" s="50"/>
      <c r="BY563" s="50"/>
      <c r="BZ563" s="50"/>
      <c r="CA563" s="50"/>
      <c r="CB563" s="50"/>
      <c r="CC563" s="50"/>
      <c r="CD563" s="50"/>
      <c r="CE563" s="50"/>
      <c r="CF563" s="50"/>
      <c r="CG563" s="50"/>
      <c r="CH563" s="50"/>
      <c r="CI563" s="50"/>
      <c r="CJ563" s="50"/>
      <c r="CK563" s="50"/>
      <c r="CL563" s="50"/>
      <c r="CM563" s="50"/>
      <c r="CN563" s="50"/>
      <c r="CO563" s="50"/>
      <c r="CP563" s="50"/>
      <c r="CQ563" s="50"/>
      <c r="CR563" s="50"/>
      <c r="CS563" s="50"/>
      <c r="CT563" s="50"/>
      <c r="CU563" s="50"/>
      <c r="CV563" s="50"/>
      <c r="CW563" s="50"/>
      <c r="CX563" s="50"/>
      <c r="CY563" s="50"/>
      <c r="CZ563" s="50"/>
      <c r="DA563" s="50"/>
      <c r="DB563" s="50"/>
      <c r="DC563" s="50"/>
      <c r="DD563" s="50"/>
      <c r="DE563" s="50"/>
      <c r="DF563" s="50"/>
    </row>
    <row r="564" spans="2:110" x14ac:dyDescent="0.2">
      <c r="B564" s="173"/>
      <c r="D564" s="173"/>
      <c r="T564" s="50"/>
      <c r="U564" s="50"/>
      <c r="V564" s="50"/>
      <c r="W564" s="50"/>
      <c r="X564" s="50"/>
      <c r="Y564" s="50"/>
      <c r="Z564" s="50" t="s">
        <v>544</v>
      </c>
      <c r="AA564" s="238"/>
      <c r="AB564" s="50"/>
      <c r="AC564" s="50"/>
      <c r="AD564" s="50"/>
      <c r="AE564" s="50"/>
      <c r="AF564" s="50"/>
      <c r="AG564" s="50"/>
      <c r="AH564" s="50"/>
      <c r="AI564" s="50"/>
      <c r="AJ564" s="50"/>
      <c r="AK564" s="50"/>
      <c r="AL564" s="50"/>
      <c r="AM564" s="50"/>
      <c r="AN564" s="50"/>
      <c r="AO564" s="50"/>
      <c r="AP564" s="50"/>
      <c r="AQ564" s="50"/>
      <c r="AR564" s="50"/>
      <c r="AS564" s="50"/>
      <c r="AT564" s="50"/>
      <c r="AU564" s="50"/>
      <c r="AV564" s="50"/>
      <c r="AW564" s="50"/>
      <c r="AX564" s="50"/>
      <c r="AY564" s="50"/>
      <c r="AZ564" s="50"/>
      <c r="BA564" s="50"/>
      <c r="BB564" s="50"/>
      <c r="BC564" s="50"/>
      <c r="BD564" s="50"/>
      <c r="BE564" s="50"/>
      <c r="BF564" s="50"/>
      <c r="BG564" s="50"/>
      <c r="BH564" s="50"/>
      <c r="BI564" s="50"/>
      <c r="BJ564" s="50"/>
      <c r="BK564" s="50"/>
      <c r="BL564" s="50"/>
      <c r="BM564" s="50"/>
      <c r="BN564" s="50"/>
      <c r="BO564" s="50"/>
      <c r="BP564" s="50"/>
      <c r="BQ564" s="50"/>
      <c r="BR564" s="50"/>
      <c r="BS564" s="50"/>
      <c r="BT564" s="50"/>
      <c r="BU564" s="50"/>
      <c r="BV564" s="50"/>
      <c r="BW564" s="50"/>
      <c r="BX564" s="50"/>
      <c r="BY564" s="50"/>
      <c r="BZ564" s="50"/>
      <c r="CA564" s="50"/>
      <c r="CB564" s="50"/>
      <c r="CC564" s="50"/>
      <c r="CD564" s="50"/>
      <c r="CE564" s="50"/>
      <c r="CF564" s="50"/>
      <c r="CG564" s="50"/>
      <c r="CH564" s="50"/>
      <c r="CI564" s="50"/>
      <c r="CJ564" s="50"/>
      <c r="CK564" s="50"/>
      <c r="CL564" s="50"/>
      <c r="CM564" s="50"/>
      <c r="CN564" s="50"/>
      <c r="CO564" s="50"/>
      <c r="CP564" s="50"/>
      <c r="CQ564" s="50"/>
      <c r="CR564" s="50"/>
      <c r="CS564" s="50"/>
      <c r="CT564" s="50"/>
      <c r="CU564" s="50"/>
      <c r="CV564" s="50"/>
      <c r="CW564" s="50"/>
      <c r="CX564" s="50"/>
      <c r="CY564" s="50"/>
      <c r="CZ564" s="50"/>
      <c r="DA564" s="50"/>
      <c r="DB564" s="50"/>
      <c r="DC564" s="50"/>
      <c r="DD564" s="50"/>
      <c r="DE564" s="50"/>
      <c r="DF564" s="50"/>
    </row>
    <row r="565" spans="2:110" x14ac:dyDescent="0.2">
      <c r="B565" s="173"/>
      <c r="D565" s="173"/>
      <c r="T565" s="50"/>
      <c r="U565" s="50"/>
      <c r="V565" s="50"/>
      <c r="W565" s="50"/>
      <c r="X565" s="50"/>
      <c r="Y565" s="50"/>
      <c r="Z565" s="149"/>
      <c r="AA565" s="238"/>
      <c r="AB565" s="50"/>
      <c r="AC565" s="50"/>
      <c r="AD565" s="50"/>
      <c r="AE565" s="50"/>
      <c r="AF565" s="50"/>
      <c r="AG565" s="50"/>
      <c r="AH565" s="50"/>
      <c r="AI565" s="50"/>
      <c r="AJ565" s="50"/>
      <c r="AK565" s="50"/>
      <c r="AL565" s="50"/>
      <c r="AM565" s="50"/>
      <c r="AN565" s="50"/>
      <c r="AO565" s="50"/>
      <c r="AP565" s="50"/>
      <c r="AQ565" s="50"/>
      <c r="AR565" s="50"/>
      <c r="AS565" s="50"/>
      <c r="AT565" s="50"/>
      <c r="AU565" s="50"/>
      <c r="AV565" s="50"/>
      <c r="AW565" s="50"/>
      <c r="AX565" s="50"/>
      <c r="AY565" s="50"/>
      <c r="AZ565" s="50"/>
      <c r="BA565" s="50"/>
      <c r="BB565" s="50"/>
      <c r="BC565" s="50"/>
      <c r="BD565" s="50"/>
      <c r="BE565" s="50"/>
      <c r="BF565" s="50"/>
      <c r="BG565" s="50"/>
      <c r="BH565" s="50"/>
      <c r="BI565" s="50"/>
      <c r="BJ565" s="50"/>
      <c r="BK565" s="50"/>
      <c r="BL565" s="50"/>
      <c r="BM565" s="50"/>
      <c r="BN565" s="50"/>
      <c r="BO565" s="50"/>
      <c r="BP565" s="50"/>
      <c r="BQ565" s="50"/>
      <c r="BR565" s="50"/>
      <c r="BS565" s="50"/>
      <c r="BT565" s="50"/>
      <c r="BU565" s="50"/>
      <c r="BV565" s="50"/>
      <c r="BW565" s="50"/>
      <c r="BX565" s="50"/>
      <c r="BY565" s="50"/>
      <c r="BZ565" s="50"/>
      <c r="CA565" s="50"/>
      <c r="CB565" s="50"/>
      <c r="CC565" s="50"/>
      <c r="CD565" s="50"/>
      <c r="CE565" s="50"/>
      <c r="CF565" s="50"/>
      <c r="CG565" s="50"/>
      <c r="CH565" s="50"/>
      <c r="CI565" s="50"/>
      <c r="CJ565" s="50"/>
      <c r="CK565" s="50"/>
      <c r="CL565" s="50"/>
      <c r="CM565" s="50"/>
      <c r="CN565" s="50"/>
      <c r="CO565" s="50"/>
      <c r="CP565" s="50"/>
      <c r="CQ565" s="50"/>
      <c r="CR565" s="50"/>
      <c r="CS565" s="50"/>
      <c r="CT565" s="50"/>
      <c r="CU565" s="50"/>
      <c r="CV565" s="50"/>
      <c r="CW565" s="50"/>
      <c r="CX565" s="50"/>
      <c r="CY565" s="50"/>
      <c r="CZ565" s="50"/>
      <c r="DA565" s="50"/>
      <c r="DB565" s="50"/>
      <c r="DC565" s="50"/>
      <c r="DD565" s="50"/>
      <c r="DE565" s="50"/>
      <c r="DF565" s="50"/>
    </row>
    <row r="566" spans="2:110" x14ac:dyDescent="0.2">
      <c r="B566" s="173"/>
      <c r="D566" s="173"/>
      <c r="T566" s="50"/>
      <c r="U566" s="50"/>
      <c r="V566" s="50"/>
      <c r="W566" s="50"/>
      <c r="X566" s="50"/>
      <c r="Y566" s="50"/>
      <c r="Z566" s="149"/>
      <c r="AA566" s="238"/>
      <c r="AB566" s="50"/>
      <c r="AC566" s="50"/>
      <c r="AD566" s="50"/>
      <c r="AE566" s="50"/>
      <c r="AF566" s="50"/>
      <c r="AG566" s="50"/>
      <c r="AH566" s="50"/>
      <c r="AI566" s="50"/>
      <c r="AJ566" s="50"/>
      <c r="AK566" s="50"/>
      <c r="AL566" s="50"/>
      <c r="AM566" s="50"/>
      <c r="AN566" s="50"/>
      <c r="AO566" s="50"/>
      <c r="AP566" s="50"/>
      <c r="AQ566" s="50"/>
      <c r="AR566" s="50"/>
      <c r="AS566" s="50"/>
      <c r="AT566" s="50"/>
      <c r="AU566" s="50"/>
      <c r="AV566" s="50"/>
      <c r="AW566" s="50"/>
      <c r="AX566" s="50"/>
      <c r="AY566" s="50"/>
      <c r="AZ566" s="50"/>
      <c r="BA566" s="50"/>
      <c r="BB566" s="50"/>
      <c r="BC566" s="50"/>
      <c r="BD566" s="50"/>
      <c r="BE566" s="50"/>
      <c r="BF566" s="50"/>
      <c r="BG566" s="50"/>
      <c r="BH566" s="50"/>
      <c r="BI566" s="50"/>
      <c r="BJ566" s="50"/>
      <c r="BK566" s="50"/>
      <c r="BL566" s="50"/>
      <c r="BM566" s="50"/>
      <c r="BN566" s="50"/>
      <c r="BO566" s="50"/>
      <c r="BP566" s="50"/>
      <c r="BQ566" s="50"/>
      <c r="BR566" s="50"/>
      <c r="BS566" s="50"/>
      <c r="BT566" s="50"/>
      <c r="BU566" s="50"/>
      <c r="BV566" s="50"/>
      <c r="BW566" s="50"/>
      <c r="BX566" s="50"/>
      <c r="BY566" s="50"/>
      <c r="BZ566" s="50"/>
      <c r="CA566" s="50"/>
      <c r="CB566" s="50"/>
      <c r="CC566" s="50"/>
      <c r="CD566" s="50"/>
      <c r="CE566" s="50"/>
      <c r="CF566" s="50"/>
      <c r="CG566" s="50"/>
      <c r="CH566" s="50"/>
      <c r="CI566" s="50"/>
      <c r="CJ566" s="50"/>
      <c r="CK566" s="50"/>
      <c r="CL566" s="50"/>
      <c r="CM566" s="50"/>
      <c r="CN566" s="50"/>
      <c r="CO566" s="50"/>
      <c r="CP566" s="50"/>
      <c r="CQ566" s="50"/>
      <c r="CR566" s="50"/>
      <c r="CS566" s="50"/>
      <c r="CT566" s="50"/>
      <c r="CU566" s="50"/>
      <c r="CV566" s="50"/>
      <c r="CW566" s="50"/>
      <c r="CX566" s="50"/>
      <c r="CY566" s="50"/>
      <c r="CZ566" s="50"/>
      <c r="DA566" s="50"/>
      <c r="DB566" s="50"/>
      <c r="DC566" s="50"/>
      <c r="DD566" s="50"/>
      <c r="DE566" s="50"/>
      <c r="DF566" s="50"/>
    </row>
    <row r="567" spans="2:110" x14ac:dyDescent="0.2">
      <c r="B567" s="173"/>
      <c r="D567" s="173"/>
      <c r="T567" s="50"/>
      <c r="U567" s="50"/>
      <c r="V567" s="50"/>
      <c r="W567" s="50"/>
      <c r="X567" s="50"/>
      <c r="Y567" s="50"/>
      <c r="Z567" s="149"/>
      <c r="AA567" s="238"/>
      <c r="AB567" s="50"/>
      <c r="AC567" s="50"/>
      <c r="AD567" s="50"/>
      <c r="AE567" s="50"/>
      <c r="AF567" s="50"/>
      <c r="AG567" s="50"/>
      <c r="AH567" s="50"/>
      <c r="AI567" s="50"/>
      <c r="AJ567" s="50"/>
      <c r="AK567" s="50"/>
      <c r="AL567" s="50"/>
      <c r="AM567" s="50"/>
      <c r="AN567" s="50"/>
      <c r="AO567" s="50"/>
      <c r="AP567" s="50"/>
      <c r="AQ567" s="50"/>
      <c r="AR567" s="50"/>
      <c r="AS567" s="50"/>
      <c r="AT567" s="50"/>
      <c r="AU567" s="50"/>
      <c r="AV567" s="50"/>
      <c r="AW567" s="50"/>
      <c r="AX567" s="50"/>
      <c r="AY567" s="50"/>
      <c r="AZ567" s="50"/>
      <c r="BA567" s="50"/>
      <c r="BB567" s="50"/>
      <c r="BC567" s="50"/>
      <c r="BD567" s="50"/>
      <c r="BE567" s="50"/>
      <c r="BF567" s="50"/>
      <c r="BG567" s="50"/>
      <c r="BH567" s="50"/>
      <c r="BI567" s="50"/>
      <c r="BJ567" s="50"/>
      <c r="BK567" s="50"/>
      <c r="BL567" s="50"/>
      <c r="BM567" s="50"/>
      <c r="BN567" s="50"/>
      <c r="BO567" s="50"/>
      <c r="BP567" s="50"/>
      <c r="BQ567" s="50"/>
      <c r="BR567" s="50"/>
      <c r="BS567" s="50"/>
      <c r="BT567" s="50"/>
      <c r="BU567" s="50"/>
      <c r="BV567" s="50"/>
      <c r="BW567" s="50"/>
      <c r="BX567" s="50"/>
      <c r="BY567" s="50"/>
      <c r="BZ567" s="50"/>
      <c r="CA567" s="50"/>
      <c r="CB567" s="50"/>
      <c r="CC567" s="50"/>
      <c r="CD567" s="50"/>
      <c r="CE567" s="50"/>
      <c r="CF567" s="50"/>
      <c r="CG567" s="50"/>
      <c r="CH567" s="50"/>
      <c r="CI567" s="50"/>
      <c r="CJ567" s="50"/>
      <c r="CK567" s="50"/>
      <c r="CL567" s="50"/>
      <c r="CM567" s="50"/>
      <c r="CN567" s="50"/>
      <c r="CO567" s="50"/>
      <c r="CP567" s="50"/>
      <c r="CQ567" s="50"/>
      <c r="CR567" s="50"/>
      <c r="CS567" s="50"/>
      <c r="CT567" s="50"/>
      <c r="CU567" s="50"/>
      <c r="CV567" s="50"/>
      <c r="CW567" s="50"/>
      <c r="CX567" s="50"/>
      <c r="CY567" s="50"/>
      <c r="CZ567" s="50"/>
      <c r="DA567" s="50"/>
      <c r="DB567" s="50"/>
      <c r="DC567" s="50"/>
      <c r="DD567" s="50"/>
      <c r="DE567" s="50"/>
      <c r="DF567" s="50"/>
    </row>
    <row r="568" spans="2:110" x14ac:dyDescent="0.2">
      <c r="B568" s="173"/>
      <c r="D568" s="173"/>
      <c r="T568" s="50"/>
      <c r="U568" s="50"/>
      <c r="V568" s="50"/>
      <c r="W568" s="50"/>
      <c r="X568" s="50"/>
      <c r="Y568" s="50"/>
      <c r="Z568" s="149"/>
      <c r="AA568" s="238"/>
      <c r="AB568" s="50"/>
      <c r="AC568" s="50"/>
      <c r="AD568" s="50"/>
      <c r="AE568" s="50"/>
      <c r="AF568" s="50"/>
      <c r="AG568" s="50"/>
      <c r="AH568" s="50"/>
      <c r="AI568" s="50"/>
      <c r="AJ568" s="50"/>
      <c r="AK568" s="50"/>
      <c r="AL568" s="50"/>
      <c r="AM568" s="50"/>
      <c r="AN568" s="50"/>
      <c r="AO568" s="50"/>
      <c r="AP568" s="50"/>
      <c r="AQ568" s="50"/>
      <c r="AR568" s="50"/>
      <c r="AS568" s="50"/>
      <c r="AT568" s="50"/>
      <c r="AU568" s="50"/>
      <c r="AV568" s="50"/>
      <c r="AW568" s="50"/>
      <c r="AX568" s="50"/>
      <c r="AY568" s="50"/>
      <c r="AZ568" s="50"/>
      <c r="BA568" s="50"/>
      <c r="BB568" s="50"/>
      <c r="BC568" s="50"/>
      <c r="BD568" s="50"/>
      <c r="BE568" s="50"/>
      <c r="BF568" s="50"/>
      <c r="BG568" s="50"/>
      <c r="BH568" s="50"/>
      <c r="BI568" s="50"/>
      <c r="BJ568" s="50"/>
      <c r="BK568" s="50"/>
      <c r="BL568" s="50"/>
      <c r="BM568" s="50"/>
      <c r="BN568" s="50"/>
      <c r="BO568" s="50"/>
      <c r="BP568" s="50"/>
      <c r="BQ568" s="50"/>
      <c r="BR568" s="50"/>
      <c r="BS568" s="50"/>
      <c r="BT568" s="50"/>
      <c r="BU568" s="50"/>
      <c r="BV568" s="50"/>
      <c r="BW568" s="50"/>
      <c r="BX568" s="50"/>
      <c r="BY568" s="50"/>
      <c r="BZ568" s="50"/>
      <c r="CA568" s="50"/>
      <c r="CB568" s="50"/>
      <c r="CC568" s="50"/>
      <c r="CD568" s="50"/>
      <c r="CE568" s="50"/>
      <c r="CF568" s="50"/>
      <c r="CG568" s="50"/>
      <c r="CH568" s="50"/>
      <c r="CI568" s="50"/>
      <c r="CJ568" s="50"/>
      <c r="CK568" s="50"/>
      <c r="CL568" s="50"/>
      <c r="CM568" s="50"/>
      <c r="CN568" s="50"/>
      <c r="CO568" s="50"/>
      <c r="CP568" s="50"/>
      <c r="CQ568" s="50"/>
      <c r="CR568" s="50"/>
      <c r="CS568" s="50"/>
      <c r="CT568" s="50"/>
      <c r="CU568" s="50"/>
      <c r="CV568" s="50"/>
      <c r="CW568" s="50"/>
      <c r="CX568" s="50"/>
      <c r="CY568" s="50"/>
      <c r="CZ568" s="50"/>
      <c r="DA568" s="50"/>
      <c r="DB568" s="50"/>
      <c r="DC568" s="50"/>
      <c r="DD568" s="50"/>
      <c r="DE568" s="50"/>
      <c r="DF568" s="50"/>
    </row>
    <row r="569" spans="2:110" x14ac:dyDescent="0.2">
      <c r="B569" s="173"/>
      <c r="D569" s="173"/>
      <c r="T569" s="50"/>
      <c r="U569" s="50"/>
      <c r="V569" s="50"/>
      <c r="W569" s="50"/>
      <c r="X569" s="50"/>
      <c r="Y569" s="50"/>
      <c r="Z569" s="149"/>
      <c r="AA569" s="238"/>
      <c r="AB569" s="50"/>
      <c r="AC569" s="50"/>
      <c r="AD569" s="50"/>
      <c r="AE569" s="50"/>
      <c r="AF569" s="50"/>
      <c r="AG569" s="50"/>
      <c r="AH569" s="50"/>
      <c r="AI569" s="50"/>
      <c r="AJ569" s="50"/>
      <c r="AK569" s="50"/>
      <c r="AL569" s="50"/>
      <c r="AM569" s="50"/>
      <c r="AN569" s="50"/>
      <c r="AO569" s="50"/>
      <c r="AP569" s="50"/>
      <c r="AQ569" s="50"/>
      <c r="AR569" s="50"/>
      <c r="AS569" s="50"/>
      <c r="AT569" s="50"/>
      <c r="AU569" s="50"/>
      <c r="AV569" s="50"/>
      <c r="AW569" s="50"/>
      <c r="AX569" s="50"/>
      <c r="AY569" s="50"/>
      <c r="AZ569" s="50"/>
      <c r="BA569" s="50"/>
      <c r="BB569" s="50"/>
      <c r="BC569" s="50"/>
      <c r="BD569" s="50"/>
      <c r="BE569" s="50"/>
      <c r="BF569" s="50"/>
      <c r="BG569" s="50"/>
      <c r="BH569" s="50"/>
      <c r="BI569" s="50"/>
      <c r="BJ569" s="50"/>
      <c r="BK569" s="50"/>
      <c r="BL569" s="50"/>
      <c r="BM569" s="50"/>
      <c r="BN569" s="50"/>
      <c r="BO569" s="50"/>
      <c r="BP569" s="50"/>
      <c r="BQ569" s="50"/>
      <c r="BR569" s="50"/>
      <c r="BS569" s="50"/>
      <c r="BT569" s="50"/>
      <c r="BU569" s="50"/>
      <c r="BV569" s="50"/>
      <c r="BW569" s="50"/>
      <c r="BX569" s="50"/>
      <c r="BY569" s="50"/>
      <c r="BZ569" s="50"/>
      <c r="CA569" s="50"/>
      <c r="CB569" s="50"/>
      <c r="CC569" s="50"/>
      <c r="CD569" s="50"/>
      <c r="CE569" s="50"/>
      <c r="CF569" s="50"/>
      <c r="CG569" s="50"/>
      <c r="CH569" s="50"/>
      <c r="CI569" s="50"/>
      <c r="CJ569" s="50"/>
      <c r="CK569" s="50"/>
      <c r="CL569" s="50"/>
      <c r="CM569" s="50"/>
      <c r="CN569" s="50"/>
      <c r="CO569" s="50"/>
      <c r="CP569" s="50"/>
      <c r="CQ569" s="50"/>
      <c r="CR569" s="50"/>
      <c r="CS569" s="50"/>
      <c r="CT569" s="50"/>
      <c r="CU569" s="50"/>
      <c r="CV569" s="50"/>
      <c r="CW569" s="50"/>
      <c r="CX569" s="50"/>
      <c r="CY569" s="50"/>
      <c r="CZ569" s="50"/>
      <c r="DA569" s="50"/>
      <c r="DB569" s="50"/>
      <c r="DC569" s="50"/>
      <c r="DD569" s="50"/>
      <c r="DE569" s="50"/>
      <c r="DF569" s="50"/>
    </row>
    <row r="570" spans="2:110" x14ac:dyDescent="0.2">
      <c r="B570" s="173"/>
      <c r="D570" s="173"/>
      <c r="T570" s="50"/>
      <c r="U570" s="50"/>
      <c r="V570" s="50"/>
      <c r="W570" s="50"/>
      <c r="X570" s="50"/>
      <c r="Y570" s="50"/>
      <c r="Z570" s="149"/>
      <c r="AA570" s="238"/>
      <c r="AB570" s="50"/>
      <c r="AC570" s="50"/>
      <c r="AD570" s="50"/>
      <c r="AE570" s="50"/>
      <c r="AF570" s="50"/>
      <c r="AG570" s="50"/>
      <c r="AH570" s="50"/>
      <c r="AI570" s="50"/>
      <c r="AJ570" s="50"/>
      <c r="AK570" s="50"/>
      <c r="AL570" s="50"/>
      <c r="AM570" s="50"/>
      <c r="AN570" s="50"/>
      <c r="AO570" s="50"/>
      <c r="AP570" s="50"/>
      <c r="AQ570" s="50"/>
      <c r="AR570" s="50"/>
      <c r="AS570" s="50"/>
      <c r="AT570" s="50"/>
      <c r="AU570" s="50"/>
      <c r="AV570" s="50"/>
      <c r="AW570" s="50"/>
      <c r="AX570" s="50"/>
      <c r="AY570" s="50"/>
      <c r="AZ570" s="50"/>
      <c r="BA570" s="50"/>
      <c r="BB570" s="50"/>
      <c r="BC570" s="50"/>
      <c r="BD570" s="50"/>
      <c r="BE570" s="50"/>
      <c r="BF570" s="50"/>
      <c r="BG570" s="50"/>
      <c r="BH570" s="50"/>
      <c r="BI570" s="50"/>
      <c r="BJ570" s="50"/>
      <c r="BK570" s="50"/>
      <c r="BL570" s="50"/>
      <c r="BM570" s="50"/>
      <c r="BN570" s="50"/>
      <c r="BO570" s="50"/>
      <c r="BP570" s="50"/>
      <c r="BQ570" s="50"/>
      <c r="BR570" s="50"/>
      <c r="BS570" s="50"/>
      <c r="BT570" s="50"/>
      <c r="BU570" s="50"/>
      <c r="BV570" s="50"/>
      <c r="BW570" s="50"/>
      <c r="BX570" s="50"/>
      <c r="BY570" s="50"/>
      <c r="BZ570" s="50"/>
      <c r="CA570" s="50"/>
      <c r="CB570" s="50"/>
      <c r="CC570" s="50"/>
      <c r="CD570" s="50"/>
      <c r="CE570" s="50"/>
      <c r="CF570" s="50"/>
      <c r="CG570" s="50"/>
      <c r="CH570" s="50"/>
      <c r="CI570" s="50"/>
      <c r="CJ570" s="50"/>
      <c r="CK570" s="50"/>
      <c r="CL570" s="50"/>
      <c r="CM570" s="50"/>
      <c r="CN570" s="50"/>
      <c r="CO570" s="50"/>
      <c r="CP570" s="50"/>
      <c r="CQ570" s="50"/>
      <c r="CR570" s="50"/>
      <c r="CS570" s="50"/>
      <c r="CT570" s="50"/>
      <c r="CU570" s="50"/>
      <c r="CV570" s="50"/>
      <c r="CW570" s="50"/>
      <c r="CX570" s="50"/>
      <c r="CY570" s="50"/>
      <c r="CZ570" s="50"/>
      <c r="DA570" s="50"/>
      <c r="DB570" s="50"/>
      <c r="DC570" s="50"/>
      <c r="DD570" s="50"/>
      <c r="DE570" s="50"/>
      <c r="DF570" s="50"/>
    </row>
    <row r="571" spans="2:110" x14ac:dyDescent="0.2">
      <c r="B571" s="173"/>
      <c r="D571" s="173"/>
      <c r="T571" s="50"/>
      <c r="U571" s="50"/>
      <c r="V571" s="50"/>
      <c r="W571" s="50"/>
      <c r="X571" s="50"/>
      <c r="Y571" s="50"/>
      <c r="Z571" s="149"/>
      <c r="AA571" s="238"/>
      <c r="AB571" s="50"/>
      <c r="AC571" s="50"/>
      <c r="AD571" s="50"/>
      <c r="AE571" s="50"/>
      <c r="AF571" s="50"/>
      <c r="AG571" s="50"/>
      <c r="AH571" s="50"/>
      <c r="AI571" s="50"/>
      <c r="AJ571" s="50"/>
      <c r="AK571" s="50"/>
      <c r="AL571" s="50"/>
      <c r="AM571" s="50"/>
      <c r="AN571" s="50"/>
      <c r="AO571" s="50"/>
      <c r="AP571" s="50"/>
      <c r="AQ571" s="50"/>
      <c r="AR571" s="50"/>
      <c r="AS571" s="50"/>
      <c r="AT571" s="50"/>
      <c r="AU571" s="50"/>
      <c r="AV571" s="50"/>
      <c r="AW571" s="50"/>
      <c r="AX571" s="50"/>
      <c r="AY571" s="50"/>
      <c r="AZ571" s="50"/>
      <c r="BA571" s="50"/>
      <c r="BB571" s="50"/>
      <c r="BC571" s="50"/>
      <c r="BD571" s="50"/>
      <c r="BE571" s="50"/>
      <c r="BF571" s="50"/>
      <c r="BG571" s="50"/>
      <c r="BH571" s="50"/>
      <c r="BI571" s="50"/>
      <c r="BJ571" s="50"/>
      <c r="BK571" s="50"/>
      <c r="BL571" s="50"/>
      <c r="BM571" s="50"/>
      <c r="BN571" s="50"/>
      <c r="BO571" s="50"/>
      <c r="BP571" s="50"/>
      <c r="BQ571" s="50"/>
      <c r="BR571" s="50"/>
      <c r="BS571" s="50"/>
      <c r="BT571" s="50"/>
      <c r="BU571" s="50"/>
      <c r="BV571" s="50"/>
      <c r="BW571" s="50"/>
      <c r="BX571" s="50"/>
      <c r="BY571" s="50"/>
      <c r="BZ571" s="50"/>
      <c r="CA571" s="50"/>
      <c r="CB571" s="50"/>
      <c r="CC571" s="50"/>
      <c r="CD571" s="50"/>
      <c r="CE571" s="50"/>
      <c r="CF571" s="50"/>
      <c r="CG571" s="50"/>
      <c r="CH571" s="50"/>
      <c r="CI571" s="50"/>
      <c r="CJ571" s="50"/>
      <c r="CK571" s="50"/>
      <c r="CL571" s="50"/>
      <c r="CM571" s="50"/>
      <c r="CN571" s="50"/>
      <c r="CO571" s="50"/>
      <c r="CP571" s="50"/>
      <c r="CQ571" s="50"/>
      <c r="CR571" s="50"/>
      <c r="CS571" s="50"/>
      <c r="CT571" s="50"/>
      <c r="CU571" s="50"/>
      <c r="CV571" s="50"/>
      <c r="CW571" s="50"/>
      <c r="CX571" s="50"/>
      <c r="CY571" s="50"/>
      <c r="CZ571" s="50"/>
      <c r="DA571" s="50"/>
      <c r="DB571" s="50"/>
      <c r="DC571" s="50"/>
      <c r="DD571" s="50"/>
      <c r="DE571" s="50"/>
      <c r="DF571" s="50"/>
    </row>
    <row r="572" spans="2:110" x14ac:dyDescent="0.2">
      <c r="B572" s="173"/>
      <c r="D572" s="173"/>
      <c r="T572" s="50"/>
      <c r="U572" s="50"/>
      <c r="V572" s="50"/>
      <c r="W572" s="50"/>
      <c r="X572" s="50"/>
      <c r="Y572" s="50"/>
      <c r="Z572" s="149"/>
      <c r="AA572" s="238"/>
      <c r="AB572" s="50"/>
      <c r="AC572" s="50"/>
      <c r="AD572" s="50"/>
      <c r="AE572" s="50"/>
      <c r="AF572" s="50"/>
      <c r="AG572" s="50"/>
      <c r="AH572" s="50"/>
      <c r="AI572" s="50"/>
      <c r="AJ572" s="50"/>
      <c r="AK572" s="50"/>
      <c r="AL572" s="50"/>
      <c r="AM572" s="50"/>
      <c r="AN572" s="50"/>
      <c r="AO572" s="50"/>
      <c r="AP572" s="50"/>
      <c r="AQ572" s="50"/>
      <c r="AR572" s="50"/>
      <c r="AS572" s="50"/>
      <c r="AT572" s="50"/>
      <c r="AU572" s="50"/>
      <c r="AV572" s="50"/>
      <c r="AW572" s="50"/>
      <c r="AX572" s="50"/>
      <c r="AY572" s="50"/>
      <c r="AZ572" s="50"/>
      <c r="BA572" s="50"/>
      <c r="BB572" s="50"/>
      <c r="BC572" s="50"/>
      <c r="BD572" s="50"/>
      <c r="BE572" s="50"/>
      <c r="BF572" s="50"/>
      <c r="BG572" s="50"/>
      <c r="BH572" s="50"/>
      <c r="BI572" s="50"/>
      <c r="BJ572" s="50"/>
      <c r="BK572" s="50"/>
      <c r="BL572" s="50"/>
      <c r="BM572" s="50"/>
      <c r="BN572" s="50"/>
      <c r="BO572" s="50"/>
      <c r="BP572" s="50"/>
      <c r="BQ572" s="50"/>
      <c r="BR572" s="50"/>
      <c r="BS572" s="50"/>
      <c r="BT572" s="50"/>
      <c r="BU572" s="50"/>
      <c r="BV572" s="50"/>
      <c r="BW572" s="50"/>
      <c r="BX572" s="50"/>
      <c r="BY572" s="50"/>
      <c r="BZ572" s="50"/>
      <c r="CA572" s="50"/>
      <c r="CB572" s="50"/>
      <c r="CC572" s="50"/>
      <c r="CD572" s="50"/>
      <c r="CE572" s="50"/>
      <c r="CF572" s="50"/>
      <c r="CG572" s="50"/>
      <c r="CH572" s="50"/>
      <c r="CI572" s="50"/>
      <c r="CJ572" s="50"/>
      <c r="CK572" s="50"/>
      <c r="CL572" s="50"/>
      <c r="CM572" s="50"/>
      <c r="CN572" s="50"/>
      <c r="CO572" s="50"/>
      <c r="CP572" s="50"/>
      <c r="CQ572" s="50"/>
      <c r="CR572" s="50"/>
      <c r="CS572" s="50"/>
      <c r="CT572" s="50"/>
      <c r="CU572" s="50"/>
      <c r="CV572" s="50"/>
      <c r="CW572" s="50"/>
      <c r="CX572" s="50"/>
      <c r="CY572" s="50"/>
      <c r="CZ572" s="50"/>
      <c r="DA572" s="50"/>
      <c r="DB572" s="50"/>
      <c r="DC572" s="50"/>
      <c r="DD572" s="50"/>
      <c r="DE572" s="50"/>
      <c r="DF572" s="50"/>
    </row>
    <row r="573" spans="2:110" x14ac:dyDescent="0.2">
      <c r="B573" s="173"/>
      <c r="D573" s="173"/>
      <c r="T573" s="50"/>
      <c r="U573" s="50"/>
      <c r="V573" s="50"/>
      <c r="W573" s="50"/>
      <c r="X573" s="50"/>
      <c r="Y573" s="50"/>
      <c r="Z573" s="149"/>
      <c r="AA573" s="238"/>
      <c r="AB573" s="50"/>
      <c r="AC573" s="50"/>
      <c r="AD573" s="50"/>
      <c r="AE573" s="50"/>
      <c r="AF573" s="50"/>
      <c r="AG573" s="50"/>
      <c r="AH573" s="50"/>
      <c r="AI573" s="50"/>
      <c r="AJ573" s="50"/>
      <c r="AK573" s="50"/>
      <c r="AL573" s="50"/>
      <c r="AM573" s="50"/>
      <c r="AN573" s="50"/>
      <c r="AO573" s="50"/>
      <c r="AP573" s="50"/>
      <c r="AQ573" s="50"/>
      <c r="AR573" s="50"/>
      <c r="AS573" s="50"/>
      <c r="AT573" s="50"/>
      <c r="AU573" s="50"/>
      <c r="AV573" s="50"/>
      <c r="AW573" s="50"/>
      <c r="AX573" s="50"/>
      <c r="AY573" s="50"/>
      <c r="AZ573" s="50"/>
      <c r="BA573" s="50"/>
      <c r="BB573" s="50"/>
      <c r="BC573" s="50"/>
      <c r="BD573" s="50"/>
      <c r="BE573" s="50"/>
      <c r="BF573" s="50"/>
      <c r="BG573" s="50"/>
      <c r="BH573" s="50"/>
      <c r="BI573" s="50"/>
      <c r="BJ573" s="50"/>
      <c r="BK573" s="50"/>
      <c r="BL573" s="50"/>
      <c r="BM573" s="50"/>
      <c r="BN573" s="50"/>
      <c r="BO573" s="50"/>
      <c r="BP573" s="50"/>
      <c r="BQ573" s="50"/>
      <c r="BR573" s="50"/>
      <c r="BS573" s="50"/>
      <c r="BT573" s="50"/>
      <c r="BU573" s="50"/>
      <c r="BV573" s="50"/>
      <c r="BW573" s="50"/>
      <c r="BX573" s="50"/>
      <c r="BY573" s="50"/>
      <c r="BZ573" s="50"/>
      <c r="CA573" s="50"/>
      <c r="CB573" s="50"/>
      <c r="CC573" s="50"/>
      <c r="CD573" s="50"/>
      <c r="CE573" s="50"/>
      <c r="CF573" s="50"/>
      <c r="CG573" s="50"/>
      <c r="CH573" s="50"/>
      <c r="CI573" s="50"/>
      <c r="CJ573" s="50"/>
      <c r="CK573" s="50"/>
      <c r="CL573" s="50"/>
      <c r="CM573" s="50"/>
      <c r="CN573" s="50"/>
      <c r="CO573" s="50"/>
      <c r="CP573" s="50"/>
      <c r="CQ573" s="50"/>
      <c r="CR573" s="50"/>
      <c r="CS573" s="50"/>
      <c r="CT573" s="50"/>
      <c r="CU573" s="50"/>
      <c r="CV573" s="50"/>
      <c r="CW573" s="50"/>
      <c r="CX573" s="50"/>
      <c r="CY573" s="50"/>
      <c r="CZ573" s="50"/>
      <c r="DA573" s="50"/>
      <c r="DB573" s="50"/>
      <c r="DC573" s="50"/>
      <c r="DD573" s="50"/>
      <c r="DE573" s="50"/>
      <c r="DF573" s="50"/>
    </row>
    <row r="574" spans="2:110" x14ac:dyDescent="0.2">
      <c r="B574" s="173"/>
      <c r="D574" s="173"/>
      <c r="T574" s="50"/>
      <c r="U574" s="50"/>
      <c r="V574" s="50"/>
      <c r="W574" s="50"/>
      <c r="X574" s="50"/>
      <c r="Y574" s="50"/>
      <c r="Z574" s="149"/>
      <c r="AA574" s="238"/>
      <c r="AB574" s="50"/>
      <c r="AC574" s="50"/>
      <c r="AD574" s="50"/>
      <c r="AE574" s="50"/>
      <c r="AF574" s="50"/>
      <c r="AG574" s="50"/>
      <c r="AH574" s="50"/>
      <c r="AI574" s="50"/>
      <c r="AJ574" s="50"/>
      <c r="AK574" s="50"/>
      <c r="AL574" s="50"/>
      <c r="AM574" s="50"/>
      <c r="AN574" s="50"/>
      <c r="AO574" s="50"/>
      <c r="AP574" s="50"/>
      <c r="AQ574" s="50"/>
      <c r="AR574" s="50"/>
      <c r="AS574" s="50"/>
      <c r="AT574" s="50"/>
      <c r="AU574" s="50"/>
      <c r="AV574" s="50"/>
      <c r="AW574" s="50"/>
      <c r="AX574" s="50"/>
      <c r="AY574" s="50"/>
      <c r="AZ574" s="50"/>
      <c r="BA574" s="50"/>
      <c r="BB574" s="50"/>
      <c r="BC574" s="50"/>
      <c r="BD574" s="50"/>
      <c r="BE574" s="50"/>
      <c r="BF574" s="50"/>
      <c r="BG574" s="50"/>
      <c r="BH574" s="50"/>
      <c r="BI574" s="50"/>
      <c r="BJ574" s="50"/>
      <c r="BK574" s="50"/>
      <c r="BL574" s="50"/>
      <c r="BM574" s="50"/>
      <c r="BN574" s="50"/>
      <c r="BO574" s="50"/>
      <c r="BP574" s="50"/>
      <c r="BQ574" s="50"/>
      <c r="BR574" s="50"/>
      <c r="BS574" s="50"/>
      <c r="BT574" s="50"/>
      <c r="BU574" s="50"/>
      <c r="BV574" s="50"/>
      <c r="BW574" s="50"/>
      <c r="BX574" s="50"/>
      <c r="BY574" s="50"/>
      <c r="BZ574" s="50"/>
      <c r="CA574" s="50"/>
      <c r="CB574" s="50"/>
      <c r="CC574" s="50"/>
      <c r="CD574" s="50"/>
      <c r="CE574" s="50"/>
      <c r="CF574" s="50"/>
      <c r="CG574" s="50"/>
      <c r="CH574" s="50"/>
      <c r="CI574" s="50"/>
      <c r="CJ574" s="50"/>
      <c r="CK574" s="50"/>
      <c r="CL574" s="50"/>
      <c r="CM574" s="50"/>
      <c r="CN574" s="50"/>
      <c r="CO574" s="50"/>
      <c r="CP574" s="50"/>
      <c r="CQ574" s="50"/>
      <c r="CR574" s="50"/>
      <c r="CS574" s="50"/>
      <c r="CT574" s="50"/>
      <c r="CU574" s="50"/>
      <c r="CV574" s="50"/>
      <c r="CW574" s="50"/>
      <c r="CX574" s="50"/>
      <c r="CY574" s="50"/>
      <c r="CZ574" s="50"/>
      <c r="DA574" s="50"/>
      <c r="DB574" s="50"/>
      <c r="DC574" s="50"/>
      <c r="DD574" s="50"/>
      <c r="DE574" s="50"/>
      <c r="DF574" s="50"/>
    </row>
    <row r="575" spans="2:110" x14ac:dyDescent="0.2">
      <c r="B575" s="173"/>
      <c r="D575" s="173"/>
      <c r="T575" s="50"/>
      <c r="U575" s="50"/>
      <c r="V575" s="50"/>
      <c r="W575" s="50"/>
      <c r="X575" s="50"/>
      <c r="Y575" s="50"/>
      <c r="Z575" s="149"/>
      <c r="AA575" s="238"/>
      <c r="AB575" s="50"/>
      <c r="AC575" s="50"/>
      <c r="AD575" s="50"/>
      <c r="AE575" s="50"/>
      <c r="AF575" s="50"/>
      <c r="AG575" s="50"/>
      <c r="AH575" s="50"/>
      <c r="AI575" s="50"/>
      <c r="AJ575" s="50"/>
      <c r="AK575" s="50"/>
      <c r="AL575" s="50"/>
      <c r="AM575" s="50"/>
      <c r="AN575" s="50"/>
      <c r="AO575" s="50"/>
      <c r="AP575" s="50"/>
      <c r="AQ575" s="50"/>
      <c r="AR575" s="50"/>
      <c r="AS575" s="50"/>
      <c r="AT575" s="50"/>
      <c r="AU575" s="50"/>
      <c r="AV575" s="50"/>
      <c r="AW575" s="50"/>
      <c r="AX575" s="50"/>
      <c r="AY575" s="50"/>
      <c r="AZ575" s="50"/>
      <c r="BA575" s="50"/>
      <c r="BB575" s="50"/>
      <c r="BC575" s="50"/>
      <c r="BD575" s="50"/>
      <c r="BE575" s="50"/>
      <c r="BF575" s="50"/>
      <c r="BG575" s="50"/>
      <c r="BH575" s="50"/>
      <c r="BI575" s="50"/>
      <c r="BJ575" s="50"/>
      <c r="BK575" s="50"/>
      <c r="BL575" s="50"/>
      <c r="BM575" s="50"/>
      <c r="BN575" s="50"/>
      <c r="BO575" s="50"/>
      <c r="BP575" s="50"/>
      <c r="BQ575" s="50"/>
      <c r="BR575" s="50"/>
      <c r="BS575" s="50"/>
      <c r="BT575" s="50"/>
      <c r="BU575" s="50"/>
      <c r="BV575" s="50"/>
      <c r="BW575" s="50"/>
      <c r="BX575" s="50"/>
      <c r="BY575" s="50"/>
      <c r="BZ575" s="50"/>
      <c r="CA575" s="50"/>
      <c r="CB575" s="50"/>
      <c r="CC575" s="50"/>
      <c r="CD575" s="50"/>
      <c r="CE575" s="50"/>
      <c r="CF575" s="50"/>
      <c r="CG575" s="50"/>
      <c r="CH575" s="50"/>
      <c r="CI575" s="50"/>
      <c r="CJ575" s="50"/>
      <c r="CK575" s="50"/>
      <c r="CL575" s="50"/>
      <c r="CM575" s="50"/>
      <c r="CN575" s="50"/>
      <c r="CO575" s="50"/>
      <c r="CP575" s="50"/>
      <c r="CQ575" s="50"/>
      <c r="CR575" s="50"/>
      <c r="CS575" s="50"/>
      <c r="CT575" s="50"/>
      <c r="CU575" s="50"/>
      <c r="CV575" s="50"/>
      <c r="CW575" s="50"/>
      <c r="CX575" s="50"/>
      <c r="CY575" s="50"/>
      <c r="CZ575" s="50"/>
      <c r="DA575" s="50"/>
      <c r="DB575" s="50"/>
      <c r="DC575" s="50"/>
      <c r="DD575" s="50"/>
      <c r="DE575" s="50"/>
      <c r="DF575" s="50"/>
    </row>
    <row r="576" spans="2:110" x14ac:dyDescent="0.2">
      <c r="B576" s="173"/>
      <c r="D576" s="173"/>
      <c r="T576" s="50"/>
      <c r="U576" s="50"/>
      <c r="V576" s="50"/>
      <c r="W576" s="50"/>
      <c r="X576" s="50"/>
      <c r="Y576" s="50"/>
      <c r="Z576" s="149"/>
      <c r="AA576" s="238"/>
      <c r="AB576" s="50"/>
      <c r="AC576" s="50"/>
      <c r="AD576" s="50"/>
      <c r="AE576" s="50"/>
      <c r="AF576" s="50"/>
      <c r="AG576" s="50"/>
      <c r="AH576" s="50"/>
      <c r="AI576" s="50"/>
      <c r="AJ576" s="50"/>
      <c r="AK576" s="50"/>
      <c r="AL576" s="50"/>
      <c r="AM576" s="50"/>
      <c r="AN576" s="50"/>
      <c r="AO576" s="50"/>
      <c r="AP576" s="50"/>
      <c r="AQ576" s="50"/>
      <c r="AR576" s="50"/>
      <c r="AS576" s="50"/>
      <c r="AT576" s="50"/>
      <c r="AU576" s="50"/>
      <c r="AV576" s="50"/>
      <c r="AW576" s="50"/>
      <c r="AX576" s="50"/>
      <c r="AY576" s="50"/>
      <c r="AZ576" s="50"/>
      <c r="BA576" s="50"/>
      <c r="BB576" s="50"/>
      <c r="BC576" s="50"/>
      <c r="BD576" s="50"/>
      <c r="BE576" s="50"/>
      <c r="BF576" s="50"/>
      <c r="BG576" s="50"/>
      <c r="BH576" s="50"/>
      <c r="BI576" s="50"/>
      <c r="BJ576" s="50"/>
      <c r="BK576" s="50"/>
      <c r="BL576" s="50"/>
      <c r="BM576" s="50"/>
      <c r="BN576" s="50"/>
      <c r="BO576" s="50"/>
      <c r="BP576" s="50"/>
      <c r="BQ576" s="50"/>
      <c r="BR576" s="50"/>
      <c r="BS576" s="50"/>
      <c r="BT576" s="50"/>
      <c r="BU576" s="50"/>
      <c r="BV576" s="50"/>
      <c r="BW576" s="50"/>
      <c r="BX576" s="50"/>
      <c r="BY576" s="50"/>
      <c r="BZ576" s="50"/>
      <c r="CA576" s="50"/>
      <c r="CB576" s="50"/>
      <c r="CC576" s="50"/>
      <c r="CD576" s="50"/>
      <c r="CE576" s="50"/>
      <c r="CF576" s="50"/>
      <c r="CG576" s="50"/>
      <c r="CH576" s="50"/>
      <c r="CI576" s="50"/>
      <c r="CJ576" s="50"/>
      <c r="CK576" s="50"/>
      <c r="CL576" s="50"/>
      <c r="CM576" s="50"/>
      <c r="CN576" s="50"/>
      <c r="CO576" s="50"/>
      <c r="CP576" s="50"/>
      <c r="CQ576" s="50"/>
      <c r="CR576" s="50"/>
      <c r="CS576" s="50"/>
      <c r="CT576" s="50"/>
      <c r="CU576" s="50"/>
      <c r="CV576" s="50"/>
      <c r="CW576" s="50"/>
      <c r="CX576" s="50"/>
      <c r="CY576" s="50"/>
      <c r="CZ576" s="50"/>
      <c r="DA576" s="50"/>
      <c r="DB576" s="50"/>
      <c r="DC576" s="50"/>
      <c r="DD576" s="50"/>
      <c r="DE576" s="50"/>
      <c r="DF576" s="50"/>
    </row>
    <row r="577" spans="2:110" x14ac:dyDescent="0.2">
      <c r="B577" s="173"/>
      <c r="D577" s="173"/>
      <c r="T577" s="50"/>
      <c r="U577" s="50"/>
      <c r="V577" s="50"/>
      <c r="W577" s="50"/>
      <c r="X577" s="50"/>
      <c r="Y577" s="50"/>
      <c r="Z577" s="149"/>
      <c r="AA577" s="238"/>
      <c r="AB577" s="50"/>
      <c r="AC577" s="50"/>
      <c r="AD577" s="50"/>
      <c r="AE577" s="50"/>
      <c r="AF577" s="50"/>
      <c r="AG577" s="50"/>
      <c r="AH577" s="50"/>
      <c r="AI577" s="50"/>
      <c r="AJ577" s="50"/>
      <c r="AK577" s="50"/>
      <c r="AL577" s="50"/>
      <c r="AM577" s="50"/>
      <c r="AN577" s="50"/>
      <c r="AO577" s="50"/>
      <c r="AP577" s="50"/>
      <c r="AQ577" s="50"/>
      <c r="AR577" s="50"/>
      <c r="AS577" s="50"/>
      <c r="AT577" s="50"/>
      <c r="AU577" s="50"/>
      <c r="AV577" s="50"/>
      <c r="AW577" s="50"/>
      <c r="AX577" s="50"/>
      <c r="AY577" s="50"/>
      <c r="AZ577" s="50"/>
      <c r="BA577" s="50"/>
      <c r="BB577" s="50"/>
      <c r="BC577" s="50"/>
      <c r="BD577" s="50"/>
      <c r="BE577" s="50"/>
      <c r="BF577" s="50"/>
      <c r="BG577" s="50"/>
      <c r="BH577" s="50"/>
      <c r="BI577" s="50"/>
      <c r="BJ577" s="50"/>
      <c r="BK577" s="50"/>
      <c r="BL577" s="50"/>
      <c r="BM577" s="50"/>
      <c r="BN577" s="50"/>
      <c r="BO577" s="50"/>
      <c r="BP577" s="50"/>
      <c r="BQ577" s="50"/>
      <c r="BR577" s="50"/>
      <c r="BS577" s="50"/>
      <c r="BT577" s="50"/>
      <c r="BU577" s="50"/>
      <c r="BV577" s="50"/>
      <c r="BW577" s="50"/>
      <c r="BX577" s="50"/>
      <c r="BY577" s="50"/>
      <c r="BZ577" s="50"/>
      <c r="CA577" s="50"/>
      <c r="CB577" s="50"/>
      <c r="CC577" s="50"/>
      <c r="CD577" s="50"/>
      <c r="CE577" s="50"/>
      <c r="CF577" s="50"/>
      <c r="CG577" s="50"/>
      <c r="CH577" s="50"/>
      <c r="CI577" s="50"/>
      <c r="CJ577" s="50"/>
      <c r="CK577" s="50"/>
      <c r="CL577" s="50"/>
      <c r="CM577" s="50"/>
      <c r="CN577" s="50"/>
      <c r="CO577" s="50"/>
      <c r="CP577" s="50"/>
      <c r="CQ577" s="50"/>
      <c r="CR577" s="50"/>
      <c r="CS577" s="50"/>
      <c r="CT577" s="50"/>
      <c r="CU577" s="50"/>
      <c r="CV577" s="50"/>
      <c r="CW577" s="50"/>
      <c r="CX577" s="50"/>
      <c r="CY577" s="50"/>
      <c r="CZ577" s="50"/>
      <c r="DA577" s="50"/>
      <c r="DB577" s="50"/>
      <c r="DC577" s="50"/>
      <c r="DD577" s="50"/>
      <c r="DE577" s="50"/>
      <c r="DF577" s="50"/>
    </row>
    <row r="578" spans="2:110" x14ac:dyDescent="0.2">
      <c r="B578" s="173"/>
      <c r="D578" s="173"/>
      <c r="T578" s="50"/>
      <c r="U578" s="50"/>
      <c r="V578" s="50"/>
      <c r="W578" s="50"/>
      <c r="X578" s="50"/>
      <c r="Y578" s="50"/>
      <c r="Z578" s="149"/>
      <c r="AA578" s="238"/>
      <c r="AB578" s="50"/>
      <c r="AC578" s="50"/>
      <c r="AD578" s="50"/>
      <c r="AE578" s="50"/>
      <c r="AF578" s="50"/>
      <c r="AG578" s="50"/>
      <c r="AH578" s="50"/>
      <c r="AI578" s="50"/>
      <c r="AJ578" s="50"/>
      <c r="AK578" s="50"/>
      <c r="AL578" s="50"/>
      <c r="AM578" s="50"/>
      <c r="AN578" s="50"/>
      <c r="AO578" s="50"/>
      <c r="AP578" s="50"/>
      <c r="AQ578" s="50"/>
      <c r="AR578" s="50"/>
      <c r="AS578" s="50"/>
      <c r="AT578" s="50"/>
      <c r="AU578" s="50"/>
      <c r="AV578" s="50"/>
      <c r="AW578" s="50"/>
      <c r="AX578" s="50"/>
      <c r="AY578" s="50"/>
      <c r="AZ578" s="50"/>
      <c r="BA578" s="50"/>
      <c r="BB578" s="50"/>
      <c r="BC578" s="50"/>
      <c r="BD578" s="50"/>
      <c r="BE578" s="50"/>
      <c r="BF578" s="50"/>
      <c r="BG578" s="50"/>
      <c r="BH578" s="50"/>
      <c r="BI578" s="50"/>
      <c r="BJ578" s="50"/>
      <c r="BK578" s="50"/>
      <c r="BL578" s="50"/>
      <c r="BM578" s="50"/>
      <c r="BN578" s="50"/>
      <c r="BO578" s="50"/>
      <c r="BP578" s="50"/>
      <c r="BQ578" s="50"/>
      <c r="BR578" s="50"/>
      <c r="BS578" s="50"/>
      <c r="BT578" s="50"/>
      <c r="BU578" s="50"/>
      <c r="BV578" s="50"/>
      <c r="BW578" s="50"/>
      <c r="BX578" s="50"/>
      <c r="BY578" s="50"/>
      <c r="BZ578" s="50"/>
      <c r="CA578" s="50"/>
      <c r="CB578" s="50"/>
      <c r="CC578" s="50"/>
      <c r="CD578" s="50"/>
      <c r="CE578" s="50"/>
      <c r="CF578" s="50"/>
      <c r="CG578" s="50"/>
      <c r="CH578" s="50"/>
      <c r="CI578" s="50"/>
      <c r="CJ578" s="50"/>
      <c r="CK578" s="50"/>
      <c r="CL578" s="50"/>
      <c r="CM578" s="50"/>
      <c r="CN578" s="50"/>
      <c r="CO578" s="50"/>
      <c r="CP578" s="50"/>
      <c r="CQ578" s="50"/>
      <c r="CR578" s="50"/>
      <c r="CS578" s="50"/>
      <c r="CT578" s="50"/>
      <c r="CU578" s="50"/>
      <c r="CV578" s="50"/>
      <c r="CW578" s="50"/>
      <c r="CX578" s="50"/>
      <c r="CY578" s="50"/>
      <c r="CZ578" s="50"/>
      <c r="DA578" s="50"/>
      <c r="DB578" s="50"/>
      <c r="DC578" s="50"/>
      <c r="DD578" s="50"/>
      <c r="DE578" s="50"/>
      <c r="DF578" s="50"/>
    </row>
    <row r="579" spans="2:110" x14ac:dyDescent="0.2">
      <c r="B579" s="173"/>
      <c r="D579" s="173"/>
      <c r="T579" s="50"/>
      <c r="U579" s="50"/>
      <c r="V579" s="50"/>
      <c r="W579" s="50"/>
      <c r="X579" s="50"/>
      <c r="Y579" s="50"/>
      <c r="Z579" s="149"/>
      <c r="AA579" s="238"/>
      <c r="AB579" s="50"/>
      <c r="AC579" s="50"/>
      <c r="AD579" s="50"/>
      <c r="AE579" s="50"/>
      <c r="AF579" s="50"/>
      <c r="AG579" s="50"/>
      <c r="AH579" s="50"/>
      <c r="AI579" s="50"/>
      <c r="AJ579" s="50"/>
      <c r="AK579" s="50"/>
      <c r="AL579" s="50"/>
      <c r="AM579" s="50"/>
      <c r="AN579" s="50"/>
      <c r="AO579" s="50"/>
      <c r="AP579" s="50"/>
      <c r="AQ579" s="50"/>
      <c r="AR579" s="50"/>
      <c r="AS579" s="50"/>
      <c r="AT579" s="50"/>
      <c r="AU579" s="50"/>
      <c r="AV579" s="50"/>
      <c r="AW579" s="50"/>
      <c r="AX579" s="50"/>
      <c r="AY579" s="50"/>
      <c r="AZ579" s="50"/>
      <c r="BA579" s="50"/>
      <c r="BB579" s="50"/>
      <c r="BC579" s="50"/>
      <c r="BD579" s="50"/>
      <c r="BE579" s="50"/>
      <c r="BF579" s="50"/>
      <c r="BG579" s="50"/>
      <c r="BH579" s="50"/>
      <c r="BI579" s="50"/>
      <c r="BJ579" s="50"/>
      <c r="BK579" s="50"/>
      <c r="BL579" s="50"/>
      <c r="BM579" s="50"/>
      <c r="BN579" s="50"/>
      <c r="BO579" s="50"/>
      <c r="BP579" s="50"/>
      <c r="BQ579" s="50"/>
      <c r="BR579" s="50"/>
      <c r="BS579" s="50"/>
      <c r="BT579" s="50"/>
      <c r="BU579" s="50"/>
      <c r="BV579" s="50"/>
      <c r="BW579" s="50"/>
      <c r="BX579" s="50"/>
      <c r="BY579" s="50"/>
      <c r="BZ579" s="50"/>
      <c r="CA579" s="50"/>
      <c r="CB579" s="50"/>
      <c r="CC579" s="50"/>
      <c r="CD579" s="50"/>
      <c r="CE579" s="50"/>
      <c r="CF579" s="50"/>
      <c r="CG579" s="50"/>
      <c r="CH579" s="50"/>
      <c r="CI579" s="50"/>
      <c r="CJ579" s="50"/>
      <c r="CK579" s="50"/>
      <c r="CL579" s="50"/>
      <c r="CM579" s="50"/>
      <c r="CN579" s="50"/>
      <c r="CO579" s="50"/>
      <c r="CP579" s="50"/>
      <c r="CQ579" s="50"/>
      <c r="CR579" s="50"/>
      <c r="CS579" s="50"/>
      <c r="CT579" s="50"/>
      <c r="CU579" s="50"/>
      <c r="CV579" s="50"/>
      <c r="CW579" s="50"/>
      <c r="CX579" s="50"/>
      <c r="CY579" s="50"/>
      <c r="CZ579" s="50"/>
      <c r="DA579" s="50"/>
      <c r="DB579" s="50"/>
      <c r="DC579" s="50"/>
      <c r="DD579" s="50"/>
      <c r="DE579" s="50"/>
      <c r="DF579" s="50"/>
    </row>
    <row r="580" spans="2:110" x14ac:dyDescent="0.2">
      <c r="B580" s="173"/>
      <c r="D580" s="173"/>
      <c r="T580" s="50"/>
      <c r="U580" s="50"/>
      <c r="V580" s="50"/>
      <c r="W580" s="50"/>
      <c r="X580" s="50"/>
      <c r="Y580" s="50"/>
      <c r="Z580" s="149"/>
      <c r="AA580" s="238"/>
      <c r="AB580" s="50"/>
      <c r="AC580" s="50"/>
      <c r="AD580" s="50"/>
      <c r="AE580" s="50"/>
      <c r="AF580" s="50"/>
      <c r="AG580" s="50"/>
      <c r="AH580" s="50"/>
      <c r="AI580" s="50"/>
      <c r="AJ580" s="50"/>
      <c r="AK580" s="50"/>
      <c r="AL580" s="50"/>
      <c r="AM580" s="50"/>
      <c r="AN580" s="50"/>
      <c r="AO580" s="50"/>
      <c r="AP580" s="50"/>
      <c r="AQ580" s="50"/>
      <c r="AR580" s="50"/>
      <c r="AS580" s="50"/>
      <c r="AT580" s="50"/>
      <c r="AU580" s="50"/>
      <c r="AV580" s="50"/>
      <c r="AW580" s="50"/>
      <c r="AX580" s="50"/>
      <c r="AY580" s="50"/>
      <c r="AZ580" s="50"/>
      <c r="BA580" s="50"/>
      <c r="BB580" s="50"/>
      <c r="BC580" s="50"/>
      <c r="BD580" s="50"/>
      <c r="BE580" s="50"/>
      <c r="BF580" s="50"/>
      <c r="BG580" s="50"/>
      <c r="BH580" s="50"/>
      <c r="BI580" s="50"/>
      <c r="BJ580" s="50"/>
      <c r="BK580" s="50"/>
      <c r="BL580" s="50"/>
      <c r="BM580" s="50"/>
      <c r="BN580" s="50"/>
      <c r="BO580" s="50"/>
      <c r="BP580" s="50"/>
      <c r="BQ580" s="50"/>
      <c r="BR580" s="50"/>
      <c r="BS580" s="50"/>
      <c r="BT580" s="50"/>
      <c r="BU580" s="50"/>
      <c r="BV580" s="50"/>
      <c r="BW580" s="50"/>
      <c r="BX580" s="50"/>
      <c r="BY580" s="50"/>
      <c r="BZ580" s="50"/>
      <c r="CA580" s="50"/>
      <c r="CB580" s="50"/>
      <c r="CC580" s="50"/>
      <c r="CD580" s="50"/>
      <c r="CE580" s="50"/>
      <c r="CF580" s="50"/>
      <c r="CG580" s="50"/>
      <c r="CH580" s="50"/>
      <c r="CI580" s="50"/>
      <c r="CJ580" s="50"/>
      <c r="CK580" s="50"/>
      <c r="CL580" s="50"/>
      <c r="CM580" s="50"/>
      <c r="CN580" s="50"/>
      <c r="CO580" s="50"/>
      <c r="CP580" s="50"/>
      <c r="CQ580" s="50"/>
      <c r="CR580" s="50"/>
      <c r="CS580" s="50"/>
      <c r="CT580" s="50"/>
      <c r="CU580" s="50"/>
      <c r="CV580" s="50"/>
      <c r="CW580" s="50"/>
      <c r="CX580" s="50"/>
      <c r="CY580" s="50"/>
      <c r="CZ580" s="50"/>
      <c r="DA580" s="50"/>
      <c r="DB580" s="50"/>
      <c r="DC580" s="50"/>
      <c r="DD580" s="50"/>
      <c r="DE580" s="50"/>
      <c r="DF580" s="50"/>
    </row>
    <row r="581" spans="2:110" x14ac:dyDescent="0.2">
      <c r="B581" s="173"/>
      <c r="D581" s="173"/>
      <c r="T581" s="50"/>
      <c r="U581" s="50"/>
      <c r="V581" s="50"/>
      <c r="W581" s="50"/>
      <c r="X581" s="50"/>
      <c r="Y581" s="50"/>
      <c r="Z581" s="149"/>
      <c r="AA581" s="238"/>
      <c r="AB581" s="50"/>
      <c r="AC581" s="50"/>
      <c r="AD581" s="50"/>
      <c r="AE581" s="50"/>
      <c r="AF581" s="50"/>
      <c r="AG581" s="50"/>
      <c r="AH581" s="50"/>
      <c r="AI581" s="50"/>
      <c r="AJ581" s="50"/>
      <c r="AK581" s="50"/>
      <c r="AL581" s="50"/>
      <c r="AM581" s="50"/>
      <c r="AN581" s="50"/>
      <c r="AO581" s="50"/>
      <c r="AP581" s="50"/>
      <c r="AQ581" s="50"/>
      <c r="AR581" s="50"/>
      <c r="AS581" s="50"/>
      <c r="AT581" s="50"/>
      <c r="AU581" s="50"/>
      <c r="AV581" s="50"/>
      <c r="AW581" s="50"/>
      <c r="AX581" s="50"/>
      <c r="AY581" s="50"/>
      <c r="AZ581" s="50"/>
      <c r="BA581" s="50"/>
      <c r="BB581" s="50"/>
      <c r="BC581" s="50"/>
      <c r="BD581" s="50"/>
      <c r="BE581" s="50"/>
      <c r="BF581" s="50"/>
      <c r="BG581" s="50"/>
      <c r="BH581" s="50"/>
      <c r="BI581" s="50"/>
      <c r="BJ581" s="50"/>
      <c r="BK581" s="50"/>
      <c r="BL581" s="50"/>
      <c r="BM581" s="50"/>
      <c r="BN581" s="50"/>
      <c r="BO581" s="50"/>
      <c r="BP581" s="50"/>
      <c r="BQ581" s="50"/>
      <c r="BR581" s="50"/>
      <c r="BS581" s="50"/>
      <c r="BT581" s="50"/>
      <c r="BU581" s="50"/>
      <c r="BV581" s="50"/>
      <c r="BW581" s="50"/>
      <c r="BX581" s="50"/>
      <c r="BY581" s="50"/>
      <c r="BZ581" s="50"/>
      <c r="CA581" s="50"/>
      <c r="CB581" s="50"/>
      <c r="CC581" s="50"/>
      <c r="CD581" s="50"/>
      <c r="CE581" s="50"/>
      <c r="CF581" s="50"/>
      <c r="CG581" s="50"/>
      <c r="CH581" s="50"/>
      <c r="CI581" s="50"/>
      <c r="CJ581" s="50"/>
      <c r="CK581" s="50"/>
      <c r="CL581" s="50"/>
      <c r="CM581" s="50"/>
      <c r="CN581" s="50"/>
      <c r="CO581" s="50"/>
      <c r="CP581" s="50"/>
      <c r="CQ581" s="50"/>
      <c r="CR581" s="50"/>
      <c r="CS581" s="50"/>
      <c r="CT581" s="50"/>
      <c r="CU581" s="50"/>
      <c r="CV581" s="50"/>
      <c r="CW581" s="50"/>
      <c r="CX581" s="50"/>
      <c r="CY581" s="50"/>
      <c r="CZ581" s="50"/>
      <c r="DA581" s="50"/>
      <c r="DB581" s="50"/>
      <c r="DC581" s="50"/>
      <c r="DD581" s="50"/>
      <c r="DE581" s="50"/>
      <c r="DF581" s="50"/>
    </row>
    <row r="582" spans="2:110" x14ac:dyDescent="0.2">
      <c r="B582" s="173"/>
      <c r="D582" s="173"/>
      <c r="T582" s="50"/>
      <c r="U582" s="50"/>
      <c r="V582" s="50"/>
      <c r="W582" s="50"/>
      <c r="X582" s="50"/>
      <c r="Y582" s="50"/>
      <c r="Z582" s="149"/>
      <c r="AA582" s="238"/>
      <c r="AB582" s="50"/>
      <c r="AC582" s="50"/>
      <c r="AD582" s="50"/>
      <c r="AE582" s="50"/>
      <c r="AF582" s="50"/>
      <c r="AG582" s="50"/>
      <c r="AH582" s="50"/>
      <c r="AI582" s="50"/>
      <c r="AJ582" s="50"/>
      <c r="AK582" s="50"/>
      <c r="AL582" s="50"/>
      <c r="AM582" s="50"/>
      <c r="AN582" s="50"/>
      <c r="AO582" s="50"/>
      <c r="AP582" s="50"/>
      <c r="AQ582" s="50"/>
      <c r="AR582" s="50"/>
      <c r="AS582" s="50"/>
      <c r="AT582" s="50"/>
      <c r="AU582" s="50"/>
      <c r="AV582" s="50"/>
      <c r="AW582" s="50"/>
      <c r="AX582" s="50"/>
      <c r="AY582" s="50"/>
      <c r="AZ582" s="50"/>
      <c r="BA582" s="50"/>
      <c r="BB582" s="50"/>
      <c r="BC582" s="50"/>
      <c r="BD582" s="50"/>
      <c r="BE582" s="50"/>
      <c r="BF582" s="50"/>
      <c r="BG582" s="50"/>
      <c r="BH582" s="50"/>
      <c r="BI582" s="50"/>
      <c r="BJ582" s="50"/>
      <c r="BK582" s="50"/>
      <c r="BL582" s="50"/>
      <c r="BM582" s="50"/>
      <c r="BN582" s="50"/>
      <c r="BO582" s="50"/>
      <c r="BP582" s="50"/>
      <c r="BQ582" s="50"/>
      <c r="BR582" s="50"/>
      <c r="BS582" s="50"/>
      <c r="BT582" s="50"/>
      <c r="BU582" s="50"/>
      <c r="BV582" s="50"/>
      <c r="BW582" s="50"/>
      <c r="BX582" s="50"/>
      <c r="BY582" s="50"/>
      <c r="BZ582" s="50"/>
      <c r="CA582" s="50"/>
      <c r="CB582" s="50"/>
      <c r="CC582" s="50"/>
      <c r="CD582" s="50"/>
      <c r="CE582" s="50"/>
      <c r="CF582" s="50"/>
      <c r="CG582" s="50"/>
      <c r="CH582" s="50"/>
      <c r="CI582" s="50"/>
      <c r="CJ582" s="50"/>
      <c r="CK582" s="50"/>
      <c r="CL582" s="50"/>
      <c r="CM582" s="50"/>
      <c r="CN582" s="50"/>
      <c r="CO582" s="50"/>
      <c r="CP582" s="50"/>
      <c r="CQ582" s="50"/>
      <c r="CR582" s="50"/>
      <c r="CS582" s="50"/>
      <c r="CT582" s="50"/>
      <c r="CU582" s="50"/>
      <c r="CV582" s="50"/>
      <c r="CW582" s="50"/>
      <c r="CX582" s="50"/>
      <c r="CY582" s="50"/>
      <c r="CZ582" s="50"/>
      <c r="DA582" s="50"/>
      <c r="DB582" s="50"/>
      <c r="DC582" s="50"/>
      <c r="DD582" s="50"/>
      <c r="DE582" s="50"/>
      <c r="DF582" s="50"/>
    </row>
    <row r="583" spans="2:110" x14ac:dyDescent="0.2">
      <c r="B583" s="173"/>
      <c r="D583" s="173"/>
      <c r="T583" s="50"/>
      <c r="U583" s="50"/>
      <c r="V583" s="50"/>
      <c r="W583" s="50"/>
      <c r="X583" s="50"/>
      <c r="Y583" s="50"/>
      <c r="Z583" s="149"/>
      <c r="AA583" s="238"/>
      <c r="AB583" s="50"/>
      <c r="AC583" s="50"/>
      <c r="AD583" s="50"/>
      <c r="AE583" s="50"/>
      <c r="AF583" s="50"/>
      <c r="AG583" s="50"/>
      <c r="AH583" s="50"/>
      <c r="AI583" s="50"/>
      <c r="AJ583" s="50"/>
      <c r="AK583" s="50"/>
      <c r="AL583" s="50"/>
      <c r="AM583" s="50"/>
      <c r="AN583" s="50"/>
      <c r="AO583" s="50"/>
      <c r="AP583" s="50"/>
      <c r="AQ583" s="50"/>
      <c r="AR583" s="50"/>
      <c r="AS583" s="50"/>
      <c r="AT583" s="50"/>
      <c r="AU583" s="50"/>
      <c r="AV583" s="50"/>
      <c r="AW583" s="50"/>
      <c r="AX583" s="50"/>
      <c r="AY583" s="50"/>
      <c r="AZ583" s="50"/>
      <c r="BA583" s="50"/>
      <c r="BB583" s="50"/>
      <c r="BC583" s="50"/>
      <c r="BD583" s="50"/>
      <c r="BE583" s="50"/>
      <c r="BF583" s="50"/>
      <c r="BG583" s="50"/>
      <c r="BH583" s="50"/>
      <c r="BI583" s="50"/>
      <c r="BJ583" s="50"/>
      <c r="BK583" s="50"/>
      <c r="BL583" s="50"/>
      <c r="BM583" s="50"/>
      <c r="BN583" s="50"/>
      <c r="BO583" s="50"/>
      <c r="BP583" s="50"/>
      <c r="BQ583" s="50"/>
      <c r="BR583" s="50"/>
      <c r="BS583" s="50"/>
      <c r="BT583" s="50"/>
      <c r="BU583" s="50"/>
      <c r="BV583" s="50"/>
      <c r="BW583" s="50"/>
      <c r="BX583" s="50"/>
      <c r="BY583" s="50"/>
      <c r="BZ583" s="50"/>
      <c r="CA583" s="50"/>
      <c r="CB583" s="50"/>
      <c r="CC583" s="50"/>
      <c r="CD583" s="50"/>
      <c r="CE583" s="50"/>
      <c r="CF583" s="50"/>
      <c r="CG583" s="50"/>
      <c r="CH583" s="50"/>
      <c r="CI583" s="50"/>
      <c r="CJ583" s="50"/>
      <c r="CK583" s="50"/>
      <c r="CL583" s="50"/>
      <c r="CM583" s="50"/>
      <c r="CN583" s="50"/>
      <c r="CO583" s="50"/>
      <c r="CP583" s="50"/>
      <c r="CQ583" s="50"/>
      <c r="CR583" s="50"/>
      <c r="CS583" s="50"/>
      <c r="CT583" s="50"/>
      <c r="CU583" s="50"/>
      <c r="CV583" s="50"/>
      <c r="CW583" s="50"/>
      <c r="CX583" s="50"/>
      <c r="CY583" s="50"/>
      <c r="CZ583" s="50"/>
      <c r="DA583" s="50"/>
      <c r="DB583" s="50"/>
      <c r="DC583" s="50"/>
      <c r="DD583" s="50"/>
      <c r="DE583" s="50"/>
      <c r="DF583" s="50"/>
    </row>
    <row r="584" spans="2:110" x14ac:dyDescent="0.2">
      <c r="B584" s="173"/>
      <c r="D584" s="173"/>
      <c r="T584" s="50"/>
      <c r="U584" s="50"/>
      <c r="V584" s="50"/>
      <c r="W584" s="50"/>
      <c r="X584" s="50"/>
      <c r="Y584" s="50"/>
      <c r="Z584" s="149"/>
      <c r="AA584" s="238"/>
      <c r="AB584" s="50"/>
      <c r="AC584" s="50"/>
      <c r="AD584" s="50"/>
      <c r="AE584" s="50"/>
      <c r="AF584" s="50"/>
      <c r="AG584" s="50"/>
      <c r="AH584" s="50"/>
      <c r="AI584" s="50"/>
      <c r="AJ584" s="50"/>
      <c r="AK584" s="50"/>
      <c r="AL584" s="50"/>
      <c r="AM584" s="50"/>
      <c r="AN584" s="50"/>
      <c r="AO584" s="50"/>
      <c r="AP584" s="50"/>
      <c r="AQ584" s="50"/>
      <c r="AR584" s="50"/>
      <c r="AS584" s="50"/>
      <c r="AT584" s="50"/>
      <c r="AU584" s="50"/>
      <c r="AV584" s="50"/>
      <c r="AW584" s="50"/>
      <c r="AX584" s="50"/>
      <c r="AY584" s="50"/>
      <c r="AZ584" s="50"/>
      <c r="BA584" s="50"/>
      <c r="BB584" s="50"/>
      <c r="BC584" s="50"/>
      <c r="BD584" s="50"/>
      <c r="BE584" s="50"/>
      <c r="BF584" s="50"/>
      <c r="BG584" s="50"/>
      <c r="BH584" s="50"/>
      <c r="BI584" s="50"/>
      <c r="BJ584" s="50"/>
      <c r="BK584" s="50"/>
      <c r="BL584" s="50"/>
      <c r="BM584" s="50"/>
      <c r="BN584" s="50"/>
      <c r="BO584" s="50"/>
      <c r="BP584" s="50"/>
      <c r="BQ584" s="50"/>
      <c r="BR584" s="50"/>
      <c r="BS584" s="50"/>
      <c r="BT584" s="50"/>
      <c r="BU584" s="50"/>
      <c r="BV584" s="50"/>
      <c r="BW584" s="50"/>
      <c r="BX584" s="50"/>
      <c r="BY584" s="50"/>
      <c r="BZ584" s="50"/>
      <c r="CA584" s="50"/>
      <c r="CB584" s="50"/>
      <c r="CC584" s="50"/>
      <c r="CD584" s="50"/>
      <c r="CE584" s="50"/>
      <c r="CF584" s="50"/>
      <c r="CG584" s="50"/>
      <c r="CH584" s="50"/>
      <c r="CI584" s="50"/>
      <c r="CJ584" s="50"/>
      <c r="CK584" s="50"/>
      <c r="CL584" s="50"/>
      <c r="CM584" s="50"/>
      <c r="CN584" s="50"/>
      <c r="CO584" s="50"/>
      <c r="CP584" s="50"/>
      <c r="CQ584" s="50"/>
      <c r="CR584" s="50"/>
      <c r="CS584" s="50"/>
      <c r="CT584" s="50"/>
      <c r="CU584" s="50"/>
      <c r="CV584" s="50"/>
      <c r="CW584" s="50"/>
      <c r="CX584" s="50"/>
      <c r="CY584" s="50"/>
      <c r="CZ584" s="50"/>
      <c r="DA584" s="50"/>
      <c r="DB584" s="50"/>
      <c r="DC584" s="50"/>
      <c r="DD584" s="50"/>
      <c r="DE584" s="50"/>
      <c r="DF584" s="50"/>
    </row>
    <row r="585" spans="2:110" x14ac:dyDescent="0.2">
      <c r="B585" s="173"/>
      <c r="D585" s="173"/>
      <c r="T585" s="50"/>
      <c r="U585" s="50"/>
      <c r="V585" s="50"/>
      <c r="W585" s="50"/>
      <c r="X585" s="50"/>
      <c r="Y585" s="50"/>
      <c r="Z585" s="149"/>
      <c r="AA585" s="238"/>
      <c r="AB585" s="50"/>
      <c r="AC585" s="50"/>
      <c r="AD585" s="50"/>
      <c r="AE585" s="50"/>
      <c r="AF585" s="50"/>
      <c r="AG585" s="50"/>
      <c r="AH585" s="50"/>
      <c r="AI585" s="50"/>
      <c r="AJ585" s="50"/>
      <c r="AK585" s="50"/>
      <c r="AL585" s="50"/>
      <c r="AM585" s="50"/>
      <c r="AN585" s="50"/>
      <c r="AO585" s="50"/>
      <c r="AP585" s="50"/>
      <c r="AQ585" s="50"/>
      <c r="AR585" s="50"/>
      <c r="AS585" s="50"/>
      <c r="AT585" s="50"/>
      <c r="AU585" s="50"/>
      <c r="AV585" s="50"/>
      <c r="AW585" s="50"/>
      <c r="AX585" s="50"/>
      <c r="AY585" s="50"/>
      <c r="AZ585" s="50"/>
      <c r="BA585" s="50"/>
      <c r="BB585" s="50"/>
      <c r="BC585" s="50"/>
      <c r="BD585" s="50"/>
      <c r="BE585" s="50"/>
      <c r="BF585" s="50"/>
      <c r="BG585" s="50"/>
      <c r="BH585" s="50"/>
      <c r="BI585" s="50"/>
      <c r="BJ585" s="50"/>
      <c r="BK585" s="50"/>
      <c r="BL585" s="50"/>
      <c r="BM585" s="50"/>
      <c r="BN585" s="50"/>
      <c r="BO585" s="50"/>
      <c r="BP585" s="50"/>
      <c r="BQ585" s="50"/>
      <c r="BR585" s="50"/>
      <c r="BS585" s="50"/>
      <c r="BT585" s="50"/>
      <c r="BU585" s="50"/>
      <c r="BV585" s="50"/>
      <c r="BW585" s="50"/>
      <c r="BX585" s="50"/>
      <c r="BY585" s="50"/>
      <c r="BZ585" s="50"/>
      <c r="CA585" s="50"/>
      <c r="CB585" s="50"/>
      <c r="CC585" s="50"/>
      <c r="CD585" s="50"/>
      <c r="CE585" s="50"/>
      <c r="CF585" s="50"/>
      <c r="CG585" s="50"/>
      <c r="CH585" s="50"/>
      <c r="CI585" s="50"/>
      <c r="CJ585" s="50"/>
      <c r="CK585" s="50"/>
      <c r="CL585" s="50"/>
      <c r="CM585" s="50"/>
      <c r="CN585" s="50"/>
      <c r="CO585" s="50"/>
      <c r="CP585" s="50"/>
      <c r="CQ585" s="50"/>
      <c r="CR585" s="50"/>
      <c r="CS585" s="50"/>
      <c r="CT585" s="50"/>
      <c r="CU585" s="50"/>
      <c r="CV585" s="50"/>
      <c r="CW585" s="50"/>
      <c r="CX585" s="50"/>
      <c r="CY585" s="50"/>
      <c r="CZ585" s="50"/>
      <c r="DA585" s="50"/>
      <c r="DB585" s="50"/>
      <c r="DC585" s="50"/>
      <c r="DD585" s="50"/>
      <c r="DE585" s="50"/>
      <c r="DF585" s="50"/>
    </row>
    <row r="586" spans="2:110" x14ac:dyDescent="0.2">
      <c r="B586" s="173"/>
      <c r="D586" s="173"/>
      <c r="T586" s="50"/>
      <c r="U586" s="50"/>
      <c r="V586" s="50"/>
      <c r="W586" s="50"/>
      <c r="X586" s="50"/>
      <c r="Y586" s="50"/>
      <c r="Z586" s="149"/>
      <c r="AA586" s="238"/>
      <c r="AB586" s="50"/>
      <c r="AC586" s="50"/>
      <c r="AD586" s="50"/>
      <c r="AE586" s="50"/>
      <c r="AF586" s="50"/>
      <c r="AG586" s="50"/>
      <c r="AH586" s="50"/>
      <c r="AI586" s="50"/>
      <c r="AJ586" s="50"/>
      <c r="AK586" s="50"/>
      <c r="AL586" s="50"/>
      <c r="AM586" s="50"/>
      <c r="AN586" s="50"/>
      <c r="AO586" s="50"/>
      <c r="AP586" s="50"/>
      <c r="AQ586" s="50"/>
      <c r="AR586" s="50"/>
      <c r="AS586" s="50"/>
      <c r="AT586" s="50"/>
      <c r="AU586" s="50"/>
      <c r="AV586" s="50"/>
      <c r="AW586" s="50"/>
      <c r="AX586" s="50"/>
      <c r="AY586" s="50"/>
      <c r="AZ586" s="50"/>
      <c r="BA586" s="50"/>
      <c r="BB586" s="50"/>
      <c r="BC586" s="50"/>
      <c r="BD586" s="50"/>
      <c r="BE586" s="50"/>
      <c r="BF586" s="50"/>
      <c r="BG586" s="50"/>
      <c r="BH586" s="50"/>
      <c r="BI586" s="50"/>
      <c r="BJ586" s="50"/>
      <c r="BK586" s="50"/>
      <c r="BL586" s="50"/>
      <c r="BM586" s="50"/>
      <c r="BN586" s="50"/>
      <c r="BO586" s="50"/>
      <c r="BP586" s="50"/>
      <c r="BQ586" s="50"/>
      <c r="BR586" s="50"/>
      <c r="BS586" s="50"/>
      <c r="BT586" s="50"/>
      <c r="BU586" s="50"/>
      <c r="BV586" s="50"/>
      <c r="BW586" s="50"/>
      <c r="BX586" s="50"/>
      <c r="BY586" s="50"/>
      <c r="BZ586" s="50"/>
      <c r="CA586" s="50"/>
      <c r="CB586" s="50"/>
      <c r="CC586" s="50"/>
      <c r="CD586" s="50"/>
      <c r="CE586" s="50"/>
      <c r="CF586" s="50"/>
      <c r="CG586" s="50"/>
      <c r="CH586" s="50"/>
      <c r="CI586" s="50"/>
      <c r="CJ586" s="50"/>
      <c r="CK586" s="50"/>
      <c r="CL586" s="50"/>
      <c r="CM586" s="50"/>
      <c r="CN586" s="50"/>
      <c r="CO586" s="50"/>
      <c r="CP586" s="50"/>
      <c r="CQ586" s="50"/>
      <c r="CR586" s="50"/>
      <c r="CS586" s="50"/>
      <c r="CT586" s="50"/>
      <c r="CU586" s="50"/>
      <c r="CV586" s="50"/>
      <c r="CW586" s="50"/>
      <c r="CX586" s="50"/>
      <c r="CY586" s="50"/>
      <c r="CZ586" s="50"/>
      <c r="DA586" s="50"/>
      <c r="DB586" s="50"/>
      <c r="DC586" s="50"/>
      <c r="DD586" s="50"/>
      <c r="DE586" s="50"/>
      <c r="DF586" s="50"/>
    </row>
    <row r="587" spans="2:110" x14ac:dyDescent="0.2">
      <c r="B587" s="173"/>
      <c r="D587" s="173"/>
      <c r="T587" s="50"/>
      <c r="U587" s="50"/>
      <c r="V587" s="50"/>
      <c r="W587" s="50"/>
      <c r="X587" s="50"/>
      <c r="Y587" s="50"/>
      <c r="Z587" s="149"/>
      <c r="AA587" s="238"/>
      <c r="AB587" s="50"/>
      <c r="AC587" s="50"/>
      <c r="AD587" s="50"/>
      <c r="AE587" s="50"/>
      <c r="AF587" s="50"/>
      <c r="AG587" s="50"/>
      <c r="AH587" s="50"/>
      <c r="AI587" s="50"/>
      <c r="AJ587" s="50"/>
      <c r="AK587" s="50"/>
      <c r="AL587" s="50"/>
      <c r="AM587" s="50"/>
      <c r="AN587" s="50"/>
      <c r="AO587" s="50"/>
      <c r="AP587" s="50"/>
      <c r="AQ587" s="50"/>
      <c r="AR587" s="50"/>
      <c r="AS587" s="50"/>
      <c r="AT587" s="50"/>
      <c r="AU587" s="50"/>
      <c r="AV587" s="50"/>
      <c r="AW587" s="50"/>
      <c r="AX587" s="50"/>
      <c r="AY587" s="50"/>
      <c r="AZ587" s="50"/>
      <c r="BA587" s="50"/>
      <c r="BB587" s="50"/>
      <c r="BC587" s="50"/>
      <c r="BD587" s="50"/>
      <c r="BE587" s="50"/>
      <c r="BF587" s="50"/>
      <c r="BG587" s="50"/>
      <c r="BH587" s="50"/>
      <c r="BI587" s="50"/>
      <c r="BJ587" s="50"/>
      <c r="BK587" s="50"/>
      <c r="BL587" s="50"/>
      <c r="BM587" s="50"/>
      <c r="BN587" s="50"/>
      <c r="BO587" s="50"/>
      <c r="BP587" s="50"/>
      <c r="BQ587" s="50"/>
      <c r="BR587" s="50"/>
      <c r="BS587" s="50"/>
      <c r="BT587" s="50"/>
      <c r="BU587" s="50"/>
      <c r="BV587" s="50"/>
      <c r="BW587" s="50"/>
      <c r="BX587" s="50"/>
      <c r="BY587" s="50"/>
      <c r="BZ587" s="50"/>
      <c r="CA587" s="50"/>
      <c r="CB587" s="50"/>
      <c r="CC587" s="50"/>
      <c r="CD587" s="50"/>
      <c r="CE587" s="50"/>
      <c r="CF587" s="50"/>
      <c r="CG587" s="50"/>
      <c r="CH587" s="50"/>
      <c r="CI587" s="50"/>
      <c r="CJ587" s="50"/>
      <c r="CK587" s="50"/>
      <c r="CL587" s="50"/>
      <c r="CM587" s="50"/>
      <c r="CN587" s="50"/>
      <c r="CO587" s="50"/>
      <c r="CP587" s="50"/>
      <c r="CQ587" s="50"/>
      <c r="CR587" s="50"/>
      <c r="CS587" s="50"/>
      <c r="CT587" s="50"/>
      <c r="CU587" s="50"/>
      <c r="CV587" s="50"/>
      <c r="CW587" s="50"/>
      <c r="CX587" s="50"/>
      <c r="CY587" s="50"/>
      <c r="CZ587" s="50"/>
      <c r="DA587" s="50"/>
      <c r="DB587" s="50"/>
      <c r="DC587" s="50"/>
      <c r="DD587" s="50"/>
      <c r="DE587" s="50"/>
      <c r="DF587" s="50"/>
    </row>
    <row r="588" spans="2:110" x14ac:dyDescent="0.2">
      <c r="B588" s="173"/>
      <c r="D588" s="173"/>
      <c r="T588" s="50"/>
      <c r="U588" s="50"/>
      <c r="V588" s="50"/>
      <c r="W588" s="50"/>
      <c r="X588" s="50"/>
      <c r="Y588" s="50"/>
      <c r="Z588" s="149"/>
      <c r="AA588" s="238"/>
      <c r="AB588" s="50"/>
      <c r="AC588" s="50"/>
      <c r="AD588" s="50"/>
      <c r="AE588" s="50"/>
      <c r="AF588" s="50"/>
      <c r="AG588" s="50"/>
      <c r="AH588" s="50"/>
      <c r="AI588" s="50"/>
      <c r="AJ588" s="50"/>
      <c r="AK588" s="50"/>
      <c r="AL588" s="50"/>
      <c r="AM588" s="50"/>
      <c r="AN588" s="50"/>
      <c r="AO588" s="50"/>
      <c r="AP588" s="50"/>
      <c r="AQ588" s="50"/>
      <c r="AR588" s="50"/>
      <c r="AS588" s="50"/>
      <c r="AT588" s="50"/>
      <c r="AU588" s="50"/>
      <c r="AV588" s="50"/>
      <c r="AW588" s="50"/>
      <c r="AX588" s="50"/>
      <c r="AY588" s="50"/>
      <c r="AZ588" s="50"/>
      <c r="BA588" s="50"/>
      <c r="BB588" s="50"/>
      <c r="BC588" s="50"/>
      <c r="BD588" s="50"/>
      <c r="BE588" s="50"/>
      <c r="BF588" s="50"/>
      <c r="BG588" s="50"/>
      <c r="BH588" s="50"/>
      <c r="BI588" s="50"/>
      <c r="BJ588" s="50"/>
      <c r="BK588" s="50"/>
      <c r="BL588" s="50"/>
      <c r="BM588" s="50"/>
      <c r="BN588" s="50"/>
      <c r="BO588" s="50"/>
      <c r="BP588" s="50"/>
      <c r="BQ588" s="50"/>
      <c r="BR588" s="50"/>
      <c r="BS588" s="50"/>
      <c r="BT588" s="50"/>
      <c r="BU588" s="50"/>
      <c r="BV588" s="50"/>
      <c r="BW588" s="50"/>
      <c r="BX588" s="50"/>
      <c r="BY588" s="50"/>
      <c r="BZ588" s="50"/>
      <c r="CA588" s="50"/>
      <c r="CB588" s="50"/>
      <c r="CC588" s="50"/>
      <c r="CD588" s="50"/>
      <c r="CE588" s="50"/>
      <c r="CF588" s="50"/>
      <c r="CG588" s="50"/>
      <c r="CH588" s="50"/>
      <c r="CI588" s="50"/>
      <c r="CJ588" s="50"/>
      <c r="CK588" s="50"/>
      <c r="CL588" s="50"/>
      <c r="CM588" s="50"/>
      <c r="CN588" s="50"/>
      <c r="CO588" s="50"/>
      <c r="CP588" s="50"/>
      <c r="CQ588" s="50"/>
      <c r="CR588" s="50"/>
      <c r="CS588" s="50"/>
      <c r="CT588" s="50"/>
      <c r="CU588" s="50"/>
      <c r="CV588" s="50"/>
      <c r="CW588" s="50"/>
      <c r="CX588" s="50"/>
      <c r="CY588" s="50"/>
      <c r="CZ588" s="50"/>
      <c r="DA588" s="50"/>
      <c r="DB588" s="50"/>
      <c r="DC588" s="50"/>
      <c r="DD588" s="50"/>
      <c r="DE588" s="50"/>
      <c r="DF588" s="50"/>
    </row>
    <row r="589" spans="2:110" x14ac:dyDescent="0.2">
      <c r="B589" s="173"/>
      <c r="D589" s="173"/>
      <c r="T589" s="50"/>
      <c r="U589" s="50"/>
      <c r="V589" s="50"/>
      <c r="W589" s="50"/>
      <c r="X589" s="50"/>
      <c r="Y589" s="50"/>
      <c r="Z589" s="149"/>
      <c r="AA589" s="238"/>
      <c r="AB589" s="50"/>
      <c r="AC589" s="50"/>
      <c r="AD589" s="50"/>
      <c r="AE589" s="50"/>
      <c r="AF589" s="50"/>
      <c r="AG589" s="50"/>
      <c r="AH589" s="50"/>
      <c r="AI589" s="50"/>
      <c r="AJ589" s="50"/>
      <c r="AK589" s="50"/>
      <c r="AL589" s="50"/>
      <c r="AM589" s="50"/>
      <c r="AN589" s="50"/>
      <c r="AO589" s="50"/>
      <c r="AP589" s="50"/>
      <c r="AQ589" s="50"/>
      <c r="AR589" s="50"/>
      <c r="AS589" s="50"/>
      <c r="AT589" s="50"/>
      <c r="AU589" s="50"/>
      <c r="AV589" s="50"/>
      <c r="AW589" s="50"/>
      <c r="AX589" s="50"/>
      <c r="AY589" s="50"/>
      <c r="AZ589" s="50"/>
      <c r="BA589" s="50"/>
      <c r="BB589" s="50"/>
      <c r="BC589" s="50"/>
      <c r="BD589" s="50"/>
      <c r="BE589" s="50"/>
      <c r="BF589" s="50"/>
      <c r="BG589" s="50"/>
      <c r="BH589" s="50"/>
      <c r="BI589" s="50"/>
      <c r="BJ589" s="50"/>
      <c r="BK589" s="50"/>
      <c r="BL589" s="50"/>
      <c r="BM589" s="50"/>
      <c r="BN589" s="50"/>
      <c r="BO589" s="50"/>
      <c r="BP589" s="50"/>
      <c r="BQ589" s="50"/>
      <c r="BR589" s="50"/>
      <c r="BS589" s="50"/>
      <c r="BT589" s="50"/>
      <c r="BU589" s="50"/>
      <c r="BV589" s="50"/>
      <c r="BW589" s="50"/>
      <c r="BX589" s="50"/>
      <c r="BY589" s="50"/>
      <c r="BZ589" s="50"/>
      <c r="CA589" s="50"/>
      <c r="CB589" s="50"/>
      <c r="CC589" s="50"/>
      <c r="CD589" s="50"/>
      <c r="CE589" s="50"/>
      <c r="CF589" s="50"/>
      <c r="CG589" s="50"/>
      <c r="CH589" s="50"/>
      <c r="CI589" s="50"/>
      <c r="CJ589" s="50"/>
      <c r="CK589" s="50"/>
      <c r="CL589" s="50"/>
      <c r="CM589" s="50"/>
      <c r="CN589" s="50"/>
      <c r="CO589" s="50"/>
      <c r="CP589" s="50"/>
      <c r="CQ589" s="50"/>
      <c r="CR589" s="50"/>
      <c r="CS589" s="50"/>
      <c r="CT589" s="50"/>
      <c r="CU589" s="50"/>
      <c r="CV589" s="50"/>
      <c r="CW589" s="50"/>
      <c r="CX589" s="50"/>
      <c r="CY589" s="50"/>
      <c r="CZ589" s="50"/>
      <c r="DA589" s="50"/>
      <c r="DB589" s="50"/>
      <c r="DC589" s="50"/>
      <c r="DD589" s="50"/>
      <c r="DE589" s="50"/>
      <c r="DF589" s="50"/>
    </row>
    <row r="590" spans="2:110" x14ac:dyDescent="0.2">
      <c r="B590" s="173"/>
      <c r="D590" s="173"/>
      <c r="T590" s="50"/>
      <c r="U590" s="50"/>
      <c r="V590" s="50"/>
      <c r="W590" s="50"/>
      <c r="X590" s="50"/>
      <c r="Y590" s="50"/>
      <c r="Z590" s="149"/>
      <c r="AA590" s="238"/>
      <c r="AB590" s="50"/>
      <c r="AC590" s="50"/>
      <c r="AD590" s="50"/>
      <c r="AE590" s="50"/>
      <c r="AF590" s="50"/>
      <c r="AG590" s="50"/>
      <c r="AH590" s="50"/>
      <c r="AI590" s="50"/>
      <c r="AJ590" s="50"/>
      <c r="AK590" s="50"/>
      <c r="AL590" s="50"/>
      <c r="AM590" s="50"/>
      <c r="AN590" s="50"/>
      <c r="AO590" s="50"/>
      <c r="AP590" s="50"/>
      <c r="AQ590" s="50"/>
      <c r="AR590" s="50"/>
      <c r="AS590" s="50"/>
      <c r="AT590" s="50"/>
      <c r="AU590" s="50"/>
      <c r="AV590" s="50"/>
      <c r="AW590" s="50"/>
      <c r="AX590" s="50"/>
      <c r="AY590" s="50"/>
      <c r="AZ590" s="50"/>
      <c r="BA590" s="50"/>
      <c r="BB590" s="50"/>
      <c r="BC590" s="50"/>
      <c r="BD590" s="50"/>
      <c r="BE590" s="50"/>
      <c r="BF590" s="50"/>
      <c r="BG590" s="50"/>
      <c r="BH590" s="50"/>
      <c r="BI590" s="50"/>
      <c r="BJ590" s="50"/>
      <c r="BK590" s="50"/>
      <c r="BL590" s="50"/>
      <c r="BM590" s="50"/>
      <c r="BN590" s="50"/>
      <c r="BO590" s="50"/>
      <c r="BP590" s="50"/>
      <c r="BQ590" s="50"/>
      <c r="BR590" s="50"/>
      <c r="BS590" s="50"/>
      <c r="BT590" s="50"/>
      <c r="BU590" s="50"/>
      <c r="BV590" s="50"/>
      <c r="BW590" s="50"/>
      <c r="BX590" s="50"/>
      <c r="BY590" s="50"/>
      <c r="BZ590" s="50"/>
      <c r="CA590" s="50"/>
      <c r="CB590" s="50"/>
      <c r="CC590" s="50"/>
      <c r="CD590" s="50"/>
      <c r="CE590" s="50"/>
      <c r="CF590" s="50"/>
      <c r="CG590" s="50"/>
      <c r="CH590" s="50"/>
      <c r="CI590" s="50"/>
      <c r="CJ590" s="50"/>
      <c r="CK590" s="50"/>
      <c r="CL590" s="50"/>
      <c r="CM590" s="50"/>
      <c r="CN590" s="50"/>
      <c r="CO590" s="50"/>
      <c r="CP590" s="50"/>
      <c r="CQ590" s="50"/>
      <c r="CR590" s="50"/>
      <c r="CS590" s="50"/>
      <c r="CT590" s="50"/>
      <c r="CU590" s="50"/>
      <c r="CV590" s="50"/>
      <c r="CW590" s="50"/>
      <c r="CX590" s="50"/>
      <c r="CY590" s="50"/>
      <c r="CZ590" s="50"/>
      <c r="DA590" s="50"/>
      <c r="DB590" s="50"/>
      <c r="DC590" s="50"/>
      <c r="DD590" s="50"/>
      <c r="DE590" s="50"/>
      <c r="DF590" s="50"/>
    </row>
    <row r="591" spans="2:110" x14ac:dyDescent="0.2">
      <c r="B591" s="173"/>
      <c r="D591" s="173"/>
      <c r="T591" s="50"/>
      <c r="U591" s="50"/>
      <c r="V591" s="50"/>
      <c r="W591" s="50"/>
      <c r="X591" s="50"/>
      <c r="Y591" s="50"/>
      <c r="Z591" s="149"/>
      <c r="AA591" s="238"/>
      <c r="AB591" s="50"/>
      <c r="AC591" s="50"/>
      <c r="AD591" s="50"/>
      <c r="AE591" s="50"/>
      <c r="AF591" s="50"/>
      <c r="AG591" s="50"/>
      <c r="AH591" s="50"/>
      <c r="AI591" s="50"/>
      <c r="AJ591" s="50"/>
      <c r="AK591" s="50"/>
      <c r="AL591" s="50"/>
      <c r="AM591" s="50"/>
      <c r="AN591" s="50"/>
      <c r="AO591" s="50"/>
      <c r="AP591" s="50"/>
      <c r="AQ591" s="50"/>
      <c r="AR591" s="50"/>
      <c r="AS591" s="50"/>
      <c r="AT591" s="50"/>
      <c r="AU591" s="50"/>
      <c r="AV591" s="50"/>
      <c r="AW591" s="50"/>
      <c r="AX591" s="50"/>
      <c r="AY591" s="50"/>
      <c r="AZ591" s="50"/>
      <c r="BA591" s="50"/>
      <c r="BB591" s="50"/>
      <c r="BC591" s="50"/>
      <c r="BD591" s="50"/>
      <c r="BE591" s="50"/>
      <c r="BF591" s="50"/>
      <c r="BG591" s="50"/>
      <c r="BH591" s="50"/>
      <c r="BI591" s="50"/>
      <c r="BJ591" s="50"/>
      <c r="BK591" s="50"/>
      <c r="BL591" s="50"/>
      <c r="BM591" s="50"/>
      <c r="BN591" s="50"/>
      <c r="BO591" s="50"/>
      <c r="BP591" s="50"/>
      <c r="BQ591" s="50"/>
      <c r="BR591" s="50"/>
      <c r="BS591" s="50"/>
      <c r="BT591" s="50"/>
      <c r="BU591" s="50"/>
      <c r="BV591" s="50"/>
      <c r="BW591" s="50"/>
      <c r="BX591" s="50"/>
      <c r="BY591" s="50"/>
      <c r="BZ591" s="50"/>
      <c r="CA591" s="50"/>
      <c r="CB591" s="50"/>
      <c r="CC591" s="50"/>
      <c r="CD591" s="50"/>
      <c r="CE591" s="50"/>
      <c r="CF591" s="50"/>
      <c r="CG591" s="50"/>
      <c r="CH591" s="50"/>
      <c r="CI591" s="50"/>
      <c r="CJ591" s="50"/>
      <c r="CK591" s="50"/>
      <c r="CL591" s="50"/>
      <c r="CM591" s="50"/>
      <c r="CN591" s="50"/>
      <c r="CO591" s="50"/>
      <c r="CP591" s="50"/>
      <c r="CQ591" s="50"/>
      <c r="CR591" s="50"/>
      <c r="CS591" s="50"/>
      <c r="CT591" s="50"/>
      <c r="CU591" s="50"/>
      <c r="CV591" s="50"/>
      <c r="CW591" s="50"/>
      <c r="CX591" s="50"/>
      <c r="CY591" s="50"/>
      <c r="CZ591" s="50"/>
      <c r="DA591" s="50"/>
      <c r="DB591" s="50"/>
      <c r="DC591" s="50"/>
      <c r="DD591" s="50"/>
      <c r="DE591" s="50"/>
      <c r="DF591" s="50"/>
    </row>
    <row r="592" spans="2:110" x14ac:dyDescent="0.2">
      <c r="B592" s="173"/>
      <c r="D592" s="173"/>
      <c r="T592" s="50"/>
      <c r="U592" s="50"/>
      <c r="V592" s="50"/>
      <c r="W592" s="50"/>
      <c r="X592" s="50"/>
      <c r="Y592" s="50"/>
      <c r="Z592" s="149"/>
      <c r="AA592" s="238"/>
      <c r="AB592" s="50"/>
      <c r="AC592" s="50"/>
      <c r="AD592" s="50"/>
      <c r="AE592" s="50"/>
      <c r="AF592" s="50"/>
      <c r="AG592" s="50"/>
      <c r="AH592" s="50"/>
      <c r="AI592" s="50"/>
      <c r="AJ592" s="50"/>
      <c r="AK592" s="50"/>
      <c r="AL592" s="50"/>
      <c r="AM592" s="50"/>
      <c r="AN592" s="50"/>
      <c r="AO592" s="50"/>
      <c r="AP592" s="50"/>
      <c r="AQ592" s="50"/>
      <c r="AR592" s="50"/>
      <c r="AS592" s="50"/>
      <c r="AT592" s="50"/>
      <c r="AU592" s="50"/>
      <c r="AV592" s="50"/>
      <c r="AW592" s="50"/>
      <c r="AX592" s="50"/>
      <c r="AY592" s="50"/>
      <c r="AZ592" s="50"/>
      <c r="BA592" s="50"/>
      <c r="BB592" s="50"/>
      <c r="BC592" s="50"/>
      <c r="BD592" s="50"/>
      <c r="BE592" s="50"/>
      <c r="BF592" s="50"/>
      <c r="BG592" s="50"/>
      <c r="BH592" s="50"/>
      <c r="BI592" s="50"/>
      <c r="BJ592" s="50"/>
      <c r="BK592" s="50"/>
      <c r="BL592" s="50"/>
      <c r="BM592" s="50"/>
      <c r="BN592" s="50"/>
      <c r="BO592" s="50"/>
      <c r="BP592" s="50"/>
      <c r="BQ592" s="50"/>
      <c r="BR592" s="50"/>
      <c r="BS592" s="50"/>
      <c r="BT592" s="50"/>
      <c r="BU592" s="50"/>
      <c r="BV592" s="50"/>
      <c r="BW592" s="50"/>
      <c r="BX592" s="50"/>
      <c r="BY592" s="50"/>
      <c r="BZ592" s="50"/>
      <c r="CA592" s="50"/>
      <c r="CB592" s="50"/>
      <c r="CC592" s="50"/>
      <c r="CD592" s="50"/>
      <c r="CE592" s="50"/>
      <c r="CF592" s="50"/>
      <c r="CG592" s="50"/>
      <c r="CH592" s="50"/>
      <c r="CI592" s="50"/>
      <c r="CJ592" s="50"/>
      <c r="CK592" s="50"/>
      <c r="CL592" s="50"/>
      <c r="CM592" s="50"/>
      <c r="CN592" s="50"/>
      <c r="CO592" s="50"/>
      <c r="CP592" s="50"/>
      <c r="CQ592" s="50"/>
      <c r="CR592" s="50"/>
      <c r="CS592" s="50"/>
      <c r="CT592" s="50"/>
      <c r="CU592" s="50"/>
      <c r="CV592" s="50"/>
      <c r="CW592" s="50"/>
      <c r="CX592" s="50"/>
      <c r="CY592" s="50"/>
      <c r="CZ592" s="50"/>
      <c r="DA592" s="50"/>
      <c r="DB592" s="50"/>
      <c r="DC592" s="50"/>
      <c r="DD592" s="50"/>
      <c r="DE592" s="50"/>
      <c r="DF592" s="50"/>
    </row>
    <row r="593" spans="2:110" x14ac:dyDescent="0.2">
      <c r="B593" s="173"/>
      <c r="D593" s="173"/>
      <c r="T593" s="50"/>
      <c r="U593" s="50"/>
      <c r="V593" s="50"/>
      <c r="W593" s="50"/>
      <c r="X593" s="50"/>
      <c r="Y593" s="50"/>
      <c r="Z593" s="149"/>
      <c r="AA593" s="238"/>
      <c r="AB593" s="50"/>
      <c r="AC593" s="50"/>
      <c r="AD593" s="50"/>
      <c r="AE593" s="50"/>
      <c r="AF593" s="50"/>
      <c r="AG593" s="50"/>
      <c r="AH593" s="50"/>
      <c r="AI593" s="50"/>
      <c r="AJ593" s="50"/>
      <c r="AK593" s="50"/>
      <c r="AL593" s="50"/>
      <c r="AM593" s="50"/>
      <c r="AN593" s="50"/>
      <c r="AO593" s="50"/>
      <c r="AP593" s="50"/>
      <c r="AQ593" s="50"/>
      <c r="AR593" s="50"/>
      <c r="AS593" s="50"/>
      <c r="AT593" s="50"/>
      <c r="AU593" s="50"/>
      <c r="AV593" s="50"/>
      <c r="AW593" s="50"/>
      <c r="AX593" s="50"/>
      <c r="AY593" s="50"/>
      <c r="AZ593" s="50"/>
      <c r="BA593" s="50"/>
      <c r="BB593" s="50"/>
      <c r="BC593" s="50"/>
      <c r="BD593" s="50"/>
      <c r="BE593" s="50"/>
      <c r="BF593" s="50"/>
      <c r="BG593" s="50"/>
      <c r="BH593" s="50"/>
      <c r="BI593" s="50"/>
      <c r="BJ593" s="50"/>
      <c r="BK593" s="50"/>
      <c r="BL593" s="50"/>
      <c r="BM593" s="50"/>
      <c r="BN593" s="50"/>
      <c r="BO593" s="50"/>
      <c r="BP593" s="50"/>
      <c r="BQ593" s="50"/>
      <c r="BR593" s="50"/>
      <c r="BS593" s="50"/>
      <c r="BT593" s="50"/>
      <c r="BU593" s="50"/>
      <c r="BV593" s="50"/>
      <c r="BW593" s="50"/>
      <c r="BX593" s="50"/>
      <c r="BY593" s="50"/>
      <c r="BZ593" s="50"/>
      <c r="CA593" s="50"/>
      <c r="CB593" s="50"/>
      <c r="CC593" s="50"/>
      <c r="CD593" s="50"/>
      <c r="CE593" s="50"/>
      <c r="CF593" s="50"/>
      <c r="CG593" s="50"/>
      <c r="CH593" s="50"/>
      <c r="CI593" s="50"/>
      <c r="CJ593" s="50"/>
      <c r="CK593" s="50"/>
      <c r="CL593" s="50"/>
      <c r="CM593" s="50"/>
      <c r="CN593" s="50"/>
      <c r="CO593" s="50"/>
      <c r="CP593" s="50"/>
      <c r="CQ593" s="50"/>
      <c r="CR593" s="50"/>
      <c r="CS593" s="50"/>
      <c r="CT593" s="50"/>
      <c r="CU593" s="50"/>
      <c r="CV593" s="50"/>
      <c r="CW593" s="50"/>
      <c r="CX593" s="50"/>
      <c r="CY593" s="50"/>
      <c r="CZ593" s="50"/>
      <c r="DA593" s="50"/>
      <c r="DB593" s="50"/>
      <c r="DC593" s="50"/>
      <c r="DD593" s="50"/>
      <c r="DE593" s="50"/>
      <c r="DF593" s="50"/>
    </row>
    <row r="594" spans="2:110" x14ac:dyDescent="0.2">
      <c r="B594" s="173"/>
      <c r="D594" s="173"/>
      <c r="T594" s="50"/>
      <c r="U594" s="50"/>
      <c r="V594" s="50"/>
      <c r="W594" s="50"/>
      <c r="X594" s="50"/>
      <c r="Y594" s="50"/>
      <c r="Z594" s="149"/>
      <c r="AA594" s="238"/>
      <c r="AB594" s="50"/>
      <c r="AC594" s="50"/>
      <c r="AD594" s="50"/>
      <c r="AE594" s="50"/>
      <c r="AF594" s="50"/>
      <c r="AG594" s="50"/>
      <c r="AH594" s="50"/>
      <c r="AI594" s="50"/>
      <c r="AJ594" s="50"/>
      <c r="AK594" s="50"/>
      <c r="AL594" s="50"/>
      <c r="AM594" s="50"/>
      <c r="AN594" s="50"/>
      <c r="AO594" s="50"/>
      <c r="AP594" s="50"/>
      <c r="AQ594" s="50"/>
      <c r="AR594" s="50"/>
      <c r="AS594" s="50"/>
      <c r="AT594" s="50"/>
      <c r="AU594" s="50"/>
      <c r="AV594" s="50"/>
      <c r="AW594" s="50"/>
      <c r="AX594" s="50"/>
      <c r="AY594" s="50"/>
      <c r="AZ594" s="50"/>
      <c r="BA594" s="50"/>
      <c r="BB594" s="50"/>
      <c r="BC594" s="50"/>
      <c r="BD594" s="50"/>
      <c r="BE594" s="50"/>
      <c r="BF594" s="50"/>
      <c r="BG594" s="50"/>
      <c r="BH594" s="50"/>
      <c r="BI594" s="50"/>
      <c r="BJ594" s="50"/>
      <c r="BK594" s="50"/>
      <c r="BL594" s="50"/>
      <c r="BM594" s="50"/>
      <c r="BN594" s="50"/>
      <c r="BO594" s="50"/>
      <c r="BP594" s="50"/>
      <c r="BQ594" s="50"/>
      <c r="BR594" s="50"/>
      <c r="BS594" s="50"/>
      <c r="BT594" s="50"/>
      <c r="BU594" s="50"/>
      <c r="BV594" s="50"/>
      <c r="BW594" s="50"/>
      <c r="BX594" s="50"/>
      <c r="BY594" s="50"/>
      <c r="BZ594" s="50"/>
      <c r="CA594" s="50"/>
      <c r="CB594" s="50"/>
      <c r="CC594" s="50"/>
      <c r="CD594" s="50"/>
      <c r="CE594" s="50"/>
      <c r="CF594" s="50"/>
      <c r="CG594" s="50"/>
      <c r="CH594" s="50"/>
      <c r="CI594" s="50"/>
      <c r="CJ594" s="50"/>
      <c r="CK594" s="50"/>
      <c r="CL594" s="50"/>
      <c r="CM594" s="50"/>
      <c r="CN594" s="50"/>
      <c r="CO594" s="50"/>
      <c r="CP594" s="50"/>
      <c r="CQ594" s="50"/>
      <c r="CR594" s="50"/>
      <c r="CS594" s="50"/>
      <c r="CT594" s="50"/>
      <c r="CU594" s="50"/>
      <c r="CV594" s="50"/>
      <c r="CW594" s="50"/>
      <c r="CX594" s="50"/>
      <c r="CY594" s="50"/>
      <c r="CZ594" s="50"/>
      <c r="DA594" s="50"/>
      <c r="DB594" s="50"/>
      <c r="DC594" s="50"/>
      <c r="DD594" s="50"/>
      <c r="DE594" s="50"/>
      <c r="DF594" s="50"/>
    </row>
    <row r="595" spans="2:110" x14ac:dyDescent="0.2">
      <c r="B595" s="173"/>
      <c r="D595" s="173"/>
      <c r="T595" s="50"/>
      <c r="U595" s="50"/>
      <c r="V595" s="50"/>
      <c r="W595" s="50"/>
      <c r="X595" s="50"/>
      <c r="Y595" s="50"/>
      <c r="Z595" s="149"/>
      <c r="AA595" s="238"/>
      <c r="AB595" s="50"/>
      <c r="AC595" s="50"/>
      <c r="AD595" s="50"/>
      <c r="AE595" s="50"/>
      <c r="AF595" s="50"/>
      <c r="AG595" s="50"/>
      <c r="AH595" s="50"/>
      <c r="AI595" s="50"/>
      <c r="AJ595" s="50"/>
      <c r="AK595" s="50"/>
      <c r="AL595" s="50"/>
      <c r="AM595" s="50"/>
      <c r="AN595" s="50"/>
      <c r="AO595" s="50"/>
      <c r="AP595" s="50"/>
      <c r="AQ595" s="50"/>
      <c r="AR595" s="50"/>
      <c r="AS595" s="50"/>
      <c r="AT595" s="50"/>
      <c r="AU595" s="50"/>
      <c r="AV595" s="50"/>
      <c r="AW595" s="50"/>
      <c r="AX595" s="50"/>
      <c r="AY595" s="50"/>
      <c r="AZ595" s="50"/>
      <c r="BA595" s="50"/>
      <c r="BB595" s="50"/>
      <c r="BC595" s="50"/>
      <c r="BD595" s="50"/>
      <c r="BE595" s="50"/>
      <c r="BF595" s="50"/>
      <c r="BG595" s="50"/>
      <c r="BH595" s="50"/>
      <c r="BI595" s="50"/>
      <c r="BJ595" s="50"/>
      <c r="BK595" s="50"/>
      <c r="BL595" s="50"/>
      <c r="BM595" s="50"/>
      <c r="BN595" s="50"/>
      <c r="BO595" s="50"/>
      <c r="BP595" s="50"/>
      <c r="BQ595" s="50"/>
      <c r="BR595" s="50"/>
      <c r="BS595" s="50"/>
      <c r="BT595" s="50"/>
      <c r="BU595" s="50"/>
      <c r="BV595" s="50"/>
      <c r="BW595" s="50"/>
      <c r="BX595" s="50"/>
      <c r="BY595" s="50"/>
      <c r="BZ595" s="50"/>
      <c r="CA595" s="50"/>
      <c r="CB595" s="50"/>
      <c r="CC595" s="50"/>
      <c r="CD595" s="50"/>
      <c r="CE595" s="50"/>
      <c r="CF595" s="50"/>
      <c r="CG595" s="50"/>
      <c r="CH595" s="50"/>
      <c r="CI595" s="50"/>
      <c r="CJ595" s="50"/>
      <c r="CK595" s="50"/>
      <c r="CL595" s="50"/>
      <c r="CM595" s="50"/>
      <c r="CN595" s="50"/>
      <c r="CO595" s="50"/>
      <c r="CP595" s="50"/>
      <c r="CQ595" s="50"/>
      <c r="CR595" s="50"/>
      <c r="CS595" s="50"/>
      <c r="CT595" s="50"/>
      <c r="CU595" s="50"/>
      <c r="CV595" s="50"/>
      <c r="CW595" s="50"/>
      <c r="CX595" s="50"/>
      <c r="CY595" s="50"/>
      <c r="CZ595" s="50"/>
      <c r="DA595" s="50"/>
      <c r="DB595" s="50"/>
      <c r="DC595" s="50"/>
      <c r="DD595" s="50"/>
      <c r="DE595" s="50"/>
      <c r="DF595" s="50"/>
    </row>
    <row r="596" spans="2:110" x14ac:dyDescent="0.2">
      <c r="B596" s="173"/>
      <c r="D596" s="173"/>
      <c r="T596" s="50"/>
      <c r="U596" s="50"/>
      <c r="V596" s="50"/>
      <c r="W596" s="50"/>
      <c r="X596" s="50"/>
      <c r="Y596" s="50"/>
      <c r="Z596" s="149"/>
      <c r="AA596" s="238"/>
      <c r="AB596" s="50"/>
      <c r="AC596" s="50"/>
      <c r="AD596" s="50"/>
      <c r="AE596" s="50"/>
      <c r="AF596" s="50"/>
      <c r="AG596" s="50"/>
      <c r="AH596" s="50"/>
      <c r="AI596" s="50"/>
      <c r="AJ596" s="50"/>
      <c r="AK596" s="50"/>
      <c r="AL596" s="50"/>
      <c r="AM596" s="50"/>
      <c r="AN596" s="50"/>
      <c r="AO596" s="50"/>
      <c r="AP596" s="50"/>
      <c r="AQ596" s="50"/>
      <c r="AR596" s="50"/>
      <c r="AS596" s="50"/>
      <c r="AT596" s="50"/>
      <c r="AU596" s="50"/>
      <c r="AV596" s="50"/>
      <c r="AW596" s="50"/>
      <c r="AX596" s="50"/>
      <c r="AY596" s="50"/>
      <c r="AZ596" s="50"/>
      <c r="BA596" s="50"/>
      <c r="BB596" s="50"/>
      <c r="BC596" s="50"/>
      <c r="BD596" s="50"/>
      <c r="BE596" s="50"/>
      <c r="BF596" s="50"/>
      <c r="BG596" s="50"/>
      <c r="BH596" s="50"/>
      <c r="BI596" s="50"/>
      <c r="BJ596" s="50"/>
      <c r="BK596" s="50"/>
      <c r="BL596" s="50"/>
      <c r="BM596" s="50"/>
      <c r="BN596" s="50"/>
      <c r="BO596" s="50"/>
      <c r="BP596" s="50"/>
      <c r="BQ596" s="50"/>
      <c r="BR596" s="50"/>
      <c r="BS596" s="50"/>
      <c r="BT596" s="50"/>
      <c r="BU596" s="50"/>
      <c r="BV596" s="50"/>
      <c r="BW596" s="50"/>
      <c r="BX596" s="50"/>
      <c r="BY596" s="50"/>
      <c r="BZ596" s="50"/>
      <c r="CA596" s="50"/>
      <c r="CB596" s="50"/>
      <c r="CC596" s="50"/>
      <c r="CD596" s="50"/>
      <c r="CE596" s="50"/>
      <c r="CF596" s="50"/>
      <c r="CG596" s="50"/>
      <c r="CH596" s="50"/>
      <c r="CI596" s="50"/>
      <c r="CJ596" s="50"/>
      <c r="CK596" s="50"/>
      <c r="CL596" s="50"/>
      <c r="CM596" s="50"/>
      <c r="CN596" s="50"/>
      <c r="CO596" s="50"/>
      <c r="CP596" s="50"/>
      <c r="CQ596" s="50"/>
      <c r="CR596" s="50"/>
      <c r="CS596" s="50"/>
      <c r="CT596" s="50"/>
      <c r="CU596" s="50"/>
      <c r="CV596" s="50"/>
      <c r="CW596" s="50"/>
      <c r="CX596" s="50"/>
      <c r="CY596" s="50"/>
      <c r="CZ596" s="50"/>
      <c r="DA596" s="50"/>
      <c r="DB596" s="50"/>
      <c r="DC596" s="50"/>
      <c r="DD596" s="50"/>
      <c r="DE596" s="50"/>
      <c r="DF596" s="50"/>
    </row>
    <row r="597" spans="2:110" x14ac:dyDescent="0.2">
      <c r="B597" s="173"/>
      <c r="D597" s="173"/>
      <c r="T597" s="50"/>
      <c r="U597" s="50"/>
      <c r="V597" s="50"/>
      <c r="W597" s="50"/>
      <c r="X597" s="50"/>
      <c r="Y597" s="50"/>
      <c r="Z597" s="149"/>
      <c r="AA597" s="238"/>
      <c r="AB597" s="50"/>
      <c r="AC597" s="50"/>
      <c r="AD597" s="50"/>
      <c r="AE597" s="50"/>
      <c r="AF597" s="50"/>
      <c r="AG597" s="50"/>
      <c r="AH597" s="50"/>
      <c r="AI597" s="50"/>
      <c r="AJ597" s="50"/>
      <c r="AK597" s="50"/>
      <c r="AL597" s="50"/>
      <c r="AM597" s="50"/>
      <c r="AN597" s="50"/>
      <c r="AO597" s="50"/>
      <c r="AP597" s="50"/>
      <c r="AQ597" s="50"/>
      <c r="AR597" s="50"/>
      <c r="AS597" s="50"/>
      <c r="AT597" s="50"/>
      <c r="AU597" s="50"/>
      <c r="AV597" s="50"/>
      <c r="AW597" s="50"/>
      <c r="AX597" s="50"/>
      <c r="AY597" s="50"/>
      <c r="AZ597" s="50"/>
      <c r="BA597" s="50"/>
      <c r="BB597" s="50"/>
      <c r="BC597" s="50"/>
      <c r="BD597" s="50"/>
      <c r="BE597" s="50"/>
      <c r="BF597" s="50"/>
      <c r="BG597" s="50"/>
      <c r="BH597" s="50"/>
      <c r="BI597" s="50"/>
      <c r="BJ597" s="50"/>
      <c r="BK597" s="50"/>
      <c r="BL597" s="50"/>
      <c r="BM597" s="50"/>
      <c r="BN597" s="50"/>
      <c r="BO597" s="50"/>
      <c r="BP597" s="50"/>
      <c r="BQ597" s="50"/>
      <c r="BR597" s="50"/>
      <c r="BS597" s="50"/>
      <c r="BT597" s="50"/>
      <c r="BU597" s="50"/>
      <c r="BV597" s="50"/>
      <c r="BW597" s="50"/>
      <c r="BX597" s="50"/>
      <c r="BY597" s="50"/>
      <c r="BZ597" s="50"/>
      <c r="CA597" s="50"/>
      <c r="CB597" s="50"/>
      <c r="CC597" s="50"/>
      <c r="CD597" s="50"/>
      <c r="CE597" s="50"/>
      <c r="CF597" s="50"/>
      <c r="CG597" s="50"/>
      <c r="CH597" s="50"/>
      <c r="CI597" s="50"/>
      <c r="CJ597" s="50"/>
      <c r="CK597" s="50"/>
      <c r="CL597" s="50"/>
      <c r="CM597" s="50"/>
      <c r="CN597" s="50"/>
      <c r="CO597" s="50"/>
      <c r="CP597" s="50"/>
      <c r="CQ597" s="50"/>
      <c r="CR597" s="50"/>
      <c r="CS597" s="50"/>
      <c r="CT597" s="50"/>
      <c r="CU597" s="50"/>
      <c r="CV597" s="50"/>
      <c r="CW597" s="50"/>
      <c r="CX597" s="50"/>
      <c r="CY597" s="50"/>
      <c r="CZ597" s="50"/>
      <c r="DA597" s="50"/>
      <c r="DB597" s="50"/>
      <c r="DC597" s="50"/>
      <c r="DD597" s="50"/>
      <c r="DE597" s="50"/>
      <c r="DF597" s="50"/>
    </row>
    <row r="598" spans="2:110" x14ac:dyDescent="0.2">
      <c r="B598" s="173"/>
      <c r="D598" s="173"/>
      <c r="T598" s="50"/>
      <c r="U598" s="50"/>
      <c r="V598" s="50"/>
      <c r="W598" s="50"/>
      <c r="X598" s="50"/>
      <c r="Y598" s="50"/>
      <c r="Z598" s="149"/>
      <c r="AA598" s="238"/>
      <c r="AB598" s="50"/>
      <c r="AC598" s="50"/>
      <c r="AD598" s="50"/>
      <c r="AE598" s="50"/>
      <c r="AF598" s="50"/>
      <c r="AG598" s="50"/>
      <c r="AH598" s="50"/>
      <c r="AI598" s="50"/>
      <c r="AJ598" s="50"/>
      <c r="AK598" s="50"/>
      <c r="AL598" s="50"/>
      <c r="AM598" s="50"/>
      <c r="AN598" s="50"/>
      <c r="AO598" s="50"/>
      <c r="AP598" s="50"/>
      <c r="AQ598" s="50"/>
      <c r="AR598" s="50"/>
      <c r="AS598" s="50"/>
      <c r="AT598" s="50"/>
      <c r="AU598" s="50"/>
      <c r="AV598" s="50"/>
      <c r="AW598" s="50"/>
      <c r="AX598" s="50"/>
      <c r="AY598" s="50"/>
      <c r="AZ598" s="50"/>
      <c r="BA598" s="50"/>
      <c r="BB598" s="50"/>
      <c r="BC598" s="50"/>
      <c r="BD598" s="50"/>
      <c r="BE598" s="50"/>
      <c r="BF598" s="50"/>
      <c r="BG598" s="50"/>
      <c r="BH598" s="50"/>
      <c r="BI598" s="50"/>
      <c r="BJ598" s="50"/>
      <c r="BK598" s="50"/>
      <c r="BL598" s="50"/>
      <c r="BM598" s="50"/>
      <c r="BN598" s="50"/>
      <c r="BO598" s="50"/>
      <c r="BP598" s="50"/>
      <c r="BQ598" s="50"/>
      <c r="BR598" s="50"/>
      <c r="BS598" s="50"/>
      <c r="BT598" s="50"/>
      <c r="BU598" s="50"/>
      <c r="BV598" s="50"/>
      <c r="BW598" s="50"/>
      <c r="BX598" s="50"/>
      <c r="BY598" s="50"/>
      <c r="BZ598" s="50"/>
      <c r="CA598" s="50"/>
      <c r="CB598" s="50"/>
      <c r="CC598" s="50"/>
      <c r="CD598" s="50"/>
      <c r="CE598" s="50"/>
      <c r="CF598" s="50"/>
      <c r="CG598" s="50"/>
      <c r="CH598" s="50"/>
      <c r="CI598" s="50"/>
      <c r="CJ598" s="50"/>
      <c r="CK598" s="50"/>
      <c r="CL598" s="50"/>
      <c r="CM598" s="50"/>
      <c r="CN598" s="50"/>
      <c r="CO598" s="50"/>
      <c r="CP598" s="50"/>
      <c r="CQ598" s="50"/>
      <c r="CR598" s="50"/>
      <c r="CS598" s="50"/>
      <c r="CT598" s="50"/>
      <c r="CU598" s="50"/>
      <c r="CV598" s="50"/>
      <c r="CW598" s="50"/>
      <c r="CX598" s="50"/>
      <c r="CY598" s="50"/>
      <c r="CZ598" s="50"/>
      <c r="DA598" s="50"/>
      <c r="DB598" s="50"/>
      <c r="DC598" s="50"/>
      <c r="DD598" s="50"/>
      <c r="DE598" s="50"/>
      <c r="DF598" s="50"/>
    </row>
    <row r="599" spans="2:110" x14ac:dyDescent="0.2">
      <c r="B599" s="173"/>
      <c r="D599" s="173"/>
      <c r="T599" s="50"/>
      <c r="U599" s="50"/>
      <c r="V599" s="50"/>
      <c r="W599" s="50"/>
      <c r="X599" s="50"/>
      <c r="Y599" s="50"/>
      <c r="Z599" s="149"/>
      <c r="AA599" s="238"/>
      <c r="AB599" s="50"/>
      <c r="AC599" s="50"/>
      <c r="AD599" s="50"/>
      <c r="AE599" s="50"/>
      <c r="AF599" s="50"/>
      <c r="AG599" s="50"/>
      <c r="AH599" s="50"/>
      <c r="AI599" s="50"/>
      <c r="AJ599" s="50"/>
      <c r="AK599" s="50"/>
      <c r="AL599" s="50"/>
      <c r="AM599" s="50"/>
      <c r="AN599" s="50"/>
      <c r="AO599" s="50"/>
      <c r="AP599" s="50"/>
      <c r="AQ599" s="50"/>
      <c r="AR599" s="50"/>
      <c r="AS599" s="50"/>
      <c r="AT599" s="50"/>
      <c r="AU599" s="50"/>
      <c r="AV599" s="50"/>
      <c r="AW599" s="50"/>
      <c r="AX599" s="50"/>
      <c r="AY599" s="50"/>
      <c r="AZ599" s="50"/>
      <c r="BA599" s="50"/>
      <c r="BB599" s="50"/>
      <c r="BC599" s="50"/>
      <c r="BD599" s="50"/>
      <c r="BE599" s="50"/>
      <c r="BF599" s="50"/>
      <c r="BG599" s="50"/>
      <c r="BH599" s="50"/>
      <c r="BI599" s="50"/>
      <c r="BJ599" s="50"/>
      <c r="BK599" s="50"/>
      <c r="BL599" s="50"/>
      <c r="BM599" s="50"/>
      <c r="BN599" s="50"/>
      <c r="BO599" s="50"/>
      <c r="BP599" s="50"/>
      <c r="BQ599" s="50"/>
      <c r="BR599" s="50"/>
      <c r="BS599" s="50"/>
      <c r="BT599" s="50"/>
      <c r="BU599" s="50"/>
      <c r="BV599" s="50"/>
      <c r="BW599" s="50"/>
      <c r="BX599" s="50"/>
      <c r="BY599" s="50"/>
      <c r="BZ599" s="50"/>
      <c r="CA599" s="50"/>
      <c r="CB599" s="50"/>
      <c r="CC599" s="50"/>
      <c r="CD599" s="50"/>
      <c r="CE599" s="50"/>
      <c r="CF599" s="50"/>
      <c r="CG599" s="50"/>
      <c r="CH599" s="50"/>
      <c r="CI599" s="50"/>
      <c r="CJ599" s="50"/>
      <c r="CK599" s="50"/>
      <c r="CL599" s="50"/>
      <c r="CM599" s="50"/>
      <c r="CN599" s="50"/>
      <c r="CO599" s="50"/>
      <c r="CP599" s="50"/>
      <c r="CQ599" s="50"/>
      <c r="CR599" s="50"/>
      <c r="CS599" s="50"/>
      <c r="CT599" s="50"/>
      <c r="CU599" s="50"/>
      <c r="CV599" s="50"/>
      <c r="CW599" s="50"/>
      <c r="CX599" s="50"/>
      <c r="CY599" s="50"/>
      <c r="CZ599" s="50"/>
      <c r="DA599" s="50"/>
      <c r="DB599" s="50"/>
      <c r="DC599" s="50"/>
      <c r="DD599" s="50"/>
      <c r="DE599" s="50"/>
      <c r="DF599" s="50"/>
    </row>
    <row r="600" spans="2:110" x14ac:dyDescent="0.2">
      <c r="B600" s="173"/>
      <c r="D600" s="173"/>
      <c r="T600" s="50"/>
      <c r="U600" s="50"/>
      <c r="V600" s="50"/>
      <c r="W600" s="50"/>
      <c r="X600" s="50"/>
      <c r="Y600" s="50"/>
      <c r="Z600" s="149"/>
      <c r="AA600" s="238"/>
      <c r="AB600" s="50"/>
      <c r="AC600" s="50"/>
      <c r="AD600" s="50"/>
      <c r="AE600" s="50"/>
      <c r="AF600" s="50"/>
      <c r="AG600" s="50"/>
      <c r="AH600" s="50"/>
      <c r="AI600" s="50"/>
      <c r="AJ600" s="50"/>
      <c r="AK600" s="50"/>
      <c r="AL600" s="50"/>
      <c r="AM600" s="50"/>
      <c r="AN600" s="50"/>
      <c r="AO600" s="50"/>
      <c r="AP600" s="50"/>
      <c r="AQ600" s="50"/>
      <c r="AR600" s="50"/>
      <c r="AS600" s="50"/>
      <c r="AT600" s="50"/>
      <c r="AU600" s="50"/>
      <c r="AV600" s="50"/>
      <c r="AW600" s="50"/>
      <c r="AX600" s="50"/>
      <c r="AY600" s="50"/>
      <c r="AZ600" s="50"/>
      <c r="BA600" s="50"/>
      <c r="BB600" s="50"/>
      <c r="BC600" s="50"/>
      <c r="BD600" s="50"/>
      <c r="BE600" s="50"/>
      <c r="BF600" s="50"/>
      <c r="BG600" s="50"/>
      <c r="BH600" s="50"/>
      <c r="BI600" s="50"/>
      <c r="BJ600" s="50"/>
      <c r="BK600" s="50"/>
      <c r="BL600" s="50"/>
      <c r="BM600" s="50"/>
      <c r="BN600" s="50"/>
      <c r="BO600" s="50"/>
      <c r="BP600" s="50"/>
      <c r="BQ600" s="50"/>
      <c r="BR600" s="50"/>
      <c r="BS600" s="50"/>
      <c r="BT600" s="50"/>
      <c r="BU600" s="50"/>
      <c r="BV600" s="50"/>
      <c r="BW600" s="50"/>
      <c r="BX600" s="50"/>
      <c r="BY600" s="50"/>
      <c r="BZ600" s="50"/>
      <c r="CA600" s="50"/>
      <c r="CB600" s="50"/>
      <c r="CC600" s="50"/>
      <c r="CD600" s="50"/>
      <c r="CE600" s="50"/>
      <c r="CF600" s="50"/>
      <c r="CG600" s="50"/>
      <c r="CH600" s="50"/>
      <c r="CI600" s="50"/>
      <c r="CJ600" s="50"/>
      <c r="CK600" s="50"/>
      <c r="CL600" s="50"/>
      <c r="CM600" s="50"/>
      <c r="CN600" s="50"/>
      <c r="CO600" s="50"/>
      <c r="CP600" s="50"/>
      <c r="CQ600" s="50"/>
      <c r="CR600" s="50"/>
      <c r="CS600" s="50"/>
      <c r="CT600" s="50"/>
      <c r="CU600" s="50"/>
      <c r="CV600" s="50"/>
      <c r="CW600" s="50"/>
      <c r="CX600" s="50"/>
      <c r="CY600" s="50"/>
      <c r="CZ600" s="50"/>
      <c r="DA600" s="50"/>
      <c r="DB600" s="50"/>
      <c r="DC600" s="50"/>
      <c r="DD600" s="50"/>
      <c r="DE600" s="50"/>
      <c r="DF600" s="50"/>
    </row>
    <row r="601" spans="2:110" x14ac:dyDescent="0.2">
      <c r="B601" s="173"/>
      <c r="D601" s="173"/>
      <c r="T601" s="50"/>
      <c r="U601" s="50"/>
      <c r="V601" s="50"/>
      <c r="W601" s="50"/>
      <c r="X601" s="50"/>
      <c r="Y601" s="50"/>
      <c r="Z601" s="149"/>
      <c r="AA601" s="238"/>
      <c r="AB601" s="50"/>
      <c r="AC601" s="50"/>
      <c r="AD601" s="50"/>
      <c r="AE601" s="50"/>
      <c r="AF601" s="50"/>
      <c r="AG601" s="50"/>
      <c r="AH601" s="50"/>
      <c r="AI601" s="50"/>
      <c r="AJ601" s="50"/>
      <c r="AK601" s="50"/>
      <c r="AL601" s="50"/>
      <c r="AM601" s="50"/>
      <c r="AN601" s="50"/>
      <c r="AO601" s="50"/>
      <c r="AP601" s="50"/>
      <c r="AQ601" s="50"/>
      <c r="AR601" s="50"/>
      <c r="AS601" s="50"/>
      <c r="AT601" s="50"/>
      <c r="AU601" s="50"/>
      <c r="AV601" s="50"/>
      <c r="AW601" s="50"/>
      <c r="AX601" s="50"/>
      <c r="AY601" s="50"/>
      <c r="AZ601" s="50"/>
      <c r="BA601" s="50"/>
      <c r="BB601" s="50"/>
      <c r="BC601" s="50"/>
      <c r="BD601" s="50"/>
      <c r="BE601" s="50"/>
      <c r="BF601" s="50"/>
      <c r="BG601" s="50"/>
      <c r="BH601" s="50"/>
      <c r="BI601" s="50"/>
      <c r="BJ601" s="50"/>
      <c r="BK601" s="50"/>
      <c r="BL601" s="50"/>
      <c r="BM601" s="50"/>
      <c r="BN601" s="50"/>
      <c r="BO601" s="50"/>
      <c r="BP601" s="50"/>
      <c r="BQ601" s="50"/>
      <c r="BR601" s="50"/>
      <c r="BS601" s="50"/>
      <c r="BT601" s="50"/>
      <c r="BU601" s="50"/>
      <c r="BV601" s="50"/>
      <c r="BW601" s="50"/>
      <c r="BX601" s="50"/>
      <c r="BY601" s="50"/>
      <c r="BZ601" s="50"/>
      <c r="CA601" s="50"/>
      <c r="CB601" s="50"/>
      <c r="CC601" s="50"/>
      <c r="CD601" s="50"/>
      <c r="CE601" s="50"/>
      <c r="CF601" s="50"/>
      <c r="CG601" s="50"/>
      <c r="CH601" s="50"/>
      <c r="CI601" s="50"/>
      <c r="CJ601" s="50"/>
      <c r="CK601" s="50"/>
      <c r="CL601" s="50"/>
      <c r="CM601" s="50"/>
      <c r="CN601" s="50"/>
      <c r="CO601" s="50"/>
      <c r="CP601" s="50"/>
      <c r="CQ601" s="50"/>
      <c r="CR601" s="50"/>
      <c r="CS601" s="50"/>
      <c r="CT601" s="50"/>
      <c r="CU601" s="50"/>
      <c r="CV601" s="50"/>
      <c r="CW601" s="50"/>
      <c r="CX601" s="50"/>
      <c r="CY601" s="50"/>
      <c r="CZ601" s="50"/>
      <c r="DA601" s="50"/>
      <c r="DB601" s="50"/>
      <c r="DC601" s="50"/>
      <c r="DD601" s="50"/>
      <c r="DE601" s="50"/>
      <c r="DF601" s="50"/>
    </row>
    <row r="602" spans="2:110" x14ac:dyDescent="0.2">
      <c r="B602" s="173"/>
      <c r="D602" s="173"/>
      <c r="T602" s="50"/>
      <c r="U602" s="50"/>
      <c r="V602" s="50"/>
      <c r="W602" s="50"/>
      <c r="X602" s="50"/>
      <c r="Y602" s="50"/>
      <c r="Z602" s="149"/>
      <c r="AA602" s="238"/>
      <c r="AB602" s="50"/>
      <c r="AC602" s="50"/>
      <c r="AD602" s="50"/>
      <c r="AE602" s="50"/>
      <c r="AF602" s="50"/>
      <c r="AG602" s="50"/>
      <c r="AH602" s="50"/>
      <c r="AI602" s="50"/>
      <c r="AJ602" s="50"/>
      <c r="AK602" s="50"/>
      <c r="AL602" s="50"/>
      <c r="AM602" s="50"/>
      <c r="AN602" s="50"/>
      <c r="AO602" s="50"/>
      <c r="AP602" s="50"/>
      <c r="AQ602" s="50"/>
      <c r="AR602" s="50"/>
      <c r="AS602" s="50"/>
      <c r="AT602" s="50"/>
      <c r="AU602" s="50"/>
      <c r="AV602" s="50"/>
      <c r="AW602" s="50"/>
      <c r="AX602" s="50"/>
      <c r="AY602" s="50"/>
      <c r="AZ602" s="50"/>
      <c r="BA602" s="50"/>
      <c r="BB602" s="50"/>
      <c r="BC602" s="50"/>
      <c r="BD602" s="50"/>
      <c r="BE602" s="50"/>
      <c r="BF602" s="50"/>
      <c r="BG602" s="50"/>
      <c r="BH602" s="50"/>
      <c r="BI602" s="50"/>
      <c r="BJ602" s="50"/>
      <c r="BK602" s="50"/>
      <c r="BL602" s="50"/>
      <c r="BM602" s="50"/>
      <c r="BN602" s="50"/>
      <c r="BO602" s="50"/>
      <c r="BP602" s="50"/>
      <c r="BQ602" s="50"/>
      <c r="BR602" s="50"/>
      <c r="BS602" s="50"/>
      <c r="BT602" s="50"/>
      <c r="BU602" s="50"/>
      <c r="BV602" s="50"/>
      <c r="BW602" s="50"/>
      <c r="BX602" s="50"/>
      <c r="BY602" s="50"/>
      <c r="BZ602" s="50"/>
      <c r="CA602" s="50"/>
      <c r="CB602" s="50"/>
      <c r="CC602" s="50"/>
      <c r="CD602" s="50"/>
      <c r="CE602" s="50"/>
      <c r="CF602" s="50"/>
      <c r="CG602" s="50"/>
      <c r="CH602" s="50"/>
      <c r="CI602" s="50"/>
      <c r="CJ602" s="50"/>
      <c r="CK602" s="50"/>
      <c r="CL602" s="50"/>
      <c r="CM602" s="50"/>
      <c r="CN602" s="50"/>
      <c r="CO602" s="50"/>
      <c r="CP602" s="50"/>
      <c r="CQ602" s="50"/>
      <c r="CR602" s="50"/>
      <c r="CS602" s="50"/>
      <c r="CT602" s="50"/>
      <c r="CU602" s="50"/>
      <c r="CV602" s="50"/>
      <c r="CW602" s="50"/>
      <c r="CX602" s="50"/>
      <c r="CY602" s="50"/>
      <c r="CZ602" s="50"/>
      <c r="DA602" s="50"/>
      <c r="DB602" s="50"/>
      <c r="DC602" s="50"/>
      <c r="DD602" s="50"/>
      <c r="DE602" s="50"/>
      <c r="DF602" s="50"/>
    </row>
    <row r="603" spans="2:110" x14ac:dyDescent="0.2">
      <c r="B603" s="173"/>
      <c r="D603" s="173"/>
      <c r="T603" s="50"/>
      <c r="U603" s="50"/>
      <c r="V603" s="50"/>
      <c r="W603" s="50"/>
      <c r="X603" s="50"/>
      <c r="Y603" s="50"/>
      <c r="Z603" s="149"/>
      <c r="AA603" s="238"/>
      <c r="AB603" s="50"/>
      <c r="AC603" s="50"/>
      <c r="AD603" s="50"/>
      <c r="AE603" s="50"/>
      <c r="AF603" s="50"/>
      <c r="AG603" s="50"/>
      <c r="AH603" s="50"/>
      <c r="AI603" s="50"/>
      <c r="AJ603" s="50"/>
      <c r="AK603" s="50"/>
      <c r="AL603" s="50"/>
      <c r="AM603" s="50"/>
      <c r="AN603" s="50"/>
      <c r="AO603" s="50"/>
      <c r="AP603" s="50"/>
      <c r="AQ603" s="50"/>
      <c r="AR603" s="50"/>
      <c r="AS603" s="50"/>
      <c r="AT603" s="50"/>
      <c r="AU603" s="50"/>
      <c r="AV603" s="50"/>
      <c r="AW603" s="50"/>
      <c r="AX603" s="50"/>
      <c r="AY603" s="50"/>
      <c r="AZ603" s="50"/>
      <c r="BA603" s="50"/>
      <c r="BB603" s="50"/>
      <c r="BC603" s="50"/>
      <c r="BD603" s="50"/>
      <c r="BE603" s="50"/>
      <c r="BF603" s="50"/>
      <c r="BG603" s="50"/>
      <c r="BH603" s="50"/>
      <c r="BI603" s="50"/>
      <c r="BJ603" s="50"/>
      <c r="BK603" s="50"/>
      <c r="BL603" s="50"/>
      <c r="BM603" s="50"/>
      <c r="BN603" s="50"/>
      <c r="BO603" s="50"/>
      <c r="BP603" s="50"/>
      <c r="BQ603" s="50"/>
      <c r="BR603" s="50"/>
      <c r="BS603" s="50"/>
      <c r="BT603" s="50"/>
      <c r="BU603" s="50"/>
      <c r="BV603" s="50"/>
      <c r="BW603" s="50"/>
      <c r="BX603" s="50"/>
      <c r="BY603" s="50"/>
      <c r="BZ603" s="50"/>
      <c r="CA603" s="50"/>
      <c r="CB603" s="50"/>
      <c r="CC603" s="50"/>
      <c r="CD603" s="50"/>
      <c r="CE603" s="50"/>
      <c r="CF603" s="50"/>
      <c r="CG603" s="50"/>
      <c r="CH603" s="50"/>
      <c r="CI603" s="50"/>
      <c r="CJ603" s="50"/>
      <c r="CK603" s="50"/>
      <c r="CL603" s="50"/>
      <c r="CM603" s="50"/>
      <c r="CN603" s="50"/>
      <c r="CO603" s="50"/>
      <c r="CP603" s="50"/>
      <c r="CQ603" s="50"/>
      <c r="CR603" s="50"/>
      <c r="CS603" s="50"/>
      <c r="CT603" s="50"/>
      <c r="CU603" s="50"/>
      <c r="CV603" s="50"/>
      <c r="CW603" s="50"/>
      <c r="CX603" s="50"/>
      <c r="CY603" s="50"/>
      <c r="CZ603" s="50"/>
      <c r="DA603" s="50"/>
      <c r="DB603" s="50"/>
      <c r="DC603" s="50"/>
      <c r="DD603" s="50"/>
      <c r="DE603" s="50"/>
      <c r="DF603" s="50"/>
    </row>
    <row r="604" spans="2:110" x14ac:dyDescent="0.2">
      <c r="B604" s="173"/>
      <c r="D604" s="173"/>
      <c r="T604" s="50"/>
      <c r="U604" s="50"/>
      <c r="V604" s="50"/>
      <c r="W604" s="50"/>
      <c r="X604" s="50"/>
      <c r="Y604" s="50"/>
      <c r="Z604" s="149"/>
      <c r="AA604" s="238"/>
      <c r="AB604" s="50"/>
      <c r="AC604" s="50"/>
      <c r="AD604" s="50"/>
      <c r="AE604" s="50"/>
      <c r="AF604" s="50"/>
      <c r="AG604" s="50"/>
      <c r="AH604" s="50"/>
      <c r="AI604" s="50"/>
      <c r="AJ604" s="50"/>
      <c r="AK604" s="50"/>
      <c r="AL604" s="50"/>
      <c r="AM604" s="50"/>
      <c r="AN604" s="50"/>
      <c r="AO604" s="50"/>
      <c r="AP604" s="50"/>
      <c r="AQ604" s="50"/>
      <c r="AR604" s="50"/>
      <c r="AS604" s="50"/>
      <c r="AT604" s="50"/>
      <c r="AU604" s="50"/>
      <c r="AV604" s="50"/>
      <c r="AW604" s="50"/>
      <c r="AX604" s="50"/>
      <c r="AY604" s="50"/>
      <c r="AZ604" s="50"/>
      <c r="BA604" s="50"/>
      <c r="BB604" s="50"/>
      <c r="BC604" s="50"/>
      <c r="BD604" s="50"/>
      <c r="BE604" s="50"/>
      <c r="BF604" s="50"/>
      <c r="BG604" s="50"/>
      <c r="BH604" s="50"/>
      <c r="BI604" s="50"/>
      <c r="BJ604" s="50"/>
      <c r="BK604" s="50"/>
      <c r="BL604" s="50"/>
      <c r="BM604" s="50"/>
      <c r="BN604" s="50"/>
      <c r="BO604" s="50"/>
      <c r="BP604" s="50"/>
      <c r="BQ604" s="50"/>
      <c r="BR604" s="50"/>
      <c r="BS604" s="50"/>
      <c r="BT604" s="50"/>
      <c r="BU604" s="50"/>
      <c r="BV604" s="50"/>
      <c r="BW604" s="50"/>
      <c r="BX604" s="50"/>
      <c r="BY604" s="50"/>
      <c r="BZ604" s="50"/>
      <c r="CA604" s="50"/>
      <c r="CB604" s="50"/>
      <c r="CC604" s="50"/>
      <c r="CD604" s="50"/>
      <c r="CE604" s="50"/>
      <c r="CF604" s="50"/>
      <c r="CG604" s="50"/>
      <c r="CH604" s="50"/>
      <c r="CI604" s="50"/>
      <c r="CJ604" s="50"/>
      <c r="CK604" s="50"/>
      <c r="CL604" s="50"/>
      <c r="CM604" s="50"/>
      <c r="CN604" s="50"/>
      <c r="CO604" s="50"/>
      <c r="CP604" s="50"/>
      <c r="CQ604" s="50"/>
      <c r="CR604" s="50"/>
      <c r="CS604" s="50"/>
      <c r="CT604" s="50"/>
      <c r="CU604" s="50"/>
      <c r="CV604" s="50"/>
      <c r="CW604" s="50"/>
      <c r="CX604" s="50"/>
      <c r="CY604" s="50"/>
      <c r="CZ604" s="50"/>
      <c r="DA604" s="50"/>
      <c r="DB604" s="50"/>
      <c r="DC604" s="50"/>
      <c r="DD604" s="50"/>
      <c r="DE604" s="50"/>
      <c r="DF604" s="50"/>
    </row>
    <row r="605" spans="2:110" x14ac:dyDescent="0.2">
      <c r="B605" s="173"/>
      <c r="D605" s="173"/>
      <c r="T605" s="50"/>
      <c r="U605" s="50"/>
      <c r="V605" s="50"/>
      <c r="W605" s="50"/>
      <c r="X605" s="50"/>
      <c r="Y605" s="50"/>
      <c r="Z605" s="149"/>
      <c r="AA605" s="238"/>
      <c r="AB605" s="50"/>
      <c r="AC605" s="50"/>
      <c r="AD605" s="50"/>
      <c r="AE605" s="50"/>
      <c r="AF605" s="50"/>
      <c r="AG605" s="50"/>
      <c r="AH605" s="50"/>
      <c r="AI605" s="50"/>
      <c r="AJ605" s="50"/>
      <c r="AK605" s="50"/>
      <c r="AL605" s="50"/>
      <c r="AM605" s="50"/>
      <c r="AN605" s="50"/>
      <c r="AO605" s="50"/>
      <c r="AP605" s="50"/>
      <c r="AQ605" s="50"/>
      <c r="AR605" s="50"/>
      <c r="AS605" s="50"/>
      <c r="AT605" s="50"/>
      <c r="AU605" s="50"/>
      <c r="AV605" s="50"/>
      <c r="AW605" s="50"/>
      <c r="AX605" s="50"/>
      <c r="AY605" s="50"/>
      <c r="AZ605" s="50"/>
      <c r="BA605" s="50"/>
      <c r="BB605" s="50"/>
      <c r="BC605" s="50"/>
      <c r="BD605" s="50"/>
      <c r="BE605" s="50"/>
      <c r="BF605" s="50"/>
      <c r="BG605" s="50"/>
      <c r="BH605" s="50"/>
      <c r="BI605" s="50"/>
      <c r="BJ605" s="50"/>
      <c r="BK605" s="50"/>
      <c r="BL605" s="50"/>
      <c r="BM605" s="50"/>
      <c r="BN605" s="50"/>
      <c r="BO605" s="50"/>
      <c r="BP605" s="50"/>
      <c r="BQ605" s="50"/>
      <c r="BR605" s="50"/>
      <c r="BS605" s="50"/>
      <c r="BT605" s="50"/>
      <c r="BU605" s="50"/>
      <c r="BV605" s="50"/>
      <c r="BW605" s="50"/>
      <c r="BX605" s="50"/>
      <c r="BY605" s="50"/>
      <c r="BZ605" s="50"/>
      <c r="CA605" s="50"/>
      <c r="CB605" s="50"/>
      <c r="CC605" s="50"/>
      <c r="CD605" s="50"/>
      <c r="CE605" s="50"/>
      <c r="CF605" s="50"/>
      <c r="CG605" s="50"/>
      <c r="CH605" s="50"/>
      <c r="CI605" s="50"/>
      <c r="CJ605" s="50"/>
      <c r="CK605" s="50"/>
      <c r="CL605" s="50"/>
      <c r="CM605" s="50"/>
      <c r="CN605" s="50"/>
      <c r="CO605" s="50"/>
      <c r="CP605" s="50"/>
      <c r="CQ605" s="50"/>
      <c r="CR605" s="50"/>
      <c r="CS605" s="50"/>
      <c r="CT605" s="50"/>
      <c r="CU605" s="50"/>
      <c r="CV605" s="50"/>
      <c r="CW605" s="50"/>
      <c r="CX605" s="50"/>
      <c r="CY605" s="50"/>
      <c r="CZ605" s="50"/>
      <c r="DA605" s="50"/>
      <c r="DB605" s="50"/>
      <c r="DC605" s="50"/>
      <c r="DD605" s="50"/>
      <c r="DE605" s="50"/>
      <c r="DF605" s="50"/>
    </row>
    <row r="606" spans="2:110" x14ac:dyDescent="0.2">
      <c r="B606" s="173"/>
      <c r="D606" s="173"/>
      <c r="T606" s="50"/>
      <c r="U606" s="50"/>
      <c r="V606" s="50"/>
      <c r="W606" s="50"/>
      <c r="X606" s="50"/>
      <c r="Y606" s="50"/>
      <c r="Z606" s="149"/>
      <c r="AA606" s="238"/>
      <c r="AB606" s="50"/>
      <c r="AC606" s="50"/>
      <c r="AD606" s="50"/>
      <c r="AE606" s="50"/>
      <c r="AF606" s="50"/>
      <c r="AG606" s="50"/>
      <c r="AH606" s="50"/>
      <c r="AI606" s="50"/>
      <c r="AJ606" s="50"/>
      <c r="AK606" s="50"/>
      <c r="AL606" s="50"/>
      <c r="AM606" s="50"/>
      <c r="AN606" s="50"/>
      <c r="AO606" s="50"/>
      <c r="AP606" s="50"/>
      <c r="AQ606" s="50"/>
      <c r="AR606" s="50"/>
      <c r="AS606" s="50"/>
      <c r="AT606" s="50"/>
      <c r="AU606" s="50"/>
      <c r="AV606" s="50"/>
      <c r="AW606" s="50"/>
      <c r="AX606" s="50"/>
      <c r="AY606" s="50"/>
      <c r="AZ606" s="50"/>
      <c r="BA606" s="50"/>
      <c r="BB606" s="50"/>
      <c r="BC606" s="50"/>
      <c r="BD606" s="50"/>
      <c r="BE606" s="50"/>
      <c r="BF606" s="50"/>
      <c r="BG606" s="50"/>
      <c r="BH606" s="50"/>
      <c r="BI606" s="50"/>
      <c r="BJ606" s="50"/>
      <c r="BK606" s="50"/>
      <c r="BL606" s="50"/>
      <c r="BM606" s="50"/>
      <c r="BN606" s="50"/>
      <c r="BO606" s="50"/>
      <c r="BP606" s="50"/>
      <c r="BQ606" s="50"/>
      <c r="BR606" s="50"/>
      <c r="BS606" s="50"/>
      <c r="BT606" s="50"/>
      <c r="BU606" s="50"/>
      <c r="BV606" s="50"/>
      <c r="BW606" s="50"/>
      <c r="BX606" s="50"/>
      <c r="BY606" s="50"/>
      <c r="BZ606" s="50"/>
      <c r="CA606" s="50"/>
      <c r="CB606" s="50"/>
      <c r="CC606" s="50"/>
      <c r="CD606" s="50"/>
      <c r="CE606" s="50"/>
      <c r="CF606" s="50"/>
      <c r="CG606" s="50"/>
      <c r="CH606" s="50"/>
      <c r="CI606" s="50"/>
      <c r="CJ606" s="50"/>
      <c r="CK606" s="50"/>
      <c r="CL606" s="50"/>
      <c r="CM606" s="50"/>
      <c r="CN606" s="50"/>
      <c r="CO606" s="50"/>
      <c r="CP606" s="50"/>
      <c r="CQ606" s="50"/>
      <c r="CR606" s="50"/>
      <c r="CS606" s="50"/>
      <c r="CT606" s="50"/>
      <c r="CU606" s="50"/>
      <c r="CV606" s="50"/>
      <c r="CW606" s="50"/>
      <c r="CX606" s="50"/>
      <c r="CY606" s="50"/>
      <c r="CZ606" s="50"/>
      <c r="DA606" s="50"/>
      <c r="DB606" s="50"/>
      <c r="DC606" s="50"/>
      <c r="DD606" s="50"/>
      <c r="DE606" s="50"/>
      <c r="DF606" s="50"/>
    </row>
    <row r="607" spans="2:110" x14ac:dyDescent="0.2">
      <c r="B607" s="173"/>
      <c r="D607" s="173"/>
      <c r="T607" s="50"/>
      <c r="U607" s="50"/>
      <c r="V607" s="50"/>
      <c r="W607" s="50"/>
      <c r="X607" s="50"/>
      <c r="Y607" s="50"/>
      <c r="Z607" s="149"/>
      <c r="AA607" s="238"/>
      <c r="AB607" s="50"/>
      <c r="AC607" s="50"/>
      <c r="AD607" s="50"/>
      <c r="AE607" s="50"/>
      <c r="AF607" s="50"/>
      <c r="AG607" s="50"/>
      <c r="AH607" s="50"/>
      <c r="AI607" s="50"/>
      <c r="AJ607" s="50"/>
      <c r="AK607" s="50"/>
      <c r="AL607" s="50"/>
      <c r="AM607" s="50"/>
      <c r="AN607" s="50"/>
      <c r="AO607" s="50"/>
      <c r="AP607" s="50"/>
      <c r="AQ607" s="50"/>
      <c r="AR607" s="50"/>
      <c r="AS607" s="50"/>
      <c r="AT607" s="50"/>
      <c r="AU607" s="50"/>
      <c r="AV607" s="50"/>
      <c r="AW607" s="50"/>
      <c r="AX607" s="50"/>
      <c r="AY607" s="50"/>
      <c r="AZ607" s="50"/>
      <c r="BA607" s="50"/>
      <c r="BB607" s="50"/>
      <c r="BC607" s="50"/>
      <c r="BD607" s="50"/>
      <c r="BE607" s="50"/>
      <c r="BF607" s="50"/>
      <c r="BG607" s="50"/>
      <c r="BH607" s="50"/>
      <c r="BI607" s="50"/>
      <c r="BJ607" s="50"/>
      <c r="BK607" s="50"/>
      <c r="BL607" s="50"/>
      <c r="BM607" s="50"/>
      <c r="BN607" s="50"/>
      <c r="BO607" s="50"/>
      <c r="BP607" s="50"/>
      <c r="BQ607" s="50"/>
      <c r="BR607" s="50"/>
      <c r="BS607" s="50"/>
      <c r="BT607" s="50"/>
      <c r="BU607" s="50"/>
      <c r="BV607" s="50"/>
      <c r="BW607" s="50"/>
      <c r="BX607" s="50"/>
      <c r="BY607" s="50"/>
      <c r="BZ607" s="50"/>
      <c r="CA607" s="50"/>
      <c r="CB607" s="50"/>
      <c r="CC607" s="50"/>
      <c r="CD607" s="50"/>
      <c r="CE607" s="50"/>
      <c r="CF607" s="50"/>
      <c r="CG607" s="50"/>
      <c r="CH607" s="50"/>
      <c r="CI607" s="50"/>
      <c r="CJ607" s="50"/>
      <c r="CK607" s="50"/>
      <c r="CL607" s="50"/>
      <c r="CM607" s="50"/>
      <c r="CN607" s="50"/>
      <c r="CO607" s="50"/>
      <c r="CP607" s="50"/>
      <c r="CQ607" s="50"/>
      <c r="CR607" s="50"/>
      <c r="CS607" s="50"/>
      <c r="CT607" s="50"/>
      <c r="CU607" s="50"/>
      <c r="CV607" s="50"/>
      <c r="CW607" s="50"/>
      <c r="CX607" s="50"/>
      <c r="CY607" s="50"/>
      <c r="CZ607" s="50"/>
      <c r="DA607" s="50"/>
      <c r="DB607" s="50"/>
      <c r="DC607" s="50"/>
      <c r="DD607" s="50"/>
      <c r="DE607" s="50"/>
      <c r="DF607" s="50"/>
    </row>
    <row r="608" spans="2:110" x14ac:dyDescent="0.2">
      <c r="B608" s="173"/>
      <c r="D608" s="173"/>
      <c r="T608" s="50"/>
      <c r="U608" s="50"/>
      <c r="V608" s="50"/>
      <c r="W608" s="50"/>
      <c r="X608" s="50"/>
      <c r="Y608" s="50"/>
      <c r="Z608" s="149"/>
      <c r="AA608" s="238"/>
      <c r="AB608" s="50"/>
      <c r="AC608" s="50"/>
      <c r="AD608" s="50"/>
      <c r="AE608" s="50"/>
      <c r="AF608" s="50"/>
      <c r="AG608" s="50"/>
      <c r="AH608" s="50"/>
      <c r="AI608" s="50"/>
      <c r="AJ608" s="50"/>
      <c r="AK608" s="50"/>
      <c r="AL608" s="50"/>
      <c r="AM608" s="50"/>
      <c r="AN608" s="50"/>
      <c r="AO608" s="50"/>
      <c r="AP608" s="50"/>
      <c r="AQ608" s="50"/>
      <c r="AR608" s="50"/>
      <c r="AS608" s="50"/>
      <c r="AT608" s="50"/>
      <c r="AU608" s="50"/>
      <c r="AV608" s="50"/>
      <c r="AW608" s="50"/>
      <c r="AX608" s="50"/>
      <c r="AY608" s="50"/>
      <c r="AZ608" s="50"/>
      <c r="BA608" s="50"/>
      <c r="BB608" s="50"/>
      <c r="BC608" s="50"/>
      <c r="BD608" s="50"/>
      <c r="BE608" s="50"/>
      <c r="BF608" s="50"/>
      <c r="BG608" s="50"/>
      <c r="BH608" s="50"/>
      <c r="BI608" s="50"/>
      <c r="BJ608" s="50"/>
      <c r="BK608" s="50"/>
      <c r="BL608" s="50"/>
      <c r="BM608" s="50"/>
      <c r="BN608" s="50"/>
      <c r="BO608" s="50"/>
      <c r="BP608" s="50"/>
      <c r="BQ608" s="50"/>
      <c r="BR608" s="50"/>
      <c r="BS608" s="50"/>
      <c r="BT608" s="50"/>
      <c r="BU608" s="50"/>
      <c r="BV608" s="50"/>
      <c r="BW608" s="50"/>
      <c r="BX608" s="50"/>
      <c r="BY608" s="50"/>
      <c r="BZ608" s="50"/>
      <c r="CA608" s="50"/>
      <c r="CB608" s="50"/>
      <c r="CC608" s="50"/>
      <c r="CD608" s="50"/>
      <c r="CE608" s="50"/>
      <c r="CF608" s="50"/>
      <c r="CG608" s="50"/>
      <c r="CH608" s="50"/>
      <c r="CI608" s="50"/>
      <c r="CJ608" s="50"/>
      <c r="CK608" s="50"/>
      <c r="CL608" s="50"/>
      <c r="CM608" s="50"/>
      <c r="CN608" s="50"/>
      <c r="CO608" s="50"/>
      <c r="CP608" s="50"/>
      <c r="CQ608" s="50"/>
      <c r="CR608" s="50"/>
      <c r="CS608" s="50"/>
      <c r="CT608" s="50"/>
      <c r="CU608" s="50"/>
      <c r="CV608" s="50"/>
      <c r="CW608" s="50"/>
      <c r="CX608" s="50"/>
      <c r="CY608" s="50"/>
      <c r="CZ608" s="50"/>
      <c r="DA608" s="50"/>
      <c r="DB608" s="50"/>
      <c r="DC608" s="50"/>
      <c r="DD608" s="50"/>
      <c r="DE608" s="50"/>
      <c r="DF608" s="50"/>
    </row>
    <row r="609" spans="1:110" x14ac:dyDescent="0.2">
      <c r="B609" s="173"/>
      <c r="D609" s="173"/>
      <c r="T609" s="50"/>
      <c r="U609" s="50"/>
      <c r="V609" s="50"/>
      <c r="W609" s="50"/>
      <c r="X609" s="50"/>
      <c r="Y609" s="50"/>
      <c r="Z609" s="149"/>
      <c r="AA609" s="238"/>
      <c r="AB609" s="50"/>
      <c r="AC609" s="50"/>
      <c r="AD609" s="50"/>
      <c r="AE609" s="50"/>
      <c r="AF609" s="50"/>
      <c r="AG609" s="50"/>
      <c r="AH609" s="50"/>
      <c r="AI609" s="50"/>
      <c r="AJ609" s="50"/>
      <c r="AK609" s="50"/>
      <c r="AL609" s="50"/>
      <c r="AM609" s="50"/>
      <c r="AN609" s="50"/>
      <c r="AO609" s="50"/>
      <c r="AP609" s="50"/>
      <c r="AQ609" s="50"/>
      <c r="AR609" s="50"/>
      <c r="AS609" s="50"/>
      <c r="AT609" s="50"/>
      <c r="AU609" s="50"/>
      <c r="AV609" s="50"/>
      <c r="AW609" s="50"/>
      <c r="AX609" s="50"/>
      <c r="AY609" s="50"/>
      <c r="AZ609" s="50"/>
      <c r="BA609" s="50"/>
      <c r="BB609" s="50"/>
      <c r="BC609" s="50"/>
      <c r="BD609" s="50"/>
      <c r="BE609" s="50"/>
      <c r="BF609" s="50"/>
      <c r="BG609" s="50"/>
      <c r="BH609" s="50"/>
      <c r="BI609" s="50"/>
      <c r="BJ609" s="50"/>
      <c r="BK609" s="50"/>
      <c r="BL609" s="50"/>
      <c r="BM609" s="50"/>
      <c r="BN609" s="50"/>
      <c r="BO609" s="50"/>
      <c r="BP609" s="50"/>
      <c r="BQ609" s="50"/>
      <c r="BR609" s="50"/>
      <c r="BS609" s="50"/>
      <c r="BT609" s="50"/>
      <c r="BU609" s="50"/>
      <c r="BV609" s="50"/>
      <c r="BW609" s="50"/>
      <c r="BX609" s="50"/>
      <c r="BY609" s="50"/>
      <c r="BZ609" s="50"/>
      <c r="CA609" s="50"/>
      <c r="CB609" s="50"/>
      <c r="CC609" s="50"/>
      <c r="CD609" s="50"/>
      <c r="CE609" s="50"/>
      <c r="CF609" s="50"/>
      <c r="CG609" s="50"/>
      <c r="CH609" s="50"/>
      <c r="CI609" s="50"/>
      <c r="CJ609" s="50"/>
      <c r="CK609" s="50"/>
      <c r="CL609" s="50"/>
      <c r="CM609" s="50"/>
      <c r="CN609" s="50"/>
      <c r="CO609" s="50"/>
      <c r="CP609" s="50"/>
      <c r="CQ609" s="50"/>
      <c r="CR609" s="50"/>
      <c r="CS609" s="50"/>
      <c r="CT609" s="50"/>
      <c r="CU609" s="50"/>
      <c r="CV609" s="50"/>
      <c r="CW609" s="50"/>
      <c r="CX609" s="50"/>
      <c r="CY609" s="50"/>
      <c r="CZ609" s="50"/>
      <c r="DA609" s="50"/>
      <c r="DB609" s="50"/>
      <c r="DC609" s="50"/>
      <c r="DD609" s="50"/>
      <c r="DE609" s="50"/>
      <c r="DF609" s="50"/>
    </row>
    <row r="610" spans="1:110" x14ac:dyDescent="0.2">
      <c r="B610" s="173"/>
      <c r="D610" s="173"/>
      <c r="T610" s="50"/>
      <c r="U610" s="50"/>
      <c r="V610" s="50"/>
      <c r="W610" s="50"/>
      <c r="X610" s="50"/>
      <c r="Y610" s="50"/>
      <c r="Z610" s="149"/>
      <c r="AA610" s="238"/>
      <c r="AB610" s="50"/>
      <c r="AC610" s="50"/>
      <c r="AD610" s="50"/>
      <c r="AE610" s="50"/>
      <c r="AF610" s="50"/>
      <c r="AG610" s="50"/>
      <c r="AH610" s="50"/>
      <c r="AI610" s="50"/>
      <c r="AJ610" s="50"/>
      <c r="AK610" s="50"/>
      <c r="AL610" s="50"/>
      <c r="AM610" s="50"/>
      <c r="AN610" s="50"/>
      <c r="AO610" s="50"/>
      <c r="AP610" s="50"/>
      <c r="AQ610" s="50"/>
      <c r="AR610" s="50"/>
      <c r="AS610" s="50"/>
      <c r="AT610" s="50"/>
      <c r="AU610" s="50"/>
      <c r="AV610" s="50"/>
      <c r="AW610" s="50"/>
      <c r="AX610" s="50"/>
      <c r="AY610" s="50"/>
      <c r="AZ610" s="50"/>
      <c r="BA610" s="50"/>
      <c r="BB610" s="50"/>
      <c r="BC610" s="50"/>
      <c r="BD610" s="50"/>
      <c r="BE610" s="50"/>
      <c r="BF610" s="50"/>
      <c r="BG610" s="50"/>
      <c r="BH610" s="50"/>
      <c r="BI610" s="50"/>
      <c r="BJ610" s="50"/>
      <c r="BK610" s="50"/>
      <c r="BL610" s="50"/>
      <c r="BM610" s="50"/>
      <c r="BN610" s="50"/>
      <c r="BO610" s="50"/>
      <c r="BP610" s="50"/>
      <c r="BQ610" s="50"/>
      <c r="BR610" s="50"/>
      <c r="BS610" s="50"/>
      <c r="BT610" s="50"/>
      <c r="BU610" s="50"/>
      <c r="BV610" s="50"/>
      <c r="BW610" s="50"/>
      <c r="BX610" s="50"/>
      <c r="BY610" s="50"/>
      <c r="BZ610" s="50"/>
      <c r="CA610" s="50"/>
      <c r="CB610" s="50"/>
      <c r="CC610" s="50"/>
      <c r="CD610" s="50"/>
      <c r="CE610" s="50"/>
      <c r="CF610" s="50"/>
      <c r="CG610" s="50"/>
      <c r="CH610" s="50"/>
      <c r="CI610" s="50"/>
      <c r="CJ610" s="50"/>
      <c r="CK610" s="50"/>
      <c r="CL610" s="50"/>
      <c r="CM610" s="50"/>
      <c r="CN610" s="50"/>
      <c r="CO610" s="50"/>
      <c r="CP610" s="50"/>
      <c r="CQ610" s="50"/>
      <c r="CR610" s="50"/>
      <c r="CS610" s="50"/>
      <c r="CT610" s="50"/>
      <c r="CU610" s="50"/>
      <c r="CV610" s="50"/>
      <c r="CW610" s="50"/>
      <c r="CX610" s="50"/>
      <c r="CY610" s="50"/>
      <c r="CZ610" s="50"/>
      <c r="DA610" s="50"/>
      <c r="DB610" s="50"/>
      <c r="DC610" s="50"/>
      <c r="DD610" s="50"/>
      <c r="DE610" s="50"/>
      <c r="DF610" s="50"/>
    </row>
    <row r="611" spans="1:110" x14ac:dyDescent="0.2">
      <c r="B611" s="173"/>
      <c r="D611" s="173"/>
      <c r="T611" s="50"/>
      <c r="U611" s="50"/>
      <c r="V611" s="50"/>
      <c r="W611" s="50"/>
      <c r="X611" s="50"/>
      <c r="Y611" s="50"/>
      <c r="Z611" s="149"/>
      <c r="AA611" s="238"/>
      <c r="AB611" s="50"/>
      <c r="AC611" s="50"/>
      <c r="AD611" s="50"/>
      <c r="AE611" s="50"/>
      <c r="AF611" s="50"/>
      <c r="AG611" s="50"/>
      <c r="AH611" s="50"/>
      <c r="AI611" s="50"/>
      <c r="AJ611" s="50"/>
      <c r="AK611" s="50"/>
      <c r="AL611" s="50"/>
      <c r="AM611" s="50"/>
      <c r="AN611" s="50"/>
      <c r="AO611" s="50"/>
      <c r="AP611" s="50"/>
      <c r="AQ611" s="50"/>
      <c r="AR611" s="50"/>
      <c r="AS611" s="50"/>
      <c r="AT611" s="50"/>
      <c r="AU611" s="50"/>
      <c r="AV611" s="50"/>
      <c r="AW611" s="50"/>
      <c r="AX611" s="50"/>
      <c r="AY611" s="50"/>
      <c r="AZ611" s="50"/>
      <c r="BA611" s="50"/>
      <c r="BB611" s="50"/>
      <c r="BC611" s="50"/>
      <c r="BD611" s="50"/>
      <c r="BE611" s="50"/>
      <c r="BF611" s="50"/>
      <c r="BG611" s="50"/>
      <c r="BH611" s="50"/>
      <c r="BI611" s="50"/>
      <c r="BJ611" s="50"/>
      <c r="BK611" s="50"/>
      <c r="BL611" s="50"/>
      <c r="BM611" s="50"/>
      <c r="BN611" s="50"/>
      <c r="BO611" s="50"/>
      <c r="BP611" s="50"/>
      <c r="BQ611" s="50"/>
      <c r="BR611" s="50"/>
      <c r="BS611" s="50"/>
      <c r="BT611" s="50"/>
      <c r="BU611" s="50"/>
      <c r="BV611" s="50"/>
      <c r="BW611" s="50"/>
      <c r="BX611" s="50"/>
      <c r="BY611" s="50"/>
      <c r="BZ611" s="50"/>
      <c r="CA611" s="50"/>
      <c r="CB611" s="50"/>
      <c r="CC611" s="50"/>
      <c r="CD611" s="50"/>
      <c r="CE611" s="50"/>
      <c r="CF611" s="50"/>
      <c r="CG611" s="50"/>
      <c r="CH611" s="50"/>
      <c r="CI611" s="50"/>
      <c r="CJ611" s="50"/>
      <c r="CK611" s="50"/>
      <c r="CL611" s="50"/>
      <c r="CM611" s="50"/>
      <c r="CN611" s="50"/>
      <c r="CO611" s="50"/>
      <c r="CP611" s="50"/>
      <c r="CQ611" s="50"/>
      <c r="CR611" s="50"/>
      <c r="CS611" s="50"/>
      <c r="CT611" s="50"/>
      <c r="CU611" s="50"/>
      <c r="CV611" s="50"/>
      <c r="CW611" s="50"/>
      <c r="CX611" s="50"/>
      <c r="CY611" s="50"/>
      <c r="CZ611" s="50"/>
      <c r="DA611" s="50"/>
      <c r="DB611" s="50"/>
      <c r="DC611" s="50"/>
      <c r="DD611" s="50"/>
      <c r="DE611" s="50"/>
      <c r="DF611" s="50"/>
    </row>
    <row r="612" spans="1:110" x14ac:dyDescent="0.2">
      <c r="B612" s="173"/>
      <c r="D612" s="173"/>
      <c r="T612" s="50"/>
      <c r="U612" s="50"/>
      <c r="V612" s="50"/>
      <c r="W612" s="50"/>
      <c r="X612" s="50"/>
      <c r="Y612" s="50"/>
      <c r="Z612" s="149"/>
      <c r="AA612" s="238"/>
      <c r="AB612" s="50"/>
      <c r="AC612" s="50"/>
      <c r="AD612" s="50"/>
      <c r="AE612" s="50"/>
      <c r="AF612" s="50"/>
      <c r="AG612" s="50"/>
      <c r="AH612" s="50"/>
      <c r="AI612" s="50"/>
      <c r="AJ612" s="50"/>
      <c r="AK612" s="50"/>
      <c r="AL612" s="50"/>
      <c r="AM612" s="50"/>
      <c r="AN612" s="50"/>
      <c r="AO612" s="50"/>
      <c r="AP612" s="50"/>
      <c r="AQ612" s="50"/>
      <c r="AR612" s="50"/>
      <c r="AS612" s="50"/>
      <c r="AT612" s="50"/>
      <c r="AU612" s="50"/>
      <c r="AV612" s="50"/>
      <c r="AW612" s="50"/>
      <c r="AX612" s="50"/>
      <c r="AY612" s="50"/>
      <c r="AZ612" s="50"/>
      <c r="BA612" s="50"/>
      <c r="BB612" s="50"/>
      <c r="BC612" s="50"/>
      <c r="BD612" s="50"/>
      <c r="BE612" s="50"/>
      <c r="BF612" s="50"/>
      <c r="BG612" s="50"/>
      <c r="BH612" s="50"/>
      <c r="BI612" s="50"/>
      <c r="BJ612" s="50"/>
      <c r="BK612" s="50"/>
      <c r="BL612" s="50"/>
      <c r="BM612" s="50"/>
      <c r="BN612" s="50"/>
      <c r="BO612" s="50"/>
      <c r="BP612" s="50"/>
      <c r="BQ612" s="50"/>
      <c r="BR612" s="50"/>
      <c r="BS612" s="50"/>
      <c r="BT612" s="50"/>
      <c r="BU612" s="50"/>
      <c r="BV612" s="50"/>
      <c r="BW612" s="50"/>
      <c r="BX612" s="50"/>
      <c r="BY612" s="50"/>
      <c r="BZ612" s="50"/>
      <c r="CA612" s="50"/>
      <c r="CB612" s="50"/>
      <c r="CC612" s="50"/>
      <c r="CD612" s="50"/>
      <c r="CE612" s="50"/>
      <c r="CF612" s="50"/>
      <c r="CG612" s="50"/>
      <c r="CH612" s="50"/>
      <c r="CI612" s="50"/>
      <c r="CJ612" s="50"/>
      <c r="CK612" s="50"/>
      <c r="CL612" s="50"/>
      <c r="CM612" s="50"/>
      <c r="CN612" s="50"/>
      <c r="CO612" s="50"/>
      <c r="CP612" s="50"/>
      <c r="CQ612" s="50"/>
      <c r="CR612" s="50"/>
      <c r="CS612" s="50"/>
      <c r="CT612" s="50"/>
      <c r="CU612" s="50"/>
      <c r="CV612" s="50"/>
      <c r="CW612" s="50"/>
      <c r="CX612" s="50"/>
      <c r="CY612" s="50"/>
      <c r="CZ612" s="50"/>
      <c r="DA612" s="50"/>
      <c r="DB612" s="50"/>
      <c r="DC612" s="50"/>
      <c r="DD612" s="50"/>
      <c r="DE612" s="50"/>
      <c r="DF612" s="50"/>
    </row>
    <row r="613" spans="1:110" x14ac:dyDescent="0.2">
      <c r="B613" s="173"/>
      <c r="D613" s="173"/>
      <c r="T613" s="50"/>
      <c r="U613" s="50"/>
      <c r="V613" s="50"/>
      <c r="W613" s="50"/>
      <c r="X613" s="50"/>
      <c r="Y613" s="50"/>
      <c r="Z613" s="149"/>
      <c r="AA613" s="238"/>
      <c r="AB613" s="50"/>
      <c r="AC613" s="50"/>
      <c r="AD613" s="50"/>
      <c r="AE613" s="50"/>
      <c r="AF613" s="50"/>
      <c r="AG613" s="50"/>
      <c r="AH613" s="50"/>
      <c r="AI613" s="50"/>
      <c r="AJ613" s="50"/>
      <c r="AK613" s="50"/>
      <c r="AL613" s="50"/>
      <c r="AM613" s="50"/>
      <c r="AN613" s="50"/>
      <c r="AO613" s="50"/>
      <c r="AP613" s="50"/>
      <c r="AQ613" s="50"/>
      <c r="AR613" s="50"/>
      <c r="AS613" s="50"/>
      <c r="AT613" s="50"/>
      <c r="AU613" s="50"/>
      <c r="AV613" s="50"/>
      <c r="AW613" s="50"/>
      <c r="AX613" s="50"/>
      <c r="AY613" s="50"/>
      <c r="AZ613" s="50"/>
      <c r="BA613" s="50"/>
      <c r="BB613" s="50"/>
      <c r="BC613" s="50"/>
      <c r="BD613" s="50"/>
      <c r="BE613" s="50"/>
      <c r="BF613" s="50"/>
      <c r="BG613" s="50"/>
      <c r="BH613" s="50"/>
      <c r="BI613" s="50"/>
      <c r="BJ613" s="50"/>
      <c r="BK613" s="50"/>
      <c r="BL613" s="50"/>
      <c r="BM613" s="50"/>
      <c r="BN613" s="50"/>
      <c r="BO613" s="50"/>
      <c r="BP613" s="50"/>
      <c r="BQ613" s="50"/>
      <c r="BR613" s="50"/>
      <c r="BS613" s="50"/>
      <c r="BT613" s="50"/>
      <c r="BU613" s="50"/>
      <c r="BV613" s="50"/>
      <c r="BW613" s="50"/>
      <c r="BX613" s="50"/>
      <c r="BY613" s="50"/>
      <c r="BZ613" s="50"/>
      <c r="CA613" s="50"/>
      <c r="CB613" s="50"/>
      <c r="CC613" s="50"/>
      <c r="CD613" s="50"/>
      <c r="CE613" s="50"/>
      <c r="CF613" s="50"/>
      <c r="CG613" s="50"/>
      <c r="CH613" s="50"/>
      <c r="CI613" s="50"/>
      <c r="CJ613" s="50"/>
      <c r="CK613" s="50"/>
      <c r="CL613" s="50"/>
      <c r="CM613" s="50"/>
      <c r="CN613" s="50"/>
      <c r="CO613" s="50"/>
      <c r="CP613" s="50"/>
      <c r="CQ613" s="50"/>
      <c r="CR613" s="50"/>
      <c r="CS613" s="50"/>
      <c r="CT613" s="50"/>
      <c r="CU613" s="50"/>
      <c r="CV613" s="50"/>
      <c r="CW613" s="50"/>
      <c r="CX613" s="50"/>
      <c r="CY613" s="50"/>
      <c r="CZ613" s="50"/>
      <c r="DA613" s="50"/>
      <c r="DB613" s="50"/>
      <c r="DC613" s="50"/>
      <c r="DD613" s="50"/>
      <c r="DE613" s="50"/>
      <c r="DF613" s="50"/>
    </row>
    <row r="614" spans="1:110" x14ac:dyDescent="0.2">
      <c r="B614" s="173"/>
      <c r="D614" s="173"/>
      <c r="T614" s="50"/>
      <c r="U614" s="50"/>
      <c r="V614" s="50"/>
      <c r="W614" s="50"/>
      <c r="X614" s="50"/>
      <c r="Y614" s="50"/>
      <c r="Z614" s="149"/>
      <c r="AA614" s="238"/>
      <c r="AB614" s="50"/>
      <c r="AC614" s="50"/>
      <c r="AD614" s="50"/>
      <c r="AE614" s="50"/>
      <c r="AF614" s="50"/>
      <c r="AG614" s="50"/>
      <c r="AH614" s="50"/>
      <c r="AI614" s="50"/>
      <c r="AJ614" s="50"/>
      <c r="AK614" s="50"/>
      <c r="AL614" s="50"/>
      <c r="AM614" s="50"/>
      <c r="AN614" s="50"/>
      <c r="AO614" s="50"/>
      <c r="AP614" s="50"/>
      <c r="AQ614" s="50"/>
      <c r="AR614" s="50"/>
      <c r="AS614" s="50"/>
      <c r="AT614" s="50"/>
      <c r="AU614" s="50"/>
      <c r="AV614" s="50"/>
      <c r="AW614" s="50"/>
      <c r="AX614" s="50"/>
      <c r="AY614" s="50"/>
      <c r="AZ614" s="50"/>
      <c r="BA614" s="50"/>
      <c r="BB614" s="50"/>
      <c r="BC614" s="50"/>
      <c r="BD614" s="50"/>
      <c r="BE614" s="50"/>
      <c r="BF614" s="50"/>
      <c r="BG614" s="50"/>
      <c r="BH614" s="50"/>
      <c r="BI614" s="50"/>
      <c r="BJ614" s="50"/>
      <c r="BK614" s="50"/>
      <c r="BL614" s="50"/>
      <c r="BM614" s="50"/>
      <c r="BN614" s="50"/>
      <c r="BO614" s="50"/>
      <c r="BP614" s="50"/>
      <c r="BQ614" s="50"/>
      <c r="BR614" s="50"/>
      <c r="BS614" s="50"/>
      <c r="BT614" s="50"/>
      <c r="BU614" s="50"/>
      <c r="BV614" s="50"/>
      <c r="BW614" s="50"/>
      <c r="BX614" s="50"/>
      <c r="BY614" s="50"/>
      <c r="BZ614" s="50"/>
      <c r="CA614" s="50"/>
      <c r="CB614" s="50"/>
      <c r="CC614" s="50"/>
      <c r="CD614" s="50"/>
      <c r="CE614" s="50"/>
      <c r="CF614" s="50"/>
      <c r="CG614" s="50"/>
      <c r="CH614" s="50"/>
      <c r="CI614" s="50"/>
      <c r="CJ614" s="50"/>
      <c r="CK614" s="50"/>
      <c r="CL614" s="50"/>
      <c r="CM614" s="50"/>
      <c r="CN614" s="50"/>
      <c r="CO614" s="50"/>
      <c r="CP614" s="50"/>
      <c r="CQ614" s="50"/>
      <c r="CR614" s="50"/>
      <c r="CS614" s="50"/>
      <c r="CT614" s="50"/>
      <c r="CU614" s="50"/>
      <c r="CV614" s="50"/>
      <c r="CW614" s="50"/>
      <c r="CX614" s="50"/>
      <c r="CY614" s="50"/>
      <c r="CZ614" s="50"/>
      <c r="DA614" s="50"/>
      <c r="DB614" s="50"/>
      <c r="DC614" s="50"/>
      <c r="DD614" s="50"/>
      <c r="DE614" s="50"/>
      <c r="DF614" s="50"/>
    </row>
    <row r="615" spans="1:110" x14ac:dyDescent="0.2">
      <c r="B615" s="173"/>
      <c r="D615" s="173"/>
      <c r="T615" s="50"/>
      <c r="U615" s="50"/>
      <c r="V615" s="50"/>
      <c r="W615" s="50"/>
      <c r="X615" s="50"/>
      <c r="Y615" s="50"/>
      <c r="Z615" s="149"/>
      <c r="AA615" s="238"/>
      <c r="AB615" s="50"/>
      <c r="AC615" s="50"/>
      <c r="AD615" s="50"/>
      <c r="AE615" s="50"/>
      <c r="AF615" s="50"/>
      <c r="AG615" s="50"/>
      <c r="AH615" s="50"/>
      <c r="AI615" s="50"/>
      <c r="AJ615" s="50"/>
      <c r="AK615" s="50"/>
      <c r="AL615" s="50"/>
      <c r="AM615" s="50"/>
      <c r="AN615" s="50"/>
      <c r="AO615" s="50"/>
      <c r="AP615" s="50"/>
      <c r="AQ615" s="50"/>
      <c r="AR615" s="50"/>
      <c r="AS615" s="50"/>
      <c r="AT615" s="50"/>
      <c r="AU615" s="50"/>
      <c r="AV615" s="50"/>
      <c r="AW615" s="50"/>
      <c r="AX615" s="50"/>
      <c r="AY615" s="50"/>
      <c r="AZ615" s="50"/>
      <c r="BA615" s="50"/>
      <c r="BB615" s="50"/>
      <c r="BC615" s="50"/>
      <c r="BD615" s="50"/>
      <c r="BE615" s="50"/>
      <c r="BF615" s="50"/>
      <c r="BG615" s="50"/>
      <c r="BH615" s="50"/>
      <c r="BI615" s="50"/>
      <c r="BJ615" s="50"/>
      <c r="BK615" s="50"/>
      <c r="BL615" s="50"/>
      <c r="BM615" s="50"/>
      <c r="BN615" s="50"/>
      <c r="BO615" s="50"/>
      <c r="BP615" s="50"/>
      <c r="BQ615" s="50"/>
      <c r="BR615" s="50"/>
      <c r="BS615" s="50"/>
      <c r="BT615" s="50"/>
      <c r="BU615" s="50"/>
      <c r="BV615" s="50"/>
      <c r="BW615" s="50"/>
      <c r="BX615" s="50"/>
      <c r="BY615" s="50"/>
      <c r="BZ615" s="50"/>
      <c r="CA615" s="50"/>
      <c r="CB615" s="50"/>
      <c r="CC615" s="50"/>
      <c r="CD615" s="50"/>
      <c r="CE615" s="50"/>
      <c r="CF615" s="50"/>
      <c r="CG615" s="50"/>
      <c r="CH615" s="50"/>
      <c r="CI615" s="50"/>
      <c r="CJ615" s="50"/>
      <c r="CK615" s="50"/>
      <c r="CL615" s="50"/>
      <c r="CM615" s="50"/>
      <c r="CN615" s="50"/>
      <c r="CO615" s="50"/>
      <c r="CP615" s="50"/>
      <c r="CQ615" s="50"/>
      <c r="CR615" s="50"/>
      <c r="CS615" s="50"/>
      <c r="CT615" s="50"/>
      <c r="CU615" s="50"/>
      <c r="CV615" s="50"/>
      <c r="CW615" s="50"/>
      <c r="CX615" s="50"/>
      <c r="CY615" s="50"/>
      <c r="CZ615" s="50"/>
      <c r="DA615" s="50"/>
      <c r="DB615" s="50"/>
      <c r="DC615" s="50"/>
      <c r="DD615" s="50"/>
      <c r="DE615" s="50"/>
      <c r="DF615" s="50"/>
    </row>
    <row r="616" spans="1:110" x14ac:dyDescent="0.2">
      <c r="B616" s="173"/>
      <c r="D616" s="173"/>
      <c r="T616" s="50"/>
      <c r="U616" s="50"/>
      <c r="V616" s="50"/>
      <c r="W616" s="50"/>
      <c r="X616" s="50"/>
      <c r="Y616" s="50"/>
      <c r="Z616" s="149"/>
      <c r="AA616" s="238"/>
      <c r="AB616" s="50"/>
      <c r="AC616" s="50"/>
      <c r="AD616" s="50"/>
      <c r="AE616" s="50"/>
      <c r="AF616" s="50"/>
      <c r="AG616" s="50"/>
      <c r="AH616" s="50"/>
      <c r="AI616" s="50"/>
      <c r="AJ616" s="50"/>
      <c r="AK616" s="50"/>
      <c r="AL616" s="50"/>
      <c r="AM616" s="50"/>
      <c r="AN616" s="50"/>
      <c r="AO616" s="50"/>
      <c r="AP616" s="50"/>
      <c r="AQ616" s="50"/>
      <c r="AR616" s="50"/>
      <c r="AS616" s="50"/>
      <c r="AT616" s="50"/>
      <c r="AU616" s="50"/>
      <c r="AV616" s="50"/>
      <c r="AW616" s="50"/>
      <c r="AX616" s="50"/>
      <c r="AY616" s="50"/>
      <c r="AZ616" s="50"/>
      <c r="BA616" s="50"/>
      <c r="BB616" s="50"/>
      <c r="BC616" s="50"/>
      <c r="BD616" s="50"/>
      <c r="BE616" s="50"/>
      <c r="BF616" s="50"/>
      <c r="BG616" s="50"/>
      <c r="BH616" s="50"/>
      <c r="BI616" s="50"/>
      <c r="BJ616" s="50"/>
      <c r="BK616" s="50"/>
      <c r="BL616" s="50"/>
      <c r="BM616" s="50"/>
      <c r="BN616" s="50"/>
      <c r="BO616" s="50"/>
      <c r="BP616" s="50"/>
      <c r="BQ616" s="50"/>
      <c r="BR616" s="50"/>
      <c r="BS616" s="50"/>
      <c r="BT616" s="50"/>
      <c r="BU616" s="50"/>
      <c r="BV616" s="50"/>
      <c r="BW616" s="50"/>
      <c r="BX616" s="50"/>
      <c r="BY616" s="50"/>
      <c r="BZ616" s="50"/>
      <c r="CA616" s="50"/>
      <c r="CB616" s="50"/>
      <c r="CC616" s="50"/>
      <c r="CD616" s="50"/>
      <c r="CE616" s="50"/>
      <c r="CF616" s="50"/>
      <c r="CG616" s="50"/>
      <c r="CH616" s="50"/>
      <c r="CI616" s="50"/>
      <c r="CJ616" s="50"/>
      <c r="CK616" s="50"/>
      <c r="CL616" s="50"/>
      <c r="CM616" s="50"/>
      <c r="CN616" s="50"/>
      <c r="CO616" s="50"/>
      <c r="CP616" s="50"/>
      <c r="CQ616" s="50"/>
      <c r="CR616" s="50"/>
      <c r="CS616" s="50"/>
      <c r="CT616" s="50"/>
      <c r="CU616" s="50"/>
      <c r="CV616" s="50"/>
      <c r="CW616" s="50"/>
      <c r="CX616" s="50"/>
      <c r="CY616" s="50"/>
      <c r="CZ616" s="50"/>
      <c r="DA616" s="50"/>
      <c r="DB616" s="50"/>
      <c r="DC616" s="50"/>
      <c r="DD616" s="50"/>
      <c r="DE616" s="50"/>
      <c r="DF616" s="50"/>
    </row>
    <row r="617" spans="1:110" x14ac:dyDescent="0.2">
      <c r="B617" s="173"/>
      <c r="D617" s="173"/>
      <c r="T617" s="50"/>
      <c r="U617" s="50"/>
      <c r="V617" s="50"/>
      <c r="W617" s="50"/>
      <c r="X617" s="50"/>
      <c r="Y617" s="50"/>
      <c r="Z617" s="149"/>
      <c r="AA617" s="238"/>
      <c r="AB617" s="50"/>
      <c r="AC617" s="50"/>
      <c r="AD617" s="50"/>
      <c r="AE617" s="50"/>
      <c r="AF617" s="50"/>
      <c r="AG617" s="50"/>
      <c r="AH617" s="50"/>
      <c r="AI617" s="50"/>
      <c r="AJ617" s="50"/>
      <c r="AK617" s="50"/>
      <c r="AL617" s="50"/>
      <c r="AM617" s="50"/>
      <c r="AN617" s="50"/>
      <c r="AO617" s="50"/>
      <c r="AP617" s="50"/>
      <c r="AQ617" s="50"/>
      <c r="AR617" s="50"/>
      <c r="AS617" s="50"/>
      <c r="AT617" s="50"/>
      <c r="AU617" s="50"/>
      <c r="AV617" s="50"/>
      <c r="AW617" s="50"/>
      <c r="AX617" s="50"/>
      <c r="AY617" s="50"/>
      <c r="AZ617" s="50"/>
      <c r="BA617" s="50"/>
      <c r="BB617" s="50"/>
      <c r="BC617" s="50"/>
      <c r="BD617" s="50"/>
      <c r="BE617" s="50"/>
      <c r="BF617" s="50"/>
      <c r="BG617" s="50"/>
      <c r="BH617" s="50"/>
      <c r="BI617" s="50"/>
      <c r="BJ617" s="50"/>
      <c r="BK617" s="50"/>
      <c r="BL617" s="50"/>
      <c r="BM617" s="50"/>
      <c r="BN617" s="50"/>
      <c r="BO617" s="50"/>
      <c r="BP617" s="50"/>
      <c r="BQ617" s="50"/>
      <c r="BR617" s="50"/>
      <c r="BS617" s="50"/>
      <c r="BT617" s="50"/>
      <c r="BU617" s="50"/>
      <c r="BV617" s="50"/>
      <c r="BW617" s="50"/>
      <c r="BX617" s="50"/>
      <c r="BY617" s="50"/>
      <c r="BZ617" s="50"/>
      <c r="CA617" s="50"/>
      <c r="CB617" s="50"/>
      <c r="CC617" s="50"/>
      <c r="CD617" s="50"/>
      <c r="CE617" s="50"/>
      <c r="CF617" s="50"/>
      <c r="CG617" s="50"/>
      <c r="CH617" s="50"/>
      <c r="CI617" s="50"/>
      <c r="CJ617" s="50"/>
      <c r="CK617" s="50"/>
      <c r="CL617" s="50"/>
      <c r="CM617" s="50"/>
      <c r="CN617" s="50"/>
      <c r="CO617" s="50"/>
      <c r="CP617" s="50"/>
      <c r="CQ617" s="50"/>
      <c r="CR617" s="50"/>
      <c r="CS617" s="50"/>
      <c r="CT617" s="50"/>
      <c r="CU617" s="50"/>
      <c r="CV617" s="50"/>
      <c r="CW617" s="50"/>
      <c r="CX617" s="50"/>
      <c r="CY617" s="50"/>
      <c r="CZ617" s="50"/>
      <c r="DA617" s="50"/>
      <c r="DB617" s="50"/>
      <c r="DC617" s="50"/>
      <c r="DD617" s="50"/>
      <c r="DE617" s="50"/>
      <c r="DF617" s="50"/>
    </row>
    <row r="618" spans="1:110" x14ac:dyDescent="0.2">
      <c r="B618" s="173"/>
      <c r="D618" s="173"/>
      <c r="T618" s="50"/>
      <c r="U618" s="50"/>
      <c r="V618" s="50"/>
      <c r="W618" s="50"/>
      <c r="X618" s="50"/>
      <c r="Y618" s="50"/>
      <c r="Z618" s="149"/>
      <c r="AA618" s="238"/>
      <c r="AB618" s="50"/>
      <c r="AC618" s="50"/>
      <c r="AD618" s="50"/>
      <c r="AE618" s="50"/>
      <c r="AF618" s="50"/>
      <c r="AG618" s="50"/>
      <c r="AH618" s="50"/>
      <c r="AI618" s="50"/>
      <c r="AJ618" s="50"/>
      <c r="AK618" s="50"/>
      <c r="AL618" s="50"/>
      <c r="AM618" s="50"/>
      <c r="AN618" s="50"/>
      <c r="AO618" s="50"/>
      <c r="AP618" s="50"/>
      <c r="AQ618" s="50"/>
      <c r="AR618" s="50"/>
      <c r="AS618" s="50"/>
      <c r="AT618" s="50"/>
      <c r="AU618" s="50"/>
      <c r="AV618" s="50"/>
      <c r="AW618" s="50"/>
      <c r="AX618" s="50"/>
      <c r="AY618" s="50"/>
      <c r="AZ618" s="50"/>
      <c r="BA618" s="50"/>
      <c r="BB618" s="50"/>
      <c r="BC618" s="50"/>
      <c r="BD618" s="50"/>
      <c r="BE618" s="50"/>
      <c r="BF618" s="50"/>
      <c r="BG618" s="50"/>
      <c r="BH618" s="50"/>
      <c r="BI618" s="50"/>
      <c r="BJ618" s="50"/>
      <c r="BK618" s="50"/>
      <c r="BL618" s="50"/>
      <c r="BM618" s="50"/>
      <c r="BN618" s="50"/>
      <c r="BO618" s="50"/>
      <c r="BP618" s="50"/>
      <c r="BQ618" s="50"/>
      <c r="BR618" s="50"/>
      <c r="BS618" s="50"/>
      <c r="BT618" s="50"/>
      <c r="BU618" s="50"/>
      <c r="BV618" s="50"/>
      <c r="BW618" s="50"/>
      <c r="BX618" s="50"/>
      <c r="BY618" s="50"/>
      <c r="BZ618" s="50"/>
      <c r="CA618" s="50"/>
      <c r="CB618" s="50"/>
      <c r="CC618" s="50"/>
      <c r="CD618" s="50"/>
      <c r="CE618" s="50"/>
      <c r="CF618" s="50"/>
      <c r="CG618" s="50"/>
      <c r="CH618" s="50"/>
      <c r="CI618" s="50"/>
      <c r="CJ618" s="50"/>
      <c r="CK618" s="50"/>
      <c r="CL618" s="50"/>
      <c r="CM618" s="50"/>
      <c r="CN618" s="50"/>
      <c r="CO618" s="50"/>
      <c r="CP618" s="50"/>
      <c r="CQ618" s="50"/>
      <c r="CR618" s="50"/>
      <c r="CS618" s="50"/>
      <c r="CT618" s="50"/>
      <c r="CU618" s="50"/>
      <c r="CV618" s="50"/>
      <c r="CW618" s="50"/>
      <c r="CX618" s="50"/>
      <c r="CY618" s="50"/>
      <c r="CZ618" s="50"/>
      <c r="DA618" s="50"/>
      <c r="DB618" s="50"/>
      <c r="DC618" s="50"/>
      <c r="DD618" s="50"/>
      <c r="DE618" s="50"/>
      <c r="DF618" s="50"/>
    </row>
    <row r="619" spans="1:110" x14ac:dyDescent="0.2">
      <c r="B619" s="173"/>
      <c r="D619" s="173"/>
      <c r="T619" s="50"/>
      <c r="U619" s="50"/>
      <c r="V619" s="50"/>
      <c r="W619" s="50"/>
      <c r="X619" s="50"/>
      <c r="Y619" s="50"/>
      <c r="Z619" s="149"/>
      <c r="AA619" s="238"/>
      <c r="AB619" s="50"/>
      <c r="AC619" s="50"/>
      <c r="AD619" s="50"/>
      <c r="AE619" s="50"/>
      <c r="AF619" s="50"/>
      <c r="AG619" s="50"/>
      <c r="AH619" s="50"/>
      <c r="AI619" s="50"/>
      <c r="AJ619" s="50"/>
      <c r="AK619" s="50"/>
      <c r="AL619" s="50"/>
      <c r="AM619" s="50"/>
      <c r="AN619" s="50"/>
      <c r="AO619" s="50"/>
      <c r="AP619" s="50"/>
      <c r="AQ619" s="50"/>
      <c r="AR619" s="50"/>
      <c r="AS619" s="50"/>
      <c r="AT619" s="50"/>
      <c r="AU619" s="50"/>
      <c r="AV619" s="50"/>
      <c r="AW619" s="50"/>
      <c r="AX619" s="50"/>
      <c r="AY619" s="50"/>
      <c r="AZ619" s="50"/>
      <c r="BA619" s="50"/>
      <c r="BB619" s="50"/>
      <c r="BC619" s="50"/>
      <c r="BD619" s="50"/>
      <c r="BE619" s="50"/>
      <c r="BF619" s="50"/>
      <c r="BG619" s="50"/>
      <c r="BH619" s="50"/>
      <c r="BI619" s="50"/>
      <c r="BJ619" s="50"/>
      <c r="BK619" s="50"/>
      <c r="BL619" s="50"/>
      <c r="BM619" s="50"/>
      <c r="BN619" s="50"/>
      <c r="BO619" s="50"/>
      <c r="BP619" s="50"/>
      <c r="BQ619" s="50"/>
      <c r="BR619" s="50"/>
      <c r="BS619" s="50"/>
      <c r="BT619" s="50"/>
      <c r="BU619" s="50"/>
      <c r="BV619" s="50"/>
      <c r="BW619" s="50"/>
      <c r="BX619" s="50"/>
      <c r="BY619" s="50"/>
      <c r="BZ619" s="50"/>
      <c r="CA619" s="50"/>
      <c r="CB619" s="50"/>
      <c r="CC619" s="50"/>
      <c r="CD619" s="50"/>
      <c r="CE619" s="50"/>
      <c r="CF619" s="50"/>
      <c r="CG619" s="50"/>
      <c r="CH619" s="50"/>
      <c r="CI619" s="50"/>
      <c r="CJ619" s="50"/>
      <c r="CK619" s="50"/>
      <c r="CL619" s="50"/>
      <c r="CM619" s="50"/>
      <c r="CN619" s="50"/>
      <c r="CO619" s="50"/>
      <c r="CP619" s="50"/>
      <c r="CQ619" s="50"/>
      <c r="CR619" s="50"/>
      <c r="CS619" s="50"/>
      <c r="CT619" s="50"/>
      <c r="CU619" s="50"/>
      <c r="CV619" s="50"/>
      <c r="CW619" s="50"/>
      <c r="CX619" s="50"/>
      <c r="CY619" s="50"/>
      <c r="CZ619" s="50"/>
      <c r="DA619" s="50"/>
      <c r="DB619" s="50"/>
      <c r="DC619" s="50"/>
      <c r="DD619" s="50"/>
      <c r="DE619" s="50"/>
      <c r="DF619" s="50"/>
    </row>
    <row r="620" spans="1:110" x14ac:dyDescent="0.2">
      <c r="B620" s="173"/>
      <c r="D620" s="173"/>
      <c r="T620" s="50"/>
      <c r="U620" s="50"/>
      <c r="V620" s="50"/>
      <c r="W620" s="50"/>
      <c r="X620" s="50"/>
      <c r="Y620" s="50"/>
      <c r="Z620" s="149"/>
      <c r="AA620" s="238"/>
      <c r="AB620" s="50"/>
      <c r="AC620" s="50"/>
      <c r="AD620" s="50"/>
      <c r="AE620" s="50"/>
      <c r="AF620" s="50"/>
      <c r="AG620" s="50"/>
      <c r="AH620" s="50"/>
      <c r="AI620" s="50"/>
      <c r="AJ620" s="50"/>
      <c r="AK620" s="50"/>
      <c r="AL620" s="50"/>
      <c r="AM620" s="50"/>
      <c r="AN620" s="50"/>
      <c r="AO620" s="50"/>
      <c r="AP620" s="50"/>
      <c r="AQ620" s="50"/>
      <c r="AR620" s="50"/>
      <c r="AS620" s="50"/>
      <c r="AT620" s="50"/>
      <c r="AU620" s="50"/>
      <c r="AV620" s="50"/>
      <c r="AW620" s="50"/>
      <c r="AX620" s="50"/>
      <c r="AY620" s="50"/>
      <c r="AZ620" s="50"/>
      <c r="BA620" s="50"/>
      <c r="BB620" s="50"/>
      <c r="BC620" s="50"/>
      <c r="BD620" s="50"/>
      <c r="BE620" s="50"/>
      <c r="BF620" s="50"/>
      <c r="BG620" s="50"/>
      <c r="BH620" s="50"/>
      <c r="BI620" s="50"/>
      <c r="BJ620" s="50"/>
      <c r="BK620" s="50"/>
      <c r="BL620" s="50"/>
      <c r="BM620" s="50"/>
      <c r="BN620" s="50"/>
      <c r="BO620" s="50"/>
      <c r="BP620" s="50"/>
      <c r="BQ620" s="50"/>
      <c r="BR620" s="50"/>
      <c r="BS620" s="50"/>
      <c r="BT620" s="50"/>
      <c r="BU620" s="50"/>
      <c r="BV620" s="50"/>
      <c r="BW620" s="50"/>
      <c r="BX620" s="50"/>
      <c r="BY620" s="50"/>
      <c r="BZ620" s="50"/>
      <c r="CA620" s="50"/>
      <c r="CB620" s="50"/>
      <c r="CC620" s="50"/>
      <c r="CD620" s="50"/>
      <c r="CE620" s="50"/>
      <c r="CF620" s="50"/>
      <c r="CG620" s="50"/>
      <c r="CH620" s="50"/>
      <c r="CI620" s="50"/>
      <c r="CJ620" s="50"/>
      <c r="CK620" s="50"/>
      <c r="CL620" s="50"/>
      <c r="CM620" s="50"/>
      <c r="CN620" s="50"/>
      <c r="CO620" s="50"/>
      <c r="CP620" s="50"/>
      <c r="CQ620" s="50"/>
      <c r="CR620" s="50"/>
      <c r="CS620" s="50"/>
      <c r="CT620" s="50"/>
      <c r="CU620" s="50"/>
      <c r="CV620" s="50"/>
      <c r="CW620" s="50"/>
      <c r="CX620" s="50"/>
      <c r="CY620" s="50"/>
      <c r="CZ620" s="50"/>
      <c r="DA620" s="50"/>
      <c r="DB620" s="50"/>
      <c r="DC620" s="50"/>
      <c r="DD620" s="50"/>
      <c r="DE620" s="50"/>
      <c r="DF620" s="50"/>
    </row>
    <row r="621" spans="1:110" x14ac:dyDescent="0.2">
      <c r="B621" s="173"/>
      <c r="D621" s="173"/>
      <c r="T621" s="50"/>
      <c r="U621" s="50"/>
      <c r="V621" s="50"/>
      <c r="W621" s="50"/>
      <c r="X621" s="50"/>
      <c r="Y621" s="50"/>
      <c r="Z621" s="149"/>
      <c r="AA621" s="238"/>
      <c r="AB621" s="50"/>
      <c r="AC621" s="50"/>
      <c r="AD621" s="50"/>
      <c r="AE621" s="50"/>
      <c r="AF621" s="50"/>
      <c r="AG621" s="50"/>
      <c r="AH621" s="50"/>
      <c r="AI621" s="50"/>
      <c r="AJ621" s="50"/>
      <c r="AK621" s="50"/>
      <c r="AL621" s="50"/>
      <c r="AM621" s="50"/>
      <c r="AN621" s="50"/>
      <c r="AO621" s="50"/>
      <c r="AP621" s="50"/>
      <c r="AQ621" s="50"/>
      <c r="AR621" s="50"/>
      <c r="AS621" s="50"/>
      <c r="AT621" s="50"/>
      <c r="AU621" s="50"/>
      <c r="AV621" s="50"/>
      <c r="AW621" s="50"/>
      <c r="AX621" s="50"/>
      <c r="AY621" s="50"/>
      <c r="AZ621" s="50"/>
      <c r="BA621" s="50"/>
      <c r="BB621" s="50"/>
      <c r="BC621" s="50"/>
      <c r="BD621" s="50"/>
      <c r="BE621" s="50"/>
      <c r="BF621" s="50"/>
      <c r="BG621" s="50"/>
      <c r="BH621" s="50"/>
      <c r="BI621" s="50"/>
      <c r="BJ621" s="50"/>
      <c r="BK621" s="50"/>
      <c r="BL621" s="50"/>
      <c r="BM621" s="50"/>
      <c r="BN621" s="50"/>
      <c r="BO621" s="50"/>
      <c r="BP621" s="50"/>
      <c r="BQ621" s="50"/>
      <c r="BR621" s="50"/>
      <c r="BS621" s="50"/>
      <c r="BT621" s="50"/>
      <c r="BU621" s="50"/>
      <c r="BV621" s="50"/>
      <c r="BW621" s="50"/>
      <c r="BX621" s="50"/>
      <c r="BY621" s="50"/>
      <c r="BZ621" s="50"/>
      <c r="CA621" s="50"/>
      <c r="CB621" s="50"/>
      <c r="CC621" s="50"/>
      <c r="CD621" s="50"/>
      <c r="CE621" s="50"/>
      <c r="CF621" s="50"/>
      <c r="CG621" s="50"/>
      <c r="CH621" s="50"/>
      <c r="CI621" s="50"/>
      <c r="CJ621" s="50"/>
      <c r="CK621" s="50"/>
      <c r="CL621" s="50"/>
      <c r="CM621" s="50"/>
      <c r="CN621" s="50"/>
      <c r="CO621" s="50"/>
      <c r="CP621" s="50"/>
      <c r="CQ621" s="50"/>
      <c r="CR621" s="50"/>
      <c r="CS621" s="50"/>
      <c r="CT621" s="50"/>
      <c r="CU621" s="50"/>
      <c r="CV621" s="50"/>
      <c r="CW621" s="50"/>
      <c r="CX621" s="50"/>
      <c r="CY621" s="50"/>
      <c r="CZ621" s="50"/>
      <c r="DA621" s="50"/>
      <c r="DB621" s="50"/>
      <c r="DC621" s="50"/>
      <c r="DD621" s="50"/>
      <c r="DE621" s="50"/>
      <c r="DF621" s="50"/>
    </row>
    <row r="622" spans="1:110" s="123" customFormat="1" x14ac:dyDescent="0.25">
      <c r="A622" s="172"/>
      <c r="B622" s="175"/>
      <c r="C622" s="175"/>
      <c r="D622" s="197"/>
      <c r="E622" s="173"/>
      <c r="F622" s="173"/>
      <c r="G622" s="173"/>
      <c r="H622" s="173"/>
      <c r="I622" s="173"/>
      <c r="J622" s="173"/>
      <c r="K622" s="173"/>
      <c r="L622" s="173"/>
      <c r="M622" s="173"/>
      <c r="N622" s="173"/>
      <c r="O622" s="173"/>
      <c r="P622" s="173"/>
      <c r="Q622" s="174"/>
      <c r="R622" s="174"/>
      <c r="Z622" s="149"/>
      <c r="AA622" s="248"/>
    </row>
    <row r="623" spans="1:110" s="146" customFormat="1" ht="71.25" x14ac:dyDescent="0.25">
      <c r="A623" s="172"/>
      <c r="B623" s="198" t="s">
        <v>541</v>
      </c>
      <c r="C623" s="215"/>
      <c r="D623" s="198"/>
      <c r="E623" s="173"/>
      <c r="F623" s="173"/>
      <c r="G623" s="173"/>
      <c r="H623" s="173"/>
      <c r="I623" s="173"/>
      <c r="J623" s="173"/>
      <c r="K623" s="173"/>
      <c r="L623" s="173"/>
      <c r="M623" s="173"/>
      <c r="N623" s="173"/>
      <c r="O623" s="173"/>
      <c r="P623" s="173"/>
      <c r="Q623" s="174"/>
      <c r="R623" s="174"/>
      <c r="S623" s="123"/>
      <c r="Z623" s="249"/>
      <c r="AA623" s="248"/>
    </row>
    <row r="624" spans="1:110" s="123" customFormat="1" x14ac:dyDescent="0.25">
      <c r="A624" s="172"/>
      <c r="B624" s="176"/>
      <c r="C624" s="181"/>
      <c r="D624" s="199"/>
      <c r="E624" s="173"/>
      <c r="F624" s="173"/>
      <c r="G624" s="173"/>
      <c r="H624" s="173"/>
      <c r="I624" s="173"/>
      <c r="J624" s="173"/>
      <c r="K624" s="173"/>
      <c r="L624" s="173"/>
      <c r="M624" s="173"/>
      <c r="N624" s="173"/>
      <c r="O624" s="173"/>
      <c r="P624" s="173"/>
      <c r="Q624" s="174"/>
      <c r="R624" s="174"/>
      <c r="Z624" s="248"/>
      <c r="AA624" s="248"/>
    </row>
    <row r="625" spans="1:110" s="123" customFormat="1" x14ac:dyDescent="0.25">
      <c r="A625" s="172"/>
      <c r="B625" s="176"/>
      <c r="C625" s="181"/>
      <c r="D625" s="200"/>
      <c r="E625" s="173"/>
      <c r="F625" s="173"/>
      <c r="G625" s="173"/>
      <c r="H625" s="173"/>
      <c r="I625" s="173"/>
      <c r="J625" s="173"/>
      <c r="K625" s="173"/>
      <c r="L625" s="173"/>
      <c r="M625" s="173"/>
      <c r="N625" s="173"/>
      <c r="O625" s="173"/>
      <c r="P625" s="173"/>
      <c r="Q625" s="174"/>
      <c r="R625" s="174"/>
      <c r="Z625" s="248"/>
      <c r="AA625" s="248"/>
    </row>
    <row r="626" spans="1:110" s="123" customFormat="1" x14ac:dyDescent="0.25">
      <c r="A626" s="172"/>
      <c r="B626" s="176"/>
      <c r="C626" s="181"/>
      <c r="D626" s="200"/>
      <c r="E626" s="173"/>
      <c r="F626" s="173"/>
      <c r="G626" s="173"/>
      <c r="H626" s="173"/>
      <c r="I626" s="173"/>
      <c r="J626" s="173"/>
      <c r="K626" s="173"/>
      <c r="L626" s="173"/>
      <c r="M626" s="173"/>
      <c r="N626" s="173"/>
      <c r="O626" s="173"/>
      <c r="P626" s="173"/>
      <c r="Q626" s="174"/>
      <c r="R626" s="174"/>
      <c r="Z626" s="248"/>
      <c r="AA626" s="248"/>
    </row>
    <row r="627" spans="1:110" s="123" customFormat="1" x14ac:dyDescent="0.25">
      <c r="A627" s="172"/>
      <c r="B627" s="176"/>
      <c r="C627" s="181"/>
      <c r="D627" s="200"/>
      <c r="E627" s="173"/>
      <c r="F627" s="173"/>
      <c r="G627" s="173"/>
      <c r="H627" s="173"/>
      <c r="I627" s="173"/>
      <c r="J627" s="173"/>
      <c r="K627" s="173"/>
      <c r="L627" s="173"/>
      <c r="M627" s="173"/>
      <c r="N627" s="173"/>
      <c r="O627" s="173"/>
      <c r="P627" s="173"/>
      <c r="Q627" s="174"/>
      <c r="R627" s="174"/>
      <c r="Z627" s="248"/>
      <c r="AA627" s="248"/>
    </row>
    <row r="628" spans="1:110" s="123" customFormat="1" x14ac:dyDescent="0.25">
      <c r="A628" s="172"/>
      <c r="B628" s="176"/>
      <c r="C628" s="181"/>
      <c r="D628" s="200"/>
      <c r="E628" s="173"/>
      <c r="F628" s="173"/>
      <c r="G628" s="173"/>
      <c r="H628" s="173"/>
      <c r="I628" s="173"/>
      <c r="J628" s="173"/>
      <c r="K628" s="173"/>
      <c r="L628" s="173"/>
      <c r="M628" s="173"/>
      <c r="N628" s="173"/>
      <c r="O628" s="173"/>
      <c r="P628" s="173"/>
      <c r="Q628" s="174"/>
      <c r="R628" s="174"/>
      <c r="Z628" s="248"/>
      <c r="AA628" s="248"/>
    </row>
    <row r="629" spans="1:110" s="123" customFormat="1" x14ac:dyDescent="0.25">
      <c r="A629" s="172"/>
      <c r="B629" s="176"/>
      <c r="C629" s="181"/>
      <c r="D629" s="201"/>
      <c r="E629" s="173"/>
      <c r="F629" s="173"/>
      <c r="G629" s="173"/>
      <c r="H629" s="173"/>
      <c r="I629" s="173"/>
      <c r="J629" s="173"/>
      <c r="K629" s="173"/>
      <c r="L629" s="173"/>
      <c r="M629" s="173"/>
      <c r="N629" s="173"/>
      <c r="O629" s="173"/>
      <c r="P629" s="173"/>
      <c r="Q629" s="174"/>
      <c r="R629" s="174"/>
      <c r="Z629" s="248"/>
      <c r="AA629" s="248"/>
    </row>
    <row r="630" spans="1:110" x14ac:dyDescent="0.2">
      <c r="B630" s="177"/>
      <c r="C630" s="202"/>
      <c r="D630" s="200"/>
      <c r="E630" s="203"/>
      <c r="F630" s="203"/>
      <c r="G630" s="203"/>
      <c r="H630" s="203"/>
      <c r="I630" s="203"/>
      <c r="J630" s="203"/>
      <c r="K630" s="203"/>
      <c r="L630" s="203"/>
      <c r="M630" s="203"/>
      <c r="N630" s="203"/>
      <c r="O630" s="203"/>
      <c r="P630" s="203"/>
      <c r="Q630" s="204"/>
      <c r="R630" s="204"/>
      <c r="S630" s="234"/>
      <c r="T630" s="50"/>
      <c r="U630" s="50"/>
      <c r="V630" s="50"/>
      <c r="W630" s="50"/>
      <c r="X630" s="50"/>
      <c r="Y630" s="50"/>
      <c r="Z630" s="250"/>
      <c r="AA630" s="238"/>
      <c r="AB630" s="50"/>
      <c r="AC630" s="50"/>
      <c r="AD630" s="50"/>
      <c r="AE630" s="50"/>
      <c r="AF630" s="50"/>
      <c r="AG630" s="50"/>
      <c r="AH630" s="50"/>
      <c r="AI630" s="50"/>
      <c r="AJ630" s="50"/>
      <c r="AK630" s="50"/>
      <c r="AL630" s="50"/>
      <c r="AM630" s="50"/>
      <c r="AN630" s="50"/>
      <c r="AO630" s="50"/>
      <c r="AP630" s="50"/>
      <c r="AQ630" s="50"/>
      <c r="AR630" s="50"/>
      <c r="AS630" s="50"/>
      <c r="AT630" s="50"/>
      <c r="AU630" s="50"/>
      <c r="AV630" s="50"/>
      <c r="AW630" s="50"/>
      <c r="AX630" s="50"/>
      <c r="AY630" s="50"/>
      <c r="AZ630" s="50"/>
      <c r="BA630" s="50"/>
      <c r="BB630" s="50"/>
      <c r="BC630" s="50"/>
      <c r="BD630" s="50"/>
      <c r="BE630" s="50"/>
      <c r="BF630" s="50"/>
      <c r="BG630" s="50"/>
      <c r="BH630" s="50"/>
      <c r="BI630" s="50"/>
      <c r="BJ630" s="50"/>
      <c r="BK630" s="50"/>
      <c r="BL630" s="50"/>
      <c r="BM630" s="50"/>
      <c r="BN630" s="50"/>
      <c r="BO630" s="50"/>
      <c r="BP630" s="50"/>
      <c r="BQ630" s="50"/>
      <c r="BR630" s="50"/>
      <c r="BS630" s="50"/>
      <c r="BT630" s="50"/>
      <c r="BU630" s="50"/>
      <c r="BV630" s="50"/>
      <c r="BW630" s="50"/>
      <c r="BX630" s="50"/>
      <c r="BY630" s="50"/>
      <c r="BZ630" s="50"/>
      <c r="CA630" s="50"/>
      <c r="CB630" s="50"/>
      <c r="CC630" s="50"/>
      <c r="CD630" s="50"/>
      <c r="CE630" s="50"/>
      <c r="CF630" s="50"/>
      <c r="CG630" s="50"/>
      <c r="CH630" s="50"/>
      <c r="CI630" s="50"/>
      <c r="CJ630" s="50"/>
      <c r="CK630" s="50"/>
      <c r="CL630" s="50"/>
      <c r="CM630" s="50"/>
      <c r="CN630" s="50"/>
      <c r="CO630" s="50"/>
      <c r="CP630" s="50"/>
      <c r="CQ630" s="50"/>
      <c r="CR630" s="50"/>
      <c r="CS630" s="50"/>
      <c r="CT630" s="50"/>
      <c r="CU630" s="50"/>
      <c r="CV630" s="50"/>
      <c r="CW630" s="50"/>
      <c r="CX630" s="50"/>
      <c r="CY630" s="50"/>
      <c r="CZ630" s="50"/>
      <c r="DA630" s="50"/>
      <c r="DB630" s="50"/>
      <c r="DC630" s="50"/>
      <c r="DD630" s="50"/>
      <c r="DE630" s="50"/>
      <c r="DF630" s="50"/>
    </row>
    <row r="631" spans="1:110" x14ac:dyDescent="0.2">
      <c r="B631" s="177"/>
      <c r="C631" s="202"/>
      <c r="D631" s="200"/>
      <c r="E631" s="203"/>
      <c r="F631" s="203"/>
      <c r="G631" s="203"/>
      <c r="H631" s="203"/>
      <c r="I631" s="203"/>
      <c r="J631" s="203"/>
      <c r="K631" s="203"/>
      <c r="L631" s="203"/>
      <c r="M631" s="203"/>
      <c r="N631" s="203"/>
      <c r="O631" s="203"/>
      <c r="P631" s="203"/>
      <c r="Q631" s="204"/>
      <c r="R631" s="204"/>
      <c r="S631" s="234"/>
      <c r="T631" s="50"/>
      <c r="U631" s="50"/>
      <c r="V631" s="50"/>
      <c r="W631" s="50"/>
      <c r="X631" s="50"/>
      <c r="Y631" s="50"/>
      <c r="Z631" s="250"/>
      <c r="AA631" s="238"/>
      <c r="AB631" s="50"/>
      <c r="AC631" s="50"/>
      <c r="AD631" s="50"/>
      <c r="AE631" s="50"/>
      <c r="AF631" s="50"/>
      <c r="AG631" s="50"/>
      <c r="AH631" s="50"/>
      <c r="AI631" s="50"/>
      <c r="AJ631" s="50"/>
      <c r="AK631" s="50"/>
      <c r="AL631" s="50"/>
      <c r="AM631" s="50"/>
      <c r="AN631" s="50"/>
      <c r="AO631" s="50"/>
      <c r="AP631" s="50"/>
      <c r="AQ631" s="50"/>
      <c r="AR631" s="50"/>
      <c r="AS631" s="50"/>
      <c r="AT631" s="50"/>
      <c r="AU631" s="50"/>
      <c r="AV631" s="50"/>
      <c r="AW631" s="50"/>
      <c r="AX631" s="50"/>
      <c r="AY631" s="50"/>
      <c r="AZ631" s="50"/>
      <c r="BA631" s="50"/>
      <c r="BB631" s="50"/>
      <c r="BC631" s="50"/>
      <c r="BD631" s="50"/>
      <c r="BE631" s="50"/>
      <c r="BF631" s="50"/>
      <c r="BG631" s="50"/>
      <c r="BH631" s="50"/>
      <c r="BI631" s="50"/>
      <c r="BJ631" s="50"/>
      <c r="BK631" s="50"/>
      <c r="BL631" s="50"/>
      <c r="BM631" s="50"/>
      <c r="BN631" s="50"/>
      <c r="BO631" s="50"/>
      <c r="BP631" s="50"/>
      <c r="BQ631" s="50"/>
      <c r="BR631" s="50"/>
      <c r="BS631" s="50"/>
      <c r="BT631" s="50"/>
      <c r="BU631" s="50"/>
      <c r="BV631" s="50"/>
      <c r="BW631" s="50"/>
      <c r="BX631" s="50"/>
      <c r="BY631" s="50"/>
      <c r="BZ631" s="50"/>
      <c r="CA631" s="50"/>
      <c r="CB631" s="50"/>
      <c r="CC631" s="50"/>
      <c r="CD631" s="50"/>
      <c r="CE631" s="50"/>
      <c r="CF631" s="50"/>
      <c r="CG631" s="50"/>
      <c r="CH631" s="50"/>
      <c r="CI631" s="50"/>
      <c r="CJ631" s="50"/>
      <c r="CK631" s="50"/>
      <c r="CL631" s="50"/>
      <c r="CM631" s="50"/>
      <c r="CN631" s="50"/>
      <c r="CO631" s="50"/>
      <c r="CP631" s="50"/>
      <c r="CQ631" s="50"/>
      <c r="CR631" s="50"/>
      <c r="CS631" s="50"/>
      <c r="CT631" s="50"/>
      <c r="CU631" s="50"/>
      <c r="CV631" s="50"/>
      <c r="CW631" s="50"/>
      <c r="CX631" s="50"/>
      <c r="CY631" s="50"/>
      <c r="CZ631" s="50"/>
      <c r="DA631" s="50"/>
      <c r="DB631" s="50"/>
      <c r="DC631" s="50"/>
      <c r="DD631" s="50"/>
      <c r="DE631" s="50"/>
      <c r="DF631" s="50"/>
    </row>
    <row r="632" spans="1:110" x14ac:dyDescent="0.2">
      <c r="B632" s="177"/>
      <c r="C632" s="202"/>
      <c r="D632" s="200"/>
      <c r="E632" s="203"/>
      <c r="F632" s="203"/>
      <c r="G632" s="203"/>
      <c r="H632" s="203"/>
      <c r="I632" s="203"/>
      <c r="J632" s="203"/>
      <c r="K632" s="203"/>
      <c r="L632" s="203"/>
      <c r="M632" s="203"/>
      <c r="N632" s="203"/>
      <c r="O632" s="203"/>
      <c r="P632" s="203"/>
      <c r="Q632" s="204"/>
      <c r="R632" s="204"/>
      <c r="S632" s="234"/>
      <c r="T632" s="50"/>
      <c r="U632" s="50"/>
      <c r="V632" s="50"/>
      <c r="W632" s="50"/>
      <c r="X632" s="50"/>
      <c r="Y632" s="50"/>
      <c r="Z632" s="250"/>
      <c r="AA632" s="238"/>
      <c r="AB632" s="50"/>
      <c r="AC632" s="50"/>
      <c r="AD632" s="50"/>
      <c r="AE632" s="50"/>
      <c r="AF632" s="50"/>
      <c r="AG632" s="50"/>
      <c r="AH632" s="50"/>
      <c r="AI632" s="50"/>
      <c r="AJ632" s="50"/>
      <c r="AK632" s="50"/>
      <c r="AL632" s="50"/>
      <c r="AM632" s="50"/>
      <c r="AN632" s="50"/>
      <c r="AO632" s="50"/>
      <c r="AP632" s="50"/>
      <c r="AQ632" s="50"/>
      <c r="AR632" s="50"/>
      <c r="AS632" s="50"/>
      <c r="AT632" s="50"/>
      <c r="AU632" s="50"/>
      <c r="AV632" s="50"/>
      <c r="AW632" s="50"/>
      <c r="AX632" s="50"/>
      <c r="AY632" s="50"/>
      <c r="AZ632" s="50"/>
      <c r="BA632" s="50"/>
      <c r="BB632" s="50"/>
      <c r="BC632" s="50"/>
      <c r="BD632" s="50"/>
      <c r="BE632" s="50"/>
      <c r="BF632" s="50"/>
      <c r="BG632" s="50"/>
      <c r="BH632" s="50"/>
      <c r="BI632" s="50"/>
      <c r="BJ632" s="50"/>
      <c r="BK632" s="50"/>
      <c r="BL632" s="50"/>
      <c r="BM632" s="50"/>
      <c r="BN632" s="50"/>
      <c r="BO632" s="50"/>
      <c r="BP632" s="50"/>
      <c r="BQ632" s="50"/>
      <c r="BR632" s="50"/>
      <c r="BS632" s="50"/>
      <c r="BT632" s="50"/>
      <c r="BU632" s="50"/>
      <c r="BV632" s="50"/>
      <c r="BW632" s="50"/>
      <c r="BX632" s="50"/>
      <c r="BY632" s="50"/>
      <c r="BZ632" s="50"/>
      <c r="CA632" s="50"/>
      <c r="CB632" s="50"/>
      <c r="CC632" s="50"/>
      <c r="CD632" s="50"/>
      <c r="CE632" s="50"/>
      <c r="CF632" s="50"/>
      <c r="CG632" s="50"/>
      <c r="CH632" s="50"/>
      <c r="CI632" s="50"/>
      <c r="CJ632" s="50"/>
      <c r="CK632" s="50"/>
      <c r="CL632" s="50"/>
      <c r="CM632" s="50"/>
      <c r="CN632" s="50"/>
      <c r="CO632" s="50"/>
      <c r="CP632" s="50"/>
      <c r="CQ632" s="50"/>
      <c r="CR632" s="50"/>
      <c r="CS632" s="50"/>
      <c r="CT632" s="50"/>
      <c r="CU632" s="50"/>
      <c r="CV632" s="50"/>
      <c r="CW632" s="50"/>
      <c r="CX632" s="50"/>
      <c r="CY632" s="50"/>
      <c r="CZ632" s="50"/>
      <c r="DA632" s="50"/>
      <c r="DB632" s="50"/>
      <c r="DC632" s="50"/>
      <c r="DD632" s="50"/>
      <c r="DE632" s="50"/>
      <c r="DF632" s="50"/>
    </row>
    <row r="633" spans="1:110" x14ac:dyDescent="0.2">
      <c r="B633" s="177"/>
      <c r="C633" s="202"/>
      <c r="D633" s="200"/>
      <c r="E633" s="203"/>
      <c r="F633" s="203"/>
      <c r="G633" s="203"/>
      <c r="H633" s="203"/>
      <c r="I633" s="203"/>
      <c r="J633" s="203"/>
      <c r="K633" s="203"/>
      <c r="L633" s="203"/>
      <c r="M633" s="203"/>
      <c r="N633" s="203"/>
      <c r="O633" s="203"/>
      <c r="P633" s="203"/>
      <c r="Q633" s="204"/>
      <c r="R633" s="204"/>
      <c r="S633" s="234"/>
      <c r="T633" s="50"/>
      <c r="U633" s="50"/>
      <c r="V633" s="50"/>
      <c r="W633" s="50"/>
      <c r="X633" s="50"/>
      <c r="Y633" s="50"/>
      <c r="Z633" s="250"/>
      <c r="AA633" s="238"/>
      <c r="AB633" s="50"/>
      <c r="AC633" s="50"/>
      <c r="AD633" s="50"/>
      <c r="AE633" s="50"/>
      <c r="AF633" s="50"/>
      <c r="AG633" s="50"/>
      <c r="AH633" s="50"/>
      <c r="AI633" s="50"/>
      <c r="AJ633" s="50"/>
      <c r="AK633" s="50"/>
      <c r="AL633" s="50"/>
      <c r="AM633" s="50"/>
      <c r="AN633" s="50"/>
      <c r="AO633" s="50"/>
      <c r="AP633" s="50"/>
      <c r="AQ633" s="50"/>
      <c r="AR633" s="50"/>
      <c r="AS633" s="50"/>
      <c r="AT633" s="50"/>
      <c r="AU633" s="50"/>
      <c r="AV633" s="50"/>
      <c r="AW633" s="50"/>
      <c r="AX633" s="50"/>
      <c r="AY633" s="50"/>
      <c r="AZ633" s="50"/>
      <c r="BA633" s="50"/>
      <c r="BB633" s="50"/>
      <c r="BC633" s="50"/>
      <c r="BD633" s="50"/>
      <c r="BE633" s="50"/>
      <c r="BF633" s="50"/>
      <c r="BG633" s="50"/>
      <c r="BH633" s="50"/>
      <c r="BI633" s="50"/>
      <c r="BJ633" s="50"/>
      <c r="BK633" s="50"/>
      <c r="BL633" s="50"/>
      <c r="BM633" s="50"/>
      <c r="BN633" s="50"/>
      <c r="BO633" s="50"/>
      <c r="BP633" s="50"/>
      <c r="BQ633" s="50"/>
      <c r="BR633" s="50"/>
      <c r="BS633" s="50"/>
      <c r="BT633" s="50"/>
      <c r="BU633" s="50"/>
      <c r="BV633" s="50"/>
      <c r="BW633" s="50"/>
      <c r="BX633" s="50"/>
      <c r="BY633" s="50"/>
      <c r="BZ633" s="50"/>
      <c r="CA633" s="50"/>
      <c r="CB633" s="50"/>
      <c r="CC633" s="50"/>
      <c r="CD633" s="50"/>
      <c r="CE633" s="50"/>
      <c r="CF633" s="50"/>
      <c r="CG633" s="50"/>
      <c r="CH633" s="50"/>
      <c r="CI633" s="50"/>
      <c r="CJ633" s="50"/>
      <c r="CK633" s="50"/>
      <c r="CL633" s="50"/>
      <c r="CM633" s="50"/>
      <c r="CN633" s="50"/>
      <c r="CO633" s="50"/>
      <c r="CP633" s="50"/>
      <c r="CQ633" s="50"/>
      <c r="CR633" s="50"/>
      <c r="CS633" s="50"/>
      <c r="CT633" s="50"/>
      <c r="CU633" s="50"/>
      <c r="CV633" s="50"/>
      <c r="CW633" s="50"/>
      <c r="CX633" s="50"/>
      <c r="CY633" s="50"/>
      <c r="CZ633" s="50"/>
      <c r="DA633" s="50"/>
      <c r="DB633" s="50"/>
      <c r="DC633" s="50"/>
      <c r="DD633" s="50"/>
      <c r="DE633" s="50"/>
      <c r="DF633" s="50"/>
    </row>
    <row r="634" spans="1:110" x14ac:dyDescent="0.2">
      <c r="B634" s="177"/>
      <c r="C634" s="202"/>
      <c r="D634" s="200"/>
      <c r="E634" s="203"/>
      <c r="F634" s="203"/>
      <c r="G634" s="203"/>
      <c r="H634" s="203"/>
      <c r="I634" s="203"/>
      <c r="J634" s="203"/>
      <c r="K634" s="203"/>
      <c r="L634" s="203"/>
      <c r="M634" s="203"/>
      <c r="N634" s="203"/>
      <c r="O634" s="203"/>
      <c r="P634" s="203"/>
      <c r="Q634" s="204"/>
      <c r="R634" s="204"/>
      <c r="S634" s="234"/>
      <c r="T634" s="50"/>
      <c r="U634" s="50"/>
      <c r="V634" s="50"/>
      <c r="W634" s="50"/>
      <c r="X634" s="50"/>
      <c r="Y634" s="50"/>
      <c r="Z634" s="250"/>
      <c r="AA634" s="238"/>
      <c r="AB634" s="50"/>
      <c r="AC634" s="50"/>
      <c r="AD634" s="50"/>
      <c r="AE634" s="50"/>
      <c r="AF634" s="50"/>
      <c r="AG634" s="50"/>
      <c r="AH634" s="50"/>
      <c r="AI634" s="50"/>
      <c r="AJ634" s="50"/>
      <c r="AK634" s="50"/>
      <c r="AL634" s="50"/>
      <c r="AM634" s="50"/>
      <c r="AN634" s="50"/>
      <c r="AO634" s="50"/>
      <c r="AP634" s="50"/>
      <c r="AQ634" s="50"/>
      <c r="AR634" s="50"/>
      <c r="AS634" s="50"/>
      <c r="AT634" s="50"/>
      <c r="AU634" s="50"/>
      <c r="AV634" s="50"/>
      <c r="AW634" s="50"/>
      <c r="AX634" s="50"/>
      <c r="AY634" s="50"/>
      <c r="AZ634" s="50"/>
      <c r="BA634" s="50"/>
      <c r="BB634" s="50"/>
      <c r="BC634" s="50"/>
      <c r="BD634" s="50"/>
      <c r="BE634" s="50"/>
      <c r="BF634" s="50"/>
      <c r="BG634" s="50"/>
      <c r="BH634" s="50"/>
      <c r="BI634" s="50"/>
      <c r="BJ634" s="50"/>
      <c r="BK634" s="50"/>
      <c r="BL634" s="50"/>
      <c r="BM634" s="50"/>
      <c r="BN634" s="50"/>
      <c r="BO634" s="50"/>
      <c r="BP634" s="50"/>
      <c r="BQ634" s="50"/>
      <c r="BR634" s="50"/>
      <c r="BS634" s="50"/>
      <c r="BT634" s="50"/>
      <c r="BU634" s="50"/>
      <c r="BV634" s="50"/>
      <c r="BW634" s="50"/>
      <c r="BX634" s="50"/>
      <c r="BY634" s="50"/>
      <c r="BZ634" s="50"/>
      <c r="CA634" s="50"/>
      <c r="CB634" s="50"/>
      <c r="CC634" s="50"/>
      <c r="CD634" s="50"/>
      <c r="CE634" s="50"/>
      <c r="CF634" s="50"/>
      <c r="CG634" s="50"/>
      <c r="CH634" s="50"/>
      <c r="CI634" s="50"/>
      <c r="CJ634" s="50"/>
      <c r="CK634" s="50"/>
      <c r="CL634" s="50"/>
      <c r="CM634" s="50"/>
      <c r="CN634" s="50"/>
      <c r="CO634" s="50"/>
      <c r="CP634" s="50"/>
      <c r="CQ634" s="50"/>
      <c r="CR634" s="50"/>
      <c r="CS634" s="50"/>
      <c r="CT634" s="50"/>
      <c r="CU634" s="50"/>
      <c r="CV634" s="50"/>
      <c r="CW634" s="50"/>
      <c r="CX634" s="50"/>
      <c r="CY634" s="50"/>
      <c r="CZ634" s="50"/>
      <c r="DA634" s="50"/>
      <c r="DB634" s="50"/>
      <c r="DC634" s="50"/>
      <c r="DD634" s="50"/>
      <c r="DE634" s="50"/>
      <c r="DF634" s="50"/>
    </row>
    <row r="635" spans="1:110" x14ac:dyDescent="0.2">
      <c r="B635" s="177"/>
      <c r="C635" s="202"/>
      <c r="D635" s="200"/>
      <c r="E635" s="203"/>
      <c r="F635" s="203"/>
      <c r="G635" s="203"/>
      <c r="H635" s="203"/>
      <c r="I635" s="203"/>
      <c r="J635" s="203"/>
      <c r="K635" s="203"/>
      <c r="L635" s="203"/>
      <c r="M635" s="203"/>
      <c r="N635" s="203"/>
      <c r="O635" s="203"/>
      <c r="P635" s="203"/>
      <c r="Q635" s="204"/>
      <c r="R635" s="204"/>
      <c r="S635" s="234"/>
      <c r="T635" s="50"/>
      <c r="U635" s="50"/>
      <c r="V635" s="50"/>
      <c r="W635" s="50"/>
      <c r="X635" s="50"/>
      <c r="Y635" s="50"/>
      <c r="Z635" s="250"/>
      <c r="AA635" s="238"/>
      <c r="AB635" s="50"/>
      <c r="AC635" s="50"/>
      <c r="AD635" s="50"/>
      <c r="AE635" s="50"/>
      <c r="AF635" s="50"/>
      <c r="AG635" s="50"/>
      <c r="AH635" s="50"/>
      <c r="AI635" s="50"/>
      <c r="AJ635" s="50"/>
      <c r="AK635" s="50"/>
      <c r="AL635" s="50"/>
      <c r="AM635" s="50"/>
      <c r="AN635" s="50"/>
      <c r="AO635" s="50"/>
      <c r="AP635" s="50"/>
      <c r="AQ635" s="50"/>
      <c r="AR635" s="50"/>
      <c r="AS635" s="50"/>
      <c r="AT635" s="50"/>
      <c r="AU635" s="50"/>
      <c r="AV635" s="50"/>
      <c r="AW635" s="50"/>
      <c r="AX635" s="50"/>
      <c r="AY635" s="50"/>
      <c r="AZ635" s="50"/>
      <c r="BA635" s="50"/>
      <c r="BB635" s="50"/>
      <c r="BC635" s="50"/>
      <c r="BD635" s="50"/>
      <c r="BE635" s="50"/>
      <c r="BF635" s="50"/>
      <c r="BG635" s="50"/>
      <c r="BH635" s="50"/>
      <c r="BI635" s="50"/>
      <c r="BJ635" s="50"/>
      <c r="BK635" s="50"/>
      <c r="BL635" s="50"/>
      <c r="BM635" s="50"/>
      <c r="BN635" s="50"/>
      <c r="BO635" s="50"/>
      <c r="BP635" s="50"/>
      <c r="BQ635" s="50"/>
      <c r="BR635" s="50"/>
      <c r="BS635" s="50"/>
      <c r="BT635" s="50"/>
      <c r="BU635" s="50"/>
      <c r="BV635" s="50"/>
      <c r="BW635" s="50"/>
      <c r="BX635" s="50"/>
      <c r="BY635" s="50"/>
      <c r="BZ635" s="50"/>
      <c r="CA635" s="50"/>
      <c r="CB635" s="50"/>
      <c r="CC635" s="50"/>
      <c r="CD635" s="50"/>
      <c r="CE635" s="50"/>
      <c r="CF635" s="50"/>
      <c r="CG635" s="50"/>
      <c r="CH635" s="50"/>
      <c r="CI635" s="50"/>
      <c r="CJ635" s="50"/>
      <c r="CK635" s="50"/>
      <c r="CL635" s="50"/>
      <c r="CM635" s="50"/>
      <c r="CN635" s="50"/>
      <c r="CO635" s="50"/>
      <c r="CP635" s="50"/>
      <c r="CQ635" s="50"/>
      <c r="CR635" s="50"/>
      <c r="CS635" s="50"/>
      <c r="CT635" s="50"/>
      <c r="CU635" s="50"/>
      <c r="CV635" s="50"/>
      <c r="CW635" s="50"/>
      <c r="CX635" s="50"/>
      <c r="CY635" s="50"/>
      <c r="CZ635" s="50"/>
      <c r="DA635" s="50"/>
      <c r="DB635" s="50"/>
      <c r="DC635" s="50"/>
      <c r="DD635" s="50"/>
      <c r="DE635" s="50"/>
      <c r="DF635" s="50"/>
    </row>
    <row r="636" spans="1:110" x14ac:dyDescent="0.2">
      <c r="B636" s="177"/>
      <c r="C636" s="202"/>
      <c r="D636" s="200"/>
      <c r="E636" s="203"/>
      <c r="F636" s="203"/>
      <c r="G636" s="203"/>
      <c r="H636" s="203"/>
      <c r="I636" s="203"/>
      <c r="J636" s="203"/>
      <c r="K636" s="203"/>
      <c r="L636" s="203"/>
      <c r="M636" s="203"/>
      <c r="N636" s="203"/>
      <c r="O636" s="203"/>
      <c r="P636" s="203"/>
      <c r="Q636" s="204"/>
      <c r="R636" s="204"/>
      <c r="S636" s="234"/>
      <c r="T636" s="50"/>
      <c r="U636" s="50"/>
      <c r="V636" s="50"/>
      <c r="W636" s="50"/>
      <c r="X636" s="50"/>
      <c r="Y636" s="50"/>
      <c r="Z636" s="250"/>
      <c r="AA636" s="238"/>
      <c r="AB636" s="50"/>
      <c r="AC636" s="50"/>
      <c r="AD636" s="50"/>
      <c r="AE636" s="50"/>
      <c r="AF636" s="50"/>
      <c r="AG636" s="50"/>
      <c r="AH636" s="50"/>
      <c r="AI636" s="50"/>
      <c r="AJ636" s="50"/>
      <c r="AK636" s="50"/>
      <c r="AL636" s="50"/>
      <c r="AM636" s="50"/>
      <c r="AN636" s="50"/>
      <c r="AO636" s="50"/>
      <c r="AP636" s="50"/>
      <c r="AQ636" s="50"/>
      <c r="AR636" s="50"/>
      <c r="AS636" s="50"/>
      <c r="AT636" s="50"/>
      <c r="AU636" s="50"/>
      <c r="AV636" s="50"/>
      <c r="AW636" s="50"/>
      <c r="AX636" s="50"/>
      <c r="AY636" s="50"/>
      <c r="AZ636" s="50"/>
      <c r="BA636" s="50"/>
      <c r="BB636" s="50"/>
      <c r="BC636" s="50"/>
      <c r="BD636" s="50"/>
      <c r="BE636" s="50"/>
      <c r="BF636" s="50"/>
      <c r="BG636" s="50"/>
      <c r="BH636" s="50"/>
      <c r="BI636" s="50"/>
      <c r="BJ636" s="50"/>
      <c r="BK636" s="50"/>
      <c r="BL636" s="50"/>
      <c r="BM636" s="50"/>
      <c r="BN636" s="50"/>
      <c r="BO636" s="50"/>
      <c r="BP636" s="50"/>
      <c r="BQ636" s="50"/>
      <c r="BR636" s="50"/>
      <c r="BS636" s="50"/>
      <c r="BT636" s="50"/>
      <c r="BU636" s="50"/>
      <c r="BV636" s="50"/>
      <c r="BW636" s="50"/>
      <c r="BX636" s="50"/>
      <c r="BY636" s="50"/>
      <c r="BZ636" s="50"/>
      <c r="CA636" s="50"/>
      <c r="CB636" s="50"/>
      <c r="CC636" s="50"/>
      <c r="CD636" s="50"/>
      <c r="CE636" s="50"/>
      <c r="CF636" s="50"/>
      <c r="CG636" s="50"/>
      <c r="CH636" s="50"/>
      <c r="CI636" s="50"/>
      <c r="CJ636" s="50"/>
      <c r="CK636" s="50"/>
      <c r="CL636" s="50"/>
      <c r="CM636" s="50"/>
      <c r="CN636" s="50"/>
      <c r="CO636" s="50"/>
      <c r="CP636" s="50"/>
      <c r="CQ636" s="50"/>
      <c r="CR636" s="50"/>
      <c r="CS636" s="50"/>
      <c r="CT636" s="50"/>
      <c r="CU636" s="50"/>
      <c r="CV636" s="50"/>
      <c r="CW636" s="50"/>
      <c r="CX636" s="50"/>
      <c r="CY636" s="50"/>
      <c r="CZ636" s="50"/>
      <c r="DA636" s="50"/>
      <c r="DB636" s="50"/>
      <c r="DC636" s="50"/>
      <c r="DD636" s="50"/>
      <c r="DE636" s="50"/>
      <c r="DF636" s="50"/>
    </row>
    <row r="637" spans="1:110" x14ac:dyDescent="0.2">
      <c r="B637" s="177"/>
      <c r="C637" s="202"/>
      <c r="D637" s="200"/>
      <c r="E637" s="203"/>
      <c r="F637" s="203"/>
      <c r="G637" s="203"/>
      <c r="H637" s="203"/>
      <c r="I637" s="203"/>
      <c r="J637" s="203"/>
      <c r="K637" s="203"/>
      <c r="L637" s="203"/>
      <c r="M637" s="203"/>
      <c r="N637" s="203"/>
      <c r="O637" s="203"/>
      <c r="P637" s="203"/>
      <c r="Q637" s="204"/>
      <c r="R637" s="204"/>
      <c r="S637" s="234"/>
      <c r="T637" s="50"/>
      <c r="U637" s="50"/>
      <c r="V637" s="50"/>
      <c r="W637" s="50"/>
      <c r="X637" s="50"/>
      <c r="Y637" s="50"/>
      <c r="Z637" s="250"/>
      <c r="AA637" s="238"/>
      <c r="AB637" s="50"/>
      <c r="AC637" s="50"/>
      <c r="AD637" s="50"/>
      <c r="AE637" s="50"/>
      <c r="AF637" s="50"/>
      <c r="AG637" s="50"/>
      <c r="AH637" s="50"/>
      <c r="AI637" s="50"/>
      <c r="AJ637" s="50"/>
      <c r="AK637" s="50"/>
      <c r="AL637" s="50"/>
      <c r="AM637" s="50"/>
      <c r="AN637" s="50"/>
      <c r="AO637" s="50"/>
      <c r="AP637" s="50"/>
      <c r="AQ637" s="50"/>
      <c r="AR637" s="50"/>
      <c r="AS637" s="50"/>
      <c r="AT637" s="50"/>
      <c r="AU637" s="50"/>
      <c r="AV637" s="50"/>
      <c r="AW637" s="50"/>
      <c r="AX637" s="50"/>
      <c r="AY637" s="50"/>
      <c r="AZ637" s="50"/>
      <c r="BA637" s="50"/>
      <c r="BB637" s="50"/>
      <c r="BC637" s="50"/>
      <c r="BD637" s="50"/>
      <c r="BE637" s="50"/>
      <c r="BF637" s="50"/>
      <c r="BG637" s="50"/>
      <c r="BH637" s="50"/>
      <c r="BI637" s="50"/>
      <c r="BJ637" s="50"/>
      <c r="BK637" s="50"/>
      <c r="BL637" s="50"/>
      <c r="BM637" s="50"/>
      <c r="BN637" s="50"/>
      <c r="BO637" s="50"/>
      <c r="BP637" s="50"/>
      <c r="BQ637" s="50"/>
      <c r="BR637" s="50"/>
      <c r="BS637" s="50"/>
      <c r="BT637" s="50"/>
      <c r="BU637" s="50"/>
      <c r="BV637" s="50"/>
      <c r="BW637" s="50"/>
      <c r="BX637" s="50"/>
      <c r="BY637" s="50"/>
      <c r="BZ637" s="50"/>
      <c r="CA637" s="50"/>
      <c r="CB637" s="50"/>
      <c r="CC637" s="50"/>
      <c r="CD637" s="50"/>
      <c r="CE637" s="50"/>
      <c r="CF637" s="50"/>
      <c r="CG637" s="50"/>
      <c r="CH637" s="50"/>
      <c r="CI637" s="50"/>
      <c r="CJ637" s="50"/>
      <c r="CK637" s="50"/>
      <c r="CL637" s="50"/>
      <c r="CM637" s="50"/>
      <c r="CN637" s="50"/>
      <c r="CO637" s="50"/>
      <c r="CP637" s="50"/>
      <c r="CQ637" s="50"/>
      <c r="CR637" s="50"/>
      <c r="CS637" s="50"/>
      <c r="CT637" s="50"/>
      <c r="CU637" s="50"/>
      <c r="CV637" s="50"/>
      <c r="CW637" s="50"/>
      <c r="CX637" s="50"/>
      <c r="CY637" s="50"/>
      <c r="CZ637" s="50"/>
      <c r="DA637" s="50"/>
      <c r="DB637" s="50"/>
      <c r="DC637" s="50"/>
      <c r="DD637" s="50"/>
      <c r="DE637" s="50"/>
      <c r="DF637" s="50"/>
    </row>
    <row r="638" spans="1:110" x14ac:dyDescent="0.2">
      <c r="B638" s="177"/>
      <c r="C638" s="202"/>
      <c r="D638" s="200"/>
      <c r="E638" s="203"/>
      <c r="F638" s="203"/>
      <c r="G638" s="203"/>
      <c r="H638" s="203"/>
      <c r="I638" s="203"/>
      <c r="J638" s="203"/>
      <c r="K638" s="203"/>
      <c r="L638" s="203"/>
      <c r="M638" s="203"/>
      <c r="N638" s="203"/>
      <c r="O638" s="203"/>
      <c r="P638" s="203"/>
      <c r="Q638" s="204"/>
      <c r="R638" s="204"/>
      <c r="S638" s="234"/>
      <c r="T638" s="50"/>
      <c r="U638" s="50"/>
      <c r="V638" s="50"/>
      <c r="W638" s="50"/>
      <c r="X638" s="50"/>
      <c r="Y638" s="50"/>
      <c r="Z638" s="250"/>
      <c r="AA638" s="238"/>
      <c r="AB638" s="50"/>
      <c r="AC638" s="50"/>
      <c r="AD638" s="50"/>
      <c r="AE638" s="50"/>
      <c r="AF638" s="50"/>
      <c r="AG638" s="50"/>
      <c r="AH638" s="50"/>
      <c r="AI638" s="50"/>
      <c r="AJ638" s="50"/>
      <c r="AK638" s="50"/>
      <c r="AL638" s="50"/>
      <c r="AM638" s="50"/>
      <c r="AN638" s="50"/>
      <c r="AO638" s="50"/>
      <c r="AP638" s="50"/>
      <c r="AQ638" s="50"/>
      <c r="AR638" s="50"/>
      <c r="AS638" s="50"/>
      <c r="AT638" s="50"/>
      <c r="AU638" s="50"/>
      <c r="AV638" s="50"/>
      <c r="AW638" s="50"/>
      <c r="AX638" s="50"/>
      <c r="AY638" s="50"/>
      <c r="AZ638" s="50"/>
      <c r="BA638" s="50"/>
      <c r="BB638" s="50"/>
      <c r="BC638" s="50"/>
      <c r="BD638" s="50"/>
      <c r="BE638" s="50"/>
      <c r="BF638" s="50"/>
      <c r="BG638" s="50"/>
      <c r="BH638" s="50"/>
      <c r="BI638" s="50"/>
      <c r="BJ638" s="50"/>
      <c r="BK638" s="50"/>
      <c r="BL638" s="50"/>
      <c r="BM638" s="50"/>
      <c r="BN638" s="50"/>
      <c r="BO638" s="50"/>
      <c r="BP638" s="50"/>
      <c r="BQ638" s="50"/>
      <c r="BR638" s="50"/>
      <c r="BS638" s="50"/>
      <c r="BT638" s="50"/>
      <c r="BU638" s="50"/>
      <c r="BV638" s="50"/>
      <c r="BW638" s="50"/>
      <c r="BX638" s="50"/>
      <c r="BY638" s="50"/>
      <c r="BZ638" s="50"/>
      <c r="CA638" s="50"/>
      <c r="CB638" s="50"/>
      <c r="CC638" s="50"/>
      <c r="CD638" s="50"/>
      <c r="CE638" s="50"/>
      <c r="CF638" s="50"/>
      <c r="CG638" s="50"/>
      <c r="CH638" s="50"/>
      <c r="CI638" s="50"/>
      <c r="CJ638" s="50"/>
      <c r="CK638" s="50"/>
      <c r="CL638" s="50"/>
      <c r="CM638" s="50"/>
      <c r="CN638" s="50"/>
      <c r="CO638" s="50"/>
      <c r="CP638" s="50"/>
      <c r="CQ638" s="50"/>
      <c r="CR638" s="50"/>
      <c r="CS638" s="50"/>
      <c r="CT638" s="50"/>
      <c r="CU638" s="50"/>
      <c r="CV638" s="50"/>
      <c r="CW638" s="50"/>
      <c r="CX638" s="50"/>
      <c r="CY638" s="50"/>
      <c r="CZ638" s="50"/>
      <c r="DA638" s="50"/>
      <c r="DB638" s="50"/>
      <c r="DC638" s="50"/>
      <c r="DD638" s="50"/>
      <c r="DE638" s="50"/>
      <c r="DF638" s="50"/>
    </row>
    <row r="639" spans="1:110" x14ac:dyDescent="0.2">
      <c r="B639" s="177"/>
      <c r="C639" s="202"/>
      <c r="D639" s="200"/>
      <c r="E639" s="203"/>
      <c r="F639" s="203"/>
      <c r="G639" s="203"/>
      <c r="H639" s="203"/>
      <c r="I639" s="203"/>
      <c r="J639" s="203"/>
      <c r="K639" s="203"/>
      <c r="L639" s="203"/>
      <c r="M639" s="203"/>
      <c r="N639" s="203"/>
      <c r="O639" s="203"/>
      <c r="P639" s="203"/>
      <c r="Q639" s="204"/>
      <c r="R639" s="204"/>
      <c r="S639" s="234"/>
      <c r="T639" s="50"/>
      <c r="U639" s="50"/>
      <c r="V639" s="50"/>
      <c r="W639" s="50"/>
      <c r="X639" s="50"/>
      <c r="Y639" s="50"/>
      <c r="Z639" s="250"/>
      <c r="AA639" s="238"/>
      <c r="AB639" s="50"/>
      <c r="AC639" s="50"/>
      <c r="AD639" s="50"/>
      <c r="AE639" s="50"/>
      <c r="AF639" s="50"/>
      <c r="AG639" s="50"/>
      <c r="AH639" s="50"/>
      <c r="AI639" s="50"/>
      <c r="AJ639" s="50"/>
      <c r="AK639" s="50"/>
      <c r="AL639" s="50"/>
      <c r="AM639" s="50"/>
      <c r="AN639" s="50"/>
      <c r="AO639" s="50"/>
      <c r="AP639" s="50"/>
      <c r="AQ639" s="50"/>
      <c r="AR639" s="50"/>
      <c r="AS639" s="50"/>
      <c r="AT639" s="50"/>
      <c r="AU639" s="50"/>
      <c r="AV639" s="50"/>
      <c r="AW639" s="50"/>
      <c r="AX639" s="50"/>
      <c r="AY639" s="50"/>
      <c r="AZ639" s="50"/>
      <c r="BA639" s="50"/>
      <c r="BB639" s="50"/>
      <c r="BC639" s="50"/>
      <c r="BD639" s="50"/>
      <c r="BE639" s="50"/>
      <c r="BF639" s="50"/>
      <c r="BG639" s="50"/>
      <c r="BH639" s="50"/>
      <c r="BI639" s="50"/>
      <c r="BJ639" s="50"/>
      <c r="BK639" s="50"/>
      <c r="BL639" s="50"/>
      <c r="BM639" s="50"/>
      <c r="BN639" s="50"/>
      <c r="BO639" s="50"/>
      <c r="BP639" s="50"/>
      <c r="BQ639" s="50"/>
      <c r="BR639" s="50"/>
      <c r="BS639" s="50"/>
      <c r="BT639" s="50"/>
      <c r="BU639" s="50"/>
      <c r="BV639" s="50"/>
      <c r="BW639" s="50"/>
      <c r="BX639" s="50"/>
      <c r="BY639" s="50"/>
      <c r="BZ639" s="50"/>
      <c r="CA639" s="50"/>
      <c r="CB639" s="50"/>
      <c r="CC639" s="50"/>
      <c r="CD639" s="50"/>
      <c r="CE639" s="50"/>
      <c r="CF639" s="50"/>
      <c r="CG639" s="50"/>
      <c r="CH639" s="50"/>
      <c r="CI639" s="50"/>
      <c r="CJ639" s="50"/>
      <c r="CK639" s="50"/>
      <c r="CL639" s="50"/>
      <c r="CM639" s="50"/>
      <c r="CN639" s="50"/>
      <c r="CO639" s="50"/>
      <c r="CP639" s="50"/>
      <c r="CQ639" s="50"/>
      <c r="CR639" s="50"/>
      <c r="CS639" s="50"/>
      <c r="CT639" s="50"/>
      <c r="CU639" s="50"/>
      <c r="CV639" s="50"/>
      <c r="CW639" s="50"/>
      <c r="CX639" s="50"/>
      <c r="CY639" s="50"/>
      <c r="CZ639" s="50"/>
      <c r="DA639" s="50"/>
      <c r="DB639" s="50"/>
      <c r="DC639" s="50"/>
      <c r="DD639" s="50"/>
      <c r="DE639" s="50"/>
      <c r="DF639" s="50"/>
    </row>
    <row r="640" spans="1:110" x14ac:dyDescent="0.2">
      <c r="B640" s="177"/>
      <c r="C640" s="202"/>
      <c r="D640" s="200"/>
      <c r="E640" s="203"/>
      <c r="F640" s="203"/>
      <c r="G640" s="203"/>
      <c r="H640" s="203"/>
      <c r="I640" s="203"/>
      <c r="J640" s="203"/>
      <c r="K640" s="203"/>
      <c r="L640" s="203"/>
      <c r="M640" s="203"/>
      <c r="N640" s="203"/>
      <c r="O640" s="203"/>
      <c r="P640" s="203"/>
      <c r="Q640" s="204"/>
      <c r="R640" s="204"/>
      <c r="S640" s="234"/>
      <c r="T640" s="50"/>
      <c r="U640" s="50"/>
      <c r="V640" s="50"/>
      <c r="W640" s="50"/>
      <c r="X640" s="50"/>
      <c r="Y640" s="50"/>
      <c r="Z640" s="250"/>
      <c r="AA640" s="238"/>
      <c r="AB640" s="50"/>
      <c r="AC640" s="50"/>
      <c r="AD640" s="50"/>
      <c r="AE640" s="50"/>
      <c r="AF640" s="50"/>
      <c r="AG640" s="50"/>
      <c r="AH640" s="50"/>
      <c r="AI640" s="50"/>
      <c r="AJ640" s="50"/>
      <c r="AK640" s="50"/>
      <c r="AL640" s="50"/>
      <c r="AM640" s="50"/>
      <c r="AN640" s="50"/>
      <c r="AO640" s="50"/>
      <c r="AP640" s="50"/>
      <c r="AQ640" s="50"/>
      <c r="AR640" s="50"/>
      <c r="AS640" s="50"/>
      <c r="AT640" s="50"/>
      <c r="AU640" s="50"/>
      <c r="AV640" s="50"/>
      <c r="AW640" s="50"/>
      <c r="AX640" s="50"/>
      <c r="AY640" s="50"/>
      <c r="AZ640" s="50"/>
      <c r="BA640" s="50"/>
      <c r="BB640" s="50"/>
      <c r="BC640" s="50"/>
      <c r="BD640" s="50"/>
      <c r="BE640" s="50"/>
      <c r="BF640" s="50"/>
      <c r="BG640" s="50"/>
      <c r="BH640" s="50"/>
      <c r="BI640" s="50"/>
      <c r="BJ640" s="50"/>
      <c r="BK640" s="50"/>
      <c r="BL640" s="50"/>
      <c r="BM640" s="50"/>
      <c r="BN640" s="50"/>
      <c r="BO640" s="50"/>
      <c r="BP640" s="50"/>
      <c r="BQ640" s="50"/>
      <c r="BR640" s="50"/>
      <c r="BS640" s="50"/>
      <c r="BT640" s="50"/>
      <c r="BU640" s="50"/>
      <c r="BV640" s="50"/>
      <c r="BW640" s="50"/>
      <c r="BX640" s="50"/>
      <c r="BY640" s="50"/>
      <c r="BZ640" s="50"/>
      <c r="CA640" s="50"/>
      <c r="CB640" s="50"/>
      <c r="CC640" s="50"/>
      <c r="CD640" s="50"/>
      <c r="CE640" s="50"/>
      <c r="CF640" s="50"/>
      <c r="CG640" s="50"/>
      <c r="CH640" s="50"/>
      <c r="CI640" s="50"/>
      <c r="CJ640" s="50"/>
      <c r="CK640" s="50"/>
      <c r="CL640" s="50"/>
      <c r="CM640" s="50"/>
      <c r="CN640" s="50"/>
      <c r="CO640" s="50"/>
      <c r="CP640" s="50"/>
      <c r="CQ640" s="50"/>
      <c r="CR640" s="50"/>
      <c r="CS640" s="50"/>
      <c r="CT640" s="50"/>
      <c r="CU640" s="50"/>
      <c r="CV640" s="50"/>
      <c r="CW640" s="50"/>
      <c r="CX640" s="50"/>
      <c r="CY640" s="50"/>
      <c r="CZ640" s="50"/>
      <c r="DA640" s="50"/>
      <c r="DB640" s="50"/>
      <c r="DC640" s="50"/>
      <c r="DD640" s="50"/>
      <c r="DE640" s="50"/>
      <c r="DF640" s="50"/>
    </row>
    <row r="641" spans="2:110" x14ac:dyDescent="0.2">
      <c r="B641" s="177"/>
      <c r="C641" s="202"/>
      <c r="D641" s="200"/>
      <c r="E641" s="203"/>
      <c r="F641" s="203"/>
      <c r="G641" s="203"/>
      <c r="H641" s="203"/>
      <c r="I641" s="203"/>
      <c r="J641" s="203"/>
      <c r="K641" s="203"/>
      <c r="L641" s="203"/>
      <c r="M641" s="203"/>
      <c r="N641" s="203"/>
      <c r="O641" s="203"/>
      <c r="P641" s="203"/>
      <c r="Q641" s="204"/>
      <c r="R641" s="204"/>
      <c r="S641" s="234"/>
      <c r="T641" s="50"/>
      <c r="U641" s="50"/>
      <c r="V641" s="50"/>
      <c r="W641" s="50"/>
      <c r="X641" s="50"/>
      <c r="Y641" s="50"/>
      <c r="Z641" s="250"/>
      <c r="AA641" s="238"/>
      <c r="AB641" s="50"/>
      <c r="AC641" s="50"/>
      <c r="AD641" s="50"/>
      <c r="AE641" s="50"/>
      <c r="AF641" s="50"/>
      <c r="AG641" s="50"/>
      <c r="AH641" s="50"/>
      <c r="AI641" s="50"/>
      <c r="AJ641" s="50"/>
      <c r="AK641" s="50"/>
      <c r="AL641" s="50"/>
      <c r="AM641" s="50"/>
      <c r="AN641" s="50"/>
      <c r="AO641" s="50"/>
      <c r="AP641" s="50"/>
      <c r="AQ641" s="50"/>
      <c r="AR641" s="50"/>
      <c r="AS641" s="50"/>
      <c r="AT641" s="50"/>
      <c r="AU641" s="50"/>
      <c r="AV641" s="50"/>
      <c r="AW641" s="50"/>
      <c r="AX641" s="50"/>
      <c r="AY641" s="50"/>
      <c r="AZ641" s="50"/>
      <c r="BA641" s="50"/>
      <c r="BB641" s="50"/>
      <c r="BC641" s="50"/>
      <c r="BD641" s="50"/>
      <c r="BE641" s="50"/>
      <c r="BF641" s="50"/>
      <c r="BG641" s="50"/>
      <c r="BH641" s="50"/>
      <c r="BI641" s="50"/>
      <c r="BJ641" s="50"/>
      <c r="BK641" s="50"/>
      <c r="BL641" s="50"/>
      <c r="BM641" s="50"/>
      <c r="BN641" s="50"/>
      <c r="BO641" s="50"/>
      <c r="BP641" s="50"/>
      <c r="BQ641" s="50"/>
      <c r="BR641" s="50"/>
      <c r="BS641" s="50"/>
      <c r="BT641" s="50"/>
      <c r="BU641" s="50"/>
      <c r="BV641" s="50"/>
      <c r="BW641" s="50"/>
      <c r="BX641" s="50"/>
      <c r="BY641" s="50"/>
      <c r="BZ641" s="50"/>
      <c r="CA641" s="50"/>
      <c r="CB641" s="50"/>
      <c r="CC641" s="50"/>
      <c r="CD641" s="50"/>
      <c r="CE641" s="50"/>
      <c r="CF641" s="50"/>
      <c r="CG641" s="50"/>
      <c r="CH641" s="50"/>
      <c r="CI641" s="50"/>
      <c r="CJ641" s="50"/>
      <c r="CK641" s="50"/>
      <c r="CL641" s="50"/>
      <c r="CM641" s="50"/>
      <c r="CN641" s="50"/>
      <c r="CO641" s="50"/>
      <c r="CP641" s="50"/>
      <c r="CQ641" s="50"/>
      <c r="CR641" s="50"/>
      <c r="CS641" s="50"/>
      <c r="CT641" s="50"/>
      <c r="CU641" s="50"/>
      <c r="CV641" s="50"/>
      <c r="CW641" s="50"/>
      <c r="CX641" s="50"/>
      <c r="CY641" s="50"/>
      <c r="CZ641" s="50"/>
      <c r="DA641" s="50"/>
      <c r="DB641" s="50"/>
      <c r="DC641" s="50"/>
      <c r="DD641" s="50"/>
      <c r="DE641" s="50"/>
      <c r="DF641" s="50"/>
    </row>
    <row r="642" spans="2:110" x14ac:dyDescent="0.2">
      <c r="B642" s="177"/>
      <c r="C642" s="202"/>
      <c r="D642" s="200"/>
      <c r="E642" s="203"/>
      <c r="F642" s="203"/>
      <c r="G642" s="203"/>
      <c r="H642" s="203"/>
      <c r="I642" s="203"/>
      <c r="J642" s="203"/>
      <c r="K642" s="203"/>
      <c r="L642" s="203"/>
      <c r="M642" s="203"/>
      <c r="N642" s="203"/>
      <c r="O642" s="203"/>
      <c r="P642" s="203"/>
      <c r="Q642" s="204"/>
      <c r="R642" s="204"/>
      <c r="S642" s="234"/>
      <c r="T642" s="50"/>
      <c r="U642" s="50"/>
      <c r="V642" s="50"/>
      <c r="W642" s="50"/>
      <c r="X642" s="50"/>
      <c r="Y642" s="50"/>
      <c r="Z642" s="250"/>
      <c r="AA642" s="238"/>
      <c r="AB642" s="50"/>
      <c r="AC642" s="50"/>
      <c r="AD642" s="50"/>
      <c r="AE642" s="50"/>
      <c r="AF642" s="50"/>
      <c r="AG642" s="50"/>
      <c r="AH642" s="50"/>
      <c r="AI642" s="50"/>
      <c r="AJ642" s="50"/>
      <c r="AK642" s="50"/>
      <c r="AL642" s="50"/>
      <c r="AM642" s="50"/>
      <c r="AN642" s="50"/>
      <c r="AO642" s="50"/>
      <c r="AP642" s="50"/>
      <c r="AQ642" s="50"/>
      <c r="AR642" s="50"/>
      <c r="AS642" s="50"/>
      <c r="AT642" s="50"/>
      <c r="AU642" s="50"/>
      <c r="AV642" s="50"/>
      <c r="AW642" s="50"/>
      <c r="AX642" s="50"/>
      <c r="AY642" s="50"/>
      <c r="AZ642" s="50"/>
      <c r="BA642" s="50"/>
      <c r="BB642" s="50"/>
      <c r="BC642" s="50"/>
      <c r="BD642" s="50"/>
      <c r="BE642" s="50"/>
      <c r="BF642" s="50"/>
      <c r="BG642" s="50"/>
      <c r="BH642" s="50"/>
      <c r="BI642" s="50"/>
      <c r="BJ642" s="50"/>
      <c r="BK642" s="50"/>
      <c r="BL642" s="50"/>
      <c r="BM642" s="50"/>
      <c r="BN642" s="50"/>
      <c r="BO642" s="50"/>
      <c r="BP642" s="50"/>
      <c r="BQ642" s="50"/>
      <c r="BR642" s="50"/>
      <c r="BS642" s="50"/>
      <c r="BT642" s="50"/>
      <c r="BU642" s="50"/>
      <c r="BV642" s="50"/>
      <c r="BW642" s="50"/>
      <c r="BX642" s="50"/>
      <c r="BY642" s="50"/>
      <c r="BZ642" s="50"/>
      <c r="CA642" s="50"/>
      <c r="CB642" s="50"/>
      <c r="CC642" s="50"/>
      <c r="CD642" s="50"/>
      <c r="CE642" s="50"/>
      <c r="CF642" s="50"/>
      <c r="CG642" s="50"/>
      <c r="CH642" s="50"/>
      <c r="CI642" s="50"/>
      <c r="CJ642" s="50"/>
      <c r="CK642" s="50"/>
      <c r="CL642" s="50"/>
      <c r="CM642" s="50"/>
      <c r="CN642" s="50"/>
      <c r="CO642" s="50"/>
      <c r="CP642" s="50"/>
      <c r="CQ642" s="50"/>
      <c r="CR642" s="50"/>
      <c r="CS642" s="50"/>
      <c r="CT642" s="50"/>
      <c r="CU642" s="50"/>
      <c r="CV642" s="50"/>
      <c r="CW642" s="50"/>
      <c r="CX642" s="50"/>
      <c r="CY642" s="50"/>
      <c r="CZ642" s="50"/>
      <c r="DA642" s="50"/>
      <c r="DB642" s="50"/>
      <c r="DC642" s="50"/>
      <c r="DD642" s="50"/>
      <c r="DE642" s="50"/>
      <c r="DF642" s="50"/>
    </row>
    <row r="643" spans="2:110" x14ac:dyDescent="0.2">
      <c r="B643" s="177"/>
      <c r="C643" s="202"/>
      <c r="D643" s="200"/>
      <c r="E643" s="203"/>
      <c r="F643" s="203"/>
      <c r="G643" s="203"/>
      <c r="H643" s="203"/>
      <c r="I643" s="203"/>
      <c r="J643" s="203"/>
      <c r="K643" s="203"/>
      <c r="L643" s="203"/>
      <c r="M643" s="203"/>
      <c r="N643" s="203"/>
      <c r="O643" s="203"/>
      <c r="P643" s="203"/>
      <c r="Q643" s="204"/>
      <c r="R643" s="204"/>
      <c r="S643" s="234"/>
      <c r="T643" s="50"/>
      <c r="U643" s="50"/>
      <c r="V643" s="50"/>
      <c r="W643" s="50"/>
      <c r="X643" s="50"/>
      <c r="Y643" s="50"/>
      <c r="Z643" s="250"/>
      <c r="AA643" s="238"/>
      <c r="AB643" s="50"/>
      <c r="AC643" s="50"/>
      <c r="AD643" s="50"/>
      <c r="AE643" s="50"/>
      <c r="AF643" s="50"/>
      <c r="AG643" s="50"/>
      <c r="AH643" s="50"/>
      <c r="AI643" s="50"/>
      <c r="AJ643" s="50"/>
      <c r="AK643" s="50"/>
      <c r="AL643" s="50"/>
      <c r="AM643" s="50"/>
      <c r="AN643" s="50"/>
      <c r="AO643" s="50"/>
      <c r="AP643" s="50"/>
      <c r="AQ643" s="50"/>
      <c r="AR643" s="50"/>
      <c r="AS643" s="50"/>
      <c r="AT643" s="50"/>
      <c r="AU643" s="50"/>
      <c r="AV643" s="50"/>
      <c r="AW643" s="50"/>
      <c r="AX643" s="50"/>
      <c r="AY643" s="50"/>
      <c r="AZ643" s="50"/>
      <c r="BA643" s="50"/>
      <c r="BB643" s="50"/>
      <c r="BC643" s="50"/>
      <c r="BD643" s="50"/>
      <c r="BE643" s="50"/>
      <c r="BF643" s="50"/>
      <c r="BG643" s="50"/>
      <c r="BH643" s="50"/>
      <c r="BI643" s="50"/>
      <c r="BJ643" s="50"/>
      <c r="BK643" s="50"/>
      <c r="BL643" s="50"/>
      <c r="BM643" s="50"/>
      <c r="BN643" s="50"/>
      <c r="BO643" s="50"/>
      <c r="BP643" s="50"/>
      <c r="BQ643" s="50"/>
      <c r="BR643" s="50"/>
      <c r="BS643" s="50"/>
      <c r="BT643" s="50"/>
      <c r="BU643" s="50"/>
      <c r="BV643" s="50"/>
      <c r="BW643" s="50"/>
      <c r="BX643" s="50"/>
      <c r="BY643" s="50"/>
      <c r="BZ643" s="50"/>
      <c r="CA643" s="50"/>
      <c r="CB643" s="50"/>
      <c r="CC643" s="50"/>
      <c r="CD643" s="50"/>
      <c r="CE643" s="50"/>
      <c r="CF643" s="50"/>
      <c r="CG643" s="50"/>
      <c r="CH643" s="50"/>
      <c r="CI643" s="50"/>
      <c r="CJ643" s="50"/>
      <c r="CK643" s="50"/>
      <c r="CL643" s="50"/>
      <c r="CM643" s="50"/>
      <c r="CN643" s="50"/>
      <c r="CO643" s="50"/>
      <c r="CP643" s="50"/>
      <c r="CQ643" s="50"/>
      <c r="CR643" s="50"/>
      <c r="CS643" s="50"/>
      <c r="CT643" s="50"/>
      <c r="CU643" s="50"/>
      <c r="CV643" s="50"/>
      <c r="CW643" s="50"/>
      <c r="CX643" s="50"/>
      <c r="CY643" s="50"/>
      <c r="CZ643" s="50"/>
      <c r="DA643" s="50"/>
      <c r="DB643" s="50"/>
      <c r="DC643" s="50"/>
      <c r="DD643" s="50"/>
      <c r="DE643" s="50"/>
      <c r="DF643" s="50"/>
    </row>
    <row r="644" spans="2:110" x14ac:dyDescent="0.2">
      <c r="B644" s="177"/>
      <c r="C644" s="202"/>
      <c r="D644" s="200"/>
      <c r="E644" s="203"/>
      <c r="F644" s="203"/>
      <c r="G644" s="203"/>
      <c r="H644" s="203"/>
      <c r="I644" s="203"/>
      <c r="J644" s="203"/>
      <c r="K644" s="203"/>
      <c r="L644" s="203"/>
      <c r="M644" s="203"/>
      <c r="N644" s="203"/>
      <c r="O644" s="203"/>
      <c r="P644" s="203"/>
      <c r="Q644" s="204"/>
      <c r="R644" s="204"/>
      <c r="S644" s="234"/>
      <c r="T644" s="50"/>
      <c r="U644" s="50"/>
      <c r="V644" s="50"/>
      <c r="W644" s="50"/>
      <c r="X644" s="50"/>
      <c r="Y644" s="50"/>
      <c r="Z644" s="250"/>
      <c r="AA644" s="238"/>
      <c r="AB644" s="50"/>
      <c r="AC644" s="50"/>
      <c r="AD644" s="50"/>
      <c r="AE644" s="50"/>
      <c r="AF644" s="50"/>
      <c r="AG644" s="50"/>
      <c r="AH644" s="50"/>
      <c r="AI644" s="50"/>
      <c r="AJ644" s="50"/>
      <c r="AK644" s="50"/>
      <c r="AL644" s="50"/>
      <c r="AM644" s="50"/>
      <c r="AN644" s="50"/>
      <c r="AO644" s="50"/>
      <c r="AP644" s="50"/>
      <c r="AQ644" s="50"/>
      <c r="AR644" s="50"/>
      <c r="AS644" s="50"/>
      <c r="AT644" s="50"/>
      <c r="AU644" s="50"/>
      <c r="AV644" s="50"/>
      <c r="AW644" s="50"/>
      <c r="AX644" s="50"/>
      <c r="AY644" s="50"/>
      <c r="AZ644" s="50"/>
      <c r="BA644" s="50"/>
      <c r="BB644" s="50"/>
      <c r="BC644" s="50"/>
      <c r="BD644" s="50"/>
      <c r="BE644" s="50"/>
      <c r="BF644" s="50"/>
      <c r="BG644" s="50"/>
      <c r="BH644" s="50"/>
      <c r="BI644" s="50"/>
      <c r="BJ644" s="50"/>
      <c r="BK644" s="50"/>
      <c r="BL644" s="50"/>
      <c r="BM644" s="50"/>
      <c r="BN644" s="50"/>
      <c r="BO644" s="50"/>
      <c r="BP644" s="50"/>
      <c r="BQ644" s="50"/>
      <c r="BR644" s="50"/>
      <c r="BS644" s="50"/>
      <c r="BT644" s="50"/>
      <c r="BU644" s="50"/>
      <c r="BV644" s="50"/>
      <c r="BW644" s="50"/>
      <c r="BX644" s="50"/>
      <c r="BY644" s="50"/>
      <c r="BZ644" s="50"/>
      <c r="CA644" s="50"/>
      <c r="CB644" s="50"/>
      <c r="CC644" s="50"/>
      <c r="CD644" s="50"/>
      <c r="CE644" s="50"/>
      <c r="CF644" s="50"/>
      <c r="CG644" s="50"/>
      <c r="CH644" s="50"/>
      <c r="CI644" s="50"/>
      <c r="CJ644" s="50"/>
      <c r="CK644" s="50"/>
      <c r="CL644" s="50"/>
      <c r="CM644" s="50"/>
      <c r="CN644" s="50"/>
      <c r="CO644" s="50"/>
      <c r="CP644" s="50"/>
      <c r="CQ644" s="50"/>
      <c r="CR644" s="50"/>
      <c r="CS644" s="50"/>
      <c r="CT644" s="50"/>
      <c r="CU644" s="50"/>
      <c r="CV644" s="50"/>
      <c r="CW644" s="50"/>
      <c r="CX644" s="50"/>
      <c r="CY644" s="50"/>
      <c r="CZ644" s="50"/>
      <c r="DA644" s="50"/>
      <c r="DB644" s="50"/>
      <c r="DC644" s="50"/>
      <c r="DD644" s="50"/>
      <c r="DE644" s="50"/>
      <c r="DF644" s="50"/>
    </row>
    <row r="645" spans="2:110" x14ac:dyDescent="0.2">
      <c r="B645" s="177"/>
      <c r="C645" s="202"/>
      <c r="D645" s="200"/>
      <c r="E645" s="203"/>
      <c r="F645" s="203"/>
      <c r="G645" s="203"/>
      <c r="H645" s="203"/>
      <c r="I645" s="203"/>
      <c r="J645" s="203"/>
      <c r="K645" s="203"/>
      <c r="L645" s="203"/>
      <c r="M645" s="203"/>
      <c r="N645" s="203"/>
      <c r="O645" s="203"/>
      <c r="P645" s="203"/>
      <c r="Q645" s="204"/>
      <c r="R645" s="204"/>
      <c r="S645" s="234"/>
      <c r="T645" s="50"/>
      <c r="U645" s="50"/>
      <c r="V645" s="50"/>
      <c r="W645" s="50"/>
      <c r="X645" s="50"/>
      <c r="Y645" s="50"/>
      <c r="Z645" s="250"/>
      <c r="AA645" s="238"/>
      <c r="AB645" s="50"/>
      <c r="AC645" s="50"/>
      <c r="AD645" s="50"/>
      <c r="AE645" s="50"/>
      <c r="AF645" s="50"/>
      <c r="AG645" s="50"/>
      <c r="AH645" s="50"/>
      <c r="AI645" s="50"/>
      <c r="AJ645" s="50"/>
      <c r="AK645" s="50"/>
      <c r="AL645" s="50"/>
      <c r="AM645" s="50"/>
      <c r="AN645" s="50"/>
      <c r="AO645" s="50"/>
      <c r="AP645" s="50"/>
      <c r="AQ645" s="50"/>
      <c r="AR645" s="50"/>
      <c r="AS645" s="50"/>
      <c r="AT645" s="50"/>
      <c r="AU645" s="50"/>
      <c r="AV645" s="50"/>
      <c r="AW645" s="50"/>
      <c r="AX645" s="50"/>
      <c r="AY645" s="50"/>
      <c r="AZ645" s="50"/>
      <c r="BA645" s="50"/>
      <c r="BB645" s="50"/>
      <c r="BC645" s="50"/>
      <c r="BD645" s="50"/>
      <c r="BE645" s="50"/>
      <c r="BF645" s="50"/>
      <c r="BG645" s="50"/>
      <c r="BH645" s="50"/>
      <c r="BI645" s="50"/>
      <c r="BJ645" s="50"/>
      <c r="BK645" s="50"/>
      <c r="BL645" s="50"/>
      <c r="BM645" s="50"/>
      <c r="BN645" s="50"/>
      <c r="BO645" s="50"/>
      <c r="BP645" s="50"/>
      <c r="BQ645" s="50"/>
      <c r="BR645" s="50"/>
      <c r="BS645" s="50"/>
      <c r="BT645" s="50"/>
      <c r="BU645" s="50"/>
      <c r="BV645" s="50"/>
      <c r="BW645" s="50"/>
      <c r="BX645" s="50"/>
      <c r="BY645" s="50"/>
      <c r="BZ645" s="50"/>
      <c r="CA645" s="50"/>
      <c r="CB645" s="50"/>
      <c r="CC645" s="50"/>
      <c r="CD645" s="50"/>
      <c r="CE645" s="50"/>
      <c r="CF645" s="50"/>
      <c r="CG645" s="50"/>
      <c r="CH645" s="50"/>
      <c r="CI645" s="50"/>
      <c r="CJ645" s="50"/>
      <c r="CK645" s="50"/>
      <c r="CL645" s="50"/>
      <c r="CM645" s="50"/>
      <c r="CN645" s="50"/>
      <c r="CO645" s="50"/>
      <c r="CP645" s="50"/>
      <c r="CQ645" s="50"/>
      <c r="CR645" s="50"/>
      <c r="CS645" s="50"/>
      <c r="CT645" s="50"/>
      <c r="CU645" s="50"/>
      <c r="CV645" s="50"/>
      <c r="CW645" s="50"/>
      <c r="CX645" s="50"/>
      <c r="CY645" s="50"/>
      <c r="CZ645" s="50"/>
      <c r="DA645" s="50"/>
      <c r="DB645" s="50"/>
      <c r="DC645" s="50"/>
      <c r="DD645" s="50"/>
      <c r="DE645" s="50"/>
      <c r="DF645" s="50"/>
    </row>
    <row r="646" spans="2:110" x14ac:dyDescent="0.2">
      <c r="B646" s="177"/>
      <c r="C646" s="202"/>
      <c r="D646" s="200"/>
      <c r="E646" s="203"/>
      <c r="F646" s="203"/>
      <c r="G646" s="203"/>
      <c r="H646" s="203"/>
      <c r="I646" s="203"/>
      <c r="J646" s="203"/>
      <c r="K646" s="203"/>
      <c r="L646" s="203"/>
      <c r="M646" s="203"/>
      <c r="N646" s="203"/>
      <c r="O646" s="203"/>
      <c r="P646" s="203"/>
      <c r="Q646" s="204"/>
      <c r="R646" s="204"/>
      <c r="S646" s="234"/>
      <c r="T646" s="50"/>
      <c r="U646" s="50"/>
      <c r="V646" s="50"/>
      <c r="W646" s="50"/>
      <c r="X646" s="50"/>
      <c r="Y646" s="50"/>
      <c r="Z646" s="250"/>
      <c r="AA646" s="238"/>
      <c r="AB646" s="50"/>
      <c r="AC646" s="50"/>
      <c r="AD646" s="50"/>
      <c r="AE646" s="50"/>
      <c r="AF646" s="50"/>
      <c r="AG646" s="50"/>
      <c r="AH646" s="50"/>
      <c r="AI646" s="50"/>
      <c r="AJ646" s="50"/>
      <c r="AK646" s="50"/>
      <c r="AL646" s="50"/>
      <c r="AM646" s="50"/>
      <c r="AN646" s="50"/>
      <c r="AO646" s="50"/>
      <c r="AP646" s="50"/>
      <c r="AQ646" s="50"/>
      <c r="AR646" s="50"/>
      <c r="AS646" s="50"/>
      <c r="AT646" s="50"/>
      <c r="AU646" s="50"/>
      <c r="AV646" s="50"/>
      <c r="AW646" s="50"/>
      <c r="AX646" s="50"/>
      <c r="AY646" s="50"/>
      <c r="AZ646" s="50"/>
      <c r="BA646" s="50"/>
      <c r="BB646" s="50"/>
      <c r="BC646" s="50"/>
      <c r="BD646" s="50"/>
      <c r="BE646" s="50"/>
      <c r="BF646" s="50"/>
      <c r="BG646" s="50"/>
      <c r="BH646" s="50"/>
      <c r="BI646" s="50"/>
      <c r="BJ646" s="50"/>
      <c r="BK646" s="50"/>
      <c r="BL646" s="50"/>
      <c r="BM646" s="50"/>
      <c r="BN646" s="50"/>
      <c r="BO646" s="50"/>
      <c r="BP646" s="50"/>
      <c r="BQ646" s="50"/>
      <c r="BR646" s="50"/>
      <c r="BS646" s="50"/>
      <c r="BT646" s="50"/>
      <c r="BU646" s="50"/>
      <c r="BV646" s="50"/>
      <c r="BW646" s="50"/>
      <c r="BX646" s="50"/>
      <c r="BY646" s="50"/>
      <c r="BZ646" s="50"/>
      <c r="CA646" s="50"/>
      <c r="CB646" s="50"/>
      <c r="CC646" s="50"/>
      <c r="CD646" s="50"/>
      <c r="CE646" s="50"/>
      <c r="CF646" s="50"/>
      <c r="CG646" s="50"/>
      <c r="CH646" s="50"/>
      <c r="CI646" s="50"/>
      <c r="CJ646" s="50"/>
      <c r="CK646" s="50"/>
      <c r="CL646" s="50"/>
      <c r="CM646" s="50"/>
      <c r="CN646" s="50"/>
      <c r="CO646" s="50"/>
      <c r="CP646" s="50"/>
      <c r="CQ646" s="50"/>
      <c r="CR646" s="50"/>
      <c r="CS646" s="50"/>
      <c r="CT646" s="50"/>
      <c r="CU646" s="50"/>
      <c r="CV646" s="50"/>
      <c r="CW646" s="50"/>
      <c r="CX646" s="50"/>
      <c r="CY646" s="50"/>
      <c r="CZ646" s="50"/>
      <c r="DA646" s="50"/>
      <c r="DB646" s="50"/>
      <c r="DC646" s="50"/>
      <c r="DD646" s="50"/>
      <c r="DE646" s="50"/>
      <c r="DF646" s="50"/>
    </row>
    <row r="647" spans="2:110" x14ac:dyDescent="0.2">
      <c r="B647" s="177"/>
      <c r="C647" s="202"/>
      <c r="D647" s="200"/>
      <c r="E647" s="203"/>
      <c r="F647" s="203"/>
      <c r="G647" s="203"/>
      <c r="H647" s="203"/>
      <c r="I647" s="203"/>
      <c r="J647" s="203"/>
      <c r="K647" s="203"/>
      <c r="L647" s="203"/>
      <c r="M647" s="203"/>
      <c r="N647" s="203"/>
      <c r="O647" s="203"/>
      <c r="P647" s="203"/>
      <c r="Q647" s="204"/>
      <c r="R647" s="204"/>
      <c r="S647" s="234"/>
      <c r="T647" s="50"/>
      <c r="U647" s="50"/>
      <c r="V647" s="50"/>
      <c r="W647" s="50"/>
      <c r="X647" s="50"/>
      <c r="Y647" s="50"/>
      <c r="Z647" s="250"/>
      <c r="AA647" s="238"/>
      <c r="AB647" s="50"/>
      <c r="AC647" s="50"/>
      <c r="AD647" s="50"/>
      <c r="AE647" s="50"/>
      <c r="AF647" s="50"/>
      <c r="AG647" s="50"/>
      <c r="AH647" s="50"/>
      <c r="AI647" s="50"/>
      <c r="AJ647" s="50"/>
      <c r="AK647" s="50"/>
      <c r="AL647" s="50"/>
      <c r="AM647" s="50"/>
      <c r="AN647" s="50"/>
      <c r="AO647" s="50"/>
      <c r="AP647" s="50"/>
      <c r="AQ647" s="50"/>
      <c r="AR647" s="50"/>
      <c r="AS647" s="50"/>
      <c r="AT647" s="50"/>
      <c r="AU647" s="50"/>
      <c r="AV647" s="50"/>
      <c r="AW647" s="50"/>
      <c r="AX647" s="50"/>
      <c r="AY647" s="50"/>
      <c r="AZ647" s="50"/>
      <c r="BA647" s="50"/>
      <c r="BB647" s="50"/>
      <c r="BC647" s="50"/>
      <c r="BD647" s="50"/>
      <c r="BE647" s="50"/>
      <c r="BF647" s="50"/>
      <c r="BG647" s="50"/>
      <c r="BH647" s="50"/>
      <c r="BI647" s="50"/>
      <c r="BJ647" s="50"/>
      <c r="BK647" s="50"/>
      <c r="BL647" s="50"/>
      <c r="BM647" s="50"/>
      <c r="BN647" s="50"/>
      <c r="BO647" s="50"/>
      <c r="BP647" s="50"/>
      <c r="BQ647" s="50"/>
      <c r="BR647" s="50"/>
      <c r="BS647" s="50"/>
      <c r="BT647" s="50"/>
      <c r="BU647" s="50"/>
      <c r="BV647" s="50"/>
      <c r="BW647" s="50"/>
      <c r="BX647" s="50"/>
      <c r="BY647" s="50"/>
      <c r="BZ647" s="50"/>
      <c r="CA647" s="50"/>
      <c r="CB647" s="50"/>
      <c r="CC647" s="50"/>
      <c r="CD647" s="50"/>
      <c r="CE647" s="50"/>
      <c r="CF647" s="50"/>
      <c r="CG647" s="50"/>
      <c r="CH647" s="50"/>
      <c r="CI647" s="50"/>
      <c r="CJ647" s="50"/>
      <c r="CK647" s="50"/>
      <c r="CL647" s="50"/>
      <c r="CM647" s="50"/>
      <c r="CN647" s="50"/>
      <c r="CO647" s="50"/>
      <c r="CP647" s="50"/>
      <c r="CQ647" s="50"/>
      <c r="CR647" s="50"/>
      <c r="CS647" s="50"/>
      <c r="CT647" s="50"/>
      <c r="CU647" s="50"/>
      <c r="CV647" s="50"/>
      <c r="CW647" s="50"/>
      <c r="CX647" s="50"/>
      <c r="CY647" s="50"/>
      <c r="CZ647" s="50"/>
      <c r="DA647" s="50"/>
      <c r="DB647" s="50"/>
      <c r="DC647" s="50"/>
      <c r="DD647" s="50"/>
      <c r="DE647" s="50"/>
      <c r="DF647" s="50"/>
    </row>
    <row r="648" spans="2:110" x14ac:dyDescent="0.2">
      <c r="B648" s="177"/>
      <c r="C648" s="202"/>
      <c r="D648" s="200"/>
      <c r="E648" s="203"/>
      <c r="F648" s="203"/>
      <c r="G648" s="203"/>
      <c r="H648" s="203"/>
      <c r="I648" s="203"/>
      <c r="J648" s="203"/>
      <c r="K648" s="203"/>
      <c r="L648" s="203"/>
      <c r="M648" s="203"/>
      <c r="N648" s="203"/>
      <c r="O648" s="203"/>
      <c r="P648" s="203"/>
      <c r="Q648" s="204"/>
      <c r="R648" s="204"/>
      <c r="S648" s="234"/>
      <c r="T648" s="50"/>
      <c r="U648" s="50"/>
      <c r="V648" s="50"/>
      <c r="W648" s="50"/>
      <c r="X648" s="50"/>
      <c r="Y648" s="50"/>
      <c r="Z648" s="250"/>
      <c r="AA648" s="238"/>
      <c r="AB648" s="50"/>
      <c r="AC648" s="50"/>
      <c r="AD648" s="50"/>
      <c r="AE648" s="50"/>
      <c r="AF648" s="50"/>
      <c r="AG648" s="50"/>
      <c r="AH648" s="50"/>
      <c r="AI648" s="50"/>
      <c r="AJ648" s="50"/>
      <c r="AK648" s="50"/>
      <c r="AL648" s="50"/>
      <c r="AM648" s="50"/>
      <c r="AN648" s="50"/>
      <c r="AO648" s="50"/>
      <c r="AP648" s="50"/>
      <c r="AQ648" s="50"/>
      <c r="AR648" s="50"/>
      <c r="AS648" s="50"/>
      <c r="AT648" s="50"/>
      <c r="AU648" s="50"/>
      <c r="AV648" s="50"/>
      <c r="AW648" s="50"/>
      <c r="AX648" s="50"/>
      <c r="AY648" s="50"/>
      <c r="AZ648" s="50"/>
      <c r="BA648" s="50"/>
      <c r="BB648" s="50"/>
      <c r="BC648" s="50"/>
      <c r="BD648" s="50"/>
      <c r="BE648" s="50"/>
      <c r="BF648" s="50"/>
      <c r="BG648" s="50"/>
      <c r="BH648" s="50"/>
      <c r="BI648" s="50"/>
      <c r="BJ648" s="50"/>
      <c r="BK648" s="50"/>
      <c r="BL648" s="50"/>
      <c r="BM648" s="50"/>
      <c r="BN648" s="50"/>
      <c r="BO648" s="50"/>
      <c r="BP648" s="50"/>
      <c r="BQ648" s="50"/>
      <c r="BR648" s="50"/>
      <c r="BS648" s="50"/>
      <c r="BT648" s="50"/>
      <c r="BU648" s="50"/>
      <c r="BV648" s="50"/>
      <c r="BW648" s="50"/>
      <c r="BX648" s="50"/>
      <c r="BY648" s="50"/>
      <c r="BZ648" s="50"/>
      <c r="CA648" s="50"/>
      <c r="CB648" s="50"/>
      <c r="CC648" s="50"/>
      <c r="CD648" s="50"/>
      <c r="CE648" s="50"/>
      <c r="CF648" s="50"/>
      <c r="CG648" s="50"/>
      <c r="CH648" s="50"/>
      <c r="CI648" s="50"/>
      <c r="CJ648" s="50"/>
      <c r="CK648" s="50"/>
      <c r="CL648" s="50"/>
      <c r="CM648" s="50"/>
      <c r="CN648" s="50"/>
      <c r="CO648" s="50"/>
      <c r="CP648" s="50"/>
      <c r="CQ648" s="50"/>
      <c r="CR648" s="50"/>
      <c r="CS648" s="50"/>
      <c r="CT648" s="50"/>
      <c r="CU648" s="50"/>
      <c r="CV648" s="50"/>
      <c r="CW648" s="50"/>
      <c r="CX648" s="50"/>
      <c r="CY648" s="50"/>
      <c r="CZ648" s="50"/>
      <c r="DA648" s="50"/>
      <c r="DB648" s="50"/>
      <c r="DC648" s="50"/>
      <c r="DD648" s="50"/>
      <c r="DE648" s="50"/>
      <c r="DF648" s="50"/>
    </row>
    <row r="649" spans="2:110" x14ac:dyDescent="0.2">
      <c r="B649" s="177"/>
      <c r="C649" s="202"/>
      <c r="D649" s="200"/>
      <c r="E649" s="203"/>
      <c r="F649" s="203"/>
      <c r="G649" s="203"/>
      <c r="H649" s="203"/>
      <c r="I649" s="203"/>
      <c r="J649" s="203"/>
      <c r="K649" s="203"/>
      <c r="L649" s="203"/>
      <c r="M649" s="203"/>
      <c r="N649" s="203"/>
      <c r="O649" s="203"/>
      <c r="P649" s="203"/>
      <c r="Q649" s="204"/>
      <c r="R649" s="204"/>
      <c r="S649" s="234"/>
      <c r="T649" s="50"/>
      <c r="U649" s="50"/>
      <c r="V649" s="50"/>
      <c r="W649" s="50"/>
      <c r="X649" s="50"/>
      <c r="Y649" s="50"/>
      <c r="Z649" s="250"/>
      <c r="AA649" s="238"/>
      <c r="AB649" s="50"/>
      <c r="AC649" s="50"/>
      <c r="AD649" s="50"/>
      <c r="AE649" s="50"/>
      <c r="AF649" s="50"/>
      <c r="AG649" s="50"/>
      <c r="AH649" s="50"/>
      <c r="AI649" s="50"/>
      <c r="AJ649" s="50"/>
      <c r="AK649" s="50"/>
      <c r="AL649" s="50"/>
      <c r="AM649" s="50"/>
      <c r="AN649" s="50"/>
      <c r="AO649" s="50"/>
      <c r="AP649" s="50"/>
      <c r="AQ649" s="50"/>
      <c r="AR649" s="50"/>
      <c r="AS649" s="50"/>
      <c r="AT649" s="50"/>
      <c r="AU649" s="50"/>
      <c r="AV649" s="50"/>
      <c r="AW649" s="50"/>
      <c r="AX649" s="50"/>
      <c r="AY649" s="50"/>
      <c r="AZ649" s="50"/>
      <c r="BA649" s="50"/>
      <c r="BB649" s="50"/>
      <c r="BC649" s="50"/>
      <c r="BD649" s="50"/>
      <c r="BE649" s="50"/>
      <c r="BF649" s="50"/>
      <c r="BG649" s="50"/>
      <c r="BH649" s="50"/>
      <c r="BI649" s="50"/>
      <c r="BJ649" s="50"/>
      <c r="BK649" s="50"/>
      <c r="BL649" s="50"/>
      <c r="BM649" s="50"/>
      <c r="BN649" s="50"/>
      <c r="BO649" s="50"/>
      <c r="BP649" s="50"/>
      <c r="BQ649" s="50"/>
      <c r="BR649" s="50"/>
      <c r="BS649" s="50"/>
      <c r="BT649" s="50"/>
      <c r="BU649" s="50"/>
      <c r="BV649" s="50"/>
      <c r="BW649" s="50"/>
      <c r="BX649" s="50"/>
      <c r="BY649" s="50"/>
      <c r="BZ649" s="50"/>
      <c r="CA649" s="50"/>
      <c r="CB649" s="50"/>
      <c r="CC649" s="50"/>
      <c r="CD649" s="50"/>
      <c r="CE649" s="50"/>
      <c r="CF649" s="50"/>
      <c r="CG649" s="50"/>
      <c r="CH649" s="50"/>
      <c r="CI649" s="50"/>
      <c r="CJ649" s="50"/>
      <c r="CK649" s="50"/>
      <c r="CL649" s="50"/>
      <c r="CM649" s="50"/>
      <c r="CN649" s="50"/>
      <c r="CO649" s="50"/>
      <c r="CP649" s="50"/>
      <c r="CQ649" s="50"/>
      <c r="CR649" s="50"/>
      <c r="CS649" s="50"/>
      <c r="CT649" s="50"/>
      <c r="CU649" s="50"/>
      <c r="CV649" s="50"/>
      <c r="CW649" s="50"/>
      <c r="CX649" s="50"/>
      <c r="CY649" s="50"/>
      <c r="CZ649" s="50"/>
      <c r="DA649" s="50"/>
      <c r="DB649" s="50"/>
      <c r="DC649" s="50"/>
      <c r="DD649" s="50"/>
      <c r="DE649" s="50"/>
      <c r="DF649" s="50"/>
    </row>
    <row r="650" spans="2:110" x14ac:dyDescent="0.2">
      <c r="B650" s="177"/>
      <c r="C650" s="202"/>
      <c r="D650" s="200"/>
      <c r="E650" s="203"/>
      <c r="F650" s="203"/>
      <c r="G650" s="203"/>
      <c r="H650" s="203"/>
      <c r="I650" s="203"/>
      <c r="J650" s="203"/>
      <c r="K650" s="203"/>
      <c r="L650" s="203"/>
      <c r="M650" s="203"/>
      <c r="N650" s="203"/>
      <c r="O650" s="203"/>
      <c r="P650" s="203"/>
      <c r="Q650" s="204"/>
      <c r="R650" s="204"/>
      <c r="S650" s="234"/>
      <c r="T650" s="50"/>
      <c r="U650" s="50"/>
      <c r="V650" s="50"/>
      <c r="W650" s="50"/>
      <c r="X650" s="50"/>
      <c r="Y650" s="50"/>
      <c r="Z650" s="250"/>
      <c r="AA650" s="238"/>
      <c r="AB650" s="50"/>
      <c r="AC650" s="50"/>
      <c r="AD650" s="50"/>
      <c r="AE650" s="50"/>
      <c r="AF650" s="50"/>
      <c r="AG650" s="50"/>
      <c r="AH650" s="50"/>
      <c r="AI650" s="50"/>
      <c r="AJ650" s="50"/>
      <c r="AK650" s="50"/>
      <c r="AL650" s="50"/>
      <c r="AM650" s="50"/>
      <c r="AN650" s="50"/>
      <c r="AO650" s="50"/>
      <c r="AP650" s="50"/>
      <c r="AQ650" s="50"/>
      <c r="AR650" s="50"/>
      <c r="AS650" s="50"/>
      <c r="AT650" s="50"/>
      <c r="AU650" s="50"/>
      <c r="AV650" s="50"/>
      <c r="AW650" s="50"/>
      <c r="AX650" s="50"/>
      <c r="AY650" s="50"/>
      <c r="AZ650" s="50"/>
      <c r="BA650" s="50"/>
      <c r="BB650" s="50"/>
      <c r="BC650" s="50"/>
      <c r="BD650" s="50"/>
      <c r="BE650" s="50"/>
      <c r="BF650" s="50"/>
      <c r="BG650" s="50"/>
      <c r="BH650" s="50"/>
      <c r="BI650" s="50"/>
      <c r="BJ650" s="50"/>
      <c r="BK650" s="50"/>
      <c r="BL650" s="50"/>
      <c r="BM650" s="50"/>
      <c r="BN650" s="50"/>
      <c r="BO650" s="50"/>
      <c r="BP650" s="50"/>
      <c r="BQ650" s="50"/>
      <c r="BR650" s="50"/>
      <c r="BS650" s="50"/>
      <c r="BT650" s="50"/>
      <c r="BU650" s="50"/>
      <c r="BV650" s="50"/>
      <c r="BW650" s="50"/>
      <c r="BX650" s="50"/>
      <c r="BY650" s="50"/>
      <c r="BZ650" s="50"/>
      <c r="CA650" s="50"/>
      <c r="CB650" s="50"/>
      <c r="CC650" s="50"/>
      <c r="CD650" s="50"/>
      <c r="CE650" s="50"/>
      <c r="CF650" s="50"/>
      <c r="CG650" s="50"/>
      <c r="CH650" s="50"/>
      <c r="CI650" s="50"/>
      <c r="CJ650" s="50"/>
      <c r="CK650" s="50"/>
      <c r="CL650" s="50"/>
      <c r="CM650" s="50"/>
      <c r="CN650" s="50"/>
      <c r="CO650" s="50"/>
      <c r="CP650" s="50"/>
      <c r="CQ650" s="50"/>
      <c r="CR650" s="50"/>
      <c r="CS650" s="50"/>
      <c r="CT650" s="50"/>
      <c r="CU650" s="50"/>
      <c r="CV650" s="50"/>
      <c r="CW650" s="50"/>
      <c r="CX650" s="50"/>
      <c r="CY650" s="50"/>
      <c r="CZ650" s="50"/>
      <c r="DA650" s="50"/>
      <c r="DB650" s="50"/>
      <c r="DC650" s="50"/>
      <c r="DD650" s="50"/>
      <c r="DE650" s="50"/>
      <c r="DF650" s="50"/>
    </row>
    <row r="651" spans="2:110" x14ac:dyDescent="0.2">
      <c r="B651" s="177"/>
      <c r="C651" s="202"/>
      <c r="D651" s="200"/>
      <c r="E651" s="203"/>
      <c r="F651" s="203"/>
      <c r="G651" s="203"/>
      <c r="H651" s="203"/>
      <c r="I651" s="203"/>
      <c r="J651" s="203"/>
      <c r="K651" s="203"/>
      <c r="L651" s="203"/>
      <c r="M651" s="203"/>
      <c r="N651" s="203"/>
      <c r="O651" s="203"/>
      <c r="P651" s="203"/>
      <c r="Q651" s="204"/>
      <c r="R651" s="204"/>
      <c r="S651" s="234"/>
      <c r="T651" s="50"/>
      <c r="U651" s="50"/>
      <c r="V651" s="50"/>
      <c r="W651" s="50"/>
      <c r="X651" s="50"/>
      <c r="Y651" s="50"/>
      <c r="Z651" s="250"/>
      <c r="AA651" s="238"/>
      <c r="AB651" s="50"/>
      <c r="AC651" s="50"/>
      <c r="AD651" s="50"/>
      <c r="AE651" s="50"/>
      <c r="AF651" s="50"/>
      <c r="AG651" s="50"/>
      <c r="AH651" s="50"/>
      <c r="AI651" s="50"/>
      <c r="AJ651" s="50"/>
      <c r="AK651" s="50"/>
      <c r="AL651" s="50"/>
      <c r="AM651" s="50"/>
      <c r="AN651" s="50"/>
      <c r="AO651" s="50"/>
      <c r="AP651" s="50"/>
      <c r="AQ651" s="50"/>
      <c r="AR651" s="50"/>
      <c r="AS651" s="50"/>
      <c r="AT651" s="50"/>
      <c r="AU651" s="50"/>
      <c r="AV651" s="50"/>
      <c r="AW651" s="50"/>
      <c r="AX651" s="50"/>
      <c r="AY651" s="50"/>
      <c r="AZ651" s="50"/>
      <c r="BA651" s="50"/>
      <c r="BB651" s="50"/>
      <c r="BC651" s="50"/>
      <c r="BD651" s="50"/>
      <c r="BE651" s="50"/>
      <c r="BF651" s="50"/>
      <c r="BG651" s="50"/>
      <c r="BH651" s="50"/>
      <c r="BI651" s="50"/>
      <c r="BJ651" s="50"/>
      <c r="BK651" s="50"/>
      <c r="BL651" s="50"/>
      <c r="BM651" s="50"/>
      <c r="BN651" s="50"/>
      <c r="BO651" s="50"/>
      <c r="BP651" s="50"/>
      <c r="BQ651" s="50"/>
      <c r="BR651" s="50"/>
      <c r="BS651" s="50"/>
      <c r="BT651" s="50"/>
      <c r="BU651" s="50"/>
      <c r="BV651" s="50"/>
      <c r="BW651" s="50"/>
      <c r="BX651" s="50"/>
      <c r="BY651" s="50"/>
      <c r="BZ651" s="50"/>
      <c r="CA651" s="50"/>
      <c r="CB651" s="50"/>
      <c r="CC651" s="50"/>
      <c r="CD651" s="50"/>
      <c r="CE651" s="50"/>
      <c r="CF651" s="50"/>
      <c r="CG651" s="50"/>
      <c r="CH651" s="50"/>
      <c r="CI651" s="50"/>
      <c r="CJ651" s="50"/>
      <c r="CK651" s="50"/>
      <c r="CL651" s="50"/>
      <c r="CM651" s="50"/>
      <c r="CN651" s="50"/>
      <c r="CO651" s="50"/>
      <c r="CP651" s="50"/>
      <c r="CQ651" s="50"/>
      <c r="CR651" s="50"/>
      <c r="CS651" s="50"/>
      <c r="CT651" s="50"/>
      <c r="CU651" s="50"/>
      <c r="CV651" s="50"/>
      <c r="CW651" s="50"/>
      <c r="CX651" s="50"/>
      <c r="CY651" s="50"/>
      <c r="CZ651" s="50"/>
      <c r="DA651" s="50"/>
      <c r="DB651" s="50"/>
      <c r="DC651" s="50"/>
      <c r="DD651" s="50"/>
      <c r="DE651" s="50"/>
      <c r="DF651" s="50"/>
    </row>
    <row r="652" spans="2:110" x14ac:dyDescent="0.2">
      <c r="B652" s="177"/>
      <c r="C652" s="202"/>
      <c r="D652" s="200"/>
      <c r="E652" s="203"/>
      <c r="F652" s="203"/>
      <c r="G652" s="203"/>
      <c r="H652" s="203"/>
      <c r="I652" s="203"/>
      <c r="J652" s="203"/>
      <c r="K652" s="203"/>
      <c r="L652" s="203"/>
      <c r="M652" s="203"/>
      <c r="N652" s="203"/>
      <c r="O652" s="203"/>
      <c r="P652" s="203"/>
      <c r="Q652" s="204"/>
      <c r="R652" s="204"/>
      <c r="S652" s="234"/>
      <c r="T652" s="50"/>
      <c r="U652" s="50"/>
      <c r="V652" s="50"/>
      <c r="W652" s="50"/>
      <c r="X652" s="50"/>
      <c r="Y652" s="50"/>
      <c r="Z652" s="250"/>
      <c r="AA652" s="238"/>
      <c r="AB652" s="50"/>
      <c r="AC652" s="50"/>
      <c r="AD652" s="50"/>
      <c r="AE652" s="50"/>
      <c r="AF652" s="50"/>
      <c r="AG652" s="50"/>
      <c r="AH652" s="50"/>
      <c r="AI652" s="50"/>
      <c r="AJ652" s="50"/>
      <c r="AK652" s="50"/>
      <c r="AL652" s="50"/>
      <c r="AM652" s="50"/>
      <c r="AN652" s="50"/>
      <c r="AO652" s="50"/>
      <c r="AP652" s="50"/>
      <c r="AQ652" s="50"/>
      <c r="AR652" s="50"/>
      <c r="AS652" s="50"/>
      <c r="AT652" s="50"/>
      <c r="AU652" s="50"/>
      <c r="AV652" s="50"/>
      <c r="AW652" s="50"/>
      <c r="AX652" s="50"/>
      <c r="AY652" s="50"/>
      <c r="AZ652" s="50"/>
      <c r="BA652" s="50"/>
      <c r="BB652" s="50"/>
      <c r="BC652" s="50"/>
      <c r="BD652" s="50"/>
      <c r="BE652" s="50"/>
      <c r="BF652" s="50"/>
      <c r="BG652" s="50"/>
      <c r="BH652" s="50"/>
      <c r="BI652" s="50"/>
      <c r="BJ652" s="50"/>
      <c r="BK652" s="50"/>
      <c r="BL652" s="50"/>
      <c r="BM652" s="50"/>
      <c r="BN652" s="50"/>
      <c r="BO652" s="50"/>
      <c r="BP652" s="50"/>
      <c r="BQ652" s="50"/>
      <c r="BR652" s="50"/>
      <c r="BS652" s="50"/>
      <c r="BT652" s="50"/>
      <c r="BU652" s="50"/>
      <c r="BV652" s="50"/>
      <c r="BW652" s="50"/>
      <c r="BX652" s="50"/>
      <c r="BY652" s="50"/>
      <c r="BZ652" s="50"/>
      <c r="CA652" s="50"/>
      <c r="CB652" s="50"/>
      <c r="CC652" s="50"/>
      <c r="CD652" s="50"/>
      <c r="CE652" s="50"/>
      <c r="CF652" s="50"/>
      <c r="CG652" s="50"/>
      <c r="CH652" s="50"/>
      <c r="CI652" s="50"/>
      <c r="CJ652" s="50"/>
      <c r="CK652" s="50"/>
      <c r="CL652" s="50"/>
      <c r="CM652" s="50"/>
      <c r="CN652" s="50"/>
      <c r="CO652" s="50"/>
      <c r="CP652" s="50"/>
      <c r="CQ652" s="50"/>
      <c r="CR652" s="50"/>
      <c r="CS652" s="50"/>
      <c r="CT652" s="50"/>
      <c r="CU652" s="50"/>
      <c r="CV652" s="50"/>
      <c r="CW652" s="50"/>
      <c r="CX652" s="50"/>
      <c r="CY652" s="50"/>
      <c r="CZ652" s="50"/>
      <c r="DA652" s="50"/>
      <c r="DB652" s="50"/>
      <c r="DC652" s="50"/>
      <c r="DD652" s="50"/>
      <c r="DE652" s="50"/>
      <c r="DF652" s="50"/>
    </row>
    <row r="653" spans="2:110" x14ac:dyDescent="0.2">
      <c r="B653" s="177"/>
      <c r="C653" s="202"/>
      <c r="D653" s="200"/>
      <c r="E653" s="203"/>
      <c r="F653" s="203"/>
      <c r="G653" s="203"/>
      <c r="H653" s="203"/>
      <c r="I653" s="203"/>
      <c r="J653" s="203"/>
      <c r="K653" s="203"/>
      <c r="L653" s="203"/>
      <c r="M653" s="203"/>
      <c r="N653" s="203"/>
      <c r="O653" s="203"/>
      <c r="P653" s="203"/>
      <c r="Q653" s="204"/>
      <c r="R653" s="204"/>
      <c r="S653" s="234"/>
      <c r="T653" s="50"/>
      <c r="U653" s="50"/>
      <c r="V653" s="50"/>
      <c r="W653" s="50"/>
      <c r="X653" s="50"/>
      <c r="Y653" s="50"/>
      <c r="Z653" s="250"/>
      <c r="AA653" s="238"/>
      <c r="AB653" s="50"/>
      <c r="AC653" s="50"/>
      <c r="AD653" s="50"/>
      <c r="AE653" s="50"/>
      <c r="AF653" s="50"/>
      <c r="AG653" s="50"/>
      <c r="AH653" s="50"/>
      <c r="AI653" s="50"/>
      <c r="AJ653" s="50"/>
      <c r="AK653" s="50"/>
      <c r="AL653" s="50"/>
      <c r="AM653" s="50"/>
      <c r="AN653" s="50"/>
      <c r="AO653" s="50"/>
      <c r="AP653" s="50"/>
      <c r="AQ653" s="50"/>
      <c r="AR653" s="50"/>
      <c r="AS653" s="50"/>
      <c r="AT653" s="50"/>
      <c r="AU653" s="50"/>
      <c r="AV653" s="50"/>
      <c r="AW653" s="50"/>
      <c r="AX653" s="50"/>
      <c r="AY653" s="50"/>
      <c r="AZ653" s="50"/>
      <c r="BA653" s="50"/>
      <c r="BB653" s="50"/>
      <c r="BC653" s="50"/>
      <c r="BD653" s="50"/>
      <c r="BE653" s="50"/>
      <c r="BF653" s="50"/>
      <c r="BG653" s="50"/>
      <c r="BH653" s="50"/>
      <c r="BI653" s="50"/>
      <c r="BJ653" s="50"/>
      <c r="BK653" s="50"/>
      <c r="BL653" s="50"/>
      <c r="BM653" s="50"/>
      <c r="BN653" s="50"/>
      <c r="BO653" s="50"/>
      <c r="BP653" s="50"/>
      <c r="BQ653" s="50"/>
      <c r="BR653" s="50"/>
      <c r="BS653" s="50"/>
      <c r="BT653" s="50"/>
      <c r="BU653" s="50"/>
      <c r="BV653" s="50"/>
      <c r="BW653" s="50"/>
      <c r="BX653" s="50"/>
      <c r="BY653" s="50"/>
      <c r="BZ653" s="50"/>
      <c r="CA653" s="50"/>
      <c r="CB653" s="50"/>
      <c r="CC653" s="50"/>
      <c r="CD653" s="50"/>
      <c r="CE653" s="50"/>
      <c r="CF653" s="50"/>
      <c r="CG653" s="50"/>
      <c r="CH653" s="50"/>
      <c r="CI653" s="50"/>
      <c r="CJ653" s="50"/>
      <c r="CK653" s="50"/>
      <c r="CL653" s="50"/>
      <c r="CM653" s="50"/>
      <c r="CN653" s="50"/>
      <c r="CO653" s="50"/>
      <c r="CP653" s="50"/>
      <c r="CQ653" s="50"/>
      <c r="CR653" s="50"/>
      <c r="CS653" s="50"/>
      <c r="CT653" s="50"/>
      <c r="CU653" s="50"/>
      <c r="CV653" s="50"/>
      <c r="CW653" s="50"/>
      <c r="CX653" s="50"/>
      <c r="CY653" s="50"/>
      <c r="CZ653" s="50"/>
      <c r="DA653" s="50"/>
      <c r="DB653" s="50"/>
      <c r="DC653" s="50"/>
      <c r="DD653" s="50"/>
      <c r="DE653" s="50"/>
      <c r="DF653" s="50"/>
    </row>
    <row r="654" spans="2:110" x14ac:dyDescent="0.2">
      <c r="B654" s="177"/>
      <c r="C654" s="202"/>
      <c r="D654" s="200"/>
      <c r="E654" s="203"/>
      <c r="F654" s="203"/>
      <c r="G654" s="203"/>
      <c r="H654" s="203"/>
      <c r="I654" s="203"/>
      <c r="J654" s="203"/>
      <c r="K654" s="203"/>
      <c r="L654" s="203"/>
      <c r="M654" s="203"/>
      <c r="N654" s="203"/>
      <c r="O654" s="203"/>
      <c r="P654" s="203"/>
      <c r="Q654" s="204"/>
      <c r="R654" s="204"/>
      <c r="S654" s="234"/>
      <c r="T654" s="50"/>
      <c r="U654" s="50"/>
      <c r="V654" s="50"/>
      <c r="W654" s="50"/>
      <c r="X654" s="50"/>
      <c r="Y654" s="50"/>
      <c r="Z654" s="250"/>
      <c r="AA654" s="238"/>
      <c r="AB654" s="50"/>
      <c r="AC654" s="50"/>
      <c r="AD654" s="50"/>
      <c r="AE654" s="50"/>
      <c r="AF654" s="50"/>
      <c r="AG654" s="50"/>
      <c r="AH654" s="50"/>
      <c r="AI654" s="50"/>
      <c r="AJ654" s="50"/>
      <c r="AK654" s="50"/>
      <c r="AL654" s="50"/>
      <c r="AM654" s="50"/>
      <c r="AN654" s="50"/>
      <c r="AO654" s="50"/>
      <c r="AP654" s="50"/>
      <c r="AQ654" s="50"/>
      <c r="AR654" s="50"/>
      <c r="AS654" s="50"/>
      <c r="AT654" s="50"/>
      <c r="AU654" s="50"/>
      <c r="AV654" s="50"/>
      <c r="AW654" s="50"/>
      <c r="AX654" s="50"/>
      <c r="AY654" s="50"/>
      <c r="AZ654" s="50"/>
      <c r="BA654" s="50"/>
      <c r="BB654" s="50"/>
      <c r="BC654" s="50"/>
      <c r="BD654" s="50"/>
      <c r="BE654" s="50"/>
      <c r="BF654" s="50"/>
      <c r="BG654" s="50"/>
      <c r="BH654" s="50"/>
      <c r="BI654" s="50"/>
      <c r="BJ654" s="50"/>
      <c r="BK654" s="50"/>
      <c r="BL654" s="50"/>
      <c r="BM654" s="50"/>
      <c r="BN654" s="50"/>
      <c r="BO654" s="50"/>
      <c r="BP654" s="50"/>
      <c r="BQ654" s="50"/>
      <c r="BR654" s="50"/>
      <c r="BS654" s="50"/>
      <c r="BT654" s="50"/>
      <c r="BU654" s="50"/>
      <c r="BV654" s="50"/>
      <c r="BW654" s="50"/>
      <c r="BX654" s="50"/>
      <c r="BY654" s="50"/>
      <c r="BZ654" s="50"/>
      <c r="CA654" s="50"/>
      <c r="CB654" s="50"/>
      <c r="CC654" s="50"/>
      <c r="CD654" s="50"/>
      <c r="CE654" s="50"/>
      <c r="CF654" s="50"/>
      <c r="CG654" s="50"/>
      <c r="CH654" s="50"/>
      <c r="CI654" s="50"/>
      <c r="CJ654" s="50"/>
      <c r="CK654" s="50"/>
      <c r="CL654" s="50"/>
      <c r="CM654" s="50"/>
      <c r="CN654" s="50"/>
      <c r="CO654" s="50"/>
      <c r="CP654" s="50"/>
      <c r="CQ654" s="50"/>
      <c r="CR654" s="50"/>
      <c r="CS654" s="50"/>
      <c r="CT654" s="50"/>
      <c r="CU654" s="50"/>
      <c r="CV654" s="50"/>
      <c r="CW654" s="50"/>
      <c r="CX654" s="50"/>
      <c r="CY654" s="50"/>
      <c r="CZ654" s="50"/>
      <c r="DA654" s="50"/>
      <c r="DB654" s="50"/>
      <c r="DC654" s="50"/>
      <c r="DD654" s="50"/>
      <c r="DE654" s="50"/>
      <c r="DF654" s="50"/>
    </row>
    <row r="655" spans="2:110" x14ac:dyDescent="0.2">
      <c r="B655" s="177"/>
      <c r="C655" s="202"/>
      <c r="D655" s="200"/>
      <c r="E655" s="203"/>
      <c r="F655" s="203"/>
      <c r="G655" s="203"/>
      <c r="H655" s="203"/>
      <c r="I655" s="203"/>
      <c r="J655" s="203"/>
      <c r="K655" s="203"/>
      <c r="L655" s="203"/>
      <c r="M655" s="203"/>
      <c r="N655" s="203"/>
      <c r="O655" s="203"/>
      <c r="P655" s="203"/>
      <c r="Q655" s="204"/>
      <c r="R655" s="204"/>
      <c r="S655" s="234"/>
      <c r="T655" s="50"/>
      <c r="U655" s="50"/>
      <c r="V655" s="50"/>
      <c r="W655" s="50"/>
      <c r="X655" s="50"/>
      <c r="Y655" s="50"/>
      <c r="Z655" s="250"/>
      <c r="AA655" s="238"/>
      <c r="AB655" s="50"/>
      <c r="AC655" s="50"/>
      <c r="AD655" s="50"/>
      <c r="AE655" s="50"/>
      <c r="AF655" s="50"/>
      <c r="AG655" s="50"/>
      <c r="AH655" s="50"/>
      <c r="AI655" s="50"/>
      <c r="AJ655" s="50"/>
      <c r="AK655" s="50"/>
      <c r="AL655" s="50"/>
      <c r="AM655" s="50"/>
      <c r="AN655" s="50"/>
      <c r="AO655" s="50"/>
      <c r="AP655" s="50"/>
      <c r="AQ655" s="50"/>
      <c r="AR655" s="50"/>
      <c r="AS655" s="50"/>
      <c r="AT655" s="50"/>
      <c r="AU655" s="50"/>
      <c r="AV655" s="50"/>
      <c r="AW655" s="50"/>
      <c r="AX655" s="50"/>
      <c r="AY655" s="50"/>
      <c r="AZ655" s="50"/>
      <c r="BA655" s="50"/>
      <c r="BB655" s="50"/>
      <c r="BC655" s="50"/>
      <c r="BD655" s="50"/>
      <c r="BE655" s="50"/>
      <c r="BF655" s="50"/>
      <c r="BG655" s="50"/>
      <c r="BH655" s="50"/>
      <c r="BI655" s="50"/>
      <c r="BJ655" s="50"/>
      <c r="BK655" s="50"/>
      <c r="BL655" s="50"/>
      <c r="BM655" s="50"/>
      <c r="BN655" s="50"/>
      <c r="BO655" s="50"/>
      <c r="BP655" s="50"/>
      <c r="BQ655" s="50"/>
      <c r="BR655" s="50"/>
      <c r="BS655" s="50"/>
      <c r="BT655" s="50"/>
      <c r="BU655" s="50"/>
      <c r="BV655" s="50"/>
      <c r="BW655" s="50"/>
      <c r="BX655" s="50"/>
      <c r="BY655" s="50"/>
      <c r="BZ655" s="50"/>
      <c r="CA655" s="50"/>
      <c r="CB655" s="50"/>
      <c r="CC655" s="50"/>
      <c r="CD655" s="50"/>
      <c r="CE655" s="50"/>
      <c r="CF655" s="50"/>
      <c r="CG655" s="50"/>
      <c r="CH655" s="50"/>
      <c r="CI655" s="50"/>
      <c r="CJ655" s="50"/>
      <c r="CK655" s="50"/>
      <c r="CL655" s="50"/>
      <c r="CM655" s="50"/>
      <c r="CN655" s="50"/>
      <c r="CO655" s="50"/>
      <c r="CP655" s="50"/>
      <c r="CQ655" s="50"/>
      <c r="CR655" s="50"/>
      <c r="CS655" s="50"/>
      <c r="CT655" s="50"/>
      <c r="CU655" s="50"/>
      <c r="CV655" s="50"/>
      <c r="CW655" s="50"/>
      <c r="CX655" s="50"/>
      <c r="CY655" s="50"/>
      <c r="CZ655" s="50"/>
      <c r="DA655" s="50"/>
      <c r="DB655" s="50"/>
      <c r="DC655" s="50"/>
      <c r="DD655" s="50"/>
      <c r="DE655" s="50"/>
      <c r="DF655" s="50"/>
    </row>
    <row r="656" spans="2:110" x14ac:dyDescent="0.2">
      <c r="B656" s="177"/>
      <c r="C656" s="202"/>
      <c r="D656" s="200"/>
      <c r="E656" s="203"/>
      <c r="F656" s="203"/>
      <c r="G656" s="203"/>
      <c r="H656" s="203"/>
      <c r="I656" s="203"/>
      <c r="J656" s="203"/>
      <c r="K656" s="203"/>
      <c r="L656" s="203"/>
      <c r="M656" s="203"/>
      <c r="N656" s="203"/>
      <c r="O656" s="203"/>
      <c r="P656" s="203"/>
      <c r="Q656" s="204"/>
      <c r="R656" s="204"/>
      <c r="S656" s="234"/>
      <c r="T656" s="50"/>
      <c r="U656" s="50"/>
      <c r="V656" s="50"/>
      <c r="W656" s="50"/>
      <c r="X656" s="50"/>
      <c r="Y656" s="50"/>
      <c r="Z656" s="250"/>
      <c r="AA656" s="238"/>
      <c r="AB656" s="50"/>
      <c r="AC656" s="50"/>
      <c r="AD656" s="50"/>
      <c r="AE656" s="50"/>
      <c r="AF656" s="50"/>
      <c r="AG656" s="50"/>
      <c r="AH656" s="50"/>
      <c r="AI656" s="50"/>
      <c r="AJ656" s="50"/>
      <c r="AK656" s="50"/>
      <c r="AL656" s="50"/>
      <c r="AM656" s="50"/>
      <c r="AN656" s="50"/>
      <c r="AO656" s="50"/>
      <c r="AP656" s="50"/>
      <c r="AQ656" s="50"/>
      <c r="AR656" s="50"/>
      <c r="AS656" s="50"/>
      <c r="AT656" s="50"/>
      <c r="AU656" s="50"/>
      <c r="AV656" s="50"/>
      <c r="AW656" s="50"/>
      <c r="AX656" s="50"/>
      <c r="AY656" s="50"/>
      <c r="AZ656" s="50"/>
      <c r="BA656" s="50"/>
      <c r="BB656" s="50"/>
      <c r="BC656" s="50"/>
      <c r="BD656" s="50"/>
      <c r="BE656" s="50"/>
      <c r="BF656" s="50"/>
      <c r="BG656" s="50"/>
      <c r="BH656" s="50"/>
      <c r="BI656" s="50"/>
      <c r="BJ656" s="50"/>
      <c r="BK656" s="50"/>
      <c r="BL656" s="50"/>
      <c r="BM656" s="50"/>
      <c r="BN656" s="50"/>
      <c r="BO656" s="50"/>
      <c r="BP656" s="50"/>
      <c r="BQ656" s="50"/>
      <c r="BR656" s="50"/>
      <c r="BS656" s="50"/>
      <c r="BT656" s="50"/>
      <c r="BU656" s="50"/>
      <c r="BV656" s="50"/>
      <c r="BW656" s="50"/>
      <c r="BX656" s="50"/>
      <c r="BY656" s="50"/>
      <c r="BZ656" s="50"/>
      <c r="CA656" s="50"/>
      <c r="CB656" s="50"/>
      <c r="CC656" s="50"/>
      <c r="CD656" s="50"/>
      <c r="CE656" s="50"/>
      <c r="CF656" s="50"/>
      <c r="CG656" s="50"/>
      <c r="CH656" s="50"/>
      <c r="CI656" s="50"/>
      <c r="CJ656" s="50"/>
      <c r="CK656" s="50"/>
      <c r="CL656" s="50"/>
      <c r="CM656" s="50"/>
      <c r="CN656" s="50"/>
      <c r="CO656" s="50"/>
      <c r="CP656" s="50"/>
      <c r="CQ656" s="50"/>
      <c r="CR656" s="50"/>
      <c r="CS656" s="50"/>
      <c r="CT656" s="50"/>
      <c r="CU656" s="50"/>
      <c r="CV656" s="50"/>
      <c r="CW656" s="50"/>
      <c r="CX656" s="50"/>
      <c r="CY656" s="50"/>
      <c r="CZ656" s="50"/>
      <c r="DA656" s="50"/>
      <c r="DB656" s="50"/>
      <c r="DC656" s="50"/>
      <c r="DD656" s="50"/>
      <c r="DE656" s="50"/>
      <c r="DF656" s="50"/>
    </row>
    <row r="657" spans="2:110" x14ac:dyDescent="0.2">
      <c r="B657" s="177"/>
      <c r="C657" s="202"/>
      <c r="D657" s="200"/>
      <c r="E657" s="203"/>
      <c r="F657" s="203"/>
      <c r="G657" s="203"/>
      <c r="H657" s="203"/>
      <c r="I657" s="203"/>
      <c r="J657" s="203"/>
      <c r="K657" s="203"/>
      <c r="L657" s="203"/>
      <c r="M657" s="203"/>
      <c r="N657" s="203"/>
      <c r="O657" s="203"/>
      <c r="P657" s="203"/>
      <c r="Q657" s="204"/>
      <c r="R657" s="204"/>
      <c r="S657" s="234"/>
      <c r="T657" s="50"/>
      <c r="U657" s="50"/>
      <c r="V657" s="50"/>
      <c r="W657" s="50"/>
      <c r="X657" s="50"/>
      <c r="Y657" s="50"/>
      <c r="Z657" s="250"/>
      <c r="AA657" s="238"/>
      <c r="AB657" s="50"/>
      <c r="AC657" s="50"/>
      <c r="AD657" s="50"/>
      <c r="AE657" s="50"/>
      <c r="AF657" s="50"/>
      <c r="AG657" s="50"/>
      <c r="AH657" s="50"/>
      <c r="AI657" s="50"/>
      <c r="AJ657" s="50"/>
      <c r="AK657" s="50"/>
      <c r="AL657" s="50"/>
      <c r="AM657" s="50"/>
      <c r="AN657" s="50"/>
      <c r="AO657" s="50"/>
      <c r="AP657" s="50"/>
      <c r="AQ657" s="50"/>
      <c r="AR657" s="50"/>
      <c r="AS657" s="50"/>
      <c r="AT657" s="50"/>
      <c r="AU657" s="50"/>
      <c r="AV657" s="50"/>
      <c r="AW657" s="50"/>
      <c r="AX657" s="50"/>
      <c r="AY657" s="50"/>
      <c r="AZ657" s="50"/>
      <c r="BA657" s="50"/>
      <c r="BB657" s="50"/>
      <c r="BC657" s="50"/>
      <c r="BD657" s="50"/>
      <c r="BE657" s="50"/>
      <c r="BF657" s="50"/>
      <c r="BG657" s="50"/>
      <c r="BH657" s="50"/>
      <c r="BI657" s="50"/>
      <c r="BJ657" s="50"/>
      <c r="BK657" s="50"/>
      <c r="BL657" s="50"/>
      <c r="BM657" s="50"/>
      <c r="BN657" s="50"/>
      <c r="BO657" s="50"/>
      <c r="BP657" s="50"/>
      <c r="BQ657" s="50"/>
      <c r="BR657" s="50"/>
      <c r="BS657" s="50"/>
      <c r="BT657" s="50"/>
      <c r="BU657" s="50"/>
      <c r="BV657" s="50"/>
      <c r="BW657" s="50"/>
      <c r="BX657" s="50"/>
      <c r="BY657" s="50"/>
      <c r="BZ657" s="50"/>
      <c r="CA657" s="50"/>
      <c r="CB657" s="50"/>
      <c r="CC657" s="50"/>
      <c r="CD657" s="50"/>
      <c r="CE657" s="50"/>
      <c r="CF657" s="50"/>
      <c r="CG657" s="50"/>
      <c r="CH657" s="50"/>
      <c r="CI657" s="50"/>
      <c r="CJ657" s="50"/>
      <c r="CK657" s="50"/>
      <c r="CL657" s="50"/>
      <c r="CM657" s="50"/>
      <c r="CN657" s="50"/>
      <c r="CO657" s="50"/>
      <c r="CP657" s="50"/>
      <c r="CQ657" s="50"/>
      <c r="CR657" s="50"/>
      <c r="CS657" s="50"/>
      <c r="CT657" s="50"/>
      <c r="CU657" s="50"/>
      <c r="CV657" s="50"/>
      <c r="CW657" s="50"/>
      <c r="CX657" s="50"/>
      <c r="CY657" s="50"/>
      <c r="CZ657" s="50"/>
      <c r="DA657" s="50"/>
      <c r="DB657" s="50"/>
      <c r="DC657" s="50"/>
      <c r="DD657" s="50"/>
      <c r="DE657" s="50"/>
      <c r="DF657" s="50"/>
    </row>
    <row r="658" spans="2:110" x14ac:dyDescent="0.2">
      <c r="B658" s="177"/>
      <c r="C658" s="202"/>
      <c r="D658" s="200"/>
      <c r="E658" s="203"/>
      <c r="F658" s="203"/>
      <c r="G658" s="203"/>
      <c r="H658" s="203"/>
      <c r="I658" s="203"/>
      <c r="J658" s="203"/>
      <c r="K658" s="203"/>
      <c r="L658" s="203"/>
      <c r="M658" s="203"/>
      <c r="N658" s="203"/>
      <c r="O658" s="203"/>
      <c r="P658" s="203"/>
      <c r="Q658" s="204"/>
      <c r="R658" s="204"/>
      <c r="S658" s="234"/>
      <c r="T658" s="50"/>
      <c r="U658" s="50"/>
      <c r="V658" s="50"/>
      <c r="W658" s="50"/>
      <c r="X658" s="50"/>
      <c r="Y658" s="50"/>
      <c r="Z658" s="250"/>
      <c r="AA658" s="238"/>
      <c r="AB658" s="50"/>
      <c r="AC658" s="50"/>
      <c r="AD658" s="50"/>
      <c r="AE658" s="50"/>
      <c r="AF658" s="50"/>
      <c r="AG658" s="50"/>
      <c r="AH658" s="50"/>
      <c r="AI658" s="50"/>
      <c r="AJ658" s="50"/>
      <c r="AK658" s="50"/>
      <c r="AL658" s="50"/>
      <c r="AM658" s="50"/>
      <c r="AN658" s="50"/>
      <c r="AO658" s="50"/>
      <c r="AP658" s="50"/>
      <c r="AQ658" s="50"/>
      <c r="AR658" s="50"/>
      <c r="AS658" s="50"/>
      <c r="AT658" s="50"/>
      <c r="AU658" s="50"/>
      <c r="AV658" s="50"/>
      <c r="AW658" s="50"/>
      <c r="AX658" s="50"/>
      <c r="AY658" s="50"/>
      <c r="AZ658" s="50"/>
      <c r="BA658" s="50"/>
      <c r="BB658" s="50"/>
      <c r="BC658" s="50"/>
      <c r="BD658" s="50"/>
      <c r="BE658" s="50"/>
      <c r="BF658" s="50"/>
      <c r="BG658" s="50"/>
      <c r="BH658" s="50"/>
      <c r="BI658" s="50"/>
      <c r="BJ658" s="50"/>
      <c r="BK658" s="50"/>
      <c r="BL658" s="50"/>
      <c r="BM658" s="50"/>
      <c r="BN658" s="50"/>
      <c r="BO658" s="50"/>
      <c r="BP658" s="50"/>
      <c r="BQ658" s="50"/>
      <c r="BR658" s="50"/>
      <c r="BS658" s="50"/>
      <c r="BT658" s="50"/>
      <c r="BU658" s="50"/>
      <c r="BV658" s="50"/>
      <c r="BW658" s="50"/>
      <c r="BX658" s="50"/>
      <c r="BY658" s="50"/>
      <c r="BZ658" s="50"/>
      <c r="CA658" s="50"/>
      <c r="CB658" s="50"/>
      <c r="CC658" s="50"/>
      <c r="CD658" s="50"/>
      <c r="CE658" s="50"/>
      <c r="CF658" s="50"/>
      <c r="CG658" s="50"/>
      <c r="CH658" s="50"/>
      <c r="CI658" s="50"/>
      <c r="CJ658" s="50"/>
      <c r="CK658" s="50"/>
      <c r="CL658" s="50"/>
      <c r="CM658" s="50"/>
      <c r="CN658" s="50"/>
      <c r="CO658" s="50"/>
      <c r="CP658" s="50"/>
      <c r="CQ658" s="50"/>
      <c r="CR658" s="50"/>
      <c r="CS658" s="50"/>
      <c r="CT658" s="50"/>
      <c r="CU658" s="50"/>
      <c r="CV658" s="50"/>
      <c r="CW658" s="50"/>
      <c r="CX658" s="50"/>
      <c r="CY658" s="50"/>
      <c r="CZ658" s="50"/>
      <c r="DA658" s="50"/>
      <c r="DB658" s="50"/>
      <c r="DC658" s="50"/>
      <c r="DD658" s="50"/>
      <c r="DE658" s="50"/>
      <c r="DF658" s="50"/>
    </row>
    <row r="659" spans="2:110" x14ac:dyDescent="0.2">
      <c r="B659" s="177"/>
      <c r="C659" s="202"/>
      <c r="D659" s="200"/>
      <c r="E659" s="203"/>
      <c r="F659" s="203"/>
      <c r="G659" s="203"/>
      <c r="H659" s="203"/>
      <c r="I659" s="203"/>
      <c r="J659" s="203"/>
      <c r="K659" s="203"/>
      <c r="L659" s="203"/>
      <c r="M659" s="203"/>
      <c r="N659" s="203"/>
      <c r="O659" s="203"/>
      <c r="P659" s="203"/>
      <c r="Q659" s="204"/>
      <c r="R659" s="204"/>
      <c r="S659" s="234"/>
      <c r="T659" s="50"/>
      <c r="U659" s="50"/>
      <c r="V659" s="50"/>
      <c r="W659" s="50"/>
      <c r="X659" s="50"/>
      <c r="Y659" s="50"/>
      <c r="Z659" s="250"/>
      <c r="AA659" s="238"/>
      <c r="AB659" s="50"/>
      <c r="AC659" s="50"/>
      <c r="AD659" s="50"/>
      <c r="AE659" s="50"/>
      <c r="AF659" s="50"/>
      <c r="AG659" s="50"/>
      <c r="AH659" s="50"/>
      <c r="AI659" s="50"/>
      <c r="AJ659" s="50"/>
      <c r="AK659" s="50"/>
      <c r="AL659" s="50"/>
      <c r="AM659" s="50"/>
      <c r="AN659" s="50"/>
      <c r="AO659" s="50"/>
      <c r="AP659" s="50"/>
      <c r="AQ659" s="50"/>
      <c r="AR659" s="50"/>
      <c r="AS659" s="50"/>
      <c r="AT659" s="50"/>
      <c r="AU659" s="50"/>
      <c r="AV659" s="50"/>
      <c r="AW659" s="50"/>
      <c r="AX659" s="50"/>
      <c r="AY659" s="50"/>
      <c r="AZ659" s="50"/>
      <c r="BA659" s="50"/>
      <c r="BB659" s="50"/>
      <c r="BC659" s="50"/>
      <c r="BD659" s="50"/>
      <c r="BE659" s="50"/>
      <c r="BF659" s="50"/>
      <c r="BG659" s="50"/>
      <c r="BH659" s="50"/>
      <c r="BI659" s="50"/>
      <c r="BJ659" s="50"/>
      <c r="BK659" s="50"/>
      <c r="BL659" s="50"/>
      <c r="BM659" s="50"/>
      <c r="BN659" s="50"/>
      <c r="BO659" s="50"/>
      <c r="BP659" s="50"/>
      <c r="BQ659" s="50"/>
      <c r="BR659" s="50"/>
      <c r="BS659" s="50"/>
      <c r="BT659" s="50"/>
      <c r="BU659" s="50"/>
      <c r="BV659" s="50"/>
      <c r="BW659" s="50"/>
      <c r="BX659" s="50"/>
      <c r="BY659" s="50"/>
      <c r="BZ659" s="50"/>
      <c r="CA659" s="50"/>
      <c r="CB659" s="50"/>
      <c r="CC659" s="50"/>
      <c r="CD659" s="50"/>
      <c r="CE659" s="50"/>
      <c r="CF659" s="50"/>
      <c r="CG659" s="50"/>
      <c r="CH659" s="50"/>
      <c r="CI659" s="50"/>
      <c r="CJ659" s="50"/>
      <c r="CK659" s="50"/>
      <c r="CL659" s="50"/>
      <c r="CM659" s="50"/>
      <c r="CN659" s="50"/>
      <c r="CO659" s="50"/>
      <c r="CP659" s="50"/>
      <c r="CQ659" s="50"/>
      <c r="CR659" s="50"/>
      <c r="CS659" s="50"/>
      <c r="CT659" s="50"/>
      <c r="CU659" s="50"/>
      <c r="CV659" s="50"/>
      <c r="CW659" s="50"/>
      <c r="CX659" s="50"/>
      <c r="CY659" s="50"/>
      <c r="CZ659" s="50"/>
      <c r="DA659" s="50"/>
      <c r="DB659" s="50"/>
      <c r="DC659" s="50"/>
      <c r="DD659" s="50"/>
      <c r="DE659" s="50"/>
      <c r="DF659" s="50"/>
    </row>
    <row r="660" spans="2:110" x14ac:dyDescent="0.2">
      <c r="B660" s="177"/>
      <c r="C660" s="202"/>
      <c r="D660" s="200"/>
      <c r="E660" s="203"/>
      <c r="F660" s="203"/>
      <c r="G660" s="203"/>
      <c r="H660" s="203"/>
      <c r="I660" s="203"/>
      <c r="J660" s="203"/>
      <c r="K660" s="203"/>
      <c r="L660" s="203"/>
      <c r="M660" s="203"/>
      <c r="N660" s="203"/>
      <c r="O660" s="203"/>
      <c r="P660" s="203"/>
      <c r="Q660" s="204"/>
      <c r="R660" s="204"/>
      <c r="S660" s="234"/>
      <c r="T660" s="50"/>
      <c r="U660" s="50"/>
      <c r="V660" s="50"/>
      <c r="W660" s="50"/>
      <c r="X660" s="50"/>
      <c r="Y660" s="50"/>
      <c r="Z660" s="250"/>
      <c r="AA660" s="238"/>
      <c r="AB660" s="50"/>
      <c r="AC660" s="50"/>
      <c r="AD660" s="50"/>
      <c r="AE660" s="50"/>
      <c r="AF660" s="50"/>
      <c r="AG660" s="50"/>
      <c r="AH660" s="50"/>
      <c r="AI660" s="50"/>
      <c r="AJ660" s="50"/>
      <c r="AK660" s="50"/>
      <c r="AL660" s="50"/>
      <c r="AM660" s="50"/>
      <c r="AN660" s="50"/>
      <c r="AO660" s="50"/>
      <c r="AP660" s="50"/>
      <c r="AQ660" s="50"/>
      <c r="AR660" s="50"/>
      <c r="AS660" s="50"/>
      <c r="AT660" s="50"/>
      <c r="AU660" s="50"/>
      <c r="AV660" s="50"/>
      <c r="AW660" s="50"/>
      <c r="AX660" s="50"/>
      <c r="AY660" s="50"/>
      <c r="AZ660" s="50"/>
      <c r="BA660" s="50"/>
      <c r="BB660" s="50"/>
      <c r="BC660" s="50"/>
      <c r="BD660" s="50"/>
      <c r="BE660" s="50"/>
      <c r="BF660" s="50"/>
      <c r="BG660" s="50"/>
      <c r="BH660" s="50"/>
      <c r="BI660" s="50"/>
      <c r="BJ660" s="50"/>
      <c r="BK660" s="50"/>
      <c r="BL660" s="50"/>
      <c r="BM660" s="50"/>
      <c r="BN660" s="50"/>
      <c r="BO660" s="50"/>
      <c r="BP660" s="50"/>
      <c r="BQ660" s="50"/>
      <c r="BR660" s="50"/>
      <c r="BS660" s="50"/>
      <c r="BT660" s="50"/>
      <c r="BU660" s="50"/>
      <c r="BV660" s="50"/>
      <c r="BW660" s="50"/>
      <c r="BX660" s="50"/>
      <c r="BY660" s="50"/>
      <c r="BZ660" s="50"/>
      <c r="CA660" s="50"/>
      <c r="CB660" s="50"/>
      <c r="CC660" s="50"/>
      <c r="CD660" s="50"/>
      <c r="CE660" s="50"/>
      <c r="CF660" s="50"/>
      <c r="CG660" s="50"/>
      <c r="CH660" s="50"/>
      <c r="CI660" s="50"/>
      <c r="CJ660" s="50"/>
      <c r="CK660" s="50"/>
      <c r="CL660" s="50"/>
      <c r="CM660" s="50"/>
      <c r="CN660" s="50"/>
      <c r="CO660" s="50"/>
      <c r="CP660" s="50"/>
      <c r="CQ660" s="50"/>
      <c r="CR660" s="50"/>
      <c r="CS660" s="50"/>
      <c r="CT660" s="50"/>
      <c r="CU660" s="50"/>
      <c r="CV660" s="50"/>
      <c r="CW660" s="50"/>
      <c r="CX660" s="50"/>
      <c r="CY660" s="50"/>
      <c r="CZ660" s="50"/>
      <c r="DA660" s="50"/>
      <c r="DB660" s="50"/>
      <c r="DC660" s="50"/>
      <c r="DD660" s="50"/>
      <c r="DE660" s="50"/>
      <c r="DF660" s="50"/>
    </row>
    <row r="661" spans="2:110" x14ac:dyDescent="0.2">
      <c r="B661" s="177"/>
      <c r="C661" s="202"/>
      <c r="D661" s="200"/>
      <c r="E661" s="203"/>
      <c r="F661" s="203"/>
      <c r="G661" s="203"/>
      <c r="H661" s="203"/>
      <c r="I661" s="203"/>
      <c r="J661" s="203"/>
      <c r="K661" s="203"/>
      <c r="L661" s="203"/>
      <c r="M661" s="203"/>
      <c r="N661" s="203"/>
      <c r="O661" s="203"/>
      <c r="P661" s="203"/>
      <c r="Q661" s="204"/>
      <c r="R661" s="204"/>
      <c r="S661" s="234"/>
      <c r="T661" s="50"/>
      <c r="U661" s="50"/>
      <c r="V661" s="50"/>
      <c r="W661" s="50"/>
      <c r="X661" s="50"/>
      <c r="Y661" s="50"/>
      <c r="Z661" s="250"/>
      <c r="AA661" s="238"/>
      <c r="AB661" s="50"/>
      <c r="AC661" s="50"/>
      <c r="AD661" s="50"/>
      <c r="AE661" s="50"/>
      <c r="AF661" s="50"/>
      <c r="AG661" s="50"/>
      <c r="AH661" s="50"/>
      <c r="AI661" s="50"/>
      <c r="AJ661" s="50"/>
      <c r="AK661" s="50"/>
      <c r="AL661" s="50"/>
      <c r="AM661" s="50"/>
      <c r="AN661" s="50"/>
      <c r="AO661" s="50"/>
      <c r="AP661" s="50"/>
      <c r="AQ661" s="50"/>
      <c r="AR661" s="50"/>
      <c r="AS661" s="50"/>
      <c r="AT661" s="50"/>
      <c r="AU661" s="50"/>
      <c r="AV661" s="50"/>
      <c r="AW661" s="50"/>
      <c r="AX661" s="50"/>
      <c r="AY661" s="50"/>
      <c r="AZ661" s="50"/>
      <c r="BA661" s="50"/>
      <c r="BB661" s="50"/>
      <c r="BC661" s="50"/>
      <c r="BD661" s="50"/>
      <c r="BE661" s="50"/>
      <c r="BF661" s="50"/>
      <c r="BG661" s="50"/>
      <c r="BH661" s="50"/>
      <c r="BI661" s="50"/>
      <c r="BJ661" s="50"/>
      <c r="BK661" s="50"/>
      <c r="BL661" s="50"/>
      <c r="BM661" s="50"/>
      <c r="BN661" s="50"/>
      <c r="BO661" s="50"/>
      <c r="BP661" s="50"/>
      <c r="BQ661" s="50"/>
      <c r="BR661" s="50"/>
      <c r="BS661" s="50"/>
      <c r="BT661" s="50"/>
      <c r="BU661" s="50"/>
      <c r="BV661" s="50"/>
      <c r="BW661" s="50"/>
      <c r="BX661" s="50"/>
      <c r="BY661" s="50"/>
      <c r="BZ661" s="50"/>
      <c r="CA661" s="50"/>
      <c r="CB661" s="50"/>
      <c r="CC661" s="50"/>
      <c r="CD661" s="50"/>
      <c r="CE661" s="50"/>
      <c r="CF661" s="50"/>
      <c r="CG661" s="50"/>
      <c r="CH661" s="50"/>
      <c r="CI661" s="50"/>
      <c r="CJ661" s="50"/>
      <c r="CK661" s="50"/>
      <c r="CL661" s="50"/>
      <c r="CM661" s="50"/>
      <c r="CN661" s="50"/>
      <c r="CO661" s="50"/>
      <c r="CP661" s="50"/>
      <c r="CQ661" s="50"/>
      <c r="CR661" s="50"/>
      <c r="CS661" s="50"/>
      <c r="CT661" s="50"/>
      <c r="CU661" s="50"/>
      <c r="CV661" s="50"/>
      <c r="CW661" s="50"/>
      <c r="CX661" s="50"/>
      <c r="CY661" s="50"/>
      <c r="CZ661" s="50"/>
      <c r="DA661" s="50"/>
      <c r="DB661" s="50"/>
      <c r="DC661" s="50"/>
      <c r="DD661" s="50"/>
      <c r="DE661" s="50"/>
      <c r="DF661" s="50"/>
    </row>
    <row r="662" spans="2:110" x14ac:dyDescent="0.2">
      <c r="B662" s="177"/>
      <c r="C662" s="202"/>
      <c r="D662" s="200"/>
      <c r="E662" s="203"/>
      <c r="F662" s="203"/>
      <c r="G662" s="203"/>
      <c r="H662" s="203"/>
      <c r="I662" s="203"/>
      <c r="J662" s="203"/>
      <c r="K662" s="203"/>
      <c r="L662" s="203"/>
      <c r="M662" s="203"/>
      <c r="N662" s="203"/>
      <c r="O662" s="203"/>
      <c r="P662" s="203"/>
      <c r="Q662" s="204"/>
      <c r="R662" s="204"/>
      <c r="S662" s="234"/>
      <c r="T662" s="50"/>
      <c r="U662" s="50"/>
      <c r="V662" s="50"/>
      <c r="W662" s="50"/>
      <c r="X662" s="50"/>
      <c r="Y662" s="50"/>
      <c r="Z662" s="250"/>
      <c r="AA662" s="238"/>
      <c r="AB662" s="50"/>
      <c r="AC662" s="50"/>
      <c r="AD662" s="50"/>
      <c r="AE662" s="50"/>
      <c r="AF662" s="50"/>
      <c r="AG662" s="50"/>
      <c r="AH662" s="50"/>
      <c r="AI662" s="50"/>
      <c r="AJ662" s="50"/>
      <c r="AK662" s="50"/>
      <c r="AL662" s="50"/>
      <c r="AM662" s="50"/>
      <c r="AN662" s="50"/>
      <c r="AO662" s="50"/>
      <c r="AP662" s="50"/>
      <c r="AQ662" s="50"/>
      <c r="AR662" s="50"/>
      <c r="AS662" s="50"/>
      <c r="AT662" s="50"/>
      <c r="AU662" s="50"/>
      <c r="AV662" s="50"/>
      <c r="AW662" s="50"/>
      <c r="AX662" s="50"/>
      <c r="AY662" s="50"/>
      <c r="AZ662" s="50"/>
      <c r="BA662" s="50"/>
      <c r="BB662" s="50"/>
      <c r="BC662" s="50"/>
      <c r="BD662" s="50"/>
      <c r="BE662" s="50"/>
      <c r="BF662" s="50"/>
      <c r="BG662" s="50"/>
      <c r="BH662" s="50"/>
      <c r="BI662" s="50"/>
      <c r="BJ662" s="50"/>
      <c r="BK662" s="50"/>
      <c r="BL662" s="50"/>
      <c r="BM662" s="50"/>
      <c r="BN662" s="50"/>
      <c r="BO662" s="50"/>
      <c r="BP662" s="50"/>
      <c r="BQ662" s="50"/>
      <c r="BR662" s="50"/>
      <c r="BS662" s="50"/>
      <c r="BT662" s="50"/>
      <c r="BU662" s="50"/>
      <c r="BV662" s="50"/>
      <c r="BW662" s="50"/>
      <c r="BX662" s="50"/>
      <c r="BY662" s="50"/>
      <c r="BZ662" s="50"/>
      <c r="CA662" s="50"/>
      <c r="CB662" s="50"/>
      <c r="CC662" s="50"/>
      <c r="CD662" s="50"/>
      <c r="CE662" s="50"/>
      <c r="CF662" s="50"/>
      <c r="CG662" s="50"/>
      <c r="CH662" s="50"/>
      <c r="CI662" s="50"/>
      <c r="CJ662" s="50"/>
      <c r="CK662" s="50"/>
      <c r="CL662" s="50"/>
      <c r="CM662" s="50"/>
      <c r="CN662" s="50"/>
      <c r="CO662" s="50"/>
      <c r="CP662" s="50"/>
      <c r="CQ662" s="50"/>
      <c r="CR662" s="50"/>
      <c r="CS662" s="50"/>
      <c r="CT662" s="50"/>
      <c r="CU662" s="50"/>
      <c r="CV662" s="50"/>
      <c r="CW662" s="50"/>
      <c r="CX662" s="50"/>
      <c r="CY662" s="50"/>
      <c r="CZ662" s="50"/>
      <c r="DA662" s="50"/>
      <c r="DB662" s="50"/>
      <c r="DC662" s="50"/>
      <c r="DD662" s="50"/>
      <c r="DE662" s="50"/>
      <c r="DF662" s="50"/>
    </row>
    <row r="663" spans="2:110" x14ac:dyDescent="0.2">
      <c r="B663" s="177"/>
      <c r="C663" s="202"/>
      <c r="D663" s="200"/>
      <c r="E663" s="203"/>
      <c r="F663" s="203"/>
      <c r="G663" s="203"/>
      <c r="H663" s="203"/>
      <c r="I663" s="203"/>
      <c r="J663" s="203"/>
      <c r="K663" s="203"/>
      <c r="L663" s="203"/>
      <c r="M663" s="203"/>
      <c r="N663" s="203"/>
      <c r="O663" s="203"/>
      <c r="P663" s="203"/>
      <c r="Q663" s="204"/>
      <c r="R663" s="204"/>
      <c r="S663" s="234"/>
      <c r="T663" s="50"/>
      <c r="U663" s="50"/>
      <c r="V663" s="50"/>
      <c r="W663" s="50"/>
      <c r="X663" s="50"/>
      <c r="Y663" s="50"/>
      <c r="Z663" s="250"/>
      <c r="AA663" s="238"/>
      <c r="AB663" s="50"/>
      <c r="AC663" s="50"/>
      <c r="AD663" s="50"/>
      <c r="AE663" s="50"/>
      <c r="AF663" s="50"/>
      <c r="AG663" s="50"/>
      <c r="AH663" s="50"/>
      <c r="AI663" s="50"/>
      <c r="AJ663" s="50"/>
      <c r="AK663" s="50"/>
      <c r="AL663" s="50"/>
      <c r="AM663" s="50"/>
      <c r="AN663" s="50"/>
      <c r="AO663" s="50"/>
      <c r="AP663" s="50"/>
      <c r="AQ663" s="50"/>
      <c r="AR663" s="50"/>
      <c r="AS663" s="50"/>
      <c r="AT663" s="50"/>
      <c r="AU663" s="50"/>
      <c r="AV663" s="50"/>
      <c r="AW663" s="50"/>
      <c r="AX663" s="50"/>
      <c r="AY663" s="50"/>
      <c r="AZ663" s="50"/>
      <c r="BA663" s="50"/>
      <c r="BB663" s="50"/>
      <c r="BC663" s="50"/>
      <c r="BD663" s="50"/>
      <c r="BE663" s="50"/>
      <c r="BF663" s="50"/>
      <c r="BG663" s="50"/>
      <c r="BH663" s="50"/>
      <c r="BI663" s="50"/>
      <c r="BJ663" s="50"/>
      <c r="BK663" s="50"/>
      <c r="BL663" s="50"/>
      <c r="BM663" s="50"/>
      <c r="BN663" s="50"/>
      <c r="BO663" s="50"/>
      <c r="BP663" s="50"/>
      <c r="BQ663" s="50"/>
      <c r="BR663" s="50"/>
      <c r="BS663" s="50"/>
      <c r="BT663" s="50"/>
      <c r="BU663" s="50"/>
      <c r="BV663" s="50"/>
      <c r="BW663" s="50"/>
      <c r="BX663" s="50"/>
      <c r="BY663" s="50"/>
      <c r="BZ663" s="50"/>
      <c r="CA663" s="50"/>
      <c r="CB663" s="50"/>
      <c r="CC663" s="50"/>
      <c r="CD663" s="50"/>
      <c r="CE663" s="50"/>
      <c r="CF663" s="50"/>
      <c r="CG663" s="50"/>
      <c r="CH663" s="50"/>
      <c r="CI663" s="50"/>
      <c r="CJ663" s="50"/>
      <c r="CK663" s="50"/>
      <c r="CL663" s="50"/>
      <c r="CM663" s="50"/>
      <c r="CN663" s="50"/>
      <c r="CO663" s="50"/>
      <c r="CP663" s="50"/>
      <c r="CQ663" s="50"/>
      <c r="CR663" s="50"/>
      <c r="CS663" s="50"/>
      <c r="CT663" s="50"/>
      <c r="CU663" s="50"/>
      <c r="CV663" s="50"/>
      <c r="CW663" s="50"/>
      <c r="CX663" s="50"/>
      <c r="CY663" s="50"/>
      <c r="CZ663" s="50"/>
      <c r="DA663" s="50"/>
      <c r="DB663" s="50"/>
      <c r="DC663" s="50"/>
      <c r="DD663" s="50"/>
      <c r="DE663" s="50"/>
      <c r="DF663" s="50"/>
    </row>
    <row r="664" spans="2:110" x14ac:dyDescent="0.2">
      <c r="B664" s="177"/>
      <c r="C664" s="202"/>
      <c r="D664" s="200"/>
      <c r="E664" s="203"/>
      <c r="F664" s="203"/>
      <c r="G664" s="203"/>
      <c r="H664" s="203"/>
      <c r="I664" s="203"/>
      <c r="J664" s="203"/>
      <c r="K664" s="203"/>
      <c r="L664" s="203"/>
      <c r="M664" s="203"/>
      <c r="N664" s="203"/>
      <c r="O664" s="203"/>
      <c r="P664" s="203"/>
      <c r="Q664" s="204"/>
      <c r="R664" s="204"/>
      <c r="S664" s="234"/>
      <c r="T664" s="50"/>
      <c r="U664" s="50"/>
      <c r="V664" s="50"/>
      <c r="W664" s="50"/>
      <c r="X664" s="50"/>
      <c r="Y664" s="50"/>
      <c r="Z664" s="250"/>
      <c r="AA664" s="238"/>
      <c r="AB664" s="50"/>
      <c r="AC664" s="50"/>
      <c r="AD664" s="50"/>
      <c r="AE664" s="50"/>
      <c r="AF664" s="50"/>
      <c r="AG664" s="50"/>
      <c r="AH664" s="50"/>
      <c r="AI664" s="50"/>
      <c r="AJ664" s="50"/>
      <c r="AK664" s="50"/>
      <c r="AL664" s="50"/>
      <c r="AM664" s="50"/>
      <c r="AN664" s="50"/>
      <c r="AO664" s="50"/>
      <c r="AP664" s="50"/>
      <c r="AQ664" s="50"/>
      <c r="AR664" s="50"/>
      <c r="AS664" s="50"/>
      <c r="AT664" s="50"/>
      <c r="AU664" s="50"/>
      <c r="AV664" s="50"/>
      <c r="AW664" s="50"/>
      <c r="AX664" s="50"/>
      <c r="AY664" s="50"/>
      <c r="AZ664" s="50"/>
      <c r="BA664" s="50"/>
      <c r="BB664" s="50"/>
      <c r="BC664" s="50"/>
      <c r="BD664" s="50"/>
      <c r="BE664" s="50"/>
      <c r="BF664" s="50"/>
      <c r="BG664" s="50"/>
      <c r="BH664" s="50"/>
      <c r="BI664" s="50"/>
      <c r="BJ664" s="50"/>
      <c r="BK664" s="50"/>
      <c r="BL664" s="50"/>
      <c r="BM664" s="50"/>
      <c r="BN664" s="50"/>
      <c r="BO664" s="50"/>
      <c r="BP664" s="50"/>
      <c r="BQ664" s="50"/>
      <c r="BR664" s="50"/>
      <c r="BS664" s="50"/>
      <c r="BT664" s="50"/>
      <c r="BU664" s="50"/>
      <c r="BV664" s="50"/>
      <c r="BW664" s="50"/>
      <c r="BX664" s="50"/>
      <c r="BY664" s="50"/>
      <c r="BZ664" s="50"/>
      <c r="CA664" s="50"/>
      <c r="CB664" s="50"/>
      <c r="CC664" s="50"/>
      <c r="CD664" s="50"/>
      <c r="CE664" s="50"/>
      <c r="CF664" s="50"/>
      <c r="CG664" s="50"/>
      <c r="CH664" s="50"/>
      <c r="CI664" s="50"/>
      <c r="CJ664" s="50"/>
      <c r="CK664" s="50"/>
      <c r="CL664" s="50"/>
      <c r="CM664" s="50"/>
      <c r="CN664" s="50"/>
      <c r="CO664" s="50"/>
      <c r="CP664" s="50"/>
      <c r="CQ664" s="50"/>
      <c r="CR664" s="50"/>
      <c r="CS664" s="50"/>
      <c r="CT664" s="50"/>
      <c r="CU664" s="50"/>
      <c r="CV664" s="50"/>
      <c r="CW664" s="50"/>
      <c r="CX664" s="50"/>
      <c r="CY664" s="50"/>
      <c r="CZ664" s="50"/>
      <c r="DA664" s="50"/>
      <c r="DB664" s="50"/>
      <c r="DC664" s="50"/>
      <c r="DD664" s="50"/>
      <c r="DE664" s="50"/>
      <c r="DF664" s="50"/>
    </row>
    <row r="665" spans="2:110" x14ac:dyDescent="0.2">
      <c r="B665" s="177"/>
      <c r="C665" s="202"/>
      <c r="D665" s="200"/>
      <c r="E665" s="203"/>
      <c r="F665" s="203"/>
      <c r="G665" s="203"/>
      <c r="H665" s="203"/>
      <c r="I665" s="203"/>
      <c r="J665" s="203"/>
      <c r="K665" s="203"/>
      <c r="L665" s="203"/>
      <c r="M665" s="203"/>
      <c r="N665" s="203"/>
      <c r="O665" s="203"/>
      <c r="P665" s="203"/>
      <c r="Q665" s="204"/>
      <c r="R665" s="204"/>
      <c r="S665" s="234"/>
      <c r="T665" s="50"/>
      <c r="U665" s="50"/>
      <c r="V665" s="50"/>
      <c r="W665" s="50"/>
      <c r="X665" s="50"/>
      <c r="Y665" s="50"/>
      <c r="Z665" s="250"/>
      <c r="AA665" s="238"/>
      <c r="AB665" s="50"/>
      <c r="AC665" s="50"/>
      <c r="AD665" s="50"/>
      <c r="AE665" s="50"/>
      <c r="AF665" s="50"/>
      <c r="AG665" s="50"/>
      <c r="AH665" s="50"/>
      <c r="AI665" s="50"/>
      <c r="AJ665" s="50"/>
      <c r="AK665" s="50"/>
      <c r="AL665" s="50"/>
      <c r="AM665" s="50"/>
      <c r="AN665" s="50"/>
      <c r="AO665" s="50"/>
      <c r="AP665" s="50"/>
      <c r="AQ665" s="50"/>
      <c r="AR665" s="50"/>
      <c r="AS665" s="50"/>
      <c r="AT665" s="50"/>
      <c r="AU665" s="50"/>
      <c r="AV665" s="50"/>
      <c r="AW665" s="50"/>
      <c r="AX665" s="50"/>
      <c r="AY665" s="50"/>
      <c r="AZ665" s="50"/>
      <c r="BA665" s="50"/>
      <c r="BB665" s="50"/>
      <c r="BC665" s="50"/>
      <c r="BD665" s="50"/>
      <c r="BE665" s="50"/>
      <c r="BF665" s="50"/>
      <c r="BG665" s="50"/>
      <c r="BH665" s="50"/>
      <c r="BI665" s="50"/>
      <c r="BJ665" s="50"/>
      <c r="BK665" s="50"/>
      <c r="BL665" s="50"/>
      <c r="BM665" s="50"/>
      <c r="BN665" s="50"/>
      <c r="BO665" s="50"/>
      <c r="BP665" s="50"/>
      <c r="BQ665" s="50"/>
      <c r="BR665" s="50"/>
      <c r="BS665" s="50"/>
      <c r="BT665" s="50"/>
      <c r="BU665" s="50"/>
      <c r="BV665" s="50"/>
      <c r="BW665" s="50"/>
      <c r="BX665" s="50"/>
      <c r="BY665" s="50"/>
      <c r="BZ665" s="50"/>
      <c r="CA665" s="50"/>
      <c r="CB665" s="50"/>
      <c r="CC665" s="50"/>
      <c r="CD665" s="50"/>
      <c r="CE665" s="50"/>
      <c r="CF665" s="50"/>
      <c r="CG665" s="50"/>
      <c r="CH665" s="50"/>
      <c r="CI665" s="50"/>
      <c r="CJ665" s="50"/>
      <c r="CK665" s="50"/>
      <c r="CL665" s="50"/>
      <c r="CM665" s="50"/>
      <c r="CN665" s="50"/>
      <c r="CO665" s="50"/>
      <c r="CP665" s="50"/>
      <c r="CQ665" s="50"/>
      <c r="CR665" s="50"/>
      <c r="CS665" s="50"/>
      <c r="CT665" s="50"/>
      <c r="CU665" s="50"/>
      <c r="CV665" s="50"/>
      <c r="CW665" s="50"/>
      <c r="CX665" s="50"/>
      <c r="CY665" s="50"/>
      <c r="CZ665" s="50"/>
      <c r="DA665" s="50"/>
      <c r="DB665" s="50"/>
      <c r="DC665" s="50"/>
      <c r="DD665" s="50"/>
      <c r="DE665" s="50"/>
      <c r="DF665" s="50"/>
    </row>
    <row r="666" spans="2:110" x14ac:dyDescent="0.2">
      <c r="B666" s="177"/>
      <c r="C666" s="202"/>
      <c r="D666" s="200"/>
      <c r="E666" s="203"/>
      <c r="F666" s="203"/>
      <c r="G666" s="203"/>
      <c r="H666" s="203"/>
      <c r="I666" s="203"/>
      <c r="J666" s="203"/>
      <c r="K666" s="203"/>
      <c r="L666" s="203"/>
      <c r="M666" s="203"/>
      <c r="N666" s="203"/>
      <c r="O666" s="203"/>
      <c r="P666" s="203"/>
      <c r="Q666" s="204"/>
      <c r="R666" s="204"/>
      <c r="S666" s="234"/>
      <c r="T666" s="50"/>
      <c r="U666" s="50"/>
      <c r="V666" s="50"/>
      <c r="W666" s="50"/>
      <c r="X666" s="50"/>
      <c r="Y666" s="50"/>
      <c r="Z666" s="250"/>
      <c r="AA666" s="238"/>
      <c r="AB666" s="50"/>
      <c r="AC666" s="50"/>
      <c r="AD666" s="50"/>
      <c r="AE666" s="50"/>
      <c r="AF666" s="50"/>
      <c r="AG666" s="50"/>
      <c r="AH666" s="50"/>
      <c r="AI666" s="50"/>
      <c r="AJ666" s="50"/>
      <c r="AK666" s="50"/>
      <c r="AL666" s="50"/>
      <c r="AM666" s="50"/>
      <c r="AN666" s="50"/>
      <c r="AO666" s="50"/>
      <c r="AP666" s="50"/>
      <c r="AQ666" s="50"/>
      <c r="AR666" s="50"/>
      <c r="AS666" s="50"/>
      <c r="AT666" s="50"/>
      <c r="AU666" s="50"/>
      <c r="AV666" s="50"/>
      <c r="AW666" s="50"/>
      <c r="AX666" s="50"/>
      <c r="AY666" s="50"/>
      <c r="AZ666" s="50"/>
      <c r="BA666" s="50"/>
      <c r="BB666" s="50"/>
      <c r="BC666" s="50"/>
      <c r="BD666" s="50"/>
      <c r="BE666" s="50"/>
      <c r="BF666" s="50"/>
      <c r="BG666" s="50"/>
      <c r="BH666" s="50"/>
      <c r="BI666" s="50"/>
      <c r="BJ666" s="50"/>
      <c r="BK666" s="50"/>
      <c r="BL666" s="50"/>
      <c r="BM666" s="50"/>
      <c r="BN666" s="50"/>
      <c r="BO666" s="50"/>
      <c r="BP666" s="50"/>
      <c r="BQ666" s="50"/>
      <c r="BR666" s="50"/>
      <c r="BS666" s="50"/>
      <c r="BT666" s="50"/>
      <c r="BU666" s="50"/>
      <c r="BV666" s="50"/>
      <c r="BW666" s="50"/>
      <c r="BX666" s="50"/>
      <c r="BY666" s="50"/>
      <c r="BZ666" s="50"/>
      <c r="CA666" s="50"/>
      <c r="CB666" s="50"/>
      <c r="CC666" s="50"/>
      <c r="CD666" s="50"/>
      <c r="CE666" s="50"/>
      <c r="CF666" s="50"/>
      <c r="CG666" s="50"/>
      <c r="CH666" s="50"/>
      <c r="CI666" s="50"/>
      <c r="CJ666" s="50"/>
      <c r="CK666" s="50"/>
      <c r="CL666" s="50"/>
      <c r="CM666" s="50"/>
      <c r="CN666" s="50"/>
      <c r="CO666" s="50"/>
      <c r="CP666" s="50"/>
      <c r="CQ666" s="50"/>
      <c r="CR666" s="50"/>
      <c r="CS666" s="50"/>
      <c r="CT666" s="50"/>
      <c r="CU666" s="50"/>
      <c r="CV666" s="50"/>
      <c r="CW666" s="50"/>
      <c r="CX666" s="50"/>
      <c r="CY666" s="50"/>
      <c r="CZ666" s="50"/>
      <c r="DA666" s="50"/>
      <c r="DB666" s="50"/>
      <c r="DC666" s="50"/>
      <c r="DD666" s="50"/>
      <c r="DE666" s="50"/>
      <c r="DF666" s="50"/>
    </row>
    <row r="667" spans="2:110" x14ac:dyDescent="0.2">
      <c r="B667" s="177"/>
      <c r="C667" s="202"/>
      <c r="D667" s="200"/>
      <c r="E667" s="203"/>
      <c r="F667" s="203"/>
      <c r="G667" s="203"/>
      <c r="H667" s="203"/>
      <c r="I667" s="203"/>
      <c r="J667" s="203"/>
      <c r="K667" s="203"/>
      <c r="L667" s="203"/>
      <c r="M667" s="203"/>
      <c r="N667" s="203"/>
      <c r="O667" s="203"/>
      <c r="P667" s="203"/>
      <c r="Q667" s="204"/>
      <c r="R667" s="204"/>
      <c r="S667" s="234"/>
      <c r="T667" s="50"/>
      <c r="U667" s="50"/>
      <c r="V667" s="50"/>
      <c r="W667" s="50"/>
      <c r="X667" s="50"/>
      <c r="Y667" s="50"/>
      <c r="Z667" s="250"/>
      <c r="AA667" s="238"/>
      <c r="AB667" s="50"/>
      <c r="AC667" s="50"/>
      <c r="AD667" s="50"/>
      <c r="AE667" s="50"/>
      <c r="AF667" s="50"/>
      <c r="AG667" s="50"/>
      <c r="AH667" s="50"/>
      <c r="AI667" s="50"/>
      <c r="AJ667" s="50"/>
      <c r="AK667" s="50"/>
      <c r="AL667" s="50"/>
      <c r="AM667" s="50"/>
      <c r="AN667" s="50"/>
      <c r="AO667" s="50"/>
      <c r="AP667" s="50"/>
      <c r="AQ667" s="50"/>
      <c r="AR667" s="50"/>
      <c r="AS667" s="50"/>
      <c r="AT667" s="50"/>
      <c r="AU667" s="50"/>
      <c r="AV667" s="50"/>
      <c r="AW667" s="50"/>
      <c r="AX667" s="50"/>
      <c r="AY667" s="50"/>
      <c r="AZ667" s="50"/>
      <c r="BA667" s="50"/>
      <c r="BB667" s="50"/>
      <c r="BC667" s="50"/>
      <c r="BD667" s="50"/>
      <c r="BE667" s="50"/>
      <c r="BF667" s="50"/>
      <c r="BG667" s="50"/>
      <c r="BH667" s="50"/>
      <c r="BI667" s="50"/>
      <c r="BJ667" s="50"/>
      <c r="BK667" s="50"/>
      <c r="BL667" s="50"/>
      <c r="BM667" s="50"/>
      <c r="BN667" s="50"/>
      <c r="BO667" s="50"/>
      <c r="BP667" s="50"/>
      <c r="BQ667" s="50"/>
      <c r="BR667" s="50"/>
      <c r="BS667" s="50"/>
      <c r="BT667" s="50"/>
      <c r="BU667" s="50"/>
      <c r="BV667" s="50"/>
      <c r="BW667" s="50"/>
      <c r="BX667" s="50"/>
      <c r="BY667" s="50"/>
      <c r="BZ667" s="50"/>
      <c r="CA667" s="50"/>
      <c r="CB667" s="50"/>
      <c r="CC667" s="50"/>
      <c r="CD667" s="50"/>
      <c r="CE667" s="50"/>
      <c r="CF667" s="50"/>
      <c r="CG667" s="50"/>
      <c r="CH667" s="50"/>
      <c r="CI667" s="50"/>
      <c r="CJ667" s="50"/>
      <c r="CK667" s="50"/>
      <c r="CL667" s="50"/>
      <c r="CM667" s="50"/>
      <c r="CN667" s="50"/>
      <c r="CO667" s="50"/>
      <c r="CP667" s="50"/>
      <c r="CQ667" s="50"/>
      <c r="CR667" s="50"/>
      <c r="CS667" s="50"/>
      <c r="CT667" s="50"/>
      <c r="CU667" s="50"/>
      <c r="CV667" s="50"/>
      <c r="CW667" s="50"/>
      <c r="CX667" s="50"/>
      <c r="CY667" s="50"/>
      <c r="CZ667" s="50"/>
      <c r="DA667" s="50"/>
      <c r="DB667" s="50"/>
      <c r="DC667" s="50"/>
      <c r="DD667" s="50"/>
      <c r="DE667" s="50"/>
      <c r="DF667" s="50"/>
    </row>
    <row r="668" spans="2:110" x14ac:dyDescent="0.2">
      <c r="B668" s="177"/>
      <c r="C668" s="202"/>
      <c r="D668" s="200"/>
      <c r="E668" s="203"/>
      <c r="F668" s="203"/>
      <c r="G668" s="203"/>
      <c r="H668" s="203"/>
      <c r="I668" s="203"/>
      <c r="J668" s="203"/>
      <c r="K668" s="203"/>
      <c r="L668" s="203"/>
      <c r="M668" s="203"/>
      <c r="N668" s="203"/>
      <c r="O668" s="203"/>
      <c r="P668" s="203"/>
      <c r="Q668" s="204"/>
      <c r="R668" s="204"/>
      <c r="S668" s="234"/>
      <c r="T668" s="50"/>
      <c r="U668" s="50"/>
      <c r="V668" s="50"/>
      <c r="W668" s="50"/>
      <c r="X668" s="50"/>
      <c r="Y668" s="50"/>
      <c r="Z668" s="250"/>
      <c r="AA668" s="238"/>
      <c r="AB668" s="50"/>
      <c r="AC668" s="50"/>
      <c r="AD668" s="50"/>
      <c r="AE668" s="50"/>
      <c r="AF668" s="50"/>
      <c r="AG668" s="50"/>
      <c r="AH668" s="50"/>
      <c r="AI668" s="50"/>
      <c r="AJ668" s="50"/>
      <c r="AK668" s="50"/>
      <c r="AL668" s="50"/>
      <c r="AM668" s="50"/>
      <c r="AN668" s="50"/>
      <c r="AO668" s="50"/>
      <c r="AP668" s="50"/>
      <c r="AQ668" s="50"/>
      <c r="AR668" s="50"/>
      <c r="AS668" s="50"/>
      <c r="AT668" s="50"/>
      <c r="AU668" s="50"/>
      <c r="AV668" s="50"/>
      <c r="AW668" s="50"/>
      <c r="AX668" s="50"/>
      <c r="AY668" s="50"/>
      <c r="AZ668" s="50"/>
      <c r="BA668" s="50"/>
      <c r="BB668" s="50"/>
      <c r="BC668" s="50"/>
      <c r="BD668" s="50"/>
      <c r="BE668" s="50"/>
      <c r="BF668" s="50"/>
      <c r="BG668" s="50"/>
      <c r="BH668" s="50"/>
      <c r="BI668" s="50"/>
      <c r="BJ668" s="50"/>
      <c r="BK668" s="50"/>
      <c r="BL668" s="50"/>
      <c r="BM668" s="50"/>
      <c r="BN668" s="50"/>
      <c r="BO668" s="50"/>
      <c r="BP668" s="50"/>
      <c r="BQ668" s="50"/>
      <c r="BR668" s="50"/>
      <c r="BS668" s="50"/>
      <c r="BT668" s="50"/>
      <c r="BU668" s="50"/>
      <c r="BV668" s="50"/>
      <c r="BW668" s="50"/>
      <c r="BX668" s="50"/>
      <c r="BY668" s="50"/>
      <c r="BZ668" s="50"/>
      <c r="CA668" s="50"/>
      <c r="CB668" s="50"/>
      <c r="CC668" s="50"/>
      <c r="CD668" s="50"/>
      <c r="CE668" s="50"/>
      <c r="CF668" s="50"/>
      <c r="CG668" s="50"/>
      <c r="CH668" s="50"/>
      <c r="CI668" s="50"/>
      <c r="CJ668" s="50"/>
      <c r="CK668" s="50"/>
      <c r="CL668" s="50"/>
      <c r="CM668" s="50"/>
      <c r="CN668" s="50"/>
      <c r="CO668" s="50"/>
      <c r="CP668" s="50"/>
      <c r="CQ668" s="50"/>
      <c r="CR668" s="50"/>
      <c r="CS668" s="50"/>
      <c r="CT668" s="50"/>
      <c r="CU668" s="50"/>
      <c r="CV668" s="50"/>
      <c r="CW668" s="50"/>
      <c r="CX668" s="50"/>
      <c r="CY668" s="50"/>
      <c r="CZ668" s="50"/>
      <c r="DA668" s="50"/>
      <c r="DB668" s="50"/>
      <c r="DC668" s="50"/>
      <c r="DD668" s="50"/>
      <c r="DE668" s="50"/>
      <c r="DF668" s="50"/>
    </row>
    <row r="669" spans="2:110" x14ac:dyDescent="0.2">
      <c r="B669" s="177"/>
      <c r="C669" s="202"/>
      <c r="D669" s="200"/>
      <c r="E669" s="203"/>
      <c r="F669" s="203"/>
      <c r="G669" s="203"/>
      <c r="H669" s="203"/>
      <c r="I669" s="203"/>
      <c r="J669" s="203"/>
      <c r="K669" s="203"/>
      <c r="L669" s="203"/>
      <c r="M669" s="203"/>
      <c r="N669" s="203"/>
      <c r="O669" s="203"/>
      <c r="P669" s="203"/>
      <c r="Q669" s="204"/>
      <c r="R669" s="204"/>
      <c r="S669" s="234"/>
      <c r="T669" s="50"/>
      <c r="U669" s="50"/>
      <c r="V669" s="50"/>
      <c r="W669" s="50"/>
      <c r="X669" s="50"/>
      <c r="Y669" s="50"/>
      <c r="Z669" s="250"/>
      <c r="AA669" s="238"/>
      <c r="AB669" s="50"/>
      <c r="AC669" s="50"/>
      <c r="AD669" s="50"/>
      <c r="AE669" s="50"/>
      <c r="AF669" s="50"/>
      <c r="AG669" s="50"/>
      <c r="AH669" s="50"/>
      <c r="AI669" s="50"/>
      <c r="AJ669" s="50"/>
      <c r="AK669" s="50"/>
      <c r="AL669" s="50"/>
      <c r="AM669" s="50"/>
      <c r="AN669" s="50"/>
      <c r="AO669" s="50"/>
      <c r="AP669" s="50"/>
      <c r="AQ669" s="50"/>
      <c r="AR669" s="50"/>
      <c r="AS669" s="50"/>
      <c r="AT669" s="50"/>
      <c r="AU669" s="50"/>
      <c r="AV669" s="50"/>
      <c r="AW669" s="50"/>
      <c r="AX669" s="50"/>
      <c r="AY669" s="50"/>
      <c r="AZ669" s="50"/>
      <c r="BA669" s="50"/>
      <c r="BB669" s="50"/>
      <c r="BC669" s="50"/>
      <c r="BD669" s="50"/>
      <c r="BE669" s="50"/>
      <c r="BF669" s="50"/>
      <c r="BG669" s="50"/>
      <c r="BH669" s="50"/>
      <c r="BI669" s="50"/>
      <c r="BJ669" s="50"/>
      <c r="BK669" s="50"/>
      <c r="BL669" s="50"/>
      <c r="BM669" s="50"/>
      <c r="BN669" s="50"/>
      <c r="BO669" s="50"/>
      <c r="BP669" s="50"/>
      <c r="BQ669" s="50"/>
      <c r="BR669" s="50"/>
      <c r="BS669" s="50"/>
      <c r="BT669" s="50"/>
      <c r="BU669" s="50"/>
      <c r="BV669" s="50"/>
      <c r="BW669" s="50"/>
      <c r="BX669" s="50"/>
      <c r="BY669" s="50"/>
      <c r="BZ669" s="50"/>
      <c r="CA669" s="50"/>
      <c r="CB669" s="50"/>
      <c r="CC669" s="50"/>
      <c r="CD669" s="50"/>
      <c r="CE669" s="50"/>
      <c r="CF669" s="50"/>
      <c r="CG669" s="50"/>
      <c r="CH669" s="50"/>
      <c r="CI669" s="50"/>
      <c r="CJ669" s="50"/>
      <c r="CK669" s="50"/>
      <c r="CL669" s="50"/>
      <c r="CM669" s="50"/>
      <c r="CN669" s="50"/>
      <c r="CO669" s="50"/>
      <c r="CP669" s="50"/>
      <c r="CQ669" s="50"/>
      <c r="CR669" s="50"/>
      <c r="CS669" s="50"/>
      <c r="CT669" s="50"/>
      <c r="CU669" s="50"/>
      <c r="CV669" s="50"/>
      <c r="CW669" s="50"/>
      <c r="CX669" s="50"/>
      <c r="CY669" s="50"/>
      <c r="CZ669" s="50"/>
      <c r="DA669" s="50"/>
      <c r="DB669" s="50"/>
      <c r="DC669" s="50"/>
      <c r="DD669" s="50"/>
      <c r="DE669" s="50"/>
      <c r="DF669" s="50"/>
    </row>
    <row r="670" spans="2:110" x14ac:dyDescent="0.2">
      <c r="B670" s="177"/>
      <c r="C670" s="202"/>
      <c r="D670" s="200"/>
      <c r="E670" s="203"/>
      <c r="F670" s="203"/>
      <c r="G670" s="203"/>
      <c r="H670" s="203"/>
      <c r="I670" s="203"/>
      <c r="J670" s="203"/>
      <c r="K670" s="203"/>
      <c r="L670" s="203"/>
      <c r="M670" s="203"/>
      <c r="N670" s="203"/>
      <c r="O670" s="203"/>
      <c r="P670" s="203"/>
      <c r="Q670" s="204"/>
      <c r="R670" s="204"/>
      <c r="S670" s="234"/>
      <c r="T670" s="50"/>
      <c r="U670" s="50"/>
      <c r="V670" s="50"/>
      <c r="W670" s="50"/>
      <c r="X670" s="50"/>
      <c r="Y670" s="50"/>
      <c r="Z670" s="250"/>
      <c r="AA670" s="238"/>
      <c r="AB670" s="50"/>
      <c r="AC670" s="50"/>
      <c r="AD670" s="50"/>
      <c r="AE670" s="50"/>
      <c r="AF670" s="50"/>
      <c r="AG670" s="50"/>
      <c r="AH670" s="50"/>
      <c r="AI670" s="50"/>
      <c r="AJ670" s="50"/>
      <c r="AK670" s="50"/>
      <c r="AL670" s="50"/>
      <c r="AM670" s="50"/>
      <c r="AN670" s="50"/>
      <c r="AO670" s="50"/>
      <c r="AP670" s="50"/>
      <c r="AQ670" s="50"/>
      <c r="AR670" s="50"/>
      <c r="AS670" s="50"/>
      <c r="AT670" s="50"/>
      <c r="AU670" s="50"/>
      <c r="AV670" s="50"/>
      <c r="AW670" s="50"/>
      <c r="AX670" s="50"/>
      <c r="AY670" s="50"/>
      <c r="AZ670" s="50"/>
      <c r="BA670" s="50"/>
      <c r="BB670" s="50"/>
      <c r="BC670" s="50"/>
      <c r="BD670" s="50"/>
      <c r="BE670" s="50"/>
      <c r="BF670" s="50"/>
      <c r="BG670" s="50"/>
      <c r="BH670" s="50"/>
      <c r="BI670" s="50"/>
      <c r="BJ670" s="50"/>
      <c r="BK670" s="50"/>
      <c r="BL670" s="50"/>
      <c r="BM670" s="50"/>
      <c r="BN670" s="50"/>
      <c r="BO670" s="50"/>
      <c r="BP670" s="50"/>
      <c r="BQ670" s="50"/>
      <c r="BR670" s="50"/>
      <c r="BS670" s="50"/>
      <c r="BT670" s="50"/>
      <c r="BU670" s="50"/>
      <c r="BV670" s="50"/>
      <c r="BW670" s="50"/>
      <c r="BX670" s="50"/>
      <c r="BY670" s="50"/>
      <c r="BZ670" s="50"/>
      <c r="CA670" s="50"/>
      <c r="CB670" s="50"/>
      <c r="CC670" s="50"/>
      <c r="CD670" s="50"/>
      <c r="CE670" s="50"/>
      <c r="CF670" s="50"/>
      <c r="CG670" s="50"/>
      <c r="CH670" s="50"/>
      <c r="CI670" s="50"/>
      <c r="CJ670" s="50"/>
      <c r="CK670" s="50"/>
      <c r="CL670" s="50"/>
      <c r="CM670" s="50"/>
      <c r="CN670" s="50"/>
      <c r="CO670" s="50"/>
      <c r="CP670" s="50"/>
      <c r="CQ670" s="50"/>
      <c r="CR670" s="50"/>
      <c r="CS670" s="50"/>
      <c r="CT670" s="50"/>
      <c r="CU670" s="50"/>
      <c r="CV670" s="50"/>
      <c r="CW670" s="50"/>
      <c r="CX670" s="50"/>
      <c r="CY670" s="50"/>
      <c r="CZ670" s="50"/>
      <c r="DA670" s="50"/>
      <c r="DB670" s="50"/>
      <c r="DC670" s="50"/>
      <c r="DD670" s="50"/>
      <c r="DE670" s="50"/>
      <c r="DF670" s="50"/>
    </row>
    <row r="671" spans="2:110" x14ac:dyDescent="0.2">
      <c r="B671" s="177"/>
      <c r="C671" s="202"/>
      <c r="D671" s="200"/>
      <c r="E671" s="203"/>
      <c r="F671" s="203"/>
      <c r="G671" s="203"/>
      <c r="H671" s="203"/>
      <c r="I671" s="203"/>
      <c r="J671" s="203"/>
      <c r="K671" s="203"/>
      <c r="L671" s="203"/>
      <c r="M671" s="203"/>
      <c r="N671" s="203"/>
      <c r="O671" s="203"/>
      <c r="P671" s="203"/>
      <c r="Q671" s="204"/>
      <c r="R671" s="204"/>
      <c r="S671" s="234"/>
      <c r="T671" s="50"/>
      <c r="U671" s="50"/>
      <c r="V671" s="50"/>
      <c r="W671" s="50"/>
      <c r="X671" s="50"/>
      <c r="Y671" s="50"/>
      <c r="Z671" s="250"/>
      <c r="AA671" s="238"/>
      <c r="AB671" s="50"/>
      <c r="AC671" s="50"/>
      <c r="AD671" s="50"/>
      <c r="AE671" s="50"/>
      <c r="AF671" s="50"/>
      <c r="AG671" s="50"/>
      <c r="AH671" s="50"/>
      <c r="AI671" s="50"/>
      <c r="AJ671" s="50"/>
      <c r="AK671" s="50"/>
      <c r="AL671" s="50"/>
      <c r="AM671" s="50"/>
      <c r="AN671" s="50"/>
      <c r="AO671" s="50"/>
      <c r="AP671" s="50"/>
      <c r="AQ671" s="50"/>
      <c r="AR671" s="50"/>
      <c r="AS671" s="50"/>
      <c r="AT671" s="50"/>
      <c r="AU671" s="50"/>
      <c r="AV671" s="50"/>
      <c r="AW671" s="50"/>
      <c r="AX671" s="50"/>
      <c r="AY671" s="50"/>
      <c r="AZ671" s="50"/>
      <c r="BA671" s="50"/>
      <c r="BB671" s="50"/>
      <c r="BC671" s="50"/>
      <c r="BD671" s="50"/>
      <c r="BE671" s="50"/>
      <c r="BF671" s="50"/>
      <c r="BG671" s="50"/>
      <c r="BH671" s="50"/>
      <c r="BI671" s="50"/>
      <c r="BJ671" s="50"/>
      <c r="BK671" s="50"/>
      <c r="BL671" s="50"/>
      <c r="BM671" s="50"/>
      <c r="BN671" s="50"/>
      <c r="BO671" s="50"/>
      <c r="BP671" s="50"/>
      <c r="BQ671" s="50"/>
      <c r="BR671" s="50"/>
      <c r="BS671" s="50"/>
      <c r="BT671" s="50"/>
      <c r="BU671" s="50"/>
      <c r="BV671" s="50"/>
      <c r="BW671" s="50"/>
      <c r="BX671" s="50"/>
      <c r="BY671" s="50"/>
      <c r="BZ671" s="50"/>
      <c r="CA671" s="50"/>
      <c r="CB671" s="50"/>
      <c r="CC671" s="50"/>
      <c r="CD671" s="50"/>
      <c r="CE671" s="50"/>
      <c r="CF671" s="50"/>
      <c r="CG671" s="50"/>
      <c r="CH671" s="50"/>
      <c r="CI671" s="50"/>
      <c r="CJ671" s="50"/>
      <c r="CK671" s="50"/>
      <c r="CL671" s="50"/>
      <c r="CM671" s="50"/>
      <c r="CN671" s="50"/>
      <c r="CO671" s="50"/>
      <c r="CP671" s="50"/>
      <c r="CQ671" s="50"/>
      <c r="CR671" s="50"/>
      <c r="CS671" s="50"/>
      <c r="CT671" s="50"/>
      <c r="CU671" s="50"/>
      <c r="CV671" s="50"/>
      <c r="CW671" s="50"/>
      <c r="CX671" s="50"/>
      <c r="CY671" s="50"/>
      <c r="CZ671" s="50"/>
      <c r="DA671" s="50"/>
      <c r="DB671" s="50"/>
      <c r="DC671" s="50"/>
      <c r="DD671" s="50"/>
      <c r="DE671" s="50"/>
      <c r="DF671" s="50"/>
    </row>
    <row r="672" spans="2:110" x14ac:dyDescent="0.2">
      <c r="B672" s="177"/>
      <c r="C672" s="202"/>
      <c r="D672" s="200"/>
      <c r="E672" s="203"/>
      <c r="F672" s="203"/>
      <c r="G672" s="203"/>
      <c r="H672" s="203"/>
      <c r="I672" s="203"/>
      <c r="J672" s="203"/>
      <c r="K672" s="203"/>
      <c r="L672" s="203"/>
      <c r="M672" s="203"/>
      <c r="N672" s="203"/>
      <c r="O672" s="203"/>
      <c r="P672" s="203"/>
      <c r="Q672" s="204"/>
      <c r="R672" s="204"/>
      <c r="S672" s="234"/>
      <c r="T672" s="50"/>
      <c r="U672" s="50"/>
      <c r="V672" s="50"/>
      <c r="W672" s="50"/>
      <c r="X672" s="50"/>
      <c r="Y672" s="50"/>
      <c r="Z672" s="250"/>
      <c r="AA672" s="238"/>
      <c r="AB672" s="50"/>
      <c r="AC672" s="50"/>
      <c r="AD672" s="50"/>
      <c r="AE672" s="50"/>
      <c r="AF672" s="50"/>
      <c r="AG672" s="50"/>
      <c r="AH672" s="50"/>
      <c r="AI672" s="50"/>
      <c r="AJ672" s="50"/>
      <c r="AK672" s="50"/>
      <c r="AL672" s="50"/>
      <c r="AM672" s="50"/>
      <c r="AN672" s="50"/>
      <c r="AO672" s="50"/>
      <c r="AP672" s="50"/>
      <c r="AQ672" s="50"/>
      <c r="AR672" s="50"/>
      <c r="AS672" s="50"/>
      <c r="AT672" s="50"/>
      <c r="AU672" s="50"/>
      <c r="AV672" s="50"/>
      <c r="AW672" s="50"/>
      <c r="AX672" s="50"/>
      <c r="AY672" s="50"/>
      <c r="AZ672" s="50"/>
      <c r="BA672" s="50"/>
      <c r="BB672" s="50"/>
      <c r="BC672" s="50"/>
      <c r="BD672" s="50"/>
      <c r="BE672" s="50"/>
      <c r="BF672" s="50"/>
      <c r="BG672" s="50"/>
      <c r="BH672" s="50"/>
      <c r="BI672" s="50"/>
      <c r="BJ672" s="50"/>
      <c r="BK672" s="50"/>
      <c r="BL672" s="50"/>
      <c r="BM672" s="50"/>
      <c r="BN672" s="50"/>
      <c r="BO672" s="50"/>
      <c r="BP672" s="50"/>
      <c r="BQ672" s="50"/>
      <c r="BR672" s="50"/>
      <c r="BS672" s="50"/>
      <c r="BT672" s="50"/>
      <c r="BU672" s="50"/>
      <c r="BV672" s="50"/>
      <c r="BW672" s="50"/>
      <c r="BX672" s="50"/>
      <c r="BY672" s="50"/>
      <c r="BZ672" s="50"/>
      <c r="CA672" s="50"/>
      <c r="CB672" s="50"/>
      <c r="CC672" s="50"/>
      <c r="CD672" s="50"/>
      <c r="CE672" s="50"/>
      <c r="CF672" s="50"/>
      <c r="CG672" s="50"/>
      <c r="CH672" s="50"/>
      <c r="CI672" s="50"/>
      <c r="CJ672" s="50"/>
      <c r="CK672" s="50"/>
      <c r="CL672" s="50"/>
      <c r="CM672" s="50"/>
      <c r="CN672" s="50"/>
      <c r="CO672" s="50"/>
      <c r="CP672" s="50"/>
      <c r="CQ672" s="50"/>
      <c r="CR672" s="50"/>
      <c r="CS672" s="50"/>
      <c r="CT672" s="50"/>
      <c r="CU672" s="50"/>
      <c r="CV672" s="50"/>
      <c r="CW672" s="50"/>
      <c r="CX672" s="50"/>
      <c r="CY672" s="50"/>
      <c r="CZ672" s="50"/>
      <c r="DA672" s="50"/>
      <c r="DB672" s="50"/>
      <c r="DC672" s="50"/>
      <c r="DD672" s="50"/>
      <c r="DE672" s="50"/>
      <c r="DF672" s="50"/>
    </row>
    <row r="673" spans="2:110" x14ac:dyDescent="0.2">
      <c r="B673" s="177"/>
      <c r="C673" s="202"/>
      <c r="D673" s="200"/>
      <c r="E673" s="203"/>
      <c r="F673" s="203"/>
      <c r="G673" s="203"/>
      <c r="H673" s="203"/>
      <c r="I673" s="203"/>
      <c r="J673" s="203"/>
      <c r="K673" s="203"/>
      <c r="L673" s="203"/>
      <c r="M673" s="203"/>
      <c r="N673" s="203"/>
      <c r="O673" s="203"/>
      <c r="P673" s="203"/>
      <c r="Q673" s="204"/>
      <c r="R673" s="204"/>
      <c r="S673" s="234"/>
      <c r="T673" s="50"/>
      <c r="U673" s="50"/>
      <c r="V673" s="50"/>
      <c r="W673" s="50"/>
      <c r="X673" s="50"/>
      <c r="Y673" s="50"/>
      <c r="Z673" s="250"/>
      <c r="AA673" s="238"/>
      <c r="AB673" s="50"/>
      <c r="AC673" s="50"/>
      <c r="AD673" s="50"/>
      <c r="AE673" s="50"/>
      <c r="AF673" s="50"/>
      <c r="AG673" s="50"/>
      <c r="AH673" s="50"/>
      <c r="AI673" s="50"/>
      <c r="AJ673" s="50"/>
      <c r="AK673" s="50"/>
      <c r="AL673" s="50"/>
      <c r="AM673" s="50"/>
      <c r="AN673" s="50"/>
      <c r="AO673" s="50"/>
      <c r="AP673" s="50"/>
      <c r="AQ673" s="50"/>
      <c r="AR673" s="50"/>
      <c r="AS673" s="50"/>
      <c r="AT673" s="50"/>
      <c r="AU673" s="50"/>
      <c r="AV673" s="50"/>
      <c r="AW673" s="50"/>
      <c r="AX673" s="50"/>
      <c r="AY673" s="50"/>
      <c r="AZ673" s="50"/>
      <c r="BA673" s="50"/>
      <c r="BB673" s="50"/>
      <c r="BC673" s="50"/>
      <c r="BD673" s="50"/>
      <c r="BE673" s="50"/>
      <c r="BF673" s="50"/>
      <c r="BG673" s="50"/>
      <c r="BH673" s="50"/>
      <c r="BI673" s="50"/>
      <c r="BJ673" s="50"/>
      <c r="BK673" s="50"/>
      <c r="BL673" s="50"/>
      <c r="BM673" s="50"/>
      <c r="BN673" s="50"/>
      <c r="BO673" s="50"/>
      <c r="BP673" s="50"/>
      <c r="BQ673" s="50"/>
      <c r="BR673" s="50"/>
      <c r="BS673" s="50"/>
      <c r="BT673" s="50"/>
      <c r="BU673" s="50"/>
      <c r="BV673" s="50"/>
      <c r="BW673" s="50"/>
      <c r="BX673" s="50"/>
      <c r="BY673" s="50"/>
      <c r="BZ673" s="50"/>
      <c r="CA673" s="50"/>
      <c r="CB673" s="50"/>
      <c r="CC673" s="50"/>
      <c r="CD673" s="50"/>
      <c r="CE673" s="50"/>
      <c r="CF673" s="50"/>
      <c r="CG673" s="50"/>
      <c r="CH673" s="50"/>
      <c r="CI673" s="50"/>
      <c r="CJ673" s="50"/>
      <c r="CK673" s="50"/>
      <c r="CL673" s="50"/>
      <c r="CM673" s="50"/>
      <c r="CN673" s="50"/>
      <c r="CO673" s="50"/>
      <c r="CP673" s="50"/>
      <c r="CQ673" s="50"/>
      <c r="CR673" s="50"/>
      <c r="CS673" s="50"/>
      <c r="CT673" s="50"/>
      <c r="CU673" s="50"/>
      <c r="CV673" s="50"/>
      <c r="CW673" s="50"/>
      <c r="CX673" s="50"/>
      <c r="CY673" s="50"/>
      <c r="CZ673" s="50"/>
      <c r="DA673" s="50"/>
      <c r="DB673" s="50"/>
      <c r="DC673" s="50"/>
      <c r="DD673" s="50"/>
      <c r="DE673" s="50"/>
      <c r="DF673" s="50"/>
    </row>
    <row r="674" spans="2:110" x14ac:dyDescent="0.2">
      <c r="B674" s="177"/>
      <c r="C674" s="202"/>
      <c r="D674" s="200"/>
      <c r="E674" s="203"/>
      <c r="F674" s="203"/>
      <c r="G674" s="203"/>
      <c r="H674" s="203"/>
      <c r="I674" s="203"/>
      <c r="J674" s="203"/>
      <c r="K674" s="203"/>
      <c r="L674" s="203"/>
      <c r="M674" s="203"/>
      <c r="N674" s="203"/>
      <c r="O674" s="203"/>
      <c r="P674" s="203"/>
      <c r="Q674" s="204"/>
      <c r="R674" s="204"/>
      <c r="S674" s="234"/>
      <c r="T674" s="50"/>
      <c r="U674" s="50"/>
      <c r="V674" s="50"/>
      <c r="W674" s="50"/>
      <c r="X674" s="50"/>
      <c r="Y674" s="50"/>
      <c r="Z674" s="250"/>
      <c r="AA674" s="238"/>
      <c r="AB674" s="50"/>
      <c r="AC674" s="50"/>
      <c r="AD674" s="50"/>
      <c r="AE674" s="50"/>
      <c r="AF674" s="50"/>
      <c r="AG674" s="50"/>
      <c r="AH674" s="50"/>
      <c r="AI674" s="50"/>
      <c r="AJ674" s="50"/>
      <c r="AK674" s="50"/>
      <c r="AL674" s="50"/>
      <c r="AM674" s="50"/>
      <c r="AN674" s="50"/>
      <c r="AO674" s="50"/>
      <c r="AP674" s="50"/>
      <c r="AQ674" s="50"/>
      <c r="AR674" s="50"/>
      <c r="AS674" s="50"/>
      <c r="AT674" s="50"/>
      <c r="AU674" s="50"/>
      <c r="AV674" s="50"/>
      <c r="AW674" s="50"/>
      <c r="AX674" s="50"/>
      <c r="AY674" s="50"/>
      <c r="AZ674" s="50"/>
      <c r="BA674" s="50"/>
      <c r="BB674" s="50"/>
      <c r="BC674" s="50"/>
      <c r="BD674" s="50"/>
      <c r="BE674" s="50"/>
      <c r="BF674" s="50"/>
      <c r="BG674" s="50"/>
      <c r="BH674" s="50"/>
      <c r="BI674" s="50"/>
      <c r="BJ674" s="50"/>
      <c r="BK674" s="50"/>
      <c r="BL674" s="50"/>
      <c r="BM674" s="50"/>
      <c r="BN674" s="50"/>
      <c r="BO674" s="50"/>
      <c r="BP674" s="50"/>
      <c r="BQ674" s="50"/>
      <c r="BR674" s="50"/>
      <c r="BS674" s="50"/>
      <c r="BT674" s="50"/>
      <c r="BU674" s="50"/>
      <c r="BV674" s="50"/>
      <c r="BW674" s="50"/>
      <c r="BX674" s="50"/>
      <c r="BY674" s="50"/>
      <c r="BZ674" s="50"/>
      <c r="CA674" s="50"/>
      <c r="CB674" s="50"/>
      <c r="CC674" s="50"/>
      <c r="CD674" s="50"/>
      <c r="CE674" s="50"/>
      <c r="CF674" s="50"/>
      <c r="CG674" s="50"/>
      <c r="CH674" s="50"/>
      <c r="CI674" s="50"/>
      <c r="CJ674" s="50"/>
      <c r="CK674" s="50"/>
      <c r="CL674" s="50"/>
      <c r="CM674" s="50"/>
      <c r="CN674" s="50"/>
      <c r="CO674" s="50"/>
      <c r="CP674" s="50"/>
      <c r="CQ674" s="50"/>
      <c r="CR674" s="50"/>
      <c r="CS674" s="50"/>
      <c r="CT674" s="50"/>
      <c r="CU674" s="50"/>
      <c r="CV674" s="50"/>
      <c r="CW674" s="50"/>
      <c r="CX674" s="50"/>
      <c r="CY674" s="50"/>
      <c r="CZ674" s="50"/>
      <c r="DA674" s="50"/>
      <c r="DB674" s="50"/>
      <c r="DC674" s="50"/>
      <c r="DD674" s="50"/>
      <c r="DE674" s="50"/>
      <c r="DF674" s="50"/>
    </row>
    <row r="675" spans="2:110" x14ac:dyDescent="0.2">
      <c r="B675" s="177"/>
      <c r="C675" s="202"/>
      <c r="D675" s="200"/>
      <c r="E675" s="203"/>
      <c r="F675" s="203"/>
      <c r="G675" s="203"/>
      <c r="H675" s="203"/>
      <c r="I675" s="203"/>
      <c r="J675" s="203"/>
      <c r="K675" s="203"/>
      <c r="L675" s="203"/>
      <c r="M675" s="203"/>
      <c r="N675" s="203"/>
      <c r="O675" s="203"/>
      <c r="P675" s="203"/>
      <c r="Q675" s="204"/>
      <c r="R675" s="204"/>
      <c r="S675" s="234"/>
      <c r="T675" s="50"/>
      <c r="U675" s="50"/>
      <c r="V675" s="50"/>
      <c r="W675" s="50"/>
      <c r="X675" s="50"/>
      <c r="Y675" s="50"/>
      <c r="Z675" s="250"/>
      <c r="AA675" s="238"/>
      <c r="AB675" s="50"/>
      <c r="AC675" s="50"/>
      <c r="AD675" s="50"/>
      <c r="AE675" s="50"/>
      <c r="AF675" s="50"/>
      <c r="AG675" s="50"/>
      <c r="AH675" s="50"/>
      <c r="AI675" s="50"/>
      <c r="AJ675" s="50"/>
      <c r="AK675" s="50"/>
      <c r="AL675" s="50"/>
      <c r="AM675" s="50"/>
      <c r="AN675" s="50"/>
      <c r="AO675" s="50"/>
      <c r="AP675" s="50"/>
      <c r="AQ675" s="50"/>
      <c r="AR675" s="50"/>
      <c r="AS675" s="50"/>
      <c r="AT675" s="50"/>
      <c r="AU675" s="50"/>
      <c r="AV675" s="50"/>
      <c r="AW675" s="50"/>
      <c r="AX675" s="50"/>
      <c r="AY675" s="50"/>
      <c r="AZ675" s="50"/>
      <c r="BA675" s="50"/>
      <c r="BB675" s="50"/>
      <c r="BC675" s="50"/>
      <c r="BD675" s="50"/>
      <c r="BE675" s="50"/>
      <c r="BF675" s="50"/>
      <c r="BG675" s="50"/>
      <c r="BH675" s="50"/>
      <c r="BI675" s="50"/>
      <c r="BJ675" s="50"/>
      <c r="BK675" s="50"/>
      <c r="BL675" s="50"/>
      <c r="BM675" s="50"/>
      <c r="BN675" s="50"/>
      <c r="BO675" s="50"/>
      <c r="BP675" s="50"/>
      <c r="BQ675" s="50"/>
      <c r="BR675" s="50"/>
      <c r="BS675" s="50"/>
      <c r="BT675" s="50"/>
      <c r="BU675" s="50"/>
      <c r="BV675" s="50"/>
      <c r="BW675" s="50"/>
      <c r="BX675" s="50"/>
      <c r="BY675" s="50"/>
      <c r="BZ675" s="50"/>
      <c r="CA675" s="50"/>
      <c r="CB675" s="50"/>
      <c r="CC675" s="50"/>
      <c r="CD675" s="50"/>
      <c r="CE675" s="50"/>
      <c r="CF675" s="50"/>
      <c r="CG675" s="50"/>
      <c r="CH675" s="50"/>
      <c r="CI675" s="50"/>
      <c r="CJ675" s="50"/>
      <c r="CK675" s="50"/>
      <c r="CL675" s="50"/>
      <c r="CM675" s="50"/>
      <c r="CN675" s="50"/>
      <c r="CO675" s="50"/>
      <c r="CP675" s="50"/>
      <c r="CQ675" s="50"/>
      <c r="CR675" s="50"/>
      <c r="CS675" s="50"/>
      <c r="CT675" s="50"/>
      <c r="CU675" s="50"/>
      <c r="CV675" s="50"/>
      <c r="CW675" s="50"/>
      <c r="CX675" s="50"/>
      <c r="CY675" s="50"/>
      <c r="CZ675" s="50"/>
      <c r="DA675" s="50"/>
      <c r="DB675" s="50"/>
      <c r="DC675" s="50"/>
      <c r="DD675" s="50"/>
      <c r="DE675" s="50"/>
      <c r="DF675" s="50"/>
    </row>
    <row r="676" spans="2:110" x14ac:dyDescent="0.2">
      <c r="B676" s="177"/>
      <c r="C676" s="202"/>
      <c r="D676" s="200"/>
      <c r="E676" s="203"/>
      <c r="F676" s="203"/>
      <c r="G676" s="203"/>
      <c r="H676" s="203"/>
      <c r="I676" s="203"/>
      <c r="J676" s="203"/>
      <c r="K676" s="203"/>
      <c r="L676" s="203"/>
      <c r="M676" s="203"/>
      <c r="N676" s="203"/>
      <c r="O676" s="203"/>
      <c r="P676" s="203"/>
      <c r="Q676" s="204"/>
      <c r="R676" s="204"/>
      <c r="S676" s="234"/>
      <c r="T676" s="50"/>
      <c r="U676" s="50"/>
      <c r="V676" s="50"/>
      <c r="W676" s="50"/>
      <c r="X676" s="50"/>
      <c r="Y676" s="50"/>
      <c r="Z676" s="250"/>
      <c r="AA676" s="238"/>
      <c r="AB676" s="50"/>
      <c r="AC676" s="50"/>
      <c r="AD676" s="50"/>
      <c r="AE676" s="50"/>
      <c r="AF676" s="50"/>
      <c r="AG676" s="50"/>
      <c r="AH676" s="50"/>
      <c r="AI676" s="50"/>
      <c r="AJ676" s="50"/>
      <c r="AK676" s="50"/>
      <c r="AL676" s="50"/>
      <c r="AM676" s="50"/>
      <c r="AN676" s="50"/>
      <c r="AO676" s="50"/>
      <c r="AP676" s="50"/>
      <c r="AQ676" s="50"/>
      <c r="AR676" s="50"/>
      <c r="AS676" s="50"/>
      <c r="AT676" s="50"/>
      <c r="AU676" s="50"/>
      <c r="AV676" s="50"/>
      <c r="AW676" s="50"/>
      <c r="AX676" s="50"/>
      <c r="AY676" s="50"/>
      <c r="AZ676" s="50"/>
      <c r="BA676" s="50"/>
      <c r="BB676" s="50"/>
      <c r="BC676" s="50"/>
      <c r="BD676" s="50"/>
      <c r="BE676" s="50"/>
      <c r="BF676" s="50"/>
      <c r="BG676" s="50"/>
      <c r="BH676" s="50"/>
      <c r="BI676" s="50"/>
      <c r="BJ676" s="50"/>
      <c r="BK676" s="50"/>
      <c r="BL676" s="50"/>
      <c r="BM676" s="50"/>
      <c r="BN676" s="50"/>
      <c r="BO676" s="50"/>
      <c r="BP676" s="50"/>
      <c r="BQ676" s="50"/>
      <c r="BR676" s="50"/>
      <c r="BS676" s="50"/>
      <c r="BT676" s="50"/>
      <c r="BU676" s="50"/>
      <c r="BV676" s="50"/>
      <c r="BW676" s="50"/>
      <c r="BX676" s="50"/>
      <c r="BY676" s="50"/>
      <c r="BZ676" s="50"/>
      <c r="CA676" s="50"/>
      <c r="CB676" s="50"/>
      <c r="CC676" s="50"/>
      <c r="CD676" s="50"/>
      <c r="CE676" s="50"/>
      <c r="CF676" s="50"/>
      <c r="CG676" s="50"/>
      <c r="CH676" s="50"/>
      <c r="CI676" s="50"/>
      <c r="CJ676" s="50"/>
      <c r="CK676" s="50"/>
      <c r="CL676" s="50"/>
      <c r="CM676" s="50"/>
      <c r="CN676" s="50"/>
      <c r="CO676" s="50"/>
      <c r="CP676" s="50"/>
      <c r="CQ676" s="50"/>
      <c r="CR676" s="50"/>
      <c r="CS676" s="50"/>
      <c r="CT676" s="50"/>
      <c r="CU676" s="50"/>
      <c r="CV676" s="50"/>
      <c r="CW676" s="50"/>
      <c r="CX676" s="50"/>
      <c r="CY676" s="50"/>
      <c r="CZ676" s="50"/>
      <c r="DA676" s="50"/>
      <c r="DB676" s="50"/>
      <c r="DC676" s="50"/>
      <c r="DD676" s="50"/>
      <c r="DE676" s="50"/>
      <c r="DF676" s="50"/>
    </row>
    <row r="677" spans="2:110" x14ac:dyDescent="0.2">
      <c r="B677" s="177"/>
      <c r="C677" s="202"/>
      <c r="D677" s="200"/>
      <c r="E677" s="203"/>
      <c r="F677" s="203"/>
      <c r="G677" s="203"/>
      <c r="H677" s="203"/>
      <c r="I677" s="203"/>
      <c r="J677" s="203"/>
      <c r="K677" s="203"/>
      <c r="L677" s="203"/>
      <c r="M677" s="203"/>
      <c r="N677" s="203"/>
      <c r="O677" s="203"/>
      <c r="P677" s="203"/>
      <c r="Q677" s="204"/>
      <c r="R677" s="204"/>
      <c r="S677" s="234"/>
      <c r="T677" s="50"/>
      <c r="U677" s="50"/>
      <c r="V677" s="50"/>
      <c r="W677" s="50"/>
      <c r="X677" s="50"/>
      <c r="Y677" s="50"/>
      <c r="Z677" s="250"/>
      <c r="AA677" s="238"/>
      <c r="AB677" s="50"/>
      <c r="AC677" s="50"/>
      <c r="AD677" s="50"/>
      <c r="AE677" s="50"/>
      <c r="AF677" s="50"/>
      <c r="AG677" s="50"/>
      <c r="AH677" s="50"/>
      <c r="AI677" s="50"/>
      <c r="AJ677" s="50"/>
      <c r="AK677" s="50"/>
      <c r="AL677" s="50"/>
      <c r="AM677" s="50"/>
      <c r="AN677" s="50"/>
      <c r="AO677" s="50"/>
      <c r="AP677" s="50"/>
      <c r="AQ677" s="50"/>
      <c r="AR677" s="50"/>
      <c r="AS677" s="50"/>
      <c r="AT677" s="50"/>
      <c r="AU677" s="50"/>
      <c r="AV677" s="50"/>
      <c r="AW677" s="50"/>
      <c r="AX677" s="50"/>
      <c r="AY677" s="50"/>
      <c r="AZ677" s="50"/>
      <c r="BA677" s="50"/>
      <c r="BB677" s="50"/>
      <c r="BC677" s="50"/>
      <c r="BD677" s="50"/>
      <c r="BE677" s="50"/>
      <c r="BF677" s="50"/>
      <c r="BG677" s="50"/>
      <c r="BH677" s="50"/>
      <c r="BI677" s="50"/>
      <c r="BJ677" s="50"/>
      <c r="BK677" s="50"/>
      <c r="BL677" s="50"/>
      <c r="BM677" s="50"/>
      <c r="BN677" s="50"/>
      <c r="BO677" s="50"/>
      <c r="BP677" s="50"/>
      <c r="BQ677" s="50"/>
      <c r="BR677" s="50"/>
      <c r="BS677" s="50"/>
      <c r="BT677" s="50"/>
      <c r="BU677" s="50"/>
      <c r="BV677" s="50"/>
      <c r="BW677" s="50"/>
      <c r="BX677" s="50"/>
      <c r="BY677" s="50"/>
      <c r="BZ677" s="50"/>
      <c r="CA677" s="50"/>
      <c r="CB677" s="50"/>
      <c r="CC677" s="50"/>
      <c r="CD677" s="50"/>
      <c r="CE677" s="50"/>
      <c r="CF677" s="50"/>
      <c r="CG677" s="50"/>
      <c r="CH677" s="50"/>
      <c r="CI677" s="50"/>
      <c r="CJ677" s="50"/>
      <c r="CK677" s="50"/>
      <c r="CL677" s="50"/>
      <c r="CM677" s="50"/>
      <c r="CN677" s="50"/>
      <c r="CO677" s="50"/>
      <c r="CP677" s="50"/>
      <c r="CQ677" s="50"/>
      <c r="CR677" s="50"/>
      <c r="CS677" s="50"/>
      <c r="CT677" s="50"/>
      <c r="CU677" s="50"/>
      <c r="CV677" s="50"/>
      <c r="CW677" s="50"/>
      <c r="CX677" s="50"/>
      <c r="CY677" s="50"/>
      <c r="CZ677" s="50"/>
      <c r="DA677" s="50"/>
      <c r="DB677" s="50"/>
      <c r="DC677" s="50"/>
      <c r="DD677" s="50"/>
      <c r="DE677" s="50"/>
      <c r="DF677" s="50"/>
    </row>
    <row r="678" spans="2:110" x14ac:dyDescent="0.2">
      <c r="B678" s="177"/>
      <c r="C678" s="202"/>
      <c r="D678" s="200"/>
      <c r="E678" s="203"/>
      <c r="F678" s="203"/>
      <c r="G678" s="203"/>
      <c r="H678" s="203"/>
      <c r="I678" s="203"/>
      <c r="J678" s="203"/>
      <c r="K678" s="203"/>
      <c r="L678" s="203"/>
      <c r="M678" s="203"/>
      <c r="N678" s="203"/>
      <c r="O678" s="203"/>
      <c r="P678" s="203"/>
      <c r="Q678" s="204"/>
      <c r="R678" s="204"/>
      <c r="S678" s="234"/>
      <c r="T678" s="50"/>
      <c r="U678" s="50"/>
      <c r="V678" s="50"/>
      <c r="W678" s="50"/>
      <c r="X678" s="50"/>
      <c r="Y678" s="50"/>
      <c r="Z678" s="250"/>
      <c r="AA678" s="238"/>
      <c r="AB678" s="50"/>
      <c r="AC678" s="50"/>
      <c r="AD678" s="50"/>
      <c r="AE678" s="50"/>
      <c r="AF678" s="50"/>
      <c r="AG678" s="50"/>
      <c r="AH678" s="50"/>
      <c r="AI678" s="50"/>
      <c r="AJ678" s="50"/>
      <c r="AK678" s="50"/>
      <c r="AL678" s="50"/>
      <c r="AM678" s="50"/>
      <c r="AN678" s="50"/>
      <c r="AO678" s="50"/>
      <c r="AP678" s="50"/>
      <c r="AQ678" s="50"/>
      <c r="AR678" s="50"/>
      <c r="AS678" s="50"/>
      <c r="AT678" s="50"/>
      <c r="AU678" s="50"/>
      <c r="AV678" s="50"/>
      <c r="AW678" s="50"/>
      <c r="AX678" s="50"/>
      <c r="AY678" s="50"/>
      <c r="AZ678" s="50"/>
      <c r="BA678" s="50"/>
      <c r="BB678" s="50"/>
      <c r="BC678" s="50"/>
      <c r="BD678" s="50"/>
      <c r="BE678" s="50"/>
      <c r="BF678" s="50"/>
      <c r="BG678" s="50"/>
      <c r="BH678" s="50"/>
      <c r="BI678" s="50"/>
      <c r="BJ678" s="50"/>
      <c r="BK678" s="50"/>
      <c r="BL678" s="50"/>
      <c r="BM678" s="50"/>
      <c r="BN678" s="50"/>
      <c r="BO678" s="50"/>
      <c r="BP678" s="50"/>
      <c r="BQ678" s="50"/>
      <c r="BR678" s="50"/>
      <c r="BS678" s="50"/>
      <c r="BT678" s="50"/>
      <c r="BU678" s="50"/>
      <c r="BV678" s="50"/>
      <c r="BW678" s="50"/>
      <c r="BX678" s="50"/>
      <c r="BY678" s="50"/>
      <c r="BZ678" s="50"/>
      <c r="CA678" s="50"/>
      <c r="CB678" s="50"/>
      <c r="CC678" s="50"/>
      <c r="CD678" s="50"/>
      <c r="CE678" s="50"/>
      <c r="CF678" s="50"/>
      <c r="CG678" s="50"/>
      <c r="CH678" s="50"/>
      <c r="CI678" s="50"/>
      <c r="CJ678" s="50"/>
      <c r="CK678" s="50"/>
      <c r="CL678" s="50"/>
      <c r="CM678" s="50"/>
      <c r="CN678" s="50"/>
      <c r="CO678" s="50"/>
      <c r="CP678" s="50"/>
      <c r="CQ678" s="50"/>
      <c r="CR678" s="50"/>
      <c r="CS678" s="50"/>
      <c r="CT678" s="50"/>
      <c r="CU678" s="50"/>
      <c r="CV678" s="50"/>
      <c r="CW678" s="50"/>
      <c r="CX678" s="50"/>
      <c r="CY678" s="50"/>
      <c r="CZ678" s="50"/>
      <c r="DA678" s="50"/>
      <c r="DB678" s="50"/>
      <c r="DC678" s="50"/>
      <c r="DD678" s="50"/>
      <c r="DE678" s="50"/>
      <c r="DF678" s="50"/>
    </row>
    <row r="679" spans="2:110" x14ac:dyDescent="0.2">
      <c r="B679" s="177"/>
      <c r="C679" s="202"/>
      <c r="D679" s="200"/>
      <c r="E679" s="203"/>
      <c r="F679" s="203"/>
      <c r="G679" s="203"/>
      <c r="H679" s="203"/>
      <c r="I679" s="203"/>
      <c r="J679" s="203"/>
      <c r="K679" s="203"/>
      <c r="L679" s="203"/>
      <c r="M679" s="203"/>
      <c r="N679" s="203"/>
      <c r="O679" s="203"/>
      <c r="P679" s="203"/>
      <c r="Q679" s="204"/>
      <c r="R679" s="204"/>
      <c r="S679" s="234"/>
      <c r="T679" s="50"/>
      <c r="U679" s="50"/>
      <c r="V679" s="50"/>
      <c r="W679" s="50"/>
      <c r="X679" s="50"/>
      <c r="Y679" s="50"/>
      <c r="Z679" s="250"/>
      <c r="AA679" s="238"/>
      <c r="AB679" s="50"/>
      <c r="AC679" s="50"/>
      <c r="AD679" s="50"/>
      <c r="AE679" s="50"/>
      <c r="AF679" s="50"/>
      <c r="AG679" s="50"/>
      <c r="AH679" s="50"/>
      <c r="AI679" s="50"/>
      <c r="AJ679" s="50"/>
      <c r="AK679" s="50"/>
      <c r="AL679" s="50"/>
      <c r="AM679" s="50"/>
      <c r="AN679" s="50"/>
      <c r="AO679" s="50"/>
      <c r="AP679" s="50"/>
      <c r="AQ679" s="50"/>
      <c r="AR679" s="50"/>
      <c r="AS679" s="50"/>
      <c r="AT679" s="50"/>
      <c r="AU679" s="50"/>
      <c r="AV679" s="50"/>
      <c r="AW679" s="50"/>
      <c r="AX679" s="50"/>
      <c r="AY679" s="50"/>
      <c r="AZ679" s="50"/>
      <c r="BA679" s="50"/>
      <c r="BB679" s="50"/>
      <c r="BC679" s="50"/>
      <c r="BD679" s="50"/>
      <c r="BE679" s="50"/>
      <c r="BF679" s="50"/>
      <c r="BG679" s="50"/>
      <c r="BH679" s="50"/>
      <c r="BI679" s="50"/>
      <c r="BJ679" s="50"/>
      <c r="BK679" s="50"/>
      <c r="BL679" s="50"/>
      <c r="BM679" s="50"/>
      <c r="BN679" s="50"/>
      <c r="BO679" s="50"/>
      <c r="BP679" s="50"/>
      <c r="BQ679" s="50"/>
      <c r="BR679" s="50"/>
      <c r="BS679" s="50"/>
      <c r="BT679" s="50"/>
      <c r="BU679" s="50"/>
      <c r="BV679" s="50"/>
      <c r="BW679" s="50"/>
      <c r="BX679" s="50"/>
      <c r="BY679" s="50"/>
      <c r="BZ679" s="50"/>
      <c r="CA679" s="50"/>
      <c r="CB679" s="50"/>
      <c r="CC679" s="50"/>
      <c r="CD679" s="50"/>
      <c r="CE679" s="50"/>
      <c r="CF679" s="50"/>
      <c r="CG679" s="50"/>
      <c r="CH679" s="50"/>
      <c r="CI679" s="50"/>
      <c r="CJ679" s="50"/>
      <c r="CK679" s="50"/>
      <c r="CL679" s="50"/>
      <c r="CM679" s="50"/>
      <c r="CN679" s="50"/>
      <c r="CO679" s="50"/>
      <c r="CP679" s="50"/>
      <c r="CQ679" s="50"/>
      <c r="CR679" s="50"/>
      <c r="CS679" s="50"/>
      <c r="CT679" s="50"/>
      <c r="CU679" s="50"/>
      <c r="CV679" s="50"/>
      <c r="CW679" s="50"/>
      <c r="CX679" s="50"/>
      <c r="CY679" s="50"/>
      <c r="CZ679" s="50"/>
      <c r="DA679" s="50"/>
      <c r="DB679" s="50"/>
      <c r="DC679" s="50"/>
      <c r="DD679" s="50"/>
      <c r="DE679" s="50"/>
      <c r="DF679" s="50"/>
    </row>
    <row r="680" spans="2:110" x14ac:dyDescent="0.2">
      <c r="B680" s="177"/>
      <c r="C680" s="202"/>
      <c r="D680" s="200"/>
      <c r="E680" s="203"/>
      <c r="F680" s="203"/>
      <c r="G680" s="203"/>
      <c r="H680" s="203"/>
      <c r="I680" s="203"/>
      <c r="J680" s="203"/>
      <c r="K680" s="203"/>
      <c r="L680" s="203"/>
      <c r="M680" s="203"/>
      <c r="N680" s="203"/>
      <c r="O680" s="203"/>
      <c r="P680" s="203"/>
      <c r="Q680" s="204"/>
      <c r="R680" s="204"/>
      <c r="S680" s="234"/>
      <c r="T680" s="50"/>
      <c r="U680" s="50"/>
      <c r="V680" s="50"/>
      <c r="W680" s="50"/>
      <c r="X680" s="50"/>
      <c r="Y680" s="50"/>
      <c r="Z680" s="250"/>
      <c r="AA680" s="238"/>
      <c r="AB680" s="50"/>
      <c r="AC680" s="50"/>
      <c r="AD680" s="50"/>
      <c r="AE680" s="50"/>
      <c r="AF680" s="50"/>
      <c r="AG680" s="50"/>
      <c r="AH680" s="50"/>
      <c r="AI680" s="50"/>
      <c r="AJ680" s="50"/>
      <c r="AK680" s="50"/>
      <c r="AL680" s="50"/>
      <c r="AM680" s="50"/>
      <c r="AN680" s="50"/>
      <c r="AO680" s="50"/>
      <c r="AP680" s="50"/>
      <c r="AQ680" s="50"/>
      <c r="AR680" s="50"/>
      <c r="AS680" s="50"/>
      <c r="AT680" s="50"/>
      <c r="AU680" s="50"/>
      <c r="AV680" s="50"/>
      <c r="AW680" s="50"/>
      <c r="AX680" s="50"/>
      <c r="AY680" s="50"/>
      <c r="AZ680" s="50"/>
      <c r="BA680" s="50"/>
      <c r="BB680" s="50"/>
      <c r="BC680" s="50"/>
      <c r="BD680" s="50"/>
      <c r="BE680" s="50"/>
      <c r="BF680" s="50"/>
      <c r="BG680" s="50"/>
      <c r="BH680" s="50"/>
      <c r="BI680" s="50"/>
      <c r="BJ680" s="50"/>
      <c r="BK680" s="50"/>
      <c r="BL680" s="50"/>
      <c r="BM680" s="50"/>
      <c r="BN680" s="50"/>
      <c r="BO680" s="50"/>
      <c r="BP680" s="50"/>
      <c r="BQ680" s="50"/>
      <c r="BR680" s="50"/>
      <c r="BS680" s="50"/>
      <c r="BT680" s="50"/>
      <c r="BU680" s="50"/>
      <c r="BV680" s="50"/>
      <c r="BW680" s="50"/>
      <c r="BX680" s="50"/>
      <c r="BY680" s="50"/>
      <c r="BZ680" s="50"/>
      <c r="CA680" s="50"/>
      <c r="CB680" s="50"/>
      <c r="CC680" s="50"/>
      <c r="CD680" s="50"/>
      <c r="CE680" s="50"/>
      <c r="CF680" s="50"/>
      <c r="CG680" s="50"/>
      <c r="CH680" s="50"/>
      <c r="CI680" s="50"/>
      <c r="CJ680" s="50"/>
      <c r="CK680" s="50"/>
      <c r="CL680" s="50"/>
      <c r="CM680" s="50"/>
      <c r="CN680" s="50"/>
      <c r="CO680" s="50"/>
      <c r="CP680" s="50"/>
      <c r="CQ680" s="50"/>
      <c r="CR680" s="50"/>
      <c r="CS680" s="50"/>
      <c r="CT680" s="50"/>
      <c r="CU680" s="50"/>
      <c r="CV680" s="50"/>
      <c r="CW680" s="50"/>
      <c r="CX680" s="50"/>
      <c r="CY680" s="50"/>
      <c r="CZ680" s="50"/>
      <c r="DA680" s="50"/>
      <c r="DB680" s="50"/>
      <c r="DC680" s="50"/>
      <c r="DD680" s="50"/>
      <c r="DE680" s="50"/>
      <c r="DF680" s="50"/>
    </row>
    <row r="681" spans="2:110" x14ac:dyDescent="0.2">
      <c r="B681" s="177"/>
      <c r="C681" s="202"/>
      <c r="D681" s="200"/>
      <c r="E681" s="203"/>
      <c r="F681" s="203"/>
      <c r="G681" s="203"/>
      <c r="H681" s="203"/>
      <c r="I681" s="203"/>
      <c r="J681" s="203"/>
      <c r="K681" s="203"/>
      <c r="L681" s="203"/>
      <c r="M681" s="203"/>
      <c r="N681" s="203"/>
      <c r="O681" s="203"/>
      <c r="P681" s="203"/>
      <c r="Q681" s="204"/>
      <c r="R681" s="204"/>
      <c r="S681" s="234"/>
      <c r="T681" s="50"/>
      <c r="U681" s="50"/>
      <c r="V681" s="50"/>
      <c r="W681" s="50"/>
      <c r="X681" s="50"/>
      <c r="Y681" s="50"/>
      <c r="Z681" s="250"/>
      <c r="AA681" s="238"/>
      <c r="AB681" s="50"/>
      <c r="AC681" s="50"/>
      <c r="AD681" s="50"/>
      <c r="AE681" s="50"/>
      <c r="AF681" s="50"/>
      <c r="AG681" s="50"/>
      <c r="AH681" s="50"/>
      <c r="AI681" s="50"/>
      <c r="AJ681" s="50"/>
      <c r="AK681" s="50"/>
      <c r="AL681" s="50"/>
      <c r="AM681" s="50"/>
      <c r="AN681" s="50"/>
      <c r="AO681" s="50"/>
      <c r="AP681" s="50"/>
      <c r="AQ681" s="50"/>
      <c r="AR681" s="50"/>
      <c r="AS681" s="50"/>
      <c r="AT681" s="50"/>
      <c r="AU681" s="50"/>
      <c r="AV681" s="50"/>
      <c r="AW681" s="50"/>
      <c r="AX681" s="50"/>
      <c r="AY681" s="50"/>
      <c r="AZ681" s="50"/>
      <c r="BA681" s="50"/>
      <c r="BB681" s="50"/>
      <c r="BC681" s="50"/>
      <c r="BD681" s="50"/>
      <c r="BE681" s="50"/>
      <c r="BF681" s="50"/>
      <c r="BG681" s="50"/>
      <c r="BH681" s="50"/>
      <c r="BI681" s="50"/>
      <c r="BJ681" s="50"/>
      <c r="BK681" s="50"/>
      <c r="BL681" s="50"/>
      <c r="BM681" s="50"/>
      <c r="BN681" s="50"/>
      <c r="BO681" s="50"/>
      <c r="BP681" s="50"/>
      <c r="BQ681" s="50"/>
      <c r="BR681" s="50"/>
      <c r="BS681" s="50"/>
      <c r="BT681" s="50"/>
      <c r="BU681" s="50"/>
      <c r="BV681" s="50"/>
      <c r="BW681" s="50"/>
      <c r="BX681" s="50"/>
      <c r="BY681" s="50"/>
      <c r="BZ681" s="50"/>
      <c r="CA681" s="50"/>
      <c r="CB681" s="50"/>
      <c r="CC681" s="50"/>
      <c r="CD681" s="50"/>
      <c r="CE681" s="50"/>
      <c r="CF681" s="50"/>
      <c r="CG681" s="50"/>
      <c r="CH681" s="50"/>
      <c r="CI681" s="50"/>
      <c r="CJ681" s="50"/>
      <c r="CK681" s="50"/>
      <c r="CL681" s="50"/>
      <c r="CM681" s="50"/>
      <c r="CN681" s="50"/>
      <c r="CO681" s="50"/>
      <c r="CP681" s="50"/>
      <c r="CQ681" s="50"/>
      <c r="CR681" s="50"/>
      <c r="CS681" s="50"/>
      <c r="CT681" s="50"/>
      <c r="CU681" s="50"/>
      <c r="CV681" s="50"/>
      <c r="CW681" s="50"/>
      <c r="CX681" s="50"/>
      <c r="CY681" s="50"/>
      <c r="CZ681" s="50"/>
      <c r="DA681" s="50"/>
      <c r="DB681" s="50"/>
      <c r="DC681" s="50"/>
      <c r="DD681" s="50"/>
      <c r="DE681" s="50"/>
      <c r="DF681" s="50"/>
    </row>
    <row r="682" spans="2:110" x14ac:dyDescent="0.2">
      <c r="B682" s="177"/>
      <c r="C682" s="202"/>
      <c r="D682" s="200"/>
      <c r="E682" s="203"/>
      <c r="F682" s="203"/>
      <c r="G682" s="203"/>
      <c r="H682" s="203"/>
      <c r="I682" s="203"/>
      <c r="J682" s="203"/>
      <c r="K682" s="203"/>
      <c r="L682" s="203"/>
      <c r="M682" s="203"/>
      <c r="N682" s="203"/>
      <c r="O682" s="203"/>
      <c r="P682" s="203"/>
      <c r="Q682" s="204"/>
      <c r="R682" s="204"/>
      <c r="S682" s="234"/>
      <c r="T682" s="50"/>
      <c r="U682" s="50"/>
      <c r="V682" s="50"/>
      <c r="W682" s="50"/>
      <c r="X682" s="50"/>
      <c r="Y682" s="50"/>
      <c r="Z682" s="250"/>
      <c r="AA682" s="238"/>
      <c r="AB682" s="50"/>
      <c r="AC682" s="50"/>
      <c r="AD682" s="50"/>
      <c r="AE682" s="50"/>
      <c r="AF682" s="50"/>
      <c r="AG682" s="50"/>
      <c r="AH682" s="50"/>
      <c r="AI682" s="50"/>
      <c r="AJ682" s="50"/>
      <c r="AK682" s="50"/>
      <c r="AL682" s="50"/>
      <c r="AM682" s="50"/>
      <c r="AN682" s="50"/>
      <c r="AO682" s="50"/>
      <c r="AP682" s="50"/>
      <c r="AQ682" s="50"/>
      <c r="AR682" s="50"/>
      <c r="AS682" s="50"/>
      <c r="AT682" s="50"/>
      <c r="AU682" s="50"/>
      <c r="AV682" s="50"/>
      <c r="AW682" s="50"/>
      <c r="AX682" s="50"/>
      <c r="AY682" s="50"/>
      <c r="AZ682" s="50"/>
      <c r="BA682" s="50"/>
      <c r="BB682" s="50"/>
      <c r="BC682" s="50"/>
      <c r="BD682" s="50"/>
      <c r="BE682" s="50"/>
      <c r="BF682" s="50"/>
      <c r="BG682" s="50"/>
      <c r="BH682" s="50"/>
      <c r="BI682" s="50"/>
      <c r="BJ682" s="50"/>
      <c r="BK682" s="50"/>
      <c r="BL682" s="50"/>
      <c r="BM682" s="50"/>
      <c r="BN682" s="50"/>
      <c r="BO682" s="50"/>
      <c r="BP682" s="50"/>
      <c r="BQ682" s="50"/>
      <c r="BR682" s="50"/>
      <c r="BS682" s="50"/>
      <c r="BT682" s="50"/>
      <c r="BU682" s="50"/>
      <c r="BV682" s="50"/>
      <c r="BW682" s="50"/>
      <c r="BX682" s="50"/>
      <c r="BY682" s="50"/>
      <c r="BZ682" s="50"/>
      <c r="CA682" s="50"/>
      <c r="CB682" s="50"/>
      <c r="CC682" s="50"/>
      <c r="CD682" s="50"/>
      <c r="CE682" s="50"/>
      <c r="CF682" s="50"/>
      <c r="CG682" s="50"/>
      <c r="CH682" s="50"/>
      <c r="CI682" s="50"/>
      <c r="CJ682" s="50"/>
      <c r="CK682" s="50"/>
      <c r="CL682" s="50"/>
      <c r="CM682" s="50"/>
      <c r="CN682" s="50"/>
      <c r="CO682" s="50"/>
      <c r="CP682" s="50"/>
      <c r="CQ682" s="50"/>
      <c r="CR682" s="50"/>
      <c r="CS682" s="50"/>
      <c r="CT682" s="50"/>
      <c r="CU682" s="50"/>
      <c r="CV682" s="50"/>
      <c r="CW682" s="50"/>
      <c r="CX682" s="50"/>
      <c r="CY682" s="50"/>
      <c r="CZ682" s="50"/>
      <c r="DA682" s="50"/>
      <c r="DB682" s="50"/>
      <c r="DC682" s="50"/>
      <c r="DD682" s="50"/>
      <c r="DE682" s="50"/>
      <c r="DF682" s="50"/>
    </row>
    <row r="683" spans="2:110" x14ac:dyDescent="0.2">
      <c r="B683" s="177"/>
      <c r="C683" s="202"/>
      <c r="D683" s="200"/>
      <c r="E683" s="203"/>
      <c r="F683" s="203"/>
      <c r="G683" s="203"/>
      <c r="H683" s="203"/>
      <c r="I683" s="203"/>
      <c r="J683" s="203"/>
      <c r="K683" s="203"/>
      <c r="L683" s="203"/>
      <c r="M683" s="203"/>
      <c r="N683" s="203"/>
      <c r="O683" s="203"/>
      <c r="P683" s="203"/>
      <c r="Q683" s="204"/>
      <c r="R683" s="204"/>
      <c r="S683" s="234"/>
      <c r="T683" s="50"/>
      <c r="U683" s="50"/>
      <c r="V683" s="50"/>
      <c r="W683" s="50"/>
      <c r="X683" s="50"/>
      <c r="Y683" s="50"/>
      <c r="Z683" s="250"/>
      <c r="AA683" s="238"/>
      <c r="AB683" s="50"/>
      <c r="AC683" s="50"/>
      <c r="AD683" s="50"/>
      <c r="AE683" s="50"/>
      <c r="AF683" s="50"/>
      <c r="AG683" s="50"/>
      <c r="AH683" s="50"/>
      <c r="AI683" s="50"/>
      <c r="AJ683" s="50"/>
      <c r="AK683" s="50"/>
      <c r="AL683" s="50"/>
      <c r="AM683" s="50"/>
      <c r="AN683" s="50"/>
      <c r="AO683" s="50"/>
      <c r="AP683" s="50"/>
      <c r="AQ683" s="50"/>
      <c r="AR683" s="50"/>
      <c r="AS683" s="50"/>
      <c r="AT683" s="50"/>
      <c r="AU683" s="50"/>
      <c r="AV683" s="50"/>
      <c r="AW683" s="50"/>
      <c r="AX683" s="50"/>
      <c r="AY683" s="50"/>
      <c r="AZ683" s="50"/>
      <c r="BA683" s="50"/>
      <c r="BB683" s="50"/>
      <c r="BC683" s="50"/>
      <c r="BD683" s="50"/>
      <c r="BE683" s="50"/>
      <c r="BF683" s="50"/>
      <c r="BG683" s="50"/>
      <c r="BH683" s="50"/>
      <c r="BI683" s="50"/>
      <c r="BJ683" s="50"/>
      <c r="BK683" s="50"/>
      <c r="BL683" s="50"/>
      <c r="BM683" s="50"/>
      <c r="BN683" s="50"/>
      <c r="BO683" s="50"/>
      <c r="BP683" s="50"/>
      <c r="BQ683" s="50"/>
      <c r="BR683" s="50"/>
      <c r="BS683" s="50"/>
      <c r="BT683" s="50"/>
      <c r="BU683" s="50"/>
      <c r="BV683" s="50"/>
      <c r="BW683" s="50"/>
      <c r="BX683" s="50"/>
      <c r="BY683" s="50"/>
      <c r="BZ683" s="50"/>
      <c r="CA683" s="50"/>
      <c r="CB683" s="50"/>
      <c r="CC683" s="50"/>
      <c r="CD683" s="50"/>
      <c r="CE683" s="50"/>
      <c r="CF683" s="50"/>
      <c r="CG683" s="50"/>
      <c r="CH683" s="50"/>
      <c r="CI683" s="50"/>
      <c r="CJ683" s="50"/>
      <c r="CK683" s="50"/>
      <c r="CL683" s="50"/>
      <c r="CM683" s="50"/>
      <c r="CN683" s="50"/>
      <c r="CO683" s="50"/>
      <c r="CP683" s="50"/>
      <c r="CQ683" s="50"/>
      <c r="CR683" s="50"/>
      <c r="CS683" s="50"/>
      <c r="CT683" s="50"/>
      <c r="CU683" s="50"/>
      <c r="CV683" s="50"/>
      <c r="CW683" s="50"/>
      <c r="CX683" s="50"/>
      <c r="CY683" s="50"/>
      <c r="CZ683" s="50"/>
      <c r="DA683" s="50"/>
      <c r="DB683" s="50"/>
      <c r="DC683" s="50"/>
      <c r="DD683" s="50"/>
      <c r="DE683" s="50"/>
      <c r="DF683" s="50"/>
    </row>
    <row r="684" spans="2:110" x14ac:dyDescent="0.2">
      <c r="B684" s="177"/>
      <c r="C684" s="202"/>
      <c r="D684" s="200"/>
      <c r="E684" s="203"/>
      <c r="F684" s="203"/>
      <c r="G684" s="203"/>
      <c r="H684" s="203"/>
      <c r="I684" s="203"/>
      <c r="J684" s="203"/>
      <c r="K684" s="203"/>
      <c r="L684" s="203"/>
      <c r="M684" s="203"/>
      <c r="N684" s="203"/>
      <c r="O684" s="203"/>
      <c r="P684" s="203"/>
      <c r="Q684" s="204"/>
      <c r="R684" s="204"/>
      <c r="S684" s="234"/>
      <c r="T684" s="50"/>
      <c r="U684" s="50"/>
      <c r="V684" s="50"/>
      <c r="W684" s="50"/>
      <c r="X684" s="50"/>
      <c r="Y684" s="50"/>
      <c r="Z684" s="250"/>
      <c r="AA684" s="238"/>
      <c r="AB684" s="50"/>
      <c r="AC684" s="50"/>
      <c r="AD684" s="50"/>
      <c r="AE684" s="50"/>
      <c r="AF684" s="50"/>
      <c r="AG684" s="50"/>
      <c r="AH684" s="50"/>
      <c r="AI684" s="50"/>
      <c r="AJ684" s="50"/>
      <c r="AK684" s="50"/>
      <c r="AL684" s="50"/>
      <c r="AM684" s="50"/>
      <c r="AN684" s="50"/>
      <c r="AO684" s="50"/>
      <c r="AP684" s="50"/>
      <c r="AQ684" s="50"/>
      <c r="AR684" s="50"/>
      <c r="AS684" s="50"/>
      <c r="AT684" s="50"/>
      <c r="AU684" s="50"/>
      <c r="AV684" s="50"/>
      <c r="AW684" s="50"/>
      <c r="AX684" s="50"/>
      <c r="AY684" s="50"/>
      <c r="AZ684" s="50"/>
      <c r="BA684" s="50"/>
      <c r="BB684" s="50"/>
      <c r="BC684" s="50"/>
      <c r="BD684" s="50"/>
      <c r="BE684" s="50"/>
      <c r="BF684" s="50"/>
      <c r="BG684" s="50"/>
      <c r="BH684" s="50"/>
      <c r="BI684" s="50"/>
      <c r="BJ684" s="50"/>
      <c r="BK684" s="50"/>
      <c r="BL684" s="50"/>
      <c r="BM684" s="50"/>
      <c r="BN684" s="50"/>
      <c r="BO684" s="50"/>
      <c r="BP684" s="50"/>
      <c r="BQ684" s="50"/>
      <c r="BR684" s="50"/>
      <c r="BS684" s="50"/>
      <c r="BT684" s="50"/>
      <c r="BU684" s="50"/>
      <c r="BV684" s="50"/>
      <c r="BW684" s="50"/>
      <c r="BX684" s="50"/>
      <c r="BY684" s="50"/>
      <c r="BZ684" s="50"/>
      <c r="CA684" s="50"/>
      <c r="CB684" s="50"/>
      <c r="CC684" s="50"/>
      <c r="CD684" s="50"/>
      <c r="CE684" s="50"/>
      <c r="CF684" s="50"/>
      <c r="CG684" s="50"/>
      <c r="CH684" s="50"/>
      <c r="CI684" s="50"/>
      <c r="CJ684" s="50"/>
      <c r="CK684" s="50"/>
      <c r="CL684" s="50"/>
      <c r="CM684" s="50"/>
      <c r="CN684" s="50"/>
      <c r="CO684" s="50"/>
      <c r="CP684" s="50"/>
      <c r="CQ684" s="50"/>
      <c r="CR684" s="50"/>
      <c r="CS684" s="50"/>
      <c r="CT684" s="50"/>
      <c r="CU684" s="50"/>
      <c r="CV684" s="50"/>
      <c r="CW684" s="50"/>
      <c r="CX684" s="50"/>
      <c r="CY684" s="50"/>
      <c r="CZ684" s="50"/>
      <c r="DA684" s="50"/>
      <c r="DB684" s="50"/>
      <c r="DC684" s="50"/>
      <c r="DD684" s="50"/>
      <c r="DE684" s="50"/>
      <c r="DF684" s="50"/>
    </row>
    <row r="685" spans="2:110" x14ac:dyDescent="0.2">
      <c r="B685" s="177"/>
      <c r="C685" s="202"/>
      <c r="D685" s="200"/>
      <c r="E685" s="203"/>
      <c r="F685" s="203"/>
      <c r="G685" s="203"/>
      <c r="H685" s="203"/>
      <c r="I685" s="203"/>
      <c r="J685" s="203"/>
      <c r="K685" s="203"/>
      <c r="L685" s="203"/>
      <c r="M685" s="203"/>
      <c r="N685" s="203"/>
      <c r="O685" s="203"/>
      <c r="P685" s="203"/>
      <c r="Q685" s="204"/>
      <c r="R685" s="204"/>
      <c r="S685" s="234"/>
      <c r="T685" s="50"/>
      <c r="U685" s="50"/>
      <c r="V685" s="50"/>
      <c r="W685" s="50"/>
      <c r="X685" s="50"/>
      <c r="Y685" s="50"/>
      <c r="Z685" s="250"/>
      <c r="AA685" s="238"/>
      <c r="AB685" s="50"/>
      <c r="AC685" s="50"/>
      <c r="AD685" s="50"/>
      <c r="AE685" s="50"/>
      <c r="AF685" s="50"/>
      <c r="AG685" s="50"/>
      <c r="AH685" s="50"/>
      <c r="AI685" s="50"/>
      <c r="AJ685" s="50"/>
      <c r="AK685" s="50"/>
      <c r="AL685" s="50"/>
      <c r="AM685" s="50"/>
      <c r="AN685" s="50"/>
      <c r="AO685" s="50"/>
      <c r="AP685" s="50"/>
      <c r="AQ685" s="50"/>
      <c r="AR685" s="50"/>
      <c r="AS685" s="50"/>
      <c r="AT685" s="50"/>
      <c r="AU685" s="50"/>
      <c r="AV685" s="50"/>
      <c r="AW685" s="50"/>
      <c r="AX685" s="50"/>
      <c r="AY685" s="50"/>
      <c r="AZ685" s="50"/>
      <c r="BA685" s="50"/>
      <c r="BB685" s="50"/>
      <c r="BC685" s="50"/>
      <c r="BD685" s="50"/>
      <c r="BE685" s="50"/>
      <c r="BF685" s="50"/>
      <c r="BG685" s="50"/>
      <c r="BH685" s="50"/>
      <c r="BI685" s="50"/>
      <c r="BJ685" s="50"/>
      <c r="BK685" s="50"/>
      <c r="BL685" s="50"/>
      <c r="BM685" s="50"/>
      <c r="BN685" s="50"/>
      <c r="BO685" s="50"/>
      <c r="BP685" s="50"/>
      <c r="BQ685" s="50"/>
      <c r="BR685" s="50"/>
      <c r="BS685" s="50"/>
      <c r="BT685" s="50"/>
      <c r="BU685" s="50"/>
      <c r="BV685" s="50"/>
      <c r="BW685" s="50"/>
      <c r="BX685" s="50"/>
      <c r="BY685" s="50"/>
      <c r="BZ685" s="50"/>
      <c r="CA685" s="50"/>
      <c r="CB685" s="50"/>
      <c r="CC685" s="50"/>
      <c r="CD685" s="50"/>
      <c r="CE685" s="50"/>
      <c r="CF685" s="50"/>
      <c r="CG685" s="50"/>
      <c r="CH685" s="50"/>
      <c r="CI685" s="50"/>
      <c r="CJ685" s="50"/>
      <c r="CK685" s="50"/>
      <c r="CL685" s="50"/>
      <c r="CM685" s="50"/>
      <c r="CN685" s="50"/>
      <c r="CO685" s="50"/>
      <c r="CP685" s="50"/>
      <c r="CQ685" s="50"/>
      <c r="CR685" s="50"/>
      <c r="CS685" s="50"/>
      <c r="CT685" s="50"/>
      <c r="CU685" s="50"/>
      <c r="CV685" s="50"/>
      <c r="CW685" s="50"/>
      <c r="CX685" s="50"/>
      <c r="CY685" s="50"/>
      <c r="CZ685" s="50"/>
      <c r="DA685" s="50"/>
      <c r="DB685" s="50"/>
      <c r="DC685" s="50"/>
      <c r="DD685" s="50"/>
      <c r="DE685" s="50"/>
      <c r="DF685" s="50"/>
    </row>
    <row r="686" spans="2:110" x14ac:dyDescent="0.2">
      <c r="B686" s="177"/>
      <c r="C686" s="202"/>
      <c r="D686" s="200"/>
      <c r="E686" s="203"/>
      <c r="F686" s="203"/>
      <c r="G686" s="203"/>
      <c r="H686" s="203"/>
      <c r="I686" s="203"/>
      <c r="J686" s="203"/>
      <c r="K686" s="203"/>
      <c r="L686" s="203"/>
      <c r="M686" s="203"/>
      <c r="N686" s="203"/>
      <c r="O686" s="203"/>
      <c r="P686" s="203"/>
      <c r="Q686" s="204"/>
      <c r="R686" s="204"/>
      <c r="S686" s="234"/>
      <c r="T686" s="50"/>
      <c r="U686" s="50"/>
      <c r="V686" s="50"/>
      <c r="W686" s="50"/>
      <c r="X686" s="50"/>
      <c r="Y686" s="50"/>
      <c r="Z686" s="250"/>
      <c r="AA686" s="238"/>
      <c r="AB686" s="50"/>
      <c r="AC686" s="50"/>
      <c r="AD686" s="50"/>
      <c r="AE686" s="50"/>
      <c r="AF686" s="50"/>
      <c r="AG686" s="50"/>
      <c r="AH686" s="50"/>
      <c r="AI686" s="50"/>
      <c r="AJ686" s="50"/>
      <c r="AK686" s="50"/>
      <c r="AL686" s="50"/>
      <c r="AM686" s="50"/>
      <c r="AN686" s="50"/>
      <c r="AO686" s="50"/>
      <c r="AP686" s="50"/>
      <c r="AQ686" s="50"/>
      <c r="AR686" s="50"/>
      <c r="AS686" s="50"/>
      <c r="AT686" s="50"/>
      <c r="AU686" s="50"/>
      <c r="AV686" s="50"/>
      <c r="AW686" s="50"/>
      <c r="AX686" s="50"/>
      <c r="AY686" s="50"/>
      <c r="AZ686" s="50"/>
      <c r="BA686" s="50"/>
      <c r="BB686" s="50"/>
      <c r="BC686" s="50"/>
      <c r="BD686" s="50"/>
      <c r="BE686" s="50"/>
      <c r="BF686" s="50"/>
      <c r="BG686" s="50"/>
      <c r="BH686" s="50"/>
      <c r="BI686" s="50"/>
      <c r="BJ686" s="50"/>
      <c r="BK686" s="50"/>
      <c r="BL686" s="50"/>
      <c r="BM686" s="50"/>
      <c r="BN686" s="50"/>
      <c r="BO686" s="50"/>
      <c r="BP686" s="50"/>
      <c r="BQ686" s="50"/>
      <c r="BR686" s="50"/>
      <c r="BS686" s="50"/>
      <c r="BT686" s="50"/>
      <c r="BU686" s="50"/>
      <c r="BV686" s="50"/>
      <c r="BW686" s="50"/>
      <c r="BX686" s="50"/>
      <c r="BY686" s="50"/>
      <c r="BZ686" s="50"/>
      <c r="CA686" s="50"/>
      <c r="CB686" s="50"/>
      <c r="CC686" s="50"/>
      <c r="CD686" s="50"/>
      <c r="CE686" s="50"/>
      <c r="CF686" s="50"/>
      <c r="CG686" s="50"/>
      <c r="CH686" s="50"/>
      <c r="CI686" s="50"/>
      <c r="CJ686" s="50"/>
      <c r="CK686" s="50"/>
      <c r="CL686" s="50"/>
      <c r="CM686" s="50"/>
      <c r="CN686" s="50"/>
      <c r="CO686" s="50"/>
      <c r="CP686" s="50"/>
      <c r="CQ686" s="50"/>
      <c r="CR686" s="50"/>
      <c r="CS686" s="50"/>
      <c r="CT686" s="50"/>
      <c r="CU686" s="50"/>
      <c r="CV686" s="50"/>
      <c r="CW686" s="50"/>
      <c r="CX686" s="50"/>
      <c r="CY686" s="50"/>
      <c r="CZ686" s="50"/>
      <c r="DA686" s="50"/>
      <c r="DB686" s="50"/>
      <c r="DC686" s="50"/>
      <c r="DD686" s="50"/>
      <c r="DE686" s="50"/>
      <c r="DF686" s="50"/>
    </row>
    <row r="687" spans="2:110" x14ac:dyDescent="0.2">
      <c r="B687" s="177"/>
      <c r="C687" s="202"/>
      <c r="D687" s="200"/>
      <c r="E687" s="203"/>
      <c r="F687" s="203"/>
      <c r="G687" s="203"/>
      <c r="H687" s="203"/>
      <c r="I687" s="203"/>
      <c r="J687" s="203"/>
      <c r="K687" s="203"/>
      <c r="L687" s="203"/>
      <c r="M687" s="203"/>
      <c r="N687" s="203"/>
      <c r="O687" s="203"/>
      <c r="P687" s="203"/>
      <c r="Q687" s="204"/>
      <c r="R687" s="204"/>
      <c r="S687" s="234"/>
      <c r="T687" s="50"/>
      <c r="U687" s="50"/>
      <c r="V687" s="50"/>
      <c r="W687" s="50"/>
      <c r="X687" s="50"/>
      <c r="Y687" s="50"/>
      <c r="Z687" s="250"/>
      <c r="AA687" s="238"/>
      <c r="AB687" s="50"/>
      <c r="AC687" s="50"/>
      <c r="AD687" s="50"/>
      <c r="AE687" s="50"/>
      <c r="AF687" s="50"/>
      <c r="AG687" s="50"/>
      <c r="AH687" s="50"/>
      <c r="AI687" s="50"/>
      <c r="AJ687" s="50"/>
      <c r="AK687" s="50"/>
      <c r="AL687" s="50"/>
      <c r="AM687" s="50"/>
      <c r="AN687" s="50"/>
      <c r="AO687" s="50"/>
      <c r="AP687" s="50"/>
      <c r="AQ687" s="50"/>
      <c r="AR687" s="50"/>
      <c r="AS687" s="50"/>
      <c r="AT687" s="50"/>
      <c r="AU687" s="50"/>
      <c r="AV687" s="50"/>
      <c r="AW687" s="50"/>
      <c r="AX687" s="50"/>
      <c r="AY687" s="50"/>
      <c r="AZ687" s="50"/>
      <c r="BA687" s="50"/>
      <c r="BB687" s="50"/>
      <c r="BC687" s="50"/>
      <c r="BD687" s="50"/>
      <c r="BE687" s="50"/>
      <c r="BF687" s="50"/>
      <c r="BG687" s="50"/>
      <c r="BH687" s="50"/>
      <c r="BI687" s="50"/>
      <c r="BJ687" s="50"/>
      <c r="BK687" s="50"/>
      <c r="BL687" s="50"/>
      <c r="BM687" s="50"/>
      <c r="BN687" s="50"/>
      <c r="BO687" s="50"/>
      <c r="BP687" s="50"/>
      <c r="BQ687" s="50"/>
      <c r="BR687" s="50"/>
      <c r="BS687" s="50"/>
      <c r="BT687" s="50"/>
      <c r="BU687" s="50"/>
      <c r="BV687" s="50"/>
      <c r="BW687" s="50"/>
      <c r="BX687" s="50"/>
      <c r="BY687" s="50"/>
      <c r="BZ687" s="50"/>
      <c r="CA687" s="50"/>
      <c r="CB687" s="50"/>
      <c r="CC687" s="50"/>
      <c r="CD687" s="50"/>
      <c r="CE687" s="50"/>
      <c r="CF687" s="50"/>
      <c r="CG687" s="50"/>
      <c r="CH687" s="50"/>
      <c r="CI687" s="50"/>
      <c r="CJ687" s="50"/>
      <c r="CK687" s="50"/>
      <c r="CL687" s="50"/>
      <c r="CM687" s="50"/>
      <c r="CN687" s="50"/>
      <c r="CO687" s="50"/>
      <c r="CP687" s="50"/>
      <c r="CQ687" s="50"/>
      <c r="CR687" s="50"/>
      <c r="CS687" s="50"/>
      <c r="CT687" s="50"/>
      <c r="CU687" s="50"/>
      <c r="CV687" s="50"/>
      <c r="CW687" s="50"/>
      <c r="CX687" s="50"/>
      <c r="CY687" s="50"/>
      <c r="CZ687" s="50"/>
      <c r="DA687" s="50"/>
      <c r="DB687" s="50"/>
      <c r="DC687" s="50"/>
      <c r="DD687" s="50"/>
      <c r="DE687" s="50"/>
      <c r="DF687" s="50"/>
    </row>
    <row r="688" spans="2:110" x14ac:dyDescent="0.2">
      <c r="B688" s="177"/>
      <c r="C688" s="202"/>
      <c r="D688" s="200"/>
      <c r="E688" s="203"/>
      <c r="F688" s="203"/>
      <c r="G688" s="203"/>
      <c r="H688" s="203"/>
      <c r="I688" s="203"/>
      <c r="J688" s="203"/>
      <c r="K688" s="203"/>
      <c r="L688" s="203"/>
      <c r="M688" s="203"/>
      <c r="N688" s="203"/>
      <c r="O688" s="203"/>
      <c r="P688" s="203"/>
      <c r="Q688" s="204"/>
      <c r="R688" s="204"/>
      <c r="S688" s="234"/>
      <c r="T688" s="50"/>
      <c r="U688" s="50"/>
      <c r="V688" s="50"/>
      <c r="W688" s="50"/>
      <c r="X688" s="50"/>
      <c r="Y688" s="50"/>
      <c r="Z688" s="250"/>
      <c r="AA688" s="238"/>
      <c r="AB688" s="50"/>
      <c r="AC688" s="50"/>
      <c r="AD688" s="50"/>
      <c r="AE688" s="50"/>
      <c r="AF688" s="50"/>
      <c r="AG688" s="50"/>
      <c r="AH688" s="50"/>
      <c r="AI688" s="50"/>
      <c r="AJ688" s="50"/>
      <c r="AK688" s="50"/>
      <c r="AL688" s="50"/>
      <c r="AM688" s="50"/>
      <c r="AN688" s="50"/>
      <c r="AO688" s="50"/>
      <c r="AP688" s="50"/>
      <c r="AQ688" s="50"/>
      <c r="AR688" s="50"/>
      <c r="AS688" s="50"/>
      <c r="AT688" s="50"/>
      <c r="AU688" s="50"/>
      <c r="AV688" s="50"/>
      <c r="AW688" s="50"/>
      <c r="AX688" s="50"/>
      <c r="AY688" s="50"/>
      <c r="AZ688" s="50"/>
      <c r="BA688" s="50"/>
      <c r="BB688" s="50"/>
      <c r="BC688" s="50"/>
      <c r="BD688" s="50"/>
      <c r="BE688" s="50"/>
      <c r="BF688" s="50"/>
      <c r="BG688" s="50"/>
      <c r="BH688" s="50"/>
      <c r="BI688" s="50"/>
      <c r="BJ688" s="50"/>
      <c r="BK688" s="50"/>
      <c r="BL688" s="50"/>
      <c r="BM688" s="50"/>
      <c r="BN688" s="50"/>
      <c r="BO688" s="50"/>
      <c r="BP688" s="50"/>
      <c r="BQ688" s="50"/>
      <c r="BR688" s="50"/>
      <c r="BS688" s="50"/>
      <c r="BT688" s="50"/>
      <c r="BU688" s="50"/>
      <c r="BV688" s="50"/>
      <c r="BW688" s="50"/>
      <c r="BX688" s="50"/>
      <c r="BY688" s="50"/>
      <c r="BZ688" s="50"/>
      <c r="CA688" s="50"/>
      <c r="CB688" s="50"/>
      <c r="CC688" s="50"/>
      <c r="CD688" s="50"/>
      <c r="CE688" s="50"/>
      <c r="CF688" s="50"/>
      <c r="CG688" s="50"/>
      <c r="CH688" s="50"/>
      <c r="CI688" s="50"/>
      <c r="CJ688" s="50"/>
      <c r="CK688" s="50"/>
      <c r="CL688" s="50"/>
      <c r="CM688" s="50"/>
      <c r="CN688" s="50"/>
      <c r="CO688" s="50"/>
      <c r="CP688" s="50"/>
      <c r="CQ688" s="50"/>
      <c r="CR688" s="50"/>
      <c r="CS688" s="50"/>
      <c r="CT688" s="50"/>
      <c r="CU688" s="50"/>
      <c r="CV688" s="50"/>
      <c r="CW688" s="50"/>
      <c r="CX688" s="50"/>
      <c r="CY688" s="50"/>
      <c r="CZ688" s="50"/>
      <c r="DA688" s="50"/>
      <c r="DB688" s="50"/>
      <c r="DC688" s="50"/>
      <c r="DD688" s="50"/>
      <c r="DE688" s="50"/>
      <c r="DF688" s="50"/>
    </row>
    <row r="689" spans="2:110" x14ac:dyDescent="0.2">
      <c r="B689" s="177"/>
      <c r="C689" s="202"/>
      <c r="D689" s="200"/>
      <c r="E689" s="203"/>
      <c r="F689" s="203"/>
      <c r="G689" s="203"/>
      <c r="H689" s="203"/>
      <c r="I689" s="203"/>
      <c r="J689" s="203"/>
      <c r="K689" s="203"/>
      <c r="L689" s="203"/>
      <c r="M689" s="203"/>
      <c r="N689" s="203"/>
      <c r="O689" s="203"/>
      <c r="P689" s="203"/>
      <c r="Q689" s="204"/>
      <c r="R689" s="204"/>
      <c r="S689" s="234"/>
      <c r="T689" s="50"/>
      <c r="U689" s="50"/>
      <c r="V689" s="50"/>
      <c r="W689" s="50"/>
      <c r="X689" s="50"/>
      <c r="Y689" s="50"/>
      <c r="Z689" s="250"/>
      <c r="AA689" s="238"/>
      <c r="AB689" s="50"/>
      <c r="AC689" s="50"/>
      <c r="AD689" s="50"/>
      <c r="AE689" s="50"/>
      <c r="AF689" s="50"/>
      <c r="AG689" s="50"/>
      <c r="AH689" s="50"/>
      <c r="AI689" s="50"/>
      <c r="AJ689" s="50"/>
      <c r="AK689" s="50"/>
      <c r="AL689" s="50"/>
      <c r="AM689" s="50"/>
      <c r="AN689" s="50"/>
      <c r="AO689" s="50"/>
      <c r="AP689" s="50"/>
      <c r="AQ689" s="50"/>
      <c r="AR689" s="50"/>
      <c r="AS689" s="50"/>
      <c r="AT689" s="50"/>
      <c r="AU689" s="50"/>
      <c r="AV689" s="50"/>
      <c r="AW689" s="50"/>
      <c r="AX689" s="50"/>
      <c r="AY689" s="50"/>
      <c r="AZ689" s="50"/>
      <c r="BA689" s="50"/>
      <c r="BB689" s="50"/>
      <c r="BC689" s="50"/>
      <c r="BD689" s="50"/>
      <c r="BE689" s="50"/>
      <c r="BF689" s="50"/>
      <c r="BG689" s="50"/>
      <c r="BH689" s="50"/>
      <c r="BI689" s="50"/>
      <c r="BJ689" s="50"/>
      <c r="BK689" s="50"/>
      <c r="BL689" s="50"/>
      <c r="BM689" s="50"/>
      <c r="BN689" s="50"/>
      <c r="BO689" s="50"/>
      <c r="BP689" s="50"/>
      <c r="BQ689" s="50"/>
      <c r="BR689" s="50"/>
      <c r="BS689" s="50"/>
      <c r="BT689" s="50"/>
      <c r="BU689" s="50"/>
      <c r="BV689" s="50"/>
      <c r="BW689" s="50"/>
      <c r="BX689" s="50"/>
      <c r="BY689" s="50"/>
      <c r="BZ689" s="50"/>
      <c r="CA689" s="50"/>
      <c r="CB689" s="50"/>
      <c r="CC689" s="50"/>
      <c r="CD689" s="50"/>
      <c r="CE689" s="50"/>
      <c r="CF689" s="50"/>
      <c r="CG689" s="50"/>
      <c r="CH689" s="50"/>
      <c r="CI689" s="50"/>
      <c r="CJ689" s="50"/>
      <c r="CK689" s="50"/>
      <c r="CL689" s="50"/>
      <c r="CM689" s="50"/>
      <c r="CN689" s="50"/>
      <c r="CO689" s="50"/>
      <c r="CP689" s="50"/>
      <c r="CQ689" s="50"/>
      <c r="CR689" s="50"/>
      <c r="CS689" s="50"/>
      <c r="CT689" s="50"/>
      <c r="CU689" s="50"/>
      <c r="CV689" s="50"/>
      <c r="CW689" s="50"/>
      <c r="CX689" s="50"/>
      <c r="CY689" s="50"/>
      <c r="CZ689" s="50"/>
      <c r="DA689" s="50"/>
      <c r="DB689" s="50"/>
      <c r="DC689" s="50"/>
      <c r="DD689" s="50"/>
      <c r="DE689" s="50"/>
      <c r="DF689" s="50"/>
    </row>
    <row r="690" spans="2:110" x14ac:dyDescent="0.2">
      <c r="B690" s="177"/>
      <c r="C690" s="202"/>
      <c r="D690" s="200"/>
      <c r="E690" s="203"/>
      <c r="F690" s="203"/>
      <c r="G690" s="203"/>
      <c r="H690" s="203"/>
      <c r="I690" s="203"/>
      <c r="J690" s="203"/>
      <c r="K690" s="203"/>
      <c r="L690" s="203"/>
      <c r="M690" s="203"/>
      <c r="N690" s="203"/>
      <c r="O690" s="203"/>
      <c r="P690" s="203"/>
      <c r="Q690" s="204"/>
      <c r="R690" s="204"/>
      <c r="S690" s="234"/>
      <c r="T690" s="50"/>
      <c r="U690" s="50"/>
      <c r="V690" s="50"/>
      <c r="W690" s="50"/>
      <c r="X690" s="50"/>
      <c r="Y690" s="50"/>
      <c r="Z690" s="250"/>
      <c r="AA690" s="238"/>
      <c r="AB690" s="50"/>
      <c r="AC690" s="50"/>
      <c r="AD690" s="50"/>
      <c r="AE690" s="50"/>
      <c r="AF690" s="50"/>
      <c r="AG690" s="50"/>
      <c r="AH690" s="50"/>
      <c r="AI690" s="50"/>
      <c r="AJ690" s="50"/>
      <c r="AK690" s="50"/>
      <c r="AL690" s="50"/>
      <c r="AM690" s="50"/>
      <c r="AN690" s="50"/>
      <c r="AO690" s="50"/>
      <c r="AP690" s="50"/>
      <c r="AQ690" s="50"/>
      <c r="AR690" s="50"/>
      <c r="AS690" s="50"/>
      <c r="AT690" s="50"/>
      <c r="AU690" s="50"/>
      <c r="AV690" s="50"/>
      <c r="AW690" s="50"/>
      <c r="AX690" s="50"/>
      <c r="AY690" s="50"/>
      <c r="AZ690" s="50"/>
      <c r="BA690" s="50"/>
      <c r="BB690" s="50"/>
      <c r="BC690" s="50"/>
      <c r="BD690" s="50"/>
      <c r="BE690" s="50"/>
      <c r="BF690" s="50"/>
      <c r="BG690" s="50"/>
      <c r="BH690" s="50"/>
      <c r="BI690" s="50"/>
      <c r="BJ690" s="50"/>
      <c r="BK690" s="50"/>
      <c r="BL690" s="50"/>
      <c r="BM690" s="50"/>
      <c r="BN690" s="50"/>
      <c r="BO690" s="50"/>
      <c r="BP690" s="50"/>
      <c r="BQ690" s="50"/>
      <c r="BR690" s="50"/>
      <c r="BS690" s="50"/>
      <c r="BT690" s="50"/>
      <c r="BU690" s="50"/>
      <c r="BV690" s="50"/>
      <c r="BW690" s="50"/>
      <c r="BX690" s="50"/>
      <c r="BY690" s="50"/>
      <c r="BZ690" s="50"/>
      <c r="CA690" s="50"/>
      <c r="CB690" s="50"/>
      <c r="CC690" s="50"/>
      <c r="CD690" s="50"/>
      <c r="CE690" s="50"/>
      <c r="CF690" s="50"/>
      <c r="CG690" s="50"/>
      <c r="CH690" s="50"/>
      <c r="CI690" s="50"/>
      <c r="CJ690" s="50"/>
      <c r="CK690" s="50"/>
      <c r="CL690" s="50"/>
      <c r="CM690" s="50"/>
      <c r="CN690" s="50"/>
      <c r="CO690" s="50"/>
      <c r="CP690" s="50"/>
      <c r="CQ690" s="50"/>
      <c r="CR690" s="50"/>
      <c r="CS690" s="50"/>
      <c r="CT690" s="50"/>
      <c r="CU690" s="50"/>
      <c r="CV690" s="50"/>
      <c r="CW690" s="50"/>
      <c r="CX690" s="50"/>
      <c r="CY690" s="50"/>
      <c r="CZ690" s="50"/>
      <c r="DA690" s="50"/>
      <c r="DB690" s="50"/>
      <c r="DC690" s="50"/>
      <c r="DD690" s="50"/>
      <c r="DE690" s="50"/>
      <c r="DF690" s="50"/>
    </row>
    <row r="691" spans="2:110" x14ac:dyDescent="0.2">
      <c r="B691" s="177"/>
      <c r="C691" s="202"/>
      <c r="D691" s="200"/>
      <c r="E691" s="203"/>
      <c r="F691" s="203"/>
      <c r="G691" s="203"/>
      <c r="H691" s="203"/>
      <c r="I691" s="203"/>
      <c r="J691" s="203"/>
      <c r="K691" s="203"/>
      <c r="L691" s="203"/>
      <c r="M691" s="203"/>
      <c r="N691" s="203"/>
      <c r="O691" s="203"/>
      <c r="P691" s="203"/>
      <c r="Q691" s="204"/>
      <c r="R691" s="204"/>
      <c r="S691" s="234"/>
      <c r="T691" s="50"/>
      <c r="U691" s="50"/>
      <c r="V691" s="50"/>
      <c r="W691" s="50"/>
      <c r="X691" s="50"/>
      <c r="Y691" s="50"/>
      <c r="Z691" s="250"/>
      <c r="AA691" s="238"/>
      <c r="AB691" s="50"/>
      <c r="AC691" s="50"/>
      <c r="AD691" s="50"/>
      <c r="AE691" s="50"/>
      <c r="AF691" s="50"/>
      <c r="AG691" s="50"/>
      <c r="AH691" s="50"/>
      <c r="AI691" s="50"/>
      <c r="AJ691" s="50"/>
      <c r="AK691" s="50"/>
      <c r="AL691" s="50"/>
      <c r="AM691" s="50"/>
      <c r="AN691" s="50"/>
      <c r="AO691" s="50"/>
      <c r="AP691" s="50"/>
      <c r="AQ691" s="50"/>
      <c r="AR691" s="50"/>
      <c r="AS691" s="50"/>
      <c r="AT691" s="50"/>
      <c r="AU691" s="50"/>
      <c r="AV691" s="50"/>
      <c r="AW691" s="50"/>
      <c r="AX691" s="50"/>
      <c r="AY691" s="50"/>
      <c r="AZ691" s="50"/>
      <c r="BA691" s="50"/>
      <c r="BB691" s="50"/>
      <c r="BC691" s="50"/>
      <c r="BD691" s="50"/>
      <c r="BE691" s="50"/>
      <c r="BF691" s="50"/>
      <c r="BG691" s="50"/>
      <c r="BH691" s="50"/>
      <c r="BI691" s="50"/>
      <c r="BJ691" s="50"/>
      <c r="BK691" s="50"/>
      <c r="BL691" s="50"/>
      <c r="BM691" s="50"/>
      <c r="BN691" s="50"/>
      <c r="BO691" s="50"/>
      <c r="BP691" s="50"/>
      <c r="BQ691" s="50"/>
      <c r="BR691" s="50"/>
      <c r="BS691" s="50"/>
      <c r="BT691" s="50"/>
      <c r="BU691" s="50"/>
      <c r="BV691" s="50"/>
      <c r="BW691" s="50"/>
      <c r="BX691" s="50"/>
      <c r="BY691" s="50"/>
      <c r="BZ691" s="50"/>
      <c r="CA691" s="50"/>
      <c r="CB691" s="50"/>
      <c r="CC691" s="50"/>
      <c r="CD691" s="50"/>
      <c r="CE691" s="50"/>
      <c r="CF691" s="50"/>
      <c r="CG691" s="50"/>
      <c r="CH691" s="50"/>
      <c r="CI691" s="50"/>
      <c r="CJ691" s="50"/>
      <c r="CK691" s="50"/>
      <c r="CL691" s="50"/>
      <c r="CM691" s="50"/>
      <c r="CN691" s="50"/>
      <c r="CO691" s="50"/>
      <c r="CP691" s="50"/>
      <c r="CQ691" s="50"/>
      <c r="CR691" s="50"/>
      <c r="CS691" s="50"/>
      <c r="CT691" s="50"/>
      <c r="CU691" s="50"/>
      <c r="CV691" s="50"/>
      <c r="CW691" s="50"/>
      <c r="CX691" s="50"/>
      <c r="CY691" s="50"/>
      <c r="CZ691" s="50"/>
      <c r="DA691" s="50"/>
      <c r="DB691" s="50"/>
      <c r="DC691" s="50"/>
      <c r="DD691" s="50"/>
      <c r="DE691" s="50"/>
      <c r="DF691" s="50"/>
    </row>
    <row r="692" spans="2:110" x14ac:dyDescent="0.2">
      <c r="B692" s="177"/>
      <c r="C692" s="202"/>
      <c r="D692" s="200"/>
      <c r="E692" s="203"/>
      <c r="F692" s="203"/>
      <c r="G692" s="203"/>
      <c r="H692" s="203"/>
      <c r="I692" s="203"/>
      <c r="J692" s="203"/>
      <c r="K692" s="203"/>
      <c r="L692" s="203"/>
      <c r="M692" s="203"/>
      <c r="N692" s="203"/>
      <c r="O692" s="203"/>
      <c r="P692" s="203"/>
      <c r="Q692" s="204"/>
      <c r="R692" s="204"/>
      <c r="S692" s="234"/>
      <c r="T692" s="50"/>
      <c r="U692" s="50"/>
      <c r="V692" s="50"/>
      <c r="W692" s="50"/>
      <c r="X692" s="50"/>
      <c r="Y692" s="50"/>
      <c r="Z692" s="250"/>
      <c r="AA692" s="238"/>
      <c r="AB692" s="50"/>
      <c r="AC692" s="50"/>
      <c r="AD692" s="50"/>
      <c r="AE692" s="50"/>
      <c r="AF692" s="50"/>
      <c r="AG692" s="50"/>
      <c r="AH692" s="50"/>
      <c r="AI692" s="50"/>
      <c r="AJ692" s="50"/>
      <c r="AK692" s="50"/>
      <c r="AL692" s="50"/>
      <c r="AM692" s="50"/>
      <c r="AN692" s="50"/>
      <c r="AO692" s="50"/>
      <c r="AP692" s="50"/>
      <c r="AQ692" s="50"/>
      <c r="AR692" s="50"/>
      <c r="AS692" s="50"/>
      <c r="AT692" s="50"/>
      <c r="AU692" s="50"/>
      <c r="AV692" s="50"/>
      <c r="AW692" s="50"/>
      <c r="AX692" s="50"/>
      <c r="AY692" s="50"/>
      <c r="AZ692" s="50"/>
      <c r="BA692" s="50"/>
      <c r="BB692" s="50"/>
      <c r="BC692" s="50"/>
      <c r="BD692" s="50"/>
      <c r="BE692" s="50"/>
      <c r="BF692" s="50"/>
      <c r="BG692" s="50"/>
      <c r="BH692" s="50"/>
      <c r="BI692" s="50"/>
      <c r="BJ692" s="50"/>
      <c r="BK692" s="50"/>
      <c r="BL692" s="50"/>
      <c r="BM692" s="50"/>
      <c r="BN692" s="50"/>
      <c r="BO692" s="50"/>
      <c r="BP692" s="50"/>
      <c r="BQ692" s="50"/>
      <c r="BR692" s="50"/>
      <c r="BS692" s="50"/>
      <c r="BT692" s="50"/>
      <c r="BU692" s="50"/>
      <c r="BV692" s="50"/>
      <c r="BW692" s="50"/>
      <c r="BX692" s="50"/>
      <c r="BY692" s="50"/>
      <c r="BZ692" s="50"/>
      <c r="CA692" s="50"/>
      <c r="CB692" s="50"/>
      <c r="CC692" s="50"/>
      <c r="CD692" s="50"/>
      <c r="CE692" s="50"/>
      <c r="CF692" s="50"/>
      <c r="CG692" s="50"/>
      <c r="CH692" s="50"/>
      <c r="CI692" s="50"/>
      <c r="CJ692" s="50"/>
      <c r="CK692" s="50"/>
      <c r="CL692" s="50"/>
      <c r="CM692" s="50"/>
      <c r="CN692" s="50"/>
      <c r="CO692" s="50"/>
      <c r="CP692" s="50"/>
      <c r="CQ692" s="50"/>
      <c r="CR692" s="50"/>
      <c r="CS692" s="50"/>
      <c r="CT692" s="50"/>
      <c r="CU692" s="50"/>
      <c r="CV692" s="50"/>
      <c r="CW692" s="50"/>
      <c r="CX692" s="50"/>
      <c r="CY692" s="50"/>
      <c r="CZ692" s="50"/>
      <c r="DA692" s="50"/>
      <c r="DB692" s="50"/>
      <c r="DC692" s="50"/>
      <c r="DD692" s="50"/>
      <c r="DE692" s="50"/>
      <c r="DF692" s="50"/>
    </row>
    <row r="693" spans="2:110" x14ac:dyDescent="0.2">
      <c r="B693" s="177"/>
      <c r="C693" s="202"/>
      <c r="D693" s="200"/>
      <c r="E693" s="203"/>
      <c r="F693" s="203"/>
      <c r="G693" s="203"/>
      <c r="H693" s="203"/>
      <c r="I693" s="203"/>
      <c r="J693" s="203"/>
      <c r="K693" s="203"/>
      <c r="L693" s="203"/>
      <c r="M693" s="203"/>
      <c r="N693" s="203"/>
      <c r="O693" s="203"/>
      <c r="P693" s="203"/>
      <c r="Q693" s="204"/>
      <c r="R693" s="204"/>
      <c r="S693" s="234"/>
      <c r="T693" s="50"/>
      <c r="U693" s="50"/>
      <c r="V693" s="50"/>
      <c r="W693" s="50"/>
      <c r="X693" s="50"/>
      <c r="Y693" s="50"/>
      <c r="Z693" s="250"/>
      <c r="AA693" s="238"/>
      <c r="AB693" s="50"/>
      <c r="AC693" s="50"/>
      <c r="AD693" s="50"/>
      <c r="AE693" s="50"/>
      <c r="AF693" s="50"/>
      <c r="AG693" s="50"/>
      <c r="AH693" s="50"/>
      <c r="AI693" s="50"/>
      <c r="AJ693" s="50"/>
      <c r="AK693" s="50"/>
      <c r="AL693" s="50"/>
      <c r="AM693" s="50"/>
      <c r="AN693" s="50"/>
      <c r="AO693" s="50"/>
      <c r="AP693" s="50"/>
      <c r="AQ693" s="50"/>
      <c r="AR693" s="50"/>
      <c r="AS693" s="50"/>
      <c r="AT693" s="50"/>
      <c r="AU693" s="50"/>
      <c r="AV693" s="50"/>
      <c r="AW693" s="50"/>
      <c r="AX693" s="50"/>
      <c r="AY693" s="50"/>
      <c r="AZ693" s="50"/>
      <c r="BA693" s="50"/>
      <c r="BB693" s="50"/>
      <c r="BC693" s="50"/>
      <c r="BD693" s="50"/>
      <c r="BE693" s="50"/>
      <c r="BF693" s="50"/>
      <c r="BG693" s="50"/>
      <c r="BH693" s="50"/>
      <c r="BI693" s="50"/>
      <c r="BJ693" s="50"/>
      <c r="BK693" s="50"/>
      <c r="BL693" s="50"/>
      <c r="BM693" s="50"/>
      <c r="BN693" s="50"/>
      <c r="BO693" s="50"/>
      <c r="BP693" s="50"/>
      <c r="BQ693" s="50"/>
      <c r="BR693" s="50"/>
      <c r="BS693" s="50"/>
      <c r="BT693" s="50"/>
      <c r="BU693" s="50"/>
      <c r="BV693" s="50"/>
      <c r="BW693" s="50"/>
      <c r="BX693" s="50"/>
      <c r="BY693" s="50"/>
      <c r="BZ693" s="50"/>
      <c r="CA693" s="50"/>
      <c r="CB693" s="50"/>
      <c r="CC693" s="50"/>
      <c r="CD693" s="50"/>
      <c r="CE693" s="50"/>
      <c r="CF693" s="50"/>
      <c r="CG693" s="50"/>
      <c r="CH693" s="50"/>
      <c r="CI693" s="50"/>
      <c r="CJ693" s="50"/>
      <c r="CK693" s="50"/>
      <c r="CL693" s="50"/>
      <c r="CM693" s="50"/>
      <c r="CN693" s="50"/>
      <c r="CO693" s="50"/>
      <c r="CP693" s="50"/>
      <c r="CQ693" s="50"/>
      <c r="CR693" s="50"/>
      <c r="CS693" s="50"/>
      <c r="CT693" s="50"/>
      <c r="CU693" s="50"/>
      <c r="CV693" s="50"/>
      <c r="CW693" s="50"/>
      <c r="CX693" s="50"/>
      <c r="CY693" s="50"/>
      <c r="CZ693" s="50"/>
      <c r="DA693" s="50"/>
      <c r="DB693" s="50"/>
      <c r="DC693" s="50"/>
      <c r="DD693" s="50"/>
      <c r="DE693" s="50"/>
      <c r="DF693" s="50"/>
    </row>
    <row r="694" spans="2:110" x14ac:dyDescent="0.2">
      <c r="B694" s="177"/>
      <c r="C694" s="202"/>
      <c r="D694" s="200"/>
      <c r="E694" s="203"/>
      <c r="F694" s="203"/>
      <c r="G694" s="203"/>
      <c r="H694" s="203"/>
      <c r="I694" s="203"/>
      <c r="J694" s="203"/>
      <c r="K694" s="203"/>
      <c r="L694" s="203"/>
      <c r="M694" s="203"/>
      <c r="N694" s="203"/>
      <c r="O694" s="203"/>
      <c r="P694" s="203"/>
      <c r="Q694" s="204"/>
      <c r="R694" s="204"/>
      <c r="S694" s="234"/>
      <c r="T694" s="50"/>
      <c r="U694" s="50"/>
      <c r="V694" s="50"/>
      <c r="W694" s="50"/>
      <c r="X694" s="50"/>
      <c r="Y694" s="50"/>
      <c r="Z694" s="250"/>
      <c r="AA694" s="238"/>
      <c r="AB694" s="50"/>
      <c r="AC694" s="50"/>
      <c r="AD694" s="50"/>
      <c r="AE694" s="50"/>
      <c r="AF694" s="50"/>
      <c r="AG694" s="50"/>
      <c r="AH694" s="50"/>
      <c r="AI694" s="50"/>
      <c r="AJ694" s="50"/>
      <c r="AK694" s="50"/>
      <c r="AL694" s="50"/>
      <c r="AM694" s="50"/>
      <c r="AN694" s="50"/>
      <c r="AO694" s="50"/>
      <c r="AP694" s="50"/>
      <c r="AQ694" s="50"/>
      <c r="AR694" s="50"/>
      <c r="AS694" s="50"/>
      <c r="AT694" s="50"/>
      <c r="AU694" s="50"/>
      <c r="AV694" s="50"/>
      <c r="AW694" s="50"/>
      <c r="AX694" s="50"/>
      <c r="AY694" s="50"/>
      <c r="AZ694" s="50"/>
      <c r="BA694" s="50"/>
      <c r="BB694" s="50"/>
      <c r="BC694" s="50"/>
      <c r="BD694" s="50"/>
      <c r="BE694" s="50"/>
      <c r="BF694" s="50"/>
      <c r="BG694" s="50"/>
      <c r="BH694" s="50"/>
      <c r="BI694" s="50"/>
      <c r="BJ694" s="50"/>
      <c r="BK694" s="50"/>
      <c r="BL694" s="50"/>
      <c r="BM694" s="50"/>
      <c r="BN694" s="50"/>
      <c r="BO694" s="50"/>
      <c r="BP694" s="50"/>
      <c r="BQ694" s="50"/>
      <c r="BR694" s="50"/>
      <c r="BS694" s="50"/>
      <c r="BT694" s="50"/>
      <c r="BU694" s="50"/>
      <c r="BV694" s="50"/>
      <c r="BW694" s="50"/>
      <c r="BX694" s="50"/>
      <c r="BY694" s="50"/>
      <c r="BZ694" s="50"/>
      <c r="CA694" s="50"/>
      <c r="CB694" s="50"/>
      <c r="CC694" s="50"/>
      <c r="CD694" s="50"/>
      <c r="CE694" s="50"/>
      <c r="CF694" s="50"/>
      <c r="CG694" s="50"/>
      <c r="CH694" s="50"/>
      <c r="CI694" s="50"/>
      <c r="CJ694" s="50"/>
      <c r="CK694" s="50"/>
      <c r="CL694" s="50"/>
      <c r="CM694" s="50"/>
      <c r="CN694" s="50"/>
      <c r="CO694" s="50"/>
      <c r="CP694" s="50"/>
      <c r="CQ694" s="50"/>
      <c r="CR694" s="50"/>
      <c r="CS694" s="50"/>
      <c r="CT694" s="50"/>
      <c r="CU694" s="50"/>
      <c r="CV694" s="50"/>
      <c r="CW694" s="50"/>
      <c r="CX694" s="50"/>
      <c r="CY694" s="50"/>
      <c r="CZ694" s="50"/>
      <c r="DA694" s="50"/>
      <c r="DB694" s="50"/>
      <c r="DC694" s="50"/>
      <c r="DD694" s="50"/>
      <c r="DE694" s="50"/>
      <c r="DF694" s="50"/>
    </row>
    <row r="695" spans="2:110" x14ac:dyDescent="0.2">
      <c r="B695" s="177"/>
      <c r="C695" s="202"/>
      <c r="D695" s="200"/>
      <c r="E695" s="203"/>
      <c r="F695" s="203"/>
      <c r="G695" s="203"/>
      <c r="H695" s="203"/>
      <c r="I695" s="203"/>
      <c r="J695" s="203"/>
      <c r="K695" s="203"/>
      <c r="L695" s="203"/>
      <c r="M695" s="203"/>
      <c r="N695" s="203"/>
      <c r="O695" s="203"/>
      <c r="P695" s="203"/>
      <c r="Q695" s="204"/>
      <c r="R695" s="204"/>
      <c r="S695" s="234"/>
      <c r="T695" s="50"/>
      <c r="U695" s="50"/>
      <c r="V695" s="50"/>
      <c r="W695" s="50"/>
      <c r="X695" s="50"/>
      <c r="Y695" s="50"/>
      <c r="Z695" s="250"/>
      <c r="AA695" s="238"/>
      <c r="AB695" s="50"/>
      <c r="AC695" s="50"/>
      <c r="AD695" s="50"/>
      <c r="AE695" s="50"/>
      <c r="AF695" s="50"/>
      <c r="AG695" s="50"/>
      <c r="AH695" s="50"/>
      <c r="AI695" s="50"/>
      <c r="AJ695" s="50"/>
      <c r="AK695" s="50"/>
      <c r="AL695" s="50"/>
      <c r="AM695" s="50"/>
      <c r="AN695" s="50"/>
      <c r="AO695" s="50"/>
      <c r="AP695" s="50"/>
      <c r="AQ695" s="50"/>
      <c r="AR695" s="50"/>
      <c r="AS695" s="50"/>
      <c r="AT695" s="50"/>
      <c r="AU695" s="50"/>
      <c r="AV695" s="50"/>
      <c r="AW695" s="50"/>
      <c r="AX695" s="50"/>
      <c r="AY695" s="50"/>
      <c r="AZ695" s="50"/>
      <c r="BA695" s="50"/>
      <c r="BB695" s="50"/>
      <c r="BC695" s="50"/>
      <c r="BD695" s="50"/>
      <c r="BE695" s="50"/>
      <c r="BF695" s="50"/>
      <c r="BG695" s="50"/>
      <c r="BH695" s="50"/>
      <c r="BI695" s="50"/>
      <c r="BJ695" s="50"/>
      <c r="BK695" s="50"/>
      <c r="BL695" s="50"/>
      <c r="BM695" s="50"/>
      <c r="BN695" s="50"/>
      <c r="BO695" s="50"/>
      <c r="BP695" s="50"/>
      <c r="BQ695" s="50"/>
      <c r="BR695" s="50"/>
      <c r="BS695" s="50"/>
      <c r="BT695" s="50"/>
      <c r="BU695" s="50"/>
      <c r="BV695" s="50"/>
      <c r="BW695" s="50"/>
      <c r="BX695" s="50"/>
      <c r="BY695" s="50"/>
      <c r="BZ695" s="50"/>
      <c r="CA695" s="50"/>
      <c r="CB695" s="50"/>
      <c r="CC695" s="50"/>
      <c r="CD695" s="50"/>
      <c r="CE695" s="50"/>
      <c r="CF695" s="50"/>
      <c r="CG695" s="50"/>
      <c r="CH695" s="50"/>
      <c r="CI695" s="50"/>
      <c r="CJ695" s="50"/>
      <c r="CK695" s="50"/>
      <c r="CL695" s="50"/>
      <c r="CM695" s="50"/>
      <c r="CN695" s="50"/>
      <c r="CO695" s="50"/>
      <c r="CP695" s="50"/>
      <c r="CQ695" s="50"/>
      <c r="CR695" s="50"/>
      <c r="CS695" s="50"/>
      <c r="CT695" s="50"/>
      <c r="CU695" s="50"/>
      <c r="CV695" s="50"/>
      <c r="CW695" s="50"/>
      <c r="CX695" s="50"/>
      <c r="CY695" s="50"/>
      <c r="CZ695" s="50"/>
      <c r="DA695" s="50"/>
      <c r="DB695" s="50"/>
      <c r="DC695" s="50"/>
      <c r="DD695" s="50"/>
      <c r="DE695" s="50"/>
      <c r="DF695" s="50"/>
    </row>
    <row r="696" spans="2:110" x14ac:dyDescent="0.2">
      <c r="B696" s="177"/>
      <c r="C696" s="202"/>
      <c r="D696" s="200"/>
      <c r="E696" s="203"/>
      <c r="F696" s="203"/>
      <c r="G696" s="203"/>
      <c r="H696" s="203"/>
      <c r="I696" s="203"/>
      <c r="J696" s="203"/>
      <c r="K696" s="203"/>
      <c r="L696" s="203"/>
      <c r="M696" s="203"/>
      <c r="N696" s="203"/>
      <c r="O696" s="203"/>
      <c r="P696" s="203"/>
      <c r="Q696" s="204"/>
      <c r="R696" s="204"/>
      <c r="S696" s="234"/>
      <c r="T696" s="50"/>
      <c r="U696" s="50"/>
      <c r="V696" s="50"/>
      <c r="W696" s="50"/>
      <c r="X696" s="50"/>
      <c r="Y696" s="50"/>
      <c r="Z696" s="250"/>
      <c r="AA696" s="238"/>
      <c r="AB696" s="50"/>
      <c r="AC696" s="50"/>
      <c r="AD696" s="50"/>
      <c r="AE696" s="50"/>
      <c r="AF696" s="50"/>
      <c r="AG696" s="50"/>
      <c r="AH696" s="50"/>
      <c r="AI696" s="50"/>
      <c r="AJ696" s="50"/>
      <c r="AK696" s="50"/>
      <c r="AL696" s="50"/>
      <c r="AM696" s="50"/>
      <c r="AN696" s="50"/>
      <c r="AO696" s="50"/>
      <c r="AP696" s="50"/>
      <c r="AQ696" s="50"/>
      <c r="AR696" s="50"/>
      <c r="AS696" s="50"/>
      <c r="AT696" s="50"/>
      <c r="AU696" s="50"/>
      <c r="AV696" s="50"/>
      <c r="AW696" s="50"/>
      <c r="AX696" s="50"/>
      <c r="AY696" s="50"/>
      <c r="AZ696" s="50"/>
      <c r="BA696" s="50"/>
      <c r="BB696" s="50"/>
      <c r="BC696" s="50"/>
      <c r="BD696" s="50"/>
      <c r="BE696" s="50"/>
      <c r="BF696" s="50"/>
      <c r="BG696" s="50"/>
      <c r="BH696" s="50"/>
      <c r="BI696" s="50"/>
      <c r="BJ696" s="50"/>
      <c r="BK696" s="50"/>
      <c r="BL696" s="50"/>
      <c r="BM696" s="50"/>
      <c r="BN696" s="50"/>
      <c r="BO696" s="50"/>
      <c r="BP696" s="50"/>
      <c r="BQ696" s="50"/>
      <c r="BR696" s="50"/>
      <c r="BS696" s="50"/>
      <c r="BT696" s="50"/>
      <c r="BU696" s="50"/>
      <c r="BV696" s="50"/>
      <c r="BW696" s="50"/>
      <c r="BX696" s="50"/>
      <c r="BY696" s="50"/>
      <c r="BZ696" s="50"/>
      <c r="CA696" s="50"/>
      <c r="CB696" s="50"/>
      <c r="CC696" s="50"/>
      <c r="CD696" s="50"/>
      <c r="CE696" s="50"/>
      <c r="CF696" s="50"/>
      <c r="CG696" s="50"/>
      <c r="CH696" s="50"/>
      <c r="CI696" s="50"/>
      <c r="CJ696" s="50"/>
      <c r="CK696" s="50"/>
      <c r="CL696" s="50"/>
      <c r="CM696" s="50"/>
      <c r="CN696" s="50"/>
      <c r="CO696" s="50"/>
      <c r="CP696" s="50"/>
      <c r="CQ696" s="50"/>
      <c r="CR696" s="50"/>
      <c r="CS696" s="50"/>
      <c r="CT696" s="50"/>
      <c r="CU696" s="50"/>
      <c r="CV696" s="50"/>
      <c r="CW696" s="50"/>
      <c r="CX696" s="50"/>
      <c r="CY696" s="50"/>
      <c r="CZ696" s="50"/>
      <c r="DA696" s="50"/>
      <c r="DB696" s="50"/>
      <c r="DC696" s="50"/>
      <c r="DD696" s="50"/>
      <c r="DE696" s="50"/>
      <c r="DF696" s="50"/>
    </row>
    <row r="697" spans="2:110" x14ac:dyDescent="0.2">
      <c r="B697" s="177"/>
      <c r="C697" s="202"/>
      <c r="D697" s="200"/>
      <c r="E697" s="203"/>
      <c r="F697" s="203"/>
      <c r="G697" s="203"/>
      <c r="H697" s="203"/>
      <c r="I697" s="203"/>
      <c r="J697" s="203"/>
      <c r="K697" s="203"/>
      <c r="L697" s="203"/>
      <c r="M697" s="203"/>
      <c r="N697" s="203"/>
      <c r="O697" s="203"/>
      <c r="P697" s="203"/>
      <c r="Q697" s="204"/>
      <c r="R697" s="204"/>
      <c r="S697" s="234"/>
      <c r="T697" s="50"/>
      <c r="U697" s="50"/>
      <c r="V697" s="50"/>
      <c r="W697" s="50"/>
      <c r="X697" s="50"/>
      <c r="Y697" s="50"/>
      <c r="Z697" s="250"/>
      <c r="AA697" s="238"/>
      <c r="AB697" s="50"/>
      <c r="AC697" s="50"/>
      <c r="AD697" s="50"/>
      <c r="AE697" s="50"/>
      <c r="AF697" s="50"/>
      <c r="AG697" s="50"/>
      <c r="AH697" s="50"/>
      <c r="AI697" s="50"/>
      <c r="AJ697" s="50"/>
      <c r="AK697" s="50"/>
      <c r="AL697" s="50"/>
      <c r="AM697" s="50"/>
      <c r="AN697" s="50"/>
      <c r="AO697" s="50"/>
      <c r="AP697" s="50"/>
      <c r="AQ697" s="50"/>
      <c r="AR697" s="50"/>
      <c r="AS697" s="50"/>
      <c r="AT697" s="50"/>
      <c r="AU697" s="50"/>
      <c r="AV697" s="50"/>
      <c r="AW697" s="50"/>
      <c r="AX697" s="50"/>
      <c r="AY697" s="50"/>
      <c r="AZ697" s="50"/>
      <c r="BA697" s="50"/>
      <c r="BB697" s="50"/>
      <c r="BC697" s="50"/>
      <c r="BD697" s="50"/>
      <c r="BE697" s="50"/>
      <c r="BF697" s="50"/>
      <c r="BG697" s="50"/>
      <c r="BH697" s="50"/>
      <c r="BI697" s="50"/>
      <c r="BJ697" s="50"/>
      <c r="BK697" s="50"/>
      <c r="BL697" s="50"/>
      <c r="BM697" s="50"/>
      <c r="BN697" s="50"/>
      <c r="BO697" s="50"/>
      <c r="BP697" s="50"/>
      <c r="BQ697" s="50"/>
      <c r="BR697" s="50"/>
      <c r="BS697" s="50"/>
      <c r="BT697" s="50"/>
      <c r="BU697" s="50"/>
      <c r="BV697" s="50"/>
      <c r="BW697" s="50"/>
      <c r="BX697" s="50"/>
      <c r="BY697" s="50"/>
      <c r="BZ697" s="50"/>
      <c r="CA697" s="50"/>
      <c r="CB697" s="50"/>
      <c r="CC697" s="50"/>
      <c r="CD697" s="50"/>
      <c r="CE697" s="50"/>
      <c r="CF697" s="50"/>
      <c r="CG697" s="50"/>
      <c r="CH697" s="50"/>
      <c r="CI697" s="50"/>
      <c r="CJ697" s="50"/>
      <c r="CK697" s="50"/>
      <c r="CL697" s="50"/>
      <c r="CM697" s="50"/>
      <c r="CN697" s="50"/>
      <c r="CO697" s="50"/>
      <c r="CP697" s="50"/>
      <c r="CQ697" s="50"/>
      <c r="CR697" s="50"/>
      <c r="CS697" s="50"/>
      <c r="CT697" s="50"/>
      <c r="CU697" s="50"/>
      <c r="CV697" s="50"/>
      <c r="CW697" s="50"/>
      <c r="CX697" s="50"/>
      <c r="CY697" s="50"/>
      <c r="CZ697" s="50"/>
      <c r="DA697" s="50"/>
      <c r="DB697" s="50"/>
      <c r="DC697" s="50"/>
      <c r="DD697" s="50"/>
      <c r="DE697" s="50"/>
      <c r="DF697" s="50"/>
    </row>
    <row r="698" spans="2:110" x14ac:dyDescent="0.2">
      <c r="B698" s="177"/>
      <c r="C698" s="202"/>
      <c r="D698" s="200"/>
      <c r="E698" s="203"/>
      <c r="F698" s="203"/>
      <c r="G698" s="203"/>
      <c r="H698" s="203"/>
      <c r="I698" s="203"/>
      <c r="J698" s="203"/>
      <c r="K698" s="203"/>
      <c r="L698" s="203"/>
      <c r="M698" s="203"/>
      <c r="N698" s="203"/>
      <c r="O698" s="203"/>
      <c r="P698" s="203"/>
      <c r="Q698" s="204"/>
      <c r="R698" s="204"/>
      <c r="S698" s="234"/>
      <c r="T698" s="50"/>
      <c r="U698" s="50"/>
      <c r="V698" s="50"/>
      <c r="W698" s="50"/>
      <c r="X698" s="50"/>
      <c r="Y698" s="50"/>
      <c r="Z698" s="250"/>
      <c r="AA698" s="238"/>
      <c r="AB698" s="50"/>
      <c r="AC698" s="50"/>
      <c r="AD698" s="50"/>
      <c r="AE698" s="50"/>
      <c r="AF698" s="50"/>
      <c r="AG698" s="50"/>
      <c r="AH698" s="50"/>
      <c r="AI698" s="50"/>
      <c r="AJ698" s="50"/>
      <c r="AK698" s="50"/>
      <c r="AL698" s="50"/>
      <c r="AM698" s="50"/>
      <c r="AN698" s="50"/>
      <c r="AO698" s="50"/>
      <c r="AP698" s="50"/>
      <c r="AQ698" s="50"/>
      <c r="AR698" s="50"/>
      <c r="AS698" s="50"/>
      <c r="AT698" s="50"/>
      <c r="AU698" s="50"/>
      <c r="AV698" s="50"/>
      <c r="AW698" s="50"/>
      <c r="AX698" s="50"/>
      <c r="AY698" s="50"/>
      <c r="AZ698" s="50"/>
      <c r="BA698" s="50"/>
      <c r="BB698" s="50"/>
      <c r="BC698" s="50"/>
      <c r="BD698" s="50"/>
      <c r="BE698" s="50"/>
      <c r="BF698" s="50"/>
      <c r="BG698" s="50"/>
      <c r="BH698" s="50"/>
      <c r="BI698" s="50"/>
      <c r="BJ698" s="50"/>
      <c r="BK698" s="50"/>
      <c r="BL698" s="50"/>
      <c r="BM698" s="50"/>
      <c r="BN698" s="50"/>
      <c r="BO698" s="50"/>
      <c r="BP698" s="50"/>
      <c r="BQ698" s="50"/>
      <c r="BR698" s="50"/>
      <c r="BS698" s="50"/>
      <c r="BT698" s="50"/>
      <c r="BU698" s="50"/>
      <c r="BV698" s="50"/>
      <c r="BW698" s="50"/>
      <c r="BX698" s="50"/>
      <c r="BY698" s="50"/>
      <c r="BZ698" s="50"/>
      <c r="CA698" s="50"/>
      <c r="CB698" s="50"/>
      <c r="CC698" s="50"/>
      <c r="CD698" s="50"/>
      <c r="CE698" s="50"/>
      <c r="CF698" s="50"/>
      <c r="CG698" s="50"/>
      <c r="CH698" s="50"/>
      <c r="CI698" s="50"/>
      <c r="CJ698" s="50"/>
      <c r="CK698" s="50"/>
      <c r="CL698" s="50"/>
      <c r="CM698" s="50"/>
      <c r="CN698" s="50"/>
      <c r="CO698" s="50"/>
      <c r="CP698" s="50"/>
      <c r="CQ698" s="50"/>
      <c r="CR698" s="50"/>
      <c r="CS698" s="50"/>
      <c r="CT698" s="50"/>
      <c r="CU698" s="50"/>
      <c r="CV698" s="50"/>
      <c r="CW698" s="50"/>
      <c r="CX698" s="50"/>
      <c r="CY698" s="50"/>
      <c r="CZ698" s="50"/>
      <c r="DA698" s="50"/>
      <c r="DB698" s="50"/>
      <c r="DC698" s="50"/>
      <c r="DD698" s="50"/>
      <c r="DE698" s="50"/>
      <c r="DF698" s="50"/>
    </row>
    <row r="699" spans="2:110" x14ac:dyDescent="0.2">
      <c r="B699" s="177"/>
      <c r="C699" s="202"/>
      <c r="D699" s="200"/>
      <c r="E699" s="203"/>
      <c r="F699" s="203"/>
      <c r="G699" s="203"/>
      <c r="H699" s="203"/>
      <c r="I699" s="203"/>
      <c r="J699" s="203"/>
      <c r="K699" s="203"/>
      <c r="L699" s="203"/>
      <c r="M699" s="203"/>
      <c r="N699" s="203"/>
      <c r="O699" s="203"/>
      <c r="P699" s="203"/>
      <c r="Q699" s="204"/>
      <c r="R699" s="204"/>
      <c r="S699" s="234"/>
      <c r="T699" s="50"/>
      <c r="U699" s="50"/>
      <c r="V699" s="50"/>
      <c r="W699" s="50"/>
      <c r="X699" s="50"/>
      <c r="Y699" s="50"/>
      <c r="Z699" s="250"/>
      <c r="AA699" s="238"/>
      <c r="AB699" s="50"/>
      <c r="AC699" s="50"/>
      <c r="AD699" s="50"/>
      <c r="AE699" s="50"/>
      <c r="AF699" s="50"/>
      <c r="AG699" s="50"/>
      <c r="AH699" s="50"/>
      <c r="AI699" s="50"/>
      <c r="AJ699" s="50"/>
      <c r="AK699" s="50"/>
      <c r="AL699" s="50"/>
      <c r="AM699" s="50"/>
      <c r="AN699" s="50"/>
      <c r="AO699" s="50"/>
      <c r="AP699" s="50"/>
      <c r="AQ699" s="50"/>
      <c r="AR699" s="50"/>
      <c r="AS699" s="50"/>
      <c r="AT699" s="50"/>
      <c r="AU699" s="50"/>
      <c r="AV699" s="50"/>
      <c r="AW699" s="50"/>
      <c r="AX699" s="50"/>
      <c r="AY699" s="50"/>
      <c r="AZ699" s="50"/>
      <c r="BA699" s="50"/>
      <c r="BB699" s="50"/>
      <c r="BC699" s="50"/>
      <c r="BD699" s="50"/>
      <c r="BE699" s="50"/>
      <c r="BF699" s="50"/>
      <c r="BG699" s="50"/>
      <c r="BH699" s="50"/>
      <c r="BI699" s="50"/>
      <c r="BJ699" s="50"/>
      <c r="BK699" s="50"/>
      <c r="BL699" s="50"/>
      <c r="BM699" s="50"/>
      <c r="BN699" s="50"/>
      <c r="BO699" s="50"/>
      <c r="BP699" s="50"/>
      <c r="BQ699" s="50"/>
      <c r="BR699" s="50"/>
      <c r="BS699" s="50"/>
      <c r="BT699" s="50"/>
      <c r="BU699" s="50"/>
      <c r="BV699" s="50"/>
      <c r="BW699" s="50"/>
      <c r="BX699" s="50"/>
      <c r="BY699" s="50"/>
      <c r="BZ699" s="50"/>
      <c r="CA699" s="50"/>
      <c r="CB699" s="50"/>
      <c r="CC699" s="50"/>
      <c r="CD699" s="50"/>
      <c r="CE699" s="50"/>
      <c r="CF699" s="50"/>
      <c r="CG699" s="50"/>
      <c r="CH699" s="50"/>
      <c r="CI699" s="50"/>
      <c r="CJ699" s="50"/>
      <c r="CK699" s="50"/>
      <c r="CL699" s="50"/>
      <c r="CM699" s="50"/>
      <c r="CN699" s="50"/>
      <c r="CO699" s="50"/>
      <c r="CP699" s="50"/>
      <c r="CQ699" s="50"/>
      <c r="CR699" s="50"/>
      <c r="CS699" s="50"/>
      <c r="CT699" s="50"/>
      <c r="CU699" s="50"/>
      <c r="CV699" s="50"/>
      <c r="CW699" s="50"/>
      <c r="CX699" s="50"/>
      <c r="CY699" s="50"/>
      <c r="CZ699" s="50"/>
      <c r="DA699" s="50"/>
      <c r="DB699" s="50"/>
      <c r="DC699" s="50"/>
      <c r="DD699" s="50"/>
      <c r="DE699" s="50"/>
      <c r="DF699" s="50"/>
    </row>
    <row r="700" spans="2:110" x14ac:dyDescent="0.2">
      <c r="B700" s="177"/>
      <c r="C700" s="202"/>
      <c r="D700" s="200"/>
      <c r="E700" s="203"/>
      <c r="F700" s="203"/>
      <c r="G700" s="203"/>
      <c r="H700" s="203"/>
      <c r="I700" s="203"/>
      <c r="J700" s="203"/>
      <c r="K700" s="203"/>
      <c r="L700" s="203"/>
      <c r="M700" s="203"/>
      <c r="N700" s="203"/>
      <c r="O700" s="203"/>
      <c r="P700" s="203"/>
      <c r="Q700" s="204"/>
      <c r="R700" s="204"/>
      <c r="S700" s="234"/>
      <c r="T700" s="50"/>
      <c r="U700" s="50"/>
      <c r="V700" s="50"/>
      <c r="W700" s="50"/>
      <c r="X700" s="50"/>
      <c r="Y700" s="50"/>
      <c r="Z700" s="250"/>
      <c r="AA700" s="238"/>
      <c r="AB700" s="50"/>
      <c r="AC700" s="50"/>
      <c r="AD700" s="50"/>
      <c r="AE700" s="50"/>
      <c r="AF700" s="50"/>
      <c r="AG700" s="50"/>
      <c r="AH700" s="50"/>
      <c r="AI700" s="50"/>
      <c r="AJ700" s="50"/>
      <c r="AK700" s="50"/>
      <c r="AL700" s="50"/>
      <c r="AM700" s="50"/>
      <c r="AN700" s="50"/>
      <c r="AO700" s="50"/>
      <c r="AP700" s="50"/>
      <c r="AQ700" s="50"/>
      <c r="AR700" s="50"/>
      <c r="AS700" s="50"/>
      <c r="AT700" s="50"/>
      <c r="AU700" s="50"/>
      <c r="AV700" s="50"/>
      <c r="AW700" s="50"/>
      <c r="AX700" s="50"/>
      <c r="AY700" s="50"/>
      <c r="AZ700" s="50"/>
      <c r="BA700" s="50"/>
      <c r="BB700" s="50"/>
      <c r="BC700" s="50"/>
      <c r="BD700" s="50"/>
      <c r="BE700" s="50"/>
      <c r="BF700" s="50"/>
      <c r="BG700" s="50"/>
      <c r="BH700" s="50"/>
      <c r="BI700" s="50"/>
      <c r="BJ700" s="50"/>
      <c r="BK700" s="50"/>
      <c r="BL700" s="50"/>
      <c r="BM700" s="50"/>
      <c r="BN700" s="50"/>
      <c r="BO700" s="50"/>
      <c r="BP700" s="50"/>
      <c r="BQ700" s="50"/>
      <c r="BR700" s="50"/>
      <c r="BS700" s="50"/>
      <c r="BT700" s="50"/>
      <c r="BU700" s="50"/>
      <c r="BV700" s="50"/>
      <c r="BW700" s="50"/>
      <c r="BX700" s="50"/>
      <c r="BY700" s="50"/>
      <c r="BZ700" s="50"/>
      <c r="CA700" s="50"/>
      <c r="CB700" s="50"/>
      <c r="CC700" s="50"/>
      <c r="CD700" s="50"/>
      <c r="CE700" s="50"/>
      <c r="CF700" s="50"/>
      <c r="CG700" s="50"/>
      <c r="CH700" s="50"/>
      <c r="CI700" s="50"/>
      <c r="CJ700" s="50"/>
      <c r="CK700" s="50"/>
      <c r="CL700" s="50"/>
      <c r="CM700" s="50"/>
      <c r="CN700" s="50"/>
      <c r="CO700" s="50"/>
      <c r="CP700" s="50"/>
      <c r="CQ700" s="50"/>
      <c r="CR700" s="50"/>
      <c r="CS700" s="50"/>
      <c r="CT700" s="50"/>
      <c r="CU700" s="50"/>
      <c r="CV700" s="50"/>
      <c r="CW700" s="50"/>
      <c r="CX700" s="50"/>
      <c r="CY700" s="50"/>
      <c r="CZ700" s="50"/>
      <c r="DA700" s="50"/>
      <c r="DB700" s="50"/>
      <c r="DC700" s="50"/>
      <c r="DD700" s="50"/>
      <c r="DE700" s="50"/>
      <c r="DF700" s="50"/>
    </row>
    <row r="701" spans="2:110" x14ac:dyDescent="0.2">
      <c r="B701" s="177"/>
      <c r="C701" s="202"/>
      <c r="D701" s="200"/>
      <c r="E701" s="203"/>
      <c r="F701" s="203"/>
      <c r="G701" s="203"/>
      <c r="H701" s="203"/>
      <c r="I701" s="203"/>
      <c r="J701" s="203"/>
      <c r="K701" s="203"/>
      <c r="L701" s="203"/>
      <c r="M701" s="203"/>
      <c r="N701" s="203"/>
      <c r="O701" s="203"/>
      <c r="P701" s="203"/>
      <c r="Q701" s="204"/>
      <c r="R701" s="204"/>
      <c r="S701" s="234"/>
      <c r="T701" s="50"/>
      <c r="U701" s="50"/>
      <c r="V701" s="50"/>
      <c r="W701" s="50"/>
      <c r="X701" s="50"/>
      <c r="Y701" s="50"/>
      <c r="Z701" s="250"/>
      <c r="AA701" s="238"/>
      <c r="AB701" s="50"/>
      <c r="AC701" s="50"/>
      <c r="AD701" s="50"/>
      <c r="AE701" s="50"/>
      <c r="AF701" s="50"/>
      <c r="AG701" s="50"/>
      <c r="AH701" s="50"/>
      <c r="AI701" s="50"/>
      <c r="AJ701" s="50"/>
      <c r="AK701" s="50"/>
      <c r="AL701" s="50"/>
      <c r="AM701" s="50"/>
      <c r="AN701" s="50"/>
      <c r="AO701" s="50"/>
      <c r="AP701" s="50"/>
      <c r="AQ701" s="50"/>
      <c r="AR701" s="50"/>
      <c r="AS701" s="50"/>
      <c r="AT701" s="50"/>
      <c r="AU701" s="50"/>
      <c r="AV701" s="50"/>
      <c r="AW701" s="50"/>
      <c r="AX701" s="50"/>
      <c r="AY701" s="50"/>
      <c r="AZ701" s="50"/>
      <c r="BA701" s="50"/>
      <c r="BB701" s="50"/>
      <c r="BC701" s="50"/>
      <c r="BD701" s="50"/>
      <c r="BE701" s="50"/>
      <c r="BF701" s="50"/>
      <c r="BG701" s="50"/>
      <c r="BH701" s="50"/>
      <c r="BI701" s="50"/>
      <c r="BJ701" s="50"/>
      <c r="BK701" s="50"/>
      <c r="BL701" s="50"/>
      <c r="BM701" s="50"/>
      <c r="BN701" s="50"/>
      <c r="BO701" s="50"/>
      <c r="BP701" s="50"/>
      <c r="BQ701" s="50"/>
      <c r="BR701" s="50"/>
      <c r="BS701" s="50"/>
      <c r="BT701" s="50"/>
      <c r="BU701" s="50"/>
      <c r="BV701" s="50"/>
      <c r="BW701" s="50"/>
      <c r="BX701" s="50"/>
      <c r="BY701" s="50"/>
      <c r="BZ701" s="50"/>
      <c r="CA701" s="50"/>
      <c r="CB701" s="50"/>
      <c r="CC701" s="50"/>
      <c r="CD701" s="50"/>
      <c r="CE701" s="50"/>
      <c r="CF701" s="50"/>
      <c r="CG701" s="50"/>
      <c r="CH701" s="50"/>
      <c r="CI701" s="50"/>
      <c r="CJ701" s="50"/>
      <c r="CK701" s="50"/>
      <c r="CL701" s="50"/>
      <c r="CM701" s="50"/>
      <c r="CN701" s="50"/>
      <c r="CO701" s="50"/>
      <c r="CP701" s="50"/>
      <c r="CQ701" s="50"/>
      <c r="CR701" s="50"/>
      <c r="CS701" s="50"/>
      <c r="CT701" s="50"/>
      <c r="CU701" s="50"/>
      <c r="CV701" s="50"/>
      <c r="CW701" s="50"/>
      <c r="CX701" s="50"/>
      <c r="CY701" s="50"/>
      <c r="CZ701" s="50"/>
      <c r="DA701" s="50"/>
      <c r="DB701" s="50"/>
      <c r="DC701" s="50"/>
      <c r="DD701" s="50"/>
      <c r="DE701" s="50"/>
      <c r="DF701" s="50"/>
    </row>
    <row r="702" spans="2:110" x14ac:dyDescent="0.2">
      <c r="B702" s="177"/>
      <c r="C702" s="202"/>
      <c r="D702" s="200"/>
      <c r="E702" s="203"/>
      <c r="F702" s="203"/>
      <c r="G702" s="203"/>
      <c r="H702" s="203"/>
      <c r="I702" s="203"/>
      <c r="J702" s="203"/>
      <c r="K702" s="203"/>
      <c r="L702" s="203"/>
      <c r="M702" s="203"/>
      <c r="N702" s="203"/>
      <c r="O702" s="203"/>
      <c r="P702" s="203"/>
      <c r="Q702" s="204"/>
      <c r="R702" s="204"/>
      <c r="S702" s="234"/>
      <c r="T702" s="50"/>
      <c r="U702" s="50"/>
      <c r="V702" s="50"/>
      <c r="W702" s="50"/>
      <c r="X702" s="50"/>
      <c r="Y702" s="50"/>
      <c r="Z702" s="250"/>
      <c r="AA702" s="238"/>
      <c r="AB702" s="50"/>
      <c r="AC702" s="50"/>
      <c r="AD702" s="50"/>
      <c r="AE702" s="50"/>
      <c r="AF702" s="50"/>
      <c r="AG702" s="50"/>
      <c r="AH702" s="50"/>
      <c r="AI702" s="50"/>
      <c r="AJ702" s="50"/>
      <c r="AK702" s="50"/>
      <c r="AL702" s="50"/>
      <c r="AM702" s="50"/>
      <c r="AN702" s="50"/>
      <c r="AO702" s="50"/>
      <c r="AP702" s="50"/>
      <c r="AQ702" s="50"/>
      <c r="AR702" s="50"/>
      <c r="AS702" s="50"/>
      <c r="AT702" s="50"/>
      <c r="AU702" s="50"/>
      <c r="AV702" s="50"/>
      <c r="AW702" s="50"/>
      <c r="AX702" s="50"/>
      <c r="AY702" s="50"/>
      <c r="AZ702" s="50"/>
      <c r="BA702" s="50"/>
      <c r="BB702" s="50"/>
      <c r="BC702" s="50"/>
      <c r="BD702" s="50"/>
      <c r="BE702" s="50"/>
      <c r="BF702" s="50"/>
      <c r="BG702" s="50"/>
      <c r="BH702" s="50"/>
      <c r="BI702" s="50"/>
      <c r="BJ702" s="50"/>
      <c r="BK702" s="50"/>
      <c r="BL702" s="50"/>
      <c r="BM702" s="50"/>
      <c r="BN702" s="50"/>
      <c r="BO702" s="50"/>
      <c r="BP702" s="50"/>
      <c r="BQ702" s="50"/>
      <c r="BR702" s="50"/>
      <c r="BS702" s="50"/>
      <c r="BT702" s="50"/>
      <c r="BU702" s="50"/>
      <c r="BV702" s="50"/>
      <c r="BW702" s="50"/>
      <c r="BX702" s="50"/>
      <c r="BY702" s="50"/>
      <c r="BZ702" s="50"/>
      <c r="CA702" s="50"/>
      <c r="CB702" s="50"/>
      <c r="CC702" s="50"/>
      <c r="CD702" s="50"/>
      <c r="CE702" s="50"/>
      <c r="CF702" s="50"/>
      <c r="CG702" s="50"/>
      <c r="CH702" s="50"/>
      <c r="CI702" s="50"/>
      <c r="CJ702" s="50"/>
      <c r="CK702" s="50"/>
      <c r="CL702" s="50"/>
      <c r="CM702" s="50"/>
      <c r="CN702" s="50"/>
      <c r="CO702" s="50"/>
      <c r="CP702" s="50"/>
      <c r="CQ702" s="50"/>
      <c r="CR702" s="50"/>
      <c r="CS702" s="50"/>
      <c r="CT702" s="50"/>
      <c r="CU702" s="50"/>
      <c r="CV702" s="50"/>
      <c r="CW702" s="50"/>
      <c r="CX702" s="50"/>
      <c r="CY702" s="50"/>
      <c r="CZ702" s="50"/>
      <c r="DA702" s="50"/>
      <c r="DB702" s="50"/>
      <c r="DC702" s="50"/>
      <c r="DD702" s="50"/>
      <c r="DE702" s="50"/>
      <c r="DF702" s="50"/>
    </row>
    <row r="703" spans="2:110" x14ac:dyDescent="0.2">
      <c r="B703" s="177"/>
      <c r="C703" s="202"/>
      <c r="D703" s="200"/>
      <c r="E703" s="203"/>
      <c r="F703" s="203"/>
      <c r="G703" s="203"/>
      <c r="H703" s="203"/>
      <c r="I703" s="203"/>
      <c r="J703" s="203"/>
      <c r="K703" s="203"/>
      <c r="L703" s="203"/>
      <c r="M703" s="203"/>
      <c r="N703" s="203"/>
      <c r="O703" s="203"/>
      <c r="P703" s="203"/>
      <c r="Q703" s="204"/>
      <c r="R703" s="204"/>
      <c r="S703" s="234"/>
      <c r="T703" s="50"/>
      <c r="U703" s="50"/>
      <c r="V703" s="50"/>
      <c r="W703" s="50"/>
      <c r="X703" s="50"/>
      <c r="Y703" s="50"/>
      <c r="Z703" s="250"/>
      <c r="AA703" s="238"/>
      <c r="AB703" s="50"/>
      <c r="AC703" s="50"/>
      <c r="AD703" s="50"/>
      <c r="AE703" s="50"/>
      <c r="AF703" s="50"/>
      <c r="AG703" s="50"/>
      <c r="AH703" s="50"/>
      <c r="AI703" s="50"/>
      <c r="AJ703" s="50"/>
      <c r="AK703" s="50"/>
      <c r="AL703" s="50"/>
      <c r="AM703" s="50"/>
      <c r="AN703" s="50"/>
      <c r="AO703" s="50"/>
      <c r="AP703" s="50"/>
      <c r="AQ703" s="50"/>
      <c r="AR703" s="50"/>
      <c r="AS703" s="50"/>
      <c r="AT703" s="50"/>
      <c r="AU703" s="50"/>
      <c r="AV703" s="50"/>
      <c r="AW703" s="50"/>
      <c r="AX703" s="50"/>
      <c r="AY703" s="50"/>
      <c r="AZ703" s="50"/>
      <c r="BA703" s="50"/>
      <c r="BB703" s="50"/>
      <c r="BC703" s="50"/>
      <c r="BD703" s="50"/>
      <c r="BE703" s="50"/>
      <c r="BF703" s="50"/>
      <c r="BG703" s="50"/>
      <c r="BH703" s="50"/>
      <c r="BI703" s="50"/>
      <c r="BJ703" s="50"/>
      <c r="BK703" s="50"/>
      <c r="BL703" s="50"/>
      <c r="BM703" s="50"/>
      <c r="BN703" s="50"/>
      <c r="BO703" s="50"/>
      <c r="BP703" s="50"/>
      <c r="BQ703" s="50"/>
      <c r="BR703" s="50"/>
      <c r="BS703" s="50"/>
      <c r="BT703" s="50"/>
      <c r="BU703" s="50"/>
      <c r="BV703" s="50"/>
      <c r="BW703" s="50"/>
      <c r="BX703" s="50"/>
      <c r="BY703" s="50"/>
      <c r="BZ703" s="50"/>
      <c r="CA703" s="50"/>
      <c r="CB703" s="50"/>
      <c r="CC703" s="50"/>
      <c r="CD703" s="50"/>
      <c r="CE703" s="50"/>
      <c r="CF703" s="50"/>
      <c r="CG703" s="50"/>
      <c r="CH703" s="50"/>
      <c r="CI703" s="50"/>
      <c r="CJ703" s="50"/>
      <c r="CK703" s="50"/>
      <c r="CL703" s="50"/>
      <c r="CM703" s="50"/>
      <c r="CN703" s="50"/>
      <c r="CO703" s="50"/>
      <c r="CP703" s="50"/>
      <c r="CQ703" s="50"/>
      <c r="CR703" s="50"/>
      <c r="CS703" s="50"/>
      <c r="CT703" s="50"/>
      <c r="CU703" s="50"/>
      <c r="CV703" s="50"/>
      <c r="CW703" s="50"/>
      <c r="CX703" s="50"/>
      <c r="CY703" s="50"/>
      <c r="CZ703" s="50"/>
      <c r="DA703" s="50"/>
      <c r="DB703" s="50"/>
      <c r="DC703" s="50"/>
      <c r="DD703" s="50"/>
      <c r="DE703" s="50"/>
      <c r="DF703" s="50"/>
    </row>
    <row r="704" spans="2:110" x14ac:dyDescent="0.2">
      <c r="B704" s="177"/>
      <c r="C704" s="202"/>
      <c r="D704" s="200"/>
      <c r="E704" s="203"/>
      <c r="F704" s="203"/>
      <c r="G704" s="203"/>
      <c r="H704" s="203"/>
      <c r="I704" s="203"/>
      <c r="J704" s="203"/>
      <c r="K704" s="203"/>
      <c r="L704" s="203"/>
      <c r="M704" s="203"/>
      <c r="N704" s="203"/>
      <c r="O704" s="203"/>
      <c r="P704" s="203"/>
      <c r="Q704" s="204"/>
      <c r="R704" s="204"/>
      <c r="S704" s="234"/>
      <c r="T704" s="50"/>
      <c r="U704" s="50"/>
      <c r="V704" s="50"/>
      <c r="W704" s="50"/>
      <c r="X704" s="50"/>
      <c r="Y704" s="50"/>
      <c r="Z704" s="250"/>
      <c r="AA704" s="238"/>
      <c r="AB704" s="50"/>
      <c r="AC704" s="50"/>
      <c r="AD704" s="50"/>
      <c r="AE704" s="50"/>
      <c r="AF704" s="50"/>
      <c r="AG704" s="50"/>
      <c r="AH704" s="50"/>
      <c r="AI704" s="50"/>
      <c r="AJ704" s="50"/>
      <c r="AK704" s="50"/>
      <c r="AL704" s="50"/>
      <c r="AM704" s="50"/>
      <c r="AN704" s="50"/>
      <c r="AO704" s="50"/>
      <c r="AP704" s="50"/>
      <c r="AQ704" s="50"/>
      <c r="AR704" s="50"/>
      <c r="AS704" s="50"/>
      <c r="AT704" s="50"/>
      <c r="AU704" s="50"/>
      <c r="AV704" s="50"/>
      <c r="AW704" s="50"/>
      <c r="AX704" s="50"/>
      <c r="AY704" s="50"/>
      <c r="AZ704" s="50"/>
      <c r="BA704" s="50"/>
      <c r="BB704" s="50"/>
      <c r="BC704" s="50"/>
      <c r="BD704" s="50"/>
      <c r="BE704" s="50"/>
      <c r="BF704" s="50"/>
      <c r="BG704" s="50"/>
      <c r="BH704" s="50"/>
      <c r="BI704" s="50"/>
      <c r="BJ704" s="50"/>
      <c r="BK704" s="50"/>
      <c r="BL704" s="50"/>
      <c r="BM704" s="50"/>
      <c r="BN704" s="50"/>
      <c r="BO704" s="50"/>
      <c r="BP704" s="50"/>
      <c r="BQ704" s="50"/>
      <c r="BR704" s="50"/>
      <c r="BS704" s="50"/>
      <c r="BT704" s="50"/>
      <c r="BU704" s="50"/>
      <c r="BV704" s="50"/>
      <c r="BW704" s="50"/>
      <c r="BX704" s="50"/>
      <c r="BY704" s="50"/>
      <c r="BZ704" s="50"/>
      <c r="CA704" s="50"/>
      <c r="CB704" s="50"/>
      <c r="CC704" s="50"/>
      <c r="CD704" s="50"/>
      <c r="CE704" s="50"/>
      <c r="CF704" s="50"/>
      <c r="CG704" s="50"/>
      <c r="CH704" s="50"/>
      <c r="CI704" s="50"/>
      <c r="CJ704" s="50"/>
      <c r="CK704" s="50"/>
      <c r="CL704" s="50"/>
      <c r="CM704" s="50"/>
      <c r="CN704" s="50"/>
      <c r="CO704" s="50"/>
      <c r="CP704" s="50"/>
      <c r="CQ704" s="50"/>
      <c r="CR704" s="50"/>
      <c r="CS704" s="50"/>
      <c r="CT704" s="50"/>
      <c r="CU704" s="50"/>
      <c r="CV704" s="50"/>
      <c r="CW704" s="50"/>
      <c r="CX704" s="50"/>
      <c r="CY704" s="50"/>
      <c r="CZ704" s="50"/>
      <c r="DA704" s="50"/>
      <c r="DB704" s="50"/>
      <c r="DC704" s="50"/>
      <c r="DD704" s="50"/>
      <c r="DE704" s="50"/>
      <c r="DF704" s="50"/>
    </row>
    <row r="705" spans="2:110" x14ac:dyDescent="0.2">
      <c r="B705" s="177"/>
      <c r="C705" s="202"/>
      <c r="D705" s="200"/>
      <c r="E705" s="203"/>
      <c r="F705" s="203"/>
      <c r="G705" s="203"/>
      <c r="H705" s="203"/>
      <c r="I705" s="203"/>
      <c r="J705" s="203"/>
      <c r="K705" s="203"/>
      <c r="L705" s="203"/>
      <c r="M705" s="203"/>
      <c r="N705" s="203"/>
      <c r="O705" s="203"/>
      <c r="P705" s="203"/>
      <c r="Q705" s="204"/>
      <c r="R705" s="204"/>
      <c r="S705" s="234"/>
      <c r="T705" s="50"/>
      <c r="U705" s="50"/>
      <c r="V705" s="50"/>
      <c r="W705" s="50"/>
      <c r="X705" s="50"/>
      <c r="Y705" s="50"/>
      <c r="Z705" s="250"/>
      <c r="AA705" s="238"/>
      <c r="AB705" s="50"/>
      <c r="AC705" s="50"/>
      <c r="AD705" s="50"/>
      <c r="AE705" s="50"/>
      <c r="AF705" s="50"/>
      <c r="AG705" s="50"/>
      <c r="AH705" s="50"/>
      <c r="AI705" s="50"/>
      <c r="AJ705" s="50"/>
      <c r="AK705" s="50"/>
      <c r="AL705" s="50"/>
      <c r="AM705" s="50"/>
      <c r="AN705" s="50"/>
      <c r="AO705" s="50"/>
      <c r="AP705" s="50"/>
      <c r="AQ705" s="50"/>
      <c r="AR705" s="50"/>
      <c r="AS705" s="50"/>
      <c r="AT705" s="50"/>
      <c r="AU705" s="50"/>
      <c r="AV705" s="50"/>
      <c r="AW705" s="50"/>
      <c r="AX705" s="50"/>
      <c r="AY705" s="50"/>
      <c r="AZ705" s="50"/>
      <c r="BA705" s="50"/>
      <c r="BB705" s="50"/>
      <c r="BC705" s="50"/>
      <c r="BD705" s="50"/>
      <c r="BE705" s="50"/>
      <c r="BF705" s="50"/>
      <c r="BG705" s="50"/>
      <c r="BH705" s="50"/>
      <c r="BI705" s="50"/>
      <c r="BJ705" s="50"/>
      <c r="BK705" s="50"/>
      <c r="BL705" s="50"/>
      <c r="BM705" s="50"/>
      <c r="BN705" s="50"/>
      <c r="BO705" s="50"/>
      <c r="BP705" s="50"/>
      <c r="BQ705" s="50"/>
      <c r="BR705" s="50"/>
      <c r="BS705" s="50"/>
      <c r="BT705" s="50"/>
      <c r="BU705" s="50"/>
      <c r="BV705" s="50"/>
      <c r="BW705" s="50"/>
      <c r="BX705" s="50"/>
      <c r="BY705" s="50"/>
      <c r="BZ705" s="50"/>
      <c r="CA705" s="50"/>
      <c r="CB705" s="50"/>
      <c r="CC705" s="50"/>
      <c r="CD705" s="50"/>
      <c r="CE705" s="50"/>
      <c r="CF705" s="50"/>
      <c r="CG705" s="50"/>
      <c r="CH705" s="50"/>
      <c r="CI705" s="50"/>
      <c r="CJ705" s="50"/>
      <c r="CK705" s="50"/>
      <c r="CL705" s="50"/>
      <c r="CM705" s="50"/>
      <c r="CN705" s="50"/>
      <c r="CO705" s="50"/>
      <c r="CP705" s="50"/>
      <c r="CQ705" s="50"/>
      <c r="CR705" s="50"/>
      <c r="CS705" s="50"/>
      <c r="CT705" s="50"/>
      <c r="CU705" s="50"/>
      <c r="CV705" s="50"/>
      <c r="CW705" s="50"/>
      <c r="CX705" s="50"/>
      <c r="CY705" s="50"/>
      <c r="CZ705" s="50"/>
      <c r="DA705" s="50"/>
      <c r="DB705" s="50"/>
      <c r="DC705" s="50"/>
      <c r="DD705" s="50"/>
      <c r="DE705" s="50"/>
      <c r="DF705" s="50"/>
    </row>
    <row r="706" spans="2:110" x14ac:dyDescent="0.2">
      <c r="B706" s="177"/>
      <c r="C706" s="202"/>
      <c r="D706" s="200"/>
      <c r="E706" s="203"/>
      <c r="F706" s="203"/>
      <c r="G706" s="203"/>
      <c r="H706" s="203"/>
      <c r="I706" s="203"/>
      <c r="J706" s="203"/>
      <c r="K706" s="203"/>
      <c r="L706" s="203"/>
      <c r="M706" s="203"/>
      <c r="N706" s="203"/>
      <c r="O706" s="203"/>
      <c r="P706" s="203"/>
      <c r="Q706" s="204"/>
      <c r="R706" s="204"/>
      <c r="S706" s="234"/>
      <c r="T706" s="50"/>
      <c r="U706" s="50"/>
      <c r="V706" s="50"/>
      <c r="W706" s="50"/>
      <c r="X706" s="50"/>
      <c r="Y706" s="50"/>
      <c r="Z706" s="250"/>
      <c r="AA706" s="238"/>
      <c r="AB706" s="50"/>
      <c r="AC706" s="50"/>
      <c r="AD706" s="50"/>
      <c r="AE706" s="50"/>
      <c r="AF706" s="50"/>
      <c r="AG706" s="50"/>
      <c r="AH706" s="50"/>
      <c r="AI706" s="50"/>
      <c r="AJ706" s="50"/>
      <c r="AK706" s="50"/>
      <c r="AL706" s="50"/>
      <c r="AM706" s="50"/>
      <c r="AN706" s="50"/>
      <c r="AO706" s="50"/>
      <c r="AP706" s="50"/>
      <c r="AQ706" s="50"/>
      <c r="AR706" s="50"/>
      <c r="AS706" s="50"/>
      <c r="AT706" s="50"/>
      <c r="AU706" s="50"/>
      <c r="AV706" s="50"/>
      <c r="AW706" s="50"/>
      <c r="AX706" s="50"/>
      <c r="AY706" s="50"/>
      <c r="AZ706" s="50"/>
      <c r="BA706" s="50"/>
      <c r="BB706" s="50"/>
      <c r="BC706" s="50"/>
      <c r="BD706" s="50"/>
      <c r="BE706" s="50"/>
      <c r="BF706" s="50"/>
      <c r="BG706" s="50"/>
      <c r="BH706" s="50"/>
      <c r="BI706" s="50"/>
      <c r="BJ706" s="50"/>
      <c r="BK706" s="50"/>
      <c r="BL706" s="50"/>
      <c r="BM706" s="50"/>
      <c r="BN706" s="50"/>
      <c r="BO706" s="50"/>
      <c r="BP706" s="50"/>
      <c r="BQ706" s="50"/>
      <c r="BR706" s="50"/>
      <c r="BS706" s="50"/>
      <c r="BT706" s="50"/>
      <c r="BU706" s="50"/>
      <c r="BV706" s="50"/>
      <c r="BW706" s="50"/>
      <c r="BX706" s="50"/>
      <c r="BY706" s="50"/>
      <c r="BZ706" s="50"/>
      <c r="CA706" s="50"/>
      <c r="CB706" s="50"/>
      <c r="CC706" s="50"/>
      <c r="CD706" s="50"/>
      <c r="CE706" s="50"/>
      <c r="CF706" s="50"/>
      <c r="CG706" s="50"/>
      <c r="CH706" s="50"/>
      <c r="CI706" s="50"/>
      <c r="CJ706" s="50"/>
      <c r="CK706" s="50"/>
      <c r="CL706" s="50"/>
      <c r="CM706" s="50"/>
      <c r="CN706" s="50"/>
      <c r="CO706" s="50"/>
      <c r="CP706" s="50"/>
      <c r="CQ706" s="50"/>
      <c r="CR706" s="50"/>
      <c r="CS706" s="50"/>
      <c r="CT706" s="50"/>
      <c r="CU706" s="50"/>
      <c r="CV706" s="50"/>
      <c r="CW706" s="50"/>
      <c r="CX706" s="50"/>
      <c r="CY706" s="50"/>
      <c r="CZ706" s="50"/>
      <c r="DA706" s="50"/>
      <c r="DB706" s="50"/>
      <c r="DC706" s="50"/>
      <c r="DD706" s="50"/>
      <c r="DE706" s="50"/>
      <c r="DF706" s="50"/>
    </row>
    <row r="707" spans="2:110" x14ac:dyDescent="0.2">
      <c r="B707" s="177"/>
      <c r="C707" s="202"/>
      <c r="D707" s="200"/>
      <c r="E707" s="203"/>
      <c r="F707" s="203"/>
      <c r="G707" s="203"/>
      <c r="H707" s="203"/>
      <c r="I707" s="203"/>
      <c r="J707" s="203"/>
      <c r="K707" s="203"/>
      <c r="L707" s="203"/>
      <c r="M707" s="203"/>
      <c r="N707" s="203"/>
      <c r="O707" s="203"/>
      <c r="P707" s="203"/>
      <c r="Q707" s="204"/>
      <c r="R707" s="204"/>
      <c r="S707" s="234"/>
      <c r="T707" s="50"/>
      <c r="U707" s="50"/>
      <c r="V707" s="50"/>
      <c r="W707" s="50"/>
      <c r="X707" s="50"/>
      <c r="Y707" s="50"/>
      <c r="Z707" s="250"/>
      <c r="AA707" s="238"/>
      <c r="AB707" s="50"/>
      <c r="AC707" s="50"/>
      <c r="AD707" s="50"/>
      <c r="AE707" s="50"/>
      <c r="AF707" s="50"/>
      <c r="AG707" s="50"/>
      <c r="AH707" s="50"/>
      <c r="AI707" s="50"/>
      <c r="AJ707" s="50"/>
      <c r="AK707" s="50"/>
      <c r="AL707" s="50"/>
      <c r="AM707" s="50"/>
      <c r="AN707" s="50"/>
      <c r="AO707" s="50"/>
      <c r="AP707" s="50"/>
      <c r="AQ707" s="50"/>
      <c r="AR707" s="50"/>
      <c r="AS707" s="50"/>
      <c r="AT707" s="50"/>
      <c r="AU707" s="50"/>
      <c r="AV707" s="50"/>
      <c r="AW707" s="50"/>
      <c r="AX707" s="50"/>
      <c r="AY707" s="50"/>
      <c r="AZ707" s="50"/>
      <c r="BA707" s="50"/>
      <c r="BB707" s="50"/>
      <c r="BC707" s="50"/>
      <c r="BD707" s="50"/>
      <c r="BE707" s="50"/>
      <c r="BF707" s="50"/>
      <c r="BG707" s="50"/>
      <c r="BH707" s="50"/>
      <c r="BI707" s="50"/>
      <c r="BJ707" s="50"/>
      <c r="BK707" s="50"/>
      <c r="BL707" s="50"/>
      <c r="BM707" s="50"/>
      <c r="BN707" s="50"/>
      <c r="BO707" s="50"/>
      <c r="BP707" s="50"/>
      <c r="BQ707" s="50"/>
      <c r="BR707" s="50"/>
      <c r="BS707" s="50"/>
      <c r="BT707" s="50"/>
      <c r="BU707" s="50"/>
      <c r="BV707" s="50"/>
      <c r="BW707" s="50"/>
      <c r="BX707" s="50"/>
      <c r="BY707" s="50"/>
      <c r="BZ707" s="50"/>
      <c r="CA707" s="50"/>
      <c r="CB707" s="50"/>
      <c r="CC707" s="50"/>
      <c r="CD707" s="50"/>
      <c r="CE707" s="50"/>
      <c r="CF707" s="50"/>
      <c r="CG707" s="50"/>
      <c r="CH707" s="50"/>
      <c r="CI707" s="50"/>
      <c r="CJ707" s="50"/>
      <c r="CK707" s="50"/>
      <c r="CL707" s="50"/>
      <c r="CM707" s="50"/>
      <c r="CN707" s="50"/>
      <c r="CO707" s="50"/>
      <c r="CP707" s="50"/>
      <c r="CQ707" s="50"/>
      <c r="CR707" s="50"/>
      <c r="CS707" s="50"/>
      <c r="CT707" s="50"/>
      <c r="CU707" s="50"/>
      <c r="CV707" s="50"/>
      <c r="CW707" s="50"/>
      <c r="CX707" s="50"/>
      <c r="CY707" s="50"/>
      <c r="CZ707" s="50"/>
      <c r="DA707" s="50"/>
      <c r="DB707" s="50"/>
      <c r="DC707" s="50"/>
      <c r="DD707" s="50"/>
      <c r="DE707" s="50"/>
      <c r="DF707" s="50"/>
    </row>
    <row r="708" spans="2:110" x14ac:dyDescent="0.2">
      <c r="B708" s="177"/>
      <c r="C708" s="202"/>
      <c r="D708" s="200"/>
      <c r="E708" s="203"/>
      <c r="F708" s="203"/>
      <c r="G708" s="203"/>
      <c r="H708" s="203"/>
      <c r="I708" s="203"/>
      <c r="J708" s="203"/>
      <c r="K708" s="203"/>
      <c r="L708" s="203"/>
      <c r="M708" s="203"/>
      <c r="N708" s="203"/>
      <c r="O708" s="203"/>
      <c r="P708" s="203"/>
      <c r="Q708" s="204"/>
      <c r="R708" s="204"/>
      <c r="S708" s="234"/>
      <c r="T708" s="50"/>
      <c r="U708" s="50"/>
      <c r="V708" s="50"/>
      <c r="W708" s="50"/>
      <c r="X708" s="50"/>
      <c r="Y708" s="50"/>
      <c r="Z708" s="250"/>
      <c r="AA708" s="238"/>
      <c r="AB708" s="50"/>
      <c r="AC708" s="50"/>
      <c r="AD708" s="50"/>
      <c r="AE708" s="50"/>
      <c r="AF708" s="50"/>
      <c r="AG708" s="50"/>
      <c r="AH708" s="50"/>
      <c r="AI708" s="50"/>
      <c r="AJ708" s="50"/>
      <c r="AK708" s="50"/>
      <c r="AL708" s="50"/>
      <c r="AM708" s="50"/>
      <c r="AN708" s="50"/>
      <c r="AO708" s="50"/>
      <c r="AP708" s="50"/>
      <c r="AQ708" s="50"/>
      <c r="AR708" s="50"/>
      <c r="AS708" s="50"/>
      <c r="AT708" s="50"/>
      <c r="AU708" s="50"/>
      <c r="AV708" s="50"/>
      <c r="AW708" s="50"/>
      <c r="AX708" s="50"/>
      <c r="AY708" s="50"/>
      <c r="AZ708" s="50"/>
      <c r="BA708" s="50"/>
      <c r="BB708" s="50"/>
      <c r="BC708" s="50"/>
      <c r="BD708" s="50"/>
      <c r="BE708" s="50"/>
      <c r="BF708" s="50"/>
      <c r="BG708" s="50"/>
      <c r="BH708" s="50"/>
      <c r="BI708" s="50"/>
      <c r="BJ708" s="50"/>
      <c r="BK708" s="50"/>
      <c r="BL708" s="50"/>
      <c r="BM708" s="50"/>
      <c r="BN708" s="50"/>
      <c r="BO708" s="50"/>
      <c r="BP708" s="50"/>
      <c r="BQ708" s="50"/>
      <c r="BR708" s="50"/>
      <c r="BS708" s="50"/>
      <c r="BT708" s="50"/>
      <c r="BU708" s="50"/>
      <c r="BV708" s="50"/>
      <c r="BW708" s="50"/>
      <c r="BX708" s="50"/>
      <c r="BY708" s="50"/>
      <c r="BZ708" s="50"/>
      <c r="CA708" s="50"/>
      <c r="CB708" s="50"/>
      <c r="CC708" s="50"/>
      <c r="CD708" s="50"/>
      <c r="CE708" s="50"/>
      <c r="CF708" s="50"/>
      <c r="CG708" s="50"/>
      <c r="CH708" s="50"/>
      <c r="CI708" s="50"/>
      <c r="CJ708" s="50"/>
      <c r="CK708" s="50"/>
      <c r="CL708" s="50"/>
      <c r="CM708" s="50"/>
      <c r="CN708" s="50"/>
      <c r="CO708" s="50"/>
      <c r="CP708" s="50"/>
      <c r="CQ708" s="50"/>
      <c r="CR708" s="50"/>
      <c r="CS708" s="50"/>
      <c r="CT708" s="50"/>
      <c r="CU708" s="50"/>
      <c r="CV708" s="50"/>
      <c r="CW708" s="50"/>
      <c r="CX708" s="50"/>
      <c r="CY708" s="50"/>
      <c r="CZ708" s="50"/>
      <c r="DA708" s="50"/>
      <c r="DB708" s="50"/>
      <c r="DC708" s="50"/>
      <c r="DD708" s="50"/>
      <c r="DE708" s="50"/>
      <c r="DF708" s="50"/>
    </row>
    <row r="709" spans="2:110" x14ac:dyDescent="0.2">
      <c r="B709" s="177"/>
      <c r="C709" s="202"/>
      <c r="D709" s="200"/>
      <c r="E709" s="203"/>
      <c r="F709" s="203"/>
      <c r="G709" s="203"/>
      <c r="H709" s="203"/>
      <c r="I709" s="203"/>
      <c r="J709" s="203"/>
      <c r="K709" s="203"/>
      <c r="L709" s="203"/>
      <c r="M709" s="203"/>
      <c r="N709" s="203"/>
      <c r="O709" s="203"/>
      <c r="P709" s="203"/>
      <c r="Q709" s="204"/>
      <c r="R709" s="204"/>
      <c r="S709" s="234"/>
      <c r="T709" s="50"/>
      <c r="U709" s="50"/>
      <c r="V709" s="50"/>
      <c r="W709" s="50"/>
      <c r="X709" s="50"/>
      <c r="Y709" s="50"/>
      <c r="Z709" s="250"/>
      <c r="AA709" s="238"/>
      <c r="AB709" s="50"/>
      <c r="AC709" s="50"/>
      <c r="AD709" s="50"/>
      <c r="AE709" s="50"/>
      <c r="AF709" s="50"/>
      <c r="AG709" s="50"/>
      <c r="AH709" s="50"/>
      <c r="AI709" s="50"/>
      <c r="AJ709" s="50"/>
      <c r="AK709" s="50"/>
      <c r="AL709" s="50"/>
      <c r="AM709" s="50"/>
      <c r="AN709" s="50"/>
      <c r="AO709" s="50"/>
      <c r="AP709" s="50"/>
      <c r="AQ709" s="50"/>
      <c r="AR709" s="50"/>
      <c r="AS709" s="50"/>
      <c r="AT709" s="50"/>
      <c r="AU709" s="50"/>
      <c r="AV709" s="50"/>
      <c r="AW709" s="50"/>
      <c r="AX709" s="50"/>
      <c r="AY709" s="50"/>
      <c r="AZ709" s="50"/>
      <c r="BA709" s="50"/>
      <c r="BB709" s="50"/>
      <c r="BC709" s="50"/>
      <c r="BD709" s="50"/>
      <c r="BE709" s="50"/>
      <c r="BF709" s="50"/>
      <c r="BG709" s="50"/>
      <c r="BH709" s="50"/>
      <c r="BI709" s="50"/>
      <c r="BJ709" s="50"/>
      <c r="BK709" s="50"/>
      <c r="BL709" s="50"/>
      <c r="BM709" s="50"/>
      <c r="BN709" s="50"/>
      <c r="BO709" s="50"/>
      <c r="BP709" s="50"/>
      <c r="BQ709" s="50"/>
      <c r="BR709" s="50"/>
      <c r="BS709" s="50"/>
      <c r="BT709" s="50"/>
      <c r="BU709" s="50"/>
      <c r="BV709" s="50"/>
      <c r="BW709" s="50"/>
      <c r="BX709" s="50"/>
      <c r="BY709" s="50"/>
      <c r="BZ709" s="50"/>
      <c r="CA709" s="50"/>
      <c r="CB709" s="50"/>
      <c r="CC709" s="50"/>
      <c r="CD709" s="50"/>
      <c r="CE709" s="50"/>
      <c r="CF709" s="50"/>
      <c r="CG709" s="50"/>
      <c r="CH709" s="50"/>
      <c r="CI709" s="50"/>
      <c r="CJ709" s="50"/>
      <c r="CK709" s="50"/>
      <c r="CL709" s="50"/>
      <c r="CM709" s="50"/>
      <c r="CN709" s="50"/>
      <c r="CO709" s="50"/>
      <c r="CP709" s="50"/>
      <c r="CQ709" s="50"/>
      <c r="CR709" s="50"/>
      <c r="CS709" s="50"/>
      <c r="CT709" s="50"/>
      <c r="CU709" s="50"/>
      <c r="CV709" s="50"/>
      <c r="CW709" s="50"/>
      <c r="CX709" s="50"/>
      <c r="CY709" s="50"/>
      <c r="CZ709" s="50"/>
      <c r="DA709" s="50"/>
      <c r="DB709" s="50"/>
      <c r="DC709" s="50"/>
      <c r="DD709" s="50"/>
      <c r="DE709" s="50"/>
      <c r="DF709" s="50"/>
    </row>
    <row r="710" spans="2:110" x14ac:dyDescent="0.2">
      <c r="B710" s="177"/>
      <c r="C710" s="202"/>
      <c r="D710" s="200"/>
      <c r="E710" s="203"/>
      <c r="F710" s="203"/>
      <c r="G710" s="203"/>
      <c r="H710" s="203"/>
      <c r="I710" s="203"/>
      <c r="J710" s="203"/>
      <c r="K710" s="203"/>
      <c r="L710" s="203"/>
      <c r="M710" s="203"/>
      <c r="N710" s="203"/>
      <c r="O710" s="203"/>
      <c r="P710" s="203"/>
      <c r="Q710" s="204"/>
      <c r="R710" s="204"/>
      <c r="S710" s="234"/>
      <c r="T710" s="50"/>
      <c r="U710" s="50"/>
      <c r="V710" s="50"/>
      <c r="W710" s="50"/>
      <c r="X710" s="50"/>
      <c r="Y710" s="50"/>
      <c r="Z710" s="250"/>
      <c r="AA710" s="238"/>
      <c r="AB710" s="50"/>
      <c r="AC710" s="50"/>
      <c r="AD710" s="50"/>
      <c r="AE710" s="50"/>
      <c r="AF710" s="50"/>
      <c r="AG710" s="50"/>
      <c r="AH710" s="50"/>
      <c r="AI710" s="50"/>
      <c r="AJ710" s="50"/>
      <c r="AK710" s="50"/>
      <c r="AL710" s="50"/>
      <c r="AM710" s="50"/>
      <c r="AN710" s="50"/>
      <c r="AO710" s="50"/>
      <c r="AP710" s="50"/>
      <c r="AQ710" s="50"/>
      <c r="AR710" s="50"/>
      <c r="AS710" s="50"/>
      <c r="AT710" s="50"/>
      <c r="AU710" s="50"/>
      <c r="AV710" s="50"/>
      <c r="AW710" s="50"/>
      <c r="AX710" s="50"/>
      <c r="AY710" s="50"/>
      <c r="AZ710" s="50"/>
      <c r="BA710" s="50"/>
      <c r="BB710" s="50"/>
      <c r="BC710" s="50"/>
      <c r="BD710" s="50"/>
      <c r="BE710" s="50"/>
      <c r="BF710" s="50"/>
      <c r="BG710" s="50"/>
      <c r="BH710" s="50"/>
      <c r="BI710" s="50"/>
      <c r="BJ710" s="50"/>
      <c r="BK710" s="50"/>
      <c r="BL710" s="50"/>
      <c r="BM710" s="50"/>
      <c r="BN710" s="50"/>
      <c r="BO710" s="50"/>
      <c r="BP710" s="50"/>
      <c r="BQ710" s="50"/>
      <c r="BR710" s="50"/>
      <c r="BS710" s="50"/>
      <c r="BT710" s="50"/>
      <c r="BU710" s="50"/>
      <c r="BV710" s="50"/>
      <c r="BW710" s="50"/>
      <c r="BX710" s="50"/>
      <c r="BY710" s="50"/>
      <c r="BZ710" s="50"/>
      <c r="CA710" s="50"/>
      <c r="CB710" s="50"/>
      <c r="CC710" s="50"/>
      <c r="CD710" s="50"/>
      <c r="CE710" s="50"/>
      <c r="CF710" s="50"/>
      <c r="CG710" s="50"/>
      <c r="CH710" s="50"/>
      <c r="CI710" s="50"/>
      <c r="CJ710" s="50"/>
      <c r="CK710" s="50"/>
      <c r="CL710" s="50"/>
      <c r="CM710" s="50"/>
      <c r="CN710" s="50"/>
      <c r="CO710" s="50"/>
      <c r="CP710" s="50"/>
      <c r="CQ710" s="50"/>
      <c r="CR710" s="50"/>
      <c r="CS710" s="50"/>
      <c r="CT710" s="50"/>
      <c r="CU710" s="50"/>
      <c r="CV710" s="50"/>
      <c r="CW710" s="50"/>
      <c r="CX710" s="50"/>
      <c r="CY710" s="50"/>
      <c r="CZ710" s="50"/>
      <c r="DA710" s="50"/>
      <c r="DB710" s="50"/>
      <c r="DC710" s="50"/>
      <c r="DD710" s="50"/>
      <c r="DE710" s="50"/>
      <c r="DF710" s="50"/>
    </row>
    <row r="711" spans="2:110" x14ac:dyDescent="0.2">
      <c r="B711" s="177"/>
      <c r="C711" s="202"/>
      <c r="D711" s="200"/>
      <c r="E711" s="203"/>
      <c r="F711" s="203"/>
      <c r="G711" s="203"/>
      <c r="H711" s="203"/>
      <c r="I711" s="203"/>
      <c r="J711" s="203"/>
      <c r="K711" s="203"/>
      <c r="L711" s="203"/>
      <c r="M711" s="203"/>
      <c r="N711" s="203"/>
      <c r="O711" s="203"/>
      <c r="P711" s="203"/>
      <c r="Q711" s="204"/>
      <c r="R711" s="204"/>
      <c r="S711" s="234"/>
      <c r="T711" s="50"/>
      <c r="U711" s="50"/>
      <c r="V711" s="50"/>
      <c r="W711" s="50"/>
      <c r="X711" s="50"/>
      <c r="Y711" s="50"/>
      <c r="Z711" s="250"/>
      <c r="AA711" s="238"/>
      <c r="AB711" s="50"/>
      <c r="AC711" s="50"/>
      <c r="AD711" s="50"/>
      <c r="AE711" s="50"/>
      <c r="AF711" s="50"/>
      <c r="AG711" s="50"/>
      <c r="AH711" s="50"/>
      <c r="AI711" s="50"/>
      <c r="AJ711" s="50"/>
      <c r="AK711" s="50"/>
      <c r="AL711" s="50"/>
      <c r="AM711" s="50"/>
      <c r="AN711" s="50"/>
      <c r="AO711" s="50"/>
      <c r="AP711" s="50"/>
      <c r="AQ711" s="50"/>
      <c r="AR711" s="50"/>
      <c r="AS711" s="50"/>
      <c r="AT711" s="50"/>
      <c r="AU711" s="50"/>
      <c r="AV711" s="50"/>
      <c r="AW711" s="50"/>
      <c r="AX711" s="50"/>
      <c r="AY711" s="50"/>
      <c r="AZ711" s="50"/>
      <c r="BA711" s="50"/>
      <c r="BB711" s="50"/>
      <c r="BC711" s="50"/>
      <c r="BD711" s="50"/>
      <c r="BE711" s="50"/>
      <c r="BF711" s="50"/>
      <c r="BG711" s="50"/>
      <c r="BH711" s="50"/>
      <c r="BI711" s="50"/>
      <c r="BJ711" s="50"/>
      <c r="BK711" s="50"/>
      <c r="BL711" s="50"/>
      <c r="BM711" s="50"/>
      <c r="BN711" s="50"/>
      <c r="BO711" s="50"/>
      <c r="BP711" s="50"/>
      <c r="BQ711" s="50"/>
      <c r="BR711" s="50"/>
      <c r="BS711" s="50"/>
      <c r="BT711" s="50"/>
      <c r="BU711" s="50"/>
      <c r="BV711" s="50"/>
      <c r="BW711" s="50"/>
      <c r="BX711" s="50"/>
      <c r="BY711" s="50"/>
      <c r="BZ711" s="50"/>
      <c r="CA711" s="50"/>
      <c r="CB711" s="50"/>
      <c r="CC711" s="50"/>
      <c r="CD711" s="50"/>
      <c r="CE711" s="50"/>
      <c r="CF711" s="50"/>
      <c r="CG711" s="50"/>
      <c r="CH711" s="50"/>
      <c r="CI711" s="50"/>
      <c r="CJ711" s="50"/>
      <c r="CK711" s="50"/>
      <c r="CL711" s="50"/>
      <c r="CM711" s="50"/>
      <c r="CN711" s="50"/>
      <c r="CO711" s="50"/>
      <c r="CP711" s="50"/>
      <c r="CQ711" s="50"/>
      <c r="CR711" s="50"/>
      <c r="CS711" s="50"/>
      <c r="CT711" s="50"/>
      <c r="CU711" s="50"/>
      <c r="CV711" s="50"/>
      <c r="CW711" s="50"/>
      <c r="CX711" s="50"/>
      <c r="CY711" s="50"/>
      <c r="CZ711" s="50"/>
      <c r="DA711" s="50"/>
      <c r="DB711" s="50"/>
      <c r="DC711" s="50"/>
      <c r="DD711" s="50"/>
      <c r="DE711" s="50"/>
      <c r="DF711" s="50"/>
    </row>
    <row r="712" spans="2:110" x14ac:dyDescent="0.2">
      <c r="B712" s="177"/>
      <c r="C712" s="202"/>
      <c r="D712" s="200"/>
      <c r="E712" s="203"/>
      <c r="F712" s="203"/>
      <c r="G712" s="203"/>
      <c r="H712" s="203"/>
      <c r="I712" s="203"/>
      <c r="J712" s="203"/>
      <c r="K712" s="203"/>
      <c r="L712" s="203"/>
      <c r="M712" s="203"/>
      <c r="N712" s="203"/>
      <c r="O712" s="203"/>
      <c r="P712" s="203"/>
      <c r="Q712" s="204"/>
      <c r="R712" s="204"/>
      <c r="S712" s="234"/>
      <c r="T712" s="50"/>
      <c r="U712" s="50"/>
      <c r="V712" s="50"/>
      <c r="W712" s="50"/>
      <c r="X712" s="50"/>
      <c r="Y712" s="50"/>
      <c r="Z712" s="250"/>
      <c r="AA712" s="238"/>
      <c r="AB712" s="50"/>
      <c r="AC712" s="50"/>
      <c r="AD712" s="50"/>
      <c r="AE712" s="50"/>
      <c r="AF712" s="50"/>
      <c r="AG712" s="50"/>
      <c r="AH712" s="50"/>
      <c r="AI712" s="50"/>
      <c r="AJ712" s="50"/>
      <c r="AK712" s="50"/>
      <c r="AL712" s="50"/>
      <c r="AM712" s="50"/>
      <c r="AN712" s="50"/>
      <c r="AO712" s="50"/>
      <c r="AP712" s="50"/>
      <c r="AQ712" s="50"/>
      <c r="AR712" s="50"/>
      <c r="AS712" s="50"/>
      <c r="AT712" s="50"/>
      <c r="AU712" s="50"/>
      <c r="AV712" s="50"/>
      <c r="AW712" s="50"/>
      <c r="AX712" s="50"/>
      <c r="AY712" s="50"/>
      <c r="AZ712" s="50"/>
      <c r="BA712" s="50"/>
      <c r="BB712" s="50"/>
      <c r="BC712" s="50"/>
      <c r="BD712" s="50"/>
      <c r="BE712" s="50"/>
      <c r="BF712" s="50"/>
      <c r="BG712" s="50"/>
      <c r="BH712" s="50"/>
      <c r="BI712" s="50"/>
      <c r="BJ712" s="50"/>
      <c r="BK712" s="50"/>
      <c r="BL712" s="50"/>
      <c r="BM712" s="50"/>
      <c r="BN712" s="50"/>
      <c r="BO712" s="50"/>
      <c r="BP712" s="50"/>
      <c r="BQ712" s="50"/>
      <c r="BR712" s="50"/>
      <c r="BS712" s="50"/>
      <c r="BT712" s="50"/>
      <c r="BU712" s="50"/>
      <c r="BV712" s="50"/>
      <c r="BW712" s="50"/>
      <c r="BX712" s="50"/>
      <c r="BY712" s="50"/>
      <c r="BZ712" s="50"/>
      <c r="CA712" s="50"/>
      <c r="CB712" s="50"/>
      <c r="CC712" s="50"/>
      <c r="CD712" s="50"/>
      <c r="CE712" s="50"/>
      <c r="CF712" s="50"/>
      <c r="CG712" s="50"/>
      <c r="CH712" s="50"/>
      <c r="CI712" s="50"/>
      <c r="CJ712" s="50"/>
      <c r="CK712" s="50"/>
      <c r="CL712" s="50"/>
      <c r="CM712" s="50"/>
      <c r="CN712" s="50"/>
      <c r="CO712" s="50"/>
      <c r="CP712" s="50"/>
      <c r="CQ712" s="50"/>
      <c r="CR712" s="50"/>
      <c r="CS712" s="50"/>
      <c r="CT712" s="50"/>
      <c r="CU712" s="50"/>
      <c r="CV712" s="50"/>
      <c r="CW712" s="50"/>
      <c r="CX712" s="50"/>
      <c r="CY712" s="50"/>
      <c r="CZ712" s="50"/>
      <c r="DA712" s="50"/>
      <c r="DB712" s="50"/>
      <c r="DC712" s="50"/>
      <c r="DD712" s="50"/>
      <c r="DE712" s="50"/>
      <c r="DF712" s="50"/>
    </row>
    <row r="713" spans="2:110" x14ac:dyDescent="0.2">
      <c r="B713" s="177"/>
      <c r="C713" s="202"/>
      <c r="D713" s="200"/>
      <c r="E713" s="203"/>
      <c r="F713" s="203"/>
      <c r="G713" s="203"/>
      <c r="H713" s="203"/>
      <c r="I713" s="203"/>
      <c r="J713" s="203"/>
      <c r="K713" s="203"/>
      <c r="L713" s="203"/>
      <c r="M713" s="203"/>
      <c r="N713" s="203"/>
      <c r="O713" s="203"/>
      <c r="P713" s="203"/>
      <c r="Q713" s="204"/>
      <c r="R713" s="204"/>
      <c r="S713" s="234"/>
      <c r="T713" s="50"/>
      <c r="U713" s="50"/>
      <c r="V713" s="50"/>
      <c r="W713" s="50"/>
      <c r="X713" s="50"/>
      <c r="Y713" s="50"/>
      <c r="Z713" s="250"/>
      <c r="AA713" s="238"/>
      <c r="AB713" s="50"/>
      <c r="AC713" s="50"/>
      <c r="AD713" s="50"/>
      <c r="AE713" s="50"/>
      <c r="AF713" s="50"/>
      <c r="AG713" s="50"/>
      <c r="AH713" s="50"/>
      <c r="AI713" s="50"/>
      <c r="AJ713" s="50"/>
      <c r="AK713" s="50"/>
      <c r="AL713" s="50"/>
      <c r="AM713" s="50"/>
      <c r="AN713" s="50"/>
      <c r="AO713" s="50"/>
      <c r="AP713" s="50"/>
      <c r="AQ713" s="50"/>
      <c r="AR713" s="50"/>
      <c r="AS713" s="50"/>
      <c r="AT713" s="50"/>
      <c r="AU713" s="50"/>
      <c r="AV713" s="50"/>
      <c r="AW713" s="50"/>
      <c r="AX713" s="50"/>
      <c r="AY713" s="50"/>
      <c r="AZ713" s="50"/>
      <c r="BA713" s="50"/>
      <c r="BB713" s="50"/>
      <c r="BC713" s="50"/>
      <c r="BD713" s="50"/>
      <c r="BE713" s="50"/>
      <c r="BF713" s="50"/>
      <c r="BG713" s="50"/>
      <c r="BH713" s="50"/>
      <c r="BI713" s="50"/>
      <c r="BJ713" s="50"/>
      <c r="BK713" s="50"/>
      <c r="BL713" s="50"/>
      <c r="BM713" s="50"/>
      <c r="BN713" s="50"/>
      <c r="BO713" s="50"/>
      <c r="BP713" s="50"/>
      <c r="BQ713" s="50"/>
      <c r="BR713" s="50"/>
      <c r="BS713" s="50"/>
      <c r="BT713" s="50"/>
      <c r="BU713" s="50"/>
      <c r="BV713" s="50"/>
      <c r="BW713" s="50"/>
      <c r="BX713" s="50"/>
      <c r="BY713" s="50"/>
      <c r="BZ713" s="50"/>
      <c r="CA713" s="50"/>
      <c r="CB713" s="50"/>
      <c r="CC713" s="50"/>
      <c r="CD713" s="50"/>
      <c r="CE713" s="50"/>
      <c r="CF713" s="50"/>
      <c r="CG713" s="50"/>
      <c r="CH713" s="50"/>
      <c r="CI713" s="50"/>
      <c r="CJ713" s="50"/>
      <c r="CK713" s="50"/>
      <c r="CL713" s="50"/>
      <c r="CM713" s="50"/>
      <c r="CN713" s="50"/>
      <c r="CO713" s="50"/>
      <c r="CP713" s="50"/>
      <c r="CQ713" s="50"/>
      <c r="CR713" s="50"/>
      <c r="CS713" s="50"/>
      <c r="CT713" s="50"/>
      <c r="CU713" s="50"/>
      <c r="CV713" s="50"/>
      <c r="CW713" s="50"/>
      <c r="CX713" s="50"/>
      <c r="CY713" s="50"/>
      <c r="CZ713" s="50"/>
      <c r="DA713" s="50"/>
      <c r="DB713" s="50"/>
      <c r="DC713" s="50"/>
      <c r="DD713" s="50"/>
      <c r="DE713" s="50"/>
      <c r="DF713" s="50"/>
    </row>
    <row r="714" spans="2:110" x14ac:dyDescent="0.2">
      <c r="B714" s="177"/>
      <c r="C714" s="202"/>
      <c r="D714" s="200"/>
      <c r="E714" s="203"/>
      <c r="F714" s="203"/>
      <c r="G714" s="203"/>
      <c r="H714" s="203"/>
      <c r="I714" s="203"/>
      <c r="J714" s="203"/>
      <c r="K714" s="203"/>
      <c r="L714" s="203"/>
      <c r="M714" s="203"/>
      <c r="N714" s="203"/>
      <c r="O714" s="203"/>
      <c r="P714" s="203"/>
      <c r="Q714" s="204"/>
      <c r="R714" s="204"/>
      <c r="S714" s="234"/>
      <c r="T714" s="50"/>
      <c r="U714" s="50"/>
      <c r="V714" s="50"/>
      <c r="W714" s="50"/>
      <c r="X714" s="50"/>
      <c r="Y714" s="50"/>
      <c r="Z714" s="250"/>
      <c r="AA714" s="238"/>
      <c r="AB714" s="50"/>
      <c r="AC714" s="50"/>
      <c r="AD714" s="50"/>
      <c r="AE714" s="50"/>
      <c r="AF714" s="50"/>
      <c r="AG714" s="50"/>
      <c r="AH714" s="50"/>
      <c r="AI714" s="50"/>
      <c r="AJ714" s="50"/>
      <c r="AK714" s="50"/>
      <c r="AL714" s="50"/>
      <c r="AM714" s="50"/>
      <c r="AN714" s="50"/>
      <c r="AO714" s="50"/>
      <c r="AP714" s="50"/>
      <c r="AQ714" s="50"/>
      <c r="AR714" s="50"/>
      <c r="AS714" s="50"/>
      <c r="AT714" s="50"/>
      <c r="AU714" s="50"/>
      <c r="AV714" s="50"/>
      <c r="AW714" s="50"/>
      <c r="AX714" s="50"/>
      <c r="AY714" s="50"/>
      <c r="AZ714" s="50"/>
      <c r="BA714" s="50"/>
      <c r="BB714" s="50"/>
      <c r="BC714" s="50"/>
      <c r="BD714" s="50"/>
      <c r="BE714" s="50"/>
      <c r="BF714" s="50"/>
      <c r="BG714" s="50"/>
      <c r="BH714" s="50"/>
      <c r="BI714" s="50"/>
      <c r="BJ714" s="50"/>
      <c r="BK714" s="50"/>
      <c r="BL714" s="50"/>
      <c r="BM714" s="50"/>
      <c r="BN714" s="50"/>
      <c r="BO714" s="50"/>
      <c r="BP714" s="50"/>
      <c r="BQ714" s="50"/>
      <c r="BR714" s="50"/>
      <c r="BS714" s="50"/>
      <c r="BT714" s="50"/>
      <c r="BU714" s="50"/>
      <c r="BV714" s="50"/>
      <c r="BW714" s="50"/>
      <c r="BX714" s="50"/>
      <c r="BY714" s="50"/>
      <c r="BZ714" s="50"/>
      <c r="CA714" s="50"/>
      <c r="CB714" s="50"/>
      <c r="CC714" s="50"/>
      <c r="CD714" s="50"/>
      <c r="CE714" s="50"/>
      <c r="CF714" s="50"/>
      <c r="CG714" s="50"/>
      <c r="CH714" s="50"/>
      <c r="CI714" s="50"/>
      <c r="CJ714" s="50"/>
      <c r="CK714" s="50"/>
      <c r="CL714" s="50"/>
      <c r="CM714" s="50"/>
      <c r="CN714" s="50"/>
      <c r="CO714" s="50"/>
      <c r="CP714" s="50"/>
      <c r="CQ714" s="50"/>
      <c r="CR714" s="50"/>
      <c r="CS714" s="50"/>
      <c r="CT714" s="50"/>
      <c r="CU714" s="50"/>
      <c r="CV714" s="50"/>
      <c r="CW714" s="50"/>
      <c r="CX714" s="50"/>
      <c r="CY714" s="50"/>
      <c r="CZ714" s="50"/>
      <c r="DA714" s="50"/>
      <c r="DB714" s="50"/>
      <c r="DC714" s="50"/>
      <c r="DD714" s="50"/>
      <c r="DE714" s="50"/>
      <c r="DF714" s="50"/>
    </row>
    <row r="715" spans="2:110" x14ac:dyDescent="0.2">
      <c r="B715" s="177"/>
      <c r="C715" s="202"/>
      <c r="D715" s="200"/>
      <c r="E715" s="203"/>
      <c r="F715" s="203"/>
      <c r="G715" s="203"/>
      <c r="H715" s="203"/>
      <c r="I715" s="203"/>
      <c r="J715" s="203"/>
      <c r="K715" s="203"/>
      <c r="L715" s="203"/>
      <c r="M715" s="203"/>
      <c r="N715" s="203"/>
      <c r="O715" s="203"/>
      <c r="P715" s="203"/>
      <c r="Q715" s="204"/>
      <c r="R715" s="204"/>
      <c r="S715" s="234"/>
      <c r="T715" s="50"/>
      <c r="U715" s="50"/>
      <c r="V715" s="50"/>
      <c r="W715" s="50"/>
      <c r="X715" s="50"/>
      <c r="Y715" s="50"/>
      <c r="Z715" s="250"/>
      <c r="AA715" s="238"/>
      <c r="AB715" s="50"/>
      <c r="AC715" s="50"/>
      <c r="AD715" s="50"/>
      <c r="AE715" s="50"/>
      <c r="AF715" s="50"/>
      <c r="AG715" s="50"/>
      <c r="AH715" s="50"/>
      <c r="AI715" s="50"/>
      <c r="AJ715" s="50"/>
      <c r="AK715" s="50"/>
      <c r="AL715" s="50"/>
      <c r="AM715" s="50"/>
      <c r="AN715" s="50"/>
      <c r="AO715" s="50"/>
      <c r="AP715" s="50"/>
      <c r="AQ715" s="50"/>
      <c r="AR715" s="50"/>
      <c r="AS715" s="50"/>
      <c r="AT715" s="50"/>
      <c r="AU715" s="50"/>
      <c r="AV715" s="50"/>
      <c r="AW715" s="50"/>
      <c r="AX715" s="50"/>
      <c r="AY715" s="50"/>
      <c r="AZ715" s="50"/>
      <c r="BA715" s="50"/>
      <c r="BB715" s="50"/>
      <c r="BC715" s="50"/>
      <c r="BD715" s="50"/>
      <c r="BE715" s="50"/>
      <c r="BF715" s="50"/>
      <c r="BG715" s="50"/>
      <c r="BH715" s="50"/>
      <c r="BI715" s="50"/>
      <c r="BJ715" s="50"/>
      <c r="BK715" s="50"/>
      <c r="BL715" s="50"/>
      <c r="BM715" s="50"/>
      <c r="BN715" s="50"/>
      <c r="BO715" s="50"/>
      <c r="BP715" s="50"/>
      <c r="BQ715" s="50"/>
      <c r="BR715" s="50"/>
      <c r="BS715" s="50"/>
      <c r="BT715" s="50"/>
      <c r="BU715" s="50"/>
      <c r="BV715" s="50"/>
      <c r="BW715" s="50"/>
      <c r="BX715" s="50"/>
      <c r="BY715" s="50"/>
      <c r="BZ715" s="50"/>
      <c r="CA715" s="50"/>
      <c r="CB715" s="50"/>
      <c r="CC715" s="50"/>
      <c r="CD715" s="50"/>
      <c r="CE715" s="50"/>
      <c r="CF715" s="50"/>
      <c r="CG715" s="50"/>
      <c r="CH715" s="50"/>
      <c r="CI715" s="50"/>
      <c r="CJ715" s="50"/>
      <c r="CK715" s="50"/>
      <c r="CL715" s="50"/>
      <c r="CM715" s="50"/>
      <c r="CN715" s="50"/>
      <c r="CO715" s="50"/>
      <c r="CP715" s="50"/>
      <c r="CQ715" s="50"/>
      <c r="CR715" s="50"/>
      <c r="CS715" s="50"/>
      <c r="CT715" s="50"/>
      <c r="CU715" s="50"/>
      <c r="CV715" s="50"/>
      <c r="CW715" s="50"/>
      <c r="CX715" s="50"/>
      <c r="CY715" s="50"/>
      <c r="CZ715" s="50"/>
      <c r="DA715" s="50"/>
      <c r="DB715" s="50"/>
      <c r="DC715" s="50"/>
      <c r="DD715" s="50"/>
      <c r="DE715" s="50"/>
      <c r="DF715" s="50"/>
    </row>
    <row r="716" spans="2:110" x14ac:dyDescent="0.2">
      <c r="B716" s="177"/>
      <c r="C716" s="202"/>
      <c r="D716" s="200"/>
      <c r="E716" s="203"/>
      <c r="F716" s="203"/>
      <c r="G716" s="203"/>
      <c r="H716" s="203"/>
      <c r="I716" s="203"/>
      <c r="J716" s="203"/>
      <c r="K716" s="203"/>
      <c r="L716" s="203"/>
      <c r="M716" s="203"/>
      <c r="N716" s="203"/>
      <c r="O716" s="203"/>
      <c r="P716" s="203"/>
      <c r="Q716" s="204"/>
      <c r="R716" s="204"/>
      <c r="S716" s="234"/>
      <c r="T716" s="50"/>
      <c r="U716" s="50"/>
      <c r="V716" s="50"/>
      <c r="W716" s="50"/>
      <c r="X716" s="50"/>
      <c r="Y716" s="50"/>
      <c r="Z716" s="250"/>
      <c r="AA716" s="238"/>
      <c r="AB716" s="50"/>
      <c r="AC716" s="50"/>
      <c r="AD716" s="50"/>
      <c r="AE716" s="50"/>
      <c r="AF716" s="50"/>
      <c r="AG716" s="50"/>
      <c r="AH716" s="50"/>
      <c r="AI716" s="50"/>
      <c r="AJ716" s="50"/>
      <c r="AK716" s="50"/>
      <c r="AL716" s="50"/>
      <c r="AM716" s="50"/>
      <c r="AN716" s="50"/>
      <c r="AO716" s="50"/>
      <c r="AP716" s="50"/>
      <c r="AQ716" s="50"/>
      <c r="AR716" s="50"/>
      <c r="AS716" s="50"/>
      <c r="AT716" s="50"/>
      <c r="AU716" s="50"/>
      <c r="AV716" s="50"/>
      <c r="AW716" s="50"/>
      <c r="AX716" s="50"/>
      <c r="AY716" s="50"/>
      <c r="AZ716" s="50"/>
      <c r="BA716" s="50"/>
      <c r="BB716" s="50"/>
      <c r="BC716" s="50"/>
      <c r="BD716" s="50"/>
      <c r="BE716" s="50"/>
      <c r="BF716" s="50"/>
      <c r="BG716" s="50"/>
      <c r="BH716" s="50"/>
      <c r="BI716" s="50"/>
      <c r="BJ716" s="50"/>
      <c r="BK716" s="50"/>
      <c r="BL716" s="50"/>
      <c r="BM716" s="50"/>
      <c r="BN716" s="50"/>
      <c r="BO716" s="50"/>
      <c r="BP716" s="50"/>
      <c r="BQ716" s="50"/>
      <c r="BR716" s="50"/>
      <c r="BS716" s="50"/>
      <c r="BT716" s="50"/>
      <c r="BU716" s="50"/>
      <c r="BV716" s="50"/>
      <c r="BW716" s="50"/>
      <c r="BX716" s="50"/>
      <c r="BY716" s="50"/>
      <c r="BZ716" s="50"/>
      <c r="CA716" s="50"/>
      <c r="CB716" s="50"/>
      <c r="CC716" s="50"/>
      <c r="CD716" s="50"/>
      <c r="CE716" s="50"/>
      <c r="CF716" s="50"/>
      <c r="CG716" s="50"/>
      <c r="CH716" s="50"/>
      <c r="CI716" s="50"/>
      <c r="CJ716" s="50"/>
      <c r="CK716" s="50"/>
      <c r="CL716" s="50"/>
      <c r="CM716" s="50"/>
      <c r="CN716" s="50"/>
      <c r="CO716" s="50"/>
      <c r="CP716" s="50"/>
      <c r="CQ716" s="50"/>
      <c r="CR716" s="50"/>
      <c r="CS716" s="50"/>
      <c r="CT716" s="50"/>
      <c r="CU716" s="50"/>
      <c r="CV716" s="50"/>
      <c r="CW716" s="50"/>
      <c r="CX716" s="50"/>
      <c r="CY716" s="50"/>
      <c r="CZ716" s="50"/>
      <c r="DA716" s="50"/>
      <c r="DB716" s="50"/>
      <c r="DC716" s="50"/>
      <c r="DD716" s="50"/>
      <c r="DE716" s="50"/>
      <c r="DF716" s="50"/>
    </row>
    <row r="717" spans="2:110" x14ac:dyDescent="0.2">
      <c r="B717" s="177"/>
      <c r="C717" s="202"/>
      <c r="D717" s="200"/>
      <c r="E717" s="203"/>
      <c r="F717" s="203"/>
      <c r="G717" s="203"/>
      <c r="H717" s="203"/>
      <c r="I717" s="203"/>
      <c r="J717" s="203"/>
      <c r="K717" s="203"/>
      <c r="L717" s="203"/>
      <c r="M717" s="203"/>
      <c r="N717" s="203"/>
      <c r="O717" s="203"/>
      <c r="P717" s="203"/>
      <c r="Q717" s="204"/>
      <c r="R717" s="204"/>
      <c r="S717" s="234"/>
      <c r="T717" s="50"/>
      <c r="U717" s="50"/>
      <c r="V717" s="50"/>
      <c r="W717" s="50"/>
      <c r="X717" s="50"/>
      <c r="Y717" s="50"/>
      <c r="Z717" s="250"/>
      <c r="AA717" s="238"/>
      <c r="AB717" s="50"/>
      <c r="AC717" s="50"/>
      <c r="AD717" s="50"/>
      <c r="AE717" s="50"/>
      <c r="AF717" s="50"/>
      <c r="AG717" s="50"/>
      <c r="AH717" s="50"/>
      <c r="AI717" s="50"/>
      <c r="AJ717" s="50"/>
      <c r="AK717" s="50"/>
      <c r="AL717" s="50"/>
      <c r="AM717" s="50"/>
      <c r="AN717" s="50"/>
      <c r="AO717" s="50"/>
      <c r="AP717" s="50"/>
      <c r="AQ717" s="50"/>
      <c r="AR717" s="50"/>
      <c r="AS717" s="50"/>
      <c r="AT717" s="50"/>
      <c r="AU717" s="50"/>
      <c r="AV717" s="50"/>
      <c r="AW717" s="50"/>
      <c r="AX717" s="50"/>
      <c r="AY717" s="50"/>
      <c r="AZ717" s="50"/>
      <c r="BA717" s="50"/>
      <c r="BB717" s="50"/>
      <c r="BC717" s="50"/>
      <c r="BD717" s="50"/>
      <c r="BE717" s="50"/>
      <c r="BF717" s="50"/>
      <c r="BG717" s="50"/>
      <c r="BH717" s="50"/>
      <c r="BI717" s="50"/>
      <c r="BJ717" s="50"/>
      <c r="BK717" s="50"/>
      <c r="BL717" s="50"/>
      <c r="BM717" s="50"/>
      <c r="BN717" s="50"/>
      <c r="BO717" s="50"/>
      <c r="BP717" s="50"/>
      <c r="BQ717" s="50"/>
      <c r="BR717" s="50"/>
      <c r="BS717" s="50"/>
      <c r="BT717" s="50"/>
      <c r="BU717" s="50"/>
      <c r="BV717" s="50"/>
      <c r="BW717" s="50"/>
      <c r="BX717" s="50"/>
      <c r="BY717" s="50"/>
      <c r="BZ717" s="50"/>
      <c r="CA717" s="50"/>
      <c r="CB717" s="50"/>
      <c r="CC717" s="50"/>
      <c r="CD717" s="50"/>
      <c r="CE717" s="50"/>
      <c r="CF717" s="50"/>
      <c r="CG717" s="50"/>
      <c r="CH717" s="50"/>
      <c r="CI717" s="50"/>
      <c r="CJ717" s="50"/>
      <c r="CK717" s="50"/>
      <c r="CL717" s="50"/>
      <c r="CM717" s="50"/>
      <c r="CN717" s="50"/>
      <c r="CO717" s="50"/>
      <c r="CP717" s="50"/>
      <c r="CQ717" s="50"/>
      <c r="CR717" s="50"/>
      <c r="CS717" s="50"/>
      <c r="CT717" s="50"/>
      <c r="CU717" s="50"/>
      <c r="CV717" s="50"/>
      <c r="CW717" s="50"/>
      <c r="CX717" s="50"/>
      <c r="CY717" s="50"/>
      <c r="CZ717" s="50"/>
      <c r="DA717" s="50"/>
      <c r="DB717" s="50"/>
      <c r="DC717" s="50"/>
      <c r="DD717" s="50"/>
      <c r="DE717" s="50"/>
      <c r="DF717" s="50"/>
    </row>
    <row r="718" spans="2:110" x14ac:dyDescent="0.2">
      <c r="B718" s="177"/>
      <c r="C718" s="202"/>
      <c r="D718" s="200"/>
      <c r="E718" s="203"/>
      <c r="F718" s="203"/>
      <c r="G718" s="203"/>
      <c r="H718" s="203"/>
      <c r="I718" s="203"/>
      <c r="J718" s="203"/>
      <c r="K718" s="203"/>
      <c r="L718" s="203"/>
      <c r="M718" s="203"/>
      <c r="N718" s="203"/>
      <c r="O718" s="203"/>
      <c r="P718" s="203"/>
      <c r="Q718" s="204"/>
      <c r="R718" s="204"/>
      <c r="S718" s="234"/>
      <c r="T718" s="50"/>
      <c r="U718" s="50"/>
      <c r="V718" s="50"/>
      <c r="W718" s="50"/>
      <c r="X718" s="50"/>
      <c r="Y718" s="50"/>
      <c r="Z718" s="250"/>
      <c r="AA718" s="238"/>
      <c r="AB718" s="50"/>
      <c r="AC718" s="50"/>
      <c r="AD718" s="50"/>
      <c r="AE718" s="50"/>
      <c r="AF718" s="50"/>
      <c r="AG718" s="50"/>
      <c r="AH718" s="50"/>
      <c r="AI718" s="50"/>
      <c r="AJ718" s="50"/>
      <c r="AK718" s="50"/>
      <c r="AL718" s="50"/>
      <c r="AM718" s="50"/>
      <c r="AN718" s="50"/>
      <c r="AO718" s="50"/>
      <c r="AP718" s="50"/>
      <c r="AQ718" s="50"/>
      <c r="AR718" s="50"/>
      <c r="AS718" s="50"/>
      <c r="AT718" s="50"/>
      <c r="AU718" s="50"/>
      <c r="AV718" s="50"/>
      <c r="AW718" s="50"/>
      <c r="AX718" s="50"/>
      <c r="AY718" s="50"/>
      <c r="AZ718" s="50"/>
      <c r="BA718" s="50"/>
      <c r="BB718" s="50"/>
      <c r="BC718" s="50"/>
      <c r="BD718" s="50"/>
      <c r="BE718" s="50"/>
      <c r="BF718" s="50"/>
      <c r="BG718" s="50"/>
      <c r="BH718" s="50"/>
      <c r="BI718" s="50"/>
      <c r="BJ718" s="50"/>
      <c r="BK718" s="50"/>
      <c r="BL718" s="50"/>
      <c r="BM718" s="50"/>
      <c r="BN718" s="50"/>
      <c r="BO718" s="50"/>
      <c r="BP718" s="50"/>
      <c r="BQ718" s="50"/>
      <c r="BR718" s="50"/>
      <c r="BS718" s="50"/>
      <c r="BT718" s="50"/>
      <c r="BU718" s="50"/>
      <c r="BV718" s="50"/>
      <c r="BW718" s="50"/>
      <c r="BX718" s="50"/>
      <c r="BY718" s="50"/>
      <c r="BZ718" s="50"/>
      <c r="CA718" s="50"/>
      <c r="CB718" s="50"/>
      <c r="CC718" s="50"/>
      <c r="CD718" s="50"/>
      <c r="CE718" s="50"/>
      <c r="CF718" s="50"/>
      <c r="CG718" s="50"/>
      <c r="CH718" s="50"/>
      <c r="CI718" s="50"/>
      <c r="CJ718" s="50"/>
      <c r="CK718" s="50"/>
      <c r="CL718" s="50"/>
      <c r="CM718" s="50"/>
      <c r="CN718" s="50"/>
      <c r="CO718" s="50"/>
      <c r="CP718" s="50"/>
      <c r="CQ718" s="50"/>
      <c r="CR718" s="50"/>
      <c r="CS718" s="50"/>
      <c r="CT718" s="50"/>
      <c r="CU718" s="50"/>
      <c r="CV718" s="50"/>
      <c r="CW718" s="50"/>
      <c r="CX718" s="50"/>
      <c r="CY718" s="50"/>
      <c r="CZ718" s="50"/>
      <c r="DA718" s="50"/>
      <c r="DB718" s="50"/>
      <c r="DC718" s="50"/>
      <c r="DD718" s="50"/>
      <c r="DE718" s="50"/>
      <c r="DF718" s="50"/>
    </row>
    <row r="719" spans="2:110" x14ac:dyDescent="0.2">
      <c r="B719" s="177"/>
      <c r="C719" s="202"/>
      <c r="D719" s="200"/>
      <c r="E719" s="203"/>
      <c r="F719" s="203"/>
      <c r="G719" s="203"/>
      <c r="H719" s="203"/>
      <c r="I719" s="203"/>
      <c r="J719" s="203"/>
      <c r="K719" s="203"/>
      <c r="L719" s="203"/>
      <c r="M719" s="203"/>
      <c r="N719" s="203"/>
      <c r="O719" s="203"/>
      <c r="P719" s="203"/>
      <c r="Q719" s="204"/>
      <c r="R719" s="204"/>
      <c r="S719" s="234"/>
      <c r="T719" s="50"/>
      <c r="U719" s="50"/>
      <c r="V719" s="50"/>
      <c r="W719" s="50"/>
      <c r="X719" s="50"/>
      <c r="Y719" s="50"/>
      <c r="Z719" s="250"/>
      <c r="AA719" s="238"/>
      <c r="AB719" s="50"/>
      <c r="AC719" s="50"/>
      <c r="AD719" s="50"/>
      <c r="AE719" s="50"/>
      <c r="AF719" s="50"/>
      <c r="AG719" s="50"/>
      <c r="AH719" s="50"/>
      <c r="AI719" s="50"/>
      <c r="AJ719" s="50"/>
      <c r="AK719" s="50"/>
      <c r="AL719" s="50"/>
      <c r="AM719" s="50"/>
      <c r="AN719" s="50"/>
      <c r="AO719" s="50"/>
      <c r="AP719" s="50"/>
      <c r="AQ719" s="50"/>
      <c r="AR719" s="50"/>
      <c r="AS719" s="50"/>
      <c r="AT719" s="50"/>
      <c r="AU719" s="50"/>
      <c r="AV719" s="50"/>
      <c r="AW719" s="50"/>
      <c r="AX719" s="50"/>
      <c r="AY719" s="50"/>
      <c r="AZ719" s="50"/>
      <c r="BA719" s="50"/>
      <c r="BB719" s="50"/>
      <c r="BC719" s="50"/>
      <c r="BD719" s="50"/>
      <c r="BE719" s="50"/>
      <c r="BF719" s="50"/>
      <c r="BG719" s="50"/>
      <c r="BH719" s="50"/>
      <c r="BI719" s="50"/>
      <c r="BJ719" s="50"/>
      <c r="BK719" s="50"/>
      <c r="BL719" s="50"/>
      <c r="BM719" s="50"/>
      <c r="BN719" s="50"/>
      <c r="BO719" s="50"/>
      <c r="BP719" s="50"/>
      <c r="BQ719" s="50"/>
      <c r="BR719" s="50"/>
      <c r="BS719" s="50"/>
      <c r="BT719" s="50"/>
      <c r="BU719" s="50"/>
      <c r="BV719" s="50"/>
      <c r="BW719" s="50"/>
      <c r="BX719" s="50"/>
      <c r="BY719" s="50"/>
      <c r="BZ719" s="50"/>
      <c r="CA719" s="50"/>
      <c r="CB719" s="50"/>
      <c r="CC719" s="50"/>
      <c r="CD719" s="50"/>
      <c r="CE719" s="50"/>
      <c r="CF719" s="50"/>
      <c r="CG719" s="50"/>
      <c r="CH719" s="50"/>
      <c r="CI719" s="50"/>
      <c r="CJ719" s="50"/>
      <c r="CK719" s="50"/>
      <c r="CL719" s="50"/>
      <c r="CM719" s="50"/>
      <c r="CN719" s="50"/>
      <c r="CO719" s="50"/>
      <c r="CP719" s="50"/>
      <c r="CQ719" s="50"/>
      <c r="CR719" s="50"/>
      <c r="CS719" s="50"/>
      <c r="CT719" s="50"/>
      <c r="CU719" s="50"/>
      <c r="CV719" s="50"/>
      <c r="CW719" s="50"/>
      <c r="CX719" s="50"/>
      <c r="CY719" s="50"/>
      <c r="CZ719" s="50"/>
      <c r="DA719" s="50"/>
      <c r="DB719" s="50"/>
      <c r="DC719" s="50"/>
      <c r="DD719" s="50"/>
      <c r="DE719" s="50"/>
      <c r="DF719" s="50"/>
    </row>
    <row r="720" spans="2:110" x14ac:dyDescent="0.2">
      <c r="B720" s="177"/>
      <c r="C720" s="202"/>
      <c r="D720" s="200"/>
      <c r="E720" s="203"/>
      <c r="F720" s="203"/>
      <c r="G720" s="203"/>
      <c r="H720" s="203"/>
      <c r="I720" s="203"/>
      <c r="J720" s="203"/>
      <c r="K720" s="203"/>
      <c r="L720" s="203"/>
      <c r="M720" s="203"/>
      <c r="N720" s="203"/>
      <c r="O720" s="203"/>
      <c r="P720" s="203"/>
      <c r="Q720" s="204"/>
      <c r="R720" s="204"/>
      <c r="S720" s="234"/>
      <c r="T720" s="50"/>
      <c r="U720" s="50"/>
      <c r="V720" s="50"/>
      <c r="W720" s="50"/>
      <c r="X720" s="50"/>
      <c r="Y720" s="50"/>
      <c r="Z720" s="250"/>
      <c r="AA720" s="238"/>
      <c r="AB720" s="50"/>
      <c r="AC720" s="50"/>
      <c r="AD720" s="50"/>
      <c r="AE720" s="50"/>
      <c r="AF720" s="50"/>
      <c r="AG720" s="50"/>
      <c r="AH720" s="50"/>
      <c r="AI720" s="50"/>
      <c r="AJ720" s="50"/>
      <c r="AK720" s="50"/>
      <c r="AL720" s="50"/>
      <c r="AM720" s="50"/>
      <c r="AN720" s="50"/>
      <c r="AO720" s="50"/>
      <c r="AP720" s="50"/>
      <c r="AQ720" s="50"/>
      <c r="AR720" s="50"/>
      <c r="AS720" s="50"/>
      <c r="AT720" s="50"/>
      <c r="AU720" s="50"/>
      <c r="AV720" s="50"/>
      <c r="AW720" s="50"/>
      <c r="AX720" s="50"/>
      <c r="AY720" s="50"/>
      <c r="AZ720" s="50"/>
      <c r="BA720" s="50"/>
      <c r="BB720" s="50"/>
      <c r="BC720" s="50"/>
      <c r="BD720" s="50"/>
      <c r="BE720" s="50"/>
      <c r="BF720" s="50"/>
      <c r="BG720" s="50"/>
      <c r="BH720" s="50"/>
      <c r="BI720" s="50"/>
      <c r="BJ720" s="50"/>
      <c r="BK720" s="50"/>
      <c r="BL720" s="50"/>
      <c r="BM720" s="50"/>
      <c r="BN720" s="50"/>
      <c r="BO720" s="50"/>
      <c r="BP720" s="50"/>
      <c r="BQ720" s="50"/>
      <c r="BR720" s="50"/>
      <c r="BS720" s="50"/>
      <c r="BT720" s="50"/>
      <c r="BU720" s="50"/>
      <c r="BV720" s="50"/>
      <c r="BW720" s="50"/>
      <c r="BX720" s="50"/>
      <c r="BY720" s="50"/>
      <c r="BZ720" s="50"/>
      <c r="CA720" s="50"/>
      <c r="CB720" s="50"/>
      <c r="CC720" s="50"/>
      <c r="CD720" s="50"/>
      <c r="CE720" s="50"/>
      <c r="CF720" s="50"/>
      <c r="CG720" s="50"/>
      <c r="CH720" s="50"/>
      <c r="CI720" s="50"/>
      <c r="CJ720" s="50"/>
      <c r="CK720" s="50"/>
      <c r="CL720" s="50"/>
      <c r="CM720" s="50"/>
      <c r="CN720" s="50"/>
      <c r="CO720" s="50"/>
      <c r="CP720" s="50"/>
      <c r="CQ720" s="50"/>
      <c r="CR720" s="50"/>
      <c r="CS720" s="50"/>
      <c r="CT720" s="50"/>
      <c r="CU720" s="50"/>
      <c r="CV720" s="50"/>
      <c r="CW720" s="50"/>
      <c r="CX720" s="50"/>
      <c r="CY720" s="50"/>
      <c r="CZ720" s="50"/>
      <c r="DA720" s="50"/>
      <c r="DB720" s="50"/>
      <c r="DC720" s="50"/>
      <c r="DD720" s="50"/>
      <c r="DE720" s="50"/>
      <c r="DF720" s="50"/>
    </row>
    <row r="721" spans="2:110" x14ac:dyDescent="0.2">
      <c r="B721" s="177"/>
      <c r="C721" s="202"/>
      <c r="D721" s="200"/>
      <c r="E721" s="203"/>
      <c r="F721" s="203"/>
      <c r="G721" s="203"/>
      <c r="H721" s="203"/>
      <c r="I721" s="203"/>
      <c r="J721" s="203"/>
      <c r="K721" s="203"/>
      <c r="L721" s="203"/>
      <c r="M721" s="203"/>
      <c r="N721" s="203"/>
      <c r="O721" s="203"/>
      <c r="P721" s="203"/>
      <c r="Q721" s="204"/>
      <c r="R721" s="204"/>
      <c r="S721" s="234"/>
      <c r="T721" s="50"/>
      <c r="U721" s="50"/>
      <c r="V721" s="50"/>
      <c r="W721" s="50"/>
      <c r="X721" s="50"/>
      <c r="Y721" s="50"/>
      <c r="Z721" s="250"/>
      <c r="AA721" s="238"/>
      <c r="AB721" s="50"/>
      <c r="AC721" s="50"/>
      <c r="AD721" s="50"/>
      <c r="AE721" s="50"/>
      <c r="AF721" s="50"/>
      <c r="AG721" s="50"/>
      <c r="AH721" s="50"/>
      <c r="AI721" s="50"/>
      <c r="AJ721" s="50"/>
      <c r="AK721" s="50"/>
      <c r="AL721" s="50"/>
      <c r="AM721" s="50"/>
      <c r="AN721" s="50"/>
      <c r="AO721" s="50"/>
      <c r="AP721" s="50"/>
      <c r="AQ721" s="50"/>
      <c r="AR721" s="50"/>
      <c r="AS721" s="50"/>
      <c r="AT721" s="50"/>
      <c r="AU721" s="50"/>
      <c r="AV721" s="50"/>
      <c r="AW721" s="50"/>
      <c r="AX721" s="50"/>
      <c r="AY721" s="50"/>
      <c r="AZ721" s="50"/>
      <c r="BA721" s="50"/>
      <c r="BB721" s="50"/>
      <c r="BC721" s="50"/>
      <c r="BD721" s="50"/>
      <c r="BE721" s="50"/>
      <c r="BF721" s="50"/>
      <c r="BG721" s="50"/>
      <c r="BH721" s="50"/>
      <c r="BI721" s="50"/>
      <c r="BJ721" s="50"/>
      <c r="BK721" s="50"/>
      <c r="BL721" s="50"/>
      <c r="BM721" s="50"/>
      <c r="BN721" s="50"/>
      <c r="BO721" s="50"/>
      <c r="BP721" s="50"/>
      <c r="BQ721" s="50"/>
      <c r="BR721" s="50"/>
      <c r="BS721" s="50"/>
      <c r="BT721" s="50"/>
      <c r="BU721" s="50"/>
      <c r="BV721" s="50"/>
      <c r="BW721" s="50"/>
      <c r="BX721" s="50"/>
      <c r="BY721" s="50"/>
      <c r="BZ721" s="50"/>
      <c r="CA721" s="50"/>
      <c r="CB721" s="50"/>
      <c r="CC721" s="50"/>
      <c r="CD721" s="50"/>
      <c r="CE721" s="50"/>
      <c r="CF721" s="50"/>
      <c r="CG721" s="50"/>
      <c r="CH721" s="50"/>
      <c r="CI721" s="50"/>
      <c r="CJ721" s="50"/>
      <c r="CK721" s="50"/>
      <c r="CL721" s="50"/>
      <c r="CM721" s="50"/>
      <c r="CN721" s="50"/>
      <c r="CO721" s="50"/>
      <c r="CP721" s="50"/>
      <c r="CQ721" s="50"/>
      <c r="CR721" s="50"/>
      <c r="CS721" s="50"/>
      <c r="CT721" s="50"/>
      <c r="CU721" s="50"/>
      <c r="CV721" s="50"/>
      <c r="CW721" s="50"/>
      <c r="CX721" s="50"/>
      <c r="CY721" s="50"/>
      <c r="CZ721" s="50"/>
      <c r="DA721" s="50"/>
      <c r="DB721" s="50"/>
      <c r="DC721" s="50"/>
      <c r="DD721" s="50"/>
      <c r="DE721" s="50"/>
      <c r="DF721" s="50"/>
    </row>
    <row r="722" spans="2:110" x14ac:dyDescent="0.2">
      <c r="B722" s="177"/>
      <c r="C722" s="202"/>
      <c r="D722" s="200"/>
      <c r="E722" s="203"/>
      <c r="F722" s="203"/>
      <c r="G722" s="203"/>
      <c r="H722" s="203"/>
      <c r="I722" s="203"/>
      <c r="J722" s="203"/>
      <c r="K722" s="203"/>
      <c r="L722" s="203"/>
      <c r="M722" s="203"/>
      <c r="N722" s="203"/>
      <c r="O722" s="203"/>
      <c r="P722" s="203"/>
      <c r="Q722" s="204"/>
      <c r="R722" s="204"/>
      <c r="S722" s="234"/>
      <c r="T722" s="50"/>
      <c r="U722" s="50"/>
      <c r="V722" s="50"/>
      <c r="W722" s="50"/>
      <c r="X722" s="50"/>
      <c r="Y722" s="50"/>
      <c r="Z722" s="250"/>
      <c r="AA722" s="238"/>
      <c r="AB722" s="50"/>
      <c r="AC722" s="50"/>
      <c r="AD722" s="50"/>
      <c r="AE722" s="50"/>
      <c r="AF722" s="50"/>
      <c r="AG722" s="50"/>
      <c r="AH722" s="50"/>
      <c r="AI722" s="50"/>
      <c r="AJ722" s="50"/>
      <c r="AK722" s="50"/>
      <c r="AL722" s="50"/>
      <c r="AM722" s="50"/>
      <c r="AN722" s="50"/>
      <c r="AO722" s="50"/>
      <c r="AP722" s="50"/>
      <c r="AQ722" s="50"/>
      <c r="AR722" s="50"/>
      <c r="AS722" s="50"/>
      <c r="AT722" s="50"/>
      <c r="AU722" s="50"/>
      <c r="AV722" s="50"/>
      <c r="AW722" s="50"/>
      <c r="AX722" s="50"/>
      <c r="AY722" s="50"/>
      <c r="AZ722" s="50"/>
      <c r="BA722" s="50"/>
      <c r="BB722" s="50"/>
      <c r="BC722" s="50"/>
      <c r="BD722" s="50"/>
      <c r="BE722" s="50"/>
      <c r="BF722" s="50"/>
      <c r="BG722" s="50"/>
      <c r="BH722" s="50"/>
      <c r="BI722" s="50"/>
      <c r="BJ722" s="50"/>
      <c r="BK722" s="50"/>
      <c r="BL722" s="50"/>
      <c r="BM722" s="50"/>
      <c r="BN722" s="50"/>
      <c r="BO722" s="50"/>
      <c r="BP722" s="50"/>
      <c r="BQ722" s="50"/>
      <c r="BR722" s="50"/>
      <c r="BS722" s="50"/>
      <c r="BT722" s="50"/>
      <c r="BU722" s="50"/>
      <c r="BV722" s="50"/>
      <c r="BW722" s="50"/>
      <c r="BX722" s="50"/>
      <c r="BY722" s="50"/>
      <c r="BZ722" s="50"/>
      <c r="CA722" s="50"/>
      <c r="CB722" s="50"/>
      <c r="CC722" s="50"/>
      <c r="CD722" s="50"/>
      <c r="CE722" s="50"/>
      <c r="CF722" s="50"/>
      <c r="CG722" s="50"/>
      <c r="CH722" s="50"/>
      <c r="CI722" s="50"/>
      <c r="CJ722" s="50"/>
      <c r="CK722" s="50"/>
      <c r="CL722" s="50"/>
      <c r="CM722" s="50"/>
      <c r="CN722" s="50"/>
      <c r="CO722" s="50"/>
      <c r="CP722" s="50"/>
      <c r="CQ722" s="50"/>
      <c r="CR722" s="50"/>
      <c r="CS722" s="50"/>
      <c r="CT722" s="50"/>
      <c r="CU722" s="50"/>
      <c r="CV722" s="50"/>
      <c r="CW722" s="50"/>
      <c r="CX722" s="50"/>
      <c r="CY722" s="50"/>
      <c r="CZ722" s="50"/>
      <c r="DA722" s="50"/>
      <c r="DB722" s="50"/>
      <c r="DC722" s="50"/>
      <c r="DD722" s="50"/>
      <c r="DE722" s="50"/>
      <c r="DF722" s="50"/>
    </row>
    <row r="723" spans="2:110" x14ac:dyDescent="0.2">
      <c r="B723" s="177"/>
      <c r="C723" s="202"/>
      <c r="D723" s="200"/>
      <c r="E723" s="203"/>
      <c r="F723" s="203"/>
      <c r="G723" s="203"/>
      <c r="H723" s="203"/>
      <c r="I723" s="203"/>
      <c r="J723" s="203"/>
      <c r="K723" s="203"/>
      <c r="L723" s="203"/>
      <c r="M723" s="203"/>
      <c r="N723" s="203"/>
      <c r="O723" s="203"/>
      <c r="P723" s="203"/>
      <c r="Q723" s="204"/>
      <c r="R723" s="204"/>
      <c r="S723" s="234"/>
      <c r="T723" s="50"/>
      <c r="U723" s="50"/>
      <c r="V723" s="50"/>
      <c r="W723" s="50"/>
      <c r="X723" s="50"/>
      <c r="Y723" s="50"/>
      <c r="Z723" s="250"/>
      <c r="AA723" s="238"/>
      <c r="AB723" s="50"/>
      <c r="AC723" s="50"/>
      <c r="AD723" s="50"/>
      <c r="AE723" s="50"/>
      <c r="AF723" s="50"/>
      <c r="AG723" s="50"/>
      <c r="AH723" s="50"/>
      <c r="AI723" s="50"/>
      <c r="AJ723" s="50"/>
      <c r="AK723" s="50"/>
      <c r="AL723" s="50"/>
      <c r="AM723" s="50"/>
      <c r="AN723" s="50"/>
      <c r="AO723" s="50"/>
      <c r="AP723" s="50"/>
      <c r="AQ723" s="50"/>
      <c r="AR723" s="50"/>
      <c r="AS723" s="50"/>
      <c r="AT723" s="50"/>
      <c r="AU723" s="50"/>
      <c r="AV723" s="50"/>
      <c r="AW723" s="50"/>
      <c r="AX723" s="50"/>
      <c r="AY723" s="50"/>
      <c r="AZ723" s="50"/>
      <c r="BA723" s="50"/>
      <c r="BB723" s="50"/>
      <c r="BC723" s="50"/>
      <c r="BD723" s="50"/>
      <c r="BE723" s="50"/>
      <c r="BF723" s="50"/>
      <c r="BG723" s="50"/>
      <c r="BH723" s="50"/>
      <c r="BI723" s="50"/>
      <c r="BJ723" s="50"/>
      <c r="BK723" s="50"/>
      <c r="BL723" s="50"/>
      <c r="BM723" s="50"/>
      <c r="BN723" s="50"/>
      <c r="BO723" s="50"/>
      <c r="BP723" s="50"/>
      <c r="BQ723" s="50"/>
      <c r="BR723" s="50"/>
      <c r="BS723" s="50"/>
      <c r="BT723" s="50"/>
      <c r="BU723" s="50"/>
      <c r="BV723" s="50"/>
      <c r="BW723" s="50"/>
      <c r="BX723" s="50"/>
      <c r="BY723" s="50"/>
      <c r="BZ723" s="50"/>
      <c r="CA723" s="50"/>
      <c r="CB723" s="50"/>
      <c r="CC723" s="50"/>
      <c r="CD723" s="50"/>
      <c r="CE723" s="50"/>
      <c r="CF723" s="50"/>
      <c r="CG723" s="50"/>
      <c r="CH723" s="50"/>
      <c r="CI723" s="50"/>
      <c r="CJ723" s="50"/>
      <c r="CK723" s="50"/>
      <c r="CL723" s="50"/>
      <c r="CM723" s="50"/>
      <c r="CN723" s="50"/>
      <c r="CO723" s="50"/>
      <c r="CP723" s="50"/>
      <c r="CQ723" s="50"/>
      <c r="CR723" s="50"/>
      <c r="CS723" s="50"/>
      <c r="CT723" s="50"/>
      <c r="CU723" s="50"/>
      <c r="CV723" s="50"/>
      <c r="CW723" s="50"/>
      <c r="CX723" s="50"/>
      <c r="CY723" s="50"/>
      <c r="CZ723" s="50"/>
      <c r="DA723" s="50"/>
      <c r="DB723" s="50"/>
      <c r="DC723" s="50"/>
      <c r="DD723" s="50"/>
      <c r="DE723" s="50"/>
      <c r="DF723" s="50"/>
    </row>
    <row r="724" spans="2:110" x14ac:dyDescent="0.2">
      <c r="B724" s="177"/>
      <c r="C724" s="202"/>
      <c r="D724" s="200"/>
      <c r="E724" s="203"/>
      <c r="F724" s="203"/>
      <c r="G724" s="203"/>
      <c r="H724" s="203"/>
      <c r="I724" s="203"/>
      <c r="J724" s="203"/>
      <c r="K724" s="203"/>
      <c r="L724" s="203"/>
      <c r="M724" s="203"/>
      <c r="N724" s="203"/>
      <c r="O724" s="203"/>
      <c r="P724" s="203"/>
      <c r="Q724" s="204"/>
      <c r="R724" s="204"/>
      <c r="S724" s="234"/>
      <c r="T724" s="50"/>
      <c r="U724" s="50"/>
      <c r="V724" s="50"/>
      <c r="W724" s="50"/>
      <c r="X724" s="50"/>
      <c r="Y724" s="50"/>
      <c r="Z724" s="250"/>
      <c r="AA724" s="238"/>
      <c r="AB724" s="50"/>
      <c r="AC724" s="50"/>
      <c r="AD724" s="50"/>
      <c r="AE724" s="50"/>
      <c r="AF724" s="50"/>
      <c r="AG724" s="50"/>
      <c r="AH724" s="50"/>
      <c r="AI724" s="50"/>
      <c r="AJ724" s="50"/>
      <c r="AK724" s="50"/>
      <c r="AL724" s="50"/>
      <c r="AM724" s="50"/>
      <c r="AN724" s="50"/>
      <c r="AO724" s="50"/>
      <c r="AP724" s="50"/>
      <c r="AQ724" s="50"/>
      <c r="AR724" s="50"/>
      <c r="AS724" s="50"/>
      <c r="AT724" s="50"/>
      <c r="AU724" s="50"/>
      <c r="AV724" s="50"/>
      <c r="AW724" s="50"/>
      <c r="AX724" s="50"/>
      <c r="AY724" s="50"/>
      <c r="AZ724" s="50"/>
      <c r="BA724" s="50"/>
      <c r="BB724" s="50"/>
      <c r="BC724" s="50"/>
      <c r="BD724" s="50"/>
      <c r="BE724" s="50"/>
      <c r="BF724" s="50"/>
      <c r="BG724" s="50"/>
      <c r="BH724" s="50"/>
      <c r="BI724" s="50"/>
      <c r="BJ724" s="50"/>
      <c r="BK724" s="50"/>
      <c r="BL724" s="50"/>
      <c r="BM724" s="50"/>
      <c r="BN724" s="50"/>
      <c r="BO724" s="50"/>
      <c r="BP724" s="50"/>
      <c r="BQ724" s="50"/>
      <c r="BR724" s="50"/>
      <c r="BS724" s="50"/>
      <c r="BT724" s="50"/>
      <c r="BU724" s="50"/>
      <c r="BV724" s="50"/>
      <c r="BW724" s="50"/>
      <c r="BX724" s="50"/>
      <c r="BY724" s="50"/>
      <c r="BZ724" s="50"/>
      <c r="CA724" s="50"/>
      <c r="CB724" s="50"/>
      <c r="CC724" s="50"/>
      <c r="CD724" s="50"/>
      <c r="CE724" s="50"/>
      <c r="CF724" s="50"/>
      <c r="CG724" s="50"/>
      <c r="CH724" s="50"/>
      <c r="CI724" s="50"/>
      <c r="CJ724" s="50"/>
      <c r="CK724" s="50"/>
      <c r="CL724" s="50"/>
      <c r="CM724" s="50"/>
      <c r="CN724" s="50"/>
      <c r="CO724" s="50"/>
      <c r="CP724" s="50"/>
      <c r="CQ724" s="50"/>
      <c r="CR724" s="50"/>
      <c r="CS724" s="50"/>
      <c r="CT724" s="50"/>
      <c r="CU724" s="50"/>
      <c r="CV724" s="50"/>
      <c r="CW724" s="50"/>
      <c r="CX724" s="50"/>
      <c r="CY724" s="50"/>
      <c r="CZ724" s="50"/>
      <c r="DA724" s="50"/>
      <c r="DB724" s="50"/>
      <c r="DC724" s="50"/>
      <c r="DD724" s="50"/>
      <c r="DE724" s="50"/>
      <c r="DF724" s="50"/>
    </row>
    <row r="725" spans="2:110" x14ac:dyDescent="0.2">
      <c r="B725" s="177"/>
      <c r="C725" s="202"/>
      <c r="D725" s="200"/>
      <c r="E725" s="203"/>
      <c r="F725" s="203"/>
      <c r="G725" s="203"/>
      <c r="H725" s="203"/>
      <c r="I725" s="203"/>
      <c r="J725" s="203"/>
      <c r="K725" s="203"/>
      <c r="L725" s="203"/>
      <c r="M725" s="203"/>
      <c r="N725" s="203"/>
      <c r="O725" s="203"/>
      <c r="P725" s="203"/>
      <c r="Q725" s="204"/>
      <c r="R725" s="204"/>
      <c r="S725" s="234"/>
      <c r="T725" s="50"/>
      <c r="U725" s="50"/>
      <c r="V725" s="50"/>
      <c r="W725" s="50"/>
      <c r="X725" s="50"/>
      <c r="Y725" s="50"/>
      <c r="Z725" s="250"/>
      <c r="AA725" s="238"/>
      <c r="AB725" s="50"/>
      <c r="AC725" s="50"/>
      <c r="AD725" s="50"/>
      <c r="AE725" s="50"/>
      <c r="AF725" s="50"/>
      <c r="AG725" s="50"/>
      <c r="AH725" s="50"/>
      <c r="AI725" s="50"/>
      <c r="AJ725" s="50"/>
      <c r="AK725" s="50"/>
      <c r="AL725" s="50"/>
      <c r="AM725" s="50"/>
      <c r="AN725" s="50"/>
      <c r="AO725" s="50"/>
      <c r="AP725" s="50"/>
      <c r="AQ725" s="50"/>
      <c r="AR725" s="50"/>
      <c r="AS725" s="50"/>
      <c r="AT725" s="50"/>
      <c r="AU725" s="50"/>
      <c r="AV725" s="50"/>
      <c r="AW725" s="50"/>
      <c r="AX725" s="50"/>
      <c r="AY725" s="50"/>
      <c r="AZ725" s="50"/>
      <c r="BA725" s="50"/>
      <c r="BB725" s="50"/>
      <c r="BC725" s="50"/>
      <c r="BD725" s="50"/>
      <c r="BE725" s="50"/>
      <c r="BF725" s="50"/>
      <c r="BG725" s="50"/>
      <c r="BH725" s="50"/>
      <c r="BI725" s="50"/>
      <c r="BJ725" s="50"/>
      <c r="BK725" s="50"/>
      <c r="BL725" s="50"/>
      <c r="BM725" s="50"/>
      <c r="BN725" s="50"/>
      <c r="BO725" s="50"/>
      <c r="BP725" s="50"/>
      <c r="BQ725" s="50"/>
      <c r="BR725" s="50"/>
      <c r="BS725" s="50"/>
      <c r="BT725" s="50"/>
      <c r="BU725" s="50"/>
      <c r="BV725" s="50"/>
      <c r="BW725" s="50"/>
      <c r="BX725" s="50"/>
      <c r="BY725" s="50"/>
      <c r="BZ725" s="50"/>
      <c r="CA725" s="50"/>
      <c r="CB725" s="50"/>
      <c r="CC725" s="50"/>
      <c r="CD725" s="50"/>
      <c r="CE725" s="50"/>
      <c r="CF725" s="50"/>
      <c r="CG725" s="50"/>
      <c r="CH725" s="50"/>
      <c r="CI725" s="50"/>
      <c r="CJ725" s="50"/>
      <c r="CK725" s="50"/>
      <c r="CL725" s="50"/>
      <c r="CM725" s="50"/>
      <c r="CN725" s="50"/>
      <c r="CO725" s="50"/>
      <c r="CP725" s="50"/>
      <c r="CQ725" s="50"/>
      <c r="CR725" s="50"/>
      <c r="CS725" s="50"/>
      <c r="CT725" s="50"/>
      <c r="CU725" s="50"/>
      <c r="CV725" s="50"/>
      <c r="CW725" s="50"/>
      <c r="CX725" s="50"/>
      <c r="CY725" s="50"/>
      <c r="CZ725" s="50"/>
      <c r="DA725" s="50"/>
      <c r="DB725" s="50"/>
      <c r="DC725" s="50"/>
      <c r="DD725" s="50"/>
      <c r="DE725" s="50"/>
      <c r="DF725" s="50"/>
    </row>
    <row r="726" spans="2:110" x14ac:dyDescent="0.2">
      <c r="B726" s="177"/>
      <c r="C726" s="202"/>
      <c r="D726" s="200"/>
      <c r="E726" s="203"/>
      <c r="F726" s="203"/>
      <c r="G726" s="203"/>
      <c r="H726" s="203"/>
      <c r="I726" s="203"/>
      <c r="J726" s="203"/>
      <c r="K726" s="203"/>
      <c r="L726" s="203"/>
      <c r="M726" s="203"/>
      <c r="N726" s="203"/>
      <c r="O726" s="203"/>
      <c r="P726" s="203"/>
      <c r="Q726" s="204"/>
      <c r="R726" s="204"/>
      <c r="S726" s="234"/>
      <c r="T726" s="50"/>
      <c r="U726" s="50"/>
      <c r="V726" s="50"/>
      <c r="W726" s="50"/>
      <c r="X726" s="50"/>
      <c r="Y726" s="50"/>
      <c r="Z726" s="250"/>
      <c r="AA726" s="238"/>
      <c r="AB726" s="50"/>
      <c r="AC726" s="50"/>
      <c r="AD726" s="50"/>
      <c r="AE726" s="50"/>
      <c r="AF726" s="50"/>
      <c r="AG726" s="50"/>
      <c r="AH726" s="50"/>
      <c r="AI726" s="50"/>
      <c r="AJ726" s="50"/>
      <c r="AK726" s="50"/>
      <c r="AL726" s="50"/>
      <c r="AM726" s="50"/>
      <c r="AN726" s="50"/>
      <c r="AO726" s="50"/>
      <c r="AP726" s="50"/>
      <c r="AQ726" s="50"/>
      <c r="AR726" s="50"/>
      <c r="AS726" s="50"/>
      <c r="AT726" s="50"/>
      <c r="AU726" s="50"/>
      <c r="AV726" s="50"/>
      <c r="AW726" s="50"/>
      <c r="AX726" s="50"/>
      <c r="AY726" s="50"/>
      <c r="AZ726" s="50"/>
      <c r="BA726" s="50"/>
      <c r="BB726" s="50"/>
      <c r="BC726" s="50"/>
      <c r="BD726" s="50"/>
      <c r="BE726" s="50"/>
      <c r="BF726" s="50"/>
      <c r="BG726" s="50"/>
      <c r="BH726" s="50"/>
      <c r="BI726" s="50"/>
      <c r="BJ726" s="50"/>
      <c r="BK726" s="50"/>
      <c r="BL726" s="50"/>
      <c r="BM726" s="50"/>
      <c r="BN726" s="50"/>
      <c r="BO726" s="50"/>
      <c r="BP726" s="50"/>
      <c r="BQ726" s="50"/>
      <c r="BR726" s="50"/>
      <c r="BS726" s="50"/>
      <c r="BT726" s="50"/>
      <c r="BU726" s="50"/>
      <c r="BV726" s="50"/>
      <c r="BW726" s="50"/>
      <c r="BX726" s="50"/>
      <c r="BY726" s="50"/>
      <c r="BZ726" s="50"/>
      <c r="CA726" s="50"/>
      <c r="CB726" s="50"/>
      <c r="CC726" s="50"/>
      <c r="CD726" s="50"/>
      <c r="CE726" s="50"/>
      <c r="CF726" s="50"/>
      <c r="CG726" s="50"/>
      <c r="CH726" s="50"/>
      <c r="CI726" s="50"/>
      <c r="CJ726" s="50"/>
      <c r="CK726" s="50"/>
      <c r="CL726" s="50"/>
      <c r="CM726" s="50"/>
      <c r="CN726" s="50"/>
      <c r="CO726" s="50"/>
      <c r="CP726" s="50"/>
      <c r="CQ726" s="50"/>
      <c r="CR726" s="50"/>
      <c r="CS726" s="50"/>
      <c r="CT726" s="50"/>
      <c r="CU726" s="50"/>
      <c r="CV726" s="50"/>
      <c r="CW726" s="50"/>
      <c r="CX726" s="50"/>
      <c r="CY726" s="50"/>
      <c r="CZ726" s="50"/>
      <c r="DA726" s="50"/>
      <c r="DB726" s="50"/>
      <c r="DC726" s="50"/>
      <c r="DD726" s="50"/>
      <c r="DE726" s="50"/>
      <c r="DF726" s="50"/>
    </row>
    <row r="727" spans="2:110" x14ac:dyDescent="0.2">
      <c r="B727" s="177"/>
      <c r="C727" s="202"/>
      <c r="D727" s="200"/>
      <c r="E727" s="203"/>
      <c r="F727" s="203"/>
      <c r="G727" s="203"/>
      <c r="H727" s="203"/>
      <c r="I727" s="203"/>
      <c r="J727" s="203"/>
      <c r="K727" s="203"/>
      <c r="L727" s="203"/>
      <c r="M727" s="203"/>
      <c r="N727" s="203"/>
      <c r="O727" s="203"/>
      <c r="P727" s="203"/>
      <c r="Q727" s="204"/>
      <c r="R727" s="204"/>
      <c r="S727" s="234"/>
      <c r="T727" s="50"/>
      <c r="U727" s="50"/>
      <c r="V727" s="50"/>
      <c r="W727" s="50"/>
      <c r="X727" s="50"/>
      <c r="Y727" s="50"/>
      <c r="Z727" s="250"/>
      <c r="AA727" s="238"/>
      <c r="AB727" s="50"/>
      <c r="AC727" s="50"/>
      <c r="AD727" s="50"/>
      <c r="AE727" s="50"/>
      <c r="AF727" s="50"/>
      <c r="AG727" s="50"/>
      <c r="AH727" s="50"/>
      <c r="AI727" s="50"/>
      <c r="AJ727" s="50"/>
      <c r="AK727" s="50"/>
      <c r="AL727" s="50"/>
      <c r="AM727" s="50"/>
      <c r="AN727" s="50"/>
      <c r="AO727" s="50"/>
      <c r="AP727" s="50"/>
      <c r="AQ727" s="50"/>
      <c r="AR727" s="50"/>
      <c r="AS727" s="50"/>
      <c r="AT727" s="50"/>
      <c r="AU727" s="50"/>
      <c r="AV727" s="50"/>
      <c r="AW727" s="50"/>
      <c r="AX727" s="50"/>
      <c r="AY727" s="50"/>
      <c r="AZ727" s="50"/>
      <c r="BA727" s="50"/>
      <c r="BB727" s="50"/>
      <c r="BC727" s="50"/>
      <c r="BD727" s="50"/>
      <c r="BE727" s="50"/>
      <c r="BF727" s="50"/>
      <c r="BG727" s="50"/>
      <c r="BH727" s="50"/>
      <c r="BI727" s="50"/>
      <c r="BJ727" s="50"/>
      <c r="BK727" s="50"/>
      <c r="BL727" s="50"/>
      <c r="BM727" s="50"/>
      <c r="BN727" s="50"/>
      <c r="BO727" s="50"/>
      <c r="BP727" s="50"/>
      <c r="BQ727" s="50"/>
      <c r="BR727" s="50"/>
      <c r="BS727" s="50"/>
      <c r="BT727" s="50"/>
      <c r="BU727" s="50"/>
      <c r="BV727" s="50"/>
      <c r="BW727" s="50"/>
      <c r="BX727" s="50"/>
      <c r="BY727" s="50"/>
      <c r="BZ727" s="50"/>
      <c r="CA727" s="50"/>
      <c r="CB727" s="50"/>
      <c r="CC727" s="50"/>
      <c r="CD727" s="50"/>
      <c r="CE727" s="50"/>
      <c r="CF727" s="50"/>
      <c r="CG727" s="50"/>
      <c r="CH727" s="50"/>
      <c r="CI727" s="50"/>
      <c r="CJ727" s="50"/>
      <c r="CK727" s="50"/>
      <c r="CL727" s="50"/>
      <c r="CM727" s="50"/>
      <c r="CN727" s="50"/>
      <c r="CO727" s="50"/>
      <c r="CP727" s="50"/>
      <c r="CQ727" s="50"/>
      <c r="CR727" s="50"/>
      <c r="CS727" s="50"/>
      <c r="CT727" s="50"/>
      <c r="CU727" s="50"/>
      <c r="CV727" s="50"/>
      <c r="CW727" s="50"/>
      <c r="CX727" s="50"/>
      <c r="CY727" s="50"/>
      <c r="CZ727" s="50"/>
      <c r="DA727" s="50"/>
      <c r="DB727" s="50"/>
      <c r="DC727" s="50"/>
      <c r="DD727" s="50"/>
      <c r="DE727" s="50"/>
      <c r="DF727" s="50"/>
    </row>
    <row r="728" spans="2:110" x14ac:dyDescent="0.2">
      <c r="B728" s="177"/>
      <c r="C728" s="202"/>
      <c r="D728" s="200"/>
      <c r="E728" s="203"/>
      <c r="F728" s="203"/>
      <c r="G728" s="203"/>
      <c r="H728" s="203"/>
      <c r="I728" s="203"/>
      <c r="J728" s="203"/>
      <c r="K728" s="203"/>
      <c r="L728" s="203"/>
      <c r="M728" s="203"/>
      <c r="N728" s="203"/>
      <c r="O728" s="203"/>
      <c r="P728" s="203"/>
      <c r="Q728" s="204"/>
      <c r="R728" s="204"/>
      <c r="S728" s="234"/>
      <c r="T728" s="50"/>
      <c r="U728" s="50"/>
      <c r="V728" s="50"/>
      <c r="W728" s="50"/>
      <c r="X728" s="50"/>
      <c r="Y728" s="50"/>
      <c r="Z728" s="250"/>
      <c r="AA728" s="238"/>
      <c r="AB728" s="50"/>
      <c r="AC728" s="50"/>
      <c r="AD728" s="50"/>
      <c r="AE728" s="50"/>
      <c r="AF728" s="50"/>
      <c r="AG728" s="50"/>
      <c r="AH728" s="50"/>
      <c r="AI728" s="50"/>
      <c r="AJ728" s="50"/>
      <c r="AK728" s="50"/>
      <c r="AL728" s="50"/>
      <c r="AM728" s="50"/>
      <c r="AN728" s="50"/>
      <c r="AO728" s="50"/>
      <c r="AP728" s="50"/>
      <c r="AQ728" s="50"/>
      <c r="AR728" s="50"/>
      <c r="AS728" s="50"/>
      <c r="AT728" s="50"/>
      <c r="AU728" s="50"/>
      <c r="AV728" s="50"/>
      <c r="AW728" s="50"/>
      <c r="AX728" s="50"/>
      <c r="AY728" s="50"/>
      <c r="AZ728" s="50"/>
      <c r="BA728" s="50"/>
      <c r="BB728" s="50"/>
      <c r="BC728" s="50"/>
      <c r="BD728" s="50"/>
      <c r="BE728" s="50"/>
      <c r="BF728" s="50"/>
      <c r="BG728" s="50"/>
      <c r="BH728" s="50"/>
      <c r="BI728" s="50"/>
      <c r="BJ728" s="50"/>
      <c r="BK728" s="50"/>
      <c r="BL728" s="50"/>
      <c r="BM728" s="50"/>
      <c r="BN728" s="50"/>
      <c r="BO728" s="50"/>
      <c r="BP728" s="50"/>
      <c r="BQ728" s="50"/>
      <c r="BR728" s="50"/>
      <c r="BS728" s="50"/>
      <c r="BT728" s="50"/>
      <c r="BU728" s="50"/>
      <c r="BV728" s="50"/>
      <c r="BW728" s="50"/>
      <c r="BX728" s="50"/>
      <c r="BY728" s="50"/>
      <c r="BZ728" s="50"/>
      <c r="CA728" s="50"/>
      <c r="CB728" s="50"/>
      <c r="CC728" s="50"/>
      <c r="CD728" s="50"/>
      <c r="CE728" s="50"/>
      <c r="CF728" s="50"/>
      <c r="CG728" s="50"/>
      <c r="CH728" s="50"/>
      <c r="CI728" s="50"/>
      <c r="CJ728" s="50"/>
      <c r="CK728" s="50"/>
      <c r="CL728" s="50"/>
      <c r="CM728" s="50"/>
      <c r="CN728" s="50"/>
      <c r="CO728" s="50"/>
      <c r="CP728" s="50"/>
      <c r="CQ728" s="50"/>
      <c r="CR728" s="50"/>
      <c r="CS728" s="50"/>
      <c r="CT728" s="50"/>
      <c r="CU728" s="50"/>
      <c r="CV728" s="50"/>
      <c r="CW728" s="50"/>
      <c r="CX728" s="50"/>
      <c r="CY728" s="50"/>
      <c r="CZ728" s="50"/>
      <c r="DA728" s="50"/>
      <c r="DB728" s="50"/>
      <c r="DC728" s="50"/>
      <c r="DD728" s="50"/>
      <c r="DE728" s="50"/>
      <c r="DF728" s="50"/>
    </row>
    <row r="729" spans="2:110" x14ac:dyDescent="0.2">
      <c r="B729" s="177"/>
      <c r="C729" s="202"/>
      <c r="D729" s="200"/>
      <c r="E729" s="203"/>
      <c r="F729" s="203"/>
      <c r="G729" s="203"/>
      <c r="H729" s="203"/>
      <c r="I729" s="203"/>
      <c r="J729" s="203"/>
      <c r="K729" s="203"/>
      <c r="L729" s="203"/>
      <c r="M729" s="203"/>
      <c r="N729" s="203"/>
      <c r="O729" s="203"/>
      <c r="P729" s="203"/>
      <c r="Q729" s="204"/>
      <c r="R729" s="204"/>
      <c r="S729" s="234"/>
      <c r="T729" s="50"/>
      <c r="U729" s="50"/>
      <c r="V729" s="50"/>
      <c r="W729" s="50"/>
      <c r="X729" s="50"/>
      <c r="Y729" s="50"/>
      <c r="Z729" s="250"/>
      <c r="AA729" s="238"/>
      <c r="AB729" s="50"/>
      <c r="AC729" s="50"/>
      <c r="AD729" s="50"/>
      <c r="AE729" s="50"/>
      <c r="AF729" s="50"/>
      <c r="AG729" s="50"/>
      <c r="AH729" s="50"/>
      <c r="AI729" s="50"/>
      <c r="AJ729" s="50"/>
      <c r="AK729" s="50"/>
      <c r="AL729" s="50"/>
      <c r="AM729" s="50"/>
      <c r="AN729" s="50"/>
      <c r="AO729" s="50"/>
      <c r="AP729" s="50"/>
      <c r="AQ729" s="50"/>
      <c r="AR729" s="50"/>
      <c r="AS729" s="50"/>
      <c r="AT729" s="50"/>
      <c r="AU729" s="50"/>
      <c r="AV729" s="50"/>
      <c r="AW729" s="50"/>
      <c r="AX729" s="50"/>
      <c r="AY729" s="50"/>
      <c r="AZ729" s="50"/>
      <c r="BA729" s="50"/>
      <c r="BB729" s="50"/>
      <c r="BC729" s="50"/>
      <c r="BD729" s="50"/>
      <c r="BE729" s="50"/>
      <c r="BF729" s="50"/>
      <c r="BG729" s="50"/>
      <c r="BH729" s="50"/>
      <c r="BI729" s="50"/>
      <c r="BJ729" s="50"/>
      <c r="BK729" s="50"/>
      <c r="BL729" s="50"/>
      <c r="BM729" s="50"/>
      <c r="BN729" s="50"/>
      <c r="BO729" s="50"/>
      <c r="BP729" s="50"/>
      <c r="BQ729" s="50"/>
      <c r="BR729" s="50"/>
      <c r="BS729" s="50"/>
      <c r="BT729" s="50"/>
      <c r="BU729" s="50"/>
      <c r="BV729" s="50"/>
      <c r="BW729" s="50"/>
      <c r="BX729" s="50"/>
      <c r="BY729" s="50"/>
      <c r="BZ729" s="50"/>
      <c r="CA729" s="50"/>
      <c r="CB729" s="50"/>
      <c r="CC729" s="50"/>
      <c r="CD729" s="50"/>
      <c r="CE729" s="50"/>
      <c r="CF729" s="50"/>
      <c r="CG729" s="50"/>
      <c r="CH729" s="50"/>
      <c r="CI729" s="50"/>
      <c r="CJ729" s="50"/>
      <c r="CK729" s="50"/>
      <c r="CL729" s="50"/>
      <c r="CM729" s="50"/>
      <c r="CN729" s="50"/>
      <c r="CO729" s="50"/>
      <c r="CP729" s="50"/>
      <c r="CQ729" s="50"/>
      <c r="CR729" s="50"/>
      <c r="CS729" s="50"/>
      <c r="CT729" s="50"/>
      <c r="CU729" s="50"/>
      <c r="CV729" s="50"/>
      <c r="CW729" s="50"/>
      <c r="CX729" s="50"/>
      <c r="CY729" s="50"/>
      <c r="CZ729" s="50"/>
      <c r="DA729" s="50"/>
      <c r="DB729" s="50"/>
      <c r="DC729" s="50"/>
      <c r="DD729" s="50"/>
      <c r="DE729" s="50"/>
      <c r="DF729" s="50"/>
    </row>
    <row r="730" spans="2:110" x14ac:dyDescent="0.2">
      <c r="B730" s="177"/>
      <c r="C730" s="202"/>
      <c r="D730" s="200"/>
      <c r="E730" s="203"/>
      <c r="F730" s="203"/>
      <c r="G730" s="203"/>
      <c r="H730" s="203"/>
      <c r="I730" s="203"/>
      <c r="J730" s="203"/>
      <c r="K730" s="203"/>
      <c r="L730" s="203"/>
      <c r="M730" s="203"/>
      <c r="N730" s="203"/>
      <c r="O730" s="203"/>
      <c r="P730" s="203"/>
      <c r="Q730" s="204"/>
      <c r="R730" s="204"/>
      <c r="S730" s="234"/>
      <c r="T730" s="50"/>
      <c r="U730" s="50"/>
      <c r="V730" s="50"/>
      <c r="W730" s="50"/>
      <c r="X730" s="50"/>
      <c r="Y730" s="50"/>
      <c r="Z730" s="250"/>
      <c r="AA730" s="238"/>
      <c r="AB730" s="50"/>
      <c r="AC730" s="50"/>
      <c r="AD730" s="50"/>
      <c r="AE730" s="50"/>
      <c r="AF730" s="50"/>
      <c r="AG730" s="50"/>
      <c r="AH730" s="50"/>
      <c r="AI730" s="50"/>
      <c r="AJ730" s="50"/>
      <c r="AK730" s="50"/>
      <c r="AL730" s="50"/>
      <c r="AM730" s="50"/>
      <c r="AN730" s="50"/>
      <c r="AO730" s="50"/>
      <c r="AP730" s="50"/>
      <c r="AQ730" s="50"/>
      <c r="AR730" s="50"/>
      <c r="AS730" s="50"/>
      <c r="AT730" s="50"/>
      <c r="AU730" s="50"/>
      <c r="AV730" s="50"/>
      <c r="AW730" s="50"/>
      <c r="AX730" s="50"/>
      <c r="AY730" s="50"/>
      <c r="AZ730" s="50"/>
      <c r="BA730" s="50"/>
      <c r="BB730" s="50"/>
      <c r="BC730" s="50"/>
      <c r="BD730" s="50"/>
      <c r="BE730" s="50"/>
      <c r="BF730" s="50"/>
      <c r="BG730" s="50"/>
      <c r="BH730" s="50"/>
      <c r="BI730" s="50"/>
      <c r="BJ730" s="50"/>
      <c r="BK730" s="50"/>
      <c r="BL730" s="50"/>
      <c r="BM730" s="50"/>
      <c r="BN730" s="50"/>
      <c r="BO730" s="50"/>
      <c r="BP730" s="50"/>
      <c r="BQ730" s="50"/>
      <c r="BR730" s="50"/>
      <c r="BS730" s="50"/>
      <c r="BT730" s="50"/>
      <c r="BU730" s="50"/>
      <c r="BV730" s="50"/>
      <c r="BW730" s="50"/>
      <c r="BX730" s="50"/>
      <c r="BY730" s="50"/>
      <c r="BZ730" s="50"/>
      <c r="CA730" s="50"/>
      <c r="CB730" s="50"/>
      <c r="CC730" s="50"/>
      <c r="CD730" s="50"/>
      <c r="CE730" s="50"/>
      <c r="CF730" s="50"/>
      <c r="CG730" s="50"/>
      <c r="CH730" s="50"/>
      <c r="CI730" s="50"/>
      <c r="CJ730" s="50"/>
      <c r="CK730" s="50"/>
      <c r="CL730" s="50"/>
      <c r="CM730" s="50"/>
      <c r="CN730" s="50"/>
      <c r="CO730" s="50"/>
      <c r="CP730" s="50"/>
      <c r="CQ730" s="50"/>
      <c r="CR730" s="50"/>
      <c r="CS730" s="50"/>
      <c r="CT730" s="50"/>
      <c r="CU730" s="50"/>
      <c r="CV730" s="50"/>
      <c r="CW730" s="50"/>
      <c r="CX730" s="50"/>
      <c r="CY730" s="50"/>
      <c r="CZ730" s="50"/>
      <c r="DA730" s="50"/>
      <c r="DB730" s="50"/>
      <c r="DC730" s="50"/>
      <c r="DD730" s="50"/>
      <c r="DE730" s="50"/>
      <c r="DF730" s="50"/>
    </row>
    <row r="731" spans="2:110" x14ac:dyDescent="0.2">
      <c r="B731" s="177"/>
      <c r="C731" s="202"/>
      <c r="D731" s="200"/>
      <c r="E731" s="203"/>
      <c r="F731" s="203"/>
      <c r="G731" s="203"/>
      <c r="H731" s="203"/>
      <c r="I731" s="203"/>
      <c r="J731" s="203"/>
      <c r="K731" s="203"/>
      <c r="L731" s="203"/>
      <c r="M731" s="203"/>
      <c r="N731" s="203"/>
      <c r="O731" s="203"/>
      <c r="P731" s="203"/>
      <c r="Q731" s="204"/>
      <c r="R731" s="204"/>
      <c r="S731" s="234"/>
      <c r="T731" s="50"/>
      <c r="U731" s="50"/>
      <c r="V731" s="50"/>
      <c r="W731" s="50"/>
      <c r="X731" s="50"/>
      <c r="Y731" s="50"/>
      <c r="Z731" s="250"/>
      <c r="AA731" s="238"/>
      <c r="AB731" s="50"/>
      <c r="AC731" s="50"/>
      <c r="AD731" s="50"/>
      <c r="AE731" s="50"/>
      <c r="AF731" s="50"/>
      <c r="AG731" s="50"/>
      <c r="AH731" s="50"/>
      <c r="AI731" s="50"/>
      <c r="AJ731" s="50"/>
      <c r="AK731" s="50"/>
      <c r="AL731" s="50"/>
      <c r="AM731" s="50"/>
      <c r="AN731" s="50"/>
      <c r="AO731" s="50"/>
      <c r="AP731" s="50"/>
      <c r="AQ731" s="50"/>
      <c r="AR731" s="50"/>
      <c r="AS731" s="50"/>
      <c r="AT731" s="50"/>
      <c r="AU731" s="50"/>
      <c r="AV731" s="50"/>
      <c r="AW731" s="50"/>
      <c r="AX731" s="50"/>
      <c r="AY731" s="50"/>
      <c r="AZ731" s="50"/>
      <c r="BA731" s="50"/>
      <c r="BB731" s="50"/>
      <c r="BC731" s="50"/>
      <c r="BD731" s="50"/>
      <c r="BE731" s="50"/>
      <c r="BF731" s="50"/>
      <c r="BG731" s="50"/>
      <c r="BH731" s="50"/>
      <c r="BI731" s="50"/>
      <c r="BJ731" s="50"/>
      <c r="BK731" s="50"/>
      <c r="BL731" s="50"/>
      <c r="BM731" s="50"/>
      <c r="BN731" s="50"/>
      <c r="BO731" s="50"/>
      <c r="BP731" s="50"/>
      <c r="BQ731" s="50"/>
      <c r="BR731" s="50"/>
      <c r="BS731" s="50"/>
      <c r="BT731" s="50"/>
      <c r="BU731" s="50"/>
      <c r="BV731" s="50"/>
      <c r="BW731" s="50"/>
      <c r="BX731" s="50"/>
      <c r="BY731" s="50"/>
      <c r="BZ731" s="50"/>
      <c r="CA731" s="50"/>
      <c r="CB731" s="50"/>
      <c r="CC731" s="50"/>
      <c r="CD731" s="50"/>
      <c r="CE731" s="50"/>
      <c r="CF731" s="50"/>
      <c r="CG731" s="50"/>
      <c r="CH731" s="50"/>
      <c r="CI731" s="50"/>
      <c r="CJ731" s="50"/>
      <c r="CK731" s="50"/>
      <c r="CL731" s="50"/>
      <c r="CM731" s="50"/>
      <c r="CN731" s="50"/>
      <c r="CO731" s="50"/>
      <c r="CP731" s="50"/>
      <c r="CQ731" s="50"/>
      <c r="CR731" s="50"/>
      <c r="CS731" s="50"/>
      <c r="CT731" s="50"/>
      <c r="CU731" s="50"/>
      <c r="CV731" s="50"/>
      <c r="CW731" s="50"/>
      <c r="CX731" s="50"/>
      <c r="CY731" s="50"/>
      <c r="CZ731" s="50"/>
      <c r="DA731" s="50"/>
      <c r="DB731" s="50"/>
      <c r="DC731" s="50"/>
      <c r="DD731" s="50"/>
      <c r="DE731" s="50"/>
      <c r="DF731" s="50"/>
    </row>
    <row r="732" spans="2:110" x14ac:dyDescent="0.2">
      <c r="B732" s="177"/>
      <c r="C732" s="202"/>
      <c r="D732" s="200"/>
      <c r="E732" s="203"/>
      <c r="F732" s="203"/>
      <c r="G732" s="203"/>
      <c r="H732" s="203"/>
      <c r="I732" s="203"/>
      <c r="J732" s="203"/>
      <c r="K732" s="203"/>
      <c r="L732" s="203"/>
      <c r="M732" s="203"/>
      <c r="N732" s="203"/>
      <c r="O732" s="203"/>
      <c r="P732" s="203"/>
      <c r="Q732" s="204"/>
      <c r="R732" s="204"/>
      <c r="S732" s="234"/>
      <c r="T732" s="50"/>
      <c r="U732" s="50"/>
      <c r="V732" s="50"/>
      <c r="W732" s="50"/>
      <c r="X732" s="50"/>
      <c r="Y732" s="50"/>
      <c r="Z732" s="250"/>
      <c r="AA732" s="238"/>
      <c r="AB732" s="50"/>
      <c r="AC732" s="50"/>
      <c r="AD732" s="50"/>
      <c r="AE732" s="50"/>
      <c r="AF732" s="50"/>
      <c r="AG732" s="50"/>
      <c r="AH732" s="50"/>
      <c r="AI732" s="50"/>
      <c r="AJ732" s="50"/>
      <c r="AK732" s="50"/>
      <c r="AL732" s="50"/>
      <c r="AM732" s="50"/>
      <c r="AN732" s="50"/>
      <c r="AO732" s="50"/>
      <c r="AP732" s="50"/>
      <c r="AQ732" s="50"/>
      <c r="AR732" s="50"/>
      <c r="AS732" s="50"/>
      <c r="AT732" s="50"/>
      <c r="AU732" s="50"/>
      <c r="AV732" s="50"/>
      <c r="AW732" s="50"/>
      <c r="AX732" s="50"/>
      <c r="AY732" s="50"/>
      <c r="AZ732" s="50"/>
      <c r="BA732" s="50"/>
      <c r="BB732" s="50"/>
      <c r="BC732" s="50"/>
      <c r="BD732" s="50"/>
      <c r="BE732" s="50"/>
      <c r="BF732" s="50"/>
      <c r="BG732" s="50"/>
      <c r="BH732" s="50"/>
      <c r="BI732" s="50"/>
      <c r="BJ732" s="50"/>
      <c r="BK732" s="50"/>
      <c r="BL732" s="50"/>
      <c r="BM732" s="50"/>
      <c r="BN732" s="50"/>
      <c r="BO732" s="50"/>
      <c r="BP732" s="50"/>
      <c r="BQ732" s="50"/>
      <c r="BR732" s="50"/>
      <c r="BS732" s="50"/>
      <c r="BT732" s="50"/>
      <c r="BU732" s="50"/>
      <c r="BV732" s="50"/>
      <c r="BW732" s="50"/>
      <c r="BX732" s="50"/>
      <c r="BY732" s="50"/>
      <c r="BZ732" s="50"/>
      <c r="CA732" s="50"/>
      <c r="CB732" s="50"/>
      <c r="CC732" s="50"/>
      <c r="CD732" s="50"/>
      <c r="CE732" s="50"/>
      <c r="CF732" s="50"/>
      <c r="CG732" s="50"/>
      <c r="CH732" s="50"/>
      <c r="CI732" s="50"/>
      <c r="CJ732" s="50"/>
      <c r="CK732" s="50"/>
      <c r="CL732" s="50"/>
      <c r="CM732" s="50"/>
      <c r="CN732" s="50"/>
      <c r="CO732" s="50"/>
      <c r="CP732" s="50"/>
      <c r="CQ732" s="50"/>
      <c r="CR732" s="50"/>
      <c r="CS732" s="50"/>
      <c r="CT732" s="50"/>
      <c r="CU732" s="50"/>
      <c r="CV732" s="50"/>
      <c r="CW732" s="50"/>
      <c r="CX732" s="50"/>
      <c r="CY732" s="50"/>
      <c r="CZ732" s="50"/>
      <c r="DA732" s="50"/>
      <c r="DB732" s="50"/>
      <c r="DC732" s="50"/>
      <c r="DD732" s="50"/>
      <c r="DE732" s="50"/>
      <c r="DF732" s="50"/>
    </row>
    <row r="733" spans="2:110" x14ac:dyDescent="0.2">
      <c r="B733" s="177"/>
      <c r="C733" s="202"/>
      <c r="D733" s="200"/>
      <c r="E733" s="203"/>
      <c r="F733" s="203"/>
      <c r="G733" s="203"/>
      <c r="H733" s="203"/>
      <c r="I733" s="203"/>
      <c r="J733" s="203"/>
      <c r="K733" s="203"/>
      <c r="L733" s="203"/>
      <c r="M733" s="203"/>
      <c r="N733" s="203"/>
      <c r="O733" s="203"/>
      <c r="P733" s="203"/>
      <c r="Q733" s="204"/>
      <c r="R733" s="204"/>
      <c r="S733" s="234"/>
      <c r="T733" s="50"/>
      <c r="U733" s="50"/>
      <c r="V733" s="50"/>
      <c r="W733" s="50"/>
      <c r="X733" s="50"/>
      <c r="Y733" s="50"/>
      <c r="Z733" s="250"/>
      <c r="AA733" s="238"/>
      <c r="AB733" s="50"/>
      <c r="AC733" s="50"/>
      <c r="AD733" s="50"/>
      <c r="AE733" s="50"/>
      <c r="AF733" s="50"/>
      <c r="AG733" s="50"/>
      <c r="AH733" s="50"/>
      <c r="AI733" s="50"/>
      <c r="AJ733" s="50"/>
      <c r="AK733" s="50"/>
      <c r="AL733" s="50"/>
      <c r="AM733" s="50"/>
      <c r="AN733" s="50"/>
      <c r="AO733" s="50"/>
      <c r="AP733" s="50"/>
      <c r="AQ733" s="50"/>
      <c r="AR733" s="50"/>
      <c r="AS733" s="50"/>
      <c r="AT733" s="50"/>
      <c r="AU733" s="50"/>
      <c r="AV733" s="50"/>
      <c r="AW733" s="50"/>
      <c r="AX733" s="50"/>
      <c r="AY733" s="50"/>
      <c r="AZ733" s="50"/>
      <c r="BA733" s="50"/>
      <c r="BB733" s="50"/>
      <c r="BC733" s="50"/>
      <c r="BD733" s="50"/>
      <c r="BE733" s="50"/>
      <c r="BF733" s="50"/>
      <c r="BG733" s="50"/>
      <c r="BH733" s="50"/>
      <c r="BI733" s="50"/>
      <c r="BJ733" s="50"/>
      <c r="BK733" s="50"/>
      <c r="BL733" s="50"/>
      <c r="BM733" s="50"/>
      <c r="BN733" s="50"/>
      <c r="BO733" s="50"/>
      <c r="BP733" s="50"/>
      <c r="BQ733" s="50"/>
      <c r="BR733" s="50"/>
      <c r="BS733" s="50"/>
      <c r="BT733" s="50"/>
      <c r="BU733" s="50"/>
      <c r="BV733" s="50"/>
      <c r="BW733" s="50"/>
      <c r="BX733" s="50"/>
      <c r="BY733" s="50"/>
      <c r="BZ733" s="50"/>
      <c r="CA733" s="50"/>
      <c r="CB733" s="50"/>
      <c r="CC733" s="50"/>
      <c r="CD733" s="50"/>
      <c r="CE733" s="50"/>
      <c r="CF733" s="50"/>
      <c r="CG733" s="50"/>
      <c r="CH733" s="50"/>
      <c r="CI733" s="50"/>
      <c r="CJ733" s="50"/>
      <c r="CK733" s="50"/>
      <c r="CL733" s="50"/>
      <c r="CM733" s="50"/>
      <c r="CN733" s="50"/>
      <c r="CO733" s="50"/>
      <c r="CP733" s="50"/>
      <c r="CQ733" s="50"/>
      <c r="CR733" s="50"/>
      <c r="CS733" s="50"/>
      <c r="CT733" s="50"/>
      <c r="CU733" s="50"/>
      <c r="CV733" s="50"/>
      <c r="CW733" s="50"/>
      <c r="CX733" s="50"/>
      <c r="CY733" s="50"/>
      <c r="CZ733" s="50"/>
      <c r="DA733" s="50"/>
      <c r="DB733" s="50"/>
      <c r="DC733" s="50"/>
      <c r="DD733" s="50"/>
      <c r="DE733" s="50"/>
      <c r="DF733" s="50"/>
    </row>
    <row r="734" spans="2:110" x14ac:dyDescent="0.2">
      <c r="B734" s="177"/>
      <c r="C734" s="202"/>
      <c r="D734" s="200"/>
      <c r="E734" s="203"/>
      <c r="F734" s="203"/>
      <c r="G734" s="203"/>
      <c r="H734" s="203"/>
      <c r="I734" s="203"/>
      <c r="J734" s="203"/>
      <c r="K734" s="203"/>
      <c r="L734" s="203"/>
      <c r="M734" s="203"/>
      <c r="N734" s="203"/>
      <c r="O734" s="203"/>
      <c r="P734" s="203"/>
      <c r="Q734" s="204"/>
      <c r="R734" s="204"/>
      <c r="S734" s="234"/>
      <c r="T734" s="50"/>
      <c r="U734" s="50"/>
      <c r="V734" s="50"/>
      <c r="W734" s="50"/>
      <c r="X734" s="50"/>
      <c r="Y734" s="50"/>
      <c r="Z734" s="250"/>
      <c r="AA734" s="238"/>
      <c r="AB734" s="50"/>
      <c r="AC734" s="50"/>
      <c r="AD734" s="50"/>
      <c r="AE734" s="50"/>
      <c r="AF734" s="50"/>
      <c r="AG734" s="50"/>
      <c r="AH734" s="50"/>
      <c r="AI734" s="50"/>
      <c r="AJ734" s="50"/>
      <c r="AK734" s="50"/>
      <c r="AL734" s="50"/>
      <c r="AM734" s="50"/>
      <c r="AN734" s="50"/>
      <c r="AO734" s="50"/>
      <c r="AP734" s="50"/>
      <c r="AQ734" s="50"/>
      <c r="AR734" s="50"/>
      <c r="AS734" s="50"/>
      <c r="AT734" s="50"/>
      <c r="AU734" s="50"/>
      <c r="AV734" s="50"/>
      <c r="AW734" s="50"/>
      <c r="AX734" s="50"/>
      <c r="AY734" s="50"/>
      <c r="AZ734" s="50"/>
      <c r="BA734" s="50"/>
      <c r="BB734" s="50"/>
      <c r="BC734" s="50"/>
      <c r="BD734" s="50"/>
      <c r="BE734" s="50"/>
      <c r="BF734" s="50"/>
      <c r="BG734" s="50"/>
      <c r="BH734" s="50"/>
      <c r="BI734" s="50"/>
      <c r="BJ734" s="50"/>
      <c r="BK734" s="50"/>
      <c r="BL734" s="50"/>
      <c r="BM734" s="50"/>
      <c r="BN734" s="50"/>
      <c r="BO734" s="50"/>
      <c r="BP734" s="50"/>
      <c r="BQ734" s="50"/>
      <c r="BR734" s="50"/>
      <c r="BS734" s="50"/>
      <c r="BT734" s="50"/>
      <c r="BU734" s="50"/>
      <c r="BV734" s="50"/>
      <c r="BW734" s="50"/>
      <c r="BX734" s="50"/>
      <c r="BY734" s="50"/>
      <c r="BZ734" s="50"/>
      <c r="CA734" s="50"/>
      <c r="CB734" s="50"/>
      <c r="CC734" s="50"/>
      <c r="CD734" s="50"/>
      <c r="CE734" s="50"/>
      <c r="CF734" s="50"/>
      <c r="CG734" s="50"/>
      <c r="CH734" s="50"/>
      <c r="CI734" s="50"/>
      <c r="CJ734" s="50"/>
      <c r="CK734" s="50"/>
      <c r="CL734" s="50"/>
      <c r="CM734" s="50"/>
      <c r="CN734" s="50"/>
      <c r="CO734" s="50"/>
      <c r="CP734" s="50"/>
      <c r="CQ734" s="50"/>
      <c r="CR734" s="50"/>
      <c r="CS734" s="50"/>
      <c r="CT734" s="50"/>
      <c r="CU734" s="50"/>
      <c r="CV734" s="50"/>
      <c r="CW734" s="50"/>
      <c r="CX734" s="50"/>
      <c r="CY734" s="50"/>
      <c r="CZ734" s="50"/>
      <c r="DA734" s="50"/>
      <c r="DB734" s="50"/>
      <c r="DC734" s="50"/>
      <c r="DD734" s="50"/>
      <c r="DE734" s="50"/>
      <c r="DF734" s="50"/>
    </row>
    <row r="735" spans="2:110" x14ac:dyDescent="0.2">
      <c r="B735" s="177"/>
      <c r="C735" s="202"/>
      <c r="D735" s="200"/>
      <c r="E735" s="203"/>
      <c r="F735" s="203"/>
      <c r="G735" s="203"/>
      <c r="H735" s="203"/>
      <c r="I735" s="203"/>
      <c r="J735" s="203"/>
      <c r="K735" s="203"/>
      <c r="L735" s="203"/>
      <c r="M735" s="203"/>
      <c r="N735" s="203"/>
      <c r="O735" s="203"/>
      <c r="P735" s="203"/>
      <c r="Q735" s="204"/>
      <c r="R735" s="204"/>
      <c r="S735" s="234"/>
      <c r="T735" s="50"/>
      <c r="U735" s="50"/>
      <c r="V735" s="50"/>
      <c r="W735" s="50"/>
      <c r="X735" s="50"/>
      <c r="Y735" s="50"/>
      <c r="Z735" s="250"/>
      <c r="AA735" s="238"/>
      <c r="AB735" s="50"/>
      <c r="AC735" s="50"/>
      <c r="AD735" s="50"/>
      <c r="AE735" s="50"/>
      <c r="AF735" s="50"/>
      <c r="AG735" s="50"/>
      <c r="AH735" s="50"/>
      <c r="AI735" s="50"/>
      <c r="AJ735" s="50"/>
      <c r="AK735" s="50"/>
      <c r="AL735" s="50"/>
      <c r="AM735" s="50"/>
      <c r="AN735" s="50"/>
      <c r="AO735" s="50"/>
      <c r="AP735" s="50"/>
      <c r="AQ735" s="50"/>
      <c r="AR735" s="50"/>
      <c r="AS735" s="50"/>
      <c r="AT735" s="50"/>
      <c r="AU735" s="50"/>
      <c r="AV735" s="50"/>
      <c r="AW735" s="50"/>
      <c r="AX735" s="50"/>
      <c r="AY735" s="50"/>
      <c r="AZ735" s="50"/>
      <c r="BA735" s="50"/>
      <c r="BB735" s="50"/>
      <c r="BC735" s="50"/>
      <c r="BD735" s="50"/>
      <c r="BE735" s="50"/>
      <c r="BF735" s="50"/>
      <c r="BG735" s="50"/>
      <c r="BH735" s="50"/>
      <c r="BI735" s="50"/>
      <c r="BJ735" s="50"/>
      <c r="BK735" s="50"/>
      <c r="BL735" s="50"/>
      <c r="BM735" s="50"/>
      <c r="BN735" s="50"/>
      <c r="BO735" s="50"/>
      <c r="BP735" s="50"/>
      <c r="BQ735" s="50"/>
      <c r="BR735" s="50"/>
      <c r="BS735" s="50"/>
      <c r="BT735" s="50"/>
      <c r="BU735" s="50"/>
      <c r="BV735" s="50"/>
      <c r="BW735" s="50"/>
      <c r="BX735" s="50"/>
      <c r="BY735" s="50"/>
      <c r="BZ735" s="50"/>
      <c r="CA735" s="50"/>
      <c r="CB735" s="50"/>
      <c r="CC735" s="50"/>
      <c r="CD735" s="50"/>
      <c r="CE735" s="50"/>
      <c r="CF735" s="50"/>
      <c r="CG735" s="50"/>
      <c r="CH735" s="50"/>
      <c r="CI735" s="50"/>
      <c r="CJ735" s="50"/>
      <c r="CK735" s="50"/>
      <c r="CL735" s="50"/>
      <c r="CM735" s="50"/>
      <c r="CN735" s="50"/>
      <c r="CO735" s="50"/>
      <c r="CP735" s="50"/>
      <c r="CQ735" s="50"/>
      <c r="CR735" s="50"/>
      <c r="CS735" s="50"/>
      <c r="CT735" s="50"/>
      <c r="CU735" s="50"/>
      <c r="CV735" s="50"/>
      <c r="CW735" s="50"/>
      <c r="CX735" s="50"/>
      <c r="CY735" s="50"/>
      <c r="CZ735" s="50"/>
      <c r="DA735" s="50"/>
      <c r="DB735" s="50"/>
      <c r="DC735" s="50"/>
      <c r="DD735" s="50"/>
      <c r="DE735" s="50"/>
      <c r="DF735" s="50"/>
    </row>
    <row r="736" spans="2:110" x14ac:dyDescent="0.2">
      <c r="B736" s="177"/>
      <c r="C736" s="202"/>
      <c r="D736" s="200"/>
      <c r="E736" s="203"/>
      <c r="F736" s="203"/>
      <c r="G736" s="203"/>
      <c r="H736" s="203"/>
      <c r="I736" s="203"/>
      <c r="J736" s="203"/>
      <c r="K736" s="203"/>
      <c r="L736" s="203"/>
      <c r="M736" s="203"/>
      <c r="N736" s="203"/>
      <c r="O736" s="203"/>
      <c r="P736" s="203"/>
      <c r="Q736" s="204"/>
      <c r="R736" s="204"/>
      <c r="S736" s="234"/>
      <c r="T736" s="50"/>
      <c r="U736" s="50"/>
      <c r="V736" s="50"/>
      <c r="W736" s="50"/>
      <c r="X736" s="50"/>
      <c r="Y736" s="50"/>
      <c r="Z736" s="250"/>
      <c r="AA736" s="238"/>
      <c r="AB736" s="50"/>
      <c r="AC736" s="50"/>
      <c r="AD736" s="50"/>
      <c r="AE736" s="50"/>
      <c r="AF736" s="50"/>
      <c r="AG736" s="50"/>
      <c r="AH736" s="50"/>
      <c r="AI736" s="50"/>
      <c r="AJ736" s="50"/>
      <c r="AK736" s="50"/>
      <c r="AL736" s="50"/>
      <c r="AM736" s="50"/>
      <c r="AN736" s="50"/>
      <c r="AO736" s="50"/>
      <c r="AP736" s="50"/>
      <c r="AQ736" s="50"/>
      <c r="AR736" s="50"/>
      <c r="AS736" s="50"/>
      <c r="AT736" s="50"/>
      <c r="AU736" s="50"/>
      <c r="AV736" s="50"/>
      <c r="AW736" s="50"/>
      <c r="AX736" s="50"/>
      <c r="AY736" s="50"/>
      <c r="AZ736" s="50"/>
      <c r="BA736" s="50"/>
      <c r="BB736" s="50"/>
      <c r="BC736" s="50"/>
      <c r="BD736" s="50"/>
      <c r="BE736" s="50"/>
      <c r="BF736" s="50"/>
      <c r="BG736" s="50"/>
      <c r="BH736" s="50"/>
      <c r="BI736" s="50"/>
      <c r="BJ736" s="50"/>
      <c r="BK736" s="50"/>
      <c r="BL736" s="50"/>
      <c r="BM736" s="50"/>
      <c r="BN736" s="50"/>
      <c r="BO736" s="50"/>
      <c r="BP736" s="50"/>
      <c r="BQ736" s="50"/>
      <c r="BR736" s="50"/>
      <c r="BS736" s="50"/>
      <c r="BT736" s="50"/>
      <c r="BU736" s="50"/>
      <c r="BV736" s="50"/>
      <c r="BW736" s="50"/>
      <c r="BX736" s="50"/>
      <c r="BY736" s="50"/>
      <c r="BZ736" s="50"/>
      <c r="CA736" s="50"/>
      <c r="CB736" s="50"/>
      <c r="CC736" s="50"/>
      <c r="CD736" s="50"/>
      <c r="CE736" s="50"/>
      <c r="CF736" s="50"/>
      <c r="CG736" s="50"/>
      <c r="CH736" s="50"/>
      <c r="CI736" s="50"/>
      <c r="CJ736" s="50"/>
      <c r="CK736" s="50"/>
      <c r="CL736" s="50"/>
      <c r="CM736" s="50"/>
      <c r="CN736" s="50"/>
      <c r="CO736" s="50"/>
      <c r="CP736" s="50"/>
      <c r="CQ736" s="50"/>
      <c r="CR736" s="50"/>
      <c r="CS736" s="50"/>
      <c r="CT736" s="50"/>
      <c r="CU736" s="50"/>
      <c r="CV736" s="50"/>
      <c r="CW736" s="50"/>
      <c r="CX736" s="50"/>
      <c r="CY736" s="50"/>
      <c r="CZ736" s="50"/>
      <c r="DA736" s="50"/>
      <c r="DB736" s="50"/>
      <c r="DC736" s="50"/>
      <c r="DD736" s="50"/>
      <c r="DE736" s="50"/>
      <c r="DF736" s="50"/>
    </row>
    <row r="737" spans="2:110" x14ac:dyDescent="0.2">
      <c r="B737" s="177"/>
      <c r="C737" s="202"/>
      <c r="D737" s="200"/>
      <c r="E737" s="203"/>
      <c r="F737" s="203"/>
      <c r="G737" s="203"/>
      <c r="H737" s="203"/>
      <c r="I737" s="203"/>
      <c r="J737" s="203"/>
      <c r="K737" s="203"/>
      <c r="L737" s="203"/>
      <c r="M737" s="203"/>
      <c r="N737" s="203"/>
      <c r="O737" s="203"/>
      <c r="P737" s="203"/>
      <c r="Q737" s="204"/>
      <c r="R737" s="204"/>
      <c r="S737" s="234"/>
      <c r="T737" s="50"/>
      <c r="U737" s="50"/>
      <c r="V737" s="50"/>
      <c r="W737" s="50"/>
      <c r="X737" s="50"/>
      <c r="Y737" s="50"/>
      <c r="Z737" s="250"/>
      <c r="AA737" s="238"/>
      <c r="AB737" s="50"/>
      <c r="AC737" s="50"/>
      <c r="AD737" s="50"/>
      <c r="AE737" s="50"/>
      <c r="AF737" s="50"/>
      <c r="AG737" s="50"/>
      <c r="AH737" s="50"/>
      <c r="AI737" s="50"/>
      <c r="AJ737" s="50"/>
      <c r="AK737" s="50"/>
      <c r="AL737" s="50"/>
      <c r="AM737" s="50"/>
      <c r="AN737" s="50"/>
      <c r="AO737" s="50"/>
      <c r="AP737" s="50"/>
      <c r="AQ737" s="50"/>
      <c r="AR737" s="50"/>
      <c r="AS737" s="50"/>
      <c r="AT737" s="50"/>
      <c r="AU737" s="50"/>
      <c r="AV737" s="50"/>
      <c r="AW737" s="50"/>
      <c r="AX737" s="50"/>
      <c r="AY737" s="50"/>
      <c r="AZ737" s="50"/>
      <c r="BA737" s="50"/>
      <c r="BB737" s="50"/>
      <c r="BC737" s="50"/>
      <c r="BD737" s="50"/>
      <c r="BE737" s="50"/>
      <c r="BF737" s="50"/>
      <c r="BG737" s="50"/>
      <c r="BH737" s="50"/>
      <c r="BI737" s="50"/>
      <c r="BJ737" s="50"/>
      <c r="BK737" s="50"/>
      <c r="BL737" s="50"/>
      <c r="BM737" s="50"/>
      <c r="BN737" s="50"/>
      <c r="BO737" s="50"/>
      <c r="BP737" s="50"/>
      <c r="BQ737" s="50"/>
      <c r="BR737" s="50"/>
      <c r="BS737" s="50"/>
      <c r="BT737" s="50"/>
      <c r="BU737" s="50"/>
      <c r="BV737" s="50"/>
      <c r="BW737" s="50"/>
      <c r="BX737" s="50"/>
      <c r="BY737" s="50"/>
      <c r="BZ737" s="50"/>
      <c r="CA737" s="50"/>
      <c r="CB737" s="50"/>
      <c r="CC737" s="50"/>
      <c r="CD737" s="50"/>
      <c r="CE737" s="50"/>
      <c r="CF737" s="50"/>
      <c r="CG737" s="50"/>
      <c r="CH737" s="50"/>
      <c r="CI737" s="50"/>
      <c r="CJ737" s="50"/>
      <c r="CK737" s="50"/>
      <c r="CL737" s="50"/>
      <c r="CM737" s="50"/>
      <c r="CN737" s="50"/>
      <c r="CO737" s="50"/>
      <c r="CP737" s="50"/>
      <c r="CQ737" s="50"/>
      <c r="CR737" s="50"/>
      <c r="CS737" s="50"/>
      <c r="CT737" s="50"/>
      <c r="CU737" s="50"/>
      <c r="CV737" s="50"/>
      <c r="CW737" s="50"/>
      <c r="CX737" s="50"/>
      <c r="CY737" s="50"/>
      <c r="CZ737" s="50"/>
      <c r="DA737" s="50"/>
      <c r="DB737" s="50"/>
      <c r="DC737" s="50"/>
      <c r="DD737" s="50"/>
      <c r="DE737" s="50"/>
      <c r="DF737" s="50"/>
    </row>
    <row r="738" spans="2:110" x14ac:dyDescent="0.2">
      <c r="B738" s="177"/>
      <c r="C738" s="202"/>
      <c r="D738" s="200"/>
      <c r="E738" s="203"/>
      <c r="F738" s="203"/>
      <c r="G738" s="203"/>
      <c r="H738" s="203"/>
      <c r="I738" s="203"/>
      <c r="J738" s="203"/>
      <c r="K738" s="203"/>
      <c r="L738" s="203"/>
      <c r="M738" s="203"/>
      <c r="N738" s="203"/>
      <c r="O738" s="203"/>
      <c r="P738" s="203"/>
      <c r="Q738" s="204"/>
      <c r="R738" s="204"/>
      <c r="S738" s="234"/>
      <c r="T738" s="50"/>
      <c r="U738" s="50"/>
      <c r="V738" s="50"/>
      <c r="W738" s="50"/>
      <c r="X738" s="50"/>
      <c r="Y738" s="50"/>
      <c r="Z738" s="250"/>
      <c r="AA738" s="238"/>
      <c r="AB738" s="50"/>
      <c r="AC738" s="50"/>
      <c r="AD738" s="50"/>
      <c r="AE738" s="50"/>
      <c r="AF738" s="50"/>
      <c r="AG738" s="50"/>
      <c r="AH738" s="50"/>
      <c r="AI738" s="50"/>
      <c r="AJ738" s="50"/>
      <c r="AK738" s="50"/>
      <c r="AL738" s="50"/>
      <c r="AM738" s="50"/>
      <c r="AN738" s="50"/>
      <c r="AO738" s="50"/>
      <c r="AP738" s="50"/>
      <c r="AQ738" s="50"/>
      <c r="AR738" s="50"/>
      <c r="AS738" s="50"/>
      <c r="AT738" s="50"/>
      <c r="AU738" s="50"/>
      <c r="AV738" s="50"/>
      <c r="AW738" s="50"/>
      <c r="AX738" s="50"/>
      <c r="AY738" s="50"/>
      <c r="AZ738" s="50"/>
      <c r="BA738" s="50"/>
      <c r="BB738" s="50"/>
      <c r="BC738" s="50"/>
      <c r="BD738" s="50"/>
      <c r="BE738" s="50"/>
      <c r="BF738" s="50"/>
      <c r="BG738" s="50"/>
      <c r="BH738" s="50"/>
      <c r="BI738" s="50"/>
      <c r="BJ738" s="50"/>
      <c r="BK738" s="50"/>
      <c r="BL738" s="50"/>
      <c r="BM738" s="50"/>
      <c r="BN738" s="50"/>
      <c r="BO738" s="50"/>
      <c r="BP738" s="50"/>
      <c r="BQ738" s="50"/>
      <c r="BR738" s="50"/>
      <c r="BS738" s="50"/>
      <c r="BT738" s="50"/>
      <c r="BU738" s="50"/>
      <c r="BV738" s="50"/>
      <c r="BW738" s="50"/>
      <c r="BX738" s="50"/>
      <c r="BY738" s="50"/>
      <c r="BZ738" s="50"/>
      <c r="CA738" s="50"/>
      <c r="CB738" s="50"/>
      <c r="CC738" s="50"/>
      <c r="CD738" s="50"/>
      <c r="CE738" s="50"/>
      <c r="CF738" s="50"/>
      <c r="CG738" s="50"/>
      <c r="CH738" s="50"/>
      <c r="CI738" s="50"/>
      <c r="CJ738" s="50"/>
      <c r="CK738" s="50"/>
      <c r="CL738" s="50"/>
      <c r="CM738" s="50"/>
      <c r="CN738" s="50"/>
      <c r="CO738" s="50"/>
      <c r="CP738" s="50"/>
      <c r="CQ738" s="50"/>
      <c r="CR738" s="50"/>
      <c r="CS738" s="50"/>
      <c r="CT738" s="50"/>
      <c r="CU738" s="50"/>
      <c r="CV738" s="50"/>
      <c r="CW738" s="50"/>
      <c r="CX738" s="50"/>
      <c r="CY738" s="50"/>
      <c r="CZ738" s="50"/>
      <c r="DA738" s="50"/>
      <c r="DB738" s="50"/>
      <c r="DC738" s="50"/>
      <c r="DD738" s="50"/>
      <c r="DE738" s="50"/>
      <c r="DF738" s="50"/>
    </row>
    <row r="739" spans="2:110" x14ac:dyDescent="0.2">
      <c r="B739" s="177"/>
      <c r="C739" s="202"/>
      <c r="D739" s="200"/>
      <c r="E739" s="203"/>
      <c r="F739" s="203"/>
      <c r="G739" s="203"/>
      <c r="H739" s="203"/>
      <c r="I739" s="203"/>
      <c r="J739" s="203"/>
      <c r="K739" s="203"/>
      <c r="L739" s="203"/>
      <c r="M739" s="203"/>
      <c r="N739" s="203"/>
      <c r="O739" s="203"/>
      <c r="P739" s="203"/>
      <c r="Q739" s="204"/>
      <c r="R739" s="204"/>
      <c r="S739" s="234"/>
      <c r="T739" s="50"/>
      <c r="U739" s="50"/>
      <c r="V739" s="50"/>
      <c r="W739" s="50"/>
      <c r="X739" s="50"/>
      <c r="Y739" s="50"/>
      <c r="Z739" s="250"/>
      <c r="AA739" s="238"/>
      <c r="AB739" s="50"/>
      <c r="AC739" s="50"/>
      <c r="AD739" s="50"/>
      <c r="AE739" s="50"/>
      <c r="AF739" s="50"/>
      <c r="AG739" s="50"/>
      <c r="AH739" s="50"/>
      <c r="AI739" s="50"/>
      <c r="AJ739" s="50"/>
      <c r="AK739" s="50"/>
      <c r="AL739" s="50"/>
      <c r="AM739" s="50"/>
      <c r="AN739" s="50"/>
      <c r="AO739" s="50"/>
      <c r="AP739" s="50"/>
      <c r="AQ739" s="50"/>
      <c r="AR739" s="50"/>
      <c r="AS739" s="50"/>
      <c r="AT739" s="50"/>
      <c r="AU739" s="50"/>
      <c r="AV739" s="50"/>
      <c r="AW739" s="50"/>
      <c r="AX739" s="50"/>
      <c r="AY739" s="50"/>
      <c r="AZ739" s="50"/>
      <c r="BA739" s="50"/>
      <c r="BB739" s="50"/>
      <c r="BC739" s="50"/>
      <c r="BD739" s="50"/>
      <c r="BE739" s="50"/>
      <c r="BF739" s="50"/>
      <c r="BG739" s="50"/>
      <c r="BH739" s="50"/>
      <c r="BI739" s="50"/>
      <c r="BJ739" s="50"/>
      <c r="BK739" s="50"/>
      <c r="BL739" s="50"/>
      <c r="BM739" s="50"/>
      <c r="BN739" s="50"/>
      <c r="BO739" s="50"/>
      <c r="BP739" s="50"/>
      <c r="BQ739" s="50"/>
      <c r="BR739" s="50"/>
      <c r="BS739" s="50"/>
      <c r="BT739" s="50"/>
      <c r="BU739" s="50"/>
      <c r="BV739" s="50"/>
      <c r="BW739" s="50"/>
      <c r="BX739" s="50"/>
      <c r="BY739" s="50"/>
      <c r="BZ739" s="50"/>
      <c r="CA739" s="50"/>
      <c r="CB739" s="50"/>
      <c r="CC739" s="50"/>
      <c r="CD739" s="50"/>
      <c r="CE739" s="50"/>
      <c r="CF739" s="50"/>
      <c r="CG739" s="50"/>
      <c r="CH739" s="50"/>
      <c r="CI739" s="50"/>
      <c r="CJ739" s="50"/>
      <c r="CK739" s="50"/>
      <c r="CL739" s="50"/>
      <c r="CM739" s="50"/>
      <c r="CN739" s="50"/>
      <c r="CO739" s="50"/>
      <c r="CP739" s="50"/>
      <c r="CQ739" s="50"/>
      <c r="CR739" s="50"/>
      <c r="CS739" s="50"/>
      <c r="CT739" s="50"/>
      <c r="CU739" s="50"/>
      <c r="CV739" s="50"/>
      <c r="CW739" s="50"/>
      <c r="CX739" s="50"/>
      <c r="CY739" s="50"/>
      <c r="CZ739" s="50"/>
      <c r="DA739" s="50"/>
      <c r="DB739" s="50"/>
      <c r="DC739" s="50"/>
      <c r="DD739" s="50"/>
      <c r="DE739" s="50"/>
      <c r="DF739" s="50"/>
    </row>
    <row r="740" spans="2:110" x14ac:dyDescent="0.2">
      <c r="B740" s="177"/>
      <c r="C740" s="202"/>
      <c r="D740" s="200"/>
      <c r="E740" s="203"/>
      <c r="F740" s="203"/>
      <c r="G740" s="203"/>
      <c r="H740" s="203"/>
      <c r="I740" s="203"/>
      <c r="J740" s="203"/>
      <c r="K740" s="203"/>
      <c r="L740" s="203"/>
      <c r="M740" s="203"/>
      <c r="N740" s="203"/>
      <c r="O740" s="203"/>
      <c r="P740" s="203"/>
      <c r="Q740" s="204"/>
      <c r="R740" s="204"/>
      <c r="S740" s="234"/>
      <c r="T740" s="50"/>
      <c r="U740" s="50"/>
      <c r="V740" s="50"/>
      <c r="W740" s="50"/>
      <c r="X740" s="50"/>
      <c r="Y740" s="50"/>
      <c r="Z740" s="250"/>
      <c r="AA740" s="238"/>
      <c r="AB740" s="50"/>
      <c r="AC740" s="50"/>
      <c r="AD740" s="50"/>
      <c r="AE740" s="50"/>
      <c r="AF740" s="50"/>
      <c r="AG740" s="50"/>
      <c r="AH740" s="50"/>
      <c r="AI740" s="50"/>
      <c r="AJ740" s="50"/>
      <c r="AK740" s="50"/>
      <c r="AL740" s="50"/>
      <c r="AM740" s="50"/>
      <c r="AN740" s="50"/>
      <c r="AO740" s="50"/>
      <c r="AP740" s="50"/>
      <c r="AQ740" s="50"/>
      <c r="AR740" s="50"/>
      <c r="AS740" s="50"/>
      <c r="AT740" s="50"/>
      <c r="AU740" s="50"/>
      <c r="AV740" s="50"/>
      <c r="AW740" s="50"/>
      <c r="AX740" s="50"/>
      <c r="AY740" s="50"/>
      <c r="AZ740" s="50"/>
      <c r="BA740" s="50"/>
      <c r="BB740" s="50"/>
      <c r="BC740" s="50"/>
      <c r="BD740" s="50"/>
      <c r="BE740" s="50"/>
      <c r="BF740" s="50"/>
      <c r="BG740" s="50"/>
      <c r="BH740" s="50"/>
      <c r="BI740" s="50"/>
      <c r="BJ740" s="50"/>
      <c r="BK740" s="50"/>
      <c r="BL740" s="50"/>
      <c r="BM740" s="50"/>
      <c r="BN740" s="50"/>
      <c r="BO740" s="50"/>
      <c r="BP740" s="50"/>
      <c r="BQ740" s="50"/>
      <c r="BR740" s="50"/>
      <c r="BS740" s="50"/>
      <c r="BT740" s="50"/>
      <c r="BU740" s="50"/>
      <c r="BV740" s="50"/>
      <c r="BW740" s="50"/>
      <c r="BX740" s="50"/>
      <c r="BY740" s="50"/>
      <c r="BZ740" s="50"/>
      <c r="CA740" s="50"/>
      <c r="CB740" s="50"/>
      <c r="CC740" s="50"/>
      <c r="CD740" s="50"/>
      <c r="CE740" s="50"/>
      <c r="CF740" s="50"/>
      <c r="CG740" s="50"/>
      <c r="CH740" s="50"/>
      <c r="CI740" s="50"/>
      <c r="CJ740" s="50"/>
      <c r="CK740" s="50"/>
      <c r="CL740" s="50"/>
      <c r="CM740" s="50"/>
      <c r="CN740" s="50"/>
      <c r="CO740" s="50"/>
      <c r="CP740" s="50"/>
      <c r="CQ740" s="50"/>
      <c r="CR740" s="50"/>
      <c r="CS740" s="50"/>
      <c r="CT740" s="50"/>
      <c r="CU740" s="50"/>
      <c r="CV740" s="50"/>
      <c r="CW740" s="50"/>
      <c r="CX740" s="50"/>
      <c r="CY740" s="50"/>
      <c r="CZ740" s="50"/>
      <c r="DA740" s="50"/>
      <c r="DB740" s="50"/>
      <c r="DC740" s="50"/>
      <c r="DD740" s="50"/>
      <c r="DE740" s="50"/>
      <c r="DF740" s="50"/>
    </row>
    <row r="741" spans="2:110" x14ac:dyDescent="0.2">
      <c r="B741" s="177"/>
      <c r="C741" s="202"/>
      <c r="D741" s="200"/>
      <c r="E741" s="203"/>
      <c r="F741" s="203"/>
      <c r="G741" s="203"/>
      <c r="H741" s="203"/>
      <c r="I741" s="203"/>
      <c r="J741" s="203"/>
      <c r="K741" s="203"/>
      <c r="L741" s="203"/>
      <c r="M741" s="203"/>
      <c r="N741" s="203"/>
      <c r="O741" s="203"/>
      <c r="P741" s="203"/>
      <c r="Q741" s="204"/>
      <c r="R741" s="204"/>
      <c r="S741" s="234"/>
      <c r="T741" s="50"/>
      <c r="U741" s="50"/>
      <c r="V741" s="50"/>
      <c r="W741" s="50"/>
      <c r="X741" s="50"/>
      <c r="Y741" s="50"/>
      <c r="Z741" s="250"/>
      <c r="AA741" s="238"/>
      <c r="AB741" s="50"/>
      <c r="AC741" s="50"/>
      <c r="AD741" s="50"/>
      <c r="AE741" s="50"/>
      <c r="AF741" s="50"/>
      <c r="AG741" s="50"/>
      <c r="AH741" s="50"/>
      <c r="AI741" s="50"/>
      <c r="AJ741" s="50"/>
      <c r="AK741" s="50"/>
      <c r="AL741" s="50"/>
      <c r="AM741" s="50"/>
      <c r="AN741" s="50"/>
      <c r="AO741" s="50"/>
      <c r="AP741" s="50"/>
      <c r="AQ741" s="50"/>
      <c r="AR741" s="50"/>
      <c r="AS741" s="50"/>
      <c r="AT741" s="50"/>
      <c r="AU741" s="50"/>
      <c r="AV741" s="50"/>
      <c r="AW741" s="50"/>
      <c r="AX741" s="50"/>
      <c r="AY741" s="50"/>
      <c r="AZ741" s="50"/>
      <c r="BA741" s="50"/>
      <c r="BB741" s="50"/>
      <c r="BC741" s="50"/>
      <c r="BD741" s="50"/>
      <c r="BE741" s="50"/>
      <c r="BF741" s="50"/>
      <c r="BG741" s="50"/>
      <c r="BH741" s="50"/>
      <c r="BI741" s="50"/>
      <c r="BJ741" s="50"/>
      <c r="BK741" s="50"/>
      <c r="BL741" s="50"/>
      <c r="BM741" s="50"/>
      <c r="BN741" s="50"/>
      <c r="BO741" s="50"/>
      <c r="BP741" s="50"/>
      <c r="BQ741" s="50"/>
      <c r="BR741" s="50"/>
      <c r="BS741" s="50"/>
      <c r="BT741" s="50"/>
      <c r="BU741" s="50"/>
      <c r="BV741" s="50"/>
      <c r="BW741" s="50"/>
      <c r="BX741" s="50"/>
      <c r="BY741" s="50"/>
      <c r="BZ741" s="50"/>
      <c r="CA741" s="50"/>
      <c r="CB741" s="50"/>
      <c r="CC741" s="50"/>
      <c r="CD741" s="50"/>
      <c r="CE741" s="50"/>
      <c r="CF741" s="50"/>
      <c r="CG741" s="50"/>
      <c r="CH741" s="50"/>
      <c r="CI741" s="50"/>
      <c r="CJ741" s="50"/>
      <c r="CK741" s="50"/>
      <c r="CL741" s="50"/>
      <c r="CM741" s="50"/>
      <c r="CN741" s="50"/>
      <c r="CO741" s="50"/>
      <c r="CP741" s="50"/>
      <c r="CQ741" s="50"/>
      <c r="CR741" s="50"/>
      <c r="CS741" s="50"/>
      <c r="CT741" s="50"/>
      <c r="CU741" s="50"/>
      <c r="CV741" s="50"/>
      <c r="CW741" s="50"/>
      <c r="CX741" s="50"/>
      <c r="CY741" s="50"/>
      <c r="CZ741" s="50"/>
      <c r="DA741" s="50"/>
      <c r="DB741" s="50"/>
      <c r="DC741" s="50"/>
      <c r="DD741" s="50"/>
      <c r="DE741" s="50"/>
      <c r="DF741" s="50"/>
    </row>
    <row r="742" spans="2:110" x14ac:dyDescent="0.2">
      <c r="B742" s="177"/>
      <c r="C742" s="202"/>
      <c r="D742" s="200"/>
      <c r="E742" s="203"/>
      <c r="F742" s="203"/>
      <c r="G742" s="203"/>
      <c r="H742" s="203"/>
      <c r="I742" s="203"/>
      <c r="J742" s="203"/>
      <c r="K742" s="203"/>
      <c r="L742" s="203"/>
      <c r="M742" s="203"/>
      <c r="N742" s="203"/>
      <c r="O742" s="203"/>
      <c r="P742" s="203"/>
      <c r="Q742" s="204"/>
      <c r="R742" s="204"/>
      <c r="S742" s="234"/>
      <c r="T742" s="50"/>
      <c r="U742" s="50"/>
      <c r="V742" s="50"/>
      <c r="W742" s="50"/>
      <c r="X742" s="50"/>
      <c r="Y742" s="50"/>
      <c r="Z742" s="250"/>
      <c r="AA742" s="238"/>
      <c r="AB742" s="50"/>
      <c r="AC742" s="50"/>
      <c r="AD742" s="50"/>
      <c r="AE742" s="50"/>
      <c r="AF742" s="50"/>
      <c r="AG742" s="50"/>
      <c r="AH742" s="50"/>
      <c r="AI742" s="50"/>
      <c r="AJ742" s="50"/>
      <c r="AK742" s="50"/>
      <c r="AL742" s="50"/>
      <c r="AM742" s="50"/>
      <c r="AN742" s="50"/>
      <c r="AO742" s="50"/>
      <c r="AP742" s="50"/>
      <c r="AQ742" s="50"/>
      <c r="AR742" s="50"/>
      <c r="AS742" s="50"/>
      <c r="AT742" s="50"/>
      <c r="AU742" s="50"/>
      <c r="AV742" s="50"/>
      <c r="AW742" s="50"/>
      <c r="AX742" s="50"/>
      <c r="AY742" s="50"/>
      <c r="AZ742" s="50"/>
      <c r="BA742" s="50"/>
      <c r="BB742" s="50"/>
      <c r="BC742" s="50"/>
      <c r="BD742" s="50"/>
      <c r="BE742" s="50"/>
      <c r="BF742" s="50"/>
      <c r="BG742" s="50"/>
      <c r="BH742" s="50"/>
      <c r="BI742" s="50"/>
      <c r="BJ742" s="50"/>
      <c r="BK742" s="50"/>
      <c r="BL742" s="50"/>
      <c r="BM742" s="50"/>
      <c r="BN742" s="50"/>
      <c r="BO742" s="50"/>
      <c r="BP742" s="50"/>
      <c r="BQ742" s="50"/>
      <c r="BR742" s="50"/>
      <c r="BS742" s="50"/>
      <c r="BT742" s="50"/>
      <c r="BU742" s="50"/>
      <c r="BV742" s="50"/>
      <c r="BW742" s="50"/>
      <c r="BX742" s="50"/>
      <c r="BY742" s="50"/>
      <c r="BZ742" s="50"/>
      <c r="CA742" s="50"/>
      <c r="CB742" s="50"/>
      <c r="CC742" s="50"/>
      <c r="CD742" s="50"/>
      <c r="CE742" s="50"/>
      <c r="CF742" s="50"/>
      <c r="CG742" s="50"/>
      <c r="CH742" s="50"/>
      <c r="CI742" s="50"/>
      <c r="CJ742" s="50"/>
      <c r="CK742" s="50"/>
      <c r="CL742" s="50"/>
      <c r="CM742" s="50"/>
      <c r="CN742" s="50"/>
      <c r="CO742" s="50"/>
      <c r="CP742" s="50"/>
      <c r="CQ742" s="50"/>
      <c r="CR742" s="50"/>
      <c r="CS742" s="50"/>
      <c r="CT742" s="50"/>
      <c r="CU742" s="50"/>
      <c r="CV742" s="50"/>
      <c r="CW742" s="50"/>
      <c r="CX742" s="50"/>
      <c r="CY742" s="50"/>
      <c r="CZ742" s="50"/>
      <c r="DA742" s="50"/>
      <c r="DB742" s="50"/>
      <c r="DC742" s="50"/>
      <c r="DD742" s="50"/>
      <c r="DE742" s="50"/>
      <c r="DF742" s="50"/>
    </row>
    <row r="743" spans="2:110" x14ac:dyDescent="0.2">
      <c r="B743" s="177"/>
      <c r="C743" s="202"/>
      <c r="D743" s="200"/>
      <c r="E743" s="203"/>
      <c r="F743" s="203"/>
      <c r="G743" s="203"/>
      <c r="H743" s="203"/>
      <c r="I743" s="203"/>
      <c r="J743" s="203"/>
      <c r="K743" s="203"/>
      <c r="L743" s="203"/>
      <c r="M743" s="203"/>
      <c r="N743" s="203"/>
      <c r="O743" s="203"/>
      <c r="P743" s="203"/>
      <c r="Q743" s="204"/>
      <c r="R743" s="204"/>
      <c r="S743" s="234"/>
      <c r="T743" s="50"/>
      <c r="U743" s="50"/>
      <c r="V743" s="50"/>
      <c r="W743" s="50"/>
      <c r="X743" s="50"/>
      <c r="Y743" s="50"/>
      <c r="Z743" s="250"/>
      <c r="AA743" s="238"/>
      <c r="AB743" s="50"/>
      <c r="AC743" s="50"/>
      <c r="AD743" s="50"/>
      <c r="AE743" s="50"/>
      <c r="AF743" s="50"/>
      <c r="AG743" s="50"/>
      <c r="AH743" s="50"/>
      <c r="AI743" s="50"/>
      <c r="AJ743" s="50"/>
      <c r="AK743" s="50"/>
      <c r="AL743" s="50"/>
      <c r="AM743" s="50"/>
      <c r="AN743" s="50"/>
      <c r="AO743" s="50"/>
      <c r="AP743" s="50"/>
      <c r="AQ743" s="50"/>
      <c r="AR743" s="50"/>
      <c r="AS743" s="50"/>
      <c r="AT743" s="50"/>
      <c r="AU743" s="50"/>
      <c r="AV743" s="50"/>
      <c r="AW743" s="50"/>
      <c r="AX743" s="50"/>
      <c r="AY743" s="50"/>
      <c r="AZ743" s="50"/>
      <c r="BA743" s="50"/>
      <c r="BB743" s="50"/>
      <c r="BC743" s="50"/>
      <c r="BD743" s="50"/>
      <c r="BE743" s="50"/>
      <c r="BF743" s="50"/>
      <c r="BG743" s="50"/>
      <c r="BH743" s="50"/>
      <c r="BI743" s="50"/>
      <c r="BJ743" s="50"/>
      <c r="BK743" s="50"/>
      <c r="BL743" s="50"/>
      <c r="BM743" s="50"/>
      <c r="BN743" s="50"/>
      <c r="BO743" s="50"/>
      <c r="BP743" s="50"/>
      <c r="BQ743" s="50"/>
      <c r="BR743" s="50"/>
      <c r="BS743" s="50"/>
      <c r="BT743" s="50"/>
      <c r="BU743" s="50"/>
      <c r="BV743" s="50"/>
      <c r="BW743" s="50"/>
      <c r="BX743" s="50"/>
      <c r="BY743" s="50"/>
      <c r="BZ743" s="50"/>
      <c r="CA743" s="50"/>
      <c r="CB743" s="50"/>
      <c r="CC743" s="50"/>
      <c r="CD743" s="50"/>
      <c r="CE743" s="50"/>
      <c r="CF743" s="50"/>
      <c r="CG743" s="50"/>
      <c r="CH743" s="50"/>
      <c r="CI743" s="50"/>
      <c r="CJ743" s="50"/>
      <c r="CK743" s="50"/>
      <c r="CL743" s="50"/>
      <c r="CM743" s="50"/>
      <c r="CN743" s="50"/>
      <c r="CO743" s="50"/>
      <c r="CP743" s="50"/>
      <c r="CQ743" s="50"/>
      <c r="CR743" s="50"/>
      <c r="CS743" s="50"/>
      <c r="CT743" s="50"/>
      <c r="CU743" s="50"/>
      <c r="CV743" s="50"/>
      <c r="CW743" s="50"/>
      <c r="CX743" s="50"/>
      <c r="CY743" s="50"/>
      <c r="CZ743" s="50"/>
      <c r="DA743" s="50"/>
      <c r="DB743" s="50"/>
      <c r="DC743" s="50"/>
      <c r="DD743" s="50"/>
      <c r="DE743" s="50"/>
      <c r="DF743" s="50"/>
    </row>
    <row r="744" spans="2:110" x14ac:dyDescent="0.2">
      <c r="B744" s="177"/>
      <c r="C744" s="202"/>
      <c r="D744" s="200"/>
      <c r="E744" s="203"/>
      <c r="F744" s="203"/>
      <c r="G744" s="203"/>
      <c r="H744" s="203"/>
      <c r="I744" s="203"/>
      <c r="J744" s="203"/>
      <c r="K744" s="203"/>
      <c r="L744" s="203"/>
      <c r="M744" s="203"/>
      <c r="N744" s="203"/>
      <c r="O744" s="203"/>
      <c r="P744" s="203"/>
      <c r="Q744" s="204"/>
      <c r="R744" s="204"/>
      <c r="S744" s="234"/>
      <c r="T744" s="50"/>
      <c r="U744" s="50"/>
      <c r="V744" s="50"/>
      <c r="W744" s="50"/>
      <c r="X744" s="50"/>
      <c r="Y744" s="50"/>
      <c r="Z744" s="250"/>
      <c r="AA744" s="238"/>
      <c r="AB744" s="50"/>
      <c r="AC744" s="50"/>
      <c r="AD744" s="50"/>
      <c r="AE744" s="50"/>
      <c r="AF744" s="50"/>
      <c r="AG744" s="50"/>
      <c r="AH744" s="50"/>
      <c r="AI744" s="50"/>
      <c r="AJ744" s="50"/>
      <c r="AK744" s="50"/>
      <c r="AL744" s="50"/>
      <c r="AM744" s="50"/>
      <c r="AN744" s="50"/>
      <c r="AO744" s="50"/>
      <c r="AP744" s="50"/>
      <c r="AQ744" s="50"/>
      <c r="AR744" s="50"/>
      <c r="AS744" s="50"/>
      <c r="AT744" s="50"/>
      <c r="AU744" s="50"/>
      <c r="AV744" s="50"/>
      <c r="AW744" s="50"/>
      <c r="AX744" s="50"/>
      <c r="AY744" s="50"/>
      <c r="AZ744" s="50"/>
      <c r="BA744" s="50"/>
      <c r="BB744" s="50"/>
      <c r="BC744" s="50"/>
      <c r="BD744" s="50"/>
      <c r="BE744" s="50"/>
      <c r="BF744" s="50"/>
      <c r="BG744" s="50"/>
      <c r="BH744" s="50"/>
      <c r="BI744" s="50"/>
      <c r="BJ744" s="50"/>
      <c r="BK744" s="50"/>
      <c r="BL744" s="50"/>
      <c r="BM744" s="50"/>
      <c r="BN744" s="50"/>
      <c r="BO744" s="50"/>
      <c r="BP744" s="50"/>
      <c r="BQ744" s="50"/>
      <c r="BR744" s="50"/>
      <c r="BS744" s="50"/>
      <c r="BT744" s="50"/>
      <c r="BU744" s="50"/>
      <c r="BV744" s="50"/>
      <c r="BW744" s="50"/>
      <c r="BX744" s="50"/>
      <c r="BY744" s="50"/>
      <c r="BZ744" s="50"/>
      <c r="CA744" s="50"/>
      <c r="CB744" s="50"/>
      <c r="CC744" s="50"/>
      <c r="CD744" s="50"/>
      <c r="CE744" s="50"/>
      <c r="CF744" s="50"/>
      <c r="CG744" s="50"/>
      <c r="CH744" s="50"/>
      <c r="CI744" s="50"/>
      <c r="CJ744" s="50"/>
      <c r="CK744" s="50"/>
      <c r="CL744" s="50"/>
      <c r="CM744" s="50"/>
      <c r="CN744" s="50"/>
      <c r="CO744" s="50"/>
      <c r="CP744" s="50"/>
      <c r="CQ744" s="50"/>
      <c r="CR744" s="50"/>
      <c r="CS744" s="50"/>
      <c r="CT744" s="50"/>
      <c r="CU744" s="50"/>
      <c r="CV744" s="50"/>
      <c r="CW744" s="50"/>
      <c r="CX744" s="50"/>
      <c r="CY744" s="50"/>
      <c r="CZ744" s="50"/>
      <c r="DA744" s="50"/>
      <c r="DB744" s="50"/>
      <c r="DC744" s="50"/>
      <c r="DD744" s="50"/>
      <c r="DE744" s="50"/>
      <c r="DF744" s="50"/>
    </row>
    <row r="745" spans="2:110" x14ac:dyDescent="0.2">
      <c r="B745" s="177"/>
      <c r="C745" s="202"/>
      <c r="D745" s="200"/>
      <c r="E745" s="203"/>
      <c r="F745" s="203"/>
      <c r="G745" s="203"/>
      <c r="H745" s="203"/>
      <c r="I745" s="203"/>
      <c r="J745" s="203"/>
      <c r="K745" s="203"/>
      <c r="L745" s="203"/>
      <c r="M745" s="203"/>
      <c r="N745" s="203"/>
      <c r="O745" s="203"/>
      <c r="P745" s="203"/>
      <c r="Q745" s="204"/>
      <c r="R745" s="204"/>
      <c r="S745" s="234"/>
      <c r="T745" s="50"/>
      <c r="U745" s="50"/>
      <c r="V745" s="50"/>
      <c r="W745" s="50"/>
      <c r="X745" s="50"/>
      <c r="Y745" s="50"/>
      <c r="Z745" s="250"/>
      <c r="AA745" s="238"/>
      <c r="AB745" s="50"/>
      <c r="AC745" s="50"/>
      <c r="AD745" s="50"/>
      <c r="AE745" s="50"/>
      <c r="AF745" s="50"/>
      <c r="AG745" s="50"/>
      <c r="AH745" s="50"/>
      <c r="AI745" s="50"/>
      <c r="AJ745" s="50"/>
      <c r="AK745" s="50"/>
      <c r="AL745" s="50"/>
      <c r="AM745" s="50"/>
      <c r="AN745" s="50"/>
      <c r="AO745" s="50"/>
      <c r="AP745" s="50"/>
      <c r="AQ745" s="50"/>
      <c r="AR745" s="50"/>
      <c r="AS745" s="50"/>
      <c r="AT745" s="50"/>
      <c r="AU745" s="50"/>
      <c r="AV745" s="50"/>
      <c r="AW745" s="50"/>
      <c r="AX745" s="50"/>
      <c r="AY745" s="50"/>
      <c r="AZ745" s="50"/>
      <c r="BA745" s="50"/>
      <c r="BB745" s="50"/>
      <c r="BC745" s="50"/>
      <c r="BD745" s="50"/>
      <c r="BE745" s="50"/>
      <c r="BF745" s="50"/>
      <c r="BG745" s="50"/>
      <c r="BH745" s="50"/>
      <c r="BI745" s="50"/>
      <c r="BJ745" s="50"/>
      <c r="BK745" s="50"/>
      <c r="BL745" s="50"/>
      <c r="BM745" s="50"/>
      <c r="BN745" s="50"/>
      <c r="BO745" s="50"/>
      <c r="BP745" s="50"/>
      <c r="BQ745" s="50"/>
      <c r="BR745" s="50"/>
      <c r="BS745" s="50"/>
      <c r="BT745" s="50"/>
      <c r="BU745" s="50"/>
      <c r="BV745" s="50"/>
      <c r="BW745" s="50"/>
      <c r="BX745" s="50"/>
      <c r="BY745" s="50"/>
      <c r="BZ745" s="50"/>
      <c r="CA745" s="50"/>
      <c r="CB745" s="50"/>
      <c r="CC745" s="50"/>
      <c r="CD745" s="50"/>
      <c r="CE745" s="50"/>
      <c r="CF745" s="50"/>
      <c r="CG745" s="50"/>
      <c r="CH745" s="50"/>
      <c r="CI745" s="50"/>
      <c r="CJ745" s="50"/>
      <c r="CK745" s="50"/>
      <c r="CL745" s="50"/>
      <c r="CM745" s="50"/>
      <c r="CN745" s="50"/>
      <c r="CO745" s="50"/>
      <c r="CP745" s="50"/>
      <c r="CQ745" s="50"/>
      <c r="CR745" s="50"/>
      <c r="CS745" s="50"/>
      <c r="CT745" s="50"/>
      <c r="CU745" s="50"/>
      <c r="CV745" s="50"/>
      <c r="CW745" s="50"/>
      <c r="CX745" s="50"/>
      <c r="CY745" s="50"/>
      <c r="CZ745" s="50"/>
      <c r="DA745" s="50"/>
      <c r="DB745" s="50"/>
      <c r="DC745" s="50"/>
      <c r="DD745" s="50"/>
      <c r="DE745" s="50"/>
      <c r="DF745" s="50"/>
    </row>
    <row r="746" spans="2:110" x14ac:dyDescent="0.2">
      <c r="B746" s="177"/>
      <c r="C746" s="202"/>
      <c r="D746" s="200"/>
      <c r="E746" s="203"/>
      <c r="F746" s="203"/>
      <c r="G746" s="203"/>
      <c r="H746" s="203"/>
      <c r="I746" s="203"/>
      <c r="J746" s="203"/>
      <c r="K746" s="203"/>
      <c r="L746" s="203"/>
      <c r="M746" s="203"/>
      <c r="N746" s="203"/>
      <c r="O746" s="203"/>
      <c r="P746" s="203"/>
      <c r="Q746" s="204"/>
      <c r="R746" s="204"/>
      <c r="S746" s="234"/>
      <c r="T746" s="50"/>
      <c r="U746" s="50"/>
      <c r="V746" s="50"/>
      <c r="W746" s="50"/>
      <c r="X746" s="50"/>
      <c r="Y746" s="50"/>
      <c r="Z746" s="250"/>
      <c r="AA746" s="238"/>
      <c r="AB746" s="50"/>
      <c r="AC746" s="50"/>
      <c r="AD746" s="50"/>
      <c r="AE746" s="50"/>
      <c r="AF746" s="50"/>
      <c r="AG746" s="50"/>
      <c r="AH746" s="50"/>
      <c r="AI746" s="50"/>
      <c r="AJ746" s="50"/>
      <c r="AK746" s="50"/>
      <c r="AL746" s="50"/>
      <c r="AM746" s="50"/>
      <c r="AN746" s="50"/>
      <c r="AO746" s="50"/>
      <c r="AP746" s="50"/>
      <c r="AQ746" s="50"/>
      <c r="AR746" s="50"/>
      <c r="AS746" s="50"/>
      <c r="AT746" s="50"/>
      <c r="AU746" s="50"/>
      <c r="AV746" s="50"/>
      <c r="AW746" s="50"/>
      <c r="AX746" s="50"/>
      <c r="AY746" s="50"/>
      <c r="AZ746" s="50"/>
      <c r="BA746" s="50"/>
      <c r="BB746" s="50"/>
      <c r="BC746" s="50"/>
      <c r="BD746" s="50"/>
      <c r="BE746" s="50"/>
      <c r="BF746" s="50"/>
      <c r="BG746" s="50"/>
      <c r="BH746" s="50"/>
      <c r="BI746" s="50"/>
      <c r="BJ746" s="50"/>
      <c r="BK746" s="50"/>
      <c r="BL746" s="50"/>
      <c r="BM746" s="50"/>
      <c r="BN746" s="50"/>
      <c r="BO746" s="50"/>
      <c r="BP746" s="50"/>
      <c r="BQ746" s="50"/>
      <c r="BR746" s="50"/>
      <c r="BS746" s="50"/>
      <c r="BT746" s="50"/>
      <c r="BU746" s="50"/>
      <c r="BV746" s="50"/>
      <c r="BW746" s="50"/>
      <c r="BX746" s="50"/>
      <c r="BY746" s="50"/>
      <c r="BZ746" s="50"/>
      <c r="CA746" s="50"/>
      <c r="CB746" s="50"/>
      <c r="CC746" s="50"/>
      <c r="CD746" s="50"/>
      <c r="CE746" s="50"/>
      <c r="CF746" s="50"/>
      <c r="CG746" s="50"/>
      <c r="CH746" s="50"/>
      <c r="CI746" s="50"/>
      <c r="CJ746" s="50"/>
      <c r="CK746" s="50"/>
      <c r="CL746" s="50"/>
      <c r="CM746" s="50"/>
      <c r="CN746" s="50"/>
      <c r="CO746" s="50"/>
      <c r="CP746" s="50"/>
      <c r="CQ746" s="50"/>
      <c r="CR746" s="50"/>
      <c r="CS746" s="50"/>
      <c r="CT746" s="50"/>
      <c r="CU746" s="50"/>
      <c r="CV746" s="50"/>
      <c r="CW746" s="50"/>
      <c r="CX746" s="50"/>
      <c r="CY746" s="50"/>
      <c r="CZ746" s="50"/>
      <c r="DA746" s="50"/>
      <c r="DB746" s="50"/>
      <c r="DC746" s="50"/>
      <c r="DD746" s="50"/>
      <c r="DE746" s="50"/>
      <c r="DF746" s="50"/>
    </row>
    <row r="747" spans="2:110" x14ac:dyDescent="0.2">
      <c r="B747" s="177"/>
      <c r="C747" s="202"/>
      <c r="D747" s="200"/>
      <c r="E747" s="203"/>
      <c r="F747" s="203"/>
      <c r="G747" s="203"/>
      <c r="H747" s="203"/>
      <c r="I747" s="203"/>
      <c r="J747" s="203"/>
      <c r="K747" s="203"/>
      <c r="L747" s="203"/>
      <c r="M747" s="203"/>
      <c r="N747" s="203"/>
      <c r="O747" s="203"/>
      <c r="P747" s="203"/>
      <c r="Q747" s="204"/>
      <c r="R747" s="204"/>
      <c r="S747" s="234"/>
      <c r="T747" s="50"/>
      <c r="U747" s="50"/>
      <c r="V747" s="50"/>
      <c r="W747" s="50"/>
      <c r="X747" s="50"/>
      <c r="Y747" s="50"/>
      <c r="Z747" s="250"/>
      <c r="AA747" s="238"/>
      <c r="AB747" s="50"/>
      <c r="AC747" s="50"/>
      <c r="AD747" s="50"/>
      <c r="AE747" s="50"/>
      <c r="AF747" s="50"/>
      <c r="AG747" s="50"/>
      <c r="AH747" s="50"/>
      <c r="AI747" s="50"/>
      <c r="AJ747" s="50"/>
      <c r="AK747" s="50"/>
      <c r="AL747" s="50"/>
      <c r="AM747" s="50"/>
      <c r="AN747" s="50"/>
      <c r="AO747" s="50"/>
      <c r="AP747" s="50"/>
      <c r="AQ747" s="50"/>
      <c r="AR747" s="50"/>
      <c r="AS747" s="50"/>
      <c r="AT747" s="50"/>
      <c r="AU747" s="50"/>
      <c r="AV747" s="50"/>
      <c r="AW747" s="50"/>
      <c r="AX747" s="50"/>
      <c r="AY747" s="50"/>
      <c r="AZ747" s="50"/>
      <c r="BA747" s="50"/>
      <c r="BB747" s="50"/>
      <c r="BC747" s="50"/>
      <c r="BD747" s="50"/>
      <c r="BE747" s="50"/>
      <c r="BF747" s="50"/>
      <c r="BG747" s="50"/>
      <c r="BH747" s="50"/>
      <c r="BI747" s="50"/>
      <c r="BJ747" s="50"/>
      <c r="BK747" s="50"/>
      <c r="BL747" s="50"/>
      <c r="BM747" s="50"/>
      <c r="BN747" s="50"/>
      <c r="BO747" s="50"/>
      <c r="BP747" s="50"/>
      <c r="BQ747" s="50"/>
      <c r="BR747" s="50"/>
      <c r="BS747" s="50"/>
      <c r="BT747" s="50"/>
      <c r="BU747" s="50"/>
      <c r="BV747" s="50"/>
      <c r="BW747" s="50"/>
      <c r="BX747" s="50"/>
      <c r="BY747" s="50"/>
      <c r="BZ747" s="50"/>
      <c r="CA747" s="50"/>
      <c r="CB747" s="50"/>
      <c r="CC747" s="50"/>
      <c r="CD747" s="50"/>
      <c r="CE747" s="50"/>
      <c r="CF747" s="50"/>
      <c r="CG747" s="50"/>
      <c r="CH747" s="50"/>
      <c r="CI747" s="50"/>
      <c r="CJ747" s="50"/>
      <c r="CK747" s="50"/>
      <c r="CL747" s="50"/>
      <c r="CM747" s="50"/>
      <c r="CN747" s="50"/>
      <c r="CO747" s="50"/>
      <c r="CP747" s="50"/>
      <c r="CQ747" s="50"/>
      <c r="CR747" s="50"/>
      <c r="CS747" s="50"/>
      <c r="CT747" s="50"/>
      <c r="CU747" s="50"/>
      <c r="CV747" s="50"/>
      <c r="CW747" s="50"/>
      <c r="CX747" s="50"/>
      <c r="CY747" s="50"/>
      <c r="CZ747" s="50"/>
      <c r="DA747" s="50"/>
      <c r="DB747" s="50"/>
      <c r="DC747" s="50"/>
      <c r="DD747" s="50"/>
      <c r="DE747" s="50"/>
      <c r="DF747" s="50"/>
    </row>
    <row r="748" spans="2:110" x14ac:dyDescent="0.2">
      <c r="B748" s="177"/>
      <c r="C748" s="202"/>
      <c r="D748" s="200"/>
      <c r="E748" s="203"/>
      <c r="F748" s="203"/>
      <c r="G748" s="203"/>
      <c r="H748" s="203"/>
      <c r="I748" s="203"/>
      <c r="J748" s="203"/>
      <c r="K748" s="203"/>
      <c r="L748" s="203"/>
      <c r="M748" s="203"/>
      <c r="N748" s="203"/>
      <c r="O748" s="203"/>
      <c r="P748" s="203"/>
      <c r="Q748" s="204"/>
      <c r="R748" s="204"/>
      <c r="S748" s="234"/>
      <c r="T748" s="50"/>
      <c r="U748" s="50"/>
      <c r="V748" s="50"/>
      <c r="W748" s="50"/>
      <c r="X748" s="50"/>
      <c r="Y748" s="50"/>
      <c r="Z748" s="250"/>
      <c r="AA748" s="238"/>
      <c r="AB748" s="50"/>
      <c r="AC748" s="50"/>
      <c r="AD748" s="50"/>
      <c r="AE748" s="50"/>
      <c r="AF748" s="50"/>
      <c r="AG748" s="50"/>
      <c r="AH748" s="50"/>
      <c r="AI748" s="50"/>
      <c r="AJ748" s="50"/>
      <c r="AK748" s="50"/>
      <c r="AL748" s="50"/>
      <c r="AM748" s="50"/>
      <c r="AN748" s="50"/>
      <c r="AO748" s="50"/>
      <c r="AP748" s="50"/>
      <c r="AQ748" s="50"/>
      <c r="AR748" s="50"/>
      <c r="AS748" s="50"/>
      <c r="AT748" s="50"/>
      <c r="AU748" s="50"/>
      <c r="AV748" s="50"/>
      <c r="AW748" s="50"/>
      <c r="AX748" s="50"/>
      <c r="AY748" s="50"/>
      <c r="AZ748" s="50"/>
      <c r="BA748" s="50"/>
      <c r="BB748" s="50"/>
      <c r="BC748" s="50"/>
      <c r="BD748" s="50"/>
      <c r="BE748" s="50"/>
      <c r="BF748" s="50"/>
      <c r="BG748" s="50"/>
      <c r="BH748" s="50"/>
      <c r="BI748" s="50"/>
      <c r="BJ748" s="50"/>
      <c r="BK748" s="50"/>
      <c r="BL748" s="50"/>
      <c r="BM748" s="50"/>
      <c r="BN748" s="50"/>
      <c r="BO748" s="50"/>
      <c r="BP748" s="50"/>
      <c r="BQ748" s="50"/>
      <c r="BR748" s="50"/>
      <c r="BS748" s="50"/>
      <c r="BT748" s="50"/>
      <c r="BU748" s="50"/>
      <c r="BV748" s="50"/>
      <c r="BW748" s="50"/>
      <c r="BX748" s="50"/>
      <c r="BY748" s="50"/>
      <c r="BZ748" s="50"/>
      <c r="CA748" s="50"/>
      <c r="CB748" s="50"/>
      <c r="CC748" s="50"/>
      <c r="CD748" s="50"/>
      <c r="CE748" s="50"/>
      <c r="CF748" s="50"/>
      <c r="CG748" s="50"/>
      <c r="CH748" s="50"/>
      <c r="CI748" s="50"/>
      <c r="CJ748" s="50"/>
      <c r="CK748" s="50"/>
      <c r="CL748" s="50"/>
      <c r="CM748" s="50"/>
      <c r="CN748" s="50"/>
      <c r="CO748" s="50"/>
      <c r="CP748" s="50"/>
      <c r="CQ748" s="50"/>
      <c r="CR748" s="50"/>
      <c r="CS748" s="50"/>
      <c r="CT748" s="50"/>
      <c r="CU748" s="50"/>
      <c r="CV748" s="50"/>
      <c r="CW748" s="50"/>
      <c r="CX748" s="50"/>
      <c r="CY748" s="50"/>
      <c r="CZ748" s="50"/>
      <c r="DA748" s="50"/>
      <c r="DB748" s="50"/>
      <c r="DC748" s="50"/>
      <c r="DD748" s="50"/>
      <c r="DE748" s="50"/>
      <c r="DF748" s="50"/>
    </row>
    <row r="749" spans="2:110" x14ac:dyDescent="0.2">
      <c r="B749" s="177"/>
      <c r="C749" s="202"/>
      <c r="D749" s="200"/>
      <c r="E749" s="203"/>
      <c r="F749" s="203"/>
      <c r="G749" s="203"/>
      <c r="H749" s="203"/>
      <c r="I749" s="203"/>
      <c r="J749" s="203"/>
      <c r="K749" s="203"/>
      <c r="L749" s="203"/>
      <c r="M749" s="203"/>
      <c r="N749" s="203"/>
      <c r="O749" s="203"/>
      <c r="P749" s="203"/>
      <c r="Q749" s="204"/>
      <c r="R749" s="204"/>
      <c r="S749" s="234"/>
      <c r="T749" s="50"/>
      <c r="U749" s="50"/>
      <c r="V749" s="50"/>
      <c r="W749" s="50"/>
      <c r="X749" s="50"/>
      <c r="Y749" s="50"/>
      <c r="Z749" s="250"/>
      <c r="AA749" s="238"/>
      <c r="AB749" s="50"/>
      <c r="AC749" s="50"/>
      <c r="AD749" s="50"/>
      <c r="AE749" s="50"/>
      <c r="AF749" s="50"/>
      <c r="AG749" s="50"/>
      <c r="AH749" s="50"/>
      <c r="AI749" s="50"/>
      <c r="AJ749" s="50"/>
      <c r="AK749" s="50"/>
      <c r="AL749" s="50"/>
      <c r="AM749" s="50"/>
      <c r="AN749" s="50"/>
      <c r="AO749" s="50"/>
      <c r="AP749" s="50"/>
      <c r="AQ749" s="50"/>
      <c r="AR749" s="50"/>
      <c r="AS749" s="50"/>
      <c r="AT749" s="50"/>
      <c r="AU749" s="50"/>
      <c r="AV749" s="50"/>
      <c r="AW749" s="50"/>
      <c r="AX749" s="50"/>
      <c r="AY749" s="50"/>
      <c r="AZ749" s="50"/>
      <c r="BA749" s="50"/>
      <c r="BB749" s="50"/>
      <c r="BC749" s="50"/>
      <c r="BD749" s="50"/>
      <c r="BE749" s="50"/>
      <c r="BF749" s="50"/>
      <c r="BG749" s="50"/>
      <c r="BH749" s="50"/>
      <c r="BI749" s="50"/>
      <c r="BJ749" s="50"/>
      <c r="BK749" s="50"/>
      <c r="BL749" s="50"/>
      <c r="BM749" s="50"/>
      <c r="BN749" s="50"/>
      <c r="BO749" s="50"/>
      <c r="BP749" s="50"/>
      <c r="BQ749" s="50"/>
      <c r="BR749" s="50"/>
      <c r="BS749" s="50"/>
      <c r="BT749" s="50"/>
      <c r="BU749" s="50"/>
      <c r="BV749" s="50"/>
      <c r="BW749" s="50"/>
      <c r="BX749" s="50"/>
      <c r="BY749" s="50"/>
      <c r="BZ749" s="50"/>
      <c r="CA749" s="50"/>
      <c r="CB749" s="50"/>
      <c r="CC749" s="50"/>
      <c r="CD749" s="50"/>
      <c r="CE749" s="50"/>
      <c r="CF749" s="50"/>
      <c r="CG749" s="50"/>
      <c r="CH749" s="50"/>
      <c r="CI749" s="50"/>
      <c r="CJ749" s="50"/>
      <c r="CK749" s="50"/>
      <c r="CL749" s="50"/>
      <c r="CM749" s="50"/>
      <c r="CN749" s="50"/>
      <c r="CO749" s="50"/>
      <c r="CP749" s="50"/>
      <c r="CQ749" s="50"/>
      <c r="CR749" s="50"/>
      <c r="CS749" s="50"/>
      <c r="CT749" s="50"/>
      <c r="CU749" s="50"/>
      <c r="CV749" s="50"/>
      <c r="CW749" s="50"/>
      <c r="CX749" s="50"/>
      <c r="CY749" s="50"/>
      <c r="CZ749" s="50"/>
      <c r="DA749" s="50"/>
      <c r="DB749" s="50"/>
      <c r="DC749" s="50"/>
      <c r="DD749" s="50"/>
      <c r="DE749" s="50"/>
      <c r="DF749" s="50"/>
    </row>
    <row r="750" spans="2:110" x14ac:dyDescent="0.2">
      <c r="B750" s="177"/>
      <c r="C750" s="202"/>
      <c r="D750" s="200"/>
      <c r="E750" s="203"/>
      <c r="F750" s="203"/>
      <c r="G750" s="203"/>
      <c r="H750" s="203"/>
      <c r="I750" s="203"/>
      <c r="J750" s="203"/>
      <c r="K750" s="203"/>
      <c r="L750" s="203"/>
      <c r="M750" s="203"/>
      <c r="N750" s="203"/>
      <c r="O750" s="203"/>
      <c r="P750" s="203"/>
      <c r="Q750" s="204"/>
      <c r="R750" s="204"/>
      <c r="S750" s="234"/>
      <c r="T750" s="50"/>
      <c r="U750" s="50"/>
      <c r="V750" s="50"/>
      <c r="W750" s="50"/>
      <c r="X750" s="50"/>
      <c r="Y750" s="50"/>
      <c r="Z750" s="250"/>
      <c r="AA750" s="238"/>
      <c r="AB750" s="50"/>
      <c r="AC750" s="50"/>
      <c r="AD750" s="50"/>
      <c r="AE750" s="50"/>
      <c r="AF750" s="50"/>
      <c r="AG750" s="50"/>
      <c r="AH750" s="50"/>
      <c r="AI750" s="50"/>
      <c r="AJ750" s="50"/>
      <c r="AK750" s="50"/>
      <c r="AL750" s="50"/>
      <c r="AM750" s="50"/>
      <c r="AN750" s="50"/>
      <c r="AO750" s="50"/>
      <c r="AP750" s="50"/>
      <c r="AQ750" s="50"/>
      <c r="AR750" s="50"/>
      <c r="AS750" s="50"/>
      <c r="AT750" s="50"/>
      <c r="AU750" s="50"/>
      <c r="AV750" s="50"/>
      <c r="AW750" s="50"/>
      <c r="AX750" s="50"/>
      <c r="AY750" s="50"/>
      <c r="AZ750" s="50"/>
      <c r="BA750" s="50"/>
      <c r="BB750" s="50"/>
      <c r="BC750" s="50"/>
      <c r="BD750" s="50"/>
      <c r="BE750" s="50"/>
      <c r="BF750" s="50"/>
      <c r="BG750" s="50"/>
      <c r="BH750" s="50"/>
      <c r="BI750" s="50"/>
      <c r="BJ750" s="50"/>
      <c r="BK750" s="50"/>
      <c r="BL750" s="50"/>
      <c r="BM750" s="50"/>
      <c r="BN750" s="50"/>
      <c r="BO750" s="50"/>
      <c r="BP750" s="50"/>
      <c r="BQ750" s="50"/>
      <c r="BR750" s="50"/>
      <c r="BS750" s="50"/>
      <c r="BT750" s="50"/>
      <c r="BU750" s="50"/>
      <c r="BV750" s="50"/>
      <c r="BW750" s="50"/>
      <c r="BX750" s="50"/>
      <c r="BY750" s="50"/>
      <c r="BZ750" s="50"/>
      <c r="CA750" s="50"/>
      <c r="CB750" s="50"/>
      <c r="CC750" s="50"/>
      <c r="CD750" s="50"/>
      <c r="CE750" s="50"/>
      <c r="CF750" s="50"/>
      <c r="CG750" s="50"/>
      <c r="CH750" s="50"/>
      <c r="CI750" s="50"/>
      <c r="CJ750" s="50"/>
      <c r="CK750" s="50"/>
      <c r="CL750" s="50"/>
      <c r="CM750" s="50"/>
      <c r="CN750" s="50"/>
      <c r="CO750" s="50"/>
      <c r="CP750" s="50"/>
      <c r="CQ750" s="50"/>
      <c r="CR750" s="50"/>
      <c r="CS750" s="50"/>
      <c r="CT750" s="50"/>
      <c r="CU750" s="50"/>
      <c r="CV750" s="50"/>
      <c r="CW750" s="50"/>
      <c r="CX750" s="50"/>
      <c r="CY750" s="50"/>
      <c r="CZ750" s="50"/>
      <c r="DA750" s="50"/>
      <c r="DB750" s="50"/>
      <c r="DC750" s="50"/>
      <c r="DD750" s="50"/>
      <c r="DE750" s="50"/>
      <c r="DF750" s="50"/>
    </row>
    <row r="751" spans="2:110" x14ac:dyDescent="0.2">
      <c r="B751" s="177"/>
      <c r="C751" s="202"/>
      <c r="D751" s="200"/>
      <c r="E751" s="203"/>
      <c r="F751" s="203"/>
      <c r="G751" s="203"/>
      <c r="H751" s="203"/>
      <c r="I751" s="203"/>
      <c r="J751" s="203"/>
      <c r="K751" s="203"/>
      <c r="L751" s="203"/>
      <c r="M751" s="203"/>
      <c r="N751" s="203"/>
      <c r="O751" s="203"/>
      <c r="P751" s="203"/>
      <c r="Q751" s="204"/>
      <c r="R751" s="204"/>
      <c r="S751" s="234"/>
      <c r="T751" s="50"/>
      <c r="U751" s="50"/>
      <c r="V751" s="50"/>
      <c r="W751" s="50"/>
      <c r="X751" s="50"/>
      <c r="Y751" s="50"/>
      <c r="Z751" s="250"/>
      <c r="AA751" s="238"/>
      <c r="AB751" s="50"/>
      <c r="AC751" s="50"/>
      <c r="AD751" s="50"/>
      <c r="AE751" s="50"/>
      <c r="AF751" s="50"/>
      <c r="AG751" s="50"/>
      <c r="AH751" s="50"/>
      <c r="AI751" s="50"/>
      <c r="AJ751" s="50"/>
      <c r="AK751" s="50"/>
      <c r="AL751" s="50"/>
      <c r="AM751" s="50"/>
      <c r="AN751" s="50"/>
      <c r="AO751" s="50"/>
      <c r="AP751" s="50"/>
      <c r="AQ751" s="50"/>
      <c r="AR751" s="50"/>
      <c r="AS751" s="50"/>
      <c r="AT751" s="50"/>
      <c r="AU751" s="50"/>
      <c r="AV751" s="50"/>
      <c r="AW751" s="50"/>
      <c r="AX751" s="50"/>
      <c r="AY751" s="50"/>
      <c r="AZ751" s="50"/>
      <c r="BA751" s="50"/>
      <c r="BB751" s="50"/>
      <c r="BC751" s="50"/>
      <c r="BD751" s="50"/>
      <c r="BE751" s="50"/>
      <c r="BF751" s="50"/>
      <c r="BG751" s="50"/>
      <c r="BH751" s="50"/>
      <c r="BI751" s="50"/>
      <c r="BJ751" s="50"/>
      <c r="BK751" s="50"/>
      <c r="BL751" s="50"/>
      <c r="BM751" s="50"/>
      <c r="BN751" s="50"/>
      <c r="BO751" s="50"/>
      <c r="BP751" s="50"/>
      <c r="BQ751" s="50"/>
      <c r="BR751" s="50"/>
      <c r="BS751" s="50"/>
      <c r="BT751" s="50"/>
      <c r="BU751" s="50"/>
      <c r="BV751" s="50"/>
      <c r="BW751" s="50"/>
      <c r="BX751" s="50"/>
      <c r="BY751" s="50"/>
      <c r="BZ751" s="50"/>
      <c r="CA751" s="50"/>
      <c r="CB751" s="50"/>
      <c r="CC751" s="50"/>
      <c r="CD751" s="50"/>
      <c r="CE751" s="50"/>
      <c r="CF751" s="50"/>
      <c r="CG751" s="50"/>
      <c r="CH751" s="50"/>
      <c r="CI751" s="50"/>
      <c r="CJ751" s="50"/>
      <c r="CK751" s="50"/>
      <c r="CL751" s="50"/>
      <c r="CM751" s="50"/>
      <c r="CN751" s="50"/>
      <c r="CO751" s="50"/>
      <c r="CP751" s="50"/>
      <c r="CQ751" s="50"/>
      <c r="CR751" s="50"/>
      <c r="CS751" s="50"/>
      <c r="CT751" s="50"/>
      <c r="CU751" s="50"/>
      <c r="CV751" s="50"/>
      <c r="CW751" s="50"/>
      <c r="CX751" s="50"/>
      <c r="CY751" s="50"/>
      <c r="CZ751" s="50"/>
      <c r="DA751" s="50"/>
      <c r="DB751" s="50"/>
      <c r="DC751" s="50"/>
      <c r="DD751" s="50"/>
      <c r="DE751" s="50"/>
      <c r="DF751" s="50"/>
    </row>
    <row r="752" spans="2:110" x14ac:dyDescent="0.2">
      <c r="B752" s="177"/>
      <c r="C752" s="202"/>
      <c r="D752" s="200"/>
      <c r="E752" s="203"/>
      <c r="F752" s="203"/>
      <c r="G752" s="203"/>
      <c r="H752" s="203"/>
      <c r="I752" s="203"/>
      <c r="J752" s="203"/>
      <c r="K752" s="203"/>
      <c r="L752" s="203"/>
      <c r="M752" s="203"/>
      <c r="N752" s="203"/>
      <c r="O752" s="203"/>
      <c r="P752" s="203"/>
      <c r="Q752" s="204"/>
      <c r="R752" s="204"/>
      <c r="S752" s="234"/>
      <c r="T752" s="50"/>
      <c r="U752" s="50"/>
      <c r="V752" s="50"/>
      <c r="W752" s="50"/>
      <c r="X752" s="50"/>
      <c r="Y752" s="50"/>
      <c r="Z752" s="250"/>
      <c r="AA752" s="238"/>
      <c r="AB752" s="50"/>
      <c r="AC752" s="50"/>
      <c r="AD752" s="50"/>
      <c r="AE752" s="50"/>
      <c r="AF752" s="50"/>
      <c r="AG752" s="50"/>
      <c r="AH752" s="50"/>
      <c r="AI752" s="50"/>
      <c r="AJ752" s="50"/>
      <c r="AK752" s="50"/>
      <c r="AL752" s="50"/>
      <c r="AM752" s="50"/>
      <c r="AN752" s="50"/>
      <c r="AO752" s="50"/>
      <c r="AP752" s="50"/>
      <c r="AQ752" s="50"/>
      <c r="AR752" s="50"/>
      <c r="AS752" s="50"/>
      <c r="AT752" s="50"/>
      <c r="AU752" s="50"/>
      <c r="AV752" s="50"/>
      <c r="AW752" s="50"/>
      <c r="AX752" s="50"/>
      <c r="AY752" s="50"/>
      <c r="AZ752" s="50"/>
      <c r="BA752" s="50"/>
      <c r="BB752" s="50"/>
      <c r="BC752" s="50"/>
      <c r="BD752" s="50"/>
      <c r="BE752" s="50"/>
      <c r="BF752" s="50"/>
      <c r="BG752" s="50"/>
      <c r="BH752" s="50"/>
      <c r="BI752" s="50"/>
      <c r="BJ752" s="50"/>
      <c r="BK752" s="50"/>
      <c r="BL752" s="50"/>
      <c r="BM752" s="50"/>
      <c r="BN752" s="50"/>
      <c r="BO752" s="50"/>
      <c r="BP752" s="50"/>
      <c r="BQ752" s="50"/>
      <c r="BR752" s="50"/>
      <c r="BS752" s="50"/>
      <c r="BT752" s="50"/>
      <c r="BU752" s="50"/>
      <c r="BV752" s="50"/>
      <c r="BW752" s="50"/>
      <c r="BX752" s="50"/>
      <c r="BY752" s="50"/>
      <c r="BZ752" s="50"/>
      <c r="CA752" s="50"/>
      <c r="CB752" s="50"/>
      <c r="CC752" s="50"/>
      <c r="CD752" s="50"/>
      <c r="CE752" s="50"/>
      <c r="CF752" s="50"/>
      <c r="CG752" s="50"/>
      <c r="CH752" s="50"/>
      <c r="CI752" s="50"/>
      <c r="CJ752" s="50"/>
      <c r="CK752" s="50"/>
      <c r="CL752" s="50"/>
      <c r="CM752" s="50"/>
      <c r="CN752" s="50"/>
      <c r="CO752" s="50"/>
      <c r="CP752" s="50"/>
      <c r="CQ752" s="50"/>
      <c r="CR752" s="50"/>
      <c r="CS752" s="50"/>
      <c r="CT752" s="50"/>
      <c r="CU752" s="50"/>
      <c r="CV752" s="50"/>
      <c r="CW752" s="50"/>
      <c r="CX752" s="50"/>
      <c r="CY752" s="50"/>
      <c r="CZ752" s="50"/>
      <c r="DA752" s="50"/>
      <c r="DB752" s="50"/>
      <c r="DC752" s="50"/>
      <c r="DD752" s="50"/>
      <c r="DE752" s="50"/>
      <c r="DF752" s="50"/>
    </row>
    <row r="753" spans="2:110" x14ac:dyDescent="0.2">
      <c r="B753" s="177"/>
      <c r="C753" s="202"/>
      <c r="D753" s="200"/>
      <c r="E753" s="203"/>
      <c r="F753" s="203"/>
      <c r="G753" s="203"/>
      <c r="H753" s="203"/>
      <c r="I753" s="203"/>
      <c r="J753" s="203"/>
      <c r="K753" s="203"/>
      <c r="L753" s="203"/>
      <c r="M753" s="203"/>
      <c r="N753" s="203"/>
      <c r="O753" s="203"/>
      <c r="P753" s="203"/>
      <c r="Q753" s="204"/>
      <c r="R753" s="204"/>
      <c r="S753" s="234"/>
      <c r="T753" s="50"/>
      <c r="U753" s="50"/>
      <c r="V753" s="50"/>
      <c r="W753" s="50"/>
      <c r="X753" s="50"/>
      <c r="Y753" s="50"/>
      <c r="Z753" s="250"/>
      <c r="AA753" s="238"/>
      <c r="AB753" s="50"/>
      <c r="AC753" s="50"/>
      <c r="AD753" s="50"/>
      <c r="AE753" s="50"/>
      <c r="AF753" s="50"/>
      <c r="AG753" s="50"/>
      <c r="AH753" s="50"/>
      <c r="AI753" s="50"/>
      <c r="AJ753" s="50"/>
      <c r="AK753" s="50"/>
      <c r="AL753" s="50"/>
      <c r="AM753" s="50"/>
      <c r="AN753" s="50"/>
      <c r="AO753" s="50"/>
      <c r="AP753" s="50"/>
      <c r="AQ753" s="50"/>
      <c r="AR753" s="50"/>
      <c r="AS753" s="50"/>
      <c r="AT753" s="50"/>
      <c r="AU753" s="50"/>
      <c r="AV753" s="50"/>
      <c r="AW753" s="50"/>
      <c r="AX753" s="50"/>
      <c r="AY753" s="50"/>
      <c r="AZ753" s="50"/>
      <c r="BA753" s="50"/>
      <c r="BB753" s="50"/>
      <c r="BC753" s="50"/>
      <c r="BD753" s="50"/>
      <c r="BE753" s="50"/>
      <c r="BF753" s="50"/>
      <c r="BG753" s="50"/>
      <c r="BH753" s="50"/>
      <c r="BI753" s="50"/>
      <c r="BJ753" s="50"/>
      <c r="BK753" s="50"/>
      <c r="BL753" s="50"/>
      <c r="BM753" s="50"/>
      <c r="BN753" s="50"/>
      <c r="BO753" s="50"/>
      <c r="BP753" s="50"/>
      <c r="BQ753" s="50"/>
      <c r="BR753" s="50"/>
      <c r="BS753" s="50"/>
      <c r="BT753" s="50"/>
      <c r="BU753" s="50"/>
      <c r="BV753" s="50"/>
      <c r="BW753" s="50"/>
      <c r="BX753" s="50"/>
      <c r="BY753" s="50"/>
      <c r="BZ753" s="50"/>
      <c r="CA753" s="50"/>
      <c r="CB753" s="50"/>
      <c r="CC753" s="50"/>
      <c r="CD753" s="50"/>
      <c r="CE753" s="50"/>
      <c r="CF753" s="50"/>
      <c r="CG753" s="50"/>
      <c r="CH753" s="50"/>
      <c r="CI753" s="50"/>
      <c r="CJ753" s="50"/>
      <c r="CK753" s="50"/>
      <c r="CL753" s="50"/>
      <c r="CM753" s="50"/>
      <c r="CN753" s="50"/>
      <c r="CO753" s="50"/>
      <c r="CP753" s="50"/>
      <c r="CQ753" s="50"/>
      <c r="CR753" s="50"/>
      <c r="CS753" s="50"/>
      <c r="CT753" s="50"/>
      <c r="CU753" s="50"/>
      <c r="CV753" s="50"/>
      <c r="CW753" s="50"/>
      <c r="CX753" s="50"/>
      <c r="CY753" s="50"/>
      <c r="CZ753" s="50"/>
      <c r="DA753" s="50"/>
      <c r="DB753" s="50"/>
      <c r="DC753" s="50"/>
      <c r="DD753" s="50"/>
      <c r="DE753" s="50"/>
      <c r="DF753" s="50"/>
    </row>
    <row r="754" spans="2:110" x14ac:dyDescent="0.2">
      <c r="B754" s="177"/>
      <c r="C754" s="202"/>
      <c r="D754" s="200"/>
      <c r="E754" s="203"/>
      <c r="F754" s="203"/>
      <c r="G754" s="203"/>
      <c r="H754" s="203"/>
      <c r="I754" s="203"/>
      <c r="J754" s="203"/>
      <c r="K754" s="203"/>
      <c r="L754" s="203"/>
      <c r="M754" s="203"/>
      <c r="N754" s="203"/>
      <c r="O754" s="203"/>
      <c r="P754" s="203"/>
      <c r="Q754" s="204"/>
      <c r="R754" s="204"/>
      <c r="S754" s="234"/>
      <c r="T754" s="50"/>
      <c r="U754" s="50"/>
      <c r="V754" s="50"/>
      <c r="W754" s="50"/>
      <c r="X754" s="50"/>
      <c r="Y754" s="50"/>
      <c r="Z754" s="250"/>
      <c r="AA754" s="238"/>
      <c r="AB754" s="50"/>
      <c r="AC754" s="50"/>
      <c r="AD754" s="50"/>
      <c r="AE754" s="50"/>
      <c r="AF754" s="50"/>
      <c r="AG754" s="50"/>
      <c r="AH754" s="50"/>
      <c r="AI754" s="50"/>
      <c r="AJ754" s="50"/>
      <c r="AK754" s="50"/>
      <c r="AL754" s="50"/>
      <c r="AM754" s="50"/>
      <c r="AN754" s="50"/>
      <c r="AO754" s="50"/>
      <c r="AP754" s="50"/>
      <c r="AQ754" s="50"/>
      <c r="AR754" s="50"/>
      <c r="AS754" s="50"/>
      <c r="AT754" s="50"/>
      <c r="AU754" s="50"/>
      <c r="AV754" s="50"/>
      <c r="AW754" s="50"/>
      <c r="AX754" s="50"/>
      <c r="AY754" s="50"/>
      <c r="AZ754" s="50"/>
      <c r="BA754" s="50"/>
      <c r="BB754" s="50"/>
      <c r="BC754" s="50"/>
      <c r="BD754" s="50"/>
      <c r="BE754" s="50"/>
      <c r="BF754" s="50"/>
      <c r="BG754" s="50"/>
      <c r="BH754" s="50"/>
      <c r="BI754" s="50"/>
      <c r="BJ754" s="50"/>
      <c r="BK754" s="50"/>
      <c r="BL754" s="50"/>
      <c r="BM754" s="50"/>
      <c r="BN754" s="50"/>
      <c r="BO754" s="50"/>
      <c r="BP754" s="50"/>
      <c r="BQ754" s="50"/>
      <c r="BR754" s="50"/>
      <c r="BS754" s="50"/>
      <c r="BT754" s="50"/>
      <c r="BU754" s="50"/>
      <c r="BV754" s="50"/>
      <c r="BW754" s="50"/>
      <c r="BX754" s="50"/>
      <c r="BY754" s="50"/>
      <c r="BZ754" s="50"/>
      <c r="CA754" s="50"/>
      <c r="CB754" s="50"/>
      <c r="CC754" s="50"/>
      <c r="CD754" s="50"/>
      <c r="CE754" s="50"/>
      <c r="CF754" s="50"/>
      <c r="CG754" s="50"/>
      <c r="CH754" s="50"/>
      <c r="CI754" s="50"/>
      <c r="CJ754" s="50"/>
      <c r="CK754" s="50"/>
      <c r="CL754" s="50"/>
      <c r="CM754" s="50"/>
      <c r="CN754" s="50"/>
      <c r="CO754" s="50"/>
      <c r="CP754" s="50"/>
      <c r="CQ754" s="50"/>
      <c r="CR754" s="50"/>
      <c r="CS754" s="50"/>
      <c r="CT754" s="50"/>
      <c r="CU754" s="50"/>
      <c r="CV754" s="50"/>
      <c r="CW754" s="50"/>
      <c r="CX754" s="50"/>
      <c r="CY754" s="50"/>
      <c r="CZ754" s="50"/>
      <c r="DA754" s="50"/>
      <c r="DB754" s="50"/>
      <c r="DC754" s="50"/>
      <c r="DD754" s="50"/>
      <c r="DE754" s="50"/>
      <c r="DF754" s="50"/>
    </row>
    <row r="755" spans="2:110" x14ac:dyDescent="0.2">
      <c r="B755" s="177"/>
      <c r="C755" s="202"/>
      <c r="D755" s="200"/>
      <c r="E755" s="203"/>
      <c r="F755" s="203"/>
      <c r="G755" s="203"/>
      <c r="H755" s="203"/>
      <c r="I755" s="203"/>
      <c r="J755" s="203"/>
      <c r="K755" s="203"/>
      <c r="L755" s="203"/>
      <c r="M755" s="203"/>
      <c r="N755" s="203"/>
      <c r="O755" s="203"/>
      <c r="P755" s="203"/>
      <c r="Q755" s="204"/>
      <c r="R755" s="204"/>
      <c r="S755" s="234"/>
      <c r="T755" s="50"/>
      <c r="U755" s="50"/>
      <c r="V755" s="50"/>
      <c r="W755" s="50"/>
      <c r="X755" s="50"/>
      <c r="Y755" s="50"/>
      <c r="Z755" s="250"/>
      <c r="AA755" s="238"/>
      <c r="AB755" s="50"/>
      <c r="AC755" s="50"/>
      <c r="AD755" s="50"/>
      <c r="AE755" s="50"/>
      <c r="AF755" s="50"/>
      <c r="AG755" s="50"/>
      <c r="AH755" s="50"/>
      <c r="AI755" s="50"/>
      <c r="AJ755" s="50"/>
      <c r="AK755" s="50"/>
      <c r="AL755" s="50"/>
      <c r="AM755" s="50"/>
      <c r="AN755" s="50"/>
      <c r="AO755" s="50"/>
      <c r="AP755" s="50"/>
      <c r="AQ755" s="50"/>
      <c r="AR755" s="50"/>
      <c r="AS755" s="50"/>
      <c r="AT755" s="50"/>
      <c r="AU755" s="50"/>
      <c r="AV755" s="50"/>
      <c r="AW755" s="50"/>
      <c r="AX755" s="50"/>
      <c r="AY755" s="50"/>
      <c r="AZ755" s="50"/>
      <c r="BA755" s="50"/>
      <c r="BB755" s="50"/>
      <c r="BC755" s="50"/>
      <c r="BD755" s="50"/>
      <c r="BE755" s="50"/>
      <c r="BF755" s="50"/>
      <c r="BG755" s="50"/>
      <c r="BH755" s="50"/>
      <c r="BI755" s="50"/>
      <c r="BJ755" s="50"/>
      <c r="BK755" s="50"/>
      <c r="BL755" s="50"/>
      <c r="BM755" s="50"/>
      <c r="BN755" s="50"/>
      <c r="BO755" s="50"/>
      <c r="BP755" s="50"/>
      <c r="BQ755" s="50"/>
      <c r="BR755" s="50"/>
      <c r="BS755" s="50"/>
      <c r="BT755" s="50"/>
      <c r="BU755" s="50"/>
      <c r="BV755" s="50"/>
      <c r="BW755" s="50"/>
      <c r="BX755" s="50"/>
      <c r="BY755" s="50"/>
      <c r="BZ755" s="50"/>
      <c r="CA755" s="50"/>
      <c r="CB755" s="50"/>
      <c r="CC755" s="50"/>
      <c r="CD755" s="50"/>
      <c r="CE755" s="50"/>
      <c r="CF755" s="50"/>
      <c r="CG755" s="50"/>
      <c r="CH755" s="50"/>
      <c r="CI755" s="50"/>
      <c r="CJ755" s="50"/>
      <c r="CK755" s="50"/>
      <c r="CL755" s="50"/>
      <c r="CM755" s="50"/>
      <c r="CN755" s="50"/>
      <c r="CO755" s="50"/>
      <c r="CP755" s="50"/>
      <c r="CQ755" s="50"/>
      <c r="CR755" s="50"/>
      <c r="CS755" s="50"/>
      <c r="CT755" s="50"/>
      <c r="CU755" s="50"/>
      <c r="CV755" s="50"/>
      <c r="CW755" s="50"/>
      <c r="CX755" s="50"/>
      <c r="CY755" s="50"/>
      <c r="CZ755" s="50"/>
      <c r="DA755" s="50"/>
      <c r="DB755" s="50"/>
      <c r="DC755" s="50"/>
      <c r="DD755" s="50"/>
      <c r="DE755" s="50"/>
      <c r="DF755" s="50"/>
    </row>
    <row r="756" spans="2:110" x14ac:dyDescent="0.2">
      <c r="B756" s="177"/>
      <c r="C756" s="202"/>
      <c r="D756" s="200"/>
      <c r="E756" s="203"/>
      <c r="F756" s="203"/>
      <c r="G756" s="203"/>
      <c r="H756" s="203"/>
      <c r="I756" s="203"/>
      <c r="J756" s="203"/>
      <c r="K756" s="203"/>
      <c r="L756" s="203"/>
      <c r="M756" s="203"/>
      <c r="N756" s="203"/>
      <c r="O756" s="203"/>
      <c r="P756" s="203"/>
      <c r="Q756" s="204"/>
      <c r="R756" s="204"/>
      <c r="S756" s="234"/>
      <c r="T756" s="50"/>
      <c r="U756" s="50"/>
      <c r="V756" s="50"/>
      <c r="W756" s="50"/>
      <c r="X756" s="50"/>
      <c r="Y756" s="50"/>
      <c r="Z756" s="250"/>
      <c r="AA756" s="238"/>
      <c r="AB756" s="50"/>
      <c r="AC756" s="50"/>
      <c r="AD756" s="50"/>
      <c r="AE756" s="50"/>
      <c r="AF756" s="50"/>
      <c r="AG756" s="50"/>
      <c r="AH756" s="50"/>
      <c r="AI756" s="50"/>
      <c r="AJ756" s="50"/>
      <c r="AK756" s="50"/>
      <c r="AL756" s="50"/>
      <c r="AM756" s="50"/>
      <c r="AN756" s="50"/>
      <c r="AO756" s="50"/>
      <c r="AP756" s="50"/>
      <c r="AQ756" s="50"/>
      <c r="AR756" s="50"/>
      <c r="AS756" s="50"/>
      <c r="AT756" s="50"/>
      <c r="AU756" s="50"/>
      <c r="AV756" s="50"/>
      <c r="AW756" s="50"/>
      <c r="AX756" s="50"/>
      <c r="AY756" s="50"/>
      <c r="AZ756" s="50"/>
      <c r="BA756" s="50"/>
      <c r="BB756" s="50"/>
      <c r="BC756" s="50"/>
      <c r="BD756" s="50"/>
      <c r="BE756" s="50"/>
      <c r="BF756" s="50"/>
      <c r="BG756" s="50"/>
      <c r="BH756" s="50"/>
      <c r="BI756" s="50"/>
      <c r="BJ756" s="50"/>
      <c r="BK756" s="50"/>
      <c r="BL756" s="50"/>
      <c r="BM756" s="50"/>
      <c r="BN756" s="50"/>
      <c r="BO756" s="50"/>
      <c r="BP756" s="50"/>
      <c r="BQ756" s="50"/>
      <c r="BR756" s="50"/>
      <c r="BS756" s="50"/>
      <c r="BT756" s="50"/>
      <c r="BU756" s="50"/>
      <c r="BV756" s="50"/>
      <c r="BW756" s="50"/>
      <c r="BX756" s="50"/>
      <c r="BY756" s="50"/>
      <c r="BZ756" s="50"/>
      <c r="CA756" s="50"/>
      <c r="CB756" s="50"/>
      <c r="CC756" s="50"/>
      <c r="CD756" s="50"/>
      <c r="CE756" s="50"/>
      <c r="CF756" s="50"/>
      <c r="CG756" s="50"/>
      <c r="CH756" s="50"/>
      <c r="CI756" s="50"/>
      <c r="CJ756" s="50"/>
      <c r="CK756" s="50"/>
      <c r="CL756" s="50"/>
      <c r="CM756" s="50"/>
      <c r="CN756" s="50"/>
      <c r="CO756" s="50"/>
      <c r="CP756" s="50"/>
      <c r="CQ756" s="50"/>
      <c r="CR756" s="50"/>
      <c r="CS756" s="50"/>
      <c r="CT756" s="50"/>
      <c r="CU756" s="50"/>
      <c r="CV756" s="50"/>
      <c r="CW756" s="50"/>
      <c r="CX756" s="50"/>
      <c r="CY756" s="50"/>
      <c r="CZ756" s="50"/>
      <c r="DA756" s="50"/>
      <c r="DB756" s="50"/>
      <c r="DC756" s="50"/>
      <c r="DD756" s="50"/>
      <c r="DE756" s="50"/>
      <c r="DF756" s="50"/>
    </row>
    <row r="757" spans="2:110" x14ac:dyDescent="0.2">
      <c r="B757" s="177"/>
      <c r="C757" s="202"/>
      <c r="D757" s="200"/>
      <c r="E757" s="203"/>
      <c r="F757" s="203"/>
      <c r="G757" s="203"/>
      <c r="H757" s="203"/>
      <c r="I757" s="203"/>
      <c r="J757" s="203"/>
      <c r="K757" s="203"/>
      <c r="L757" s="203"/>
      <c r="M757" s="203"/>
      <c r="N757" s="203"/>
      <c r="O757" s="203"/>
      <c r="P757" s="203"/>
      <c r="Q757" s="204"/>
      <c r="R757" s="204"/>
      <c r="S757" s="234"/>
      <c r="T757" s="50"/>
      <c r="U757" s="50"/>
      <c r="V757" s="50"/>
      <c r="W757" s="50"/>
      <c r="X757" s="50"/>
      <c r="Y757" s="50"/>
      <c r="Z757" s="250"/>
      <c r="AA757" s="238"/>
      <c r="AB757" s="50"/>
      <c r="AC757" s="50"/>
      <c r="AD757" s="50"/>
      <c r="AE757" s="50"/>
      <c r="AF757" s="50"/>
      <c r="AG757" s="50"/>
      <c r="AH757" s="50"/>
      <c r="AI757" s="50"/>
      <c r="AJ757" s="50"/>
      <c r="AK757" s="50"/>
      <c r="AL757" s="50"/>
      <c r="AM757" s="50"/>
      <c r="AN757" s="50"/>
      <c r="AO757" s="50"/>
      <c r="AP757" s="50"/>
      <c r="AQ757" s="50"/>
      <c r="AR757" s="50"/>
      <c r="AS757" s="50"/>
      <c r="AT757" s="50"/>
      <c r="AU757" s="50"/>
      <c r="AV757" s="50"/>
      <c r="AW757" s="50"/>
      <c r="AX757" s="50"/>
      <c r="AY757" s="50"/>
      <c r="AZ757" s="50"/>
      <c r="BA757" s="50"/>
      <c r="BB757" s="50"/>
      <c r="BC757" s="50"/>
      <c r="BD757" s="50"/>
      <c r="BE757" s="50"/>
      <c r="BF757" s="50"/>
      <c r="BG757" s="50"/>
      <c r="BH757" s="50"/>
      <c r="BI757" s="50"/>
      <c r="BJ757" s="50"/>
      <c r="BK757" s="50"/>
      <c r="BL757" s="50"/>
      <c r="BM757" s="50"/>
      <c r="BN757" s="50"/>
      <c r="BO757" s="50"/>
      <c r="BP757" s="50"/>
      <c r="BQ757" s="50"/>
      <c r="BR757" s="50"/>
      <c r="BS757" s="50"/>
      <c r="BT757" s="50"/>
      <c r="BU757" s="50"/>
      <c r="BV757" s="50"/>
      <c r="BW757" s="50"/>
      <c r="BX757" s="50"/>
      <c r="BY757" s="50"/>
      <c r="BZ757" s="50"/>
      <c r="CA757" s="50"/>
      <c r="CB757" s="50"/>
      <c r="CC757" s="50"/>
      <c r="CD757" s="50"/>
      <c r="CE757" s="50"/>
      <c r="CF757" s="50"/>
      <c r="CG757" s="50"/>
      <c r="CH757" s="50"/>
      <c r="CI757" s="50"/>
      <c r="CJ757" s="50"/>
      <c r="CK757" s="50"/>
      <c r="CL757" s="50"/>
      <c r="CM757" s="50"/>
      <c r="CN757" s="50"/>
      <c r="CO757" s="50"/>
      <c r="CP757" s="50"/>
      <c r="CQ757" s="50"/>
      <c r="CR757" s="50"/>
      <c r="CS757" s="50"/>
      <c r="CT757" s="50"/>
      <c r="CU757" s="50"/>
      <c r="CV757" s="50"/>
      <c r="CW757" s="50"/>
      <c r="CX757" s="50"/>
      <c r="CY757" s="50"/>
      <c r="CZ757" s="50"/>
      <c r="DA757" s="50"/>
      <c r="DB757" s="50"/>
      <c r="DC757" s="50"/>
      <c r="DD757" s="50"/>
      <c r="DE757" s="50"/>
      <c r="DF757" s="50"/>
    </row>
    <row r="758" spans="2:110" x14ac:dyDescent="0.2">
      <c r="B758" s="177"/>
      <c r="C758" s="202"/>
      <c r="D758" s="200"/>
      <c r="E758" s="203"/>
      <c r="F758" s="203"/>
      <c r="G758" s="203"/>
      <c r="H758" s="203"/>
      <c r="I758" s="203"/>
      <c r="J758" s="203"/>
      <c r="K758" s="203"/>
      <c r="L758" s="203"/>
      <c r="M758" s="203"/>
      <c r="N758" s="203"/>
      <c r="O758" s="203"/>
      <c r="P758" s="203"/>
      <c r="Q758" s="204"/>
      <c r="R758" s="204"/>
      <c r="S758" s="234"/>
      <c r="T758" s="50"/>
      <c r="U758" s="50"/>
      <c r="V758" s="50"/>
      <c r="W758" s="50"/>
      <c r="X758" s="50"/>
      <c r="Y758" s="50"/>
      <c r="Z758" s="250"/>
      <c r="AA758" s="238"/>
      <c r="AB758" s="50"/>
      <c r="AC758" s="50"/>
      <c r="AD758" s="50"/>
      <c r="AE758" s="50"/>
      <c r="AF758" s="50"/>
      <c r="AG758" s="50"/>
      <c r="AH758" s="50"/>
      <c r="AI758" s="50"/>
      <c r="AJ758" s="50"/>
      <c r="AK758" s="50"/>
      <c r="AL758" s="50"/>
      <c r="AM758" s="50"/>
      <c r="AN758" s="50"/>
      <c r="AO758" s="50"/>
      <c r="AP758" s="50"/>
      <c r="AQ758" s="50"/>
      <c r="AR758" s="50"/>
      <c r="AS758" s="50"/>
      <c r="AT758" s="50"/>
      <c r="AU758" s="50"/>
      <c r="AV758" s="50"/>
      <c r="AW758" s="50"/>
      <c r="AX758" s="50"/>
      <c r="AY758" s="50"/>
      <c r="AZ758" s="50"/>
      <c r="BA758" s="50"/>
      <c r="BB758" s="50"/>
      <c r="BC758" s="50"/>
      <c r="BD758" s="50"/>
      <c r="BE758" s="50"/>
      <c r="BF758" s="50"/>
      <c r="BG758" s="50"/>
      <c r="BH758" s="50"/>
      <c r="BI758" s="50"/>
      <c r="BJ758" s="50"/>
      <c r="BK758" s="50"/>
      <c r="BL758" s="50"/>
      <c r="BM758" s="50"/>
      <c r="BN758" s="50"/>
      <c r="BO758" s="50"/>
      <c r="BP758" s="50"/>
      <c r="BQ758" s="50"/>
      <c r="BR758" s="50"/>
      <c r="BS758" s="50"/>
      <c r="BT758" s="50"/>
      <c r="BU758" s="50"/>
      <c r="BV758" s="50"/>
      <c r="BW758" s="50"/>
      <c r="BX758" s="50"/>
      <c r="BY758" s="50"/>
      <c r="BZ758" s="50"/>
      <c r="CA758" s="50"/>
      <c r="CB758" s="50"/>
      <c r="CC758" s="50"/>
      <c r="CD758" s="50"/>
      <c r="CE758" s="50"/>
      <c r="CF758" s="50"/>
      <c r="CG758" s="50"/>
      <c r="CH758" s="50"/>
      <c r="CI758" s="50"/>
      <c r="CJ758" s="50"/>
      <c r="CK758" s="50"/>
      <c r="CL758" s="50"/>
      <c r="CM758" s="50"/>
      <c r="CN758" s="50"/>
      <c r="CO758" s="50"/>
      <c r="CP758" s="50"/>
      <c r="CQ758" s="50"/>
      <c r="CR758" s="50"/>
      <c r="CS758" s="50"/>
      <c r="CT758" s="50"/>
      <c r="CU758" s="50"/>
      <c r="CV758" s="50"/>
      <c r="CW758" s="50"/>
      <c r="CX758" s="50"/>
      <c r="CY758" s="50"/>
      <c r="CZ758" s="50"/>
      <c r="DA758" s="50"/>
      <c r="DB758" s="50"/>
      <c r="DC758" s="50"/>
      <c r="DD758" s="50"/>
      <c r="DE758" s="50"/>
      <c r="DF758" s="50"/>
    </row>
    <row r="759" spans="2:110" x14ac:dyDescent="0.2">
      <c r="B759" s="177"/>
      <c r="C759" s="202"/>
      <c r="D759" s="200"/>
      <c r="E759" s="203"/>
      <c r="F759" s="203"/>
      <c r="G759" s="203"/>
      <c r="H759" s="203"/>
      <c r="I759" s="203"/>
      <c r="J759" s="203"/>
      <c r="K759" s="203"/>
      <c r="L759" s="203"/>
      <c r="M759" s="203"/>
      <c r="N759" s="203"/>
      <c r="O759" s="203"/>
      <c r="P759" s="203"/>
      <c r="Q759" s="204"/>
      <c r="R759" s="204"/>
      <c r="S759" s="234"/>
      <c r="T759" s="50"/>
      <c r="U759" s="50"/>
      <c r="V759" s="50"/>
      <c r="W759" s="50"/>
      <c r="X759" s="50"/>
      <c r="Y759" s="50"/>
      <c r="Z759" s="250"/>
      <c r="AA759" s="238"/>
      <c r="AB759" s="50"/>
      <c r="AC759" s="50"/>
      <c r="AD759" s="50"/>
      <c r="AE759" s="50"/>
      <c r="AF759" s="50"/>
      <c r="AG759" s="50"/>
      <c r="AH759" s="50"/>
      <c r="AI759" s="50"/>
      <c r="AJ759" s="50"/>
      <c r="AK759" s="50"/>
      <c r="AL759" s="50"/>
      <c r="AM759" s="50"/>
      <c r="AN759" s="50"/>
      <c r="AO759" s="50"/>
      <c r="AP759" s="50"/>
      <c r="AQ759" s="50"/>
      <c r="AR759" s="50"/>
      <c r="AS759" s="50"/>
      <c r="AT759" s="50"/>
      <c r="AU759" s="50"/>
      <c r="AV759" s="50"/>
      <c r="AW759" s="50"/>
      <c r="AX759" s="50"/>
      <c r="AY759" s="50"/>
      <c r="AZ759" s="50"/>
      <c r="BA759" s="50"/>
      <c r="BB759" s="50"/>
      <c r="BC759" s="50"/>
      <c r="BD759" s="50"/>
      <c r="BE759" s="50"/>
      <c r="BF759" s="50"/>
      <c r="BG759" s="50"/>
      <c r="BH759" s="50"/>
      <c r="BI759" s="50"/>
      <c r="BJ759" s="50"/>
      <c r="BK759" s="50"/>
      <c r="BL759" s="50"/>
      <c r="BM759" s="50"/>
      <c r="BN759" s="50"/>
      <c r="BO759" s="50"/>
      <c r="BP759" s="50"/>
      <c r="BQ759" s="50"/>
      <c r="BR759" s="50"/>
      <c r="BS759" s="50"/>
      <c r="BT759" s="50"/>
      <c r="BU759" s="50"/>
      <c r="BV759" s="50"/>
      <c r="BW759" s="50"/>
      <c r="BX759" s="50"/>
      <c r="BY759" s="50"/>
      <c r="BZ759" s="50"/>
      <c r="CA759" s="50"/>
      <c r="CB759" s="50"/>
      <c r="CC759" s="50"/>
      <c r="CD759" s="50"/>
      <c r="CE759" s="50"/>
      <c r="CF759" s="50"/>
      <c r="CG759" s="50"/>
      <c r="CH759" s="50"/>
      <c r="CI759" s="50"/>
      <c r="CJ759" s="50"/>
      <c r="CK759" s="50"/>
      <c r="CL759" s="50"/>
      <c r="CM759" s="50"/>
      <c r="CN759" s="50"/>
      <c r="CO759" s="50"/>
      <c r="CP759" s="50"/>
      <c r="CQ759" s="50"/>
      <c r="CR759" s="50"/>
      <c r="CS759" s="50"/>
      <c r="CT759" s="50"/>
      <c r="CU759" s="50"/>
      <c r="CV759" s="50"/>
      <c r="CW759" s="50"/>
      <c r="CX759" s="50"/>
      <c r="CY759" s="50"/>
      <c r="CZ759" s="50"/>
      <c r="DA759" s="50"/>
      <c r="DB759" s="50"/>
      <c r="DC759" s="50"/>
      <c r="DD759" s="50"/>
      <c r="DE759" s="50"/>
      <c r="DF759" s="50"/>
    </row>
    <row r="760" spans="2:110" x14ac:dyDescent="0.2">
      <c r="B760" s="177"/>
      <c r="C760" s="202"/>
      <c r="D760" s="200"/>
      <c r="E760" s="203"/>
      <c r="F760" s="203"/>
      <c r="G760" s="203"/>
      <c r="H760" s="203"/>
      <c r="I760" s="203"/>
      <c r="J760" s="203"/>
      <c r="K760" s="203"/>
      <c r="L760" s="203"/>
      <c r="M760" s="203"/>
      <c r="N760" s="203"/>
      <c r="O760" s="203"/>
      <c r="P760" s="203"/>
      <c r="Q760" s="204"/>
      <c r="R760" s="204"/>
      <c r="S760" s="234"/>
      <c r="T760" s="50"/>
      <c r="U760" s="50"/>
      <c r="V760" s="50"/>
      <c r="W760" s="50"/>
      <c r="X760" s="50"/>
      <c r="Y760" s="50"/>
      <c r="Z760" s="250"/>
      <c r="AA760" s="238"/>
      <c r="AB760" s="50"/>
      <c r="AC760" s="50"/>
      <c r="AD760" s="50"/>
      <c r="AE760" s="50"/>
      <c r="AF760" s="50"/>
      <c r="AG760" s="50"/>
      <c r="AH760" s="50"/>
      <c r="AI760" s="50"/>
      <c r="AJ760" s="50"/>
      <c r="AK760" s="50"/>
      <c r="AL760" s="50"/>
      <c r="AM760" s="50"/>
      <c r="AN760" s="50"/>
      <c r="AO760" s="50"/>
      <c r="AP760" s="50"/>
      <c r="AQ760" s="50"/>
      <c r="AR760" s="50"/>
      <c r="AS760" s="50"/>
      <c r="AT760" s="50"/>
      <c r="AU760" s="50"/>
      <c r="AV760" s="50"/>
      <c r="AW760" s="50"/>
      <c r="AX760" s="50"/>
      <c r="AY760" s="50"/>
      <c r="AZ760" s="50"/>
      <c r="BA760" s="50"/>
      <c r="BB760" s="50"/>
      <c r="BC760" s="50"/>
      <c r="BD760" s="50"/>
      <c r="BE760" s="50"/>
      <c r="BF760" s="50"/>
      <c r="BG760" s="50"/>
      <c r="BH760" s="50"/>
      <c r="BI760" s="50"/>
      <c r="BJ760" s="50"/>
      <c r="BK760" s="50"/>
      <c r="BL760" s="50"/>
      <c r="BM760" s="50"/>
      <c r="BN760" s="50"/>
      <c r="BO760" s="50"/>
      <c r="BP760" s="50"/>
      <c r="BQ760" s="50"/>
      <c r="BR760" s="50"/>
      <c r="BS760" s="50"/>
      <c r="BT760" s="50"/>
      <c r="BU760" s="50"/>
      <c r="BV760" s="50"/>
      <c r="BW760" s="50"/>
      <c r="BX760" s="50"/>
      <c r="BY760" s="50"/>
      <c r="BZ760" s="50"/>
      <c r="CA760" s="50"/>
      <c r="CB760" s="50"/>
      <c r="CC760" s="50"/>
      <c r="CD760" s="50"/>
      <c r="CE760" s="50"/>
      <c r="CF760" s="50"/>
      <c r="CG760" s="50"/>
      <c r="CH760" s="50"/>
      <c r="CI760" s="50"/>
      <c r="CJ760" s="50"/>
      <c r="CK760" s="50"/>
      <c r="CL760" s="50"/>
      <c r="CM760" s="50"/>
      <c r="CN760" s="50"/>
      <c r="CO760" s="50"/>
      <c r="CP760" s="50"/>
      <c r="CQ760" s="50"/>
      <c r="CR760" s="50"/>
      <c r="CS760" s="50"/>
      <c r="CT760" s="50"/>
      <c r="CU760" s="50"/>
      <c r="CV760" s="50"/>
      <c r="CW760" s="50"/>
      <c r="CX760" s="50"/>
      <c r="CY760" s="50"/>
      <c r="CZ760" s="50"/>
      <c r="DA760" s="50"/>
      <c r="DB760" s="50"/>
      <c r="DC760" s="50"/>
      <c r="DD760" s="50"/>
      <c r="DE760" s="50"/>
      <c r="DF760" s="50"/>
    </row>
    <row r="761" spans="2:110" x14ac:dyDescent="0.2">
      <c r="B761" s="177"/>
      <c r="C761" s="202"/>
      <c r="D761" s="200"/>
      <c r="E761" s="203"/>
      <c r="F761" s="203"/>
      <c r="G761" s="203"/>
      <c r="H761" s="203"/>
      <c r="I761" s="203"/>
      <c r="J761" s="203"/>
      <c r="K761" s="203"/>
      <c r="L761" s="203"/>
      <c r="M761" s="203"/>
      <c r="N761" s="203"/>
      <c r="O761" s="203"/>
      <c r="P761" s="203"/>
      <c r="Q761" s="204"/>
      <c r="R761" s="204"/>
      <c r="S761" s="234"/>
      <c r="T761" s="50"/>
      <c r="U761" s="50"/>
      <c r="V761" s="50"/>
      <c r="W761" s="50"/>
      <c r="X761" s="50"/>
      <c r="Y761" s="50"/>
      <c r="Z761" s="250"/>
      <c r="AA761" s="238"/>
      <c r="AB761" s="50"/>
      <c r="AC761" s="50"/>
      <c r="AD761" s="50"/>
      <c r="AE761" s="50"/>
      <c r="AF761" s="50"/>
      <c r="AG761" s="50"/>
      <c r="AH761" s="50"/>
      <c r="AI761" s="50"/>
      <c r="AJ761" s="50"/>
      <c r="AK761" s="50"/>
      <c r="AL761" s="50"/>
      <c r="AM761" s="50"/>
      <c r="AN761" s="50"/>
      <c r="AO761" s="50"/>
      <c r="AP761" s="50"/>
      <c r="AQ761" s="50"/>
      <c r="AR761" s="50"/>
      <c r="AS761" s="50"/>
      <c r="AT761" s="50"/>
      <c r="AU761" s="50"/>
      <c r="AV761" s="50"/>
      <c r="AW761" s="50"/>
      <c r="AX761" s="50"/>
      <c r="AY761" s="50"/>
      <c r="AZ761" s="50"/>
      <c r="BA761" s="50"/>
      <c r="BB761" s="50"/>
      <c r="BC761" s="50"/>
      <c r="BD761" s="50"/>
      <c r="BE761" s="50"/>
      <c r="BF761" s="50"/>
      <c r="BG761" s="50"/>
      <c r="BH761" s="50"/>
      <c r="BI761" s="50"/>
      <c r="BJ761" s="50"/>
      <c r="BK761" s="50"/>
      <c r="BL761" s="50"/>
      <c r="BM761" s="50"/>
      <c r="BN761" s="50"/>
      <c r="BO761" s="50"/>
      <c r="BP761" s="50"/>
      <c r="BQ761" s="50"/>
      <c r="BR761" s="50"/>
      <c r="BS761" s="50"/>
      <c r="BT761" s="50"/>
      <c r="BU761" s="50"/>
      <c r="BV761" s="50"/>
      <c r="BW761" s="50"/>
      <c r="BX761" s="50"/>
      <c r="BY761" s="50"/>
      <c r="BZ761" s="50"/>
      <c r="CA761" s="50"/>
      <c r="CB761" s="50"/>
      <c r="CC761" s="50"/>
      <c r="CD761" s="50"/>
      <c r="CE761" s="50"/>
      <c r="CF761" s="50"/>
      <c r="CG761" s="50"/>
      <c r="CH761" s="50"/>
      <c r="CI761" s="50"/>
      <c r="CJ761" s="50"/>
      <c r="CK761" s="50"/>
      <c r="CL761" s="50"/>
      <c r="CM761" s="50"/>
      <c r="CN761" s="50"/>
      <c r="CO761" s="50"/>
      <c r="CP761" s="50"/>
      <c r="CQ761" s="50"/>
      <c r="CR761" s="50"/>
      <c r="CS761" s="50"/>
      <c r="CT761" s="50"/>
      <c r="CU761" s="50"/>
      <c r="CV761" s="50"/>
      <c r="CW761" s="50"/>
      <c r="CX761" s="50"/>
      <c r="CY761" s="50"/>
      <c r="CZ761" s="50"/>
      <c r="DA761" s="50"/>
      <c r="DB761" s="50"/>
      <c r="DC761" s="50"/>
      <c r="DD761" s="50"/>
      <c r="DE761" s="50"/>
      <c r="DF761" s="50"/>
    </row>
    <row r="762" spans="2:110" x14ac:dyDescent="0.2">
      <c r="B762" s="177"/>
      <c r="C762" s="202"/>
      <c r="D762" s="200"/>
      <c r="E762" s="203"/>
      <c r="F762" s="203"/>
      <c r="G762" s="203"/>
      <c r="H762" s="203"/>
      <c r="I762" s="203"/>
      <c r="J762" s="203"/>
      <c r="K762" s="203"/>
      <c r="L762" s="203"/>
      <c r="M762" s="203"/>
      <c r="N762" s="203"/>
      <c r="O762" s="203"/>
      <c r="P762" s="203"/>
      <c r="Q762" s="204"/>
      <c r="R762" s="204"/>
      <c r="S762" s="234"/>
      <c r="T762" s="50"/>
      <c r="U762" s="50"/>
      <c r="V762" s="50"/>
      <c r="W762" s="50"/>
      <c r="X762" s="50"/>
      <c r="Y762" s="50"/>
      <c r="Z762" s="250"/>
      <c r="AA762" s="238"/>
      <c r="AB762" s="50"/>
      <c r="AC762" s="50"/>
      <c r="AD762" s="50"/>
      <c r="AE762" s="50"/>
      <c r="AF762" s="50"/>
      <c r="AG762" s="50"/>
      <c r="AH762" s="50"/>
      <c r="AI762" s="50"/>
      <c r="AJ762" s="50"/>
      <c r="AK762" s="50"/>
      <c r="AL762" s="50"/>
      <c r="AM762" s="50"/>
      <c r="AN762" s="50"/>
      <c r="AO762" s="50"/>
      <c r="AP762" s="50"/>
      <c r="AQ762" s="50"/>
      <c r="AR762" s="50"/>
      <c r="AS762" s="50"/>
      <c r="AT762" s="50"/>
      <c r="AU762" s="50"/>
      <c r="AV762" s="50"/>
      <c r="AW762" s="50"/>
      <c r="AX762" s="50"/>
      <c r="AY762" s="50"/>
      <c r="AZ762" s="50"/>
      <c r="BA762" s="50"/>
      <c r="BB762" s="50"/>
      <c r="BC762" s="50"/>
      <c r="BD762" s="50"/>
      <c r="BE762" s="50"/>
      <c r="BF762" s="50"/>
      <c r="BG762" s="50"/>
      <c r="BH762" s="50"/>
      <c r="BI762" s="50"/>
      <c r="BJ762" s="50"/>
      <c r="BK762" s="50"/>
      <c r="BL762" s="50"/>
      <c r="BM762" s="50"/>
      <c r="BN762" s="50"/>
      <c r="BO762" s="50"/>
      <c r="BP762" s="50"/>
      <c r="BQ762" s="50"/>
      <c r="BR762" s="50"/>
      <c r="BS762" s="50"/>
      <c r="BT762" s="50"/>
      <c r="BU762" s="50"/>
      <c r="BV762" s="50"/>
      <c r="BW762" s="50"/>
      <c r="BX762" s="50"/>
      <c r="BY762" s="50"/>
      <c r="BZ762" s="50"/>
      <c r="CA762" s="50"/>
      <c r="CB762" s="50"/>
      <c r="CC762" s="50"/>
      <c r="CD762" s="50"/>
      <c r="CE762" s="50"/>
      <c r="CF762" s="50"/>
      <c r="CG762" s="50"/>
      <c r="CH762" s="50"/>
      <c r="CI762" s="50"/>
      <c r="CJ762" s="50"/>
      <c r="CK762" s="50"/>
      <c r="CL762" s="50"/>
      <c r="CM762" s="50"/>
      <c r="CN762" s="50"/>
      <c r="CO762" s="50"/>
      <c r="CP762" s="50"/>
      <c r="CQ762" s="50"/>
      <c r="CR762" s="50"/>
      <c r="CS762" s="50"/>
      <c r="CT762" s="50"/>
      <c r="CU762" s="50"/>
      <c r="CV762" s="50"/>
      <c r="CW762" s="50"/>
      <c r="CX762" s="50"/>
      <c r="CY762" s="50"/>
      <c r="CZ762" s="50"/>
      <c r="DA762" s="50"/>
      <c r="DB762" s="50"/>
      <c r="DC762" s="50"/>
      <c r="DD762" s="50"/>
      <c r="DE762" s="50"/>
      <c r="DF762" s="50"/>
    </row>
    <row r="763" spans="2:110" x14ac:dyDescent="0.2">
      <c r="B763" s="177"/>
      <c r="C763" s="202"/>
      <c r="D763" s="200"/>
      <c r="E763" s="203"/>
      <c r="F763" s="203"/>
      <c r="G763" s="203"/>
      <c r="H763" s="203"/>
      <c r="I763" s="203"/>
      <c r="J763" s="203"/>
      <c r="K763" s="203"/>
      <c r="L763" s="203"/>
      <c r="M763" s="203"/>
      <c r="N763" s="203"/>
      <c r="O763" s="203"/>
      <c r="P763" s="203"/>
      <c r="Q763" s="204"/>
      <c r="R763" s="204"/>
      <c r="S763" s="234"/>
      <c r="T763" s="50"/>
      <c r="U763" s="50"/>
      <c r="V763" s="50"/>
      <c r="W763" s="50"/>
      <c r="X763" s="50"/>
      <c r="Y763" s="50"/>
      <c r="Z763" s="250"/>
      <c r="AA763" s="238"/>
      <c r="AB763" s="50"/>
      <c r="AC763" s="50"/>
      <c r="AD763" s="50"/>
      <c r="AE763" s="50"/>
      <c r="AF763" s="50"/>
      <c r="AG763" s="50"/>
      <c r="AH763" s="50"/>
      <c r="AI763" s="50"/>
      <c r="AJ763" s="50"/>
      <c r="AK763" s="50"/>
      <c r="AL763" s="50"/>
      <c r="AM763" s="50"/>
      <c r="AN763" s="50"/>
      <c r="AO763" s="50"/>
      <c r="AP763" s="50"/>
      <c r="AQ763" s="50"/>
      <c r="AR763" s="50"/>
      <c r="AS763" s="50"/>
      <c r="AT763" s="50"/>
      <c r="AU763" s="50"/>
      <c r="AV763" s="50"/>
      <c r="AW763" s="50"/>
      <c r="AX763" s="50"/>
      <c r="AY763" s="50"/>
      <c r="AZ763" s="50"/>
      <c r="BA763" s="50"/>
      <c r="BB763" s="50"/>
      <c r="BC763" s="50"/>
      <c r="BD763" s="50"/>
      <c r="BE763" s="50"/>
      <c r="BF763" s="50"/>
      <c r="BG763" s="50"/>
      <c r="BH763" s="50"/>
      <c r="BI763" s="50"/>
      <c r="BJ763" s="50"/>
      <c r="BK763" s="50"/>
      <c r="BL763" s="50"/>
      <c r="BM763" s="50"/>
      <c r="BN763" s="50"/>
      <c r="BO763" s="50"/>
      <c r="BP763" s="50"/>
      <c r="BQ763" s="50"/>
      <c r="BR763" s="50"/>
      <c r="BS763" s="50"/>
      <c r="BT763" s="50"/>
      <c r="BU763" s="50"/>
      <c r="BV763" s="50"/>
      <c r="BW763" s="50"/>
      <c r="BX763" s="50"/>
      <c r="BY763" s="50"/>
      <c r="BZ763" s="50"/>
      <c r="CA763" s="50"/>
      <c r="CB763" s="50"/>
      <c r="CC763" s="50"/>
      <c r="CD763" s="50"/>
      <c r="CE763" s="50"/>
      <c r="CF763" s="50"/>
      <c r="CG763" s="50"/>
      <c r="CH763" s="50"/>
      <c r="CI763" s="50"/>
      <c r="CJ763" s="50"/>
      <c r="CK763" s="50"/>
      <c r="CL763" s="50"/>
      <c r="CM763" s="50"/>
      <c r="CN763" s="50"/>
      <c r="CO763" s="50"/>
      <c r="CP763" s="50"/>
      <c r="CQ763" s="50"/>
      <c r="CR763" s="50"/>
      <c r="CS763" s="50"/>
      <c r="CT763" s="50"/>
      <c r="CU763" s="50"/>
      <c r="CV763" s="50"/>
      <c r="CW763" s="50"/>
      <c r="CX763" s="50"/>
      <c r="CY763" s="50"/>
      <c r="CZ763" s="50"/>
      <c r="DA763" s="50"/>
      <c r="DB763" s="50"/>
      <c r="DC763" s="50"/>
      <c r="DD763" s="50"/>
      <c r="DE763" s="50"/>
      <c r="DF763" s="50"/>
    </row>
    <row r="764" spans="2:110" x14ac:dyDescent="0.2">
      <c r="B764" s="177"/>
      <c r="C764" s="202"/>
      <c r="D764" s="200"/>
      <c r="E764" s="203"/>
      <c r="F764" s="203"/>
      <c r="G764" s="203"/>
      <c r="H764" s="203"/>
      <c r="I764" s="203"/>
      <c r="J764" s="203"/>
      <c r="K764" s="203"/>
      <c r="L764" s="203"/>
      <c r="M764" s="203"/>
      <c r="N764" s="203"/>
      <c r="O764" s="203"/>
      <c r="P764" s="203"/>
      <c r="Q764" s="204"/>
      <c r="R764" s="204"/>
      <c r="S764" s="234"/>
      <c r="T764" s="50"/>
      <c r="U764" s="50"/>
      <c r="V764" s="50"/>
      <c r="W764" s="50"/>
      <c r="X764" s="50"/>
      <c r="Y764" s="50"/>
      <c r="Z764" s="250"/>
      <c r="AA764" s="238"/>
      <c r="AB764" s="50"/>
      <c r="AC764" s="50"/>
      <c r="AD764" s="50"/>
      <c r="AE764" s="50"/>
      <c r="AF764" s="50"/>
      <c r="AG764" s="50"/>
      <c r="AH764" s="50"/>
      <c r="AI764" s="50"/>
      <c r="AJ764" s="50"/>
      <c r="AK764" s="50"/>
      <c r="AL764" s="50"/>
      <c r="AM764" s="50"/>
      <c r="AN764" s="50"/>
      <c r="AO764" s="50"/>
      <c r="AP764" s="50"/>
      <c r="AQ764" s="50"/>
      <c r="AR764" s="50"/>
      <c r="AS764" s="50"/>
      <c r="AT764" s="50"/>
      <c r="AU764" s="50"/>
      <c r="AV764" s="50"/>
      <c r="AW764" s="50"/>
      <c r="AX764" s="50"/>
      <c r="AY764" s="50"/>
      <c r="AZ764" s="50"/>
      <c r="BA764" s="50"/>
      <c r="BB764" s="50"/>
      <c r="BC764" s="50"/>
      <c r="BD764" s="50"/>
      <c r="BE764" s="50"/>
      <c r="BF764" s="50"/>
      <c r="BG764" s="50"/>
      <c r="BH764" s="50"/>
      <c r="BI764" s="50"/>
      <c r="BJ764" s="50"/>
      <c r="BK764" s="50"/>
      <c r="BL764" s="50"/>
      <c r="BM764" s="50"/>
      <c r="BN764" s="50"/>
      <c r="BO764" s="50"/>
      <c r="BP764" s="50"/>
      <c r="BQ764" s="50"/>
      <c r="BR764" s="50"/>
      <c r="BS764" s="50"/>
      <c r="BT764" s="50"/>
      <c r="BU764" s="50"/>
      <c r="BV764" s="50"/>
      <c r="BW764" s="50"/>
      <c r="BX764" s="50"/>
      <c r="BY764" s="50"/>
      <c r="BZ764" s="50"/>
      <c r="CA764" s="50"/>
      <c r="CB764" s="50"/>
      <c r="CC764" s="50"/>
      <c r="CD764" s="50"/>
      <c r="CE764" s="50"/>
      <c r="CF764" s="50"/>
      <c r="CG764" s="50"/>
      <c r="CH764" s="50"/>
      <c r="CI764" s="50"/>
      <c r="CJ764" s="50"/>
      <c r="CK764" s="50"/>
      <c r="CL764" s="50"/>
      <c r="CM764" s="50"/>
      <c r="CN764" s="50"/>
      <c r="CO764" s="50"/>
      <c r="CP764" s="50"/>
      <c r="CQ764" s="50"/>
      <c r="CR764" s="50"/>
      <c r="CS764" s="50"/>
      <c r="CT764" s="50"/>
      <c r="CU764" s="50"/>
      <c r="CV764" s="50"/>
      <c r="CW764" s="50"/>
      <c r="CX764" s="50"/>
      <c r="CY764" s="50"/>
      <c r="CZ764" s="50"/>
      <c r="DA764" s="50"/>
      <c r="DB764" s="50"/>
      <c r="DC764" s="50"/>
      <c r="DD764" s="50"/>
      <c r="DE764" s="50"/>
      <c r="DF764" s="50"/>
    </row>
    <row r="765" spans="2:110" x14ac:dyDescent="0.2">
      <c r="B765" s="177"/>
      <c r="C765" s="202"/>
      <c r="D765" s="200"/>
      <c r="E765" s="203"/>
      <c r="F765" s="203"/>
      <c r="G765" s="203"/>
      <c r="H765" s="203"/>
      <c r="I765" s="203"/>
      <c r="J765" s="203"/>
      <c r="K765" s="203"/>
      <c r="L765" s="203"/>
      <c r="M765" s="203"/>
      <c r="N765" s="203"/>
      <c r="O765" s="203"/>
      <c r="P765" s="203"/>
      <c r="Q765" s="204"/>
      <c r="R765" s="204"/>
      <c r="S765" s="234"/>
      <c r="T765" s="50"/>
      <c r="U765" s="50"/>
      <c r="V765" s="50"/>
      <c r="W765" s="50"/>
      <c r="X765" s="50"/>
      <c r="Y765" s="50"/>
      <c r="Z765" s="250"/>
      <c r="AA765" s="238"/>
      <c r="AB765" s="50"/>
      <c r="AC765" s="50"/>
      <c r="AD765" s="50"/>
      <c r="AE765" s="50"/>
      <c r="AF765" s="50"/>
      <c r="AG765" s="50"/>
      <c r="AH765" s="50"/>
      <c r="AI765" s="50"/>
      <c r="AJ765" s="50"/>
      <c r="AK765" s="50"/>
      <c r="AL765" s="50"/>
      <c r="AM765" s="50"/>
      <c r="AN765" s="50"/>
      <c r="AO765" s="50"/>
      <c r="AP765" s="50"/>
      <c r="AQ765" s="50"/>
      <c r="AR765" s="50"/>
      <c r="AS765" s="50"/>
      <c r="AT765" s="50"/>
      <c r="AU765" s="50"/>
      <c r="AV765" s="50"/>
      <c r="AW765" s="50"/>
      <c r="AX765" s="50"/>
      <c r="AY765" s="50"/>
      <c r="AZ765" s="50"/>
      <c r="BA765" s="50"/>
      <c r="BB765" s="50"/>
      <c r="BC765" s="50"/>
      <c r="BD765" s="50"/>
      <c r="BE765" s="50"/>
      <c r="BF765" s="50"/>
      <c r="BG765" s="50"/>
      <c r="BH765" s="50"/>
      <c r="BI765" s="50"/>
      <c r="BJ765" s="50"/>
      <c r="BK765" s="50"/>
      <c r="BL765" s="50"/>
      <c r="BM765" s="50"/>
      <c r="BN765" s="50"/>
      <c r="BO765" s="50"/>
      <c r="BP765" s="50"/>
      <c r="BQ765" s="50"/>
      <c r="BR765" s="50"/>
      <c r="BS765" s="50"/>
      <c r="BT765" s="50"/>
      <c r="BU765" s="50"/>
      <c r="BV765" s="50"/>
      <c r="BW765" s="50"/>
      <c r="BX765" s="50"/>
      <c r="BY765" s="50"/>
      <c r="BZ765" s="50"/>
      <c r="CA765" s="50"/>
      <c r="CB765" s="50"/>
      <c r="CC765" s="50"/>
      <c r="CD765" s="50"/>
      <c r="CE765" s="50"/>
      <c r="CF765" s="50"/>
      <c r="CG765" s="50"/>
      <c r="CH765" s="50"/>
      <c r="CI765" s="50"/>
      <c r="CJ765" s="50"/>
      <c r="CK765" s="50"/>
      <c r="CL765" s="50"/>
      <c r="CM765" s="50"/>
      <c r="CN765" s="50"/>
      <c r="CO765" s="50"/>
      <c r="CP765" s="50"/>
      <c r="CQ765" s="50"/>
      <c r="CR765" s="50"/>
      <c r="CS765" s="50"/>
      <c r="CT765" s="50"/>
      <c r="CU765" s="50"/>
      <c r="CV765" s="50"/>
      <c r="CW765" s="50"/>
      <c r="CX765" s="50"/>
      <c r="CY765" s="50"/>
      <c r="CZ765" s="50"/>
      <c r="DA765" s="50"/>
      <c r="DB765" s="50"/>
      <c r="DC765" s="50"/>
      <c r="DD765" s="50"/>
      <c r="DE765" s="50"/>
      <c r="DF765" s="50"/>
    </row>
    <row r="766" spans="2:110" x14ac:dyDescent="0.2">
      <c r="B766" s="177"/>
      <c r="C766" s="202"/>
      <c r="D766" s="200"/>
      <c r="E766" s="203"/>
      <c r="F766" s="203"/>
      <c r="G766" s="203"/>
      <c r="H766" s="203"/>
      <c r="I766" s="203"/>
      <c r="J766" s="203"/>
      <c r="K766" s="203"/>
      <c r="L766" s="203"/>
      <c r="M766" s="203"/>
      <c r="N766" s="203"/>
      <c r="O766" s="203"/>
      <c r="P766" s="203"/>
      <c r="Q766" s="204"/>
      <c r="R766" s="204"/>
      <c r="S766" s="234"/>
      <c r="T766" s="50"/>
      <c r="U766" s="50"/>
      <c r="V766" s="50"/>
      <c r="W766" s="50"/>
      <c r="X766" s="50"/>
      <c r="Y766" s="50"/>
      <c r="Z766" s="250"/>
      <c r="AA766" s="238"/>
      <c r="AB766" s="50"/>
      <c r="AC766" s="50"/>
      <c r="AD766" s="50"/>
      <c r="AE766" s="50"/>
      <c r="AF766" s="50"/>
      <c r="AG766" s="50"/>
      <c r="AH766" s="50"/>
      <c r="AI766" s="50"/>
      <c r="AJ766" s="50"/>
      <c r="AK766" s="50"/>
      <c r="AL766" s="50"/>
      <c r="AM766" s="50"/>
      <c r="AN766" s="50"/>
      <c r="AO766" s="50"/>
      <c r="AP766" s="50"/>
      <c r="AQ766" s="50"/>
      <c r="AR766" s="50"/>
      <c r="AS766" s="50"/>
      <c r="AT766" s="50"/>
      <c r="AU766" s="50"/>
      <c r="AV766" s="50"/>
      <c r="AW766" s="50"/>
      <c r="AX766" s="50"/>
      <c r="AY766" s="50"/>
      <c r="AZ766" s="50"/>
      <c r="BA766" s="50"/>
      <c r="BB766" s="50"/>
      <c r="BC766" s="50"/>
      <c r="BD766" s="50"/>
      <c r="BE766" s="50"/>
      <c r="BF766" s="50"/>
      <c r="BG766" s="50"/>
      <c r="BH766" s="50"/>
      <c r="BI766" s="50"/>
      <c r="BJ766" s="50"/>
      <c r="BK766" s="50"/>
      <c r="BL766" s="50"/>
      <c r="BM766" s="50"/>
      <c r="BN766" s="50"/>
      <c r="BO766" s="50"/>
      <c r="BP766" s="50"/>
      <c r="BQ766" s="50"/>
      <c r="BR766" s="50"/>
      <c r="BS766" s="50"/>
      <c r="BT766" s="50"/>
      <c r="BU766" s="50"/>
      <c r="BV766" s="50"/>
      <c r="BW766" s="50"/>
      <c r="BX766" s="50"/>
      <c r="BY766" s="50"/>
      <c r="BZ766" s="50"/>
      <c r="CA766" s="50"/>
      <c r="CB766" s="50"/>
      <c r="CC766" s="50"/>
      <c r="CD766" s="50"/>
      <c r="CE766" s="50"/>
      <c r="CF766" s="50"/>
      <c r="CG766" s="50"/>
      <c r="CH766" s="50"/>
      <c r="CI766" s="50"/>
      <c r="CJ766" s="50"/>
      <c r="CK766" s="50"/>
      <c r="CL766" s="50"/>
      <c r="CM766" s="50"/>
      <c r="CN766" s="50"/>
      <c r="CO766" s="50"/>
      <c r="CP766" s="50"/>
      <c r="CQ766" s="50"/>
      <c r="CR766" s="50"/>
      <c r="CS766" s="50"/>
      <c r="CT766" s="50"/>
      <c r="CU766" s="50"/>
      <c r="CV766" s="50"/>
      <c r="CW766" s="50"/>
      <c r="CX766" s="50"/>
      <c r="CY766" s="50"/>
      <c r="CZ766" s="50"/>
      <c r="DA766" s="50"/>
      <c r="DB766" s="50"/>
      <c r="DC766" s="50"/>
      <c r="DD766" s="50"/>
      <c r="DE766" s="50"/>
      <c r="DF766" s="50"/>
    </row>
    <row r="767" spans="2:110" x14ac:dyDescent="0.2">
      <c r="B767" s="177"/>
      <c r="C767" s="202"/>
      <c r="D767" s="200"/>
      <c r="E767" s="203"/>
      <c r="F767" s="203"/>
      <c r="G767" s="203"/>
      <c r="H767" s="203"/>
      <c r="I767" s="203"/>
      <c r="J767" s="203"/>
      <c r="K767" s="203"/>
      <c r="L767" s="203"/>
      <c r="M767" s="203"/>
      <c r="N767" s="203"/>
      <c r="O767" s="203"/>
      <c r="P767" s="203"/>
      <c r="Q767" s="204"/>
      <c r="R767" s="204"/>
      <c r="S767" s="234"/>
      <c r="T767" s="50"/>
      <c r="U767" s="50"/>
      <c r="V767" s="50"/>
      <c r="W767" s="50"/>
      <c r="X767" s="50"/>
      <c r="Y767" s="50"/>
      <c r="Z767" s="250"/>
      <c r="AA767" s="238"/>
      <c r="AB767" s="50"/>
      <c r="AC767" s="50"/>
      <c r="AD767" s="50"/>
      <c r="AE767" s="50"/>
      <c r="AF767" s="50"/>
      <c r="AG767" s="50"/>
      <c r="AH767" s="50"/>
      <c r="AI767" s="50"/>
      <c r="AJ767" s="50"/>
      <c r="AK767" s="50"/>
      <c r="AL767" s="50"/>
      <c r="AM767" s="50"/>
      <c r="AN767" s="50"/>
      <c r="AO767" s="50"/>
      <c r="AP767" s="50"/>
      <c r="AQ767" s="50"/>
      <c r="AR767" s="50"/>
      <c r="AS767" s="50"/>
      <c r="AT767" s="50"/>
      <c r="AU767" s="50"/>
      <c r="AV767" s="50"/>
      <c r="AW767" s="50"/>
      <c r="AX767" s="50"/>
      <c r="AY767" s="50"/>
      <c r="AZ767" s="50"/>
      <c r="BA767" s="50"/>
      <c r="BB767" s="50"/>
      <c r="BC767" s="50"/>
      <c r="BD767" s="50"/>
      <c r="BE767" s="50"/>
      <c r="BF767" s="50"/>
      <c r="BG767" s="50"/>
      <c r="BH767" s="50"/>
      <c r="BI767" s="50"/>
      <c r="BJ767" s="50"/>
      <c r="BK767" s="50"/>
      <c r="BL767" s="50"/>
      <c r="BM767" s="50"/>
      <c r="BN767" s="50"/>
      <c r="BO767" s="50"/>
      <c r="BP767" s="50"/>
      <c r="BQ767" s="50"/>
      <c r="BR767" s="50"/>
      <c r="BS767" s="50"/>
      <c r="BT767" s="50"/>
      <c r="BU767" s="50"/>
      <c r="BV767" s="50"/>
      <c r="BW767" s="50"/>
      <c r="BX767" s="50"/>
      <c r="BY767" s="50"/>
      <c r="BZ767" s="50"/>
      <c r="CA767" s="50"/>
      <c r="CB767" s="50"/>
      <c r="CC767" s="50"/>
      <c r="CD767" s="50"/>
      <c r="CE767" s="50"/>
      <c r="CF767" s="50"/>
      <c r="CG767" s="50"/>
      <c r="CH767" s="50"/>
      <c r="CI767" s="50"/>
      <c r="CJ767" s="50"/>
      <c r="CK767" s="50"/>
      <c r="CL767" s="50"/>
      <c r="CM767" s="50"/>
      <c r="CN767" s="50"/>
      <c r="CO767" s="50"/>
      <c r="CP767" s="50"/>
      <c r="CQ767" s="50"/>
      <c r="CR767" s="50"/>
      <c r="CS767" s="50"/>
      <c r="CT767" s="50"/>
      <c r="CU767" s="50"/>
      <c r="CV767" s="50"/>
      <c r="CW767" s="50"/>
      <c r="CX767" s="50"/>
      <c r="CY767" s="50"/>
      <c r="CZ767" s="50"/>
      <c r="DA767" s="50"/>
      <c r="DB767" s="50"/>
      <c r="DC767" s="50"/>
      <c r="DD767" s="50"/>
      <c r="DE767" s="50"/>
      <c r="DF767" s="50"/>
    </row>
    <row r="768" spans="2:110" x14ac:dyDescent="0.2">
      <c r="B768" s="177"/>
      <c r="C768" s="202"/>
      <c r="D768" s="200"/>
      <c r="E768" s="203"/>
      <c r="F768" s="203"/>
      <c r="G768" s="203"/>
      <c r="H768" s="203"/>
      <c r="I768" s="203"/>
      <c r="J768" s="203"/>
      <c r="K768" s="203"/>
      <c r="L768" s="203"/>
      <c r="M768" s="203"/>
      <c r="N768" s="203"/>
      <c r="O768" s="203"/>
      <c r="P768" s="203"/>
      <c r="Q768" s="204"/>
      <c r="R768" s="204"/>
      <c r="S768" s="234"/>
      <c r="T768" s="50"/>
      <c r="U768" s="50"/>
      <c r="V768" s="50"/>
      <c r="W768" s="50"/>
      <c r="X768" s="50"/>
      <c r="Y768" s="50"/>
      <c r="Z768" s="250"/>
      <c r="AA768" s="238"/>
      <c r="AB768" s="50"/>
      <c r="AC768" s="50"/>
      <c r="AD768" s="50"/>
      <c r="AE768" s="50"/>
      <c r="AF768" s="50"/>
      <c r="AG768" s="50"/>
      <c r="AH768" s="50"/>
      <c r="AI768" s="50"/>
      <c r="AJ768" s="50"/>
      <c r="AK768" s="50"/>
      <c r="AL768" s="50"/>
      <c r="AM768" s="50"/>
      <c r="AN768" s="50"/>
      <c r="AO768" s="50"/>
      <c r="AP768" s="50"/>
      <c r="AQ768" s="50"/>
      <c r="AR768" s="50"/>
      <c r="AS768" s="50"/>
      <c r="AT768" s="50"/>
      <c r="AU768" s="50"/>
      <c r="AV768" s="50"/>
      <c r="AW768" s="50"/>
      <c r="AX768" s="50"/>
      <c r="AY768" s="50"/>
      <c r="AZ768" s="50"/>
      <c r="BA768" s="50"/>
      <c r="BB768" s="50"/>
      <c r="BC768" s="50"/>
      <c r="BD768" s="50"/>
      <c r="BE768" s="50"/>
      <c r="BF768" s="50"/>
      <c r="BG768" s="50"/>
      <c r="BH768" s="50"/>
      <c r="BI768" s="50"/>
      <c r="BJ768" s="50"/>
      <c r="BK768" s="50"/>
      <c r="BL768" s="50"/>
      <c r="BM768" s="50"/>
      <c r="BN768" s="50"/>
      <c r="BO768" s="50"/>
      <c r="BP768" s="50"/>
      <c r="BQ768" s="50"/>
      <c r="BR768" s="50"/>
      <c r="BS768" s="50"/>
      <c r="BT768" s="50"/>
      <c r="BU768" s="50"/>
      <c r="BV768" s="50"/>
      <c r="BW768" s="50"/>
      <c r="BX768" s="50"/>
      <c r="BY768" s="50"/>
      <c r="BZ768" s="50"/>
      <c r="CA768" s="50"/>
      <c r="CB768" s="50"/>
      <c r="CC768" s="50"/>
      <c r="CD768" s="50"/>
      <c r="CE768" s="50"/>
      <c r="CF768" s="50"/>
      <c r="CG768" s="50"/>
      <c r="CH768" s="50"/>
      <c r="CI768" s="50"/>
      <c r="CJ768" s="50"/>
      <c r="CK768" s="50"/>
      <c r="CL768" s="50"/>
      <c r="CM768" s="50"/>
      <c r="CN768" s="50"/>
      <c r="CO768" s="50"/>
      <c r="CP768" s="50"/>
      <c r="CQ768" s="50"/>
      <c r="CR768" s="50"/>
      <c r="CS768" s="50"/>
      <c r="CT768" s="50"/>
      <c r="CU768" s="50"/>
      <c r="CV768" s="50"/>
      <c r="CW768" s="50"/>
      <c r="CX768" s="50"/>
      <c r="CY768" s="50"/>
      <c r="CZ768" s="50"/>
      <c r="DA768" s="50"/>
      <c r="DB768" s="50"/>
      <c r="DC768" s="50"/>
      <c r="DD768" s="50"/>
      <c r="DE768" s="50"/>
      <c r="DF768" s="50"/>
    </row>
    <row r="769" spans="2:110" x14ac:dyDescent="0.2">
      <c r="B769" s="177"/>
      <c r="C769" s="202"/>
      <c r="D769" s="200"/>
      <c r="E769" s="203"/>
      <c r="F769" s="203"/>
      <c r="G769" s="203"/>
      <c r="H769" s="203"/>
      <c r="I769" s="203"/>
      <c r="J769" s="203"/>
      <c r="K769" s="203"/>
      <c r="L769" s="203"/>
      <c r="M769" s="203"/>
      <c r="N769" s="203"/>
      <c r="O769" s="203"/>
      <c r="P769" s="203"/>
      <c r="Q769" s="204"/>
      <c r="R769" s="204"/>
      <c r="S769" s="234"/>
      <c r="T769" s="50"/>
      <c r="U769" s="50"/>
      <c r="V769" s="50"/>
      <c r="W769" s="50"/>
      <c r="X769" s="50"/>
      <c r="Y769" s="50"/>
      <c r="Z769" s="250"/>
      <c r="AA769" s="238"/>
      <c r="AB769" s="50"/>
      <c r="AC769" s="50"/>
      <c r="AD769" s="50"/>
      <c r="AE769" s="50"/>
      <c r="AF769" s="50"/>
      <c r="AG769" s="50"/>
      <c r="AH769" s="50"/>
      <c r="AI769" s="50"/>
      <c r="AJ769" s="50"/>
      <c r="AK769" s="50"/>
      <c r="AL769" s="50"/>
      <c r="AM769" s="50"/>
      <c r="AN769" s="50"/>
      <c r="AO769" s="50"/>
      <c r="AP769" s="50"/>
      <c r="AQ769" s="50"/>
      <c r="AR769" s="50"/>
      <c r="AS769" s="50"/>
      <c r="AT769" s="50"/>
      <c r="AU769" s="50"/>
      <c r="AV769" s="50"/>
      <c r="AW769" s="50"/>
      <c r="AX769" s="50"/>
      <c r="AY769" s="50"/>
      <c r="AZ769" s="50"/>
      <c r="BA769" s="50"/>
      <c r="BB769" s="50"/>
      <c r="BC769" s="50"/>
      <c r="BD769" s="50"/>
      <c r="BE769" s="50"/>
      <c r="BF769" s="50"/>
      <c r="BG769" s="50"/>
      <c r="BH769" s="50"/>
      <c r="BI769" s="50"/>
      <c r="BJ769" s="50"/>
      <c r="BK769" s="50"/>
      <c r="BL769" s="50"/>
      <c r="BM769" s="50"/>
      <c r="BN769" s="50"/>
      <c r="BO769" s="50"/>
      <c r="BP769" s="50"/>
      <c r="BQ769" s="50"/>
      <c r="BR769" s="50"/>
      <c r="BS769" s="50"/>
      <c r="BT769" s="50"/>
      <c r="BU769" s="50"/>
      <c r="BV769" s="50"/>
      <c r="BW769" s="50"/>
      <c r="BX769" s="50"/>
      <c r="BY769" s="50"/>
      <c r="BZ769" s="50"/>
      <c r="CA769" s="50"/>
      <c r="CB769" s="50"/>
      <c r="CC769" s="50"/>
      <c r="CD769" s="50"/>
      <c r="CE769" s="50"/>
      <c r="CF769" s="50"/>
      <c r="CG769" s="50"/>
      <c r="CH769" s="50"/>
      <c r="CI769" s="50"/>
      <c r="CJ769" s="50"/>
      <c r="CK769" s="50"/>
      <c r="CL769" s="50"/>
      <c r="CM769" s="50"/>
      <c r="CN769" s="50"/>
      <c r="CO769" s="50"/>
      <c r="CP769" s="50"/>
      <c r="CQ769" s="50"/>
      <c r="CR769" s="50"/>
      <c r="CS769" s="50"/>
      <c r="CT769" s="50"/>
      <c r="CU769" s="50"/>
      <c r="CV769" s="50"/>
      <c r="CW769" s="50"/>
      <c r="CX769" s="50"/>
      <c r="CY769" s="50"/>
      <c r="CZ769" s="50"/>
      <c r="DA769" s="50"/>
      <c r="DB769" s="50"/>
      <c r="DC769" s="50"/>
      <c r="DD769" s="50"/>
      <c r="DE769" s="50"/>
      <c r="DF769" s="50"/>
    </row>
    <row r="770" spans="2:110" x14ac:dyDescent="0.2">
      <c r="B770" s="177"/>
      <c r="C770" s="202"/>
      <c r="D770" s="200"/>
      <c r="E770" s="203"/>
      <c r="F770" s="203"/>
      <c r="G770" s="203"/>
      <c r="H770" s="203"/>
      <c r="I770" s="203"/>
      <c r="J770" s="203"/>
      <c r="K770" s="203"/>
      <c r="L770" s="203"/>
      <c r="M770" s="203"/>
      <c r="N770" s="203"/>
      <c r="O770" s="203"/>
      <c r="P770" s="203"/>
      <c r="Q770" s="204"/>
      <c r="R770" s="204"/>
      <c r="S770" s="234"/>
      <c r="T770" s="50"/>
      <c r="U770" s="50"/>
      <c r="V770" s="50"/>
      <c r="W770" s="50"/>
      <c r="X770" s="50"/>
      <c r="Y770" s="50"/>
      <c r="Z770" s="250"/>
      <c r="AA770" s="238"/>
      <c r="AB770" s="50"/>
      <c r="AC770" s="50"/>
      <c r="AD770" s="50"/>
      <c r="AE770" s="50"/>
      <c r="AF770" s="50"/>
      <c r="AG770" s="50"/>
      <c r="AH770" s="50"/>
      <c r="AI770" s="50"/>
      <c r="AJ770" s="50"/>
      <c r="AK770" s="50"/>
      <c r="AL770" s="50"/>
      <c r="AM770" s="50"/>
      <c r="AN770" s="50"/>
      <c r="AO770" s="50"/>
      <c r="AP770" s="50"/>
      <c r="AQ770" s="50"/>
      <c r="AR770" s="50"/>
      <c r="AS770" s="50"/>
      <c r="AT770" s="50"/>
      <c r="AU770" s="50"/>
      <c r="AV770" s="50"/>
      <c r="AW770" s="50"/>
      <c r="AX770" s="50"/>
      <c r="AY770" s="50"/>
      <c r="AZ770" s="50"/>
      <c r="BA770" s="50"/>
      <c r="BB770" s="50"/>
      <c r="BC770" s="50"/>
      <c r="BD770" s="50"/>
      <c r="BE770" s="50"/>
      <c r="BF770" s="50"/>
      <c r="BG770" s="50"/>
      <c r="BH770" s="50"/>
      <c r="BI770" s="50"/>
      <c r="BJ770" s="50"/>
      <c r="BK770" s="50"/>
      <c r="BL770" s="50"/>
      <c r="BM770" s="50"/>
      <c r="BN770" s="50"/>
      <c r="BO770" s="50"/>
      <c r="BP770" s="50"/>
      <c r="BQ770" s="50"/>
      <c r="BR770" s="50"/>
      <c r="BS770" s="50"/>
      <c r="BT770" s="50"/>
      <c r="BU770" s="50"/>
      <c r="BV770" s="50"/>
      <c r="BW770" s="50"/>
      <c r="BX770" s="50"/>
      <c r="BY770" s="50"/>
      <c r="BZ770" s="50"/>
      <c r="CA770" s="50"/>
      <c r="CB770" s="50"/>
      <c r="CC770" s="50"/>
      <c r="CD770" s="50"/>
      <c r="CE770" s="50"/>
      <c r="CF770" s="50"/>
      <c r="CG770" s="50"/>
      <c r="CH770" s="50"/>
      <c r="CI770" s="50"/>
      <c r="CJ770" s="50"/>
      <c r="CK770" s="50"/>
      <c r="CL770" s="50"/>
      <c r="CM770" s="50"/>
      <c r="CN770" s="50"/>
      <c r="CO770" s="50"/>
      <c r="CP770" s="50"/>
      <c r="CQ770" s="50"/>
      <c r="CR770" s="50"/>
      <c r="CS770" s="50"/>
      <c r="CT770" s="50"/>
      <c r="CU770" s="50"/>
      <c r="CV770" s="50"/>
      <c r="CW770" s="50"/>
      <c r="CX770" s="50"/>
      <c r="CY770" s="50"/>
      <c r="CZ770" s="50"/>
      <c r="DA770" s="50"/>
      <c r="DB770" s="50"/>
      <c r="DC770" s="50"/>
      <c r="DD770" s="50"/>
      <c r="DE770" s="50"/>
      <c r="DF770" s="50"/>
    </row>
    <row r="771" spans="2:110" x14ac:dyDescent="0.2">
      <c r="B771" s="177"/>
      <c r="C771" s="202"/>
      <c r="D771" s="200"/>
      <c r="E771" s="203"/>
      <c r="F771" s="203"/>
      <c r="G771" s="203"/>
      <c r="H771" s="203"/>
      <c r="I771" s="203"/>
      <c r="J771" s="203"/>
      <c r="K771" s="203"/>
      <c r="L771" s="203"/>
      <c r="M771" s="203"/>
      <c r="N771" s="203"/>
      <c r="O771" s="203"/>
      <c r="P771" s="203"/>
      <c r="Q771" s="204"/>
      <c r="R771" s="204"/>
      <c r="S771" s="234"/>
      <c r="T771" s="50"/>
      <c r="U771" s="50"/>
      <c r="V771" s="50"/>
      <c r="W771" s="50"/>
      <c r="X771" s="50"/>
      <c r="Y771" s="50"/>
      <c r="Z771" s="250"/>
      <c r="AA771" s="238"/>
      <c r="AB771" s="50"/>
      <c r="AC771" s="50"/>
      <c r="AD771" s="50"/>
      <c r="AE771" s="50"/>
      <c r="AF771" s="50"/>
      <c r="AG771" s="50"/>
      <c r="AH771" s="50"/>
      <c r="AI771" s="50"/>
      <c r="AJ771" s="50"/>
      <c r="AK771" s="50"/>
      <c r="AL771" s="50"/>
      <c r="AM771" s="50"/>
      <c r="AN771" s="50"/>
      <c r="AO771" s="50"/>
      <c r="AP771" s="50"/>
      <c r="AQ771" s="50"/>
      <c r="AR771" s="50"/>
      <c r="AS771" s="50"/>
      <c r="AT771" s="50"/>
      <c r="AU771" s="50"/>
      <c r="AV771" s="50"/>
      <c r="AW771" s="50"/>
      <c r="AX771" s="50"/>
      <c r="AY771" s="50"/>
      <c r="AZ771" s="50"/>
      <c r="BA771" s="50"/>
      <c r="BB771" s="50"/>
      <c r="BC771" s="50"/>
      <c r="BD771" s="50"/>
      <c r="BE771" s="50"/>
      <c r="BF771" s="50"/>
      <c r="BG771" s="50"/>
      <c r="BH771" s="50"/>
      <c r="BI771" s="50"/>
      <c r="BJ771" s="50"/>
      <c r="BK771" s="50"/>
      <c r="BL771" s="50"/>
      <c r="BM771" s="50"/>
      <c r="BN771" s="50"/>
      <c r="BO771" s="50"/>
      <c r="BP771" s="50"/>
      <c r="BQ771" s="50"/>
      <c r="BR771" s="50"/>
      <c r="BS771" s="50"/>
      <c r="BT771" s="50"/>
      <c r="BU771" s="50"/>
      <c r="BV771" s="50"/>
      <c r="BW771" s="50"/>
      <c r="BX771" s="50"/>
      <c r="BY771" s="50"/>
      <c r="BZ771" s="50"/>
      <c r="CA771" s="50"/>
      <c r="CB771" s="50"/>
      <c r="CC771" s="50"/>
      <c r="CD771" s="50"/>
      <c r="CE771" s="50"/>
      <c r="CF771" s="50"/>
      <c r="CG771" s="50"/>
      <c r="CH771" s="50"/>
      <c r="CI771" s="50"/>
      <c r="CJ771" s="50"/>
      <c r="CK771" s="50"/>
      <c r="CL771" s="50"/>
      <c r="CM771" s="50"/>
      <c r="CN771" s="50"/>
      <c r="CO771" s="50"/>
      <c r="CP771" s="50"/>
      <c r="CQ771" s="50"/>
      <c r="CR771" s="50"/>
      <c r="CS771" s="50"/>
      <c r="CT771" s="50"/>
      <c r="CU771" s="50"/>
      <c r="CV771" s="50"/>
      <c r="CW771" s="50"/>
      <c r="CX771" s="50"/>
      <c r="CY771" s="50"/>
      <c r="CZ771" s="50"/>
      <c r="DA771" s="50"/>
      <c r="DB771" s="50"/>
      <c r="DC771" s="50"/>
      <c r="DD771" s="50"/>
      <c r="DE771" s="50"/>
      <c r="DF771" s="50"/>
    </row>
    <row r="772" spans="2:110" x14ac:dyDescent="0.2">
      <c r="B772" s="177"/>
      <c r="C772" s="202"/>
      <c r="D772" s="200"/>
      <c r="E772" s="203"/>
      <c r="F772" s="203"/>
      <c r="G772" s="203"/>
      <c r="H772" s="203"/>
      <c r="I772" s="203"/>
      <c r="J772" s="203"/>
      <c r="K772" s="203"/>
      <c r="L772" s="203"/>
      <c r="M772" s="203"/>
      <c r="N772" s="203"/>
      <c r="O772" s="203"/>
      <c r="P772" s="203"/>
      <c r="Q772" s="204"/>
      <c r="R772" s="204"/>
      <c r="S772" s="234"/>
      <c r="T772" s="50"/>
      <c r="U772" s="50"/>
      <c r="V772" s="50"/>
      <c r="W772" s="50"/>
      <c r="X772" s="50"/>
      <c r="Y772" s="50"/>
      <c r="Z772" s="250"/>
      <c r="AA772" s="238"/>
      <c r="AB772" s="50"/>
      <c r="AC772" s="50"/>
      <c r="AD772" s="50"/>
      <c r="AE772" s="50"/>
      <c r="AF772" s="50"/>
      <c r="AG772" s="50"/>
      <c r="AH772" s="50"/>
      <c r="AI772" s="50"/>
      <c r="AJ772" s="50"/>
      <c r="AK772" s="50"/>
      <c r="AL772" s="50"/>
      <c r="AM772" s="50"/>
      <c r="AN772" s="50"/>
      <c r="AO772" s="50"/>
      <c r="AP772" s="50"/>
      <c r="AQ772" s="50"/>
      <c r="AR772" s="50"/>
      <c r="AS772" s="50"/>
      <c r="AT772" s="50"/>
      <c r="AU772" s="50"/>
      <c r="AV772" s="50"/>
      <c r="AW772" s="50"/>
      <c r="AX772" s="50"/>
      <c r="AY772" s="50"/>
      <c r="AZ772" s="50"/>
      <c r="BA772" s="50"/>
      <c r="BB772" s="50"/>
      <c r="BC772" s="50"/>
      <c r="BD772" s="50"/>
      <c r="BE772" s="50"/>
      <c r="BF772" s="50"/>
      <c r="BG772" s="50"/>
      <c r="BH772" s="50"/>
      <c r="BI772" s="50"/>
      <c r="BJ772" s="50"/>
      <c r="BK772" s="50"/>
      <c r="BL772" s="50"/>
      <c r="BM772" s="50"/>
      <c r="BN772" s="50"/>
      <c r="BO772" s="50"/>
      <c r="BP772" s="50"/>
      <c r="BQ772" s="50"/>
      <c r="BR772" s="50"/>
      <c r="BS772" s="50"/>
      <c r="BT772" s="50"/>
      <c r="BU772" s="50"/>
      <c r="BV772" s="50"/>
      <c r="BW772" s="50"/>
      <c r="BX772" s="50"/>
      <c r="BY772" s="50"/>
      <c r="BZ772" s="50"/>
      <c r="CA772" s="50"/>
      <c r="CB772" s="50"/>
      <c r="CC772" s="50"/>
      <c r="CD772" s="50"/>
      <c r="CE772" s="50"/>
      <c r="CF772" s="50"/>
      <c r="CG772" s="50"/>
      <c r="CH772" s="50"/>
      <c r="CI772" s="50"/>
      <c r="CJ772" s="50"/>
      <c r="CK772" s="50"/>
      <c r="CL772" s="50"/>
      <c r="CM772" s="50"/>
      <c r="CN772" s="50"/>
      <c r="CO772" s="50"/>
      <c r="CP772" s="50"/>
      <c r="CQ772" s="50"/>
      <c r="CR772" s="50"/>
      <c r="CS772" s="50"/>
      <c r="CT772" s="50"/>
      <c r="CU772" s="50"/>
      <c r="CV772" s="50"/>
      <c r="CW772" s="50"/>
      <c r="CX772" s="50"/>
      <c r="CY772" s="50"/>
      <c r="CZ772" s="50"/>
      <c r="DA772" s="50"/>
      <c r="DB772" s="50"/>
      <c r="DC772" s="50"/>
      <c r="DD772" s="50"/>
      <c r="DE772" s="50"/>
      <c r="DF772" s="50"/>
    </row>
    <row r="773" spans="2:110" x14ac:dyDescent="0.2">
      <c r="B773" s="177"/>
      <c r="C773" s="202"/>
      <c r="D773" s="200"/>
      <c r="E773" s="203"/>
      <c r="F773" s="203"/>
      <c r="G773" s="203"/>
      <c r="H773" s="203"/>
      <c r="I773" s="203"/>
      <c r="J773" s="203"/>
      <c r="K773" s="203"/>
      <c r="L773" s="203"/>
      <c r="M773" s="203"/>
      <c r="N773" s="203"/>
      <c r="O773" s="203"/>
      <c r="P773" s="203"/>
      <c r="Q773" s="204"/>
      <c r="R773" s="204"/>
      <c r="S773" s="234"/>
      <c r="T773" s="50"/>
      <c r="U773" s="50"/>
      <c r="V773" s="50"/>
      <c r="W773" s="50"/>
      <c r="X773" s="50"/>
      <c r="Y773" s="50"/>
      <c r="Z773" s="250"/>
      <c r="AA773" s="238"/>
      <c r="AB773" s="50"/>
      <c r="AC773" s="50"/>
      <c r="AD773" s="50"/>
      <c r="AE773" s="50"/>
      <c r="AF773" s="50"/>
      <c r="AG773" s="50"/>
      <c r="AH773" s="50"/>
      <c r="AI773" s="50"/>
      <c r="AJ773" s="50"/>
      <c r="AK773" s="50"/>
      <c r="AL773" s="50"/>
      <c r="AM773" s="50"/>
      <c r="AN773" s="50"/>
      <c r="AO773" s="50"/>
      <c r="AP773" s="50"/>
      <c r="AQ773" s="50"/>
      <c r="AR773" s="50"/>
      <c r="AS773" s="50"/>
      <c r="AT773" s="50"/>
      <c r="AU773" s="50"/>
      <c r="AV773" s="50"/>
      <c r="AW773" s="50"/>
      <c r="AX773" s="50"/>
      <c r="AY773" s="50"/>
      <c r="AZ773" s="50"/>
      <c r="BA773" s="50"/>
      <c r="BB773" s="50"/>
      <c r="BC773" s="50"/>
      <c r="BD773" s="50"/>
      <c r="BE773" s="50"/>
      <c r="BF773" s="50"/>
      <c r="BG773" s="50"/>
      <c r="BH773" s="50"/>
      <c r="BI773" s="50"/>
      <c r="BJ773" s="50"/>
      <c r="BK773" s="50"/>
      <c r="BL773" s="50"/>
      <c r="BM773" s="50"/>
      <c r="BN773" s="50"/>
      <c r="BO773" s="50"/>
      <c r="BP773" s="50"/>
      <c r="BQ773" s="50"/>
      <c r="BR773" s="50"/>
      <c r="BS773" s="50"/>
      <c r="BT773" s="50"/>
      <c r="BU773" s="50"/>
      <c r="BV773" s="50"/>
      <c r="BW773" s="50"/>
      <c r="BX773" s="50"/>
      <c r="BY773" s="50"/>
      <c r="BZ773" s="50"/>
      <c r="CA773" s="50"/>
      <c r="CB773" s="50"/>
      <c r="CC773" s="50"/>
      <c r="CD773" s="50"/>
      <c r="CE773" s="50"/>
      <c r="CF773" s="50"/>
      <c r="CG773" s="50"/>
      <c r="CH773" s="50"/>
      <c r="CI773" s="50"/>
      <c r="CJ773" s="50"/>
      <c r="CK773" s="50"/>
      <c r="CL773" s="50"/>
      <c r="CM773" s="50"/>
      <c r="CN773" s="50"/>
      <c r="CO773" s="50"/>
      <c r="CP773" s="50"/>
      <c r="CQ773" s="50"/>
      <c r="CR773" s="50"/>
      <c r="CS773" s="50"/>
      <c r="CT773" s="50"/>
      <c r="CU773" s="50"/>
      <c r="CV773" s="50"/>
      <c r="CW773" s="50"/>
      <c r="CX773" s="50"/>
      <c r="CY773" s="50"/>
      <c r="CZ773" s="50"/>
      <c r="DA773" s="50"/>
      <c r="DB773" s="50"/>
      <c r="DC773" s="50"/>
      <c r="DD773" s="50"/>
      <c r="DE773" s="50"/>
      <c r="DF773" s="50"/>
    </row>
    <row r="774" spans="2:110" x14ac:dyDescent="0.2">
      <c r="B774" s="177"/>
      <c r="C774" s="202"/>
      <c r="D774" s="200"/>
      <c r="E774" s="203"/>
      <c r="F774" s="203"/>
      <c r="G774" s="203"/>
      <c r="H774" s="203"/>
      <c r="I774" s="203"/>
      <c r="J774" s="203"/>
      <c r="K774" s="203"/>
      <c r="L774" s="203"/>
      <c r="M774" s="203"/>
      <c r="N774" s="203"/>
      <c r="O774" s="203"/>
      <c r="P774" s="203"/>
      <c r="Q774" s="204"/>
      <c r="R774" s="204"/>
      <c r="S774" s="234"/>
      <c r="T774" s="50"/>
      <c r="U774" s="50"/>
      <c r="V774" s="50"/>
      <c r="W774" s="50"/>
      <c r="X774" s="50"/>
      <c r="Y774" s="50"/>
      <c r="Z774" s="250"/>
      <c r="AA774" s="238"/>
      <c r="AB774" s="50"/>
      <c r="AC774" s="50"/>
      <c r="AD774" s="50"/>
      <c r="AE774" s="50"/>
      <c r="AF774" s="50"/>
      <c r="AG774" s="50"/>
      <c r="AH774" s="50"/>
      <c r="AI774" s="50"/>
      <c r="AJ774" s="50"/>
      <c r="AK774" s="50"/>
      <c r="AL774" s="50"/>
      <c r="AM774" s="50"/>
      <c r="AN774" s="50"/>
      <c r="AO774" s="50"/>
      <c r="AP774" s="50"/>
      <c r="AQ774" s="50"/>
      <c r="AR774" s="50"/>
      <c r="AS774" s="50"/>
      <c r="AT774" s="50"/>
      <c r="AU774" s="50"/>
      <c r="AV774" s="50"/>
      <c r="AW774" s="50"/>
      <c r="AX774" s="50"/>
      <c r="AY774" s="50"/>
      <c r="AZ774" s="50"/>
      <c r="BA774" s="50"/>
      <c r="BB774" s="50"/>
      <c r="BC774" s="50"/>
      <c r="BD774" s="50"/>
      <c r="BE774" s="50"/>
      <c r="BF774" s="50"/>
      <c r="BG774" s="50"/>
      <c r="BH774" s="50"/>
      <c r="BI774" s="50"/>
      <c r="BJ774" s="50"/>
      <c r="BK774" s="50"/>
      <c r="BL774" s="50"/>
      <c r="BM774" s="50"/>
      <c r="BN774" s="50"/>
      <c r="BO774" s="50"/>
      <c r="BP774" s="50"/>
      <c r="BQ774" s="50"/>
      <c r="BR774" s="50"/>
      <c r="BS774" s="50"/>
      <c r="BT774" s="50"/>
      <c r="BU774" s="50"/>
      <c r="BV774" s="50"/>
      <c r="BW774" s="50"/>
      <c r="BX774" s="50"/>
      <c r="BY774" s="50"/>
      <c r="BZ774" s="50"/>
      <c r="CA774" s="50"/>
      <c r="CB774" s="50"/>
      <c r="CC774" s="50"/>
      <c r="CD774" s="50"/>
      <c r="CE774" s="50"/>
      <c r="CF774" s="50"/>
      <c r="CG774" s="50"/>
      <c r="CH774" s="50"/>
      <c r="CI774" s="50"/>
      <c r="CJ774" s="50"/>
      <c r="CK774" s="50"/>
      <c r="CL774" s="50"/>
      <c r="CM774" s="50"/>
      <c r="CN774" s="50"/>
      <c r="CO774" s="50"/>
      <c r="CP774" s="50"/>
      <c r="CQ774" s="50"/>
      <c r="CR774" s="50"/>
      <c r="CS774" s="50"/>
      <c r="CT774" s="50"/>
      <c r="CU774" s="50"/>
      <c r="CV774" s="50"/>
      <c r="CW774" s="50"/>
      <c r="CX774" s="50"/>
      <c r="CY774" s="50"/>
      <c r="CZ774" s="50"/>
      <c r="DA774" s="50"/>
      <c r="DB774" s="50"/>
      <c r="DC774" s="50"/>
      <c r="DD774" s="50"/>
      <c r="DE774" s="50"/>
      <c r="DF774" s="50"/>
    </row>
    <row r="775" spans="2:110" x14ac:dyDescent="0.2">
      <c r="B775" s="177"/>
      <c r="C775" s="202"/>
      <c r="D775" s="200"/>
      <c r="E775" s="203"/>
      <c r="F775" s="203"/>
      <c r="G775" s="203"/>
      <c r="H775" s="203"/>
      <c r="I775" s="203"/>
      <c r="J775" s="203"/>
      <c r="K775" s="203"/>
      <c r="L775" s="203"/>
      <c r="M775" s="203"/>
      <c r="N775" s="203"/>
      <c r="O775" s="203"/>
      <c r="P775" s="203"/>
      <c r="Q775" s="204"/>
      <c r="R775" s="204"/>
      <c r="S775" s="234"/>
      <c r="T775" s="50"/>
      <c r="U775" s="50"/>
      <c r="V775" s="50"/>
      <c r="W775" s="50"/>
      <c r="X775" s="50"/>
      <c r="Y775" s="50"/>
      <c r="Z775" s="250"/>
      <c r="AA775" s="238"/>
      <c r="AB775" s="50"/>
      <c r="AC775" s="50"/>
      <c r="AD775" s="50"/>
      <c r="AE775" s="50"/>
      <c r="AF775" s="50"/>
      <c r="AG775" s="50"/>
      <c r="AH775" s="50"/>
      <c r="AI775" s="50"/>
      <c r="AJ775" s="50"/>
      <c r="AK775" s="50"/>
      <c r="AL775" s="50"/>
      <c r="AM775" s="50"/>
      <c r="AN775" s="50"/>
      <c r="AO775" s="50"/>
      <c r="AP775" s="50"/>
      <c r="AQ775" s="50"/>
      <c r="AR775" s="50"/>
      <c r="AS775" s="50"/>
      <c r="AT775" s="50"/>
      <c r="AU775" s="50"/>
      <c r="AV775" s="50"/>
      <c r="AW775" s="50"/>
      <c r="AX775" s="50"/>
      <c r="AY775" s="50"/>
      <c r="AZ775" s="50"/>
      <c r="BA775" s="50"/>
      <c r="BB775" s="50"/>
      <c r="BC775" s="50"/>
      <c r="BD775" s="50"/>
      <c r="BE775" s="50"/>
      <c r="BF775" s="50"/>
      <c r="BG775" s="50"/>
      <c r="BH775" s="50"/>
      <c r="BI775" s="50"/>
      <c r="BJ775" s="50"/>
      <c r="BK775" s="50"/>
      <c r="BL775" s="50"/>
      <c r="BM775" s="50"/>
      <c r="BN775" s="50"/>
      <c r="BO775" s="50"/>
      <c r="BP775" s="50"/>
      <c r="BQ775" s="50"/>
      <c r="BR775" s="50"/>
      <c r="BS775" s="50"/>
      <c r="BT775" s="50"/>
      <c r="BU775" s="50"/>
      <c r="BV775" s="50"/>
      <c r="BW775" s="50"/>
      <c r="BX775" s="50"/>
      <c r="BY775" s="50"/>
      <c r="BZ775" s="50"/>
      <c r="CA775" s="50"/>
      <c r="CB775" s="50"/>
      <c r="CC775" s="50"/>
      <c r="CD775" s="50"/>
      <c r="CE775" s="50"/>
      <c r="CF775" s="50"/>
      <c r="CG775" s="50"/>
      <c r="CH775" s="50"/>
      <c r="CI775" s="50"/>
      <c r="CJ775" s="50"/>
      <c r="CK775" s="50"/>
      <c r="CL775" s="50"/>
      <c r="CM775" s="50"/>
      <c r="CN775" s="50"/>
      <c r="CO775" s="50"/>
      <c r="CP775" s="50"/>
      <c r="CQ775" s="50"/>
      <c r="CR775" s="50"/>
      <c r="CS775" s="50"/>
      <c r="CT775" s="50"/>
      <c r="CU775" s="50"/>
      <c r="CV775" s="50"/>
      <c r="CW775" s="50"/>
      <c r="CX775" s="50"/>
      <c r="CY775" s="50"/>
      <c r="CZ775" s="50"/>
      <c r="DA775" s="50"/>
      <c r="DB775" s="50"/>
      <c r="DC775" s="50"/>
      <c r="DD775" s="50"/>
      <c r="DE775" s="50"/>
      <c r="DF775" s="50"/>
    </row>
    <row r="776" spans="2:110" x14ac:dyDescent="0.2">
      <c r="B776" s="177"/>
      <c r="C776" s="202"/>
      <c r="D776" s="200"/>
      <c r="E776" s="203"/>
      <c r="F776" s="203"/>
      <c r="G776" s="203"/>
      <c r="H776" s="203"/>
      <c r="I776" s="203"/>
      <c r="J776" s="203"/>
      <c r="K776" s="203"/>
      <c r="L776" s="203"/>
      <c r="M776" s="203"/>
      <c r="N776" s="203"/>
      <c r="O776" s="203"/>
      <c r="P776" s="203"/>
      <c r="Q776" s="204"/>
      <c r="R776" s="204"/>
      <c r="S776" s="234"/>
      <c r="T776" s="50"/>
      <c r="U776" s="50"/>
      <c r="V776" s="50"/>
      <c r="W776" s="50"/>
      <c r="X776" s="50"/>
      <c r="Y776" s="50"/>
      <c r="Z776" s="250"/>
      <c r="AA776" s="238"/>
      <c r="AB776" s="50"/>
      <c r="AC776" s="50"/>
      <c r="AD776" s="50"/>
      <c r="AE776" s="50"/>
      <c r="AF776" s="50"/>
      <c r="AG776" s="50"/>
      <c r="AH776" s="50"/>
      <c r="AI776" s="50"/>
      <c r="AJ776" s="50"/>
      <c r="AK776" s="50"/>
      <c r="AL776" s="50"/>
      <c r="AM776" s="50"/>
      <c r="AN776" s="50"/>
      <c r="AO776" s="50"/>
      <c r="AP776" s="50"/>
      <c r="AQ776" s="50"/>
      <c r="AR776" s="50"/>
      <c r="AS776" s="50"/>
      <c r="AT776" s="50"/>
      <c r="AU776" s="50"/>
      <c r="AV776" s="50"/>
      <c r="AW776" s="50"/>
      <c r="AX776" s="50"/>
      <c r="AY776" s="50"/>
      <c r="AZ776" s="50"/>
      <c r="BA776" s="50"/>
      <c r="BB776" s="50"/>
      <c r="BC776" s="50"/>
      <c r="BD776" s="50"/>
      <c r="BE776" s="50"/>
      <c r="BF776" s="50"/>
      <c r="BG776" s="50"/>
      <c r="BH776" s="50"/>
      <c r="BI776" s="50"/>
      <c r="BJ776" s="50"/>
      <c r="BK776" s="50"/>
      <c r="BL776" s="50"/>
      <c r="BM776" s="50"/>
      <c r="BN776" s="50"/>
      <c r="BO776" s="50"/>
      <c r="BP776" s="50"/>
      <c r="BQ776" s="50"/>
      <c r="BR776" s="50"/>
      <c r="BS776" s="50"/>
      <c r="BT776" s="50"/>
      <c r="BU776" s="50"/>
      <c r="BV776" s="50"/>
      <c r="BW776" s="50"/>
      <c r="BX776" s="50"/>
      <c r="BY776" s="50"/>
      <c r="BZ776" s="50"/>
      <c r="CA776" s="50"/>
      <c r="CB776" s="50"/>
      <c r="CC776" s="50"/>
      <c r="CD776" s="50"/>
      <c r="CE776" s="50"/>
      <c r="CF776" s="50"/>
      <c r="CG776" s="50"/>
      <c r="CH776" s="50"/>
      <c r="CI776" s="50"/>
      <c r="CJ776" s="50"/>
      <c r="CK776" s="50"/>
      <c r="CL776" s="50"/>
      <c r="CM776" s="50"/>
      <c r="CN776" s="50"/>
      <c r="CO776" s="50"/>
      <c r="CP776" s="50"/>
      <c r="CQ776" s="50"/>
      <c r="CR776" s="50"/>
      <c r="CS776" s="50"/>
      <c r="CT776" s="50"/>
      <c r="CU776" s="50"/>
      <c r="CV776" s="50"/>
      <c r="CW776" s="50"/>
      <c r="CX776" s="50"/>
      <c r="CY776" s="50"/>
      <c r="CZ776" s="50"/>
      <c r="DA776" s="50"/>
      <c r="DB776" s="50"/>
      <c r="DC776" s="50"/>
      <c r="DD776" s="50"/>
      <c r="DE776" s="50"/>
      <c r="DF776" s="50"/>
    </row>
    <row r="777" spans="2:110" x14ac:dyDescent="0.2">
      <c r="B777" s="177"/>
      <c r="C777" s="202"/>
      <c r="D777" s="200"/>
      <c r="E777" s="203"/>
      <c r="F777" s="203"/>
      <c r="G777" s="203"/>
      <c r="H777" s="203"/>
      <c r="I777" s="203"/>
      <c r="J777" s="203"/>
      <c r="K777" s="203"/>
      <c r="L777" s="203"/>
      <c r="M777" s="203"/>
      <c r="N777" s="203"/>
      <c r="O777" s="203"/>
      <c r="P777" s="203"/>
      <c r="Q777" s="204"/>
      <c r="R777" s="204"/>
      <c r="S777" s="234"/>
      <c r="T777" s="50"/>
      <c r="U777" s="50"/>
      <c r="V777" s="50"/>
      <c r="W777" s="50"/>
      <c r="X777" s="50"/>
      <c r="Y777" s="50"/>
      <c r="Z777" s="250"/>
      <c r="AA777" s="238"/>
      <c r="AB777" s="50"/>
      <c r="AC777" s="50"/>
      <c r="AD777" s="50"/>
      <c r="AE777" s="50"/>
      <c r="AF777" s="50"/>
      <c r="AG777" s="50"/>
      <c r="AH777" s="50"/>
      <c r="AI777" s="50"/>
      <c r="AJ777" s="50"/>
      <c r="AK777" s="50"/>
      <c r="AL777" s="50"/>
      <c r="AM777" s="50"/>
      <c r="AN777" s="50"/>
      <c r="AO777" s="50"/>
      <c r="AP777" s="50"/>
      <c r="AQ777" s="50"/>
      <c r="AR777" s="50"/>
      <c r="AS777" s="50"/>
      <c r="AT777" s="50"/>
      <c r="AU777" s="50"/>
      <c r="AV777" s="50"/>
      <c r="AW777" s="50"/>
      <c r="AX777" s="50"/>
      <c r="AY777" s="50"/>
      <c r="AZ777" s="50"/>
      <c r="BA777" s="50"/>
      <c r="BB777" s="50"/>
      <c r="BC777" s="50"/>
      <c r="BD777" s="50"/>
      <c r="BE777" s="50"/>
      <c r="BF777" s="50"/>
      <c r="BG777" s="50"/>
      <c r="BH777" s="50"/>
      <c r="BI777" s="50"/>
      <c r="BJ777" s="50"/>
      <c r="BK777" s="50"/>
      <c r="BL777" s="50"/>
      <c r="BM777" s="50"/>
      <c r="BN777" s="50"/>
      <c r="BO777" s="50"/>
      <c r="BP777" s="50"/>
      <c r="BQ777" s="50"/>
      <c r="BR777" s="50"/>
      <c r="BS777" s="50"/>
      <c r="BT777" s="50"/>
      <c r="BU777" s="50"/>
      <c r="BV777" s="50"/>
      <c r="BW777" s="50"/>
      <c r="BX777" s="50"/>
      <c r="BY777" s="50"/>
      <c r="BZ777" s="50"/>
      <c r="CA777" s="50"/>
      <c r="CB777" s="50"/>
      <c r="CC777" s="50"/>
      <c r="CD777" s="50"/>
      <c r="CE777" s="50"/>
      <c r="CF777" s="50"/>
      <c r="CG777" s="50"/>
      <c r="CH777" s="50"/>
      <c r="CI777" s="50"/>
      <c r="CJ777" s="50"/>
      <c r="CK777" s="50"/>
      <c r="CL777" s="50"/>
      <c r="CM777" s="50"/>
      <c r="CN777" s="50"/>
      <c r="CO777" s="50"/>
      <c r="CP777" s="50"/>
      <c r="CQ777" s="50"/>
      <c r="CR777" s="50"/>
      <c r="CS777" s="50"/>
      <c r="CT777" s="50"/>
      <c r="CU777" s="50"/>
      <c r="CV777" s="50"/>
      <c r="CW777" s="50"/>
      <c r="CX777" s="50"/>
      <c r="CY777" s="50"/>
      <c r="CZ777" s="50"/>
      <c r="DA777" s="50"/>
      <c r="DB777" s="50"/>
      <c r="DC777" s="50"/>
      <c r="DD777" s="50"/>
      <c r="DE777" s="50"/>
      <c r="DF777" s="50"/>
    </row>
    <row r="778" spans="2:110" x14ac:dyDescent="0.2">
      <c r="B778" s="177"/>
      <c r="C778" s="202"/>
      <c r="D778" s="200"/>
      <c r="E778" s="203"/>
      <c r="F778" s="203"/>
      <c r="G778" s="203"/>
      <c r="H778" s="203"/>
      <c r="I778" s="203"/>
      <c r="J778" s="203"/>
      <c r="K778" s="203"/>
      <c r="L778" s="203"/>
      <c r="M778" s="203"/>
      <c r="N778" s="203"/>
      <c r="O778" s="203"/>
      <c r="P778" s="203"/>
      <c r="Q778" s="204"/>
      <c r="R778" s="204"/>
      <c r="S778" s="234"/>
      <c r="T778" s="50"/>
      <c r="U778" s="50"/>
      <c r="V778" s="50"/>
      <c r="W778" s="50"/>
      <c r="X778" s="50"/>
      <c r="Y778" s="50"/>
      <c r="Z778" s="250"/>
      <c r="AA778" s="238"/>
      <c r="AB778" s="50"/>
      <c r="AC778" s="50"/>
      <c r="AD778" s="50"/>
      <c r="AE778" s="50"/>
      <c r="AF778" s="50"/>
      <c r="AG778" s="50"/>
      <c r="AH778" s="50"/>
      <c r="AI778" s="50"/>
      <c r="AJ778" s="50"/>
      <c r="AK778" s="50"/>
      <c r="AL778" s="50"/>
      <c r="AM778" s="50"/>
      <c r="AN778" s="50"/>
      <c r="AO778" s="50"/>
      <c r="AP778" s="50"/>
      <c r="AQ778" s="50"/>
      <c r="AR778" s="50"/>
      <c r="AS778" s="50"/>
      <c r="AT778" s="50"/>
      <c r="AU778" s="50"/>
      <c r="AV778" s="50"/>
      <c r="AW778" s="50"/>
      <c r="AX778" s="50"/>
      <c r="AY778" s="50"/>
      <c r="AZ778" s="50"/>
      <c r="BA778" s="50"/>
      <c r="BB778" s="50"/>
      <c r="BC778" s="50"/>
      <c r="BD778" s="50"/>
      <c r="BE778" s="50"/>
      <c r="BF778" s="50"/>
      <c r="BG778" s="50"/>
      <c r="BH778" s="50"/>
      <c r="BI778" s="50"/>
      <c r="BJ778" s="50"/>
      <c r="BK778" s="50"/>
      <c r="BL778" s="50"/>
      <c r="BM778" s="50"/>
      <c r="BN778" s="50"/>
      <c r="BO778" s="50"/>
      <c r="BP778" s="50"/>
      <c r="BQ778" s="50"/>
      <c r="BR778" s="50"/>
      <c r="BS778" s="50"/>
      <c r="BT778" s="50"/>
      <c r="BU778" s="50"/>
      <c r="BV778" s="50"/>
      <c r="BW778" s="50"/>
      <c r="BX778" s="50"/>
      <c r="BY778" s="50"/>
      <c r="BZ778" s="50"/>
      <c r="CA778" s="50"/>
      <c r="CB778" s="50"/>
      <c r="CC778" s="50"/>
      <c r="CD778" s="50"/>
      <c r="CE778" s="50"/>
      <c r="CF778" s="50"/>
      <c r="CG778" s="50"/>
      <c r="CH778" s="50"/>
      <c r="CI778" s="50"/>
      <c r="CJ778" s="50"/>
      <c r="CK778" s="50"/>
      <c r="CL778" s="50"/>
      <c r="CM778" s="50"/>
      <c r="CN778" s="50"/>
      <c r="CO778" s="50"/>
      <c r="CP778" s="50"/>
      <c r="CQ778" s="50"/>
      <c r="CR778" s="50"/>
      <c r="CS778" s="50"/>
      <c r="CT778" s="50"/>
      <c r="CU778" s="50"/>
      <c r="CV778" s="50"/>
      <c r="CW778" s="50"/>
      <c r="CX778" s="50"/>
      <c r="CY778" s="50"/>
      <c r="CZ778" s="50"/>
      <c r="DA778" s="50"/>
      <c r="DB778" s="50"/>
      <c r="DC778" s="50"/>
      <c r="DD778" s="50"/>
      <c r="DE778" s="50"/>
      <c r="DF778" s="50"/>
    </row>
    <row r="779" spans="2:110" x14ac:dyDescent="0.2">
      <c r="B779" s="177"/>
      <c r="C779" s="202"/>
      <c r="D779" s="200"/>
      <c r="E779" s="203"/>
      <c r="F779" s="203"/>
      <c r="G779" s="203"/>
      <c r="H779" s="203"/>
      <c r="I779" s="203"/>
      <c r="J779" s="203"/>
      <c r="K779" s="203"/>
      <c r="L779" s="203"/>
      <c r="M779" s="203"/>
      <c r="N779" s="203"/>
      <c r="O779" s="203"/>
      <c r="P779" s="203"/>
      <c r="Q779" s="204"/>
      <c r="R779" s="204"/>
      <c r="S779" s="234"/>
      <c r="T779" s="50"/>
      <c r="U779" s="50"/>
      <c r="V779" s="50"/>
      <c r="W779" s="50"/>
      <c r="X779" s="50"/>
      <c r="Y779" s="50"/>
      <c r="Z779" s="250"/>
      <c r="AA779" s="238"/>
      <c r="AB779" s="50"/>
      <c r="AC779" s="50"/>
      <c r="AD779" s="50"/>
      <c r="AE779" s="50"/>
      <c r="AF779" s="50"/>
      <c r="AG779" s="50"/>
      <c r="AH779" s="50"/>
      <c r="AI779" s="50"/>
      <c r="AJ779" s="50"/>
      <c r="AK779" s="50"/>
      <c r="AL779" s="50"/>
      <c r="AM779" s="50"/>
      <c r="AN779" s="50"/>
      <c r="AO779" s="50"/>
      <c r="AP779" s="50"/>
      <c r="AQ779" s="50"/>
      <c r="AR779" s="50"/>
      <c r="AS779" s="50"/>
      <c r="AT779" s="50"/>
      <c r="AU779" s="50"/>
      <c r="AV779" s="50"/>
      <c r="AW779" s="50"/>
      <c r="AX779" s="50"/>
      <c r="AY779" s="50"/>
      <c r="AZ779" s="50"/>
      <c r="BA779" s="50"/>
      <c r="BB779" s="50"/>
      <c r="BC779" s="50"/>
      <c r="BD779" s="50"/>
      <c r="BE779" s="50"/>
      <c r="BF779" s="50"/>
      <c r="BG779" s="50"/>
      <c r="BH779" s="50"/>
      <c r="BI779" s="50"/>
      <c r="BJ779" s="50"/>
      <c r="BK779" s="50"/>
      <c r="BL779" s="50"/>
      <c r="BM779" s="50"/>
      <c r="BN779" s="50"/>
      <c r="BO779" s="50"/>
      <c r="BP779" s="50"/>
      <c r="BQ779" s="50"/>
      <c r="BR779" s="50"/>
      <c r="BS779" s="50"/>
      <c r="BT779" s="50"/>
      <c r="BU779" s="50"/>
      <c r="BV779" s="50"/>
      <c r="BW779" s="50"/>
      <c r="BX779" s="50"/>
      <c r="BY779" s="50"/>
      <c r="BZ779" s="50"/>
      <c r="CA779" s="50"/>
      <c r="CB779" s="50"/>
      <c r="CC779" s="50"/>
      <c r="CD779" s="50"/>
      <c r="CE779" s="50"/>
      <c r="CF779" s="50"/>
      <c r="CG779" s="50"/>
      <c r="CH779" s="50"/>
      <c r="CI779" s="50"/>
      <c r="CJ779" s="50"/>
      <c r="CK779" s="50"/>
      <c r="CL779" s="50"/>
      <c r="CM779" s="50"/>
      <c r="CN779" s="50"/>
      <c r="CO779" s="50"/>
      <c r="CP779" s="50"/>
      <c r="CQ779" s="50"/>
      <c r="CR779" s="50"/>
      <c r="CS779" s="50"/>
      <c r="CT779" s="50"/>
      <c r="CU779" s="50"/>
      <c r="CV779" s="50"/>
      <c r="CW779" s="50"/>
      <c r="CX779" s="50"/>
      <c r="CY779" s="50"/>
      <c r="CZ779" s="50"/>
      <c r="DA779" s="50"/>
      <c r="DB779" s="50"/>
      <c r="DC779" s="50"/>
      <c r="DD779" s="50"/>
      <c r="DE779" s="50"/>
      <c r="DF779" s="50"/>
    </row>
    <row r="780" spans="2:110" x14ac:dyDescent="0.2">
      <c r="B780" s="177"/>
      <c r="C780" s="202"/>
      <c r="D780" s="200"/>
      <c r="E780" s="203"/>
      <c r="F780" s="203"/>
      <c r="G780" s="203"/>
      <c r="H780" s="203"/>
      <c r="I780" s="203"/>
      <c r="J780" s="203"/>
      <c r="K780" s="203"/>
      <c r="L780" s="203"/>
      <c r="M780" s="203"/>
      <c r="N780" s="203"/>
      <c r="O780" s="203"/>
      <c r="P780" s="203"/>
      <c r="Q780" s="204"/>
      <c r="R780" s="204"/>
      <c r="S780" s="234"/>
      <c r="T780" s="50"/>
      <c r="U780" s="50"/>
      <c r="V780" s="50"/>
      <c r="W780" s="50"/>
      <c r="X780" s="50"/>
      <c r="Y780" s="50"/>
      <c r="Z780" s="250"/>
      <c r="AA780" s="238"/>
      <c r="AB780" s="50"/>
      <c r="AC780" s="50"/>
      <c r="AD780" s="50"/>
      <c r="AE780" s="50"/>
      <c r="AF780" s="50"/>
      <c r="AG780" s="50"/>
      <c r="AH780" s="50"/>
      <c r="AI780" s="50"/>
      <c r="AJ780" s="50"/>
      <c r="AK780" s="50"/>
      <c r="AL780" s="50"/>
      <c r="AM780" s="50"/>
      <c r="AN780" s="50"/>
      <c r="AO780" s="50"/>
      <c r="AP780" s="50"/>
      <c r="AQ780" s="50"/>
      <c r="AR780" s="50"/>
      <c r="AS780" s="50"/>
      <c r="AT780" s="50"/>
      <c r="AU780" s="50"/>
      <c r="AV780" s="50"/>
      <c r="AW780" s="50"/>
      <c r="AX780" s="50"/>
      <c r="AY780" s="50"/>
      <c r="AZ780" s="50"/>
      <c r="BA780" s="50"/>
      <c r="BB780" s="50"/>
      <c r="BC780" s="50"/>
      <c r="BD780" s="50"/>
      <c r="BE780" s="50"/>
      <c r="BF780" s="50"/>
      <c r="BG780" s="50"/>
      <c r="BH780" s="50"/>
      <c r="BI780" s="50"/>
      <c r="BJ780" s="50"/>
      <c r="BK780" s="50"/>
      <c r="BL780" s="50"/>
      <c r="BM780" s="50"/>
      <c r="BN780" s="50"/>
      <c r="BO780" s="50"/>
      <c r="BP780" s="50"/>
      <c r="BQ780" s="50"/>
      <c r="BR780" s="50"/>
      <c r="BS780" s="50"/>
      <c r="BT780" s="50"/>
      <c r="BU780" s="50"/>
      <c r="BV780" s="50"/>
      <c r="BW780" s="50"/>
      <c r="BX780" s="50"/>
      <c r="BY780" s="50"/>
      <c r="BZ780" s="50"/>
      <c r="CA780" s="50"/>
      <c r="CB780" s="50"/>
      <c r="CC780" s="50"/>
      <c r="CD780" s="50"/>
      <c r="CE780" s="50"/>
      <c r="CF780" s="50"/>
      <c r="CG780" s="50"/>
      <c r="CH780" s="50"/>
      <c r="CI780" s="50"/>
      <c r="CJ780" s="50"/>
      <c r="CK780" s="50"/>
      <c r="CL780" s="50"/>
      <c r="CM780" s="50"/>
      <c r="CN780" s="50"/>
      <c r="CO780" s="50"/>
      <c r="CP780" s="50"/>
      <c r="CQ780" s="50"/>
      <c r="CR780" s="50"/>
      <c r="CS780" s="50"/>
      <c r="CT780" s="50"/>
      <c r="CU780" s="50"/>
      <c r="CV780" s="50"/>
      <c r="CW780" s="50"/>
      <c r="CX780" s="50"/>
      <c r="CY780" s="50"/>
      <c r="CZ780" s="50"/>
      <c r="DA780" s="50"/>
      <c r="DB780" s="50"/>
      <c r="DC780" s="50"/>
      <c r="DD780" s="50"/>
      <c r="DE780" s="50"/>
      <c r="DF780" s="50"/>
    </row>
    <row r="781" spans="2:110" x14ac:dyDescent="0.2">
      <c r="B781" s="177"/>
      <c r="C781" s="202"/>
      <c r="D781" s="200"/>
      <c r="E781" s="203"/>
      <c r="F781" s="203"/>
      <c r="G781" s="203"/>
      <c r="H781" s="203"/>
      <c r="I781" s="203"/>
      <c r="J781" s="203"/>
      <c r="K781" s="203"/>
      <c r="L781" s="203"/>
      <c r="M781" s="203"/>
      <c r="N781" s="203"/>
      <c r="O781" s="203"/>
      <c r="P781" s="203"/>
      <c r="Q781" s="204"/>
      <c r="R781" s="204"/>
      <c r="S781" s="234"/>
      <c r="T781" s="50"/>
      <c r="U781" s="50"/>
      <c r="V781" s="50"/>
      <c r="W781" s="50"/>
      <c r="X781" s="50"/>
      <c r="Y781" s="50"/>
      <c r="Z781" s="250"/>
      <c r="AA781" s="238"/>
      <c r="AB781" s="50"/>
      <c r="AC781" s="50"/>
      <c r="AD781" s="50"/>
      <c r="AE781" s="50"/>
      <c r="AF781" s="50"/>
      <c r="AG781" s="50"/>
      <c r="AH781" s="50"/>
      <c r="AI781" s="50"/>
      <c r="AJ781" s="50"/>
      <c r="AK781" s="50"/>
      <c r="AL781" s="50"/>
      <c r="AM781" s="50"/>
      <c r="AN781" s="50"/>
      <c r="AO781" s="50"/>
      <c r="AP781" s="50"/>
      <c r="AQ781" s="50"/>
      <c r="AR781" s="50"/>
      <c r="AS781" s="50"/>
      <c r="AT781" s="50"/>
      <c r="AU781" s="50"/>
      <c r="AV781" s="50"/>
      <c r="AW781" s="50"/>
      <c r="AX781" s="50"/>
      <c r="AY781" s="50"/>
      <c r="AZ781" s="50"/>
      <c r="BA781" s="50"/>
      <c r="BB781" s="50"/>
      <c r="BC781" s="50"/>
      <c r="BD781" s="50"/>
      <c r="BE781" s="50"/>
      <c r="BF781" s="50"/>
      <c r="BG781" s="50"/>
      <c r="BH781" s="50"/>
      <c r="BI781" s="50"/>
      <c r="BJ781" s="50"/>
      <c r="BK781" s="50"/>
      <c r="BL781" s="50"/>
      <c r="BM781" s="50"/>
      <c r="BN781" s="50"/>
      <c r="BO781" s="50"/>
      <c r="BP781" s="50"/>
      <c r="BQ781" s="50"/>
      <c r="BR781" s="50"/>
      <c r="BS781" s="50"/>
      <c r="BT781" s="50"/>
      <c r="BU781" s="50"/>
      <c r="BV781" s="50"/>
      <c r="BW781" s="50"/>
      <c r="BX781" s="50"/>
      <c r="BY781" s="50"/>
      <c r="BZ781" s="50"/>
      <c r="CA781" s="50"/>
      <c r="CB781" s="50"/>
      <c r="CC781" s="50"/>
      <c r="CD781" s="50"/>
      <c r="CE781" s="50"/>
      <c r="CF781" s="50"/>
      <c r="CG781" s="50"/>
      <c r="CH781" s="50"/>
      <c r="CI781" s="50"/>
      <c r="CJ781" s="50"/>
      <c r="CK781" s="50"/>
      <c r="CL781" s="50"/>
      <c r="CM781" s="50"/>
      <c r="CN781" s="50"/>
      <c r="CO781" s="50"/>
      <c r="CP781" s="50"/>
      <c r="CQ781" s="50"/>
      <c r="CR781" s="50"/>
      <c r="CS781" s="50"/>
      <c r="CT781" s="50"/>
      <c r="CU781" s="50"/>
      <c r="CV781" s="50"/>
      <c r="CW781" s="50"/>
      <c r="CX781" s="50"/>
      <c r="CY781" s="50"/>
      <c r="CZ781" s="50"/>
      <c r="DA781" s="50"/>
      <c r="DB781" s="50"/>
      <c r="DC781" s="50"/>
      <c r="DD781" s="50"/>
      <c r="DE781" s="50"/>
      <c r="DF781" s="50"/>
    </row>
    <row r="782" spans="2:110" x14ac:dyDescent="0.2">
      <c r="B782" s="177"/>
      <c r="C782" s="202"/>
      <c r="D782" s="200"/>
      <c r="E782" s="203"/>
      <c r="F782" s="203"/>
      <c r="G782" s="203"/>
      <c r="H782" s="203"/>
      <c r="I782" s="203"/>
      <c r="J782" s="203"/>
      <c r="K782" s="203"/>
      <c r="L782" s="203"/>
      <c r="M782" s="203"/>
      <c r="N782" s="203"/>
      <c r="O782" s="203"/>
      <c r="P782" s="203"/>
      <c r="Q782" s="204"/>
      <c r="R782" s="204"/>
      <c r="S782" s="234"/>
      <c r="T782" s="50"/>
      <c r="U782" s="50"/>
      <c r="V782" s="50"/>
      <c r="W782" s="50"/>
      <c r="X782" s="50"/>
      <c r="Y782" s="50"/>
      <c r="Z782" s="250"/>
      <c r="AA782" s="238"/>
      <c r="AB782" s="50"/>
      <c r="AC782" s="50"/>
      <c r="AD782" s="50"/>
      <c r="AE782" s="50"/>
      <c r="AF782" s="50"/>
      <c r="AG782" s="50"/>
      <c r="AH782" s="50"/>
      <c r="AI782" s="50"/>
      <c r="AJ782" s="50"/>
      <c r="AK782" s="50"/>
      <c r="AL782" s="50"/>
      <c r="AM782" s="50"/>
      <c r="AN782" s="50"/>
      <c r="AO782" s="50"/>
      <c r="AP782" s="50"/>
      <c r="AQ782" s="50"/>
      <c r="AR782" s="50"/>
      <c r="AS782" s="50"/>
      <c r="AT782" s="50"/>
      <c r="AU782" s="50"/>
      <c r="AV782" s="50"/>
      <c r="AW782" s="50"/>
      <c r="AX782" s="50"/>
      <c r="AY782" s="50"/>
      <c r="AZ782" s="50"/>
      <c r="BA782" s="50"/>
      <c r="BB782" s="50"/>
      <c r="BC782" s="50"/>
      <c r="BD782" s="50"/>
      <c r="BE782" s="50"/>
      <c r="BF782" s="50"/>
      <c r="BG782" s="50"/>
      <c r="BH782" s="50"/>
      <c r="BI782" s="50"/>
      <c r="BJ782" s="50"/>
      <c r="BK782" s="50"/>
      <c r="BL782" s="50"/>
      <c r="BM782" s="50"/>
      <c r="BN782" s="50"/>
      <c r="BO782" s="50"/>
      <c r="BP782" s="50"/>
      <c r="BQ782" s="50"/>
      <c r="BR782" s="50"/>
      <c r="BS782" s="50"/>
      <c r="BT782" s="50"/>
      <c r="BU782" s="50"/>
      <c r="BV782" s="50"/>
      <c r="BW782" s="50"/>
      <c r="BX782" s="50"/>
      <c r="BY782" s="50"/>
      <c r="BZ782" s="50"/>
      <c r="CA782" s="50"/>
      <c r="CB782" s="50"/>
      <c r="CC782" s="50"/>
      <c r="CD782" s="50"/>
      <c r="CE782" s="50"/>
      <c r="CF782" s="50"/>
      <c r="CG782" s="50"/>
      <c r="CH782" s="50"/>
      <c r="CI782" s="50"/>
      <c r="CJ782" s="50"/>
      <c r="CK782" s="50"/>
      <c r="CL782" s="50"/>
      <c r="CM782" s="50"/>
      <c r="CN782" s="50"/>
      <c r="CO782" s="50"/>
      <c r="CP782" s="50"/>
      <c r="CQ782" s="50"/>
      <c r="CR782" s="50"/>
      <c r="CS782" s="50"/>
      <c r="CT782" s="50"/>
      <c r="CU782" s="50"/>
      <c r="CV782" s="50"/>
      <c r="CW782" s="50"/>
      <c r="CX782" s="50"/>
      <c r="CY782" s="50"/>
      <c r="CZ782" s="50"/>
      <c r="DA782" s="50"/>
      <c r="DB782" s="50"/>
      <c r="DC782" s="50"/>
      <c r="DD782" s="50"/>
      <c r="DE782" s="50"/>
      <c r="DF782" s="50"/>
    </row>
    <row r="783" spans="2:110" x14ac:dyDescent="0.2">
      <c r="B783" s="177"/>
      <c r="C783" s="202"/>
      <c r="D783" s="200"/>
      <c r="E783" s="203"/>
      <c r="F783" s="203"/>
      <c r="G783" s="203"/>
      <c r="H783" s="203"/>
      <c r="I783" s="203"/>
      <c r="J783" s="203"/>
      <c r="K783" s="203"/>
      <c r="L783" s="203"/>
      <c r="M783" s="203"/>
      <c r="N783" s="203"/>
      <c r="O783" s="203"/>
      <c r="P783" s="203"/>
      <c r="Q783" s="204"/>
      <c r="R783" s="204"/>
      <c r="S783" s="234"/>
      <c r="T783" s="50"/>
      <c r="U783" s="50"/>
      <c r="V783" s="50"/>
      <c r="W783" s="50"/>
      <c r="X783" s="50"/>
      <c r="Y783" s="50"/>
      <c r="Z783" s="250"/>
      <c r="AA783" s="238"/>
      <c r="AB783" s="50"/>
      <c r="AC783" s="50"/>
      <c r="AD783" s="50"/>
      <c r="AE783" s="50"/>
      <c r="AF783" s="50"/>
      <c r="AG783" s="50"/>
      <c r="AH783" s="50"/>
      <c r="AI783" s="50"/>
      <c r="AJ783" s="50"/>
      <c r="AK783" s="50"/>
      <c r="AL783" s="50"/>
      <c r="AM783" s="50"/>
      <c r="AN783" s="50"/>
      <c r="AO783" s="50"/>
      <c r="AP783" s="50"/>
      <c r="AQ783" s="50"/>
      <c r="AR783" s="50"/>
      <c r="AS783" s="50"/>
      <c r="AT783" s="50"/>
      <c r="AU783" s="50"/>
      <c r="AV783" s="50"/>
      <c r="AW783" s="50"/>
      <c r="AX783" s="50"/>
      <c r="AY783" s="50"/>
      <c r="AZ783" s="50"/>
      <c r="BA783" s="50"/>
      <c r="BB783" s="50"/>
      <c r="BC783" s="50"/>
      <c r="BD783" s="50"/>
      <c r="BE783" s="50"/>
      <c r="BF783" s="50"/>
      <c r="BG783" s="50"/>
      <c r="BH783" s="50"/>
      <c r="BI783" s="50"/>
      <c r="BJ783" s="50"/>
      <c r="BK783" s="50"/>
      <c r="BL783" s="50"/>
      <c r="BM783" s="50"/>
      <c r="BN783" s="50"/>
      <c r="BO783" s="50"/>
      <c r="BP783" s="50"/>
      <c r="BQ783" s="50"/>
      <c r="BR783" s="50"/>
      <c r="BS783" s="50"/>
      <c r="BT783" s="50"/>
      <c r="BU783" s="50"/>
      <c r="BV783" s="50"/>
      <c r="BW783" s="50"/>
      <c r="BX783" s="50"/>
      <c r="BY783" s="50"/>
      <c r="BZ783" s="50"/>
      <c r="CA783" s="50"/>
      <c r="CB783" s="50"/>
      <c r="CC783" s="50"/>
      <c r="CD783" s="50"/>
      <c r="CE783" s="50"/>
      <c r="CF783" s="50"/>
      <c r="CG783" s="50"/>
      <c r="CH783" s="50"/>
      <c r="CI783" s="50"/>
      <c r="CJ783" s="50"/>
      <c r="CK783" s="50"/>
      <c r="CL783" s="50"/>
      <c r="CM783" s="50"/>
      <c r="CN783" s="50"/>
      <c r="CO783" s="50"/>
      <c r="CP783" s="50"/>
      <c r="CQ783" s="50"/>
      <c r="CR783" s="50"/>
      <c r="CS783" s="50"/>
      <c r="CT783" s="50"/>
      <c r="CU783" s="50"/>
      <c r="CV783" s="50"/>
      <c r="CW783" s="50"/>
      <c r="CX783" s="50"/>
      <c r="CY783" s="50"/>
      <c r="CZ783" s="50"/>
      <c r="DA783" s="50"/>
      <c r="DB783" s="50"/>
      <c r="DC783" s="50"/>
      <c r="DD783" s="50"/>
      <c r="DE783" s="50"/>
      <c r="DF783" s="50"/>
    </row>
    <row r="784" spans="2:110" x14ac:dyDescent="0.2">
      <c r="B784" s="177"/>
      <c r="C784" s="202"/>
      <c r="D784" s="200"/>
      <c r="E784" s="203"/>
      <c r="F784" s="203"/>
      <c r="G784" s="203"/>
      <c r="H784" s="203"/>
      <c r="I784" s="203"/>
      <c r="J784" s="203"/>
      <c r="K784" s="203"/>
      <c r="L784" s="203"/>
      <c r="M784" s="203"/>
      <c r="N784" s="203"/>
      <c r="O784" s="203"/>
      <c r="P784" s="203"/>
      <c r="Q784" s="204"/>
      <c r="R784" s="204"/>
      <c r="S784" s="234"/>
      <c r="T784" s="50"/>
      <c r="U784" s="50"/>
      <c r="V784" s="50"/>
      <c r="W784" s="50"/>
      <c r="X784" s="50"/>
      <c r="Y784" s="50"/>
      <c r="Z784" s="250"/>
      <c r="AA784" s="238"/>
      <c r="AB784" s="50"/>
      <c r="AC784" s="50"/>
      <c r="AD784" s="50"/>
      <c r="AE784" s="50"/>
      <c r="AF784" s="50"/>
      <c r="AG784" s="50"/>
      <c r="AH784" s="50"/>
      <c r="AI784" s="50"/>
      <c r="AJ784" s="50"/>
      <c r="AK784" s="50"/>
      <c r="AL784" s="50"/>
      <c r="AM784" s="50"/>
      <c r="AN784" s="50"/>
      <c r="AO784" s="50"/>
      <c r="AP784" s="50"/>
      <c r="AQ784" s="50"/>
      <c r="AR784" s="50"/>
      <c r="AS784" s="50"/>
      <c r="AT784" s="50"/>
      <c r="AU784" s="50"/>
      <c r="AV784" s="50"/>
      <c r="AW784" s="50"/>
      <c r="AX784" s="50"/>
      <c r="AY784" s="50"/>
      <c r="AZ784" s="50"/>
      <c r="BA784" s="50"/>
      <c r="BB784" s="50"/>
      <c r="BC784" s="50"/>
      <c r="BD784" s="50"/>
      <c r="BE784" s="50"/>
      <c r="BF784" s="50"/>
      <c r="BG784" s="50"/>
      <c r="BH784" s="50"/>
      <c r="BI784" s="50"/>
      <c r="BJ784" s="50"/>
      <c r="BK784" s="50"/>
      <c r="BL784" s="50"/>
      <c r="BM784" s="50"/>
      <c r="BN784" s="50"/>
      <c r="BO784" s="50"/>
      <c r="BP784" s="50"/>
      <c r="BQ784" s="50"/>
      <c r="BR784" s="50"/>
      <c r="BS784" s="50"/>
      <c r="BT784" s="50"/>
      <c r="BU784" s="50"/>
      <c r="BV784" s="50"/>
      <c r="BW784" s="50"/>
      <c r="BX784" s="50"/>
      <c r="BY784" s="50"/>
      <c r="BZ784" s="50"/>
      <c r="CA784" s="50"/>
      <c r="CB784" s="50"/>
      <c r="CC784" s="50"/>
      <c r="CD784" s="50"/>
      <c r="CE784" s="50"/>
      <c r="CF784" s="50"/>
      <c r="CG784" s="50"/>
      <c r="CH784" s="50"/>
      <c r="CI784" s="50"/>
      <c r="CJ784" s="50"/>
      <c r="CK784" s="50"/>
      <c r="CL784" s="50"/>
      <c r="CM784" s="50"/>
      <c r="CN784" s="50"/>
      <c r="CO784" s="50"/>
      <c r="CP784" s="50"/>
      <c r="CQ784" s="50"/>
      <c r="CR784" s="50"/>
      <c r="CS784" s="50"/>
      <c r="CT784" s="50"/>
      <c r="CU784" s="50"/>
      <c r="CV784" s="50"/>
      <c r="CW784" s="50"/>
      <c r="CX784" s="50"/>
      <c r="CY784" s="50"/>
      <c r="CZ784" s="50"/>
      <c r="DA784" s="50"/>
      <c r="DB784" s="50"/>
      <c r="DC784" s="50"/>
      <c r="DD784" s="50"/>
      <c r="DE784" s="50"/>
      <c r="DF784" s="50"/>
    </row>
    <row r="785" spans="2:110" x14ac:dyDescent="0.2">
      <c r="B785" s="177"/>
      <c r="C785" s="202"/>
      <c r="D785" s="200"/>
      <c r="E785" s="203"/>
      <c r="F785" s="203"/>
      <c r="G785" s="203"/>
      <c r="H785" s="203"/>
      <c r="I785" s="203"/>
      <c r="J785" s="203"/>
      <c r="K785" s="203"/>
      <c r="L785" s="203"/>
      <c r="M785" s="203"/>
      <c r="N785" s="203"/>
      <c r="O785" s="203"/>
      <c r="P785" s="203"/>
      <c r="Q785" s="204"/>
      <c r="R785" s="204"/>
      <c r="S785" s="234"/>
      <c r="T785" s="50"/>
      <c r="U785" s="50"/>
      <c r="V785" s="50"/>
      <c r="W785" s="50"/>
      <c r="X785" s="50"/>
      <c r="Y785" s="50"/>
      <c r="Z785" s="250"/>
      <c r="AA785" s="238"/>
      <c r="AB785" s="50"/>
      <c r="AC785" s="50"/>
      <c r="AD785" s="50"/>
      <c r="AE785" s="50"/>
      <c r="AF785" s="50"/>
      <c r="AG785" s="50"/>
      <c r="AH785" s="50"/>
      <c r="AI785" s="50"/>
      <c r="AJ785" s="50"/>
      <c r="AK785" s="50"/>
      <c r="AL785" s="50"/>
      <c r="AM785" s="50"/>
      <c r="AN785" s="50"/>
      <c r="AO785" s="50"/>
      <c r="AP785" s="50"/>
      <c r="AQ785" s="50"/>
      <c r="AR785" s="50"/>
      <c r="AS785" s="50"/>
      <c r="AT785" s="50"/>
      <c r="AU785" s="50"/>
      <c r="AV785" s="50"/>
      <c r="AW785" s="50"/>
      <c r="AX785" s="50"/>
      <c r="AY785" s="50"/>
      <c r="AZ785" s="50"/>
      <c r="BA785" s="50"/>
      <c r="BB785" s="50"/>
      <c r="BC785" s="50"/>
      <c r="BD785" s="50"/>
      <c r="BE785" s="50"/>
      <c r="BF785" s="50"/>
      <c r="BG785" s="50"/>
      <c r="BH785" s="50"/>
      <c r="BI785" s="50"/>
      <c r="BJ785" s="50"/>
      <c r="BK785" s="50"/>
      <c r="BL785" s="50"/>
      <c r="BM785" s="50"/>
      <c r="BN785" s="50"/>
      <c r="BO785" s="50"/>
      <c r="BP785" s="50"/>
      <c r="BQ785" s="50"/>
      <c r="BR785" s="50"/>
      <c r="BS785" s="50"/>
      <c r="BT785" s="50"/>
      <c r="BU785" s="50"/>
      <c r="BV785" s="50"/>
      <c r="BW785" s="50"/>
      <c r="BX785" s="50"/>
      <c r="BY785" s="50"/>
      <c r="BZ785" s="50"/>
      <c r="CA785" s="50"/>
      <c r="CB785" s="50"/>
      <c r="CC785" s="50"/>
      <c r="CD785" s="50"/>
      <c r="CE785" s="50"/>
      <c r="CF785" s="50"/>
      <c r="CG785" s="50"/>
      <c r="CH785" s="50"/>
      <c r="CI785" s="50"/>
      <c r="CJ785" s="50"/>
      <c r="CK785" s="50"/>
      <c r="CL785" s="50"/>
      <c r="CM785" s="50"/>
      <c r="CN785" s="50"/>
      <c r="CO785" s="50"/>
      <c r="CP785" s="50"/>
      <c r="CQ785" s="50"/>
      <c r="CR785" s="50"/>
      <c r="CS785" s="50"/>
      <c r="CT785" s="50"/>
      <c r="CU785" s="50"/>
      <c r="CV785" s="50"/>
      <c r="CW785" s="50"/>
      <c r="CX785" s="50"/>
      <c r="CY785" s="50"/>
      <c r="CZ785" s="50"/>
      <c r="DA785" s="50"/>
      <c r="DB785" s="50"/>
      <c r="DC785" s="50"/>
      <c r="DD785" s="50"/>
      <c r="DE785" s="50"/>
      <c r="DF785" s="50"/>
    </row>
    <row r="786" spans="2:110" x14ac:dyDescent="0.2">
      <c r="B786" s="177"/>
      <c r="C786" s="202"/>
      <c r="D786" s="200"/>
      <c r="E786" s="203"/>
      <c r="F786" s="203"/>
      <c r="G786" s="203"/>
      <c r="H786" s="203"/>
      <c r="I786" s="203"/>
      <c r="J786" s="203"/>
      <c r="K786" s="203"/>
      <c r="L786" s="203"/>
      <c r="M786" s="203"/>
      <c r="N786" s="203"/>
      <c r="O786" s="203"/>
      <c r="P786" s="203"/>
      <c r="Q786" s="204"/>
      <c r="R786" s="204"/>
      <c r="S786" s="234"/>
      <c r="T786" s="50"/>
      <c r="U786" s="50"/>
      <c r="V786" s="50"/>
      <c r="W786" s="50"/>
      <c r="X786" s="50"/>
      <c r="Y786" s="50"/>
      <c r="Z786" s="250"/>
      <c r="AA786" s="238"/>
      <c r="AB786" s="50"/>
      <c r="AC786" s="50"/>
      <c r="AD786" s="50"/>
      <c r="AE786" s="50"/>
      <c r="AF786" s="50"/>
      <c r="AG786" s="50"/>
      <c r="AH786" s="50"/>
      <c r="AI786" s="50"/>
      <c r="AJ786" s="50"/>
      <c r="AK786" s="50"/>
      <c r="AL786" s="50"/>
      <c r="AM786" s="50"/>
      <c r="AN786" s="50"/>
      <c r="AO786" s="50"/>
      <c r="AP786" s="50"/>
      <c r="AQ786" s="50"/>
      <c r="AR786" s="50"/>
      <c r="AS786" s="50"/>
      <c r="AT786" s="50"/>
      <c r="AU786" s="50"/>
      <c r="AV786" s="50"/>
      <c r="AW786" s="50"/>
      <c r="AX786" s="50"/>
      <c r="AY786" s="50"/>
      <c r="AZ786" s="50"/>
      <c r="BA786" s="50"/>
      <c r="BB786" s="50"/>
      <c r="BC786" s="50"/>
      <c r="BD786" s="50"/>
      <c r="BE786" s="50"/>
      <c r="BF786" s="50"/>
      <c r="BG786" s="50"/>
      <c r="BH786" s="50"/>
      <c r="BI786" s="50"/>
      <c r="BJ786" s="50"/>
      <c r="BK786" s="50"/>
      <c r="BL786" s="50"/>
      <c r="BM786" s="50"/>
      <c r="BN786" s="50"/>
      <c r="BO786" s="50"/>
      <c r="BP786" s="50"/>
      <c r="BQ786" s="50"/>
      <c r="BR786" s="50"/>
      <c r="BS786" s="50"/>
      <c r="BT786" s="50"/>
      <c r="BU786" s="50"/>
      <c r="BV786" s="50"/>
      <c r="BW786" s="50"/>
      <c r="BX786" s="50"/>
      <c r="BY786" s="50"/>
      <c r="BZ786" s="50"/>
      <c r="CA786" s="50"/>
      <c r="CB786" s="50"/>
      <c r="CC786" s="50"/>
      <c r="CD786" s="50"/>
      <c r="CE786" s="50"/>
      <c r="CF786" s="50"/>
      <c r="CG786" s="50"/>
      <c r="CH786" s="50"/>
      <c r="CI786" s="50"/>
      <c r="CJ786" s="50"/>
      <c r="CK786" s="50"/>
      <c r="CL786" s="50"/>
      <c r="CM786" s="50"/>
      <c r="CN786" s="50"/>
      <c r="CO786" s="50"/>
      <c r="CP786" s="50"/>
      <c r="CQ786" s="50"/>
      <c r="CR786" s="50"/>
      <c r="CS786" s="50"/>
      <c r="CT786" s="50"/>
      <c r="CU786" s="50"/>
      <c r="CV786" s="50"/>
      <c r="CW786" s="50"/>
      <c r="CX786" s="50"/>
      <c r="CY786" s="50"/>
      <c r="CZ786" s="50"/>
      <c r="DA786" s="50"/>
      <c r="DB786" s="50"/>
      <c r="DC786" s="50"/>
      <c r="DD786" s="50"/>
      <c r="DE786" s="50"/>
      <c r="DF786" s="50"/>
    </row>
    <row r="787" spans="2:110" x14ac:dyDescent="0.2">
      <c r="B787" s="177"/>
      <c r="C787" s="202"/>
      <c r="D787" s="200"/>
      <c r="E787" s="203"/>
      <c r="F787" s="203"/>
      <c r="G787" s="203"/>
      <c r="H787" s="203"/>
      <c r="I787" s="203"/>
      <c r="J787" s="203"/>
      <c r="K787" s="203"/>
      <c r="L787" s="203"/>
      <c r="M787" s="203"/>
      <c r="N787" s="203"/>
      <c r="O787" s="203"/>
      <c r="P787" s="203"/>
      <c r="Q787" s="204"/>
      <c r="R787" s="204"/>
      <c r="S787" s="234"/>
      <c r="T787" s="50"/>
      <c r="U787" s="50"/>
      <c r="V787" s="50"/>
      <c r="W787" s="50"/>
      <c r="X787" s="50"/>
      <c r="Y787" s="50"/>
      <c r="Z787" s="250"/>
      <c r="AA787" s="238"/>
      <c r="AB787" s="50"/>
      <c r="AC787" s="50"/>
      <c r="AD787" s="50"/>
      <c r="AE787" s="50"/>
      <c r="AF787" s="50"/>
      <c r="AG787" s="50"/>
      <c r="AH787" s="50"/>
      <c r="AI787" s="50"/>
      <c r="AJ787" s="50"/>
      <c r="AK787" s="50"/>
      <c r="AL787" s="50"/>
      <c r="AM787" s="50"/>
      <c r="AN787" s="50"/>
      <c r="AO787" s="50"/>
      <c r="AP787" s="50"/>
      <c r="AQ787" s="50"/>
      <c r="AR787" s="50"/>
      <c r="AS787" s="50"/>
      <c r="AT787" s="50"/>
      <c r="AU787" s="50"/>
      <c r="AV787" s="50"/>
      <c r="AW787" s="50"/>
      <c r="AX787" s="50"/>
      <c r="AY787" s="50"/>
      <c r="AZ787" s="50"/>
      <c r="BA787" s="50"/>
      <c r="BB787" s="50"/>
      <c r="BC787" s="50"/>
      <c r="BD787" s="50"/>
      <c r="BE787" s="50"/>
      <c r="BF787" s="50"/>
      <c r="BG787" s="50"/>
      <c r="BH787" s="50"/>
      <c r="BI787" s="50"/>
      <c r="BJ787" s="50"/>
      <c r="BK787" s="50"/>
      <c r="BL787" s="50"/>
      <c r="BM787" s="50"/>
      <c r="BN787" s="50"/>
      <c r="BO787" s="50"/>
      <c r="BP787" s="50"/>
      <c r="BQ787" s="50"/>
      <c r="BR787" s="50"/>
      <c r="BS787" s="50"/>
      <c r="BT787" s="50"/>
      <c r="BU787" s="50"/>
      <c r="BV787" s="50"/>
      <c r="BW787" s="50"/>
      <c r="BX787" s="50"/>
      <c r="BY787" s="50"/>
      <c r="BZ787" s="50"/>
      <c r="CA787" s="50"/>
      <c r="CB787" s="50"/>
      <c r="CC787" s="50"/>
      <c r="CD787" s="50"/>
      <c r="CE787" s="50"/>
      <c r="CF787" s="50"/>
      <c r="CG787" s="50"/>
      <c r="CH787" s="50"/>
      <c r="CI787" s="50"/>
      <c r="CJ787" s="50"/>
      <c r="CK787" s="50"/>
      <c r="CL787" s="50"/>
      <c r="CM787" s="50"/>
      <c r="CN787" s="50"/>
      <c r="CO787" s="50"/>
      <c r="CP787" s="50"/>
      <c r="CQ787" s="50"/>
      <c r="CR787" s="50"/>
      <c r="CS787" s="50"/>
      <c r="CT787" s="50"/>
      <c r="CU787" s="50"/>
      <c r="CV787" s="50"/>
      <c r="CW787" s="50"/>
      <c r="CX787" s="50"/>
      <c r="CY787" s="50"/>
      <c r="CZ787" s="50"/>
      <c r="DA787" s="50"/>
      <c r="DB787" s="50"/>
      <c r="DC787" s="50"/>
      <c r="DD787" s="50"/>
      <c r="DE787" s="50"/>
      <c r="DF787" s="50"/>
    </row>
    <row r="788" spans="2:110" x14ac:dyDescent="0.2">
      <c r="B788" s="177"/>
      <c r="C788" s="202"/>
      <c r="D788" s="200"/>
      <c r="E788" s="203"/>
      <c r="F788" s="203"/>
      <c r="G788" s="203"/>
      <c r="H788" s="203"/>
      <c r="I788" s="203"/>
      <c r="J788" s="203"/>
      <c r="K788" s="203"/>
      <c r="L788" s="203"/>
      <c r="M788" s="203"/>
      <c r="N788" s="203"/>
      <c r="O788" s="203"/>
      <c r="P788" s="203"/>
      <c r="Q788" s="204"/>
      <c r="R788" s="204"/>
      <c r="S788" s="234"/>
      <c r="T788" s="50"/>
      <c r="U788" s="50"/>
      <c r="V788" s="50"/>
      <c r="W788" s="50"/>
      <c r="X788" s="50"/>
      <c r="Y788" s="50"/>
      <c r="Z788" s="250"/>
      <c r="AA788" s="238"/>
      <c r="AB788" s="50"/>
      <c r="AC788" s="50"/>
      <c r="AD788" s="50"/>
      <c r="AE788" s="50"/>
      <c r="AF788" s="50"/>
      <c r="AG788" s="50"/>
      <c r="AH788" s="50"/>
      <c r="AI788" s="50"/>
      <c r="AJ788" s="50"/>
      <c r="AK788" s="50"/>
      <c r="AL788" s="50"/>
      <c r="AM788" s="50"/>
      <c r="AN788" s="50"/>
      <c r="AO788" s="50"/>
      <c r="AP788" s="50"/>
      <c r="AQ788" s="50"/>
      <c r="AR788" s="50"/>
      <c r="AS788" s="50"/>
      <c r="AT788" s="50"/>
      <c r="AU788" s="50"/>
      <c r="AV788" s="50"/>
      <c r="AW788" s="50"/>
      <c r="AX788" s="50"/>
      <c r="AY788" s="50"/>
      <c r="AZ788" s="50"/>
      <c r="BA788" s="50"/>
      <c r="BB788" s="50"/>
      <c r="BC788" s="50"/>
      <c r="BD788" s="50"/>
      <c r="BE788" s="50"/>
      <c r="BF788" s="50"/>
      <c r="BG788" s="50"/>
      <c r="BH788" s="50"/>
      <c r="BI788" s="50"/>
      <c r="BJ788" s="50"/>
      <c r="BK788" s="50"/>
      <c r="BL788" s="50"/>
      <c r="BM788" s="50"/>
      <c r="BN788" s="50"/>
      <c r="BO788" s="50"/>
      <c r="BP788" s="50"/>
      <c r="BQ788" s="50"/>
      <c r="BR788" s="50"/>
      <c r="BS788" s="50"/>
      <c r="BT788" s="50"/>
      <c r="BU788" s="50"/>
      <c r="BV788" s="50"/>
      <c r="BW788" s="50"/>
      <c r="BX788" s="50"/>
      <c r="BY788" s="50"/>
      <c r="BZ788" s="50"/>
      <c r="CA788" s="50"/>
      <c r="CB788" s="50"/>
      <c r="CC788" s="50"/>
      <c r="CD788" s="50"/>
      <c r="CE788" s="50"/>
      <c r="CF788" s="50"/>
      <c r="CG788" s="50"/>
      <c r="CH788" s="50"/>
      <c r="CI788" s="50"/>
      <c r="CJ788" s="50"/>
      <c r="CK788" s="50"/>
      <c r="CL788" s="50"/>
      <c r="CM788" s="50"/>
      <c r="CN788" s="50"/>
      <c r="CO788" s="50"/>
      <c r="CP788" s="50"/>
      <c r="CQ788" s="50"/>
      <c r="CR788" s="50"/>
      <c r="CS788" s="50"/>
      <c r="CT788" s="50"/>
      <c r="CU788" s="50"/>
      <c r="CV788" s="50"/>
      <c r="CW788" s="50"/>
      <c r="CX788" s="50"/>
      <c r="CY788" s="50"/>
      <c r="CZ788" s="50"/>
      <c r="DA788" s="50"/>
      <c r="DB788" s="50"/>
      <c r="DC788" s="50"/>
      <c r="DD788" s="50"/>
      <c r="DE788" s="50"/>
      <c r="DF788" s="50"/>
    </row>
    <row r="789" spans="2:110" x14ac:dyDescent="0.2">
      <c r="B789" s="177"/>
      <c r="C789" s="202"/>
      <c r="D789" s="200"/>
      <c r="E789" s="203"/>
      <c r="F789" s="203"/>
      <c r="G789" s="203"/>
      <c r="H789" s="203"/>
      <c r="I789" s="203"/>
      <c r="J789" s="203"/>
      <c r="K789" s="203"/>
      <c r="L789" s="203"/>
      <c r="M789" s="203"/>
      <c r="N789" s="203"/>
      <c r="O789" s="203"/>
      <c r="P789" s="203"/>
      <c r="Q789" s="204"/>
      <c r="R789" s="204"/>
      <c r="S789" s="234"/>
      <c r="T789" s="50"/>
      <c r="U789" s="50"/>
      <c r="V789" s="50"/>
      <c r="W789" s="50"/>
      <c r="X789" s="50"/>
      <c r="Y789" s="50"/>
      <c r="Z789" s="250"/>
      <c r="AA789" s="238"/>
      <c r="AB789" s="50"/>
      <c r="AC789" s="50"/>
      <c r="AD789" s="50"/>
      <c r="AE789" s="50"/>
      <c r="AF789" s="50"/>
      <c r="AG789" s="50"/>
      <c r="AH789" s="50"/>
      <c r="AI789" s="50"/>
      <c r="AJ789" s="50"/>
      <c r="AK789" s="50"/>
      <c r="AL789" s="50"/>
      <c r="AM789" s="50"/>
      <c r="AN789" s="50"/>
      <c r="AO789" s="50"/>
      <c r="AP789" s="50"/>
      <c r="AQ789" s="50"/>
      <c r="AR789" s="50"/>
      <c r="AS789" s="50"/>
      <c r="AT789" s="50"/>
      <c r="AU789" s="50"/>
      <c r="AV789" s="50"/>
      <c r="AW789" s="50"/>
      <c r="AX789" s="50"/>
      <c r="AY789" s="50"/>
      <c r="AZ789" s="50"/>
      <c r="BA789" s="50"/>
      <c r="BB789" s="50"/>
      <c r="BC789" s="50"/>
      <c r="BD789" s="50"/>
      <c r="BE789" s="50"/>
      <c r="BF789" s="50"/>
      <c r="BG789" s="50"/>
      <c r="BH789" s="50"/>
      <c r="BI789" s="50"/>
      <c r="BJ789" s="50"/>
      <c r="BK789" s="50"/>
      <c r="BL789" s="50"/>
      <c r="BM789" s="50"/>
      <c r="BN789" s="50"/>
      <c r="BO789" s="50"/>
      <c r="BP789" s="50"/>
      <c r="BQ789" s="50"/>
      <c r="BR789" s="50"/>
      <c r="BS789" s="50"/>
      <c r="BT789" s="50"/>
      <c r="BU789" s="50"/>
      <c r="BV789" s="50"/>
      <c r="BW789" s="50"/>
      <c r="BX789" s="50"/>
      <c r="BY789" s="50"/>
      <c r="BZ789" s="50"/>
      <c r="CA789" s="50"/>
      <c r="CB789" s="50"/>
      <c r="CC789" s="50"/>
      <c r="CD789" s="50"/>
      <c r="CE789" s="50"/>
      <c r="CF789" s="50"/>
      <c r="CG789" s="50"/>
      <c r="CH789" s="50"/>
      <c r="CI789" s="50"/>
      <c r="CJ789" s="50"/>
      <c r="CK789" s="50"/>
      <c r="CL789" s="50"/>
      <c r="CM789" s="50"/>
      <c r="CN789" s="50"/>
      <c r="CO789" s="50"/>
      <c r="CP789" s="50"/>
      <c r="CQ789" s="50"/>
      <c r="CR789" s="50"/>
      <c r="CS789" s="50"/>
      <c r="CT789" s="50"/>
      <c r="CU789" s="50"/>
      <c r="CV789" s="50"/>
      <c r="CW789" s="50"/>
      <c r="CX789" s="50"/>
      <c r="CY789" s="50"/>
      <c r="CZ789" s="50"/>
      <c r="DA789" s="50"/>
      <c r="DB789" s="50"/>
      <c r="DC789" s="50"/>
      <c r="DD789" s="50"/>
      <c r="DE789" s="50"/>
      <c r="DF789" s="50"/>
    </row>
    <row r="790" spans="2:110" x14ac:dyDescent="0.2">
      <c r="B790" s="177"/>
      <c r="C790" s="202"/>
      <c r="D790" s="200"/>
      <c r="E790" s="203"/>
      <c r="F790" s="203"/>
      <c r="G790" s="203"/>
      <c r="H790" s="203"/>
      <c r="I790" s="203"/>
      <c r="J790" s="203"/>
      <c r="K790" s="203"/>
      <c r="L790" s="203"/>
      <c r="M790" s="203"/>
      <c r="N790" s="203"/>
      <c r="O790" s="203"/>
      <c r="P790" s="203"/>
      <c r="Q790" s="204"/>
      <c r="R790" s="204"/>
      <c r="S790" s="234"/>
      <c r="T790" s="50"/>
      <c r="U790" s="50"/>
      <c r="V790" s="50"/>
      <c r="W790" s="50"/>
      <c r="X790" s="50"/>
      <c r="Y790" s="50"/>
      <c r="Z790" s="250"/>
      <c r="AA790" s="238"/>
      <c r="AB790" s="50"/>
      <c r="AC790" s="50"/>
      <c r="AD790" s="50"/>
      <c r="AE790" s="50"/>
      <c r="AF790" s="50"/>
      <c r="AG790" s="50"/>
      <c r="AH790" s="50"/>
      <c r="AI790" s="50"/>
      <c r="AJ790" s="50"/>
      <c r="AK790" s="50"/>
      <c r="AL790" s="50"/>
      <c r="AM790" s="50"/>
      <c r="AN790" s="50"/>
      <c r="AO790" s="50"/>
      <c r="AP790" s="50"/>
      <c r="AQ790" s="50"/>
      <c r="AR790" s="50"/>
      <c r="AS790" s="50"/>
      <c r="AT790" s="50"/>
      <c r="AU790" s="50"/>
      <c r="AV790" s="50"/>
      <c r="AW790" s="50"/>
      <c r="AX790" s="50"/>
      <c r="AY790" s="50"/>
      <c r="AZ790" s="50"/>
      <c r="BA790" s="50"/>
      <c r="BB790" s="50"/>
      <c r="BC790" s="50"/>
      <c r="BD790" s="50"/>
      <c r="BE790" s="50"/>
      <c r="BF790" s="50"/>
      <c r="BG790" s="50"/>
      <c r="BH790" s="50"/>
      <c r="BI790" s="50"/>
      <c r="BJ790" s="50"/>
      <c r="BK790" s="50"/>
      <c r="BL790" s="50"/>
      <c r="BM790" s="50"/>
      <c r="BN790" s="50"/>
      <c r="BO790" s="50"/>
      <c r="BP790" s="50"/>
      <c r="BQ790" s="50"/>
      <c r="BR790" s="50"/>
      <c r="BS790" s="50"/>
      <c r="BT790" s="50"/>
      <c r="BU790" s="50"/>
      <c r="BV790" s="50"/>
      <c r="BW790" s="50"/>
      <c r="BX790" s="50"/>
      <c r="BY790" s="50"/>
      <c r="BZ790" s="50"/>
      <c r="CA790" s="50"/>
      <c r="CB790" s="50"/>
      <c r="CC790" s="50"/>
      <c r="CD790" s="50"/>
      <c r="CE790" s="50"/>
      <c r="CF790" s="50"/>
      <c r="CG790" s="50"/>
      <c r="CH790" s="50"/>
      <c r="CI790" s="50"/>
      <c r="CJ790" s="50"/>
      <c r="CK790" s="50"/>
      <c r="CL790" s="50"/>
      <c r="CM790" s="50"/>
      <c r="CN790" s="50"/>
      <c r="CO790" s="50"/>
      <c r="CP790" s="50"/>
      <c r="CQ790" s="50"/>
      <c r="CR790" s="50"/>
      <c r="CS790" s="50"/>
      <c r="CT790" s="50"/>
      <c r="CU790" s="50"/>
      <c r="CV790" s="50"/>
      <c r="CW790" s="50"/>
      <c r="CX790" s="50"/>
      <c r="CY790" s="50"/>
      <c r="CZ790" s="50"/>
      <c r="DA790" s="50"/>
      <c r="DB790" s="50"/>
      <c r="DC790" s="50"/>
      <c r="DD790" s="50"/>
      <c r="DE790" s="50"/>
      <c r="DF790" s="50"/>
    </row>
    <row r="791" spans="2:110" x14ac:dyDescent="0.2">
      <c r="B791" s="177"/>
      <c r="C791" s="202"/>
      <c r="D791" s="200"/>
      <c r="E791" s="203"/>
      <c r="F791" s="203"/>
      <c r="G791" s="203"/>
      <c r="H791" s="203"/>
      <c r="I791" s="203"/>
      <c r="J791" s="203"/>
      <c r="K791" s="203"/>
      <c r="L791" s="203"/>
      <c r="M791" s="203"/>
      <c r="N791" s="203"/>
      <c r="O791" s="203"/>
      <c r="P791" s="203"/>
      <c r="Q791" s="204"/>
      <c r="R791" s="204"/>
      <c r="S791" s="234"/>
      <c r="T791" s="50"/>
      <c r="U791" s="50"/>
      <c r="V791" s="50"/>
      <c r="W791" s="50"/>
      <c r="X791" s="50"/>
      <c r="Y791" s="50"/>
      <c r="Z791" s="250"/>
      <c r="AA791" s="238"/>
      <c r="AB791" s="50"/>
      <c r="AC791" s="50"/>
      <c r="AD791" s="50"/>
      <c r="AE791" s="50"/>
      <c r="AF791" s="50"/>
      <c r="AG791" s="50"/>
      <c r="AH791" s="50"/>
      <c r="AI791" s="50"/>
      <c r="AJ791" s="50"/>
      <c r="AK791" s="50"/>
      <c r="AL791" s="50"/>
      <c r="AM791" s="50"/>
      <c r="AN791" s="50"/>
      <c r="AO791" s="50"/>
      <c r="AP791" s="50"/>
      <c r="AQ791" s="50"/>
      <c r="AR791" s="50"/>
      <c r="AS791" s="50"/>
      <c r="AT791" s="50"/>
      <c r="AU791" s="50"/>
      <c r="AV791" s="50"/>
      <c r="AW791" s="50"/>
      <c r="AX791" s="50"/>
      <c r="AY791" s="50"/>
      <c r="AZ791" s="50"/>
      <c r="BA791" s="50"/>
      <c r="BB791" s="50"/>
      <c r="BC791" s="50"/>
      <c r="BD791" s="50"/>
      <c r="BE791" s="50"/>
      <c r="BF791" s="50"/>
      <c r="BG791" s="50"/>
      <c r="BH791" s="50"/>
      <c r="BI791" s="50"/>
      <c r="BJ791" s="50"/>
      <c r="BK791" s="50"/>
      <c r="BL791" s="50"/>
      <c r="BM791" s="50"/>
      <c r="BN791" s="50"/>
      <c r="BO791" s="50"/>
      <c r="BP791" s="50"/>
      <c r="BQ791" s="50"/>
      <c r="BR791" s="50"/>
      <c r="BS791" s="50"/>
      <c r="BT791" s="50"/>
      <c r="BU791" s="50"/>
      <c r="BV791" s="50"/>
      <c r="BW791" s="50"/>
      <c r="BX791" s="50"/>
      <c r="BY791" s="50"/>
      <c r="BZ791" s="50"/>
      <c r="CA791" s="50"/>
      <c r="CB791" s="50"/>
      <c r="CC791" s="50"/>
      <c r="CD791" s="50"/>
      <c r="CE791" s="50"/>
      <c r="CF791" s="50"/>
      <c r="CG791" s="50"/>
      <c r="CH791" s="50"/>
      <c r="CI791" s="50"/>
      <c r="CJ791" s="50"/>
      <c r="CK791" s="50"/>
      <c r="CL791" s="50"/>
      <c r="CM791" s="50"/>
      <c r="CN791" s="50"/>
      <c r="CO791" s="50"/>
      <c r="CP791" s="50"/>
      <c r="CQ791" s="50"/>
      <c r="CR791" s="50"/>
      <c r="CS791" s="50"/>
      <c r="CT791" s="50"/>
      <c r="CU791" s="50"/>
      <c r="CV791" s="50"/>
      <c r="CW791" s="50"/>
      <c r="CX791" s="50"/>
      <c r="CY791" s="50"/>
      <c r="CZ791" s="50"/>
      <c r="DA791" s="50"/>
      <c r="DB791" s="50"/>
      <c r="DC791" s="50"/>
      <c r="DD791" s="50"/>
      <c r="DE791" s="50"/>
      <c r="DF791" s="50"/>
    </row>
    <row r="792" spans="2:110" x14ac:dyDescent="0.2">
      <c r="B792" s="177"/>
      <c r="C792" s="202"/>
      <c r="D792" s="200"/>
      <c r="E792" s="203"/>
      <c r="F792" s="203"/>
      <c r="G792" s="203"/>
      <c r="H792" s="203"/>
      <c r="I792" s="203"/>
      <c r="J792" s="203"/>
      <c r="K792" s="203"/>
      <c r="L792" s="203"/>
      <c r="M792" s="203"/>
      <c r="N792" s="203"/>
      <c r="O792" s="203"/>
      <c r="P792" s="203"/>
      <c r="Q792" s="204"/>
      <c r="R792" s="204"/>
      <c r="S792" s="234"/>
      <c r="T792" s="50"/>
      <c r="U792" s="50"/>
      <c r="V792" s="50"/>
      <c r="W792" s="50"/>
      <c r="X792" s="50"/>
      <c r="Y792" s="50"/>
      <c r="Z792" s="250"/>
      <c r="AA792" s="238"/>
      <c r="AB792" s="50"/>
      <c r="AC792" s="50"/>
      <c r="AD792" s="50"/>
      <c r="AE792" s="50"/>
      <c r="AF792" s="50"/>
      <c r="AG792" s="50"/>
      <c r="AH792" s="50"/>
      <c r="AI792" s="50"/>
      <c r="AJ792" s="50"/>
      <c r="AK792" s="50"/>
      <c r="AL792" s="50"/>
      <c r="AM792" s="50"/>
      <c r="AN792" s="50"/>
      <c r="AO792" s="50"/>
      <c r="AP792" s="50"/>
      <c r="AQ792" s="50"/>
      <c r="AR792" s="50"/>
      <c r="AS792" s="50"/>
      <c r="AT792" s="50"/>
      <c r="AU792" s="50"/>
      <c r="AV792" s="50"/>
      <c r="AW792" s="50"/>
      <c r="AX792" s="50"/>
      <c r="AY792" s="50"/>
      <c r="AZ792" s="50"/>
      <c r="BA792" s="50"/>
      <c r="BB792" s="50"/>
      <c r="BC792" s="50"/>
      <c r="BD792" s="50"/>
      <c r="BE792" s="50"/>
      <c r="BF792" s="50"/>
      <c r="BG792" s="50"/>
      <c r="BH792" s="50"/>
      <c r="BI792" s="50"/>
      <c r="BJ792" s="50"/>
      <c r="BK792" s="50"/>
      <c r="BL792" s="50"/>
      <c r="BM792" s="50"/>
      <c r="BN792" s="50"/>
      <c r="BO792" s="50"/>
      <c r="BP792" s="50"/>
      <c r="BQ792" s="50"/>
      <c r="BR792" s="50"/>
      <c r="BS792" s="50"/>
      <c r="BT792" s="50"/>
      <c r="BU792" s="50"/>
      <c r="BV792" s="50"/>
      <c r="BW792" s="50"/>
      <c r="BX792" s="50"/>
      <c r="BY792" s="50"/>
      <c r="BZ792" s="50"/>
      <c r="CA792" s="50"/>
      <c r="CB792" s="50"/>
      <c r="CC792" s="50"/>
      <c r="CD792" s="50"/>
      <c r="CE792" s="50"/>
      <c r="CF792" s="50"/>
      <c r="CG792" s="50"/>
      <c r="CH792" s="50"/>
      <c r="CI792" s="50"/>
      <c r="CJ792" s="50"/>
      <c r="CK792" s="50"/>
      <c r="CL792" s="50"/>
      <c r="CM792" s="50"/>
      <c r="CN792" s="50"/>
      <c r="CO792" s="50"/>
      <c r="CP792" s="50"/>
      <c r="CQ792" s="50"/>
      <c r="CR792" s="50"/>
      <c r="CS792" s="50"/>
      <c r="CT792" s="50"/>
      <c r="CU792" s="50"/>
      <c r="CV792" s="50"/>
      <c r="CW792" s="50"/>
      <c r="CX792" s="50"/>
      <c r="CY792" s="50"/>
      <c r="CZ792" s="50"/>
      <c r="DA792" s="50"/>
      <c r="DB792" s="50"/>
      <c r="DC792" s="50"/>
      <c r="DD792" s="50"/>
      <c r="DE792" s="50"/>
      <c r="DF792" s="50"/>
    </row>
    <row r="793" spans="2:110" x14ac:dyDescent="0.2">
      <c r="B793" s="177"/>
      <c r="C793" s="202"/>
      <c r="D793" s="200"/>
      <c r="E793" s="203"/>
      <c r="F793" s="203"/>
      <c r="G793" s="203"/>
      <c r="H793" s="203"/>
      <c r="I793" s="203"/>
      <c r="J793" s="203"/>
      <c r="K793" s="203"/>
      <c r="L793" s="203"/>
      <c r="M793" s="203"/>
      <c r="N793" s="203"/>
      <c r="O793" s="203"/>
      <c r="P793" s="203"/>
      <c r="Q793" s="204"/>
      <c r="R793" s="204"/>
      <c r="S793" s="234"/>
      <c r="T793" s="50"/>
      <c r="U793" s="50"/>
      <c r="V793" s="50"/>
      <c r="W793" s="50"/>
      <c r="X793" s="50"/>
      <c r="Y793" s="50"/>
      <c r="Z793" s="250"/>
      <c r="AA793" s="238"/>
      <c r="AB793" s="50"/>
      <c r="AC793" s="50"/>
      <c r="AD793" s="50"/>
      <c r="AE793" s="50"/>
      <c r="AF793" s="50"/>
      <c r="AG793" s="50"/>
      <c r="AH793" s="50"/>
      <c r="AI793" s="50"/>
      <c r="AJ793" s="50"/>
      <c r="AK793" s="50"/>
      <c r="AL793" s="50"/>
      <c r="AM793" s="50"/>
      <c r="AN793" s="50"/>
      <c r="AO793" s="50"/>
      <c r="AP793" s="50"/>
      <c r="AQ793" s="50"/>
      <c r="AR793" s="50"/>
      <c r="AS793" s="50"/>
      <c r="AT793" s="50"/>
      <c r="AU793" s="50"/>
      <c r="AV793" s="50"/>
      <c r="AW793" s="50"/>
      <c r="AX793" s="50"/>
      <c r="AY793" s="50"/>
      <c r="AZ793" s="50"/>
      <c r="BA793" s="50"/>
      <c r="BB793" s="50"/>
      <c r="BC793" s="50"/>
      <c r="BD793" s="50"/>
      <c r="BE793" s="50"/>
      <c r="BF793" s="50"/>
      <c r="BG793" s="50"/>
      <c r="BH793" s="50"/>
      <c r="BI793" s="50"/>
      <c r="BJ793" s="50"/>
      <c r="BK793" s="50"/>
      <c r="BL793" s="50"/>
      <c r="BM793" s="50"/>
      <c r="BN793" s="50"/>
      <c r="BO793" s="50"/>
      <c r="BP793" s="50"/>
      <c r="BQ793" s="50"/>
      <c r="BR793" s="50"/>
      <c r="BS793" s="50"/>
      <c r="BT793" s="50"/>
      <c r="BU793" s="50"/>
      <c r="BV793" s="50"/>
      <c r="BW793" s="50"/>
      <c r="BX793" s="50"/>
      <c r="BY793" s="50"/>
      <c r="BZ793" s="50"/>
      <c r="CA793" s="50"/>
      <c r="CB793" s="50"/>
      <c r="CC793" s="50"/>
      <c r="CD793" s="50"/>
      <c r="CE793" s="50"/>
      <c r="CF793" s="50"/>
      <c r="CG793" s="50"/>
      <c r="CH793" s="50"/>
      <c r="CI793" s="50"/>
      <c r="CJ793" s="50"/>
      <c r="CK793" s="50"/>
      <c r="CL793" s="50"/>
      <c r="CM793" s="50"/>
      <c r="CN793" s="50"/>
      <c r="CO793" s="50"/>
      <c r="CP793" s="50"/>
      <c r="CQ793" s="50"/>
      <c r="CR793" s="50"/>
      <c r="CS793" s="50"/>
      <c r="CT793" s="50"/>
      <c r="CU793" s="50"/>
      <c r="CV793" s="50"/>
      <c r="CW793" s="50"/>
      <c r="CX793" s="50"/>
      <c r="CY793" s="50"/>
      <c r="CZ793" s="50"/>
      <c r="DA793" s="50"/>
      <c r="DB793" s="50"/>
      <c r="DC793" s="50"/>
      <c r="DD793" s="50"/>
      <c r="DE793" s="50"/>
      <c r="DF793" s="50"/>
    </row>
    <row r="794" spans="2:110" x14ac:dyDescent="0.2">
      <c r="B794" s="177"/>
      <c r="C794" s="202"/>
      <c r="D794" s="200"/>
      <c r="E794" s="203"/>
      <c r="F794" s="203"/>
      <c r="G794" s="203"/>
      <c r="H794" s="203"/>
      <c r="I794" s="203"/>
      <c r="J794" s="203"/>
      <c r="K794" s="203"/>
      <c r="L794" s="203"/>
      <c r="M794" s="203"/>
      <c r="N794" s="203"/>
      <c r="O794" s="203"/>
      <c r="P794" s="203"/>
      <c r="Q794" s="204"/>
      <c r="R794" s="204"/>
      <c r="S794" s="234"/>
      <c r="T794" s="50"/>
      <c r="U794" s="50"/>
      <c r="V794" s="50"/>
      <c r="W794" s="50"/>
      <c r="X794" s="50"/>
      <c r="Y794" s="50"/>
      <c r="Z794" s="250"/>
      <c r="AA794" s="238"/>
      <c r="AB794" s="50"/>
      <c r="AC794" s="50"/>
      <c r="AD794" s="50"/>
      <c r="AE794" s="50"/>
      <c r="AF794" s="50"/>
      <c r="AG794" s="50"/>
      <c r="AH794" s="50"/>
      <c r="AI794" s="50"/>
      <c r="AJ794" s="50"/>
      <c r="AK794" s="50"/>
      <c r="AL794" s="50"/>
      <c r="AM794" s="50"/>
      <c r="AN794" s="50"/>
      <c r="AO794" s="50"/>
      <c r="AP794" s="50"/>
      <c r="AQ794" s="50"/>
      <c r="AR794" s="50"/>
      <c r="AS794" s="50"/>
      <c r="AT794" s="50"/>
      <c r="AU794" s="50"/>
      <c r="AV794" s="50"/>
      <c r="AW794" s="50"/>
      <c r="AX794" s="50"/>
      <c r="AY794" s="50"/>
      <c r="AZ794" s="50"/>
      <c r="BA794" s="50"/>
      <c r="BB794" s="50"/>
      <c r="BC794" s="50"/>
      <c r="BD794" s="50"/>
      <c r="BE794" s="50"/>
      <c r="BF794" s="50"/>
      <c r="BG794" s="50"/>
      <c r="BH794" s="50"/>
      <c r="BI794" s="50"/>
      <c r="BJ794" s="50"/>
      <c r="BK794" s="50"/>
      <c r="BL794" s="50"/>
      <c r="BM794" s="50"/>
      <c r="BN794" s="50"/>
      <c r="BO794" s="50"/>
      <c r="BP794" s="50"/>
      <c r="BQ794" s="50"/>
      <c r="BR794" s="50"/>
      <c r="BS794" s="50"/>
      <c r="BT794" s="50"/>
      <c r="BU794" s="50"/>
      <c r="BV794" s="50"/>
      <c r="BW794" s="50"/>
      <c r="BX794" s="50"/>
      <c r="BY794" s="50"/>
      <c r="BZ794" s="50"/>
      <c r="CA794" s="50"/>
      <c r="CB794" s="50"/>
      <c r="CC794" s="50"/>
      <c r="CD794" s="50"/>
      <c r="CE794" s="50"/>
      <c r="CF794" s="50"/>
      <c r="CG794" s="50"/>
      <c r="CH794" s="50"/>
      <c r="CI794" s="50"/>
      <c r="CJ794" s="50"/>
      <c r="CK794" s="50"/>
      <c r="CL794" s="50"/>
      <c r="CM794" s="50"/>
      <c r="CN794" s="50"/>
      <c r="CO794" s="50"/>
      <c r="CP794" s="50"/>
      <c r="CQ794" s="50"/>
      <c r="CR794" s="50"/>
      <c r="CS794" s="50"/>
      <c r="CT794" s="50"/>
      <c r="CU794" s="50"/>
      <c r="CV794" s="50"/>
      <c r="CW794" s="50"/>
      <c r="CX794" s="50"/>
      <c r="CY794" s="50"/>
      <c r="CZ794" s="50"/>
      <c r="DA794" s="50"/>
      <c r="DB794" s="50"/>
      <c r="DC794" s="50"/>
      <c r="DD794" s="50"/>
      <c r="DE794" s="50"/>
      <c r="DF794" s="50"/>
    </row>
    <row r="795" spans="2:110" x14ac:dyDescent="0.2">
      <c r="B795" s="177"/>
      <c r="C795" s="202"/>
      <c r="D795" s="200"/>
      <c r="E795" s="203"/>
      <c r="F795" s="203"/>
      <c r="G795" s="203"/>
      <c r="H795" s="203"/>
      <c r="I795" s="203"/>
      <c r="J795" s="203"/>
      <c r="K795" s="203"/>
      <c r="L795" s="203"/>
      <c r="M795" s="203"/>
      <c r="N795" s="203"/>
      <c r="O795" s="203"/>
      <c r="P795" s="203"/>
      <c r="Q795" s="204"/>
      <c r="R795" s="204"/>
      <c r="S795" s="234"/>
      <c r="T795" s="50"/>
      <c r="U795" s="50"/>
      <c r="V795" s="50"/>
      <c r="W795" s="50"/>
      <c r="X795" s="50"/>
      <c r="Y795" s="50"/>
      <c r="Z795" s="250"/>
      <c r="AA795" s="238"/>
      <c r="AB795" s="50"/>
      <c r="AC795" s="50"/>
      <c r="AD795" s="50"/>
      <c r="AE795" s="50"/>
      <c r="AF795" s="50"/>
      <c r="AG795" s="50"/>
      <c r="AH795" s="50"/>
      <c r="AI795" s="50"/>
      <c r="AJ795" s="50"/>
      <c r="AK795" s="50"/>
      <c r="AL795" s="50"/>
      <c r="AM795" s="50"/>
      <c r="AN795" s="50"/>
      <c r="AO795" s="50"/>
      <c r="AP795" s="50"/>
      <c r="AQ795" s="50"/>
      <c r="AR795" s="50"/>
      <c r="AS795" s="50"/>
      <c r="AT795" s="50"/>
      <c r="AU795" s="50"/>
      <c r="AV795" s="50"/>
      <c r="AW795" s="50"/>
      <c r="AX795" s="50"/>
      <c r="AY795" s="50"/>
      <c r="AZ795" s="50"/>
      <c r="BA795" s="50"/>
      <c r="BB795" s="50"/>
      <c r="BC795" s="50"/>
      <c r="BD795" s="50"/>
      <c r="BE795" s="50"/>
      <c r="BF795" s="50"/>
      <c r="BG795" s="50"/>
      <c r="BH795" s="50"/>
      <c r="BI795" s="50"/>
      <c r="BJ795" s="50"/>
      <c r="BK795" s="50"/>
      <c r="BL795" s="50"/>
      <c r="BM795" s="50"/>
      <c r="BN795" s="50"/>
      <c r="BO795" s="50"/>
      <c r="BP795" s="50"/>
      <c r="BQ795" s="50"/>
      <c r="BR795" s="50"/>
      <c r="BS795" s="50"/>
      <c r="BT795" s="50"/>
      <c r="BU795" s="50"/>
      <c r="BV795" s="50"/>
      <c r="BW795" s="50"/>
      <c r="BX795" s="50"/>
      <c r="BY795" s="50"/>
      <c r="BZ795" s="50"/>
      <c r="CA795" s="50"/>
      <c r="CB795" s="50"/>
      <c r="CC795" s="50"/>
      <c r="CD795" s="50"/>
      <c r="CE795" s="50"/>
      <c r="CF795" s="50"/>
      <c r="CG795" s="50"/>
      <c r="CH795" s="50"/>
      <c r="CI795" s="50"/>
      <c r="CJ795" s="50"/>
      <c r="CK795" s="50"/>
      <c r="CL795" s="50"/>
      <c r="CM795" s="50"/>
      <c r="CN795" s="50"/>
      <c r="CO795" s="50"/>
      <c r="CP795" s="50"/>
      <c r="CQ795" s="50"/>
      <c r="CR795" s="50"/>
      <c r="CS795" s="50"/>
      <c r="CT795" s="50"/>
      <c r="CU795" s="50"/>
      <c r="CV795" s="50"/>
      <c r="CW795" s="50"/>
      <c r="CX795" s="50"/>
      <c r="CY795" s="50"/>
      <c r="CZ795" s="50"/>
      <c r="DA795" s="50"/>
      <c r="DB795" s="50"/>
      <c r="DC795" s="50"/>
      <c r="DD795" s="50"/>
      <c r="DE795" s="50"/>
      <c r="DF795" s="50"/>
    </row>
    <row r="796" spans="2:110" x14ac:dyDescent="0.2">
      <c r="B796" s="177"/>
      <c r="C796" s="202"/>
      <c r="D796" s="200"/>
      <c r="E796" s="203"/>
      <c r="F796" s="203"/>
      <c r="G796" s="203"/>
      <c r="H796" s="203"/>
      <c r="I796" s="203"/>
      <c r="J796" s="203"/>
      <c r="K796" s="203"/>
      <c r="L796" s="203"/>
      <c r="M796" s="203"/>
      <c r="N796" s="203"/>
      <c r="O796" s="203"/>
      <c r="P796" s="203"/>
      <c r="Q796" s="204"/>
      <c r="R796" s="204"/>
      <c r="S796" s="234"/>
      <c r="T796" s="50"/>
      <c r="U796" s="50"/>
      <c r="V796" s="50"/>
      <c r="W796" s="50"/>
      <c r="X796" s="50"/>
      <c r="Y796" s="50"/>
      <c r="Z796" s="250"/>
      <c r="AA796" s="238"/>
      <c r="AB796" s="50"/>
      <c r="AC796" s="50"/>
      <c r="AD796" s="50"/>
      <c r="AE796" s="50"/>
      <c r="AF796" s="50"/>
      <c r="AG796" s="50"/>
      <c r="AH796" s="50"/>
      <c r="AI796" s="50"/>
      <c r="AJ796" s="50"/>
      <c r="AK796" s="50"/>
      <c r="AL796" s="50"/>
      <c r="AM796" s="50"/>
      <c r="AN796" s="50"/>
      <c r="AO796" s="50"/>
      <c r="AP796" s="50"/>
      <c r="AQ796" s="50"/>
      <c r="AR796" s="50"/>
      <c r="AS796" s="50"/>
      <c r="AT796" s="50"/>
      <c r="AU796" s="50"/>
      <c r="AV796" s="50"/>
      <c r="AW796" s="50"/>
      <c r="AX796" s="50"/>
      <c r="AY796" s="50"/>
      <c r="AZ796" s="50"/>
      <c r="BA796" s="50"/>
      <c r="BB796" s="50"/>
      <c r="BC796" s="50"/>
      <c r="BD796" s="50"/>
      <c r="BE796" s="50"/>
      <c r="BF796" s="50"/>
      <c r="BG796" s="50"/>
      <c r="BH796" s="50"/>
      <c r="BI796" s="50"/>
      <c r="BJ796" s="50"/>
      <c r="BK796" s="50"/>
      <c r="BL796" s="50"/>
      <c r="BM796" s="50"/>
      <c r="BN796" s="50"/>
      <c r="BO796" s="50"/>
      <c r="BP796" s="50"/>
      <c r="BQ796" s="50"/>
      <c r="BR796" s="50"/>
      <c r="BS796" s="50"/>
      <c r="BT796" s="50"/>
      <c r="BU796" s="50"/>
      <c r="BV796" s="50"/>
      <c r="BW796" s="50"/>
      <c r="BX796" s="50"/>
      <c r="BY796" s="50"/>
      <c r="BZ796" s="50"/>
      <c r="CA796" s="50"/>
      <c r="CB796" s="50"/>
      <c r="CC796" s="50"/>
      <c r="CD796" s="50"/>
      <c r="CE796" s="50"/>
      <c r="CF796" s="50"/>
      <c r="CG796" s="50"/>
      <c r="CH796" s="50"/>
      <c r="CI796" s="50"/>
      <c r="CJ796" s="50"/>
      <c r="CK796" s="50"/>
      <c r="CL796" s="50"/>
      <c r="CM796" s="50"/>
      <c r="CN796" s="50"/>
      <c r="CO796" s="50"/>
      <c r="CP796" s="50"/>
      <c r="CQ796" s="50"/>
      <c r="CR796" s="50"/>
      <c r="CS796" s="50"/>
      <c r="CT796" s="50"/>
      <c r="CU796" s="50"/>
      <c r="CV796" s="50"/>
      <c r="CW796" s="50"/>
      <c r="CX796" s="50"/>
      <c r="CY796" s="50"/>
      <c r="CZ796" s="50"/>
      <c r="DA796" s="50"/>
      <c r="DB796" s="50"/>
      <c r="DC796" s="50"/>
      <c r="DD796" s="50"/>
      <c r="DE796" s="50"/>
      <c r="DF796" s="50"/>
    </row>
    <row r="797" spans="2:110" x14ac:dyDescent="0.2">
      <c r="B797" s="177"/>
      <c r="C797" s="202"/>
      <c r="D797" s="200"/>
      <c r="E797" s="203"/>
      <c r="F797" s="203"/>
      <c r="G797" s="203"/>
      <c r="H797" s="203"/>
      <c r="I797" s="203"/>
      <c r="J797" s="203"/>
      <c r="K797" s="203"/>
      <c r="L797" s="203"/>
      <c r="M797" s="203"/>
      <c r="N797" s="203"/>
      <c r="O797" s="203"/>
      <c r="P797" s="203"/>
      <c r="Q797" s="204"/>
      <c r="R797" s="204"/>
      <c r="S797" s="234"/>
      <c r="T797" s="50"/>
      <c r="U797" s="50"/>
      <c r="V797" s="50"/>
      <c r="W797" s="50"/>
      <c r="X797" s="50"/>
      <c r="Y797" s="50"/>
      <c r="Z797" s="250"/>
      <c r="AA797" s="238"/>
      <c r="AB797" s="50"/>
      <c r="AC797" s="50"/>
      <c r="AD797" s="50"/>
      <c r="AE797" s="50"/>
      <c r="AF797" s="50"/>
      <c r="AG797" s="50"/>
      <c r="AH797" s="50"/>
      <c r="AI797" s="50"/>
      <c r="AJ797" s="50"/>
      <c r="AK797" s="50"/>
      <c r="AL797" s="50"/>
      <c r="AM797" s="50"/>
      <c r="AN797" s="50"/>
      <c r="AO797" s="50"/>
      <c r="AP797" s="50"/>
      <c r="AQ797" s="50"/>
      <c r="AR797" s="50"/>
      <c r="AS797" s="50"/>
      <c r="AT797" s="50"/>
      <c r="AU797" s="50"/>
      <c r="AV797" s="50"/>
      <c r="AW797" s="50"/>
      <c r="AX797" s="50"/>
      <c r="AY797" s="50"/>
      <c r="AZ797" s="50"/>
      <c r="BA797" s="50"/>
      <c r="BB797" s="50"/>
      <c r="BC797" s="50"/>
      <c r="BD797" s="50"/>
      <c r="BE797" s="50"/>
      <c r="BF797" s="50"/>
      <c r="BG797" s="50"/>
      <c r="BH797" s="50"/>
      <c r="BI797" s="50"/>
      <c r="BJ797" s="50"/>
      <c r="BK797" s="50"/>
      <c r="BL797" s="50"/>
      <c r="BM797" s="50"/>
      <c r="BN797" s="50"/>
      <c r="BO797" s="50"/>
      <c r="BP797" s="50"/>
      <c r="BQ797" s="50"/>
      <c r="BR797" s="50"/>
      <c r="BS797" s="50"/>
      <c r="BT797" s="50"/>
      <c r="BU797" s="50"/>
      <c r="BV797" s="50"/>
      <c r="BW797" s="50"/>
      <c r="BX797" s="50"/>
      <c r="BY797" s="50"/>
      <c r="BZ797" s="50"/>
      <c r="CA797" s="50"/>
      <c r="CB797" s="50"/>
      <c r="CC797" s="50"/>
      <c r="CD797" s="50"/>
      <c r="CE797" s="50"/>
      <c r="CF797" s="50"/>
      <c r="CG797" s="50"/>
      <c r="CH797" s="50"/>
      <c r="CI797" s="50"/>
      <c r="CJ797" s="50"/>
      <c r="CK797" s="50"/>
      <c r="CL797" s="50"/>
      <c r="CM797" s="50"/>
      <c r="CN797" s="50"/>
      <c r="CO797" s="50"/>
      <c r="CP797" s="50"/>
      <c r="CQ797" s="50"/>
      <c r="CR797" s="50"/>
      <c r="CS797" s="50"/>
      <c r="CT797" s="50"/>
      <c r="CU797" s="50"/>
      <c r="CV797" s="50"/>
      <c r="CW797" s="50"/>
      <c r="CX797" s="50"/>
      <c r="CY797" s="50"/>
      <c r="CZ797" s="50"/>
      <c r="DA797" s="50"/>
      <c r="DB797" s="50"/>
      <c r="DC797" s="50"/>
      <c r="DD797" s="50"/>
      <c r="DE797" s="50"/>
      <c r="DF797" s="50"/>
    </row>
    <row r="798" spans="2:110" x14ac:dyDescent="0.2">
      <c r="B798" s="177"/>
      <c r="C798" s="202"/>
      <c r="D798" s="200"/>
      <c r="E798" s="203"/>
      <c r="F798" s="203"/>
      <c r="G798" s="203"/>
      <c r="H798" s="203"/>
      <c r="I798" s="203"/>
      <c r="J798" s="203"/>
      <c r="K798" s="203"/>
      <c r="L798" s="203"/>
      <c r="M798" s="203"/>
      <c r="N798" s="203"/>
      <c r="O798" s="203"/>
      <c r="P798" s="203"/>
      <c r="Q798" s="204"/>
      <c r="R798" s="204"/>
      <c r="S798" s="234"/>
      <c r="T798" s="50"/>
      <c r="U798" s="50"/>
      <c r="V798" s="50"/>
      <c r="W798" s="50"/>
      <c r="X798" s="50"/>
      <c r="Y798" s="50"/>
      <c r="Z798" s="250"/>
      <c r="AA798" s="238"/>
      <c r="AB798" s="50"/>
      <c r="AC798" s="50"/>
      <c r="AD798" s="50"/>
      <c r="AE798" s="50"/>
      <c r="AF798" s="50"/>
      <c r="AG798" s="50"/>
      <c r="AH798" s="50"/>
      <c r="AI798" s="50"/>
      <c r="AJ798" s="50"/>
      <c r="AK798" s="50"/>
      <c r="AL798" s="50"/>
      <c r="AM798" s="50"/>
      <c r="AN798" s="50"/>
      <c r="AO798" s="50"/>
      <c r="AP798" s="50"/>
      <c r="AQ798" s="50"/>
      <c r="AR798" s="50"/>
      <c r="AS798" s="50"/>
      <c r="AT798" s="50"/>
      <c r="AU798" s="50"/>
      <c r="AV798" s="50"/>
      <c r="AW798" s="50"/>
      <c r="AX798" s="50"/>
      <c r="AY798" s="50"/>
      <c r="AZ798" s="50"/>
      <c r="BA798" s="50"/>
      <c r="BB798" s="50"/>
      <c r="BC798" s="50"/>
      <c r="BD798" s="50"/>
      <c r="BE798" s="50"/>
      <c r="BF798" s="50"/>
      <c r="BG798" s="50"/>
      <c r="BH798" s="50"/>
      <c r="BI798" s="50"/>
      <c r="BJ798" s="50"/>
      <c r="BK798" s="50"/>
      <c r="BL798" s="50"/>
      <c r="BM798" s="50"/>
      <c r="BN798" s="50"/>
      <c r="BO798" s="50"/>
      <c r="BP798" s="50"/>
      <c r="BQ798" s="50"/>
      <c r="BR798" s="50"/>
      <c r="BS798" s="50"/>
      <c r="BT798" s="50"/>
      <c r="BU798" s="50"/>
      <c r="BV798" s="50"/>
      <c r="BW798" s="50"/>
      <c r="BX798" s="50"/>
      <c r="BY798" s="50"/>
      <c r="BZ798" s="50"/>
      <c r="CA798" s="50"/>
      <c r="CB798" s="50"/>
      <c r="CC798" s="50"/>
      <c r="CD798" s="50"/>
      <c r="CE798" s="50"/>
      <c r="CF798" s="50"/>
      <c r="CG798" s="50"/>
      <c r="CH798" s="50"/>
      <c r="CI798" s="50"/>
      <c r="CJ798" s="50"/>
      <c r="CK798" s="50"/>
      <c r="CL798" s="50"/>
      <c r="CM798" s="50"/>
      <c r="CN798" s="50"/>
      <c r="CO798" s="50"/>
      <c r="CP798" s="50"/>
      <c r="CQ798" s="50"/>
      <c r="CR798" s="50"/>
      <c r="CS798" s="50"/>
      <c r="CT798" s="50"/>
      <c r="CU798" s="50"/>
      <c r="CV798" s="50"/>
      <c r="CW798" s="50"/>
      <c r="CX798" s="50"/>
      <c r="CY798" s="50"/>
      <c r="CZ798" s="50"/>
      <c r="DA798" s="50"/>
      <c r="DB798" s="50"/>
      <c r="DC798" s="50"/>
      <c r="DD798" s="50"/>
      <c r="DE798" s="50"/>
      <c r="DF798" s="50"/>
    </row>
    <row r="799" spans="2:110" x14ac:dyDescent="0.2">
      <c r="B799" s="177"/>
      <c r="C799" s="202"/>
      <c r="D799" s="200"/>
      <c r="E799" s="203"/>
      <c r="F799" s="203"/>
      <c r="G799" s="203"/>
      <c r="H799" s="203"/>
      <c r="I799" s="203"/>
      <c r="J799" s="203"/>
      <c r="K799" s="203"/>
      <c r="L799" s="203"/>
      <c r="M799" s="203"/>
      <c r="N799" s="203"/>
      <c r="O799" s="203"/>
      <c r="P799" s="203"/>
      <c r="Q799" s="204"/>
      <c r="R799" s="204"/>
      <c r="S799" s="234"/>
      <c r="T799" s="50"/>
      <c r="U799" s="50"/>
      <c r="V799" s="50"/>
      <c r="W799" s="50"/>
      <c r="X799" s="50"/>
      <c r="Y799" s="50"/>
      <c r="Z799" s="250"/>
      <c r="AA799" s="238"/>
      <c r="AB799" s="50"/>
      <c r="AC799" s="50"/>
      <c r="AD799" s="50"/>
      <c r="AE799" s="50"/>
      <c r="AF799" s="50"/>
      <c r="AG799" s="50"/>
      <c r="AH799" s="50"/>
      <c r="AI799" s="50"/>
      <c r="AJ799" s="50"/>
      <c r="AK799" s="50"/>
      <c r="AL799" s="50"/>
      <c r="AM799" s="50"/>
      <c r="AN799" s="50"/>
      <c r="AO799" s="50"/>
      <c r="AP799" s="50"/>
      <c r="AQ799" s="50"/>
      <c r="AR799" s="50"/>
      <c r="AS799" s="50"/>
      <c r="AT799" s="50"/>
      <c r="AU799" s="50"/>
      <c r="AV799" s="50"/>
      <c r="AW799" s="50"/>
      <c r="AX799" s="50"/>
      <c r="AY799" s="50"/>
      <c r="AZ799" s="50"/>
      <c r="BA799" s="50"/>
      <c r="BB799" s="50"/>
      <c r="BC799" s="50"/>
      <c r="BD799" s="50"/>
      <c r="BE799" s="50"/>
      <c r="BF799" s="50"/>
      <c r="BG799" s="50"/>
      <c r="BH799" s="50"/>
      <c r="BI799" s="50"/>
      <c r="BJ799" s="50"/>
      <c r="BK799" s="50"/>
      <c r="BL799" s="50"/>
      <c r="BM799" s="50"/>
      <c r="BN799" s="50"/>
      <c r="BO799" s="50"/>
      <c r="BP799" s="50"/>
      <c r="BQ799" s="50"/>
      <c r="BR799" s="50"/>
      <c r="BS799" s="50"/>
      <c r="BT799" s="50"/>
      <c r="BU799" s="50"/>
      <c r="BV799" s="50"/>
      <c r="BW799" s="50"/>
      <c r="BX799" s="50"/>
      <c r="BY799" s="50"/>
      <c r="BZ799" s="50"/>
      <c r="CA799" s="50"/>
      <c r="CB799" s="50"/>
      <c r="CC799" s="50"/>
      <c r="CD799" s="50"/>
      <c r="CE799" s="50"/>
      <c r="CF799" s="50"/>
      <c r="CG799" s="50"/>
      <c r="CH799" s="50"/>
      <c r="CI799" s="50"/>
      <c r="CJ799" s="50"/>
      <c r="CK799" s="50"/>
      <c r="CL799" s="50"/>
      <c r="CM799" s="50"/>
      <c r="CN799" s="50"/>
      <c r="CO799" s="50"/>
      <c r="CP799" s="50"/>
      <c r="CQ799" s="50"/>
      <c r="CR799" s="50"/>
      <c r="CS799" s="50"/>
      <c r="CT799" s="50"/>
      <c r="CU799" s="50"/>
      <c r="CV799" s="50"/>
      <c r="CW799" s="50"/>
      <c r="CX799" s="50"/>
      <c r="CY799" s="50"/>
      <c r="CZ799" s="50"/>
      <c r="DA799" s="50"/>
      <c r="DB799" s="50"/>
      <c r="DC799" s="50"/>
      <c r="DD799" s="50"/>
      <c r="DE799" s="50"/>
      <c r="DF799" s="50"/>
    </row>
    <row r="800" spans="2:110" x14ac:dyDescent="0.2">
      <c r="B800" s="177"/>
      <c r="C800" s="202"/>
      <c r="D800" s="200"/>
      <c r="E800" s="203"/>
      <c r="F800" s="203"/>
      <c r="G800" s="203"/>
      <c r="H800" s="203"/>
      <c r="I800" s="203"/>
      <c r="J800" s="203"/>
      <c r="K800" s="203"/>
      <c r="L800" s="203"/>
      <c r="M800" s="203"/>
      <c r="N800" s="203"/>
      <c r="O800" s="203"/>
      <c r="P800" s="203"/>
      <c r="Q800" s="204"/>
      <c r="R800" s="204"/>
      <c r="S800" s="234"/>
      <c r="T800" s="50"/>
      <c r="U800" s="50"/>
      <c r="V800" s="50"/>
      <c r="W800" s="50"/>
      <c r="X800" s="50"/>
      <c r="Y800" s="50"/>
      <c r="Z800" s="250"/>
      <c r="AA800" s="238"/>
      <c r="AB800" s="50"/>
      <c r="AC800" s="50"/>
      <c r="AD800" s="50"/>
      <c r="AE800" s="50"/>
      <c r="AF800" s="50"/>
      <c r="AG800" s="50"/>
      <c r="AH800" s="50"/>
      <c r="AI800" s="50"/>
      <c r="AJ800" s="50"/>
      <c r="AK800" s="50"/>
      <c r="AL800" s="50"/>
      <c r="AM800" s="50"/>
      <c r="AN800" s="50"/>
      <c r="AO800" s="50"/>
      <c r="AP800" s="50"/>
      <c r="AQ800" s="50"/>
      <c r="AR800" s="50"/>
      <c r="AS800" s="50"/>
      <c r="AT800" s="50"/>
      <c r="AU800" s="50"/>
      <c r="AV800" s="50"/>
      <c r="AW800" s="50"/>
      <c r="AX800" s="50"/>
      <c r="AY800" s="50"/>
      <c r="AZ800" s="50"/>
      <c r="BA800" s="50"/>
      <c r="BB800" s="50"/>
      <c r="BC800" s="50"/>
      <c r="BD800" s="50"/>
      <c r="BE800" s="50"/>
      <c r="BF800" s="50"/>
      <c r="BG800" s="50"/>
      <c r="BH800" s="50"/>
      <c r="BI800" s="50"/>
      <c r="BJ800" s="50"/>
      <c r="BK800" s="50"/>
      <c r="BL800" s="50"/>
      <c r="BM800" s="50"/>
      <c r="BN800" s="50"/>
      <c r="BO800" s="50"/>
      <c r="BP800" s="50"/>
      <c r="BQ800" s="50"/>
      <c r="BR800" s="50"/>
      <c r="BS800" s="50"/>
      <c r="BT800" s="50"/>
      <c r="BU800" s="50"/>
      <c r="BV800" s="50"/>
      <c r="BW800" s="50"/>
      <c r="BX800" s="50"/>
      <c r="BY800" s="50"/>
      <c r="BZ800" s="50"/>
      <c r="CA800" s="50"/>
      <c r="CB800" s="50"/>
      <c r="CC800" s="50"/>
      <c r="CD800" s="50"/>
      <c r="CE800" s="50"/>
      <c r="CF800" s="50"/>
      <c r="CG800" s="50"/>
      <c r="CH800" s="50"/>
      <c r="CI800" s="50"/>
      <c r="CJ800" s="50"/>
      <c r="CK800" s="50"/>
      <c r="CL800" s="50"/>
      <c r="CM800" s="50"/>
      <c r="CN800" s="50"/>
      <c r="CO800" s="50"/>
      <c r="CP800" s="50"/>
      <c r="CQ800" s="50"/>
      <c r="CR800" s="50"/>
      <c r="CS800" s="50"/>
      <c r="CT800" s="50"/>
      <c r="CU800" s="50"/>
      <c r="CV800" s="50"/>
      <c r="CW800" s="50"/>
      <c r="CX800" s="50"/>
      <c r="CY800" s="50"/>
      <c r="CZ800" s="50"/>
      <c r="DA800" s="50"/>
      <c r="DB800" s="50"/>
      <c r="DC800" s="50"/>
      <c r="DD800" s="50"/>
      <c r="DE800" s="50"/>
      <c r="DF800" s="50"/>
    </row>
    <row r="801" spans="2:110" x14ac:dyDescent="0.2">
      <c r="B801" s="177"/>
      <c r="C801" s="202"/>
      <c r="D801" s="200"/>
      <c r="E801" s="203"/>
      <c r="F801" s="203"/>
      <c r="G801" s="203"/>
      <c r="H801" s="203"/>
      <c r="I801" s="203"/>
      <c r="J801" s="203"/>
      <c r="K801" s="203"/>
      <c r="L801" s="203"/>
      <c r="M801" s="203"/>
      <c r="N801" s="203"/>
      <c r="O801" s="203"/>
      <c r="P801" s="203"/>
      <c r="Q801" s="204"/>
      <c r="R801" s="204"/>
      <c r="S801" s="234"/>
      <c r="T801" s="50"/>
      <c r="U801" s="50"/>
      <c r="V801" s="50"/>
      <c r="W801" s="50"/>
      <c r="X801" s="50"/>
      <c r="Y801" s="50"/>
      <c r="Z801" s="250"/>
      <c r="AA801" s="238"/>
      <c r="AB801" s="50"/>
      <c r="AC801" s="50"/>
      <c r="AD801" s="50"/>
      <c r="AE801" s="50"/>
      <c r="AF801" s="50"/>
      <c r="AG801" s="50"/>
      <c r="AH801" s="50"/>
      <c r="AI801" s="50"/>
      <c r="AJ801" s="50"/>
      <c r="AK801" s="50"/>
      <c r="AL801" s="50"/>
      <c r="AM801" s="50"/>
      <c r="AN801" s="50"/>
      <c r="AO801" s="50"/>
      <c r="AP801" s="50"/>
      <c r="AQ801" s="50"/>
      <c r="AR801" s="50"/>
      <c r="AS801" s="50"/>
      <c r="AT801" s="50"/>
      <c r="AU801" s="50"/>
      <c r="AV801" s="50"/>
      <c r="AW801" s="50"/>
      <c r="AX801" s="50"/>
      <c r="AY801" s="50"/>
      <c r="AZ801" s="50"/>
      <c r="BA801" s="50"/>
      <c r="BB801" s="50"/>
      <c r="BC801" s="50"/>
      <c r="BD801" s="50"/>
      <c r="BE801" s="50"/>
      <c r="BF801" s="50"/>
      <c r="BG801" s="50"/>
      <c r="BH801" s="50"/>
      <c r="BI801" s="50"/>
      <c r="BJ801" s="50"/>
      <c r="BK801" s="50"/>
      <c r="BL801" s="50"/>
      <c r="BM801" s="50"/>
      <c r="BN801" s="50"/>
      <c r="BO801" s="50"/>
      <c r="BP801" s="50"/>
      <c r="BQ801" s="50"/>
      <c r="BR801" s="50"/>
      <c r="BS801" s="50"/>
      <c r="BT801" s="50"/>
      <c r="BU801" s="50"/>
      <c r="BV801" s="50"/>
      <c r="BW801" s="50"/>
      <c r="BX801" s="50"/>
      <c r="BY801" s="50"/>
      <c r="BZ801" s="50"/>
      <c r="CA801" s="50"/>
      <c r="CB801" s="50"/>
      <c r="CC801" s="50"/>
      <c r="CD801" s="50"/>
      <c r="CE801" s="50"/>
      <c r="CF801" s="50"/>
      <c r="CG801" s="50"/>
      <c r="CH801" s="50"/>
      <c r="CI801" s="50"/>
      <c r="CJ801" s="50"/>
      <c r="CK801" s="50"/>
      <c r="CL801" s="50"/>
      <c r="CM801" s="50"/>
      <c r="CN801" s="50"/>
      <c r="CO801" s="50"/>
      <c r="CP801" s="50"/>
      <c r="CQ801" s="50"/>
      <c r="CR801" s="50"/>
      <c r="CS801" s="50"/>
      <c r="CT801" s="50"/>
      <c r="CU801" s="50"/>
      <c r="CV801" s="50"/>
      <c r="CW801" s="50"/>
      <c r="CX801" s="50"/>
      <c r="CY801" s="50"/>
      <c r="CZ801" s="50"/>
      <c r="DA801" s="50"/>
      <c r="DB801" s="50"/>
      <c r="DC801" s="50"/>
      <c r="DD801" s="50"/>
      <c r="DE801" s="50"/>
      <c r="DF801" s="50"/>
    </row>
    <row r="802" spans="2:110" x14ac:dyDescent="0.2">
      <c r="B802" s="177"/>
      <c r="C802" s="202"/>
      <c r="D802" s="200"/>
      <c r="E802" s="203"/>
      <c r="F802" s="203"/>
      <c r="G802" s="203"/>
      <c r="H802" s="203"/>
      <c r="I802" s="203"/>
      <c r="J802" s="203"/>
      <c r="K802" s="203"/>
      <c r="L802" s="203"/>
      <c r="M802" s="203"/>
      <c r="N802" s="203"/>
      <c r="O802" s="203"/>
      <c r="P802" s="203"/>
      <c r="Q802" s="204"/>
      <c r="R802" s="204"/>
      <c r="S802" s="234"/>
      <c r="T802" s="50"/>
      <c r="U802" s="50"/>
      <c r="V802" s="50"/>
      <c r="W802" s="50"/>
      <c r="X802" s="50"/>
      <c r="Y802" s="50"/>
      <c r="Z802" s="250"/>
      <c r="AA802" s="238"/>
      <c r="AB802" s="50"/>
      <c r="AC802" s="50"/>
      <c r="AD802" s="50"/>
      <c r="AE802" s="50"/>
      <c r="AF802" s="50"/>
      <c r="AG802" s="50"/>
      <c r="AH802" s="50"/>
      <c r="AI802" s="50"/>
      <c r="AJ802" s="50"/>
      <c r="AK802" s="50"/>
      <c r="AL802" s="50"/>
      <c r="AM802" s="50"/>
      <c r="AN802" s="50"/>
      <c r="AO802" s="50"/>
      <c r="AP802" s="50"/>
      <c r="AQ802" s="50"/>
      <c r="AR802" s="50"/>
      <c r="AS802" s="50"/>
      <c r="AT802" s="50"/>
      <c r="AU802" s="50"/>
      <c r="AV802" s="50"/>
      <c r="AW802" s="50"/>
      <c r="AX802" s="50"/>
      <c r="AY802" s="50"/>
      <c r="AZ802" s="50"/>
      <c r="BA802" s="50"/>
      <c r="BB802" s="50"/>
      <c r="BC802" s="50"/>
      <c r="BD802" s="50"/>
      <c r="BE802" s="50"/>
      <c r="BF802" s="50"/>
      <c r="BG802" s="50"/>
      <c r="BH802" s="50"/>
      <c r="BI802" s="50"/>
      <c r="BJ802" s="50"/>
      <c r="BK802" s="50"/>
      <c r="BL802" s="50"/>
      <c r="BM802" s="50"/>
      <c r="BN802" s="50"/>
      <c r="BO802" s="50"/>
      <c r="BP802" s="50"/>
      <c r="BQ802" s="50"/>
      <c r="BR802" s="50"/>
      <c r="BS802" s="50"/>
      <c r="BT802" s="50"/>
      <c r="BU802" s="50"/>
      <c r="BV802" s="50"/>
      <c r="BW802" s="50"/>
      <c r="BX802" s="50"/>
      <c r="BY802" s="50"/>
      <c r="BZ802" s="50"/>
      <c r="CA802" s="50"/>
      <c r="CB802" s="50"/>
      <c r="CC802" s="50"/>
      <c r="CD802" s="50"/>
      <c r="CE802" s="50"/>
      <c r="CF802" s="50"/>
      <c r="CG802" s="50"/>
      <c r="CH802" s="50"/>
      <c r="CI802" s="50"/>
      <c r="CJ802" s="50"/>
      <c r="CK802" s="50"/>
      <c r="CL802" s="50"/>
      <c r="CM802" s="50"/>
      <c r="CN802" s="50"/>
      <c r="CO802" s="50"/>
      <c r="CP802" s="50"/>
      <c r="CQ802" s="50"/>
      <c r="CR802" s="50"/>
      <c r="CS802" s="50"/>
      <c r="CT802" s="50"/>
      <c r="CU802" s="50"/>
      <c r="CV802" s="50"/>
      <c r="CW802" s="50"/>
      <c r="CX802" s="50"/>
      <c r="CY802" s="50"/>
      <c r="CZ802" s="50"/>
      <c r="DA802" s="50"/>
      <c r="DB802" s="50"/>
      <c r="DC802" s="50"/>
      <c r="DD802" s="50"/>
      <c r="DE802" s="50"/>
      <c r="DF802" s="50"/>
    </row>
    <row r="803" spans="2:110" x14ac:dyDescent="0.2">
      <c r="B803" s="177"/>
      <c r="C803" s="202"/>
      <c r="D803" s="200"/>
      <c r="E803" s="203"/>
      <c r="F803" s="203"/>
      <c r="G803" s="203"/>
      <c r="H803" s="203"/>
      <c r="I803" s="203"/>
      <c r="J803" s="203"/>
      <c r="K803" s="203"/>
      <c r="L803" s="203"/>
      <c r="M803" s="203"/>
      <c r="N803" s="203"/>
      <c r="O803" s="203"/>
      <c r="P803" s="203"/>
      <c r="Q803" s="204"/>
      <c r="R803" s="204"/>
      <c r="S803" s="234"/>
      <c r="T803" s="50"/>
      <c r="U803" s="50"/>
      <c r="V803" s="50"/>
      <c r="W803" s="50"/>
      <c r="X803" s="50"/>
      <c r="Y803" s="50"/>
      <c r="Z803" s="250"/>
      <c r="AA803" s="238"/>
      <c r="AB803" s="50"/>
      <c r="AC803" s="50"/>
      <c r="AD803" s="50"/>
      <c r="AE803" s="50"/>
      <c r="AF803" s="50"/>
      <c r="AG803" s="50"/>
      <c r="AH803" s="50"/>
      <c r="AI803" s="50"/>
      <c r="AJ803" s="50"/>
      <c r="AK803" s="50"/>
      <c r="AL803" s="50"/>
      <c r="AM803" s="50"/>
      <c r="AN803" s="50"/>
      <c r="AO803" s="50"/>
      <c r="AP803" s="50"/>
      <c r="AQ803" s="50"/>
      <c r="AR803" s="50"/>
      <c r="AS803" s="50"/>
      <c r="AT803" s="50"/>
      <c r="AU803" s="50"/>
      <c r="AV803" s="50"/>
      <c r="AW803" s="50"/>
      <c r="AX803" s="50"/>
      <c r="AY803" s="50"/>
      <c r="AZ803" s="50"/>
      <c r="BA803" s="50"/>
      <c r="BB803" s="50"/>
      <c r="BC803" s="50"/>
      <c r="BD803" s="50"/>
      <c r="BE803" s="50"/>
      <c r="BF803" s="50"/>
      <c r="BG803" s="50"/>
      <c r="BH803" s="50"/>
      <c r="BI803" s="50"/>
      <c r="BJ803" s="50"/>
      <c r="BK803" s="50"/>
      <c r="BL803" s="50"/>
      <c r="BM803" s="50"/>
      <c r="BN803" s="50"/>
      <c r="BO803" s="50"/>
      <c r="BP803" s="50"/>
      <c r="BQ803" s="50"/>
      <c r="BR803" s="50"/>
      <c r="BS803" s="50"/>
      <c r="BT803" s="50"/>
      <c r="BU803" s="50"/>
      <c r="BV803" s="50"/>
      <c r="BW803" s="50"/>
      <c r="BX803" s="50"/>
      <c r="BY803" s="50"/>
      <c r="BZ803" s="50"/>
      <c r="CA803" s="50"/>
      <c r="CB803" s="50"/>
      <c r="CC803" s="50"/>
      <c r="CD803" s="50"/>
      <c r="CE803" s="50"/>
      <c r="CF803" s="50"/>
      <c r="CG803" s="50"/>
      <c r="CH803" s="50"/>
      <c r="CI803" s="50"/>
      <c r="CJ803" s="50"/>
      <c r="CK803" s="50"/>
      <c r="CL803" s="50"/>
      <c r="CM803" s="50"/>
      <c r="CN803" s="50"/>
      <c r="CO803" s="50"/>
      <c r="CP803" s="50"/>
      <c r="CQ803" s="50"/>
      <c r="CR803" s="50"/>
      <c r="CS803" s="50"/>
      <c r="CT803" s="50"/>
      <c r="CU803" s="50"/>
      <c r="CV803" s="50"/>
      <c r="CW803" s="50"/>
      <c r="CX803" s="50"/>
      <c r="CY803" s="50"/>
      <c r="CZ803" s="50"/>
      <c r="DA803" s="50"/>
      <c r="DB803" s="50"/>
      <c r="DC803" s="50"/>
      <c r="DD803" s="50"/>
      <c r="DE803" s="50"/>
      <c r="DF803" s="50"/>
    </row>
    <row r="804" spans="2:110" x14ac:dyDescent="0.2">
      <c r="B804" s="177"/>
      <c r="C804" s="202"/>
      <c r="D804" s="200"/>
      <c r="E804" s="203"/>
      <c r="F804" s="203"/>
      <c r="G804" s="203"/>
      <c r="H804" s="203"/>
      <c r="I804" s="203"/>
      <c r="J804" s="203"/>
      <c r="K804" s="203"/>
      <c r="L804" s="203"/>
      <c r="M804" s="203"/>
      <c r="N804" s="203"/>
      <c r="O804" s="203"/>
      <c r="P804" s="203"/>
      <c r="Q804" s="204"/>
      <c r="R804" s="204"/>
      <c r="S804" s="234"/>
      <c r="T804" s="50"/>
      <c r="U804" s="50"/>
      <c r="V804" s="50"/>
      <c r="W804" s="50"/>
      <c r="X804" s="50"/>
      <c r="Y804" s="50"/>
      <c r="Z804" s="250"/>
      <c r="AA804" s="238"/>
      <c r="AB804" s="50"/>
      <c r="AC804" s="50"/>
      <c r="AD804" s="50"/>
      <c r="AE804" s="50"/>
      <c r="AF804" s="50"/>
      <c r="AG804" s="50"/>
      <c r="AH804" s="50"/>
      <c r="AI804" s="50"/>
      <c r="AJ804" s="50"/>
      <c r="AK804" s="50"/>
      <c r="AL804" s="50"/>
      <c r="AM804" s="50"/>
      <c r="AN804" s="50"/>
      <c r="AO804" s="50"/>
      <c r="AP804" s="50"/>
      <c r="AQ804" s="50"/>
      <c r="AR804" s="50"/>
      <c r="AS804" s="50"/>
      <c r="AT804" s="50"/>
      <c r="AU804" s="50"/>
      <c r="AV804" s="50"/>
      <c r="AW804" s="50"/>
      <c r="AX804" s="50"/>
      <c r="AY804" s="50"/>
      <c r="AZ804" s="50"/>
      <c r="BA804" s="50"/>
      <c r="BB804" s="50"/>
      <c r="BC804" s="50"/>
      <c r="BD804" s="50"/>
      <c r="BE804" s="50"/>
      <c r="BF804" s="50"/>
      <c r="BG804" s="50"/>
      <c r="BH804" s="50"/>
      <c r="BI804" s="50"/>
      <c r="BJ804" s="50"/>
      <c r="BK804" s="50"/>
      <c r="BL804" s="50"/>
      <c r="BM804" s="50"/>
      <c r="BN804" s="50"/>
      <c r="BO804" s="50"/>
      <c r="BP804" s="50"/>
      <c r="BQ804" s="50"/>
      <c r="BR804" s="50"/>
      <c r="BS804" s="50"/>
      <c r="BT804" s="50"/>
      <c r="BU804" s="50"/>
      <c r="BV804" s="50"/>
      <c r="BW804" s="50"/>
      <c r="BX804" s="50"/>
      <c r="BY804" s="50"/>
      <c r="BZ804" s="50"/>
      <c r="CA804" s="50"/>
      <c r="CB804" s="50"/>
      <c r="CC804" s="50"/>
      <c r="CD804" s="50"/>
      <c r="CE804" s="50"/>
      <c r="CF804" s="50"/>
      <c r="CG804" s="50"/>
      <c r="CH804" s="50"/>
      <c r="CI804" s="50"/>
      <c r="CJ804" s="50"/>
      <c r="CK804" s="50"/>
      <c r="CL804" s="50"/>
      <c r="CM804" s="50"/>
      <c r="CN804" s="50"/>
      <c r="CO804" s="50"/>
      <c r="CP804" s="50"/>
      <c r="CQ804" s="50"/>
      <c r="CR804" s="50"/>
      <c r="CS804" s="50"/>
      <c r="CT804" s="50"/>
      <c r="CU804" s="50"/>
      <c r="CV804" s="50"/>
      <c r="CW804" s="50"/>
      <c r="CX804" s="50"/>
      <c r="CY804" s="50"/>
      <c r="CZ804" s="50"/>
      <c r="DA804" s="50"/>
      <c r="DB804" s="50"/>
      <c r="DC804" s="50"/>
      <c r="DD804" s="50"/>
      <c r="DE804" s="50"/>
      <c r="DF804" s="50"/>
    </row>
    <row r="805" spans="2:110" x14ac:dyDescent="0.2">
      <c r="B805" s="177"/>
      <c r="C805" s="202"/>
      <c r="D805" s="200"/>
      <c r="E805" s="203"/>
      <c r="F805" s="203"/>
      <c r="G805" s="203"/>
      <c r="H805" s="203"/>
      <c r="I805" s="203"/>
      <c r="J805" s="203"/>
      <c r="K805" s="203"/>
      <c r="L805" s="203"/>
      <c r="M805" s="203"/>
      <c r="N805" s="203"/>
      <c r="O805" s="203"/>
      <c r="P805" s="203"/>
      <c r="Q805" s="204"/>
      <c r="R805" s="204"/>
      <c r="S805" s="234"/>
      <c r="T805" s="50"/>
      <c r="U805" s="50"/>
      <c r="V805" s="50"/>
      <c r="W805" s="50"/>
      <c r="X805" s="50"/>
      <c r="Y805" s="50"/>
      <c r="Z805" s="250"/>
      <c r="AA805" s="238"/>
      <c r="AB805" s="50"/>
      <c r="AC805" s="50"/>
      <c r="AD805" s="50"/>
      <c r="AE805" s="50"/>
      <c r="AF805" s="50"/>
      <c r="AG805" s="50"/>
      <c r="AH805" s="50"/>
      <c r="AI805" s="50"/>
      <c r="AJ805" s="50"/>
      <c r="AK805" s="50"/>
      <c r="AL805" s="50"/>
      <c r="AM805" s="50"/>
      <c r="AN805" s="50"/>
      <c r="AO805" s="50"/>
      <c r="AP805" s="50"/>
      <c r="AQ805" s="50"/>
      <c r="AR805" s="50"/>
      <c r="AS805" s="50"/>
      <c r="AT805" s="50"/>
      <c r="AU805" s="50"/>
      <c r="AV805" s="50"/>
      <c r="AW805" s="50"/>
      <c r="AX805" s="50"/>
      <c r="AY805" s="50"/>
      <c r="AZ805" s="50"/>
      <c r="BA805" s="50"/>
      <c r="BB805" s="50"/>
      <c r="BC805" s="50"/>
      <c r="BD805" s="50"/>
      <c r="BE805" s="50"/>
      <c r="BF805" s="50"/>
      <c r="BG805" s="50"/>
      <c r="BH805" s="50"/>
      <c r="BI805" s="50"/>
      <c r="BJ805" s="50"/>
      <c r="BK805" s="50"/>
      <c r="BL805" s="50"/>
      <c r="BM805" s="50"/>
      <c r="BN805" s="50"/>
      <c r="BO805" s="50"/>
      <c r="BP805" s="50"/>
      <c r="BQ805" s="50"/>
      <c r="BR805" s="50"/>
      <c r="BS805" s="50"/>
      <c r="BT805" s="50"/>
      <c r="BU805" s="50"/>
      <c r="BV805" s="50"/>
      <c r="BW805" s="50"/>
      <c r="BX805" s="50"/>
      <c r="BY805" s="50"/>
      <c r="BZ805" s="50"/>
      <c r="CA805" s="50"/>
      <c r="CB805" s="50"/>
      <c r="CC805" s="50"/>
      <c r="CD805" s="50"/>
      <c r="CE805" s="50"/>
      <c r="CF805" s="50"/>
      <c r="CG805" s="50"/>
      <c r="CH805" s="50"/>
      <c r="CI805" s="50"/>
      <c r="CJ805" s="50"/>
      <c r="CK805" s="50"/>
      <c r="CL805" s="50"/>
      <c r="CM805" s="50"/>
      <c r="CN805" s="50"/>
      <c r="CO805" s="50"/>
      <c r="CP805" s="50"/>
      <c r="CQ805" s="50"/>
      <c r="CR805" s="50"/>
      <c r="CS805" s="50"/>
      <c r="CT805" s="50"/>
      <c r="CU805" s="50"/>
      <c r="CV805" s="50"/>
      <c r="CW805" s="50"/>
      <c r="CX805" s="50"/>
      <c r="CY805" s="50"/>
      <c r="CZ805" s="50"/>
      <c r="DA805" s="50"/>
      <c r="DB805" s="50"/>
      <c r="DC805" s="50"/>
      <c r="DD805" s="50"/>
      <c r="DE805" s="50"/>
      <c r="DF805" s="50"/>
    </row>
    <row r="806" spans="2:110" x14ac:dyDescent="0.2">
      <c r="B806" s="177"/>
      <c r="C806" s="202"/>
      <c r="D806" s="200"/>
      <c r="E806" s="203"/>
      <c r="F806" s="203"/>
      <c r="G806" s="203"/>
      <c r="H806" s="203"/>
      <c r="I806" s="203"/>
      <c r="J806" s="203"/>
      <c r="K806" s="203"/>
      <c r="L806" s="203"/>
      <c r="M806" s="203"/>
      <c r="N806" s="203"/>
      <c r="O806" s="203"/>
      <c r="P806" s="203"/>
      <c r="Q806" s="204"/>
      <c r="R806" s="204"/>
      <c r="S806" s="234"/>
      <c r="T806" s="50"/>
      <c r="U806" s="50"/>
      <c r="V806" s="50"/>
      <c r="W806" s="50"/>
      <c r="X806" s="50"/>
      <c r="Y806" s="50"/>
      <c r="Z806" s="250"/>
      <c r="AA806" s="238"/>
      <c r="AB806" s="50"/>
      <c r="AC806" s="50"/>
      <c r="AD806" s="50"/>
      <c r="AE806" s="50"/>
      <c r="AF806" s="50"/>
      <c r="AG806" s="50"/>
      <c r="AH806" s="50"/>
      <c r="AI806" s="50"/>
      <c r="AJ806" s="50"/>
      <c r="AK806" s="50"/>
      <c r="AL806" s="50"/>
      <c r="AM806" s="50"/>
      <c r="AN806" s="50"/>
      <c r="AO806" s="50"/>
      <c r="AP806" s="50"/>
      <c r="AQ806" s="50"/>
      <c r="AR806" s="50"/>
      <c r="AS806" s="50"/>
      <c r="AT806" s="50"/>
      <c r="AU806" s="50"/>
      <c r="AV806" s="50"/>
      <c r="AW806" s="50"/>
      <c r="AX806" s="50"/>
      <c r="AY806" s="50"/>
      <c r="AZ806" s="50"/>
      <c r="BA806" s="50"/>
      <c r="BB806" s="50"/>
      <c r="BC806" s="50"/>
      <c r="BD806" s="50"/>
      <c r="BE806" s="50"/>
      <c r="BF806" s="50"/>
      <c r="BG806" s="50"/>
      <c r="BH806" s="50"/>
      <c r="BI806" s="50"/>
      <c r="BJ806" s="50"/>
      <c r="BK806" s="50"/>
      <c r="BL806" s="50"/>
      <c r="BM806" s="50"/>
      <c r="BN806" s="50"/>
      <c r="BO806" s="50"/>
      <c r="BP806" s="50"/>
      <c r="BQ806" s="50"/>
      <c r="BR806" s="50"/>
      <c r="BS806" s="50"/>
      <c r="BT806" s="50"/>
      <c r="BU806" s="50"/>
      <c r="BV806" s="50"/>
      <c r="BW806" s="50"/>
      <c r="BX806" s="50"/>
      <c r="BY806" s="50"/>
      <c r="BZ806" s="50"/>
      <c r="CA806" s="50"/>
      <c r="CB806" s="50"/>
      <c r="CC806" s="50"/>
      <c r="CD806" s="50"/>
      <c r="CE806" s="50"/>
      <c r="CF806" s="50"/>
      <c r="CG806" s="50"/>
      <c r="CH806" s="50"/>
      <c r="CI806" s="50"/>
      <c r="CJ806" s="50"/>
      <c r="CK806" s="50"/>
      <c r="CL806" s="50"/>
      <c r="CM806" s="50"/>
      <c r="CN806" s="50"/>
      <c r="CO806" s="50"/>
      <c r="CP806" s="50"/>
      <c r="CQ806" s="50"/>
      <c r="CR806" s="50"/>
      <c r="CS806" s="50"/>
      <c r="CT806" s="50"/>
      <c r="CU806" s="50"/>
      <c r="CV806" s="50"/>
      <c r="CW806" s="50"/>
      <c r="CX806" s="50"/>
      <c r="CY806" s="50"/>
      <c r="CZ806" s="50"/>
      <c r="DA806" s="50"/>
      <c r="DB806" s="50"/>
      <c r="DC806" s="50"/>
      <c r="DD806" s="50"/>
      <c r="DE806" s="50"/>
      <c r="DF806" s="50"/>
    </row>
    <row r="807" spans="2:110" x14ac:dyDescent="0.2">
      <c r="B807" s="177"/>
      <c r="C807" s="202"/>
      <c r="D807" s="200"/>
      <c r="E807" s="203"/>
      <c r="F807" s="203"/>
      <c r="G807" s="203"/>
      <c r="H807" s="203"/>
      <c r="I807" s="203"/>
      <c r="J807" s="203"/>
      <c r="K807" s="203"/>
      <c r="L807" s="203"/>
      <c r="M807" s="203"/>
      <c r="N807" s="203"/>
      <c r="O807" s="203"/>
      <c r="P807" s="203"/>
      <c r="Q807" s="204"/>
      <c r="R807" s="204"/>
      <c r="S807" s="234"/>
      <c r="T807" s="50"/>
      <c r="U807" s="50"/>
      <c r="V807" s="50"/>
      <c r="W807" s="50"/>
      <c r="X807" s="50"/>
      <c r="Y807" s="50"/>
      <c r="Z807" s="250"/>
      <c r="AA807" s="238"/>
      <c r="AB807" s="50"/>
      <c r="AC807" s="50"/>
      <c r="AD807" s="50"/>
      <c r="AE807" s="50"/>
      <c r="AF807" s="50"/>
      <c r="AG807" s="50"/>
      <c r="AH807" s="50"/>
      <c r="AI807" s="50"/>
      <c r="AJ807" s="50"/>
      <c r="AK807" s="50"/>
      <c r="AL807" s="50"/>
      <c r="AM807" s="50"/>
      <c r="AN807" s="50"/>
      <c r="AO807" s="50"/>
      <c r="AP807" s="50"/>
      <c r="AQ807" s="50"/>
      <c r="AR807" s="50"/>
      <c r="AS807" s="50"/>
      <c r="AT807" s="50"/>
      <c r="AU807" s="50"/>
      <c r="AV807" s="50"/>
      <c r="AW807" s="50"/>
      <c r="AX807" s="50"/>
      <c r="AY807" s="50"/>
      <c r="AZ807" s="50"/>
      <c r="BA807" s="50"/>
      <c r="BB807" s="50"/>
      <c r="BC807" s="50"/>
      <c r="BD807" s="50"/>
      <c r="BE807" s="50"/>
      <c r="BF807" s="50"/>
      <c r="BG807" s="50"/>
      <c r="BH807" s="50"/>
      <c r="BI807" s="50"/>
      <c r="BJ807" s="50"/>
      <c r="BK807" s="50"/>
      <c r="BL807" s="50"/>
      <c r="BM807" s="50"/>
      <c r="BN807" s="50"/>
      <c r="BO807" s="50"/>
      <c r="BP807" s="50"/>
      <c r="BQ807" s="50"/>
      <c r="BR807" s="50"/>
      <c r="BS807" s="50"/>
      <c r="BT807" s="50"/>
      <c r="BU807" s="50"/>
      <c r="BV807" s="50"/>
      <c r="BW807" s="50"/>
      <c r="BX807" s="50"/>
      <c r="BY807" s="50"/>
      <c r="BZ807" s="50"/>
      <c r="CA807" s="50"/>
      <c r="CB807" s="50"/>
      <c r="CC807" s="50"/>
      <c r="CD807" s="50"/>
      <c r="CE807" s="50"/>
      <c r="CF807" s="50"/>
      <c r="CG807" s="50"/>
      <c r="CH807" s="50"/>
      <c r="CI807" s="50"/>
      <c r="CJ807" s="50"/>
      <c r="CK807" s="50"/>
      <c r="CL807" s="50"/>
      <c r="CM807" s="50"/>
      <c r="CN807" s="50"/>
      <c r="CO807" s="50"/>
      <c r="CP807" s="50"/>
      <c r="CQ807" s="50"/>
      <c r="CR807" s="50"/>
      <c r="CS807" s="50"/>
      <c r="CT807" s="50"/>
      <c r="CU807" s="50"/>
      <c r="CV807" s="50"/>
      <c r="CW807" s="50"/>
      <c r="CX807" s="50"/>
      <c r="CY807" s="50"/>
      <c r="CZ807" s="50"/>
      <c r="DA807" s="50"/>
      <c r="DB807" s="50"/>
      <c r="DC807" s="50"/>
      <c r="DD807" s="50"/>
      <c r="DE807" s="50"/>
      <c r="DF807" s="50"/>
    </row>
    <row r="808" spans="2:110" x14ac:dyDescent="0.2">
      <c r="B808" s="177"/>
      <c r="C808" s="202"/>
      <c r="D808" s="200"/>
      <c r="E808" s="203"/>
      <c r="F808" s="203"/>
      <c r="G808" s="203"/>
      <c r="H808" s="203"/>
      <c r="I808" s="203"/>
      <c r="J808" s="203"/>
      <c r="K808" s="203"/>
      <c r="L808" s="203"/>
      <c r="M808" s="203"/>
      <c r="N808" s="203"/>
      <c r="O808" s="203"/>
      <c r="P808" s="203"/>
      <c r="Q808" s="204"/>
      <c r="R808" s="204"/>
      <c r="S808" s="234"/>
      <c r="T808" s="50"/>
      <c r="U808" s="50"/>
      <c r="V808" s="50"/>
      <c r="W808" s="50"/>
      <c r="X808" s="50"/>
      <c r="Y808" s="50"/>
      <c r="Z808" s="250"/>
      <c r="AA808" s="238"/>
      <c r="AB808" s="50"/>
      <c r="AC808" s="50"/>
      <c r="AD808" s="50"/>
      <c r="AE808" s="50"/>
      <c r="AF808" s="50"/>
      <c r="AG808" s="50"/>
      <c r="AH808" s="50"/>
      <c r="AI808" s="50"/>
      <c r="AJ808" s="50"/>
      <c r="AK808" s="50"/>
      <c r="AL808" s="50"/>
      <c r="AM808" s="50"/>
      <c r="AN808" s="50"/>
      <c r="AO808" s="50"/>
      <c r="AP808" s="50"/>
      <c r="AQ808" s="50"/>
      <c r="AR808" s="50"/>
      <c r="AS808" s="50"/>
      <c r="AT808" s="50"/>
      <c r="AU808" s="50"/>
      <c r="AV808" s="50"/>
      <c r="AW808" s="50"/>
      <c r="AX808" s="50"/>
      <c r="AY808" s="50"/>
      <c r="AZ808" s="50"/>
      <c r="BA808" s="50"/>
      <c r="BB808" s="50"/>
      <c r="BC808" s="50"/>
      <c r="BD808" s="50"/>
      <c r="BE808" s="50"/>
      <c r="BF808" s="50"/>
      <c r="BG808" s="50"/>
      <c r="BH808" s="50"/>
      <c r="BI808" s="50"/>
      <c r="BJ808" s="50"/>
      <c r="BK808" s="50"/>
      <c r="BL808" s="50"/>
      <c r="BM808" s="50"/>
      <c r="BN808" s="50"/>
      <c r="BO808" s="50"/>
      <c r="BP808" s="50"/>
      <c r="BQ808" s="50"/>
      <c r="BR808" s="50"/>
      <c r="BS808" s="50"/>
      <c r="BT808" s="50"/>
      <c r="BU808" s="50"/>
      <c r="BV808" s="50"/>
      <c r="BW808" s="50"/>
      <c r="BX808" s="50"/>
      <c r="BY808" s="50"/>
      <c r="BZ808" s="50"/>
      <c r="CA808" s="50"/>
      <c r="CB808" s="50"/>
      <c r="CC808" s="50"/>
      <c r="CD808" s="50"/>
      <c r="CE808" s="50"/>
      <c r="CF808" s="50"/>
      <c r="CG808" s="50"/>
      <c r="CH808" s="50"/>
      <c r="CI808" s="50"/>
      <c r="CJ808" s="50"/>
      <c r="CK808" s="50"/>
      <c r="CL808" s="50"/>
      <c r="CM808" s="50"/>
      <c r="CN808" s="50"/>
      <c r="CO808" s="50"/>
      <c r="CP808" s="50"/>
      <c r="CQ808" s="50"/>
      <c r="CR808" s="50"/>
      <c r="CS808" s="50"/>
      <c r="CT808" s="50"/>
      <c r="CU808" s="50"/>
      <c r="CV808" s="50"/>
      <c r="CW808" s="50"/>
      <c r="CX808" s="50"/>
      <c r="CY808" s="50"/>
      <c r="CZ808" s="50"/>
      <c r="DA808" s="50"/>
      <c r="DB808" s="50"/>
      <c r="DC808" s="50"/>
      <c r="DD808" s="50"/>
      <c r="DE808" s="50"/>
      <c r="DF808" s="50"/>
    </row>
    <row r="809" spans="2:110" x14ac:dyDescent="0.2">
      <c r="B809" s="177"/>
      <c r="C809" s="202"/>
      <c r="D809" s="200"/>
      <c r="E809" s="203"/>
      <c r="F809" s="203"/>
      <c r="G809" s="203"/>
      <c r="H809" s="203"/>
      <c r="I809" s="203"/>
      <c r="J809" s="203"/>
      <c r="K809" s="203"/>
      <c r="L809" s="203"/>
      <c r="M809" s="203"/>
      <c r="N809" s="203"/>
      <c r="O809" s="203"/>
      <c r="P809" s="203"/>
      <c r="Q809" s="204"/>
      <c r="R809" s="204"/>
      <c r="S809" s="234"/>
      <c r="T809" s="50"/>
      <c r="U809" s="50"/>
      <c r="V809" s="50"/>
      <c r="W809" s="50"/>
      <c r="X809" s="50"/>
      <c r="Y809" s="50"/>
      <c r="Z809" s="250"/>
      <c r="AA809" s="238"/>
      <c r="AB809" s="50"/>
      <c r="AC809" s="50"/>
      <c r="AD809" s="50"/>
      <c r="AE809" s="50"/>
      <c r="AF809" s="50"/>
      <c r="AG809" s="50"/>
      <c r="AH809" s="50"/>
      <c r="AI809" s="50"/>
      <c r="AJ809" s="50"/>
      <c r="AK809" s="50"/>
      <c r="AL809" s="50"/>
      <c r="AM809" s="50"/>
      <c r="AN809" s="50"/>
      <c r="AO809" s="50"/>
      <c r="AP809" s="50"/>
      <c r="AQ809" s="50"/>
      <c r="AR809" s="50"/>
      <c r="AS809" s="50"/>
      <c r="AT809" s="50"/>
      <c r="AU809" s="50"/>
      <c r="AV809" s="50"/>
      <c r="AW809" s="50"/>
      <c r="AX809" s="50"/>
      <c r="AY809" s="50"/>
      <c r="AZ809" s="50"/>
      <c r="BA809" s="50"/>
      <c r="BB809" s="50"/>
      <c r="BC809" s="50"/>
      <c r="BD809" s="50"/>
      <c r="BE809" s="50"/>
      <c r="BF809" s="50"/>
      <c r="BG809" s="50"/>
      <c r="BH809" s="50"/>
      <c r="BI809" s="50"/>
      <c r="BJ809" s="50"/>
      <c r="BK809" s="50"/>
      <c r="BL809" s="50"/>
      <c r="BM809" s="50"/>
      <c r="BN809" s="50"/>
      <c r="BO809" s="50"/>
      <c r="BP809" s="50"/>
      <c r="BQ809" s="50"/>
      <c r="BR809" s="50"/>
      <c r="BS809" s="50"/>
      <c r="BT809" s="50"/>
      <c r="BU809" s="50"/>
      <c r="BV809" s="50"/>
      <c r="BW809" s="50"/>
      <c r="BX809" s="50"/>
      <c r="BY809" s="50"/>
      <c r="BZ809" s="50"/>
      <c r="CA809" s="50"/>
      <c r="CB809" s="50"/>
      <c r="CC809" s="50"/>
      <c r="CD809" s="50"/>
      <c r="CE809" s="50"/>
      <c r="CF809" s="50"/>
      <c r="CG809" s="50"/>
      <c r="CH809" s="50"/>
      <c r="CI809" s="50"/>
      <c r="CJ809" s="50"/>
      <c r="CK809" s="50"/>
      <c r="CL809" s="50"/>
      <c r="CM809" s="50"/>
      <c r="CN809" s="50"/>
      <c r="CO809" s="50"/>
      <c r="CP809" s="50"/>
      <c r="CQ809" s="50"/>
      <c r="CR809" s="50"/>
      <c r="CS809" s="50"/>
      <c r="CT809" s="50"/>
      <c r="CU809" s="50"/>
      <c r="CV809" s="50"/>
      <c r="CW809" s="50"/>
      <c r="CX809" s="50"/>
      <c r="CY809" s="50"/>
      <c r="CZ809" s="50"/>
      <c r="DA809" s="50"/>
      <c r="DB809" s="50"/>
      <c r="DC809" s="50"/>
      <c r="DD809" s="50"/>
      <c r="DE809" s="50"/>
      <c r="DF809" s="50"/>
    </row>
    <row r="810" spans="2:110" x14ac:dyDescent="0.2">
      <c r="B810" s="177"/>
      <c r="C810" s="202"/>
      <c r="D810" s="200"/>
      <c r="E810" s="203"/>
      <c r="F810" s="203"/>
      <c r="G810" s="203"/>
      <c r="H810" s="203"/>
      <c r="I810" s="203"/>
      <c r="J810" s="203"/>
      <c r="K810" s="203"/>
      <c r="L810" s="203"/>
      <c r="M810" s="203"/>
      <c r="N810" s="203"/>
      <c r="O810" s="203"/>
      <c r="P810" s="203"/>
      <c r="Q810" s="204"/>
      <c r="R810" s="204"/>
      <c r="S810" s="234"/>
      <c r="T810" s="50"/>
      <c r="U810" s="50"/>
      <c r="V810" s="50"/>
      <c r="W810" s="50"/>
      <c r="X810" s="50"/>
      <c r="Y810" s="50"/>
      <c r="Z810" s="250"/>
      <c r="AA810" s="238"/>
      <c r="AB810" s="50"/>
      <c r="AC810" s="50"/>
      <c r="AD810" s="50"/>
      <c r="AE810" s="50"/>
      <c r="AF810" s="50"/>
      <c r="AG810" s="50"/>
      <c r="AH810" s="50"/>
      <c r="AI810" s="50"/>
      <c r="AJ810" s="50"/>
      <c r="AK810" s="50"/>
      <c r="AL810" s="50"/>
      <c r="AM810" s="50"/>
      <c r="AN810" s="50"/>
      <c r="AO810" s="50"/>
      <c r="AP810" s="50"/>
      <c r="AQ810" s="50"/>
      <c r="AR810" s="50"/>
      <c r="AS810" s="50"/>
      <c r="AT810" s="50"/>
      <c r="AU810" s="50"/>
      <c r="AV810" s="50"/>
      <c r="AW810" s="50"/>
      <c r="AX810" s="50"/>
      <c r="AY810" s="50"/>
      <c r="AZ810" s="50"/>
      <c r="BA810" s="50"/>
      <c r="BB810" s="50"/>
      <c r="BC810" s="50"/>
      <c r="BD810" s="50"/>
      <c r="BE810" s="50"/>
      <c r="BF810" s="50"/>
      <c r="BG810" s="50"/>
      <c r="BH810" s="50"/>
      <c r="BI810" s="50"/>
      <c r="BJ810" s="50"/>
      <c r="BK810" s="50"/>
      <c r="BL810" s="50"/>
      <c r="BM810" s="50"/>
      <c r="BN810" s="50"/>
      <c r="BO810" s="50"/>
      <c r="BP810" s="50"/>
      <c r="BQ810" s="50"/>
      <c r="BR810" s="50"/>
      <c r="BS810" s="50"/>
      <c r="BT810" s="50"/>
      <c r="BU810" s="50"/>
      <c r="BV810" s="50"/>
      <c r="BW810" s="50"/>
      <c r="BX810" s="50"/>
      <c r="BY810" s="50"/>
      <c r="BZ810" s="50"/>
      <c r="CA810" s="50"/>
      <c r="CB810" s="50"/>
      <c r="CC810" s="50"/>
      <c r="CD810" s="50"/>
      <c r="CE810" s="50"/>
      <c r="CF810" s="50"/>
      <c r="CG810" s="50"/>
      <c r="CH810" s="50"/>
      <c r="CI810" s="50"/>
      <c r="CJ810" s="50"/>
      <c r="CK810" s="50"/>
      <c r="CL810" s="50"/>
      <c r="CM810" s="50"/>
      <c r="CN810" s="50"/>
      <c r="CO810" s="50"/>
      <c r="CP810" s="50"/>
      <c r="CQ810" s="50"/>
      <c r="CR810" s="50"/>
      <c r="CS810" s="50"/>
      <c r="CT810" s="50"/>
      <c r="CU810" s="50"/>
      <c r="CV810" s="50"/>
      <c r="CW810" s="50"/>
      <c r="CX810" s="50"/>
      <c r="CY810" s="50"/>
      <c r="CZ810" s="50"/>
      <c r="DA810" s="50"/>
      <c r="DB810" s="50"/>
      <c r="DC810" s="50"/>
      <c r="DD810" s="50"/>
      <c r="DE810" s="50"/>
      <c r="DF810" s="50"/>
    </row>
    <row r="811" spans="2:110" x14ac:dyDescent="0.2">
      <c r="B811" s="177"/>
      <c r="C811" s="202"/>
      <c r="D811" s="200"/>
      <c r="E811" s="203"/>
      <c r="F811" s="203"/>
      <c r="G811" s="203"/>
      <c r="H811" s="203"/>
      <c r="I811" s="203"/>
      <c r="J811" s="203"/>
      <c r="K811" s="203"/>
      <c r="L811" s="203"/>
      <c r="M811" s="203"/>
      <c r="N811" s="203"/>
      <c r="O811" s="203"/>
      <c r="P811" s="203"/>
      <c r="Q811" s="204"/>
      <c r="R811" s="204"/>
      <c r="S811" s="234"/>
      <c r="T811" s="50"/>
      <c r="U811" s="50"/>
      <c r="V811" s="50"/>
      <c r="W811" s="50"/>
      <c r="X811" s="50"/>
      <c r="Y811" s="50"/>
      <c r="Z811" s="250"/>
      <c r="AA811" s="238"/>
      <c r="AB811" s="50"/>
      <c r="AC811" s="50"/>
      <c r="AD811" s="50"/>
      <c r="AE811" s="50"/>
      <c r="AF811" s="50"/>
      <c r="AG811" s="50"/>
      <c r="AH811" s="50"/>
      <c r="AI811" s="50"/>
      <c r="AJ811" s="50"/>
      <c r="AK811" s="50"/>
      <c r="AL811" s="50"/>
      <c r="AM811" s="50"/>
      <c r="AN811" s="50"/>
      <c r="AO811" s="50"/>
      <c r="AP811" s="50"/>
      <c r="AQ811" s="50"/>
      <c r="AR811" s="50"/>
      <c r="AS811" s="50"/>
      <c r="AT811" s="50"/>
      <c r="AU811" s="50"/>
      <c r="AV811" s="50"/>
      <c r="AW811" s="50"/>
      <c r="AX811" s="50"/>
      <c r="AY811" s="50"/>
      <c r="AZ811" s="50"/>
      <c r="BA811" s="50"/>
      <c r="BB811" s="50"/>
      <c r="BC811" s="50"/>
      <c r="BD811" s="50"/>
      <c r="BE811" s="50"/>
      <c r="BF811" s="50"/>
      <c r="BG811" s="50"/>
      <c r="BH811" s="50"/>
      <c r="BI811" s="50"/>
      <c r="BJ811" s="50"/>
      <c r="BK811" s="50"/>
      <c r="BL811" s="50"/>
      <c r="BM811" s="50"/>
      <c r="BN811" s="50"/>
      <c r="BO811" s="50"/>
      <c r="BP811" s="50"/>
      <c r="BQ811" s="50"/>
      <c r="BR811" s="50"/>
      <c r="BS811" s="50"/>
      <c r="BT811" s="50"/>
      <c r="BU811" s="50"/>
      <c r="BV811" s="50"/>
      <c r="BW811" s="50"/>
      <c r="BX811" s="50"/>
      <c r="BY811" s="50"/>
      <c r="BZ811" s="50"/>
      <c r="CA811" s="50"/>
      <c r="CB811" s="50"/>
      <c r="CC811" s="50"/>
      <c r="CD811" s="50"/>
      <c r="CE811" s="50"/>
      <c r="CF811" s="50"/>
      <c r="CG811" s="50"/>
      <c r="CH811" s="50"/>
      <c r="CI811" s="50"/>
      <c r="CJ811" s="50"/>
      <c r="CK811" s="50"/>
      <c r="CL811" s="50"/>
      <c r="CM811" s="50"/>
      <c r="CN811" s="50"/>
      <c r="CO811" s="50"/>
      <c r="CP811" s="50"/>
      <c r="CQ811" s="50"/>
      <c r="CR811" s="50"/>
      <c r="CS811" s="50"/>
      <c r="CT811" s="50"/>
      <c r="CU811" s="50"/>
      <c r="CV811" s="50"/>
      <c r="CW811" s="50"/>
      <c r="CX811" s="50"/>
      <c r="CY811" s="50"/>
      <c r="CZ811" s="50"/>
      <c r="DA811" s="50"/>
      <c r="DB811" s="50"/>
      <c r="DC811" s="50"/>
      <c r="DD811" s="50"/>
      <c r="DE811" s="50"/>
      <c r="DF811" s="50"/>
    </row>
    <row r="812" spans="2:110" x14ac:dyDescent="0.2">
      <c r="B812" s="177"/>
      <c r="C812" s="202"/>
      <c r="D812" s="200"/>
      <c r="E812" s="203"/>
      <c r="F812" s="203"/>
      <c r="G812" s="203"/>
      <c r="H812" s="203"/>
      <c r="I812" s="203"/>
      <c r="J812" s="203"/>
      <c r="K812" s="203"/>
      <c r="L812" s="203"/>
      <c r="M812" s="203"/>
      <c r="N812" s="203"/>
      <c r="O812" s="203"/>
      <c r="P812" s="203"/>
      <c r="Q812" s="204"/>
      <c r="R812" s="204"/>
      <c r="S812" s="234"/>
      <c r="T812" s="50"/>
      <c r="U812" s="50"/>
      <c r="V812" s="50"/>
      <c r="W812" s="50"/>
      <c r="X812" s="50"/>
      <c r="Y812" s="50"/>
      <c r="Z812" s="250"/>
      <c r="AA812" s="238"/>
      <c r="AB812" s="50"/>
      <c r="AC812" s="50"/>
      <c r="AD812" s="50"/>
      <c r="AE812" s="50"/>
      <c r="AF812" s="50"/>
      <c r="AG812" s="50"/>
      <c r="AH812" s="50"/>
      <c r="AI812" s="50"/>
      <c r="AJ812" s="50"/>
      <c r="AK812" s="50"/>
      <c r="AL812" s="50"/>
      <c r="AM812" s="50"/>
      <c r="AN812" s="50"/>
      <c r="AO812" s="50"/>
      <c r="AP812" s="50"/>
      <c r="AQ812" s="50"/>
      <c r="AR812" s="50"/>
      <c r="AS812" s="50"/>
      <c r="AT812" s="50"/>
      <c r="AU812" s="50"/>
      <c r="AV812" s="50"/>
      <c r="AW812" s="50"/>
      <c r="AX812" s="50"/>
      <c r="AY812" s="50"/>
      <c r="AZ812" s="50"/>
      <c r="BA812" s="50"/>
      <c r="BB812" s="50"/>
      <c r="BC812" s="50"/>
      <c r="BD812" s="50"/>
      <c r="BE812" s="50"/>
      <c r="BF812" s="50"/>
      <c r="BG812" s="50"/>
      <c r="BH812" s="50"/>
      <c r="BI812" s="50"/>
      <c r="BJ812" s="50"/>
      <c r="BK812" s="50"/>
      <c r="BL812" s="50"/>
      <c r="BM812" s="50"/>
      <c r="BN812" s="50"/>
      <c r="BO812" s="50"/>
      <c r="BP812" s="50"/>
      <c r="BQ812" s="50"/>
      <c r="BR812" s="50"/>
      <c r="BS812" s="50"/>
      <c r="BT812" s="50"/>
      <c r="BU812" s="50"/>
      <c r="BV812" s="50"/>
      <c r="BW812" s="50"/>
      <c r="BX812" s="50"/>
      <c r="BY812" s="50"/>
      <c r="BZ812" s="50"/>
      <c r="CA812" s="50"/>
      <c r="CB812" s="50"/>
      <c r="CC812" s="50"/>
      <c r="CD812" s="50"/>
      <c r="CE812" s="50"/>
      <c r="CF812" s="50"/>
      <c r="CG812" s="50"/>
      <c r="CH812" s="50"/>
      <c r="CI812" s="50"/>
      <c r="CJ812" s="50"/>
      <c r="CK812" s="50"/>
      <c r="CL812" s="50"/>
      <c r="CM812" s="50"/>
      <c r="CN812" s="50"/>
      <c r="CO812" s="50"/>
      <c r="CP812" s="50"/>
      <c r="CQ812" s="50"/>
      <c r="CR812" s="50"/>
      <c r="CS812" s="50"/>
      <c r="CT812" s="50"/>
      <c r="CU812" s="50"/>
      <c r="CV812" s="50"/>
      <c r="CW812" s="50"/>
      <c r="CX812" s="50"/>
      <c r="CY812" s="50"/>
      <c r="CZ812" s="50"/>
      <c r="DA812" s="50"/>
      <c r="DB812" s="50"/>
      <c r="DC812" s="50"/>
      <c r="DD812" s="50"/>
      <c r="DE812" s="50"/>
      <c r="DF812" s="50"/>
    </row>
    <row r="813" spans="2:110" x14ac:dyDescent="0.2">
      <c r="B813" s="177"/>
      <c r="C813" s="202"/>
      <c r="D813" s="200"/>
      <c r="E813" s="203"/>
      <c r="F813" s="203"/>
      <c r="G813" s="203"/>
      <c r="H813" s="203"/>
      <c r="I813" s="203"/>
      <c r="J813" s="203"/>
      <c r="K813" s="203"/>
      <c r="L813" s="203"/>
      <c r="M813" s="203"/>
      <c r="N813" s="203"/>
      <c r="O813" s="203"/>
      <c r="P813" s="203"/>
      <c r="Q813" s="204"/>
      <c r="R813" s="204"/>
      <c r="S813" s="234"/>
      <c r="T813" s="50"/>
      <c r="U813" s="50"/>
      <c r="V813" s="50"/>
      <c r="W813" s="50"/>
      <c r="X813" s="50"/>
      <c r="Y813" s="50"/>
      <c r="Z813" s="250"/>
      <c r="AA813" s="238"/>
      <c r="AB813" s="50"/>
      <c r="AC813" s="50"/>
      <c r="AD813" s="50"/>
      <c r="AE813" s="50"/>
      <c r="AF813" s="50"/>
      <c r="AG813" s="50"/>
      <c r="AH813" s="50"/>
      <c r="AI813" s="50"/>
      <c r="AJ813" s="50"/>
      <c r="AK813" s="50"/>
      <c r="AL813" s="50"/>
      <c r="AM813" s="50"/>
      <c r="AN813" s="50"/>
      <c r="AO813" s="50"/>
      <c r="AP813" s="50"/>
      <c r="AQ813" s="50"/>
      <c r="AR813" s="50"/>
      <c r="AS813" s="50"/>
      <c r="AT813" s="50"/>
      <c r="AU813" s="50"/>
      <c r="AV813" s="50"/>
      <c r="AW813" s="50"/>
      <c r="AX813" s="50"/>
      <c r="AY813" s="50"/>
      <c r="AZ813" s="50"/>
      <c r="BA813" s="50"/>
      <c r="BB813" s="50"/>
      <c r="BC813" s="50"/>
      <c r="BD813" s="50"/>
      <c r="BE813" s="50"/>
      <c r="BF813" s="50"/>
      <c r="BG813" s="50"/>
      <c r="BH813" s="50"/>
      <c r="BI813" s="50"/>
      <c r="BJ813" s="50"/>
      <c r="BK813" s="50"/>
      <c r="BL813" s="50"/>
      <c r="BM813" s="50"/>
      <c r="BN813" s="50"/>
      <c r="BO813" s="50"/>
      <c r="BP813" s="50"/>
      <c r="BQ813" s="50"/>
      <c r="BR813" s="50"/>
      <c r="BS813" s="50"/>
      <c r="BT813" s="50"/>
      <c r="BU813" s="50"/>
      <c r="BV813" s="50"/>
      <c r="BW813" s="50"/>
      <c r="BX813" s="50"/>
      <c r="BY813" s="50"/>
      <c r="BZ813" s="50"/>
      <c r="CA813" s="50"/>
      <c r="CB813" s="50"/>
      <c r="CC813" s="50"/>
      <c r="CD813" s="50"/>
      <c r="CE813" s="50"/>
      <c r="CF813" s="50"/>
      <c r="CG813" s="50"/>
      <c r="CH813" s="50"/>
      <c r="CI813" s="50"/>
      <c r="CJ813" s="50"/>
      <c r="CK813" s="50"/>
      <c r="CL813" s="50"/>
      <c r="CM813" s="50"/>
      <c r="CN813" s="50"/>
      <c r="CO813" s="50"/>
      <c r="CP813" s="50"/>
      <c r="CQ813" s="50"/>
      <c r="CR813" s="50"/>
      <c r="CS813" s="50"/>
      <c r="CT813" s="50"/>
      <c r="CU813" s="50"/>
      <c r="CV813" s="50"/>
      <c r="CW813" s="50"/>
      <c r="CX813" s="50"/>
      <c r="CY813" s="50"/>
      <c r="CZ813" s="50"/>
      <c r="DA813" s="50"/>
      <c r="DB813" s="50"/>
      <c r="DC813" s="50"/>
      <c r="DD813" s="50"/>
      <c r="DE813" s="50"/>
      <c r="DF813" s="50"/>
    </row>
    <row r="814" spans="2:110" x14ac:dyDescent="0.2">
      <c r="B814" s="177"/>
      <c r="C814" s="202"/>
      <c r="D814" s="200"/>
      <c r="E814" s="203"/>
      <c r="F814" s="203"/>
      <c r="G814" s="203"/>
      <c r="H814" s="203"/>
      <c r="I814" s="203"/>
      <c r="J814" s="203"/>
      <c r="K814" s="203"/>
      <c r="L814" s="203"/>
      <c r="M814" s="203"/>
      <c r="N814" s="203"/>
      <c r="O814" s="203"/>
      <c r="P814" s="203"/>
      <c r="Q814" s="204"/>
      <c r="R814" s="204"/>
      <c r="S814" s="234"/>
      <c r="T814" s="50"/>
      <c r="U814" s="50"/>
      <c r="V814" s="50"/>
      <c r="W814" s="50"/>
      <c r="X814" s="50"/>
      <c r="Y814" s="50"/>
      <c r="Z814" s="250"/>
      <c r="AA814" s="238"/>
      <c r="AB814" s="50"/>
      <c r="AC814" s="50"/>
      <c r="AD814" s="50"/>
      <c r="AE814" s="50"/>
      <c r="AF814" s="50"/>
      <c r="AG814" s="50"/>
      <c r="AH814" s="50"/>
      <c r="AI814" s="50"/>
      <c r="AJ814" s="50"/>
      <c r="AK814" s="50"/>
      <c r="AL814" s="50"/>
      <c r="AM814" s="50"/>
      <c r="AN814" s="50"/>
      <c r="AO814" s="50"/>
      <c r="AP814" s="50"/>
      <c r="AQ814" s="50"/>
      <c r="AR814" s="50"/>
      <c r="AS814" s="50"/>
      <c r="AT814" s="50"/>
      <c r="AU814" s="50"/>
      <c r="AV814" s="50"/>
      <c r="AW814" s="50"/>
      <c r="AX814" s="50"/>
      <c r="AY814" s="50"/>
      <c r="AZ814" s="50"/>
      <c r="BA814" s="50"/>
      <c r="BB814" s="50"/>
      <c r="BC814" s="50"/>
      <c r="BD814" s="50"/>
      <c r="BE814" s="50"/>
      <c r="BF814" s="50"/>
      <c r="BG814" s="50"/>
      <c r="BH814" s="50"/>
      <c r="BI814" s="50"/>
      <c r="BJ814" s="50"/>
      <c r="BK814" s="50"/>
      <c r="BL814" s="50"/>
      <c r="BM814" s="50"/>
      <c r="BN814" s="50"/>
      <c r="BO814" s="50"/>
      <c r="BP814" s="50"/>
      <c r="BQ814" s="50"/>
      <c r="BR814" s="50"/>
      <c r="BS814" s="50"/>
      <c r="BT814" s="50"/>
      <c r="BU814" s="50"/>
      <c r="BV814" s="50"/>
      <c r="BW814" s="50"/>
      <c r="BX814" s="50"/>
      <c r="BY814" s="50"/>
      <c r="BZ814" s="50"/>
      <c r="CA814" s="50"/>
      <c r="CB814" s="50"/>
      <c r="CC814" s="50"/>
      <c r="CD814" s="50"/>
      <c r="CE814" s="50"/>
      <c r="CF814" s="50"/>
      <c r="CG814" s="50"/>
      <c r="CH814" s="50"/>
      <c r="CI814" s="50"/>
      <c r="CJ814" s="50"/>
      <c r="CK814" s="50"/>
      <c r="CL814" s="50"/>
      <c r="CM814" s="50"/>
      <c r="CN814" s="50"/>
      <c r="CO814" s="50"/>
      <c r="CP814" s="50"/>
      <c r="CQ814" s="50"/>
      <c r="CR814" s="50"/>
      <c r="CS814" s="50"/>
      <c r="CT814" s="50"/>
      <c r="CU814" s="50"/>
      <c r="CV814" s="50"/>
      <c r="CW814" s="50"/>
      <c r="CX814" s="50"/>
      <c r="CY814" s="50"/>
      <c r="CZ814" s="50"/>
      <c r="DA814" s="50"/>
      <c r="DB814" s="50"/>
      <c r="DC814" s="50"/>
      <c r="DD814" s="50"/>
      <c r="DE814" s="50"/>
      <c r="DF814" s="50"/>
    </row>
    <row r="815" spans="2:110" x14ac:dyDescent="0.2">
      <c r="B815" s="177"/>
      <c r="C815" s="202"/>
      <c r="D815" s="200"/>
      <c r="E815" s="203"/>
      <c r="F815" s="203"/>
      <c r="G815" s="203"/>
      <c r="H815" s="203"/>
      <c r="I815" s="203"/>
      <c r="J815" s="203"/>
      <c r="K815" s="203"/>
      <c r="L815" s="203"/>
      <c r="M815" s="203"/>
      <c r="N815" s="203"/>
      <c r="O815" s="203"/>
      <c r="P815" s="203"/>
      <c r="Q815" s="204"/>
      <c r="R815" s="204"/>
      <c r="S815" s="234"/>
      <c r="T815" s="50"/>
      <c r="U815" s="50"/>
      <c r="V815" s="50"/>
      <c r="W815" s="50"/>
      <c r="X815" s="50"/>
      <c r="Y815" s="50"/>
      <c r="Z815" s="250"/>
      <c r="AA815" s="238"/>
      <c r="AB815" s="50"/>
      <c r="AC815" s="50"/>
      <c r="AD815" s="50"/>
      <c r="AE815" s="50"/>
      <c r="AF815" s="50"/>
      <c r="AG815" s="50"/>
      <c r="AH815" s="50"/>
      <c r="AI815" s="50"/>
      <c r="AJ815" s="50"/>
      <c r="AK815" s="50"/>
      <c r="AL815" s="50"/>
      <c r="AM815" s="50"/>
      <c r="AN815" s="50"/>
      <c r="AO815" s="50"/>
      <c r="AP815" s="50"/>
      <c r="AQ815" s="50"/>
      <c r="AR815" s="50"/>
      <c r="AS815" s="50"/>
      <c r="AT815" s="50"/>
      <c r="AU815" s="50"/>
      <c r="AV815" s="50"/>
      <c r="AW815" s="50"/>
      <c r="AX815" s="50"/>
      <c r="AY815" s="50"/>
      <c r="AZ815" s="50"/>
      <c r="BA815" s="50"/>
      <c r="BB815" s="50"/>
      <c r="BC815" s="50"/>
      <c r="BD815" s="50"/>
      <c r="BE815" s="50"/>
      <c r="BF815" s="50"/>
      <c r="BG815" s="50"/>
      <c r="BH815" s="50"/>
      <c r="BI815" s="50"/>
      <c r="BJ815" s="50"/>
      <c r="BK815" s="50"/>
      <c r="BL815" s="50"/>
      <c r="BM815" s="50"/>
      <c r="BN815" s="50"/>
      <c r="BO815" s="50"/>
      <c r="BP815" s="50"/>
      <c r="BQ815" s="50"/>
      <c r="BR815" s="50"/>
      <c r="BS815" s="50"/>
      <c r="BT815" s="50"/>
      <c r="BU815" s="50"/>
      <c r="BV815" s="50"/>
      <c r="BW815" s="50"/>
      <c r="BX815" s="50"/>
      <c r="BY815" s="50"/>
      <c r="BZ815" s="50"/>
      <c r="CA815" s="50"/>
      <c r="CB815" s="50"/>
      <c r="CC815" s="50"/>
      <c r="CD815" s="50"/>
      <c r="CE815" s="50"/>
      <c r="CF815" s="50"/>
      <c r="CG815" s="50"/>
      <c r="CH815" s="50"/>
      <c r="CI815" s="50"/>
      <c r="CJ815" s="50"/>
      <c r="CK815" s="50"/>
      <c r="CL815" s="50"/>
      <c r="CM815" s="50"/>
      <c r="CN815" s="50"/>
      <c r="CO815" s="50"/>
      <c r="CP815" s="50"/>
      <c r="CQ815" s="50"/>
      <c r="CR815" s="50"/>
      <c r="CS815" s="50"/>
      <c r="CT815" s="50"/>
      <c r="CU815" s="50"/>
      <c r="CV815" s="50"/>
      <c r="CW815" s="50"/>
      <c r="CX815" s="50"/>
      <c r="CY815" s="50"/>
      <c r="CZ815" s="50"/>
      <c r="DA815" s="50"/>
      <c r="DB815" s="50"/>
      <c r="DC815" s="50"/>
      <c r="DD815" s="50"/>
      <c r="DE815" s="50"/>
      <c r="DF815" s="50"/>
    </row>
    <row r="816" spans="2:110" x14ac:dyDescent="0.2">
      <c r="B816" s="177"/>
      <c r="C816" s="202"/>
      <c r="D816" s="200"/>
      <c r="E816" s="203"/>
      <c r="F816" s="203"/>
      <c r="G816" s="203"/>
      <c r="H816" s="203"/>
      <c r="I816" s="203"/>
      <c r="J816" s="203"/>
      <c r="K816" s="203"/>
      <c r="L816" s="203"/>
      <c r="M816" s="203"/>
      <c r="N816" s="203"/>
      <c r="O816" s="203"/>
      <c r="P816" s="203"/>
      <c r="Q816" s="204"/>
      <c r="R816" s="204"/>
      <c r="S816" s="234"/>
      <c r="T816" s="50"/>
      <c r="U816" s="50"/>
      <c r="V816" s="50"/>
      <c r="W816" s="50"/>
      <c r="X816" s="50"/>
      <c r="Y816" s="50"/>
      <c r="Z816" s="250"/>
      <c r="AA816" s="238"/>
      <c r="AB816" s="50"/>
      <c r="AC816" s="50"/>
      <c r="AD816" s="50"/>
      <c r="AE816" s="50"/>
      <c r="AF816" s="50"/>
      <c r="AG816" s="50"/>
      <c r="AH816" s="50"/>
      <c r="AI816" s="50"/>
      <c r="AJ816" s="50"/>
      <c r="AK816" s="50"/>
      <c r="AL816" s="50"/>
      <c r="AM816" s="50"/>
      <c r="AN816" s="50"/>
      <c r="AO816" s="50"/>
      <c r="AP816" s="50"/>
      <c r="AQ816" s="50"/>
      <c r="AR816" s="50"/>
      <c r="AS816" s="50"/>
      <c r="AT816" s="50"/>
      <c r="AU816" s="50"/>
      <c r="AV816" s="50"/>
      <c r="AW816" s="50"/>
      <c r="AX816" s="50"/>
      <c r="AY816" s="50"/>
      <c r="AZ816" s="50"/>
      <c r="BA816" s="50"/>
      <c r="BB816" s="50"/>
      <c r="BC816" s="50"/>
      <c r="BD816" s="50"/>
      <c r="BE816" s="50"/>
      <c r="BF816" s="50"/>
      <c r="BG816" s="50"/>
      <c r="BH816" s="50"/>
      <c r="BI816" s="50"/>
      <c r="BJ816" s="50"/>
      <c r="BK816" s="50"/>
      <c r="BL816" s="50"/>
      <c r="BM816" s="50"/>
      <c r="BN816" s="50"/>
      <c r="BO816" s="50"/>
      <c r="BP816" s="50"/>
      <c r="BQ816" s="50"/>
      <c r="BR816" s="50"/>
      <c r="BS816" s="50"/>
      <c r="BT816" s="50"/>
      <c r="BU816" s="50"/>
      <c r="BV816" s="50"/>
      <c r="BW816" s="50"/>
      <c r="BX816" s="50"/>
      <c r="BY816" s="50"/>
      <c r="BZ816" s="50"/>
      <c r="CA816" s="50"/>
      <c r="CB816" s="50"/>
      <c r="CC816" s="50"/>
      <c r="CD816" s="50"/>
      <c r="CE816" s="50"/>
      <c r="CF816" s="50"/>
      <c r="CG816" s="50"/>
      <c r="CH816" s="50"/>
      <c r="CI816" s="50"/>
      <c r="CJ816" s="50"/>
      <c r="CK816" s="50"/>
      <c r="CL816" s="50"/>
      <c r="CM816" s="50"/>
      <c r="CN816" s="50"/>
      <c r="CO816" s="50"/>
      <c r="CP816" s="50"/>
      <c r="CQ816" s="50"/>
      <c r="CR816" s="50"/>
      <c r="CS816" s="50"/>
      <c r="CT816" s="50"/>
      <c r="CU816" s="50"/>
      <c r="CV816" s="50"/>
      <c r="CW816" s="50"/>
      <c r="CX816" s="50"/>
      <c r="CY816" s="50"/>
      <c r="CZ816" s="50"/>
      <c r="DA816" s="50"/>
      <c r="DB816" s="50"/>
      <c r="DC816" s="50"/>
      <c r="DD816" s="50"/>
      <c r="DE816" s="50"/>
      <c r="DF816" s="50"/>
    </row>
    <row r="817" spans="2:110" x14ac:dyDescent="0.2">
      <c r="B817" s="177"/>
      <c r="C817" s="202"/>
      <c r="D817" s="200"/>
      <c r="E817" s="203"/>
      <c r="F817" s="203"/>
      <c r="G817" s="203"/>
      <c r="H817" s="203"/>
      <c r="I817" s="203"/>
      <c r="J817" s="203"/>
      <c r="K817" s="203"/>
      <c r="L817" s="203"/>
      <c r="M817" s="203"/>
      <c r="N817" s="203"/>
      <c r="O817" s="203"/>
      <c r="P817" s="203"/>
      <c r="Q817" s="204"/>
      <c r="R817" s="204"/>
      <c r="S817" s="234"/>
      <c r="T817" s="50"/>
      <c r="U817" s="50"/>
      <c r="V817" s="50"/>
      <c r="W817" s="50"/>
      <c r="X817" s="50"/>
      <c r="Y817" s="50"/>
      <c r="Z817" s="250"/>
      <c r="AA817" s="238"/>
      <c r="AB817" s="50"/>
      <c r="AC817" s="50"/>
      <c r="AD817" s="50"/>
      <c r="AE817" s="50"/>
      <c r="AF817" s="50"/>
      <c r="AG817" s="50"/>
      <c r="AH817" s="50"/>
      <c r="AI817" s="50"/>
      <c r="AJ817" s="50"/>
      <c r="AK817" s="50"/>
      <c r="AL817" s="50"/>
      <c r="AM817" s="50"/>
      <c r="AN817" s="50"/>
      <c r="AO817" s="50"/>
      <c r="AP817" s="50"/>
      <c r="AQ817" s="50"/>
      <c r="AR817" s="50"/>
      <c r="AS817" s="50"/>
      <c r="AT817" s="50"/>
      <c r="AU817" s="50"/>
      <c r="AV817" s="50"/>
      <c r="AW817" s="50"/>
      <c r="AX817" s="50"/>
      <c r="AY817" s="50"/>
      <c r="AZ817" s="50"/>
      <c r="BA817" s="50"/>
      <c r="BB817" s="50"/>
      <c r="BC817" s="50"/>
      <c r="BD817" s="50"/>
      <c r="BE817" s="50"/>
      <c r="BF817" s="50"/>
      <c r="BG817" s="50"/>
      <c r="BH817" s="50"/>
      <c r="BI817" s="50"/>
      <c r="BJ817" s="50"/>
      <c r="BK817" s="50"/>
      <c r="BL817" s="50"/>
      <c r="BM817" s="50"/>
      <c r="BN817" s="50"/>
      <c r="BO817" s="50"/>
      <c r="BP817" s="50"/>
      <c r="BQ817" s="50"/>
      <c r="BR817" s="50"/>
      <c r="BS817" s="50"/>
      <c r="BT817" s="50"/>
      <c r="BU817" s="50"/>
      <c r="BV817" s="50"/>
      <c r="BW817" s="50"/>
      <c r="BX817" s="50"/>
      <c r="BY817" s="50"/>
      <c r="BZ817" s="50"/>
      <c r="CA817" s="50"/>
      <c r="CB817" s="50"/>
      <c r="CC817" s="50"/>
      <c r="CD817" s="50"/>
      <c r="CE817" s="50"/>
      <c r="CF817" s="50"/>
      <c r="CG817" s="50"/>
      <c r="CH817" s="50"/>
      <c r="CI817" s="50"/>
      <c r="CJ817" s="50"/>
      <c r="CK817" s="50"/>
      <c r="CL817" s="50"/>
      <c r="CM817" s="50"/>
      <c r="CN817" s="50"/>
      <c r="CO817" s="50"/>
      <c r="CP817" s="50"/>
      <c r="CQ817" s="50"/>
      <c r="CR817" s="50"/>
      <c r="CS817" s="50"/>
      <c r="CT817" s="50"/>
      <c r="CU817" s="50"/>
      <c r="CV817" s="50"/>
      <c r="CW817" s="50"/>
      <c r="CX817" s="50"/>
      <c r="CY817" s="50"/>
      <c r="CZ817" s="50"/>
      <c r="DA817" s="50"/>
      <c r="DB817" s="50"/>
      <c r="DC817" s="50"/>
      <c r="DD817" s="50"/>
      <c r="DE817" s="50"/>
      <c r="DF817" s="50"/>
    </row>
    <row r="818" spans="2:110" x14ac:dyDescent="0.2">
      <c r="B818" s="177"/>
      <c r="C818" s="202"/>
      <c r="D818" s="200"/>
      <c r="E818" s="203"/>
      <c r="F818" s="203"/>
      <c r="G818" s="203"/>
      <c r="H818" s="203"/>
      <c r="I818" s="203"/>
      <c r="J818" s="203"/>
      <c r="K818" s="203"/>
      <c r="L818" s="203"/>
      <c r="M818" s="203"/>
      <c r="N818" s="203"/>
      <c r="O818" s="203"/>
      <c r="P818" s="203"/>
      <c r="Q818" s="204"/>
      <c r="R818" s="204"/>
      <c r="S818" s="234"/>
      <c r="T818" s="50"/>
      <c r="U818" s="50"/>
      <c r="V818" s="50"/>
      <c r="W818" s="50"/>
      <c r="X818" s="50"/>
      <c r="Y818" s="50"/>
      <c r="Z818" s="250"/>
      <c r="AA818" s="238"/>
      <c r="AB818" s="50"/>
      <c r="AC818" s="50"/>
      <c r="AD818" s="50"/>
      <c r="AE818" s="50"/>
      <c r="AF818" s="50"/>
      <c r="AG818" s="50"/>
      <c r="AH818" s="50"/>
      <c r="AI818" s="50"/>
      <c r="AJ818" s="50"/>
      <c r="AK818" s="50"/>
      <c r="AL818" s="50"/>
      <c r="AM818" s="50"/>
      <c r="AN818" s="50"/>
      <c r="AO818" s="50"/>
      <c r="AP818" s="50"/>
      <c r="AQ818" s="50"/>
      <c r="AR818" s="50"/>
      <c r="AS818" s="50"/>
      <c r="AT818" s="50"/>
      <c r="AU818" s="50"/>
      <c r="AV818" s="50"/>
      <c r="AW818" s="50"/>
      <c r="AX818" s="50"/>
      <c r="AY818" s="50"/>
      <c r="AZ818" s="50"/>
      <c r="BA818" s="50"/>
      <c r="BB818" s="50"/>
      <c r="BC818" s="50"/>
      <c r="BD818" s="50"/>
      <c r="BE818" s="50"/>
      <c r="BF818" s="50"/>
      <c r="BG818" s="50"/>
      <c r="BH818" s="50"/>
      <c r="BI818" s="50"/>
      <c r="BJ818" s="50"/>
      <c r="BK818" s="50"/>
      <c r="BL818" s="50"/>
      <c r="BM818" s="50"/>
      <c r="BN818" s="50"/>
      <c r="BO818" s="50"/>
      <c r="BP818" s="50"/>
      <c r="BQ818" s="50"/>
      <c r="BR818" s="50"/>
      <c r="BS818" s="50"/>
      <c r="BT818" s="50"/>
      <c r="BU818" s="50"/>
      <c r="BV818" s="50"/>
      <c r="BW818" s="50"/>
      <c r="BX818" s="50"/>
      <c r="BY818" s="50"/>
      <c r="BZ818" s="50"/>
      <c r="CA818" s="50"/>
      <c r="CB818" s="50"/>
      <c r="CC818" s="50"/>
      <c r="CD818" s="50"/>
      <c r="CE818" s="50"/>
      <c r="CF818" s="50"/>
      <c r="CG818" s="50"/>
      <c r="CH818" s="50"/>
      <c r="CI818" s="50"/>
      <c r="CJ818" s="50"/>
      <c r="CK818" s="50"/>
      <c r="CL818" s="50"/>
      <c r="CM818" s="50"/>
      <c r="CN818" s="50"/>
      <c r="CO818" s="50"/>
      <c r="CP818" s="50"/>
      <c r="CQ818" s="50"/>
      <c r="CR818" s="50"/>
      <c r="CS818" s="50"/>
      <c r="CT818" s="50"/>
      <c r="CU818" s="50"/>
      <c r="CV818" s="50"/>
      <c r="CW818" s="50"/>
      <c r="CX818" s="50"/>
      <c r="CY818" s="50"/>
      <c r="CZ818" s="50"/>
      <c r="DA818" s="50"/>
      <c r="DB818" s="50"/>
      <c r="DC818" s="50"/>
      <c r="DD818" s="50"/>
      <c r="DE818" s="50"/>
      <c r="DF818" s="50"/>
    </row>
    <row r="819" spans="2:110" x14ac:dyDescent="0.2">
      <c r="B819" s="177"/>
      <c r="C819" s="202"/>
      <c r="D819" s="200"/>
      <c r="E819" s="203"/>
      <c r="F819" s="203"/>
      <c r="G819" s="203"/>
      <c r="H819" s="203"/>
      <c r="I819" s="203"/>
      <c r="J819" s="203"/>
      <c r="K819" s="203"/>
      <c r="L819" s="203"/>
      <c r="M819" s="203"/>
      <c r="N819" s="203"/>
      <c r="O819" s="203"/>
      <c r="P819" s="203"/>
      <c r="Q819" s="204"/>
      <c r="R819" s="204"/>
      <c r="S819" s="234"/>
      <c r="T819" s="50"/>
      <c r="U819" s="50"/>
      <c r="V819" s="50"/>
      <c r="W819" s="50"/>
      <c r="X819" s="50"/>
      <c r="Y819" s="50"/>
      <c r="Z819" s="250"/>
      <c r="AA819" s="238"/>
      <c r="AB819" s="50"/>
      <c r="AC819" s="50"/>
      <c r="AD819" s="50"/>
      <c r="AE819" s="50"/>
      <c r="AF819" s="50"/>
      <c r="AG819" s="50"/>
      <c r="AH819" s="50"/>
      <c r="AI819" s="50"/>
      <c r="AJ819" s="50"/>
      <c r="AK819" s="50"/>
      <c r="AL819" s="50"/>
      <c r="AM819" s="50"/>
      <c r="AN819" s="50"/>
      <c r="AO819" s="50"/>
      <c r="AP819" s="50"/>
      <c r="AQ819" s="50"/>
      <c r="AR819" s="50"/>
      <c r="AS819" s="50"/>
      <c r="AT819" s="50"/>
      <c r="AU819" s="50"/>
      <c r="AV819" s="50"/>
      <c r="AW819" s="50"/>
      <c r="AX819" s="50"/>
      <c r="AY819" s="50"/>
      <c r="AZ819" s="50"/>
      <c r="BA819" s="50"/>
      <c r="BB819" s="50"/>
      <c r="BC819" s="50"/>
      <c r="BD819" s="50"/>
      <c r="BE819" s="50"/>
      <c r="BF819" s="50"/>
      <c r="BG819" s="50"/>
      <c r="BH819" s="50"/>
      <c r="BI819" s="50"/>
      <c r="BJ819" s="50"/>
      <c r="BK819" s="50"/>
      <c r="BL819" s="50"/>
      <c r="BM819" s="50"/>
      <c r="BN819" s="50"/>
      <c r="BO819" s="50"/>
      <c r="BP819" s="50"/>
      <c r="BQ819" s="50"/>
      <c r="BR819" s="50"/>
      <c r="BS819" s="50"/>
      <c r="BT819" s="50"/>
      <c r="BU819" s="50"/>
      <c r="BV819" s="50"/>
      <c r="BW819" s="50"/>
      <c r="BX819" s="50"/>
      <c r="BY819" s="50"/>
      <c r="BZ819" s="50"/>
      <c r="CA819" s="50"/>
      <c r="CB819" s="50"/>
      <c r="CC819" s="50"/>
      <c r="CD819" s="50"/>
      <c r="CE819" s="50"/>
      <c r="CF819" s="50"/>
      <c r="CG819" s="50"/>
      <c r="CH819" s="50"/>
      <c r="CI819" s="50"/>
      <c r="CJ819" s="50"/>
      <c r="CK819" s="50"/>
      <c r="CL819" s="50"/>
      <c r="CM819" s="50"/>
      <c r="CN819" s="50"/>
      <c r="CO819" s="50"/>
      <c r="CP819" s="50"/>
      <c r="CQ819" s="50"/>
      <c r="CR819" s="50"/>
      <c r="CS819" s="50"/>
      <c r="CT819" s="50"/>
      <c r="CU819" s="50"/>
      <c r="CV819" s="50"/>
      <c r="CW819" s="50"/>
      <c r="CX819" s="50"/>
      <c r="CY819" s="50"/>
      <c r="CZ819" s="50"/>
      <c r="DA819" s="50"/>
      <c r="DB819" s="50"/>
      <c r="DC819" s="50"/>
      <c r="DD819" s="50"/>
      <c r="DE819" s="50"/>
      <c r="DF819" s="50"/>
    </row>
    <row r="820" spans="2:110" x14ac:dyDescent="0.2">
      <c r="B820" s="177"/>
      <c r="C820" s="202"/>
      <c r="D820" s="200"/>
      <c r="E820" s="203"/>
      <c r="F820" s="203"/>
      <c r="G820" s="203"/>
      <c r="H820" s="203"/>
      <c r="I820" s="203"/>
      <c r="J820" s="203"/>
      <c r="K820" s="203"/>
      <c r="L820" s="203"/>
      <c r="M820" s="203"/>
      <c r="N820" s="203"/>
      <c r="O820" s="203"/>
      <c r="P820" s="203"/>
      <c r="Q820" s="204"/>
      <c r="R820" s="204"/>
      <c r="S820" s="234"/>
      <c r="T820" s="50"/>
      <c r="U820" s="50"/>
      <c r="V820" s="50"/>
      <c r="W820" s="50"/>
      <c r="X820" s="50"/>
      <c r="Y820" s="50"/>
      <c r="Z820" s="250"/>
      <c r="AA820" s="238"/>
      <c r="AB820" s="50"/>
      <c r="AC820" s="50"/>
      <c r="AD820" s="50"/>
      <c r="AE820" s="50"/>
      <c r="AF820" s="50"/>
      <c r="AG820" s="50"/>
      <c r="AH820" s="50"/>
      <c r="AI820" s="50"/>
      <c r="AJ820" s="50"/>
      <c r="AK820" s="50"/>
      <c r="AL820" s="50"/>
      <c r="AM820" s="50"/>
      <c r="AN820" s="50"/>
      <c r="AO820" s="50"/>
      <c r="AP820" s="50"/>
      <c r="AQ820" s="50"/>
      <c r="AR820" s="50"/>
      <c r="AS820" s="50"/>
      <c r="AT820" s="50"/>
      <c r="AU820" s="50"/>
      <c r="AV820" s="50"/>
      <c r="AW820" s="50"/>
      <c r="AX820" s="50"/>
      <c r="AY820" s="50"/>
      <c r="AZ820" s="50"/>
      <c r="BA820" s="50"/>
      <c r="BB820" s="50"/>
      <c r="BC820" s="50"/>
      <c r="BD820" s="50"/>
      <c r="BE820" s="50"/>
      <c r="BF820" s="50"/>
      <c r="BG820" s="50"/>
      <c r="BH820" s="50"/>
      <c r="BI820" s="50"/>
      <c r="BJ820" s="50"/>
      <c r="BK820" s="50"/>
      <c r="BL820" s="50"/>
      <c r="BM820" s="50"/>
      <c r="BN820" s="50"/>
      <c r="BO820" s="50"/>
      <c r="BP820" s="50"/>
      <c r="BQ820" s="50"/>
      <c r="BR820" s="50"/>
      <c r="BS820" s="50"/>
      <c r="BT820" s="50"/>
      <c r="BU820" s="50"/>
      <c r="BV820" s="50"/>
      <c r="BW820" s="50"/>
      <c r="BX820" s="50"/>
      <c r="BY820" s="50"/>
      <c r="BZ820" s="50"/>
      <c r="CA820" s="50"/>
      <c r="CB820" s="50"/>
      <c r="CC820" s="50"/>
      <c r="CD820" s="50"/>
      <c r="CE820" s="50"/>
      <c r="CF820" s="50"/>
      <c r="CG820" s="50"/>
      <c r="CH820" s="50"/>
      <c r="CI820" s="50"/>
      <c r="CJ820" s="50"/>
      <c r="CK820" s="50"/>
      <c r="CL820" s="50"/>
      <c r="CM820" s="50"/>
      <c r="CN820" s="50"/>
      <c r="CO820" s="50"/>
      <c r="CP820" s="50"/>
      <c r="CQ820" s="50"/>
      <c r="CR820" s="50"/>
      <c r="CS820" s="50"/>
      <c r="CT820" s="50"/>
      <c r="CU820" s="50"/>
      <c r="CV820" s="50"/>
      <c r="CW820" s="50"/>
      <c r="CX820" s="50"/>
      <c r="CY820" s="50"/>
      <c r="CZ820" s="50"/>
      <c r="DA820" s="50"/>
      <c r="DB820" s="50"/>
      <c r="DC820" s="50"/>
      <c r="DD820" s="50"/>
      <c r="DE820" s="50"/>
      <c r="DF820" s="50"/>
    </row>
    <row r="821" spans="2:110" x14ac:dyDescent="0.2">
      <c r="B821" s="177"/>
      <c r="C821" s="202"/>
      <c r="D821" s="200"/>
      <c r="E821" s="203"/>
      <c r="F821" s="203"/>
      <c r="G821" s="203"/>
      <c r="H821" s="203"/>
      <c r="I821" s="203"/>
      <c r="J821" s="203"/>
      <c r="K821" s="203"/>
      <c r="L821" s="203"/>
      <c r="M821" s="203"/>
      <c r="N821" s="203"/>
      <c r="O821" s="203"/>
      <c r="P821" s="203"/>
      <c r="Q821" s="204"/>
      <c r="R821" s="204"/>
      <c r="S821" s="234"/>
      <c r="T821" s="50"/>
      <c r="U821" s="50"/>
      <c r="V821" s="50"/>
      <c r="W821" s="50"/>
      <c r="X821" s="50"/>
      <c r="Y821" s="50"/>
      <c r="Z821" s="250"/>
      <c r="AA821" s="238"/>
      <c r="AB821" s="50"/>
      <c r="AC821" s="50"/>
      <c r="AD821" s="50"/>
      <c r="AE821" s="50"/>
      <c r="AF821" s="50"/>
      <c r="AG821" s="50"/>
      <c r="AH821" s="50"/>
      <c r="AI821" s="50"/>
      <c r="AJ821" s="50"/>
      <c r="AK821" s="50"/>
      <c r="AL821" s="50"/>
      <c r="AM821" s="50"/>
      <c r="AN821" s="50"/>
      <c r="AO821" s="50"/>
      <c r="AP821" s="50"/>
      <c r="AQ821" s="50"/>
      <c r="AR821" s="50"/>
      <c r="AS821" s="50"/>
      <c r="AT821" s="50"/>
      <c r="AU821" s="50"/>
      <c r="AV821" s="50"/>
      <c r="AW821" s="50"/>
      <c r="AX821" s="50"/>
      <c r="AY821" s="50"/>
      <c r="AZ821" s="50"/>
      <c r="BA821" s="50"/>
      <c r="BB821" s="50"/>
      <c r="BC821" s="50"/>
      <c r="BD821" s="50"/>
      <c r="BE821" s="50"/>
      <c r="BF821" s="50"/>
      <c r="BG821" s="50"/>
      <c r="BH821" s="50"/>
      <c r="BI821" s="50"/>
      <c r="BJ821" s="50"/>
      <c r="BK821" s="50"/>
      <c r="BL821" s="50"/>
      <c r="BM821" s="50"/>
      <c r="BN821" s="50"/>
      <c r="BO821" s="50"/>
      <c r="BP821" s="50"/>
      <c r="BQ821" s="50"/>
      <c r="BR821" s="50"/>
      <c r="BS821" s="50"/>
      <c r="BT821" s="50"/>
      <c r="BU821" s="50"/>
      <c r="BV821" s="50"/>
      <c r="BW821" s="50"/>
      <c r="BX821" s="50"/>
      <c r="BY821" s="50"/>
      <c r="BZ821" s="50"/>
      <c r="CA821" s="50"/>
      <c r="CB821" s="50"/>
      <c r="CC821" s="50"/>
      <c r="CD821" s="50"/>
      <c r="CE821" s="50"/>
      <c r="CF821" s="50"/>
      <c r="CG821" s="50"/>
      <c r="CH821" s="50"/>
      <c r="CI821" s="50"/>
      <c r="CJ821" s="50"/>
      <c r="CK821" s="50"/>
      <c r="CL821" s="50"/>
      <c r="CM821" s="50"/>
      <c r="CN821" s="50"/>
      <c r="CO821" s="50"/>
      <c r="CP821" s="50"/>
      <c r="CQ821" s="50"/>
      <c r="CR821" s="50"/>
      <c r="CS821" s="50"/>
      <c r="CT821" s="50"/>
      <c r="CU821" s="50"/>
      <c r="CV821" s="50"/>
      <c r="CW821" s="50"/>
      <c r="CX821" s="50"/>
      <c r="CY821" s="50"/>
      <c r="CZ821" s="50"/>
      <c r="DA821" s="50"/>
      <c r="DB821" s="50"/>
      <c r="DC821" s="50"/>
      <c r="DD821" s="50"/>
      <c r="DE821" s="50"/>
      <c r="DF821" s="50"/>
    </row>
    <row r="822" spans="2:110" x14ac:dyDescent="0.2">
      <c r="B822" s="177"/>
      <c r="C822" s="202"/>
      <c r="D822" s="200"/>
      <c r="E822" s="203"/>
      <c r="F822" s="203"/>
      <c r="G822" s="203"/>
      <c r="H822" s="203"/>
      <c r="I822" s="203"/>
      <c r="J822" s="203"/>
      <c r="K822" s="203"/>
      <c r="L822" s="203"/>
      <c r="M822" s="203"/>
      <c r="N822" s="203"/>
      <c r="O822" s="203"/>
      <c r="P822" s="203"/>
      <c r="Q822" s="204"/>
      <c r="R822" s="204"/>
      <c r="S822" s="234"/>
      <c r="T822" s="50"/>
      <c r="U822" s="50"/>
      <c r="V822" s="50"/>
      <c r="W822" s="50"/>
      <c r="X822" s="50"/>
      <c r="Y822" s="50"/>
      <c r="Z822" s="250"/>
      <c r="AA822" s="238"/>
      <c r="AB822" s="50"/>
      <c r="AC822" s="50"/>
      <c r="AD822" s="50"/>
      <c r="AE822" s="50"/>
      <c r="AF822" s="50"/>
      <c r="AG822" s="50"/>
      <c r="AH822" s="50"/>
      <c r="AI822" s="50"/>
      <c r="AJ822" s="50"/>
      <c r="AK822" s="50"/>
      <c r="AL822" s="50"/>
      <c r="AM822" s="50"/>
      <c r="AN822" s="50"/>
      <c r="AO822" s="50"/>
      <c r="AP822" s="50"/>
      <c r="AQ822" s="50"/>
      <c r="AR822" s="50"/>
      <c r="AS822" s="50"/>
      <c r="AT822" s="50"/>
      <c r="AU822" s="50"/>
      <c r="AV822" s="50"/>
      <c r="AW822" s="50"/>
      <c r="AX822" s="50"/>
      <c r="AY822" s="50"/>
      <c r="AZ822" s="50"/>
      <c r="BA822" s="50"/>
      <c r="BB822" s="50"/>
      <c r="BC822" s="50"/>
      <c r="BD822" s="50"/>
      <c r="BE822" s="50"/>
      <c r="BF822" s="50"/>
      <c r="BG822" s="50"/>
      <c r="BH822" s="50"/>
      <c r="BI822" s="50"/>
      <c r="BJ822" s="50"/>
      <c r="BK822" s="50"/>
      <c r="BL822" s="50"/>
      <c r="BM822" s="50"/>
      <c r="BN822" s="50"/>
      <c r="BO822" s="50"/>
      <c r="BP822" s="50"/>
      <c r="BQ822" s="50"/>
      <c r="BR822" s="50"/>
      <c r="BS822" s="50"/>
      <c r="BT822" s="50"/>
      <c r="BU822" s="50"/>
      <c r="BV822" s="50"/>
      <c r="BW822" s="50"/>
      <c r="BX822" s="50"/>
      <c r="BY822" s="50"/>
      <c r="BZ822" s="50"/>
      <c r="CA822" s="50"/>
      <c r="CB822" s="50"/>
      <c r="CC822" s="50"/>
      <c r="CD822" s="50"/>
      <c r="CE822" s="50"/>
      <c r="CF822" s="50"/>
      <c r="CG822" s="50"/>
      <c r="CH822" s="50"/>
      <c r="CI822" s="50"/>
      <c r="CJ822" s="50"/>
      <c r="CK822" s="50"/>
      <c r="CL822" s="50"/>
      <c r="CM822" s="50"/>
      <c r="CN822" s="50"/>
      <c r="CO822" s="50"/>
      <c r="CP822" s="50"/>
      <c r="CQ822" s="50"/>
      <c r="CR822" s="50"/>
      <c r="CS822" s="50"/>
      <c r="CT822" s="50"/>
      <c r="CU822" s="50"/>
      <c r="CV822" s="50"/>
      <c r="CW822" s="50"/>
      <c r="CX822" s="50"/>
      <c r="CY822" s="50"/>
      <c r="CZ822" s="50"/>
      <c r="DA822" s="50"/>
      <c r="DB822" s="50"/>
      <c r="DC822" s="50"/>
      <c r="DD822" s="50"/>
      <c r="DE822" s="50"/>
      <c r="DF822" s="50"/>
    </row>
    <row r="823" spans="2:110" x14ac:dyDescent="0.2">
      <c r="B823" s="177"/>
      <c r="C823" s="202"/>
      <c r="D823" s="200"/>
      <c r="E823" s="203"/>
      <c r="F823" s="203"/>
      <c r="G823" s="203"/>
      <c r="H823" s="203"/>
      <c r="I823" s="203"/>
      <c r="J823" s="203"/>
      <c r="K823" s="203"/>
      <c r="L823" s="203"/>
      <c r="M823" s="203"/>
      <c r="N823" s="203"/>
      <c r="O823" s="203"/>
      <c r="P823" s="203"/>
      <c r="Q823" s="204"/>
      <c r="R823" s="204"/>
      <c r="S823" s="234"/>
      <c r="T823" s="50"/>
      <c r="U823" s="50"/>
      <c r="V823" s="50"/>
      <c r="W823" s="50"/>
      <c r="X823" s="50"/>
      <c r="Y823" s="50"/>
      <c r="Z823" s="250"/>
      <c r="AA823" s="238"/>
      <c r="AB823" s="50"/>
      <c r="AC823" s="50"/>
      <c r="AD823" s="50"/>
      <c r="AE823" s="50"/>
      <c r="AF823" s="50"/>
      <c r="AG823" s="50"/>
      <c r="AH823" s="50"/>
      <c r="AI823" s="50"/>
      <c r="AJ823" s="50"/>
      <c r="AK823" s="50"/>
      <c r="AL823" s="50"/>
      <c r="AM823" s="50"/>
      <c r="AN823" s="50"/>
      <c r="AO823" s="50"/>
      <c r="AP823" s="50"/>
      <c r="AQ823" s="50"/>
      <c r="AR823" s="50"/>
      <c r="AS823" s="50"/>
      <c r="AT823" s="50"/>
      <c r="AU823" s="50"/>
      <c r="AV823" s="50"/>
      <c r="AW823" s="50"/>
      <c r="AX823" s="50"/>
      <c r="AY823" s="50"/>
      <c r="AZ823" s="50"/>
      <c r="BA823" s="50"/>
      <c r="BB823" s="50"/>
      <c r="BC823" s="50"/>
      <c r="BD823" s="50"/>
      <c r="BE823" s="50"/>
      <c r="BF823" s="50"/>
      <c r="BG823" s="50"/>
      <c r="BH823" s="50"/>
      <c r="BI823" s="50"/>
      <c r="BJ823" s="50"/>
      <c r="BK823" s="50"/>
      <c r="BL823" s="50"/>
      <c r="BM823" s="50"/>
      <c r="BN823" s="50"/>
      <c r="BO823" s="50"/>
      <c r="BP823" s="50"/>
      <c r="BQ823" s="50"/>
      <c r="BR823" s="50"/>
      <c r="BS823" s="50"/>
      <c r="BT823" s="50"/>
      <c r="BU823" s="50"/>
      <c r="BV823" s="50"/>
      <c r="BW823" s="50"/>
      <c r="BX823" s="50"/>
      <c r="BY823" s="50"/>
      <c r="BZ823" s="50"/>
      <c r="CA823" s="50"/>
      <c r="CB823" s="50"/>
      <c r="CC823" s="50"/>
      <c r="CD823" s="50"/>
      <c r="CE823" s="50"/>
      <c r="CF823" s="50"/>
      <c r="CG823" s="50"/>
      <c r="CH823" s="50"/>
      <c r="CI823" s="50"/>
      <c r="CJ823" s="50"/>
      <c r="CK823" s="50"/>
      <c r="CL823" s="50"/>
      <c r="CM823" s="50"/>
      <c r="CN823" s="50"/>
      <c r="CO823" s="50"/>
      <c r="CP823" s="50"/>
      <c r="CQ823" s="50"/>
      <c r="CR823" s="50"/>
      <c r="CS823" s="50"/>
      <c r="CT823" s="50"/>
      <c r="CU823" s="50"/>
      <c r="CV823" s="50"/>
      <c r="CW823" s="50"/>
      <c r="CX823" s="50"/>
      <c r="CY823" s="50"/>
      <c r="CZ823" s="50"/>
      <c r="DA823" s="50"/>
      <c r="DB823" s="50"/>
      <c r="DC823" s="50"/>
      <c r="DD823" s="50"/>
      <c r="DE823" s="50"/>
      <c r="DF823" s="50"/>
    </row>
    <row r="824" spans="2:110" x14ac:dyDescent="0.2">
      <c r="B824" s="177"/>
      <c r="C824" s="202"/>
      <c r="D824" s="200"/>
      <c r="E824" s="203"/>
      <c r="F824" s="203"/>
      <c r="G824" s="203"/>
      <c r="H824" s="203"/>
      <c r="I824" s="203"/>
      <c r="J824" s="203"/>
      <c r="K824" s="203"/>
      <c r="L824" s="203"/>
      <c r="M824" s="203"/>
      <c r="N824" s="203"/>
      <c r="O824" s="203"/>
      <c r="P824" s="203"/>
      <c r="Q824" s="204"/>
      <c r="R824" s="204"/>
      <c r="S824" s="234"/>
      <c r="T824" s="50"/>
      <c r="U824" s="50"/>
      <c r="V824" s="50"/>
      <c r="W824" s="50"/>
      <c r="X824" s="50"/>
      <c r="Y824" s="50"/>
      <c r="Z824" s="250"/>
      <c r="AA824" s="238"/>
      <c r="AB824" s="50"/>
      <c r="AC824" s="50"/>
      <c r="AD824" s="50"/>
      <c r="AE824" s="50"/>
      <c r="AF824" s="50"/>
      <c r="AG824" s="50"/>
      <c r="AH824" s="50"/>
      <c r="AI824" s="50"/>
      <c r="AJ824" s="50"/>
      <c r="AK824" s="50"/>
      <c r="AL824" s="50"/>
      <c r="AM824" s="50"/>
      <c r="AN824" s="50"/>
      <c r="AO824" s="50"/>
      <c r="AP824" s="50"/>
      <c r="AQ824" s="50"/>
      <c r="AR824" s="50"/>
      <c r="AS824" s="50"/>
      <c r="AT824" s="50"/>
      <c r="AU824" s="50"/>
      <c r="AV824" s="50"/>
      <c r="AW824" s="50"/>
      <c r="AX824" s="50"/>
      <c r="AY824" s="50"/>
      <c r="AZ824" s="50"/>
      <c r="BA824" s="50"/>
      <c r="BB824" s="50"/>
      <c r="BC824" s="50"/>
      <c r="BD824" s="50"/>
      <c r="BE824" s="50"/>
      <c r="BF824" s="50"/>
      <c r="BG824" s="50"/>
      <c r="BH824" s="50"/>
      <c r="BI824" s="50"/>
      <c r="BJ824" s="50"/>
      <c r="BK824" s="50"/>
      <c r="BL824" s="50"/>
      <c r="BM824" s="50"/>
      <c r="BN824" s="50"/>
      <c r="BO824" s="50"/>
      <c r="BP824" s="50"/>
      <c r="BQ824" s="50"/>
      <c r="BR824" s="50"/>
      <c r="BS824" s="50"/>
      <c r="BT824" s="50"/>
      <c r="BU824" s="50"/>
      <c r="BV824" s="50"/>
      <c r="BW824" s="50"/>
      <c r="BX824" s="50"/>
      <c r="BY824" s="50"/>
      <c r="BZ824" s="50"/>
      <c r="CA824" s="50"/>
      <c r="CB824" s="50"/>
      <c r="CC824" s="50"/>
      <c r="CD824" s="50"/>
      <c r="CE824" s="50"/>
      <c r="CF824" s="50"/>
      <c r="CG824" s="50"/>
      <c r="CH824" s="50"/>
      <c r="CI824" s="50"/>
      <c r="CJ824" s="50"/>
      <c r="CK824" s="50"/>
      <c r="CL824" s="50"/>
      <c r="CM824" s="50"/>
      <c r="CN824" s="50"/>
      <c r="CO824" s="50"/>
      <c r="CP824" s="50"/>
      <c r="CQ824" s="50"/>
      <c r="CR824" s="50"/>
      <c r="CS824" s="50"/>
      <c r="CT824" s="50"/>
      <c r="CU824" s="50"/>
      <c r="CV824" s="50"/>
      <c r="CW824" s="50"/>
      <c r="CX824" s="50"/>
      <c r="CY824" s="50"/>
      <c r="CZ824" s="50"/>
      <c r="DA824" s="50"/>
      <c r="DB824" s="50"/>
      <c r="DC824" s="50"/>
      <c r="DD824" s="50"/>
      <c r="DE824" s="50"/>
      <c r="DF824" s="50"/>
    </row>
    <row r="825" spans="2:110" x14ac:dyDescent="0.2">
      <c r="B825" s="177"/>
      <c r="C825" s="202"/>
      <c r="D825" s="200"/>
      <c r="E825" s="203"/>
      <c r="F825" s="203"/>
      <c r="G825" s="203"/>
      <c r="H825" s="203"/>
      <c r="I825" s="203"/>
      <c r="J825" s="203"/>
      <c r="K825" s="203"/>
      <c r="L825" s="203"/>
      <c r="M825" s="203"/>
      <c r="N825" s="203"/>
      <c r="O825" s="203"/>
      <c r="P825" s="203"/>
      <c r="Q825" s="204"/>
      <c r="R825" s="204"/>
      <c r="S825" s="234"/>
      <c r="T825" s="50"/>
      <c r="U825" s="50"/>
      <c r="V825" s="50"/>
      <c r="W825" s="50"/>
      <c r="X825" s="50"/>
      <c r="Y825" s="50"/>
      <c r="Z825" s="250"/>
      <c r="AA825" s="238"/>
      <c r="AB825" s="50"/>
      <c r="AC825" s="50"/>
      <c r="AD825" s="50"/>
      <c r="AE825" s="50"/>
      <c r="AF825" s="50"/>
      <c r="AG825" s="50"/>
      <c r="AH825" s="50"/>
      <c r="AI825" s="50"/>
      <c r="AJ825" s="50"/>
      <c r="AK825" s="50"/>
      <c r="AL825" s="50"/>
      <c r="AM825" s="50"/>
      <c r="AN825" s="50"/>
      <c r="AO825" s="50"/>
      <c r="AP825" s="50"/>
      <c r="AQ825" s="50"/>
      <c r="AR825" s="50"/>
      <c r="AS825" s="50"/>
      <c r="AT825" s="50"/>
      <c r="AU825" s="50"/>
      <c r="AV825" s="50"/>
      <c r="AW825" s="50"/>
      <c r="AX825" s="50"/>
      <c r="AY825" s="50"/>
      <c r="AZ825" s="50"/>
      <c r="BA825" s="50"/>
      <c r="BB825" s="50"/>
      <c r="BC825" s="50"/>
      <c r="BD825" s="50"/>
      <c r="BE825" s="50"/>
      <c r="BF825" s="50"/>
      <c r="BG825" s="50"/>
      <c r="BH825" s="50"/>
      <c r="BI825" s="50"/>
      <c r="BJ825" s="50"/>
      <c r="BK825" s="50"/>
      <c r="BL825" s="50"/>
      <c r="BM825" s="50"/>
      <c r="BN825" s="50"/>
      <c r="BO825" s="50"/>
      <c r="BP825" s="50"/>
      <c r="BQ825" s="50"/>
      <c r="BR825" s="50"/>
      <c r="BS825" s="50"/>
      <c r="BT825" s="50"/>
      <c r="BU825" s="50"/>
      <c r="BV825" s="50"/>
      <c r="BW825" s="50"/>
      <c r="BX825" s="50"/>
      <c r="BY825" s="50"/>
      <c r="BZ825" s="50"/>
      <c r="CA825" s="50"/>
      <c r="CB825" s="50"/>
      <c r="CC825" s="50"/>
      <c r="CD825" s="50"/>
      <c r="CE825" s="50"/>
      <c r="CF825" s="50"/>
      <c r="CG825" s="50"/>
      <c r="CH825" s="50"/>
      <c r="CI825" s="50"/>
      <c r="CJ825" s="50"/>
      <c r="CK825" s="50"/>
      <c r="CL825" s="50"/>
      <c r="CM825" s="50"/>
      <c r="CN825" s="50"/>
      <c r="CO825" s="50"/>
      <c r="CP825" s="50"/>
      <c r="CQ825" s="50"/>
      <c r="CR825" s="50"/>
      <c r="CS825" s="50"/>
      <c r="CT825" s="50"/>
      <c r="CU825" s="50"/>
      <c r="CV825" s="50"/>
      <c r="CW825" s="50"/>
      <c r="CX825" s="50"/>
      <c r="CY825" s="50"/>
      <c r="CZ825" s="50"/>
      <c r="DA825" s="50"/>
      <c r="DB825" s="50"/>
      <c r="DC825" s="50"/>
      <c r="DD825" s="50"/>
      <c r="DE825" s="50"/>
      <c r="DF825" s="50"/>
    </row>
    <row r="826" spans="2:110" x14ac:dyDescent="0.2">
      <c r="B826" s="177"/>
      <c r="C826" s="202"/>
      <c r="D826" s="200"/>
      <c r="E826" s="203"/>
      <c r="F826" s="203"/>
      <c r="G826" s="203"/>
      <c r="H826" s="203"/>
      <c r="I826" s="203"/>
      <c r="J826" s="203"/>
      <c r="K826" s="203"/>
      <c r="L826" s="203"/>
      <c r="M826" s="203"/>
      <c r="N826" s="203"/>
      <c r="O826" s="203"/>
      <c r="P826" s="203"/>
      <c r="Q826" s="204"/>
      <c r="R826" s="204"/>
      <c r="S826" s="234"/>
      <c r="T826" s="50"/>
      <c r="U826" s="50"/>
      <c r="V826" s="50"/>
      <c r="W826" s="50"/>
      <c r="X826" s="50"/>
      <c r="Y826" s="50"/>
      <c r="Z826" s="250"/>
      <c r="AA826" s="238"/>
      <c r="AB826" s="50"/>
      <c r="AC826" s="50"/>
      <c r="AD826" s="50"/>
      <c r="AE826" s="50"/>
      <c r="AF826" s="50"/>
      <c r="AG826" s="50"/>
      <c r="AH826" s="50"/>
      <c r="AI826" s="50"/>
      <c r="AJ826" s="50"/>
      <c r="AK826" s="50"/>
      <c r="AL826" s="50"/>
      <c r="AM826" s="50"/>
      <c r="AN826" s="50"/>
      <c r="AO826" s="50"/>
      <c r="AP826" s="50"/>
      <c r="AQ826" s="50"/>
      <c r="AR826" s="50"/>
      <c r="AS826" s="50"/>
      <c r="AT826" s="50"/>
      <c r="AU826" s="50"/>
      <c r="AV826" s="50"/>
      <c r="AW826" s="50"/>
      <c r="AX826" s="50"/>
      <c r="AY826" s="50"/>
      <c r="AZ826" s="50"/>
      <c r="BA826" s="50"/>
      <c r="BB826" s="50"/>
      <c r="BC826" s="50"/>
      <c r="BD826" s="50"/>
      <c r="BE826" s="50"/>
      <c r="BF826" s="50"/>
      <c r="BG826" s="50"/>
      <c r="BH826" s="50"/>
      <c r="BI826" s="50"/>
      <c r="BJ826" s="50"/>
      <c r="BK826" s="50"/>
      <c r="BL826" s="50"/>
      <c r="BM826" s="50"/>
      <c r="BN826" s="50"/>
      <c r="BO826" s="50"/>
      <c r="BP826" s="50"/>
      <c r="BQ826" s="50"/>
      <c r="BR826" s="50"/>
      <c r="BS826" s="50"/>
      <c r="BT826" s="50"/>
      <c r="BU826" s="50"/>
      <c r="BV826" s="50"/>
      <c r="BW826" s="50"/>
      <c r="BX826" s="50"/>
      <c r="BY826" s="50"/>
      <c r="BZ826" s="50"/>
      <c r="CA826" s="50"/>
      <c r="CB826" s="50"/>
      <c r="CC826" s="50"/>
      <c r="CD826" s="50"/>
      <c r="CE826" s="50"/>
      <c r="CF826" s="50"/>
      <c r="CG826" s="50"/>
      <c r="CH826" s="50"/>
      <c r="CI826" s="50"/>
      <c r="CJ826" s="50"/>
      <c r="CK826" s="50"/>
      <c r="CL826" s="50"/>
      <c r="CM826" s="50"/>
      <c r="CN826" s="50"/>
      <c r="CO826" s="50"/>
      <c r="CP826" s="50"/>
      <c r="CQ826" s="50"/>
      <c r="CR826" s="50"/>
      <c r="CS826" s="50"/>
      <c r="CT826" s="50"/>
      <c r="CU826" s="50"/>
      <c r="CV826" s="50"/>
      <c r="CW826" s="50"/>
      <c r="CX826" s="50"/>
      <c r="CY826" s="50"/>
      <c r="CZ826" s="50"/>
      <c r="DA826" s="50"/>
      <c r="DB826" s="50"/>
      <c r="DC826" s="50"/>
      <c r="DD826" s="50"/>
      <c r="DE826" s="50"/>
      <c r="DF826" s="50"/>
    </row>
    <row r="827" spans="2:110" x14ac:dyDescent="0.2">
      <c r="B827" s="177"/>
      <c r="C827" s="202"/>
      <c r="D827" s="200"/>
      <c r="E827" s="203"/>
      <c r="F827" s="203"/>
      <c r="G827" s="203"/>
      <c r="H827" s="203"/>
      <c r="I827" s="203"/>
      <c r="J827" s="203"/>
      <c r="K827" s="203"/>
      <c r="L827" s="203"/>
      <c r="M827" s="203"/>
      <c r="N827" s="203"/>
      <c r="O827" s="203"/>
      <c r="P827" s="203"/>
      <c r="Q827" s="204"/>
      <c r="R827" s="204"/>
      <c r="S827" s="234"/>
      <c r="T827" s="50"/>
      <c r="U827" s="50"/>
      <c r="V827" s="50"/>
      <c r="W827" s="50"/>
      <c r="X827" s="50"/>
      <c r="Y827" s="50"/>
      <c r="Z827" s="250"/>
      <c r="AA827" s="238"/>
      <c r="AB827" s="50"/>
      <c r="AC827" s="50"/>
      <c r="AD827" s="50"/>
      <c r="AE827" s="50"/>
      <c r="AF827" s="50"/>
      <c r="AG827" s="50"/>
      <c r="AH827" s="50"/>
      <c r="AI827" s="50"/>
      <c r="AJ827" s="50"/>
      <c r="AK827" s="50"/>
      <c r="AL827" s="50"/>
      <c r="AM827" s="50"/>
      <c r="AN827" s="50"/>
      <c r="AO827" s="50"/>
      <c r="AP827" s="50"/>
      <c r="AQ827" s="50"/>
      <c r="AR827" s="50"/>
      <c r="AS827" s="50"/>
      <c r="AT827" s="50"/>
      <c r="AU827" s="50"/>
      <c r="AV827" s="50"/>
      <c r="AW827" s="50"/>
      <c r="AX827" s="50"/>
      <c r="AY827" s="50"/>
      <c r="AZ827" s="50"/>
      <c r="BA827" s="50"/>
      <c r="BB827" s="50"/>
      <c r="BC827" s="50"/>
      <c r="BD827" s="50"/>
      <c r="BE827" s="50"/>
      <c r="BF827" s="50"/>
      <c r="BG827" s="50"/>
      <c r="BH827" s="50"/>
      <c r="BI827" s="50"/>
      <c r="BJ827" s="50"/>
      <c r="BK827" s="50"/>
      <c r="BL827" s="50"/>
      <c r="BM827" s="50"/>
      <c r="BN827" s="50"/>
      <c r="BO827" s="50"/>
      <c r="BP827" s="50"/>
      <c r="BQ827" s="50"/>
      <c r="BR827" s="50"/>
      <c r="BS827" s="50"/>
      <c r="BT827" s="50"/>
      <c r="BU827" s="50"/>
      <c r="BV827" s="50"/>
      <c r="BW827" s="50"/>
      <c r="BX827" s="50"/>
      <c r="BY827" s="50"/>
      <c r="BZ827" s="50"/>
      <c r="CA827" s="50"/>
      <c r="CB827" s="50"/>
      <c r="CC827" s="50"/>
      <c r="CD827" s="50"/>
      <c r="CE827" s="50"/>
      <c r="CF827" s="50"/>
      <c r="CG827" s="50"/>
      <c r="CH827" s="50"/>
      <c r="CI827" s="50"/>
      <c r="CJ827" s="50"/>
      <c r="CK827" s="50"/>
      <c r="CL827" s="50"/>
      <c r="CM827" s="50"/>
      <c r="CN827" s="50"/>
      <c r="CO827" s="50"/>
      <c r="CP827" s="50"/>
      <c r="CQ827" s="50"/>
      <c r="CR827" s="50"/>
      <c r="CS827" s="50"/>
      <c r="CT827" s="50"/>
      <c r="CU827" s="50"/>
      <c r="CV827" s="50"/>
      <c r="CW827" s="50"/>
      <c r="CX827" s="50"/>
      <c r="CY827" s="50"/>
      <c r="CZ827" s="50"/>
      <c r="DA827" s="50"/>
      <c r="DB827" s="50"/>
      <c r="DC827" s="50"/>
      <c r="DD827" s="50"/>
      <c r="DE827" s="50"/>
      <c r="DF827" s="50"/>
    </row>
    <row r="828" spans="2:110" x14ac:dyDescent="0.2">
      <c r="B828" s="177"/>
      <c r="C828" s="202"/>
      <c r="D828" s="200"/>
      <c r="E828" s="203"/>
      <c r="F828" s="203"/>
      <c r="G828" s="203"/>
      <c r="H828" s="203"/>
      <c r="I828" s="203"/>
      <c r="J828" s="203"/>
      <c r="K828" s="203"/>
      <c r="L828" s="203"/>
      <c r="M828" s="203"/>
      <c r="N828" s="203"/>
      <c r="O828" s="203"/>
      <c r="P828" s="203"/>
      <c r="Q828" s="204"/>
      <c r="R828" s="204"/>
      <c r="S828" s="234"/>
      <c r="T828" s="50"/>
      <c r="U828" s="50"/>
      <c r="V828" s="50"/>
      <c r="W828" s="50"/>
      <c r="X828" s="50"/>
      <c r="Y828" s="50"/>
      <c r="Z828" s="250"/>
      <c r="AA828" s="238"/>
      <c r="AB828" s="50"/>
      <c r="AC828" s="50"/>
      <c r="AD828" s="50"/>
      <c r="AE828" s="50"/>
      <c r="AF828" s="50"/>
      <c r="AG828" s="50"/>
      <c r="AH828" s="50"/>
      <c r="AI828" s="50"/>
      <c r="AJ828" s="50"/>
      <c r="AK828" s="50"/>
      <c r="AL828" s="50"/>
      <c r="AM828" s="50"/>
      <c r="AN828" s="50"/>
      <c r="AO828" s="50"/>
      <c r="AP828" s="50"/>
      <c r="AQ828" s="50"/>
      <c r="AR828" s="50"/>
      <c r="AS828" s="50"/>
      <c r="AT828" s="50"/>
      <c r="AU828" s="50"/>
      <c r="AV828" s="50"/>
      <c r="AW828" s="50"/>
      <c r="AX828" s="50"/>
      <c r="AY828" s="50"/>
      <c r="AZ828" s="50"/>
      <c r="BA828" s="50"/>
      <c r="BB828" s="50"/>
      <c r="BC828" s="50"/>
      <c r="BD828" s="50"/>
      <c r="BE828" s="50"/>
      <c r="BF828" s="50"/>
      <c r="BG828" s="50"/>
      <c r="BH828" s="50"/>
      <c r="BI828" s="50"/>
      <c r="BJ828" s="50"/>
      <c r="BK828" s="50"/>
      <c r="BL828" s="50"/>
      <c r="BM828" s="50"/>
      <c r="BN828" s="50"/>
      <c r="BO828" s="50"/>
      <c r="BP828" s="50"/>
      <c r="BQ828" s="50"/>
      <c r="BR828" s="50"/>
      <c r="BS828" s="50"/>
      <c r="BT828" s="50"/>
      <c r="BU828" s="50"/>
      <c r="BV828" s="50"/>
      <c r="BW828" s="50"/>
      <c r="BX828" s="50"/>
      <c r="BY828" s="50"/>
      <c r="BZ828" s="50"/>
      <c r="CA828" s="50"/>
      <c r="CB828" s="50"/>
      <c r="CC828" s="50"/>
      <c r="CD828" s="50"/>
      <c r="CE828" s="50"/>
      <c r="CF828" s="50"/>
      <c r="CG828" s="50"/>
      <c r="CH828" s="50"/>
      <c r="CI828" s="50"/>
      <c r="CJ828" s="50"/>
      <c r="CK828" s="50"/>
      <c r="CL828" s="50"/>
      <c r="CM828" s="50"/>
      <c r="CN828" s="50"/>
      <c r="CO828" s="50"/>
      <c r="CP828" s="50"/>
      <c r="CQ828" s="50"/>
      <c r="CR828" s="50"/>
      <c r="CS828" s="50"/>
      <c r="CT828" s="50"/>
      <c r="CU828" s="50"/>
      <c r="CV828" s="50"/>
      <c r="CW828" s="50"/>
      <c r="CX828" s="50"/>
      <c r="CY828" s="50"/>
      <c r="CZ828" s="50"/>
      <c r="DA828" s="50"/>
      <c r="DB828" s="50"/>
      <c r="DC828" s="50"/>
      <c r="DD828" s="50"/>
      <c r="DE828" s="50"/>
      <c r="DF828" s="50"/>
    </row>
    <row r="829" spans="2:110" x14ac:dyDescent="0.2">
      <c r="B829" s="177"/>
      <c r="C829" s="202"/>
      <c r="D829" s="200"/>
      <c r="E829" s="203"/>
      <c r="F829" s="203"/>
      <c r="G829" s="203"/>
      <c r="H829" s="203"/>
      <c r="I829" s="203"/>
      <c r="J829" s="203"/>
      <c r="K829" s="203"/>
      <c r="L829" s="203"/>
      <c r="M829" s="203"/>
      <c r="N829" s="203"/>
      <c r="O829" s="203"/>
      <c r="P829" s="203"/>
      <c r="Q829" s="204"/>
      <c r="R829" s="204"/>
      <c r="S829" s="234"/>
      <c r="T829" s="50"/>
      <c r="U829" s="50"/>
      <c r="V829" s="50"/>
      <c r="W829" s="50"/>
      <c r="X829" s="50"/>
      <c r="Y829" s="50"/>
      <c r="Z829" s="250"/>
      <c r="AA829" s="238"/>
      <c r="AB829" s="50"/>
      <c r="AC829" s="50"/>
      <c r="AD829" s="50"/>
      <c r="AE829" s="50"/>
      <c r="AF829" s="50"/>
      <c r="AG829" s="50"/>
      <c r="AH829" s="50"/>
      <c r="AI829" s="50"/>
      <c r="AJ829" s="50"/>
      <c r="AK829" s="50"/>
      <c r="AL829" s="50"/>
      <c r="AM829" s="50"/>
      <c r="AN829" s="50"/>
      <c r="AO829" s="50"/>
      <c r="AP829" s="50"/>
      <c r="AQ829" s="50"/>
      <c r="AR829" s="50"/>
      <c r="AS829" s="50"/>
      <c r="AT829" s="50"/>
      <c r="AU829" s="50"/>
      <c r="AV829" s="50"/>
      <c r="AW829" s="50"/>
      <c r="AX829" s="50"/>
      <c r="AY829" s="50"/>
      <c r="AZ829" s="50"/>
      <c r="BA829" s="50"/>
      <c r="BB829" s="50"/>
      <c r="BC829" s="50"/>
      <c r="BD829" s="50"/>
      <c r="BE829" s="50"/>
      <c r="BF829" s="50"/>
      <c r="BG829" s="50"/>
      <c r="BH829" s="50"/>
      <c r="BI829" s="50"/>
      <c r="BJ829" s="50"/>
      <c r="BK829" s="50"/>
      <c r="BL829" s="50"/>
      <c r="BM829" s="50"/>
      <c r="BN829" s="50"/>
      <c r="BO829" s="50"/>
      <c r="BP829" s="50"/>
      <c r="BQ829" s="50"/>
      <c r="BR829" s="50"/>
      <c r="BS829" s="50"/>
      <c r="BT829" s="50"/>
      <c r="BU829" s="50"/>
      <c r="BV829" s="50"/>
      <c r="BW829" s="50"/>
      <c r="BX829" s="50"/>
      <c r="BY829" s="50"/>
      <c r="BZ829" s="50"/>
      <c r="CA829" s="50"/>
      <c r="CB829" s="50"/>
      <c r="CC829" s="50"/>
      <c r="CD829" s="50"/>
      <c r="CE829" s="50"/>
      <c r="CF829" s="50"/>
      <c r="CG829" s="50"/>
      <c r="CH829" s="50"/>
      <c r="CI829" s="50"/>
      <c r="CJ829" s="50"/>
      <c r="CK829" s="50"/>
      <c r="CL829" s="50"/>
      <c r="CM829" s="50"/>
      <c r="CN829" s="50"/>
      <c r="CO829" s="50"/>
      <c r="CP829" s="50"/>
      <c r="CQ829" s="50"/>
      <c r="CR829" s="50"/>
      <c r="CS829" s="50"/>
      <c r="CT829" s="50"/>
      <c r="CU829" s="50"/>
      <c r="CV829" s="50"/>
      <c r="CW829" s="50"/>
      <c r="CX829" s="50"/>
      <c r="CY829" s="50"/>
      <c r="CZ829" s="50"/>
      <c r="DA829" s="50"/>
      <c r="DB829" s="50"/>
      <c r="DC829" s="50"/>
      <c r="DD829" s="50"/>
      <c r="DE829" s="50"/>
      <c r="DF829" s="50"/>
    </row>
    <row r="830" spans="2:110" x14ac:dyDescent="0.2">
      <c r="B830" s="177"/>
      <c r="C830" s="202"/>
      <c r="D830" s="200"/>
      <c r="E830" s="203"/>
      <c r="F830" s="203"/>
      <c r="G830" s="203"/>
      <c r="H830" s="203"/>
      <c r="I830" s="203"/>
      <c r="J830" s="203"/>
      <c r="K830" s="203"/>
      <c r="L830" s="203"/>
      <c r="M830" s="203"/>
      <c r="N830" s="203"/>
      <c r="O830" s="203"/>
      <c r="P830" s="203"/>
      <c r="Q830" s="204"/>
      <c r="R830" s="204"/>
      <c r="S830" s="234"/>
      <c r="T830" s="50"/>
      <c r="U830" s="50"/>
      <c r="V830" s="50"/>
      <c r="W830" s="50"/>
      <c r="X830" s="50"/>
      <c r="Y830" s="50"/>
      <c r="Z830" s="250"/>
      <c r="AA830" s="238"/>
      <c r="AB830" s="50"/>
      <c r="AC830" s="50"/>
      <c r="AD830" s="50"/>
      <c r="AE830" s="50"/>
      <c r="AF830" s="50"/>
      <c r="AG830" s="50"/>
      <c r="AH830" s="50"/>
      <c r="AI830" s="50"/>
      <c r="AJ830" s="50"/>
      <c r="AK830" s="50"/>
      <c r="AL830" s="50"/>
      <c r="AM830" s="50"/>
      <c r="AN830" s="50"/>
      <c r="AO830" s="50"/>
      <c r="AP830" s="50"/>
      <c r="AQ830" s="50"/>
      <c r="AR830" s="50"/>
      <c r="AS830" s="50"/>
      <c r="AT830" s="50"/>
      <c r="AU830" s="50"/>
      <c r="AV830" s="50"/>
      <c r="AW830" s="50"/>
      <c r="AX830" s="50"/>
      <c r="AY830" s="50"/>
      <c r="AZ830" s="50"/>
      <c r="BA830" s="50"/>
      <c r="BB830" s="50"/>
      <c r="BC830" s="50"/>
      <c r="BD830" s="50"/>
      <c r="BE830" s="50"/>
      <c r="BF830" s="50"/>
      <c r="BG830" s="50"/>
      <c r="BH830" s="50"/>
      <c r="BI830" s="50"/>
      <c r="BJ830" s="50"/>
      <c r="BK830" s="50"/>
      <c r="BL830" s="50"/>
      <c r="BM830" s="50"/>
      <c r="BN830" s="50"/>
      <c r="BO830" s="50"/>
      <c r="BP830" s="50"/>
      <c r="BQ830" s="50"/>
      <c r="BR830" s="50"/>
      <c r="BS830" s="50"/>
      <c r="BT830" s="50"/>
      <c r="BU830" s="50"/>
      <c r="BV830" s="50"/>
      <c r="BW830" s="50"/>
      <c r="BX830" s="50"/>
      <c r="BY830" s="50"/>
      <c r="BZ830" s="50"/>
      <c r="CA830" s="50"/>
      <c r="CB830" s="50"/>
      <c r="CC830" s="50"/>
      <c r="CD830" s="50"/>
      <c r="CE830" s="50"/>
      <c r="CF830" s="50"/>
      <c r="CG830" s="50"/>
      <c r="CH830" s="50"/>
      <c r="CI830" s="50"/>
      <c r="CJ830" s="50"/>
      <c r="CK830" s="50"/>
      <c r="CL830" s="50"/>
      <c r="CM830" s="50"/>
      <c r="CN830" s="50"/>
      <c r="CO830" s="50"/>
      <c r="CP830" s="50"/>
      <c r="CQ830" s="50"/>
      <c r="CR830" s="50"/>
      <c r="CS830" s="50"/>
      <c r="CT830" s="50"/>
      <c r="CU830" s="50"/>
      <c r="CV830" s="50"/>
      <c r="CW830" s="50"/>
      <c r="CX830" s="50"/>
      <c r="CY830" s="50"/>
      <c r="CZ830" s="50"/>
      <c r="DA830" s="50"/>
      <c r="DB830" s="50"/>
      <c r="DC830" s="50"/>
      <c r="DD830" s="50"/>
      <c r="DE830" s="50"/>
      <c r="DF830" s="50"/>
    </row>
    <row r="831" spans="2:110" x14ac:dyDescent="0.2">
      <c r="B831" s="177"/>
      <c r="C831" s="202"/>
      <c r="D831" s="200"/>
      <c r="E831" s="203"/>
      <c r="F831" s="203"/>
      <c r="G831" s="203"/>
      <c r="H831" s="203"/>
      <c r="I831" s="203"/>
      <c r="J831" s="203"/>
      <c r="K831" s="203"/>
      <c r="L831" s="203"/>
      <c r="M831" s="203"/>
      <c r="N831" s="203"/>
      <c r="O831" s="203"/>
      <c r="P831" s="203"/>
      <c r="Q831" s="204"/>
      <c r="R831" s="204"/>
      <c r="S831" s="234"/>
      <c r="T831" s="50"/>
      <c r="U831" s="50"/>
      <c r="V831" s="50"/>
      <c r="W831" s="50"/>
      <c r="X831" s="50"/>
      <c r="Y831" s="50"/>
      <c r="Z831" s="250"/>
      <c r="AA831" s="238"/>
      <c r="AB831" s="50"/>
      <c r="AC831" s="50"/>
      <c r="AD831" s="50"/>
      <c r="AE831" s="50"/>
      <c r="AF831" s="50"/>
      <c r="AG831" s="50"/>
      <c r="AH831" s="50"/>
      <c r="AI831" s="50"/>
      <c r="AJ831" s="50"/>
      <c r="AK831" s="50"/>
      <c r="AL831" s="50"/>
      <c r="AM831" s="50"/>
      <c r="AN831" s="50"/>
      <c r="AO831" s="50"/>
      <c r="AP831" s="50"/>
      <c r="AQ831" s="50"/>
      <c r="AR831" s="50"/>
      <c r="AS831" s="50"/>
      <c r="AT831" s="50"/>
      <c r="AU831" s="50"/>
      <c r="AV831" s="50"/>
      <c r="AW831" s="50"/>
      <c r="AX831" s="50"/>
      <c r="AY831" s="50"/>
      <c r="AZ831" s="50"/>
      <c r="BA831" s="50"/>
      <c r="BB831" s="50"/>
      <c r="BC831" s="50"/>
      <c r="BD831" s="50"/>
      <c r="BE831" s="50"/>
      <c r="BF831" s="50"/>
      <c r="BG831" s="50"/>
      <c r="BH831" s="50"/>
      <c r="BI831" s="50"/>
      <c r="BJ831" s="50"/>
      <c r="BK831" s="50"/>
      <c r="BL831" s="50"/>
      <c r="BM831" s="50"/>
      <c r="BN831" s="50"/>
      <c r="BO831" s="50"/>
      <c r="BP831" s="50"/>
      <c r="BQ831" s="50"/>
      <c r="BR831" s="50"/>
      <c r="BS831" s="50"/>
      <c r="BT831" s="50"/>
      <c r="BU831" s="50"/>
      <c r="BV831" s="50"/>
      <c r="BW831" s="50"/>
      <c r="BX831" s="50"/>
      <c r="BY831" s="50"/>
      <c r="BZ831" s="50"/>
      <c r="CA831" s="50"/>
      <c r="CB831" s="50"/>
      <c r="CC831" s="50"/>
      <c r="CD831" s="50"/>
      <c r="CE831" s="50"/>
      <c r="CF831" s="50"/>
      <c r="CG831" s="50"/>
      <c r="CH831" s="50"/>
      <c r="CI831" s="50"/>
      <c r="CJ831" s="50"/>
      <c r="CK831" s="50"/>
      <c r="CL831" s="50"/>
      <c r="CM831" s="50"/>
      <c r="CN831" s="50"/>
      <c r="CO831" s="50"/>
      <c r="CP831" s="50"/>
      <c r="CQ831" s="50"/>
      <c r="CR831" s="50"/>
      <c r="CS831" s="50"/>
      <c r="CT831" s="50"/>
      <c r="CU831" s="50"/>
      <c r="CV831" s="50"/>
      <c r="CW831" s="50"/>
      <c r="CX831" s="50"/>
      <c r="CY831" s="50"/>
      <c r="CZ831" s="50"/>
      <c r="DA831" s="50"/>
      <c r="DB831" s="50"/>
      <c r="DC831" s="50"/>
      <c r="DD831" s="50"/>
      <c r="DE831" s="50"/>
      <c r="DF831" s="50"/>
    </row>
    <row r="832" spans="2:110" x14ac:dyDescent="0.2">
      <c r="B832" s="177"/>
      <c r="C832" s="202"/>
      <c r="D832" s="200"/>
      <c r="E832" s="203"/>
      <c r="F832" s="203"/>
      <c r="G832" s="203"/>
      <c r="H832" s="203"/>
      <c r="I832" s="203"/>
      <c r="J832" s="203"/>
      <c r="K832" s="203"/>
      <c r="L832" s="203"/>
      <c r="M832" s="203"/>
      <c r="N832" s="203"/>
      <c r="O832" s="203"/>
      <c r="P832" s="203"/>
      <c r="Q832" s="204"/>
      <c r="R832" s="204"/>
      <c r="S832" s="234"/>
      <c r="T832" s="50"/>
      <c r="U832" s="50"/>
      <c r="V832" s="50"/>
      <c r="W832" s="50"/>
      <c r="X832" s="50"/>
      <c r="Y832" s="50"/>
      <c r="Z832" s="250"/>
      <c r="AA832" s="238"/>
      <c r="AB832" s="50"/>
      <c r="AC832" s="50"/>
      <c r="AD832" s="50"/>
      <c r="AE832" s="50"/>
      <c r="AF832" s="50"/>
      <c r="AG832" s="50"/>
      <c r="AH832" s="50"/>
      <c r="AI832" s="50"/>
      <c r="AJ832" s="50"/>
      <c r="AK832" s="50"/>
      <c r="AL832" s="50"/>
      <c r="AM832" s="50"/>
      <c r="AN832" s="50"/>
      <c r="AO832" s="50"/>
      <c r="AP832" s="50"/>
      <c r="AQ832" s="50"/>
      <c r="AR832" s="50"/>
      <c r="AS832" s="50"/>
      <c r="AT832" s="50"/>
      <c r="AU832" s="50"/>
      <c r="AV832" s="50"/>
      <c r="AW832" s="50"/>
      <c r="AX832" s="50"/>
      <c r="AY832" s="50"/>
      <c r="AZ832" s="50"/>
      <c r="BA832" s="50"/>
      <c r="BB832" s="50"/>
      <c r="BC832" s="50"/>
      <c r="BD832" s="50"/>
      <c r="BE832" s="50"/>
      <c r="BF832" s="50"/>
      <c r="BG832" s="50"/>
      <c r="BH832" s="50"/>
      <c r="BI832" s="50"/>
      <c r="BJ832" s="50"/>
      <c r="BK832" s="50"/>
      <c r="BL832" s="50"/>
      <c r="BM832" s="50"/>
      <c r="BN832" s="50"/>
      <c r="BO832" s="50"/>
      <c r="BP832" s="50"/>
      <c r="BQ832" s="50"/>
      <c r="BR832" s="50"/>
      <c r="BS832" s="50"/>
      <c r="BT832" s="50"/>
      <c r="BU832" s="50"/>
      <c r="BV832" s="50"/>
      <c r="BW832" s="50"/>
      <c r="BX832" s="50"/>
      <c r="BY832" s="50"/>
      <c r="BZ832" s="50"/>
      <c r="CA832" s="50"/>
      <c r="CB832" s="50"/>
      <c r="CC832" s="50"/>
      <c r="CD832" s="50"/>
      <c r="CE832" s="50"/>
      <c r="CF832" s="50"/>
      <c r="CG832" s="50"/>
      <c r="CH832" s="50"/>
      <c r="CI832" s="50"/>
      <c r="CJ832" s="50"/>
      <c r="CK832" s="50"/>
      <c r="CL832" s="50"/>
      <c r="CM832" s="50"/>
      <c r="CN832" s="50"/>
      <c r="CO832" s="50"/>
      <c r="CP832" s="50"/>
      <c r="CQ832" s="50"/>
      <c r="CR832" s="50"/>
      <c r="CS832" s="50"/>
      <c r="CT832" s="50"/>
      <c r="CU832" s="50"/>
      <c r="CV832" s="50"/>
      <c r="CW832" s="50"/>
      <c r="CX832" s="50"/>
      <c r="CY832" s="50"/>
      <c r="CZ832" s="50"/>
      <c r="DA832" s="50"/>
      <c r="DB832" s="50"/>
      <c r="DC832" s="50"/>
      <c r="DD832" s="50"/>
      <c r="DE832" s="50"/>
      <c r="DF832" s="50"/>
    </row>
    <row r="833" spans="2:110" x14ac:dyDescent="0.2">
      <c r="B833" s="177"/>
      <c r="C833" s="202"/>
      <c r="D833" s="200"/>
      <c r="E833" s="203"/>
      <c r="F833" s="203"/>
      <c r="G833" s="203"/>
      <c r="H833" s="203"/>
      <c r="I833" s="203"/>
      <c r="J833" s="203"/>
      <c r="K833" s="203"/>
      <c r="L833" s="203"/>
      <c r="M833" s="203"/>
      <c r="N833" s="203"/>
      <c r="O833" s="203"/>
      <c r="P833" s="203"/>
      <c r="Q833" s="204"/>
      <c r="R833" s="204"/>
      <c r="S833" s="234"/>
      <c r="T833" s="50"/>
      <c r="U833" s="50"/>
      <c r="V833" s="50"/>
      <c r="W833" s="50"/>
      <c r="X833" s="50"/>
      <c r="Y833" s="50"/>
      <c r="Z833" s="250"/>
      <c r="AA833" s="238"/>
      <c r="AB833" s="50"/>
      <c r="AC833" s="50"/>
      <c r="AD833" s="50"/>
      <c r="AE833" s="50"/>
      <c r="AF833" s="50"/>
      <c r="AG833" s="50"/>
      <c r="AH833" s="50"/>
      <c r="AI833" s="50"/>
      <c r="AJ833" s="50"/>
      <c r="AK833" s="50"/>
      <c r="AL833" s="50"/>
      <c r="AM833" s="50"/>
      <c r="AN833" s="50"/>
      <c r="AO833" s="50"/>
      <c r="AP833" s="50"/>
      <c r="AQ833" s="50"/>
      <c r="AR833" s="50"/>
      <c r="AS833" s="50"/>
      <c r="AT833" s="50"/>
      <c r="AU833" s="50"/>
      <c r="AV833" s="50"/>
      <c r="AW833" s="50"/>
      <c r="AX833" s="50"/>
      <c r="AY833" s="50"/>
      <c r="AZ833" s="50"/>
      <c r="BA833" s="50"/>
      <c r="BB833" s="50"/>
      <c r="BC833" s="50"/>
      <c r="BD833" s="50"/>
      <c r="BE833" s="50"/>
      <c r="BF833" s="50"/>
      <c r="BG833" s="50"/>
      <c r="BH833" s="50"/>
      <c r="BI833" s="50"/>
      <c r="BJ833" s="50"/>
      <c r="BK833" s="50"/>
      <c r="BL833" s="50"/>
      <c r="BM833" s="50"/>
      <c r="BN833" s="50"/>
      <c r="BO833" s="50"/>
      <c r="BP833" s="50"/>
      <c r="BQ833" s="50"/>
      <c r="BR833" s="50"/>
      <c r="BS833" s="50"/>
      <c r="BT833" s="50"/>
      <c r="BU833" s="50"/>
      <c r="BV833" s="50"/>
      <c r="BW833" s="50"/>
      <c r="BX833" s="50"/>
      <c r="BY833" s="50"/>
      <c r="BZ833" s="50"/>
      <c r="CA833" s="50"/>
      <c r="CB833" s="50"/>
      <c r="CC833" s="50"/>
      <c r="CD833" s="50"/>
      <c r="CE833" s="50"/>
      <c r="CF833" s="50"/>
      <c r="CG833" s="50"/>
      <c r="CH833" s="50"/>
      <c r="CI833" s="50"/>
      <c r="CJ833" s="50"/>
      <c r="CK833" s="50"/>
      <c r="CL833" s="50"/>
      <c r="CM833" s="50"/>
      <c r="CN833" s="50"/>
      <c r="CO833" s="50"/>
      <c r="CP833" s="50"/>
      <c r="CQ833" s="50"/>
      <c r="CR833" s="50"/>
      <c r="CS833" s="50"/>
      <c r="CT833" s="50"/>
      <c r="CU833" s="50"/>
      <c r="CV833" s="50"/>
      <c r="CW833" s="50"/>
      <c r="CX833" s="50"/>
      <c r="CY833" s="50"/>
      <c r="CZ833" s="50"/>
      <c r="DA833" s="50"/>
      <c r="DB833" s="50"/>
      <c r="DC833" s="50"/>
      <c r="DD833" s="50"/>
      <c r="DE833" s="50"/>
      <c r="DF833" s="50"/>
    </row>
    <row r="834" spans="2:110" x14ac:dyDescent="0.2">
      <c r="B834" s="177"/>
      <c r="C834" s="202"/>
      <c r="D834" s="200"/>
      <c r="E834" s="203"/>
      <c r="F834" s="203"/>
      <c r="G834" s="203"/>
      <c r="H834" s="203"/>
      <c r="I834" s="203"/>
      <c r="J834" s="203"/>
      <c r="K834" s="203"/>
      <c r="L834" s="203"/>
      <c r="M834" s="203"/>
      <c r="N834" s="203"/>
      <c r="O834" s="203"/>
      <c r="P834" s="203"/>
      <c r="Q834" s="204"/>
      <c r="R834" s="204"/>
      <c r="S834" s="234"/>
      <c r="T834" s="50"/>
      <c r="U834" s="50"/>
      <c r="V834" s="50"/>
      <c r="W834" s="50"/>
      <c r="X834" s="50"/>
      <c r="Y834" s="50"/>
      <c r="Z834" s="250"/>
      <c r="AA834" s="238"/>
      <c r="AB834" s="50"/>
      <c r="AC834" s="50"/>
      <c r="AD834" s="50"/>
      <c r="AE834" s="50"/>
      <c r="AF834" s="50"/>
      <c r="AG834" s="50"/>
      <c r="AH834" s="50"/>
      <c r="AI834" s="50"/>
      <c r="AJ834" s="50"/>
      <c r="AK834" s="50"/>
      <c r="AL834" s="50"/>
      <c r="AM834" s="50"/>
      <c r="AN834" s="50"/>
      <c r="AO834" s="50"/>
      <c r="AP834" s="50"/>
      <c r="AQ834" s="50"/>
      <c r="AR834" s="50"/>
      <c r="AS834" s="50"/>
      <c r="AT834" s="50"/>
      <c r="AU834" s="50"/>
      <c r="AV834" s="50"/>
      <c r="AW834" s="50"/>
      <c r="AX834" s="50"/>
      <c r="AY834" s="50"/>
      <c r="AZ834" s="50"/>
      <c r="BA834" s="50"/>
      <c r="BB834" s="50"/>
      <c r="BC834" s="50"/>
      <c r="BD834" s="50"/>
      <c r="BE834" s="50"/>
      <c r="BF834" s="50"/>
      <c r="BG834" s="50"/>
      <c r="BH834" s="50"/>
      <c r="BI834" s="50"/>
      <c r="BJ834" s="50"/>
      <c r="BK834" s="50"/>
      <c r="BL834" s="50"/>
      <c r="BM834" s="50"/>
      <c r="BN834" s="50"/>
      <c r="BO834" s="50"/>
      <c r="BP834" s="50"/>
      <c r="BQ834" s="50"/>
      <c r="BR834" s="50"/>
      <c r="BS834" s="50"/>
      <c r="BT834" s="50"/>
      <c r="BU834" s="50"/>
      <c r="BV834" s="50"/>
      <c r="BW834" s="50"/>
      <c r="BX834" s="50"/>
      <c r="BY834" s="50"/>
      <c r="BZ834" s="50"/>
      <c r="CA834" s="50"/>
      <c r="CB834" s="50"/>
      <c r="CC834" s="50"/>
      <c r="CD834" s="50"/>
      <c r="CE834" s="50"/>
      <c r="CF834" s="50"/>
      <c r="CG834" s="50"/>
      <c r="CH834" s="50"/>
      <c r="CI834" s="50"/>
      <c r="CJ834" s="50"/>
      <c r="CK834" s="50"/>
      <c r="CL834" s="50"/>
      <c r="CM834" s="50"/>
      <c r="CN834" s="50"/>
      <c r="CO834" s="50"/>
      <c r="CP834" s="50"/>
      <c r="CQ834" s="50"/>
      <c r="CR834" s="50"/>
      <c r="CS834" s="50"/>
      <c r="CT834" s="50"/>
      <c r="CU834" s="50"/>
      <c r="CV834" s="50"/>
      <c r="CW834" s="50"/>
      <c r="CX834" s="50"/>
      <c r="CY834" s="50"/>
      <c r="CZ834" s="50"/>
      <c r="DA834" s="50"/>
      <c r="DB834" s="50"/>
      <c r="DC834" s="50"/>
      <c r="DD834" s="50"/>
      <c r="DE834" s="50"/>
      <c r="DF834" s="50"/>
    </row>
    <row r="835" spans="2:110" x14ac:dyDescent="0.2">
      <c r="B835" s="177"/>
      <c r="C835" s="202"/>
      <c r="D835" s="200"/>
      <c r="E835" s="203"/>
      <c r="F835" s="203"/>
      <c r="G835" s="203"/>
      <c r="H835" s="203"/>
      <c r="I835" s="203"/>
      <c r="J835" s="203"/>
      <c r="K835" s="203"/>
      <c r="L835" s="203"/>
      <c r="M835" s="203"/>
      <c r="N835" s="203"/>
      <c r="O835" s="203"/>
      <c r="P835" s="203"/>
      <c r="Q835" s="204"/>
      <c r="R835" s="204"/>
      <c r="S835" s="234"/>
      <c r="T835" s="50"/>
      <c r="U835" s="50"/>
      <c r="V835" s="50"/>
      <c r="W835" s="50"/>
      <c r="X835" s="50"/>
      <c r="Y835" s="50"/>
      <c r="Z835" s="250"/>
      <c r="AA835" s="238"/>
      <c r="AB835" s="50"/>
      <c r="AC835" s="50"/>
      <c r="AD835" s="50"/>
      <c r="AE835" s="50"/>
      <c r="AF835" s="50"/>
      <c r="AG835" s="50"/>
      <c r="AH835" s="50"/>
      <c r="AI835" s="50"/>
      <c r="AJ835" s="50"/>
      <c r="AK835" s="50"/>
      <c r="AL835" s="50"/>
      <c r="AM835" s="50"/>
      <c r="AN835" s="50"/>
      <c r="AO835" s="50"/>
      <c r="AP835" s="50"/>
      <c r="AQ835" s="50"/>
      <c r="AR835" s="50"/>
      <c r="AS835" s="50"/>
      <c r="AT835" s="50"/>
      <c r="AU835" s="50"/>
      <c r="AV835" s="50"/>
      <c r="AW835" s="50"/>
      <c r="AX835" s="50"/>
      <c r="AY835" s="50"/>
      <c r="AZ835" s="50"/>
      <c r="BA835" s="50"/>
      <c r="BB835" s="50"/>
      <c r="BC835" s="50"/>
      <c r="BD835" s="50"/>
      <c r="BE835" s="50"/>
      <c r="BF835" s="50"/>
      <c r="BG835" s="50"/>
      <c r="BH835" s="50"/>
      <c r="BI835" s="50"/>
      <c r="BJ835" s="50"/>
      <c r="BK835" s="50"/>
      <c r="BL835" s="50"/>
      <c r="BM835" s="50"/>
      <c r="BN835" s="50"/>
      <c r="BO835" s="50"/>
      <c r="BP835" s="50"/>
      <c r="BQ835" s="50"/>
      <c r="BR835" s="50"/>
      <c r="BS835" s="50"/>
      <c r="BT835" s="50"/>
      <c r="BU835" s="50"/>
      <c r="BV835" s="50"/>
      <c r="BW835" s="50"/>
      <c r="BX835" s="50"/>
      <c r="BY835" s="50"/>
      <c r="BZ835" s="50"/>
      <c r="CA835" s="50"/>
      <c r="CB835" s="50"/>
      <c r="CC835" s="50"/>
      <c r="CD835" s="50"/>
      <c r="CE835" s="50"/>
      <c r="CF835" s="50"/>
      <c r="CG835" s="50"/>
      <c r="CH835" s="50"/>
      <c r="CI835" s="50"/>
      <c r="CJ835" s="50"/>
      <c r="CK835" s="50"/>
      <c r="CL835" s="50"/>
      <c r="CM835" s="50"/>
      <c r="CN835" s="50"/>
      <c r="CO835" s="50"/>
      <c r="CP835" s="50"/>
      <c r="CQ835" s="50"/>
      <c r="CR835" s="50"/>
      <c r="CS835" s="50"/>
      <c r="CT835" s="50"/>
      <c r="CU835" s="50"/>
      <c r="CV835" s="50"/>
      <c r="CW835" s="50"/>
      <c r="CX835" s="50"/>
      <c r="CY835" s="50"/>
      <c r="CZ835" s="50"/>
      <c r="DA835" s="50"/>
      <c r="DB835" s="50"/>
      <c r="DC835" s="50"/>
      <c r="DD835" s="50"/>
      <c r="DE835" s="50"/>
      <c r="DF835" s="50"/>
    </row>
    <row r="836" spans="2:110" x14ac:dyDescent="0.2">
      <c r="B836" s="177"/>
      <c r="C836" s="202"/>
      <c r="D836" s="200"/>
      <c r="E836" s="203"/>
      <c r="F836" s="203"/>
      <c r="G836" s="203"/>
      <c r="H836" s="203"/>
      <c r="I836" s="203"/>
      <c r="J836" s="203"/>
      <c r="K836" s="203"/>
      <c r="L836" s="203"/>
      <c r="M836" s="203"/>
      <c r="N836" s="203"/>
      <c r="O836" s="203"/>
      <c r="P836" s="203"/>
      <c r="Q836" s="204"/>
      <c r="R836" s="204"/>
      <c r="S836" s="234"/>
      <c r="T836" s="50"/>
      <c r="U836" s="50"/>
      <c r="V836" s="50"/>
      <c r="W836" s="50"/>
      <c r="X836" s="50"/>
      <c r="Y836" s="50"/>
      <c r="Z836" s="250"/>
      <c r="AA836" s="238"/>
      <c r="AB836" s="50"/>
      <c r="AC836" s="50"/>
      <c r="AD836" s="50"/>
      <c r="AE836" s="50"/>
      <c r="AF836" s="50"/>
      <c r="AG836" s="50"/>
      <c r="AH836" s="50"/>
      <c r="AI836" s="50"/>
      <c r="AJ836" s="50"/>
      <c r="AK836" s="50"/>
      <c r="AL836" s="50"/>
      <c r="AM836" s="50"/>
      <c r="AN836" s="50"/>
      <c r="AO836" s="50"/>
      <c r="AP836" s="50"/>
      <c r="AQ836" s="50"/>
      <c r="AR836" s="50"/>
      <c r="AS836" s="50"/>
      <c r="AT836" s="50"/>
      <c r="AU836" s="50"/>
      <c r="AV836" s="50"/>
      <c r="AW836" s="50"/>
      <c r="AX836" s="50"/>
      <c r="AY836" s="50"/>
      <c r="AZ836" s="50"/>
      <c r="BA836" s="50"/>
      <c r="BB836" s="50"/>
      <c r="BC836" s="50"/>
      <c r="BD836" s="50"/>
      <c r="BE836" s="50"/>
      <c r="BF836" s="50"/>
      <c r="BG836" s="50"/>
      <c r="BH836" s="50"/>
      <c r="BI836" s="50"/>
      <c r="BJ836" s="50"/>
      <c r="BK836" s="50"/>
      <c r="BL836" s="50"/>
      <c r="BM836" s="50"/>
      <c r="BN836" s="50"/>
      <c r="BO836" s="50"/>
      <c r="BP836" s="50"/>
      <c r="BQ836" s="50"/>
      <c r="BR836" s="50"/>
      <c r="BS836" s="50"/>
      <c r="BT836" s="50"/>
      <c r="BU836" s="50"/>
      <c r="BV836" s="50"/>
      <c r="BW836" s="50"/>
      <c r="BX836" s="50"/>
      <c r="BY836" s="50"/>
      <c r="BZ836" s="50"/>
      <c r="CA836" s="50"/>
      <c r="CB836" s="50"/>
      <c r="CC836" s="50"/>
      <c r="CD836" s="50"/>
      <c r="CE836" s="50"/>
      <c r="CF836" s="50"/>
      <c r="CG836" s="50"/>
      <c r="CH836" s="50"/>
      <c r="CI836" s="50"/>
      <c r="CJ836" s="50"/>
      <c r="CK836" s="50"/>
      <c r="CL836" s="50"/>
      <c r="CM836" s="50"/>
      <c r="CN836" s="50"/>
      <c r="CO836" s="50"/>
      <c r="CP836" s="50"/>
      <c r="CQ836" s="50"/>
      <c r="CR836" s="50"/>
      <c r="CS836" s="50"/>
      <c r="CT836" s="50"/>
      <c r="CU836" s="50"/>
      <c r="CV836" s="50"/>
      <c r="CW836" s="50"/>
      <c r="CX836" s="50"/>
      <c r="CY836" s="50"/>
      <c r="CZ836" s="50"/>
      <c r="DA836" s="50"/>
      <c r="DB836" s="50"/>
      <c r="DC836" s="50"/>
      <c r="DD836" s="50"/>
      <c r="DE836" s="50"/>
      <c r="DF836" s="50"/>
    </row>
    <row r="837" spans="2:110" x14ac:dyDescent="0.2">
      <c r="B837" s="177"/>
      <c r="C837" s="202"/>
      <c r="D837" s="200"/>
      <c r="E837" s="203"/>
      <c r="F837" s="203"/>
      <c r="G837" s="203"/>
      <c r="H837" s="203"/>
      <c r="I837" s="203"/>
      <c r="J837" s="203"/>
      <c r="K837" s="203"/>
      <c r="L837" s="203"/>
      <c r="M837" s="203"/>
      <c r="N837" s="203"/>
      <c r="O837" s="203"/>
      <c r="P837" s="203"/>
      <c r="Q837" s="204"/>
      <c r="R837" s="204"/>
      <c r="S837" s="234"/>
      <c r="T837" s="50"/>
      <c r="U837" s="50"/>
      <c r="V837" s="50"/>
      <c r="W837" s="50"/>
      <c r="X837" s="50"/>
      <c r="Y837" s="50"/>
      <c r="Z837" s="250"/>
      <c r="AA837" s="238"/>
      <c r="AB837" s="50"/>
      <c r="AC837" s="50"/>
      <c r="AD837" s="50"/>
      <c r="AE837" s="50"/>
      <c r="AF837" s="50"/>
      <c r="AG837" s="50"/>
      <c r="AH837" s="50"/>
      <c r="AI837" s="50"/>
      <c r="AJ837" s="50"/>
      <c r="AK837" s="50"/>
      <c r="AL837" s="50"/>
      <c r="AM837" s="50"/>
      <c r="AN837" s="50"/>
      <c r="AO837" s="50"/>
      <c r="AP837" s="50"/>
      <c r="AQ837" s="50"/>
      <c r="AR837" s="50"/>
      <c r="AS837" s="50"/>
      <c r="AT837" s="50"/>
      <c r="AU837" s="50"/>
      <c r="AV837" s="50"/>
      <c r="AW837" s="50"/>
      <c r="AX837" s="50"/>
      <c r="AY837" s="50"/>
      <c r="AZ837" s="50"/>
      <c r="BA837" s="50"/>
      <c r="BB837" s="50"/>
      <c r="BC837" s="50"/>
      <c r="BD837" s="50"/>
      <c r="BE837" s="50"/>
      <c r="BF837" s="50"/>
      <c r="BG837" s="50"/>
      <c r="BH837" s="50"/>
      <c r="BI837" s="50"/>
      <c r="BJ837" s="50"/>
      <c r="BK837" s="50"/>
      <c r="BL837" s="50"/>
      <c r="BM837" s="50"/>
      <c r="BN837" s="50"/>
      <c r="BO837" s="50"/>
      <c r="BP837" s="50"/>
      <c r="BQ837" s="50"/>
      <c r="BR837" s="50"/>
      <c r="BS837" s="50"/>
      <c r="BT837" s="50"/>
      <c r="BU837" s="50"/>
      <c r="BV837" s="50"/>
      <c r="BW837" s="50"/>
      <c r="BX837" s="50"/>
      <c r="BY837" s="50"/>
      <c r="BZ837" s="50"/>
      <c r="CA837" s="50"/>
      <c r="CB837" s="50"/>
      <c r="CC837" s="50"/>
      <c r="CD837" s="50"/>
      <c r="CE837" s="50"/>
      <c r="CF837" s="50"/>
      <c r="CG837" s="50"/>
      <c r="CH837" s="50"/>
      <c r="CI837" s="50"/>
      <c r="CJ837" s="50"/>
      <c r="CK837" s="50"/>
      <c r="CL837" s="50"/>
      <c r="CM837" s="50"/>
      <c r="CN837" s="50"/>
      <c r="CO837" s="50"/>
      <c r="CP837" s="50"/>
      <c r="CQ837" s="50"/>
      <c r="CR837" s="50"/>
      <c r="CS837" s="50"/>
      <c r="CT837" s="50"/>
      <c r="CU837" s="50"/>
      <c r="CV837" s="50"/>
      <c r="CW837" s="50"/>
      <c r="CX837" s="50"/>
      <c r="CY837" s="50"/>
      <c r="CZ837" s="50"/>
      <c r="DA837" s="50"/>
      <c r="DB837" s="50"/>
      <c r="DC837" s="50"/>
      <c r="DD837" s="50"/>
      <c r="DE837" s="50"/>
      <c r="DF837" s="50"/>
    </row>
    <row r="838" spans="2:110" x14ac:dyDescent="0.2">
      <c r="B838" s="177"/>
      <c r="C838" s="202"/>
      <c r="D838" s="200"/>
      <c r="E838" s="203"/>
      <c r="F838" s="203"/>
      <c r="G838" s="203"/>
      <c r="H838" s="203"/>
      <c r="I838" s="203"/>
      <c r="J838" s="203"/>
      <c r="K838" s="203"/>
      <c r="L838" s="203"/>
      <c r="M838" s="203"/>
      <c r="N838" s="203"/>
      <c r="O838" s="203"/>
      <c r="P838" s="203"/>
      <c r="Q838" s="204"/>
      <c r="R838" s="204"/>
      <c r="S838" s="234"/>
      <c r="T838" s="50"/>
      <c r="U838" s="50"/>
      <c r="V838" s="50"/>
      <c r="W838" s="50"/>
      <c r="X838" s="50"/>
      <c r="Y838" s="50"/>
      <c r="Z838" s="250"/>
      <c r="AA838" s="238"/>
      <c r="AB838" s="50"/>
      <c r="AC838" s="50"/>
      <c r="AD838" s="50"/>
      <c r="AE838" s="50"/>
      <c r="AF838" s="50"/>
      <c r="AG838" s="50"/>
      <c r="AH838" s="50"/>
      <c r="AI838" s="50"/>
      <c r="AJ838" s="50"/>
      <c r="AK838" s="50"/>
      <c r="AL838" s="50"/>
      <c r="AM838" s="50"/>
      <c r="AN838" s="50"/>
      <c r="AO838" s="50"/>
      <c r="AP838" s="50"/>
      <c r="AQ838" s="50"/>
      <c r="AR838" s="50"/>
      <c r="AS838" s="50"/>
      <c r="AT838" s="50"/>
      <c r="AU838" s="50"/>
      <c r="AV838" s="50"/>
      <c r="AW838" s="50"/>
      <c r="AX838" s="50"/>
      <c r="AY838" s="50"/>
      <c r="AZ838" s="50"/>
      <c r="BA838" s="50"/>
      <c r="BB838" s="50"/>
      <c r="BC838" s="50"/>
      <c r="BD838" s="50"/>
      <c r="BE838" s="50"/>
      <c r="BF838" s="50"/>
      <c r="BG838" s="50"/>
      <c r="BH838" s="50"/>
      <c r="BI838" s="50"/>
      <c r="BJ838" s="50"/>
      <c r="BK838" s="50"/>
      <c r="BL838" s="50"/>
      <c r="BM838" s="50"/>
      <c r="BN838" s="50"/>
      <c r="BO838" s="50"/>
      <c r="BP838" s="50"/>
      <c r="BQ838" s="50"/>
      <c r="BR838" s="50"/>
      <c r="BS838" s="50"/>
      <c r="BT838" s="50"/>
      <c r="BU838" s="50"/>
      <c r="BV838" s="50"/>
      <c r="BW838" s="50"/>
      <c r="BX838" s="50"/>
      <c r="BY838" s="50"/>
      <c r="BZ838" s="50"/>
      <c r="CA838" s="50"/>
      <c r="CB838" s="50"/>
      <c r="CC838" s="50"/>
      <c r="CD838" s="50"/>
      <c r="CE838" s="50"/>
      <c r="CF838" s="50"/>
      <c r="CG838" s="50"/>
      <c r="CH838" s="50"/>
      <c r="CI838" s="50"/>
      <c r="CJ838" s="50"/>
      <c r="CK838" s="50"/>
      <c r="CL838" s="50"/>
      <c r="CM838" s="50"/>
      <c r="CN838" s="50"/>
      <c r="CO838" s="50"/>
      <c r="CP838" s="50"/>
      <c r="CQ838" s="50"/>
      <c r="CR838" s="50"/>
      <c r="CS838" s="50"/>
      <c r="CT838" s="50"/>
      <c r="CU838" s="50"/>
      <c r="CV838" s="50"/>
      <c r="CW838" s="50"/>
      <c r="CX838" s="50"/>
      <c r="CY838" s="50"/>
      <c r="CZ838" s="50"/>
      <c r="DA838" s="50"/>
      <c r="DB838" s="50"/>
      <c r="DC838" s="50"/>
      <c r="DD838" s="50"/>
      <c r="DE838" s="50"/>
      <c r="DF838" s="50"/>
    </row>
    <row r="839" spans="2:110" x14ac:dyDescent="0.2">
      <c r="B839" s="177"/>
      <c r="C839" s="202"/>
      <c r="D839" s="200"/>
      <c r="E839" s="203"/>
      <c r="F839" s="203"/>
      <c r="G839" s="203"/>
      <c r="H839" s="203"/>
      <c r="I839" s="203"/>
      <c r="J839" s="203"/>
      <c r="K839" s="203"/>
      <c r="L839" s="203"/>
      <c r="M839" s="203"/>
      <c r="N839" s="203"/>
      <c r="O839" s="203"/>
      <c r="P839" s="203"/>
      <c r="Q839" s="204"/>
      <c r="R839" s="204"/>
      <c r="S839" s="234"/>
      <c r="T839" s="50"/>
      <c r="U839" s="50"/>
      <c r="V839" s="50"/>
      <c r="W839" s="50"/>
      <c r="X839" s="50"/>
      <c r="Y839" s="50"/>
      <c r="Z839" s="250"/>
      <c r="AA839" s="238"/>
      <c r="AB839" s="50"/>
      <c r="AC839" s="50"/>
      <c r="AD839" s="50"/>
      <c r="AE839" s="50"/>
      <c r="AF839" s="50"/>
      <c r="AG839" s="50"/>
      <c r="AH839" s="50"/>
      <c r="AI839" s="50"/>
      <c r="AJ839" s="50"/>
      <c r="AK839" s="50"/>
      <c r="AL839" s="50"/>
      <c r="AM839" s="50"/>
      <c r="AN839" s="50"/>
      <c r="AO839" s="50"/>
      <c r="AP839" s="50"/>
      <c r="AQ839" s="50"/>
      <c r="AR839" s="50"/>
      <c r="AS839" s="50"/>
      <c r="AT839" s="50"/>
      <c r="AU839" s="50"/>
      <c r="AV839" s="50"/>
      <c r="AW839" s="50"/>
      <c r="AX839" s="50"/>
      <c r="AY839" s="50"/>
      <c r="AZ839" s="50"/>
      <c r="BA839" s="50"/>
      <c r="BB839" s="50"/>
      <c r="BC839" s="50"/>
      <c r="BD839" s="50"/>
      <c r="BE839" s="50"/>
      <c r="BF839" s="50"/>
      <c r="BG839" s="50"/>
      <c r="BH839" s="50"/>
      <c r="BI839" s="50"/>
      <c r="BJ839" s="50"/>
      <c r="BK839" s="50"/>
      <c r="BL839" s="50"/>
      <c r="BM839" s="50"/>
      <c r="BN839" s="50"/>
      <c r="BO839" s="50"/>
      <c r="BP839" s="50"/>
      <c r="BQ839" s="50"/>
      <c r="BR839" s="50"/>
      <c r="BS839" s="50"/>
      <c r="BT839" s="50"/>
      <c r="BU839" s="50"/>
      <c r="BV839" s="50"/>
      <c r="BW839" s="50"/>
      <c r="BX839" s="50"/>
      <c r="BY839" s="50"/>
      <c r="BZ839" s="50"/>
      <c r="CA839" s="50"/>
      <c r="CB839" s="50"/>
      <c r="CC839" s="50"/>
      <c r="CD839" s="50"/>
      <c r="CE839" s="50"/>
      <c r="CF839" s="50"/>
      <c r="CG839" s="50"/>
      <c r="CH839" s="50"/>
      <c r="CI839" s="50"/>
      <c r="CJ839" s="50"/>
      <c r="CK839" s="50"/>
      <c r="CL839" s="50"/>
      <c r="CM839" s="50"/>
      <c r="CN839" s="50"/>
      <c r="CO839" s="50"/>
      <c r="CP839" s="50"/>
      <c r="CQ839" s="50"/>
      <c r="CR839" s="50"/>
      <c r="CS839" s="50"/>
      <c r="CT839" s="50"/>
      <c r="CU839" s="50"/>
      <c r="CV839" s="50"/>
      <c r="CW839" s="50"/>
      <c r="CX839" s="50"/>
      <c r="CY839" s="50"/>
      <c r="CZ839" s="50"/>
      <c r="DA839" s="50"/>
      <c r="DB839" s="50"/>
      <c r="DC839" s="50"/>
      <c r="DD839" s="50"/>
      <c r="DE839" s="50"/>
      <c r="DF839" s="50"/>
    </row>
    <row r="840" spans="2:110" x14ac:dyDescent="0.2">
      <c r="B840" s="177"/>
      <c r="C840" s="202"/>
      <c r="D840" s="200"/>
      <c r="E840" s="203"/>
      <c r="F840" s="203"/>
      <c r="G840" s="203"/>
      <c r="H840" s="203"/>
      <c r="I840" s="203"/>
      <c r="J840" s="203"/>
      <c r="K840" s="203"/>
      <c r="L840" s="203"/>
      <c r="M840" s="203"/>
      <c r="N840" s="203"/>
      <c r="O840" s="203"/>
      <c r="P840" s="203"/>
      <c r="Q840" s="204"/>
      <c r="R840" s="204"/>
      <c r="S840" s="234"/>
      <c r="T840" s="50"/>
      <c r="U840" s="50"/>
      <c r="V840" s="50"/>
      <c r="W840" s="50"/>
      <c r="X840" s="50"/>
      <c r="Y840" s="50"/>
      <c r="Z840" s="250"/>
      <c r="AA840" s="238"/>
      <c r="AB840" s="50"/>
      <c r="AC840" s="50"/>
      <c r="AD840" s="50"/>
      <c r="AE840" s="50"/>
      <c r="AF840" s="50"/>
      <c r="AG840" s="50"/>
      <c r="AH840" s="50"/>
      <c r="AI840" s="50"/>
      <c r="AJ840" s="50"/>
      <c r="AK840" s="50"/>
      <c r="AL840" s="50"/>
      <c r="AM840" s="50"/>
      <c r="AN840" s="50"/>
      <c r="AO840" s="50"/>
      <c r="AP840" s="50"/>
      <c r="AQ840" s="50"/>
      <c r="AR840" s="50"/>
      <c r="AS840" s="50"/>
      <c r="AT840" s="50"/>
      <c r="AU840" s="50"/>
      <c r="AV840" s="50"/>
      <c r="AW840" s="50"/>
      <c r="AX840" s="50"/>
      <c r="AY840" s="50"/>
      <c r="AZ840" s="50"/>
      <c r="BA840" s="50"/>
      <c r="BB840" s="50"/>
      <c r="BC840" s="50"/>
      <c r="BD840" s="50"/>
      <c r="BE840" s="50"/>
      <c r="BF840" s="50"/>
      <c r="BG840" s="50"/>
      <c r="BH840" s="50"/>
      <c r="BI840" s="50"/>
      <c r="BJ840" s="50"/>
      <c r="BK840" s="50"/>
      <c r="BL840" s="50"/>
      <c r="BM840" s="50"/>
      <c r="BN840" s="50"/>
      <c r="BO840" s="50"/>
      <c r="BP840" s="50"/>
      <c r="BQ840" s="50"/>
      <c r="BR840" s="50"/>
      <c r="BS840" s="50"/>
      <c r="BT840" s="50"/>
      <c r="BU840" s="50"/>
      <c r="BV840" s="50"/>
      <c r="BW840" s="50"/>
      <c r="BX840" s="50"/>
      <c r="BY840" s="50"/>
      <c r="BZ840" s="50"/>
      <c r="CA840" s="50"/>
      <c r="CB840" s="50"/>
      <c r="CC840" s="50"/>
      <c r="CD840" s="50"/>
      <c r="CE840" s="50"/>
      <c r="CF840" s="50"/>
      <c r="CG840" s="50"/>
      <c r="CH840" s="50"/>
      <c r="CI840" s="50"/>
      <c r="CJ840" s="50"/>
      <c r="CK840" s="50"/>
      <c r="CL840" s="50"/>
      <c r="CM840" s="50"/>
      <c r="CN840" s="50"/>
      <c r="CO840" s="50"/>
      <c r="CP840" s="50"/>
      <c r="CQ840" s="50"/>
      <c r="CR840" s="50"/>
      <c r="CS840" s="50"/>
      <c r="CT840" s="50"/>
      <c r="CU840" s="50"/>
      <c r="CV840" s="50"/>
      <c r="CW840" s="50"/>
      <c r="CX840" s="50"/>
      <c r="CY840" s="50"/>
      <c r="CZ840" s="50"/>
      <c r="DA840" s="50"/>
      <c r="DB840" s="50"/>
      <c r="DC840" s="50"/>
      <c r="DD840" s="50"/>
      <c r="DE840" s="50"/>
      <c r="DF840" s="50"/>
    </row>
    <row r="841" spans="2:110" x14ac:dyDescent="0.2">
      <c r="B841" s="177"/>
      <c r="C841" s="202"/>
      <c r="D841" s="200"/>
      <c r="E841" s="203"/>
      <c r="F841" s="203"/>
      <c r="G841" s="203"/>
      <c r="H841" s="203"/>
      <c r="I841" s="203"/>
      <c r="J841" s="203"/>
      <c r="K841" s="203"/>
      <c r="L841" s="203"/>
      <c r="M841" s="203"/>
      <c r="N841" s="203"/>
      <c r="O841" s="203"/>
      <c r="P841" s="203"/>
      <c r="Q841" s="204"/>
      <c r="R841" s="204"/>
      <c r="S841" s="234"/>
      <c r="T841" s="50"/>
      <c r="U841" s="50"/>
      <c r="V841" s="50"/>
      <c r="W841" s="50"/>
      <c r="X841" s="50"/>
      <c r="Y841" s="50"/>
      <c r="Z841" s="250"/>
      <c r="AA841" s="238"/>
      <c r="AB841" s="50"/>
      <c r="AC841" s="50"/>
      <c r="AD841" s="50"/>
      <c r="AE841" s="50"/>
      <c r="AF841" s="50"/>
      <c r="AG841" s="50"/>
      <c r="AH841" s="50"/>
      <c r="AI841" s="50"/>
      <c r="AJ841" s="50"/>
      <c r="AK841" s="50"/>
      <c r="AL841" s="50"/>
      <c r="AM841" s="50"/>
      <c r="AN841" s="50"/>
      <c r="AO841" s="50"/>
      <c r="AP841" s="50"/>
      <c r="AQ841" s="50"/>
      <c r="AR841" s="50"/>
      <c r="AS841" s="50"/>
      <c r="AT841" s="50"/>
      <c r="AU841" s="50"/>
      <c r="AV841" s="50"/>
      <c r="AW841" s="50"/>
      <c r="AX841" s="50"/>
      <c r="AY841" s="50"/>
      <c r="AZ841" s="50"/>
      <c r="BA841" s="50"/>
      <c r="BB841" s="50"/>
      <c r="BC841" s="50"/>
      <c r="BD841" s="50"/>
      <c r="BE841" s="50"/>
      <c r="BF841" s="50"/>
      <c r="BG841" s="50"/>
      <c r="BH841" s="50"/>
      <c r="BI841" s="50"/>
      <c r="BJ841" s="50"/>
      <c r="BK841" s="50"/>
      <c r="BL841" s="50"/>
      <c r="BM841" s="50"/>
      <c r="BN841" s="50"/>
      <c r="BO841" s="50"/>
      <c r="BP841" s="50"/>
      <c r="BQ841" s="50"/>
      <c r="BR841" s="50"/>
      <c r="BS841" s="50"/>
      <c r="BT841" s="50"/>
      <c r="BU841" s="50"/>
      <c r="BV841" s="50"/>
      <c r="BW841" s="50"/>
      <c r="BX841" s="50"/>
      <c r="BY841" s="50"/>
      <c r="BZ841" s="50"/>
      <c r="CA841" s="50"/>
      <c r="CB841" s="50"/>
      <c r="CC841" s="50"/>
      <c r="CD841" s="50"/>
      <c r="CE841" s="50"/>
      <c r="CF841" s="50"/>
      <c r="CG841" s="50"/>
      <c r="CH841" s="50"/>
      <c r="CI841" s="50"/>
      <c r="CJ841" s="50"/>
      <c r="CK841" s="50"/>
      <c r="CL841" s="50"/>
      <c r="CM841" s="50"/>
      <c r="CN841" s="50"/>
      <c r="CO841" s="50"/>
      <c r="CP841" s="50"/>
      <c r="CQ841" s="50"/>
      <c r="CR841" s="50"/>
      <c r="CS841" s="50"/>
      <c r="CT841" s="50"/>
      <c r="CU841" s="50"/>
      <c r="CV841" s="50"/>
      <c r="CW841" s="50"/>
      <c r="CX841" s="50"/>
      <c r="CY841" s="50"/>
      <c r="CZ841" s="50"/>
      <c r="DA841" s="50"/>
      <c r="DB841" s="50"/>
      <c r="DC841" s="50"/>
      <c r="DD841" s="50"/>
      <c r="DE841" s="50"/>
      <c r="DF841" s="50"/>
    </row>
    <row r="842" spans="2:110" x14ac:dyDescent="0.2">
      <c r="B842" s="177"/>
      <c r="C842" s="202"/>
      <c r="D842" s="200"/>
      <c r="E842" s="203"/>
      <c r="F842" s="203"/>
      <c r="G842" s="203"/>
      <c r="H842" s="203"/>
      <c r="I842" s="203"/>
      <c r="J842" s="203"/>
      <c r="K842" s="203"/>
      <c r="L842" s="203"/>
      <c r="M842" s="203"/>
      <c r="N842" s="203"/>
      <c r="O842" s="203"/>
      <c r="P842" s="203"/>
      <c r="Q842" s="204"/>
      <c r="R842" s="204"/>
      <c r="S842" s="234"/>
      <c r="T842" s="50"/>
      <c r="U842" s="50"/>
      <c r="V842" s="50"/>
      <c r="W842" s="50"/>
      <c r="X842" s="50"/>
      <c r="Y842" s="50"/>
      <c r="Z842" s="250"/>
      <c r="AA842" s="238"/>
      <c r="AB842" s="50"/>
      <c r="AC842" s="50"/>
      <c r="AD842" s="50"/>
      <c r="AE842" s="50"/>
      <c r="AF842" s="50"/>
      <c r="AG842" s="50"/>
      <c r="AH842" s="50"/>
      <c r="AI842" s="50"/>
      <c r="AJ842" s="50"/>
      <c r="AK842" s="50"/>
      <c r="AL842" s="50"/>
      <c r="AM842" s="50"/>
      <c r="AN842" s="50"/>
      <c r="AO842" s="50"/>
      <c r="AP842" s="50"/>
      <c r="AQ842" s="50"/>
      <c r="AR842" s="50"/>
      <c r="AS842" s="50"/>
      <c r="AT842" s="50"/>
      <c r="AU842" s="50"/>
      <c r="AV842" s="50"/>
      <c r="AW842" s="50"/>
      <c r="AX842" s="50"/>
      <c r="AY842" s="50"/>
      <c r="AZ842" s="50"/>
      <c r="BA842" s="50"/>
      <c r="BB842" s="50"/>
      <c r="BC842" s="50"/>
      <c r="BD842" s="50"/>
      <c r="BE842" s="50"/>
      <c r="BF842" s="50"/>
      <c r="BG842" s="50"/>
      <c r="BH842" s="50"/>
      <c r="BI842" s="50"/>
      <c r="BJ842" s="50"/>
      <c r="BK842" s="50"/>
      <c r="BL842" s="50"/>
      <c r="BM842" s="50"/>
      <c r="BN842" s="50"/>
      <c r="BO842" s="50"/>
      <c r="BP842" s="50"/>
      <c r="BQ842" s="50"/>
      <c r="BR842" s="50"/>
      <c r="BS842" s="50"/>
      <c r="BT842" s="50"/>
      <c r="BU842" s="50"/>
      <c r="BV842" s="50"/>
      <c r="BW842" s="50"/>
      <c r="BX842" s="50"/>
      <c r="BY842" s="50"/>
      <c r="BZ842" s="50"/>
      <c r="CA842" s="50"/>
      <c r="CB842" s="50"/>
      <c r="CC842" s="50"/>
      <c r="CD842" s="50"/>
      <c r="CE842" s="50"/>
      <c r="CF842" s="50"/>
      <c r="CG842" s="50"/>
      <c r="CH842" s="50"/>
      <c r="CI842" s="50"/>
      <c r="CJ842" s="50"/>
      <c r="CK842" s="50"/>
      <c r="CL842" s="50"/>
      <c r="CM842" s="50"/>
      <c r="CN842" s="50"/>
      <c r="CO842" s="50"/>
      <c r="CP842" s="50"/>
      <c r="CQ842" s="50"/>
      <c r="CR842" s="50"/>
      <c r="CS842" s="50"/>
      <c r="CT842" s="50"/>
      <c r="CU842" s="50"/>
      <c r="CV842" s="50"/>
      <c r="CW842" s="50"/>
      <c r="CX842" s="50"/>
      <c r="CY842" s="50"/>
      <c r="CZ842" s="50"/>
      <c r="DA842" s="50"/>
      <c r="DB842" s="50"/>
      <c r="DC842" s="50"/>
      <c r="DD842" s="50"/>
      <c r="DE842" s="50"/>
      <c r="DF842" s="50"/>
    </row>
    <row r="843" spans="2:110" x14ac:dyDescent="0.2">
      <c r="B843" s="177"/>
      <c r="C843" s="202"/>
      <c r="D843" s="200"/>
      <c r="E843" s="203"/>
      <c r="F843" s="203"/>
      <c r="G843" s="203"/>
      <c r="H843" s="203"/>
      <c r="I843" s="203"/>
      <c r="J843" s="203"/>
      <c r="K843" s="203"/>
      <c r="L843" s="203"/>
      <c r="M843" s="203"/>
      <c r="N843" s="203"/>
      <c r="O843" s="203"/>
      <c r="P843" s="203"/>
      <c r="Q843" s="204"/>
      <c r="R843" s="204"/>
      <c r="S843" s="234"/>
      <c r="T843" s="50"/>
      <c r="U843" s="50"/>
      <c r="V843" s="50"/>
      <c r="W843" s="50"/>
      <c r="X843" s="50"/>
      <c r="Y843" s="50"/>
      <c r="Z843" s="250"/>
      <c r="AA843" s="238"/>
      <c r="AB843" s="50"/>
      <c r="AC843" s="50"/>
      <c r="AD843" s="50"/>
      <c r="AE843" s="50"/>
      <c r="AF843" s="50"/>
      <c r="AG843" s="50"/>
      <c r="AH843" s="50"/>
      <c r="AI843" s="50"/>
      <c r="AJ843" s="50"/>
      <c r="AK843" s="50"/>
      <c r="AL843" s="50"/>
      <c r="AM843" s="50"/>
      <c r="AN843" s="50"/>
      <c r="AO843" s="50"/>
      <c r="AP843" s="50"/>
      <c r="AQ843" s="50"/>
      <c r="AR843" s="50"/>
      <c r="AS843" s="50"/>
      <c r="AT843" s="50"/>
      <c r="AU843" s="50"/>
      <c r="AV843" s="50"/>
      <c r="AW843" s="50"/>
      <c r="AX843" s="50"/>
      <c r="AY843" s="50"/>
      <c r="AZ843" s="50"/>
      <c r="BA843" s="50"/>
      <c r="BB843" s="50"/>
      <c r="BC843" s="50"/>
      <c r="BD843" s="50"/>
      <c r="BE843" s="50"/>
      <c r="BF843" s="50"/>
      <c r="BG843" s="50"/>
      <c r="BH843" s="50"/>
      <c r="BI843" s="50"/>
      <c r="BJ843" s="50"/>
      <c r="BK843" s="50"/>
      <c r="BL843" s="50"/>
      <c r="BM843" s="50"/>
      <c r="BN843" s="50"/>
      <c r="BO843" s="50"/>
      <c r="BP843" s="50"/>
      <c r="BQ843" s="50"/>
      <c r="BR843" s="50"/>
      <c r="BS843" s="50"/>
      <c r="BT843" s="50"/>
      <c r="BU843" s="50"/>
      <c r="BV843" s="50"/>
      <c r="BW843" s="50"/>
      <c r="BX843" s="50"/>
      <c r="BY843" s="50"/>
      <c r="BZ843" s="50"/>
      <c r="CA843" s="50"/>
      <c r="CB843" s="50"/>
      <c r="CC843" s="50"/>
      <c r="CD843" s="50"/>
      <c r="CE843" s="50"/>
      <c r="CF843" s="50"/>
      <c r="CG843" s="50"/>
      <c r="CH843" s="50"/>
      <c r="CI843" s="50"/>
      <c r="CJ843" s="50"/>
      <c r="CK843" s="50"/>
      <c r="CL843" s="50"/>
      <c r="CM843" s="50"/>
      <c r="CN843" s="50"/>
      <c r="CO843" s="50"/>
      <c r="CP843" s="50"/>
      <c r="CQ843" s="50"/>
      <c r="CR843" s="50"/>
      <c r="CS843" s="50"/>
      <c r="CT843" s="50"/>
      <c r="CU843" s="50"/>
      <c r="CV843" s="50"/>
      <c r="CW843" s="50"/>
      <c r="CX843" s="50"/>
      <c r="CY843" s="50"/>
      <c r="CZ843" s="50"/>
      <c r="DA843" s="50"/>
      <c r="DB843" s="50"/>
      <c r="DC843" s="50"/>
      <c r="DD843" s="50"/>
      <c r="DE843" s="50"/>
      <c r="DF843" s="50"/>
    </row>
    <row r="844" spans="2:110" x14ac:dyDescent="0.2">
      <c r="B844" s="177"/>
      <c r="C844" s="202"/>
      <c r="D844" s="200"/>
      <c r="E844" s="203"/>
      <c r="F844" s="203"/>
      <c r="G844" s="203"/>
      <c r="H844" s="203"/>
      <c r="I844" s="203"/>
      <c r="J844" s="203"/>
      <c r="K844" s="203"/>
      <c r="L844" s="203"/>
      <c r="M844" s="203"/>
      <c r="N844" s="203"/>
      <c r="O844" s="203"/>
      <c r="P844" s="203"/>
      <c r="Q844" s="204"/>
      <c r="R844" s="204"/>
      <c r="S844" s="234"/>
      <c r="T844" s="50"/>
      <c r="U844" s="50"/>
      <c r="V844" s="50"/>
      <c r="W844" s="50"/>
      <c r="X844" s="50"/>
      <c r="Y844" s="50"/>
      <c r="Z844" s="250"/>
      <c r="AA844" s="238"/>
      <c r="AB844" s="50"/>
      <c r="AC844" s="50"/>
      <c r="AD844" s="50"/>
      <c r="AE844" s="50"/>
      <c r="AF844" s="50"/>
      <c r="AG844" s="50"/>
      <c r="AH844" s="50"/>
      <c r="AI844" s="50"/>
      <c r="AJ844" s="50"/>
      <c r="AK844" s="50"/>
      <c r="AL844" s="50"/>
      <c r="AM844" s="50"/>
      <c r="AN844" s="50"/>
      <c r="AO844" s="50"/>
      <c r="AP844" s="50"/>
      <c r="AQ844" s="50"/>
      <c r="AR844" s="50"/>
      <c r="AS844" s="50"/>
      <c r="AT844" s="50"/>
      <c r="AU844" s="50"/>
      <c r="AV844" s="50"/>
      <c r="AW844" s="50"/>
      <c r="AX844" s="50"/>
      <c r="AY844" s="50"/>
      <c r="AZ844" s="50"/>
      <c r="BA844" s="50"/>
      <c r="BB844" s="50"/>
      <c r="BC844" s="50"/>
      <c r="BD844" s="50"/>
      <c r="BE844" s="50"/>
      <c r="BF844" s="50"/>
      <c r="BG844" s="50"/>
      <c r="BH844" s="50"/>
      <c r="BI844" s="50"/>
      <c r="BJ844" s="50"/>
      <c r="BK844" s="50"/>
      <c r="BL844" s="50"/>
      <c r="BM844" s="50"/>
      <c r="BN844" s="50"/>
      <c r="BO844" s="50"/>
      <c r="BP844" s="50"/>
      <c r="BQ844" s="50"/>
      <c r="BR844" s="50"/>
      <c r="BS844" s="50"/>
      <c r="BT844" s="50"/>
      <c r="BU844" s="50"/>
      <c r="BV844" s="50"/>
      <c r="BW844" s="50"/>
      <c r="BX844" s="50"/>
      <c r="BY844" s="50"/>
      <c r="BZ844" s="50"/>
      <c r="CA844" s="50"/>
      <c r="CB844" s="50"/>
      <c r="CC844" s="50"/>
      <c r="CD844" s="50"/>
      <c r="CE844" s="50"/>
      <c r="CF844" s="50"/>
      <c r="CG844" s="50"/>
      <c r="CH844" s="50"/>
      <c r="CI844" s="50"/>
      <c r="CJ844" s="50"/>
      <c r="CK844" s="50"/>
      <c r="CL844" s="50"/>
      <c r="CM844" s="50"/>
      <c r="CN844" s="50"/>
      <c r="CO844" s="50"/>
      <c r="CP844" s="50"/>
      <c r="CQ844" s="50"/>
      <c r="CR844" s="50"/>
      <c r="CS844" s="50"/>
      <c r="CT844" s="50"/>
      <c r="CU844" s="50"/>
      <c r="CV844" s="50"/>
      <c r="CW844" s="50"/>
      <c r="CX844" s="50"/>
      <c r="CY844" s="50"/>
      <c r="CZ844" s="50"/>
      <c r="DA844" s="50"/>
      <c r="DB844" s="50"/>
      <c r="DC844" s="50"/>
      <c r="DD844" s="50"/>
      <c r="DE844" s="50"/>
      <c r="DF844" s="50"/>
    </row>
    <row r="845" spans="2:110" x14ac:dyDescent="0.2">
      <c r="B845" s="177"/>
      <c r="C845" s="202"/>
      <c r="D845" s="200"/>
      <c r="E845" s="203"/>
      <c r="F845" s="203"/>
      <c r="G845" s="203"/>
      <c r="H845" s="203"/>
      <c r="I845" s="203"/>
      <c r="J845" s="203"/>
      <c r="K845" s="203"/>
      <c r="L845" s="203"/>
      <c r="M845" s="203"/>
      <c r="N845" s="203"/>
      <c r="O845" s="203"/>
      <c r="P845" s="203"/>
      <c r="Q845" s="204"/>
      <c r="R845" s="204"/>
      <c r="S845" s="234"/>
      <c r="T845" s="50"/>
      <c r="U845" s="50"/>
      <c r="V845" s="50"/>
      <c r="W845" s="50"/>
      <c r="X845" s="50"/>
      <c r="Y845" s="50"/>
      <c r="Z845" s="250"/>
      <c r="AA845" s="238"/>
      <c r="AB845" s="50"/>
      <c r="AC845" s="50"/>
      <c r="AD845" s="50"/>
      <c r="AE845" s="50"/>
      <c r="AF845" s="50"/>
      <c r="AG845" s="50"/>
      <c r="AH845" s="50"/>
      <c r="AI845" s="50"/>
      <c r="AJ845" s="50"/>
      <c r="AK845" s="50"/>
      <c r="AL845" s="50"/>
      <c r="AM845" s="50"/>
      <c r="AN845" s="50"/>
      <c r="AO845" s="50"/>
      <c r="AP845" s="50"/>
      <c r="AQ845" s="50"/>
      <c r="AR845" s="50"/>
      <c r="AS845" s="50"/>
      <c r="AT845" s="50"/>
      <c r="AU845" s="50"/>
      <c r="AV845" s="50"/>
      <c r="AW845" s="50"/>
      <c r="AX845" s="50"/>
      <c r="AY845" s="50"/>
      <c r="AZ845" s="50"/>
      <c r="BA845" s="50"/>
      <c r="BB845" s="50"/>
      <c r="BC845" s="50"/>
      <c r="BD845" s="50"/>
      <c r="BE845" s="50"/>
      <c r="BF845" s="50"/>
      <c r="BG845" s="50"/>
      <c r="BH845" s="50"/>
      <c r="BI845" s="50"/>
      <c r="BJ845" s="50"/>
      <c r="BK845" s="50"/>
      <c r="BL845" s="50"/>
      <c r="BM845" s="50"/>
      <c r="BN845" s="50"/>
      <c r="BO845" s="50"/>
      <c r="BP845" s="50"/>
      <c r="BQ845" s="50"/>
      <c r="BR845" s="50"/>
      <c r="BS845" s="50"/>
      <c r="BT845" s="50"/>
      <c r="BU845" s="50"/>
      <c r="BV845" s="50"/>
      <c r="BW845" s="50"/>
      <c r="BX845" s="50"/>
      <c r="BY845" s="50"/>
      <c r="BZ845" s="50"/>
      <c r="CA845" s="50"/>
      <c r="CB845" s="50"/>
      <c r="CC845" s="50"/>
      <c r="CD845" s="50"/>
      <c r="CE845" s="50"/>
      <c r="CF845" s="50"/>
      <c r="CG845" s="50"/>
      <c r="CH845" s="50"/>
      <c r="CI845" s="50"/>
      <c r="CJ845" s="50"/>
      <c r="CK845" s="50"/>
      <c r="CL845" s="50"/>
      <c r="CM845" s="50"/>
      <c r="CN845" s="50"/>
      <c r="CO845" s="50"/>
      <c r="CP845" s="50"/>
      <c r="CQ845" s="50"/>
      <c r="CR845" s="50"/>
      <c r="CS845" s="50"/>
      <c r="CT845" s="50"/>
      <c r="CU845" s="50"/>
      <c r="CV845" s="50"/>
      <c r="CW845" s="50"/>
      <c r="CX845" s="50"/>
      <c r="CY845" s="50"/>
      <c r="CZ845" s="50"/>
      <c r="DA845" s="50"/>
      <c r="DB845" s="50"/>
      <c r="DC845" s="50"/>
      <c r="DD845" s="50"/>
      <c r="DE845" s="50"/>
      <c r="DF845" s="50"/>
    </row>
    <row r="846" spans="2:110" x14ac:dyDescent="0.2">
      <c r="B846" s="177"/>
      <c r="C846" s="202"/>
      <c r="D846" s="200"/>
      <c r="E846" s="203"/>
      <c r="F846" s="203"/>
      <c r="G846" s="203"/>
      <c r="H846" s="203"/>
      <c r="I846" s="203"/>
      <c r="J846" s="203"/>
      <c r="K846" s="203"/>
      <c r="L846" s="203"/>
      <c r="M846" s="203"/>
      <c r="N846" s="203"/>
      <c r="O846" s="203"/>
      <c r="P846" s="203"/>
      <c r="Q846" s="204"/>
      <c r="R846" s="204"/>
      <c r="S846" s="234"/>
      <c r="T846" s="50"/>
      <c r="U846" s="50"/>
      <c r="V846" s="50"/>
      <c r="W846" s="50"/>
      <c r="X846" s="50"/>
      <c r="Y846" s="50"/>
      <c r="Z846" s="250"/>
      <c r="AA846" s="238"/>
      <c r="AB846" s="50"/>
      <c r="AC846" s="50"/>
      <c r="AD846" s="50"/>
      <c r="AE846" s="50"/>
      <c r="AF846" s="50"/>
      <c r="AG846" s="50"/>
      <c r="AH846" s="50"/>
      <c r="AI846" s="50"/>
      <c r="AJ846" s="50"/>
      <c r="AK846" s="50"/>
      <c r="AL846" s="50"/>
      <c r="AM846" s="50"/>
      <c r="AN846" s="50"/>
      <c r="AO846" s="50"/>
      <c r="AP846" s="50"/>
      <c r="AQ846" s="50"/>
      <c r="AR846" s="50"/>
      <c r="AS846" s="50"/>
      <c r="AT846" s="50"/>
      <c r="AU846" s="50"/>
      <c r="AV846" s="50"/>
      <c r="AW846" s="50"/>
      <c r="AX846" s="50"/>
      <c r="AY846" s="50"/>
      <c r="AZ846" s="50"/>
      <c r="BA846" s="50"/>
      <c r="BB846" s="50"/>
      <c r="BC846" s="50"/>
      <c r="BD846" s="50"/>
      <c r="BE846" s="50"/>
      <c r="BF846" s="50"/>
      <c r="BG846" s="50"/>
      <c r="BH846" s="50"/>
      <c r="BI846" s="50"/>
      <c r="BJ846" s="50"/>
      <c r="BK846" s="50"/>
      <c r="BL846" s="50"/>
      <c r="BM846" s="50"/>
      <c r="BN846" s="50"/>
      <c r="BO846" s="50"/>
      <c r="BP846" s="50"/>
      <c r="BQ846" s="50"/>
      <c r="BR846" s="50"/>
      <c r="BS846" s="50"/>
      <c r="BT846" s="50"/>
      <c r="BU846" s="50"/>
      <c r="BV846" s="50"/>
      <c r="BW846" s="50"/>
      <c r="BX846" s="50"/>
      <c r="BY846" s="50"/>
      <c r="BZ846" s="50"/>
      <c r="CA846" s="50"/>
      <c r="CB846" s="50"/>
      <c r="CC846" s="50"/>
      <c r="CD846" s="50"/>
      <c r="CE846" s="50"/>
      <c r="CF846" s="50"/>
      <c r="CG846" s="50"/>
      <c r="CH846" s="50"/>
      <c r="CI846" s="50"/>
      <c r="CJ846" s="50"/>
      <c r="CK846" s="50"/>
      <c r="CL846" s="50"/>
      <c r="CM846" s="50"/>
      <c r="CN846" s="50"/>
      <c r="CO846" s="50"/>
      <c r="CP846" s="50"/>
      <c r="CQ846" s="50"/>
      <c r="CR846" s="50"/>
      <c r="CS846" s="50"/>
      <c r="CT846" s="50"/>
      <c r="CU846" s="50"/>
      <c r="CV846" s="50"/>
      <c r="CW846" s="50"/>
      <c r="CX846" s="50"/>
      <c r="CY846" s="50"/>
      <c r="CZ846" s="50"/>
      <c r="DA846" s="50"/>
      <c r="DB846" s="50"/>
      <c r="DC846" s="50"/>
      <c r="DD846" s="50"/>
      <c r="DE846" s="50"/>
      <c r="DF846" s="50"/>
    </row>
    <row r="847" spans="2:110" x14ac:dyDescent="0.2">
      <c r="B847" s="177"/>
      <c r="C847" s="202"/>
      <c r="D847" s="200"/>
      <c r="E847" s="203"/>
      <c r="F847" s="203"/>
      <c r="G847" s="203"/>
      <c r="H847" s="203"/>
      <c r="I847" s="203"/>
      <c r="J847" s="203"/>
      <c r="K847" s="203"/>
      <c r="L847" s="203"/>
      <c r="M847" s="203"/>
      <c r="N847" s="203"/>
      <c r="O847" s="203"/>
      <c r="P847" s="203"/>
      <c r="Q847" s="204"/>
      <c r="R847" s="204"/>
      <c r="S847" s="234"/>
      <c r="T847" s="50"/>
      <c r="U847" s="50"/>
      <c r="V847" s="50"/>
      <c r="W847" s="50"/>
      <c r="X847" s="50"/>
      <c r="Y847" s="50"/>
      <c r="Z847" s="250"/>
      <c r="AA847" s="238"/>
      <c r="AB847" s="50"/>
      <c r="AC847" s="50"/>
      <c r="AD847" s="50"/>
      <c r="AE847" s="50"/>
      <c r="AF847" s="50"/>
      <c r="AG847" s="50"/>
      <c r="AH847" s="50"/>
      <c r="AI847" s="50"/>
      <c r="AJ847" s="50"/>
      <c r="AK847" s="50"/>
      <c r="AL847" s="50"/>
      <c r="AM847" s="50"/>
      <c r="AN847" s="50"/>
      <c r="AO847" s="50"/>
      <c r="AP847" s="50"/>
      <c r="AQ847" s="50"/>
      <c r="AR847" s="50"/>
      <c r="AS847" s="50"/>
      <c r="AT847" s="50"/>
      <c r="AU847" s="50"/>
      <c r="AV847" s="50"/>
      <c r="AW847" s="50"/>
      <c r="AX847" s="50"/>
      <c r="AY847" s="50"/>
      <c r="AZ847" s="50"/>
      <c r="BA847" s="50"/>
      <c r="BB847" s="50"/>
      <c r="BC847" s="50"/>
      <c r="BD847" s="50"/>
      <c r="BE847" s="50"/>
      <c r="BF847" s="50"/>
      <c r="BG847" s="50"/>
      <c r="BH847" s="50"/>
      <c r="BI847" s="50"/>
      <c r="BJ847" s="50"/>
      <c r="BK847" s="50"/>
      <c r="BL847" s="50"/>
      <c r="BM847" s="50"/>
      <c r="BN847" s="50"/>
      <c r="BO847" s="50"/>
      <c r="BP847" s="50"/>
      <c r="BQ847" s="50"/>
      <c r="BR847" s="50"/>
      <c r="BS847" s="50"/>
      <c r="BT847" s="50"/>
      <c r="BU847" s="50"/>
      <c r="BV847" s="50"/>
      <c r="BW847" s="50"/>
      <c r="BX847" s="50"/>
      <c r="BY847" s="50"/>
      <c r="BZ847" s="50"/>
      <c r="CA847" s="50"/>
      <c r="CB847" s="50"/>
      <c r="CC847" s="50"/>
      <c r="CD847" s="50"/>
      <c r="CE847" s="50"/>
      <c r="CF847" s="50"/>
      <c r="CG847" s="50"/>
      <c r="CH847" s="50"/>
      <c r="CI847" s="50"/>
      <c r="CJ847" s="50"/>
      <c r="CK847" s="50"/>
      <c r="CL847" s="50"/>
      <c r="CM847" s="50"/>
      <c r="CN847" s="50"/>
      <c r="CO847" s="50"/>
      <c r="CP847" s="50"/>
      <c r="CQ847" s="50"/>
      <c r="CR847" s="50"/>
      <c r="CS847" s="50"/>
      <c r="CT847" s="50"/>
      <c r="CU847" s="50"/>
      <c r="CV847" s="50"/>
      <c r="CW847" s="50"/>
      <c r="CX847" s="50"/>
      <c r="CY847" s="50"/>
      <c r="CZ847" s="50"/>
      <c r="DA847" s="50"/>
      <c r="DB847" s="50"/>
      <c r="DC847" s="50"/>
      <c r="DD847" s="50"/>
      <c r="DE847" s="50"/>
      <c r="DF847" s="50"/>
    </row>
    <row r="848" spans="2:110" x14ac:dyDescent="0.2">
      <c r="B848" s="177"/>
      <c r="C848" s="202"/>
      <c r="D848" s="200"/>
      <c r="E848" s="203"/>
      <c r="F848" s="203"/>
      <c r="G848" s="203"/>
      <c r="H848" s="203"/>
      <c r="I848" s="203"/>
      <c r="J848" s="203"/>
      <c r="K848" s="203"/>
      <c r="L848" s="203"/>
      <c r="M848" s="203"/>
      <c r="N848" s="203"/>
      <c r="O848" s="203"/>
      <c r="P848" s="203"/>
      <c r="Q848" s="204"/>
      <c r="R848" s="204"/>
      <c r="S848" s="234"/>
      <c r="T848" s="50"/>
      <c r="U848" s="50"/>
      <c r="V848" s="50"/>
      <c r="W848" s="50"/>
      <c r="X848" s="50"/>
      <c r="Y848" s="50"/>
      <c r="Z848" s="250"/>
      <c r="AA848" s="238"/>
      <c r="AB848" s="50"/>
      <c r="AC848" s="50"/>
      <c r="AD848" s="50"/>
      <c r="AE848" s="50"/>
      <c r="AF848" s="50"/>
      <c r="AG848" s="50"/>
      <c r="AH848" s="50"/>
      <c r="AI848" s="50"/>
      <c r="AJ848" s="50"/>
      <c r="AK848" s="50"/>
      <c r="AL848" s="50"/>
      <c r="AM848" s="50"/>
      <c r="AN848" s="50"/>
      <c r="AO848" s="50"/>
      <c r="AP848" s="50"/>
      <c r="AQ848" s="50"/>
      <c r="AR848" s="50"/>
      <c r="AS848" s="50"/>
      <c r="AT848" s="50"/>
      <c r="AU848" s="50"/>
      <c r="AV848" s="50"/>
      <c r="AW848" s="50"/>
      <c r="AX848" s="50"/>
      <c r="AY848" s="50"/>
      <c r="AZ848" s="50"/>
      <c r="BA848" s="50"/>
      <c r="BB848" s="50"/>
      <c r="BC848" s="50"/>
      <c r="BD848" s="50"/>
      <c r="BE848" s="50"/>
      <c r="BF848" s="50"/>
      <c r="BG848" s="50"/>
      <c r="BH848" s="50"/>
      <c r="BI848" s="50"/>
      <c r="BJ848" s="50"/>
      <c r="BK848" s="50"/>
      <c r="BL848" s="50"/>
      <c r="BM848" s="50"/>
      <c r="BN848" s="50"/>
      <c r="BO848" s="50"/>
      <c r="BP848" s="50"/>
      <c r="BQ848" s="50"/>
      <c r="BR848" s="50"/>
      <c r="BS848" s="50"/>
      <c r="BT848" s="50"/>
      <c r="BU848" s="50"/>
      <c r="BV848" s="50"/>
      <c r="BW848" s="50"/>
      <c r="BX848" s="50"/>
      <c r="BY848" s="50"/>
      <c r="BZ848" s="50"/>
      <c r="CA848" s="50"/>
      <c r="CB848" s="50"/>
      <c r="CC848" s="50"/>
      <c r="CD848" s="50"/>
      <c r="CE848" s="50"/>
      <c r="CF848" s="50"/>
      <c r="CG848" s="50"/>
      <c r="CH848" s="50"/>
      <c r="CI848" s="50"/>
      <c r="CJ848" s="50"/>
      <c r="CK848" s="50"/>
      <c r="CL848" s="50"/>
      <c r="CM848" s="50"/>
      <c r="CN848" s="50"/>
      <c r="CO848" s="50"/>
      <c r="CP848" s="50"/>
      <c r="CQ848" s="50"/>
      <c r="CR848" s="50"/>
      <c r="CS848" s="50"/>
      <c r="CT848" s="50"/>
      <c r="CU848" s="50"/>
      <c r="CV848" s="50"/>
      <c r="CW848" s="50"/>
      <c r="CX848" s="50"/>
      <c r="CY848" s="50"/>
      <c r="CZ848" s="50"/>
      <c r="DA848" s="50"/>
      <c r="DB848" s="50"/>
      <c r="DC848" s="50"/>
      <c r="DD848" s="50"/>
      <c r="DE848" s="50"/>
      <c r="DF848" s="50"/>
    </row>
    <row r="849" spans="2:110" x14ac:dyDescent="0.2">
      <c r="B849" s="177"/>
      <c r="C849" s="202"/>
      <c r="D849" s="200"/>
      <c r="E849" s="203"/>
      <c r="F849" s="203"/>
      <c r="G849" s="203"/>
      <c r="H849" s="203"/>
      <c r="I849" s="203"/>
      <c r="J849" s="203"/>
      <c r="K849" s="203"/>
      <c r="L849" s="203"/>
      <c r="M849" s="203"/>
      <c r="N849" s="203"/>
      <c r="O849" s="203"/>
      <c r="P849" s="203"/>
      <c r="Q849" s="204"/>
      <c r="R849" s="204"/>
      <c r="S849" s="234"/>
      <c r="T849" s="50"/>
      <c r="U849" s="50"/>
      <c r="V849" s="50"/>
      <c r="W849" s="50"/>
      <c r="X849" s="50"/>
      <c r="Y849" s="50"/>
      <c r="Z849" s="250"/>
      <c r="AA849" s="238"/>
      <c r="AB849" s="50"/>
      <c r="AC849" s="50"/>
      <c r="AD849" s="50"/>
      <c r="AE849" s="50"/>
      <c r="AF849" s="50"/>
      <c r="AG849" s="50"/>
      <c r="AH849" s="50"/>
      <c r="AI849" s="50"/>
      <c r="AJ849" s="50"/>
      <c r="AK849" s="50"/>
      <c r="AL849" s="50"/>
      <c r="AM849" s="50"/>
      <c r="AN849" s="50"/>
      <c r="AO849" s="50"/>
      <c r="AP849" s="50"/>
      <c r="AQ849" s="50"/>
      <c r="AR849" s="50"/>
      <c r="AS849" s="50"/>
      <c r="AT849" s="50"/>
      <c r="AU849" s="50"/>
      <c r="AV849" s="50"/>
      <c r="AW849" s="50"/>
      <c r="AX849" s="50"/>
      <c r="AY849" s="50"/>
      <c r="AZ849" s="50"/>
      <c r="BA849" s="50"/>
      <c r="BB849" s="50"/>
      <c r="BC849" s="50"/>
      <c r="BD849" s="50"/>
      <c r="BE849" s="50"/>
      <c r="BF849" s="50"/>
      <c r="BG849" s="50"/>
      <c r="BH849" s="50"/>
      <c r="BI849" s="50"/>
      <c r="BJ849" s="50"/>
      <c r="BK849" s="50"/>
      <c r="BL849" s="50"/>
      <c r="BM849" s="50"/>
      <c r="BN849" s="50"/>
      <c r="BO849" s="50"/>
      <c r="BP849" s="50"/>
      <c r="BQ849" s="50"/>
      <c r="BR849" s="50"/>
      <c r="BS849" s="50"/>
      <c r="BT849" s="50"/>
      <c r="BU849" s="50"/>
      <c r="BV849" s="50"/>
      <c r="BW849" s="50"/>
      <c r="BX849" s="50"/>
      <c r="BY849" s="50"/>
      <c r="BZ849" s="50"/>
      <c r="CA849" s="50"/>
      <c r="CB849" s="50"/>
      <c r="CC849" s="50"/>
      <c r="CD849" s="50"/>
      <c r="CE849" s="50"/>
      <c r="CF849" s="50"/>
      <c r="CG849" s="50"/>
      <c r="CH849" s="50"/>
      <c r="CI849" s="50"/>
      <c r="CJ849" s="50"/>
      <c r="CK849" s="50"/>
      <c r="CL849" s="50"/>
      <c r="CM849" s="50"/>
      <c r="CN849" s="50"/>
      <c r="CO849" s="50"/>
      <c r="CP849" s="50"/>
      <c r="CQ849" s="50"/>
      <c r="CR849" s="50"/>
      <c r="CS849" s="50"/>
      <c r="CT849" s="50"/>
      <c r="CU849" s="50"/>
      <c r="CV849" s="50"/>
      <c r="CW849" s="50"/>
      <c r="CX849" s="50"/>
      <c r="CY849" s="50"/>
      <c r="CZ849" s="50"/>
      <c r="DA849" s="50"/>
      <c r="DB849" s="50"/>
      <c r="DC849" s="50"/>
      <c r="DD849" s="50"/>
      <c r="DE849" s="50"/>
      <c r="DF849" s="50"/>
    </row>
    <row r="850" spans="2:110" x14ac:dyDescent="0.2">
      <c r="B850" s="177"/>
      <c r="C850" s="202"/>
      <c r="D850" s="200"/>
      <c r="E850" s="203"/>
      <c r="F850" s="203"/>
      <c r="G850" s="203"/>
      <c r="H850" s="203"/>
      <c r="I850" s="203"/>
      <c r="J850" s="203"/>
      <c r="K850" s="203"/>
      <c r="L850" s="203"/>
      <c r="M850" s="203"/>
      <c r="N850" s="203"/>
      <c r="O850" s="203"/>
      <c r="P850" s="203"/>
      <c r="Q850" s="204"/>
      <c r="R850" s="204"/>
      <c r="S850" s="234"/>
      <c r="T850" s="50"/>
      <c r="U850" s="50"/>
      <c r="V850" s="50"/>
      <c r="W850" s="50"/>
      <c r="X850" s="50"/>
      <c r="Y850" s="50"/>
      <c r="Z850" s="250"/>
      <c r="AA850" s="238"/>
      <c r="AB850" s="50"/>
      <c r="AC850" s="50"/>
      <c r="AD850" s="50"/>
      <c r="AE850" s="50"/>
      <c r="AF850" s="50"/>
      <c r="AG850" s="50"/>
      <c r="AH850" s="50"/>
      <c r="AI850" s="50"/>
      <c r="AJ850" s="50"/>
      <c r="AK850" s="50"/>
      <c r="AL850" s="50"/>
      <c r="AM850" s="50"/>
      <c r="AN850" s="50"/>
      <c r="AO850" s="50"/>
      <c r="AP850" s="50"/>
      <c r="AQ850" s="50"/>
      <c r="AR850" s="50"/>
      <c r="AS850" s="50"/>
      <c r="AT850" s="50"/>
      <c r="AU850" s="50"/>
      <c r="AV850" s="50"/>
      <c r="AW850" s="50"/>
      <c r="AX850" s="50"/>
      <c r="AY850" s="50"/>
      <c r="AZ850" s="50"/>
      <c r="BA850" s="50"/>
      <c r="BB850" s="50"/>
      <c r="BC850" s="50"/>
      <c r="BD850" s="50"/>
      <c r="BE850" s="50"/>
      <c r="BF850" s="50"/>
      <c r="BG850" s="50"/>
      <c r="BH850" s="50"/>
      <c r="BI850" s="50"/>
      <c r="BJ850" s="50"/>
      <c r="BK850" s="50"/>
      <c r="BL850" s="50"/>
      <c r="BM850" s="50"/>
      <c r="BN850" s="50"/>
      <c r="BO850" s="50"/>
      <c r="BP850" s="50"/>
      <c r="BQ850" s="50"/>
      <c r="BR850" s="50"/>
      <c r="BS850" s="50"/>
      <c r="BT850" s="50"/>
      <c r="BU850" s="50"/>
      <c r="BV850" s="50"/>
      <c r="BW850" s="50"/>
      <c r="BX850" s="50"/>
      <c r="BY850" s="50"/>
      <c r="BZ850" s="50"/>
      <c r="CA850" s="50"/>
      <c r="CB850" s="50"/>
      <c r="CC850" s="50"/>
      <c r="CD850" s="50"/>
      <c r="CE850" s="50"/>
      <c r="CF850" s="50"/>
      <c r="CG850" s="50"/>
      <c r="CH850" s="50"/>
      <c r="CI850" s="50"/>
      <c r="CJ850" s="50"/>
      <c r="CK850" s="50"/>
      <c r="CL850" s="50"/>
      <c r="CM850" s="50"/>
      <c r="CN850" s="50"/>
      <c r="CO850" s="50"/>
      <c r="CP850" s="50"/>
      <c r="CQ850" s="50"/>
      <c r="CR850" s="50"/>
      <c r="CS850" s="50"/>
      <c r="CT850" s="50"/>
      <c r="CU850" s="50"/>
      <c r="CV850" s="50"/>
      <c r="CW850" s="50"/>
      <c r="CX850" s="50"/>
      <c r="CY850" s="50"/>
      <c r="CZ850" s="50"/>
      <c r="DA850" s="50"/>
      <c r="DB850" s="50"/>
      <c r="DC850" s="50"/>
      <c r="DD850" s="50"/>
      <c r="DE850" s="50"/>
      <c r="DF850" s="50"/>
    </row>
    <row r="851" spans="2:110" x14ac:dyDescent="0.2">
      <c r="B851" s="177"/>
      <c r="C851" s="202"/>
      <c r="D851" s="200"/>
      <c r="E851" s="203"/>
      <c r="F851" s="203"/>
      <c r="G851" s="203"/>
      <c r="H851" s="203"/>
      <c r="I851" s="203"/>
      <c r="J851" s="203"/>
      <c r="K851" s="203"/>
      <c r="L851" s="203"/>
      <c r="M851" s="203"/>
      <c r="N851" s="203"/>
      <c r="O851" s="203"/>
      <c r="P851" s="203"/>
      <c r="Q851" s="204"/>
      <c r="R851" s="204"/>
      <c r="S851" s="234"/>
      <c r="T851" s="50"/>
      <c r="U851" s="50"/>
      <c r="V851" s="50"/>
      <c r="W851" s="50"/>
      <c r="X851" s="50"/>
      <c r="Y851" s="50"/>
      <c r="Z851" s="250"/>
      <c r="AA851" s="238"/>
      <c r="AB851" s="50"/>
      <c r="AC851" s="50"/>
      <c r="AD851" s="50"/>
      <c r="AE851" s="50"/>
      <c r="AF851" s="50"/>
      <c r="AG851" s="50"/>
      <c r="AH851" s="50"/>
      <c r="AI851" s="50"/>
      <c r="AJ851" s="50"/>
      <c r="AK851" s="50"/>
      <c r="AL851" s="50"/>
      <c r="AM851" s="50"/>
      <c r="AN851" s="50"/>
      <c r="AO851" s="50"/>
      <c r="AP851" s="50"/>
      <c r="AQ851" s="50"/>
      <c r="AR851" s="50"/>
      <c r="AS851" s="50"/>
      <c r="AT851" s="50"/>
      <c r="AU851" s="50"/>
      <c r="AV851" s="50"/>
      <c r="AW851" s="50"/>
      <c r="AX851" s="50"/>
      <c r="AY851" s="50"/>
      <c r="AZ851" s="50"/>
      <c r="BA851" s="50"/>
      <c r="BB851" s="50"/>
      <c r="BC851" s="50"/>
      <c r="BD851" s="50"/>
      <c r="BE851" s="50"/>
      <c r="BF851" s="50"/>
      <c r="BG851" s="50"/>
      <c r="BH851" s="50"/>
      <c r="BI851" s="50"/>
      <c r="BJ851" s="50"/>
      <c r="BK851" s="50"/>
      <c r="BL851" s="50"/>
      <c r="BM851" s="50"/>
      <c r="BN851" s="50"/>
      <c r="BO851" s="50"/>
      <c r="BP851" s="50"/>
      <c r="BQ851" s="50"/>
      <c r="BR851" s="50"/>
      <c r="BS851" s="50"/>
      <c r="BT851" s="50"/>
      <c r="BU851" s="50"/>
      <c r="BV851" s="50"/>
      <c r="BW851" s="50"/>
      <c r="BX851" s="50"/>
      <c r="BY851" s="50"/>
      <c r="BZ851" s="50"/>
      <c r="CA851" s="50"/>
      <c r="CB851" s="50"/>
      <c r="CC851" s="50"/>
      <c r="CD851" s="50"/>
      <c r="CE851" s="50"/>
      <c r="CF851" s="50"/>
      <c r="CG851" s="50"/>
      <c r="CH851" s="50"/>
      <c r="CI851" s="50"/>
      <c r="CJ851" s="50"/>
      <c r="CK851" s="50"/>
      <c r="CL851" s="50"/>
      <c r="CM851" s="50"/>
      <c r="CN851" s="50"/>
      <c r="CO851" s="50"/>
      <c r="CP851" s="50"/>
      <c r="CQ851" s="50"/>
      <c r="CR851" s="50"/>
      <c r="CS851" s="50"/>
      <c r="CT851" s="50"/>
      <c r="CU851" s="50"/>
      <c r="CV851" s="50"/>
      <c r="CW851" s="50"/>
      <c r="CX851" s="50"/>
      <c r="CY851" s="50"/>
      <c r="CZ851" s="50"/>
      <c r="DA851" s="50"/>
      <c r="DB851" s="50"/>
      <c r="DC851" s="50"/>
      <c r="DD851" s="50"/>
      <c r="DE851" s="50"/>
      <c r="DF851" s="50"/>
    </row>
    <row r="852" spans="2:110" x14ac:dyDescent="0.2">
      <c r="B852" s="177"/>
      <c r="C852" s="202"/>
      <c r="D852" s="200"/>
      <c r="E852" s="203"/>
      <c r="F852" s="203"/>
      <c r="G852" s="203"/>
      <c r="H852" s="203"/>
      <c r="I852" s="203"/>
      <c r="J852" s="203"/>
      <c r="K852" s="203"/>
      <c r="L852" s="203"/>
      <c r="M852" s="203"/>
      <c r="N852" s="203"/>
      <c r="O852" s="203"/>
      <c r="P852" s="203"/>
      <c r="Q852" s="204"/>
      <c r="R852" s="204"/>
      <c r="S852" s="234"/>
      <c r="T852" s="50"/>
      <c r="U852" s="50"/>
      <c r="V852" s="50"/>
      <c r="W852" s="50"/>
      <c r="X852" s="50"/>
      <c r="Y852" s="50"/>
      <c r="Z852" s="250"/>
      <c r="AA852" s="238"/>
      <c r="AB852" s="50"/>
      <c r="AC852" s="50"/>
      <c r="AD852" s="50"/>
      <c r="AE852" s="50"/>
      <c r="AF852" s="50"/>
      <c r="AG852" s="50"/>
      <c r="AH852" s="50"/>
      <c r="AI852" s="50"/>
      <c r="AJ852" s="50"/>
      <c r="AK852" s="50"/>
      <c r="AL852" s="50"/>
      <c r="AM852" s="50"/>
      <c r="AN852" s="50"/>
      <c r="AO852" s="50"/>
      <c r="AP852" s="50"/>
      <c r="AQ852" s="50"/>
      <c r="AR852" s="50"/>
      <c r="AS852" s="50"/>
      <c r="AT852" s="50"/>
      <c r="AU852" s="50"/>
      <c r="AV852" s="50"/>
      <c r="AW852" s="50"/>
      <c r="AX852" s="50"/>
      <c r="AY852" s="50"/>
      <c r="AZ852" s="50"/>
      <c r="BA852" s="50"/>
      <c r="BB852" s="50"/>
      <c r="BC852" s="50"/>
      <c r="BD852" s="50"/>
      <c r="BE852" s="50"/>
      <c r="BF852" s="50"/>
      <c r="BG852" s="50"/>
      <c r="BH852" s="50"/>
      <c r="BI852" s="50"/>
      <c r="BJ852" s="50"/>
      <c r="BK852" s="50"/>
      <c r="BL852" s="50"/>
      <c r="BM852" s="50"/>
      <c r="BN852" s="50"/>
      <c r="BO852" s="50"/>
      <c r="BP852" s="50"/>
      <c r="BQ852" s="50"/>
      <c r="BR852" s="50"/>
      <c r="BS852" s="50"/>
      <c r="BT852" s="50"/>
      <c r="BU852" s="50"/>
      <c r="BV852" s="50"/>
      <c r="BW852" s="50"/>
      <c r="BX852" s="50"/>
      <c r="BY852" s="50"/>
      <c r="BZ852" s="50"/>
      <c r="CA852" s="50"/>
      <c r="CB852" s="50"/>
      <c r="CC852" s="50"/>
      <c r="CD852" s="50"/>
      <c r="CE852" s="50"/>
      <c r="CF852" s="50"/>
      <c r="CG852" s="50"/>
      <c r="CH852" s="50"/>
      <c r="CI852" s="50"/>
      <c r="CJ852" s="50"/>
      <c r="CK852" s="50"/>
      <c r="CL852" s="50"/>
      <c r="CM852" s="50"/>
      <c r="CN852" s="50"/>
      <c r="CO852" s="50"/>
      <c r="CP852" s="50"/>
      <c r="CQ852" s="50"/>
      <c r="CR852" s="50"/>
      <c r="CS852" s="50"/>
      <c r="CT852" s="50"/>
      <c r="CU852" s="50"/>
      <c r="CV852" s="50"/>
      <c r="CW852" s="50"/>
      <c r="CX852" s="50"/>
      <c r="CY852" s="50"/>
      <c r="CZ852" s="50"/>
      <c r="DA852" s="50"/>
      <c r="DB852" s="50"/>
      <c r="DC852" s="50"/>
      <c r="DD852" s="50"/>
      <c r="DE852" s="50"/>
      <c r="DF852" s="50"/>
    </row>
    <row r="853" spans="2:110" x14ac:dyDescent="0.2">
      <c r="B853" s="177"/>
      <c r="C853" s="202"/>
      <c r="D853" s="200"/>
      <c r="E853" s="203"/>
      <c r="F853" s="203"/>
      <c r="G853" s="203"/>
      <c r="H853" s="203"/>
      <c r="I853" s="203"/>
      <c r="J853" s="203"/>
      <c r="K853" s="203"/>
      <c r="L853" s="203"/>
      <c r="M853" s="203"/>
      <c r="N853" s="203"/>
      <c r="O853" s="203"/>
      <c r="P853" s="203"/>
      <c r="Q853" s="204"/>
      <c r="R853" s="204"/>
      <c r="S853" s="234"/>
      <c r="T853" s="50"/>
      <c r="U853" s="50"/>
      <c r="V853" s="50"/>
      <c r="W853" s="50"/>
      <c r="X853" s="50"/>
      <c r="Y853" s="50"/>
      <c r="Z853" s="250"/>
      <c r="AA853" s="238"/>
      <c r="AB853" s="50"/>
      <c r="AC853" s="50"/>
      <c r="AD853" s="50"/>
      <c r="AE853" s="50"/>
      <c r="AF853" s="50"/>
      <c r="AG853" s="50"/>
      <c r="AH853" s="50"/>
      <c r="AI853" s="50"/>
      <c r="AJ853" s="50"/>
      <c r="AK853" s="50"/>
      <c r="AL853" s="50"/>
      <c r="AM853" s="50"/>
      <c r="AN853" s="50"/>
      <c r="AO853" s="50"/>
      <c r="AP853" s="50"/>
      <c r="AQ853" s="50"/>
      <c r="AR853" s="50"/>
      <c r="AS853" s="50"/>
      <c r="AT853" s="50"/>
      <c r="AU853" s="50"/>
      <c r="AV853" s="50"/>
      <c r="AW853" s="50"/>
      <c r="AX853" s="50"/>
      <c r="AY853" s="50"/>
      <c r="AZ853" s="50"/>
      <c r="BA853" s="50"/>
      <c r="BB853" s="50"/>
      <c r="BC853" s="50"/>
      <c r="BD853" s="50"/>
      <c r="BE853" s="50"/>
      <c r="BF853" s="50"/>
      <c r="BG853" s="50"/>
      <c r="BH853" s="50"/>
      <c r="BI853" s="50"/>
      <c r="BJ853" s="50"/>
      <c r="BK853" s="50"/>
      <c r="BL853" s="50"/>
      <c r="BM853" s="50"/>
      <c r="BN853" s="50"/>
      <c r="BO853" s="50"/>
      <c r="BP853" s="50"/>
      <c r="BQ853" s="50"/>
      <c r="BR853" s="50"/>
      <c r="BS853" s="50"/>
      <c r="BT853" s="50"/>
      <c r="BU853" s="50"/>
      <c r="BV853" s="50"/>
      <c r="BW853" s="50"/>
      <c r="BX853" s="50"/>
      <c r="BY853" s="50"/>
      <c r="BZ853" s="50"/>
      <c r="CA853" s="50"/>
      <c r="CB853" s="50"/>
      <c r="CC853" s="50"/>
      <c r="CD853" s="50"/>
      <c r="CE853" s="50"/>
      <c r="CF853" s="50"/>
      <c r="CG853" s="50"/>
      <c r="CH853" s="50"/>
      <c r="CI853" s="50"/>
      <c r="CJ853" s="50"/>
      <c r="CK853" s="50"/>
      <c r="CL853" s="50"/>
      <c r="CM853" s="50"/>
      <c r="CN853" s="50"/>
      <c r="CO853" s="50"/>
      <c r="CP853" s="50"/>
      <c r="CQ853" s="50"/>
      <c r="CR853" s="50"/>
      <c r="CS853" s="50"/>
      <c r="CT853" s="50"/>
      <c r="CU853" s="50"/>
      <c r="CV853" s="50"/>
      <c r="CW853" s="50"/>
      <c r="CX853" s="50"/>
      <c r="CY853" s="50"/>
      <c r="CZ853" s="50"/>
      <c r="DA853" s="50"/>
      <c r="DB853" s="50"/>
      <c r="DC853" s="50"/>
      <c r="DD853" s="50"/>
      <c r="DE853" s="50"/>
      <c r="DF853" s="50"/>
    </row>
    <row r="854" spans="2:110" x14ac:dyDescent="0.2">
      <c r="B854" s="177"/>
      <c r="C854" s="202"/>
      <c r="D854" s="200"/>
      <c r="E854" s="203"/>
      <c r="F854" s="203"/>
      <c r="G854" s="203"/>
      <c r="H854" s="203"/>
      <c r="I854" s="203"/>
      <c r="J854" s="203"/>
      <c r="K854" s="203"/>
      <c r="L854" s="203"/>
      <c r="M854" s="203"/>
      <c r="N854" s="203"/>
      <c r="O854" s="203"/>
      <c r="P854" s="203"/>
      <c r="Q854" s="204"/>
      <c r="R854" s="204"/>
      <c r="S854" s="234"/>
      <c r="T854" s="50"/>
      <c r="U854" s="50"/>
      <c r="V854" s="50"/>
      <c r="W854" s="50"/>
      <c r="X854" s="50"/>
      <c r="Y854" s="50"/>
      <c r="Z854" s="250"/>
      <c r="AA854" s="238"/>
      <c r="AB854" s="50"/>
      <c r="AC854" s="50"/>
      <c r="AD854" s="50"/>
      <c r="AE854" s="50"/>
      <c r="AF854" s="50"/>
      <c r="AG854" s="50"/>
      <c r="AH854" s="50"/>
      <c r="AI854" s="50"/>
      <c r="AJ854" s="50"/>
      <c r="AK854" s="50"/>
      <c r="AL854" s="50"/>
      <c r="AM854" s="50"/>
      <c r="AN854" s="50"/>
      <c r="AO854" s="50"/>
      <c r="AP854" s="50"/>
      <c r="AQ854" s="50"/>
      <c r="AR854" s="50"/>
      <c r="AS854" s="50"/>
      <c r="AT854" s="50"/>
      <c r="AU854" s="50"/>
      <c r="AV854" s="50"/>
      <c r="AW854" s="50"/>
      <c r="AX854" s="50"/>
      <c r="AY854" s="50"/>
      <c r="AZ854" s="50"/>
      <c r="BA854" s="50"/>
      <c r="BB854" s="50"/>
      <c r="BC854" s="50"/>
      <c r="BD854" s="50"/>
      <c r="BE854" s="50"/>
      <c r="BF854" s="50"/>
      <c r="BG854" s="50"/>
      <c r="BH854" s="50"/>
      <c r="BI854" s="50"/>
      <c r="BJ854" s="50"/>
      <c r="BK854" s="50"/>
      <c r="BL854" s="50"/>
      <c r="BM854" s="50"/>
      <c r="BN854" s="50"/>
      <c r="BO854" s="50"/>
      <c r="BP854" s="50"/>
      <c r="BQ854" s="50"/>
      <c r="BR854" s="50"/>
      <c r="BS854" s="50"/>
      <c r="BT854" s="50"/>
      <c r="BU854" s="50"/>
      <c r="BV854" s="50"/>
      <c r="BW854" s="50"/>
      <c r="BX854" s="50"/>
      <c r="BY854" s="50"/>
      <c r="BZ854" s="50"/>
      <c r="CA854" s="50"/>
      <c r="CB854" s="50"/>
      <c r="CC854" s="50"/>
      <c r="CD854" s="50"/>
      <c r="CE854" s="50"/>
      <c r="CF854" s="50"/>
      <c r="CG854" s="50"/>
      <c r="CH854" s="50"/>
      <c r="CI854" s="50"/>
      <c r="CJ854" s="50"/>
      <c r="CK854" s="50"/>
      <c r="CL854" s="50"/>
      <c r="CM854" s="50"/>
      <c r="CN854" s="50"/>
      <c r="CO854" s="50"/>
      <c r="CP854" s="50"/>
      <c r="CQ854" s="50"/>
      <c r="CR854" s="50"/>
      <c r="CS854" s="50"/>
      <c r="CT854" s="50"/>
      <c r="CU854" s="50"/>
      <c r="CV854" s="50"/>
      <c r="CW854" s="50"/>
      <c r="CX854" s="50"/>
      <c r="CY854" s="50"/>
      <c r="CZ854" s="50"/>
      <c r="DA854" s="50"/>
      <c r="DB854" s="50"/>
      <c r="DC854" s="50"/>
      <c r="DD854" s="50"/>
      <c r="DE854" s="50"/>
      <c r="DF854" s="50"/>
    </row>
    <row r="855" spans="2:110" x14ac:dyDescent="0.2">
      <c r="B855" s="177"/>
      <c r="C855" s="202"/>
      <c r="D855" s="200"/>
      <c r="E855" s="203"/>
      <c r="F855" s="203"/>
      <c r="G855" s="203"/>
      <c r="H855" s="203"/>
      <c r="I855" s="203"/>
      <c r="J855" s="203"/>
      <c r="K855" s="203"/>
      <c r="L855" s="203"/>
      <c r="M855" s="203"/>
      <c r="N855" s="203"/>
      <c r="O855" s="203"/>
      <c r="P855" s="203"/>
      <c r="Q855" s="204"/>
      <c r="R855" s="204"/>
      <c r="S855" s="234"/>
      <c r="T855" s="50"/>
      <c r="U855" s="50"/>
      <c r="V855" s="50"/>
      <c r="W855" s="50"/>
      <c r="X855" s="50"/>
      <c r="Y855" s="50"/>
      <c r="Z855" s="250"/>
      <c r="AA855" s="238"/>
      <c r="AB855" s="50"/>
      <c r="AC855" s="50"/>
      <c r="AD855" s="50"/>
      <c r="AE855" s="50"/>
      <c r="AF855" s="50"/>
      <c r="AG855" s="50"/>
      <c r="AH855" s="50"/>
      <c r="AI855" s="50"/>
      <c r="AJ855" s="50"/>
      <c r="AK855" s="50"/>
      <c r="AL855" s="50"/>
      <c r="AM855" s="50"/>
      <c r="AN855" s="50"/>
      <c r="AO855" s="50"/>
      <c r="AP855" s="50"/>
      <c r="AQ855" s="50"/>
      <c r="AR855" s="50"/>
      <c r="AS855" s="50"/>
      <c r="AT855" s="50"/>
      <c r="AU855" s="50"/>
      <c r="AV855" s="50"/>
      <c r="AW855" s="50"/>
      <c r="AX855" s="50"/>
      <c r="AY855" s="50"/>
      <c r="AZ855" s="50"/>
      <c r="BA855" s="50"/>
      <c r="BB855" s="50"/>
      <c r="BC855" s="50"/>
      <c r="BD855" s="50"/>
      <c r="BE855" s="50"/>
      <c r="BF855" s="50"/>
      <c r="BG855" s="50"/>
      <c r="BH855" s="50"/>
      <c r="BI855" s="50"/>
      <c r="BJ855" s="50"/>
      <c r="BK855" s="50"/>
      <c r="BL855" s="50"/>
      <c r="BM855" s="50"/>
      <c r="BN855" s="50"/>
      <c r="BO855" s="50"/>
      <c r="BP855" s="50"/>
      <c r="BQ855" s="50"/>
      <c r="BR855" s="50"/>
      <c r="BS855" s="50"/>
      <c r="BT855" s="50"/>
      <c r="BU855" s="50"/>
      <c r="BV855" s="50"/>
      <c r="BW855" s="50"/>
      <c r="BX855" s="50"/>
      <c r="BY855" s="50"/>
      <c r="BZ855" s="50"/>
      <c r="CA855" s="50"/>
      <c r="CB855" s="50"/>
      <c r="CC855" s="50"/>
      <c r="CD855" s="50"/>
      <c r="CE855" s="50"/>
      <c r="CF855" s="50"/>
      <c r="CG855" s="50"/>
      <c r="CH855" s="50"/>
      <c r="CI855" s="50"/>
      <c r="CJ855" s="50"/>
      <c r="CK855" s="50"/>
      <c r="CL855" s="50"/>
      <c r="CM855" s="50"/>
      <c r="CN855" s="50"/>
      <c r="CO855" s="50"/>
      <c r="CP855" s="50"/>
      <c r="CQ855" s="50"/>
      <c r="CR855" s="50"/>
      <c r="CS855" s="50"/>
      <c r="CT855" s="50"/>
      <c r="CU855" s="50"/>
      <c r="CV855" s="50"/>
      <c r="CW855" s="50"/>
      <c r="CX855" s="50"/>
      <c r="CY855" s="50"/>
      <c r="CZ855" s="50"/>
      <c r="DA855" s="50"/>
      <c r="DB855" s="50"/>
      <c r="DC855" s="50"/>
      <c r="DD855" s="50"/>
      <c r="DE855" s="50"/>
      <c r="DF855" s="50"/>
    </row>
    <row r="856" spans="2:110" x14ac:dyDescent="0.2">
      <c r="B856" s="177"/>
      <c r="C856" s="202"/>
      <c r="D856" s="200"/>
      <c r="E856" s="203"/>
      <c r="F856" s="203"/>
      <c r="G856" s="203"/>
      <c r="H856" s="203"/>
      <c r="I856" s="203"/>
      <c r="J856" s="203"/>
      <c r="K856" s="203"/>
      <c r="L856" s="203"/>
      <c r="M856" s="203"/>
      <c r="N856" s="203"/>
      <c r="O856" s="203"/>
      <c r="P856" s="203"/>
      <c r="Q856" s="204"/>
      <c r="R856" s="204"/>
      <c r="S856" s="234"/>
      <c r="T856" s="50"/>
      <c r="U856" s="50"/>
      <c r="V856" s="50"/>
      <c r="W856" s="50"/>
      <c r="X856" s="50"/>
      <c r="Y856" s="50"/>
      <c r="Z856" s="250"/>
      <c r="AA856" s="238"/>
      <c r="AB856" s="50"/>
      <c r="AC856" s="50"/>
      <c r="AD856" s="50"/>
      <c r="AE856" s="50"/>
      <c r="AF856" s="50"/>
      <c r="AG856" s="50"/>
      <c r="AH856" s="50"/>
      <c r="AI856" s="50"/>
      <c r="AJ856" s="50"/>
      <c r="AK856" s="50"/>
      <c r="AL856" s="50"/>
      <c r="AM856" s="50"/>
      <c r="AN856" s="50"/>
      <c r="AO856" s="50"/>
      <c r="AP856" s="50"/>
      <c r="AQ856" s="50"/>
      <c r="AR856" s="50"/>
      <c r="AS856" s="50"/>
      <c r="AT856" s="50"/>
      <c r="AU856" s="50"/>
      <c r="AV856" s="50"/>
      <c r="AW856" s="50"/>
      <c r="AX856" s="50"/>
      <c r="AY856" s="50"/>
      <c r="AZ856" s="50"/>
      <c r="BA856" s="50"/>
      <c r="BB856" s="50"/>
      <c r="BC856" s="50"/>
      <c r="BD856" s="50"/>
      <c r="BE856" s="50"/>
      <c r="BF856" s="50"/>
      <c r="BG856" s="50"/>
      <c r="BH856" s="50"/>
      <c r="BI856" s="50"/>
      <c r="BJ856" s="50"/>
      <c r="BK856" s="50"/>
      <c r="BL856" s="50"/>
      <c r="BM856" s="50"/>
      <c r="BN856" s="50"/>
      <c r="BO856" s="50"/>
      <c r="BP856" s="50"/>
      <c r="BQ856" s="50"/>
      <c r="BR856" s="50"/>
      <c r="BS856" s="50"/>
      <c r="BT856" s="50"/>
      <c r="BU856" s="50"/>
      <c r="BV856" s="50"/>
      <c r="BW856" s="50"/>
      <c r="BX856" s="50"/>
      <c r="BY856" s="50"/>
      <c r="BZ856" s="50"/>
      <c r="CA856" s="50"/>
      <c r="CB856" s="50"/>
      <c r="CC856" s="50"/>
      <c r="CD856" s="50"/>
      <c r="CE856" s="50"/>
      <c r="CF856" s="50"/>
      <c r="CG856" s="50"/>
      <c r="CH856" s="50"/>
      <c r="CI856" s="50"/>
      <c r="CJ856" s="50"/>
      <c r="CK856" s="50"/>
      <c r="CL856" s="50"/>
      <c r="CM856" s="50"/>
      <c r="CN856" s="50"/>
      <c r="CO856" s="50"/>
      <c r="CP856" s="50"/>
      <c r="CQ856" s="50"/>
      <c r="CR856" s="50"/>
      <c r="CS856" s="50"/>
      <c r="CT856" s="50"/>
      <c r="CU856" s="50"/>
      <c r="CV856" s="50"/>
      <c r="CW856" s="50"/>
      <c r="CX856" s="50"/>
      <c r="CY856" s="50"/>
      <c r="CZ856" s="50"/>
      <c r="DA856" s="50"/>
      <c r="DB856" s="50"/>
      <c r="DC856" s="50"/>
      <c r="DD856" s="50"/>
      <c r="DE856" s="50"/>
      <c r="DF856" s="50"/>
    </row>
    <row r="857" spans="2:110" x14ac:dyDescent="0.2">
      <c r="B857" s="177"/>
      <c r="C857" s="202"/>
      <c r="D857" s="200"/>
      <c r="E857" s="203"/>
      <c r="F857" s="203"/>
      <c r="G857" s="203"/>
      <c r="H857" s="203"/>
      <c r="I857" s="203"/>
      <c r="J857" s="203"/>
      <c r="K857" s="203"/>
      <c r="L857" s="203"/>
      <c r="M857" s="203"/>
      <c r="N857" s="203"/>
      <c r="O857" s="203"/>
      <c r="P857" s="203"/>
      <c r="Q857" s="204"/>
      <c r="R857" s="204"/>
      <c r="S857" s="234"/>
      <c r="T857" s="50"/>
      <c r="U857" s="50"/>
      <c r="V857" s="50"/>
      <c r="W857" s="50"/>
      <c r="X857" s="50"/>
      <c r="Y857" s="50"/>
      <c r="Z857" s="250"/>
      <c r="AA857" s="238"/>
      <c r="AB857" s="50"/>
      <c r="AC857" s="50"/>
      <c r="AD857" s="50"/>
      <c r="AE857" s="50"/>
      <c r="AF857" s="50"/>
      <c r="AG857" s="50"/>
      <c r="AH857" s="50"/>
      <c r="AI857" s="50"/>
      <c r="AJ857" s="50"/>
      <c r="AK857" s="50"/>
      <c r="AL857" s="50"/>
      <c r="AM857" s="50"/>
      <c r="AN857" s="50"/>
      <c r="AO857" s="50"/>
      <c r="AP857" s="50"/>
      <c r="AQ857" s="50"/>
      <c r="AR857" s="50"/>
      <c r="AS857" s="50"/>
      <c r="AT857" s="50"/>
      <c r="AU857" s="50"/>
      <c r="AV857" s="50"/>
      <c r="AW857" s="50"/>
      <c r="AX857" s="50"/>
      <c r="AY857" s="50"/>
      <c r="AZ857" s="50"/>
      <c r="BA857" s="50"/>
      <c r="BB857" s="50"/>
      <c r="BC857" s="50"/>
      <c r="BD857" s="50"/>
      <c r="BE857" s="50"/>
      <c r="BF857" s="50"/>
      <c r="BG857" s="50"/>
      <c r="BH857" s="50"/>
      <c r="BI857" s="50"/>
      <c r="BJ857" s="50"/>
      <c r="BK857" s="50"/>
      <c r="BL857" s="50"/>
      <c r="BM857" s="50"/>
      <c r="BN857" s="50"/>
      <c r="BO857" s="50"/>
      <c r="BP857" s="50"/>
      <c r="BQ857" s="50"/>
      <c r="BR857" s="50"/>
      <c r="BS857" s="50"/>
      <c r="BT857" s="50"/>
      <c r="BU857" s="50"/>
      <c r="BV857" s="50"/>
      <c r="BW857" s="50"/>
      <c r="BX857" s="50"/>
      <c r="BY857" s="50"/>
      <c r="BZ857" s="50"/>
      <c r="CA857" s="50"/>
      <c r="CB857" s="50"/>
      <c r="CC857" s="50"/>
      <c r="CD857" s="50"/>
      <c r="CE857" s="50"/>
      <c r="CF857" s="50"/>
      <c r="CG857" s="50"/>
      <c r="CH857" s="50"/>
      <c r="CI857" s="50"/>
      <c r="CJ857" s="50"/>
      <c r="CK857" s="50"/>
      <c r="CL857" s="50"/>
      <c r="CM857" s="50"/>
      <c r="CN857" s="50"/>
      <c r="CO857" s="50"/>
      <c r="CP857" s="50"/>
      <c r="CQ857" s="50"/>
      <c r="CR857" s="50"/>
      <c r="CS857" s="50"/>
      <c r="CT857" s="50"/>
      <c r="CU857" s="50"/>
      <c r="CV857" s="50"/>
      <c r="CW857" s="50"/>
      <c r="CX857" s="50"/>
      <c r="CY857" s="50"/>
      <c r="CZ857" s="50"/>
      <c r="DA857" s="50"/>
      <c r="DB857" s="50"/>
      <c r="DC857" s="50"/>
      <c r="DD857" s="50"/>
      <c r="DE857" s="50"/>
      <c r="DF857" s="50"/>
    </row>
    <row r="858" spans="2:110" x14ac:dyDescent="0.2">
      <c r="B858" s="177"/>
      <c r="C858" s="202"/>
      <c r="D858" s="200"/>
      <c r="E858" s="203"/>
      <c r="F858" s="203"/>
      <c r="G858" s="203"/>
      <c r="H858" s="203"/>
      <c r="I858" s="203"/>
      <c r="J858" s="203"/>
      <c r="K858" s="203"/>
      <c r="L858" s="203"/>
      <c r="M858" s="203"/>
      <c r="N858" s="203"/>
      <c r="O858" s="203"/>
      <c r="P858" s="203"/>
      <c r="Q858" s="204"/>
      <c r="R858" s="204"/>
      <c r="S858" s="234"/>
      <c r="T858" s="50"/>
      <c r="U858" s="50"/>
      <c r="V858" s="50"/>
      <c r="W858" s="50"/>
      <c r="X858" s="50"/>
      <c r="Y858" s="50"/>
      <c r="Z858" s="250"/>
      <c r="AA858" s="238"/>
      <c r="AB858" s="50"/>
      <c r="AC858" s="50"/>
      <c r="AD858" s="50"/>
      <c r="AE858" s="50"/>
      <c r="AF858" s="50"/>
      <c r="AG858" s="50"/>
      <c r="AH858" s="50"/>
      <c r="AI858" s="50"/>
      <c r="AJ858" s="50"/>
      <c r="AK858" s="50"/>
      <c r="AL858" s="50"/>
      <c r="AM858" s="50"/>
      <c r="AN858" s="50"/>
      <c r="AO858" s="50"/>
      <c r="AP858" s="50"/>
      <c r="AQ858" s="50"/>
      <c r="AR858" s="50"/>
      <c r="AS858" s="50"/>
      <c r="AT858" s="50"/>
      <c r="AU858" s="50"/>
      <c r="AV858" s="50"/>
      <c r="AW858" s="50"/>
      <c r="AX858" s="50"/>
      <c r="AY858" s="50"/>
      <c r="AZ858" s="50"/>
      <c r="BA858" s="50"/>
      <c r="BB858" s="50"/>
      <c r="BC858" s="50"/>
      <c r="BD858" s="50"/>
      <c r="BE858" s="50"/>
      <c r="BF858" s="50"/>
      <c r="BG858" s="50"/>
      <c r="BH858" s="50"/>
      <c r="BI858" s="50"/>
      <c r="BJ858" s="50"/>
      <c r="BK858" s="50"/>
      <c r="BL858" s="50"/>
      <c r="BM858" s="50"/>
      <c r="BN858" s="50"/>
      <c r="BO858" s="50"/>
      <c r="BP858" s="50"/>
      <c r="BQ858" s="50"/>
      <c r="BR858" s="50"/>
      <c r="BS858" s="50"/>
      <c r="BT858" s="50"/>
      <c r="BU858" s="50"/>
      <c r="BV858" s="50"/>
      <c r="BW858" s="50"/>
      <c r="BX858" s="50"/>
      <c r="BY858" s="50"/>
      <c r="BZ858" s="50"/>
      <c r="CA858" s="50"/>
      <c r="CB858" s="50"/>
      <c r="CC858" s="50"/>
      <c r="CD858" s="50"/>
      <c r="CE858" s="50"/>
      <c r="CF858" s="50"/>
      <c r="CG858" s="50"/>
      <c r="CH858" s="50"/>
      <c r="CI858" s="50"/>
      <c r="CJ858" s="50"/>
      <c r="CK858" s="50"/>
      <c r="CL858" s="50"/>
      <c r="CM858" s="50"/>
      <c r="CN858" s="50"/>
      <c r="CO858" s="50"/>
      <c r="CP858" s="50"/>
      <c r="CQ858" s="50"/>
      <c r="CR858" s="50"/>
      <c r="CS858" s="50"/>
      <c r="CT858" s="50"/>
      <c r="CU858" s="50"/>
      <c r="CV858" s="50"/>
      <c r="CW858" s="50"/>
      <c r="CX858" s="50"/>
      <c r="CY858" s="50"/>
      <c r="CZ858" s="50"/>
      <c r="DA858" s="50"/>
      <c r="DB858" s="50"/>
      <c r="DC858" s="50"/>
      <c r="DD858" s="50"/>
      <c r="DE858" s="50"/>
      <c r="DF858" s="50"/>
    </row>
    <row r="859" spans="2:110" x14ac:dyDescent="0.2">
      <c r="B859" s="177"/>
      <c r="C859" s="202"/>
      <c r="D859" s="200"/>
      <c r="E859" s="203"/>
      <c r="F859" s="203"/>
      <c r="G859" s="203"/>
      <c r="H859" s="203"/>
      <c r="I859" s="203"/>
      <c r="J859" s="203"/>
      <c r="K859" s="203"/>
      <c r="L859" s="203"/>
      <c r="M859" s="203"/>
      <c r="N859" s="203"/>
      <c r="O859" s="203"/>
      <c r="P859" s="203"/>
      <c r="Q859" s="204"/>
      <c r="R859" s="204"/>
      <c r="S859" s="234"/>
      <c r="T859" s="50"/>
      <c r="U859" s="50"/>
      <c r="V859" s="50"/>
      <c r="W859" s="50"/>
      <c r="X859" s="50"/>
      <c r="Y859" s="50"/>
      <c r="Z859" s="250"/>
      <c r="AA859" s="238"/>
      <c r="AB859" s="50"/>
      <c r="AC859" s="50"/>
      <c r="AD859" s="50"/>
      <c r="AE859" s="50"/>
      <c r="AF859" s="50"/>
      <c r="AG859" s="50"/>
      <c r="AH859" s="50"/>
      <c r="AI859" s="50"/>
      <c r="AJ859" s="50"/>
      <c r="AK859" s="50"/>
      <c r="AL859" s="50"/>
      <c r="AM859" s="50"/>
      <c r="AN859" s="50"/>
      <c r="AO859" s="50"/>
      <c r="AP859" s="50"/>
      <c r="AQ859" s="50"/>
      <c r="AR859" s="50"/>
      <c r="AS859" s="50"/>
      <c r="AT859" s="50"/>
      <c r="AU859" s="50"/>
      <c r="AV859" s="50"/>
      <c r="AW859" s="50"/>
      <c r="AX859" s="50"/>
      <c r="AY859" s="50"/>
      <c r="AZ859" s="50"/>
      <c r="BA859" s="50"/>
      <c r="BB859" s="50"/>
      <c r="BC859" s="50"/>
      <c r="BD859" s="50"/>
      <c r="BE859" s="50"/>
      <c r="BF859" s="50"/>
      <c r="BG859" s="50"/>
      <c r="BH859" s="50"/>
      <c r="BI859" s="50"/>
      <c r="BJ859" s="50"/>
      <c r="BK859" s="50"/>
      <c r="BL859" s="50"/>
      <c r="BM859" s="50"/>
      <c r="BN859" s="50"/>
      <c r="BO859" s="50"/>
      <c r="BP859" s="50"/>
      <c r="BQ859" s="50"/>
      <c r="BR859" s="50"/>
      <c r="BS859" s="50"/>
      <c r="BT859" s="50"/>
      <c r="BU859" s="50"/>
      <c r="BV859" s="50"/>
      <c r="BW859" s="50"/>
      <c r="BX859" s="50"/>
      <c r="BY859" s="50"/>
      <c r="BZ859" s="50"/>
      <c r="CA859" s="50"/>
      <c r="CB859" s="50"/>
      <c r="CC859" s="50"/>
      <c r="CD859" s="50"/>
      <c r="CE859" s="50"/>
      <c r="CF859" s="50"/>
      <c r="CG859" s="50"/>
      <c r="CH859" s="50"/>
      <c r="CI859" s="50"/>
      <c r="CJ859" s="50"/>
      <c r="CK859" s="50"/>
      <c r="CL859" s="50"/>
      <c r="CM859" s="50"/>
      <c r="CN859" s="50"/>
      <c r="CO859" s="50"/>
      <c r="CP859" s="50"/>
      <c r="CQ859" s="50"/>
      <c r="CR859" s="50"/>
      <c r="CS859" s="50"/>
      <c r="CT859" s="50"/>
      <c r="CU859" s="50"/>
      <c r="CV859" s="50"/>
      <c r="CW859" s="50"/>
      <c r="CX859" s="50"/>
      <c r="CY859" s="50"/>
      <c r="CZ859" s="50"/>
      <c r="DA859" s="50"/>
      <c r="DB859" s="50"/>
      <c r="DC859" s="50"/>
      <c r="DD859" s="50"/>
      <c r="DE859" s="50"/>
      <c r="DF859" s="50"/>
    </row>
    <row r="860" spans="2:110" x14ac:dyDescent="0.2">
      <c r="B860" s="177"/>
      <c r="C860" s="202"/>
      <c r="D860" s="200"/>
      <c r="E860" s="203"/>
      <c r="F860" s="203"/>
      <c r="G860" s="203"/>
      <c r="H860" s="203"/>
      <c r="I860" s="203"/>
      <c r="J860" s="203"/>
      <c r="K860" s="203"/>
      <c r="L860" s="203"/>
      <c r="M860" s="203"/>
      <c r="N860" s="203"/>
      <c r="O860" s="203"/>
      <c r="P860" s="203"/>
      <c r="Q860" s="204"/>
      <c r="R860" s="204"/>
      <c r="S860" s="234"/>
      <c r="T860" s="50"/>
      <c r="U860" s="50"/>
      <c r="V860" s="50"/>
      <c r="W860" s="50"/>
      <c r="X860" s="50"/>
      <c r="Y860" s="50"/>
      <c r="Z860" s="250"/>
      <c r="AA860" s="238"/>
      <c r="AB860" s="50"/>
      <c r="AC860" s="50"/>
      <c r="AD860" s="50"/>
      <c r="AE860" s="50"/>
      <c r="AF860" s="50"/>
      <c r="AG860" s="50"/>
      <c r="AH860" s="50"/>
      <c r="AI860" s="50"/>
      <c r="AJ860" s="50"/>
      <c r="AK860" s="50"/>
      <c r="AL860" s="50"/>
      <c r="AM860" s="50"/>
      <c r="AN860" s="50"/>
      <c r="AO860" s="50"/>
      <c r="AP860" s="50"/>
      <c r="AQ860" s="50"/>
      <c r="AR860" s="50"/>
      <c r="AS860" s="50"/>
      <c r="AT860" s="50"/>
      <c r="AU860" s="50"/>
      <c r="AV860" s="50"/>
      <c r="AW860" s="50"/>
      <c r="AX860" s="50"/>
      <c r="AY860" s="50"/>
      <c r="AZ860" s="50"/>
      <c r="BA860" s="50"/>
      <c r="BB860" s="50"/>
      <c r="BC860" s="50"/>
      <c r="BD860" s="50"/>
      <c r="BE860" s="50"/>
      <c r="BF860" s="50"/>
      <c r="BG860" s="50"/>
      <c r="BH860" s="50"/>
      <c r="BI860" s="50"/>
      <c r="BJ860" s="50"/>
      <c r="BK860" s="50"/>
      <c r="BL860" s="50"/>
      <c r="BM860" s="50"/>
      <c r="BN860" s="50"/>
      <c r="BO860" s="50"/>
      <c r="BP860" s="50"/>
      <c r="BQ860" s="50"/>
      <c r="BR860" s="50"/>
      <c r="BS860" s="50"/>
      <c r="BT860" s="50"/>
      <c r="BU860" s="50"/>
      <c r="BV860" s="50"/>
      <c r="BW860" s="50"/>
      <c r="BX860" s="50"/>
      <c r="BY860" s="50"/>
      <c r="BZ860" s="50"/>
      <c r="CA860" s="50"/>
      <c r="CB860" s="50"/>
      <c r="CC860" s="50"/>
      <c r="CD860" s="50"/>
      <c r="CE860" s="50"/>
      <c r="CF860" s="50"/>
      <c r="CG860" s="50"/>
      <c r="CH860" s="50"/>
      <c r="CI860" s="50"/>
      <c r="CJ860" s="50"/>
      <c r="CK860" s="50"/>
      <c r="CL860" s="50"/>
      <c r="CM860" s="50"/>
      <c r="CN860" s="50"/>
      <c r="CO860" s="50"/>
      <c r="CP860" s="50"/>
      <c r="CQ860" s="50"/>
      <c r="CR860" s="50"/>
      <c r="CS860" s="50"/>
      <c r="CT860" s="50"/>
      <c r="CU860" s="50"/>
      <c r="CV860" s="50"/>
      <c r="CW860" s="50"/>
      <c r="CX860" s="50"/>
      <c r="CY860" s="50"/>
      <c r="CZ860" s="50"/>
      <c r="DA860" s="50"/>
      <c r="DB860" s="50"/>
      <c r="DC860" s="50"/>
      <c r="DD860" s="50"/>
      <c r="DE860" s="50"/>
      <c r="DF860" s="50"/>
    </row>
    <row r="861" spans="2:110" x14ac:dyDescent="0.2">
      <c r="B861" s="177"/>
      <c r="C861" s="202"/>
      <c r="D861" s="200"/>
      <c r="E861" s="203"/>
      <c r="F861" s="203"/>
      <c r="G861" s="203"/>
      <c r="H861" s="203"/>
      <c r="I861" s="203"/>
      <c r="J861" s="203"/>
      <c r="K861" s="203"/>
      <c r="L861" s="203"/>
      <c r="M861" s="203"/>
      <c r="N861" s="203"/>
      <c r="O861" s="203"/>
      <c r="P861" s="203"/>
      <c r="Q861" s="204"/>
      <c r="R861" s="204"/>
      <c r="S861" s="234"/>
      <c r="T861" s="50"/>
      <c r="U861" s="50"/>
      <c r="V861" s="50"/>
      <c r="W861" s="50"/>
      <c r="X861" s="50"/>
      <c r="Y861" s="50"/>
      <c r="Z861" s="250"/>
      <c r="AA861" s="238"/>
      <c r="AB861" s="50"/>
      <c r="AC861" s="50"/>
      <c r="AD861" s="50"/>
      <c r="AE861" s="50"/>
      <c r="AF861" s="50"/>
      <c r="AG861" s="50"/>
      <c r="AH861" s="50"/>
      <c r="AI861" s="50"/>
      <c r="AJ861" s="50"/>
      <c r="AK861" s="50"/>
      <c r="AL861" s="50"/>
      <c r="AM861" s="50"/>
      <c r="AN861" s="50"/>
      <c r="AO861" s="50"/>
      <c r="AP861" s="50"/>
      <c r="AQ861" s="50"/>
      <c r="AR861" s="50"/>
      <c r="AS861" s="50"/>
      <c r="AT861" s="50"/>
      <c r="AU861" s="50"/>
      <c r="AV861" s="50"/>
      <c r="AW861" s="50"/>
      <c r="AX861" s="50"/>
      <c r="AY861" s="50"/>
      <c r="AZ861" s="50"/>
      <c r="BA861" s="50"/>
      <c r="BB861" s="50"/>
      <c r="BC861" s="50"/>
      <c r="BD861" s="50"/>
      <c r="BE861" s="50"/>
      <c r="BF861" s="50"/>
      <c r="BG861" s="50"/>
      <c r="BH861" s="50"/>
      <c r="BI861" s="50"/>
      <c r="BJ861" s="50"/>
      <c r="BK861" s="50"/>
      <c r="BL861" s="50"/>
      <c r="BM861" s="50"/>
      <c r="BN861" s="50"/>
      <c r="BO861" s="50"/>
      <c r="BP861" s="50"/>
      <c r="BQ861" s="50"/>
      <c r="BR861" s="50"/>
      <c r="BS861" s="50"/>
      <c r="BT861" s="50"/>
      <c r="BU861" s="50"/>
      <c r="BV861" s="50"/>
      <c r="BW861" s="50"/>
      <c r="BX861" s="50"/>
      <c r="BY861" s="50"/>
      <c r="BZ861" s="50"/>
      <c r="CA861" s="50"/>
      <c r="CB861" s="50"/>
      <c r="CC861" s="50"/>
      <c r="CD861" s="50"/>
      <c r="CE861" s="50"/>
      <c r="CF861" s="50"/>
      <c r="CG861" s="50"/>
      <c r="CH861" s="50"/>
      <c r="CI861" s="50"/>
      <c r="CJ861" s="50"/>
      <c r="CK861" s="50"/>
      <c r="CL861" s="50"/>
      <c r="CM861" s="50"/>
      <c r="CN861" s="50"/>
      <c r="CO861" s="50"/>
      <c r="CP861" s="50"/>
      <c r="CQ861" s="50"/>
      <c r="CR861" s="50"/>
      <c r="CS861" s="50"/>
      <c r="CT861" s="50"/>
      <c r="CU861" s="50"/>
      <c r="CV861" s="50"/>
      <c r="CW861" s="50"/>
      <c r="CX861" s="50"/>
      <c r="CY861" s="50"/>
      <c r="CZ861" s="50"/>
      <c r="DA861" s="50"/>
      <c r="DB861" s="50"/>
      <c r="DC861" s="50"/>
      <c r="DD861" s="50"/>
      <c r="DE861" s="50"/>
      <c r="DF861" s="50"/>
    </row>
    <row r="862" spans="2:110" x14ac:dyDescent="0.2">
      <c r="B862" s="177"/>
      <c r="C862" s="202"/>
      <c r="D862" s="200"/>
      <c r="E862" s="203"/>
      <c r="F862" s="203"/>
      <c r="G862" s="203"/>
      <c r="H862" s="203"/>
      <c r="I862" s="203"/>
      <c r="J862" s="203"/>
      <c r="K862" s="203"/>
      <c r="L862" s="203"/>
      <c r="M862" s="203"/>
      <c r="N862" s="203"/>
      <c r="O862" s="203"/>
      <c r="P862" s="203"/>
      <c r="Q862" s="204"/>
      <c r="R862" s="204"/>
      <c r="S862" s="234"/>
      <c r="T862" s="50"/>
      <c r="U862" s="50"/>
      <c r="V862" s="50"/>
      <c r="W862" s="50"/>
      <c r="X862" s="50"/>
      <c r="Y862" s="50"/>
      <c r="Z862" s="250"/>
      <c r="AA862" s="238"/>
      <c r="AB862" s="50"/>
      <c r="AC862" s="50"/>
      <c r="AD862" s="50"/>
      <c r="AE862" s="50"/>
      <c r="AF862" s="50"/>
      <c r="AG862" s="50"/>
      <c r="AH862" s="50"/>
      <c r="AI862" s="50"/>
      <c r="AJ862" s="50"/>
      <c r="AK862" s="50"/>
      <c r="AL862" s="50"/>
      <c r="AM862" s="50"/>
      <c r="AN862" s="50"/>
      <c r="AO862" s="50"/>
      <c r="AP862" s="50"/>
      <c r="AQ862" s="50"/>
      <c r="AR862" s="50"/>
      <c r="AS862" s="50"/>
      <c r="AT862" s="50"/>
      <c r="AU862" s="50"/>
      <c r="AV862" s="50"/>
      <c r="AW862" s="50"/>
      <c r="AX862" s="50"/>
      <c r="AY862" s="50"/>
      <c r="AZ862" s="50"/>
      <c r="BA862" s="50"/>
      <c r="BB862" s="50"/>
      <c r="BC862" s="50"/>
      <c r="BD862" s="50"/>
      <c r="BE862" s="50"/>
      <c r="BF862" s="50"/>
      <c r="BG862" s="50"/>
      <c r="BH862" s="50"/>
      <c r="BI862" s="50"/>
      <c r="BJ862" s="50"/>
      <c r="BK862" s="50"/>
      <c r="BL862" s="50"/>
      <c r="BM862" s="50"/>
      <c r="BN862" s="50"/>
      <c r="BO862" s="50"/>
      <c r="BP862" s="50"/>
      <c r="BQ862" s="50"/>
      <c r="BR862" s="50"/>
      <c r="BS862" s="50"/>
      <c r="BT862" s="50"/>
      <c r="BU862" s="50"/>
      <c r="BV862" s="50"/>
      <c r="BW862" s="50"/>
      <c r="BX862" s="50"/>
      <c r="BY862" s="50"/>
      <c r="BZ862" s="50"/>
      <c r="CA862" s="50"/>
      <c r="CB862" s="50"/>
      <c r="CC862" s="50"/>
      <c r="CD862" s="50"/>
      <c r="CE862" s="50"/>
      <c r="CF862" s="50"/>
      <c r="CG862" s="50"/>
      <c r="CH862" s="50"/>
      <c r="CI862" s="50"/>
      <c r="CJ862" s="50"/>
      <c r="CK862" s="50"/>
      <c r="CL862" s="50"/>
      <c r="CM862" s="50"/>
      <c r="CN862" s="50"/>
      <c r="CO862" s="50"/>
      <c r="CP862" s="50"/>
      <c r="CQ862" s="50"/>
      <c r="CR862" s="50"/>
      <c r="CS862" s="50"/>
      <c r="CT862" s="50"/>
      <c r="CU862" s="50"/>
      <c r="CV862" s="50"/>
      <c r="CW862" s="50"/>
      <c r="CX862" s="50"/>
      <c r="CY862" s="50"/>
      <c r="CZ862" s="50"/>
      <c r="DA862" s="50"/>
      <c r="DB862" s="50"/>
      <c r="DC862" s="50"/>
      <c r="DD862" s="50"/>
      <c r="DE862" s="50"/>
      <c r="DF862" s="50"/>
    </row>
    <row r="863" spans="2:110" x14ac:dyDescent="0.2">
      <c r="B863" s="177"/>
      <c r="C863" s="202"/>
      <c r="D863" s="200"/>
      <c r="E863" s="203"/>
      <c r="F863" s="203"/>
      <c r="G863" s="203"/>
      <c r="H863" s="203"/>
      <c r="I863" s="203"/>
      <c r="J863" s="203"/>
      <c r="K863" s="203"/>
      <c r="L863" s="203"/>
      <c r="M863" s="203"/>
      <c r="N863" s="203"/>
      <c r="O863" s="203"/>
      <c r="P863" s="203"/>
      <c r="Q863" s="204"/>
      <c r="R863" s="204"/>
      <c r="S863" s="234"/>
      <c r="T863" s="50"/>
      <c r="U863" s="50"/>
      <c r="V863" s="50"/>
      <c r="W863" s="50"/>
      <c r="X863" s="50"/>
      <c r="Y863" s="50"/>
      <c r="Z863" s="250"/>
      <c r="AA863" s="238"/>
      <c r="AB863" s="50"/>
      <c r="AC863" s="50"/>
      <c r="AD863" s="50"/>
      <c r="AE863" s="50"/>
      <c r="AF863" s="50"/>
      <c r="AG863" s="50"/>
      <c r="AH863" s="50"/>
      <c r="AI863" s="50"/>
      <c r="AJ863" s="50"/>
      <c r="AK863" s="50"/>
      <c r="AL863" s="50"/>
      <c r="AM863" s="50"/>
      <c r="AN863" s="50"/>
      <c r="AO863" s="50"/>
      <c r="AP863" s="50"/>
      <c r="AQ863" s="50"/>
      <c r="AR863" s="50"/>
      <c r="AS863" s="50"/>
      <c r="AT863" s="50"/>
      <c r="AU863" s="50"/>
      <c r="AV863" s="50"/>
      <c r="AW863" s="50"/>
      <c r="AX863" s="50"/>
      <c r="AY863" s="50"/>
      <c r="AZ863" s="50"/>
      <c r="BA863" s="50"/>
      <c r="BB863" s="50"/>
      <c r="BC863" s="50"/>
      <c r="BD863" s="50"/>
      <c r="BE863" s="50"/>
      <c r="BF863" s="50"/>
      <c r="BG863" s="50"/>
      <c r="BH863" s="50"/>
      <c r="BI863" s="50"/>
      <c r="BJ863" s="50"/>
      <c r="BK863" s="50"/>
      <c r="BL863" s="50"/>
      <c r="BM863" s="50"/>
      <c r="BN863" s="50"/>
      <c r="BO863" s="50"/>
      <c r="BP863" s="50"/>
      <c r="BQ863" s="50"/>
      <c r="BR863" s="50"/>
      <c r="BS863" s="50"/>
      <c r="BT863" s="50"/>
      <c r="BU863" s="50"/>
      <c r="BV863" s="50"/>
      <c r="BW863" s="50"/>
      <c r="BX863" s="50"/>
      <c r="BY863" s="50"/>
      <c r="BZ863" s="50"/>
      <c r="CA863" s="50"/>
      <c r="CB863" s="50"/>
      <c r="CC863" s="50"/>
      <c r="CD863" s="50"/>
      <c r="CE863" s="50"/>
      <c r="CF863" s="50"/>
      <c r="CG863" s="50"/>
      <c r="CH863" s="50"/>
      <c r="CI863" s="50"/>
      <c r="CJ863" s="50"/>
      <c r="CK863" s="50"/>
      <c r="CL863" s="50"/>
      <c r="CM863" s="50"/>
      <c r="CN863" s="50"/>
      <c r="CO863" s="50"/>
      <c r="CP863" s="50"/>
      <c r="CQ863" s="50"/>
      <c r="CR863" s="50"/>
      <c r="CS863" s="50"/>
      <c r="CT863" s="50"/>
      <c r="CU863" s="50"/>
      <c r="CV863" s="50"/>
      <c r="CW863" s="50"/>
      <c r="CX863" s="50"/>
      <c r="CY863" s="50"/>
      <c r="CZ863" s="50"/>
      <c r="DA863" s="50"/>
      <c r="DB863" s="50"/>
      <c r="DC863" s="50"/>
      <c r="DD863" s="50"/>
      <c r="DE863" s="50"/>
      <c r="DF863" s="50"/>
    </row>
    <row r="864" spans="2:110" x14ac:dyDescent="0.2">
      <c r="B864" s="177"/>
      <c r="C864" s="202"/>
      <c r="D864" s="200"/>
      <c r="E864" s="203"/>
      <c r="F864" s="203"/>
      <c r="G864" s="203"/>
      <c r="H864" s="203"/>
      <c r="I864" s="203"/>
      <c r="J864" s="203"/>
      <c r="K864" s="203"/>
      <c r="L864" s="203"/>
      <c r="M864" s="203"/>
      <c r="N864" s="203"/>
      <c r="O864" s="203"/>
      <c r="P864" s="203"/>
      <c r="Q864" s="204"/>
      <c r="R864" s="204"/>
      <c r="S864" s="234"/>
      <c r="T864" s="50"/>
      <c r="U864" s="50"/>
      <c r="V864" s="50"/>
      <c r="W864" s="50"/>
      <c r="X864" s="50"/>
      <c r="Y864" s="50"/>
      <c r="Z864" s="250"/>
      <c r="AA864" s="238"/>
      <c r="AB864" s="50"/>
      <c r="AC864" s="50"/>
      <c r="AD864" s="50"/>
      <c r="AE864" s="50"/>
      <c r="AF864" s="50"/>
      <c r="AG864" s="50"/>
      <c r="AH864" s="50"/>
      <c r="AI864" s="50"/>
      <c r="AJ864" s="50"/>
      <c r="AK864" s="50"/>
      <c r="AL864" s="50"/>
      <c r="AM864" s="50"/>
      <c r="AN864" s="50"/>
      <c r="AO864" s="50"/>
      <c r="AP864" s="50"/>
      <c r="AQ864" s="50"/>
      <c r="AR864" s="50"/>
      <c r="AS864" s="50"/>
      <c r="AT864" s="50"/>
      <c r="AU864" s="50"/>
      <c r="AV864" s="50"/>
      <c r="AW864" s="50"/>
      <c r="AX864" s="50"/>
      <c r="AY864" s="50"/>
      <c r="AZ864" s="50"/>
      <c r="BA864" s="50"/>
      <c r="BB864" s="50"/>
      <c r="BC864" s="50"/>
      <c r="BD864" s="50"/>
      <c r="BE864" s="50"/>
      <c r="BF864" s="50"/>
      <c r="BG864" s="50"/>
      <c r="BH864" s="50"/>
      <c r="BI864" s="50"/>
      <c r="BJ864" s="50"/>
      <c r="BK864" s="50"/>
      <c r="BL864" s="50"/>
      <c r="BM864" s="50"/>
      <c r="BN864" s="50"/>
      <c r="BO864" s="50"/>
      <c r="BP864" s="50"/>
      <c r="BQ864" s="50"/>
      <c r="BR864" s="50"/>
      <c r="BS864" s="50"/>
      <c r="BT864" s="50"/>
      <c r="BU864" s="50"/>
      <c r="BV864" s="50"/>
      <c r="BW864" s="50"/>
      <c r="BX864" s="50"/>
      <c r="BY864" s="50"/>
      <c r="BZ864" s="50"/>
      <c r="CA864" s="50"/>
      <c r="CB864" s="50"/>
      <c r="CC864" s="50"/>
      <c r="CD864" s="50"/>
      <c r="CE864" s="50"/>
      <c r="CF864" s="50"/>
      <c r="CG864" s="50"/>
      <c r="CH864" s="50"/>
      <c r="CI864" s="50"/>
      <c r="CJ864" s="50"/>
      <c r="CK864" s="50"/>
      <c r="CL864" s="50"/>
      <c r="CM864" s="50"/>
      <c r="CN864" s="50"/>
      <c r="CO864" s="50"/>
      <c r="CP864" s="50"/>
      <c r="CQ864" s="50"/>
      <c r="CR864" s="50"/>
      <c r="CS864" s="50"/>
      <c r="CT864" s="50"/>
      <c r="CU864" s="50"/>
      <c r="CV864" s="50"/>
      <c r="CW864" s="50"/>
      <c r="CX864" s="50"/>
      <c r="CY864" s="50"/>
      <c r="CZ864" s="50"/>
      <c r="DA864" s="50"/>
      <c r="DB864" s="50"/>
      <c r="DC864" s="50"/>
      <c r="DD864" s="50"/>
      <c r="DE864" s="50"/>
      <c r="DF864" s="50"/>
    </row>
    <row r="865" spans="2:110" x14ac:dyDescent="0.2">
      <c r="B865" s="177"/>
      <c r="C865" s="202"/>
      <c r="D865" s="200"/>
      <c r="E865" s="203"/>
      <c r="F865" s="203"/>
      <c r="G865" s="203"/>
      <c r="H865" s="203"/>
      <c r="I865" s="203"/>
      <c r="J865" s="203"/>
      <c r="K865" s="203"/>
      <c r="L865" s="203"/>
      <c r="M865" s="203"/>
      <c r="N865" s="203"/>
      <c r="O865" s="203"/>
      <c r="P865" s="203"/>
      <c r="Q865" s="204"/>
      <c r="R865" s="204"/>
      <c r="S865" s="234"/>
      <c r="T865" s="50"/>
      <c r="U865" s="50"/>
      <c r="V865" s="50"/>
      <c r="W865" s="50"/>
      <c r="X865" s="50"/>
      <c r="Y865" s="50"/>
      <c r="Z865" s="250"/>
      <c r="AA865" s="238"/>
      <c r="AB865" s="50"/>
      <c r="AC865" s="50"/>
      <c r="AD865" s="50"/>
      <c r="AE865" s="50"/>
      <c r="AF865" s="50"/>
      <c r="AG865" s="50"/>
      <c r="AH865" s="50"/>
      <c r="AI865" s="50"/>
      <c r="AJ865" s="50"/>
      <c r="AK865" s="50"/>
      <c r="AL865" s="50"/>
      <c r="AM865" s="50"/>
      <c r="AN865" s="50"/>
      <c r="AO865" s="50"/>
      <c r="AP865" s="50"/>
      <c r="AQ865" s="50"/>
      <c r="AR865" s="50"/>
      <c r="AS865" s="50"/>
      <c r="AT865" s="50"/>
      <c r="AU865" s="50"/>
      <c r="AV865" s="50"/>
      <c r="AW865" s="50"/>
      <c r="AX865" s="50"/>
      <c r="AY865" s="50"/>
      <c r="AZ865" s="50"/>
      <c r="BA865" s="50"/>
      <c r="BB865" s="50"/>
      <c r="BC865" s="50"/>
      <c r="BD865" s="50"/>
      <c r="BE865" s="50"/>
      <c r="BF865" s="50"/>
      <c r="BG865" s="50"/>
      <c r="BH865" s="50"/>
      <c r="BI865" s="50"/>
      <c r="BJ865" s="50"/>
      <c r="BK865" s="50"/>
      <c r="BL865" s="50"/>
      <c r="BM865" s="50"/>
      <c r="BN865" s="50"/>
      <c r="BO865" s="50"/>
      <c r="BP865" s="50"/>
      <c r="BQ865" s="50"/>
      <c r="BR865" s="50"/>
      <c r="BS865" s="50"/>
      <c r="BT865" s="50"/>
      <c r="BU865" s="50"/>
      <c r="BV865" s="50"/>
      <c r="BW865" s="50"/>
      <c r="BX865" s="50"/>
      <c r="BY865" s="50"/>
      <c r="BZ865" s="50"/>
      <c r="CA865" s="50"/>
      <c r="CB865" s="50"/>
      <c r="CC865" s="50"/>
      <c r="CD865" s="50"/>
      <c r="CE865" s="50"/>
      <c r="CF865" s="50"/>
      <c r="CG865" s="50"/>
      <c r="CH865" s="50"/>
      <c r="CI865" s="50"/>
      <c r="CJ865" s="50"/>
      <c r="CK865" s="50"/>
      <c r="CL865" s="50"/>
      <c r="CM865" s="50"/>
      <c r="CN865" s="50"/>
      <c r="CO865" s="50"/>
      <c r="CP865" s="50"/>
      <c r="CQ865" s="50"/>
      <c r="CR865" s="50"/>
      <c r="CS865" s="50"/>
      <c r="CT865" s="50"/>
      <c r="CU865" s="50"/>
      <c r="CV865" s="50"/>
      <c r="CW865" s="50"/>
      <c r="CX865" s="50"/>
      <c r="CY865" s="50"/>
      <c r="CZ865" s="50"/>
      <c r="DA865" s="50"/>
      <c r="DB865" s="50"/>
      <c r="DC865" s="50"/>
      <c r="DD865" s="50"/>
      <c r="DE865" s="50"/>
      <c r="DF865" s="50"/>
    </row>
    <row r="866" spans="2:110" x14ac:dyDescent="0.2">
      <c r="B866" s="177"/>
      <c r="C866" s="202"/>
      <c r="D866" s="200"/>
      <c r="E866" s="203"/>
      <c r="F866" s="203"/>
      <c r="G866" s="203"/>
      <c r="H866" s="203"/>
      <c r="I866" s="203"/>
      <c r="J866" s="203"/>
      <c r="K866" s="203"/>
      <c r="L866" s="203"/>
      <c r="M866" s="203"/>
      <c r="N866" s="203"/>
      <c r="O866" s="203"/>
      <c r="P866" s="203"/>
      <c r="Q866" s="204"/>
      <c r="R866" s="204"/>
      <c r="S866" s="234"/>
      <c r="T866" s="50"/>
      <c r="U866" s="50"/>
      <c r="V866" s="50"/>
      <c r="W866" s="50"/>
      <c r="X866" s="50"/>
      <c r="Y866" s="50"/>
      <c r="Z866" s="250"/>
      <c r="AA866" s="238"/>
      <c r="AB866" s="50"/>
      <c r="AC866" s="50"/>
      <c r="AD866" s="50"/>
      <c r="AE866" s="50"/>
      <c r="AF866" s="50"/>
      <c r="AG866" s="50"/>
      <c r="AH866" s="50"/>
      <c r="AI866" s="50"/>
      <c r="AJ866" s="50"/>
      <c r="AK866" s="50"/>
      <c r="AL866" s="50"/>
      <c r="AM866" s="50"/>
      <c r="AN866" s="50"/>
      <c r="AO866" s="50"/>
      <c r="AP866" s="50"/>
      <c r="AQ866" s="50"/>
      <c r="AR866" s="50"/>
      <c r="AS866" s="50"/>
      <c r="AT866" s="50"/>
      <c r="AU866" s="50"/>
      <c r="AV866" s="50"/>
      <c r="AW866" s="50"/>
      <c r="AX866" s="50"/>
      <c r="AY866" s="50"/>
      <c r="AZ866" s="50"/>
      <c r="BA866" s="50"/>
      <c r="BB866" s="50"/>
      <c r="BC866" s="50"/>
      <c r="BD866" s="50"/>
      <c r="BE866" s="50"/>
      <c r="BF866" s="50"/>
      <c r="BG866" s="50"/>
      <c r="BH866" s="50"/>
      <c r="BI866" s="50"/>
      <c r="BJ866" s="50"/>
      <c r="BK866" s="50"/>
      <c r="BL866" s="50"/>
      <c r="BM866" s="50"/>
      <c r="BN866" s="50"/>
      <c r="BO866" s="50"/>
      <c r="BP866" s="50"/>
      <c r="BQ866" s="50"/>
      <c r="BR866" s="50"/>
      <c r="BS866" s="50"/>
      <c r="BT866" s="50"/>
      <c r="BU866" s="50"/>
      <c r="BV866" s="50"/>
      <c r="BW866" s="50"/>
      <c r="BX866" s="50"/>
      <c r="BY866" s="50"/>
      <c r="BZ866" s="50"/>
      <c r="CA866" s="50"/>
      <c r="CB866" s="50"/>
      <c r="CC866" s="50"/>
      <c r="CD866" s="50"/>
      <c r="CE866" s="50"/>
      <c r="CF866" s="50"/>
      <c r="CG866" s="50"/>
      <c r="CH866" s="50"/>
      <c r="CI866" s="50"/>
      <c r="CJ866" s="50"/>
      <c r="CK866" s="50"/>
      <c r="CL866" s="50"/>
      <c r="CM866" s="50"/>
      <c r="CN866" s="50"/>
      <c r="CO866" s="50"/>
      <c r="CP866" s="50"/>
      <c r="CQ866" s="50"/>
      <c r="CR866" s="50"/>
      <c r="CS866" s="50"/>
      <c r="CT866" s="50"/>
      <c r="CU866" s="50"/>
      <c r="CV866" s="50"/>
      <c r="CW866" s="50"/>
      <c r="CX866" s="50"/>
      <c r="CY866" s="50"/>
      <c r="CZ866" s="50"/>
      <c r="DA866" s="50"/>
      <c r="DB866" s="50"/>
      <c r="DC866" s="50"/>
      <c r="DD866" s="50"/>
      <c r="DE866" s="50"/>
      <c r="DF866" s="50"/>
    </row>
    <row r="867" spans="2:110" x14ac:dyDescent="0.2">
      <c r="B867" s="177"/>
      <c r="C867" s="202"/>
      <c r="D867" s="200"/>
      <c r="E867" s="203"/>
      <c r="F867" s="203"/>
      <c r="G867" s="203"/>
      <c r="H867" s="203"/>
      <c r="I867" s="203"/>
      <c r="J867" s="203"/>
      <c r="K867" s="203"/>
      <c r="L867" s="203"/>
      <c r="M867" s="203"/>
      <c r="N867" s="203"/>
      <c r="O867" s="203"/>
      <c r="P867" s="203"/>
      <c r="Q867" s="204"/>
      <c r="R867" s="204"/>
      <c r="S867" s="234"/>
      <c r="T867" s="50"/>
      <c r="U867" s="50"/>
      <c r="V867" s="50"/>
      <c r="W867" s="50"/>
      <c r="X867" s="50"/>
      <c r="Y867" s="50"/>
      <c r="Z867" s="250"/>
      <c r="AA867" s="238"/>
      <c r="AB867" s="50"/>
      <c r="AC867" s="50"/>
      <c r="AD867" s="50"/>
      <c r="AE867" s="50"/>
      <c r="AF867" s="50"/>
      <c r="AG867" s="50"/>
      <c r="AH867" s="50"/>
      <c r="AI867" s="50"/>
      <c r="AJ867" s="50"/>
      <c r="AK867" s="50"/>
      <c r="AL867" s="50"/>
      <c r="AM867" s="50"/>
      <c r="AN867" s="50"/>
      <c r="AO867" s="50"/>
      <c r="AP867" s="50"/>
      <c r="AQ867" s="50"/>
      <c r="AR867" s="50"/>
      <c r="AS867" s="50"/>
      <c r="AT867" s="50"/>
      <c r="AU867" s="50"/>
      <c r="AV867" s="50"/>
      <c r="AW867" s="50"/>
      <c r="AX867" s="50"/>
      <c r="AY867" s="50"/>
      <c r="AZ867" s="50"/>
      <c r="BA867" s="50"/>
      <c r="BB867" s="50"/>
      <c r="BC867" s="50"/>
      <c r="BD867" s="50"/>
      <c r="BE867" s="50"/>
      <c r="BF867" s="50"/>
      <c r="BG867" s="50"/>
      <c r="BH867" s="50"/>
      <c r="BI867" s="50"/>
      <c r="BJ867" s="50"/>
      <c r="BK867" s="50"/>
      <c r="BL867" s="50"/>
      <c r="BM867" s="50"/>
      <c r="BN867" s="50"/>
      <c r="BO867" s="50"/>
      <c r="BP867" s="50"/>
      <c r="BQ867" s="50"/>
      <c r="BR867" s="50"/>
      <c r="BS867" s="50"/>
      <c r="BT867" s="50"/>
      <c r="BU867" s="50"/>
      <c r="BV867" s="50"/>
      <c r="BW867" s="50"/>
      <c r="BX867" s="50"/>
      <c r="BY867" s="50"/>
      <c r="BZ867" s="50"/>
      <c r="CA867" s="50"/>
      <c r="CB867" s="50"/>
      <c r="CC867" s="50"/>
      <c r="CD867" s="50"/>
      <c r="CE867" s="50"/>
      <c r="CF867" s="50"/>
      <c r="CG867" s="50"/>
      <c r="CH867" s="50"/>
      <c r="CI867" s="50"/>
      <c r="CJ867" s="50"/>
      <c r="CK867" s="50"/>
      <c r="CL867" s="50"/>
      <c r="CM867" s="50"/>
      <c r="CN867" s="50"/>
      <c r="CO867" s="50"/>
      <c r="CP867" s="50"/>
      <c r="CQ867" s="50"/>
      <c r="CR867" s="50"/>
      <c r="CS867" s="50"/>
      <c r="CT867" s="50"/>
      <c r="CU867" s="50"/>
      <c r="CV867" s="50"/>
      <c r="CW867" s="50"/>
      <c r="CX867" s="50"/>
      <c r="CY867" s="50"/>
      <c r="CZ867" s="50"/>
      <c r="DA867" s="50"/>
      <c r="DB867" s="50"/>
      <c r="DC867" s="50"/>
      <c r="DD867" s="50"/>
      <c r="DE867" s="50"/>
      <c r="DF867" s="50"/>
    </row>
    <row r="868" spans="2:110" x14ac:dyDescent="0.2">
      <c r="B868" s="177"/>
      <c r="C868" s="202"/>
      <c r="D868" s="200"/>
      <c r="E868" s="203"/>
      <c r="F868" s="203"/>
      <c r="G868" s="203"/>
      <c r="H868" s="203"/>
      <c r="I868" s="203"/>
      <c r="J868" s="203"/>
      <c r="K868" s="203"/>
      <c r="L868" s="203"/>
      <c r="M868" s="203"/>
      <c r="N868" s="203"/>
      <c r="O868" s="203"/>
      <c r="P868" s="203"/>
      <c r="Q868" s="204"/>
      <c r="R868" s="204"/>
      <c r="S868" s="234"/>
      <c r="T868" s="50"/>
      <c r="U868" s="50"/>
      <c r="V868" s="50"/>
      <c r="W868" s="50"/>
      <c r="X868" s="50"/>
      <c r="Y868" s="50"/>
      <c r="Z868" s="250"/>
      <c r="AA868" s="238"/>
      <c r="AB868" s="50"/>
      <c r="AC868" s="50"/>
      <c r="AD868" s="50"/>
      <c r="AE868" s="50"/>
      <c r="AF868" s="50"/>
      <c r="AG868" s="50"/>
      <c r="AH868" s="50"/>
      <c r="AI868" s="50"/>
      <c r="AJ868" s="50"/>
      <c r="AK868" s="50"/>
      <c r="AL868" s="50"/>
      <c r="AM868" s="50"/>
      <c r="AN868" s="50"/>
      <c r="AO868" s="50"/>
      <c r="AP868" s="50"/>
      <c r="AQ868" s="50"/>
      <c r="AR868" s="50"/>
      <c r="AS868" s="50"/>
      <c r="AT868" s="50"/>
      <c r="AU868" s="50"/>
      <c r="AV868" s="50"/>
      <c r="AW868" s="50"/>
      <c r="AX868" s="50"/>
      <c r="AY868" s="50"/>
      <c r="AZ868" s="50"/>
      <c r="BA868" s="50"/>
      <c r="BB868" s="50"/>
      <c r="BC868" s="50"/>
      <c r="BD868" s="50"/>
      <c r="BE868" s="50"/>
      <c r="BF868" s="50"/>
      <c r="BG868" s="50"/>
      <c r="BH868" s="50"/>
      <c r="BI868" s="50"/>
      <c r="BJ868" s="50"/>
      <c r="BK868" s="50"/>
      <c r="BL868" s="50"/>
      <c r="BM868" s="50"/>
      <c r="BN868" s="50"/>
      <c r="BO868" s="50"/>
      <c r="BP868" s="50"/>
      <c r="BQ868" s="50"/>
      <c r="BR868" s="50"/>
      <c r="BS868" s="50"/>
      <c r="BT868" s="50"/>
      <c r="BU868" s="50"/>
      <c r="BV868" s="50"/>
      <c r="BW868" s="50"/>
      <c r="BX868" s="50"/>
      <c r="BY868" s="50"/>
      <c r="BZ868" s="50"/>
      <c r="CA868" s="50"/>
      <c r="CB868" s="50"/>
      <c r="CC868" s="50"/>
      <c r="CD868" s="50"/>
      <c r="CE868" s="50"/>
      <c r="CF868" s="50"/>
      <c r="CG868" s="50"/>
      <c r="CH868" s="50"/>
      <c r="CI868" s="50"/>
      <c r="CJ868" s="50"/>
      <c r="CK868" s="50"/>
      <c r="CL868" s="50"/>
      <c r="CM868" s="50"/>
      <c r="CN868" s="50"/>
      <c r="CO868" s="50"/>
      <c r="CP868" s="50"/>
      <c r="CQ868" s="50"/>
      <c r="CR868" s="50"/>
      <c r="CS868" s="50"/>
      <c r="CT868" s="50"/>
      <c r="CU868" s="50"/>
      <c r="CV868" s="50"/>
      <c r="CW868" s="50"/>
      <c r="CX868" s="50"/>
      <c r="CY868" s="50"/>
      <c r="CZ868" s="50"/>
      <c r="DA868" s="50"/>
      <c r="DB868" s="50"/>
      <c r="DC868" s="50"/>
      <c r="DD868" s="50"/>
      <c r="DE868" s="50"/>
      <c r="DF868" s="50"/>
    </row>
    <row r="869" spans="2:110" x14ac:dyDescent="0.2">
      <c r="B869" s="177"/>
      <c r="C869" s="202"/>
      <c r="D869" s="200"/>
      <c r="E869" s="203"/>
      <c r="F869" s="203"/>
      <c r="G869" s="203"/>
      <c r="H869" s="203"/>
      <c r="I869" s="203"/>
      <c r="J869" s="203"/>
      <c r="K869" s="203"/>
      <c r="L869" s="203"/>
      <c r="M869" s="203"/>
      <c r="N869" s="203"/>
      <c r="O869" s="203"/>
      <c r="P869" s="203"/>
      <c r="Q869" s="204"/>
      <c r="R869" s="204"/>
      <c r="S869" s="234"/>
      <c r="T869" s="50"/>
      <c r="U869" s="50"/>
      <c r="V869" s="50"/>
      <c r="W869" s="50"/>
      <c r="X869" s="50"/>
      <c r="Y869" s="50"/>
      <c r="Z869" s="250"/>
      <c r="AA869" s="238"/>
      <c r="AB869" s="50"/>
      <c r="AC869" s="50"/>
      <c r="AD869" s="50"/>
      <c r="AE869" s="50"/>
      <c r="AF869" s="50"/>
      <c r="AG869" s="50"/>
      <c r="AH869" s="50"/>
      <c r="AI869" s="50"/>
      <c r="AJ869" s="50"/>
      <c r="AK869" s="50"/>
      <c r="AL869" s="50"/>
      <c r="AM869" s="50"/>
      <c r="AN869" s="50"/>
      <c r="AO869" s="50"/>
      <c r="AP869" s="50"/>
      <c r="AQ869" s="50"/>
      <c r="AR869" s="50"/>
      <c r="AS869" s="50"/>
      <c r="AT869" s="50"/>
      <c r="AU869" s="50"/>
      <c r="AV869" s="50"/>
      <c r="AW869" s="50"/>
      <c r="AX869" s="50"/>
      <c r="AY869" s="50"/>
      <c r="AZ869" s="50"/>
      <c r="BA869" s="50"/>
      <c r="BB869" s="50"/>
      <c r="BC869" s="50"/>
      <c r="BD869" s="50"/>
      <c r="BE869" s="50"/>
      <c r="BF869" s="50"/>
      <c r="BG869" s="50"/>
      <c r="BH869" s="50"/>
      <c r="BI869" s="50"/>
      <c r="BJ869" s="50"/>
      <c r="BK869" s="50"/>
      <c r="BL869" s="50"/>
      <c r="BM869" s="50"/>
      <c r="BN869" s="50"/>
      <c r="BO869" s="50"/>
      <c r="BP869" s="50"/>
      <c r="BQ869" s="50"/>
      <c r="BR869" s="50"/>
      <c r="BS869" s="50"/>
      <c r="BT869" s="50"/>
      <c r="BU869" s="50"/>
      <c r="BV869" s="50"/>
      <c r="BW869" s="50"/>
      <c r="BX869" s="50"/>
      <c r="BY869" s="50"/>
      <c r="BZ869" s="50"/>
      <c r="CA869" s="50"/>
      <c r="CB869" s="50"/>
      <c r="CC869" s="50"/>
      <c r="CD869" s="50"/>
      <c r="CE869" s="50"/>
      <c r="CF869" s="50"/>
      <c r="CG869" s="50"/>
      <c r="CH869" s="50"/>
      <c r="CI869" s="50"/>
      <c r="CJ869" s="50"/>
      <c r="CK869" s="50"/>
      <c r="CL869" s="50"/>
      <c r="CM869" s="50"/>
      <c r="CN869" s="50"/>
      <c r="CO869" s="50"/>
      <c r="CP869" s="50"/>
      <c r="CQ869" s="50"/>
      <c r="CR869" s="50"/>
      <c r="CS869" s="50"/>
      <c r="CT869" s="50"/>
      <c r="CU869" s="50"/>
      <c r="CV869" s="50"/>
      <c r="CW869" s="50"/>
      <c r="CX869" s="50"/>
      <c r="CY869" s="50"/>
      <c r="CZ869" s="50"/>
      <c r="DA869" s="50"/>
      <c r="DB869" s="50"/>
      <c r="DC869" s="50"/>
      <c r="DD869" s="50"/>
      <c r="DE869" s="50"/>
      <c r="DF869" s="50"/>
    </row>
    <row r="870" spans="2:110" x14ac:dyDescent="0.2">
      <c r="B870" s="177"/>
      <c r="C870" s="202"/>
      <c r="D870" s="200"/>
      <c r="E870" s="203"/>
      <c r="F870" s="203"/>
      <c r="G870" s="203"/>
      <c r="H870" s="203"/>
      <c r="I870" s="203"/>
      <c r="J870" s="203"/>
      <c r="K870" s="203"/>
      <c r="L870" s="203"/>
      <c r="M870" s="203"/>
      <c r="N870" s="203"/>
      <c r="O870" s="203"/>
      <c r="P870" s="203"/>
      <c r="Q870" s="204"/>
      <c r="R870" s="204"/>
      <c r="S870" s="234"/>
      <c r="T870" s="50"/>
      <c r="U870" s="50"/>
      <c r="V870" s="50"/>
      <c r="W870" s="50"/>
      <c r="X870" s="50"/>
      <c r="Y870" s="50"/>
      <c r="Z870" s="250"/>
      <c r="AA870" s="238"/>
      <c r="AB870" s="50"/>
      <c r="AC870" s="50"/>
      <c r="AD870" s="50"/>
      <c r="AE870" s="50"/>
      <c r="AF870" s="50"/>
      <c r="AG870" s="50"/>
      <c r="AH870" s="50"/>
      <c r="AI870" s="50"/>
      <c r="AJ870" s="50"/>
      <c r="AK870" s="50"/>
      <c r="AL870" s="50"/>
      <c r="AM870" s="50"/>
      <c r="AN870" s="50"/>
      <c r="AO870" s="50"/>
      <c r="AP870" s="50"/>
      <c r="AQ870" s="50"/>
      <c r="AR870" s="50"/>
      <c r="AS870" s="50"/>
      <c r="AT870" s="50"/>
      <c r="AU870" s="50"/>
      <c r="AV870" s="50"/>
      <c r="AW870" s="50"/>
      <c r="AX870" s="50"/>
      <c r="AY870" s="50"/>
      <c r="AZ870" s="50"/>
      <c r="BA870" s="50"/>
      <c r="BB870" s="50"/>
      <c r="BC870" s="50"/>
      <c r="BD870" s="50"/>
      <c r="BE870" s="50"/>
      <c r="BF870" s="50"/>
      <c r="BG870" s="50"/>
      <c r="BH870" s="50"/>
      <c r="BI870" s="50"/>
      <c r="BJ870" s="50"/>
      <c r="BK870" s="50"/>
      <c r="BL870" s="50"/>
      <c r="BM870" s="50"/>
      <c r="BN870" s="50"/>
      <c r="BO870" s="50"/>
      <c r="BP870" s="50"/>
      <c r="BQ870" s="50"/>
      <c r="BR870" s="50"/>
      <c r="BS870" s="50"/>
      <c r="BT870" s="50"/>
      <c r="BU870" s="50"/>
      <c r="BV870" s="50"/>
      <c r="BW870" s="50"/>
      <c r="BX870" s="50"/>
      <c r="BY870" s="50"/>
      <c r="BZ870" s="50"/>
      <c r="CA870" s="50"/>
      <c r="CB870" s="50"/>
      <c r="CC870" s="50"/>
      <c r="CD870" s="50"/>
      <c r="CE870" s="50"/>
      <c r="CF870" s="50"/>
      <c r="CG870" s="50"/>
      <c r="CH870" s="50"/>
      <c r="CI870" s="50"/>
      <c r="CJ870" s="50"/>
      <c r="CK870" s="50"/>
      <c r="CL870" s="50"/>
      <c r="CM870" s="50"/>
      <c r="CN870" s="50"/>
      <c r="CO870" s="50"/>
      <c r="CP870" s="50"/>
      <c r="CQ870" s="50"/>
      <c r="CR870" s="50"/>
      <c r="CS870" s="50"/>
      <c r="CT870" s="50"/>
      <c r="CU870" s="50"/>
      <c r="CV870" s="50"/>
      <c r="CW870" s="50"/>
      <c r="CX870" s="50"/>
      <c r="CY870" s="50"/>
      <c r="CZ870" s="50"/>
      <c r="DA870" s="50"/>
      <c r="DB870" s="50"/>
      <c r="DC870" s="50"/>
      <c r="DD870" s="50"/>
      <c r="DE870" s="50"/>
      <c r="DF870" s="50"/>
    </row>
    <row r="871" spans="2:110" x14ac:dyDescent="0.2">
      <c r="B871" s="177"/>
      <c r="C871" s="202"/>
      <c r="D871" s="200"/>
      <c r="E871" s="203"/>
      <c r="F871" s="203"/>
      <c r="G871" s="203"/>
      <c r="H871" s="203"/>
      <c r="I871" s="203"/>
      <c r="J871" s="203"/>
      <c r="K871" s="203"/>
      <c r="L871" s="203"/>
      <c r="M871" s="203"/>
      <c r="N871" s="203"/>
      <c r="O871" s="203"/>
      <c r="P871" s="203"/>
      <c r="Q871" s="204"/>
      <c r="R871" s="204"/>
      <c r="S871" s="234"/>
      <c r="T871" s="50"/>
      <c r="U871" s="50"/>
      <c r="V871" s="50"/>
      <c r="W871" s="50"/>
      <c r="X871" s="50"/>
      <c r="Y871" s="50"/>
      <c r="Z871" s="250"/>
      <c r="AA871" s="238"/>
      <c r="AB871" s="50"/>
      <c r="AC871" s="50"/>
      <c r="AD871" s="50"/>
      <c r="AE871" s="50"/>
      <c r="AF871" s="50"/>
      <c r="AG871" s="50"/>
      <c r="AH871" s="50"/>
      <c r="AI871" s="50"/>
      <c r="AJ871" s="50"/>
      <c r="AK871" s="50"/>
      <c r="AL871" s="50"/>
      <c r="AM871" s="50"/>
      <c r="AN871" s="50"/>
      <c r="AO871" s="50"/>
      <c r="AP871" s="50"/>
      <c r="AQ871" s="50"/>
      <c r="AR871" s="50"/>
      <c r="AS871" s="50"/>
      <c r="AT871" s="50"/>
      <c r="AU871" s="50"/>
      <c r="AV871" s="50"/>
      <c r="AW871" s="50"/>
      <c r="AX871" s="50"/>
      <c r="AY871" s="50"/>
      <c r="AZ871" s="50"/>
      <c r="BA871" s="50"/>
      <c r="BB871" s="50"/>
      <c r="BC871" s="50"/>
      <c r="BD871" s="50"/>
      <c r="BE871" s="50"/>
      <c r="BF871" s="50"/>
      <c r="BG871" s="50"/>
      <c r="BH871" s="50"/>
      <c r="BI871" s="50"/>
      <c r="BJ871" s="50"/>
      <c r="BK871" s="50"/>
      <c r="BL871" s="50"/>
      <c r="BM871" s="50"/>
      <c r="BN871" s="50"/>
      <c r="BO871" s="50"/>
      <c r="BP871" s="50"/>
      <c r="BQ871" s="50"/>
      <c r="BR871" s="50"/>
      <c r="BS871" s="50"/>
      <c r="BT871" s="50"/>
      <c r="BU871" s="50"/>
      <c r="BV871" s="50"/>
      <c r="BW871" s="50"/>
      <c r="BX871" s="50"/>
      <c r="BY871" s="50"/>
      <c r="BZ871" s="50"/>
      <c r="CA871" s="50"/>
      <c r="CB871" s="50"/>
      <c r="CC871" s="50"/>
      <c r="CD871" s="50"/>
      <c r="CE871" s="50"/>
      <c r="CF871" s="50"/>
      <c r="CG871" s="50"/>
      <c r="CH871" s="50"/>
      <c r="CI871" s="50"/>
      <c r="CJ871" s="50"/>
      <c r="CK871" s="50"/>
      <c r="CL871" s="50"/>
      <c r="CM871" s="50"/>
      <c r="CN871" s="50"/>
      <c r="CO871" s="50"/>
      <c r="CP871" s="50"/>
      <c r="CQ871" s="50"/>
      <c r="CR871" s="50"/>
      <c r="CS871" s="50"/>
      <c r="CT871" s="50"/>
      <c r="CU871" s="50"/>
      <c r="CV871" s="50"/>
      <c r="CW871" s="50"/>
      <c r="CX871" s="50"/>
      <c r="CY871" s="50"/>
      <c r="CZ871" s="50"/>
      <c r="DA871" s="50"/>
      <c r="DB871" s="50"/>
      <c r="DC871" s="50"/>
      <c r="DD871" s="50"/>
      <c r="DE871" s="50"/>
      <c r="DF871" s="50"/>
    </row>
    <row r="872" spans="2:110" x14ac:dyDescent="0.2">
      <c r="B872" s="177"/>
      <c r="C872" s="202"/>
      <c r="D872" s="200"/>
      <c r="E872" s="203"/>
      <c r="F872" s="203"/>
      <c r="G872" s="203"/>
      <c r="H872" s="203"/>
      <c r="I872" s="203"/>
      <c r="J872" s="203"/>
      <c r="K872" s="203"/>
      <c r="L872" s="203"/>
      <c r="M872" s="203"/>
      <c r="N872" s="203"/>
      <c r="O872" s="203"/>
      <c r="P872" s="203"/>
      <c r="Q872" s="204"/>
      <c r="R872" s="204"/>
      <c r="S872" s="234"/>
      <c r="T872" s="50"/>
      <c r="U872" s="50"/>
      <c r="V872" s="50"/>
      <c r="W872" s="50"/>
      <c r="X872" s="50"/>
      <c r="Y872" s="50"/>
      <c r="Z872" s="250"/>
      <c r="AA872" s="238"/>
      <c r="AB872" s="50"/>
      <c r="AC872" s="50"/>
      <c r="AD872" s="50"/>
      <c r="AE872" s="50"/>
      <c r="AF872" s="50"/>
      <c r="AG872" s="50"/>
      <c r="AH872" s="50"/>
      <c r="AI872" s="50"/>
      <c r="AJ872" s="50"/>
      <c r="AK872" s="50"/>
      <c r="AL872" s="50"/>
      <c r="AM872" s="50"/>
      <c r="AN872" s="50"/>
      <c r="AO872" s="50"/>
      <c r="AP872" s="50"/>
      <c r="AQ872" s="50"/>
      <c r="AR872" s="50"/>
      <c r="AS872" s="50"/>
      <c r="AT872" s="50"/>
      <c r="AU872" s="50"/>
      <c r="AV872" s="50"/>
      <c r="AW872" s="50"/>
      <c r="AX872" s="50"/>
      <c r="AY872" s="50"/>
      <c r="AZ872" s="50"/>
      <c r="BA872" s="50"/>
      <c r="BB872" s="50"/>
      <c r="BC872" s="50"/>
      <c r="BD872" s="50"/>
      <c r="BE872" s="50"/>
      <c r="BF872" s="50"/>
      <c r="BG872" s="50"/>
      <c r="BH872" s="50"/>
      <c r="BI872" s="50"/>
      <c r="BJ872" s="50"/>
      <c r="BK872" s="50"/>
      <c r="BL872" s="50"/>
      <c r="BM872" s="50"/>
      <c r="BN872" s="50"/>
      <c r="BO872" s="50"/>
      <c r="BP872" s="50"/>
      <c r="BQ872" s="50"/>
      <c r="BR872" s="50"/>
      <c r="BS872" s="50"/>
      <c r="BT872" s="50"/>
      <c r="BU872" s="50"/>
      <c r="BV872" s="50"/>
      <c r="BW872" s="50"/>
      <c r="BX872" s="50"/>
      <c r="BY872" s="50"/>
      <c r="BZ872" s="50"/>
      <c r="CA872" s="50"/>
      <c r="CB872" s="50"/>
      <c r="CC872" s="50"/>
      <c r="CD872" s="50"/>
      <c r="CE872" s="50"/>
      <c r="CF872" s="50"/>
      <c r="CG872" s="50"/>
      <c r="CH872" s="50"/>
      <c r="CI872" s="50"/>
      <c r="CJ872" s="50"/>
      <c r="CK872" s="50"/>
      <c r="CL872" s="50"/>
      <c r="CM872" s="50"/>
      <c r="CN872" s="50"/>
      <c r="CO872" s="50"/>
      <c r="CP872" s="50"/>
      <c r="CQ872" s="50"/>
      <c r="CR872" s="50"/>
      <c r="CS872" s="50"/>
      <c r="CT872" s="50"/>
      <c r="CU872" s="50"/>
      <c r="CV872" s="50"/>
      <c r="CW872" s="50"/>
      <c r="CX872" s="50"/>
      <c r="CY872" s="50"/>
      <c r="CZ872" s="50"/>
      <c r="DA872" s="50"/>
      <c r="DB872" s="50"/>
      <c r="DC872" s="50"/>
      <c r="DD872" s="50"/>
      <c r="DE872" s="50"/>
      <c r="DF872" s="50"/>
    </row>
    <row r="873" spans="2:110" x14ac:dyDescent="0.2">
      <c r="B873" s="177"/>
      <c r="C873" s="202"/>
      <c r="D873" s="200"/>
      <c r="E873" s="203"/>
      <c r="F873" s="203"/>
      <c r="G873" s="203"/>
      <c r="H873" s="203"/>
      <c r="I873" s="203"/>
      <c r="J873" s="203"/>
      <c r="K873" s="203"/>
      <c r="L873" s="203"/>
      <c r="M873" s="203"/>
      <c r="N873" s="203"/>
      <c r="O873" s="203"/>
      <c r="P873" s="203"/>
      <c r="Q873" s="204"/>
      <c r="R873" s="204"/>
      <c r="S873" s="234"/>
      <c r="T873" s="50"/>
      <c r="U873" s="50"/>
      <c r="V873" s="50"/>
      <c r="W873" s="50"/>
      <c r="X873" s="50"/>
      <c r="Y873" s="50"/>
      <c r="Z873" s="250"/>
      <c r="AA873" s="238"/>
      <c r="AB873" s="50"/>
      <c r="AC873" s="50"/>
      <c r="AD873" s="50"/>
      <c r="AE873" s="50"/>
      <c r="AF873" s="50"/>
      <c r="AG873" s="50"/>
      <c r="AH873" s="50"/>
      <c r="AI873" s="50"/>
      <c r="AJ873" s="50"/>
      <c r="AK873" s="50"/>
      <c r="AL873" s="50"/>
      <c r="AM873" s="50"/>
      <c r="AN873" s="50"/>
      <c r="AO873" s="50"/>
      <c r="AP873" s="50"/>
      <c r="AQ873" s="50"/>
      <c r="AR873" s="50"/>
      <c r="AS873" s="50"/>
      <c r="AT873" s="50"/>
      <c r="AU873" s="50"/>
      <c r="AV873" s="50"/>
      <c r="AW873" s="50"/>
      <c r="AX873" s="50"/>
      <c r="AY873" s="50"/>
      <c r="AZ873" s="50"/>
      <c r="BA873" s="50"/>
      <c r="BB873" s="50"/>
      <c r="BC873" s="50"/>
      <c r="BD873" s="50"/>
      <c r="BE873" s="50"/>
      <c r="BF873" s="50"/>
      <c r="BG873" s="50"/>
      <c r="BH873" s="50"/>
      <c r="BI873" s="50"/>
      <c r="BJ873" s="50"/>
      <c r="BK873" s="50"/>
      <c r="BL873" s="50"/>
      <c r="BM873" s="50"/>
      <c r="BN873" s="50"/>
      <c r="BO873" s="50"/>
      <c r="BP873" s="50"/>
      <c r="BQ873" s="50"/>
      <c r="BR873" s="50"/>
      <c r="BS873" s="50"/>
      <c r="BT873" s="50"/>
      <c r="BU873" s="50"/>
      <c r="BV873" s="50"/>
      <c r="BW873" s="50"/>
      <c r="BX873" s="50"/>
      <c r="BY873" s="50"/>
      <c r="BZ873" s="50"/>
      <c r="CA873" s="50"/>
      <c r="CB873" s="50"/>
      <c r="CC873" s="50"/>
      <c r="CD873" s="50"/>
      <c r="CE873" s="50"/>
      <c r="CF873" s="50"/>
      <c r="CG873" s="50"/>
      <c r="CH873" s="50"/>
      <c r="CI873" s="50"/>
      <c r="CJ873" s="50"/>
      <c r="CK873" s="50"/>
      <c r="CL873" s="50"/>
      <c r="CM873" s="50"/>
      <c r="CN873" s="50"/>
      <c r="CO873" s="50"/>
      <c r="CP873" s="50"/>
      <c r="CQ873" s="50"/>
      <c r="CR873" s="50"/>
      <c r="CS873" s="50"/>
      <c r="CT873" s="50"/>
      <c r="CU873" s="50"/>
      <c r="CV873" s="50"/>
      <c r="CW873" s="50"/>
      <c r="CX873" s="50"/>
      <c r="CY873" s="50"/>
      <c r="CZ873" s="50"/>
      <c r="DA873" s="50"/>
      <c r="DB873" s="50"/>
      <c r="DC873" s="50"/>
      <c r="DD873" s="50"/>
      <c r="DE873" s="50"/>
      <c r="DF873" s="50"/>
    </row>
    <row r="874" spans="2:110" x14ac:dyDescent="0.2">
      <c r="B874" s="177"/>
      <c r="C874" s="202"/>
      <c r="D874" s="200"/>
      <c r="E874" s="203"/>
      <c r="F874" s="203"/>
      <c r="G874" s="203"/>
      <c r="H874" s="203"/>
      <c r="I874" s="203"/>
      <c r="J874" s="203"/>
      <c r="K874" s="203"/>
      <c r="L874" s="203"/>
      <c r="M874" s="203"/>
      <c r="N874" s="203"/>
      <c r="O874" s="203"/>
      <c r="P874" s="203"/>
      <c r="Q874" s="204"/>
      <c r="R874" s="204"/>
      <c r="S874" s="234"/>
      <c r="T874" s="50"/>
      <c r="U874" s="50"/>
      <c r="V874" s="50"/>
      <c r="W874" s="50"/>
      <c r="X874" s="50"/>
      <c r="Y874" s="50"/>
      <c r="Z874" s="250"/>
      <c r="AA874" s="238"/>
      <c r="AB874" s="50"/>
      <c r="AC874" s="50"/>
      <c r="AD874" s="50"/>
      <c r="AE874" s="50"/>
      <c r="AF874" s="50"/>
      <c r="AG874" s="50"/>
      <c r="AH874" s="50"/>
      <c r="AI874" s="50"/>
      <c r="AJ874" s="50"/>
      <c r="AK874" s="50"/>
      <c r="AL874" s="50"/>
      <c r="AM874" s="50"/>
      <c r="AN874" s="50"/>
      <c r="AO874" s="50"/>
      <c r="AP874" s="50"/>
      <c r="AQ874" s="50"/>
      <c r="AR874" s="50"/>
      <c r="AS874" s="50"/>
      <c r="AT874" s="50"/>
      <c r="AU874" s="50"/>
      <c r="AV874" s="50"/>
      <c r="AW874" s="50"/>
      <c r="AX874" s="50"/>
      <c r="AY874" s="50"/>
      <c r="AZ874" s="50"/>
      <c r="BA874" s="50"/>
      <c r="BB874" s="50"/>
      <c r="BC874" s="50"/>
      <c r="BD874" s="50"/>
      <c r="BE874" s="50"/>
      <c r="BF874" s="50"/>
      <c r="BG874" s="50"/>
      <c r="BH874" s="50"/>
      <c r="BI874" s="50"/>
      <c r="BJ874" s="50"/>
      <c r="BK874" s="50"/>
      <c r="BL874" s="50"/>
      <c r="BM874" s="50"/>
      <c r="BN874" s="50"/>
      <c r="BO874" s="50"/>
      <c r="BP874" s="50"/>
      <c r="BQ874" s="50"/>
      <c r="BR874" s="50"/>
      <c r="BS874" s="50"/>
      <c r="BT874" s="50"/>
      <c r="BU874" s="50"/>
      <c r="BV874" s="50"/>
      <c r="BW874" s="50"/>
      <c r="BX874" s="50"/>
      <c r="BY874" s="50"/>
      <c r="BZ874" s="50"/>
      <c r="CA874" s="50"/>
      <c r="CB874" s="50"/>
      <c r="CC874" s="50"/>
      <c r="CD874" s="50"/>
      <c r="CE874" s="50"/>
      <c r="CF874" s="50"/>
      <c r="CG874" s="50"/>
      <c r="CH874" s="50"/>
      <c r="CI874" s="50"/>
      <c r="CJ874" s="50"/>
      <c r="CK874" s="50"/>
      <c r="CL874" s="50"/>
      <c r="CM874" s="50"/>
      <c r="CN874" s="50"/>
      <c r="CO874" s="50"/>
      <c r="CP874" s="50"/>
      <c r="CQ874" s="50"/>
      <c r="CR874" s="50"/>
      <c r="CS874" s="50"/>
      <c r="CT874" s="50"/>
      <c r="CU874" s="50"/>
      <c r="CV874" s="50"/>
      <c r="CW874" s="50"/>
      <c r="CX874" s="50"/>
      <c r="CY874" s="50"/>
      <c r="CZ874" s="50"/>
      <c r="DA874" s="50"/>
      <c r="DB874" s="50"/>
      <c r="DC874" s="50"/>
      <c r="DD874" s="50"/>
      <c r="DE874" s="50"/>
      <c r="DF874" s="50"/>
    </row>
    <row r="875" spans="2:110" x14ac:dyDescent="0.2">
      <c r="B875" s="177"/>
      <c r="C875" s="202"/>
      <c r="D875" s="200"/>
      <c r="E875" s="203"/>
      <c r="F875" s="203"/>
      <c r="G875" s="203"/>
      <c r="H875" s="203"/>
      <c r="I875" s="203"/>
      <c r="J875" s="203"/>
      <c r="K875" s="203"/>
      <c r="L875" s="203"/>
      <c r="M875" s="203"/>
      <c r="N875" s="203"/>
      <c r="O875" s="203"/>
      <c r="P875" s="203"/>
      <c r="Q875" s="204"/>
      <c r="R875" s="204"/>
      <c r="S875" s="234"/>
      <c r="T875" s="50"/>
      <c r="U875" s="50"/>
      <c r="V875" s="50"/>
      <c r="W875" s="50"/>
      <c r="X875" s="50"/>
      <c r="Y875" s="50"/>
      <c r="Z875" s="250"/>
      <c r="AA875" s="238"/>
      <c r="AB875" s="50"/>
      <c r="AC875" s="50"/>
      <c r="AD875" s="50"/>
      <c r="AE875" s="50"/>
      <c r="AF875" s="50"/>
      <c r="AG875" s="50"/>
      <c r="AH875" s="50"/>
      <c r="AI875" s="50"/>
      <c r="AJ875" s="50"/>
      <c r="AK875" s="50"/>
      <c r="AL875" s="50"/>
      <c r="AM875" s="50"/>
      <c r="AN875" s="50"/>
      <c r="AO875" s="50"/>
      <c r="AP875" s="50"/>
      <c r="AQ875" s="50"/>
      <c r="AR875" s="50"/>
      <c r="AS875" s="50"/>
      <c r="AT875" s="50"/>
      <c r="AU875" s="50"/>
      <c r="AV875" s="50"/>
      <c r="AW875" s="50"/>
      <c r="AX875" s="50"/>
      <c r="AY875" s="50"/>
      <c r="AZ875" s="50"/>
      <c r="BA875" s="50"/>
      <c r="BB875" s="50"/>
      <c r="BC875" s="50"/>
      <c r="BD875" s="50"/>
      <c r="BE875" s="50"/>
      <c r="BF875" s="50"/>
      <c r="BG875" s="50"/>
      <c r="BH875" s="50"/>
      <c r="BI875" s="50"/>
      <c r="BJ875" s="50"/>
      <c r="BK875" s="50"/>
      <c r="BL875" s="50"/>
      <c r="BM875" s="50"/>
      <c r="BN875" s="50"/>
      <c r="BO875" s="50"/>
      <c r="BP875" s="50"/>
      <c r="BQ875" s="50"/>
      <c r="BR875" s="50"/>
      <c r="BS875" s="50"/>
      <c r="BT875" s="50"/>
      <c r="BU875" s="50"/>
      <c r="BV875" s="50"/>
      <c r="BW875" s="50"/>
      <c r="BX875" s="50"/>
      <c r="BY875" s="50"/>
      <c r="BZ875" s="50"/>
      <c r="CA875" s="50"/>
      <c r="CB875" s="50"/>
      <c r="CC875" s="50"/>
      <c r="CD875" s="50"/>
      <c r="CE875" s="50"/>
      <c r="CF875" s="50"/>
      <c r="CG875" s="50"/>
      <c r="CH875" s="50"/>
      <c r="CI875" s="50"/>
      <c r="CJ875" s="50"/>
      <c r="CK875" s="50"/>
      <c r="CL875" s="50"/>
      <c r="CM875" s="50"/>
      <c r="CN875" s="50"/>
      <c r="CO875" s="50"/>
      <c r="CP875" s="50"/>
      <c r="CQ875" s="50"/>
      <c r="CR875" s="50"/>
      <c r="CS875" s="50"/>
      <c r="CT875" s="50"/>
      <c r="CU875" s="50"/>
      <c r="CV875" s="50"/>
      <c r="CW875" s="50"/>
      <c r="CX875" s="50"/>
      <c r="CY875" s="50"/>
      <c r="CZ875" s="50"/>
      <c r="DA875" s="50"/>
      <c r="DB875" s="50"/>
      <c r="DC875" s="50"/>
      <c r="DD875" s="50"/>
      <c r="DE875" s="50"/>
      <c r="DF875" s="50"/>
    </row>
    <row r="876" spans="2:110" x14ac:dyDescent="0.2">
      <c r="B876" s="177"/>
      <c r="C876" s="202"/>
      <c r="D876" s="200"/>
      <c r="E876" s="203"/>
      <c r="F876" s="203"/>
      <c r="G876" s="203"/>
      <c r="H876" s="203"/>
      <c r="I876" s="203"/>
      <c r="J876" s="203"/>
      <c r="K876" s="203"/>
      <c r="L876" s="203"/>
      <c r="M876" s="203"/>
      <c r="N876" s="203"/>
      <c r="O876" s="203"/>
      <c r="P876" s="203"/>
      <c r="Q876" s="204"/>
      <c r="R876" s="204"/>
      <c r="S876" s="234"/>
      <c r="T876" s="50"/>
      <c r="U876" s="50"/>
      <c r="V876" s="50"/>
      <c r="W876" s="50"/>
      <c r="X876" s="50"/>
      <c r="Y876" s="50"/>
      <c r="Z876" s="250"/>
      <c r="AA876" s="238"/>
      <c r="AB876" s="50"/>
      <c r="AC876" s="50"/>
      <c r="AD876" s="50"/>
      <c r="AE876" s="50"/>
      <c r="AF876" s="50"/>
      <c r="AG876" s="50"/>
      <c r="AH876" s="50"/>
      <c r="AI876" s="50"/>
      <c r="AJ876" s="50"/>
      <c r="AK876" s="50"/>
      <c r="AL876" s="50"/>
      <c r="AM876" s="50"/>
      <c r="AN876" s="50"/>
      <c r="AO876" s="50"/>
      <c r="AP876" s="50"/>
      <c r="AQ876" s="50"/>
      <c r="AR876" s="50"/>
      <c r="AS876" s="50"/>
      <c r="AT876" s="50"/>
      <c r="AU876" s="50"/>
      <c r="AV876" s="50"/>
      <c r="AW876" s="50"/>
      <c r="AX876" s="50"/>
      <c r="AY876" s="50"/>
      <c r="AZ876" s="50"/>
      <c r="BA876" s="50"/>
      <c r="BB876" s="50"/>
      <c r="BC876" s="50"/>
      <c r="BD876" s="50"/>
      <c r="BE876" s="50"/>
      <c r="BF876" s="50"/>
      <c r="BG876" s="50"/>
      <c r="BH876" s="50"/>
      <c r="BI876" s="50"/>
      <c r="BJ876" s="50"/>
      <c r="BK876" s="50"/>
      <c r="BL876" s="50"/>
      <c r="BM876" s="50"/>
      <c r="BN876" s="50"/>
      <c r="BO876" s="50"/>
      <c r="BP876" s="50"/>
      <c r="BQ876" s="50"/>
      <c r="BR876" s="50"/>
      <c r="BS876" s="50"/>
      <c r="BT876" s="50"/>
      <c r="BU876" s="50"/>
      <c r="BV876" s="50"/>
      <c r="BW876" s="50"/>
      <c r="BX876" s="50"/>
      <c r="BY876" s="50"/>
      <c r="BZ876" s="50"/>
      <c r="CA876" s="50"/>
      <c r="CB876" s="50"/>
      <c r="CC876" s="50"/>
      <c r="CD876" s="50"/>
      <c r="CE876" s="50"/>
      <c r="CF876" s="50"/>
      <c r="CG876" s="50"/>
      <c r="CH876" s="50"/>
      <c r="CI876" s="50"/>
      <c r="CJ876" s="50"/>
      <c r="CK876" s="50"/>
      <c r="CL876" s="50"/>
      <c r="CM876" s="50"/>
      <c r="CN876" s="50"/>
      <c r="CO876" s="50"/>
      <c r="CP876" s="50"/>
      <c r="CQ876" s="50"/>
      <c r="CR876" s="50"/>
      <c r="CS876" s="50"/>
      <c r="CT876" s="50"/>
      <c r="CU876" s="50"/>
      <c r="CV876" s="50"/>
      <c r="CW876" s="50"/>
      <c r="CX876" s="50"/>
      <c r="CY876" s="50"/>
      <c r="CZ876" s="50"/>
      <c r="DA876" s="50"/>
      <c r="DB876" s="50"/>
      <c r="DC876" s="50"/>
      <c r="DD876" s="50"/>
      <c r="DE876" s="50"/>
      <c r="DF876" s="50"/>
    </row>
    <row r="877" spans="2:110" x14ac:dyDescent="0.2">
      <c r="B877" s="177"/>
      <c r="C877" s="202"/>
      <c r="D877" s="200"/>
      <c r="E877" s="203"/>
      <c r="F877" s="203"/>
      <c r="G877" s="203"/>
      <c r="H877" s="203"/>
      <c r="I877" s="203"/>
      <c r="J877" s="203"/>
      <c r="K877" s="203"/>
      <c r="L877" s="203"/>
      <c r="M877" s="203"/>
      <c r="N877" s="203"/>
      <c r="O877" s="203"/>
      <c r="P877" s="203"/>
      <c r="Q877" s="204"/>
      <c r="R877" s="204"/>
      <c r="S877" s="234"/>
      <c r="T877" s="50"/>
      <c r="U877" s="50"/>
      <c r="V877" s="50"/>
      <c r="W877" s="50"/>
      <c r="X877" s="50"/>
      <c r="Y877" s="50"/>
      <c r="Z877" s="250"/>
      <c r="AA877" s="238"/>
      <c r="AB877" s="50"/>
      <c r="AC877" s="50"/>
      <c r="AD877" s="50"/>
      <c r="AE877" s="50"/>
      <c r="AF877" s="50"/>
      <c r="AG877" s="50"/>
      <c r="AH877" s="50"/>
      <c r="AI877" s="50"/>
      <c r="AJ877" s="50"/>
      <c r="AK877" s="50"/>
      <c r="AL877" s="50"/>
      <c r="AM877" s="50"/>
      <c r="AN877" s="50"/>
      <c r="AO877" s="50"/>
      <c r="AP877" s="50"/>
      <c r="AQ877" s="50"/>
      <c r="AR877" s="50"/>
      <c r="AS877" s="50"/>
      <c r="AT877" s="50"/>
      <c r="AU877" s="50"/>
      <c r="AV877" s="50"/>
      <c r="AW877" s="50"/>
      <c r="AX877" s="50"/>
      <c r="AY877" s="50"/>
      <c r="AZ877" s="50"/>
      <c r="BA877" s="50"/>
      <c r="BB877" s="50"/>
      <c r="BC877" s="50"/>
      <c r="BD877" s="50"/>
      <c r="BE877" s="50"/>
      <c r="BF877" s="50"/>
      <c r="BG877" s="50"/>
      <c r="BH877" s="50"/>
      <c r="BI877" s="50"/>
      <c r="BJ877" s="50"/>
      <c r="BK877" s="50"/>
      <c r="BL877" s="50"/>
      <c r="BM877" s="50"/>
      <c r="BN877" s="50"/>
      <c r="BO877" s="50"/>
      <c r="BP877" s="50"/>
      <c r="BQ877" s="50"/>
      <c r="BR877" s="50"/>
      <c r="BS877" s="50"/>
      <c r="BT877" s="50"/>
      <c r="BU877" s="50"/>
      <c r="BV877" s="50"/>
      <c r="BW877" s="50"/>
      <c r="BX877" s="50"/>
      <c r="BY877" s="50"/>
      <c r="BZ877" s="50"/>
      <c r="CA877" s="50"/>
      <c r="CB877" s="50"/>
      <c r="CC877" s="50"/>
      <c r="CD877" s="50"/>
      <c r="CE877" s="50"/>
      <c r="CF877" s="50"/>
      <c r="CG877" s="50"/>
      <c r="CH877" s="50"/>
      <c r="CI877" s="50"/>
      <c r="CJ877" s="50"/>
      <c r="CK877" s="50"/>
      <c r="CL877" s="50"/>
      <c r="CM877" s="50"/>
      <c r="CN877" s="50"/>
      <c r="CO877" s="50"/>
      <c r="CP877" s="50"/>
      <c r="CQ877" s="50"/>
      <c r="CR877" s="50"/>
      <c r="CS877" s="50"/>
      <c r="CT877" s="50"/>
      <c r="CU877" s="50"/>
      <c r="CV877" s="50"/>
      <c r="CW877" s="50"/>
      <c r="CX877" s="50"/>
      <c r="CY877" s="50"/>
      <c r="CZ877" s="50"/>
      <c r="DA877" s="50"/>
      <c r="DB877" s="50"/>
      <c r="DC877" s="50"/>
      <c r="DD877" s="50"/>
      <c r="DE877" s="50"/>
      <c r="DF877" s="50"/>
    </row>
    <row r="878" spans="2:110" x14ac:dyDescent="0.2">
      <c r="B878" s="177"/>
      <c r="C878" s="202"/>
      <c r="D878" s="200"/>
      <c r="E878" s="203"/>
      <c r="F878" s="203"/>
      <c r="G878" s="203"/>
      <c r="H878" s="203"/>
      <c r="I878" s="203"/>
      <c r="J878" s="203"/>
      <c r="K878" s="203"/>
      <c r="L878" s="203"/>
      <c r="M878" s="203"/>
      <c r="N878" s="203"/>
      <c r="O878" s="203"/>
      <c r="P878" s="203"/>
      <c r="Q878" s="204"/>
      <c r="R878" s="204"/>
      <c r="S878" s="234"/>
      <c r="T878" s="50"/>
      <c r="U878" s="50"/>
      <c r="V878" s="50"/>
      <c r="W878" s="50"/>
      <c r="X878" s="50"/>
      <c r="Y878" s="50"/>
      <c r="Z878" s="250"/>
      <c r="AA878" s="238"/>
      <c r="AB878" s="50"/>
      <c r="AC878" s="50"/>
      <c r="AD878" s="50"/>
      <c r="AE878" s="50"/>
      <c r="AF878" s="50"/>
      <c r="AG878" s="50"/>
      <c r="AH878" s="50"/>
      <c r="AI878" s="50"/>
      <c r="AJ878" s="50"/>
      <c r="AK878" s="50"/>
      <c r="AL878" s="50"/>
      <c r="AM878" s="50"/>
      <c r="AN878" s="50"/>
      <c r="AO878" s="50"/>
      <c r="AP878" s="50"/>
      <c r="AQ878" s="50"/>
      <c r="AR878" s="50"/>
      <c r="AS878" s="50"/>
      <c r="AT878" s="50"/>
      <c r="AU878" s="50"/>
      <c r="AV878" s="50"/>
      <c r="AW878" s="50"/>
      <c r="AX878" s="50"/>
      <c r="AY878" s="50"/>
      <c r="AZ878" s="50"/>
      <c r="BA878" s="50"/>
      <c r="BB878" s="50"/>
      <c r="BC878" s="50"/>
      <c r="BD878" s="50"/>
      <c r="BE878" s="50"/>
      <c r="BF878" s="50"/>
      <c r="BG878" s="50"/>
      <c r="BH878" s="50"/>
      <c r="BI878" s="50"/>
      <c r="BJ878" s="50"/>
      <c r="BK878" s="50"/>
      <c r="BL878" s="50"/>
      <c r="BM878" s="50"/>
      <c r="BN878" s="50"/>
      <c r="BO878" s="50"/>
      <c r="BP878" s="50"/>
      <c r="BQ878" s="50"/>
      <c r="BR878" s="50"/>
      <c r="BS878" s="50"/>
      <c r="BT878" s="50"/>
      <c r="BU878" s="50"/>
      <c r="BV878" s="50"/>
      <c r="BW878" s="50"/>
      <c r="BX878" s="50"/>
      <c r="BY878" s="50"/>
      <c r="BZ878" s="50"/>
      <c r="CA878" s="50"/>
      <c r="CB878" s="50"/>
      <c r="CC878" s="50"/>
      <c r="CD878" s="50"/>
      <c r="CE878" s="50"/>
      <c r="CF878" s="50"/>
      <c r="CG878" s="50"/>
      <c r="CH878" s="50"/>
      <c r="CI878" s="50"/>
      <c r="CJ878" s="50"/>
      <c r="CK878" s="50"/>
      <c r="CL878" s="50"/>
      <c r="CM878" s="50"/>
      <c r="CN878" s="50"/>
      <c r="CO878" s="50"/>
      <c r="CP878" s="50"/>
      <c r="CQ878" s="50"/>
      <c r="CR878" s="50"/>
      <c r="CS878" s="50"/>
      <c r="CT878" s="50"/>
      <c r="CU878" s="50"/>
      <c r="CV878" s="50"/>
      <c r="CW878" s="50"/>
      <c r="CX878" s="50"/>
      <c r="CY878" s="50"/>
      <c r="CZ878" s="50"/>
      <c r="DA878" s="50"/>
      <c r="DB878" s="50"/>
      <c r="DC878" s="50"/>
      <c r="DD878" s="50"/>
      <c r="DE878" s="50"/>
      <c r="DF878" s="50"/>
    </row>
    <row r="879" spans="2:110" x14ac:dyDescent="0.2">
      <c r="B879" s="177"/>
      <c r="C879" s="202"/>
      <c r="D879" s="200"/>
      <c r="E879" s="203"/>
      <c r="F879" s="203"/>
      <c r="G879" s="203"/>
      <c r="H879" s="203"/>
      <c r="I879" s="203"/>
      <c r="J879" s="203"/>
      <c r="K879" s="203"/>
      <c r="L879" s="203"/>
      <c r="M879" s="203"/>
      <c r="N879" s="203"/>
      <c r="O879" s="203"/>
      <c r="P879" s="203"/>
      <c r="Q879" s="204"/>
      <c r="R879" s="204"/>
      <c r="S879" s="234"/>
      <c r="T879" s="50"/>
      <c r="U879" s="50"/>
      <c r="V879" s="50"/>
      <c r="W879" s="50"/>
      <c r="X879" s="50"/>
      <c r="Y879" s="50"/>
      <c r="Z879" s="250"/>
      <c r="AA879" s="238"/>
      <c r="AB879" s="50"/>
      <c r="AC879" s="50"/>
      <c r="AD879" s="50"/>
      <c r="AE879" s="50"/>
      <c r="AF879" s="50"/>
      <c r="AG879" s="50"/>
      <c r="AH879" s="50"/>
      <c r="AI879" s="50"/>
      <c r="AJ879" s="50"/>
      <c r="AK879" s="50"/>
      <c r="AL879" s="50"/>
      <c r="AM879" s="50"/>
      <c r="AN879" s="50"/>
      <c r="AO879" s="50"/>
      <c r="AP879" s="50"/>
      <c r="AQ879" s="50"/>
      <c r="AR879" s="50"/>
      <c r="AS879" s="50"/>
      <c r="AT879" s="50"/>
      <c r="AU879" s="50"/>
      <c r="AV879" s="50"/>
      <c r="AW879" s="50"/>
      <c r="AX879" s="50"/>
      <c r="AY879" s="50"/>
      <c r="AZ879" s="50"/>
      <c r="BA879" s="50"/>
      <c r="BB879" s="50"/>
      <c r="BC879" s="50"/>
      <c r="BD879" s="50"/>
      <c r="BE879" s="50"/>
      <c r="BF879" s="50"/>
      <c r="BG879" s="50"/>
      <c r="BH879" s="50"/>
      <c r="BI879" s="50"/>
      <c r="BJ879" s="50"/>
      <c r="BK879" s="50"/>
      <c r="BL879" s="50"/>
      <c r="BM879" s="50"/>
      <c r="BN879" s="50"/>
      <c r="BO879" s="50"/>
      <c r="BP879" s="50"/>
      <c r="BQ879" s="50"/>
      <c r="BR879" s="50"/>
      <c r="BS879" s="50"/>
      <c r="BT879" s="50"/>
      <c r="BU879" s="50"/>
      <c r="BV879" s="50"/>
      <c r="BW879" s="50"/>
      <c r="BX879" s="50"/>
      <c r="BY879" s="50"/>
      <c r="BZ879" s="50"/>
      <c r="CA879" s="50"/>
      <c r="CB879" s="50"/>
      <c r="CC879" s="50"/>
      <c r="CD879" s="50"/>
      <c r="CE879" s="50"/>
      <c r="CF879" s="50"/>
      <c r="CG879" s="50"/>
      <c r="CH879" s="50"/>
      <c r="CI879" s="50"/>
      <c r="CJ879" s="50"/>
      <c r="CK879" s="50"/>
      <c r="CL879" s="50"/>
      <c r="CM879" s="50"/>
      <c r="CN879" s="50"/>
      <c r="CO879" s="50"/>
      <c r="CP879" s="50"/>
      <c r="CQ879" s="50"/>
      <c r="CR879" s="50"/>
      <c r="CS879" s="50"/>
      <c r="CT879" s="50"/>
      <c r="CU879" s="50"/>
      <c r="CV879" s="50"/>
      <c r="CW879" s="50"/>
      <c r="CX879" s="50"/>
      <c r="CY879" s="50"/>
      <c r="CZ879" s="50"/>
      <c r="DA879" s="50"/>
      <c r="DB879" s="50"/>
      <c r="DC879" s="50"/>
      <c r="DD879" s="50"/>
      <c r="DE879" s="50"/>
      <c r="DF879" s="50"/>
    </row>
    <row r="880" spans="2:110" x14ac:dyDescent="0.2">
      <c r="B880" s="177"/>
      <c r="C880" s="202"/>
      <c r="D880" s="200"/>
      <c r="E880" s="203"/>
      <c r="F880" s="203"/>
      <c r="G880" s="203"/>
      <c r="H880" s="203"/>
      <c r="I880" s="203"/>
      <c r="J880" s="203"/>
      <c r="K880" s="203"/>
      <c r="L880" s="203"/>
      <c r="M880" s="203"/>
      <c r="N880" s="203"/>
      <c r="O880" s="203"/>
      <c r="P880" s="203"/>
      <c r="Q880" s="204"/>
      <c r="R880" s="204"/>
      <c r="S880" s="234"/>
      <c r="T880" s="50"/>
      <c r="U880" s="50"/>
      <c r="V880" s="50"/>
      <c r="W880" s="50"/>
      <c r="X880" s="50"/>
      <c r="Y880" s="50"/>
      <c r="Z880" s="250"/>
      <c r="AA880" s="238"/>
      <c r="AB880" s="50"/>
      <c r="AC880" s="50"/>
      <c r="AD880" s="50"/>
      <c r="AE880" s="50"/>
      <c r="AF880" s="50"/>
      <c r="AG880" s="50"/>
      <c r="AH880" s="50"/>
      <c r="AI880" s="50"/>
      <c r="AJ880" s="50"/>
      <c r="AK880" s="50"/>
      <c r="AL880" s="50"/>
      <c r="AM880" s="50"/>
      <c r="AN880" s="50"/>
      <c r="AO880" s="50"/>
      <c r="AP880" s="50"/>
      <c r="AQ880" s="50"/>
      <c r="AR880" s="50"/>
      <c r="AS880" s="50"/>
      <c r="AT880" s="50"/>
      <c r="AU880" s="50"/>
      <c r="AV880" s="50"/>
      <c r="AW880" s="50"/>
      <c r="AX880" s="50"/>
      <c r="AY880" s="50"/>
      <c r="AZ880" s="50"/>
      <c r="BA880" s="50"/>
      <c r="BB880" s="50"/>
      <c r="BC880" s="50"/>
      <c r="BD880" s="50"/>
      <c r="BE880" s="50"/>
      <c r="BF880" s="50"/>
      <c r="BG880" s="50"/>
      <c r="BH880" s="50"/>
      <c r="BI880" s="50"/>
      <c r="BJ880" s="50"/>
      <c r="BK880" s="50"/>
      <c r="BL880" s="50"/>
      <c r="BM880" s="50"/>
      <c r="BN880" s="50"/>
      <c r="BO880" s="50"/>
      <c r="BP880" s="50"/>
      <c r="BQ880" s="50"/>
      <c r="BR880" s="50"/>
      <c r="BS880" s="50"/>
      <c r="BT880" s="50"/>
      <c r="BU880" s="50"/>
      <c r="BV880" s="50"/>
      <c r="BW880" s="50"/>
      <c r="BX880" s="50"/>
      <c r="BY880" s="50"/>
      <c r="BZ880" s="50"/>
      <c r="CA880" s="50"/>
      <c r="CB880" s="50"/>
      <c r="CC880" s="50"/>
      <c r="CD880" s="50"/>
      <c r="CE880" s="50"/>
      <c r="CF880" s="50"/>
      <c r="CG880" s="50"/>
      <c r="CH880" s="50"/>
      <c r="CI880" s="50"/>
      <c r="CJ880" s="50"/>
      <c r="CK880" s="50"/>
      <c r="CL880" s="50"/>
      <c r="CM880" s="50"/>
      <c r="CN880" s="50"/>
      <c r="CO880" s="50"/>
      <c r="CP880" s="50"/>
      <c r="CQ880" s="50"/>
      <c r="CR880" s="50"/>
      <c r="CS880" s="50"/>
      <c r="CT880" s="50"/>
      <c r="CU880" s="50"/>
      <c r="CV880" s="50"/>
      <c r="CW880" s="50"/>
      <c r="CX880" s="50"/>
      <c r="CY880" s="50"/>
      <c r="CZ880" s="50"/>
      <c r="DA880" s="50"/>
      <c r="DB880" s="50"/>
      <c r="DC880" s="50"/>
      <c r="DD880" s="50"/>
      <c r="DE880" s="50"/>
      <c r="DF880" s="50"/>
    </row>
    <row r="881" spans="2:110" x14ac:dyDescent="0.2">
      <c r="B881" s="177"/>
      <c r="C881" s="202"/>
      <c r="D881" s="200"/>
      <c r="E881" s="203"/>
      <c r="F881" s="203"/>
      <c r="G881" s="203"/>
      <c r="H881" s="203"/>
      <c r="I881" s="203"/>
      <c r="J881" s="203"/>
      <c r="K881" s="203"/>
      <c r="L881" s="203"/>
      <c r="M881" s="203"/>
      <c r="N881" s="203"/>
      <c r="O881" s="203"/>
      <c r="P881" s="203"/>
      <c r="Q881" s="204"/>
      <c r="R881" s="204"/>
      <c r="S881" s="234"/>
      <c r="T881" s="50"/>
      <c r="U881" s="50"/>
      <c r="V881" s="50"/>
      <c r="W881" s="50"/>
      <c r="X881" s="50"/>
      <c r="Y881" s="50"/>
      <c r="Z881" s="250"/>
      <c r="AA881" s="238"/>
      <c r="AB881" s="50"/>
      <c r="AC881" s="50"/>
      <c r="AD881" s="50"/>
      <c r="AE881" s="50"/>
      <c r="AF881" s="50"/>
      <c r="AG881" s="50"/>
      <c r="AH881" s="50"/>
      <c r="AI881" s="50"/>
      <c r="AJ881" s="50"/>
      <c r="AK881" s="50"/>
      <c r="AL881" s="50"/>
      <c r="AM881" s="50"/>
      <c r="AN881" s="50"/>
      <c r="AO881" s="50"/>
      <c r="AP881" s="50"/>
      <c r="AQ881" s="50"/>
      <c r="AR881" s="50"/>
      <c r="AS881" s="50"/>
      <c r="AT881" s="50"/>
      <c r="AU881" s="50"/>
      <c r="AV881" s="50"/>
      <c r="AW881" s="50"/>
      <c r="AX881" s="50"/>
      <c r="AY881" s="50"/>
      <c r="AZ881" s="50"/>
      <c r="BA881" s="50"/>
      <c r="BB881" s="50"/>
      <c r="BC881" s="50"/>
      <c r="BD881" s="50"/>
      <c r="BE881" s="50"/>
      <c r="BF881" s="50"/>
      <c r="BG881" s="50"/>
      <c r="BH881" s="50"/>
      <c r="BI881" s="50"/>
      <c r="BJ881" s="50"/>
      <c r="BK881" s="50"/>
      <c r="BL881" s="50"/>
      <c r="BM881" s="50"/>
      <c r="BN881" s="50"/>
      <c r="BO881" s="50"/>
      <c r="BP881" s="50"/>
      <c r="BQ881" s="50"/>
      <c r="BR881" s="50"/>
      <c r="BS881" s="50"/>
      <c r="BT881" s="50"/>
      <c r="BU881" s="50"/>
      <c r="BV881" s="50"/>
      <c r="BW881" s="50"/>
      <c r="BX881" s="50"/>
      <c r="BY881" s="50"/>
      <c r="BZ881" s="50"/>
      <c r="CA881" s="50"/>
      <c r="CB881" s="50"/>
      <c r="CC881" s="50"/>
      <c r="CD881" s="50"/>
      <c r="CE881" s="50"/>
      <c r="CF881" s="50"/>
      <c r="CG881" s="50"/>
      <c r="CH881" s="50"/>
      <c r="CI881" s="50"/>
      <c r="CJ881" s="50"/>
      <c r="CK881" s="50"/>
      <c r="CL881" s="50"/>
      <c r="CM881" s="50"/>
      <c r="CN881" s="50"/>
      <c r="CO881" s="50"/>
      <c r="CP881" s="50"/>
      <c r="CQ881" s="50"/>
      <c r="CR881" s="50"/>
      <c r="CS881" s="50"/>
      <c r="CT881" s="50"/>
      <c r="CU881" s="50"/>
      <c r="CV881" s="50"/>
      <c r="CW881" s="50"/>
      <c r="CX881" s="50"/>
      <c r="CY881" s="50"/>
      <c r="CZ881" s="50"/>
      <c r="DA881" s="50"/>
      <c r="DB881" s="50"/>
      <c r="DC881" s="50"/>
      <c r="DD881" s="50"/>
      <c r="DE881" s="50"/>
      <c r="DF881" s="50"/>
    </row>
    <row r="882" spans="2:110" x14ac:dyDescent="0.2">
      <c r="B882" s="177"/>
      <c r="C882" s="202"/>
      <c r="D882" s="200"/>
      <c r="E882" s="203"/>
      <c r="F882" s="203"/>
      <c r="G882" s="203"/>
      <c r="H882" s="203"/>
      <c r="I882" s="203"/>
      <c r="J882" s="203"/>
      <c r="K882" s="203"/>
      <c r="L882" s="203"/>
      <c r="M882" s="203"/>
      <c r="N882" s="203"/>
      <c r="O882" s="203"/>
      <c r="P882" s="203"/>
      <c r="Q882" s="204"/>
      <c r="R882" s="204"/>
      <c r="S882" s="234"/>
      <c r="T882" s="50"/>
      <c r="U882" s="50"/>
      <c r="V882" s="50"/>
      <c r="W882" s="50"/>
      <c r="X882" s="50"/>
      <c r="Y882" s="50"/>
      <c r="Z882" s="250"/>
      <c r="AA882" s="238"/>
      <c r="AB882" s="50"/>
      <c r="AC882" s="50"/>
      <c r="AD882" s="50"/>
      <c r="AE882" s="50"/>
      <c r="AF882" s="50"/>
      <c r="AG882" s="50"/>
      <c r="AH882" s="50"/>
      <c r="AI882" s="50"/>
      <c r="AJ882" s="50"/>
      <c r="AK882" s="50"/>
      <c r="AL882" s="50"/>
      <c r="AM882" s="50"/>
      <c r="AN882" s="50"/>
      <c r="AO882" s="50"/>
      <c r="AP882" s="50"/>
      <c r="AQ882" s="50"/>
      <c r="AR882" s="50"/>
      <c r="AS882" s="50"/>
      <c r="AT882" s="50"/>
      <c r="AU882" s="50"/>
      <c r="AV882" s="50"/>
      <c r="AW882" s="50"/>
      <c r="AX882" s="50"/>
      <c r="AY882" s="50"/>
      <c r="AZ882" s="50"/>
      <c r="BA882" s="50"/>
      <c r="BB882" s="50"/>
      <c r="BC882" s="50"/>
      <c r="BD882" s="50"/>
      <c r="BE882" s="50"/>
      <c r="BF882" s="50"/>
      <c r="BG882" s="50"/>
      <c r="BH882" s="50"/>
      <c r="BI882" s="50"/>
      <c r="BJ882" s="50"/>
      <c r="BK882" s="50"/>
      <c r="BL882" s="50"/>
      <c r="BM882" s="50"/>
      <c r="BN882" s="50"/>
      <c r="BO882" s="50"/>
      <c r="BP882" s="50"/>
      <c r="BQ882" s="50"/>
      <c r="BR882" s="50"/>
      <c r="BS882" s="50"/>
      <c r="BT882" s="50"/>
      <c r="BU882" s="50"/>
      <c r="BV882" s="50"/>
      <c r="BW882" s="50"/>
      <c r="BX882" s="50"/>
      <c r="BY882" s="50"/>
      <c r="BZ882" s="50"/>
      <c r="CA882" s="50"/>
      <c r="CB882" s="50"/>
      <c r="CC882" s="50"/>
      <c r="CD882" s="50"/>
      <c r="CE882" s="50"/>
      <c r="CF882" s="50"/>
      <c r="CG882" s="50"/>
      <c r="CH882" s="50"/>
      <c r="CI882" s="50"/>
      <c r="CJ882" s="50"/>
      <c r="CK882" s="50"/>
      <c r="CL882" s="50"/>
      <c r="CM882" s="50"/>
      <c r="CN882" s="50"/>
      <c r="CO882" s="50"/>
      <c r="CP882" s="50"/>
      <c r="CQ882" s="50"/>
      <c r="CR882" s="50"/>
      <c r="CS882" s="50"/>
      <c r="CT882" s="50"/>
      <c r="CU882" s="50"/>
      <c r="CV882" s="50"/>
      <c r="CW882" s="50"/>
      <c r="CX882" s="50"/>
      <c r="CY882" s="50"/>
      <c r="CZ882" s="50"/>
      <c r="DA882" s="50"/>
      <c r="DB882" s="50"/>
      <c r="DC882" s="50"/>
      <c r="DD882" s="50"/>
      <c r="DE882" s="50"/>
      <c r="DF882" s="50"/>
    </row>
    <row r="883" spans="2:110" x14ac:dyDescent="0.2">
      <c r="B883" s="177"/>
      <c r="C883" s="202"/>
      <c r="D883" s="200"/>
      <c r="E883" s="203"/>
      <c r="F883" s="203"/>
      <c r="G883" s="203"/>
      <c r="H883" s="203"/>
      <c r="I883" s="203"/>
      <c r="J883" s="203"/>
      <c r="K883" s="203"/>
      <c r="L883" s="203"/>
      <c r="M883" s="203"/>
      <c r="N883" s="203"/>
      <c r="O883" s="203"/>
      <c r="P883" s="203"/>
      <c r="Q883" s="204"/>
      <c r="R883" s="204"/>
      <c r="S883" s="234"/>
      <c r="T883" s="50"/>
      <c r="U883" s="50"/>
      <c r="V883" s="50"/>
      <c r="W883" s="50"/>
      <c r="X883" s="50"/>
      <c r="Y883" s="50"/>
      <c r="Z883" s="250"/>
      <c r="AA883" s="238"/>
      <c r="AB883" s="50"/>
      <c r="AC883" s="50"/>
      <c r="AD883" s="50"/>
      <c r="AE883" s="50"/>
      <c r="AF883" s="50"/>
      <c r="AG883" s="50"/>
      <c r="AH883" s="50"/>
      <c r="AI883" s="50"/>
      <c r="AJ883" s="50"/>
      <c r="AK883" s="50"/>
      <c r="AL883" s="50"/>
      <c r="AM883" s="50"/>
      <c r="AN883" s="50"/>
      <c r="AO883" s="50"/>
      <c r="AP883" s="50"/>
      <c r="AQ883" s="50"/>
      <c r="AR883" s="50"/>
      <c r="AS883" s="50"/>
      <c r="AT883" s="50"/>
      <c r="AU883" s="50"/>
      <c r="AV883" s="50"/>
      <c r="AW883" s="50"/>
      <c r="AX883" s="50"/>
      <c r="AY883" s="50"/>
      <c r="AZ883" s="50"/>
      <c r="BA883" s="50"/>
      <c r="BB883" s="50"/>
      <c r="BC883" s="50"/>
      <c r="BD883" s="50"/>
      <c r="BE883" s="50"/>
      <c r="BF883" s="50"/>
      <c r="BG883" s="50"/>
      <c r="BH883" s="50"/>
      <c r="BI883" s="50"/>
      <c r="BJ883" s="50"/>
      <c r="BK883" s="50"/>
      <c r="BL883" s="50"/>
      <c r="BM883" s="50"/>
      <c r="BN883" s="50"/>
      <c r="BO883" s="50"/>
      <c r="BP883" s="50"/>
      <c r="BQ883" s="50"/>
      <c r="BR883" s="50"/>
      <c r="BS883" s="50"/>
      <c r="BT883" s="50"/>
      <c r="BU883" s="50"/>
      <c r="BV883" s="50"/>
      <c r="BW883" s="50"/>
      <c r="BX883" s="50"/>
      <c r="BY883" s="50"/>
      <c r="BZ883" s="50"/>
      <c r="CA883" s="50"/>
      <c r="CB883" s="50"/>
      <c r="CC883" s="50"/>
      <c r="CD883" s="50"/>
      <c r="CE883" s="50"/>
      <c r="CF883" s="50"/>
      <c r="CG883" s="50"/>
      <c r="CH883" s="50"/>
      <c r="CI883" s="50"/>
      <c r="CJ883" s="50"/>
      <c r="CK883" s="50"/>
      <c r="CL883" s="50"/>
      <c r="CM883" s="50"/>
      <c r="CN883" s="50"/>
      <c r="CO883" s="50"/>
      <c r="CP883" s="50"/>
      <c r="CQ883" s="50"/>
      <c r="CR883" s="50"/>
      <c r="CS883" s="50"/>
      <c r="CT883" s="50"/>
      <c r="CU883" s="50"/>
      <c r="CV883" s="50"/>
      <c r="CW883" s="50"/>
      <c r="CX883" s="50"/>
      <c r="CY883" s="50"/>
      <c r="CZ883" s="50"/>
      <c r="DA883" s="50"/>
      <c r="DB883" s="50"/>
      <c r="DC883" s="50"/>
      <c r="DD883" s="50"/>
      <c r="DE883" s="50"/>
      <c r="DF883" s="50"/>
    </row>
    <row r="884" spans="2:110" x14ac:dyDescent="0.2">
      <c r="B884" s="177"/>
      <c r="C884" s="202"/>
      <c r="D884" s="200"/>
      <c r="E884" s="203"/>
      <c r="F884" s="203"/>
      <c r="G884" s="203"/>
      <c r="H884" s="203"/>
      <c r="I884" s="203"/>
      <c r="J884" s="203"/>
      <c r="K884" s="203"/>
      <c r="L884" s="203"/>
      <c r="M884" s="203"/>
      <c r="N884" s="203"/>
      <c r="O884" s="203"/>
      <c r="P884" s="203"/>
      <c r="Q884" s="204"/>
      <c r="R884" s="204"/>
      <c r="S884" s="234"/>
      <c r="T884" s="50"/>
      <c r="U884" s="50"/>
      <c r="V884" s="50"/>
      <c r="W884" s="50"/>
      <c r="X884" s="50"/>
      <c r="Y884" s="50"/>
      <c r="Z884" s="250"/>
      <c r="AA884" s="238"/>
      <c r="AB884" s="50"/>
      <c r="AC884" s="50"/>
      <c r="AD884" s="50"/>
      <c r="AE884" s="50"/>
      <c r="AF884" s="50"/>
      <c r="AG884" s="50"/>
      <c r="AH884" s="50"/>
      <c r="AI884" s="50"/>
      <c r="AJ884" s="50"/>
      <c r="AK884" s="50"/>
      <c r="AL884" s="50"/>
      <c r="AM884" s="50"/>
      <c r="AN884" s="50"/>
      <c r="AO884" s="50"/>
      <c r="AP884" s="50"/>
      <c r="AQ884" s="50"/>
      <c r="AR884" s="50"/>
      <c r="AS884" s="50"/>
      <c r="AT884" s="50"/>
      <c r="AU884" s="50"/>
      <c r="AV884" s="50"/>
      <c r="AW884" s="50"/>
      <c r="AX884" s="50"/>
      <c r="AY884" s="50"/>
      <c r="AZ884" s="50"/>
      <c r="BA884" s="50"/>
      <c r="BB884" s="50"/>
      <c r="BC884" s="50"/>
      <c r="BD884" s="50"/>
      <c r="BE884" s="50"/>
      <c r="BF884" s="50"/>
      <c r="BG884" s="50"/>
      <c r="BH884" s="50"/>
      <c r="BI884" s="50"/>
      <c r="BJ884" s="50"/>
      <c r="BK884" s="50"/>
      <c r="BL884" s="50"/>
      <c r="BM884" s="50"/>
      <c r="BN884" s="50"/>
      <c r="BO884" s="50"/>
      <c r="BP884" s="50"/>
      <c r="BQ884" s="50"/>
      <c r="BR884" s="50"/>
      <c r="BS884" s="50"/>
      <c r="BT884" s="50"/>
      <c r="BU884" s="50"/>
      <c r="BV884" s="50"/>
      <c r="BW884" s="50"/>
      <c r="BX884" s="50"/>
      <c r="BY884" s="50"/>
      <c r="BZ884" s="50"/>
      <c r="CA884" s="50"/>
      <c r="CB884" s="50"/>
      <c r="CC884" s="50"/>
      <c r="CD884" s="50"/>
      <c r="CE884" s="50"/>
      <c r="CF884" s="50"/>
      <c r="CG884" s="50"/>
      <c r="CH884" s="50"/>
      <c r="CI884" s="50"/>
      <c r="CJ884" s="50"/>
      <c r="CK884" s="50"/>
      <c r="CL884" s="50"/>
      <c r="CM884" s="50"/>
      <c r="CN884" s="50"/>
      <c r="CO884" s="50"/>
      <c r="CP884" s="50"/>
      <c r="CQ884" s="50"/>
      <c r="CR884" s="50"/>
      <c r="CS884" s="50"/>
      <c r="CT884" s="50"/>
      <c r="CU884" s="50"/>
      <c r="CV884" s="50"/>
      <c r="CW884" s="50"/>
      <c r="CX884" s="50"/>
      <c r="CY884" s="50"/>
      <c r="CZ884" s="50"/>
      <c r="DA884" s="50"/>
      <c r="DB884" s="50"/>
      <c r="DC884" s="50"/>
      <c r="DD884" s="50"/>
      <c r="DE884" s="50"/>
      <c r="DF884" s="50"/>
    </row>
    <row r="885" spans="2:110" x14ac:dyDescent="0.2">
      <c r="B885" s="177"/>
      <c r="C885" s="202"/>
      <c r="D885" s="200"/>
      <c r="E885" s="203"/>
      <c r="F885" s="203"/>
      <c r="G885" s="203"/>
      <c r="H885" s="203"/>
      <c r="I885" s="203"/>
      <c r="J885" s="203"/>
      <c r="K885" s="203"/>
      <c r="L885" s="203"/>
      <c r="M885" s="203"/>
      <c r="N885" s="203"/>
      <c r="O885" s="203"/>
      <c r="P885" s="203"/>
      <c r="Q885" s="204"/>
      <c r="R885" s="204"/>
      <c r="S885" s="234"/>
      <c r="T885" s="50"/>
      <c r="U885" s="50"/>
      <c r="V885" s="50"/>
      <c r="W885" s="50"/>
      <c r="X885" s="50"/>
      <c r="Y885" s="50"/>
      <c r="Z885" s="250"/>
      <c r="AA885" s="238"/>
      <c r="AB885" s="50"/>
      <c r="AC885" s="50"/>
      <c r="AD885" s="50"/>
      <c r="AE885" s="50"/>
      <c r="AF885" s="50"/>
      <c r="AG885" s="50"/>
      <c r="AH885" s="50"/>
      <c r="AI885" s="50"/>
      <c r="AJ885" s="50"/>
      <c r="AK885" s="50"/>
      <c r="AL885" s="50"/>
      <c r="AM885" s="50"/>
      <c r="AN885" s="50"/>
      <c r="AO885" s="50"/>
      <c r="AP885" s="50"/>
      <c r="AQ885" s="50"/>
      <c r="AR885" s="50"/>
      <c r="AS885" s="50"/>
      <c r="AT885" s="50"/>
      <c r="AU885" s="50"/>
      <c r="AV885" s="50"/>
      <c r="AW885" s="50"/>
      <c r="AX885" s="50"/>
      <c r="AY885" s="50"/>
      <c r="AZ885" s="50"/>
      <c r="BA885" s="50"/>
      <c r="BB885" s="50"/>
      <c r="BC885" s="50"/>
      <c r="BD885" s="50"/>
      <c r="BE885" s="50"/>
      <c r="BF885" s="50"/>
      <c r="BG885" s="50"/>
      <c r="BH885" s="50"/>
      <c r="BI885" s="50"/>
      <c r="BJ885" s="50"/>
      <c r="BK885" s="50"/>
      <c r="BL885" s="50"/>
      <c r="BM885" s="50"/>
      <c r="BN885" s="50"/>
      <c r="BO885" s="50"/>
      <c r="BP885" s="50"/>
      <c r="BQ885" s="50"/>
      <c r="BR885" s="50"/>
      <c r="BS885" s="50"/>
      <c r="BT885" s="50"/>
      <c r="BU885" s="50"/>
      <c r="BV885" s="50"/>
      <c r="BW885" s="50"/>
      <c r="BX885" s="50"/>
      <c r="BY885" s="50"/>
      <c r="BZ885" s="50"/>
      <c r="CA885" s="50"/>
      <c r="CB885" s="50"/>
      <c r="CC885" s="50"/>
      <c r="CD885" s="50"/>
      <c r="CE885" s="50"/>
      <c r="CF885" s="50"/>
      <c r="CG885" s="50"/>
      <c r="CH885" s="50"/>
      <c r="CI885" s="50"/>
      <c r="CJ885" s="50"/>
      <c r="CK885" s="50"/>
      <c r="CL885" s="50"/>
      <c r="CM885" s="50"/>
      <c r="CN885" s="50"/>
      <c r="CO885" s="50"/>
      <c r="CP885" s="50"/>
      <c r="CQ885" s="50"/>
      <c r="CR885" s="50"/>
      <c r="CS885" s="50"/>
      <c r="CT885" s="50"/>
      <c r="CU885" s="50"/>
      <c r="CV885" s="50"/>
      <c r="CW885" s="50"/>
      <c r="CX885" s="50"/>
      <c r="CY885" s="50"/>
      <c r="CZ885" s="50"/>
      <c r="DA885" s="50"/>
      <c r="DB885" s="50"/>
      <c r="DC885" s="50"/>
      <c r="DD885" s="50"/>
      <c r="DE885" s="50"/>
      <c r="DF885" s="50"/>
    </row>
    <row r="886" spans="2:110" x14ac:dyDescent="0.2">
      <c r="B886" s="177"/>
      <c r="C886" s="202"/>
      <c r="D886" s="200"/>
      <c r="E886" s="203"/>
      <c r="F886" s="203"/>
      <c r="G886" s="203"/>
      <c r="H886" s="203"/>
      <c r="I886" s="203"/>
      <c r="J886" s="203"/>
      <c r="K886" s="203"/>
      <c r="L886" s="203"/>
      <c r="M886" s="203"/>
      <c r="N886" s="203"/>
      <c r="O886" s="203"/>
      <c r="P886" s="203"/>
      <c r="Q886" s="204"/>
      <c r="R886" s="204"/>
      <c r="S886" s="234"/>
      <c r="T886" s="50"/>
      <c r="U886" s="50"/>
      <c r="V886" s="50"/>
      <c r="W886" s="50"/>
      <c r="X886" s="50"/>
      <c r="Y886" s="50"/>
      <c r="Z886" s="250"/>
      <c r="AA886" s="238"/>
      <c r="AB886" s="50"/>
      <c r="AC886" s="50"/>
      <c r="AD886" s="50"/>
      <c r="AE886" s="50"/>
      <c r="AF886" s="50"/>
      <c r="AG886" s="50"/>
      <c r="AH886" s="50"/>
      <c r="AI886" s="50"/>
      <c r="AJ886" s="50"/>
      <c r="AK886" s="50"/>
      <c r="AL886" s="50"/>
      <c r="AM886" s="50"/>
      <c r="AN886" s="50"/>
      <c r="AO886" s="50"/>
      <c r="AP886" s="50"/>
      <c r="AQ886" s="50"/>
      <c r="AR886" s="50"/>
      <c r="AS886" s="50"/>
      <c r="AT886" s="50"/>
      <c r="AU886" s="50"/>
      <c r="AV886" s="50"/>
      <c r="AW886" s="50"/>
      <c r="AX886" s="50"/>
      <c r="AY886" s="50"/>
      <c r="AZ886" s="50"/>
      <c r="BA886" s="50"/>
      <c r="BB886" s="50"/>
      <c r="BC886" s="50"/>
      <c r="BD886" s="50"/>
      <c r="BE886" s="50"/>
      <c r="BF886" s="50"/>
      <c r="BG886" s="50"/>
      <c r="BH886" s="50"/>
      <c r="BI886" s="50"/>
      <c r="BJ886" s="50"/>
      <c r="BK886" s="50"/>
      <c r="BL886" s="50"/>
      <c r="BM886" s="50"/>
      <c r="BN886" s="50"/>
      <c r="BO886" s="50"/>
      <c r="BP886" s="50"/>
      <c r="BQ886" s="50"/>
      <c r="BR886" s="50"/>
      <c r="BS886" s="50"/>
      <c r="BT886" s="50"/>
      <c r="BU886" s="50"/>
      <c r="BV886" s="50"/>
      <c r="BW886" s="50"/>
      <c r="BX886" s="50"/>
      <c r="BY886" s="50"/>
      <c r="BZ886" s="50"/>
      <c r="CA886" s="50"/>
      <c r="CB886" s="50"/>
      <c r="CC886" s="50"/>
      <c r="CD886" s="50"/>
      <c r="CE886" s="50"/>
      <c r="CF886" s="50"/>
      <c r="CG886" s="50"/>
      <c r="CH886" s="50"/>
      <c r="CI886" s="50"/>
      <c r="CJ886" s="50"/>
      <c r="CK886" s="50"/>
      <c r="CL886" s="50"/>
      <c r="CM886" s="50"/>
      <c r="CN886" s="50"/>
      <c r="CO886" s="50"/>
      <c r="CP886" s="50"/>
      <c r="CQ886" s="50"/>
      <c r="CR886" s="50"/>
      <c r="CS886" s="50"/>
      <c r="CT886" s="50"/>
      <c r="CU886" s="50"/>
      <c r="CV886" s="50"/>
      <c r="CW886" s="50"/>
      <c r="CX886" s="50"/>
      <c r="CY886" s="50"/>
      <c r="CZ886" s="50"/>
      <c r="DA886" s="50"/>
      <c r="DB886" s="50"/>
      <c r="DC886" s="50"/>
      <c r="DD886" s="50"/>
      <c r="DE886" s="50"/>
      <c r="DF886" s="50"/>
    </row>
    <row r="887" spans="2:110" x14ac:dyDescent="0.2">
      <c r="B887" s="177"/>
      <c r="C887" s="202"/>
      <c r="D887" s="200"/>
      <c r="E887" s="203"/>
      <c r="F887" s="203"/>
      <c r="G887" s="203"/>
      <c r="H887" s="203"/>
      <c r="I887" s="203"/>
      <c r="J887" s="203"/>
      <c r="K887" s="203"/>
      <c r="L887" s="203"/>
      <c r="M887" s="203"/>
      <c r="N887" s="203"/>
      <c r="O887" s="203"/>
      <c r="P887" s="203"/>
      <c r="Q887" s="204"/>
      <c r="R887" s="204"/>
      <c r="S887" s="234"/>
      <c r="T887" s="50"/>
      <c r="U887" s="50"/>
      <c r="V887" s="50"/>
      <c r="W887" s="50"/>
      <c r="X887" s="50"/>
      <c r="Y887" s="50"/>
      <c r="Z887" s="250"/>
      <c r="AA887" s="238"/>
      <c r="AB887" s="50"/>
      <c r="AC887" s="50"/>
      <c r="AD887" s="50"/>
      <c r="AE887" s="50"/>
      <c r="AF887" s="50"/>
      <c r="AG887" s="50"/>
      <c r="AH887" s="50"/>
      <c r="AI887" s="50"/>
      <c r="AJ887" s="50"/>
      <c r="AK887" s="50"/>
      <c r="AL887" s="50"/>
      <c r="AM887" s="50"/>
      <c r="AN887" s="50"/>
      <c r="AO887" s="50"/>
      <c r="AP887" s="50"/>
      <c r="AQ887" s="50"/>
      <c r="AR887" s="50"/>
      <c r="AS887" s="50"/>
      <c r="AT887" s="50"/>
      <c r="AU887" s="50"/>
      <c r="AV887" s="50"/>
      <c r="AW887" s="50"/>
      <c r="AX887" s="50"/>
      <c r="AY887" s="50"/>
      <c r="AZ887" s="50"/>
      <c r="BA887" s="50"/>
      <c r="BB887" s="50"/>
      <c r="BC887" s="50"/>
      <c r="BD887" s="50"/>
      <c r="BE887" s="50"/>
      <c r="BF887" s="50"/>
      <c r="BG887" s="50"/>
      <c r="BH887" s="50"/>
      <c r="BI887" s="50"/>
      <c r="BJ887" s="50"/>
      <c r="BK887" s="50"/>
      <c r="BL887" s="50"/>
      <c r="BM887" s="50"/>
      <c r="BN887" s="50"/>
      <c r="BO887" s="50"/>
      <c r="BP887" s="50"/>
      <c r="BQ887" s="50"/>
      <c r="BR887" s="50"/>
      <c r="BS887" s="50"/>
      <c r="BT887" s="50"/>
      <c r="BU887" s="50"/>
      <c r="BV887" s="50"/>
      <c r="BW887" s="50"/>
      <c r="BX887" s="50"/>
      <c r="BY887" s="50"/>
      <c r="BZ887" s="50"/>
      <c r="CA887" s="50"/>
      <c r="CB887" s="50"/>
      <c r="CC887" s="50"/>
      <c r="CD887" s="50"/>
      <c r="CE887" s="50"/>
      <c r="CF887" s="50"/>
      <c r="CG887" s="50"/>
      <c r="CH887" s="50"/>
      <c r="CI887" s="50"/>
      <c r="CJ887" s="50"/>
      <c r="CK887" s="50"/>
      <c r="CL887" s="50"/>
      <c r="CM887" s="50"/>
      <c r="CN887" s="50"/>
      <c r="CO887" s="50"/>
      <c r="CP887" s="50"/>
      <c r="CQ887" s="50"/>
      <c r="CR887" s="50"/>
      <c r="CS887" s="50"/>
      <c r="CT887" s="50"/>
      <c r="CU887" s="50"/>
      <c r="CV887" s="50"/>
      <c r="CW887" s="50"/>
      <c r="CX887" s="50"/>
      <c r="CY887" s="50"/>
      <c r="CZ887" s="50"/>
      <c r="DA887" s="50"/>
      <c r="DB887" s="50"/>
      <c r="DC887" s="50"/>
      <c r="DD887" s="50"/>
      <c r="DE887" s="50"/>
      <c r="DF887" s="50"/>
    </row>
    <row r="888" spans="2:110" x14ac:dyDescent="0.2">
      <c r="B888" s="177"/>
      <c r="C888" s="202"/>
      <c r="D888" s="200"/>
      <c r="E888" s="203"/>
      <c r="F888" s="203"/>
      <c r="G888" s="203"/>
      <c r="H888" s="203"/>
      <c r="I888" s="203"/>
      <c r="J888" s="203"/>
      <c r="K888" s="203"/>
      <c r="L888" s="203"/>
      <c r="M888" s="203"/>
      <c r="N888" s="203"/>
      <c r="O888" s="203"/>
      <c r="P888" s="203"/>
      <c r="Q888" s="204"/>
      <c r="R888" s="204"/>
      <c r="S888" s="234"/>
      <c r="T888" s="50"/>
      <c r="U888" s="50"/>
      <c r="V888" s="50"/>
      <c r="W888" s="50"/>
      <c r="X888" s="50"/>
      <c r="Y888" s="50"/>
      <c r="Z888" s="250"/>
      <c r="AA888" s="238"/>
      <c r="AB888" s="50"/>
      <c r="AC888" s="50"/>
      <c r="AD888" s="50"/>
      <c r="AE888" s="50"/>
      <c r="AF888" s="50"/>
      <c r="AG888" s="50"/>
      <c r="AH888" s="50"/>
      <c r="AI888" s="50"/>
      <c r="AJ888" s="50"/>
      <c r="AK888" s="50"/>
      <c r="AL888" s="50"/>
      <c r="AM888" s="50"/>
      <c r="AN888" s="50"/>
      <c r="AO888" s="50"/>
      <c r="AP888" s="50"/>
      <c r="AQ888" s="50"/>
      <c r="AR888" s="50"/>
      <c r="AS888" s="50"/>
      <c r="AT888" s="50"/>
      <c r="AU888" s="50"/>
      <c r="AV888" s="50"/>
      <c r="AW888" s="50"/>
      <c r="AX888" s="50"/>
      <c r="AY888" s="50"/>
      <c r="AZ888" s="50"/>
      <c r="BA888" s="50"/>
      <c r="BB888" s="50"/>
      <c r="BC888" s="50"/>
      <c r="BD888" s="50"/>
      <c r="BE888" s="50"/>
      <c r="BF888" s="50"/>
      <c r="BG888" s="50"/>
      <c r="BH888" s="50"/>
      <c r="BI888" s="50"/>
      <c r="BJ888" s="50"/>
      <c r="BK888" s="50"/>
      <c r="BL888" s="50"/>
      <c r="BM888" s="50"/>
      <c r="BN888" s="50"/>
      <c r="BO888" s="50"/>
      <c r="BP888" s="50"/>
      <c r="BQ888" s="50"/>
      <c r="BR888" s="50"/>
      <c r="BS888" s="50"/>
      <c r="BT888" s="50"/>
      <c r="BU888" s="50"/>
      <c r="BV888" s="50"/>
      <c r="BW888" s="50"/>
      <c r="BX888" s="50"/>
      <c r="BY888" s="50"/>
      <c r="BZ888" s="50"/>
      <c r="CA888" s="50"/>
      <c r="CB888" s="50"/>
      <c r="CC888" s="50"/>
      <c r="CD888" s="50"/>
      <c r="CE888" s="50"/>
      <c r="CF888" s="50"/>
      <c r="CG888" s="50"/>
      <c r="CH888" s="50"/>
      <c r="CI888" s="50"/>
      <c r="CJ888" s="50"/>
      <c r="CK888" s="50"/>
      <c r="CL888" s="50"/>
      <c r="CM888" s="50"/>
      <c r="CN888" s="50"/>
      <c r="CO888" s="50"/>
      <c r="CP888" s="50"/>
      <c r="CQ888" s="50"/>
      <c r="CR888" s="50"/>
      <c r="CS888" s="50"/>
      <c r="CT888" s="50"/>
      <c r="CU888" s="50"/>
      <c r="CV888" s="50"/>
      <c r="CW888" s="50"/>
      <c r="CX888" s="50"/>
      <c r="CY888" s="50"/>
      <c r="CZ888" s="50"/>
      <c r="DA888" s="50"/>
      <c r="DB888" s="50"/>
      <c r="DC888" s="50"/>
      <c r="DD888" s="50"/>
      <c r="DE888" s="50"/>
      <c r="DF888" s="50"/>
    </row>
    <row r="889" spans="2:110" x14ac:dyDescent="0.2">
      <c r="B889" s="177"/>
      <c r="C889" s="202"/>
      <c r="D889" s="200"/>
      <c r="E889" s="203"/>
      <c r="F889" s="203"/>
      <c r="G889" s="203"/>
      <c r="H889" s="203"/>
      <c r="I889" s="203"/>
      <c r="J889" s="203"/>
      <c r="K889" s="203"/>
      <c r="L889" s="203"/>
      <c r="M889" s="203"/>
      <c r="N889" s="203"/>
      <c r="O889" s="203"/>
      <c r="P889" s="203"/>
      <c r="Q889" s="204"/>
      <c r="R889" s="204"/>
      <c r="S889" s="234"/>
      <c r="T889" s="50"/>
      <c r="U889" s="50"/>
      <c r="V889" s="50"/>
      <c r="W889" s="50"/>
      <c r="X889" s="50"/>
      <c r="Y889" s="50"/>
      <c r="Z889" s="250"/>
      <c r="AA889" s="238"/>
      <c r="AB889" s="50"/>
      <c r="AC889" s="50"/>
      <c r="AD889" s="50"/>
      <c r="AE889" s="50"/>
      <c r="AF889" s="50"/>
      <c r="AG889" s="50"/>
      <c r="AH889" s="50"/>
      <c r="AI889" s="50"/>
      <c r="AJ889" s="50"/>
      <c r="AK889" s="50"/>
      <c r="AL889" s="50"/>
      <c r="AM889" s="50"/>
      <c r="AN889" s="50"/>
      <c r="AO889" s="50"/>
      <c r="AP889" s="50"/>
      <c r="AQ889" s="50"/>
      <c r="AR889" s="50"/>
      <c r="AS889" s="50"/>
      <c r="AT889" s="50"/>
      <c r="AU889" s="50"/>
      <c r="AV889" s="50"/>
      <c r="AW889" s="50"/>
      <c r="AX889" s="50"/>
      <c r="AY889" s="50"/>
      <c r="AZ889" s="50"/>
      <c r="BA889" s="50"/>
      <c r="BB889" s="50"/>
      <c r="BC889" s="50"/>
      <c r="BD889" s="50"/>
      <c r="BE889" s="50"/>
      <c r="BF889" s="50"/>
      <c r="BG889" s="50"/>
      <c r="BH889" s="50"/>
      <c r="BI889" s="50"/>
      <c r="BJ889" s="50"/>
      <c r="BK889" s="50"/>
      <c r="BL889" s="50"/>
      <c r="BM889" s="50"/>
      <c r="BN889" s="50"/>
      <c r="BO889" s="50"/>
      <c r="BP889" s="50"/>
      <c r="BQ889" s="50"/>
      <c r="BR889" s="50"/>
      <c r="BS889" s="50"/>
      <c r="BT889" s="50"/>
      <c r="BU889" s="50"/>
      <c r="BV889" s="50"/>
      <c r="BW889" s="50"/>
      <c r="BX889" s="50"/>
      <c r="BY889" s="50"/>
      <c r="BZ889" s="50"/>
      <c r="CA889" s="50"/>
      <c r="CB889" s="50"/>
      <c r="CC889" s="50"/>
      <c r="CD889" s="50"/>
      <c r="CE889" s="50"/>
      <c r="CF889" s="50"/>
      <c r="CG889" s="50"/>
      <c r="CH889" s="50"/>
      <c r="CI889" s="50"/>
      <c r="CJ889" s="50"/>
      <c r="CK889" s="50"/>
      <c r="CL889" s="50"/>
      <c r="CM889" s="50"/>
      <c r="CN889" s="50"/>
      <c r="CO889" s="50"/>
      <c r="CP889" s="50"/>
      <c r="CQ889" s="50"/>
      <c r="CR889" s="50"/>
      <c r="CS889" s="50"/>
      <c r="CT889" s="50"/>
      <c r="CU889" s="50"/>
      <c r="CV889" s="50"/>
      <c r="CW889" s="50"/>
      <c r="CX889" s="50"/>
      <c r="CY889" s="50"/>
      <c r="CZ889" s="50"/>
      <c r="DA889" s="50"/>
      <c r="DB889" s="50"/>
      <c r="DC889" s="50"/>
      <c r="DD889" s="50"/>
      <c r="DE889" s="50"/>
      <c r="DF889" s="50"/>
    </row>
    <row r="890" spans="2:110" x14ac:dyDescent="0.2">
      <c r="B890" s="177"/>
      <c r="C890" s="202"/>
      <c r="D890" s="200"/>
      <c r="E890" s="203"/>
      <c r="F890" s="203"/>
      <c r="G890" s="203"/>
      <c r="H890" s="203"/>
      <c r="I890" s="203"/>
      <c r="J890" s="203"/>
      <c r="K890" s="203"/>
      <c r="L890" s="203"/>
      <c r="M890" s="203"/>
      <c r="N890" s="203"/>
      <c r="O890" s="203"/>
      <c r="P890" s="203"/>
      <c r="Q890" s="204"/>
      <c r="R890" s="204"/>
      <c r="S890" s="234"/>
      <c r="T890" s="50"/>
      <c r="U890" s="50"/>
      <c r="V890" s="50"/>
      <c r="W890" s="50"/>
      <c r="X890" s="50"/>
      <c r="Y890" s="50"/>
      <c r="Z890" s="250"/>
      <c r="AA890" s="238"/>
      <c r="AB890" s="50"/>
      <c r="AC890" s="50"/>
      <c r="AD890" s="50"/>
      <c r="AE890" s="50"/>
      <c r="AF890" s="50"/>
      <c r="AG890" s="50"/>
      <c r="AH890" s="50"/>
      <c r="AI890" s="50"/>
      <c r="AJ890" s="50"/>
      <c r="AK890" s="50"/>
      <c r="AL890" s="50"/>
      <c r="AM890" s="50"/>
      <c r="AN890" s="50"/>
      <c r="AO890" s="50"/>
      <c r="AP890" s="50"/>
      <c r="AQ890" s="50"/>
      <c r="AR890" s="50"/>
      <c r="AS890" s="50"/>
      <c r="AT890" s="50"/>
      <c r="AU890" s="50"/>
      <c r="AV890" s="50"/>
      <c r="AW890" s="50"/>
      <c r="AX890" s="50"/>
      <c r="AY890" s="50"/>
      <c r="AZ890" s="50"/>
      <c r="BA890" s="50"/>
      <c r="BB890" s="50"/>
      <c r="BC890" s="50"/>
      <c r="BD890" s="50"/>
      <c r="BE890" s="50"/>
      <c r="BF890" s="50"/>
      <c r="BG890" s="50"/>
      <c r="BH890" s="50"/>
      <c r="BI890" s="50"/>
      <c r="BJ890" s="50"/>
      <c r="BK890" s="50"/>
      <c r="BL890" s="50"/>
      <c r="BM890" s="50"/>
      <c r="BN890" s="50"/>
      <c r="BO890" s="50"/>
      <c r="BP890" s="50"/>
      <c r="BQ890" s="50"/>
      <c r="BR890" s="50"/>
      <c r="BS890" s="50"/>
      <c r="BT890" s="50"/>
      <c r="BU890" s="50"/>
      <c r="BV890" s="50"/>
      <c r="BW890" s="50"/>
      <c r="BX890" s="50"/>
      <c r="BY890" s="50"/>
      <c r="BZ890" s="50"/>
      <c r="CA890" s="50"/>
      <c r="CB890" s="50"/>
      <c r="CC890" s="50"/>
      <c r="CD890" s="50"/>
      <c r="CE890" s="50"/>
      <c r="CF890" s="50"/>
      <c r="CG890" s="50"/>
      <c r="CH890" s="50"/>
      <c r="CI890" s="50"/>
      <c r="CJ890" s="50"/>
      <c r="CK890" s="50"/>
      <c r="CL890" s="50"/>
      <c r="CM890" s="50"/>
      <c r="CN890" s="50"/>
      <c r="CO890" s="50"/>
      <c r="CP890" s="50"/>
      <c r="CQ890" s="50"/>
      <c r="CR890" s="50"/>
      <c r="CS890" s="50"/>
      <c r="CT890" s="50"/>
      <c r="CU890" s="50"/>
      <c r="CV890" s="50"/>
      <c r="CW890" s="50"/>
      <c r="CX890" s="50"/>
      <c r="CY890" s="50"/>
      <c r="CZ890" s="50"/>
      <c r="DA890" s="50"/>
      <c r="DB890" s="50"/>
      <c r="DC890" s="50"/>
      <c r="DD890" s="50"/>
      <c r="DE890" s="50"/>
      <c r="DF890" s="50"/>
    </row>
    <row r="891" spans="2:110" x14ac:dyDescent="0.2">
      <c r="B891" s="177"/>
      <c r="C891" s="202"/>
      <c r="D891" s="200"/>
      <c r="E891" s="203"/>
      <c r="F891" s="203"/>
      <c r="G891" s="203"/>
      <c r="H891" s="203"/>
      <c r="I891" s="203"/>
      <c r="J891" s="203"/>
      <c r="K891" s="203"/>
      <c r="L891" s="203"/>
      <c r="M891" s="203"/>
      <c r="N891" s="203"/>
      <c r="O891" s="203"/>
      <c r="P891" s="203"/>
      <c r="Q891" s="204"/>
      <c r="R891" s="204"/>
      <c r="S891" s="234"/>
      <c r="T891" s="50"/>
      <c r="U891" s="50"/>
      <c r="V891" s="50"/>
      <c r="W891" s="50"/>
      <c r="X891" s="50"/>
      <c r="Y891" s="50"/>
      <c r="Z891" s="250"/>
      <c r="AA891" s="238"/>
      <c r="AB891" s="50"/>
      <c r="AC891" s="50"/>
      <c r="AD891" s="50"/>
      <c r="AE891" s="50"/>
      <c r="AF891" s="50"/>
      <c r="AG891" s="50"/>
      <c r="AH891" s="50"/>
      <c r="AI891" s="50"/>
      <c r="AJ891" s="50"/>
      <c r="AK891" s="50"/>
      <c r="AL891" s="50"/>
      <c r="AM891" s="50"/>
      <c r="AN891" s="50"/>
      <c r="AO891" s="50"/>
      <c r="AP891" s="50"/>
      <c r="AQ891" s="50"/>
      <c r="AR891" s="50"/>
      <c r="AS891" s="50"/>
      <c r="AT891" s="50"/>
      <c r="AU891" s="50"/>
      <c r="AV891" s="50"/>
      <c r="AW891" s="50"/>
      <c r="AX891" s="50"/>
      <c r="AY891" s="50"/>
      <c r="AZ891" s="50"/>
      <c r="BA891" s="50"/>
      <c r="BB891" s="50"/>
      <c r="BC891" s="50"/>
      <c r="BD891" s="50"/>
      <c r="BE891" s="50"/>
      <c r="BF891" s="50"/>
      <c r="BG891" s="50"/>
      <c r="BH891" s="50"/>
      <c r="BI891" s="50"/>
      <c r="BJ891" s="50"/>
      <c r="BK891" s="50"/>
      <c r="BL891" s="50"/>
      <c r="BM891" s="50"/>
      <c r="BN891" s="50"/>
      <c r="BO891" s="50"/>
      <c r="BP891" s="50"/>
      <c r="BQ891" s="50"/>
      <c r="BR891" s="50"/>
      <c r="BS891" s="50"/>
      <c r="BT891" s="50"/>
      <c r="BU891" s="50"/>
      <c r="BV891" s="50"/>
      <c r="BW891" s="50"/>
      <c r="BX891" s="50"/>
      <c r="BY891" s="50"/>
      <c r="BZ891" s="50"/>
      <c r="CA891" s="50"/>
      <c r="CB891" s="50"/>
      <c r="CC891" s="50"/>
      <c r="CD891" s="50"/>
      <c r="CE891" s="50"/>
      <c r="CF891" s="50"/>
      <c r="CG891" s="50"/>
      <c r="CH891" s="50"/>
      <c r="CI891" s="50"/>
      <c r="CJ891" s="50"/>
      <c r="CK891" s="50"/>
      <c r="CL891" s="50"/>
      <c r="CM891" s="50"/>
      <c r="CN891" s="50"/>
      <c r="CO891" s="50"/>
      <c r="CP891" s="50"/>
      <c r="CQ891" s="50"/>
      <c r="CR891" s="50"/>
      <c r="CS891" s="50"/>
      <c r="CT891" s="50"/>
      <c r="CU891" s="50"/>
      <c r="CV891" s="50"/>
      <c r="CW891" s="50"/>
      <c r="CX891" s="50"/>
      <c r="CY891" s="50"/>
      <c r="CZ891" s="50"/>
      <c r="DA891" s="50"/>
      <c r="DB891" s="50"/>
      <c r="DC891" s="50"/>
      <c r="DD891" s="50"/>
      <c r="DE891" s="50"/>
      <c r="DF891" s="50"/>
    </row>
    <row r="892" spans="2:110" x14ac:dyDescent="0.2">
      <c r="B892" s="177"/>
      <c r="C892" s="202"/>
      <c r="D892" s="200"/>
      <c r="E892" s="203"/>
      <c r="F892" s="203"/>
      <c r="G892" s="203"/>
      <c r="H892" s="203"/>
      <c r="I892" s="203"/>
      <c r="J892" s="203"/>
      <c r="K892" s="203"/>
      <c r="L892" s="203"/>
      <c r="M892" s="203"/>
      <c r="N892" s="203"/>
      <c r="O892" s="203"/>
      <c r="P892" s="203"/>
      <c r="Q892" s="204"/>
      <c r="R892" s="204"/>
      <c r="S892" s="234"/>
      <c r="T892" s="50"/>
      <c r="U892" s="50"/>
      <c r="V892" s="50"/>
      <c r="W892" s="50"/>
      <c r="X892" s="50"/>
      <c r="Y892" s="50"/>
      <c r="Z892" s="250"/>
      <c r="AA892" s="238"/>
      <c r="AB892" s="50"/>
      <c r="AC892" s="50"/>
      <c r="AD892" s="50"/>
      <c r="AE892" s="50"/>
      <c r="AF892" s="50"/>
      <c r="AG892" s="50"/>
      <c r="AH892" s="50"/>
      <c r="AI892" s="50"/>
      <c r="AJ892" s="50"/>
      <c r="AK892" s="50"/>
      <c r="AL892" s="50"/>
      <c r="AM892" s="50"/>
      <c r="AN892" s="50"/>
      <c r="AO892" s="50"/>
      <c r="AP892" s="50"/>
      <c r="AQ892" s="50"/>
      <c r="AR892" s="50"/>
      <c r="AS892" s="50"/>
      <c r="AT892" s="50"/>
      <c r="AU892" s="50"/>
      <c r="AV892" s="50"/>
      <c r="AW892" s="50"/>
      <c r="AX892" s="50"/>
      <c r="AY892" s="50"/>
      <c r="AZ892" s="50"/>
      <c r="BA892" s="50"/>
      <c r="BB892" s="50"/>
      <c r="BC892" s="50"/>
      <c r="BD892" s="50"/>
      <c r="BE892" s="50"/>
      <c r="BF892" s="50"/>
      <c r="BG892" s="50"/>
      <c r="BH892" s="50"/>
      <c r="BI892" s="50"/>
      <c r="BJ892" s="50"/>
      <c r="BK892" s="50"/>
      <c r="BL892" s="50"/>
      <c r="BM892" s="50"/>
      <c r="BN892" s="50"/>
      <c r="BO892" s="50"/>
      <c r="BP892" s="50"/>
      <c r="BQ892" s="50"/>
      <c r="BR892" s="50"/>
      <c r="BS892" s="50"/>
      <c r="BT892" s="50"/>
      <c r="BU892" s="50"/>
      <c r="BV892" s="50"/>
      <c r="BW892" s="50"/>
      <c r="BX892" s="50"/>
      <c r="BY892" s="50"/>
      <c r="BZ892" s="50"/>
      <c r="CA892" s="50"/>
      <c r="CB892" s="50"/>
      <c r="CC892" s="50"/>
      <c r="CD892" s="50"/>
      <c r="CE892" s="50"/>
      <c r="CF892" s="50"/>
      <c r="CG892" s="50"/>
      <c r="CH892" s="50"/>
      <c r="CI892" s="50"/>
      <c r="CJ892" s="50"/>
      <c r="CK892" s="50"/>
      <c r="CL892" s="50"/>
      <c r="CM892" s="50"/>
      <c r="CN892" s="50"/>
      <c r="CO892" s="50"/>
      <c r="CP892" s="50"/>
      <c r="CQ892" s="50"/>
      <c r="CR892" s="50"/>
      <c r="CS892" s="50"/>
      <c r="CT892" s="50"/>
      <c r="CU892" s="50"/>
      <c r="CV892" s="50"/>
      <c r="CW892" s="50"/>
      <c r="CX892" s="50"/>
      <c r="CY892" s="50"/>
      <c r="CZ892" s="50"/>
      <c r="DA892" s="50"/>
      <c r="DB892" s="50"/>
      <c r="DC892" s="50"/>
      <c r="DD892" s="50"/>
      <c r="DE892" s="50"/>
      <c r="DF892" s="50"/>
    </row>
    <row r="893" spans="2:110" x14ac:dyDescent="0.2">
      <c r="B893" s="177"/>
      <c r="C893" s="202"/>
      <c r="D893" s="200"/>
      <c r="E893" s="203"/>
      <c r="F893" s="203"/>
      <c r="G893" s="203"/>
      <c r="H893" s="203"/>
      <c r="I893" s="203"/>
      <c r="J893" s="203"/>
      <c r="K893" s="203"/>
      <c r="L893" s="203"/>
      <c r="M893" s="203"/>
      <c r="N893" s="203"/>
      <c r="O893" s="203"/>
      <c r="P893" s="203"/>
      <c r="Q893" s="204"/>
      <c r="R893" s="204"/>
      <c r="S893" s="234"/>
      <c r="T893" s="50"/>
      <c r="U893" s="50"/>
      <c r="V893" s="50"/>
      <c r="W893" s="50"/>
      <c r="X893" s="50"/>
      <c r="Y893" s="50"/>
      <c r="Z893" s="250"/>
      <c r="AA893" s="238"/>
      <c r="AB893" s="50"/>
      <c r="AC893" s="50"/>
      <c r="AD893" s="50"/>
      <c r="AE893" s="50"/>
      <c r="AF893" s="50"/>
      <c r="AG893" s="50"/>
      <c r="AH893" s="50"/>
      <c r="AI893" s="50"/>
      <c r="AJ893" s="50"/>
      <c r="AK893" s="50"/>
      <c r="AL893" s="50"/>
      <c r="AM893" s="50"/>
      <c r="AN893" s="50"/>
      <c r="AO893" s="50"/>
      <c r="AP893" s="50"/>
      <c r="AQ893" s="50"/>
      <c r="AR893" s="50"/>
      <c r="AS893" s="50"/>
      <c r="AT893" s="50"/>
      <c r="AU893" s="50"/>
      <c r="AV893" s="50"/>
      <c r="AW893" s="50"/>
      <c r="AX893" s="50"/>
      <c r="AY893" s="50"/>
      <c r="AZ893" s="50"/>
      <c r="BA893" s="50"/>
      <c r="BB893" s="50"/>
      <c r="BC893" s="50"/>
      <c r="BD893" s="50"/>
      <c r="BE893" s="50"/>
      <c r="BF893" s="50"/>
      <c r="BG893" s="50"/>
      <c r="BH893" s="50"/>
      <c r="BI893" s="50"/>
      <c r="BJ893" s="50"/>
      <c r="BK893" s="50"/>
      <c r="BL893" s="50"/>
      <c r="BM893" s="50"/>
      <c r="BN893" s="50"/>
      <c r="BO893" s="50"/>
      <c r="BP893" s="50"/>
      <c r="BQ893" s="50"/>
      <c r="BR893" s="50"/>
      <c r="BS893" s="50"/>
      <c r="BT893" s="50"/>
      <c r="BU893" s="50"/>
      <c r="BV893" s="50"/>
      <c r="BW893" s="50"/>
      <c r="BX893" s="50"/>
      <c r="BY893" s="50"/>
      <c r="BZ893" s="50"/>
      <c r="CA893" s="50"/>
      <c r="CB893" s="50"/>
      <c r="CC893" s="50"/>
      <c r="CD893" s="50"/>
      <c r="CE893" s="50"/>
      <c r="CF893" s="50"/>
      <c r="CG893" s="50"/>
      <c r="CH893" s="50"/>
      <c r="CI893" s="50"/>
      <c r="CJ893" s="50"/>
      <c r="CK893" s="50"/>
      <c r="CL893" s="50"/>
      <c r="CM893" s="50"/>
      <c r="CN893" s="50"/>
      <c r="CO893" s="50"/>
      <c r="CP893" s="50"/>
      <c r="CQ893" s="50"/>
      <c r="CR893" s="50"/>
      <c r="CS893" s="50"/>
      <c r="CT893" s="50"/>
      <c r="CU893" s="50"/>
      <c r="CV893" s="50"/>
      <c r="CW893" s="50"/>
      <c r="CX893" s="50"/>
      <c r="CY893" s="50"/>
      <c r="CZ893" s="50"/>
      <c r="DA893" s="50"/>
      <c r="DB893" s="50"/>
      <c r="DC893" s="50"/>
      <c r="DD893" s="50"/>
      <c r="DE893" s="50"/>
      <c r="DF893" s="50"/>
    </row>
    <row r="894" spans="2:110" x14ac:dyDescent="0.2">
      <c r="B894" s="177"/>
      <c r="C894" s="202"/>
      <c r="D894" s="200"/>
      <c r="E894" s="203"/>
      <c r="F894" s="203"/>
      <c r="G894" s="203"/>
      <c r="H894" s="203"/>
      <c r="I894" s="203"/>
      <c r="J894" s="203"/>
      <c r="K894" s="203"/>
      <c r="L894" s="203"/>
      <c r="M894" s="203"/>
      <c r="N894" s="203"/>
      <c r="O894" s="203"/>
      <c r="P894" s="203"/>
      <c r="Q894" s="204"/>
      <c r="R894" s="204"/>
      <c r="S894" s="234"/>
      <c r="T894" s="50"/>
      <c r="U894" s="50"/>
      <c r="V894" s="50"/>
      <c r="W894" s="50"/>
      <c r="X894" s="50"/>
      <c r="Y894" s="50"/>
      <c r="Z894" s="250"/>
      <c r="AA894" s="238"/>
      <c r="AB894" s="50"/>
      <c r="AC894" s="50"/>
      <c r="AD894" s="50"/>
      <c r="AE894" s="50"/>
      <c r="AF894" s="50"/>
      <c r="AG894" s="50"/>
      <c r="AH894" s="50"/>
      <c r="AI894" s="50"/>
      <c r="AJ894" s="50"/>
      <c r="AK894" s="50"/>
      <c r="AL894" s="50"/>
      <c r="AM894" s="50"/>
      <c r="AN894" s="50"/>
      <c r="AO894" s="50"/>
      <c r="AP894" s="50"/>
      <c r="AQ894" s="50"/>
      <c r="AR894" s="50"/>
      <c r="AS894" s="50"/>
      <c r="AT894" s="50"/>
      <c r="AU894" s="50"/>
      <c r="AV894" s="50"/>
      <c r="AW894" s="50"/>
      <c r="AX894" s="50"/>
      <c r="AY894" s="50"/>
      <c r="AZ894" s="50"/>
      <c r="BA894" s="50"/>
      <c r="BB894" s="50"/>
      <c r="BC894" s="50"/>
      <c r="BD894" s="50"/>
      <c r="BE894" s="50"/>
      <c r="BF894" s="50"/>
      <c r="BG894" s="50"/>
      <c r="BH894" s="50"/>
      <c r="BI894" s="50"/>
      <c r="BJ894" s="50"/>
      <c r="BK894" s="50"/>
      <c r="BL894" s="50"/>
      <c r="BM894" s="50"/>
      <c r="BN894" s="50"/>
      <c r="BO894" s="50"/>
      <c r="BP894" s="50"/>
      <c r="BQ894" s="50"/>
      <c r="BR894" s="50"/>
      <c r="BS894" s="50"/>
      <c r="BT894" s="50"/>
      <c r="BU894" s="50"/>
      <c r="BV894" s="50"/>
      <c r="BW894" s="50"/>
      <c r="BX894" s="50"/>
      <c r="BY894" s="50"/>
      <c r="BZ894" s="50"/>
      <c r="CA894" s="50"/>
      <c r="CB894" s="50"/>
      <c r="CC894" s="50"/>
      <c r="CD894" s="50"/>
      <c r="CE894" s="50"/>
      <c r="CF894" s="50"/>
      <c r="CG894" s="50"/>
      <c r="CH894" s="50"/>
      <c r="CI894" s="50"/>
      <c r="CJ894" s="50"/>
      <c r="CK894" s="50"/>
      <c r="CL894" s="50"/>
      <c r="CM894" s="50"/>
      <c r="CN894" s="50"/>
      <c r="CO894" s="50"/>
      <c r="CP894" s="50"/>
      <c r="CQ894" s="50"/>
      <c r="CR894" s="50"/>
      <c r="CS894" s="50"/>
      <c r="CT894" s="50"/>
      <c r="CU894" s="50"/>
      <c r="CV894" s="50"/>
      <c r="CW894" s="50"/>
      <c r="CX894" s="50"/>
      <c r="CY894" s="50"/>
      <c r="CZ894" s="50"/>
      <c r="DA894" s="50"/>
      <c r="DB894" s="50"/>
      <c r="DC894" s="50"/>
      <c r="DD894" s="50"/>
      <c r="DE894" s="50"/>
      <c r="DF894" s="50"/>
    </row>
    <row r="895" spans="2:110" x14ac:dyDescent="0.2">
      <c r="B895" s="177"/>
      <c r="C895" s="202"/>
      <c r="D895" s="200"/>
      <c r="E895" s="203"/>
      <c r="F895" s="203"/>
      <c r="G895" s="203"/>
      <c r="H895" s="203"/>
      <c r="I895" s="203"/>
      <c r="J895" s="203"/>
      <c r="K895" s="203"/>
      <c r="L895" s="203"/>
      <c r="M895" s="203"/>
      <c r="N895" s="203"/>
      <c r="O895" s="203"/>
      <c r="P895" s="203"/>
      <c r="Q895" s="204"/>
      <c r="R895" s="204"/>
      <c r="S895" s="234"/>
      <c r="T895" s="50"/>
      <c r="U895" s="50"/>
      <c r="V895" s="50"/>
      <c r="W895" s="50"/>
      <c r="X895" s="50"/>
      <c r="Y895" s="50"/>
      <c r="Z895" s="250"/>
      <c r="AA895" s="238"/>
      <c r="AB895" s="50"/>
      <c r="AC895" s="50"/>
      <c r="AD895" s="50"/>
      <c r="AE895" s="50"/>
      <c r="AF895" s="50"/>
      <c r="AG895" s="50"/>
      <c r="AH895" s="50"/>
      <c r="AI895" s="50"/>
      <c r="AJ895" s="50"/>
      <c r="AK895" s="50"/>
      <c r="AL895" s="50"/>
      <c r="AM895" s="50"/>
      <c r="AN895" s="50"/>
      <c r="AO895" s="50"/>
      <c r="AP895" s="50"/>
      <c r="AQ895" s="50"/>
      <c r="AR895" s="50"/>
      <c r="AS895" s="50"/>
      <c r="AT895" s="50"/>
      <c r="AU895" s="50"/>
      <c r="AV895" s="50"/>
      <c r="AW895" s="50"/>
      <c r="AX895" s="50"/>
      <c r="AY895" s="50"/>
      <c r="AZ895" s="50"/>
      <c r="BA895" s="50"/>
      <c r="BB895" s="50"/>
      <c r="BC895" s="50"/>
      <c r="BD895" s="50"/>
      <c r="BE895" s="50"/>
      <c r="BF895" s="50"/>
      <c r="BG895" s="50"/>
      <c r="BH895" s="50"/>
      <c r="BI895" s="50"/>
      <c r="BJ895" s="50"/>
      <c r="BK895" s="50"/>
      <c r="BL895" s="50"/>
      <c r="BM895" s="50"/>
      <c r="BN895" s="50"/>
      <c r="BO895" s="50"/>
      <c r="BP895" s="50"/>
      <c r="BQ895" s="50"/>
      <c r="BR895" s="50"/>
      <c r="BS895" s="50"/>
      <c r="BT895" s="50"/>
      <c r="BU895" s="50"/>
      <c r="BV895" s="50"/>
      <c r="BW895" s="50"/>
      <c r="BX895" s="50"/>
      <c r="BY895" s="50"/>
      <c r="BZ895" s="50"/>
      <c r="CA895" s="50"/>
      <c r="CB895" s="50"/>
      <c r="CC895" s="50"/>
      <c r="CD895" s="50"/>
      <c r="CE895" s="50"/>
      <c r="CF895" s="50"/>
      <c r="CG895" s="50"/>
      <c r="CH895" s="50"/>
      <c r="CI895" s="50"/>
      <c r="CJ895" s="50"/>
      <c r="CK895" s="50"/>
      <c r="CL895" s="50"/>
      <c r="CM895" s="50"/>
      <c r="CN895" s="50"/>
      <c r="CO895" s="50"/>
      <c r="CP895" s="50"/>
      <c r="CQ895" s="50"/>
      <c r="CR895" s="50"/>
      <c r="CS895" s="50"/>
      <c r="CT895" s="50"/>
      <c r="CU895" s="50"/>
      <c r="CV895" s="50"/>
      <c r="CW895" s="50"/>
      <c r="CX895" s="50"/>
      <c r="CY895" s="50"/>
      <c r="CZ895" s="50"/>
      <c r="DA895" s="50"/>
      <c r="DB895" s="50"/>
      <c r="DC895" s="50"/>
      <c r="DD895" s="50"/>
      <c r="DE895" s="50"/>
      <c r="DF895" s="50"/>
    </row>
    <row r="896" spans="2:110" x14ac:dyDescent="0.2">
      <c r="B896" s="177"/>
      <c r="C896" s="202"/>
      <c r="D896" s="200"/>
      <c r="E896" s="203"/>
      <c r="F896" s="203"/>
      <c r="G896" s="203"/>
      <c r="H896" s="203"/>
      <c r="I896" s="203"/>
      <c r="J896" s="203"/>
      <c r="K896" s="203"/>
      <c r="L896" s="203"/>
      <c r="M896" s="203"/>
      <c r="N896" s="203"/>
      <c r="O896" s="203"/>
      <c r="P896" s="203"/>
      <c r="Q896" s="204"/>
      <c r="R896" s="204"/>
      <c r="S896" s="234"/>
      <c r="T896" s="50"/>
      <c r="U896" s="50"/>
      <c r="V896" s="50"/>
      <c r="W896" s="50"/>
      <c r="X896" s="50"/>
      <c r="Y896" s="50"/>
      <c r="Z896" s="250"/>
      <c r="AA896" s="238"/>
      <c r="AB896" s="50"/>
      <c r="AC896" s="50"/>
      <c r="AD896" s="50"/>
      <c r="AE896" s="50"/>
      <c r="AF896" s="50"/>
      <c r="AG896" s="50"/>
      <c r="AH896" s="50"/>
      <c r="AI896" s="50"/>
      <c r="AJ896" s="50"/>
      <c r="AK896" s="50"/>
      <c r="AL896" s="50"/>
      <c r="AM896" s="50"/>
      <c r="AN896" s="50"/>
      <c r="AO896" s="50"/>
      <c r="AP896" s="50"/>
      <c r="AQ896" s="50"/>
      <c r="AR896" s="50"/>
      <c r="AS896" s="50"/>
      <c r="AT896" s="50"/>
      <c r="AU896" s="50"/>
      <c r="AV896" s="50"/>
      <c r="AW896" s="50"/>
      <c r="AX896" s="50"/>
      <c r="AY896" s="50"/>
      <c r="AZ896" s="50"/>
      <c r="BA896" s="50"/>
      <c r="BB896" s="50"/>
      <c r="BC896" s="50"/>
      <c r="BD896" s="50"/>
      <c r="BE896" s="50"/>
      <c r="BF896" s="50"/>
      <c r="BG896" s="50"/>
      <c r="BH896" s="50"/>
      <c r="BI896" s="50"/>
      <c r="BJ896" s="50"/>
      <c r="BK896" s="50"/>
      <c r="BL896" s="50"/>
      <c r="BM896" s="50"/>
      <c r="BN896" s="50"/>
      <c r="BO896" s="50"/>
      <c r="BP896" s="50"/>
      <c r="BQ896" s="50"/>
      <c r="BR896" s="50"/>
      <c r="BS896" s="50"/>
      <c r="BT896" s="50"/>
      <c r="BU896" s="50"/>
      <c r="BV896" s="50"/>
      <c r="BW896" s="50"/>
      <c r="BX896" s="50"/>
      <c r="BY896" s="50"/>
      <c r="BZ896" s="50"/>
      <c r="CA896" s="50"/>
      <c r="CB896" s="50"/>
      <c r="CC896" s="50"/>
      <c r="CD896" s="50"/>
      <c r="CE896" s="50"/>
      <c r="CF896" s="50"/>
      <c r="CG896" s="50"/>
      <c r="CH896" s="50"/>
      <c r="CI896" s="50"/>
      <c r="CJ896" s="50"/>
      <c r="CK896" s="50"/>
      <c r="CL896" s="50"/>
      <c r="CM896" s="50"/>
      <c r="CN896" s="50"/>
      <c r="CO896" s="50"/>
      <c r="CP896" s="50"/>
      <c r="CQ896" s="50"/>
      <c r="CR896" s="50"/>
      <c r="CS896" s="50"/>
      <c r="CT896" s="50"/>
      <c r="CU896" s="50"/>
      <c r="CV896" s="50"/>
      <c r="CW896" s="50"/>
      <c r="CX896" s="50"/>
      <c r="CY896" s="50"/>
      <c r="CZ896" s="50"/>
      <c r="DA896" s="50"/>
      <c r="DB896" s="50"/>
      <c r="DC896" s="50"/>
      <c r="DD896" s="50"/>
      <c r="DE896" s="50"/>
      <c r="DF896" s="50"/>
    </row>
    <row r="897" spans="2:110" x14ac:dyDescent="0.2">
      <c r="B897" s="177"/>
      <c r="C897" s="202"/>
      <c r="D897" s="200"/>
      <c r="E897" s="203"/>
      <c r="F897" s="203"/>
      <c r="G897" s="203"/>
      <c r="H897" s="203"/>
      <c r="I897" s="203"/>
      <c r="J897" s="203"/>
      <c r="K897" s="203"/>
      <c r="L897" s="203"/>
      <c r="M897" s="203"/>
      <c r="N897" s="203"/>
      <c r="O897" s="203"/>
      <c r="P897" s="203"/>
      <c r="Q897" s="204"/>
      <c r="R897" s="204"/>
      <c r="S897" s="234"/>
      <c r="T897" s="50"/>
      <c r="U897" s="50"/>
      <c r="V897" s="50"/>
      <c r="W897" s="50"/>
      <c r="X897" s="50"/>
      <c r="Y897" s="50"/>
      <c r="Z897" s="250"/>
      <c r="AA897" s="238"/>
      <c r="AB897" s="50"/>
      <c r="AC897" s="50"/>
      <c r="AD897" s="50"/>
      <c r="AE897" s="50"/>
      <c r="AF897" s="50"/>
      <c r="AG897" s="50"/>
      <c r="AH897" s="50"/>
      <c r="AI897" s="50"/>
      <c r="AJ897" s="50"/>
      <c r="AK897" s="50"/>
      <c r="AL897" s="50"/>
      <c r="AM897" s="50"/>
      <c r="AN897" s="50"/>
      <c r="AO897" s="50"/>
      <c r="AP897" s="50"/>
      <c r="AQ897" s="50"/>
      <c r="AR897" s="50"/>
      <c r="AS897" s="50"/>
      <c r="AT897" s="50"/>
      <c r="AU897" s="50"/>
      <c r="AV897" s="50"/>
      <c r="AW897" s="50"/>
      <c r="AX897" s="50"/>
      <c r="AY897" s="50"/>
      <c r="AZ897" s="50"/>
      <c r="BA897" s="50"/>
      <c r="BB897" s="50"/>
      <c r="BC897" s="50"/>
      <c r="BD897" s="50"/>
      <c r="BE897" s="50"/>
      <c r="BF897" s="50"/>
      <c r="BG897" s="50"/>
      <c r="BH897" s="50"/>
      <c r="BI897" s="50"/>
      <c r="BJ897" s="50"/>
      <c r="BK897" s="50"/>
      <c r="BL897" s="50"/>
      <c r="BM897" s="50"/>
      <c r="BN897" s="50"/>
      <c r="BO897" s="50"/>
      <c r="BP897" s="50"/>
      <c r="BQ897" s="50"/>
      <c r="BR897" s="50"/>
      <c r="BS897" s="50"/>
      <c r="BT897" s="50"/>
      <c r="BU897" s="50"/>
      <c r="BV897" s="50"/>
      <c r="BW897" s="50"/>
      <c r="BX897" s="50"/>
      <c r="BY897" s="50"/>
      <c r="BZ897" s="50"/>
      <c r="CA897" s="50"/>
      <c r="CB897" s="50"/>
      <c r="CC897" s="50"/>
      <c r="CD897" s="50"/>
      <c r="CE897" s="50"/>
      <c r="CF897" s="50"/>
      <c r="CG897" s="50"/>
      <c r="CH897" s="50"/>
      <c r="CI897" s="50"/>
      <c r="CJ897" s="50"/>
      <c r="CK897" s="50"/>
      <c r="CL897" s="50"/>
      <c r="CM897" s="50"/>
      <c r="CN897" s="50"/>
      <c r="CO897" s="50"/>
      <c r="CP897" s="50"/>
      <c r="CQ897" s="50"/>
      <c r="CR897" s="50"/>
      <c r="CS897" s="50"/>
      <c r="CT897" s="50"/>
      <c r="CU897" s="50"/>
      <c r="CV897" s="50"/>
      <c r="CW897" s="50"/>
      <c r="CX897" s="50"/>
      <c r="CY897" s="50"/>
      <c r="CZ897" s="50"/>
      <c r="DA897" s="50"/>
      <c r="DB897" s="50"/>
      <c r="DC897" s="50"/>
      <c r="DD897" s="50"/>
      <c r="DE897" s="50"/>
      <c r="DF897" s="50"/>
    </row>
    <row r="898" spans="2:110" x14ac:dyDescent="0.2">
      <c r="B898" s="177"/>
      <c r="C898" s="202"/>
      <c r="D898" s="200"/>
      <c r="E898" s="203"/>
      <c r="F898" s="203"/>
      <c r="G898" s="203"/>
      <c r="H898" s="203"/>
      <c r="I898" s="203"/>
      <c r="J898" s="203"/>
      <c r="K898" s="203"/>
      <c r="L898" s="203"/>
      <c r="M898" s="203"/>
      <c r="N898" s="203"/>
      <c r="O898" s="203"/>
      <c r="P898" s="203"/>
      <c r="Q898" s="204"/>
      <c r="R898" s="204"/>
      <c r="S898" s="234"/>
      <c r="T898" s="50"/>
      <c r="U898" s="50"/>
      <c r="V898" s="50"/>
      <c r="W898" s="50"/>
      <c r="X898" s="50"/>
      <c r="Y898" s="50"/>
      <c r="Z898" s="250"/>
      <c r="AA898" s="238"/>
      <c r="AB898" s="50"/>
      <c r="AC898" s="50"/>
      <c r="AD898" s="50"/>
      <c r="AE898" s="50"/>
      <c r="AF898" s="50"/>
      <c r="AG898" s="50"/>
      <c r="AH898" s="50"/>
      <c r="AI898" s="50"/>
      <c r="AJ898" s="50"/>
      <c r="AK898" s="50"/>
      <c r="AL898" s="50"/>
      <c r="AM898" s="50"/>
      <c r="AN898" s="50"/>
      <c r="AO898" s="50"/>
      <c r="AP898" s="50"/>
      <c r="AQ898" s="50"/>
      <c r="AR898" s="50"/>
      <c r="AS898" s="50"/>
      <c r="AT898" s="50"/>
      <c r="AU898" s="50"/>
      <c r="AV898" s="50"/>
      <c r="AW898" s="50"/>
      <c r="AX898" s="50"/>
      <c r="AY898" s="50"/>
      <c r="AZ898" s="50"/>
      <c r="BA898" s="50"/>
      <c r="BB898" s="50"/>
      <c r="BC898" s="50"/>
      <c r="BD898" s="50"/>
      <c r="BE898" s="50"/>
      <c r="BF898" s="50"/>
      <c r="BG898" s="50"/>
      <c r="BH898" s="50"/>
      <c r="BI898" s="50"/>
      <c r="BJ898" s="50"/>
      <c r="BK898" s="50"/>
      <c r="BL898" s="50"/>
      <c r="BM898" s="50"/>
      <c r="BN898" s="50"/>
      <c r="BO898" s="50"/>
      <c r="BP898" s="50"/>
      <c r="BQ898" s="50"/>
      <c r="BR898" s="50"/>
      <c r="BS898" s="50"/>
      <c r="BT898" s="50"/>
      <c r="BU898" s="50"/>
      <c r="BV898" s="50"/>
      <c r="BW898" s="50"/>
      <c r="BX898" s="50"/>
      <c r="BY898" s="50"/>
      <c r="BZ898" s="50"/>
      <c r="CA898" s="50"/>
      <c r="CB898" s="50"/>
      <c r="CC898" s="50"/>
      <c r="CD898" s="50"/>
      <c r="CE898" s="50"/>
      <c r="CF898" s="50"/>
      <c r="CG898" s="50"/>
      <c r="CH898" s="50"/>
      <c r="CI898" s="50"/>
      <c r="CJ898" s="50"/>
      <c r="CK898" s="50"/>
      <c r="CL898" s="50"/>
      <c r="CM898" s="50"/>
      <c r="CN898" s="50"/>
      <c r="CO898" s="50"/>
      <c r="CP898" s="50"/>
      <c r="CQ898" s="50"/>
      <c r="CR898" s="50"/>
      <c r="CS898" s="50"/>
      <c r="CT898" s="50"/>
      <c r="CU898" s="50"/>
      <c r="CV898" s="50"/>
      <c r="CW898" s="50"/>
      <c r="CX898" s="50"/>
      <c r="CY898" s="50"/>
      <c r="CZ898" s="50"/>
      <c r="DA898" s="50"/>
      <c r="DB898" s="50"/>
      <c r="DC898" s="50"/>
      <c r="DD898" s="50"/>
      <c r="DE898" s="50"/>
      <c r="DF898" s="50"/>
    </row>
    <row r="899" spans="2:110" x14ac:dyDescent="0.2">
      <c r="B899" s="177"/>
      <c r="C899" s="202"/>
      <c r="D899" s="200"/>
      <c r="E899" s="203"/>
      <c r="F899" s="203"/>
      <c r="G899" s="203"/>
      <c r="H899" s="203"/>
      <c r="I899" s="203"/>
      <c r="J899" s="203"/>
      <c r="K899" s="203"/>
      <c r="L899" s="203"/>
      <c r="M899" s="203"/>
      <c r="N899" s="203"/>
      <c r="O899" s="203"/>
      <c r="P899" s="203"/>
      <c r="Q899" s="204"/>
      <c r="R899" s="204"/>
      <c r="S899" s="234"/>
      <c r="T899" s="50"/>
      <c r="U899" s="50"/>
      <c r="V899" s="50"/>
      <c r="W899" s="50"/>
      <c r="X899" s="50"/>
      <c r="Y899" s="50"/>
      <c r="Z899" s="250"/>
      <c r="AA899" s="238"/>
      <c r="AB899" s="50"/>
      <c r="AC899" s="50"/>
      <c r="AD899" s="50"/>
      <c r="AE899" s="50"/>
      <c r="AF899" s="50"/>
      <c r="AG899" s="50"/>
      <c r="AH899" s="50"/>
      <c r="AI899" s="50"/>
      <c r="AJ899" s="50"/>
      <c r="AK899" s="50"/>
      <c r="AL899" s="50"/>
      <c r="AM899" s="50"/>
      <c r="AN899" s="50"/>
      <c r="AO899" s="50"/>
      <c r="AP899" s="50"/>
      <c r="AQ899" s="50"/>
      <c r="AR899" s="50"/>
      <c r="AS899" s="50"/>
      <c r="AT899" s="50"/>
      <c r="AU899" s="50"/>
      <c r="AV899" s="50"/>
      <c r="AW899" s="50"/>
      <c r="AX899" s="50"/>
      <c r="AY899" s="50"/>
      <c r="AZ899" s="50"/>
      <c r="BA899" s="50"/>
      <c r="BB899" s="50"/>
      <c r="BC899" s="50"/>
      <c r="BD899" s="50"/>
      <c r="BE899" s="50"/>
      <c r="BF899" s="50"/>
      <c r="BG899" s="50"/>
      <c r="BH899" s="50"/>
      <c r="BI899" s="50"/>
      <c r="BJ899" s="50"/>
      <c r="BK899" s="50"/>
      <c r="BL899" s="50"/>
      <c r="BM899" s="50"/>
      <c r="BN899" s="50"/>
      <c r="BO899" s="50"/>
      <c r="BP899" s="50"/>
      <c r="BQ899" s="50"/>
      <c r="BR899" s="50"/>
      <c r="BS899" s="50"/>
      <c r="BT899" s="50"/>
      <c r="BU899" s="50"/>
      <c r="BV899" s="50"/>
      <c r="BW899" s="50"/>
      <c r="BX899" s="50"/>
      <c r="BY899" s="50"/>
      <c r="BZ899" s="50"/>
      <c r="CA899" s="50"/>
      <c r="CB899" s="50"/>
      <c r="CC899" s="50"/>
      <c r="CD899" s="50"/>
      <c r="CE899" s="50"/>
      <c r="CF899" s="50"/>
      <c r="CG899" s="50"/>
      <c r="CH899" s="50"/>
      <c r="CI899" s="50"/>
      <c r="CJ899" s="50"/>
      <c r="CK899" s="50"/>
      <c r="CL899" s="50"/>
      <c r="CM899" s="50"/>
      <c r="CN899" s="50"/>
      <c r="CO899" s="50"/>
      <c r="CP899" s="50"/>
      <c r="CQ899" s="50"/>
      <c r="CR899" s="50"/>
      <c r="CS899" s="50"/>
      <c r="CT899" s="50"/>
      <c r="CU899" s="50"/>
      <c r="CV899" s="50"/>
      <c r="CW899" s="50"/>
      <c r="CX899" s="50"/>
      <c r="CY899" s="50"/>
      <c r="CZ899" s="50"/>
      <c r="DA899" s="50"/>
      <c r="DB899" s="50"/>
      <c r="DC899" s="50"/>
      <c r="DD899" s="50"/>
      <c r="DE899" s="50"/>
      <c r="DF899" s="50"/>
    </row>
    <row r="900" spans="2:110" x14ac:dyDescent="0.2">
      <c r="B900" s="177"/>
      <c r="C900" s="202"/>
      <c r="D900" s="200"/>
      <c r="E900" s="203"/>
      <c r="F900" s="203"/>
      <c r="G900" s="203"/>
      <c r="H900" s="203"/>
      <c r="I900" s="203"/>
      <c r="J900" s="203"/>
      <c r="K900" s="203"/>
      <c r="L900" s="203"/>
      <c r="M900" s="203"/>
      <c r="N900" s="203"/>
      <c r="O900" s="203"/>
      <c r="P900" s="203"/>
      <c r="Q900" s="204"/>
      <c r="R900" s="204"/>
      <c r="S900" s="234"/>
      <c r="T900" s="50"/>
      <c r="U900" s="50"/>
      <c r="V900" s="50"/>
      <c r="W900" s="50"/>
      <c r="X900" s="50"/>
      <c r="Y900" s="50"/>
      <c r="Z900" s="250"/>
      <c r="AA900" s="238"/>
      <c r="AB900" s="50"/>
      <c r="AC900" s="50"/>
      <c r="AD900" s="50"/>
      <c r="AE900" s="50"/>
      <c r="AF900" s="50"/>
      <c r="AG900" s="50"/>
      <c r="AH900" s="50"/>
      <c r="AI900" s="50"/>
      <c r="AJ900" s="50"/>
      <c r="AK900" s="50"/>
      <c r="AL900" s="50"/>
      <c r="AM900" s="50"/>
      <c r="AN900" s="50"/>
      <c r="AO900" s="50"/>
      <c r="AP900" s="50"/>
      <c r="AQ900" s="50"/>
      <c r="AR900" s="50"/>
      <c r="AS900" s="50"/>
      <c r="AT900" s="50"/>
      <c r="AU900" s="50"/>
      <c r="AV900" s="50"/>
      <c r="AW900" s="50"/>
      <c r="AX900" s="50"/>
      <c r="AY900" s="50"/>
      <c r="AZ900" s="50"/>
      <c r="BA900" s="50"/>
      <c r="BB900" s="50"/>
      <c r="BC900" s="50"/>
      <c r="BD900" s="50"/>
      <c r="BE900" s="50"/>
      <c r="BF900" s="50"/>
      <c r="BG900" s="50"/>
      <c r="BH900" s="50"/>
      <c r="BI900" s="50"/>
      <c r="BJ900" s="50"/>
      <c r="BK900" s="50"/>
      <c r="BL900" s="50"/>
      <c r="BM900" s="50"/>
      <c r="BN900" s="50"/>
      <c r="BO900" s="50"/>
      <c r="BP900" s="50"/>
      <c r="BQ900" s="50"/>
      <c r="BR900" s="50"/>
      <c r="BS900" s="50"/>
      <c r="BT900" s="50"/>
      <c r="BU900" s="50"/>
      <c r="BV900" s="50"/>
      <c r="BW900" s="50"/>
      <c r="BX900" s="50"/>
      <c r="BY900" s="50"/>
      <c r="BZ900" s="50"/>
      <c r="CA900" s="50"/>
      <c r="CB900" s="50"/>
      <c r="CC900" s="50"/>
      <c r="CD900" s="50"/>
      <c r="CE900" s="50"/>
      <c r="CF900" s="50"/>
      <c r="CG900" s="50"/>
      <c r="CH900" s="50"/>
      <c r="CI900" s="50"/>
      <c r="CJ900" s="50"/>
      <c r="CK900" s="50"/>
      <c r="CL900" s="50"/>
      <c r="CM900" s="50"/>
      <c r="CN900" s="50"/>
      <c r="CO900" s="50"/>
      <c r="CP900" s="50"/>
      <c r="CQ900" s="50"/>
      <c r="CR900" s="50"/>
      <c r="CS900" s="50"/>
      <c r="CT900" s="50"/>
      <c r="CU900" s="50"/>
      <c r="CV900" s="50"/>
      <c r="CW900" s="50"/>
      <c r="CX900" s="50"/>
      <c r="CY900" s="50"/>
      <c r="CZ900" s="50"/>
      <c r="DA900" s="50"/>
      <c r="DB900" s="50"/>
      <c r="DC900" s="50"/>
      <c r="DD900" s="50"/>
      <c r="DE900" s="50"/>
      <c r="DF900" s="50"/>
    </row>
    <row r="901" spans="2:110" x14ac:dyDescent="0.2">
      <c r="B901" s="177"/>
      <c r="C901" s="202"/>
      <c r="D901" s="200"/>
      <c r="E901" s="203"/>
      <c r="F901" s="203"/>
      <c r="G901" s="203"/>
      <c r="H901" s="203"/>
      <c r="I901" s="203"/>
      <c r="J901" s="203"/>
      <c r="K901" s="203"/>
      <c r="L901" s="203"/>
      <c r="M901" s="203"/>
      <c r="N901" s="203"/>
      <c r="O901" s="203"/>
      <c r="P901" s="203"/>
      <c r="Q901" s="204"/>
      <c r="R901" s="204"/>
      <c r="S901" s="234"/>
      <c r="T901" s="50"/>
      <c r="U901" s="50"/>
      <c r="V901" s="50"/>
      <c r="W901" s="50"/>
      <c r="X901" s="50"/>
      <c r="Y901" s="50"/>
      <c r="Z901" s="250"/>
      <c r="AA901" s="238"/>
      <c r="AB901" s="50"/>
      <c r="AC901" s="50"/>
      <c r="AD901" s="50"/>
      <c r="AE901" s="50"/>
      <c r="AF901" s="50"/>
      <c r="AG901" s="50"/>
      <c r="AH901" s="50"/>
      <c r="AI901" s="50"/>
      <c r="AJ901" s="50"/>
      <c r="AK901" s="50"/>
      <c r="AL901" s="50"/>
      <c r="AM901" s="50"/>
      <c r="AN901" s="50"/>
      <c r="AO901" s="50"/>
      <c r="AP901" s="50"/>
      <c r="AQ901" s="50"/>
      <c r="AR901" s="50"/>
      <c r="AS901" s="50"/>
      <c r="AT901" s="50"/>
      <c r="AU901" s="50"/>
      <c r="AV901" s="50"/>
      <c r="AW901" s="50"/>
      <c r="AX901" s="50"/>
      <c r="AY901" s="50"/>
      <c r="AZ901" s="50"/>
      <c r="BA901" s="50"/>
      <c r="BB901" s="50"/>
      <c r="BC901" s="50"/>
      <c r="BD901" s="50"/>
      <c r="BE901" s="50"/>
      <c r="BF901" s="50"/>
      <c r="BG901" s="50"/>
      <c r="BH901" s="50"/>
      <c r="BI901" s="50"/>
      <c r="BJ901" s="50"/>
      <c r="BK901" s="50"/>
      <c r="BL901" s="50"/>
      <c r="BM901" s="50"/>
      <c r="BN901" s="50"/>
      <c r="BO901" s="50"/>
      <c r="BP901" s="50"/>
      <c r="BQ901" s="50"/>
      <c r="BR901" s="50"/>
      <c r="BS901" s="50"/>
      <c r="BT901" s="50"/>
      <c r="BU901" s="50"/>
      <c r="BV901" s="50"/>
      <c r="BW901" s="50"/>
      <c r="BX901" s="50"/>
      <c r="BY901" s="50"/>
      <c r="BZ901" s="50"/>
      <c r="CA901" s="50"/>
      <c r="CB901" s="50"/>
      <c r="CC901" s="50"/>
      <c r="CD901" s="50"/>
      <c r="CE901" s="50"/>
      <c r="CF901" s="50"/>
      <c r="CG901" s="50"/>
      <c r="CH901" s="50"/>
      <c r="CI901" s="50"/>
      <c r="CJ901" s="50"/>
      <c r="CK901" s="50"/>
      <c r="CL901" s="50"/>
      <c r="CM901" s="50"/>
      <c r="CN901" s="50"/>
      <c r="CO901" s="50"/>
      <c r="CP901" s="50"/>
      <c r="CQ901" s="50"/>
      <c r="CR901" s="50"/>
      <c r="CS901" s="50"/>
      <c r="CT901" s="50"/>
      <c r="CU901" s="50"/>
      <c r="CV901" s="50"/>
      <c r="CW901" s="50"/>
      <c r="CX901" s="50"/>
      <c r="CY901" s="50"/>
      <c r="CZ901" s="50"/>
      <c r="DA901" s="50"/>
      <c r="DB901" s="50"/>
      <c r="DC901" s="50"/>
      <c r="DD901" s="50"/>
      <c r="DE901" s="50"/>
      <c r="DF901" s="50"/>
    </row>
    <row r="902" spans="2:110" x14ac:dyDescent="0.2">
      <c r="B902" s="177"/>
      <c r="C902" s="202"/>
      <c r="D902" s="200"/>
      <c r="E902" s="203"/>
      <c r="F902" s="203"/>
      <c r="G902" s="203"/>
      <c r="H902" s="203"/>
      <c r="I902" s="203"/>
      <c r="J902" s="203"/>
      <c r="K902" s="203"/>
      <c r="L902" s="203"/>
      <c r="M902" s="203"/>
      <c r="N902" s="203"/>
      <c r="O902" s="203"/>
      <c r="P902" s="203"/>
      <c r="Q902" s="204"/>
      <c r="R902" s="204"/>
      <c r="S902" s="234"/>
      <c r="T902" s="50"/>
      <c r="U902" s="50"/>
      <c r="V902" s="50"/>
      <c r="W902" s="50"/>
      <c r="X902" s="50"/>
      <c r="Y902" s="50"/>
      <c r="Z902" s="250"/>
      <c r="AA902" s="238"/>
      <c r="AB902" s="50"/>
      <c r="AC902" s="50"/>
      <c r="AD902" s="50"/>
      <c r="AE902" s="50"/>
      <c r="AF902" s="50"/>
      <c r="AG902" s="50"/>
      <c r="AH902" s="50"/>
      <c r="AI902" s="50"/>
      <c r="AJ902" s="50"/>
      <c r="AK902" s="50"/>
      <c r="AL902" s="50"/>
      <c r="AM902" s="50"/>
      <c r="AN902" s="50"/>
      <c r="AO902" s="50"/>
      <c r="AP902" s="50"/>
      <c r="AQ902" s="50"/>
      <c r="AR902" s="50"/>
      <c r="AS902" s="50"/>
      <c r="AT902" s="50"/>
      <c r="AU902" s="50"/>
      <c r="AV902" s="50"/>
      <c r="AW902" s="50"/>
      <c r="AX902" s="50"/>
      <c r="AY902" s="50"/>
      <c r="AZ902" s="50"/>
      <c r="BA902" s="50"/>
      <c r="BB902" s="50"/>
      <c r="BC902" s="50"/>
      <c r="BD902" s="50"/>
      <c r="BE902" s="50"/>
      <c r="BF902" s="50"/>
      <c r="BG902" s="50"/>
      <c r="BH902" s="50"/>
      <c r="BI902" s="50"/>
      <c r="BJ902" s="50"/>
      <c r="BK902" s="50"/>
      <c r="BL902" s="50"/>
      <c r="BM902" s="50"/>
      <c r="BN902" s="50"/>
      <c r="BO902" s="50"/>
      <c r="BP902" s="50"/>
      <c r="BQ902" s="50"/>
      <c r="BR902" s="50"/>
      <c r="BS902" s="50"/>
      <c r="BT902" s="50"/>
      <c r="BU902" s="50"/>
      <c r="BV902" s="50"/>
      <c r="BW902" s="50"/>
      <c r="BX902" s="50"/>
      <c r="BY902" s="50"/>
      <c r="BZ902" s="50"/>
      <c r="CA902" s="50"/>
      <c r="CB902" s="50"/>
      <c r="CC902" s="50"/>
      <c r="CD902" s="50"/>
      <c r="CE902" s="50"/>
      <c r="CF902" s="50"/>
      <c r="CG902" s="50"/>
      <c r="CH902" s="50"/>
      <c r="CI902" s="50"/>
      <c r="CJ902" s="50"/>
      <c r="CK902" s="50"/>
      <c r="CL902" s="50"/>
      <c r="CM902" s="50"/>
      <c r="CN902" s="50"/>
      <c r="CO902" s="50"/>
      <c r="CP902" s="50"/>
      <c r="CQ902" s="50"/>
      <c r="CR902" s="50"/>
      <c r="CS902" s="50"/>
      <c r="CT902" s="50"/>
      <c r="CU902" s="50"/>
      <c r="CV902" s="50"/>
      <c r="CW902" s="50"/>
      <c r="CX902" s="50"/>
      <c r="CY902" s="50"/>
      <c r="CZ902" s="50"/>
      <c r="DA902" s="50"/>
      <c r="DB902" s="50"/>
      <c r="DC902" s="50"/>
      <c r="DD902" s="50"/>
      <c r="DE902" s="50"/>
      <c r="DF902" s="50"/>
    </row>
    <row r="903" spans="2:110" x14ac:dyDescent="0.2">
      <c r="B903" s="177"/>
      <c r="C903" s="202"/>
      <c r="D903" s="200"/>
      <c r="E903" s="203"/>
      <c r="F903" s="203"/>
      <c r="G903" s="203"/>
      <c r="H903" s="203"/>
      <c r="I903" s="203"/>
      <c r="J903" s="203"/>
      <c r="K903" s="203"/>
      <c r="L903" s="203"/>
      <c r="M903" s="203"/>
      <c r="N903" s="203"/>
      <c r="O903" s="203"/>
      <c r="P903" s="203"/>
      <c r="Q903" s="204"/>
      <c r="R903" s="204"/>
      <c r="S903" s="234"/>
      <c r="T903" s="50"/>
      <c r="U903" s="50"/>
      <c r="V903" s="50"/>
      <c r="W903" s="50"/>
      <c r="X903" s="50"/>
      <c r="Y903" s="50"/>
      <c r="Z903" s="250"/>
      <c r="AA903" s="238"/>
      <c r="AB903" s="50"/>
      <c r="AC903" s="50"/>
      <c r="AD903" s="50"/>
      <c r="AE903" s="50"/>
      <c r="AF903" s="50"/>
      <c r="AG903" s="50"/>
      <c r="AH903" s="50"/>
      <c r="AI903" s="50"/>
      <c r="AJ903" s="50"/>
      <c r="AK903" s="50"/>
      <c r="AL903" s="50"/>
      <c r="AM903" s="50"/>
      <c r="AN903" s="50"/>
      <c r="AO903" s="50"/>
      <c r="AP903" s="50"/>
      <c r="AQ903" s="50"/>
      <c r="AR903" s="50"/>
      <c r="AS903" s="50"/>
      <c r="AT903" s="50"/>
      <c r="AU903" s="50"/>
      <c r="AV903" s="50"/>
      <c r="AW903" s="50"/>
      <c r="AX903" s="50"/>
      <c r="AY903" s="50"/>
      <c r="AZ903" s="50"/>
      <c r="BA903" s="50"/>
      <c r="BB903" s="50"/>
      <c r="BC903" s="50"/>
      <c r="BD903" s="50"/>
      <c r="BE903" s="50"/>
      <c r="BF903" s="50"/>
      <c r="BG903" s="50"/>
      <c r="BH903" s="50"/>
      <c r="BI903" s="50"/>
      <c r="BJ903" s="50"/>
      <c r="BK903" s="50"/>
      <c r="BL903" s="50"/>
      <c r="BM903" s="50"/>
      <c r="BN903" s="50"/>
      <c r="BO903" s="50"/>
      <c r="BP903" s="50"/>
      <c r="BQ903" s="50"/>
      <c r="BR903" s="50"/>
      <c r="BS903" s="50"/>
      <c r="BT903" s="50"/>
      <c r="BU903" s="50"/>
      <c r="BV903" s="50"/>
      <c r="BW903" s="50"/>
      <c r="BX903" s="50"/>
      <c r="BY903" s="50"/>
      <c r="BZ903" s="50"/>
      <c r="CA903" s="50"/>
      <c r="CB903" s="50"/>
      <c r="CC903" s="50"/>
      <c r="CD903" s="50"/>
      <c r="CE903" s="50"/>
      <c r="CF903" s="50"/>
      <c r="CG903" s="50"/>
      <c r="CH903" s="50"/>
      <c r="CI903" s="50"/>
      <c r="CJ903" s="50"/>
      <c r="CK903" s="50"/>
      <c r="CL903" s="50"/>
      <c r="CM903" s="50"/>
      <c r="CN903" s="50"/>
      <c r="CO903" s="50"/>
      <c r="CP903" s="50"/>
      <c r="CQ903" s="50"/>
      <c r="CR903" s="50"/>
      <c r="CS903" s="50"/>
      <c r="CT903" s="50"/>
      <c r="CU903" s="50"/>
      <c r="CV903" s="50"/>
      <c r="CW903" s="50"/>
      <c r="CX903" s="50"/>
      <c r="CY903" s="50"/>
      <c r="CZ903" s="50"/>
      <c r="DA903" s="50"/>
      <c r="DB903" s="50"/>
      <c r="DC903" s="50"/>
      <c r="DD903" s="50"/>
      <c r="DE903" s="50"/>
      <c r="DF903" s="50"/>
    </row>
    <row r="904" spans="2:110" x14ac:dyDescent="0.2">
      <c r="B904" s="177"/>
      <c r="C904" s="202"/>
      <c r="D904" s="200"/>
      <c r="E904" s="203"/>
      <c r="F904" s="203"/>
      <c r="G904" s="203"/>
      <c r="H904" s="203"/>
      <c r="I904" s="203"/>
      <c r="J904" s="203"/>
      <c r="K904" s="203"/>
      <c r="L904" s="203"/>
      <c r="M904" s="203"/>
      <c r="N904" s="203"/>
      <c r="O904" s="203"/>
      <c r="P904" s="203"/>
      <c r="Q904" s="204"/>
      <c r="R904" s="204"/>
      <c r="S904" s="234"/>
      <c r="T904" s="50"/>
      <c r="U904" s="50"/>
      <c r="V904" s="50"/>
      <c r="W904" s="50"/>
      <c r="X904" s="50"/>
      <c r="Y904" s="50"/>
      <c r="Z904" s="250"/>
      <c r="AA904" s="238"/>
      <c r="AB904" s="50"/>
      <c r="AC904" s="50"/>
      <c r="AD904" s="50"/>
      <c r="AE904" s="50"/>
      <c r="AF904" s="50"/>
      <c r="AG904" s="50"/>
      <c r="AH904" s="50"/>
      <c r="AI904" s="50"/>
      <c r="AJ904" s="50"/>
      <c r="AK904" s="50"/>
      <c r="AL904" s="50"/>
      <c r="AM904" s="50"/>
      <c r="AN904" s="50"/>
      <c r="AO904" s="50"/>
      <c r="AP904" s="50"/>
      <c r="AQ904" s="50"/>
      <c r="AR904" s="50"/>
      <c r="AS904" s="50"/>
      <c r="AT904" s="50"/>
      <c r="AU904" s="50"/>
      <c r="AV904" s="50"/>
      <c r="AW904" s="50"/>
      <c r="AX904" s="50"/>
      <c r="AY904" s="50"/>
      <c r="AZ904" s="50"/>
      <c r="BA904" s="50"/>
      <c r="BB904" s="50"/>
      <c r="BC904" s="50"/>
      <c r="BD904" s="50"/>
      <c r="BE904" s="50"/>
      <c r="BF904" s="50"/>
      <c r="BG904" s="50"/>
      <c r="BH904" s="50"/>
      <c r="BI904" s="50"/>
      <c r="BJ904" s="50"/>
      <c r="BK904" s="50"/>
      <c r="BL904" s="50"/>
      <c r="BM904" s="50"/>
      <c r="BN904" s="50"/>
      <c r="BO904" s="50"/>
      <c r="BP904" s="50"/>
      <c r="BQ904" s="50"/>
      <c r="BR904" s="50"/>
      <c r="BS904" s="50"/>
      <c r="BT904" s="50"/>
      <c r="BU904" s="50"/>
      <c r="BV904" s="50"/>
      <c r="BW904" s="50"/>
      <c r="BX904" s="50"/>
      <c r="BY904" s="50"/>
      <c r="BZ904" s="50"/>
      <c r="CA904" s="50"/>
      <c r="CB904" s="50"/>
      <c r="CC904" s="50"/>
      <c r="CD904" s="50"/>
      <c r="CE904" s="50"/>
      <c r="CF904" s="50"/>
      <c r="CG904" s="50"/>
      <c r="CH904" s="50"/>
      <c r="CI904" s="50"/>
      <c r="CJ904" s="50"/>
      <c r="CK904" s="50"/>
      <c r="CL904" s="50"/>
      <c r="CM904" s="50"/>
      <c r="CN904" s="50"/>
      <c r="CO904" s="50"/>
      <c r="CP904" s="50"/>
      <c r="CQ904" s="50"/>
      <c r="CR904" s="50"/>
      <c r="CS904" s="50"/>
      <c r="CT904" s="50"/>
      <c r="CU904" s="50"/>
      <c r="CV904" s="50"/>
      <c r="CW904" s="50"/>
      <c r="CX904" s="50"/>
      <c r="CY904" s="50"/>
      <c r="CZ904" s="50"/>
      <c r="DA904" s="50"/>
      <c r="DB904" s="50"/>
      <c r="DC904" s="50"/>
      <c r="DD904" s="50"/>
      <c r="DE904" s="50"/>
      <c r="DF904" s="50"/>
    </row>
    <row r="905" spans="2:110" x14ac:dyDescent="0.2">
      <c r="B905" s="177"/>
      <c r="C905" s="202"/>
      <c r="D905" s="200"/>
      <c r="E905" s="203"/>
      <c r="F905" s="203"/>
      <c r="G905" s="203"/>
      <c r="H905" s="203"/>
      <c r="I905" s="203"/>
      <c r="J905" s="203"/>
      <c r="K905" s="203"/>
      <c r="L905" s="203"/>
      <c r="M905" s="203"/>
      <c r="N905" s="203"/>
      <c r="O905" s="203"/>
      <c r="P905" s="203"/>
      <c r="Q905" s="204"/>
      <c r="R905" s="204"/>
      <c r="S905" s="234"/>
      <c r="T905" s="50"/>
      <c r="U905" s="50"/>
      <c r="V905" s="50"/>
      <c r="W905" s="50"/>
      <c r="X905" s="50"/>
      <c r="Y905" s="50"/>
      <c r="Z905" s="250"/>
      <c r="AA905" s="238"/>
      <c r="AB905" s="50"/>
      <c r="AC905" s="50"/>
      <c r="AD905" s="50"/>
      <c r="AE905" s="50"/>
      <c r="AF905" s="50"/>
      <c r="AG905" s="50"/>
      <c r="AH905" s="50"/>
      <c r="AI905" s="50"/>
      <c r="AJ905" s="50"/>
      <c r="AK905" s="50"/>
      <c r="AL905" s="50"/>
      <c r="AM905" s="50"/>
      <c r="AN905" s="50"/>
      <c r="AO905" s="50"/>
      <c r="AP905" s="50"/>
      <c r="AQ905" s="50"/>
      <c r="AR905" s="50"/>
      <c r="AS905" s="50"/>
      <c r="AT905" s="50"/>
      <c r="AU905" s="50"/>
      <c r="AV905" s="50"/>
      <c r="AW905" s="50"/>
      <c r="AX905" s="50"/>
      <c r="AY905" s="50"/>
      <c r="AZ905" s="50"/>
      <c r="BA905" s="50"/>
      <c r="BB905" s="50"/>
      <c r="BC905" s="50"/>
      <c r="BD905" s="50"/>
      <c r="BE905" s="50"/>
      <c r="BF905" s="50"/>
      <c r="BG905" s="50"/>
      <c r="BH905" s="50"/>
      <c r="BI905" s="50"/>
      <c r="BJ905" s="50"/>
      <c r="BK905" s="50"/>
      <c r="BL905" s="50"/>
      <c r="BM905" s="50"/>
      <c r="BN905" s="50"/>
      <c r="BO905" s="50"/>
      <c r="BP905" s="50"/>
      <c r="BQ905" s="50"/>
      <c r="BR905" s="50"/>
      <c r="BS905" s="50"/>
      <c r="BT905" s="50"/>
      <c r="BU905" s="50"/>
      <c r="BV905" s="50"/>
      <c r="BW905" s="50"/>
      <c r="BX905" s="50"/>
      <c r="BY905" s="50"/>
      <c r="BZ905" s="50"/>
      <c r="CA905" s="50"/>
      <c r="CB905" s="50"/>
      <c r="CC905" s="50"/>
      <c r="CD905" s="50"/>
      <c r="CE905" s="50"/>
      <c r="CF905" s="50"/>
      <c r="CG905" s="50"/>
      <c r="CH905" s="50"/>
      <c r="CI905" s="50"/>
      <c r="CJ905" s="50"/>
      <c r="CK905" s="50"/>
      <c r="CL905" s="50"/>
      <c r="CM905" s="50"/>
      <c r="CN905" s="50"/>
      <c r="CO905" s="50"/>
      <c r="CP905" s="50"/>
      <c r="CQ905" s="50"/>
      <c r="CR905" s="50"/>
      <c r="CS905" s="50"/>
      <c r="CT905" s="50"/>
      <c r="CU905" s="50"/>
      <c r="CV905" s="50"/>
      <c r="CW905" s="50"/>
      <c r="CX905" s="50"/>
      <c r="CY905" s="50"/>
      <c r="CZ905" s="50"/>
      <c r="DA905" s="50"/>
      <c r="DB905" s="50"/>
      <c r="DC905" s="50"/>
      <c r="DD905" s="50"/>
      <c r="DE905" s="50"/>
      <c r="DF905" s="50"/>
    </row>
    <row r="906" spans="2:110" x14ac:dyDescent="0.2">
      <c r="B906" s="177"/>
      <c r="C906" s="202"/>
      <c r="D906" s="200"/>
      <c r="E906" s="203"/>
      <c r="F906" s="203"/>
      <c r="G906" s="203"/>
      <c r="H906" s="203"/>
      <c r="I906" s="203"/>
      <c r="J906" s="203"/>
      <c r="K906" s="203"/>
      <c r="L906" s="203"/>
      <c r="M906" s="203"/>
      <c r="N906" s="203"/>
      <c r="O906" s="203"/>
      <c r="P906" s="203"/>
      <c r="Q906" s="204"/>
      <c r="R906" s="204"/>
      <c r="S906" s="234"/>
      <c r="T906" s="50"/>
      <c r="U906" s="50"/>
      <c r="V906" s="50"/>
      <c r="W906" s="50"/>
      <c r="X906" s="50"/>
      <c r="Y906" s="50"/>
      <c r="Z906" s="250"/>
      <c r="AA906" s="238"/>
      <c r="AB906" s="50"/>
      <c r="AC906" s="50"/>
      <c r="AD906" s="50"/>
      <c r="AE906" s="50"/>
      <c r="AF906" s="50"/>
      <c r="AG906" s="50"/>
      <c r="AH906" s="50"/>
      <c r="AI906" s="50"/>
      <c r="AJ906" s="50"/>
      <c r="AK906" s="50"/>
      <c r="AL906" s="50"/>
      <c r="AM906" s="50"/>
      <c r="AN906" s="50"/>
      <c r="AO906" s="50"/>
      <c r="AP906" s="50"/>
      <c r="AQ906" s="50"/>
      <c r="AR906" s="50"/>
      <c r="AS906" s="50"/>
      <c r="AT906" s="50"/>
      <c r="AU906" s="50"/>
      <c r="AV906" s="50"/>
      <c r="AW906" s="50"/>
      <c r="AX906" s="50"/>
      <c r="AY906" s="50"/>
      <c r="AZ906" s="50"/>
      <c r="BA906" s="50"/>
      <c r="BB906" s="50"/>
      <c r="BC906" s="50"/>
      <c r="BD906" s="50"/>
      <c r="BE906" s="50"/>
      <c r="BF906" s="50"/>
      <c r="BG906" s="50"/>
      <c r="BH906" s="50"/>
      <c r="BI906" s="50"/>
      <c r="BJ906" s="50"/>
      <c r="BK906" s="50"/>
      <c r="BL906" s="50"/>
      <c r="BM906" s="50"/>
      <c r="BN906" s="50"/>
      <c r="BO906" s="50"/>
      <c r="BP906" s="50"/>
      <c r="BQ906" s="50"/>
      <c r="BR906" s="50"/>
      <c r="BS906" s="50"/>
      <c r="BT906" s="50"/>
      <c r="BU906" s="50"/>
      <c r="BV906" s="50"/>
      <c r="BW906" s="50"/>
      <c r="BX906" s="50"/>
      <c r="BY906" s="50"/>
      <c r="BZ906" s="50"/>
      <c r="CA906" s="50"/>
      <c r="CB906" s="50"/>
      <c r="CC906" s="50"/>
      <c r="CD906" s="50"/>
      <c r="CE906" s="50"/>
      <c r="CF906" s="50"/>
      <c r="CG906" s="50"/>
      <c r="CH906" s="50"/>
      <c r="CI906" s="50"/>
      <c r="CJ906" s="50"/>
      <c r="CK906" s="50"/>
      <c r="CL906" s="50"/>
      <c r="CM906" s="50"/>
      <c r="CN906" s="50"/>
      <c r="CO906" s="50"/>
      <c r="CP906" s="50"/>
      <c r="CQ906" s="50"/>
      <c r="CR906" s="50"/>
      <c r="CS906" s="50"/>
      <c r="CT906" s="50"/>
      <c r="CU906" s="50"/>
      <c r="CV906" s="50"/>
      <c r="CW906" s="50"/>
      <c r="CX906" s="50"/>
      <c r="CY906" s="50"/>
      <c r="CZ906" s="50"/>
      <c r="DA906" s="50"/>
      <c r="DB906" s="50"/>
      <c r="DC906" s="50"/>
      <c r="DD906" s="50"/>
      <c r="DE906" s="50"/>
      <c r="DF906" s="50"/>
    </row>
    <row r="907" spans="2:110" x14ac:dyDescent="0.2">
      <c r="B907" s="177"/>
      <c r="C907" s="202"/>
      <c r="D907" s="200"/>
      <c r="E907" s="203"/>
      <c r="F907" s="203"/>
      <c r="G907" s="203"/>
      <c r="H907" s="203"/>
      <c r="I907" s="203"/>
      <c r="J907" s="203"/>
      <c r="K907" s="203"/>
      <c r="L907" s="203"/>
      <c r="M907" s="203"/>
      <c r="N907" s="203"/>
      <c r="O907" s="203"/>
      <c r="P907" s="203"/>
      <c r="Q907" s="204"/>
      <c r="R907" s="204"/>
      <c r="S907" s="234"/>
      <c r="T907" s="50"/>
      <c r="U907" s="50"/>
      <c r="V907" s="50"/>
      <c r="W907" s="50"/>
      <c r="X907" s="50"/>
      <c r="Y907" s="50"/>
      <c r="Z907" s="250"/>
      <c r="AA907" s="238"/>
      <c r="AB907" s="50"/>
      <c r="AC907" s="50"/>
      <c r="AD907" s="50"/>
      <c r="AE907" s="50"/>
      <c r="AF907" s="50"/>
      <c r="AG907" s="50"/>
      <c r="AH907" s="50"/>
      <c r="AI907" s="50"/>
      <c r="AJ907" s="50"/>
      <c r="AK907" s="50"/>
      <c r="AL907" s="50"/>
      <c r="AM907" s="50"/>
      <c r="AN907" s="50"/>
      <c r="AO907" s="50"/>
      <c r="AP907" s="50"/>
      <c r="AQ907" s="50"/>
      <c r="AR907" s="50"/>
      <c r="AS907" s="50"/>
      <c r="AT907" s="50"/>
      <c r="AU907" s="50"/>
      <c r="AV907" s="50"/>
      <c r="AW907" s="50"/>
      <c r="AX907" s="50"/>
      <c r="AY907" s="50"/>
      <c r="AZ907" s="50"/>
      <c r="BA907" s="50"/>
      <c r="BB907" s="50"/>
      <c r="BC907" s="50"/>
      <c r="BD907" s="50"/>
      <c r="BE907" s="50"/>
      <c r="BF907" s="50"/>
      <c r="BG907" s="50"/>
      <c r="BH907" s="50"/>
      <c r="BI907" s="50"/>
      <c r="BJ907" s="50"/>
      <c r="BK907" s="50"/>
      <c r="BL907" s="50"/>
      <c r="BM907" s="50"/>
      <c r="BN907" s="50"/>
      <c r="BO907" s="50"/>
      <c r="BP907" s="50"/>
      <c r="BQ907" s="50"/>
      <c r="BR907" s="50"/>
      <c r="BS907" s="50"/>
      <c r="BT907" s="50"/>
      <c r="BU907" s="50"/>
      <c r="BV907" s="50"/>
      <c r="BW907" s="50"/>
      <c r="BX907" s="50"/>
      <c r="BY907" s="50"/>
      <c r="BZ907" s="50"/>
      <c r="CA907" s="50"/>
      <c r="CB907" s="50"/>
      <c r="CC907" s="50"/>
      <c r="CD907" s="50"/>
      <c r="CE907" s="50"/>
      <c r="CF907" s="50"/>
      <c r="CG907" s="50"/>
      <c r="CH907" s="50"/>
      <c r="CI907" s="50"/>
      <c r="CJ907" s="50"/>
      <c r="CK907" s="50"/>
      <c r="CL907" s="50"/>
      <c r="CM907" s="50"/>
      <c r="CN907" s="50"/>
      <c r="CO907" s="50"/>
      <c r="CP907" s="50"/>
      <c r="CQ907" s="50"/>
      <c r="CR907" s="50"/>
      <c r="CS907" s="50"/>
      <c r="CT907" s="50"/>
      <c r="CU907" s="50"/>
      <c r="CV907" s="50"/>
      <c r="CW907" s="50"/>
      <c r="CX907" s="50"/>
      <c r="CY907" s="50"/>
      <c r="CZ907" s="50"/>
      <c r="DA907" s="50"/>
      <c r="DB907" s="50"/>
      <c r="DC907" s="50"/>
      <c r="DD907" s="50"/>
      <c r="DE907" s="50"/>
      <c r="DF907" s="50"/>
    </row>
    <row r="908" spans="2:110" x14ac:dyDescent="0.2">
      <c r="B908" s="177"/>
      <c r="C908" s="202"/>
      <c r="D908" s="200"/>
      <c r="E908" s="203"/>
      <c r="F908" s="203"/>
      <c r="G908" s="203"/>
      <c r="H908" s="203"/>
      <c r="I908" s="203"/>
      <c r="J908" s="203"/>
      <c r="K908" s="203"/>
      <c r="L908" s="203"/>
      <c r="M908" s="203"/>
      <c r="N908" s="203"/>
      <c r="O908" s="203"/>
      <c r="P908" s="203"/>
      <c r="Q908" s="204"/>
      <c r="R908" s="204"/>
      <c r="S908" s="234"/>
      <c r="T908" s="50"/>
      <c r="U908" s="50"/>
      <c r="V908" s="50"/>
      <c r="W908" s="50"/>
      <c r="X908" s="50"/>
      <c r="Y908" s="50"/>
      <c r="Z908" s="250"/>
      <c r="AA908" s="238"/>
      <c r="AB908" s="50"/>
      <c r="AC908" s="50"/>
      <c r="AD908" s="50"/>
      <c r="AE908" s="50"/>
      <c r="AF908" s="50"/>
      <c r="AG908" s="50"/>
      <c r="AH908" s="50"/>
      <c r="AI908" s="50"/>
      <c r="AJ908" s="50"/>
      <c r="AK908" s="50"/>
      <c r="AL908" s="50"/>
      <c r="AM908" s="50"/>
      <c r="AN908" s="50"/>
      <c r="AO908" s="50"/>
      <c r="AP908" s="50"/>
      <c r="AQ908" s="50"/>
      <c r="AR908" s="50"/>
      <c r="AS908" s="50"/>
      <c r="AT908" s="50"/>
      <c r="AU908" s="50"/>
      <c r="AV908" s="50"/>
      <c r="AW908" s="50"/>
      <c r="AX908" s="50"/>
      <c r="AY908" s="50"/>
      <c r="AZ908" s="50"/>
      <c r="BA908" s="50"/>
      <c r="BB908" s="50"/>
      <c r="BC908" s="50"/>
      <c r="BD908" s="50"/>
      <c r="BE908" s="50"/>
      <c r="BF908" s="50"/>
      <c r="BG908" s="50"/>
      <c r="BH908" s="50"/>
      <c r="BI908" s="50"/>
      <c r="BJ908" s="50"/>
      <c r="BK908" s="50"/>
      <c r="BL908" s="50"/>
      <c r="BM908" s="50"/>
      <c r="BN908" s="50"/>
      <c r="BO908" s="50"/>
      <c r="BP908" s="50"/>
      <c r="BQ908" s="50"/>
      <c r="BR908" s="50"/>
      <c r="BS908" s="50"/>
      <c r="BT908" s="50"/>
      <c r="BU908" s="50"/>
      <c r="BV908" s="50"/>
      <c r="BW908" s="50"/>
      <c r="BX908" s="50"/>
      <c r="BY908" s="50"/>
      <c r="BZ908" s="50"/>
      <c r="CA908" s="50"/>
      <c r="CB908" s="50"/>
      <c r="CC908" s="50"/>
      <c r="CD908" s="50"/>
      <c r="CE908" s="50"/>
      <c r="CF908" s="50"/>
      <c r="CG908" s="50"/>
      <c r="CH908" s="50"/>
      <c r="CI908" s="50"/>
      <c r="CJ908" s="50"/>
      <c r="CK908" s="50"/>
      <c r="CL908" s="50"/>
      <c r="CM908" s="50"/>
      <c r="CN908" s="50"/>
      <c r="CO908" s="50"/>
      <c r="CP908" s="50"/>
      <c r="CQ908" s="50"/>
      <c r="CR908" s="50"/>
      <c r="CS908" s="50"/>
      <c r="CT908" s="50"/>
      <c r="CU908" s="50"/>
      <c r="CV908" s="50"/>
      <c r="CW908" s="50"/>
      <c r="CX908" s="50"/>
      <c r="CY908" s="50"/>
      <c r="CZ908" s="50"/>
      <c r="DA908" s="50"/>
      <c r="DB908" s="50"/>
      <c r="DC908" s="50"/>
      <c r="DD908" s="50"/>
      <c r="DE908" s="50"/>
      <c r="DF908" s="50"/>
    </row>
    <row r="909" spans="2:110" x14ac:dyDescent="0.2">
      <c r="B909" s="177"/>
      <c r="C909" s="202"/>
      <c r="D909" s="200"/>
      <c r="E909" s="203"/>
      <c r="F909" s="203"/>
      <c r="G909" s="203"/>
      <c r="H909" s="203"/>
      <c r="I909" s="203"/>
      <c r="J909" s="203"/>
      <c r="K909" s="203"/>
      <c r="L909" s="203"/>
      <c r="M909" s="203"/>
      <c r="N909" s="203"/>
      <c r="O909" s="203"/>
      <c r="P909" s="203"/>
      <c r="Q909" s="204"/>
      <c r="R909" s="204"/>
      <c r="S909" s="234"/>
      <c r="T909" s="50"/>
      <c r="U909" s="50"/>
      <c r="V909" s="50"/>
      <c r="W909" s="50"/>
      <c r="X909" s="50"/>
      <c r="Y909" s="50"/>
      <c r="Z909" s="250"/>
      <c r="AA909" s="238"/>
      <c r="AB909" s="50"/>
      <c r="AC909" s="50"/>
      <c r="AD909" s="50"/>
      <c r="AE909" s="50"/>
      <c r="AF909" s="50"/>
      <c r="AG909" s="50"/>
      <c r="AH909" s="50"/>
      <c r="AI909" s="50"/>
      <c r="AJ909" s="50"/>
      <c r="AK909" s="50"/>
      <c r="AL909" s="50"/>
      <c r="AM909" s="50"/>
      <c r="AN909" s="50"/>
      <c r="AO909" s="50"/>
      <c r="AP909" s="50"/>
      <c r="AQ909" s="50"/>
      <c r="AR909" s="50"/>
      <c r="AS909" s="50"/>
      <c r="AT909" s="50"/>
      <c r="AU909" s="50"/>
      <c r="AV909" s="50"/>
      <c r="AW909" s="50"/>
      <c r="AX909" s="50"/>
      <c r="AY909" s="50"/>
      <c r="AZ909" s="50"/>
      <c r="BA909" s="50"/>
      <c r="BB909" s="50"/>
      <c r="BC909" s="50"/>
      <c r="BD909" s="50"/>
      <c r="BE909" s="50"/>
      <c r="BF909" s="50"/>
      <c r="BG909" s="50"/>
      <c r="BH909" s="50"/>
      <c r="BI909" s="50"/>
      <c r="BJ909" s="50"/>
      <c r="BK909" s="50"/>
      <c r="BL909" s="50"/>
      <c r="BM909" s="50"/>
      <c r="BN909" s="50"/>
      <c r="BO909" s="50"/>
      <c r="BP909" s="50"/>
      <c r="BQ909" s="50"/>
      <c r="BR909" s="50"/>
      <c r="BS909" s="50"/>
      <c r="BT909" s="50"/>
      <c r="BU909" s="50"/>
      <c r="BV909" s="50"/>
      <c r="BW909" s="50"/>
      <c r="BX909" s="50"/>
      <c r="BY909" s="50"/>
      <c r="BZ909" s="50"/>
      <c r="CA909" s="50"/>
      <c r="CB909" s="50"/>
      <c r="CC909" s="50"/>
      <c r="CD909" s="50"/>
      <c r="CE909" s="50"/>
      <c r="CF909" s="50"/>
      <c r="CG909" s="50"/>
      <c r="CH909" s="50"/>
      <c r="CI909" s="50"/>
      <c r="CJ909" s="50"/>
      <c r="CK909" s="50"/>
      <c r="CL909" s="50"/>
      <c r="CM909" s="50"/>
      <c r="CN909" s="50"/>
      <c r="CO909" s="50"/>
      <c r="CP909" s="50"/>
      <c r="CQ909" s="50"/>
      <c r="CR909" s="50"/>
      <c r="CS909" s="50"/>
      <c r="CT909" s="50"/>
      <c r="CU909" s="50"/>
      <c r="CV909" s="50"/>
      <c r="CW909" s="50"/>
      <c r="CX909" s="50"/>
      <c r="CY909" s="50"/>
      <c r="CZ909" s="50"/>
      <c r="DA909" s="50"/>
      <c r="DB909" s="50"/>
      <c r="DC909" s="50"/>
      <c r="DD909" s="50"/>
      <c r="DE909" s="50"/>
      <c r="DF909" s="50"/>
    </row>
    <row r="910" spans="2:110" x14ac:dyDescent="0.2">
      <c r="B910" s="177"/>
      <c r="C910" s="202"/>
      <c r="D910" s="200"/>
      <c r="E910" s="203"/>
      <c r="F910" s="203"/>
      <c r="G910" s="203"/>
      <c r="H910" s="203"/>
      <c r="I910" s="203"/>
      <c r="J910" s="203"/>
      <c r="K910" s="203"/>
      <c r="L910" s="203"/>
      <c r="M910" s="203"/>
      <c r="N910" s="203"/>
      <c r="O910" s="203"/>
      <c r="P910" s="203"/>
      <c r="Q910" s="204"/>
      <c r="R910" s="204"/>
      <c r="S910" s="234"/>
      <c r="T910" s="50"/>
      <c r="U910" s="50"/>
      <c r="V910" s="50"/>
      <c r="W910" s="50"/>
      <c r="X910" s="50"/>
      <c r="Y910" s="50"/>
      <c r="Z910" s="250"/>
      <c r="AA910" s="238"/>
      <c r="AB910" s="50"/>
      <c r="AC910" s="50"/>
      <c r="AD910" s="50"/>
      <c r="AE910" s="50"/>
      <c r="AF910" s="50"/>
      <c r="AG910" s="50"/>
      <c r="AH910" s="50"/>
      <c r="AI910" s="50"/>
      <c r="AJ910" s="50"/>
      <c r="AK910" s="50"/>
      <c r="AL910" s="50"/>
      <c r="AM910" s="50"/>
      <c r="AN910" s="50"/>
      <c r="AO910" s="50"/>
      <c r="AP910" s="50"/>
      <c r="AQ910" s="50"/>
      <c r="AR910" s="50"/>
      <c r="AS910" s="50"/>
      <c r="AT910" s="50"/>
      <c r="AU910" s="50"/>
      <c r="AV910" s="50"/>
      <c r="AW910" s="50"/>
      <c r="AX910" s="50"/>
      <c r="AY910" s="50"/>
      <c r="AZ910" s="50"/>
      <c r="BA910" s="50"/>
      <c r="BB910" s="50"/>
      <c r="BC910" s="50"/>
      <c r="BD910" s="50"/>
      <c r="BE910" s="50"/>
      <c r="BF910" s="50"/>
      <c r="BG910" s="50"/>
      <c r="BH910" s="50"/>
      <c r="BI910" s="50"/>
      <c r="BJ910" s="50"/>
      <c r="BK910" s="50"/>
      <c r="BL910" s="50"/>
      <c r="BM910" s="50"/>
      <c r="BN910" s="50"/>
      <c r="BO910" s="50"/>
      <c r="BP910" s="50"/>
      <c r="BQ910" s="50"/>
      <c r="BR910" s="50"/>
      <c r="BS910" s="50"/>
      <c r="BT910" s="50"/>
      <c r="BU910" s="50"/>
      <c r="BV910" s="50"/>
      <c r="BW910" s="50"/>
      <c r="BX910" s="50"/>
      <c r="BY910" s="50"/>
      <c r="BZ910" s="50"/>
      <c r="CA910" s="50"/>
      <c r="CB910" s="50"/>
      <c r="CC910" s="50"/>
      <c r="CD910" s="50"/>
      <c r="CE910" s="50"/>
      <c r="CF910" s="50"/>
      <c r="CG910" s="50"/>
      <c r="CH910" s="50"/>
      <c r="CI910" s="50"/>
      <c r="CJ910" s="50"/>
      <c r="CK910" s="50"/>
      <c r="CL910" s="50"/>
      <c r="CM910" s="50"/>
      <c r="CN910" s="50"/>
      <c r="CO910" s="50"/>
      <c r="CP910" s="50"/>
      <c r="CQ910" s="50"/>
      <c r="CR910" s="50"/>
      <c r="CS910" s="50"/>
      <c r="CT910" s="50"/>
      <c r="CU910" s="50"/>
      <c r="CV910" s="50"/>
      <c r="CW910" s="50"/>
      <c r="CX910" s="50"/>
      <c r="CY910" s="50"/>
      <c r="CZ910" s="50"/>
      <c r="DA910" s="50"/>
      <c r="DB910" s="50"/>
      <c r="DC910" s="50"/>
      <c r="DD910" s="50"/>
      <c r="DE910" s="50"/>
      <c r="DF910" s="50"/>
    </row>
    <row r="911" spans="2:110" x14ac:dyDescent="0.2">
      <c r="B911" s="177"/>
      <c r="C911" s="202"/>
      <c r="D911" s="200"/>
      <c r="E911" s="203"/>
      <c r="F911" s="203"/>
      <c r="G911" s="203"/>
      <c r="H911" s="203"/>
      <c r="I911" s="203"/>
      <c r="J911" s="203"/>
      <c r="K911" s="203"/>
      <c r="L911" s="203"/>
      <c r="M911" s="203"/>
      <c r="N911" s="203"/>
      <c r="O911" s="203"/>
      <c r="P911" s="203"/>
      <c r="Q911" s="204"/>
      <c r="R911" s="204"/>
      <c r="S911" s="234"/>
      <c r="T911" s="50"/>
      <c r="U911" s="50"/>
      <c r="V911" s="50"/>
      <c r="W911" s="50"/>
      <c r="X911" s="50"/>
      <c r="Y911" s="50"/>
      <c r="Z911" s="250"/>
      <c r="AA911" s="238"/>
      <c r="AB911" s="50"/>
      <c r="AC911" s="50"/>
      <c r="AD911" s="50"/>
      <c r="AE911" s="50"/>
      <c r="AF911" s="50"/>
      <c r="AG911" s="50"/>
      <c r="AH911" s="50"/>
      <c r="AI911" s="50"/>
      <c r="AJ911" s="50"/>
      <c r="AK911" s="50"/>
      <c r="AL911" s="50"/>
      <c r="AM911" s="50"/>
      <c r="AN911" s="50"/>
      <c r="AO911" s="50"/>
      <c r="AP911" s="50"/>
      <c r="AQ911" s="50"/>
      <c r="AR911" s="50"/>
      <c r="AS911" s="50"/>
      <c r="AT911" s="50"/>
      <c r="AU911" s="50"/>
      <c r="AV911" s="50"/>
      <c r="AW911" s="50"/>
      <c r="AX911" s="50"/>
      <c r="AY911" s="50"/>
      <c r="AZ911" s="50"/>
      <c r="BA911" s="50"/>
      <c r="BB911" s="50"/>
      <c r="BC911" s="50"/>
      <c r="BD911" s="50"/>
      <c r="BE911" s="50"/>
      <c r="BF911" s="50"/>
      <c r="BG911" s="50"/>
      <c r="BH911" s="50"/>
      <c r="BI911" s="50"/>
      <c r="BJ911" s="50"/>
      <c r="BK911" s="50"/>
      <c r="BL911" s="50"/>
      <c r="BM911" s="50"/>
      <c r="BN911" s="50"/>
      <c r="BO911" s="50"/>
      <c r="BP911" s="50"/>
      <c r="BQ911" s="50"/>
      <c r="BR911" s="50"/>
      <c r="BS911" s="50"/>
      <c r="BT911" s="50"/>
      <c r="BU911" s="50"/>
      <c r="BV911" s="50"/>
      <c r="BW911" s="50"/>
      <c r="BX911" s="50"/>
      <c r="BY911" s="50"/>
      <c r="BZ911" s="50"/>
      <c r="CA911" s="50"/>
      <c r="CB911" s="50"/>
      <c r="CC911" s="50"/>
      <c r="CD911" s="50"/>
      <c r="CE911" s="50"/>
      <c r="CF911" s="50"/>
      <c r="CG911" s="50"/>
      <c r="CH911" s="50"/>
      <c r="CI911" s="50"/>
      <c r="CJ911" s="50"/>
      <c r="CK911" s="50"/>
      <c r="CL911" s="50"/>
      <c r="CM911" s="50"/>
      <c r="CN911" s="50"/>
      <c r="CO911" s="50"/>
      <c r="CP911" s="50"/>
      <c r="CQ911" s="50"/>
      <c r="CR911" s="50"/>
      <c r="CS911" s="50"/>
      <c r="CT911" s="50"/>
      <c r="CU911" s="50"/>
      <c r="CV911" s="50"/>
      <c r="CW911" s="50"/>
      <c r="CX911" s="50"/>
      <c r="CY911" s="50"/>
      <c r="CZ911" s="50"/>
      <c r="DA911" s="50"/>
      <c r="DB911" s="50"/>
      <c r="DC911" s="50"/>
      <c r="DD911" s="50"/>
      <c r="DE911" s="50"/>
      <c r="DF911" s="50"/>
    </row>
    <row r="912" spans="2:110" x14ac:dyDescent="0.2">
      <c r="B912" s="177"/>
      <c r="C912" s="202"/>
      <c r="D912" s="200"/>
      <c r="E912" s="203"/>
      <c r="F912" s="203"/>
      <c r="G912" s="203"/>
      <c r="H912" s="203"/>
      <c r="I912" s="203"/>
      <c r="J912" s="203"/>
      <c r="K912" s="203"/>
      <c r="L912" s="203"/>
      <c r="M912" s="203"/>
      <c r="N912" s="203"/>
      <c r="O912" s="203"/>
      <c r="P912" s="203"/>
      <c r="Q912" s="204"/>
      <c r="R912" s="204"/>
      <c r="S912" s="234"/>
      <c r="T912" s="50"/>
      <c r="U912" s="50"/>
      <c r="V912" s="50"/>
      <c r="W912" s="50"/>
      <c r="X912" s="50"/>
      <c r="Y912" s="50"/>
      <c r="Z912" s="250"/>
      <c r="AA912" s="238"/>
      <c r="AB912" s="50"/>
      <c r="AC912" s="50"/>
      <c r="AD912" s="50"/>
      <c r="AE912" s="50"/>
      <c r="AF912" s="50"/>
      <c r="AG912" s="50"/>
      <c r="AH912" s="50"/>
      <c r="AI912" s="50"/>
      <c r="AJ912" s="50"/>
      <c r="AK912" s="50"/>
      <c r="AL912" s="50"/>
      <c r="AM912" s="50"/>
      <c r="AN912" s="50"/>
      <c r="AO912" s="50"/>
      <c r="AP912" s="50"/>
      <c r="AQ912" s="50"/>
      <c r="AR912" s="50"/>
      <c r="AS912" s="50"/>
      <c r="AT912" s="50"/>
      <c r="AU912" s="50"/>
      <c r="AV912" s="50"/>
      <c r="AW912" s="50"/>
      <c r="AX912" s="50"/>
      <c r="AY912" s="50"/>
      <c r="AZ912" s="50"/>
      <c r="BA912" s="50"/>
      <c r="BB912" s="50"/>
      <c r="BC912" s="50"/>
      <c r="BD912" s="50"/>
      <c r="BE912" s="50"/>
      <c r="BF912" s="50"/>
      <c r="BG912" s="50"/>
      <c r="BH912" s="50"/>
      <c r="BI912" s="50"/>
      <c r="BJ912" s="50"/>
      <c r="BK912" s="50"/>
      <c r="BL912" s="50"/>
      <c r="BM912" s="50"/>
      <c r="BN912" s="50"/>
      <c r="BO912" s="50"/>
      <c r="BP912" s="50"/>
      <c r="BQ912" s="50"/>
      <c r="BR912" s="50"/>
      <c r="BS912" s="50"/>
      <c r="BT912" s="50"/>
      <c r="BU912" s="50"/>
      <c r="BV912" s="50"/>
      <c r="BW912" s="50"/>
      <c r="BX912" s="50"/>
      <c r="BY912" s="50"/>
      <c r="BZ912" s="50"/>
      <c r="CA912" s="50"/>
      <c r="CB912" s="50"/>
      <c r="CC912" s="50"/>
      <c r="CD912" s="50"/>
      <c r="CE912" s="50"/>
      <c r="CF912" s="50"/>
      <c r="CG912" s="50"/>
      <c r="CH912" s="50"/>
      <c r="CI912" s="50"/>
      <c r="CJ912" s="50"/>
      <c r="CK912" s="50"/>
      <c r="CL912" s="50"/>
      <c r="CM912" s="50"/>
      <c r="CN912" s="50"/>
      <c r="CO912" s="50"/>
      <c r="CP912" s="50"/>
      <c r="CQ912" s="50"/>
      <c r="CR912" s="50"/>
      <c r="CS912" s="50"/>
      <c r="CT912" s="50"/>
      <c r="CU912" s="50"/>
      <c r="CV912" s="50"/>
      <c r="CW912" s="50"/>
      <c r="CX912" s="50"/>
      <c r="CY912" s="50"/>
      <c r="CZ912" s="50"/>
      <c r="DA912" s="50"/>
      <c r="DB912" s="50"/>
      <c r="DC912" s="50"/>
      <c r="DD912" s="50"/>
      <c r="DE912" s="50"/>
      <c r="DF912" s="50"/>
    </row>
    <row r="913" spans="2:110" x14ac:dyDescent="0.2">
      <c r="B913" s="177"/>
      <c r="C913" s="202"/>
      <c r="D913" s="200"/>
      <c r="E913" s="203"/>
      <c r="F913" s="203"/>
      <c r="G913" s="203"/>
      <c r="H913" s="203"/>
      <c r="I913" s="203"/>
      <c r="J913" s="203"/>
      <c r="K913" s="203"/>
      <c r="L913" s="203"/>
      <c r="M913" s="203"/>
      <c r="N913" s="203"/>
      <c r="O913" s="203"/>
      <c r="P913" s="203"/>
      <c r="Q913" s="204"/>
      <c r="R913" s="204"/>
      <c r="S913" s="234"/>
      <c r="T913" s="50"/>
      <c r="U913" s="50"/>
      <c r="V913" s="50"/>
      <c r="W913" s="50"/>
      <c r="X913" s="50"/>
      <c r="Y913" s="50"/>
      <c r="Z913" s="250"/>
      <c r="AA913" s="238"/>
      <c r="AB913" s="50"/>
      <c r="AC913" s="50"/>
      <c r="AD913" s="50"/>
      <c r="AE913" s="50"/>
      <c r="AF913" s="50"/>
      <c r="AG913" s="50"/>
      <c r="AH913" s="50"/>
      <c r="AI913" s="50"/>
      <c r="AJ913" s="50"/>
      <c r="AK913" s="50"/>
      <c r="AL913" s="50"/>
      <c r="AM913" s="50"/>
      <c r="AN913" s="50"/>
      <c r="AO913" s="50"/>
      <c r="AP913" s="50"/>
      <c r="AQ913" s="50"/>
      <c r="AR913" s="50"/>
      <c r="AS913" s="50"/>
      <c r="AT913" s="50"/>
      <c r="AU913" s="50"/>
      <c r="AV913" s="50"/>
      <c r="AW913" s="50"/>
      <c r="AX913" s="50"/>
      <c r="AY913" s="50"/>
      <c r="AZ913" s="50"/>
      <c r="BA913" s="50"/>
      <c r="BB913" s="50"/>
      <c r="BC913" s="50"/>
      <c r="BD913" s="50"/>
      <c r="BE913" s="50"/>
      <c r="BF913" s="50"/>
      <c r="BG913" s="50"/>
      <c r="BH913" s="50"/>
      <c r="BI913" s="50"/>
      <c r="BJ913" s="50"/>
      <c r="BK913" s="50"/>
      <c r="BL913" s="50"/>
      <c r="BM913" s="50"/>
      <c r="BN913" s="50"/>
      <c r="BO913" s="50"/>
      <c r="BP913" s="50"/>
      <c r="BQ913" s="50"/>
      <c r="BR913" s="50"/>
      <c r="BS913" s="50"/>
      <c r="BT913" s="50"/>
      <c r="BU913" s="50"/>
      <c r="BV913" s="50"/>
      <c r="BW913" s="50"/>
      <c r="BX913" s="50"/>
      <c r="BY913" s="50"/>
      <c r="BZ913" s="50"/>
      <c r="CA913" s="50"/>
      <c r="CB913" s="50"/>
      <c r="CC913" s="50"/>
      <c r="CD913" s="50"/>
      <c r="CE913" s="50"/>
      <c r="CF913" s="50"/>
      <c r="CG913" s="50"/>
      <c r="CH913" s="50"/>
      <c r="CI913" s="50"/>
      <c r="CJ913" s="50"/>
      <c r="CK913" s="50"/>
      <c r="CL913" s="50"/>
      <c r="CM913" s="50"/>
      <c r="CN913" s="50"/>
      <c r="CO913" s="50"/>
      <c r="CP913" s="50"/>
      <c r="CQ913" s="50"/>
      <c r="CR913" s="50"/>
      <c r="CS913" s="50"/>
      <c r="CT913" s="50"/>
      <c r="CU913" s="50"/>
      <c r="CV913" s="50"/>
      <c r="CW913" s="50"/>
      <c r="CX913" s="50"/>
      <c r="CY913" s="50"/>
      <c r="CZ913" s="50"/>
      <c r="DA913" s="50"/>
      <c r="DB913" s="50"/>
      <c r="DC913" s="50"/>
      <c r="DD913" s="50"/>
      <c r="DE913" s="50"/>
      <c r="DF913" s="50"/>
    </row>
    <row r="914" spans="2:110" x14ac:dyDescent="0.2">
      <c r="B914" s="177"/>
      <c r="C914" s="202"/>
      <c r="D914" s="200"/>
      <c r="E914" s="203"/>
      <c r="F914" s="203"/>
      <c r="G914" s="203"/>
      <c r="H914" s="203"/>
      <c r="I914" s="203"/>
      <c r="J914" s="203"/>
      <c r="K914" s="203"/>
      <c r="L914" s="203"/>
      <c r="M914" s="203"/>
      <c r="N914" s="203"/>
      <c r="O914" s="203"/>
      <c r="P914" s="203"/>
      <c r="Q914" s="204"/>
      <c r="R914" s="204"/>
      <c r="S914" s="234"/>
      <c r="T914" s="50"/>
      <c r="U914" s="50"/>
      <c r="V914" s="50"/>
      <c r="W914" s="50"/>
      <c r="X914" s="50"/>
      <c r="Y914" s="50"/>
      <c r="Z914" s="250"/>
      <c r="AA914" s="238"/>
      <c r="AB914" s="50"/>
      <c r="AC914" s="50"/>
      <c r="AD914" s="50"/>
      <c r="AE914" s="50"/>
      <c r="AF914" s="50"/>
      <c r="AG914" s="50"/>
      <c r="AH914" s="50"/>
      <c r="AI914" s="50"/>
      <c r="AJ914" s="50"/>
      <c r="AK914" s="50"/>
      <c r="AL914" s="50"/>
      <c r="AM914" s="50"/>
      <c r="AN914" s="50"/>
      <c r="AO914" s="50"/>
      <c r="AP914" s="50"/>
      <c r="AQ914" s="50"/>
      <c r="AR914" s="50"/>
      <c r="AS914" s="50"/>
      <c r="AT914" s="50"/>
      <c r="AU914" s="50"/>
      <c r="AV914" s="50"/>
      <c r="AW914" s="50"/>
      <c r="AX914" s="50"/>
      <c r="AY914" s="50"/>
      <c r="AZ914" s="50"/>
      <c r="BA914" s="50"/>
      <c r="BB914" s="50"/>
      <c r="BC914" s="50"/>
      <c r="BD914" s="50"/>
      <c r="BE914" s="50"/>
      <c r="BF914" s="50"/>
      <c r="BG914" s="50"/>
      <c r="BH914" s="50"/>
      <c r="BI914" s="50"/>
      <c r="BJ914" s="50"/>
      <c r="BK914" s="50"/>
      <c r="BL914" s="50"/>
      <c r="BM914" s="50"/>
      <c r="BN914" s="50"/>
      <c r="BO914" s="50"/>
      <c r="BP914" s="50"/>
      <c r="BQ914" s="50"/>
      <c r="BR914" s="50"/>
      <c r="BS914" s="50"/>
      <c r="BT914" s="50"/>
      <c r="BU914" s="50"/>
      <c r="BV914" s="50"/>
      <c r="BW914" s="50"/>
      <c r="BX914" s="50"/>
      <c r="BY914" s="50"/>
      <c r="BZ914" s="50"/>
      <c r="CA914" s="50"/>
      <c r="CB914" s="50"/>
      <c r="CC914" s="50"/>
      <c r="CD914" s="50"/>
      <c r="CE914" s="50"/>
      <c r="CF914" s="50"/>
      <c r="CG914" s="50"/>
      <c r="CH914" s="50"/>
      <c r="CI914" s="50"/>
      <c r="CJ914" s="50"/>
      <c r="CK914" s="50"/>
      <c r="CL914" s="50"/>
      <c r="CM914" s="50"/>
      <c r="CN914" s="50"/>
      <c r="CO914" s="50"/>
      <c r="CP914" s="50"/>
      <c r="CQ914" s="50"/>
      <c r="CR914" s="50"/>
      <c r="CS914" s="50"/>
      <c r="CT914" s="50"/>
      <c r="CU914" s="50"/>
      <c r="CV914" s="50"/>
      <c r="CW914" s="50"/>
      <c r="CX914" s="50"/>
      <c r="CY914" s="50"/>
      <c r="CZ914" s="50"/>
      <c r="DA914" s="50"/>
      <c r="DB914" s="50"/>
      <c r="DC914" s="50"/>
      <c r="DD914" s="50"/>
      <c r="DE914" s="50"/>
      <c r="DF914" s="50"/>
    </row>
    <row r="915" spans="2:110" x14ac:dyDescent="0.2">
      <c r="B915" s="177"/>
      <c r="C915" s="202"/>
      <c r="D915" s="200"/>
      <c r="E915" s="203"/>
      <c r="F915" s="203"/>
      <c r="G915" s="203"/>
      <c r="H915" s="203"/>
      <c r="I915" s="203"/>
      <c r="J915" s="203"/>
      <c r="K915" s="203"/>
      <c r="L915" s="203"/>
      <c r="M915" s="203"/>
      <c r="N915" s="203"/>
      <c r="O915" s="203"/>
      <c r="P915" s="203"/>
      <c r="Q915" s="204"/>
      <c r="R915" s="204"/>
      <c r="S915" s="234"/>
      <c r="T915" s="50"/>
      <c r="U915" s="50"/>
      <c r="V915" s="50"/>
      <c r="W915" s="50"/>
      <c r="X915" s="50"/>
      <c r="Y915" s="50"/>
      <c r="Z915" s="250"/>
      <c r="AA915" s="238"/>
      <c r="AB915" s="50"/>
      <c r="AC915" s="50"/>
      <c r="AD915" s="50"/>
      <c r="AE915" s="50"/>
      <c r="AF915" s="50"/>
      <c r="AG915" s="50"/>
      <c r="AH915" s="50"/>
      <c r="AI915" s="50"/>
      <c r="AJ915" s="50"/>
      <c r="AK915" s="50"/>
      <c r="AL915" s="50"/>
      <c r="AM915" s="50"/>
      <c r="AN915" s="50"/>
      <c r="AO915" s="50"/>
      <c r="AP915" s="50"/>
      <c r="AQ915" s="50"/>
      <c r="AR915" s="50"/>
      <c r="AS915" s="50"/>
      <c r="AT915" s="50"/>
      <c r="AU915" s="50"/>
      <c r="AV915" s="50"/>
      <c r="AW915" s="50"/>
      <c r="AX915" s="50"/>
      <c r="AY915" s="50"/>
      <c r="AZ915" s="50"/>
      <c r="BA915" s="50"/>
      <c r="BB915" s="50"/>
      <c r="BC915" s="50"/>
      <c r="BD915" s="50"/>
      <c r="BE915" s="50"/>
      <c r="BF915" s="50"/>
      <c r="BG915" s="50"/>
      <c r="BH915" s="50"/>
      <c r="BI915" s="50"/>
      <c r="BJ915" s="50"/>
      <c r="BK915" s="50"/>
      <c r="BL915" s="50"/>
      <c r="BM915" s="50"/>
      <c r="BN915" s="50"/>
      <c r="BO915" s="50"/>
      <c r="BP915" s="50"/>
      <c r="BQ915" s="50"/>
      <c r="BR915" s="50"/>
      <c r="BS915" s="50"/>
      <c r="BT915" s="50"/>
      <c r="BU915" s="50"/>
      <c r="BV915" s="50"/>
      <c r="BW915" s="50"/>
      <c r="BX915" s="50"/>
      <c r="BY915" s="50"/>
      <c r="BZ915" s="50"/>
      <c r="CA915" s="50"/>
      <c r="CB915" s="50"/>
      <c r="CC915" s="50"/>
      <c r="CD915" s="50"/>
      <c r="CE915" s="50"/>
      <c r="CF915" s="50"/>
      <c r="CG915" s="50"/>
      <c r="CH915" s="50"/>
      <c r="CI915" s="50"/>
      <c r="CJ915" s="50"/>
      <c r="CK915" s="50"/>
      <c r="CL915" s="50"/>
      <c r="CM915" s="50"/>
      <c r="CN915" s="50"/>
      <c r="CO915" s="50"/>
      <c r="CP915" s="50"/>
      <c r="CQ915" s="50"/>
      <c r="CR915" s="50"/>
      <c r="CS915" s="50"/>
      <c r="CT915" s="50"/>
      <c r="CU915" s="50"/>
      <c r="CV915" s="50"/>
      <c r="CW915" s="50"/>
      <c r="CX915" s="50"/>
      <c r="CY915" s="50"/>
      <c r="CZ915" s="50"/>
      <c r="DA915" s="50"/>
      <c r="DB915" s="50"/>
      <c r="DC915" s="50"/>
      <c r="DD915" s="50"/>
      <c r="DE915" s="50"/>
      <c r="DF915" s="50"/>
    </row>
    <row r="916" spans="2:110" x14ac:dyDescent="0.2">
      <c r="B916" s="177"/>
      <c r="C916" s="202"/>
      <c r="D916" s="200"/>
      <c r="E916" s="203"/>
      <c r="F916" s="203"/>
      <c r="G916" s="203"/>
      <c r="H916" s="203"/>
      <c r="I916" s="203"/>
      <c r="J916" s="203"/>
      <c r="K916" s="203"/>
      <c r="L916" s="203"/>
      <c r="M916" s="203"/>
      <c r="N916" s="203"/>
      <c r="O916" s="203"/>
      <c r="P916" s="203"/>
      <c r="Q916" s="204"/>
      <c r="R916" s="204"/>
      <c r="S916" s="234"/>
      <c r="T916" s="50"/>
      <c r="U916" s="50"/>
      <c r="V916" s="50"/>
      <c r="W916" s="50"/>
      <c r="X916" s="50"/>
      <c r="Y916" s="50"/>
      <c r="Z916" s="250"/>
      <c r="AA916" s="238"/>
      <c r="AB916" s="50"/>
      <c r="AC916" s="50"/>
      <c r="AD916" s="50"/>
      <c r="AE916" s="50"/>
      <c r="AF916" s="50"/>
      <c r="AG916" s="50"/>
      <c r="AH916" s="50"/>
      <c r="AI916" s="50"/>
      <c r="AJ916" s="50"/>
      <c r="AK916" s="50"/>
      <c r="AL916" s="50"/>
      <c r="AM916" s="50"/>
      <c r="AN916" s="50"/>
      <c r="AO916" s="50"/>
      <c r="AP916" s="50"/>
      <c r="AQ916" s="50"/>
      <c r="AR916" s="50"/>
      <c r="AS916" s="50"/>
      <c r="AT916" s="50"/>
      <c r="AU916" s="50"/>
      <c r="AV916" s="50"/>
      <c r="AW916" s="50"/>
      <c r="AX916" s="50"/>
      <c r="AY916" s="50"/>
      <c r="AZ916" s="50"/>
      <c r="BA916" s="50"/>
      <c r="BB916" s="50"/>
      <c r="BC916" s="50"/>
      <c r="BD916" s="50"/>
      <c r="BE916" s="50"/>
      <c r="BF916" s="50"/>
      <c r="BG916" s="50"/>
      <c r="BH916" s="50"/>
      <c r="BI916" s="50"/>
      <c r="BJ916" s="50"/>
      <c r="BK916" s="50"/>
      <c r="BL916" s="50"/>
      <c r="BM916" s="50"/>
      <c r="BN916" s="50"/>
      <c r="BO916" s="50"/>
      <c r="BP916" s="50"/>
      <c r="BQ916" s="50"/>
      <c r="BR916" s="50"/>
      <c r="BS916" s="50"/>
      <c r="BT916" s="50"/>
      <c r="BU916" s="50"/>
      <c r="BV916" s="50"/>
      <c r="BW916" s="50"/>
      <c r="BX916" s="50"/>
      <c r="BY916" s="50"/>
      <c r="BZ916" s="50"/>
      <c r="CA916" s="50"/>
      <c r="CB916" s="50"/>
      <c r="CC916" s="50"/>
      <c r="CD916" s="50"/>
      <c r="CE916" s="50"/>
      <c r="CF916" s="50"/>
      <c r="CG916" s="50"/>
      <c r="CH916" s="50"/>
      <c r="CI916" s="50"/>
      <c r="CJ916" s="50"/>
      <c r="CK916" s="50"/>
      <c r="CL916" s="50"/>
      <c r="CM916" s="50"/>
      <c r="CN916" s="50"/>
      <c r="CO916" s="50"/>
      <c r="CP916" s="50"/>
      <c r="CQ916" s="50"/>
      <c r="CR916" s="50"/>
      <c r="CS916" s="50"/>
      <c r="CT916" s="50"/>
      <c r="CU916" s="50"/>
      <c r="CV916" s="50"/>
      <c r="CW916" s="50"/>
      <c r="CX916" s="50"/>
      <c r="CY916" s="50"/>
      <c r="CZ916" s="50"/>
      <c r="DA916" s="50"/>
      <c r="DB916" s="50"/>
      <c r="DC916" s="50"/>
      <c r="DD916" s="50"/>
      <c r="DE916" s="50"/>
      <c r="DF916" s="50"/>
    </row>
    <row r="917" spans="2:110" x14ac:dyDescent="0.2">
      <c r="B917" s="177"/>
      <c r="C917" s="202"/>
      <c r="D917" s="200"/>
      <c r="E917" s="203"/>
      <c r="F917" s="203"/>
      <c r="G917" s="203"/>
      <c r="H917" s="203"/>
      <c r="I917" s="203"/>
      <c r="J917" s="203"/>
      <c r="K917" s="203"/>
      <c r="L917" s="203"/>
      <c r="M917" s="203"/>
      <c r="N917" s="203"/>
      <c r="O917" s="203"/>
      <c r="P917" s="203"/>
      <c r="Q917" s="204"/>
      <c r="R917" s="204"/>
      <c r="S917" s="234"/>
      <c r="T917" s="50"/>
      <c r="U917" s="50"/>
      <c r="V917" s="50"/>
      <c r="W917" s="50"/>
      <c r="X917" s="50"/>
      <c r="Y917" s="50"/>
      <c r="Z917" s="250"/>
      <c r="AA917" s="238"/>
      <c r="AB917" s="50"/>
      <c r="AC917" s="50"/>
      <c r="AD917" s="50"/>
      <c r="AE917" s="50"/>
      <c r="AF917" s="50"/>
      <c r="AG917" s="50"/>
      <c r="AH917" s="50"/>
      <c r="AI917" s="50"/>
      <c r="AJ917" s="50"/>
      <c r="AK917" s="50"/>
      <c r="AL917" s="50"/>
      <c r="AM917" s="50"/>
      <c r="AN917" s="50"/>
      <c r="AO917" s="50"/>
      <c r="AP917" s="50"/>
      <c r="AQ917" s="50"/>
      <c r="AR917" s="50"/>
      <c r="AS917" s="50"/>
      <c r="AT917" s="50"/>
      <c r="AU917" s="50"/>
      <c r="AV917" s="50"/>
      <c r="AW917" s="50"/>
      <c r="AX917" s="50"/>
      <c r="AY917" s="50"/>
      <c r="AZ917" s="50"/>
      <c r="BA917" s="50"/>
      <c r="BB917" s="50"/>
      <c r="BC917" s="50"/>
      <c r="BD917" s="50"/>
      <c r="BE917" s="50"/>
      <c r="BF917" s="50"/>
      <c r="BG917" s="50"/>
      <c r="BH917" s="50"/>
      <c r="BI917" s="50"/>
      <c r="BJ917" s="50"/>
      <c r="BK917" s="50"/>
      <c r="BL917" s="50"/>
      <c r="BM917" s="50"/>
      <c r="BN917" s="50"/>
      <c r="BO917" s="50"/>
      <c r="BP917" s="50"/>
      <c r="BQ917" s="50"/>
      <c r="BR917" s="50"/>
      <c r="BS917" s="50"/>
      <c r="BT917" s="50"/>
      <c r="BU917" s="50"/>
      <c r="BV917" s="50"/>
      <c r="BW917" s="50"/>
      <c r="BX917" s="50"/>
      <c r="BY917" s="50"/>
      <c r="BZ917" s="50"/>
      <c r="CA917" s="50"/>
      <c r="CB917" s="50"/>
      <c r="CC917" s="50"/>
      <c r="CD917" s="50"/>
      <c r="CE917" s="50"/>
      <c r="CF917" s="50"/>
      <c r="CG917" s="50"/>
      <c r="CH917" s="50"/>
      <c r="CI917" s="50"/>
      <c r="CJ917" s="50"/>
      <c r="CK917" s="50"/>
      <c r="CL917" s="50"/>
      <c r="CM917" s="50"/>
      <c r="CN917" s="50"/>
      <c r="CO917" s="50"/>
      <c r="CP917" s="50"/>
      <c r="CQ917" s="50"/>
      <c r="CR917" s="50"/>
      <c r="CS917" s="50"/>
      <c r="CT917" s="50"/>
      <c r="CU917" s="50"/>
      <c r="CV917" s="50"/>
      <c r="CW917" s="50"/>
      <c r="CX917" s="50"/>
      <c r="CY917" s="50"/>
      <c r="CZ917" s="50"/>
      <c r="DA917" s="50"/>
      <c r="DB917" s="50"/>
      <c r="DC917" s="50"/>
      <c r="DD917" s="50"/>
      <c r="DE917" s="50"/>
      <c r="DF917" s="50"/>
    </row>
    <row r="918" spans="2:110" x14ac:dyDescent="0.2">
      <c r="B918" s="177"/>
      <c r="C918" s="202"/>
      <c r="D918" s="200"/>
      <c r="E918" s="203"/>
      <c r="F918" s="203"/>
      <c r="G918" s="203"/>
      <c r="H918" s="203"/>
      <c r="I918" s="203"/>
      <c r="J918" s="203"/>
      <c r="K918" s="203"/>
      <c r="L918" s="203"/>
      <c r="M918" s="203"/>
      <c r="N918" s="203"/>
      <c r="O918" s="203"/>
      <c r="P918" s="203"/>
      <c r="Q918" s="204"/>
      <c r="R918" s="204"/>
      <c r="S918" s="234"/>
      <c r="T918" s="50"/>
      <c r="U918" s="50"/>
      <c r="V918" s="50"/>
      <c r="W918" s="50"/>
      <c r="X918" s="50"/>
      <c r="Y918" s="50"/>
      <c r="Z918" s="250"/>
      <c r="AA918" s="238"/>
      <c r="AB918" s="50"/>
      <c r="AC918" s="50"/>
      <c r="AD918" s="50"/>
      <c r="AE918" s="50"/>
      <c r="AF918" s="50"/>
      <c r="AG918" s="50"/>
      <c r="AH918" s="50"/>
      <c r="AI918" s="50"/>
      <c r="AJ918" s="50"/>
      <c r="AK918" s="50"/>
      <c r="AL918" s="50"/>
      <c r="AM918" s="50"/>
      <c r="AN918" s="50"/>
      <c r="AO918" s="50"/>
      <c r="AP918" s="50"/>
      <c r="AQ918" s="50"/>
      <c r="AR918" s="50"/>
      <c r="AS918" s="50"/>
      <c r="AT918" s="50"/>
      <c r="AU918" s="50"/>
      <c r="AV918" s="50"/>
      <c r="AW918" s="50"/>
      <c r="AX918" s="50"/>
      <c r="AY918" s="50"/>
      <c r="AZ918" s="50"/>
      <c r="BA918" s="50"/>
      <c r="BB918" s="50"/>
      <c r="BC918" s="50"/>
      <c r="BD918" s="50"/>
      <c r="BE918" s="50"/>
      <c r="BF918" s="50"/>
      <c r="BG918" s="50"/>
      <c r="BH918" s="50"/>
      <c r="BI918" s="50"/>
      <c r="BJ918" s="50"/>
      <c r="BK918" s="50"/>
      <c r="BL918" s="50"/>
      <c r="BM918" s="50"/>
      <c r="BN918" s="50"/>
      <c r="BO918" s="50"/>
      <c r="BP918" s="50"/>
      <c r="BQ918" s="50"/>
      <c r="BR918" s="50"/>
      <c r="BS918" s="50"/>
      <c r="BT918" s="50"/>
      <c r="BU918" s="50"/>
      <c r="BV918" s="50"/>
      <c r="BW918" s="50"/>
      <c r="BX918" s="50"/>
      <c r="BY918" s="50"/>
      <c r="BZ918" s="50"/>
      <c r="CA918" s="50"/>
      <c r="CB918" s="50"/>
      <c r="CC918" s="50"/>
      <c r="CD918" s="50"/>
      <c r="CE918" s="50"/>
      <c r="CF918" s="50"/>
      <c r="CG918" s="50"/>
      <c r="CH918" s="50"/>
      <c r="CI918" s="50"/>
      <c r="CJ918" s="50"/>
      <c r="CK918" s="50"/>
      <c r="CL918" s="50"/>
      <c r="CM918" s="50"/>
      <c r="CN918" s="50"/>
      <c r="CO918" s="50"/>
      <c r="CP918" s="50"/>
      <c r="CQ918" s="50"/>
      <c r="CR918" s="50"/>
      <c r="CS918" s="50"/>
      <c r="CT918" s="50"/>
      <c r="CU918" s="50"/>
      <c r="CV918" s="50"/>
      <c r="CW918" s="50"/>
      <c r="CX918" s="50"/>
      <c r="CY918" s="50"/>
      <c r="CZ918" s="50"/>
      <c r="DA918" s="50"/>
      <c r="DB918" s="50"/>
      <c r="DC918" s="50"/>
      <c r="DD918" s="50"/>
      <c r="DE918" s="50"/>
      <c r="DF918" s="50"/>
    </row>
    <row r="919" spans="2:110" x14ac:dyDescent="0.2">
      <c r="B919" s="177"/>
      <c r="C919" s="202"/>
      <c r="D919" s="200"/>
      <c r="E919" s="203"/>
      <c r="F919" s="203"/>
      <c r="G919" s="203"/>
      <c r="H919" s="203"/>
      <c r="I919" s="203"/>
      <c r="J919" s="203"/>
      <c r="K919" s="203"/>
      <c r="L919" s="203"/>
      <c r="M919" s="203"/>
      <c r="N919" s="203"/>
      <c r="O919" s="203"/>
      <c r="P919" s="203"/>
      <c r="Q919" s="204"/>
      <c r="R919" s="204"/>
      <c r="S919" s="234"/>
      <c r="T919" s="50"/>
      <c r="U919" s="50"/>
      <c r="V919" s="50"/>
      <c r="W919" s="50"/>
      <c r="X919" s="50"/>
      <c r="Y919" s="50"/>
      <c r="Z919" s="250"/>
      <c r="AA919" s="238"/>
      <c r="AB919" s="50"/>
      <c r="AC919" s="50"/>
      <c r="AD919" s="50"/>
      <c r="AE919" s="50"/>
      <c r="AF919" s="50"/>
      <c r="AG919" s="50"/>
      <c r="AH919" s="50"/>
      <c r="AI919" s="50"/>
      <c r="AJ919" s="50"/>
      <c r="AK919" s="50"/>
      <c r="AL919" s="50"/>
      <c r="AM919" s="50"/>
      <c r="AN919" s="50"/>
      <c r="AO919" s="50"/>
      <c r="AP919" s="50"/>
      <c r="AQ919" s="50"/>
      <c r="AR919" s="50"/>
      <c r="AS919" s="50"/>
      <c r="AT919" s="50"/>
      <c r="AU919" s="50"/>
      <c r="AV919" s="50"/>
      <c r="AW919" s="50"/>
      <c r="AX919" s="50"/>
      <c r="AY919" s="50"/>
      <c r="AZ919" s="50"/>
      <c r="BA919" s="50"/>
      <c r="BB919" s="50"/>
      <c r="BC919" s="50"/>
      <c r="BD919" s="50"/>
      <c r="BE919" s="50"/>
      <c r="BF919" s="50"/>
      <c r="BG919" s="50"/>
      <c r="BH919" s="50"/>
      <c r="BI919" s="50"/>
      <c r="BJ919" s="50"/>
      <c r="BK919" s="50"/>
      <c r="BL919" s="50"/>
      <c r="BM919" s="50"/>
      <c r="BN919" s="50"/>
      <c r="BO919" s="50"/>
      <c r="BP919" s="50"/>
      <c r="BQ919" s="50"/>
      <c r="BR919" s="50"/>
      <c r="BS919" s="50"/>
      <c r="BT919" s="50"/>
      <c r="BU919" s="50"/>
      <c r="BV919" s="50"/>
      <c r="BW919" s="50"/>
      <c r="BX919" s="50"/>
      <c r="BY919" s="50"/>
      <c r="BZ919" s="50"/>
      <c r="CA919" s="50"/>
      <c r="CB919" s="50"/>
      <c r="CC919" s="50"/>
      <c r="CD919" s="50"/>
      <c r="CE919" s="50"/>
      <c r="CF919" s="50"/>
      <c r="CG919" s="50"/>
      <c r="CH919" s="50"/>
      <c r="CI919" s="50"/>
      <c r="CJ919" s="50"/>
      <c r="CK919" s="50"/>
      <c r="CL919" s="50"/>
      <c r="CM919" s="50"/>
      <c r="CN919" s="50"/>
      <c r="CO919" s="50"/>
      <c r="CP919" s="50"/>
      <c r="CQ919" s="50"/>
      <c r="CR919" s="50"/>
      <c r="CS919" s="50"/>
      <c r="CT919" s="50"/>
      <c r="CU919" s="50"/>
      <c r="CV919" s="50"/>
      <c r="CW919" s="50"/>
      <c r="CX919" s="50"/>
      <c r="CY919" s="50"/>
      <c r="CZ919" s="50"/>
      <c r="DA919" s="50"/>
      <c r="DB919" s="50"/>
      <c r="DC919" s="50"/>
      <c r="DD919" s="50"/>
      <c r="DE919" s="50"/>
      <c r="DF919" s="50"/>
    </row>
    <row r="920" spans="2:110" x14ac:dyDescent="0.2">
      <c r="B920" s="177"/>
      <c r="C920" s="202"/>
      <c r="D920" s="200"/>
      <c r="E920" s="203"/>
      <c r="F920" s="203"/>
      <c r="G920" s="203"/>
      <c r="H920" s="203"/>
      <c r="I920" s="203"/>
      <c r="J920" s="203"/>
      <c r="K920" s="203"/>
      <c r="L920" s="203"/>
      <c r="M920" s="203"/>
      <c r="N920" s="203"/>
      <c r="O920" s="203"/>
      <c r="P920" s="203"/>
      <c r="Q920" s="204"/>
      <c r="R920" s="204"/>
      <c r="S920" s="234"/>
      <c r="T920" s="50"/>
      <c r="U920" s="50"/>
      <c r="V920" s="50"/>
      <c r="W920" s="50"/>
      <c r="X920" s="50"/>
      <c r="Y920" s="50"/>
      <c r="Z920" s="250"/>
      <c r="AA920" s="238"/>
      <c r="AB920" s="50"/>
      <c r="AC920" s="50"/>
      <c r="AD920" s="50"/>
      <c r="AE920" s="50"/>
      <c r="AF920" s="50"/>
      <c r="AG920" s="50"/>
      <c r="AH920" s="50"/>
      <c r="AI920" s="50"/>
      <c r="AJ920" s="50"/>
      <c r="AK920" s="50"/>
      <c r="AL920" s="50"/>
      <c r="AM920" s="50"/>
      <c r="AN920" s="50"/>
      <c r="AO920" s="50"/>
      <c r="AP920" s="50"/>
      <c r="AQ920" s="50"/>
      <c r="AR920" s="50"/>
      <c r="AS920" s="50"/>
      <c r="AT920" s="50"/>
      <c r="AU920" s="50"/>
      <c r="AV920" s="50"/>
      <c r="AW920" s="50"/>
      <c r="AX920" s="50"/>
      <c r="AY920" s="50"/>
      <c r="AZ920" s="50"/>
      <c r="BA920" s="50"/>
      <c r="BB920" s="50"/>
      <c r="BC920" s="50"/>
      <c r="BD920" s="50"/>
      <c r="BE920" s="50"/>
      <c r="BF920" s="50"/>
      <c r="BG920" s="50"/>
      <c r="BH920" s="50"/>
      <c r="BI920" s="50"/>
      <c r="BJ920" s="50"/>
      <c r="BK920" s="50"/>
      <c r="BL920" s="50"/>
      <c r="BM920" s="50"/>
      <c r="BN920" s="50"/>
      <c r="BO920" s="50"/>
      <c r="BP920" s="50"/>
      <c r="BQ920" s="50"/>
      <c r="BR920" s="50"/>
      <c r="BS920" s="50"/>
      <c r="BT920" s="50"/>
      <c r="BU920" s="50"/>
      <c r="BV920" s="50"/>
      <c r="BW920" s="50"/>
      <c r="BX920" s="50"/>
      <c r="BY920" s="50"/>
      <c r="BZ920" s="50"/>
      <c r="CA920" s="50"/>
      <c r="CB920" s="50"/>
      <c r="CC920" s="50"/>
      <c r="CD920" s="50"/>
      <c r="CE920" s="50"/>
      <c r="CF920" s="50"/>
      <c r="CG920" s="50"/>
      <c r="CH920" s="50"/>
      <c r="CI920" s="50"/>
      <c r="CJ920" s="50"/>
      <c r="CK920" s="50"/>
      <c r="CL920" s="50"/>
      <c r="CM920" s="50"/>
      <c r="CN920" s="50"/>
      <c r="CO920" s="50"/>
      <c r="CP920" s="50"/>
      <c r="CQ920" s="50"/>
      <c r="CR920" s="50"/>
      <c r="CS920" s="50"/>
      <c r="CT920" s="50"/>
      <c r="CU920" s="50"/>
      <c r="CV920" s="50"/>
      <c r="CW920" s="50"/>
      <c r="CX920" s="50"/>
      <c r="CY920" s="50"/>
      <c r="CZ920" s="50"/>
      <c r="DA920" s="50"/>
      <c r="DB920" s="50"/>
      <c r="DC920" s="50"/>
      <c r="DD920" s="50"/>
      <c r="DE920" s="50"/>
      <c r="DF920" s="50"/>
    </row>
    <row r="921" spans="2:110" x14ac:dyDescent="0.2">
      <c r="B921" s="177"/>
      <c r="C921" s="202"/>
      <c r="D921" s="200"/>
      <c r="E921" s="203"/>
      <c r="F921" s="203"/>
      <c r="G921" s="203"/>
      <c r="H921" s="203"/>
      <c r="I921" s="203"/>
      <c r="J921" s="203"/>
      <c r="K921" s="203"/>
      <c r="L921" s="203"/>
      <c r="M921" s="203"/>
      <c r="N921" s="203"/>
      <c r="O921" s="203"/>
      <c r="P921" s="203"/>
      <c r="Q921" s="204"/>
      <c r="R921" s="204"/>
      <c r="S921" s="234"/>
      <c r="T921" s="50"/>
      <c r="U921" s="50"/>
      <c r="V921" s="50"/>
      <c r="W921" s="50"/>
      <c r="X921" s="50"/>
      <c r="Y921" s="50"/>
      <c r="Z921" s="250"/>
      <c r="AA921" s="238"/>
      <c r="AB921" s="50"/>
      <c r="AC921" s="50"/>
      <c r="AD921" s="50"/>
      <c r="AE921" s="50"/>
      <c r="AF921" s="50"/>
      <c r="AG921" s="50"/>
      <c r="AH921" s="50"/>
      <c r="AI921" s="50"/>
      <c r="AJ921" s="50"/>
      <c r="AK921" s="50"/>
      <c r="AL921" s="50"/>
      <c r="AM921" s="50"/>
      <c r="AN921" s="50"/>
      <c r="AO921" s="50"/>
      <c r="AP921" s="50"/>
      <c r="AQ921" s="50"/>
      <c r="AR921" s="50"/>
      <c r="AS921" s="50"/>
      <c r="AT921" s="50"/>
      <c r="AU921" s="50"/>
      <c r="AV921" s="50"/>
      <c r="AW921" s="50"/>
      <c r="AX921" s="50"/>
      <c r="AY921" s="50"/>
      <c r="AZ921" s="50"/>
      <c r="BA921" s="50"/>
      <c r="BB921" s="50"/>
      <c r="BC921" s="50"/>
      <c r="BD921" s="50"/>
      <c r="BE921" s="50"/>
      <c r="BF921" s="50"/>
      <c r="BG921" s="50"/>
      <c r="BH921" s="50"/>
      <c r="BI921" s="50"/>
      <c r="BJ921" s="50"/>
      <c r="BK921" s="50"/>
      <c r="BL921" s="50"/>
      <c r="BM921" s="50"/>
      <c r="BN921" s="50"/>
      <c r="BO921" s="50"/>
      <c r="BP921" s="50"/>
      <c r="BQ921" s="50"/>
      <c r="BR921" s="50"/>
      <c r="BS921" s="50"/>
      <c r="BT921" s="50"/>
      <c r="BU921" s="50"/>
      <c r="BV921" s="50"/>
      <c r="BW921" s="50"/>
      <c r="BX921" s="50"/>
      <c r="BY921" s="50"/>
      <c r="BZ921" s="50"/>
      <c r="CA921" s="50"/>
      <c r="CB921" s="50"/>
      <c r="CC921" s="50"/>
      <c r="CD921" s="50"/>
      <c r="CE921" s="50"/>
      <c r="CF921" s="50"/>
      <c r="CG921" s="50"/>
      <c r="CH921" s="50"/>
      <c r="CI921" s="50"/>
      <c r="CJ921" s="50"/>
      <c r="CK921" s="50"/>
      <c r="CL921" s="50"/>
      <c r="CM921" s="50"/>
      <c r="CN921" s="50"/>
      <c r="CO921" s="50"/>
      <c r="CP921" s="50"/>
      <c r="CQ921" s="50"/>
      <c r="CR921" s="50"/>
      <c r="CS921" s="50"/>
      <c r="CT921" s="50"/>
      <c r="CU921" s="50"/>
      <c r="CV921" s="50"/>
      <c r="CW921" s="50"/>
      <c r="CX921" s="50"/>
      <c r="CY921" s="50"/>
      <c r="CZ921" s="50"/>
      <c r="DA921" s="50"/>
      <c r="DB921" s="50"/>
      <c r="DC921" s="50"/>
      <c r="DD921" s="50"/>
      <c r="DE921" s="50"/>
      <c r="DF921" s="50"/>
    </row>
    <row r="922" spans="2:110" x14ac:dyDescent="0.2">
      <c r="B922" s="177"/>
      <c r="C922" s="202"/>
      <c r="D922" s="200"/>
      <c r="E922" s="203"/>
      <c r="F922" s="203"/>
      <c r="G922" s="203"/>
      <c r="H922" s="203"/>
      <c r="I922" s="203"/>
      <c r="J922" s="203"/>
      <c r="K922" s="203"/>
      <c r="L922" s="203"/>
      <c r="M922" s="203"/>
      <c r="N922" s="203"/>
      <c r="O922" s="203"/>
      <c r="P922" s="203"/>
      <c r="Q922" s="204"/>
      <c r="R922" s="204"/>
      <c r="S922" s="234"/>
      <c r="T922" s="50"/>
      <c r="U922" s="50"/>
      <c r="V922" s="50"/>
      <c r="W922" s="50"/>
      <c r="X922" s="50"/>
      <c r="Y922" s="50"/>
      <c r="Z922" s="250"/>
      <c r="AA922" s="238"/>
      <c r="AB922" s="50"/>
      <c r="AC922" s="50"/>
      <c r="AD922" s="50"/>
      <c r="AE922" s="50"/>
      <c r="AF922" s="50"/>
      <c r="AG922" s="50"/>
      <c r="AH922" s="50"/>
      <c r="AI922" s="50"/>
      <c r="AJ922" s="50"/>
      <c r="AK922" s="50"/>
      <c r="AL922" s="50"/>
      <c r="AM922" s="50"/>
      <c r="AN922" s="50"/>
      <c r="AO922" s="50"/>
      <c r="AP922" s="50"/>
      <c r="AQ922" s="50"/>
      <c r="AR922" s="50"/>
      <c r="AS922" s="50"/>
      <c r="AT922" s="50"/>
      <c r="AU922" s="50"/>
      <c r="AV922" s="50"/>
      <c r="AW922" s="50"/>
      <c r="AX922" s="50"/>
      <c r="AY922" s="50"/>
      <c r="AZ922" s="50"/>
      <c r="BA922" s="50"/>
      <c r="BB922" s="50"/>
      <c r="BC922" s="50"/>
      <c r="BD922" s="50"/>
      <c r="BE922" s="50"/>
      <c r="BF922" s="50"/>
      <c r="BG922" s="50"/>
      <c r="BH922" s="50"/>
      <c r="BI922" s="50"/>
      <c r="BJ922" s="50"/>
      <c r="BK922" s="50"/>
      <c r="BL922" s="50"/>
      <c r="BM922" s="50"/>
      <c r="BN922" s="50"/>
      <c r="BO922" s="50"/>
      <c r="BP922" s="50"/>
      <c r="BQ922" s="50"/>
      <c r="BR922" s="50"/>
      <c r="BS922" s="50"/>
      <c r="BT922" s="50"/>
      <c r="BU922" s="50"/>
      <c r="BV922" s="50"/>
      <c r="BW922" s="50"/>
      <c r="BX922" s="50"/>
      <c r="BY922" s="50"/>
      <c r="BZ922" s="50"/>
      <c r="CA922" s="50"/>
      <c r="CB922" s="50"/>
      <c r="CC922" s="50"/>
      <c r="CD922" s="50"/>
      <c r="CE922" s="50"/>
      <c r="CF922" s="50"/>
      <c r="CG922" s="50"/>
      <c r="CH922" s="50"/>
      <c r="CI922" s="50"/>
      <c r="CJ922" s="50"/>
      <c r="CK922" s="50"/>
      <c r="CL922" s="50"/>
      <c r="CM922" s="50"/>
      <c r="CN922" s="50"/>
      <c r="CO922" s="50"/>
      <c r="CP922" s="50"/>
      <c r="CQ922" s="50"/>
      <c r="CR922" s="50"/>
      <c r="CS922" s="50"/>
      <c r="CT922" s="50"/>
      <c r="CU922" s="50"/>
      <c r="CV922" s="50"/>
      <c r="CW922" s="50"/>
      <c r="CX922" s="50"/>
      <c r="CY922" s="50"/>
      <c r="CZ922" s="50"/>
      <c r="DA922" s="50"/>
      <c r="DB922" s="50"/>
      <c r="DC922" s="50"/>
      <c r="DD922" s="50"/>
      <c r="DE922" s="50"/>
      <c r="DF922" s="50"/>
    </row>
    <row r="923" spans="2:110" x14ac:dyDescent="0.2">
      <c r="B923" s="177"/>
      <c r="C923" s="202"/>
      <c r="D923" s="200"/>
      <c r="E923" s="203"/>
      <c r="F923" s="203"/>
      <c r="G923" s="203"/>
      <c r="H923" s="203"/>
      <c r="I923" s="203"/>
      <c r="J923" s="203"/>
      <c r="K923" s="203"/>
      <c r="L923" s="203"/>
      <c r="M923" s="203"/>
      <c r="N923" s="203"/>
      <c r="O923" s="203"/>
      <c r="P923" s="203"/>
      <c r="Q923" s="204"/>
      <c r="R923" s="204"/>
      <c r="S923" s="234"/>
      <c r="T923" s="50"/>
      <c r="U923" s="50"/>
      <c r="V923" s="50"/>
      <c r="W923" s="50"/>
      <c r="X923" s="50"/>
      <c r="Y923" s="50"/>
      <c r="Z923" s="250"/>
      <c r="AA923" s="238"/>
      <c r="AB923" s="50"/>
      <c r="AC923" s="50"/>
      <c r="AD923" s="50"/>
      <c r="AE923" s="50"/>
      <c r="AF923" s="50"/>
      <c r="AG923" s="50"/>
      <c r="AH923" s="50"/>
      <c r="AI923" s="50"/>
      <c r="AJ923" s="50"/>
      <c r="AK923" s="50"/>
      <c r="AL923" s="50"/>
      <c r="AM923" s="50"/>
      <c r="AN923" s="50"/>
      <c r="AO923" s="50"/>
      <c r="AP923" s="50"/>
      <c r="AQ923" s="50"/>
      <c r="AR923" s="50"/>
      <c r="AS923" s="50"/>
      <c r="AT923" s="50"/>
      <c r="AU923" s="50"/>
      <c r="AV923" s="50"/>
      <c r="AW923" s="50"/>
      <c r="AX923" s="50"/>
      <c r="AY923" s="50"/>
      <c r="AZ923" s="50"/>
      <c r="BA923" s="50"/>
      <c r="BB923" s="50"/>
      <c r="BC923" s="50"/>
      <c r="BD923" s="50"/>
      <c r="BE923" s="50"/>
      <c r="BF923" s="50"/>
      <c r="BG923" s="50"/>
      <c r="BH923" s="50"/>
      <c r="BI923" s="50"/>
      <c r="BJ923" s="50"/>
      <c r="BK923" s="50"/>
      <c r="BL923" s="50"/>
      <c r="BM923" s="50"/>
      <c r="BN923" s="50"/>
      <c r="BO923" s="50"/>
      <c r="BP923" s="50"/>
      <c r="BQ923" s="50"/>
      <c r="BR923" s="50"/>
      <c r="BS923" s="50"/>
      <c r="BT923" s="50"/>
      <c r="BU923" s="50"/>
      <c r="BV923" s="50"/>
      <c r="BW923" s="50"/>
      <c r="BX923" s="50"/>
      <c r="BY923" s="50"/>
      <c r="BZ923" s="50"/>
      <c r="CA923" s="50"/>
      <c r="CB923" s="50"/>
      <c r="CC923" s="50"/>
      <c r="CD923" s="50"/>
      <c r="CE923" s="50"/>
      <c r="CF923" s="50"/>
      <c r="CG923" s="50"/>
      <c r="CH923" s="50"/>
      <c r="CI923" s="50"/>
      <c r="CJ923" s="50"/>
      <c r="CK923" s="50"/>
      <c r="CL923" s="50"/>
      <c r="CM923" s="50"/>
      <c r="CN923" s="50"/>
      <c r="CO923" s="50"/>
      <c r="CP923" s="50"/>
      <c r="CQ923" s="50"/>
      <c r="CR923" s="50"/>
      <c r="CS923" s="50"/>
      <c r="CT923" s="50"/>
      <c r="CU923" s="50"/>
      <c r="CV923" s="50"/>
      <c r="CW923" s="50"/>
      <c r="CX923" s="50"/>
      <c r="CY923" s="50"/>
      <c r="CZ923" s="50"/>
      <c r="DA923" s="50"/>
      <c r="DB923" s="50"/>
      <c r="DC923" s="50"/>
      <c r="DD923" s="50"/>
      <c r="DE923" s="50"/>
      <c r="DF923" s="50"/>
    </row>
    <row r="924" spans="2:110" x14ac:dyDescent="0.2">
      <c r="B924" s="177"/>
      <c r="C924" s="202"/>
      <c r="D924" s="200"/>
      <c r="E924" s="203"/>
      <c r="F924" s="203"/>
      <c r="G924" s="203"/>
      <c r="H924" s="203"/>
      <c r="I924" s="203"/>
      <c r="J924" s="203"/>
      <c r="K924" s="203"/>
      <c r="L924" s="203"/>
      <c r="M924" s="203"/>
      <c r="N924" s="203"/>
      <c r="O924" s="203"/>
      <c r="P924" s="203"/>
      <c r="Q924" s="204"/>
      <c r="R924" s="204"/>
      <c r="S924" s="234"/>
      <c r="T924" s="50"/>
      <c r="U924" s="50"/>
      <c r="V924" s="50"/>
      <c r="W924" s="50"/>
      <c r="X924" s="50"/>
      <c r="Y924" s="50"/>
      <c r="Z924" s="250"/>
      <c r="AA924" s="238"/>
      <c r="AB924" s="50"/>
      <c r="AC924" s="50"/>
      <c r="AD924" s="50"/>
      <c r="AE924" s="50"/>
      <c r="AF924" s="50"/>
      <c r="AG924" s="50"/>
      <c r="AH924" s="50"/>
      <c r="AI924" s="50"/>
      <c r="AJ924" s="50"/>
      <c r="AK924" s="50"/>
      <c r="AL924" s="50"/>
      <c r="AM924" s="50"/>
      <c r="AN924" s="50"/>
      <c r="AO924" s="50"/>
      <c r="AP924" s="50"/>
      <c r="AQ924" s="50"/>
      <c r="AR924" s="50"/>
      <c r="AS924" s="50"/>
      <c r="AT924" s="50"/>
      <c r="AU924" s="50"/>
      <c r="AV924" s="50"/>
      <c r="AW924" s="50"/>
      <c r="AX924" s="50"/>
      <c r="AY924" s="50"/>
      <c r="AZ924" s="50"/>
      <c r="BA924" s="50"/>
      <c r="BB924" s="50"/>
      <c r="BC924" s="50"/>
      <c r="BD924" s="50"/>
      <c r="BE924" s="50"/>
      <c r="BF924" s="50"/>
      <c r="BG924" s="50"/>
      <c r="BH924" s="50"/>
      <c r="BI924" s="50"/>
      <c r="BJ924" s="50"/>
      <c r="BK924" s="50"/>
      <c r="BL924" s="50"/>
      <c r="BM924" s="50"/>
      <c r="BN924" s="50"/>
      <c r="BO924" s="50"/>
      <c r="BP924" s="50"/>
      <c r="BQ924" s="50"/>
      <c r="BR924" s="50"/>
      <c r="BS924" s="50"/>
      <c r="BT924" s="50"/>
      <c r="BU924" s="50"/>
      <c r="BV924" s="50"/>
      <c r="BW924" s="50"/>
      <c r="BX924" s="50"/>
      <c r="BY924" s="50"/>
      <c r="BZ924" s="50"/>
      <c r="CA924" s="50"/>
      <c r="CB924" s="50"/>
      <c r="CC924" s="50"/>
      <c r="CD924" s="50"/>
      <c r="CE924" s="50"/>
      <c r="CF924" s="50"/>
      <c r="CG924" s="50"/>
      <c r="CH924" s="50"/>
      <c r="CI924" s="50"/>
      <c r="CJ924" s="50"/>
      <c r="CK924" s="50"/>
      <c r="CL924" s="50"/>
      <c r="CM924" s="50"/>
      <c r="CN924" s="50"/>
      <c r="CO924" s="50"/>
      <c r="CP924" s="50"/>
      <c r="CQ924" s="50"/>
      <c r="CR924" s="50"/>
      <c r="CS924" s="50"/>
      <c r="CT924" s="50"/>
      <c r="CU924" s="50"/>
      <c r="CV924" s="50"/>
      <c r="CW924" s="50"/>
      <c r="CX924" s="50"/>
      <c r="CY924" s="50"/>
      <c r="CZ924" s="50"/>
      <c r="DA924" s="50"/>
      <c r="DB924" s="50"/>
      <c r="DC924" s="50"/>
      <c r="DD924" s="50"/>
      <c r="DE924" s="50"/>
      <c r="DF924" s="50"/>
    </row>
    <row r="925" spans="2:110" x14ac:dyDescent="0.2">
      <c r="B925" s="177"/>
      <c r="C925" s="202"/>
      <c r="D925" s="200"/>
      <c r="E925" s="203"/>
      <c r="F925" s="203"/>
      <c r="G925" s="203"/>
      <c r="H925" s="203"/>
      <c r="I925" s="203"/>
      <c r="J925" s="203"/>
      <c r="K925" s="203"/>
      <c r="L925" s="203"/>
      <c r="M925" s="203"/>
      <c r="N925" s="203"/>
      <c r="O925" s="203"/>
      <c r="P925" s="203"/>
      <c r="Q925" s="204"/>
      <c r="R925" s="204"/>
      <c r="S925" s="234"/>
      <c r="T925" s="50"/>
      <c r="U925" s="50"/>
      <c r="V925" s="50"/>
      <c r="W925" s="50"/>
      <c r="X925" s="50"/>
      <c r="Y925" s="50"/>
      <c r="Z925" s="250"/>
      <c r="AA925" s="238"/>
      <c r="AB925" s="50"/>
      <c r="AC925" s="50"/>
      <c r="AD925" s="50"/>
      <c r="AE925" s="50"/>
      <c r="AF925" s="50"/>
      <c r="AG925" s="50"/>
      <c r="AH925" s="50"/>
      <c r="AI925" s="50"/>
      <c r="AJ925" s="50"/>
      <c r="AK925" s="50"/>
      <c r="AL925" s="50"/>
      <c r="AM925" s="50"/>
      <c r="AN925" s="50"/>
      <c r="AO925" s="50"/>
      <c r="AP925" s="50"/>
      <c r="AQ925" s="50"/>
      <c r="AR925" s="50"/>
      <c r="AS925" s="50"/>
      <c r="AT925" s="50"/>
      <c r="AU925" s="50"/>
      <c r="AV925" s="50"/>
      <c r="AW925" s="50"/>
      <c r="AX925" s="50"/>
      <c r="AY925" s="50"/>
      <c r="AZ925" s="50"/>
      <c r="BA925" s="50"/>
      <c r="BB925" s="50"/>
      <c r="BC925" s="50"/>
      <c r="BD925" s="50"/>
      <c r="BE925" s="50"/>
      <c r="BF925" s="50"/>
      <c r="BG925" s="50"/>
      <c r="BH925" s="50"/>
      <c r="BI925" s="50"/>
      <c r="BJ925" s="50"/>
      <c r="BK925" s="50"/>
      <c r="BL925" s="50"/>
      <c r="BM925" s="50"/>
      <c r="BN925" s="50"/>
      <c r="BO925" s="50"/>
      <c r="BP925" s="50"/>
      <c r="BQ925" s="50"/>
      <c r="BR925" s="50"/>
      <c r="BS925" s="50"/>
      <c r="BT925" s="50"/>
      <c r="BU925" s="50"/>
      <c r="BV925" s="50"/>
      <c r="BW925" s="50"/>
      <c r="BX925" s="50"/>
      <c r="BY925" s="50"/>
      <c r="BZ925" s="50"/>
      <c r="CA925" s="50"/>
      <c r="CB925" s="50"/>
      <c r="CC925" s="50"/>
      <c r="CD925" s="50"/>
      <c r="CE925" s="50"/>
      <c r="CF925" s="50"/>
      <c r="CG925" s="50"/>
      <c r="CH925" s="50"/>
      <c r="CI925" s="50"/>
      <c r="CJ925" s="50"/>
      <c r="CK925" s="50"/>
      <c r="CL925" s="50"/>
      <c r="CM925" s="50"/>
      <c r="CN925" s="50"/>
      <c r="CO925" s="50"/>
      <c r="CP925" s="50"/>
      <c r="CQ925" s="50"/>
      <c r="CR925" s="50"/>
      <c r="CS925" s="50"/>
      <c r="CT925" s="50"/>
      <c r="CU925" s="50"/>
      <c r="CV925" s="50"/>
      <c r="CW925" s="50"/>
      <c r="CX925" s="50"/>
      <c r="CY925" s="50"/>
      <c r="CZ925" s="50"/>
      <c r="DA925" s="50"/>
      <c r="DB925" s="50"/>
      <c r="DC925" s="50"/>
      <c r="DD925" s="50"/>
      <c r="DE925" s="50"/>
      <c r="DF925" s="50"/>
    </row>
    <row r="926" spans="2:110" x14ac:dyDescent="0.2">
      <c r="B926" s="177"/>
      <c r="C926" s="202"/>
      <c r="D926" s="200"/>
      <c r="E926" s="203"/>
      <c r="F926" s="203"/>
      <c r="G926" s="203"/>
      <c r="H926" s="203"/>
      <c r="I926" s="203"/>
      <c r="J926" s="203"/>
      <c r="K926" s="203"/>
      <c r="L926" s="203"/>
      <c r="M926" s="203"/>
      <c r="N926" s="203"/>
      <c r="O926" s="203"/>
      <c r="P926" s="203"/>
      <c r="Q926" s="204"/>
      <c r="R926" s="204"/>
      <c r="S926" s="234"/>
      <c r="T926" s="50"/>
      <c r="U926" s="50"/>
      <c r="V926" s="50"/>
      <c r="W926" s="50"/>
      <c r="X926" s="50"/>
      <c r="Y926" s="50"/>
      <c r="Z926" s="250"/>
      <c r="AA926" s="238"/>
      <c r="AB926" s="50"/>
      <c r="AC926" s="50"/>
      <c r="AD926" s="50"/>
      <c r="AE926" s="50"/>
      <c r="AF926" s="50"/>
      <c r="AG926" s="50"/>
      <c r="AH926" s="50"/>
      <c r="AI926" s="50"/>
      <c r="AJ926" s="50"/>
      <c r="AK926" s="50"/>
      <c r="AL926" s="50"/>
      <c r="AM926" s="50"/>
      <c r="AN926" s="50"/>
      <c r="AO926" s="50"/>
      <c r="AP926" s="50"/>
      <c r="AQ926" s="50"/>
      <c r="AR926" s="50"/>
      <c r="AS926" s="50"/>
      <c r="AT926" s="50"/>
      <c r="AU926" s="50"/>
      <c r="AV926" s="50"/>
      <c r="AW926" s="50"/>
      <c r="AX926" s="50"/>
      <c r="AY926" s="50"/>
      <c r="AZ926" s="50"/>
      <c r="BA926" s="50"/>
      <c r="BB926" s="50"/>
      <c r="BC926" s="50"/>
      <c r="BD926" s="50"/>
      <c r="BE926" s="50"/>
      <c r="BF926" s="50"/>
      <c r="BG926" s="50"/>
      <c r="BH926" s="50"/>
      <c r="BI926" s="50"/>
      <c r="BJ926" s="50"/>
      <c r="BK926" s="50"/>
      <c r="BL926" s="50"/>
      <c r="BM926" s="50"/>
      <c r="BN926" s="50"/>
      <c r="BO926" s="50"/>
      <c r="BP926" s="50"/>
      <c r="BQ926" s="50"/>
      <c r="BR926" s="50"/>
      <c r="BS926" s="50"/>
      <c r="BT926" s="50"/>
      <c r="BU926" s="50"/>
      <c r="BV926" s="50"/>
      <c r="BW926" s="50"/>
      <c r="BX926" s="50"/>
      <c r="BY926" s="50"/>
      <c r="BZ926" s="50"/>
      <c r="CA926" s="50"/>
      <c r="CB926" s="50"/>
      <c r="CC926" s="50"/>
      <c r="CD926" s="50"/>
      <c r="CE926" s="50"/>
      <c r="CF926" s="50"/>
      <c r="CG926" s="50"/>
      <c r="CH926" s="50"/>
      <c r="CI926" s="50"/>
      <c r="CJ926" s="50"/>
      <c r="CK926" s="50"/>
      <c r="CL926" s="50"/>
      <c r="CM926" s="50"/>
      <c r="CN926" s="50"/>
      <c r="CO926" s="50"/>
      <c r="CP926" s="50"/>
      <c r="CQ926" s="50"/>
      <c r="CR926" s="50"/>
      <c r="CS926" s="50"/>
      <c r="CT926" s="50"/>
      <c r="CU926" s="50"/>
      <c r="CV926" s="50"/>
      <c r="CW926" s="50"/>
      <c r="CX926" s="50"/>
      <c r="CY926" s="50"/>
      <c r="CZ926" s="50"/>
      <c r="DA926" s="50"/>
      <c r="DB926" s="50"/>
      <c r="DC926" s="50"/>
      <c r="DD926" s="50"/>
      <c r="DE926" s="50"/>
      <c r="DF926" s="50"/>
    </row>
    <row r="927" spans="2:110" x14ac:dyDescent="0.2">
      <c r="B927" s="177"/>
      <c r="C927" s="202"/>
      <c r="D927" s="200"/>
      <c r="E927" s="203"/>
      <c r="F927" s="203"/>
      <c r="G927" s="203"/>
      <c r="H927" s="203"/>
      <c r="I927" s="203"/>
      <c r="J927" s="203"/>
      <c r="K927" s="203"/>
      <c r="L927" s="203"/>
      <c r="M927" s="203"/>
      <c r="N927" s="203"/>
      <c r="O927" s="203"/>
      <c r="P927" s="203"/>
      <c r="Q927" s="204"/>
      <c r="R927" s="204"/>
      <c r="S927" s="234"/>
      <c r="T927" s="50"/>
      <c r="U927" s="50"/>
      <c r="V927" s="50"/>
      <c r="W927" s="50"/>
      <c r="X927" s="50"/>
      <c r="Y927" s="50"/>
      <c r="Z927" s="250"/>
      <c r="AA927" s="238"/>
      <c r="AB927" s="50"/>
      <c r="AC927" s="50"/>
      <c r="AD927" s="50"/>
      <c r="AE927" s="50"/>
      <c r="AF927" s="50"/>
      <c r="AG927" s="50"/>
      <c r="AH927" s="50"/>
      <c r="AI927" s="50"/>
      <c r="AJ927" s="50"/>
      <c r="AK927" s="50"/>
      <c r="AL927" s="50"/>
      <c r="AM927" s="50"/>
      <c r="AN927" s="50"/>
      <c r="AO927" s="50"/>
      <c r="AP927" s="50"/>
      <c r="AQ927" s="50"/>
      <c r="AR927" s="50"/>
      <c r="AS927" s="50"/>
      <c r="AT927" s="50"/>
      <c r="AU927" s="50"/>
      <c r="AV927" s="50"/>
      <c r="AW927" s="50"/>
      <c r="AX927" s="50"/>
      <c r="AY927" s="50"/>
      <c r="AZ927" s="50"/>
      <c r="BA927" s="50"/>
      <c r="BB927" s="50"/>
      <c r="BC927" s="50"/>
      <c r="BD927" s="50"/>
      <c r="BE927" s="50"/>
      <c r="BF927" s="50"/>
      <c r="BG927" s="50"/>
      <c r="BH927" s="50"/>
      <c r="BI927" s="50"/>
      <c r="BJ927" s="50"/>
      <c r="BK927" s="50"/>
      <c r="BL927" s="50"/>
      <c r="BM927" s="50"/>
      <c r="BN927" s="50"/>
      <c r="BO927" s="50"/>
      <c r="BP927" s="50"/>
      <c r="BQ927" s="50"/>
      <c r="BR927" s="50"/>
      <c r="BS927" s="50"/>
      <c r="BT927" s="50"/>
      <c r="BU927" s="50"/>
      <c r="BV927" s="50"/>
      <c r="BW927" s="50"/>
      <c r="BX927" s="50"/>
      <c r="BY927" s="50"/>
      <c r="BZ927" s="50"/>
      <c r="CA927" s="50"/>
      <c r="CB927" s="50"/>
      <c r="CC927" s="50"/>
      <c r="CD927" s="50"/>
      <c r="CE927" s="50"/>
      <c r="CF927" s="50"/>
      <c r="CG927" s="50"/>
      <c r="CH927" s="50"/>
      <c r="CI927" s="50"/>
      <c r="CJ927" s="50"/>
      <c r="CK927" s="50"/>
      <c r="CL927" s="50"/>
      <c r="CM927" s="50"/>
      <c r="CN927" s="50"/>
      <c r="CO927" s="50"/>
      <c r="CP927" s="50"/>
      <c r="CQ927" s="50"/>
      <c r="CR927" s="50"/>
      <c r="CS927" s="50"/>
      <c r="CT927" s="50"/>
      <c r="CU927" s="50"/>
      <c r="CV927" s="50"/>
      <c r="CW927" s="50"/>
      <c r="CX927" s="50"/>
      <c r="CY927" s="50"/>
      <c r="CZ927" s="50"/>
      <c r="DA927" s="50"/>
      <c r="DB927" s="50"/>
      <c r="DC927" s="50"/>
      <c r="DD927" s="50"/>
      <c r="DE927" s="50"/>
      <c r="DF927" s="50"/>
    </row>
    <row r="928" spans="2:110" x14ac:dyDescent="0.2">
      <c r="B928" s="177"/>
      <c r="C928" s="202"/>
      <c r="D928" s="200"/>
      <c r="E928" s="203"/>
      <c r="F928" s="203"/>
      <c r="G928" s="203"/>
      <c r="H928" s="203"/>
      <c r="I928" s="203"/>
      <c r="J928" s="203"/>
      <c r="K928" s="203"/>
      <c r="L928" s="203"/>
      <c r="M928" s="203"/>
      <c r="N928" s="203"/>
      <c r="O928" s="203"/>
      <c r="P928" s="203"/>
      <c r="Q928" s="204"/>
      <c r="R928" s="204"/>
      <c r="S928" s="234"/>
      <c r="T928" s="50"/>
      <c r="U928" s="50"/>
      <c r="V928" s="50"/>
      <c r="W928" s="50"/>
      <c r="X928" s="50"/>
      <c r="Y928" s="50"/>
      <c r="Z928" s="250"/>
      <c r="AA928" s="238"/>
      <c r="AB928" s="50"/>
      <c r="AC928" s="50"/>
      <c r="AD928" s="50"/>
      <c r="AE928" s="50"/>
      <c r="AF928" s="50"/>
      <c r="AG928" s="50"/>
      <c r="AH928" s="50"/>
      <c r="AI928" s="50"/>
      <c r="AJ928" s="50"/>
      <c r="AK928" s="50"/>
      <c r="AL928" s="50"/>
      <c r="AM928" s="50"/>
      <c r="AN928" s="50"/>
      <c r="AO928" s="50"/>
      <c r="AP928" s="50"/>
      <c r="AQ928" s="50"/>
      <c r="AR928" s="50"/>
      <c r="AS928" s="50"/>
      <c r="AT928" s="50"/>
      <c r="AU928" s="50"/>
      <c r="AV928" s="50"/>
      <c r="AW928" s="50"/>
      <c r="AX928" s="50"/>
      <c r="AY928" s="50"/>
      <c r="AZ928" s="50"/>
      <c r="BA928" s="50"/>
      <c r="BB928" s="50"/>
      <c r="BC928" s="50"/>
      <c r="BD928" s="50"/>
      <c r="BE928" s="50"/>
      <c r="BF928" s="50"/>
      <c r="BG928" s="50"/>
      <c r="BH928" s="50"/>
      <c r="BI928" s="50"/>
      <c r="BJ928" s="50"/>
      <c r="BK928" s="50"/>
      <c r="BL928" s="50"/>
      <c r="BM928" s="50"/>
      <c r="BN928" s="50"/>
      <c r="BO928" s="50"/>
      <c r="BP928" s="50"/>
      <c r="BQ928" s="50"/>
      <c r="BR928" s="50"/>
      <c r="BS928" s="50"/>
      <c r="BT928" s="50"/>
      <c r="BU928" s="50"/>
      <c r="BV928" s="50"/>
      <c r="BW928" s="50"/>
      <c r="BX928" s="50"/>
      <c r="BY928" s="50"/>
      <c r="BZ928" s="50"/>
      <c r="CA928" s="50"/>
      <c r="CB928" s="50"/>
      <c r="CC928" s="50"/>
      <c r="CD928" s="50"/>
      <c r="CE928" s="50"/>
      <c r="CF928" s="50"/>
      <c r="CG928" s="50"/>
      <c r="CH928" s="50"/>
      <c r="CI928" s="50"/>
      <c r="CJ928" s="50"/>
      <c r="CK928" s="50"/>
      <c r="CL928" s="50"/>
      <c r="CM928" s="50"/>
      <c r="CN928" s="50"/>
      <c r="CO928" s="50"/>
      <c r="CP928" s="50"/>
      <c r="CQ928" s="50"/>
      <c r="CR928" s="50"/>
      <c r="CS928" s="50"/>
      <c r="CT928" s="50"/>
      <c r="CU928" s="50"/>
      <c r="CV928" s="50"/>
      <c r="CW928" s="50"/>
      <c r="CX928" s="50"/>
      <c r="CY928" s="50"/>
      <c r="CZ928" s="50"/>
      <c r="DA928" s="50"/>
      <c r="DB928" s="50"/>
      <c r="DC928" s="50"/>
      <c r="DD928" s="50"/>
      <c r="DE928" s="50"/>
      <c r="DF928" s="50"/>
    </row>
    <row r="929" spans="2:110" x14ac:dyDescent="0.2">
      <c r="B929" s="177"/>
      <c r="C929" s="202"/>
      <c r="D929" s="200"/>
      <c r="E929" s="203"/>
      <c r="F929" s="203"/>
      <c r="G929" s="203"/>
      <c r="H929" s="203"/>
      <c r="I929" s="203"/>
      <c r="J929" s="203"/>
      <c r="K929" s="203"/>
      <c r="L929" s="203"/>
      <c r="M929" s="203"/>
      <c r="N929" s="203"/>
      <c r="O929" s="203"/>
      <c r="P929" s="203"/>
      <c r="Q929" s="204"/>
      <c r="R929" s="204"/>
      <c r="S929" s="234"/>
      <c r="T929" s="50"/>
      <c r="U929" s="50"/>
      <c r="V929" s="50"/>
      <c r="W929" s="50"/>
      <c r="X929" s="50"/>
      <c r="Y929" s="50"/>
      <c r="Z929" s="250"/>
      <c r="AA929" s="238"/>
      <c r="AB929" s="50"/>
      <c r="AC929" s="50"/>
      <c r="AD929" s="50"/>
      <c r="AE929" s="50"/>
      <c r="AF929" s="50"/>
      <c r="AG929" s="50"/>
      <c r="AH929" s="50"/>
      <c r="AI929" s="50"/>
      <c r="AJ929" s="50"/>
      <c r="AK929" s="50"/>
      <c r="AL929" s="50"/>
      <c r="AM929" s="50"/>
      <c r="AN929" s="50"/>
      <c r="AO929" s="50"/>
      <c r="AP929" s="50"/>
      <c r="AQ929" s="50"/>
      <c r="AR929" s="50"/>
      <c r="AS929" s="50"/>
      <c r="AT929" s="50"/>
      <c r="AU929" s="50"/>
      <c r="AV929" s="50"/>
      <c r="AW929" s="50"/>
      <c r="AX929" s="50"/>
      <c r="AY929" s="50"/>
      <c r="AZ929" s="50"/>
      <c r="BA929" s="50"/>
      <c r="BB929" s="50"/>
      <c r="BC929" s="50"/>
      <c r="BD929" s="50"/>
      <c r="BE929" s="50"/>
      <c r="BF929" s="50"/>
      <c r="BG929" s="50"/>
      <c r="BH929" s="50"/>
      <c r="BI929" s="50"/>
      <c r="BJ929" s="50"/>
      <c r="BK929" s="50"/>
      <c r="BL929" s="50"/>
      <c r="BM929" s="50"/>
      <c r="BN929" s="50"/>
      <c r="BO929" s="50"/>
      <c r="BP929" s="50"/>
      <c r="BQ929" s="50"/>
      <c r="BR929" s="50"/>
      <c r="BS929" s="50"/>
      <c r="BT929" s="50"/>
      <c r="BU929" s="50"/>
      <c r="BV929" s="50"/>
      <c r="BW929" s="50"/>
      <c r="BX929" s="50"/>
      <c r="BY929" s="50"/>
      <c r="BZ929" s="50"/>
      <c r="CA929" s="50"/>
      <c r="CB929" s="50"/>
      <c r="CC929" s="50"/>
      <c r="CD929" s="50"/>
      <c r="CE929" s="50"/>
      <c r="CF929" s="50"/>
      <c r="CG929" s="50"/>
      <c r="CH929" s="50"/>
      <c r="CI929" s="50"/>
      <c r="CJ929" s="50"/>
      <c r="CK929" s="50"/>
      <c r="CL929" s="50"/>
      <c r="CM929" s="50"/>
      <c r="CN929" s="50"/>
      <c r="CO929" s="50"/>
      <c r="CP929" s="50"/>
      <c r="CQ929" s="50"/>
      <c r="CR929" s="50"/>
      <c r="CS929" s="50"/>
      <c r="CT929" s="50"/>
      <c r="CU929" s="50"/>
      <c r="CV929" s="50"/>
      <c r="CW929" s="50"/>
      <c r="CX929" s="50"/>
      <c r="CY929" s="50"/>
      <c r="CZ929" s="50"/>
      <c r="DA929" s="50"/>
      <c r="DB929" s="50"/>
      <c r="DC929" s="50"/>
      <c r="DD929" s="50"/>
      <c r="DE929" s="50"/>
      <c r="DF929" s="50"/>
    </row>
    <row r="930" spans="2:110" x14ac:dyDescent="0.2">
      <c r="B930" s="177"/>
      <c r="C930" s="202"/>
      <c r="D930" s="200"/>
      <c r="E930" s="203"/>
      <c r="F930" s="203"/>
      <c r="G930" s="203"/>
      <c r="H930" s="203"/>
      <c r="I930" s="203"/>
      <c r="J930" s="203"/>
      <c r="K930" s="203"/>
      <c r="L930" s="203"/>
      <c r="M930" s="203"/>
      <c r="N930" s="203"/>
      <c r="O930" s="203"/>
      <c r="P930" s="203"/>
      <c r="Q930" s="204"/>
      <c r="R930" s="204"/>
      <c r="S930" s="234"/>
      <c r="T930" s="50"/>
      <c r="U930" s="50"/>
      <c r="V930" s="50"/>
      <c r="W930" s="50"/>
      <c r="X930" s="50"/>
      <c r="Y930" s="50"/>
      <c r="Z930" s="250"/>
      <c r="AA930" s="238"/>
      <c r="AB930" s="50"/>
      <c r="AC930" s="50"/>
      <c r="AD930" s="50"/>
      <c r="AE930" s="50"/>
      <c r="AF930" s="50"/>
      <c r="AG930" s="50"/>
      <c r="AH930" s="50"/>
      <c r="AI930" s="50"/>
      <c r="AJ930" s="50"/>
      <c r="AK930" s="50"/>
      <c r="AL930" s="50"/>
      <c r="AM930" s="50"/>
      <c r="AN930" s="50"/>
      <c r="AO930" s="50"/>
      <c r="AP930" s="50"/>
      <c r="AQ930" s="50"/>
      <c r="AR930" s="50"/>
      <c r="AS930" s="50"/>
      <c r="AT930" s="50"/>
      <c r="AU930" s="50"/>
      <c r="AV930" s="50"/>
      <c r="AW930" s="50"/>
      <c r="AX930" s="50"/>
      <c r="AY930" s="50"/>
      <c r="AZ930" s="50"/>
      <c r="BA930" s="50"/>
      <c r="BB930" s="50"/>
      <c r="BC930" s="50"/>
      <c r="BD930" s="50"/>
      <c r="BE930" s="50"/>
      <c r="BF930" s="50"/>
      <c r="BG930" s="50"/>
      <c r="BH930" s="50"/>
      <c r="BI930" s="50"/>
      <c r="BJ930" s="50"/>
      <c r="BK930" s="50"/>
      <c r="BL930" s="50"/>
      <c r="BM930" s="50"/>
      <c r="BN930" s="50"/>
      <c r="BO930" s="50"/>
      <c r="BP930" s="50"/>
      <c r="BQ930" s="50"/>
      <c r="BR930" s="50"/>
      <c r="BS930" s="50"/>
      <c r="BT930" s="50"/>
      <c r="BU930" s="50"/>
      <c r="BV930" s="50"/>
      <c r="BW930" s="50"/>
      <c r="BX930" s="50"/>
      <c r="BY930" s="50"/>
      <c r="BZ930" s="50"/>
      <c r="CA930" s="50"/>
      <c r="CB930" s="50"/>
      <c r="CC930" s="50"/>
      <c r="CD930" s="50"/>
      <c r="CE930" s="50"/>
      <c r="CF930" s="50"/>
      <c r="CG930" s="50"/>
      <c r="CH930" s="50"/>
      <c r="CI930" s="50"/>
      <c r="CJ930" s="50"/>
      <c r="CK930" s="50"/>
      <c r="CL930" s="50"/>
      <c r="CM930" s="50"/>
      <c r="CN930" s="50"/>
      <c r="CO930" s="50"/>
      <c r="CP930" s="50"/>
      <c r="CQ930" s="50"/>
      <c r="CR930" s="50"/>
      <c r="CS930" s="50"/>
      <c r="CT930" s="50"/>
      <c r="CU930" s="50"/>
      <c r="CV930" s="50"/>
      <c r="CW930" s="50"/>
      <c r="CX930" s="50"/>
      <c r="CY930" s="50"/>
      <c r="CZ930" s="50"/>
      <c r="DA930" s="50"/>
      <c r="DB930" s="50"/>
      <c r="DC930" s="50"/>
      <c r="DD930" s="50"/>
      <c r="DE930" s="50"/>
      <c r="DF930" s="50"/>
    </row>
    <row r="931" spans="2:110" x14ac:dyDescent="0.2">
      <c r="B931" s="177"/>
      <c r="C931" s="202"/>
      <c r="D931" s="200"/>
      <c r="E931" s="203"/>
      <c r="F931" s="203"/>
      <c r="G931" s="203"/>
      <c r="H931" s="203"/>
      <c r="I931" s="203"/>
      <c r="J931" s="203"/>
      <c r="K931" s="203"/>
      <c r="L931" s="203"/>
      <c r="M931" s="203"/>
      <c r="N931" s="203"/>
      <c r="O931" s="203"/>
      <c r="P931" s="203"/>
      <c r="Q931" s="204"/>
      <c r="R931" s="204"/>
      <c r="S931" s="234"/>
      <c r="T931" s="50"/>
      <c r="U931" s="50"/>
      <c r="V931" s="50"/>
      <c r="W931" s="50"/>
      <c r="X931" s="50"/>
      <c r="Y931" s="50"/>
      <c r="Z931" s="250"/>
      <c r="AA931" s="238"/>
      <c r="AB931" s="50"/>
      <c r="AC931" s="50"/>
      <c r="AD931" s="50"/>
      <c r="AE931" s="50"/>
      <c r="AF931" s="50"/>
      <c r="AG931" s="50"/>
      <c r="AH931" s="50"/>
      <c r="AI931" s="50"/>
      <c r="AJ931" s="50"/>
      <c r="AK931" s="50"/>
      <c r="AL931" s="50"/>
      <c r="AM931" s="50"/>
      <c r="AN931" s="50"/>
      <c r="AO931" s="50"/>
      <c r="AP931" s="50"/>
      <c r="AQ931" s="50"/>
      <c r="AR931" s="50"/>
      <c r="AS931" s="50"/>
      <c r="AT931" s="50"/>
      <c r="AU931" s="50"/>
      <c r="AV931" s="50"/>
      <c r="AW931" s="50"/>
      <c r="AX931" s="50"/>
      <c r="AY931" s="50"/>
      <c r="AZ931" s="50"/>
      <c r="BA931" s="50"/>
      <c r="BB931" s="50"/>
      <c r="BC931" s="50"/>
      <c r="BD931" s="50"/>
      <c r="BE931" s="50"/>
      <c r="BF931" s="50"/>
      <c r="BG931" s="50"/>
      <c r="BH931" s="50"/>
      <c r="BI931" s="50"/>
      <c r="BJ931" s="50"/>
      <c r="BK931" s="50"/>
      <c r="BL931" s="50"/>
      <c r="BM931" s="50"/>
      <c r="BN931" s="50"/>
      <c r="BO931" s="50"/>
      <c r="BP931" s="50"/>
      <c r="BQ931" s="50"/>
      <c r="BR931" s="50"/>
      <c r="BS931" s="50"/>
      <c r="BT931" s="50"/>
      <c r="BU931" s="50"/>
      <c r="BV931" s="50"/>
      <c r="BW931" s="50"/>
      <c r="BX931" s="50"/>
      <c r="BY931" s="50"/>
      <c r="BZ931" s="50"/>
      <c r="CA931" s="50"/>
      <c r="CB931" s="50"/>
      <c r="CC931" s="50"/>
      <c r="CD931" s="50"/>
      <c r="CE931" s="50"/>
      <c r="CF931" s="50"/>
      <c r="CG931" s="50"/>
      <c r="CH931" s="50"/>
      <c r="CI931" s="50"/>
      <c r="CJ931" s="50"/>
      <c r="CK931" s="50"/>
      <c r="CL931" s="50"/>
      <c r="CM931" s="50"/>
      <c r="CN931" s="50"/>
      <c r="CO931" s="50"/>
      <c r="CP931" s="50"/>
      <c r="CQ931" s="50"/>
      <c r="CR931" s="50"/>
      <c r="CS931" s="50"/>
      <c r="CT931" s="50"/>
      <c r="CU931" s="50"/>
      <c r="CV931" s="50"/>
      <c r="CW931" s="50"/>
      <c r="CX931" s="50"/>
      <c r="CY931" s="50"/>
      <c r="CZ931" s="50"/>
      <c r="DA931" s="50"/>
      <c r="DB931" s="50"/>
      <c r="DC931" s="50"/>
      <c r="DD931" s="50"/>
      <c r="DE931" s="50"/>
      <c r="DF931" s="50"/>
    </row>
    <row r="932" spans="2:110" x14ac:dyDescent="0.2">
      <c r="B932" s="177"/>
      <c r="C932" s="202"/>
      <c r="D932" s="200"/>
      <c r="E932" s="203"/>
      <c r="F932" s="203"/>
      <c r="G932" s="203"/>
      <c r="H932" s="203"/>
      <c r="I932" s="203"/>
      <c r="J932" s="203"/>
      <c r="K932" s="203"/>
      <c r="L932" s="203"/>
      <c r="M932" s="203"/>
      <c r="N932" s="203"/>
      <c r="O932" s="203"/>
      <c r="P932" s="203"/>
      <c r="Q932" s="204"/>
      <c r="R932" s="204"/>
      <c r="S932" s="234"/>
      <c r="T932" s="50"/>
      <c r="U932" s="50"/>
      <c r="V932" s="50"/>
      <c r="W932" s="50"/>
      <c r="X932" s="50"/>
      <c r="Y932" s="50"/>
      <c r="Z932" s="250"/>
      <c r="AA932" s="238"/>
      <c r="AB932" s="50"/>
      <c r="AC932" s="50"/>
      <c r="AD932" s="50"/>
      <c r="AE932" s="50"/>
      <c r="AF932" s="50"/>
      <c r="AG932" s="50"/>
      <c r="AH932" s="50"/>
      <c r="AI932" s="50"/>
      <c r="AJ932" s="50"/>
      <c r="AK932" s="50"/>
      <c r="AL932" s="50"/>
      <c r="AM932" s="50"/>
      <c r="AN932" s="50"/>
      <c r="AO932" s="50"/>
      <c r="AP932" s="50"/>
      <c r="AQ932" s="50"/>
      <c r="AR932" s="50"/>
      <c r="AS932" s="50"/>
      <c r="AT932" s="50"/>
      <c r="AU932" s="50"/>
      <c r="AV932" s="50"/>
      <c r="AW932" s="50"/>
      <c r="AX932" s="50"/>
      <c r="AY932" s="50"/>
      <c r="AZ932" s="50"/>
      <c r="BA932" s="50"/>
      <c r="BB932" s="50"/>
      <c r="BC932" s="50"/>
      <c r="BD932" s="50"/>
      <c r="BE932" s="50"/>
      <c r="BF932" s="50"/>
      <c r="BG932" s="50"/>
      <c r="BH932" s="50"/>
      <c r="BI932" s="50"/>
      <c r="BJ932" s="50"/>
      <c r="BK932" s="50"/>
      <c r="BL932" s="50"/>
      <c r="BM932" s="50"/>
      <c r="BN932" s="50"/>
      <c r="BO932" s="50"/>
      <c r="BP932" s="50"/>
      <c r="BQ932" s="50"/>
      <c r="BR932" s="50"/>
      <c r="BS932" s="50"/>
      <c r="BT932" s="50"/>
      <c r="BU932" s="50"/>
      <c r="BV932" s="50"/>
      <c r="BW932" s="50"/>
      <c r="BX932" s="50"/>
      <c r="BY932" s="50"/>
      <c r="BZ932" s="50"/>
      <c r="CA932" s="50"/>
      <c r="CB932" s="50"/>
      <c r="CC932" s="50"/>
      <c r="CD932" s="50"/>
      <c r="CE932" s="50"/>
      <c r="CF932" s="50"/>
      <c r="CG932" s="50"/>
      <c r="CH932" s="50"/>
      <c r="CI932" s="50"/>
      <c r="CJ932" s="50"/>
      <c r="CK932" s="50"/>
      <c r="CL932" s="50"/>
      <c r="CM932" s="50"/>
      <c r="CN932" s="50"/>
      <c r="CO932" s="50"/>
      <c r="CP932" s="50"/>
      <c r="CQ932" s="50"/>
      <c r="CR932" s="50"/>
      <c r="CS932" s="50"/>
      <c r="CT932" s="50"/>
      <c r="CU932" s="50"/>
      <c r="CV932" s="50"/>
      <c r="CW932" s="50"/>
      <c r="CX932" s="50"/>
      <c r="CY932" s="50"/>
      <c r="CZ932" s="50"/>
      <c r="DA932" s="50"/>
      <c r="DB932" s="50"/>
      <c r="DC932" s="50"/>
      <c r="DD932" s="50"/>
      <c r="DE932" s="50"/>
      <c r="DF932" s="50"/>
    </row>
    <row r="933" spans="2:110" x14ac:dyDescent="0.2">
      <c r="B933" s="177"/>
      <c r="C933" s="202"/>
      <c r="D933" s="200"/>
      <c r="E933" s="203"/>
      <c r="F933" s="203"/>
      <c r="G933" s="203"/>
      <c r="H933" s="203"/>
      <c r="I933" s="203"/>
      <c r="J933" s="203"/>
      <c r="K933" s="203"/>
      <c r="L933" s="203"/>
      <c r="M933" s="203"/>
      <c r="N933" s="203"/>
      <c r="O933" s="203"/>
      <c r="P933" s="203"/>
      <c r="Q933" s="204"/>
      <c r="R933" s="204"/>
      <c r="S933" s="234"/>
      <c r="T933" s="50"/>
      <c r="U933" s="50"/>
      <c r="V933" s="50"/>
      <c r="W933" s="50"/>
      <c r="X933" s="50"/>
      <c r="Y933" s="50"/>
      <c r="Z933" s="250"/>
      <c r="AA933" s="238"/>
      <c r="AB933" s="50"/>
      <c r="AC933" s="50"/>
      <c r="AD933" s="50"/>
      <c r="AE933" s="50"/>
      <c r="AF933" s="50"/>
      <c r="AG933" s="50"/>
      <c r="AH933" s="50"/>
      <c r="AI933" s="50"/>
      <c r="AJ933" s="50"/>
      <c r="AK933" s="50"/>
      <c r="AL933" s="50"/>
      <c r="AM933" s="50"/>
      <c r="AN933" s="50"/>
      <c r="AO933" s="50"/>
      <c r="AP933" s="50"/>
      <c r="AQ933" s="50"/>
      <c r="AR933" s="50"/>
      <c r="AS933" s="50"/>
      <c r="AT933" s="50"/>
      <c r="AU933" s="50"/>
      <c r="AV933" s="50"/>
      <c r="AW933" s="50"/>
      <c r="AX933" s="50"/>
      <c r="AY933" s="50"/>
      <c r="AZ933" s="50"/>
      <c r="BA933" s="50"/>
      <c r="BB933" s="50"/>
      <c r="BC933" s="50"/>
      <c r="BD933" s="50"/>
      <c r="BE933" s="50"/>
      <c r="BF933" s="50"/>
      <c r="BG933" s="50"/>
      <c r="BH933" s="50"/>
      <c r="BI933" s="50"/>
      <c r="BJ933" s="50"/>
      <c r="BK933" s="50"/>
      <c r="BL933" s="50"/>
      <c r="BM933" s="50"/>
      <c r="BN933" s="50"/>
      <c r="BO933" s="50"/>
      <c r="BP933" s="50"/>
      <c r="BQ933" s="50"/>
      <c r="BR933" s="50"/>
      <c r="BS933" s="50"/>
      <c r="BT933" s="50"/>
      <c r="BU933" s="50"/>
      <c r="BV933" s="50"/>
      <c r="BW933" s="50"/>
      <c r="BX933" s="50"/>
      <c r="BY933" s="50"/>
      <c r="BZ933" s="50"/>
      <c r="CA933" s="50"/>
      <c r="CB933" s="50"/>
      <c r="CC933" s="50"/>
      <c r="CD933" s="50"/>
      <c r="CE933" s="50"/>
      <c r="CF933" s="50"/>
      <c r="CG933" s="50"/>
      <c r="CH933" s="50"/>
      <c r="CI933" s="50"/>
      <c r="CJ933" s="50"/>
      <c r="CK933" s="50"/>
      <c r="CL933" s="50"/>
      <c r="CM933" s="50"/>
      <c r="CN933" s="50"/>
      <c r="CO933" s="50"/>
      <c r="CP933" s="50"/>
      <c r="CQ933" s="50"/>
      <c r="CR933" s="50"/>
      <c r="CS933" s="50"/>
      <c r="CT933" s="50"/>
      <c r="CU933" s="50"/>
      <c r="CV933" s="50"/>
      <c r="CW933" s="50"/>
      <c r="CX933" s="50"/>
      <c r="CY933" s="50"/>
      <c r="CZ933" s="50"/>
      <c r="DA933" s="50"/>
      <c r="DB933" s="50"/>
      <c r="DC933" s="50"/>
      <c r="DD933" s="50"/>
      <c r="DE933" s="50"/>
      <c r="DF933" s="50"/>
    </row>
    <row r="934" spans="2:110" x14ac:dyDescent="0.2">
      <c r="B934" s="177"/>
      <c r="C934" s="202"/>
      <c r="D934" s="200"/>
      <c r="E934" s="203"/>
      <c r="F934" s="203"/>
      <c r="G934" s="203"/>
      <c r="H934" s="203"/>
      <c r="I934" s="203"/>
      <c r="J934" s="203"/>
      <c r="K934" s="203"/>
      <c r="L934" s="203"/>
      <c r="M934" s="203"/>
      <c r="N934" s="203"/>
      <c r="O934" s="203"/>
      <c r="P934" s="203"/>
      <c r="Q934" s="204"/>
      <c r="R934" s="204"/>
      <c r="S934" s="234"/>
      <c r="T934" s="50"/>
      <c r="U934" s="50"/>
      <c r="V934" s="50"/>
      <c r="W934" s="50"/>
      <c r="X934" s="50"/>
      <c r="Y934" s="50"/>
      <c r="Z934" s="250"/>
      <c r="AA934" s="238"/>
      <c r="AB934" s="50"/>
      <c r="AC934" s="50"/>
      <c r="AD934" s="50"/>
      <c r="AE934" s="50"/>
      <c r="AF934" s="50"/>
      <c r="AG934" s="50"/>
      <c r="AH934" s="50"/>
      <c r="AI934" s="50"/>
      <c r="AJ934" s="50"/>
      <c r="AK934" s="50"/>
      <c r="AL934" s="50"/>
      <c r="AM934" s="50"/>
      <c r="AN934" s="50"/>
      <c r="AO934" s="50"/>
      <c r="AP934" s="50"/>
      <c r="AQ934" s="50"/>
      <c r="AR934" s="50"/>
      <c r="AS934" s="50"/>
      <c r="AT934" s="50"/>
      <c r="AU934" s="50"/>
      <c r="AV934" s="50"/>
      <c r="AW934" s="50"/>
      <c r="AX934" s="50"/>
      <c r="AY934" s="50"/>
      <c r="AZ934" s="50"/>
      <c r="BA934" s="50"/>
      <c r="BB934" s="50"/>
      <c r="BC934" s="50"/>
      <c r="BD934" s="50"/>
      <c r="BE934" s="50"/>
      <c r="BF934" s="50"/>
      <c r="BG934" s="50"/>
      <c r="BH934" s="50"/>
      <c r="BI934" s="50"/>
      <c r="BJ934" s="50"/>
      <c r="BK934" s="50"/>
      <c r="BL934" s="50"/>
      <c r="BM934" s="50"/>
      <c r="BN934" s="50"/>
      <c r="BO934" s="50"/>
      <c r="BP934" s="50"/>
      <c r="BQ934" s="50"/>
      <c r="BR934" s="50"/>
      <c r="BS934" s="50"/>
      <c r="BT934" s="50"/>
      <c r="BU934" s="50"/>
      <c r="BV934" s="50"/>
      <c r="BW934" s="50"/>
      <c r="BX934" s="50"/>
      <c r="BY934" s="50"/>
      <c r="BZ934" s="50"/>
      <c r="CA934" s="50"/>
      <c r="CB934" s="50"/>
      <c r="CC934" s="50"/>
      <c r="CD934" s="50"/>
      <c r="CE934" s="50"/>
      <c r="CF934" s="50"/>
      <c r="CG934" s="50"/>
      <c r="CH934" s="50"/>
      <c r="CI934" s="50"/>
      <c r="CJ934" s="50"/>
      <c r="CK934" s="50"/>
      <c r="CL934" s="50"/>
      <c r="CM934" s="50"/>
      <c r="CN934" s="50"/>
      <c r="CO934" s="50"/>
      <c r="CP934" s="50"/>
      <c r="CQ934" s="50"/>
      <c r="CR934" s="50"/>
      <c r="CS934" s="50"/>
      <c r="CT934" s="50"/>
      <c r="CU934" s="50"/>
      <c r="CV934" s="50"/>
      <c r="CW934" s="50"/>
      <c r="CX934" s="50"/>
      <c r="CY934" s="50"/>
      <c r="CZ934" s="50"/>
      <c r="DA934" s="50"/>
      <c r="DB934" s="50"/>
      <c r="DC934" s="50"/>
      <c r="DD934" s="50"/>
      <c r="DE934" s="50"/>
      <c r="DF934" s="50"/>
    </row>
    <row r="935" spans="2:110" x14ac:dyDescent="0.2">
      <c r="B935" s="177"/>
      <c r="C935" s="202"/>
      <c r="D935" s="200"/>
      <c r="E935" s="203"/>
      <c r="F935" s="203"/>
      <c r="G935" s="203"/>
      <c r="H935" s="203"/>
      <c r="I935" s="203"/>
      <c r="J935" s="203"/>
      <c r="K935" s="203"/>
      <c r="L935" s="203"/>
      <c r="M935" s="203"/>
      <c r="N935" s="203"/>
      <c r="O935" s="203"/>
      <c r="P935" s="203"/>
      <c r="Q935" s="204"/>
      <c r="R935" s="204"/>
      <c r="S935" s="234"/>
      <c r="T935" s="50"/>
      <c r="U935" s="50"/>
      <c r="V935" s="50"/>
      <c r="W935" s="50"/>
      <c r="X935" s="50"/>
      <c r="Y935" s="50"/>
      <c r="Z935" s="250"/>
      <c r="AA935" s="238"/>
      <c r="AB935" s="50"/>
      <c r="AC935" s="50"/>
      <c r="AD935" s="50"/>
      <c r="AE935" s="50"/>
      <c r="AF935" s="50"/>
      <c r="AG935" s="50"/>
      <c r="AH935" s="50"/>
      <c r="AI935" s="50"/>
      <c r="AJ935" s="50"/>
      <c r="AK935" s="50"/>
      <c r="AL935" s="50"/>
      <c r="AM935" s="50"/>
      <c r="AN935" s="50"/>
      <c r="AO935" s="50"/>
      <c r="AP935" s="50"/>
      <c r="AQ935" s="50"/>
      <c r="AR935" s="50"/>
      <c r="AS935" s="50"/>
      <c r="AT935" s="50"/>
      <c r="AU935" s="50"/>
      <c r="AV935" s="50"/>
      <c r="AW935" s="50"/>
      <c r="AX935" s="50"/>
      <c r="AY935" s="50"/>
      <c r="AZ935" s="50"/>
      <c r="BA935" s="50"/>
      <c r="BB935" s="50"/>
      <c r="BC935" s="50"/>
      <c r="BD935" s="50"/>
      <c r="BE935" s="50"/>
      <c r="BF935" s="50"/>
      <c r="BG935" s="50"/>
      <c r="BH935" s="50"/>
      <c r="BI935" s="50"/>
      <c r="BJ935" s="50"/>
      <c r="BK935" s="50"/>
      <c r="BL935" s="50"/>
      <c r="BM935" s="50"/>
      <c r="BN935" s="50"/>
      <c r="BO935" s="50"/>
      <c r="BP935" s="50"/>
      <c r="BQ935" s="50"/>
      <c r="BR935" s="50"/>
      <c r="BS935" s="50"/>
      <c r="BT935" s="50"/>
      <c r="BU935" s="50"/>
      <c r="BV935" s="50"/>
      <c r="BW935" s="50"/>
      <c r="BX935" s="50"/>
      <c r="BY935" s="50"/>
      <c r="BZ935" s="50"/>
      <c r="CA935" s="50"/>
      <c r="CB935" s="50"/>
      <c r="CC935" s="50"/>
      <c r="CD935" s="50"/>
      <c r="CE935" s="50"/>
      <c r="CF935" s="50"/>
      <c r="CG935" s="50"/>
      <c r="CH935" s="50"/>
      <c r="CI935" s="50"/>
      <c r="CJ935" s="50"/>
      <c r="CK935" s="50"/>
      <c r="CL935" s="50"/>
      <c r="CM935" s="50"/>
      <c r="CN935" s="50"/>
      <c r="CO935" s="50"/>
      <c r="CP935" s="50"/>
      <c r="CQ935" s="50"/>
      <c r="CR935" s="50"/>
      <c r="CS935" s="50"/>
      <c r="CT935" s="50"/>
      <c r="CU935" s="50"/>
      <c r="CV935" s="50"/>
      <c r="CW935" s="50"/>
      <c r="CX935" s="50"/>
      <c r="CY935" s="50"/>
      <c r="CZ935" s="50"/>
      <c r="DA935" s="50"/>
      <c r="DB935" s="50"/>
      <c r="DC935" s="50"/>
      <c r="DD935" s="50"/>
      <c r="DE935" s="50"/>
      <c r="DF935" s="50"/>
    </row>
    <row r="936" spans="2:110" x14ac:dyDescent="0.2">
      <c r="B936" s="177"/>
      <c r="C936" s="202"/>
      <c r="D936" s="200"/>
      <c r="E936" s="203"/>
      <c r="F936" s="203"/>
      <c r="G936" s="203"/>
      <c r="H936" s="203"/>
      <c r="I936" s="203"/>
      <c r="J936" s="203"/>
      <c r="K936" s="203"/>
      <c r="L936" s="203"/>
      <c r="M936" s="203"/>
      <c r="N936" s="203"/>
      <c r="O936" s="203"/>
      <c r="P936" s="203"/>
      <c r="Q936" s="204"/>
      <c r="R936" s="204"/>
      <c r="S936" s="234"/>
      <c r="T936" s="50"/>
      <c r="U936" s="50"/>
      <c r="V936" s="50"/>
      <c r="W936" s="50"/>
      <c r="X936" s="50"/>
      <c r="Y936" s="50"/>
      <c r="Z936" s="250"/>
      <c r="AA936" s="238"/>
      <c r="AB936" s="50"/>
      <c r="AC936" s="50"/>
      <c r="AD936" s="50"/>
      <c r="AE936" s="50"/>
      <c r="AF936" s="50"/>
      <c r="AG936" s="50"/>
      <c r="AH936" s="50"/>
      <c r="AI936" s="50"/>
      <c r="AJ936" s="50"/>
      <c r="AK936" s="50"/>
      <c r="AL936" s="50"/>
      <c r="AM936" s="50"/>
      <c r="AN936" s="50"/>
      <c r="AO936" s="50"/>
      <c r="AP936" s="50"/>
      <c r="AQ936" s="50"/>
      <c r="AR936" s="50"/>
      <c r="AS936" s="50"/>
      <c r="AT936" s="50"/>
      <c r="AU936" s="50"/>
      <c r="AV936" s="50"/>
      <c r="AW936" s="50"/>
      <c r="AX936" s="50"/>
      <c r="AY936" s="50"/>
      <c r="AZ936" s="50"/>
      <c r="BA936" s="50"/>
      <c r="BB936" s="50"/>
      <c r="BC936" s="50"/>
      <c r="BD936" s="50"/>
      <c r="BE936" s="50"/>
      <c r="BF936" s="50"/>
      <c r="BG936" s="50"/>
      <c r="BH936" s="50"/>
      <c r="BI936" s="50"/>
      <c r="BJ936" s="50"/>
      <c r="BK936" s="50"/>
      <c r="BL936" s="50"/>
      <c r="BM936" s="50"/>
      <c r="BN936" s="50"/>
      <c r="BO936" s="50"/>
      <c r="BP936" s="50"/>
      <c r="BQ936" s="50"/>
      <c r="BR936" s="50"/>
      <c r="BS936" s="50"/>
      <c r="BT936" s="50"/>
      <c r="BU936" s="50"/>
      <c r="BV936" s="50"/>
      <c r="BW936" s="50"/>
      <c r="BX936" s="50"/>
      <c r="BY936" s="50"/>
      <c r="BZ936" s="50"/>
      <c r="CA936" s="50"/>
      <c r="CB936" s="50"/>
      <c r="CC936" s="50"/>
      <c r="CD936" s="50"/>
      <c r="CE936" s="50"/>
      <c r="CF936" s="50"/>
      <c r="CG936" s="50"/>
      <c r="CH936" s="50"/>
      <c r="CI936" s="50"/>
      <c r="CJ936" s="50"/>
      <c r="CK936" s="50"/>
      <c r="CL936" s="50"/>
      <c r="CM936" s="50"/>
      <c r="CN936" s="50"/>
      <c r="CO936" s="50"/>
      <c r="CP936" s="50"/>
      <c r="CQ936" s="50"/>
      <c r="CR936" s="50"/>
      <c r="CS936" s="50"/>
      <c r="CT936" s="50"/>
      <c r="CU936" s="50"/>
      <c r="CV936" s="50"/>
      <c r="CW936" s="50"/>
      <c r="CX936" s="50"/>
      <c r="CY936" s="50"/>
      <c r="CZ936" s="50"/>
      <c r="DA936" s="50"/>
      <c r="DB936" s="50"/>
      <c r="DC936" s="50"/>
      <c r="DD936" s="50"/>
      <c r="DE936" s="50"/>
      <c r="DF936" s="50"/>
    </row>
    <row r="937" spans="2:110" x14ac:dyDescent="0.2">
      <c r="B937" s="177"/>
      <c r="C937" s="202"/>
      <c r="D937" s="200"/>
      <c r="E937" s="203"/>
      <c r="F937" s="203"/>
      <c r="G937" s="203"/>
      <c r="H937" s="203"/>
      <c r="I937" s="203"/>
      <c r="J937" s="203"/>
      <c r="K937" s="203"/>
      <c r="L937" s="203"/>
      <c r="M937" s="203"/>
      <c r="N937" s="203"/>
      <c r="O937" s="203"/>
      <c r="P937" s="203"/>
      <c r="Q937" s="204"/>
      <c r="R937" s="204"/>
      <c r="S937" s="234"/>
      <c r="T937" s="50"/>
      <c r="U937" s="50"/>
      <c r="V937" s="50"/>
      <c r="W937" s="50"/>
      <c r="X937" s="50"/>
      <c r="Y937" s="50"/>
      <c r="Z937" s="250"/>
      <c r="AA937" s="238"/>
      <c r="AB937" s="50"/>
      <c r="AC937" s="50"/>
      <c r="AD937" s="50"/>
      <c r="AE937" s="50"/>
      <c r="AF937" s="50"/>
      <c r="AG937" s="50"/>
      <c r="AH937" s="50"/>
      <c r="AI937" s="50"/>
      <c r="AJ937" s="50"/>
      <c r="AK937" s="50"/>
      <c r="AL937" s="50"/>
      <c r="AM937" s="50"/>
      <c r="AN937" s="50"/>
      <c r="AO937" s="50"/>
      <c r="AP937" s="50"/>
      <c r="AQ937" s="50"/>
      <c r="AR937" s="50"/>
      <c r="AS937" s="50"/>
      <c r="AT937" s="50"/>
      <c r="AU937" s="50"/>
      <c r="AV937" s="50"/>
      <c r="AW937" s="50"/>
      <c r="AX937" s="50"/>
      <c r="AY937" s="50"/>
      <c r="AZ937" s="50"/>
      <c r="BA937" s="50"/>
      <c r="BB937" s="50"/>
      <c r="BC937" s="50"/>
      <c r="BD937" s="50"/>
      <c r="BE937" s="50"/>
      <c r="BF937" s="50"/>
      <c r="BG937" s="50"/>
      <c r="BH937" s="50"/>
      <c r="BI937" s="50"/>
      <c r="BJ937" s="50"/>
      <c r="BK937" s="50"/>
      <c r="BL937" s="50"/>
      <c r="BM937" s="50"/>
      <c r="BN937" s="50"/>
      <c r="BO937" s="50"/>
      <c r="BP937" s="50"/>
      <c r="BQ937" s="50"/>
      <c r="BR937" s="50"/>
      <c r="BS937" s="50"/>
      <c r="BT937" s="50"/>
      <c r="BU937" s="50"/>
      <c r="BV937" s="50"/>
      <c r="BW937" s="50"/>
      <c r="BX937" s="50"/>
      <c r="BY937" s="50"/>
      <c r="BZ937" s="50"/>
      <c r="CA937" s="50"/>
      <c r="CB937" s="50"/>
      <c r="CC937" s="50"/>
      <c r="CD937" s="50"/>
      <c r="CE937" s="50"/>
      <c r="CF937" s="50"/>
      <c r="CG937" s="50"/>
      <c r="CH937" s="50"/>
      <c r="CI937" s="50"/>
      <c r="CJ937" s="50"/>
      <c r="CK937" s="50"/>
      <c r="CL937" s="50"/>
      <c r="CM937" s="50"/>
      <c r="CN937" s="50"/>
      <c r="CO937" s="50"/>
      <c r="CP937" s="50"/>
      <c r="CQ937" s="50"/>
      <c r="CR937" s="50"/>
      <c r="CS937" s="50"/>
      <c r="CT937" s="50"/>
      <c r="CU937" s="50"/>
      <c r="CV937" s="50"/>
      <c r="CW937" s="50"/>
      <c r="CX937" s="50"/>
      <c r="CY937" s="50"/>
      <c r="CZ937" s="50"/>
      <c r="DA937" s="50"/>
      <c r="DB937" s="50"/>
      <c r="DC937" s="50"/>
      <c r="DD937" s="50"/>
      <c r="DE937" s="50"/>
      <c r="DF937" s="50"/>
    </row>
    <row r="938" spans="2:110" x14ac:dyDescent="0.2">
      <c r="B938" s="177"/>
      <c r="C938" s="202"/>
      <c r="D938" s="200"/>
      <c r="E938" s="203"/>
      <c r="F938" s="203"/>
      <c r="G938" s="203"/>
      <c r="H938" s="203"/>
      <c r="I938" s="203"/>
      <c r="J938" s="203"/>
      <c r="K938" s="203"/>
      <c r="L938" s="203"/>
      <c r="M938" s="203"/>
      <c r="N938" s="203"/>
      <c r="O938" s="203"/>
      <c r="P938" s="203"/>
      <c r="Q938" s="204"/>
      <c r="R938" s="204"/>
      <c r="S938" s="234"/>
      <c r="T938" s="50"/>
      <c r="U938" s="50"/>
      <c r="V938" s="50"/>
      <c r="W938" s="50"/>
      <c r="X938" s="50"/>
      <c r="Y938" s="50"/>
      <c r="Z938" s="250"/>
      <c r="AA938" s="238"/>
      <c r="AB938" s="50"/>
      <c r="AC938" s="50"/>
      <c r="AD938" s="50"/>
      <c r="AE938" s="50"/>
      <c r="AF938" s="50"/>
      <c r="AG938" s="50"/>
      <c r="AH938" s="50"/>
      <c r="AI938" s="50"/>
      <c r="AJ938" s="50"/>
      <c r="AK938" s="50"/>
      <c r="AL938" s="50"/>
      <c r="AM938" s="50"/>
      <c r="AN938" s="50"/>
      <c r="AO938" s="50"/>
      <c r="AP938" s="50"/>
      <c r="AQ938" s="50"/>
      <c r="AR938" s="50"/>
      <c r="AS938" s="50"/>
      <c r="AT938" s="50"/>
      <c r="AU938" s="50"/>
      <c r="AV938" s="50"/>
      <c r="AW938" s="50"/>
      <c r="AX938" s="50"/>
      <c r="AY938" s="50"/>
      <c r="AZ938" s="50"/>
      <c r="BA938" s="50"/>
      <c r="BB938" s="50"/>
      <c r="BC938" s="50"/>
      <c r="BD938" s="50"/>
      <c r="BE938" s="50"/>
      <c r="BF938" s="50"/>
      <c r="BG938" s="50"/>
      <c r="BH938" s="50"/>
      <c r="BI938" s="50"/>
      <c r="BJ938" s="50"/>
      <c r="BK938" s="50"/>
      <c r="BL938" s="50"/>
      <c r="BM938" s="50"/>
      <c r="BN938" s="50"/>
      <c r="BO938" s="50"/>
      <c r="BP938" s="50"/>
      <c r="BQ938" s="50"/>
      <c r="BR938" s="50"/>
      <c r="BS938" s="50"/>
      <c r="BT938" s="50"/>
      <c r="BU938" s="50"/>
      <c r="BV938" s="50"/>
      <c r="BW938" s="50"/>
      <c r="BX938" s="50"/>
      <c r="BY938" s="50"/>
      <c r="BZ938" s="50"/>
      <c r="CA938" s="50"/>
      <c r="CB938" s="50"/>
      <c r="CC938" s="50"/>
      <c r="CD938" s="50"/>
      <c r="CE938" s="50"/>
      <c r="CF938" s="50"/>
      <c r="CG938" s="50"/>
      <c r="CH938" s="50"/>
      <c r="CI938" s="50"/>
      <c r="CJ938" s="50"/>
      <c r="CK938" s="50"/>
      <c r="CL938" s="50"/>
      <c r="CM938" s="50"/>
      <c r="CN938" s="50"/>
      <c r="CO938" s="50"/>
      <c r="CP938" s="50"/>
      <c r="CQ938" s="50"/>
      <c r="CR938" s="50"/>
      <c r="CS938" s="50"/>
      <c r="CT938" s="50"/>
      <c r="CU938" s="50"/>
      <c r="CV938" s="50"/>
      <c r="CW938" s="50"/>
      <c r="CX938" s="50"/>
      <c r="CY938" s="50"/>
      <c r="CZ938" s="50"/>
      <c r="DA938" s="50"/>
      <c r="DB938" s="50"/>
      <c r="DC938" s="50"/>
      <c r="DD938" s="50"/>
      <c r="DE938" s="50"/>
      <c r="DF938" s="50"/>
    </row>
    <row r="939" spans="2:110" x14ac:dyDescent="0.2">
      <c r="B939" s="177"/>
      <c r="C939" s="202"/>
      <c r="D939" s="200"/>
      <c r="E939" s="203"/>
      <c r="F939" s="203"/>
      <c r="G939" s="203"/>
      <c r="H939" s="203"/>
      <c r="I939" s="203"/>
      <c r="J939" s="203"/>
      <c r="K939" s="203"/>
      <c r="L939" s="203"/>
      <c r="M939" s="203"/>
      <c r="N939" s="203"/>
      <c r="O939" s="203"/>
      <c r="P939" s="203"/>
      <c r="Q939" s="204"/>
      <c r="R939" s="204"/>
      <c r="S939" s="234"/>
      <c r="T939" s="50"/>
      <c r="U939" s="50"/>
      <c r="V939" s="50"/>
      <c r="W939" s="50"/>
      <c r="X939" s="50"/>
      <c r="Y939" s="50"/>
      <c r="Z939" s="250"/>
      <c r="AA939" s="238"/>
      <c r="AB939" s="50"/>
      <c r="AC939" s="50"/>
      <c r="AD939" s="50"/>
      <c r="AE939" s="50"/>
      <c r="AF939" s="50"/>
      <c r="AG939" s="50"/>
      <c r="AH939" s="50"/>
      <c r="AI939" s="50"/>
      <c r="AJ939" s="50"/>
      <c r="AK939" s="50"/>
      <c r="AL939" s="50"/>
      <c r="AM939" s="50"/>
      <c r="AN939" s="50"/>
      <c r="AO939" s="50"/>
      <c r="AP939" s="50"/>
      <c r="AQ939" s="50"/>
      <c r="AR939" s="50"/>
      <c r="AS939" s="50"/>
      <c r="AT939" s="50"/>
      <c r="AU939" s="50"/>
      <c r="AV939" s="50"/>
      <c r="AW939" s="50"/>
      <c r="AX939" s="50"/>
      <c r="AY939" s="50"/>
      <c r="AZ939" s="50"/>
      <c r="BA939" s="50"/>
      <c r="BB939" s="50"/>
      <c r="BC939" s="50"/>
      <c r="BD939" s="50"/>
      <c r="BE939" s="50"/>
      <c r="BF939" s="50"/>
      <c r="BG939" s="50"/>
      <c r="BH939" s="50"/>
      <c r="BI939" s="50"/>
      <c r="BJ939" s="50"/>
      <c r="BK939" s="50"/>
      <c r="BL939" s="50"/>
      <c r="BM939" s="50"/>
      <c r="BN939" s="50"/>
      <c r="BO939" s="50"/>
      <c r="BP939" s="50"/>
      <c r="BQ939" s="50"/>
      <c r="BR939" s="50"/>
      <c r="BS939" s="50"/>
      <c r="BT939" s="50"/>
      <c r="BU939" s="50"/>
      <c r="BV939" s="50"/>
      <c r="BW939" s="50"/>
      <c r="BX939" s="50"/>
      <c r="BY939" s="50"/>
      <c r="BZ939" s="50"/>
      <c r="CA939" s="50"/>
      <c r="CB939" s="50"/>
      <c r="CC939" s="50"/>
      <c r="CD939" s="50"/>
      <c r="CE939" s="50"/>
      <c r="CF939" s="50"/>
      <c r="CG939" s="50"/>
      <c r="CH939" s="50"/>
      <c r="CI939" s="50"/>
      <c r="CJ939" s="50"/>
      <c r="CK939" s="50"/>
      <c r="CL939" s="50"/>
      <c r="CM939" s="50"/>
      <c r="CN939" s="50"/>
      <c r="CO939" s="50"/>
      <c r="CP939" s="50"/>
      <c r="CQ939" s="50"/>
      <c r="CR939" s="50"/>
      <c r="CS939" s="50"/>
      <c r="CT939" s="50"/>
      <c r="CU939" s="50"/>
      <c r="CV939" s="50"/>
      <c r="CW939" s="50"/>
      <c r="CX939" s="50"/>
      <c r="CY939" s="50"/>
      <c r="CZ939" s="50"/>
      <c r="DA939" s="50"/>
      <c r="DB939" s="50"/>
      <c r="DC939" s="50"/>
      <c r="DD939" s="50"/>
      <c r="DE939" s="50"/>
      <c r="DF939" s="50"/>
    </row>
    <row r="940" spans="2:110" x14ac:dyDescent="0.2">
      <c r="B940" s="177"/>
      <c r="C940" s="202"/>
      <c r="D940" s="200"/>
      <c r="E940" s="203"/>
      <c r="F940" s="203"/>
      <c r="G940" s="203"/>
      <c r="H940" s="203"/>
      <c r="I940" s="203"/>
      <c r="J940" s="203"/>
      <c r="K940" s="203"/>
      <c r="L940" s="203"/>
      <c r="M940" s="203"/>
      <c r="N940" s="203"/>
      <c r="O940" s="203"/>
      <c r="P940" s="203"/>
      <c r="Q940" s="204"/>
      <c r="R940" s="204"/>
      <c r="S940" s="234"/>
      <c r="T940" s="50"/>
      <c r="U940" s="50"/>
      <c r="V940" s="50"/>
      <c r="W940" s="50"/>
      <c r="X940" s="50"/>
      <c r="Y940" s="50"/>
      <c r="Z940" s="250"/>
      <c r="AA940" s="238"/>
      <c r="AB940" s="50"/>
      <c r="AC940" s="50"/>
      <c r="AD940" s="50"/>
      <c r="AE940" s="50"/>
      <c r="AF940" s="50"/>
      <c r="AG940" s="50"/>
      <c r="AH940" s="50"/>
      <c r="AI940" s="50"/>
      <c r="AJ940" s="50"/>
      <c r="AK940" s="50"/>
      <c r="AL940" s="50"/>
      <c r="AM940" s="50"/>
      <c r="AN940" s="50"/>
      <c r="AO940" s="50"/>
      <c r="AP940" s="50"/>
      <c r="AQ940" s="50"/>
      <c r="AR940" s="50"/>
      <c r="AS940" s="50"/>
      <c r="AT940" s="50"/>
      <c r="AU940" s="50"/>
      <c r="AV940" s="50"/>
      <c r="AW940" s="50"/>
      <c r="AX940" s="50"/>
      <c r="AY940" s="50"/>
      <c r="AZ940" s="50"/>
      <c r="BA940" s="50"/>
      <c r="BB940" s="50"/>
      <c r="BC940" s="50"/>
      <c r="BD940" s="50"/>
      <c r="BE940" s="50"/>
      <c r="BF940" s="50"/>
      <c r="BG940" s="50"/>
      <c r="BH940" s="50"/>
      <c r="BI940" s="50"/>
      <c r="BJ940" s="50"/>
      <c r="BK940" s="50"/>
      <c r="BL940" s="50"/>
      <c r="BM940" s="50"/>
      <c r="BN940" s="50"/>
      <c r="BO940" s="50"/>
      <c r="BP940" s="50"/>
      <c r="BQ940" s="50"/>
      <c r="BR940" s="50"/>
      <c r="BS940" s="50"/>
      <c r="BT940" s="50"/>
      <c r="BU940" s="50"/>
      <c r="BV940" s="50"/>
      <c r="BW940" s="50"/>
      <c r="BX940" s="50"/>
      <c r="BY940" s="50"/>
      <c r="BZ940" s="50"/>
      <c r="CA940" s="50"/>
      <c r="CB940" s="50"/>
      <c r="CC940" s="50"/>
      <c r="CD940" s="50"/>
      <c r="CE940" s="50"/>
      <c r="CF940" s="50"/>
      <c r="CG940" s="50"/>
      <c r="CH940" s="50"/>
      <c r="CI940" s="50"/>
      <c r="CJ940" s="50"/>
      <c r="CK940" s="50"/>
      <c r="CL940" s="50"/>
      <c r="CM940" s="50"/>
      <c r="CN940" s="50"/>
      <c r="CO940" s="50"/>
      <c r="CP940" s="50"/>
      <c r="CQ940" s="50"/>
      <c r="CR940" s="50"/>
      <c r="CS940" s="50"/>
      <c r="CT940" s="50"/>
      <c r="CU940" s="50"/>
      <c r="CV940" s="50"/>
      <c r="CW940" s="50"/>
      <c r="CX940" s="50"/>
      <c r="CY940" s="50"/>
      <c r="CZ940" s="50"/>
      <c r="DA940" s="50"/>
      <c r="DB940" s="50"/>
      <c r="DC940" s="50"/>
      <c r="DD940" s="50"/>
      <c r="DE940" s="50"/>
      <c r="DF940" s="50"/>
    </row>
    <row r="941" spans="2:110" x14ac:dyDescent="0.2">
      <c r="B941" s="177"/>
      <c r="C941" s="202"/>
      <c r="D941" s="200"/>
      <c r="E941" s="203"/>
      <c r="F941" s="203"/>
      <c r="G941" s="203"/>
      <c r="H941" s="203"/>
      <c r="I941" s="203"/>
      <c r="J941" s="203"/>
      <c r="K941" s="203"/>
      <c r="L941" s="203"/>
      <c r="M941" s="203"/>
      <c r="N941" s="203"/>
      <c r="O941" s="203"/>
      <c r="P941" s="203"/>
      <c r="Q941" s="204"/>
      <c r="R941" s="204"/>
      <c r="S941" s="234"/>
      <c r="T941" s="50"/>
      <c r="U941" s="50"/>
      <c r="V941" s="50"/>
      <c r="W941" s="50"/>
      <c r="X941" s="50"/>
      <c r="Y941" s="50"/>
      <c r="Z941" s="250"/>
      <c r="AA941" s="238"/>
      <c r="AB941" s="50"/>
      <c r="AC941" s="50"/>
      <c r="AD941" s="50"/>
      <c r="AE941" s="50"/>
      <c r="AF941" s="50"/>
      <c r="AG941" s="50"/>
      <c r="AH941" s="50"/>
      <c r="AI941" s="50"/>
      <c r="AJ941" s="50"/>
      <c r="AK941" s="50"/>
      <c r="AL941" s="50"/>
      <c r="AM941" s="50"/>
      <c r="AN941" s="50"/>
      <c r="AO941" s="50"/>
      <c r="AP941" s="50"/>
      <c r="AQ941" s="50"/>
      <c r="AR941" s="50"/>
      <c r="AS941" s="50"/>
      <c r="AT941" s="50"/>
      <c r="AU941" s="50"/>
      <c r="AV941" s="50"/>
      <c r="AW941" s="50"/>
      <c r="AX941" s="50"/>
      <c r="AY941" s="50"/>
      <c r="AZ941" s="50"/>
      <c r="BA941" s="50"/>
      <c r="BB941" s="50"/>
      <c r="BC941" s="50"/>
      <c r="BD941" s="50"/>
      <c r="BE941" s="50"/>
      <c r="BF941" s="50"/>
      <c r="BG941" s="50"/>
      <c r="BH941" s="50"/>
      <c r="BI941" s="50"/>
      <c r="BJ941" s="50"/>
      <c r="BK941" s="50"/>
      <c r="BL941" s="50"/>
      <c r="BM941" s="50"/>
      <c r="BN941" s="50"/>
      <c r="BO941" s="50"/>
      <c r="BP941" s="50"/>
      <c r="BQ941" s="50"/>
      <c r="BR941" s="50"/>
      <c r="BS941" s="50"/>
      <c r="BT941" s="50"/>
      <c r="BU941" s="50"/>
      <c r="BV941" s="50"/>
      <c r="BW941" s="50"/>
      <c r="BX941" s="50"/>
      <c r="BY941" s="50"/>
      <c r="BZ941" s="50"/>
      <c r="CA941" s="50"/>
      <c r="CB941" s="50"/>
      <c r="CC941" s="50"/>
      <c r="CD941" s="50"/>
      <c r="CE941" s="50"/>
      <c r="CF941" s="50"/>
      <c r="CG941" s="50"/>
      <c r="CH941" s="50"/>
      <c r="CI941" s="50"/>
      <c r="CJ941" s="50"/>
      <c r="CK941" s="50"/>
      <c r="CL941" s="50"/>
      <c r="CM941" s="50"/>
      <c r="CN941" s="50"/>
      <c r="CO941" s="50"/>
      <c r="CP941" s="50"/>
      <c r="CQ941" s="50"/>
      <c r="CR941" s="50"/>
      <c r="CS941" s="50"/>
      <c r="CT941" s="50"/>
      <c r="CU941" s="50"/>
      <c r="CV941" s="50"/>
      <c r="CW941" s="50"/>
      <c r="CX941" s="50"/>
      <c r="CY941" s="50"/>
      <c r="CZ941" s="50"/>
      <c r="DA941" s="50"/>
      <c r="DB941" s="50"/>
      <c r="DC941" s="50"/>
      <c r="DD941" s="50"/>
      <c r="DE941" s="50"/>
      <c r="DF941" s="50"/>
    </row>
    <row r="942" spans="2:110" x14ac:dyDescent="0.2">
      <c r="B942" s="177"/>
      <c r="C942" s="202"/>
      <c r="D942" s="200"/>
      <c r="E942" s="203"/>
      <c r="F942" s="203"/>
      <c r="G942" s="203"/>
      <c r="H942" s="203"/>
      <c r="I942" s="203"/>
      <c r="J942" s="203"/>
      <c r="K942" s="203"/>
      <c r="L942" s="203"/>
      <c r="M942" s="203"/>
      <c r="N942" s="203"/>
      <c r="O942" s="203"/>
      <c r="P942" s="203"/>
      <c r="Q942" s="204"/>
      <c r="R942" s="204"/>
      <c r="S942" s="234"/>
      <c r="T942" s="50"/>
      <c r="U942" s="50"/>
      <c r="V942" s="50"/>
      <c r="W942" s="50"/>
      <c r="X942" s="50"/>
      <c r="Y942" s="50"/>
      <c r="Z942" s="250"/>
      <c r="AA942" s="238"/>
      <c r="AB942" s="50"/>
      <c r="AC942" s="50"/>
      <c r="AD942" s="50"/>
      <c r="AE942" s="50"/>
      <c r="AF942" s="50"/>
      <c r="AG942" s="50"/>
      <c r="AH942" s="50"/>
      <c r="AI942" s="50"/>
      <c r="AJ942" s="50"/>
      <c r="AK942" s="50"/>
      <c r="AL942" s="50"/>
      <c r="AM942" s="50"/>
      <c r="AN942" s="50"/>
      <c r="AO942" s="50"/>
      <c r="AP942" s="50"/>
      <c r="AQ942" s="50"/>
      <c r="AR942" s="50"/>
      <c r="AS942" s="50"/>
      <c r="AT942" s="50"/>
      <c r="AU942" s="50"/>
      <c r="AV942" s="50"/>
      <c r="AW942" s="50"/>
      <c r="AX942" s="50"/>
      <c r="AY942" s="50"/>
      <c r="AZ942" s="50"/>
      <c r="BA942" s="50"/>
      <c r="BB942" s="50"/>
      <c r="BC942" s="50"/>
      <c r="BD942" s="50"/>
      <c r="BE942" s="50"/>
      <c r="BF942" s="50"/>
      <c r="BG942" s="50"/>
      <c r="BH942" s="50"/>
      <c r="BI942" s="50"/>
      <c r="BJ942" s="50"/>
      <c r="BK942" s="50"/>
      <c r="BL942" s="50"/>
      <c r="BM942" s="50"/>
      <c r="BN942" s="50"/>
      <c r="BO942" s="50"/>
      <c r="BP942" s="50"/>
      <c r="BQ942" s="50"/>
      <c r="BR942" s="50"/>
      <c r="BS942" s="50"/>
      <c r="BT942" s="50"/>
      <c r="BU942" s="50"/>
      <c r="BV942" s="50"/>
      <c r="BW942" s="50"/>
      <c r="BX942" s="50"/>
      <c r="BY942" s="50"/>
      <c r="BZ942" s="50"/>
      <c r="CA942" s="50"/>
      <c r="CB942" s="50"/>
      <c r="CC942" s="50"/>
      <c r="CD942" s="50"/>
      <c r="CE942" s="50"/>
      <c r="CF942" s="50"/>
      <c r="CG942" s="50"/>
      <c r="CH942" s="50"/>
      <c r="CI942" s="50"/>
      <c r="CJ942" s="50"/>
      <c r="CK942" s="50"/>
      <c r="CL942" s="50"/>
      <c r="CM942" s="50"/>
      <c r="CN942" s="50"/>
      <c r="CO942" s="50"/>
      <c r="CP942" s="50"/>
      <c r="CQ942" s="50"/>
      <c r="CR942" s="50"/>
      <c r="CS942" s="50"/>
      <c r="CT942" s="50"/>
      <c r="CU942" s="50"/>
      <c r="CV942" s="50"/>
      <c r="CW942" s="50"/>
      <c r="CX942" s="50"/>
      <c r="CY942" s="50"/>
      <c r="CZ942" s="50"/>
      <c r="DA942" s="50"/>
      <c r="DB942" s="50"/>
      <c r="DC942" s="50"/>
      <c r="DD942" s="50"/>
      <c r="DE942" s="50"/>
      <c r="DF942" s="50"/>
    </row>
    <row r="943" spans="2:110" x14ac:dyDescent="0.2">
      <c r="B943" s="177"/>
      <c r="C943" s="202"/>
      <c r="D943" s="200"/>
      <c r="E943" s="203"/>
      <c r="F943" s="203"/>
      <c r="G943" s="203"/>
      <c r="H943" s="203"/>
      <c r="I943" s="203"/>
      <c r="J943" s="203"/>
      <c r="K943" s="203"/>
      <c r="L943" s="203"/>
      <c r="M943" s="203"/>
      <c r="N943" s="203"/>
      <c r="O943" s="203"/>
      <c r="P943" s="203"/>
      <c r="Q943" s="204"/>
      <c r="R943" s="204"/>
      <c r="S943" s="234"/>
      <c r="T943" s="50"/>
      <c r="U943" s="50"/>
      <c r="V943" s="50"/>
      <c r="W943" s="50"/>
      <c r="X943" s="50"/>
      <c r="Y943" s="50"/>
      <c r="Z943" s="250"/>
      <c r="AA943" s="238"/>
      <c r="AB943" s="50"/>
      <c r="AC943" s="50"/>
      <c r="AD943" s="50"/>
      <c r="AE943" s="50"/>
      <c r="AF943" s="50"/>
      <c r="AG943" s="50"/>
      <c r="AH943" s="50"/>
      <c r="AI943" s="50"/>
      <c r="AJ943" s="50"/>
      <c r="AK943" s="50"/>
      <c r="AL943" s="50"/>
      <c r="AM943" s="50"/>
      <c r="AN943" s="50"/>
      <c r="AO943" s="50"/>
      <c r="AP943" s="50"/>
      <c r="AQ943" s="50"/>
      <c r="AR943" s="50"/>
      <c r="AS943" s="50"/>
      <c r="AT943" s="50"/>
      <c r="AU943" s="50"/>
      <c r="AV943" s="50"/>
      <c r="AW943" s="50"/>
      <c r="AX943" s="50"/>
      <c r="AY943" s="50"/>
      <c r="AZ943" s="50"/>
      <c r="BA943" s="50"/>
      <c r="BB943" s="50"/>
      <c r="BC943" s="50"/>
      <c r="BD943" s="50"/>
      <c r="BE943" s="50"/>
      <c r="BF943" s="50"/>
      <c r="BG943" s="50"/>
      <c r="BH943" s="50"/>
      <c r="BI943" s="50"/>
      <c r="BJ943" s="50"/>
      <c r="BK943" s="50"/>
      <c r="BL943" s="50"/>
      <c r="BM943" s="50"/>
      <c r="BN943" s="50"/>
      <c r="BO943" s="50"/>
      <c r="BP943" s="50"/>
      <c r="BQ943" s="50"/>
      <c r="BR943" s="50"/>
      <c r="BS943" s="50"/>
      <c r="BT943" s="50"/>
      <c r="BU943" s="50"/>
      <c r="BV943" s="50"/>
      <c r="BW943" s="50"/>
      <c r="BX943" s="50"/>
      <c r="BY943" s="50"/>
      <c r="BZ943" s="50"/>
      <c r="CA943" s="50"/>
      <c r="CB943" s="50"/>
      <c r="CC943" s="50"/>
      <c r="CD943" s="50"/>
      <c r="CE943" s="50"/>
      <c r="CF943" s="50"/>
      <c r="CG943" s="50"/>
      <c r="CH943" s="50"/>
      <c r="CI943" s="50"/>
      <c r="CJ943" s="50"/>
      <c r="CK943" s="50"/>
      <c r="CL943" s="50"/>
      <c r="CM943" s="50"/>
      <c r="CN943" s="50"/>
      <c r="CO943" s="50"/>
      <c r="CP943" s="50"/>
      <c r="CQ943" s="50"/>
      <c r="CR943" s="50"/>
      <c r="CS943" s="50"/>
      <c r="CT943" s="50"/>
      <c r="CU943" s="50"/>
      <c r="CV943" s="50"/>
      <c r="CW943" s="50"/>
      <c r="CX943" s="50"/>
      <c r="CY943" s="50"/>
      <c r="CZ943" s="50"/>
      <c r="DA943" s="50"/>
      <c r="DB943" s="50"/>
      <c r="DC943" s="50"/>
      <c r="DD943" s="50"/>
      <c r="DE943" s="50"/>
      <c r="DF943" s="50"/>
    </row>
    <row r="944" spans="2:110" x14ac:dyDescent="0.2">
      <c r="B944" s="177"/>
      <c r="C944" s="202"/>
      <c r="D944" s="200"/>
      <c r="E944" s="203"/>
      <c r="F944" s="203"/>
      <c r="G944" s="203"/>
      <c r="H944" s="203"/>
      <c r="I944" s="203"/>
      <c r="J944" s="203"/>
      <c r="K944" s="203"/>
      <c r="L944" s="203"/>
      <c r="M944" s="203"/>
      <c r="N944" s="203"/>
      <c r="O944" s="203"/>
      <c r="P944" s="203"/>
      <c r="Q944" s="204"/>
      <c r="R944" s="204"/>
      <c r="S944" s="234"/>
      <c r="T944" s="50"/>
      <c r="U944" s="50"/>
      <c r="V944" s="50"/>
      <c r="W944" s="50"/>
      <c r="X944" s="50"/>
      <c r="Y944" s="50"/>
      <c r="Z944" s="250"/>
      <c r="AA944" s="238"/>
      <c r="AB944" s="50"/>
      <c r="AC944" s="50"/>
      <c r="AD944" s="50"/>
      <c r="AE944" s="50"/>
      <c r="AF944" s="50"/>
      <c r="AG944" s="50"/>
      <c r="AH944" s="50"/>
      <c r="AI944" s="50"/>
      <c r="AJ944" s="50"/>
      <c r="AK944" s="50"/>
      <c r="AL944" s="50"/>
      <c r="AM944" s="50"/>
      <c r="AN944" s="50"/>
      <c r="AO944" s="50"/>
      <c r="AP944" s="50"/>
      <c r="AQ944" s="50"/>
      <c r="AR944" s="50"/>
      <c r="AS944" s="50"/>
      <c r="AT944" s="50"/>
      <c r="AU944" s="50"/>
      <c r="AV944" s="50"/>
      <c r="AW944" s="50"/>
      <c r="AX944" s="50"/>
      <c r="AY944" s="50"/>
      <c r="AZ944" s="50"/>
      <c r="BA944" s="50"/>
      <c r="BB944" s="50"/>
      <c r="BC944" s="50"/>
      <c r="BD944" s="50"/>
      <c r="BE944" s="50"/>
      <c r="BF944" s="50"/>
      <c r="BG944" s="50"/>
      <c r="BH944" s="50"/>
      <c r="BI944" s="50"/>
      <c r="BJ944" s="50"/>
      <c r="BK944" s="50"/>
      <c r="BL944" s="50"/>
      <c r="BM944" s="50"/>
      <c r="BN944" s="50"/>
      <c r="BO944" s="50"/>
      <c r="BP944" s="50"/>
      <c r="BQ944" s="50"/>
      <c r="BR944" s="50"/>
      <c r="BS944" s="50"/>
      <c r="BT944" s="50"/>
      <c r="BU944" s="50"/>
      <c r="BV944" s="50"/>
      <c r="BW944" s="50"/>
      <c r="BX944" s="50"/>
      <c r="BY944" s="50"/>
      <c r="BZ944" s="50"/>
      <c r="CA944" s="50"/>
      <c r="CB944" s="50"/>
      <c r="CC944" s="50"/>
      <c r="CD944" s="50"/>
      <c r="CE944" s="50"/>
      <c r="CF944" s="50"/>
      <c r="CG944" s="50"/>
      <c r="CH944" s="50"/>
      <c r="CI944" s="50"/>
      <c r="CJ944" s="50"/>
      <c r="CK944" s="50"/>
      <c r="CL944" s="50"/>
      <c r="CM944" s="50"/>
      <c r="CN944" s="50"/>
      <c r="CO944" s="50"/>
      <c r="CP944" s="50"/>
      <c r="CQ944" s="50"/>
      <c r="CR944" s="50"/>
      <c r="CS944" s="50"/>
      <c r="CT944" s="50"/>
      <c r="CU944" s="50"/>
      <c r="CV944" s="50"/>
      <c r="CW944" s="50"/>
      <c r="CX944" s="50"/>
      <c r="CY944" s="50"/>
      <c r="CZ944" s="50"/>
      <c r="DA944" s="50"/>
      <c r="DB944" s="50"/>
      <c r="DC944" s="50"/>
      <c r="DD944" s="50"/>
      <c r="DE944" s="50"/>
      <c r="DF944" s="50"/>
    </row>
    <row r="945" spans="2:110" x14ac:dyDescent="0.2">
      <c r="B945" s="177"/>
      <c r="C945" s="202"/>
      <c r="D945" s="200"/>
      <c r="E945" s="203"/>
      <c r="F945" s="203"/>
      <c r="G945" s="203"/>
      <c r="H945" s="203"/>
      <c r="I945" s="203"/>
      <c r="J945" s="203"/>
      <c r="K945" s="203"/>
      <c r="L945" s="203"/>
      <c r="M945" s="203"/>
      <c r="N945" s="203"/>
      <c r="O945" s="203"/>
      <c r="P945" s="203"/>
      <c r="Q945" s="204"/>
      <c r="R945" s="204"/>
      <c r="S945" s="234"/>
      <c r="T945" s="50"/>
      <c r="U945" s="50"/>
      <c r="V945" s="50"/>
      <c r="W945" s="50"/>
      <c r="X945" s="50"/>
      <c r="Y945" s="50"/>
      <c r="Z945" s="250"/>
      <c r="AA945" s="238"/>
      <c r="AB945" s="50"/>
      <c r="AC945" s="50"/>
      <c r="AD945" s="50"/>
      <c r="AE945" s="50"/>
      <c r="AF945" s="50"/>
      <c r="AG945" s="50"/>
      <c r="AH945" s="50"/>
      <c r="AI945" s="50"/>
      <c r="AJ945" s="50"/>
      <c r="AK945" s="50"/>
      <c r="AL945" s="50"/>
      <c r="AM945" s="50"/>
      <c r="AN945" s="50"/>
      <c r="AO945" s="50"/>
      <c r="AP945" s="50"/>
      <c r="AQ945" s="50"/>
      <c r="AR945" s="50"/>
      <c r="AS945" s="50"/>
      <c r="AT945" s="50"/>
      <c r="AU945" s="50"/>
      <c r="AV945" s="50"/>
      <c r="AW945" s="50"/>
      <c r="AX945" s="50"/>
      <c r="AY945" s="50"/>
      <c r="AZ945" s="50"/>
      <c r="BA945" s="50"/>
      <c r="BB945" s="50"/>
      <c r="BC945" s="50"/>
      <c r="BD945" s="50"/>
      <c r="BE945" s="50"/>
      <c r="BF945" s="50"/>
      <c r="BG945" s="50"/>
      <c r="BH945" s="50"/>
      <c r="BI945" s="50"/>
      <c r="BJ945" s="50"/>
      <c r="BK945" s="50"/>
      <c r="BL945" s="50"/>
      <c r="BM945" s="50"/>
      <c r="BN945" s="50"/>
      <c r="BO945" s="50"/>
      <c r="BP945" s="50"/>
      <c r="BQ945" s="50"/>
      <c r="BR945" s="50"/>
      <c r="BS945" s="50"/>
      <c r="BT945" s="50"/>
      <c r="BU945" s="50"/>
      <c r="BV945" s="50"/>
      <c r="BW945" s="50"/>
      <c r="BX945" s="50"/>
      <c r="BY945" s="50"/>
      <c r="BZ945" s="50"/>
      <c r="CA945" s="50"/>
      <c r="CB945" s="50"/>
      <c r="CC945" s="50"/>
      <c r="CD945" s="50"/>
      <c r="CE945" s="50"/>
      <c r="CF945" s="50"/>
      <c r="CG945" s="50"/>
      <c r="CH945" s="50"/>
      <c r="CI945" s="50"/>
      <c r="CJ945" s="50"/>
      <c r="CK945" s="50"/>
      <c r="CL945" s="50"/>
      <c r="CM945" s="50"/>
      <c r="CN945" s="50"/>
      <c r="CO945" s="50"/>
      <c r="CP945" s="50"/>
      <c r="CQ945" s="50"/>
      <c r="CR945" s="50"/>
      <c r="CS945" s="50"/>
      <c r="CT945" s="50"/>
      <c r="CU945" s="50"/>
      <c r="CV945" s="50"/>
      <c r="CW945" s="50"/>
      <c r="CX945" s="50"/>
      <c r="CY945" s="50"/>
      <c r="CZ945" s="50"/>
      <c r="DA945" s="50"/>
      <c r="DB945" s="50"/>
      <c r="DC945" s="50"/>
      <c r="DD945" s="50"/>
      <c r="DE945" s="50"/>
      <c r="DF945" s="50"/>
    </row>
    <row r="946" spans="2:110" x14ac:dyDescent="0.2">
      <c r="B946" s="177"/>
      <c r="C946" s="202"/>
      <c r="D946" s="200"/>
      <c r="E946" s="203"/>
      <c r="F946" s="203"/>
      <c r="G946" s="203"/>
      <c r="H946" s="203"/>
      <c r="I946" s="203"/>
      <c r="J946" s="203"/>
      <c r="K946" s="203"/>
      <c r="L946" s="203"/>
      <c r="M946" s="203"/>
      <c r="N946" s="203"/>
      <c r="O946" s="203"/>
      <c r="P946" s="203"/>
      <c r="Q946" s="204"/>
      <c r="R946" s="204"/>
      <c r="S946" s="234"/>
      <c r="T946" s="50"/>
      <c r="U946" s="50"/>
      <c r="V946" s="50"/>
      <c r="W946" s="50"/>
      <c r="X946" s="50"/>
      <c r="Y946" s="50"/>
      <c r="Z946" s="250"/>
      <c r="AA946" s="238"/>
      <c r="AB946" s="50"/>
      <c r="AC946" s="50"/>
      <c r="AD946" s="50"/>
      <c r="AE946" s="50"/>
      <c r="AF946" s="50"/>
      <c r="AG946" s="50"/>
      <c r="AH946" s="50"/>
      <c r="AI946" s="50"/>
      <c r="AJ946" s="50"/>
      <c r="AK946" s="50"/>
      <c r="AL946" s="50"/>
      <c r="AM946" s="50"/>
      <c r="AN946" s="50"/>
      <c r="AO946" s="50"/>
      <c r="AP946" s="50"/>
      <c r="AQ946" s="50"/>
      <c r="AR946" s="50"/>
      <c r="AS946" s="50"/>
      <c r="AT946" s="50"/>
      <c r="AU946" s="50"/>
      <c r="AV946" s="50"/>
      <c r="AW946" s="50"/>
      <c r="AX946" s="50"/>
      <c r="AY946" s="50"/>
      <c r="AZ946" s="50"/>
      <c r="BA946" s="50"/>
      <c r="BB946" s="50"/>
      <c r="BC946" s="50"/>
      <c r="BD946" s="50"/>
      <c r="BE946" s="50"/>
      <c r="BF946" s="50"/>
      <c r="BG946" s="50"/>
      <c r="BH946" s="50"/>
      <c r="BI946" s="50"/>
      <c r="BJ946" s="50"/>
      <c r="BK946" s="50"/>
      <c r="BL946" s="50"/>
      <c r="BM946" s="50"/>
      <c r="BN946" s="50"/>
      <c r="BO946" s="50"/>
      <c r="BP946" s="50"/>
      <c r="BQ946" s="50"/>
      <c r="BR946" s="50"/>
      <c r="BS946" s="50"/>
      <c r="BT946" s="50"/>
      <c r="BU946" s="50"/>
      <c r="BV946" s="50"/>
      <c r="BW946" s="50"/>
      <c r="BX946" s="50"/>
      <c r="BY946" s="50"/>
      <c r="BZ946" s="50"/>
      <c r="CA946" s="50"/>
      <c r="CB946" s="50"/>
      <c r="CC946" s="50"/>
      <c r="CD946" s="50"/>
      <c r="CE946" s="50"/>
      <c r="CF946" s="50"/>
      <c r="CG946" s="50"/>
      <c r="CH946" s="50"/>
      <c r="CI946" s="50"/>
      <c r="CJ946" s="50"/>
      <c r="CK946" s="50"/>
      <c r="CL946" s="50"/>
      <c r="CM946" s="50"/>
      <c r="CN946" s="50"/>
      <c r="CO946" s="50"/>
      <c r="CP946" s="50"/>
      <c r="CQ946" s="50"/>
      <c r="CR946" s="50"/>
      <c r="CS946" s="50"/>
      <c r="CT946" s="50"/>
      <c r="CU946" s="50"/>
      <c r="CV946" s="50"/>
      <c r="CW946" s="50"/>
      <c r="CX946" s="50"/>
      <c r="CY946" s="50"/>
      <c r="CZ946" s="50"/>
      <c r="DA946" s="50"/>
      <c r="DB946" s="50"/>
      <c r="DC946" s="50"/>
      <c r="DD946" s="50"/>
      <c r="DE946" s="50"/>
      <c r="DF946" s="50"/>
    </row>
    <row r="947" spans="2:110" x14ac:dyDescent="0.2">
      <c r="B947" s="177"/>
      <c r="C947" s="202"/>
      <c r="D947" s="200"/>
      <c r="E947" s="203"/>
      <c r="F947" s="203"/>
      <c r="G947" s="203"/>
      <c r="H947" s="203"/>
      <c r="I947" s="203"/>
      <c r="J947" s="203"/>
      <c r="K947" s="203"/>
      <c r="L947" s="203"/>
      <c r="M947" s="203"/>
      <c r="N947" s="203"/>
      <c r="O947" s="203"/>
      <c r="P947" s="203"/>
      <c r="Q947" s="204"/>
      <c r="R947" s="204"/>
      <c r="S947" s="234"/>
      <c r="T947" s="50"/>
      <c r="U947" s="50"/>
      <c r="V947" s="50"/>
      <c r="W947" s="50"/>
      <c r="X947" s="50"/>
      <c r="Y947" s="50"/>
      <c r="Z947" s="250"/>
      <c r="AA947" s="238"/>
      <c r="AB947" s="50"/>
      <c r="AC947" s="50"/>
      <c r="AD947" s="50"/>
      <c r="AE947" s="50"/>
      <c r="AF947" s="50"/>
      <c r="AG947" s="50"/>
      <c r="AH947" s="50"/>
      <c r="AI947" s="50"/>
      <c r="AJ947" s="50"/>
      <c r="AK947" s="50"/>
      <c r="AL947" s="50"/>
      <c r="AM947" s="50"/>
      <c r="AN947" s="50"/>
      <c r="AO947" s="50"/>
      <c r="AP947" s="50"/>
      <c r="AQ947" s="50"/>
      <c r="AR947" s="50"/>
      <c r="AS947" s="50"/>
      <c r="AT947" s="50"/>
      <c r="AU947" s="50"/>
      <c r="AV947" s="50"/>
      <c r="AW947" s="50"/>
      <c r="AX947" s="50"/>
      <c r="AY947" s="50"/>
      <c r="AZ947" s="50"/>
      <c r="BA947" s="50"/>
      <c r="BB947" s="50"/>
      <c r="BC947" s="50"/>
      <c r="BD947" s="50"/>
      <c r="BE947" s="50"/>
      <c r="BF947" s="50"/>
      <c r="BG947" s="50"/>
      <c r="BH947" s="50"/>
      <c r="BI947" s="50"/>
      <c r="BJ947" s="50"/>
      <c r="BK947" s="50"/>
      <c r="BL947" s="50"/>
      <c r="BM947" s="50"/>
      <c r="BN947" s="50"/>
      <c r="BO947" s="50"/>
      <c r="BP947" s="50"/>
      <c r="BQ947" s="50"/>
      <c r="BR947" s="50"/>
      <c r="BS947" s="50"/>
      <c r="BT947" s="50"/>
      <c r="BU947" s="50"/>
      <c r="BV947" s="50"/>
      <c r="BW947" s="50"/>
      <c r="BX947" s="50"/>
      <c r="BY947" s="50"/>
      <c r="BZ947" s="50"/>
      <c r="CA947" s="50"/>
      <c r="CB947" s="50"/>
      <c r="CC947" s="50"/>
      <c r="CD947" s="50"/>
      <c r="CE947" s="50"/>
      <c r="CF947" s="50"/>
      <c r="CG947" s="50"/>
      <c r="CH947" s="50"/>
      <c r="CI947" s="50"/>
      <c r="CJ947" s="50"/>
      <c r="CK947" s="50"/>
      <c r="CL947" s="50"/>
      <c r="CM947" s="50"/>
      <c r="CN947" s="50"/>
      <c r="CO947" s="50"/>
      <c r="CP947" s="50"/>
      <c r="CQ947" s="50"/>
      <c r="CR947" s="50"/>
      <c r="CS947" s="50"/>
      <c r="CT947" s="50"/>
      <c r="CU947" s="50"/>
      <c r="CV947" s="50"/>
      <c r="CW947" s="50"/>
      <c r="CX947" s="50"/>
      <c r="CY947" s="50"/>
      <c r="CZ947" s="50"/>
      <c r="DA947" s="50"/>
      <c r="DB947" s="50"/>
      <c r="DC947" s="50"/>
      <c r="DD947" s="50"/>
      <c r="DE947" s="50"/>
      <c r="DF947" s="50"/>
    </row>
    <row r="948" spans="2:110" x14ac:dyDescent="0.2">
      <c r="B948" s="177"/>
      <c r="C948" s="202"/>
      <c r="D948" s="200"/>
      <c r="E948" s="203"/>
      <c r="F948" s="203"/>
      <c r="G948" s="203"/>
      <c r="H948" s="203"/>
      <c r="I948" s="203"/>
      <c r="J948" s="203"/>
      <c r="K948" s="203"/>
      <c r="L948" s="203"/>
      <c r="M948" s="203"/>
      <c r="N948" s="203"/>
      <c r="O948" s="203"/>
      <c r="P948" s="203"/>
      <c r="Q948" s="204"/>
      <c r="R948" s="204"/>
      <c r="S948" s="234"/>
      <c r="T948" s="50"/>
      <c r="U948" s="50"/>
      <c r="V948" s="50"/>
      <c r="W948" s="50"/>
      <c r="X948" s="50"/>
      <c r="Y948" s="50"/>
      <c r="Z948" s="250"/>
      <c r="AA948" s="238"/>
      <c r="AB948" s="50"/>
      <c r="AC948" s="50"/>
      <c r="AD948" s="50"/>
      <c r="AE948" s="50"/>
      <c r="AF948" s="50"/>
      <c r="AG948" s="50"/>
      <c r="AH948" s="50"/>
      <c r="AI948" s="50"/>
      <c r="AJ948" s="50"/>
      <c r="AK948" s="50"/>
      <c r="AL948" s="50"/>
      <c r="AM948" s="50"/>
      <c r="AN948" s="50"/>
      <c r="AO948" s="50"/>
      <c r="AP948" s="50"/>
      <c r="AQ948" s="50"/>
      <c r="AR948" s="50"/>
      <c r="AS948" s="50"/>
      <c r="AT948" s="50"/>
      <c r="AU948" s="50"/>
      <c r="AV948" s="50"/>
      <c r="AW948" s="50"/>
      <c r="AX948" s="50"/>
      <c r="AY948" s="50"/>
      <c r="AZ948" s="50"/>
      <c r="BA948" s="50"/>
      <c r="BB948" s="50"/>
      <c r="BC948" s="50"/>
      <c r="BD948" s="50"/>
      <c r="BE948" s="50"/>
      <c r="BF948" s="50"/>
      <c r="BG948" s="50"/>
      <c r="BH948" s="50"/>
      <c r="BI948" s="50"/>
      <c r="BJ948" s="50"/>
      <c r="BK948" s="50"/>
      <c r="BL948" s="50"/>
      <c r="BM948" s="50"/>
      <c r="BN948" s="50"/>
      <c r="BO948" s="50"/>
      <c r="BP948" s="50"/>
      <c r="BQ948" s="50"/>
      <c r="BR948" s="50"/>
      <c r="BS948" s="50"/>
      <c r="BT948" s="50"/>
      <c r="BU948" s="50"/>
      <c r="BV948" s="50"/>
      <c r="BW948" s="50"/>
      <c r="BX948" s="50"/>
      <c r="BY948" s="50"/>
      <c r="BZ948" s="50"/>
      <c r="CA948" s="50"/>
      <c r="CB948" s="50"/>
      <c r="CC948" s="50"/>
      <c r="CD948" s="50"/>
      <c r="CE948" s="50"/>
      <c r="CF948" s="50"/>
      <c r="CG948" s="50"/>
      <c r="CH948" s="50"/>
      <c r="CI948" s="50"/>
      <c r="CJ948" s="50"/>
      <c r="CK948" s="50"/>
      <c r="CL948" s="50"/>
      <c r="CM948" s="50"/>
      <c r="CN948" s="50"/>
      <c r="CO948" s="50"/>
      <c r="CP948" s="50"/>
      <c r="CQ948" s="50"/>
      <c r="CR948" s="50"/>
      <c r="CS948" s="50"/>
      <c r="CT948" s="50"/>
      <c r="CU948" s="50"/>
      <c r="CV948" s="50"/>
      <c r="CW948" s="50"/>
      <c r="CX948" s="50"/>
      <c r="CY948" s="50"/>
      <c r="CZ948" s="50"/>
      <c r="DA948" s="50"/>
      <c r="DB948" s="50"/>
      <c r="DC948" s="50"/>
      <c r="DD948" s="50"/>
      <c r="DE948" s="50"/>
      <c r="DF948" s="50"/>
    </row>
    <row r="949" spans="2:110" x14ac:dyDescent="0.2">
      <c r="B949" s="177"/>
      <c r="C949" s="202"/>
      <c r="D949" s="200"/>
      <c r="E949" s="203"/>
      <c r="F949" s="203"/>
      <c r="G949" s="203"/>
      <c r="H949" s="203"/>
      <c r="I949" s="203"/>
      <c r="J949" s="203"/>
      <c r="K949" s="203"/>
      <c r="L949" s="203"/>
      <c r="M949" s="203"/>
      <c r="N949" s="203"/>
      <c r="O949" s="203"/>
      <c r="P949" s="203"/>
      <c r="Q949" s="204"/>
      <c r="R949" s="204"/>
      <c r="S949" s="234"/>
      <c r="T949" s="50"/>
      <c r="U949" s="50"/>
      <c r="V949" s="50"/>
      <c r="W949" s="50"/>
      <c r="X949" s="50"/>
      <c r="Y949" s="50"/>
      <c r="Z949" s="250"/>
      <c r="AA949" s="238"/>
      <c r="AB949" s="50"/>
      <c r="AC949" s="50"/>
      <c r="AD949" s="50"/>
      <c r="AE949" s="50"/>
      <c r="AF949" s="50"/>
      <c r="AG949" s="50"/>
      <c r="AH949" s="50"/>
      <c r="AI949" s="50"/>
      <c r="AJ949" s="50"/>
      <c r="AK949" s="50"/>
      <c r="AL949" s="50"/>
      <c r="AM949" s="50"/>
      <c r="AN949" s="50"/>
      <c r="AO949" s="50"/>
      <c r="AP949" s="50"/>
      <c r="AQ949" s="50"/>
      <c r="AR949" s="50"/>
      <c r="AS949" s="50"/>
      <c r="AT949" s="50"/>
      <c r="AU949" s="50"/>
      <c r="AV949" s="50"/>
      <c r="AW949" s="50"/>
      <c r="AX949" s="50"/>
      <c r="AY949" s="50"/>
      <c r="AZ949" s="50"/>
      <c r="BA949" s="50"/>
      <c r="BB949" s="50"/>
      <c r="BC949" s="50"/>
      <c r="BD949" s="50"/>
      <c r="BE949" s="50"/>
      <c r="BF949" s="50"/>
      <c r="BG949" s="50"/>
      <c r="BH949" s="50"/>
      <c r="BI949" s="50"/>
      <c r="BJ949" s="50"/>
      <c r="BK949" s="50"/>
      <c r="BL949" s="50"/>
      <c r="BM949" s="50"/>
      <c r="BN949" s="50"/>
      <c r="BO949" s="50"/>
      <c r="BP949" s="50"/>
      <c r="BQ949" s="50"/>
      <c r="BR949" s="50"/>
      <c r="BS949" s="50"/>
      <c r="BT949" s="50"/>
      <c r="BU949" s="50"/>
      <c r="BV949" s="50"/>
      <c r="BW949" s="50"/>
      <c r="BX949" s="50"/>
      <c r="BY949" s="50"/>
      <c r="BZ949" s="50"/>
      <c r="CA949" s="50"/>
      <c r="CB949" s="50"/>
      <c r="CC949" s="50"/>
      <c r="CD949" s="50"/>
      <c r="CE949" s="50"/>
      <c r="CF949" s="50"/>
      <c r="CG949" s="50"/>
      <c r="CH949" s="50"/>
      <c r="CI949" s="50"/>
      <c r="CJ949" s="50"/>
      <c r="CK949" s="50"/>
      <c r="CL949" s="50"/>
      <c r="CM949" s="50"/>
      <c r="CN949" s="50"/>
      <c r="CO949" s="50"/>
      <c r="CP949" s="50"/>
      <c r="CQ949" s="50"/>
      <c r="CR949" s="50"/>
      <c r="CS949" s="50"/>
      <c r="CT949" s="50"/>
      <c r="CU949" s="50"/>
      <c r="CV949" s="50"/>
      <c r="CW949" s="50"/>
      <c r="CX949" s="50"/>
      <c r="CY949" s="50"/>
      <c r="CZ949" s="50"/>
      <c r="DA949" s="50"/>
      <c r="DB949" s="50"/>
      <c r="DC949" s="50"/>
      <c r="DD949" s="50"/>
      <c r="DE949" s="50"/>
      <c r="DF949" s="50"/>
    </row>
    <row r="950" spans="2:110" x14ac:dyDescent="0.2">
      <c r="B950" s="177"/>
      <c r="C950" s="202"/>
      <c r="D950" s="200"/>
      <c r="E950" s="203"/>
      <c r="F950" s="203"/>
      <c r="G950" s="203"/>
      <c r="H950" s="203"/>
      <c r="I950" s="203"/>
      <c r="J950" s="203"/>
      <c r="K950" s="203"/>
      <c r="L950" s="203"/>
      <c r="M950" s="203"/>
      <c r="N950" s="203"/>
      <c r="O950" s="203"/>
      <c r="P950" s="203"/>
      <c r="Q950" s="204"/>
      <c r="R950" s="204"/>
      <c r="S950" s="234"/>
      <c r="T950" s="50"/>
      <c r="U950" s="50"/>
      <c r="V950" s="50"/>
      <c r="W950" s="50"/>
      <c r="X950" s="50"/>
      <c r="Y950" s="50"/>
      <c r="Z950" s="250"/>
      <c r="AA950" s="238"/>
      <c r="AB950" s="50"/>
      <c r="AC950" s="50"/>
      <c r="AD950" s="50"/>
      <c r="AE950" s="50"/>
      <c r="AF950" s="50"/>
      <c r="AG950" s="50"/>
      <c r="AH950" s="50"/>
      <c r="AI950" s="50"/>
      <c r="AJ950" s="50"/>
      <c r="AK950" s="50"/>
      <c r="AL950" s="50"/>
      <c r="AM950" s="50"/>
      <c r="AN950" s="50"/>
      <c r="AO950" s="50"/>
      <c r="AP950" s="50"/>
      <c r="AQ950" s="50"/>
      <c r="AR950" s="50"/>
      <c r="AS950" s="50"/>
      <c r="AT950" s="50"/>
      <c r="AU950" s="50"/>
      <c r="AV950" s="50"/>
      <c r="AW950" s="50"/>
      <c r="AX950" s="50"/>
      <c r="AY950" s="50"/>
      <c r="AZ950" s="50"/>
      <c r="BA950" s="50"/>
      <c r="BB950" s="50"/>
      <c r="BC950" s="50"/>
      <c r="BD950" s="50"/>
      <c r="BE950" s="50"/>
      <c r="BF950" s="50"/>
      <c r="BG950" s="50"/>
      <c r="BH950" s="50"/>
      <c r="BI950" s="50"/>
      <c r="BJ950" s="50"/>
      <c r="BK950" s="50"/>
      <c r="BL950" s="50"/>
      <c r="BM950" s="50"/>
      <c r="BN950" s="50"/>
      <c r="BO950" s="50"/>
      <c r="BP950" s="50"/>
      <c r="BQ950" s="50"/>
      <c r="BR950" s="50"/>
      <c r="BS950" s="50"/>
      <c r="BT950" s="50"/>
      <c r="BU950" s="50"/>
      <c r="BV950" s="50"/>
      <c r="BW950" s="50"/>
      <c r="BX950" s="50"/>
      <c r="BY950" s="50"/>
      <c r="BZ950" s="50"/>
      <c r="CA950" s="50"/>
      <c r="CB950" s="50"/>
      <c r="CC950" s="50"/>
      <c r="CD950" s="50"/>
      <c r="CE950" s="50"/>
      <c r="CF950" s="50"/>
      <c r="CG950" s="50"/>
      <c r="CH950" s="50"/>
      <c r="CI950" s="50"/>
      <c r="CJ950" s="50"/>
      <c r="CK950" s="50"/>
      <c r="CL950" s="50"/>
      <c r="CM950" s="50"/>
      <c r="CN950" s="50"/>
      <c r="CO950" s="50"/>
      <c r="CP950" s="50"/>
      <c r="CQ950" s="50"/>
      <c r="CR950" s="50"/>
      <c r="CS950" s="50"/>
      <c r="CT950" s="50"/>
      <c r="CU950" s="50"/>
      <c r="CV950" s="50"/>
      <c r="CW950" s="50"/>
      <c r="CX950" s="50"/>
      <c r="CY950" s="50"/>
      <c r="CZ950" s="50"/>
      <c r="DA950" s="50"/>
      <c r="DB950" s="50"/>
      <c r="DC950" s="50"/>
      <c r="DD950" s="50"/>
      <c r="DE950" s="50"/>
      <c r="DF950" s="50"/>
    </row>
    <row r="951" spans="2:110" x14ac:dyDescent="0.2">
      <c r="B951" s="177"/>
      <c r="C951" s="202"/>
      <c r="D951" s="200"/>
      <c r="E951" s="203"/>
      <c r="F951" s="203"/>
      <c r="G951" s="203"/>
      <c r="H951" s="203"/>
      <c r="I951" s="203"/>
      <c r="J951" s="203"/>
      <c r="K951" s="203"/>
      <c r="L951" s="203"/>
      <c r="M951" s="203"/>
      <c r="N951" s="203"/>
      <c r="O951" s="203"/>
      <c r="P951" s="203"/>
      <c r="Q951" s="204"/>
      <c r="R951" s="204"/>
      <c r="S951" s="234"/>
      <c r="T951" s="50"/>
      <c r="U951" s="50"/>
      <c r="V951" s="50"/>
      <c r="W951" s="50"/>
      <c r="X951" s="50"/>
      <c r="Y951" s="50"/>
      <c r="Z951" s="250"/>
      <c r="AA951" s="238"/>
      <c r="AB951" s="50"/>
      <c r="AC951" s="50"/>
      <c r="AD951" s="50"/>
      <c r="AE951" s="50"/>
      <c r="AF951" s="50"/>
      <c r="AG951" s="50"/>
      <c r="AH951" s="50"/>
      <c r="AI951" s="50"/>
      <c r="AJ951" s="50"/>
      <c r="AK951" s="50"/>
      <c r="AL951" s="50"/>
      <c r="AM951" s="50"/>
      <c r="AN951" s="50"/>
      <c r="AO951" s="50"/>
      <c r="AP951" s="50"/>
      <c r="AQ951" s="50"/>
      <c r="AR951" s="50"/>
      <c r="AS951" s="50"/>
      <c r="AT951" s="50"/>
      <c r="AU951" s="50"/>
      <c r="AV951" s="50"/>
      <c r="AW951" s="50"/>
      <c r="AX951" s="50"/>
      <c r="AY951" s="50"/>
      <c r="AZ951" s="50"/>
      <c r="BA951" s="50"/>
      <c r="BB951" s="50"/>
      <c r="BC951" s="50"/>
      <c r="BD951" s="50"/>
      <c r="BE951" s="50"/>
      <c r="BF951" s="50"/>
      <c r="BG951" s="50"/>
      <c r="BH951" s="50"/>
      <c r="BI951" s="50"/>
      <c r="BJ951" s="50"/>
      <c r="BK951" s="50"/>
      <c r="BL951" s="50"/>
      <c r="BM951" s="50"/>
      <c r="BN951" s="50"/>
      <c r="BO951" s="50"/>
      <c r="BP951" s="50"/>
      <c r="BQ951" s="50"/>
      <c r="BR951" s="50"/>
      <c r="BS951" s="50"/>
      <c r="BT951" s="50"/>
      <c r="BU951" s="50"/>
      <c r="BV951" s="50"/>
      <c r="BW951" s="50"/>
      <c r="BX951" s="50"/>
      <c r="BY951" s="50"/>
      <c r="BZ951" s="50"/>
      <c r="CA951" s="50"/>
      <c r="CB951" s="50"/>
      <c r="CC951" s="50"/>
      <c r="CD951" s="50"/>
      <c r="CE951" s="50"/>
      <c r="CF951" s="50"/>
      <c r="CG951" s="50"/>
      <c r="CH951" s="50"/>
      <c r="CI951" s="50"/>
      <c r="CJ951" s="50"/>
      <c r="CK951" s="50"/>
      <c r="CL951" s="50"/>
      <c r="CM951" s="50"/>
      <c r="CN951" s="50"/>
      <c r="CO951" s="50"/>
      <c r="CP951" s="50"/>
      <c r="CQ951" s="50"/>
      <c r="CR951" s="50"/>
      <c r="CS951" s="50"/>
      <c r="CT951" s="50"/>
      <c r="CU951" s="50"/>
      <c r="CV951" s="50"/>
      <c r="CW951" s="50"/>
      <c r="CX951" s="50"/>
      <c r="CY951" s="50"/>
      <c r="CZ951" s="50"/>
      <c r="DA951" s="50"/>
      <c r="DB951" s="50"/>
      <c r="DC951" s="50"/>
      <c r="DD951" s="50"/>
      <c r="DE951" s="50"/>
      <c r="DF951" s="50"/>
    </row>
    <row r="952" spans="2:110" x14ac:dyDescent="0.2">
      <c r="B952" s="177"/>
      <c r="C952" s="202"/>
      <c r="D952" s="200"/>
      <c r="E952" s="203"/>
      <c r="F952" s="203"/>
      <c r="G952" s="203"/>
      <c r="H952" s="203"/>
      <c r="I952" s="203"/>
      <c r="J952" s="203"/>
      <c r="K952" s="203"/>
      <c r="L952" s="203"/>
      <c r="M952" s="203"/>
      <c r="N952" s="203"/>
      <c r="O952" s="203"/>
      <c r="P952" s="203"/>
      <c r="Q952" s="204"/>
      <c r="R952" s="204"/>
      <c r="S952" s="234"/>
      <c r="T952" s="50"/>
      <c r="U952" s="50"/>
      <c r="V952" s="50"/>
      <c r="W952" s="50"/>
      <c r="X952" s="50"/>
      <c r="Y952" s="50"/>
      <c r="Z952" s="250"/>
      <c r="AA952" s="238"/>
      <c r="AB952" s="50"/>
      <c r="AC952" s="50"/>
      <c r="AD952" s="50"/>
      <c r="AE952" s="50"/>
      <c r="AF952" s="50"/>
      <c r="AG952" s="50"/>
      <c r="AH952" s="50"/>
      <c r="AI952" s="50"/>
      <c r="AJ952" s="50"/>
      <c r="AK952" s="50"/>
      <c r="AL952" s="50"/>
      <c r="AM952" s="50"/>
      <c r="AN952" s="50"/>
      <c r="AO952" s="50"/>
      <c r="AP952" s="50"/>
      <c r="AQ952" s="50"/>
      <c r="AR952" s="50"/>
      <c r="AS952" s="50"/>
      <c r="AT952" s="50"/>
      <c r="AU952" s="50"/>
      <c r="AV952" s="50"/>
      <c r="AW952" s="50"/>
      <c r="AX952" s="50"/>
      <c r="AY952" s="50"/>
      <c r="AZ952" s="50"/>
      <c r="BA952" s="50"/>
      <c r="BB952" s="50"/>
      <c r="BC952" s="50"/>
      <c r="BD952" s="50"/>
      <c r="BE952" s="50"/>
      <c r="BF952" s="50"/>
      <c r="BG952" s="50"/>
      <c r="BH952" s="50"/>
      <c r="BI952" s="50"/>
      <c r="BJ952" s="50"/>
      <c r="BK952" s="50"/>
      <c r="BL952" s="50"/>
      <c r="BM952" s="50"/>
      <c r="BN952" s="50"/>
      <c r="BO952" s="50"/>
      <c r="BP952" s="50"/>
      <c r="BQ952" s="50"/>
      <c r="BR952" s="50"/>
      <c r="BS952" s="50"/>
      <c r="BT952" s="50"/>
      <c r="BU952" s="50"/>
      <c r="BV952" s="50"/>
      <c r="BW952" s="50"/>
      <c r="BX952" s="50"/>
      <c r="BY952" s="50"/>
      <c r="BZ952" s="50"/>
      <c r="CA952" s="50"/>
      <c r="CB952" s="50"/>
      <c r="CC952" s="50"/>
      <c r="CD952" s="50"/>
      <c r="CE952" s="50"/>
      <c r="CF952" s="50"/>
      <c r="CG952" s="50"/>
      <c r="CH952" s="50"/>
      <c r="CI952" s="50"/>
      <c r="CJ952" s="50"/>
      <c r="CK952" s="50"/>
      <c r="CL952" s="50"/>
      <c r="CM952" s="50"/>
      <c r="CN952" s="50"/>
      <c r="CO952" s="50"/>
      <c r="CP952" s="50"/>
      <c r="CQ952" s="50"/>
      <c r="CR952" s="50"/>
      <c r="CS952" s="50"/>
      <c r="CT952" s="50"/>
      <c r="CU952" s="50"/>
      <c r="CV952" s="50"/>
      <c r="CW952" s="50"/>
      <c r="CX952" s="50"/>
      <c r="CY952" s="50"/>
      <c r="CZ952" s="50"/>
      <c r="DA952" s="50"/>
      <c r="DB952" s="50"/>
      <c r="DC952" s="50"/>
      <c r="DD952" s="50"/>
      <c r="DE952" s="50"/>
      <c r="DF952" s="50"/>
    </row>
    <row r="953" spans="2:110" x14ac:dyDescent="0.2">
      <c r="B953" s="177"/>
      <c r="C953" s="202"/>
      <c r="D953" s="200"/>
      <c r="E953" s="203"/>
      <c r="F953" s="203"/>
      <c r="G953" s="203"/>
      <c r="H953" s="203"/>
      <c r="I953" s="203"/>
      <c r="J953" s="203"/>
      <c r="K953" s="203"/>
      <c r="L953" s="203"/>
      <c r="M953" s="203"/>
      <c r="N953" s="203"/>
      <c r="O953" s="203"/>
      <c r="P953" s="203"/>
      <c r="Q953" s="204"/>
      <c r="R953" s="204"/>
      <c r="S953" s="234"/>
      <c r="T953" s="50"/>
      <c r="U953" s="50"/>
      <c r="V953" s="50"/>
      <c r="W953" s="50"/>
      <c r="X953" s="50"/>
      <c r="Y953" s="50"/>
      <c r="Z953" s="250"/>
      <c r="AA953" s="238"/>
      <c r="AB953" s="50"/>
      <c r="AC953" s="50"/>
      <c r="AD953" s="50"/>
      <c r="AE953" s="50"/>
      <c r="AF953" s="50"/>
      <c r="AG953" s="50"/>
      <c r="AH953" s="50"/>
      <c r="AI953" s="50"/>
      <c r="AJ953" s="50"/>
      <c r="AK953" s="50"/>
      <c r="AL953" s="50"/>
      <c r="AM953" s="50"/>
      <c r="AN953" s="50"/>
      <c r="AO953" s="50"/>
      <c r="AP953" s="50"/>
      <c r="AQ953" s="50"/>
      <c r="AR953" s="50"/>
      <c r="AS953" s="50"/>
      <c r="AT953" s="50"/>
      <c r="AU953" s="50"/>
      <c r="AV953" s="50"/>
      <c r="AW953" s="50"/>
      <c r="AX953" s="50"/>
      <c r="AY953" s="50"/>
      <c r="AZ953" s="50"/>
      <c r="BA953" s="50"/>
      <c r="BB953" s="50"/>
      <c r="BC953" s="50"/>
      <c r="BD953" s="50"/>
      <c r="BE953" s="50"/>
      <c r="BF953" s="50"/>
      <c r="BG953" s="50"/>
      <c r="BH953" s="50"/>
      <c r="BI953" s="50"/>
      <c r="BJ953" s="50"/>
      <c r="BK953" s="50"/>
      <c r="BL953" s="50"/>
      <c r="BM953" s="50"/>
      <c r="BN953" s="50"/>
      <c r="BO953" s="50"/>
      <c r="BP953" s="50"/>
      <c r="BQ953" s="50"/>
      <c r="BR953" s="50"/>
      <c r="BS953" s="50"/>
      <c r="BT953" s="50"/>
      <c r="BU953" s="50"/>
      <c r="BV953" s="50"/>
      <c r="BW953" s="50"/>
      <c r="BX953" s="50"/>
      <c r="BY953" s="50"/>
      <c r="BZ953" s="50"/>
      <c r="CA953" s="50"/>
      <c r="CB953" s="50"/>
      <c r="CC953" s="50"/>
      <c r="CD953" s="50"/>
      <c r="CE953" s="50"/>
      <c r="CF953" s="50"/>
      <c r="CG953" s="50"/>
      <c r="CH953" s="50"/>
      <c r="CI953" s="50"/>
      <c r="CJ953" s="50"/>
      <c r="CK953" s="50"/>
      <c r="CL953" s="50"/>
      <c r="CM953" s="50"/>
      <c r="CN953" s="50"/>
      <c r="CO953" s="50"/>
      <c r="CP953" s="50"/>
      <c r="CQ953" s="50"/>
      <c r="CR953" s="50"/>
      <c r="CS953" s="50"/>
      <c r="CT953" s="50"/>
      <c r="CU953" s="50"/>
      <c r="CV953" s="50"/>
      <c r="CW953" s="50"/>
      <c r="CX953" s="50"/>
      <c r="CY953" s="50"/>
      <c r="CZ953" s="50"/>
      <c r="DA953" s="50"/>
      <c r="DB953" s="50"/>
      <c r="DC953" s="50"/>
      <c r="DD953" s="50"/>
      <c r="DE953" s="50"/>
      <c r="DF953" s="50"/>
    </row>
    <row r="954" spans="2:110" x14ac:dyDescent="0.2">
      <c r="B954" s="177"/>
      <c r="C954" s="202"/>
      <c r="D954" s="200"/>
      <c r="E954" s="203"/>
      <c r="F954" s="203"/>
      <c r="G954" s="203"/>
      <c r="H954" s="203"/>
      <c r="I954" s="203"/>
      <c r="J954" s="203"/>
      <c r="K954" s="203"/>
      <c r="L954" s="203"/>
      <c r="M954" s="203"/>
      <c r="N954" s="203"/>
      <c r="O954" s="203"/>
      <c r="P954" s="203"/>
      <c r="Q954" s="204"/>
      <c r="R954" s="204"/>
      <c r="S954" s="234"/>
      <c r="T954" s="50"/>
      <c r="U954" s="50"/>
      <c r="V954" s="50"/>
      <c r="W954" s="50"/>
      <c r="X954" s="50"/>
      <c r="Y954" s="50"/>
      <c r="Z954" s="250"/>
      <c r="AA954" s="238"/>
      <c r="AB954" s="50"/>
      <c r="AC954" s="50"/>
      <c r="AD954" s="50"/>
      <c r="AE954" s="50"/>
      <c r="AF954" s="50"/>
      <c r="AG954" s="50"/>
      <c r="AH954" s="50"/>
      <c r="AI954" s="50"/>
      <c r="AJ954" s="50"/>
      <c r="AK954" s="50"/>
      <c r="AL954" s="50"/>
      <c r="AM954" s="50"/>
      <c r="AN954" s="50"/>
      <c r="AO954" s="50"/>
      <c r="AP954" s="50"/>
      <c r="AQ954" s="50"/>
      <c r="AR954" s="50"/>
      <c r="AS954" s="50"/>
      <c r="AT954" s="50"/>
      <c r="AU954" s="50"/>
      <c r="AV954" s="50"/>
      <c r="AW954" s="50"/>
      <c r="AX954" s="50"/>
      <c r="AY954" s="50"/>
      <c r="AZ954" s="50"/>
      <c r="BA954" s="50"/>
      <c r="BB954" s="50"/>
      <c r="BC954" s="50"/>
      <c r="BD954" s="50"/>
      <c r="BE954" s="50"/>
      <c r="BF954" s="50"/>
      <c r="BG954" s="50"/>
      <c r="BH954" s="50"/>
      <c r="BI954" s="50"/>
      <c r="BJ954" s="50"/>
      <c r="BK954" s="50"/>
      <c r="BL954" s="50"/>
      <c r="BM954" s="50"/>
      <c r="BN954" s="50"/>
      <c r="BO954" s="50"/>
      <c r="BP954" s="50"/>
      <c r="BQ954" s="50"/>
      <c r="BR954" s="50"/>
      <c r="BS954" s="50"/>
      <c r="BT954" s="50"/>
      <c r="BU954" s="50"/>
      <c r="BV954" s="50"/>
      <c r="BW954" s="50"/>
      <c r="BX954" s="50"/>
      <c r="BY954" s="50"/>
      <c r="BZ954" s="50"/>
      <c r="CA954" s="50"/>
      <c r="CB954" s="50"/>
      <c r="CC954" s="50"/>
      <c r="CD954" s="50"/>
      <c r="CE954" s="50"/>
      <c r="CF954" s="50"/>
      <c r="CG954" s="50"/>
      <c r="CH954" s="50"/>
      <c r="CI954" s="50"/>
      <c r="CJ954" s="50"/>
      <c r="CK954" s="50"/>
      <c r="CL954" s="50"/>
      <c r="CM954" s="50"/>
      <c r="CN954" s="50"/>
      <c r="CO954" s="50"/>
      <c r="CP954" s="50"/>
      <c r="CQ954" s="50"/>
      <c r="CR954" s="50"/>
      <c r="CS954" s="50"/>
      <c r="CT954" s="50"/>
      <c r="CU954" s="50"/>
      <c r="CV954" s="50"/>
      <c r="CW954" s="50"/>
      <c r="CX954" s="50"/>
      <c r="CY954" s="50"/>
      <c r="CZ954" s="50"/>
      <c r="DA954" s="50"/>
      <c r="DB954" s="50"/>
      <c r="DC954" s="50"/>
      <c r="DD954" s="50"/>
      <c r="DE954" s="50"/>
      <c r="DF954" s="50"/>
    </row>
    <row r="955" spans="2:110" x14ac:dyDescent="0.2">
      <c r="B955" s="177"/>
      <c r="C955" s="202"/>
      <c r="D955" s="200"/>
      <c r="E955" s="203"/>
      <c r="F955" s="203"/>
      <c r="G955" s="203"/>
      <c r="H955" s="203"/>
      <c r="I955" s="203"/>
      <c r="J955" s="203"/>
      <c r="K955" s="203"/>
      <c r="L955" s="203"/>
      <c r="M955" s="203"/>
      <c r="N955" s="203"/>
      <c r="O955" s="203"/>
      <c r="P955" s="203"/>
      <c r="Q955" s="204"/>
      <c r="R955" s="204"/>
      <c r="S955" s="234"/>
      <c r="T955" s="50"/>
      <c r="U955" s="50"/>
      <c r="V955" s="50"/>
      <c r="W955" s="50"/>
      <c r="X955" s="50"/>
      <c r="Y955" s="50"/>
      <c r="Z955" s="250"/>
      <c r="AA955" s="238"/>
      <c r="AB955" s="50"/>
      <c r="AC955" s="50"/>
      <c r="AD955" s="50"/>
      <c r="AE955" s="50"/>
      <c r="AF955" s="50"/>
      <c r="AG955" s="50"/>
      <c r="AH955" s="50"/>
      <c r="AI955" s="50"/>
      <c r="AJ955" s="50"/>
      <c r="AK955" s="50"/>
      <c r="AL955" s="50"/>
      <c r="AM955" s="50"/>
      <c r="AN955" s="50"/>
      <c r="AO955" s="50"/>
      <c r="AP955" s="50"/>
      <c r="AQ955" s="50"/>
      <c r="AR955" s="50"/>
      <c r="AS955" s="50"/>
      <c r="AT955" s="50"/>
      <c r="AU955" s="50"/>
      <c r="AV955" s="50"/>
      <c r="AW955" s="50"/>
      <c r="AX955" s="50"/>
      <c r="AY955" s="50"/>
      <c r="AZ955" s="50"/>
      <c r="BA955" s="50"/>
      <c r="BB955" s="50"/>
      <c r="BC955" s="50"/>
      <c r="BD955" s="50"/>
      <c r="BE955" s="50"/>
      <c r="BF955" s="50"/>
      <c r="BG955" s="50"/>
      <c r="BH955" s="50"/>
      <c r="BI955" s="50"/>
      <c r="BJ955" s="50"/>
      <c r="BK955" s="50"/>
      <c r="BL955" s="50"/>
      <c r="BM955" s="50"/>
      <c r="BN955" s="50"/>
      <c r="BO955" s="50"/>
      <c r="BP955" s="50"/>
      <c r="BQ955" s="50"/>
      <c r="BR955" s="50"/>
      <c r="BS955" s="50"/>
      <c r="BT955" s="50"/>
      <c r="BU955" s="50"/>
      <c r="BV955" s="50"/>
      <c r="BW955" s="50"/>
      <c r="BX955" s="50"/>
      <c r="BY955" s="50"/>
      <c r="BZ955" s="50"/>
      <c r="CA955" s="50"/>
      <c r="CB955" s="50"/>
      <c r="CC955" s="50"/>
      <c r="CD955" s="50"/>
      <c r="CE955" s="50"/>
      <c r="CF955" s="50"/>
      <c r="CG955" s="50"/>
      <c r="CH955" s="50"/>
      <c r="CI955" s="50"/>
      <c r="CJ955" s="50"/>
      <c r="CK955" s="50"/>
      <c r="CL955" s="50"/>
      <c r="CM955" s="50"/>
      <c r="CN955" s="50"/>
      <c r="CO955" s="50"/>
      <c r="CP955" s="50"/>
      <c r="CQ955" s="50"/>
      <c r="CR955" s="50"/>
      <c r="CS955" s="50"/>
      <c r="CT955" s="50"/>
      <c r="CU955" s="50"/>
      <c r="CV955" s="50"/>
      <c r="CW955" s="50"/>
      <c r="CX955" s="50"/>
      <c r="CY955" s="50"/>
      <c r="CZ955" s="50"/>
      <c r="DA955" s="50"/>
      <c r="DB955" s="50"/>
      <c r="DC955" s="50"/>
      <c r="DD955" s="50"/>
      <c r="DE955" s="50"/>
      <c r="DF955" s="50"/>
    </row>
    <row r="956" spans="2:110" x14ac:dyDescent="0.2">
      <c r="B956" s="177"/>
      <c r="C956" s="202"/>
      <c r="D956" s="200"/>
      <c r="E956" s="203"/>
      <c r="F956" s="203"/>
      <c r="G956" s="203"/>
      <c r="H956" s="203"/>
      <c r="I956" s="203"/>
      <c r="J956" s="203"/>
      <c r="K956" s="203"/>
      <c r="L956" s="203"/>
      <c r="M956" s="203"/>
      <c r="N956" s="203"/>
      <c r="O956" s="203"/>
      <c r="P956" s="203"/>
      <c r="Q956" s="204"/>
      <c r="R956" s="204"/>
      <c r="S956" s="234"/>
      <c r="T956" s="50"/>
      <c r="U956" s="50"/>
      <c r="V956" s="50"/>
      <c r="W956" s="50"/>
      <c r="X956" s="50"/>
      <c r="Y956" s="50"/>
      <c r="Z956" s="250"/>
      <c r="AA956" s="238"/>
      <c r="AB956" s="50"/>
      <c r="AC956" s="50"/>
      <c r="AD956" s="50"/>
      <c r="AE956" s="50"/>
      <c r="AF956" s="50"/>
      <c r="AG956" s="50"/>
      <c r="AH956" s="50"/>
      <c r="AI956" s="50"/>
      <c r="AJ956" s="50"/>
      <c r="AK956" s="50"/>
      <c r="AL956" s="50"/>
      <c r="AM956" s="50"/>
      <c r="AN956" s="50"/>
      <c r="AO956" s="50"/>
      <c r="AP956" s="50"/>
      <c r="AQ956" s="50"/>
      <c r="AR956" s="50"/>
      <c r="AS956" s="50"/>
      <c r="AT956" s="50"/>
      <c r="AU956" s="50"/>
      <c r="AV956" s="50"/>
      <c r="AW956" s="50"/>
      <c r="AX956" s="50"/>
      <c r="AY956" s="50"/>
      <c r="AZ956" s="50"/>
      <c r="BA956" s="50"/>
      <c r="BB956" s="50"/>
      <c r="BC956" s="50"/>
      <c r="BD956" s="50"/>
      <c r="BE956" s="50"/>
      <c r="BF956" s="50"/>
      <c r="BG956" s="50"/>
      <c r="BH956" s="50"/>
      <c r="BI956" s="50"/>
      <c r="BJ956" s="50"/>
      <c r="BK956" s="50"/>
      <c r="BL956" s="50"/>
      <c r="BM956" s="50"/>
      <c r="BN956" s="50"/>
      <c r="BO956" s="50"/>
      <c r="BP956" s="50"/>
      <c r="BQ956" s="50"/>
      <c r="BR956" s="50"/>
      <c r="BS956" s="50"/>
      <c r="BT956" s="50"/>
      <c r="BU956" s="50"/>
      <c r="BV956" s="50"/>
      <c r="BW956" s="50"/>
      <c r="BX956" s="50"/>
      <c r="BY956" s="50"/>
      <c r="BZ956" s="50"/>
      <c r="CA956" s="50"/>
      <c r="CB956" s="50"/>
      <c r="CC956" s="50"/>
      <c r="CD956" s="50"/>
      <c r="CE956" s="50"/>
      <c r="CF956" s="50"/>
      <c r="CG956" s="50"/>
      <c r="CH956" s="50"/>
      <c r="CI956" s="50"/>
      <c r="CJ956" s="50"/>
      <c r="CK956" s="50"/>
      <c r="CL956" s="50"/>
      <c r="CM956" s="50"/>
      <c r="CN956" s="50"/>
      <c r="CO956" s="50"/>
      <c r="CP956" s="50"/>
      <c r="CQ956" s="50"/>
      <c r="CR956" s="50"/>
      <c r="CS956" s="50"/>
      <c r="CT956" s="50"/>
      <c r="CU956" s="50"/>
      <c r="CV956" s="50"/>
      <c r="CW956" s="50"/>
      <c r="CX956" s="50"/>
      <c r="CY956" s="50"/>
      <c r="CZ956" s="50"/>
      <c r="DA956" s="50"/>
      <c r="DB956" s="50"/>
      <c r="DC956" s="50"/>
      <c r="DD956" s="50"/>
      <c r="DE956" s="50"/>
      <c r="DF956" s="50"/>
    </row>
    <row r="957" spans="2:110" x14ac:dyDescent="0.2">
      <c r="B957" s="177"/>
      <c r="C957" s="202"/>
      <c r="D957" s="200"/>
      <c r="E957" s="203"/>
      <c r="F957" s="203"/>
      <c r="G957" s="203"/>
      <c r="H957" s="203"/>
      <c r="I957" s="203"/>
      <c r="J957" s="203"/>
      <c r="K957" s="203"/>
      <c r="L957" s="203"/>
      <c r="M957" s="203"/>
      <c r="N957" s="203"/>
      <c r="O957" s="203"/>
      <c r="P957" s="203"/>
      <c r="Q957" s="204"/>
      <c r="R957" s="204"/>
      <c r="S957" s="234"/>
      <c r="T957" s="50"/>
      <c r="U957" s="50"/>
      <c r="V957" s="50"/>
      <c r="W957" s="50"/>
      <c r="X957" s="50"/>
      <c r="Y957" s="50"/>
      <c r="Z957" s="250"/>
      <c r="AA957" s="238"/>
      <c r="AB957" s="50"/>
      <c r="AC957" s="50"/>
      <c r="AD957" s="50"/>
      <c r="AE957" s="50"/>
      <c r="AF957" s="50"/>
      <c r="AG957" s="50"/>
      <c r="AH957" s="50"/>
      <c r="AI957" s="50"/>
      <c r="AJ957" s="50"/>
      <c r="AK957" s="50"/>
      <c r="AL957" s="50"/>
      <c r="AM957" s="50"/>
      <c r="AN957" s="50"/>
      <c r="AO957" s="50"/>
      <c r="AP957" s="50"/>
      <c r="AQ957" s="50"/>
      <c r="AR957" s="50"/>
      <c r="AS957" s="50"/>
      <c r="AT957" s="50"/>
      <c r="AU957" s="50"/>
      <c r="AV957" s="50"/>
      <c r="AW957" s="50"/>
      <c r="AX957" s="50"/>
      <c r="AY957" s="50"/>
      <c r="AZ957" s="50"/>
      <c r="BA957" s="50"/>
      <c r="BB957" s="50"/>
      <c r="BC957" s="50"/>
      <c r="BD957" s="50"/>
      <c r="BE957" s="50"/>
      <c r="BF957" s="50"/>
      <c r="BG957" s="50"/>
      <c r="BH957" s="50"/>
      <c r="BI957" s="50"/>
      <c r="BJ957" s="50"/>
      <c r="BK957" s="50"/>
      <c r="BL957" s="50"/>
      <c r="BM957" s="50"/>
      <c r="BN957" s="50"/>
      <c r="BO957" s="50"/>
      <c r="BP957" s="50"/>
      <c r="BQ957" s="50"/>
      <c r="BR957" s="50"/>
      <c r="BS957" s="50"/>
      <c r="BT957" s="50"/>
      <c r="BU957" s="50"/>
      <c r="BV957" s="50"/>
      <c r="BW957" s="50"/>
      <c r="BX957" s="50"/>
      <c r="BY957" s="50"/>
      <c r="BZ957" s="50"/>
      <c r="CA957" s="50"/>
      <c r="CB957" s="50"/>
      <c r="CC957" s="50"/>
      <c r="CD957" s="50"/>
      <c r="CE957" s="50"/>
      <c r="CF957" s="50"/>
      <c r="CG957" s="50"/>
      <c r="CH957" s="50"/>
      <c r="CI957" s="50"/>
      <c r="CJ957" s="50"/>
      <c r="CK957" s="50"/>
      <c r="CL957" s="50"/>
      <c r="CM957" s="50"/>
      <c r="CN957" s="50"/>
      <c r="CO957" s="50"/>
      <c r="CP957" s="50"/>
      <c r="CQ957" s="50"/>
      <c r="CR957" s="50"/>
      <c r="CS957" s="50"/>
      <c r="CT957" s="50"/>
      <c r="CU957" s="50"/>
      <c r="CV957" s="50"/>
      <c r="CW957" s="50"/>
      <c r="CX957" s="50"/>
      <c r="CY957" s="50"/>
      <c r="CZ957" s="50"/>
      <c r="DA957" s="50"/>
      <c r="DB957" s="50"/>
      <c r="DC957" s="50"/>
      <c r="DD957" s="50"/>
      <c r="DE957" s="50"/>
      <c r="DF957" s="50"/>
    </row>
    <row r="958" spans="2:110" x14ac:dyDescent="0.2">
      <c r="B958" s="177"/>
      <c r="C958" s="202"/>
      <c r="D958" s="200"/>
      <c r="E958" s="203"/>
      <c r="F958" s="203"/>
      <c r="G958" s="203"/>
      <c r="H958" s="203"/>
      <c r="I958" s="203"/>
      <c r="J958" s="203"/>
      <c r="K958" s="203"/>
      <c r="L958" s="203"/>
      <c r="M958" s="203"/>
      <c r="N958" s="203"/>
      <c r="O958" s="203"/>
      <c r="P958" s="203"/>
      <c r="Q958" s="204"/>
      <c r="R958" s="204"/>
      <c r="S958" s="234"/>
      <c r="T958" s="50"/>
      <c r="U958" s="50"/>
      <c r="V958" s="50"/>
      <c r="W958" s="50"/>
      <c r="X958" s="50"/>
      <c r="Y958" s="50"/>
      <c r="Z958" s="250"/>
      <c r="AA958" s="238"/>
      <c r="AB958" s="50"/>
      <c r="AC958" s="50"/>
      <c r="AD958" s="50"/>
      <c r="AE958" s="50"/>
      <c r="AF958" s="50"/>
      <c r="AG958" s="50"/>
      <c r="AH958" s="50"/>
      <c r="AI958" s="50"/>
      <c r="AJ958" s="50"/>
      <c r="AK958" s="50"/>
      <c r="AL958" s="50"/>
      <c r="AM958" s="50"/>
      <c r="AN958" s="50"/>
      <c r="AO958" s="50"/>
      <c r="AP958" s="50"/>
      <c r="AQ958" s="50"/>
      <c r="AR958" s="50"/>
      <c r="AS958" s="50"/>
      <c r="AT958" s="50"/>
      <c r="AU958" s="50"/>
      <c r="AV958" s="50"/>
      <c r="AW958" s="50"/>
      <c r="AX958" s="50"/>
      <c r="AY958" s="50"/>
      <c r="AZ958" s="50"/>
      <c r="BA958" s="50"/>
      <c r="BB958" s="50"/>
      <c r="BC958" s="50"/>
      <c r="BD958" s="50"/>
      <c r="BE958" s="50"/>
      <c r="BF958" s="50"/>
      <c r="BG958" s="50"/>
      <c r="BH958" s="50"/>
      <c r="BI958" s="50"/>
      <c r="BJ958" s="50"/>
      <c r="BK958" s="50"/>
      <c r="BL958" s="50"/>
      <c r="BM958" s="50"/>
      <c r="BN958" s="50"/>
      <c r="BO958" s="50"/>
      <c r="BP958" s="50"/>
      <c r="BQ958" s="50"/>
      <c r="BR958" s="50"/>
      <c r="BS958" s="50"/>
      <c r="BT958" s="50"/>
      <c r="BU958" s="50"/>
      <c r="BV958" s="50"/>
      <c r="BW958" s="50"/>
      <c r="BX958" s="50"/>
      <c r="BY958" s="50"/>
      <c r="BZ958" s="50"/>
      <c r="CA958" s="50"/>
      <c r="CB958" s="50"/>
      <c r="CC958" s="50"/>
      <c r="CD958" s="50"/>
      <c r="CE958" s="50"/>
      <c r="CF958" s="50"/>
      <c r="CG958" s="50"/>
      <c r="CH958" s="50"/>
      <c r="CI958" s="50"/>
      <c r="CJ958" s="50"/>
      <c r="CK958" s="50"/>
      <c r="CL958" s="50"/>
      <c r="CM958" s="50"/>
      <c r="CN958" s="50"/>
      <c r="CO958" s="50"/>
      <c r="CP958" s="50"/>
      <c r="CQ958" s="50"/>
      <c r="CR958" s="50"/>
      <c r="CS958" s="50"/>
      <c r="CT958" s="50"/>
      <c r="CU958" s="50"/>
      <c r="CV958" s="50"/>
      <c r="CW958" s="50"/>
      <c r="CX958" s="50"/>
      <c r="CY958" s="50"/>
      <c r="CZ958" s="50"/>
      <c r="DA958" s="50"/>
      <c r="DB958" s="50"/>
      <c r="DC958" s="50"/>
      <c r="DD958" s="50"/>
      <c r="DE958" s="50"/>
      <c r="DF958" s="50"/>
    </row>
    <row r="959" spans="2:110" x14ac:dyDescent="0.2">
      <c r="B959" s="177"/>
      <c r="C959" s="202"/>
      <c r="D959" s="200"/>
      <c r="E959" s="203"/>
      <c r="F959" s="203"/>
      <c r="G959" s="203"/>
      <c r="H959" s="203"/>
      <c r="I959" s="203"/>
      <c r="J959" s="203"/>
      <c r="K959" s="203"/>
      <c r="L959" s="203"/>
      <c r="M959" s="203"/>
      <c r="N959" s="203"/>
      <c r="O959" s="203"/>
      <c r="P959" s="203"/>
      <c r="Q959" s="204"/>
      <c r="R959" s="204"/>
      <c r="S959" s="234"/>
      <c r="T959" s="50"/>
      <c r="U959" s="50"/>
      <c r="V959" s="50"/>
      <c r="W959" s="50"/>
      <c r="X959" s="50"/>
      <c r="Y959" s="50"/>
      <c r="Z959" s="250"/>
      <c r="AA959" s="238"/>
      <c r="AB959" s="50"/>
      <c r="AC959" s="50"/>
      <c r="AD959" s="50"/>
      <c r="AE959" s="50"/>
      <c r="AF959" s="50"/>
      <c r="AG959" s="50"/>
      <c r="AH959" s="50"/>
      <c r="AI959" s="50"/>
      <c r="AJ959" s="50"/>
      <c r="AK959" s="50"/>
      <c r="AL959" s="50"/>
      <c r="AM959" s="50"/>
      <c r="AN959" s="50"/>
      <c r="AO959" s="50"/>
      <c r="AP959" s="50"/>
      <c r="AQ959" s="50"/>
      <c r="AR959" s="50"/>
      <c r="AS959" s="50"/>
      <c r="AT959" s="50"/>
      <c r="AU959" s="50"/>
      <c r="AV959" s="50"/>
      <c r="AW959" s="50"/>
      <c r="AX959" s="50"/>
      <c r="AY959" s="50"/>
      <c r="AZ959" s="50"/>
      <c r="BA959" s="50"/>
      <c r="BB959" s="50"/>
      <c r="BC959" s="50"/>
      <c r="BD959" s="50"/>
      <c r="BE959" s="50"/>
      <c r="BF959" s="50"/>
      <c r="BG959" s="50"/>
      <c r="BH959" s="50"/>
      <c r="BI959" s="50"/>
      <c r="BJ959" s="50"/>
      <c r="BK959" s="50"/>
      <c r="BL959" s="50"/>
      <c r="BM959" s="50"/>
      <c r="BN959" s="50"/>
      <c r="BO959" s="50"/>
      <c r="BP959" s="50"/>
      <c r="BQ959" s="50"/>
      <c r="BR959" s="50"/>
      <c r="BS959" s="50"/>
      <c r="BT959" s="50"/>
      <c r="BU959" s="50"/>
      <c r="BV959" s="50"/>
      <c r="BW959" s="50"/>
      <c r="BX959" s="50"/>
      <c r="BY959" s="50"/>
      <c r="BZ959" s="50"/>
      <c r="CA959" s="50"/>
      <c r="CB959" s="50"/>
      <c r="CC959" s="50"/>
      <c r="CD959" s="50"/>
      <c r="CE959" s="50"/>
      <c r="CF959" s="50"/>
      <c r="CG959" s="50"/>
      <c r="CH959" s="50"/>
      <c r="CI959" s="50"/>
      <c r="CJ959" s="50"/>
      <c r="CK959" s="50"/>
      <c r="CL959" s="50"/>
      <c r="CM959" s="50"/>
      <c r="CN959" s="50"/>
      <c r="CO959" s="50"/>
      <c r="CP959" s="50"/>
      <c r="CQ959" s="50"/>
      <c r="CR959" s="50"/>
      <c r="CS959" s="50"/>
      <c r="CT959" s="50"/>
      <c r="CU959" s="50"/>
      <c r="CV959" s="50"/>
      <c r="CW959" s="50"/>
      <c r="CX959" s="50"/>
      <c r="CY959" s="50"/>
      <c r="CZ959" s="50"/>
      <c r="DA959" s="50"/>
      <c r="DB959" s="50"/>
      <c r="DC959" s="50"/>
      <c r="DD959" s="50"/>
      <c r="DE959" s="50"/>
      <c r="DF959" s="50"/>
    </row>
    <row r="960" spans="2:110" x14ac:dyDescent="0.2">
      <c r="B960" s="177"/>
      <c r="C960" s="202"/>
      <c r="D960" s="200"/>
      <c r="E960" s="203"/>
      <c r="F960" s="203"/>
      <c r="G960" s="203"/>
      <c r="H960" s="203"/>
      <c r="I960" s="203"/>
      <c r="J960" s="203"/>
      <c r="K960" s="203"/>
      <c r="L960" s="203"/>
      <c r="M960" s="203"/>
      <c r="N960" s="203"/>
      <c r="O960" s="203"/>
      <c r="P960" s="203"/>
      <c r="Q960" s="204"/>
      <c r="R960" s="204"/>
      <c r="S960" s="234"/>
      <c r="T960" s="50"/>
      <c r="U960" s="50"/>
      <c r="V960" s="50"/>
      <c r="W960" s="50"/>
      <c r="X960" s="50"/>
      <c r="Y960" s="50"/>
      <c r="Z960" s="250"/>
      <c r="AA960" s="238"/>
      <c r="AB960" s="50"/>
      <c r="AC960" s="50"/>
      <c r="AD960" s="50"/>
      <c r="AE960" s="50"/>
      <c r="AF960" s="50"/>
      <c r="AG960" s="50"/>
      <c r="AH960" s="50"/>
      <c r="AI960" s="50"/>
      <c r="AJ960" s="50"/>
      <c r="AK960" s="50"/>
      <c r="AL960" s="50"/>
      <c r="AM960" s="50"/>
      <c r="AN960" s="50"/>
      <c r="AO960" s="50"/>
      <c r="AP960" s="50"/>
      <c r="AQ960" s="50"/>
      <c r="AR960" s="50"/>
      <c r="AS960" s="50"/>
      <c r="AT960" s="50"/>
      <c r="AU960" s="50"/>
      <c r="AV960" s="50"/>
      <c r="AW960" s="50"/>
      <c r="AX960" s="50"/>
      <c r="AY960" s="50"/>
      <c r="AZ960" s="50"/>
      <c r="BA960" s="50"/>
      <c r="BB960" s="50"/>
      <c r="BC960" s="50"/>
      <c r="BD960" s="50"/>
      <c r="BE960" s="50"/>
      <c r="BF960" s="50"/>
      <c r="BG960" s="50"/>
      <c r="BH960" s="50"/>
      <c r="BI960" s="50"/>
      <c r="BJ960" s="50"/>
      <c r="BK960" s="50"/>
      <c r="BL960" s="50"/>
      <c r="BM960" s="50"/>
      <c r="BN960" s="50"/>
      <c r="BO960" s="50"/>
      <c r="BP960" s="50"/>
      <c r="BQ960" s="50"/>
      <c r="BR960" s="50"/>
      <c r="BS960" s="50"/>
      <c r="BT960" s="50"/>
      <c r="BU960" s="50"/>
      <c r="BV960" s="50"/>
      <c r="BW960" s="50"/>
      <c r="BX960" s="50"/>
      <c r="BY960" s="50"/>
      <c r="BZ960" s="50"/>
      <c r="CA960" s="50"/>
      <c r="CB960" s="50"/>
      <c r="CC960" s="50"/>
      <c r="CD960" s="50"/>
      <c r="CE960" s="50"/>
      <c r="CF960" s="50"/>
      <c r="CG960" s="50"/>
      <c r="CH960" s="50"/>
      <c r="CI960" s="50"/>
      <c r="CJ960" s="50"/>
      <c r="CK960" s="50"/>
      <c r="CL960" s="50"/>
      <c r="CM960" s="50"/>
      <c r="CN960" s="50"/>
      <c r="CO960" s="50"/>
      <c r="CP960" s="50"/>
      <c r="CQ960" s="50"/>
      <c r="CR960" s="50"/>
      <c r="CS960" s="50"/>
      <c r="CT960" s="50"/>
      <c r="CU960" s="50"/>
      <c r="CV960" s="50"/>
      <c r="CW960" s="50"/>
      <c r="CX960" s="50"/>
      <c r="CY960" s="50"/>
      <c r="CZ960" s="50"/>
      <c r="DA960" s="50"/>
      <c r="DB960" s="50"/>
      <c r="DC960" s="50"/>
      <c r="DD960" s="50"/>
      <c r="DE960" s="50"/>
      <c r="DF960" s="50"/>
    </row>
    <row r="961" spans="2:110" x14ac:dyDescent="0.2">
      <c r="B961" s="177"/>
      <c r="C961" s="202"/>
      <c r="D961" s="200"/>
      <c r="E961" s="203"/>
      <c r="F961" s="203"/>
      <c r="G961" s="203"/>
      <c r="H961" s="203"/>
      <c r="I961" s="203"/>
      <c r="J961" s="203"/>
      <c r="K961" s="203"/>
      <c r="L961" s="203"/>
      <c r="M961" s="203"/>
      <c r="N961" s="203"/>
      <c r="O961" s="203"/>
      <c r="P961" s="203"/>
      <c r="Q961" s="204"/>
      <c r="R961" s="204"/>
      <c r="S961" s="234"/>
      <c r="T961" s="50"/>
      <c r="U961" s="50"/>
      <c r="V961" s="50"/>
      <c r="W961" s="50"/>
      <c r="X961" s="50"/>
      <c r="Y961" s="50"/>
      <c r="Z961" s="250"/>
      <c r="AA961" s="238"/>
      <c r="AB961" s="50"/>
      <c r="AC961" s="50"/>
      <c r="AD961" s="50"/>
      <c r="AE961" s="50"/>
      <c r="AF961" s="50"/>
      <c r="AG961" s="50"/>
      <c r="AH961" s="50"/>
      <c r="AI961" s="50"/>
      <c r="AJ961" s="50"/>
      <c r="AK961" s="50"/>
      <c r="AL961" s="50"/>
      <c r="AM961" s="50"/>
      <c r="AN961" s="50"/>
      <c r="AO961" s="50"/>
      <c r="AP961" s="50"/>
      <c r="AQ961" s="50"/>
      <c r="AR961" s="50"/>
      <c r="AS961" s="50"/>
      <c r="AT961" s="50"/>
      <c r="AU961" s="50"/>
      <c r="AV961" s="50"/>
      <c r="AW961" s="50"/>
      <c r="AX961" s="50"/>
      <c r="AY961" s="50"/>
      <c r="AZ961" s="50"/>
      <c r="BA961" s="50"/>
      <c r="BB961" s="50"/>
      <c r="BC961" s="50"/>
      <c r="BD961" s="50"/>
      <c r="BE961" s="50"/>
      <c r="BF961" s="50"/>
      <c r="BG961" s="50"/>
      <c r="BH961" s="50"/>
      <c r="BI961" s="50"/>
      <c r="BJ961" s="50"/>
      <c r="BK961" s="50"/>
      <c r="BL961" s="50"/>
      <c r="BM961" s="50"/>
      <c r="BN961" s="50"/>
      <c r="BO961" s="50"/>
      <c r="BP961" s="50"/>
      <c r="BQ961" s="50"/>
      <c r="BR961" s="50"/>
      <c r="BS961" s="50"/>
      <c r="BT961" s="50"/>
      <c r="BU961" s="50"/>
      <c r="BV961" s="50"/>
      <c r="BW961" s="50"/>
      <c r="BX961" s="50"/>
      <c r="BY961" s="50"/>
      <c r="BZ961" s="50"/>
      <c r="CA961" s="50"/>
      <c r="CB961" s="50"/>
      <c r="CC961" s="50"/>
      <c r="CD961" s="50"/>
      <c r="CE961" s="50"/>
      <c r="CF961" s="50"/>
      <c r="CG961" s="50"/>
      <c r="CH961" s="50"/>
      <c r="CI961" s="50"/>
      <c r="CJ961" s="50"/>
      <c r="CK961" s="50"/>
      <c r="CL961" s="50"/>
      <c r="CM961" s="50"/>
      <c r="CN961" s="50"/>
      <c r="CO961" s="50"/>
      <c r="CP961" s="50"/>
      <c r="CQ961" s="50"/>
      <c r="CR961" s="50"/>
      <c r="CS961" s="50"/>
      <c r="CT961" s="50"/>
      <c r="CU961" s="50"/>
      <c r="CV961" s="50"/>
      <c r="CW961" s="50"/>
      <c r="CX961" s="50"/>
      <c r="CY961" s="50"/>
      <c r="CZ961" s="50"/>
      <c r="DA961" s="50"/>
      <c r="DB961" s="50"/>
      <c r="DC961" s="50"/>
      <c r="DD961" s="50"/>
      <c r="DE961" s="50"/>
      <c r="DF961" s="50"/>
    </row>
    <row r="962" spans="2:110" x14ac:dyDescent="0.2">
      <c r="B962" s="177"/>
      <c r="C962" s="202"/>
      <c r="D962" s="200"/>
      <c r="E962" s="203"/>
      <c r="F962" s="203"/>
      <c r="G962" s="203"/>
      <c r="H962" s="203"/>
      <c r="I962" s="203"/>
      <c r="J962" s="203"/>
      <c r="K962" s="203"/>
      <c r="L962" s="203"/>
      <c r="M962" s="203"/>
      <c r="N962" s="203"/>
      <c r="O962" s="203"/>
      <c r="P962" s="203"/>
      <c r="Q962" s="204"/>
      <c r="R962" s="204"/>
      <c r="S962" s="234"/>
      <c r="T962" s="50"/>
      <c r="U962" s="50"/>
      <c r="V962" s="50"/>
      <c r="W962" s="50"/>
      <c r="X962" s="50"/>
      <c r="Y962" s="50"/>
      <c r="Z962" s="250"/>
      <c r="AA962" s="238"/>
      <c r="AB962" s="50"/>
      <c r="AC962" s="50"/>
      <c r="AD962" s="50"/>
      <c r="AE962" s="50"/>
      <c r="AF962" s="50"/>
      <c r="AG962" s="50"/>
      <c r="AH962" s="50"/>
      <c r="AI962" s="50"/>
      <c r="AJ962" s="50"/>
      <c r="AK962" s="50"/>
      <c r="AL962" s="50"/>
      <c r="AM962" s="50"/>
      <c r="AN962" s="50"/>
      <c r="AO962" s="50"/>
      <c r="AP962" s="50"/>
      <c r="AQ962" s="50"/>
      <c r="AR962" s="50"/>
      <c r="AS962" s="50"/>
      <c r="AT962" s="50"/>
      <c r="AU962" s="50"/>
      <c r="AV962" s="50"/>
      <c r="AW962" s="50"/>
      <c r="AX962" s="50"/>
      <c r="AY962" s="50"/>
      <c r="AZ962" s="50"/>
      <c r="BA962" s="50"/>
      <c r="BB962" s="50"/>
      <c r="BC962" s="50"/>
      <c r="BD962" s="50"/>
      <c r="BE962" s="50"/>
      <c r="BF962" s="50"/>
      <c r="BG962" s="50"/>
      <c r="BH962" s="50"/>
      <c r="BI962" s="50"/>
      <c r="BJ962" s="50"/>
      <c r="BK962" s="50"/>
      <c r="BL962" s="50"/>
      <c r="BM962" s="50"/>
      <c r="BN962" s="50"/>
      <c r="BO962" s="50"/>
      <c r="BP962" s="50"/>
      <c r="BQ962" s="50"/>
      <c r="BR962" s="50"/>
      <c r="BS962" s="50"/>
      <c r="BT962" s="50"/>
      <c r="BU962" s="50"/>
      <c r="BV962" s="50"/>
      <c r="BW962" s="50"/>
      <c r="BX962" s="50"/>
      <c r="BY962" s="50"/>
      <c r="BZ962" s="50"/>
      <c r="CA962" s="50"/>
      <c r="CB962" s="50"/>
      <c r="CC962" s="50"/>
      <c r="CD962" s="50"/>
      <c r="CE962" s="50"/>
      <c r="CF962" s="50"/>
      <c r="CG962" s="50"/>
      <c r="CH962" s="50"/>
      <c r="CI962" s="50"/>
      <c r="CJ962" s="50"/>
      <c r="CK962" s="50"/>
      <c r="CL962" s="50"/>
      <c r="CM962" s="50"/>
      <c r="CN962" s="50"/>
      <c r="CO962" s="50"/>
      <c r="CP962" s="50"/>
      <c r="CQ962" s="50"/>
      <c r="CR962" s="50"/>
      <c r="CS962" s="50"/>
      <c r="CT962" s="50"/>
      <c r="CU962" s="50"/>
      <c r="CV962" s="50"/>
      <c r="CW962" s="50"/>
      <c r="CX962" s="50"/>
      <c r="CY962" s="50"/>
      <c r="CZ962" s="50"/>
      <c r="DA962" s="50"/>
      <c r="DB962" s="50"/>
      <c r="DC962" s="50"/>
      <c r="DD962" s="50"/>
      <c r="DE962" s="50"/>
      <c r="DF962" s="50"/>
    </row>
    <row r="963" spans="2:110" x14ac:dyDescent="0.2">
      <c r="B963" s="177"/>
      <c r="C963" s="202"/>
      <c r="D963" s="200"/>
      <c r="E963" s="203"/>
      <c r="F963" s="203"/>
      <c r="G963" s="203"/>
      <c r="H963" s="203"/>
      <c r="I963" s="203"/>
      <c r="J963" s="203"/>
      <c r="K963" s="203"/>
      <c r="L963" s="203"/>
      <c r="M963" s="203"/>
      <c r="N963" s="203"/>
      <c r="O963" s="203"/>
      <c r="P963" s="203"/>
      <c r="Q963" s="204"/>
      <c r="R963" s="204"/>
      <c r="S963" s="234"/>
      <c r="T963" s="50"/>
      <c r="U963" s="50"/>
      <c r="V963" s="50"/>
      <c r="W963" s="50"/>
      <c r="X963" s="50"/>
      <c r="Y963" s="50"/>
      <c r="Z963" s="250"/>
      <c r="AA963" s="238"/>
      <c r="AB963" s="50"/>
      <c r="AC963" s="50"/>
      <c r="AD963" s="50"/>
      <c r="AE963" s="50"/>
      <c r="AF963" s="50"/>
      <c r="AG963" s="50"/>
      <c r="AH963" s="50"/>
      <c r="AI963" s="50"/>
      <c r="AJ963" s="50"/>
      <c r="AK963" s="50"/>
      <c r="AL963" s="50"/>
      <c r="AM963" s="50"/>
      <c r="AN963" s="50"/>
      <c r="AO963" s="50"/>
      <c r="AP963" s="50"/>
      <c r="AQ963" s="50"/>
      <c r="AR963" s="50"/>
      <c r="AS963" s="50"/>
      <c r="AT963" s="50"/>
      <c r="AU963" s="50"/>
      <c r="AV963" s="50"/>
      <c r="AW963" s="50"/>
      <c r="AX963" s="50"/>
      <c r="AY963" s="50"/>
      <c r="AZ963" s="50"/>
      <c r="BA963" s="50"/>
      <c r="BB963" s="50"/>
      <c r="BC963" s="50"/>
      <c r="BD963" s="50"/>
      <c r="BE963" s="50"/>
      <c r="BF963" s="50"/>
      <c r="BG963" s="50"/>
      <c r="BH963" s="50"/>
      <c r="BI963" s="50"/>
      <c r="BJ963" s="50"/>
      <c r="BK963" s="50"/>
      <c r="BL963" s="50"/>
      <c r="BM963" s="50"/>
      <c r="BN963" s="50"/>
      <c r="BO963" s="50"/>
      <c r="BP963" s="50"/>
      <c r="BQ963" s="50"/>
      <c r="BR963" s="50"/>
      <c r="BS963" s="50"/>
      <c r="BT963" s="50"/>
      <c r="BU963" s="50"/>
      <c r="BV963" s="50"/>
      <c r="BW963" s="50"/>
      <c r="BX963" s="50"/>
      <c r="BY963" s="50"/>
      <c r="BZ963" s="50"/>
      <c r="CA963" s="50"/>
      <c r="CB963" s="50"/>
      <c r="CC963" s="50"/>
      <c r="CD963" s="50"/>
      <c r="CE963" s="50"/>
      <c r="CF963" s="50"/>
      <c r="CG963" s="50"/>
      <c r="CH963" s="50"/>
      <c r="CI963" s="50"/>
      <c r="CJ963" s="50"/>
      <c r="CK963" s="50"/>
      <c r="CL963" s="50"/>
      <c r="CM963" s="50"/>
      <c r="CN963" s="50"/>
      <c r="CO963" s="50"/>
      <c r="CP963" s="50"/>
      <c r="CQ963" s="50"/>
      <c r="CR963" s="50"/>
      <c r="CS963" s="50"/>
      <c r="CT963" s="50"/>
      <c r="CU963" s="50"/>
      <c r="CV963" s="50"/>
      <c r="CW963" s="50"/>
      <c r="CX963" s="50"/>
      <c r="CY963" s="50"/>
      <c r="CZ963" s="50"/>
      <c r="DA963" s="50"/>
      <c r="DB963" s="50"/>
      <c r="DC963" s="50"/>
      <c r="DD963" s="50"/>
      <c r="DE963" s="50"/>
      <c r="DF963" s="50"/>
    </row>
    <row r="964" spans="2:110" x14ac:dyDescent="0.2">
      <c r="B964" s="177"/>
      <c r="C964" s="202"/>
      <c r="D964" s="200"/>
      <c r="E964" s="203"/>
      <c r="F964" s="203"/>
      <c r="G964" s="203"/>
      <c r="H964" s="203"/>
      <c r="I964" s="203"/>
      <c r="J964" s="203"/>
      <c r="K964" s="203"/>
      <c r="L964" s="203"/>
      <c r="M964" s="203"/>
      <c r="N964" s="203"/>
      <c r="O964" s="203"/>
      <c r="P964" s="203"/>
      <c r="Q964" s="204"/>
      <c r="R964" s="204"/>
      <c r="S964" s="234"/>
      <c r="T964" s="50"/>
      <c r="U964" s="50"/>
      <c r="V964" s="50"/>
      <c r="W964" s="50"/>
      <c r="X964" s="50"/>
      <c r="Y964" s="50"/>
      <c r="Z964" s="250"/>
      <c r="AA964" s="238"/>
      <c r="AB964" s="50"/>
      <c r="AC964" s="50"/>
      <c r="AD964" s="50"/>
      <c r="AE964" s="50"/>
      <c r="AF964" s="50"/>
      <c r="AG964" s="50"/>
      <c r="AH964" s="50"/>
      <c r="AI964" s="50"/>
      <c r="AJ964" s="50"/>
      <c r="AK964" s="50"/>
      <c r="AL964" s="50"/>
      <c r="AM964" s="50"/>
      <c r="AN964" s="50"/>
      <c r="AO964" s="50"/>
      <c r="AP964" s="50"/>
      <c r="AQ964" s="50"/>
      <c r="AR964" s="50"/>
      <c r="AS964" s="50"/>
      <c r="AT964" s="50"/>
      <c r="AU964" s="50"/>
      <c r="AV964" s="50"/>
      <c r="AW964" s="50"/>
      <c r="AX964" s="50"/>
      <c r="AY964" s="50"/>
      <c r="AZ964" s="50"/>
      <c r="BA964" s="50"/>
      <c r="BB964" s="50"/>
      <c r="BC964" s="50"/>
      <c r="BD964" s="50"/>
      <c r="BE964" s="50"/>
      <c r="BF964" s="50"/>
      <c r="BG964" s="50"/>
      <c r="BH964" s="50"/>
      <c r="BI964" s="50"/>
      <c r="BJ964" s="50"/>
      <c r="BK964" s="50"/>
      <c r="BL964" s="50"/>
      <c r="BM964" s="50"/>
      <c r="BN964" s="50"/>
      <c r="BO964" s="50"/>
      <c r="BP964" s="50"/>
      <c r="BQ964" s="50"/>
      <c r="BR964" s="50"/>
      <c r="BS964" s="50"/>
      <c r="BT964" s="50"/>
      <c r="BU964" s="50"/>
      <c r="BV964" s="50"/>
      <c r="BW964" s="50"/>
      <c r="BX964" s="50"/>
      <c r="BY964" s="50"/>
      <c r="BZ964" s="50"/>
      <c r="CA964" s="50"/>
      <c r="CB964" s="50"/>
      <c r="CC964" s="50"/>
      <c r="CD964" s="50"/>
      <c r="CE964" s="50"/>
      <c r="CF964" s="50"/>
      <c r="CG964" s="50"/>
      <c r="CH964" s="50"/>
      <c r="CI964" s="50"/>
      <c r="CJ964" s="50"/>
      <c r="CK964" s="50"/>
      <c r="CL964" s="50"/>
      <c r="CM964" s="50"/>
      <c r="CN964" s="50"/>
      <c r="CO964" s="50"/>
      <c r="CP964" s="50"/>
      <c r="CQ964" s="50"/>
      <c r="CR964" s="50"/>
      <c r="CS964" s="50"/>
      <c r="CT964" s="50"/>
      <c r="CU964" s="50"/>
      <c r="CV964" s="50"/>
      <c r="CW964" s="50"/>
      <c r="CX964" s="50"/>
      <c r="CY964" s="50"/>
      <c r="CZ964" s="50"/>
      <c r="DA964" s="50"/>
      <c r="DB964" s="50"/>
      <c r="DC964" s="50"/>
      <c r="DD964" s="50"/>
      <c r="DE964" s="50"/>
      <c r="DF964" s="50"/>
    </row>
    <row r="965" spans="2:110" x14ac:dyDescent="0.2">
      <c r="B965" s="177"/>
      <c r="C965" s="202"/>
      <c r="D965" s="200"/>
      <c r="E965" s="203"/>
      <c r="F965" s="203"/>
      <c r="G965" s="203"/>
      <c r="H965" s="203"/>
      <c r="I965" s="203"/>
      <c r="J965" s="203"/>
      <c r="K965" s="203"/>
      <c r="L965" s="203"/>
      <c r="M965" s="203"/>
      <c r="N965" s="203"/>
      <c r="O965" s="203"/>
      <c r="P965" s="203"/>
      <c r="Q965" s="204"/>
      <c r="R965" s="204"/>
      <c r="S965" s="234"/>
      <c r="T965" s="50"/>
      <c r="U965" s="50"/>
      <c r="V965" s="50"/>
      <c r="W965" s="50"/>
      <c r="X965" s="50"/>
      <c r="Y965" s="50"/>
      <c r="Z965" s="250"/>
      <c r="AA965" s="238"/>
      <c r="AB965" s="50"/>
      <c r="AC965" s="50"/>
      <c r="AD965" s="50"/>
      <c r="AE965" s="50"/>
      <c r="AF965" s="50"/>
      <c r="AG965" s="50"/>
      <c r="AH965" s="50"/>
      <c r="AI965" s="50"/>
      <c r="AJ965" s="50"/>
      <c r="AK965" s="50"/>
      <c r="AL965" s="50"/>
      <c r="AM965" s="50"/>
      <c r="AN965" s="50"/>
      <c r="AO965" s="50"/>
      <c r="AP965" s="50"/>
      <c r="AQ965" s="50"/>
      <c r="AR965" s="50"/>
      <c r="AS965" s="50"/>
      <c r="AT965" s="50"/>
      <c r="AU965" s="50"/>
      <c r="AV965" s="50"/>
      <c r="AW965" s="50"/>
      <c r="AX965" s="50"/>
      <c r="AY965" s="50"/>
      <c r="AZ965" s="50"/>
      <c r="BA965" s="50"/>
      <c r="BB965" s="50"/>
      <c r="BC965" s="50"/>
      <c r="BD965" s="50"/>
      <c r="BE965" s="50"/>
      <c r="BF965" s="50"/>
      <c r="BG965" s="50"/>
      <c r="BH965" s="50"/>
      <c r="BI965" s="50"/>
      <c r="BJ965" s="50"/>
      <c r="BK965" s="50"/>
      <c r="BL965" s="50"/>
      <c r="BM965" s="50"/>
      <c r="BN965" s="50"/>
      <c r="BO965" s="50"/>
      <c r="BP965" s="50"/>
      <c r="BQ965" s="50"/>
      <c r="BR965" s="50"/>
      <c r="BS965" s="50"/>
      <c r="BT965" s="50"/>
      <c r="BU965" s="50"/>
      <c r="BV965" s="50"/>
      <c r="BW965" s="50"/>
      <c r="BX965" s="50"/>
      <c r="BY965" s="50"/>
      <c r="BZ965" s="50"/>
      <c r="CA965" s="50"/>
      <c r="CB965" s="50"/>
      <c r="CC965" s="50"/>
      <c r="CD965" s="50"/>
      <c r="CE965" s="50"/>
      <c r="CF965" s="50"/>
      <c r="CG965" s="50"/>
      <c r="CH965" s="50"/>
      <c r="CI965" s="50"/>
      <c r="CJ965" s="50"/>
      <c r="CK965" s="50"/>
      <c r="CL965" s="50"/>
      <c r="CM965" s="50"/>
      <c r="CN965" s="50"/>
      <c r="CO965" s="50"/>
      <c r="CP965" s="50"/>
      <c r="CQ965" s="50"/>
      <c r="CR965" s="50"/>
      <c r="CS965" s="50"/>
      <c r="CT965" s="50"/>
      <c r="CU965" s="50"/>
      <c r="CV965" s="50"/>
      <c r="CW965" s="50"/>
      <c r="CX965" s="50"/>
      <c r="CY965" s="50"/>
      <c r="CZ965" s="50"/>
      <c r="DA965" s="50"/>
      <c r="DB965" s="50"/>
      <c r="DC965" s="50"/>
      <c r="DD965" s="50"/>
      <c r="DE965" s="50"/>
      <c r="DF965" s="50"/>
    </row>
    <row r="966" spans="2:110" x14ac:dyDescent="0.2">
      <c r="B966" s="177"/>
      <c r="C966" s="202"/>
      <c r="D966" s="200"/>
      <c r="E966" s="203"/>
      <c r="F966" s="203"/>
      <c r="G966" s="203"/>
      <c r="H966" s="203"/>
      <c r="I966" s="203"/>
      <c r="J966" s="203"/>
      <c r="K966" s="203"/>
      <c r="L966" s="203"/>
      <c r="M966" s="203"/>
      <c r="N966" s="203"/>
      <c r="O966" s="203"/>
      <c r="P966" s="203"/>
      <c r="Q966" s="204"/>
      <c r="R966" s="204"/>
      <c r="S966" s="234"/>
      <c r="T966" s="50"/>
      <c r="U966" s="50"/>
      <c r="V966" s="50"/>
      <c r="W966" s="50"/>
      <c r="X966" s="50"/>
      <c r="Y966" s="50"/>
      <c r="Z966" s="250"/>
      <c r="AA966" s="238"/>
      <c r="AB966" s="50"/>
      <c r="AC966" s="50"/>
      <c r="AD966" s="50"/>
      <c r="AE966" s="50"/>
      <c r="AF966" s="50"/>
      <c r="AG966" s="50"/>
      <c r="AH966" s="50"/>
      <c r="AI966" s="50"/>
      <c r="AJ966" s="50"/>
      <c r="AK966" s="50"/>
      <c r="AL966" s="50"/>
      <c r="AM966" s="50"/>
      <c r="AN966" s="50"/>
      <c r="AO966" s="50"/>
      <c r="AP966" s="50"/>
      <c r="AQ966" s="50"/>
      <c r="AR966" s="50"/>
      <c r="AS966" s="50"/>
      <c r="AT966" s="50"/>
      <c r="AU966" s="50"/>
      <c r="AV966" s="50"/>
      <c r="AW966" s="50"/>
      <c r="AX966" s="50"/>
      <c r="AY966" s="50"/>
      <c r="AZ966" s="50"/>
      <c r="BA966" s="50"/>
      <c r="BB966" s="50"/>
      <c r="BC966" s="50"/>
      <c r="BD966" s="50"/>
      <c r="BE966" s="50"/>
      <c r="BF966" s="50"/>
      <c r="BG966" s="50"/>
      <c r="BH966" s="50"/>
      <c r="BI966" s="50"/>
      <c r="BJ966" s="50"/>
      <c r="BK966" s="50"/>
      <c r="BL966" s="50"/>
      <c r="BM966" s="50"/>
      <c r="BN966" s="50"/>
      <c r="BO966" s="50"/>
      <c r="BP966" s="50"/>
      <c r="BQ966" s="50"/>
      <c r="BR966" s="50"/>
      <c r="BS966" s="50"/>
      <c r="BT966" s="50"/>
      <c r="BU966" s="50"/>
      <c r="BV966" s="50"/>
      <c r="BW966" s="50"/>
      <c r="BX966" s="50"/>
      <c r="BY966" s="50"/>
      <c r="BZ966" s="50"/>
      <c r="CA966" s="50"/>
      <c r="CB966" s="50"/>
      <c r="CC966" s="50"/>
      <c r="CD966" s="50"/>
      <c r="CE966" s="50"/>
      <c r="CF966" s="50"/>
      <c r="CG966" s="50"/>
      <c r="CH966" s="50"/>
      <c r="CI966" s="50"/>
      <c r="CJ966" s="50"/>
      <c r="CK966" s="50"/>
      <c r="CL966" s="50"/>
      <c r="CM966" s="50"/>
      <c r="CN966" s="50"/>
      <c r="CO966" s="50"/>
      <c r="CP966" s="50"/>
      <c r="CQ966" s="50"/>
      <c r="CR966" s="50"/>
      <c r="CS966" s="50"/>
      <c r="CT966" s="50"/>
      <c r="CU966" s="50"/>
      <c r="CV966" s="50"/>
      <c r="CW966" s="50"/>
      <c r="CX966" s="50"/>
      <c r="CY966" s="50"/>
      <c r="CZ966" s="50"/>
      <c r="DA966" s="50"/>
      <c r="DB966" s="50"/>
      <c r="DC966" s="50"/>
      <c r="DD966" s="50"/>
      <c r="DE966" s="50"/>
      <c r="DF966" s="50"/>
    </row>
    <row r="967" spans="2:110" x14ac:dyDescent="0.2">
      <c r="B967" s="177"/>
      <c r="C967" s="202"/>
      <c r="D967" s="200"/>
      <c r="E967" s="203"/>
      <c r="F967" s="203"/>
      <c r="G967" s="203"/>
      <c r="H967" s="203"/>
      <c r="I967" s="203"/>
      <c r="J967" s="203"/>
      <c r="K967" s="203"/>
      <c r="L967" s="203"/>
      <c r="M967" s="203"/>
      <c r="N967" s="203"/>
      <c r="O967" s="203"/>
      <c r="P967" s="203"/>
      <c r="Q967" s="204"/>
      <c r="R967" s="204"/>
      <c r="S967" s="234"/>
      <c r="T967" s="50"/>
      <c r="U967" s="50"/>
      <c r="V967" s="50"/>
      <c r="W967" s="50"/>
      <c r="X967" s="50"/>
      <c r="Y967" s="50"/>
      <c r="Z967" s="250"/>
      <c r="AA967" s="238"/>
      <c r="AB967" s="50"/>
      <c r="AC967" s="50"/>
      <c r="AD967" s="50"/>
      <c r="AE967" s="50"/>
      <c r="AF967" s="50"/>
      <c r="AG967" s="50"/>
      <c r="AH967" s="50"/>
      <c r="AI967" s="50"/>
      <c r="AJ967" s="50"/>
      <c r="AK967" s="50"/>
      <c r="AL967" s="50"/>
      <c r="AM967" s="50"/>
      <c r="AN967" s="50"/>
      <c r="AO967" s="50"/>
      <c r="AP967" s="50"/>
      <c r="AQ967" s="50"/>
      <c r="AR967" s="50"/>
      <c r="AS967" s="50"/>
      <c r="AT967" s="50"/>
      <c r="AU967" s="50"/>
      <c r="AV967" s="50"/>
      <c r="AW967" s="50"/>
      <c r="AX967" s="50"/>
      <c r="AY967" s="50"/>
      <c r="AZ967" s="50"/>
      <c r="BA967" s="50"/>
      <c r="BB967" s="50"/>
      <c r="BC967" s="50"/>
      <c r="BD967" s="50"/>
      <c r="BE967" s="50"/>
      <c r="BF967" s="50"/>
      <c r="BG967" s="50"/>
      <c r="BH967" s="50"/>
      <c r="BI967" s="50"/>
      <c r="BJ967" s="50"/>
      <c r="BK967" s="50"/>
      <c r="BL967" s="50"/>
      <c r="BM967" s="50"/>
      <c r="BN967" s="50"/>
      <c r="BO967" s="50"/>
      <c r="BP967" s="50"/>
      <c r="BQ967" s="50"/>
      <c r="BR967" s="50"/>
      <c r="BS967" s="50"/>
      <c r="BT967" s="50"/>
      <c r="BU967" s="50"/>
      <c r="BV967" s="50"/>
      <c r="BW967" s="50"/>
      <c r="BX967" s="50"/>
      <c r="BY967" s="50"/>
      <c r="BZ967" s="50"/>
      <c r="CA967" s="50"/>
      <c r="CB967" s="50"/>
      <c r="CC967" s="50"/>
      <c r="CD967" s="50"/>
      <c r="CE967" s="50"/>
      <c r="CF967" s="50"/>
      <c r="CG967" s="50"/>
      <c r="CH967" s="50"/>
      <c r="CI967" s="50"/>
      <c r="CJ967" s="50"/>
      <c r="CK967" s="50"/>
      <c r="CL967" s="50"/>
      <c r="CM967" s="50"/>
      <c r="CN967" s="50"/>
      <c r="CO967" s="50"/>
      <c r="CP967" s="50"/>
      <c r="CQ967" s="50"/>
      <c r="CR967" s="50"/>
      <c r="CS967" s="50"/>
      <c r="CT967" s="50"/>
      <c r="CU967" s="50"/>
      <c r="CV967" s="50"/>
      <c r="CW967" s="50"/>
      <c r="CX967" s="50"/>
      <c r="CY967" s="50"/>
      <c r="CZ967" s="50"/>
      <c r="DA967" s="50"/>
      <c r="DB967" s="50"/>
      <c r="DC967" s="50"/>
      <c r="DD967" s="50"/>
      <c r="DE967" s="50"/>
      <c r="DF967" s="50"/>
    </row>
    <row r="968" spans="2:110" x14ac:dyDescent="0.2">
      <c r="B968" s="177"/>
      <c r="C968" s="202"/>
      <c r="D968" s="200"/>
      <c r="E968" s="203"/>
      <c r="F968" s="203"/>
      <c r="G968" s="203"/>
      <c r="H968" s="203"/>
      <c r="I968" s="203"/>
      <c r="J968" s="203"/>
      <c r="K968" s="203"/>
      <c r="L968" s="203"/>
      <c r="M968" s="203"/>
      <c r="N968" s="203"/>
      <c r="O968" s="203"/>
      <c r="P968" s="203"/>
      <c r="Q968" s="204"/>
      <c r="R968" s="204"/>
      <c r="S968" s="234"/>
      <c r="T968" s="50"/>
      <c r="U968" s="50"/>
      <c r="V968" s="50"/>
      <c r="W968" s="50"/>
      <c r="X968" s="50"/>
      <c r="Y968" s="50"/>
      <c r="Z968" s="250"/>
      <c r="AA968" s="238"/>
      <c r="AB968" s="50"/>
      <c r="AC968" s="50"/>
      <c r="AD968" s="50"/>
      <c r="AE968" s="50"/>
      <c r="AF968" s="50"/>
      <c r="AG968" s="50"/>
      <c r="AH968" s="50"/>
      <c r="AI968" s="50"/>
      <c r="AJ968" s="50"/>
      <c r="AK968" s="50"/>
      <c r="AL968" s="50"/>
      <c r="AM968" s="50"/>
      <c r="AN968" s="50"/>
      <c r="AO968" s="50"/>
      <c r="AP968" s="50"/>
      <c r="AQ968" s="50"/>
      <c r="AR968" s="50"/>
      <c r="AS968" s="50"/>
      <c r="AT968" s="50"/>
      <c r="AU968" s="50"/>
      <c r="AV968" s="50"/>
      <c r="AW968" s="50"/>
      <c r="AX968" s="50"/>
      <c r="AY968" s="50"/>
      <c r="AZ968" s="50"/>
      <c r="BA968" s="50"/>
      <c r="BB968" s="50"/>
      <c r="BC968" s="50"/>
      <c r="BD968" s="50"/>
      <c r="BE968" s="50"/>
      <c r="BF968" s="50"/>
      <c r="BG968" s="50"/>
      <c r="BH968" s="50"/>
      <c r="BI968" s="50"/>
      <c r="BJ968" s="50"/>
      <c r="BK968" s="50"/>
      <c r="BL968" s="50"/>
      <c r="BM968" s="50"/>
      <c r="BN968" s="50"/>
      <c r="BO968" s="50"/>
      <c r="BP968" s="50"/>
      <c r="BQ968" s="50"/>
      <c r="BR968" s="50"/>
      <c r="BS968" s="50"/>
      <c r="BT968" s="50"/>
      <c r="BU968" s="50"/>
      <c r="BV968" s="50"/>
      <c r="BW968" s="50"/>
      <c r="BX968" s="50"/>
      <c r="BY968" s="50"/>
      <c r="BZ968" s="50"/>
      <c r="CA968" s="50"/>
      <c r="CB968" s="50"/>
      <c r="CC968" s="50"/>
      <c r="CD968" s="50"/>
      <c r="CE968" s="50"/>
      <c r="CF968" s="50"/>
      <c r="CG968" s="50"/>
      <c r="CH968" s="50"/>
      <c r="CI968" s="50"/>
      <c r="CJ968" s="50"/>
      <c r="CK968" s="50"/>
      <c r="CL968" s="50"/>
      <c r="CM968" s="50"/>
      <c r="CN968" s="50"/>
      <c r="CO968" s="50"/>
      <c r="CP968" s="50"/>
      <c r="CQ968" s="50"/>
      <c r="CR968" s="50"/>
      <c r="CS968" s="50"/>
      <c r="CT968" s="50"/>
      <c r="CU968" s="50"/>
      <c r="CV968" s="50"/>
      <c r="CW968" s="50"/>
      <c r="CX968" s="50"/>
      <c r="CY968" s="50"/>
      <c r="CZ968" s="50"/>
      <c r="DA968" s="50"/>
      <c r="DB968" s="50"/>
      <c r="DC968" s="50"/>
      <c r="DD968" s="50"/>
      <c r="DE968" s="50"/>
      <c r="DF968" s="50"/>
    </row>
    <row r="969" spans="2:110" x14ac:dyDescent="0.2">
      <c r="B969" s="177"/>
      <c r="C969" s="202"/>
      <c r="D969" s="200"/>
      <c r="E969" s="203"/>
      <c r="F969" s="203"/>
      <c r="G969" s="203"/>
      <c r="H969" s="203"/>
      <c r="I969" s="203"/>
      <c r="J969" s="203"/>
      <c r="K969" s="203"/>
      <c r="L969" s="203"/>
      <c r="M969" s="203"/>
      <c r="N969" s="203"/>
      <c r="O969" s="203"/>
      <c r="P969" s="203"/>
      <c r="Q969" s="204"/>
      <c r="R969" s="204"/>
      <c r="S969" s="234"/>
      <c r="T969" s="50"/>
      <c r="U969" s="50"/>
      <c r="V969" s="50"/>
      <c r="W969" s="50"/>
      <c r="X969" s="50"/>
      <c r="Y969" s="50"/>
      <c r="Z969" s="250"/>
      <c r="AA969" s="238"/>
      <c r="AB969" s="50"/>
      <c r="AC969" s="50"/>
      <c r="AD969" s="50"/>
      <c r="AE969" s="50"/>
      <c r="AF969" s="50"/>
      <c r="AG969" s="50"/>
      <c r="AH969" s="50"/>
      <c r="AI969" s="50"/>
      <c r="AJ969" s="50"/>
      <c r="AK969" s="50"/>
      <c r="AL969" s="50"/>
      <c r="AM969" s="50"/>
      <c r="AN969" s="50"/>
      <c r="AO969" s="50"/>
      <c r="AP969" s="50"/>
      <c r="AQ969" s="50"/>
      <c r="AR969" s="50"/>
      <c r="AS969" s="50"/>
      <c r="AT969" s="50"/>
      <c r="AU969" s="50"/>
      <c r="AV969" s="50"/>
      <c r="AW969" s="50"/>
      <c r="AX969" s="50"/>
      <c r="AY969" s="50"/>
      <c r="AZ969" s="50"/>
      <c r="BA969" s="50"/>
      <c r="BB969" s="50"/>
      <c r="BC969" s="50"/>
      <c r="BD969" s="50"/>
      <c r="BE969" s="50"/>
      <c r="BF969" s="50"/>
      <c r="BG969" s="50"/>
      <c r="BH969" s="50"/>
      <c r="BI969" s="50"/>
      <c r="BJ969" s="50"/>
      <c r="BK969" s="50"/>
      <c r="BL969" s="50"/>
      <c r="BM969" s="50"/>
      <c r="BN969" s="50"/>
      <c r="BO969" s="50"/>
      <c r="BP969" s="50"/>
      <c r="BQ969" s="50"/>
      <c r="BR969" s="50"/>
      <c r="BS969" s="50"/>
      <c r="BT969" s="50"/>
      <c r="BU969" s="50"/>
      <c r="BV969" s="50"/>
      <c r="BW969" s="50"/>
      <c r="BX969" s="50"/>
      <c r="BY969" s="50"/>
      <c r="BZ969" s="50"/>
      <c r="CA969" s="50"/>
      <c r="CB969" s="50"/>
      <c r="CC969" s="50"/>
      <c r="CD969" s="50"/>
      <c r="CE969" s="50"/>
      <c r="CF969" s="50"/>
      <c r="CG969" s="50"/>
      <c r="CH969" s="50"/>
      <c r="CI969" s="50"/>
      <c r="CJ969" s="50"/>
      <c r="CK969" s="50"/>
      <c r="CL969" s="50"/>
      <c r="CM969" s="50"/>
      <c r="CN969" s="50"/>
      <c r="CO969" s="50"/>
      <c r="CP969" s="50"/>
      <c r="CQ969" s="50"/>
      <c r="CR969" s="50"/>
      <c r="CS969" s="50"/>
      <c r="CT969" s="50"/>
      <c r="CU969" s="50"/>
      <c r="CV969" s="50"/>
      <c r="CW969" s="50"/>
      <c r="CX969" s="50"/>
      <c r="CY969" s="50"/>
      <c r="CZ969" s="50"/>
      <c r="DA969" s="50"/>
      <c r="DB969" s="50"/>
      <c r="DC969" s="50"/>
      <c r="DD969" s="50"/>
      <c r="DE969" s="50"/>
      <c r="DF969" s="50"/>
    </row>
    <row r="970" spans="2:110" x14ac:dyDescent="0.2">
      <c r="B970" s="177"/>
      <c r="C970" s="202"/>
      <c r="D970" s="200"/>
      <c r="E970" s="203"/>
      <c r="F970" s="203"/>
      <c r="G970" s="203"/>
      <c r="H970" s="203"/>
      <c r="I970" s="203"/>
      <c r="J970" s="203"/>
      <c r="K970" s="203"/>
      <c r="L970" s="203"/>
      <c r="M970" s="203"/>
      <c r="N970" s="203"/>
      <c r="O970" s="203"/>
      <c r="P970" s="203"/>
      <c r="Q970" s="204"/>
      <c r="R970" s="204"/>
      <c r="S970" s="234"/>
      <c r="T970" s="50"/>
      <c r="U970" s="50"/>
      <c r="V970" s="50"/>
      <c r="W970" s="50"/>
      <c r="X970" s="50"/>
      <c r="Y970" s="50"/>
      <c r="Z970" s="250"/>
      <c r="AA970" s="238"/>
      <c r="AB970" s="50"/>
      <c r="AC970" s="50"/>
      <c r="AD970" s="50"/>
      <c r="AE970" s="50"/>
      <c r="AF970" s="50"/>
      <c r="AG970" s="50"/>
      <c r="AH970" s="50"/>
      <c r="AI970" s="50"/>
      <c r="AJ970" s="50"/>
      <c r="AK970" s="50"/>
      <c r="AL970" s="50"/>
      <c r="AM970" s="50"/>
      <c r="AN970" s="50"/>
      <c r="AO970" s="50"/>
      <c r="AP970" s="50"/>
      <c r="AQ970" s="50"/>
      <c r="AR970" s="50"/>
      <c r="AS970" s="50"/>
      <c r="AT970" s="50"/>
      <c r="AU970" s="50"/>
      <c r="AV970" s="50"/>
      <c r="AW970" s="50"/>
      <c r="AX970" s="50"/>
      <c r="AY970" s="50"/>
      <c r="AZ970" s="50"/>
      <c r="BA970" s="50"/>
      <c r="BB970" s="50"/>
      <c r="BC970" s="50"/>
      <c r="BD970" s="50"/>
      <c r="BE970" s="50"/>
      <c r="BF970" s="50"/>
      <c r="BG970" s="50"/>
      <c r="BH970" s="50"/>
      <c r="BI970" s="50"/>
      <c r="BJ970" s="50"/>
      <c r="BK970" s="50"/>
      <c r="BL970" s="50"/>
      <c r="BM970" s="50"/>
      <c r="BN970" s="50"/>
      <c r="BO970" s="50"/>
      <c r="BP970" s="50"/>
      <c r="BQ970" s="50"/>
      <c r="BR970" s="50"/>
      <c r="BS970" s="50"/>
      <c r="BT970" s="50"/>
      <c r="BU970" s="50"/>
      <c r="BV970" s="50"/>
      <c r="BW970" s="50"/>
      <c r="BX970" s="50"/>
      <c r="BY970" s="50"/>
      <c r="BZ970" s="50"/>
      <c r="CA970" s="50"/>
      <c r="CB970" s="50"/>
      <c r="CC970" s="50"/>
      <c r="CD970" s="50"/>
      <c r="CE970" s="50"/>
      <c r="CF970" s="50"/>
      <c r="CG970" s="50"/>
      <c r="CH970" s="50"/>
      <c r="CI970" s="50"/>
      <c r="CJ970" s="50"/>
      <c r="CK970" s="50"/>
      <c r="CL970" s="50"/>
      <c r="CM970" s="50"/>
      <c r="CN970" s="50"/>
      <c r="CO970" s="50"/>
      <c r="CP970" s="50"/>
      <c r="CQ970" s="50"/>
      <c r="CR970" s="50"/>
      <c r="CS970" s="50"/>
      <c r="CT970" s="50"/>
      <c r="CU970" s="50"/>
      <c r="CV970" s="50"/>
      <c r="CW970" s="50"/>
      <c r="CX970" s="50"/>
      <c r="CY970" s="50"/>
      <c r="CZ970" s="50"/>
      <c r="DA970" s="50"/>
      <c r="DB970" s="50"/>
      <c r="DC970" s="50"/>
      <c r="DD970" s="50"/>
      <c r="DE970" s="50"/>
      <c r="DF970" s="50"/>
    </row>
    <row r="971" spans="2:110" x14ac:dyDescent="0.2">
      <c r="B971" s="177"/>
      <c r="C971" s="202"/>
      <c r="D971" s="200"/>
      <c r="E971" s="203"/>
      <c r="F971" s="203"/>
      <c r="G971" s="203"/>
      <c r="H971" s="203"/>
      <c r="I971" s="203"/>
      <c r="J971" s="203"/>
      <c r="K971" s="203"/>
      <c r="L971" s="203"/>
      <c r="M971" s="203"/>
      <c r="N971" s="203"/>
      <c r="O971" s="203"/>
      <c r="P971" s="203"/>
      <c r="Q971" s="204"/>
      <c r="R971" s="204"/>
      <c r="S971" s="234"/>
      <c r="T971" s="50"/>
      <c r="U971" s="50"/>
      <c r="V971" s="50"/>
      <c r="W971" s="50"/>
      <c r="X971" s="50"/>
      <c r="Y971" s="50"/>
      <c r="Z971" s="250"/>
      <c r="AA971" s="238"/>
      <c r="AB971" s="50"/>
      <c r="AC971" s="50"/>
      <c r="AD971" s="50"/>
      <c r="AE971" s="50"/>
      <c r="AF971" s="50"/>
      <c r="AG971" s="50"/>
      <c r="AH971" s="50"/>
      <c r="AI971" s="50"/>
      <c r="AJ971" s="50"/>
      <c r="AK971" s="50"/>
      <c r="AL971" s="50"/>
      <c r="AM971" s="50"/>
      <c r="AN971" s="50"/>
      <c r="AO971" s="50"/>
      <c r="AP971" s="50"/>
      <c r="AQ971" s="50"/>
      <c r="AR971" s="50"/>
      <c r="AS971" s="50"/>
      <c r="AT971" s="50"/>
      <c r="AU971" s="50"/>
      <c r="AV971" s="50"/>
      <c r="AW971" s="50"/>
      <c r="AX971" s="50"/>
      <c r="AY971" s="50"/>
      <c r="AZ971" s="50"/>
      <c r="BA971" s="50"/>
      <c r="BB971" s="50"/>
      <c r="BC971" s="50"/>
      <c r="BD971" s="50"/>
      <c r="BE971" s="50"/>
      <c r="BF971" s="50"/>
      <c r="BG971" s="50"/>
      <c r="BH971" s="50"/>
      <c r="BI971" s="50"/>
      <c r="BJ971" s="50"/>
      <c r="BK971" s="50"/>
      <c r="BL971" s="50"/>
      <c r="BM971" s="50"/>
      <c r="BN971" s="50"/>
      <c r="BO971" s="50"/>
      <c r="BP971" s="50"/>
      <c r="BQ971" s="50"/>
      <c r="BR971" s="50"/>
      <c r="BS971" s="50"/>
      <c r="BT971" s="50"/>
      <c r="BU971" s="50"/>
      <c r="BV971" s="50"/>
      <c r="BW971" s="50"/>
      <c r="BX971" s="50"/>
      <c r="BY971" s="50"/>
      <c r="BZ971" s="50"/>
      <c r="CA971" s="50"/>
      <c r="CB971" s="50"/>
      <c r="CC971" s="50"/>
      <c r="CD971" s="50"/>
      <c r="CE971" s="50"/>
      <c r="CF971" s="50"/>
      <c r="CG971" s="50"/>
      <c r="CH971" s="50"/>
      <c r="CI971" s="50"/>
      <c r="CJ971" s="50"/>
      <c r="CK971" s="50"/>
      <c r="CL971" s="50"/>
      <c r="CM971" s="50"/>
      <c r="CN971" s="50"/>
      <c r="CO971" s="50"/>
      <c r="CP971" s="50"/>
      <c r="CQ971" s="50"/>
      <c r="CR971" s="50"/>
      <c r="CS971" s="50"/>
      <c r="CT971" s="50"/>
      <c r="CU971" s="50"/>
      <c r="CV971" s="50"/>
      <c r="CW971" s="50"/>
      <c r="CX971" s="50"/>
      <c r="CY971" s="50"/>
      <c r="CZ971" s="50"/>
      <c r="DA971" s="50"/>
      <c r="DB971" s="50"/>
      <c r="DC971" s="50"/>
      <c r="DD971" s="50"/>
      <c r="DE971" s="50"/>
      <c r="DF971" s="50"/>
    </row>
    <row r="972" spans="2:110" x14ac:dyDescent="0.2">
      <c r="B972" s="177"/>
      <c r="C972" s="202"/>
      <c r="D972" s="200"/>
      <c r="E972" s="203"/>
      <c r="F972" s="203"/>
      <c r="G972" s="203"/>
      <c r="H972" s="203"/>
      <c r="I972" s="203"/>
      <c r="J972" s="203"/>
      <c r="K972" s="203"/>
      <c r="L972" s="203"/>
      <c r="M972" s="203"/>
      <c r="N972" s="203"/>
      <c r="O972" s="203"/>
      <c r="P972" s="203"/>
      <c r="Q972" s="204"/>
      <c r="R972" s="204"/>
      <c r="S972" s="234"/>
      <c r="T972" s="50"/>
      <c r="U972" s="50"/>
      <c r="V972" s="50"/>
      <c r="W972" s="50"/>
      <c r="X972" s="50"/>
      <c r="Y972" s="50"/>
      <c r="Z972" s="250"/>
      <c r="AA972" s="238"/>
      <c r="AB972" s="50"/>
      <c r="AC972" s="50"/>
      <c r="AD972" s="50"/>
      <c r="AE972" s="50"/>
      <c r="AF972" s="50"/>
      <c r="AG972" s="50"/>
      <c r="AH972" s="50"/>
      <c r="AI972" s="50"/>
      <c r="AJ972" s="50"/>
      <c r="AK972" s="50"/>
      <c r="AL972" s="50"/>
      <c r="AM972" s="50"/>
      <c r="AN972" s="50"/>
      <c r="AO972" s="50"/>
      <c r="AP972" s="50"/>
      <c r="AQ972" s="50"/>
      <c r="AR972" s="50"/>
      <c r="AS972" s="50"/>
      <c r="AT972" s="50"/>
      <c r="AU972" s="50"/>
      <c r="AV972" s="50"/>
      <c r="AW972" s="50"/>
      <c r="AX972" s="50"/>
      <c r="AY972" s="50"/>
      <c r="AZ972" s="50"/>
      <c r="BA972" s="50"/>
      <c r="BB972" s="50"/>
      <c r="BC972" s="50"/>
      <c r="BD972" s="50"/>
      <c r="BE972" s="50"/>
      <c r="BF972" s="50"/>
      <c r="BG972" s="50"/>
      <c r="BH972" s="50"/>
      <c r="BI972" s="50"/>
      <c r="BJ972" s="50"/>
      <c r="BK972" s="50"/>
      <c r="BL972" s="50"/>
      <c r="BM972" s="50"/>
      <c r="BN972" s="50"/>
      <c r="BO972" s="50"/>
      <c r="BP972" s="50"/>
      <c r="BQ972" s="50"/>
      <c r="BR972" s="50"/>
      <c r="BS972" s="50"/>
      <c r="BT972" s="50"/>
      <c r="BU972" s="50"/>
      <c r="BV972" s="50"/>
      <c r="BW972" s="50"/>
      <c r="BX972" s="50"/>
      <c r="BY972" s="50"/>
      <c r="BZ972" s="50"/>
      <c r="CA972" s="50"/>
      <c r="CB972" s="50"/>
      <c r="CC972" s="50"/>
      <c r="CD972" s="50"/>
      <c r="CE972" s="50"/>
      <c r="CF972" s="50"/>
      <c r="CG972" s="50"/>
      <c r="CH972" s="50"/>
      <c r="CI972" s="50"/>
      <c r="CJ972" s="50"/>
      <c r="CK972" s="50"/>
      <c r="CL972" s="50"/>
      <c r="CM972" s="50"/>
      <c r="CN972" s="50"/>
      <c r="CO972" s="50"/>
      <c r="CP972" s="50"/>
      <c r="CQ972" s="50"/>
      <c r="CR972" s="50"/>
      <c r="CS972" s="50"/>
      <c r="CT972" s="50"/>
      <c r="CU972" s="50"/>
      <c r="CV972" s="50"/>
      <c r="CW972" s="50"/>
      <c r="CX972" s="50"/>
      <c r="CY972" s="50"/>
      <c r="CZ972" s="50"/>
      <c r="DA972" s="50"/>
      <c r="DB972" s="50"/>
      <c r="DC972" s="50"/>
      <c r="DD972" s="50"/>
      <c r="DE972" s="50"/>
      <c r="DF972" s="50"/>
    </row>
    <row r="973" spans="2:110" x14ac:dyDescent="0.2">
      <c r="B973" s="177"/>
      <c r="C973" s="202"/>
      <c r="D973" s="200"/>
      <c r="E973" s="203"/>
      <c r="F973" s="203"/>
      <c r="G973" s="203"/>
      <c r="H973" s="203"/>
      <c r="I973" s="203"/>
      <c r="J973" s="203"/>
      <c r="K973" s="203"/>
      <c r="L973" s="203"/>
      <c r="M973" s="203"/>
      <c r="N973" s="203"/>
      <c r="O973" s="203"/>
      <c r="P973" s="203"/>
      <c r="Q973" s="204"/>
      <c r="R973" s="204"/>
      <c r="S973" s="234"/>
      <c r="T973" s="50"/>
      <c r="U973" s="50"/>
      <c r="V973" s="50"/>
      <c r="W973" s="50"/>
      <c r="X973" s="50"/>
      <c r="Y973" s="50"/>
      <c r="Z973" s="250"/>
      <c r="AA973" s="238"/>
      <c r="AB973" s="50"/>
      <c r="AC973" s="50"/>
      <c r="AD973" s="50"/>
      <c r="AE973" s="50"/>
      <c r="AF973" s="50"/>
      <c r="AG973" s="50"/>
      <c r="AH973" s="50"/>
      <c r="AI973" s="50"/>
      <c r="AJ973" s="50"/>
      <c r="AK973" s="50"/>
      <c r="AL973" s="50"/>
      <c r="AM973" s="50"/>
      <c r="AN973" s="50"/>
      <c r="AO973" s="50"/>
      <c r="AP973" s="50"/>
      <c r="AQ973" s="50"/>
      <c r="AR973" s="50"/>
      <c r="AS973" s="50"/>
      <c r="AT973" s="50"/>
      <c r="AU973" s="50"/>
      <c r="AV973" s="50"/>
      <c r="AW973" s="50"/>
      <c r="AX973" s="50"/>
      <c r="AY973" s="50"/>
      <c r="AZ973" s="50"/>
      <c r="BA973" s="50"/>
      <c r="BB973" s="50"/>
      <c r="BC973" s="50"/>
      <c r="BD973" s="50"/>
      <c r="BE973" s="50"/>
      <c r="BF973" s="50"/>
      <c r="BG973" s="50"/>
      <c r="BH973" s="50"/>
      <c r="BI973" s="50"/>
      <c r="BJ973" s="50"/>
      <c r="BK973" s="50"/>
      <c r="BL973" s="50"/>
      <c r="BM973" s="50"/>
      <c r="BN973" s="50"/>
      <c r="BO973" s="50"/>
      <c r="BP973" s="50"/>
      <c r="BQ973" s="50"/>
      <c r="BR973" s="50"/>
      <c r="BS973" s="50"/>
      <c r="BT973" s="50"/>
      <c r="BU973" s="50"/>
      <c r="BV973" s="50"/>
      <c r="BW973" s="50"/>
      <c r="BX973" s="50"/>
      <c r="BY973" s="50"/>
      <c r="BZ973" s="50"/>
      <c r="CA973" s="50"/>
      <c r="CB973" s="50"/>
      <c r="CC973" s="50"/>
      <c r="CD973" s="50"/>
      <c r="CE973" s="50"/>
      <c r="CF973" s="50"/>
      <c r="CG973" s="50"/>
      <c r="CH973" s="50"/>
      <c r="CI973" s="50"/>
      <c r="CJ973" s="50"/>
      <c r="CK973" s="50"/>
      <c r="CL973" s="50"/>
      <c r="CM973" s="50"/>
      <c r="CN973" s="50"/>
      <c r="CO973" s="50"/>
      <c r="CP973" s="50"/>
      <c r="CQ973" s="50"/>
      <c r="CR973" s="50"/>
      <c r="CS973" s="50"/>
      <c r="CT973" s="50"/>
      <c r="CU973" s="50"/>
      <c r="CV973" s="50"/>
      <c r="CW973" s="50"/>
      <c r="CX973" s="50"/>
      <c r="CY973" s="50"/>
      <c r="CZ973" s="50"/>
      <c r="DA973" s="50"/>
      <c r="DB973" s="50"/>
      <c r="DC973" s="50"/>
      <c r="DD973" s="50"/>
      <c r="DE973" s="50"/>
      <c r="DF973" s="50"/>
    </row>
    <row r="974" spans="2:110" x14ac:dyDescent="0.2">
      <c r="B974" s="177"/>
      <c r="C974" s="202"/>
      <c r="D974" s="200"/>
      <c r="E974" s="203"/>
      <c r="F974" s="203"/>
      <c r="G974" s="203"/>
      <c r="H974" s="203"/>
      <c r="I974" s="203"/>
      <c r="J974" s="203"/>
      <c r="K974" s="203"/>
      <c r="L974" s="203"/>
      <c r="M974" s="203"/>
      <c r="N974" s="203"/>
      <c r="O974" s="203"/>
      <c r="P974" s="203"/>
      <c r="Q974" s="204"/>
      <c r="R974" s="204"/>
      <c r="S974" s="234"/>
      <c r="T974" s="50"/>
      <c r="U974" s="50"/>
      <c r="V974" s="50"/>
      <c r="W974" s="50"/>
      <c r="X974" s="50"/>
      <c r="Y974" s="50"/>
      <c r="Z974" s="250"/>
      <c r="AA974" s="238"/>
      <c r="AB974" s="50"/>
      <c r="AC974" s="50"/>
      <c r="AD974" s="50"/>
      <c r="AE974" s="50"/>
      <c r="AF974" s="50"/>
      <c r="AG974" s="50"/>
      <c r="AH974" s="50"/>
      <c r="AI974" s="50"/>
      <c r="AJ974" s="50"/>
      <c r="AK974" s="50"/>
      <c r="AL974" s="50"/>
      <c r="AM974" s="50"/>
      <c r="AN974" s="50"/>
      <c r="AO974" s="50"/>
      <c r="AP974" s="50"/>
      <c r="AQ974" s="50"/>
      <c r="AR974" s="50"/>
      <c r="AS974" s="50"/>
      <c r="AT974" s="50"/>
      <c r="AU974" s="50"/>
      <c r="AV974" s="50"/>
      <c r="AW974" s="50"/>
      <c r="AX974" s="50"/>
      <c r="AY974" s="50"/>
      <c r="AZ974" s="50"/>
      <c r="BA974" s="50"/>
      <c r="BB974" s="50"/>
      <c r="BC974" s="50"/>
      <c r="BD974" s="50"/>
      <c r="BE974" s="50"/>
      <c r="BF974" s="50"/>
      <c r="BG974" s="50"/>
      <c r="BH974" s="50"/>
      <c r="BI974" s="50"/>
      <c r="BJ974" s="50"/>
      <c r="BK974" s="50"/>
      <c r="BL974" s="50"/>
      <c r="BM974" s="50"/>
      <c r="BN974" s="50"/>
      <c r="BO974" s="50"/>
      <c r="BP974" s="50"/>
      <c r="BQ974" s="50"/>
      <c r="BR974" s="50"/>
      <c r="BS974" s="50"/>
      <c r="BT974" s="50"/>
      <c r="BU974" s="50"/>
      <c r="BV974" s="50"/>
      <c r="BW974" s="50"/>
      <c r="BX974" s="50"/>
      <c r="BY974" s="50"/>
      <c r="BZ974" s="50"/>
      <c r="CA974" s="50"/>
      <c r="CB974" s="50"/>
      <c r="CC974" s="50"/>
      <c r="CD974" s="50"/>
      <c r="CE974" s="50"/>
      <c r="CF974" s="50"/>
      <c r="CG974" s="50"/>
      <c r="CH974" s="50"/>
      <c r="CI974" s="50"/>
      <c r="CJ974" s="50"/>
      <c r="CK974" s="50"/>
      <c r="CL974" s="50"/>
      <c r="CM974" s="50"/>
      <c r="CN974" s="50"/>
      <c r="CO974" s="50"/>
      <c r="CP974" s="50"/>
      <c r="CQ974" s="50"/>
      <c r="CR974" s="50"/>
      <c r="CS974" s="50"/>
      <c r="CT974" s="50"/>
      <c r="CU974" s="50"/>
      <c r="CV974" s="50"/>
      <c r="CW974" s="50"/>
      <c r="CX974" s="50"/>
      <c r="CY974" s="50"/>
      <c r="CZ974" s="50"/>
      <c r="DA974" s="50"/>
      <c r="DB974" s="50"/>
      <c r="DC974" s="50"/>
      <c r="DD974" s="50"/>
      <c r="DE974" s="50"/>
      <c r="DF974" s="50"/>
    </row>
    <row r="975" spans="2:110" x14ac:dyDescent="0.2">
      <c r="B975" s="177"/>
      <c r="C975" s="202"/>
      <c r="D975" s="200"/>
      <c r="E975" s="203"/>
      <c r="F975" s="203"/>
      <c r="G975" s="203"/>
      <c r="H975" s="203"/>
      <c r="I975" s="203"/>
      <c r="J975" s="203"/>
      <c r="K975" s="203"/>
      <c r="L975" s="203"/>
      <c r="M975" s="203"/>
      <c r="N975" s="203"/>
      <c r="O975" s="203"/>
      <c r="P975" s="203"/>
      <c r="Q975" s="204"/>
      <c r="R975" s="204"/>
      <c r="S975" s="234"/>
      <c r="T975" s="50"/>
      <c r="U975" s="50"/>
      <c r="V975" s="50"/>
      <c r="W975" s="50"/>
      <c r="X975" s="50"/>
      <c r="Y975" s="50"/>
      <c r="Z975" s="250"/>
      <c r="AA975" s="238"/>
      <c r="AB975" s="50"/>
      <c r="AC975" s="50"/>
      <c r="AD975" s="50"/>
      <c r="AE975" s="50"/>
      <c r="AF975" s="50"/>
      <c r="AG975" s="50"/>
      <c r="AH975" s="50"/>
      <c r="AI975" s="50"/>
      <c r="AJ975" s="50"/>
      <c r="AK975" s="50"/>
      <c r="AL975" s="50"/>
      <c r="AM975" s="50"/>
      <c r="AN975" s="50"/>
      <c r="AO975" s="50"/>
      <c r="AP975" s="50"/>
      <c r="AQ975" s="50"/>
      <c r="AR975" s="50"/>
      <c r="AS975" s="50"/>
      <c r="AT975" s="50"/>
      <c r="AU975" s="50"/>
      <c r="AV975" s="50"/>
      <c r="AW975" s="50"/>
      <c r="AX975" s="50"/>
      <c r="AY975" s="50"/>
      <c r="AZ975" s="50"/>
      <c r="BA975" s="50"/>
      <c r="BB975" s="50"/>
      <c r="BC975" s="50"/>
      <c r="BD975" s="50"/>
      <c r="BE975" s="50"/>
      <c r="BF975" s="50"/>
      <c r="BG975" s="50"/>
      <c r="BH975" s="50"/>
      <c r="BI975" s="50"/>
      <c r="BJ975" s="50"/>
      <c r="BK975" s="50"/>
      <c r="BL975" s="50"/>
      <c r="BM975" s="50"/>
      <c r="BN975" s="50"/>
      <c r="BO975" s="50"/>
      <c r="BP975" s="50"/>
      <c r="BQ975" s="50"/>
      <c r="BR975" s="50"/>
      <c r="BS975" s="50"/>
      <c r="BT975" s="50"/>
      <c r="BU975" s="50"/>
      <c r="BV975" s="50"/>
      <c r="BW975" s="50"/>
      <c r="BX975" s="50"/>
      <c r="BY975" s="50"/>
      <c r="BZ975" s="50"/>
      <c r="CA975" s="50"/>
      <c r="CB975" s="50"/>
      <c r="CC975" s="50"/>
      <c r="CD975" s="50"/>
      <c r="CE975" s="50"/>
      <c r="CF975" s="50"/>
      <c r="CG975" s="50"/>
      <c r="CH975" s="50"/>
      <c r="CI975" s="50"/>
      <c r="CJ975" s="50"/>
      <c r="CK975" s="50"/>
      <c r="CL975" s="50"/>
      <c r="CM975" s="50"/>
      <c r="CN975" s="50"/>
      <c r="CO975" s="50"/>
      <c r="CP975" s="50"/>
      <c r="CQ975" s="50"/>
      <c r="CR975" s="50"/>
      <c r="CS975" s="50"/>
      <c r="CT975" s="50"/>
      <c r="CU975" s="50"/>
      <c r="CV975" s="50"/>
      <c r="CW975" s="50"/>
      <c r="CX975" s="50"/>
      <c r="CY975" s="50"/>
      <c r="CZ975" s="50"/>
      <c r="DA975" s="50"/>
      <c r="DB975" s="50"/>
      <c r="DC975" s="50"/>
      <c r="DD975" s="50"/>
      <c r="DE975" s="50"/>
      <c r="DF975" s="50"/>
    </row>
    <row r="976" spans="2:110" x14ac:dyDescent="0.2">
      <c r="B976" s="177"/>
      <c r="C976" s="202"/>
      <c r="D976" s="200"/>
      <c r="E976" s="203"/>
      <c r="F976" s="203"/>
      <c r="G976" s="203"/>
      <c r="H976" s="203"/>
      <c r="I976" s="203"/>
      <c r="J976" s="203"/>
      <c r="K976" s="203"/>
      <c r="L976" s="203"/>
      <c r="M976" s="203"/>
      <c r="N976" s="203"/>
      <c r="O976" s="203"/>
      <c r="P976" s="203"/>
      <c r="Q976" s="204"/>
      <c r="R976" s="204"/>
      <c r="S976" s="234"/>
      <c r="T976" s="50"/>
      <c r="U976" s="50"/>
      <c r="V976" s="50"/>
      <c r="W976" s="50"/>
      <c r="X976" s="50"/>
      <c r="Y976" s="50"/>
      <c r="Z976" s="250"/>
      <c r="AA976" s="238"/>
      <c r="AB976" s="50"/>
      <c r="AC976" s="50"/>
      <c r="AD976" s="50"/>
      <c r="AE976" s="50"/>
      <c r="AF976" s="50"/>
      <c r="AG976" s="50"/>
      <c r="AH976" s="50"/>
      <c r="AI976" s="50"/>
      <c r="AJ976" s="50"/>
      <c r="AK976" s="50"/>
      <c r="AL976" s="50"/>
      <c r="AM976" s="50"/>
      <c r="AN976" s="50"/>
      <c r="AO976" s="50"/>
      <c r="AP976" s="50"/>
      <c r="AQ976" s="50"/>
      <c r="AR976" s="50"/>
      <c r="AS976" s="50"/>
      <c r="AT976" s="50"/>
      <c r="AU976" s="50"/>
      <c r="AV976" s="50"/>
      <c r="AW976" s="50"/>
      <c r="AX976" s="50"/>
      <c r="AY976" s="50"/>
      <c r="AZ976" s="50"/>
      <c r="BA976" s="50"/>
      <c r="BB976" s="50"/>
      <c r="BC976" s="50"/>
      <c r="BD976" s="50"/>
      <c r="BE976" s="50"/>
      <c r="BF976" s="50"/>
      <c r="BG976" s="50"/>
      <c r="BH976" s="50"/>
      <c r="BI976" s="50"/>
      <c r="BJ976" s="50"/>
      <c r="BK976" s="50"/>
      <c r="BL976" s="50"/>
      <c r="BM976" s="50"/>
      <c r="BN976" s="50"/>
      <c r="BO976" s="50"/>
      <c r="BP976" s="50"/>
      <c r="BQ976" s="50"/>
      <c r="BR976" s="50"/>
      <c r="BS976" s="50"/>
      <c r="BT976" s="50"/>
      <c r="BU976" s="50"/>
      <c r="BV976" s="50"/>
      <c r="BW976" s="50"/>
      <c r="BX976" s="50"/>
      <c r="BY976" s="50"/>
      <c r="BZ976" s="50"/>
      <c r="CA976" s="50"/>
      <c r="CB976" s="50"/>
      <c r="CC976" s="50"/>
      <c r="CD976" s="50"/>
      <c r="CE976" s="50"/>
      <c r="CF976" s="50"/>
      <c r="CG976" s="50"/>
      <c r="CH976" s="50"/>
      <c r="CI976" s="50"/>
      <c r="CJ976" s="50"/>
      <c r="CK976" s="50"/>
      <c r="CL976" s="50"/>
      <c r="CM976" s="50"/>
      <c r="CN976" s="50"/>
      <c r="CO976" s="50"/>
      <c r="CP976" s="50"/>
      <c r="CQ976" s="50"/>
      <c r="CR976" s="50"/>
      <c r="CS976" s="50"/>
      <c r="CT976" s="50"/>
      <c r="CU976" s="50"/>
      <c r="CV976" s="50"/>
      <c r="CW976" s="50"/>
      <c r="CX976" s="50"/>
      <c r="CY976" s="50"/>
      <c r="CZ976" s="50"/>
      <c r="DA976" s="50"/>
      <c r="DB976" s="50"/>
      <c r="DC976" s="50"/>
      <c r="DD976" s="50"/>
      <c r="DE976" s="50"/>
      <c r="DF976" s="50"/>
    </row>
    <row r="977" spans="2:110" x14ac:dyDescent="0.2">
      <c r="B977" s="177"/>
      <c r="C977" s="202"/>
      <c r="D977" s="200"/>
      <c r="E977" s="203"/>
      <c r="F977" s="203"/>
      <c r="G977" s="203"/>
      <c r="H977" s="203"/>
      <c r="I977" s="203"/>
      <c r="J977" s="203"/>
      <c r="K977" s="203"/>
      <c r="L977" s="203"/>
      <c r="M977" s="203"/>
      <c r="N977" s="203"/>
      <c r="O977" s="203"/>
      <c r="P977" s="203"/>
      <c r="Q977" s="204"/>
      <c r="R977" s="204"/>
      <c r="S977" s="234"/>
      <c r="T977" s="50"/>
      <c r="U977" s="50"/>
      <c r="V977" s="50"/>
      <c r="W977" s="50"/>
      <c r="X977" s="50"/>
      <c r="Y977" s="50"/>
      <c r="Z977" s="250"/>
      <c r="AA977" s="238"/>
      <c r="AB977" s="50"/>
      <c r="AC977" s="50"/>
      <c r="AD977" s="50"/>
      <c r="AE977" s="50"/>
      <c r="AF977" s="50"/>
      <c r="AG977" s="50"/>
      <c r="AH977" s="50"/>
      <c r="AI977" s="50"/>
      <c r="AJ977" s="50"/>
      <c r="AK977" s="50"/>
      <c r="AL977" s="50"/>
      <c r="AM977" s="50"/>
      <c r="AN977" s="50"/>
      <c r="AO977" s="50"/>
      <c r="AP977" s="50"/>
      <c r="AQ977" s="50"/>
      <c r="AR977" s="50"/>
      <c r="AS977" s="50"/>
      <c r="AT977" s="50"/>
      <c r="AU977" s="50"/>
      <c r="AV977" s="50"/>
      <c r="AW977" s="50"/>
      <c r="AX977" s="50"/>
      <c r="AY977" s="50"/>
      <c r="AZ977" s="50"/>
      <c r="BA977" s="50"/>
      <c r="BB977" s="50"/>
      <c r="BC977" s="50"/>
      <c r="BD977" s="50"/>
      <c r="BE977" s="50"/>
      <c r="BF977" s="50"/>
      <c r="BG977" s="50"/>
      <c r="BH977" s="50"/>
      <c r="BI977" s="50"/>
      <c r="BJ977" s="50"/>
      <c r="BK977" s="50"/>
      <c r="BL977" s="50"/>
      <c r="BM977" s="50"/>
      <c r="BN977" s="50"/>
      <c r="BO977" s="50"/>
      <c r="BP977" s="50"/>
      <c r="BQ977" s="50"/>
      <c r="BR977" s="50"/>
      <c r="BS977" s="50"/>
      <c r="BT977" s="50"/>
      <c r="BU977" s="50"/>
      <c r="BV977" s="50"/>
      <c r="BW977" s="50"/>
      <c r="BX977" s="50"/>
      <c r="BY977" s="50"/>
      <c r="BZ977" s="50"/>
      <c r="CA977" s="50"/>
      <c r="CB977" s="50"/>
      <c r="CC977" s="50"/>
      <c r="CD977" s="50"/>
      <c r="CE977" s="50"/>
      <c r="CF977" s="50"/>
      <c r="CG977" s="50"/>
      <c r="CH977" s="50"/>
      <c r="CI977" s="50"/>
      <c r="CJ977" s="50"/>
      <c r="CK977" s="50"/>
      <c r="CL977" s="50"/>
      <c r="CM977" s="50"/>
      <c r="CN977" s="50"/>
      <c r="CO977" s="50"/>
      <c r="CP977" s="50"/>
      <c r="CQ977" s="50"/>
      <c r="CR977" s="50"/>
      <c r="CS977" s="50"/>
      <c r="CT977" s="50"/>
      <c r="CU977" s="50"/>
      <c r="CV977" s="50"/>
      <c r="CW977" s="50"/>
      <c r="CX977" s="50"/>
      <c r="CY977" s="50"/>
      <c r="CZ977" s="50"/>
      <c r="DA977" s="50"/>
      <c r="DB977" s="50"/>
      <c r="DC977" s="50"/>
      <c r="DD977" s="50"/>
      <c r="DE977" s="50"/>
      <c r="DF977" s="50"/>
    </row>
    <row r="978" spans="2:110" x14ac:dyDescent="0.2">
      <c r="B978" s="177"/>
      <c r="C978" s="202"/>
      <c r="D978" s="200"/>
      <c r="E978" s="203"/>
      <c r="F978" s="203"/>
      <c r="G978" s="203"/>
      <c r="H978" s="203"/>
      <c r="I978" s="203"/>
      <c r="J978" s="203"/>
      <c r="K978" s="203"/>
      <c r="L978" s="203"/>
      <c r="M978" s="203"/>
      <c r="N978" s="203"/>
      <c r="O978" s="203"/>
      <c r="P978" s="203"/>
      <c r="Q978" s="204"/>
      <c r="R978" s="204"/>
      <c r="S978" s="234"/>
      <c r="T978" s="50"/>
      <c r="U978" s="50"/>
      <c r="V978" s="50"/>
      <c r="W978" s="50"/>
      <c r="X978" s="50"/>
      <c r="Y978" s="50"/>
      <c r="Z978" s="250"/>
      <c r="AA978" s="238"/>
      <c r="AB978" s="50"/>
      <c r="AC978" s="50"/>
      <c r="AD978" s="50"/>
      <c r="AE978" s="50"/>
      <c r="AF978" s="50"/>
      <c r="AG978" s="50"/>
      <c r="AH978" s="50"/>
      <c r="AI978" s="50"/>
      <c r="AJ978" s="50"/>
      <c r="AK978" s="50"/>
      <c r="AL978" s="50"/>
      <c r="AM978" s="50"/>
      <c r="AN978" s="50"/>
      <c r="AO978" s="50"/>
      <c r="AP978" s="50"/>
      <c r="AQ978" s="50"/>
      <c r="AR978" s="50"/>
      <c r="AS978" s="50"/>
      <c r="AT978" s="50"/>
      <c r="AU978" s="50"/>
      <c r="AV978" s="50"/>
      <c r="AW978" s="50"/>
      <c r="AX978" s="50"/>
      <c r="AY978" s="50"/>
      <c r="AZ978" s="50"/>
      <c r="BA978" s="50"/>
      <c r="BB978" s="50"/>
      <c r="BC978" s="50"/>
      <c r="BD978" s="50"/>
      <c r="BE978" s="50"/>
      <c r="BF978" s="50"/>
      <c r="BG978" s="50"/>
      <c r="BH978" s="50"/>
      <c r="BI978" s="50"/>
      <c r="BJ978" s="50"/>
      <c r="BK978" s="50"/>
      <c r="BL978" s="50"/>
      <c r="BM978" s="50"/>
      <c r="BN978" s="50"/>
      <c r="BO978" s="50"/>
      <c r="BP978" s="50"/>
      <c r="BQ978" s="50"/>
      <c r="BR978" s="50"/>
      <c r="BS978" s="50"/>
      <c r="BT978" s="50"/>
      <c r="BU978" s="50"/>
      <c r="BV978" s="50"/>
      <c r="BW978" s="50"/>
      <c r="BX978" s="50"/>
      <c r="BY978" s="50"/>
      <c r="BZ978" s="50"/>
      <c r="CA978" s="50"/>
      <c r="CB978" s="50"/>
      <c r="CC978" s="50"/>
      <c r="CD978" s="50"/>
      <c r="CE978" s="50"/>
      <c r="CF978" s="50"/>
      <c r="CG978" s="50"/>
      <c r="CH978" s="50"/>
      <c r="CI978" s="50"/>
      <c r="CJ978" s="50"/>
      <c r="CK978" s="50"/>
      <c r="CL978" s="50"/>
      <c r="CM978" s="50"/>
      <c r="CN978" s="50"/>
      <c r="CO978" s="50"/>
      <c r="CP978" s="50"/>
      <c r="CQ978" s="50"/>
      <c r="CR978" s="50"/>
      <c r="CS978" s="50"/>
      <c r="CT978" s="50"/>
      <c r="CU978" s="50"/>
      <c r="CV978" s="50"/>
      <c r="CW978" s="50"/>
      <c r="CX978" s="50"/>
      <c r="CY978" s="50"/>
      <c r="CZ978" s="50"/>
      <c r="DA978" s="50"/>
      <c r="DB978" s="50"/>
      <c r="DC978" s="50"/>
      <c r="DD978" s="50"/>
      <c r="DE978" s="50"/>
      <c r="DF978" s="50"/>
    </row>
    <row r="979" spans="2:110" x14ac:dyDescent="0.2">
      <c r="B979" s="177"/>
      <c r="C979" s="202"/>
      <c r="D979" s="200"/>
      <c r="E979" s="203"/>
      <c r="F979" s="203"/>
      <c r="G979" s="203"/>
      <c r="H979" s="203"/>
      <c r="I979" s="203"/>
      <c r="J979" s="203"/>
      <c r="K979" s="203"/>
      <c r="L979" s="203"/>
      <c r="M979" s="203"/>
      <c r="N979" s="203"/>
      <c r="O979" s="203"/>
      <c r="P979" s="203"/>
      <c r="Q979" s="204"/>
      <c r="R979" s="204"/>
      <c r="S979" s="234"/>
      <c r="T979" s="50"/>
      <c r="U979" s="50"/>
      <c r="V979" s="50"/>
      <c r="W979" s="50"/>
      <c r="X979" s="50"/>
      <c r="Y979" s="50"/>
      <c r="Z979" s="250"/>
      <c r="AA979" s="238"/>
      <c r="AB979" s="50"/>
      <c r="AC979" s="50"/>
      <c r="AD979" s="50"/>
      <c r="AE979" s="50"/>
      <c r="AF979" s="50"/>
      <c r="AG979" s="50"/>
      <c r="AH979" s="50"/>
      <c r="AI979" s="50"/>
      <c r="AJ979" s="50"/>
      <c r="AK979" s="50"/>
      <c r="AL979" s="50"/>
      <c r="AM979" s="50"/>
      <c r="AN979" s="50"/>
      <c r="AO979" s="50"/>
      <c r="AP979" s="50"/>
      <c r="AQ979" s="50"/>
      <c r="AR979" s="50"/>
      <c r="AS979" s="50"/>
      <c r="AT979" s="50"/>
      <c r="AU979" s="50"/>
      <c r="AV979" s="50"/>
      <c r="AW979" s="50"/>
      <c r="AX979" s="50"/>
      <c r="AY979" s="50"/>
      <c r="AZ979" s="50"/>
      <c r="BA979" s="50"/>
      <c r="BB979" s="50"/>
      <c r="BC979" s="50"/>
      <c r="BD979" s="50"/>
      <c r="BE979" s="50"/>
      <c r="BF979" s="50"/>
      <c r="BG979" s="50"/>
      <c r="BH979" s="50"/>
      <c r="BI979" s="50"/>
      <c r="BJ979" s="50"/>
      <c r="BK979" s="50"/>
      <c r="BL979" s="50"/>
      <c r="BM979" s="50"/>
      <c r="BN979" s="50"/>
      <c r="BO979" s="50"/>
      <c r="BP979" s="50"/>
      <c r="BQ979" s="50"/>
      <c r="BR979" s="50"/>
      <c r="BS979" s="50"/>
      <c r="BT979" s="50"/>
      <c r="BU979" s="50"/>
      <c r="BV979" s="50"/>
      <c r="BW979" s="50"/>
      <c r="BX979" s="50"/>
      <c r="BY979" s="50"/>
      <c r="BZ979" s="50"/>
      <c r="CA979" s="50"/>
      <c r="CB979" s="50"/>
      <c r="CC979" s="50"/>
      <c r="CD979" s="50"/>
      <c r="CE979" s="50"/>
      <c r="CF979" s="50"/>
      <c r="CG979" s="50"/>
      <c r="CH979" s="50"/>
      <c r="CI979" s="50"/>
      <c r="CJ979" s="50"/>
      <c r="CK979" s="50"/>
      <c r="CL979" s="50"/>
      <c r="CM979" s="50"/>
      <c r="CN979" s="50"/>
      <c r="CO979" s="50"/>
      <c r="CP979" s="50"/>
      <c r="CQ979" s="50"/>
      <c r="CR979" s="50"/>
      <c r="CS979" s="50"/>
      <c r="CT979" s="50"/>
      <c r="CU979" s="50"/>
      <c r="CV979" s="50"/>
      <c r="CW979" s="50"/>
      <c r="CX979" s="50"/>
      <c r="CY979" s="50"/>
      <c r="CZ979" s="50"/>
      <c r="DA979" s="50"/>
      <c r="DB979" s="50"/>
      <c r="DC979" s="50"/>
      <c r="DD979" s="50"/>
      <c r="DE979" s="50"/>
      <c r="DF979" s="50"/>
    </row>
    <row r="980" spans="2:110" x14ac:dyDescent="0.2">
      <c r="B980" s="177"/>
      <c r="C980" s="202"/>
      <c r="D980" s="200"/>
      <c r="E980" s="203"/>
      <c r="F980" s="203"/>
      <c r="G980" s="203"/>
      <c r="H980" s="203"/>
      <c r="I980" s="203"/>
      <c r="J980" s="203"/>
      <c r="K980" s="203"/>
      <c r="L980" s="203"/>
      <c r="M980" s="203"/>
      <c r="N980" s="203"/>
      <c r="O980" s="203"/>
      <c r="P980" s="203"/>
      <c r="Q980" s="204"/>
      <c r="R980" s="204"/>
      <c r="S980" s="234"/>
      <c r="T980" s="50"/>
      <c r="U980" s="50"/>
      <c r="V980" s="50"/>
      <c r="W980" s="50"/>
      <c r="X980" s="50"/>
      <c r="Y980" s="50"/>
      <c r="Z980" s="250"/>
      <c r="AA980" s="238"/>
      <c r="AB980" s="50"/>
      <c r="AC980" s="50"/>
      <c r="AD980" s="50"/>
      <c r="AE980" s="50"/>
      <c r="AF980" s="50"/>
      <c r="AG980" s="50"/>
      <c r="AH980" s="50"/>
      <c r="AI980" s="50"/>
      <c r="AJ980" s="50"/>
      <c r="AK980" s="50"/>
      <c r="AL980" s="50"/>
      <c r="AM980" s="50"/>
      <c r="AN980" s="50"/>
      <c r="AO980" s="50"/>
      <c r="AP980" s="50"/>
      <c r="AQ980" s="50"/>
      <c r="AR980" s="50"/>
      <c r="AS980" s="50"/>
      <c r="AT980" s="50"/>
      <c r="AU980" s="50"/>
      <c r="AV980" s="50"/>
      <c r="AW980" s="50"/>
      <c r="AX980" s="50"/>
      <c r="AY980" s="50"/>
      <c r="AZ980" s="50"/>
      <c r="BA980" s="50"/>
      <c r="BB980" s="50"/>
      <c r="BC980" s="50"/>
      <c r="BD980" s="50"/>
      <c r="BE980" s="50"/>
      <c r="BF980" s="50"/>
      <c r="BG980" s="50"/>
      <c r="BH980" s="50"/>
      <c r="BI980" s="50"/>
      <c r="BJ980" s="50"/>
      <c r="BK980" s="50"/>
      <c r="BL980" s="50"/>
      <c r="BM980" s="50"/>
      <c r="BN980" s="50"/>
      <c r="BO980" s="50"/>
      <c r="BP980" s="50"/>
      <c r="BQ980" s="50"/>
      <c r="BR980" s="50"/>
      <c r="BS980" s="50"/>
      <c r="BT980" s="50"/>
      <c r="BU980" s="50"/>
      <c r="BV980" s="50"/>
      <c r="BW980" s="50"/>
      <c r="BX980" s="50"/>
      <c r="BY980" s="50"/>
      <c r="BZ980" s="50"/>
      <c r="CA980" s="50"/>
      <c r="CB980" s="50"/>
      <c r="CC980" s="50"/>
      <c r="CD980" s="50"/>
      <c r="CE980" s="50"/>
      <c r="CF980" s="50"/>
      <c r="CG980" s="50"/>
      <c r="CH980" s="50"/>
      <c r="CI980" s="50"/>
      <c r="CJ980" s="50"/>
      <c r="CK980" s="50"/>
      <c r="CL980" s="50"/>
      <c r="CM980" s="50"/>
      <c r="CN980" s="50"/>
      <c r="CO980" s="50"/>
      <c r="CP980" s="50"/>
      <c r="CQ980" s="50"/>
      <c r="CR980" s="50"/>
      <c r="CS980" s="50"/>
      <c r="CT980" s="50"/>
      <c r="CU980" s="50"/>
      <c r="CV980" s="50"/>
      <c r="CW980" s="50"/>
      <c r="CX980" s="50"/>
      <c r="CY980" s="50"/>
      <c r="CZ980" s="50"/>
      <c r="DA980" s="50"/>
      <c r="DB980" s="50"/>
      <c r="DC980" s="50"/>
      <c r="DD980" s="50"/>
      <c r="DE980" s="50"/>
      <c r="DF980" s="50"/>
    </row>
    <row r="981" spans="2:110" x14ac:dyDescent="0.2">
      <c r="B981" s="177"/>
      <c r="C981" s="202"/>
      <c r="D981" s="200"/>
      <c r="E981" s="203"/>
      <c r="F981" s="203"/>
      <c r="G981" s="203"/>
      <c r="H981" s="203"/>
      <c r="I981" s="203"/>
      <c r="J981" s="203"/>
      <c r="K981" s="203"/>
      <c r="L981" s="203"/>
      <c r="M981" s="203"/>
      <c r="N981" s="203"/>
      <c r="O981" s="203"/>
      <c r="P981" s="203"/>
      <c r="Q981" s="204"/>
      <c r="R981" s="204"/>
      <c r="S981" s="234"/>
      <c r="T981" s="50"/>
      <c r="U981" s="50"/>
      <c r="V981" s="50"/>
      <c r="W981" s="50"/>
      <c r="X981" s="50"/>
      <c r="Y981" s="50"/>
      <c r="Z981" s="250"/>
      <c r="AA981" s="238"/>
      <c r="AB981" s="50"/>
      <c r="AC981" s="50"/>
      <c r="AD981" s="50"/>
      <c r="AE981" s="50"/>
      <c r="AF981" s="50"/>
      <c r="AG981" s="50"/>
      <c r="AH981" s="50"/>
      <c r="AI981" s="50"/>
      <c r="AJ981" s="50"/>
      <c r="AK981" s="50"/>
      <c r="AL981" s="50"/>
      <c r="AM981" s="50"/>
      <c r="AN981" s="50"/>
      <c r="AO981" s="50"/>
      <c r="AP981" s="50"/>
      <c r="AQ981" s="50"/>
      <c r="AR981" s="50"/>
      <c r="AS981" s="50"/>
      <c r="AT981" s="50"/>
      <c r="AU981" s="50"/>
      <c r="AV981" s="50"/>
      <c r="AW981" s="50"/>
      <c r="AX981" s="50"/>
      <c r="AY981" s="50"/>
      <c r="AZ981" s="50"/>
      <c r="BA981" s="50"/>
      <c r="BB981" s="50"/>
      <c r="BC981" s="50"/>
      <c r="BD981" s="50"/>
      <c r="BE981" s="50"/>
      <c r="BF981" s="50"/>
      <c r="BG981" s="50"/>
      <c r="BH981" s="50"/>
      <c r="BI981" s="50"/>
      <c r="BJ981" s="50"/>
      <c r="BK981" s="50"/>
      <c r="BL981" s="50"/>
      <c r="BM981" s="50"/>
      <c r="BN981" s="50"/>
      <c r="BO981" s="50"/>
      <c r="BP981" s="50"/>
      <c r="BQ981" s="50"/>
      <c r="BR981" s="50"/>
      <c r="BS981" s="50"/>
      <c r="BT981" s="50"/>
      <c r="BU981" s="50"/>
      <c r="BV981" s="50"/>
      <c r="BW981" s="50"/>
      <c r="BX981" s="50"/>
      <c r="BY981" s="50"/>
      <c r="BZ981" s="50"/>
      <c r="CA981" s="50"/>
      <c r="CB981" s="50"/>
      <c r="CC981" s="50"/>
      <c r="CD981" s="50"/>
      <c r="CE981" s="50"/>
      <c r="CF981" s="50"/>
      <c r="CG981" s="50"/>
      <c r="CH981" s="50"/>
      <c r="CI981" s="50"/>
      <c r="CJ981" s="50"/>
      <c r="CK981" s="50"/>
      <c r="CL981" s="50"/>
      <c r="CM981" s="50"/>
      <c r="CN981" s="50"/>
      <c r="CO981" s="50"/>
      <c r="CP981" s="50"/>
      <c r="CQ981" s="50"/>
      <c r="CR981" s="50"/>
      <c r="CS981" s="50"/>
      <c r="CT981" s="50"/>
      <c r="CU981" s="50"/>
      <c r="CV981" s="50"/>
      <c r="CW981" s="50"/>
      <c r="CX981" s="50"/>
      <c r="CY981" s="50"/>
      <c r="CZ981" s="50"/>
      <c r="DA981" s="50"/>
      <c r="DB981" s="50"/>
      <c r="DC981" s="50"/>
      <c r="DD981" s="50"/>
      <c r="DE981" s="50"/>
      <c r="DF981" s="50"/>
    </row>
    <row r="982" spans="2:110" x14ac:dyDescent="0.2">
      <c r="B982" s="177"/>
      <c r="C982" s="202"/>
      <c r="D982" s="200"/>
      <c r="E982" s="203"/>
      <c r="F982" s="203"/>
      <c r="G982" s="203"/>
      <c r="H982" s="203"/>
      <c r="I982" s="203"/>
      <c r="J982" s="203"/>
      <c r="K982" s="203"/>
      <c r="L982" s="203"/>
      <c r="M982" s="203"/>
      <c r="N982" s="203"/>
      <c r="O982" s="203"/>
      <c r="P982" s="203"/>
      <c r="Q982" s="204"/>
      <c r="R982" s="204"/>
      <c r="S982" s="234"/>
      <c r="T982" s="50"/>
      <c r="U982" s="50"/>
      <c r="V982" s="50"/>
      <c r="W982" s="50"/>
      <c r="X982" s="50"/>
      <c r="Y982" s="50"/>
      <c r="Z982" s="250"/>
      <c r="AA982" s="238"/>
      <c r="AB982" s="50"/>
      <c r="AC982" s="50"/>
      <c r="AD982" s="50"/>
      <c r="AE982" s="50"/>
      <c r="AF982" s="50"/>
      <c r="AG982" s="50"/>
      <c r="AH982" s="50"/>
      <c r="AI982" s="50"/>
      <c r="AJ982" s="50"/>
      <c r="AK982" s="50"/>
      <c r="AL982" s="50"/>
      <c r="AM982" s="50"/>
      <c r="AN982" s="50"/>
      <c r="AO982" s="50"/>
      <c r="AP982" s="50"/>
      <c r="AQ982" s="50"/>
      <c r="AR982" s="50"/>
      <c r="AS982" s="50"/>
      <c r="AT982" s="50"/>
      <c r="AU982" s="50"/>
      <c r="AV982" s="50"/>
      <c r="AW982" s="50"/>
      <c r="AX982" s="50"/>
      <c r="AY982" s="50"/>
      <c r="AZ982" s="50"/>
      <c r="BA982" s="50"/>
      <c r="BB982" s="50"/>
      <c r="BC982" s="50"/>
      <c r="BD982" s="50"/>
      <c r="BE982" s="50"/>
      <c r="BF982" s="50"/>
      <c r="BG982" s="50"/>
      <c r="BH982" s="50"/>
      <c r="BI982" s="50"/>
      <c r="BJ982" s="50"/>
      <c r="BK982" s="50"/>
      <c r="BL982" s="50"/>
      <c r="BM982" s="50"/>
      <c r="BN982" s="50"/>
      <c r="BO982" s="50"/>
      <c r="BP982" s="50"/>
      <c r="BQ982" s="50"/>
      <c r="BR982" s="50"/>
      <c r="BS982" s="50"/>
      <c r="BT982" s="50"/>
      <c r="BU982" s="50"/>
      <c r="BV982" s="50"/>
      <c r="BW982" s="50"/>
      <c r="BX982" s="50"/>
      <c r="BY982" s="50"/>
      <c r="BZ982" s="50"/>
      <c r="CA982" s="50"/>
      <c r="CB982" s="50"/>
      <c r="CC982" s="50"/>
      <c r="CD982" s="50"/>
      <c r="CE982" s="50"/>
      <c r="CF982" s="50"/>
      <c r="CG982" s="50"/>
      <c r="CH982" s="50"/>
      <c r="CI982" s="50"/>
      <c r="CJ982" s="50"/>
      <c r="CK982" s="50"/>
      <c r="CL982" s="50"/>
      <c r="CM982" s="50"/>
      <c r="CN982" s="50"/>
      <c r="CO982" s="50"/>
      <c r="CP982" s="50"/>
      <c r="CQ982" s="50"/>
      <c r="CR982" s="50"/>
      <c r="CS982" s="50"/>
      <c r="CT982" s="50"/>
      <c r="CU982" s="50"/>
      <c r="CV982" s="50"/>
      <c r="CW982" s="50"/>
      <c r="CX982" s="50"/>
      <c r="CY982" s="50"/>
      <c r="CZ982" s="50"/>
      <c r="DA982" s="50"/>
      <c r="DB982" s="50"/>
      <c r="DC982" s="50"/>
      <c r="DD982" s="50"/>
      <c r="DE982" s="50"/>
      <c r="DF982" s="50"/>
    </row>
    <row r="983" spans="2:110" x14ac:dyDescent="0.2">
      <c r="B983" s="177"/>
      <c r="C983" s="202"/>
      <c r="D983" s="200"/>
      <c r="E983" s="203"/>
      <c r="F983" s="203"/>
      <c r="G983" s="203"/>
      <c r="H983" s="203"/>
      <c r="I983" s="203"/>
      <c r="J983" s="203"/>
      <c r="K983" s="203"/>
      <c r="L983" s="203"/>
      <c r="M983" s="203"/>
      <c r="N983" s="203"/>
      <c r="O983" s="203"/>
      <c r="P983" s="203"/>
      <c r="Q983" s="204"/>
      <c r="R983" s="204"/>
      <c r="S983" s="234"/>
      <c r="T983" s="50"/>
      <c r="U983" s="50"/>
      <c r="V983" s="50"/>
      <c r="W983" s="50"/>
      <c r="X983" s="50"/>
      <c r="Y983" s="50"/>
      <c r="Z983" s="250"/>
      <c r="AA983" s="238"/>
      <c r="AB983" s="50"/>
      <c r="AC983" s="50"/>
      <c r="AD983" s="50"/>
      <c r="AE983" s="50"/>
      <c r="AF983" s="50"/>
      <c r="AG983" s="50"/>
      <c r="AH983" s="50"/>
      <c r="AI983" s="50"/>
      <c r="AJ983" s="50"/>
      <c r="AK983" s="50"/>
      <c r="AL983" s="50"/>
      <c r="AM983" s="50"/>
      <c r="AN983" s="50"/>
      <c r="AO983" s="50"/>
      <c r="AP983" s="50"/>
      <c r="AQ983" s="50"/>
      <c r="AR983" s="50"/>
      <c r="AS983" s="50"/>
      <c r="AT983" s="50"/>
      <c r="AU983" s="50"/>
      <c r="AV983" s="50"/>
      <c r="AW983" s="50"/>
      <c r="AX983" s="50"/>
      <c r="AY983" s="50"/>
      <c r="AZ983" s="50"/>
      <c r="BA983" s="50"/>
      <c r="BB983" s="50"/>
      <c r="BC983" s="50"/>
      <c r="BD983" s="50"/>
      <c r="BE983" s="50"/>
      <c r="BF983" s="50"/>
      <c r="BG983" s="50"/>
      <c r="BH983" s="50"/>
      <c r="BI983" s="50"/>
      <c r="BJ983" s="50"/>
      <c r="BK983" s="50"/>
      <c r="BL983" s="50"/>
      <c r="BM983" s="50"/>
      <c r="BN983" s="50"/>
      <c r="BO983" s="50"/>
      <c r="BP983" s="50"/>
      <c r="BQ983" s="50"/>
      <c r="BR983" s="50"/>
      <c r="BS983" s="50"/>
      <c r="BT983" s="50"/>
      <c r="BU983" s="50"/>
      <c r="BV983" s="50"/>
      <c r="BW983" s="50"/>
      <c r="BX983" s="50"/>
      <c r="BY983" s="50"/>
      <c r="BZ983" s="50"/>
      <c r="CA983" s="50"/>
      <c r="CB983" s="50"/>
      <c r="CC983" s="50"/>
      <c r="CD983" s="50"/>
      <c r="CE983" s="50"/>
      <c r="CF983" s="50"/>
      <c r="CG983" s="50"/>
      <c r="CH983" s="50"/>
      <c r="CI983" s="50"/>
      <c r="CJ983" s="50"/>
      <c r="CK983" s="50"/>
      <c r="CL983" s="50"/>
      <c r="CM983" s="50"/>
      <c r="CN983" s="50"/>
      <c r="CO983" s="50"/>
      <c r="CP983" s="50"/>
      <c r="CQ983" s="50"/>
      <c r="CR983" s="50"/>
      <c r="CS983" s="50"/>
      <c r="CT983" s="50"/>
      <c r="CU983" s="50"/>
      <c r="CV983" s="50"/>
      <c r="CW983" s="50"/>
      <c r="CX983" s="50"/>
      <c r="CY983" s="50"/>
      <c r="CZ983" s="50"/>
      <c r="DA983" s="50"/>
      <c r="DB983" s="50"/>
      <c r="DC983" s="50"/>
      <c r="DD983" s="50"/>
      <c r="DE983" s="50"/>
      <c r="DF983" s="50"/>
    </row>
    <row r="984" spans="2:110" x14ac:dyDescent="0.2">
      <c r="B984" s="177"/>
      <c r="C984" s="202"/>
      <c r="D984" s="200"/>
      <c r="E984" s="203"/>
      <c r="F984" s="203"/>
      <c r="G984" s="203"/>
      <c r="H984" s="203"/>
      <c r="I984" s="203"/>
      <c r="J984" s="203"/>
      <c r="K984" s="203"/>
      <c r="L984" s="203"/>
      <c r="M984" s="203"/>
      <c r="N984" s="203"/>
      <c r="O984" s="203"/>
      <c r="P984" s="203"/>
      <c r="Q984" s="204"/>
      <c r="R984" s="204"/>
      <c r="S984" s="234"/>
      <c r="T984" s="50"/>
      <c r="U984" s="50"/>
      <c r="V984" s="50"/>
      <c r="W984" s="50"/>
      <c r="X984" s="50"/>
      <c r="Y984" s="50"/>
      <c r="Z984" s="250"/>
      <c r="AA984" s="238"/>
      <c r="AB984" s="50"/>
      <c r="AC984" s="50"/>
      <c r="AD984" s="50"/>
      <c r="AE984" s="50"/>
      <c r="AF984" s="50"/>
      <c r="AG984" s="50"/>
      <c r="AH984" s="50"/>
      <c r="AI984" s="50"/>
      <c r="AJ984" s="50"/>
      <c r="AK984" s="50"/>
      <c r="AL984" s="50"/>
      <c r="AM984" s="50"/>
      <c r="AN984" s="50"/>
      <c r="AO984" s="50"/>
      <c r="AP984" s="50"/>
      <c r="AQ984" s="50"/>
      <c r="AR984" s="50"/>
      <c r="AS984" s="50"/>
      <c r="AT984" s="50"/>
      <c r="AU984" s="50"/>
      <c r="AV984" s="50"/>
      <c r="AW984" s="50"/>
      <c r="AX984" s="50"/>
      <c r="AY984" s="50"/>
      <c r="AZ984" s="50"/>
      <c r="BA984" s="50"/>
      <c r="BB984" s="50"/>
      <c r="BC984" s="50"/>
      <c r="BD984" s="50"/>
      <c r="BE984" s="50"/>
      <c r="BF984" s="50"/>
      <c r="BG984" s="50"/>
      <c r="BH984" s="50"/>
      <c r="BI984" s="50"/>
      <c r="BJ984" s="50"/>
      <c r="BK984" s="50"/>
      <c r="BL984" s="50"/>
      <c r="BM984" s="50"/>
      <c r="BN984" s="50"/>
      <c r="BO984" s="50"/>
      <c r="BP984" s="50"/>
      <c r="BQ984" s="50"/>
      <c r="BR984" s="50"/>
      <c r="BS984" s="50"/>
      <c r="BT984" s="50"/>
      <c r="BU984" s="50"/>
      <c r="BV984" s="50"/>
      <c r="BW984" s="50"/>
      <c r="BX984" s="50"/>
      <c r="BY984" s="50"/>
      <c r="BZ984" s="50"/>
      <c r="CA984" s="50"/>
      <c r="CB984" s="50"/>
      <c r="CC984" s="50"/>
      <c r="CD984" s="50"/>
      <c r="CE984" s="50"/>
      <c r="CF984" s="50"/>
      <c r="CG984" s="50"/>
      <c r="CH984" s="50"/>
      <c r="CI984" s="50"/>
      <c r="CJ984" s="50"/>
      <c r="CK984" s="50"/>
      <c r="CL984" s="50"/>
      <c r="CM984" s="50"/>
      <c r="CN984" s="50"/>
      <c r="CO984" s="50"/>
      <c r="CP984" s="50"/>
      <c r="CQ984" s="50"/>
      <c r="CR984" s="50"/>
      <c r="CS984" s="50"/>
      <c r="CT984" s="50"/>
      <c r="CU984" s="50"/>
      <c r="CV984" s="50"/>
      <c r="CW984" s="50"/>
      <c r="CX984" s="50"/>
      <c r="CY984" s="50"/>
      <c r="CZ984" s="50"/>
      <c r="DA984" s="50"/>
      <c r="DB984" s="50"/>
      <c r="DC984" s="50"/>
      <c r="DD984" s="50"/>
      <c r="DE984" s="50"/>
      <c r="DF984" s="50"/>
    </row>
    <row r="985" spans="2:110" x14ac:dyDescent="0.2">
      <c r="B985" s="177"/>
      <c r="C985" s="202"/>
      <c r="D985" s="200"/>
      <c r="E985" s="203"/>
      <c r="F985" s="203"/>
      <c r="G985" s="203"/>
      <c r="H985" s="203"/>
      <c r="I985" s="203"/>
      <c r="J985" s="203"/>
      <c r="K985" s="203"/>
      <c r="L985" s="203"/>
      <c r="M985" s="203"/>
      <c r="N985" s="203"/>
      <c r="O985" s="203"/>
      <c r="P985" s="203"/>
      <c r="Q985" s="204"/>
      <c r="R985" s="204"/>
      <c r="S985" s="234"/>
      <c r="T985" s="50"/>
      <c r="U985" s="50"/>
      <c r="V985" s="50"/>
      <c r="W985" s="50"/>
      <c r="X985" s="50"/>
      <c r="Y985" s="50"/>
      <c r="Z985" s="250"/>
      <c r="AA985" s="238"/>
      <c r="AB985" s="50"/>
      <c r="AC985" s="50"/>
      <c r="AD985" s="50"/>
      <c r="AE985" s="50"/>
      <c r="AF985" s="50"/>
      <c r="AG985" s="50"/>
      <c r="AH985" s="50"/>
      <c r="AI985" s="50"/>
      <c r="AJ985" s="50"/>
      <c r="AK985" s="50"/>
      <c r="AL985" s="50"/>
      <c r="AM985" s="50"/>
      <c r="AN985" s="50"/>
      <c r="AO985" s="50"/>
      <c r="AP985" s="50"/>
      <c r="AQ985" s="50"/>
      <c r="AR985" s="50"/>
      <c r="AS985" s="50"/>
      <c r="AT985" s="50"/>
      <c r="AU985" s="50"/>
      <c r="AV985" s="50"/>
      <c r="AW985" s="50"/>
      <c r="AX985" s="50"/>
      <c r="AY985" s="50"/>
      <c r="AZ985" s="50"/>
      <c r="BA985" s="50"/>
      <c r="BB985" s="50"/>
      <c r="BC985" s="50"/>
      <c r="BD985" s="50"/>
      <c r="BE985" s="50"/>
      <c r="BF985" s="50"/>
      <c r="BG985" s="50"/>
      <c r="BH985" s="50"/>
      <c r="BI985" s="50"/>
      <c r="BJ985" s="50"/>
      <c r="BK985" s="50"/>
      <c r="BL985" s="50"/>
      <c r="BM985" s="50"/>
      <c r="BN985" s="50"/>
      <c r="BO985" s="50"/>
      <c r="BP985" s="50"/>
      <c r="BQ985" s="50"/>
      <c r="BR985" s="50"/>
      <c r="BS985" s="50"/>
      <c r="BT985" s="50"/>
      <c r="BU985" s="50"/>
      <c r="BV985" s="50"/>
      <c r="BW985" s="50"/>
      <c r="BX985" s="50"/>
      <c r="BY985" s="50"/>
      <c r="BZ985" s="50"/>
      <c r="CA985" s="50"/>
      <c r="CB985" s="50"/>
      <c r="CC985" s="50"/>
      <c r="CD985" s="50"/>
      <c r="CE985" s="50"/>
      <c r="CF985" s="50"/>
      <c r="CG985" s="50"/>
      <c r="CH985" s="50"/>
      <c r="CI985" s="50"/>
      <c r="CJ985" s="50"/>
      <c r="CK985" s="50"/>
      <c r="CL985" s="50"/>
      <c r="CM985" s="50"/>
      <c r="CN985" s="50"/>
      <c r="CO985" s="50"/>
      <c r="CP985" s="50"/>
      <c r="CQ985" s="50"/>
      <c r="CR985" s="50"/>
      <c r="CS985" s="50"/>
      <c r="CT985" s="50"/>
      <c r="CU985" s="50"/>
      <c r="CV985" s="50"/>
      <c r="CW985" s="50"/>
      <c r="CX985" s="50"/>
      <c r="CY985" s="50"/>
      <c r="CZ985" s="50"/>
      <c r="DA985" s="50"/>
      <c r="DB985" s="50"/>
      <c r="DC985" s="50"/>
      <c r="DD985" s="50"/>
      <c r="DE985" s="50"/>
      <c r="DF985" s="50"/>
    </row>
    <row r="986" spans="2:110" x14ac:dyDescent="0.2">
      <c r="B986" s="177"/>
      <c r="C986" s="202"/>
      <c r="D986" s="200"/>
      <c r="E986" s="203"/>
      <c r="F986" s="203"/>
      <c r="G986" s="203"/>
      <c r="H986" s="203"/>
      <c r="I986" s="203"/>
      <c r="J986" s="203"/>
      <c r="K986" s="203"/>
      <c r="L986" s="203"/>
      <c r="M986" s="203"/>
      <c r="N986" s="203"/>
      <c r="O986" s="203"/>
      <c r="P986" s="203"/>
      <c r="Q986" s="204"/>
      <c r="R986" s="204"/>
      <c r="S986" s="234"/>
      <c r="T986" s="50"/>
      <c r="U986" s="50"/>
      <c r="V986" s="50"/>
      <c r="W986" s="50"/>
      <c r="X986" s="50"/>
      <c r="Y986" s="50"/>
      <c r="Z986" s="250"/>
      <c r="AA986" s="238"/>
      <c r="AB986" s="50"/>
      <c r="AC986" s="50"/>
      <c r="AD986" s="50"/>
      <c r="AE986" s="50"/>
      <c r="AF986" s="50"/>
      <c r="AG986" s="50"/>
      <c r="AH986" s="50"/>
      <c r="AI986" s="50"/>
      <c r="AJ986" s="50"/>
      <c r="AK986" s="50"/>
      <c r="AL986" s="50"/>
      <c r="AM986" s="50"/>
      <c r="AN986" s="50"/>
      <c r="AO986" s="50"/>
      <c r="AP986" s="50"/>
      <c r="AQ986" s="50"/>
      <c r="AR986" s="50"/>
      <c r="AS986" s="50"/>
      <c r="AT986" s="50"/>
      <c r="AU986" s="50"/>
      <c r="AV986" s="50"/>
      <c r="AW986" s="50"/>
      <c r="AX986" s="50"/>
      <c r="AY986" s="50"/>
      <c r="AZ986" s="50"/>
      <c r="BA986" s="50"/>
      <c r="BB986" s="50"/>
      <c r="BC986" s="50"/>
      <c r="BD986" s="50"/>
      <c r="BE986" s="50"/>
      <c r="BF986" s="50"/>
      <c r="BG986" s="50"/>
      <c r="BH986" s="50"/>
      <c r="BI986" s="50"/>
      <c r="BJ986" s="50"/>
      <c r="BK986" s="50"/>
      <c r="BL986" s="50"/>
      <c r="BM986" s="50"/>
      <c r="BN986" s="50"/>
      <c r="BO986" s="50"/>
      <c r="BP986" s="50"/>
      <c r="BQ986" s="50"/>
      <c r="BR986" s="50"/>
      <c r="BS986" s="50"/>
      <c r="BT986" s="50"/>
      <c r="BU986" s="50"/>
      <c r="BV986" s="50"/>
      <c r="BW986" s="50"/>
      <c r="BX986" s="50"/>
      <c r="BY986" s="50"/>
      <c r="BZ986" s="50"/>
      <c r="CA986" s="50"/>
      <c r="CB986" s="50"/>
      <c r="CC986" s="50"/>
      <c r="CD986" s="50"/>
      <c r="CE986" s="50"/>
      <c r="CF986" s="50"/>
      <c r="CG986" s="50"/>
      <c r="CH986" s="50"/>
      <c r="CI986" s="50"/>
      <c r="CJ986" s="50"/>
      <c r="CK986" s="50"/>
      <c r="CL986" s="50"/>
      <c r="CM986" s="50"/>
      <c r="CN986" s="50"/>
      <c r="CO986" s="50"/>
      <c r="CP986" s="50"/>
      <c r="CQ986" s="50"/>
      <c r="CR986" s="50"/>
      <c r="CS986" s="50"/>
      <c r="CT986" s="50"/>
      <c r="CU986" s="50"/>
      <c r="CV986" s="50"/>
      <c r="CW986" s="50"/>
      <c r="CX986" s="50"/>
      <c r="CY986" s="50"/>
      <c r="CZ986" s="50"/>
      <c r="DA986" s="50"/>
      <c r="DB986" s="50"/>
      <c r="DC986" s="50"/>
      <c r="DD986" s="50"/>
      <c r="DE986" s="50"/>
      <c r="DF986" s="50"/>
    </row>
    <row r="987" spans="2:110" x14ac:dyDescent="0.2">
      <c r="B987" s="177"/>
      <c r="C987" s="202"/>
      <c r="D987" s="200"/>
      <c r="E987" s="203"/>
      <c r="F987" s="203"/>
      <c r="G987" s="203"/>
      <c r="H987" s="203"/>
      <c r="I987" s="203"/>
      <c r="J987" s="203"/>
      <c r="K987" s="203"/>
      <c r="L987" s="203"/>
      <c r="M987" s="203"/>
      <c r="N987" s="203"/>
      <c r="O987" s="203"/>
      <c r="P987" s="203"/>
      <c r="Q987" s="204"/>
      <c r="R987" s="204"/>
      <c r="S987" s="234"/>
      <c r="T987" s="50"/>
      <c r="U987" s="50"/>
      <c r="V987" s="50"/>
      <c r="W987" s="50"/>
      <c r="X987" s="50"/>
      <c r="Y987" s="50"/>
      <c r="Z987" s="250"/>
      <c r="AA987" s="238"/>
      <c r="AB987" s="50"/>
      <c r="AC987" s="50"/>
      <c r="AD987" s="50"/>
      <c r="AE987" s="50"/>
      <c r="AF987" s="50"/>
      <c r="AG987" s="50"/>
      <c r="AH987" s="50"/>
      <c r="AI987" s="50"/>
      <c r="AJ987" s="50"/>
      <c r="AK987" s="50"/>
      <c r="AL987" s="50"/>
      <c r="AM987" s="50"/>
      <c r="AN987" s="50"/>
      <c r="AO987" s="50"/>
      <c r="AP987" s="50"/>
      <c r="AQ987" s="50"/>
      <c r="AR987" s="50"/>
      <c r="AS987" s="50"/>
      <c r="AT987" s="50"/>
      <c r="AU987" s="50"/>
      <c r="AV987" s="50"/>
      <c r="AW987" s="50"/>
      <c r="AX987" s="50"/>
      <c r="AY987" s="50"/>
      <c r="AZ987" s="50"/>
      <c r="BA987" s="50"/>
      <c r="BB987" s="50"/>
      <c r="BC987" s="50"/>
      <c r="BD987" s="50"/>
      <c r="BE987" s="50"/>
      <c r="BF987" s="50"/>
      <c r="BG987" s="50"/>
      <c r="BH987" s="50"/>
      <c r="BI987" s="50"/>
      <c r="BJ987" s="50"/>
      <c r="BK987" s="50"/>
      <c r="BL987" s="50"/>
      <c r="BM987" s="50"/>
      <c r="BN987" s="50"/>
      <c r="BO987" s="50"/>
      <c r="BP987" s="50"/>
      <c r="BQ987" s="50"/>
      <c r="BR987" s="50"/>
      <c r="BS987" s="50"/>
      <c r="BT987" s="50"/>
      <c r="BU987" s="50"/>
      <c r="BV987" s="50"/>
      <c r="BW987" s="50"/>
      <c r="BX987" s="50"/>
      <c r="BY987" s="50"/>
      <c r="BZ987" s="50"/>
      <c r="CA987" s="50"/>
      <c r="CB987" s="50"/>
      <c r="CC987" s="50"/>
      <c r="CD987" s="50"/>
      <c r="CE987" s="50"/>
      <c r="CF987" s="50"/>
      <c r="CG987" s="50"/>
      <c r="CH987" s="50"/>
      <c r="CI987" s="50"/>
      <c r="CJ987" s="50"/>
      <c r="CK987" s="50"/>
      <c r="CL987" s="50"/>
      <c r="CM987" s="50"/>
      <c r="CN987" s="50"/>
      <c r="CO987" s="50"/>
      <c r="CP987" s="50"/>
      <c r="CQ987" s="50"/>
      <c r="CR987" s="50"/>
      <c r="CS987" s="50"/>
      <c r="CT987" s="50"/>
      <c r="CU987" s="50"/>
      <c r="CV987" s="50"/>
      <c r="CW987" s="50"/>
      <c r="CX987" s="50"/>
      <c r="CY987" s="50"/>
      <c r="CZ987" s="50"/>
      <c r="DA987" s="50"/>
      <c r="DB987" s="50"/>
      <c r="DC987" s="50"/>
      <c r="DD987" s="50"/>
      <c r="DE987" s="50"/>
      <c r="DF987" s="50"/>
    </row>
    <row r="988" spans="2:110" x14ac:dyDescent="0.2">
      <c r="B988" s="177"/>
      <c r="C988" s="202"/>
      <c r="D988" s="200"/>
      <c r="E988" s="203"/>
      <c r="F988" s="203"/>
      <c r="G988" s="203"/>
      <c r="H988" s="203"/>
      <c r="I988" s="203"/>
      <c r="J988" s="203"/>
      <c r="K988" s="203"/>
      <c r="L988" s="203"/>
      <c r="M988" s="203"/>
      <c r="N988" s="203"/>
      <c r="O988" s="203"/>
      <c r="P988" s="203"/>
      <c r="Q988" s="204"/>
      <c r="R988" s="204"/>
      <c r="S988" s="234"/>
      <c r="T988" s="50"/>
      <c r="U988" s="50"/>
      <c r="V988" s="50"/>
      <c r="W988" s="50"/>
      <c r="X988" s="50"/>
      <c r="Y988" s="50"/>
      <c r="Z988" s="250"/>
      <c r="AA988" s="238"/>
      <c r="AB988" s="50"/>
      <c r="AC988" s="50"/>
      <c r="AD988" s="50"/>
      <c r="AE988" s="50"/>
      <c r="AF988" s="50"/>
      <c r="AG988" s="50"/>
      <c r="AH988" s="50"/>
      <c r="AI988" s="50"/>
      <c r="AJ988" s="50"/>
      <c r="AK988" s="50"/>
      <c r="AL988" s="50"/>
      <c r="AM988" s="50"/>
      <c r="AN988" s="50"/>
      <c r="AO988" s="50"/>
      <c r="AP988" s="50"/>
      <c r="AQ988" s="50"/>
      <c r="AR988" s="50"/>
      <c r="AS988" s="50"/>
      <c r="AT988" s="50"/>
      <c r="AU988" s="50"/>
      <c r="AV988" s="50"/>
      <c r="AW988" s="50"/>
      <c r="AX988" s="50"/>
      <c r="AY988" s="50"/>
      <c r="AZ988" s="50"/>
      <c r="BA988" s="50"/>
      <c r="BB988" s="50"/>
      <c r="BC988" s="50"/>
      <c r="BD988" s="50"/>
      <c r="BE988" s="50"/>
      <c r="BF988" s="50"/>
      <c r="BG988" s="50"/>
      <c r="BH988" s="50"/>
      <c r="BI988" s="50"/>
      <c r="BJ988" s="50"/>
      <c r="BK988" s="50"/>
      <c r="BL988" s="50"/>
      <c r="BM988" s="50"/>
      <c r="BN988" s="50"/>
      <c r="BO988" s="50"/>
      <c r="BP988" s="50"/>
      <c r="BQ988" s="50"/>
      <c r="BR988" s="50"/>
      <c r="BS988" s="50"/>
      <c r="BT988" s="50"/>
      <c r="BU988" s="50"/>
      <c r="BV988" s="50"/>
      <c r="BW988" s="50"/>
      <c r="BX988" s="50"/>
      <c r="BY988" s="50"/>
      <c r="BZ988" s="50"/>
      <c r="CA988" s="50"/>
      <c r="CB988" s="50"/>
      <c r="CC988" s="50"/>
      <c r="CD988" s="50"/>
      <c r="CE988" s="50"/>
      <c r="CF988" s="50"/>
      <c r="CG988" s="50"/>
      <c r="CH988" s="50"/>
      <c r="CI988" s="50"/>
      <c r="CJ988" s="50"/>
      <c r="CK988" s="50"/>
      <c r="CL988" s="50"/>
      <c r="CM988" s="50"/>
      <c r="CN988" s="50"/>
      <c r="CO988" s="50"/>
      <c r="CP988" s="50"/>
      <c r="CQ988" s="50"/>
      <c r="CR988" s="50"/>
      <c r="CS988" s="50"/>
      <c r="CT988" s="50"/>
      <c r="CU988" s="50"/>
      <c r="CV988" s="50"/>
      <c r="CW988" s="50"/>
      <c r="CX988" s="50"/>
      <c r="CY988" s="50"/>
      <c r="CZ988" s="50"/>
      <c r="DA988" s="50"/>
      <c r="DB988" s="50"/>
      <c r="DC988" s="50"/>
      <c r="DD988" s="50"/>
      <c r="DE988" s="50"/>
      <c r="DF988" s="50"/>
    </row>
    <row r="989" spans="2:110" x14ac:dyDescent="0.2">
      <c r="B989" s="177"/>
      <c r="C989" s="202"/>
      <c r="D989" s="200"/>
      <c r="E989" s="203"/>
      <c r="F989" s="203"/>
      <c r="G989" s="203"/>
      <c r="H989" s="203"/>
      <c r="I989" s="203"/>
      <c r="J989" s="203"/>
      <c r="K989" s="203"/>
      <c r="L989" s="203"/>
      <c r="M989" s="203"/>
      <c r="N989" s="203"/>
      <c r="O989" s="203"/>
      <c r="P989" s="203"/>
      <c r="Q989" s="204"/>
      <c r="R989" s="204"/>
      <c r="S989" s="234"/>
      <c r="T989" s="50"/>
      <c r="U989" s="50"/>
      <c r="V989" s="50"/>
      <c r="W989" s="50"/>
      <c r="X989" s="50"/>
      <c r="Y989" s="50"/>
      <c r="Z989" s="250"/>
      <c r="AA989" s="238"/>
      <c r="AB989" s="50"/>
      <c r="AC989" s="50"/>
      <c r="AD989" s="50"/>
      <c r="AE989" s="50"/>
      <c r="AF989" s="50"/>
      <c r="AG989" s="50"/>
      <c r="AH989" s="50"/>
      <c r="AI989" s="50"/>
      <c r="AJ989" s="50"/>
      <c r="AK989" s="50"/>
      <c r="AL989" s="50"/>
      <c r="AM989" s="50"/>
      <c r="AN989" s="50"/>
      <c r="AO989" s="50"/>
      <c r="AP989" s="50"/>
      <c r="AQ989" s="50"/>
      <c r="AR989" s="50"/>
      <c r="AS989" s="50"/>
      <c r="AT989" s="50"/>
      <c r="AU989" s="50"/>
      <c r="AV989" s="50"/>
      <c r="AW989" s="50"/>
      <c r="AX989" s="50"/>
      <c r="AY989" s="50"/>
      <c r="AZ989" s="50"/>
      <c r="BA989" s="50"/>
      <c r="BB989" s="50"/>
      <c r="BC989" s="50"/>
      <c r="BD989" s="50"/>
      <c r="BE989" s="50"/>
      <c r="BF989" s="50"/>
      <c r="BG989" s="50"/>
      <c r="BH989" s="50"/>
      <c r="BI989" s="50"/>
      <c r="BJ989" s="50"/>
      <c r="BK989" s="50"/>
      <c r="BL989" s="50"/>
      <c r="BM989" s="50"/>
      <c r="BN989" s="50"/>
      <c r="BO989" s="50"/>
      <c r="BP989" s="50"/>
      <c r="BQ989" s="50"/>
      <c r="BR989" s="50"/>
      <c r="BS989" s="50"/>
      <c r="BT989" s="50"/>
      <c r="BU989" s="50"/>
      <c r="BV989" s="50"/>
      <c r="BW989" s="50"/>
      <c r="BX989" s="50"/>
      <c r="BY989" s="50"/>
      <c r="BZ989" s="50"/>
      <c r="CA989" s="50"/>
      <c r="CB989" s="50"/>
      <c r="CC989" s="50"/>
      <c r="CD989" s="50"/>
      <c r="CE989" s="50"/>
      <c r="CF989" s="50"/>
      <c r="CG989" s="50"/>
      <c r="CH989" s="50"/>
      <c r="CI989" s="50"/>
      <c r="CJ989" s="50"/>
      <c r="CK989" s="50"/>
      <c r="CL989" s="50"/>
      <c r="CM989" s="50"/>
      <c r="CN989" s="50"/>
      <c r="CO989" s="50"/>
      <c r="CP989" s="50"/>
      <c r="CQ989" s="50"/>
      <c r="CR989" s="50"/>
      <c r="CS989" s="50"/>
      <c r="CT989" s="50"/>
      <c r="CU989" s="50"/>
      <c r="CV989" s="50"/>
      <c r="CW989" s="50"/>
      <c r="CX989" s="50"/>
      <c r="CY989" s="50"/>
      <c r="CZ989" s="50"/>
      <c r="DA989" s="50"/>
      <c r="DB989" s="50"/>
      <c r="DC989" s="50"/>
      <c r="DD989" s="50"/>
      <c r="DE989" s="50"/>
      <c r="DF989" s="50"/>
    </row>
    <row r="990" spans="2:110" x14ac:dyDescent="0.2">
      <c r="B990" s="177"/>
      <c r="C990" s="202"/>
      <c r="D990" s="200"/>
      <c r="E990" s="203"/>
      <c r="F990" s="203"/>
      <c r="G990" s="203"/>
      <c r="H990" s="203"/>
      <c r="I990" s="203"/>
      <c r="J990" s="203"/>
      <c r="K990" s="203"/>
      <c r="L990" s="203"/>
      <c r="M990" s="203"/>
      <c r="N990" s="203"/>
      <c r="O990" s="203"/>
      <c r="P990" s="203"/>
      <c r="Q990" s="204"/>
      <c r="R990" s="204"/>
      <c r="S990" s="234"/>
      <c r="T990" s="50"/>
      <c r="U990" s="50"/>
      <c r="V990" s="50"/>
      <c r="W990" s="50"/>
      <c r="X990" s="50"/>
      <c r="Y990" s="50"/>
      <c r="Z990" s="250"/>
      <c r="AA990" s="238"/>
      <c r="AB990" s="50"/>
      <c r="AC990" s="50"/>
      <c r="AD990" s="50"/>
      <c r="AE990" s="50"/>
      <c r="AF990" s="50"/>
      <c r="AG990" s="50"/>
      <c r="AH990" s="50"/>
      <c r="AI990" s="50"/>
      <c r="AJ990" s="50"/>
      <c r="AK990" s="50"/>
      <c r="AL990" s="50"/>
      <c r="AM990" s="50"/>
      <c r="AN990" s="50"/>
      <c r="AO990" s="50"/>
      <c r="AP990" s="50"/>
      <c r="AQ990" s="50"/>
      <c r="AR990" s="50"/>
      <c r="AS990" s="50"/>
      <c r="AT990" s="50"/>
      <c r="AU990" s="50"/>
      <c r="AV990" s="50"/>
      <c r="AW990" s="50"/>
      <c r="AX990" s="50"/>
      <c r="AY990" s="50"/>
      <c r="AZ990" s="50"/>
      <c r="BA990" s="50"/>
      <c r="BB990" s="50"/>
      <c r="BC990" s="50"/>
      <c r="BD990" s="50"/>
      <c r="BE990" s="50"/>
      <c r="BF990" s="50"/>
      <c r="BG990" s="50"/>
      <c r="BH990" s="50"/>
      <c r="BI990" s="50"/>
      <c r="BJ990" s="50"/>
      <c r="BK990" s="50"/>
      <c r="BL990" s="50"/>
      <c r="BM990" s="50"/>
      <c r="BN990" s="50"/>
      <c r="BO990" s="50"/>
      <c r="BP990" s="50"/>
      <c r="BQ990" s="50"/>
      <c r="BR990" s="50"/>
      <c r="BS990" s="50"/>
      <c r="BT990" s="50"/>
      <c r="BU990" s="50"/>
      <c r="BV990" s="50"/>
      <c r="BW990" s="50"/>
      <c r="BX990" s="50"/>
      <c r="BY990" s="50"/>
      <c r="BZ990" s="50"/>
      <c r="CA990" s="50"/>
      <c r="CB990" s="50"/>
      <c r="CC990" s="50"/>
      <c r="CD990" s="50"/>
      <c r="CE990" s="50"/>
      <c r="CF990" s="50"/>
      <c r="CG990" s="50"/>
      <c r="CH990" s="50"/>
      <c r="CI990" s="50"/>
      <c r="CJ990" s="50"/>
      <c r="CK990" s="50"/>
      <c r="CL990" s="50"/>
      <c r="CM990" s="50"/>
      <c r="CN990" s="50"/>
      <c r="CO990" s="50"/>
      <c r="CP990" s="50"/>
      <c r="CQ990" s="50"/>
      <c r="CR990" s="50"/>
      <c r="CS990" s="50"/>
      <c r="CT990" s="50"/>
      <c r="CU990" s="50"/>
      <c r="CV990" s="50"/>
      <c r="CW990" s="50"/>
      <c r="CX990" s="50"/>
      <c r="CY990" s="50"/>
      <c r="CZ990" s="50"/>
      <c r="DA990" s="50"/>
      <c r="DB990" s="50"/>
      <c r="DC990" s="50"/>
      <c r="DD990" s="50"/>
      <c r="DE990" s="50"/>
      <c r="DF990" s="50"/>
    </row>
    <row r="991" spans="2:110" x14ac:dyDescent="0.2">
      <c r="B991" s="177"/>
      <c r="C991" s="202"/>
      <c r="D991" s="200"/>
      <c r="E991" s="203"/>
      <c r="F991" s="203"/>
      <c r="G991" s="203"/>
      <c r="H991" s="203"/>
      <c r="I991" s="203"/>
      <c r="J991" s="203"/>
      <c r="K991" s="203"/>
      <c r="L991" s="203"/>
      <c r="M991" s="203"/>
      <c r="N991" s="203"/>
      <c r="O991" s="203"/>
      <c r="P991" s="203"/>
      <c r="Q991" s="204"/>
      <c r="R991" s="204"/>
      <c r="S991" s="234"/>
      <c r="T991" s="50"/>
      <c r="U991" s="50"/>
      <c r="V991" s="50"/>
      <c r="W991" s="50"/>
      <c r="X991" s="50"/>
      <c r="Y991" s="50"/>
      <c r="Z991" s="250"/>
      <c r="AA991" s="238"/>
      <c r="AB991" s="50"/>
      <c r="AC991" s="50"/>
      <c r="AD991" s="50"/>
      <c r="AE991" s="50"/>
      <c r="AF991" s="50"/>
      <c r="AG991" s="50"/>
      <c r="AH991" s="50"/>
      <c r="AI991" s="50"/>
      <c r="AJ991" s="50"/>
      <c r="AK991" s="50"/>
      <c r="AL991" s="50"/>
      <c r="AM991" s="50"/>
      <c r="AN991" s="50"/>
      <c r="AO991" s="50"/>
      <c r="AP991" s="50"/>
      <c r="AQ991" s="50"/>
      <c r="AR991" s="50"/>
      <c r="AS991" s="50"/>
      <c r="AT991" s="50"/>
      <c r="AU991" s="50"/>
      <c r="AV991" s="50"/>
      <c r="AW991" s="50"/>
      <c r="AX991" s="50"/>
      <c r="AY991" s="50"/>
      <c r="AZ991" s="50"/>
      <c r="BA991" s="50"/>
      <c r="BB991" s="50"/>
      <c r="BC991" s="50"/>
      <c r="BD991" s="50"/>
      <c r="BE991" s="50"/>
      <c r="BF991" s="50"/>
      <c r="BG991" s="50"/>
      <c r="BH991" s="50"/>
      <c r="BI991" s="50"/>
      <c r="BJ991" s="50"/>
      <c r="BK991" s="50"/>
      <c r="BL991" s="50"/>
      <c r="BM991" s="50"/>
      <c r="BN991" s="50"/>
      <c r="BO991" s="50"/>
      <c r="BP991" s="50"/>
      <c r="BQ991" s="50"/>
      <c r="BR991" s="50"/>
      <c r="BS991" s="50"/>
      <c r="BT991" s="50"/>
      <c r="BU991" s="50"/>
      <c r="BV991" s="50"/>
      <c r="BW991" s="50"/>
      <c r="BX991" s="50"/>
      <c r="BY991" s="50"/>
      <c r="BZ991" s="50"/>
      <c r="CA991" s="50"/>
      <c r="CB991" s="50"/>
      <c r="CC991" s="50"/>
      <c r="CD991" s="50"/>
      <c r="CE991" s="50"/>
      <c r="CF991" s="50"/>
      <c r="CG991" s="50"/>
      <c r="CH991" s="50"/>
      <c r="CI991" s="50"/>
      <c r="CJ991" s="50"/>
      <c r="CK991" s="50"/>
      <c r="CL991" s="50"/>
      <c r="CM991" s="50"/>
      <c r="CN991" s="50"/>
      <c r="CO991" s="50"/>
      <c r="CP991" s="50"/>
      <c r="CQ991" s="50"/>
      <c r="CR991" s="50"/>
      <c r="CS991" s="50"/>
      <c r="CT991" s="50"/>
      <c r="CU991" s="50"/>
      <c r="CV991" s="50"/>
      <c r="CW991" s="50"/>
      <c r="CX991" s="50"/>
      <c r="CY991" s="50"/>
      <c r="CZ991" s="50"/>
      <c r="DA991" s="50"/>
      <c r="DB991" s="50"/>
      <c r="DC991" s="50"/>
      <c r="DD991" s="50"/>
      <c r="DE991" s="50"/>
      <c r="DF991" s="50"/>
    </row>
    <row r="992" spans="2:110" x14ac:dyDescent="0.2">
      <c r="B992" s="177"/>
      <c r="C992" s="202"/>
      <c r="D992" s="200"/>
      <c r="E992" s="203"/>
      <c r="F992" s="203"/>
      <c r="G992" s="203"/>
      <c r="H992" s="203"/>
      <c r="I992" s="203"/>
      <c r="J992" s="203"/>
      <c r="K992" s="203"/>
      <c r="L992" s="203"/>
      <c r="M992" s="203"/>
      <c r="N992" s="203"/>
      <c r="O992" s="203"/>
      <c r="P992" s="203"/>
      <c r="Q992" s="204"/>
      <c r="R992" s="204"/>
      <c r="S992" s="234"/>
      <c r="T992" s="50"/>
      <c r="U992" s="50"/>
      <c r="V992" s="50"/>
      <c r="W992" s="50"/>
      <c r="X992" s="50"/>
      <c r="Y992" s="50"/>
      <c r="Z992" s="250"/>
      <c r="AA992" s="238"/>
      <c r="AB992" s="50"/>
      <c r="AC992" s="50"/>
      <c r="AD992" s="50"/>
      <c r="AE992" s="50"/>
      <c r="AF992" s="50"/>
      <c r="AG992" s="50"/>
      <c r="AH992" s="50"/>
      <c r="AI992" s="50"/>
      <c r="AJ992" s="50"/>
      <c r="AK992" s="50"/>
      <c r="AL992" s="50"/>
      <c r="AM992" s="50"/>
      <c r="AN992" s="50"/>
      <c r="AO992" s="50"/>
      <c r="AP992" s="50"/>
      <c r="AQ992" s="50"/>
      <c r="AR992" s="50"/>
      <c r="AS992" s="50"/>
      <c r="AT992" s="50"/>
      <c r="AU992" s="50"/>
      <c r="AV992" s="50"/>
      <c r="AW992" s="50"/>
      <c r="AX992" s="50"/>
      <c r="AY992" s="50"/>
      <c r="AZ992" s="50"/>
      <c r="BA992" s="50"/>
      <c r="BB992" s="50"/>
      <c r="BC992" s="50"/>
      <c r="BD992" s="50"/>
      <c r="BE992" s="50"/>
      <c r="BF992" s="50"/>
      <c r="BG992" s="50"/>
      <c r="BH992" s="50"/>
      <c r="BI992" s="50"/>
      <c r="BJ992" s="50"/>
      <c r="BK992" s="50"/>
      <c r="BL992" s="50"/>
      <c r="BM992" s="50"/>
      <c r="BN992" s="50"/>
      <c r="BO992" s="50"/>
      <c r="BP992" s="50"/>
      <c r="BQ992" s="50"/>
      <c r="BR992" s="50"/>
      <c r="BS992" s="50"/>
      <c r="BT992" s="50"/>
      <c r="BU992" s="50"/>
      <c r="BV992" s="50"/>
      <c r="BW992" s="50"/>
      <c r="BX992" s="50"/>
      <c r="BY992" s="50"/>
      <c r="BZ992" s="50"/>
      <c r="CA992" s="50"/>
      <c r="CB992" s="50"/>
      <c r="CC992" s="50"/>
      <c r="CD992" s="50"/>
      <c r="CE992" s="50"/>
      <c r="CF992" s="50"/>
      <c r="CG992" s="50"/>
      <c r="CH992" s="50"/>
      <c r="CI992" s="50"/>
      <c r="CJ992" s="50"/>
      <c r="CK992" s="50"/>
      <c r="CL992" s="50"/>
      <c r="CM992" s="50"/>
      <c r="CN992" s="50"/>
      <c r="CO992" s="50"/>
      <c r="CP992" s="50"/>
      <c r="CQ992" s="50"/>
      <c r="CR992" s="50"/>
      <c r="CS992" s="50"/>
      <c r="CT992" s="50"/>
      <c r="CU992" s="50"/>
      <c r="CV992" s="50"/>
      <c r="CW992" s="50"/>
      <c r="CX992" s="50"/>
      <c r="CY992" s="50"/>
      <c r="CZ992" s="50"/>
      <c r="DA992" s="50"/>
      <c r="DB992" s="50"/>
      <c r="DC992" s="50"/>
      <c r="DD992" s="50"/>
      <c r="DE992" s="50"/>
      <c r="DF992" s="50"/>
    </row>
    <row r="993" spans="2:110" x14ac:dyDescent="0.2">
      <c r="B993" s="177"/>
      <c r="C993" s="202"/>
      <c r="D993" s="200"/>
      <c r="E993" s="203"/>
      <c r="F993" s="203"/>
      <c r="G993" s="203"/>
      <c r="H993" s="203"/>
      <c r="I993" s="203"/>
      <c r="J993" s="203"/>
      <c r="K993" s="203"/>
      <c r="L993" s="203"/>
      <c r="M993" s="203"/>
      <c r="N993" s="203"/>
      <c r="O993" s="203"/>
      <c r="P993" s="203"/>
      <c r="Q993" s="204"/>
      <c r="R993" s="204"/>
      <c r="S993" s="234"/>
      <c r="T993" s="50"/>
      <c r="U993" s="50"/>
      <c r="V993" s="50"/>
      <c r="W993" s="50"/>
      <c r="X993" s="50"/>
      <c r="Y993" s="50"/>
      <c r="Z993" s="250"/>
      <c r="AA993" s="238"/>
      <c r="AB993" s="50"/>
      <c r="AC993" s="50"/>
      <c r="AD993" s="50"/>
      <c r="AE993" s="50"/>
      <c r="AF993" s="50"/>
      <c r="AG993" s="50"/>
      <c r="AH993" s="50"/>
      <c r="AI993" s="50"/>
      <c r="AJ993" s="50"/>
      <c r="AK993" s="50"/>
      <c r="AL993" s="50"/>
      <c r="AM993" s="50"/>
      <c r="AN993" s="50"/>
      <c r="AO993" s="50"/>
      <c r="AP993" s="50"/>
      <c r="AQ993" s="50"/>
      <c r="AR993" s="50"/>
      <c r="AS993" s="50"/>
      <c r="AT993" s="50"/>
      <c r="AU993" s="50"/>
      <c r="AV993" s="50"/>
      <c r="AW993" s="50"/>
      <c r="AX993" s="50"/>
      <c r="AY993" s="50"/>
      <c r="AZ993" s="50"/>
      <c r="BA993" s="50"/>
      <c r="BB993" s="50"/>
      <c r="BC993" s="50"/>
      <c r="BD993" s="50"/>
      <c r="BE993" s="50"/>
      <c r="BF993" s="50"/>
      <c r="BG993" s="50"/>
      <c r="BH993" s="50"/>
      <c r="BI993" s="50"/>
      <c r="BJ993" s="50"/>
      <c r="BK993" s="50"/>
      <c r="BL993" s="50"/>
      <c r="BM993" s="50"/>
      <c r="BN993" s="50"/>
      <c r="BO993" s="50"/>
      <c r="BP993" s="50"/>
      <c r="BQ993" s="50"/>
      <c r="BR993" s="50"/>
      <c r="BS993" s="50"/>
      <c r="BT993" s="50"/>
      <c r="BU993" s="50"/>
      <c r="BV993" s="50"/>
      <c r="BW993" s="50"/>
      <c r="BX993" s="50"/>
      <c r="BY993" s="50"/>
      <c r="BZ993" s="50"/>
      <c r="CA993" s="50"/>
      <c r="CB993" s="50"/>
      <c r="CC993" s="50"/>
      <c r="CD993" s="50"/>
      <c r="CE993" s="50"/>
      <c r="CF993" s="50"/>
      <c r="CG993" s="50"/>
      <c r="CH993" s="50"/>
      <c r="CI993" s="50"/>
      <c r="CJ993" s="50"/>
      <c r="CK993" s="50"/>
      <c r="CL993" s="50"/>
      <c r="CM993" s="50"/>
      <c r="CN993" s="50"/>
      <c r="CO993" s="50"/>
      <c r="CP993" s="50"/>
      <c r="CQ993" s="50"/>
      <c r="CR993" s="50"/>
      <c r="CS993" s="50"/>
      <c r="CT993" s="50"/>
      <c r="CU993" s="50"/>
      <c r="CV993" s="50"/>
      <c r="CW993" s="50"/>
      <c r="CX993" s="50"/>
      <c r="CY993" s="50"/>
      <c r="CZ993" s="50"/>
      <c r="DA993" s="50"/>
      <c r="DB993" s="50"/>
      <c r="DC993" s="50"/>
      <c r="DD993" s="50"/>
      <c r="DE993" s="50"/>
      <c r="DF993" s="50"/>
    </row>
    <row r="994" spans="2:110" x14ac:dyDescent="0.2">
      <c r="B994" s="177"/>
      <c r="C994" s="202"/>
      <c r="D994" s="200"/>
      <c r="E994" s="203"/>
      <c r="F994" s="203"/>
      <c r="G994" s="203"/>
      <c r="H994" s="203"/>
      <c r="I994" s="203"/>
      <c r="J994" s="203"/>
      <c r="K994" s="203"/>
      <c r="L994" s="203"/>
      <c r="M994" s="203"/>
      <c r="N994" s="203"/>
      <c r="O994" s="203"/>
      <c r="P994" s="203"/>
      <c r="Q994" s="204"/>
      <c r="R994" s="204"/>
      <c r="S994" s="234"/>
      <c r="T994" s="50"/>
      <c r="U994" s="50"/>
      <c r="V994" s="50"/>
      <c r="W994" s="50"/>
      <c r="X994" s="50"/>
      <c r="Y994" s="50"/>
      <c r="Z994" s="250"/>
      <c r="AA994" s="238"/>
      <c r="AB994" s="50"/>
      <c r="AC994" s="50"/>
      <c r="AD994" s="50"/>
      <c r="AE994" s="50"/>
      <c r="AF994" s="50"/>
      <c r="AG994" s="50"/>
      <c r="AH994" s="50"/>
      <c r="AI994" s="50"/>
      <c r="AJ994" s="50"/>
      <c r="AK994" s="50"/>
      <c r="AL994" s="50"/>
      <c r="AM994" s="50"/>
      <c r="AN994" s="50"/>
      <c r="AO994" s="50"/>
      <c r="AP994" s="50"/>
      <c r="AQ994" s="50"/>
      <c r="AR994" s="50"/>
      <c r="AS994" s="50"/>
      <c r="AT994" s="50"/>
      <c r="AU994" s="50"/>
      <c r="AV994" s="50"/>
      <c r="AW994" s="50"/>
      <c r="AX994" s="50"/>
      <c r="AY994" s="50"/>
      <c r="AZ994" s="50"/>
      <c r="BA994" s="50"/>
      <c r="BB994" s="50"/>
      <c r="BC994" s="50"/>
      <c r="BD994" s="50"/>
      <c r="BE994" s="50"/>
      <c r="BF994" s="50"/>
      <c r="BG994" s="50"/>
      <c r="BH994" s="50"/>
      <c r="BI994" s="50"/>
      <c r="BJ994" s="50"/>
      <c r="BK994" s="50"/>
      <c r="BL994" s="50"/>
      <c r="BM994" s="50"/>
      <c r="BN994" s="50"/>
      <c r="BO994" s="50"/>
      <c r="BP994" s="50"/>
      <c r="BQ994" s="50"/>
      <c r="BR994" s="50"/>
      <c r="BS994" s="50"/>
      <c r="BT994" s="50"/>
      <c r="BU994" s="50"/>
      <c r="BV994" s="50"/>
      <c r="BW994" s="50"/>
      <c r="BX994" s="50"/>
      <c r="BY994" s="50"/>
      <c r="BZ994" s="50"/>
      <c r="CA994" s="50"/>
      <c r="CB994" s="50"/>
      <c r="CC994" s="50"/>
      <c r="CD994" s="50"/>
      <c r="CE994" s="50"/>
      <c r="CF994" s="50"/>
      <c r="CG994" s="50"/>
      <c r="CH994" s="50"/>
      <c r="CI994" s="50"/>
      <c r="CJ994" s="50"/>
      <c r="CK994" s="50"/>
      <c r="CL994" s="50"/>
      <c r="CM994" s="50"/>
      <c r="CN994" s="50"/>
      <c r="CO994" s="50"/>
      <c r="CP994" s="50"/>
      <c r="CQ994" s="50"/>
      <c r="CR994" s="50"/>
      <c r="CS994" s="50"/>
      <c r="CT994" s="50"/>
      <c r="CU994" s="50"/>
      <c r="CV994" s="50"/>
      <c r="CW994" s="50"/>
      <c r="CX994" s="50"/>
      <c r="CY994" s="50"/>
      <c r="CZ994" s="50"/>
      <c r="DA994" s="50"/>
      <c r="DB994" s="50"/>
      <c r="DC994" s="50"/>
      <c r="DD994" s="50"/>
      <c r="DE994" s="50"/>
      <c r="DF994" s="50"/>
    </row>
    <row r="995" spans="2:110" x14ac:dyDescent="0.2">
      <c r="B995" s="177"/>
      <c r="C995" s="202"/>
      <c r="D995" s="200"/>
      <c r="E995" s="203"/>
      <c r="F995" s="203"/>
      <c r="G995" s="203"/>
      <c r="H995" s="203"/>
      <c r="I995" s="203"/>
      <c r="J995" s="203"/>
      <c r="K995" s="203"/>
      <c r="L995" s="203"/>
      <c r="M995" s="203"/>
      <c r="N995" s="203"/>
      <c r="O995" s="203"/>
      <c r="P995" s="203"/>
      <c r="Q995" s="204"/>
      <c r="R995" s="204"/>
      <c r="S995" s="234"/>
      <c r="T995" s="50"/>
      <c r="U995" s="50"/>
      <c r="V995" s="50"/>
      <c r="W995" s="50"/>
      <c r="X995" s="50"/>
      <c r="Y995" s="50"/>
      <c r="Z995" s="250"/>
      <c r="AA995" s="238"/>
      <c r="AB995" s="50"/>
      <c r="AC995" s="50"/>
      <c r="AD995" s="50"/>
      <c r="AE995" s="50"/>
      <c r="AF995" s="50"/>
      <c r="AG995" s="50"/>
      <c r="AH995" s="50"/>
      <c r="AI995" s="50"/>
      <c r="AJ995" s="50"/>
      <c r="AK995" s="50"/>
      <c r="AL995" s="50"/>
      <c r="AM995" s="50"/>
      <c r="AN995" s="50"/>
      <c r="AO995" s="50"/>
      <c r="AP995" s="50"/>
      <c r="AQ995" s="50"/>
      <c r="AR995" s="50"/>
      <c r="AS995" s="50"/>
      <c r="AT995" s="50"/>
      <c r="AU995" s="50"/>
      <c r="AV995" s="50"/>
      <c r="AW995" s="50"/>
      <c r="AX995" s="50"/>
      <c r="AY995" s="50"/>
      <c r="AZ995" s="50"/>
      <c r="BA995" s="50"/>
      <c r="BB995" s="50"/>
      <c r="BC995" s="50"/>
      <c r="BD995" s="50"/>
      <c r="BE995" s="50"/>
      <c r="BF995" s="50"/>
      <c r="BG995" s="50"/>
      <c r="BH995" s="50"/>
      <c r="BI995" s="50"/>
      <c r="BJ995" s="50"/>
      <c r="BK995" s="50"/>
      <c r="BL995" s="50"/>
      <c r="BM995" s="50"/>
      <c r="BN995" s="50"/>
      <c r="BO995" s="50"/>
      <c r="BP995" s="50"/>
      <c r="BQ995" s="50"/>
      <c r="BR995" s="50"/>
      <c r="BS995" s="50"/>
      <c r="BT995" s="50"/>
      <c r="BU995" s="50"/>
      <c r="BV995" s="50"/>
      <c r="BW995" s="50"/>
      <c r="BX995" s="50"/>
      <c r="BY995" s="50"/>
      <c r="BZ995" s="50"/>
      <c r="CA995" s="50"/>
      <c r="CB995" s="50"/>
      <c r="CC995" s="50"/>
      <c r="CD995" s="50"/>
      <c r="CE995" s="50"/>
      <c r="CF995" s="50"/>
      <c r="CG995" s="50"/>
      <c r="CH995" s="50"/>
      <c r="CI995" s="50"/>
      <c r="CJ995" s="50"/>
      <c r="CK995" s="50"/>
      <c r="CL995" s="50"/>
      <c r="CM995" s="50"/>
      <c r="CN995" s="50"/>
      <c r="CO995" s="50"/>
      <c r="CP995" s="50"/>
      <c r="CQ995" s="50"/>
      <c r="CR995" s="50"/>
      <c r="CS995" s="50"/>
      <c r="CT995" s="50"/>
      <c r="CU995" s="50"/>
      <c r="CV995" s="50"/>
      <c r="CW995" s="50"/>
      <c r="CX995" s="50"/>
      <c r="CY995" s="50"/>
      <c r="CZ995" s="50"/>
      <c r="DA995" s="50"/>
      <c r="DB995" s="50"/>
      <c r="DC995" s="50"/>
      <c r="DD995" s="50"/>
      <c r="DE995" s="50"/>
      <c r="DF995" s="50"/>
    </row>
    <row r="996" spans="2:110" x14ac:dyDescent="0.2">
      <c r="B996" s="177"/>
      <c r="C996" s="202"/>
      <c r="D996" s="200"/>
      <c r="E996" s="203"/>
      <c r="F996" s="203"/>
      <c r="G996" s="203"/>
      <c r="H996" s="203"/>
      <c r="I996" s="203"/>
      <c r="J996" s="203"/>
      <c r="K996" s="203"/>
      <c r="L996" s="203"/>
      <c r="M996" s="203"/>
      <c r="N996" s="203"/>
      <c r="O996" s="203"/>
      <c r="P996" s="203"/>
      <c r="Q996" s="204"/>
      <c r="R996" s="204"/>
      <c r="S996" s="234"/>
      <c r="T996" s="50"/>
      <c r="U996" s="50"/>
      <c r="V996" s="50"/>
      <c r="W996" s="50"/>
      <c r="X996" s="50"/>
      <c r="Y996" s="50"/>
      <c r="Z996" s="250"/>
      <c r="AA996" s="238"/>
      <c r="AB996" s="50"/>
      <c r="AC996" s="50"/>
      <c r="AD996" s="50"/>
      <c r="AE996" s="50"/>
      <c r="AF996" s="50"/>
      <c r="AG996" s="50"/>
      <c r="AH996" s="50"/>
      <c r="AI996" s="50"/>
      <c r="AJ996" s="50"/>
      <c r="AK996" s="50"/>
      <c r="AL996" s="50"/>
      <c r="AM996" s="50"/>
      <c r="AN996" s="50"/>
      <c r="AO996" s="50"/>
      <c r="AP996" s="50"/>
      <c r="AQ996" s="50"/>
      <c r="AR996" s="50"/>
      <c r="AS996" s="50"/>
      <c r="AT996" s="50"/>
      <c r="AU996" s="50"/>
      <c r="AV996" s="50"/>
      <c r="AW996" s="50"/>
      <c r="AX996" s="50"/>
      <c r="AY996" s="50"/>
      <c r="AZ996" s="50"/>
      <c r="BA996" s="50"/>
      <c r="BB996" s="50"/>
      <c r="BC996" s="50"/>
      <c r="BD996" s="50"/>
      <c r="BE996" s="50"/>
      <c r="BF996" s="50"/>
      <c r="BG996" s="50"/>
      <c r="BH996" s="50"/>
      <c r="BI996" s="50"/>
      <c r="BJ996" s="50"/>
      <c r="BK996" s="50"/>
      <c r="BL996" s="50"/>
      <c r="BM996" s="50"/>
      <c r="BN996" s="50"/>
      <c r="BO996" s="50"/>
      <c r="BP996" s="50"/>
      <c r="BQ996" s="50"/>
      <c r="BR996" s="50"/>
      <c r="BS996" s="50"/>
      <c r="BT996" s="50"/>
      <c r="BU996" s="50"/>
      <c r="BV996" s="50"/>
      <c r="BW996" s="50"/>
      <c r="BX996" s="50"/>
      <c r="BY996" s="50"/>
      <c r="BZ996" s="50"/>
      <c r="CA996" s="50"/>
      <c r="CB996" s="50"/>
      <c r="CC996" s="50"/>
      <c r="CD996" s="50"/>
      <c r="CE996" s="50"/>
      <c r="CF996" s="50"/>
      <c r="CG996" s="50"/>
      <c r="CH996" s="50"/>
      <c r="CI996" s="50"/>
      <c r="CJ996" s="50"/>
      <c r="CK996" s="50"/>
      <c r="CL996" s="50"/>
      <c r="CM996" s="50"/>
      <c r="CN996" s="50"/>
      <c r="CO996" s="50"/>
      <c r="CP996" s="50"/>
      <c r="CQ996" s="50"/>
      <c r="CR996" s="50"/>
      <c r="CS996" s="50"/>
      <c r="CT996" s="50"/>
      <c r="CU996" s="50"/>
      <c r="CV996" s="50"/>
      <c r="CW996" s="50"/>
      <c r="CX996" s="50"/>
      <c r="CY996" s="50"/>
      <c r="CZ996" s="50"/>
      <c r="DA996" s="50"/>
      <c r="DB996" s="50"/>
      <c r="DC996" s="50"/>
      <c r="DD996" s="50"/>
      <c r="DE996" s="50"/>
      <c r="DF996" s="50"/>
    </row>
    <row r="997" spans="2:110" x14ac:dyDescent="0.2">
      <c r="B997" s="177"/>
      <c r="C997" s="202"/>
      <c r="D997" s="200"/>
      <c r="E997" s="203"/>
      <c r="F997" s="203"/>
      <c r="G997" s="203"/>
      <c r="H997" s="203"/>
      <c r="I997" s="203"/>
      <c r="J997" s="203"/>
      <c r="K997" s="203"/>
      <c r="L997" s="203"/>
      <c r="M997" s="203"/>
      <c r="N997" s="203"/>
      <c r="O997" s="203"/>
      <c r="P997" s="203"/>
      <c r="Q997" s="204"/>
      <c r="R997" s="204"/>
      <c r="S997" s="234"/>
      <c r="T997" s="50"/>
      <c r="U997" s="50"/>
      <c r="V997" s="50"/>
      <c r="W997" s="50"/>
      <c r="X997" s="50"/>
      <c r="Y997" s="50"/>
      <c r="Z997" s="250"/>
      <c r="AA997" s="238"/>
      <c r="AB997" s="50"/>
      <c r="AC997" s="50"/>
      <c r="AD997" s="50"/>
      <c r="AE997" s="50"/>
      <c r="AF997" s="50"/>
      <c r="AG997" s="50"/>
      <c r="AH997" s="50"/>
      <c r="AI997" s="50"/>
      <c r="AJ997" s="50"/>
      <c r="AK997" s="50"/>
      <c r="AL997" s="50"/>
      <c r="AM997" s="50"/>
      <c r="AN997" s="50"/>
      <c r="AO997" s="50"/>
      <c r="AP997" s="50"/>
      <c r="AQ997" s="50"/>
      <c r="AR997" s="50"/>
      <c r="AS997" s="50"/>
      <c r="AT997" s="50"/>
      <c r="AU997" s="50"/>
      <c r="AV997" s="50"/>
      <c r="AW997" s="50"/>
      <c r="AX997" s="50"/>
      <c r="AY997" s="50"/>
      <c r="AZ997" s="50"/>
      <c r="BA997" s="50"/>
      <c r="BB997" s="50"/>
      <c r="BC997" s="50"/>
      <c r="BD997" s="50"/>
      <c r="BE997" s="50"/>
      <c r="BF997" s="50"/>
      <c r="BG997" s="50"/>
      <c r="BH997" s="50"/>
      <c r="BI997" s="50"/>
      <c r="BJ997" s="50"/>
      <c r="BK997" s="50"/>
      <c r="BL997" s="50"/>
      <c r="BM997" s="50"/>
      <c r="BN997" s="50"/>
      <c r="BO997" s="50"/>
      <c r="BP997" s="50"/>
      <c r="BQ997" s="50"/>
      <c r="BR997" s="50"/>
      <c r="BS997" s="50"/>
      <c r="BT997" s="50"/>
      <c r="BU997" s="50"/>
      <c r="BV997" s="50"/>
      <c r="BW997" s="50"/>
      <c r="BX997" s="50"/>
      <c r="BY997" s="50"/>
      <c r="BZ997" s="50"/>
      <c r="CA997" s="50"/>
      <c r="CB997" s="50"/>
      <c r="CC997" s="50"/>
      <c r="CD997" s="50"/>
      <c r="CE997" s="50"/>
      <c r="CF997" s="50"/>
      <c r="CG997" s="50"/>
      <c r="CH997" s="50"/>
      <c r="CI997" s="50"/>
      <c r="CJ997" s="50"/>
      <c r="CK997" s="50"/>
      <c r="CL997" s="50"/>
      <c r="CM997" s="50"/>
      <c r="CN997" s="50"/>
      <c r="CO997" s="50"/>
      <c r="CP997" s="50"/>
      <c r="CQ997" s="50"/>
      <c r="CR997" s="50"/>
      <c r="CS997" s="50"/>
      <c r="CT997" s="50"/>
      <c r="CU997" s="50"/>
      <c r="CV997" s="50"/>
      <c r="CW997" s="50"/>
      <c r="CX997" s="50"/>
      <c r="CY997" s="50"/>
      <c r="CZ997" s="50"/>
      <c r="DA997" s="50"/>
      <c r="DB997" s="50"/>
      <c r="DC997" s="50"/>
      <c r="DD997" s="50"/>
      <c r="DE997" s="50"/>
      <c r="DF997" s="50"/>
    </row>
    <row r="998" spans="2:110" x14ac:dyDescent="0.2">
      <c r="B998" s="177"/>
      <c r="C998" s="202"/>
      <c r="D998" s="200"/>
      <c r="E998" s="203"/>
      <c r="F998" s="203"/>
      <c r="G998" s="203"/>
      <c r="H998" s="203"/>
      <c r="I998" s="203"/>
      <c r="J998" s="203"/>
      <c r="K998" s="203"/>
      <c r="L998" s="203"/>
      <c r="M998" s="203"/>
      <c r="N998" s="203"/>
      <c r="O998" s="203"/>
      <c r="P998" s="203"/>
      <c r="Q998" s="204"/>
      <c r="R998" s="204"/>
      <c r="S998" s="234"/>
      <c r="T998" s="50"/>
      <c r="U998" s="50"/>
      <c r="V998" s="50"/>
      <c r="W998" s="50"/>
      <c r="X998" s="50"/>
      <c r="Y998" s="50"/>
      <c r="Z998" s="250"/>
      <c r="AA998" s="238"/>
      <c r="AB998" s="50"/>
      <c r="AC998" s="50"/>
      <c r="AD998" s="50"/>
      <c r="AE998" s="50"/>
      <c r="AF998" s="50"/>
      <c r="AG998" s="50"/>
      <c r="AH998" s="50"/>
      <c r="AI998" s="50"/>
      <c r="AJ998" s="50"/>
      <c r="AK998" s="50"/>
      <c r="AL998" s="50"/>
      <c r="AM998" s="50"/>
      <c r="AN998" s="50"/>
      <c r="AO998" s="50"/>
      <c r="AP998" s="50"/>
      <c r="AQ998" s="50"/>
      <c r="AR998" s="50"/>
      <c r="AS998" s="50"/>
      <c r="AT998" s="50"/>
      <c r="AU998" s="50"/>
      <c r="AV998" s="50"/>
      <c r="AW998" s="50"/>
      <c r="AX998" s="50"/>
      <c r="AY998" s="50"/>
      <c r="AZ998" s="50"/>
      <c r="BA998" s="50"/>
      <c r="BB998" s="50"/>
      <c r="BC998" s="50"/>
      <c r="BD998" s="50"/>
      <c r="BE998" s="50"/>
      <c r="BF998" s="50"/>
      <c r="BG998" s="50"/>
      <c r="BH998" s="50"/>
      <c r="BI998" s="50"/>
      <c r="BJ998" s="50"/>
      <c r="BK998" s="50"/>
      <c r="BL998" s="50"/>
      <c r="BM998" s="50"/>
      <c r="BN998" s="50"/>
      <c r="BO998" s="50"/>
      <c r="BP998" s="50"/>
      <c r="BQ998" s="50"/>
      <c r="BR998" s="50"/>
      <c r="BS998" s="50"/>
      <c r="BT998" s="50"/>
      <c r="BU998" s="50"/>
      <c r="BV998" s="50"/>
      <c r="BW998" s="50"/>
      <c r="BX998" s="50"/>
      <c r="BY998" s="50"/>
      <c r="BZ998" s="50"/>
      <c r="CA998" s="50"/>
      <c r="CB998" s="50"/>
      <c r="CC998" s="50"/>
      <c r="CD998" s="50"/>
      <c r="CE998" s="50"/>
      <c r="CF998" s="50"/>
      <c r="CG998" s="50"/>
      <c r="CH998" s="50"/>
      <c r="CI998" s="50"/>
      <c r="CJ998" s="50"/>
      <c r="CK998" s="50"/>
      <c r="CL998" s="50"/>
      <c r="CM998" s="50"/>
      <c r="CN998" s="50"/>
      <c r="CO998" s="50"/>
      <c r="CP998" s="50"/>
      <c r="CQ998" s="50"/>
      <c r="CR998" s="50"/>
      <c r="CS998" s="50"/>
      <c r="CT998" s="50"/>
      <c r="CU998" s="50"/>
      <c r="CV998" s="50"/>
      <c r="CW998" s="50"/>
      <c r="CX998" s="50"/>
      <c r="CY998" s="50"/>
      <c r="CZ998" s="50"/>
      <c r="DA998" s="50"/>
      <c r="DB998" s="50"/>
      <c r="DC998" s="50"/>
      <c r="DD998" s="50"/>
      <c r="DE998" s="50"/>
      <c r="DF998" s="50"/>
    </row>
    <row r="999" spans="2:110" x14ac:dyDescent="0.2">
      <c r="B999" s="177"/>
      <c r="C999" s="202"/>
      <c r="D999" s="200"/>
      <c r="E999" s="203"/>
      <c r="F999" s="203"/>
      <c r="G999" s="203"/>
      <c r="H999" s="203"/>
      <c r="I999" s="203"/>
      <c r="J999" s="203"/>
      <c r="K999" s="203"/>
      <c r="L999" s="203"/>
      <c r="M999" s="203"/>
      <c r="N999" s="203"/>
      <c r="O999" s="203"/>
      <c r="P999" s="203"/>
      <c r="Q999" s="204"/>
      <c r="R999" s="204"/>
      <c r="S999" s="234"/>
      <c r="T999" s="50"/>
      <c r="U999" s="50"/>
      <c r="V999" s="50"/>
      <c r="W999" s="50"/>
      <c r="X999" s="50"/>
      <c r="Y999" s="50"/>
      <c r="Z999" s="250"/>
      <c r="AA999" s="238"/>
      <c r="AB999" s="50"/>
      <c r="AC999" s="50"/>
      <c r="AD999" s="50"/>
      <c r="AE999" s="50"/>
      <c r="AF999" s="50"/>
      <c r="AG999" s="50"/>
      <c r="AH999" s="50"/>
      <c r="AI999" s="50"/>
      <c r="AJ999" s="50"/>
      <c r="AK999" s="50"/>
      <c r="AL999" s="50"/>
      <c r="AM999" s="50"/>
      <c r="AN999" s="50"/>
      <c r="AO999" s="50"/>
      <c r="AP999" s="50"/>
      <c r="AQ999" s="50"/>
      <c r="AR999" s="50"/>
      <c r="AS999" s="50"/>
      <c r="AT999" s="50"/>
      <c r="AU999" s="50"/>
      <c r="AV999" s="50"/>
      <c r="AW999" s="50"/>
      <c r="AX999" s="50"/>
      <c r="AY999" s="50"/>
      <c r="AZ999" s="50"/>
      <c r="BA999" s="50"/>
      <c r="BB999" s="50"/>
      <c r="BC999" s="50"/>
      <c r="BD999" s="50"/>
      <c r="BE999" s="50"/>
      <c r="BF999" s="50"/>
      <c r="BG999" s="50"/>
      <c r="BH999" s="50"/>
      <c r="BI999" s="50"/>
      <c r="BJ999" s="50"/>
      <c r="BK999" s="50"/>
      <c r="BL999" s="50"/>
      <c r="BM999" s="50"/>
      <c r="BN999" s="50"/>
      <c r="BO999" s="50"/>
      <c r="BP999" s="50"/>
      <c r="BQ999" s="50"/>
      <c r="BR999" s="50"/>
      <c r="BS999" s="50"/>
      <c r="BT999" s="50"/>
      <c r="BU999" s="50"/>
      <c r="BV999" s="50"/>
      <c r="BW999" s="50"/>
      <c r="BX999" s="50"/>
      <c r="BY999" s="50"/>
      <c r="BZ999" s="50"/>
      <c r="CA999" s="50"/>
      <c r="CB999" s="50"/>
      <c r="CC999" s="50"/>
      <c r="CD999" s="50"/>
      <c r="CE999" s="50"/>
      <c r="CF999" s="50"/>
      <c r="CG999" s="50"/>
      <c r="CH999" s="50"/>
      <c r="CI999" s="50"/>
      <c r="CJ999" s="50"/>
      <c r="CK999" s="50"/>
      <c r="CL999" s="50"/>
      <c r="CM999" s="50"/>
      <c r="CN999" s="50"/>
      <c r="CO999" s="50"/>
      <c r="CP999" s="50"/>
      <c r="CQ999" s="50"/>
      <c r="CR999" s="50"/>
      <c r="CS999" s="50"/>
      <c r="CT999" s="50"/>
      <c r="CU999" s="50"/>
      <c r="CV999" s="50"/>
      <c r="CW999" s="50"/>
      <c r="CX999" s="50"/>
      <c r="CY999" s="50"/>
      <c r="CZ999" s="50"/>
      <c r="DA999" s="50"/>
      <c r="DB999" s="50"/>
      <c r="DC999" s="50"/>
      <c r="DD999" s="50"/>
      <c r="DE999" s="50"/>
      <c r="DF999" s="50"/>
    </row>
    <row r="1000" spans="2:110" x14ac:dyDescent="0.2">
      <c r="B1000" s="177"/>
      <c r="C1000" s="202"/>
      <c r="D1000" s="200"/>
      <c r="E1000" s="203"/>
      <c r="F1000" s="203"/>
      <c r="G1000" s="203"/>
      <c r="H1000" s="203"/>
      <c r="I1000" s="203"/>
      <c r="J1000" s="203"/>
      <c r="K1000" s="203"/>
      <c r="L1000" s="203"/>
      <c r="M1000" s="203"/>
      <c r="N1000" s="203"/>
      <c r="O1000" s="203"/>
      <c r="P1000" s="203"/>
      <c r="Q1000" s="204"/>
      <c r="R1000" s="204"/>
      <c r="S1000" s="234"/>
      <c r="T1000" s="50"/>
      <c r="U1000" s="50"/>
      <c r="V1000" s="50"/>
      <c r="W1000" s="50"/>
      <c r="X1000" s="50"/>
      <c r="Y1000" s="50"/>
      <c r="Z1000" s="250"/>
      <c r="AA1000" s="238"/>
      <c r="AB1000" s="50"/>
      <c r="AC1000" s="50"/>
      <c r="AD1000" s="50"/>
      <c r="AE1000" s="50"/>
      <c r="AF1000" s="50"/>
      <c r="AG1000" s="50"/>
      <c r="AH1000" s="50"/>
      <c r="AI1000" s="50"/>
      <c r="AJ1000" s="50"/>
      <c r="AK1000" s="50"/>
      <c r="AL1000" s="50"/>
      <c r="AM1000" s="50"/>
      <c r="AN1000" s="50"/>
      <c r="AO1000" s="50"/>
      <c r="AP1000" s="50"/>
      <c r="AQ1000" s="50"/>
      <c r="AR1000" s="50"/>
      <c r="AS1000" s="50"/>
      <c r="AT1000" s="50"/>
      <c r="AU1000" s="50"/>
      <c r="AV1000" s="50"/>
      <c r="AW1000" s="50"/>
      <c r="AX1000" s="50"/>
      <c r="AY1000" s="50"/>
      <c r="AZ1000" s="50"/>
      <c r="BA1000" s="50"/>
      <c r="BB1000" s="50"/>
      <c r="BC1000" s="50"/>
      <c r="BD1000" s="50"/>
      <c r="BE1000" s="50"/>
      <c r="BF1000" s="50"/>
      <c r="BG1000" s="50"/>
      <c r="BH1000" s="50"/>
      <c r="BI1000" s="50"/>
      <c r="BJ1000" s="50"/>
      <c r="BK1000" s="50"/>
      <c r="BL1000" s="50"/>
      <c r="BM1000" s="50"/>
      <c r="BN1000" s="50"/>
      <c r="BO1000" s="50"/>
      <c r="BP1000" s="50"/>
      <c r="BQ1000" s="50"/>
      <c r="BR1000" s="50"/>
      <c r="BS1000" s="50"/>
      <c r="BT1000" s="50"/>
      <c r="BU1000" s="50"/>
      <c r="BV1000" s="50"/>
      <c r="BW1000" s="50"/>
      <c r="BX1000" s="50"/>
      <c r="BY1000" s="50"/>
      <c r="BZ1000" s="50"/>
      <c r="CA1000" s="50"/>
      <c r="CB1000" s="50"/>
      <c r="CC1000" s="50"/>
      <c r="CD1000" s="50"/>
      <c r="CE1000" s="50"/>
      <c r="CF1000" s="50"/>
      <c r="CG1000" s="50"/>
      <c r="CH1000" s="50"/>
      <c r="CI1000" s="50"/>
      <c r="CJ1000" s="50"/>
      <c r="CK1000" s="50"/>
      <c r="CL1000" s="50"/>
      <c r="CM1000" s="50"/>
      <c r="CN1000" s="50"/>
      <c r="CO1000" s="50"/>
      <c r="CP1000" s="50"/>
      <c r="CQ1000" s="50"/>
      <c r="CR1000" s="50"/>
      <c r="CS1000" s="50"/>
      <c r="CT1000" s="50"/>
      <c r="CU1000" s="50"/>
      <c r="CV1000" s="50"/>
      <c r="CW1000" s="50"/>
      <c r="CX1000" s="50"/>
      <c r="CY1000" s="50"/>
      <c r="CZ1000" s="50"/>
      <c r="DA1000" s="50"/>
      <c r="DB1000" s="50"/>
      <c r="DC1000" s="50"/>
      <c r="DD1000" s="50"/>
      <c r="DE1000" s="50"/>
      <c r="DF1000" s="50"/>
    </row>
    <row r="1001" spans="2:110" x14ac:dyDescent="0.2">
      <c r="B1001" s="177"/>
      <c r="C1001" s="202"/>
      <c r="D1001" s="200"/>
      <c r="E1001" s="203"/>
      <c r="F1001" s="203"/>
      <c r="G1001" s="203"/>
      <c r="H1001" s="203"/>
      <c r="I1001" s="203"/>
      <c r="J1001" s="203"/>
      <c r="K1001" s="203"/>
      <c r="L1001" s="203"/>
      <c r="M1001" s="203"/>
      <c r="N1001" s="203"/>
      <c r="O1001" s="203"/>
      <c r="P1001" s="203"/>
      <c r="Q1001" s="204"/>
      <c r="R1001" s="204"/>
      <c r="S1001" s="234"/>
      <c r="T1001" s="50"/>
      <c r="U1001" s="50"/>
      <c r="V1001" s="50"/>
      <c r="W1001" s="50"/>
      <c r="X1001" s="50"/>
      <c r="Y1001" s="50"/>
      <c r="Z1001" s="250"/>
      <c r="AA1001" s="238"/>
      <c r="AB1001" s="50"/>
      <c r="AC1001" s="50"/>
      <c r="AD1001" s="50"/>
      <c r="AE1001" s="50"/>
      <c r="AF1001" s="50"/>
      <c r="AG1001" s="50"/>
      <c r="AH1001" s="50"/>
      <c r="AI1001" s="50"/>
      <c r="AJ1001" s="50"/>
      <c r="AK1001" s="50"/>
      <c r="AL1001" s="50"/>
      <c r="AM1001" s="50"/>
      <c r="AN1001" s="50"/>
      <c r="AO1001" s="50"/>
      <c r="AP1001" s="50"/>
      <c r="AQ1001" s="50"/>
      <c r="AR1001" s="50"/>
      <c r="AS1001" s="50"/>
      <c r="AT1001" s="50"/>
      <c r="AU1001" s="50"/>
      <c r="AV1001" s="50"/>
      <c r="AW1001" s="50"/>
      <c r="AX1001" s="50"/>
      <c r="AY1001" s="50"/>
      <c r="AZ1001" s="50"/>
      <c r="BA1001" s="50"/>
      <c r="BB1001" s="50"/>
      <c r="BC1001" s="50"/>
      <c r="BD1001" s="50"/>
      <c r="BE1001" s="50"/>
      <c r="BF1001" s="50"/>
      <c r="BG1001" s="50"/>
      <c r="BH1001" s="50"/>
      <c r="BI1001" s="50"/>
      <c r="BJ1001" s="50"/>
      <c r="BK1001" s="50"/>
      <c r="BL1001" s="50"/>
      <c r="BM1001" s="50"/>
      <c r="BN1001" s="50"/>
      <c r="BO1001" s="50"/>
      <c r="BP1001" s="50"/>
      <c r="BQ1001" s="50"/>
      <c r="BR1001" s="50"/>
      <c r="BS1001" s="50"/>
      <c r="BT1001" s="50"/>
      <c r="BU1001" s="50"/>
      <c r="BV1001" s="50"/>
      <c r="BW1001" s="50"/>
      <c r="BX1001" s="50"/>
      <c r="BY1001" s="50"/>
      <c r="BZ1001" s="50"/>
      <c r="CA1001" s="50"/>
      <c r="CB1001" s="50"/>
      <c r="CC1001" s="50"/>
      <c r="CD1001" s="50"/>
      <c r="CE1001" s="50"/>
      <c r="CF1001" s="50"/>
      <c r="CG1001" s="50"/>
      <c r="CH1001" s="50"/>
      <c r="CI1001" s="50"/>
      <c r="CJ1001" s="50"/>
      <c r="CK1001" s="50"/>
      <c r="CL1001" s="50"/>
      <c r="CM1001" s="50"/>
      <c r="CN1001" s="50"/>
      <c r="CO1001" s="50"/>
      <c r="CP1001" s="50"/>
      <c r="CQ1001" s="50"/>
      <c r="CR1001" s="50"/>
      <c r="CS1001" s="50"/>
      <c r="CT1001" s="50"/>
      <c r="CU1001" s="50"/>
      <c r="CV1001" s="50"/>
      <c r="CW1001" s="50"/>
      <c r="CX1001" s="50"/>
      <c r="CY1001" s="50"/>
      <c r="CZ1001" s="50"/>
      <c r="DA1001" s="50"/>
      <c r="DB1001" s="50"/>
      <c r="DC1001" s="50"/>
      <c r="DD1001" s="50"/>
      <c r="DE1001" s="50"/>
      <c r="DF1001" s="50"/>
    </row>
    <row r="1002" spans="2:110" x14ac:dyDescent="0.2">
      <c r="B1002" s="177"/>
      <c r="C1002" s="202"/>
      <c r="D1002" s="200"/>
      <c r="E1002" s="203"/>
      <c r="F1002" s="203"/>
      <c r="G1002" s="203"/>
      <c r="H1002" s="203"/>
      <c r="I1002" s="203"/>
      <c r="J1002" s="203"/>
      <c r="K1002" s="203"/>
      <c r="L1002" s="203"/>
      <c r="M1002" s="203"/>
      <c r="N1002" s="203"/>
      <c r="O1002" s="203"/>
      <c r="P1002" s="203"/>
      <c r="Q1002" s="204"/>
      <c r="R1002" s="204"/>
      <c r="S1002" s="234"/>
      <c r="T1002" s="50"/>
      <c r="U1002" s="50"/>
      <c r="V1002" s="50"/>
      <c r="W1002" s="50"/>
      <c r="X1002" s="50"/>
      <c r="Y1002" s="50"/>
      <c r="Z1002" s="250"/>
      <c r="AA1002" s="238"/>
      <c r="AB1002" s="50"/>
      <c r="AC1002" s="50"/>
      <c r="AD1002" s="50"/>
      <c r="AE1002" s="50"/>
      <c r="AF1002" s="50"/>
      <c r="AG1002" s="50"/>
      <c r="AH1002" s="50"/>
      <c r="AI1002" s="50"/>
      <c r="AJ1002" s="50"/>
      <c r="AK1002" s="50"/>
      <c r="AL1002" s="50"/>
      <c r="AM1002" s="50"/>
      <c r="AN1002" s="50"/>
      <c r="AO1002" s="50"/>
      <c r="AP1002" s="50"/>
      <c r="AQ1002" s="50"/>
      <c r="AR1002" s="50"/>
      <c r="AS1002" s="50"/>
      <c r="AT1002" s="50"/>
      <c r="AU1002" s="50"/>
      <c r="AV1002" s="50"/>
      <c r="AW1002" s="50"/>
      <c r="AX1002" s="50"/>
      <c r="AY1002" s="50"/>
      <c r="AZ1002" s="50"/>
      <c r="BA1002" s="50"/>
      <c r="BB1002" s="50"/>
      <c r="BC1002" s="50"/>
      <c r="BD1002" s="50"/>
      <c r="BE1002" s="50"/>
      <c r="BF1002" s="50"/>
      <c r="BG1002" s="50"/>
      <c r="BH1002" s="50"/>
      <c r="BI1002" s="50"/>
      <c r="BJ1002" s="50"/>
      <c r="BK1002" s="50"/>
      <c r="BL1002" s="50"/>
      <c r="BM1002" s="50"/>
      <c r="BN1002" s="50"/>
      <c r="BO1002" s="50"/>
      <c r="BP1002" s="50"/>
      <c r="BQ1002" s="50"/>
      <c r="BR1002" s="50"/>
      <c r="BS1002" s="50"/>
      <c r="BT1002" s="50"/>
      <c r="BU1002" s="50"/>
      <c r="BV1002" s="50"/>
      <c r="BW1002" s="50"/>
      <c r="BX1002" s="50"/>
      <c r="BY1002" s="50"/>
      <c r="BZ1002" s="50"/>
      <c r="CA1002" s="50"/>
      <c r="CB1002" s="50"/>
      <c r="CC1002" s="50"/>
      <c r="CD1002" s="50"/>
      <c r="CE1002" s="50"/>
      <c r="CF1002" s="50"/>
      <c r="CG1002" s="50"/>
      <c r="CH1002" s="50"/>
      <c r="CI1002" s="50"/>
      <c r="CJ1002" s="50"/>
      <c r="CK1002" s="50"/>
      <c r="CL1002" s="50"/>
      <c r="CM1002" s="50"/>
      <c r="CN1002" s="50"/>
      <c r="CO1002" s="50"/>
      <c r="CP1002" s="50"/>
      <c r="CQ1002" s="50"/>
      <c r="CR1002" s="50"/>
      <c r="CS1002" s="50"/>
      <c r="CT1002" s="50"/>
      <c r="CU1002" s="50"/>
      <c r="CV1002" s="50"/>
      <c r="CW1002" s="50"/>
      <c r="CX1002" s="50"/>
      <c r="CY1002" s="50"/>
      <c r="CZ1002" s="50"/>
      <c r="DA1002" s="50"/>
      <c r="DB1002" s="50"/>
      <c r="DC1002" s="50"/>
      <c r="DD1002" s="50"/>
      <c r="DE1002" s="50"/>
      <c r="DF1002" s="50"/>
    </row>
    <row r="1003" spans="2:110" x14ac:dyDescent="0.2">
      <c r="B1003" s="177"/>
      <c r="C1003" s="202"/>
      <c r="D1003" s="200"/>
      <c r="E1003" s="203"/>
      <c r="F1003" s="203"/>
      <c r="G1003" s="203"/>
      <c r="H1003" s="203"/>
      <c r="I1003" s="203"/>
      <c r="J1003" s="203"/>
      <c r="K1003" s="203"/>
      <c r="L1003" s="203"/>
      <c r="M1003" s="203"/>
      <c r="N1003" s="203"/>
      <c r="O1003" s="203"/>
      <c r="P1003" s="203"/>
      <c r="Q1003" s="204"/>
      <c r="R1003" s="204"/>
      <c r="S1003" s="234"/>
      <c r="T1003" s="50"/>
      <c r="U1003" s="50"/>
      <c r="V1003" s="50"/>
      <c r="W1003" s="50"/>
      <c r="X1003" s="50"/>
      <c r="Y1003" s="50"/>
      <c r="Z1003" s="250"/>
      <c r="AA1003" s="238"/>
      <c r="AB1003" s="50"/>
      <c r="AC1003" s="50"/>
      <c r="AD1003" s="50"/>
      <c r="AE1003" s="50"/>
      <c r="AF1003" s="50"/>
      <c r="AG1003" s="50"/>
      <c r="AH1003" s="50"/>
      <c r="AI1003" s="50"/>
      <c r="AJ1003" s="50"/>
      <c r="AK1003" s="50"/>
      <c r="AL1003" s="50"/>
      <c r="AM1003" s="50"/>
      <c r="AN1003" s="50"/>
      <c r="AO1003" s="50"/>
      <c r="AP1003" s="50"/>
      <c r="AQ1003" s="50"/>
      <c r="AR1003" s="50"/>
      <c r="AS1003" s="50"/>
      <c r="AT1003" s="50"/>
      <c r="AU1003" s="50"/>
      <c r="AV1003" s="50"/>
      <c r="AW1003" s="50"/>
      <c r="AX1003" s="50"/>
      <c r="AY1003" s="50"/>
      <c r="AZ1003" s="50"/>
      <c r="BA1003" s="50"/>
      <c r="BB1003" s="50"/>
      <c r="BC1003" s="50"/>
      <c r="BD1003" s="50"/>
      <c r="BE1003" s="50"/>
      <c r="BF1003" s="50"/>
      <c r="BG1003" s="50"/>
      <c r="BH1003" s="50"/>
      <c r="BI1003" s="50"/>
      <c r="BJ1003" s="50"/>
      <c r="BK1003" s="50"/>
      <c r="BL1003" s="50"/>
      <c r="BM1003" s="50"/>
      <c r="BN1003" s="50"/>
      <c r="BO1003" s="50"/>
      <c r="BP1003" s="50"/>
      <c r="BQ1003" s="50"/>
      <c r="BR1003" s="50"/>
      <c r="BS1003" s="50"/>
      <c r="BT1003" s="50"/>
      <c r="BU1003" s="50"/>
      <c r="BV1003" s="50"/>
      <c r="BW1003" s="50"/>
      <c r="BX1003" s="50"/>
      <c r="BY1003" s="50"/>
      <c r="BZ1003" s="50"/>
      <c r="CA1003" s="50"/>
      <c r="CB1003" s="50"/>
      <c r="CC1003" s="50"/>
      <c r="CD1003" s="50"/>
      <c r="CE1003" s="50"/>
      <c r="CF1003" s="50"/>
      <c r="CG1003" s="50"/>
      <c r="CH1003" s="50"/>
      <c r="CI1003" s="50"/>
      <c r="CJ1003" s="50"/>
      <c r="CK1003" s="50"/>
      <c r="CL1003" s="50"/>
      <c r="CM1003" s="50"/>
      <c r="CN1003" s="50"/>
      <c r="CO1003" s="50"/>
      <c r="CP1003" s="50"/>
      <c r="CQ1003" s="50"/>
      <c r="CR1003" s="50"/>
      <c r="CS1003" s="50"/>
      <c r="CT1003" s="50"/>
      <c r="CU1003" s="50"/>
      <c r="CV1003" s="50"/>
      <c r="CW1003" s="50"/>
      <c r="CX1003" s="50"/>
      <c r="CY1003" s="50"/>
      <c r="CZ1003" s="50"/>
      <c r="DA1003" s="50"/>
      <c r="DB1003" s="50"/>
      <c r="DC1003" s="50"/>
      <c r="DD1003" s="50"/>
      <c r="DE1003" s="50"/>
      <c r="DF1003" s="50"/>
    </row>
    <row r="1004" spans="2:110" x14ac:dyDescent="0.2">
      <c r="B1004" s="177"/>
      <c r="C1004" s="202"/>
      <c r="D1004" s="200"/>
      <c r="E1004" s="203"/>
      <c r="F1004" s="203"/>
      <c r="G1004" s="203"/>
      <c r="H1004" s="203"/>
      <c r="I1004" s="203"/>
      <c r="J1004" s="203"/>
      <c r="K1004" s="203"/>
      <c r="L1004" s="203"/>
      <c r="M1004" s="203"/>
      <c r="N1004" s="203"/>
      <c r="O1004" s="203"/>
      <c r="P1004" s="203"/>
      <c r="Q1004" s="204"/>
      <c r="R1004" s="204"/>
      <c r="S1004" s="234"/>
      <c r="T1004" s="50"/>
      <c r="U1004" s="50"/>
      <c r="V1004" s="50"/>
      <c r="W1004" s="50"/>
      <c r="X1004" s="50"/>
      <c r="Y1004" s="50"/>
      <c r="Z1004" s="250"/>
      <c r="AA1004" s="238"/>
      <c r="AB1004" s="50"/>
      <c r="AC1004" s="50"/>
      <c r="AD1004" s="50"/>
      <c r="AE1004" s="50"/>
      <c r="AF1004" s="50"/>
      <c r="AG1004" s="50"/>
      <c r="AH1004" s="50"/>
      <c r="AI1004" s="50"/>
      <c r="AJ1004" s="50"/>
      <c r="AK1004" s="50"/>
      <c r="AL1004" s="50"/>
      <c r="AM1004" s="50"/>
      <c r="AN1004" s="50"/>
      <c r="AO1004" s="50"/>
      <c r="AP1004" s="50"/>
      <c r="AQ1004" s="50"/>
      <c r="AR1004" s="50"/>
      <c r="AS1004" s="50"/>
      <c r="AT1004" s="50"/>
      <c r="AU1004" s="50"/>
      <c r="AV1004" s="50"/>
      <c r="AW1004" s="50"/>
      <c r="AX1004" s="50"/>
      <c r="AY1004" s="50"/>
      <c r="AZ1004" s="50"/>
      <c r="BA1004" s="50"/>
      <c r="BB1004" s="50"/>
      <c r="BC1004" s="50"/>
      <c r="BD1004" s="50"/>
      <c r="BE1004" s="50"/>
      <c r="BF1004" s="50"/>
      <c r="BG1004" s="50"/>
      <c r="BH1004" s="50"/>
      <c r="BI1004" s="50"/>
      <c r="BJ1004" s="50"/>
      <c r="BK1004" s="50"/>
      <c r="BL1004" s="50"/>
      <c r="BM1004" s="50"/>
      <c r="BN1004" s="50"/>
      <c r="BO1004" s="50"/>
      <c r="BP1004" s="50"/>
      <c r="BQ1004" s="50"/>
      <c r="BR1004" s="50"/>
      <c r="BS1004" s="50"/>
      <c r="BT1004" s="50"/>
      <c r="BU1004" s="50"/>
      <c r="BV1004" s="50"/>
      <c r="BW1004" s="50"/>
      <c r="BX1004" s="50"/>
      <c r="BY1004" s="50"/>
      <c r="BZ1004" s="50"/>
      <c r="CA1004" s="50"/>
      <c r="CB1004" s="50"/>
      <c r="CC1004" s="50"/>
      <c r="CD1004" s="50"/>
      <c r="CE1004" s="50"/>
      <c r="CF1004" s="50"/>
      <c r="CG1004" s="50"/>
      <c r="CH1004" s="50"/>
      <c r="CI1004" s="50"/>
      <c r="CJ1004" s="50"/>
      <c r="CK1004" s="50"/>
      <c r="CL1004" s="50"/>
      <c r="CM1004" s="50"/>
      <c r="CN1004" s="50"/>
      <c r="CO1004" s="50"/>
      <c r="CP1004" s="50"/>
      <c r="CQ1004" s="50"/>
      <c r="CR1004" s="50"/>
      <c r="CS1004" s="50"/>
      <c r="CT1004" s="50"/>
      <c r="CU1004" s="50"/>
      <c r="CV1004" s="50"/>
      <c r="CW1004" s="50"/>
      <c r="CX1004" s="50"/>
      <c r="CY1004" s="50"/>
      <c r="CZ1004" s="50"/>
      <c r="DA1004" s="50"/>
      <c r="DB1004" s="50"/>
      <c r="DC1004" s="50"/>
      <c r="DD1004" s="50"/>
      <c r="DE1004" s="50"/>
      <c r="DF1004" s="50"/>
    </row>
    <row r="1005" spans="2:110" x14ac:dyDescent="0.2">
      <c r="B1005" s="177"/>
      <c r="C1005" s="202"/>
      <c r="D1005" s="200"/>
      <c r="E1005" s="203"/>
      <c r="F1005" s="203"/>
      <c r="G1005" s="203"/>
      <c r="H1005" s="203"/>
      <c r="I1005" s="203"/>
      <c r="J1005" s="203"/>
      <c r="K1005" s="203"/>
      <c r="L1005" s="203"/>
      <c r="M1005" s="203"/>
      <c r="N1005" s="203"/>
      <c r="O1005" s="203"/>
      <c r="P1005" s="203"/>
      <c r="Q1005" s="204"/>
      <c r="R1005" s="204"/>
      <c r="S1005" s="234"/>
      <c r="T1005" s="50"/>
      <c r="U1005" s="50"/>
      <c r="V1005" s="50"/>
      <c r="W1005" s="50"/>
      <c r="X1005" s="50"/>
      <c r="Y1005" s="50"/>
      <c r="Z1005" s="250"/>
      <c r="AA1005" s="238"/>
      <c r="AB1005" s="50"/>
      <c r="AC1005" s="50"/>
      <c r="AD1005" s="50"/>
      <c r="AE1005" s="50"/>
      <c r="AF1005" s="50"/>
      <c r="AG1005" s="50"/>
      <c r="AH1005" s="50"/>
      <c r="AI1005" s="50"/>
      <c r="AJ1005" s="50"/>
      <c r="AK1005" s="50"/>
      <c r="AL1005" s="50"/>
      <c r="AM1005" s="50"/>
      <c r="AN1005" s="50"/>
      <c r="AO1005" s="50"/>
      <c r="AP1005" s="50"/>
      <c r="AQ1005" s="50"/>
      <c r="AR1005" s="50"/>
      <c r="AS1005" s="50"/>
      <c r="AT1005" s="50"/>
      <c r="AU1005" s="50"/>
      <c r="AV1005" s="50"/>
      <c r="AW1005" s="50"/>
      <c r="AX1005" s="50"/>
      <c r="AY1005" s="50"/>
      <c r="AZ1005" s="50"/>
      <c r="BA1005" s="50"/>
      <c r="BB1005" s="50"/>
      <c r="BC1005" s="50"/>
      <c r="BD1005" s="50"/>
      <c r="BE1005" s="50"/>
      <c r="BF1005" s="50"/>
      <c r="BG1005" s="50"/>
      <c r="BH1005" s="50"/>
      <c r="BI1005" s="50"/>
      <c r="BJ1005" s="50"/>
      <c r="BK1005" s="50"/>
      <c r="BL1005" s="50"/>
      <c r="BM1005" s="50"/>
      <c r="BN1005" s="50"/>
      <c r="BO1005" s="50"/>
      <c r="BP1005" s="50"/>
      <c r="BQ1005" s="50"/>
      <c r="BR1005" s="50"/>
      <c r="BS1005" s="50"/>
      <c r="BT1005" s="50"/>
      <c r="BU1005" s="50"/>
      <c r="BV1005" s="50"/>
      <c r="BW1005" s="50"/>
      <c r="BX1005" s="50"/>
      <c r="BY1005" s="50"/>
      <c r="BZ1005" s="50"/>
      <c r="CA1005" s="50"/>
      <c r="CB1005" s="50"/>
      <c r="CC1005" s="50"/>
      <c r="CD1005" s="50"/>
      <c r="CE1005" s="50"/>
      <c r="CF1005" s="50"/>
      <c r="CG1005" s="50"/>
      <c r="CH1005" s="50"/>
      <c r="CI1005" s="50"/>
      <c r="CJ1005" s="50"/>
      <c r="CK1005" s="50"/>
      <c r="CL1005" s="50"/>
      <c r="CM1005" s="50"/>
      <c r="CN1005" s="50"/>
      <c r="CO1005" s="50"/>
      <c r="CP1005" s="50"/>
      <c r="CQ1005" s="50"/>
      <c r="CR1005" s="50"/>
      <c r="CS1005" s="50"/>
      <c r="CT1005" s="50"/>
      <c r="CU1005" s="50"/>
      <c r="CV1005" s="50"/>
      <c r="CW1005" s="50"/>
      <c r="CX1005" s="50"/>
      <c r="CY1005" s="50"/>
      <c r="CZ1005" s="50"/>
      <c r="DA1005" s="50"/>
      <c r="DB1005" s="50"/>
      <c r="DC1005" s="50"/>
      <c r="DD1005" s="50"/>
      <c r="DE1005" s="50"/>
      <c r="DF1005" s="50"/>
    </row>
    <row r="1006" spans="2:110" x14ac:dyDescent="0.2">
      <c r="B1006" s="177"/>
      <c r="C1006" s="202"/>
      <c r="D1006" s="200"/>
      <c r="E1006" s="203"/>
      <c r="F1006" s="203"/>
      <c r="G1006" s="203"/>
      <c r="H1006" s="203"/>
      <c r="I1006" s="203"/>
      <c r="J1006" s="203"/>
      <c r="K1006" s="203"/>
      <c r="L1006" s="203"/>
      <c r="M1006" s="203"/>
      <c r="N1006" s="203"/>
      <c r="O1006" s="203"/>
      <c r="P1006" s="203"/>
      <c r="Q1006" s="204"/>
      <c r="R1006" s="204"/>
      <c r="S1006" s="234"/>
      <c r="T1006" s="50"/>
      <c r="U1006" s="50"/>
      <c r="V1006" s="50"/>
      <c r="W1006" s="50"/>
      <c r="X1006" s="50"/>
      <c r="Y1006" s="50"/>
      <c r="Z1006" s="250"/>
      <c r="AA1006" s="238"/>
      <c r="AB1006" s="50"/>
      <c r="AC1006" s="50"/>
      <c r="AD1006" s="50"/>
      <c r="AE1006" s="50"/>
      <c r="AF1006" s="50"/>
      <c r="AG1006" s="50"/>
      <c r="AH1006" s="50"/>
      <c r="AI1006" s="50"/>
      <c r="AJ1006" s="50"/>
      <c r="AK1006" s="50"/>
      <c r="AL1006" s="50"/>
      <c r="AM1006" s="50"/>
      <c r="AN1006" s="50"/>
      <c r="AO1006" s="50"/>
      <c r="AP1006" s="50"/>
      <c r="AQ1006" s="50"/>
      <c r="AR1006" s="50"/>
      <c r="AS1006" s="50"/>
      <c r="AT1006" s="50"/>
      <c r="AU1006" s="50"/>
      <c r="AV1006" s="50"/>
      <c r="AW1006" s="50"/>
      <c r="AX1006" s="50"/>
      <c r="AY1006" s="50"/>
      <c r="AZ1006" s="50"/>
      <c r="BA1006" s="50"/>
      <c r="BB1006" s="50"/>
      <c r="BC1006" s="50"/>
      <c r="BD1006" s="50"/>
      <c r="BE1006" s="50"/>
      <c r="BF1006" s="50"/>
      <c r="BG1006" s="50"/>
      <c r="BH1006" s="50"/>
      <c r="BI1006" s="50"/>
      <c r="BJ1006" s="50"/>
      <c r="BK1006" s="50"/>
      <c r="BL1006" s="50"/>
      <c r="BM1006" s="50"/>
      <c r="BN1006" s="50"/>
      <c r="BO1006" s="50"/>
      <c r="BP1006" s="50"/>
      <c r="BQ1006" s="50"/>
      <c r="BR1006" s="50"/>
      <c r="BS1006" s="50"/>
      <c r="BT1006" s="50"/>
      <c r="BU1006" s="50"/>
      <c r="BV1006" s="50"/>
      <c r="BW1006" s="50"/>
      <c r="BX1006" s="50"/>
      <c r="BY1006" s="50"/>
      <c r="BZ1006" s="50"/>
      <c r="CA1006" s="50"/>
      <c r="CB1006" s="50"/>
      <c r="CC1006" s="50"/>
      <c r="CD1006" s="50"/>
      <c r="CE1006" s="50"/>
      <c r="CF1006" s="50"/>
      <c r="CG1006" s="50"/>
      <c r="CH1006" s="50"/>
      <c r="CI1006" s="50"/>
      <c r="CJ1006" s="50"/>
      <c r="CK1006" s="50"/>
      <c r="CL1006" s="50"/>
      <c r="CM1006" s="50"/>
      <c r="CN1006" s="50"/>
      <c r="CO1006" s="50"/>
      <c r="CP1006" s="50"/>
      <c r="CQ1006" s="50"/>
      <c r="CR1006" s="50"/>
      <c r="CS1006" s="50"/>
      <c r="CT1006" s="50"/>
      <c r="CU1006" s="50"/>
      <c r="CV1006" s="50"/>
      <c r="CW1006" s="50"/>
      <c r="CX1006" s="50"/>
      <c r="CY1006" s="50"/>
      <c r="CZ1006" s="50"/>
      <c r="DA1006" s="50"/>
      <c r="DB1006" s="50"/>
      <c r="DC1006" s="50"/>
      <c r="DD1006" s="50"/>
      <c r="DE1006" s="50"/>
      <c r="DF1006" s="50"/>
    </row>
    <row r="1007" spans="2:110" x14ac:dyDescent="0.2">
      <c r="B1007" s="177"/>
      <c r="C1007" s="202"/>
      <c r="D1007" s="200"/>
      <c r="E1007" s="203"/>
      <c r="F1007" s="203"/>
      <c r="G1007" s="203"/>
      <c r="H1007" s="203"/>
      <c r="I1007" s="203"/>
      <c r="J1007" s="203"/>
      <c r="K1007" s="203"/>
      <c r="L1007" s="203"/>
      <c r="M1007" s="203"/>
      <c r="N1007" s="203"/>
      <c r="O1007" s="203"/>
      <c r="P1007" s="203"/>
      <c r="Q1007" s="204"/>
      <c r="R1007" s="204"/>
      <c r="S1007" s="234"/>
      <c r="T1007" s="50"/>
      <c r="U1007" s="50"/>
      <c r="V1007" s="50"/>
      <c r="W1007" s="50"/>
      <c r="X1007" s="50"/>
      <c r="Y1007" s="50"/>
      <c r="Z1007" s="250"/>
      <c r="AA1007" s="238"/>
      <c r="AB1007" s="50"/>
      <c r="AC1007" s="50"/>
      <c r="AD1007" s="50"/>
      <c r="AE1007" s="50"/>
      <c r="AF1007" s="50"/>
      <c r="AG1007" s="50"/>
      <c r="AH1007" s="50"/>
      <c r="AI1007" s="50"/>
      <c r="AJ1007" s="50"/>
      <c r="AK1007" s="50"/>
      <c r="AL1007" s="50"/>
      <c r="AM1007" s="50"/>
      <c r="AN1007" s="50"/>
      <c r="AO1007" s="50"/>
      <c r="AP1007" s="50"/>
      <c r="AQ1007" s="50"/>
      <c r="AR1007" s="50"/>
      <c r="AS1007" s="50"/>
      <c r="AT1007" s="50"/>
      <c r="AU1007" s="50"/>
      <c r="AV1007" s="50"/>
      <c r="AW1007" s="50"/>
      <c r="AX1007" s="50"/>
      <c r="AY1007" s="50"/>
      <c r="AZ1007" s="50"/>
      <c r="BA1007" s="50"/>
      <c r="BB1007" s="50"/>
      <c r="BC1007" s="50"/>
      <c r="BD1007" s="50"/>
      <c r="BE1007" s="50"/>
      <c r="BF1007" s="50"/>
      <c r="BG1007" s="50"/>
      <c r="BH1007" s="50"/>
      <c r="BI1007" s="50"/>
      <c r="BJ1007" s="50"/>
      <c r="BK1007" s="50"/>
      <c r="BL1007" s="50"/>
      <c r="BM1007" s="50"/>
      <c r="BN1007" s="50"/>
      <c r="BO1007" s="50"/>
      <c r="BP1007" s="50"/>
      <c r="BQ1007" s="50"/>
      <c r="BR1007" s="50"/>
      <c r="BS1007" s="50"/>
      <c r="BT1007" s="50"/>
      <c r="BU1007" s="50"/>
      <c r="BV1007" s="50"/>
      <c r="BW1007" s="50"/>
      <c r="BX1007" s="50"/>
      <c r="BY1007" s="50"/>
      <c r="BZ1007" s="50"/>
      <c r="CA1007" s="50"/>
      <c r="CB1007" s="50"/>
      <c r="CC1007" s="50"/>
      <c r="CD1007" s="50"/>
      <c r="CE1007" s="50"/>
      <c r="CF1007" s="50"/>
      <c r="CG1007" s="50"/>
      <c r="CH1007" s="50"/>
      <c r="CI1007" s="50"/>
      <c r="CJ1007" s="50"/>
      <c r="CK1007" s="50"/>
      <c r="CL1007" s="50"/>
      <c r="CM1007" s="50"/>
      <c r="CN1007" s="50"/>
      <c r="CO1007" s="50"/>
      <c r="CP1007" s="50"/>
      <c r="CQ1007" s="50"/>
      <c r="CR1007" s="50"/>
      <c r="CS1007" s="50"/>
      <c r="CT1007" s="50"/>
      <c r="CU1007" s="50"/>
      <c r="CV1007" s="50"/>
      <c r="CW1007" s="50"/>
      <c r="CX1007" s="50"/>
      <c r="CY1007" s="50"/>
      <c r="CZ1007" s="50"/>
      <c r="DA1007" s="50"/>
      <c r="DB1007" s="50"/>
      <c r="DC1007" s="50"/>
      <c r="DD1007" s="50"/>
      <c r="DE1007" s="50"/>
      <c r="DF1007" s="50"/>
    </row>
    <row r="1008" spans="2:110" x14ac:dyDescent="0.2">
      <c r="B1008" s="177"/>
      <c r="C1008" s="202"/>
      <c r="D1008" s="200"/>
      <c r="E1008" s="203"/>
      <c r="F1008" s="203"/>
      <c r="G1008" s="203"/>
      <c r="H1008" s="203"/>
      <c r="I1008" s="203"/>
      <c r="J1008" s="203"/>
      <c r="K1008" s="203"/>
      <c r="L1008" s="203"/>
      <c r="M1008" s="203"/>
      <c r="N1008" s="203"/>
      <c r="O1008" s="203"/>
      <c r="P1008" s="203"/>
      <c r="Q1008" s="204"/>
      <c r="R1008" s="204"/>
      <c r="S1008" s="234"/>
      <c r="T1008" s="50"/>
      <c r="U1008" s="50"/>
      <c r="V1008" s="50"/>
      <c r="W1008" s="50"/>
      <c r="X1008" s="50"/>
      <c r="Y1008" s="50"/>
      <c r="Z1008" s="250"/>
      <c r="AA1008" s="238"/>
      <c r="AB1008" s="50"/>
      <c r="AC1008" s="50"/>
      <c r="AD1008" s="50"/>
      <c r="AE1008" s="50"/>
      <c r="AF1008" s="50"/>
      <c r="AG1008" s="50"/>
      <c r="AH1008" s="50"/>
      <c r="AI1008" s="50"/>
      <c r="AJ1008" s="50"/>
      <c r="AK1008" s="50"/>
      <c r="AL1008" s="50"/>
      <c r="AM1008" s="50"/>
      <c r="AN1008" s="50"/>
      <c r="AO1008" s="50"/>
      <c r="AP1008" s="50"/>
      <c r="AQ1008" s="50"/>
      <c r="AR1008" s="50"/>
      <c r="AS1008" s="50"/>
      <c r="AT1008" s="50"/>
      <c r="AU1008" s="50"/>
      <c r="AV1008" s="50"/>
      <c r="AW1008" s="50"/>
      <c r="AX1008" s="50"/>
      <c r="AY1008" s="50"/>
      <c r="AZ1008" s="50"/>
      <c r="BA1008" s="50"/>
      <c r="BB1008" s="50"/>
      <c r="BC1008" s="50"/>
      <c r="BD1008" s="50"/>
      <c r="BE1008" s="50"/>
      <c r="BF1008" s="50"/>
      <c r="BG1008" s="50"/>
      <c r="BH1008" s="50"/>
      <c r="BI1008" s="50"/>
      <c r="BJ1008" s="50"/>
      <c r="BK1008" s="50"/>
      <c r="BL1008" s="50"/>
      <c r="BM1008" s="50"/>
      <c r="BN1008" s="50"/>
      <c r="BO1008" s="50"/>
      <c r="BP1008" s="50"/>
      <c r="BQ1008" s="50"/>
      <c r="BR1008" s="50"/>
      <c r="BS1008" s="50"/>
      <c r="BT1008" s="50"/>
      <c r="BU1008" s="50"/>
      <c r="BV1008" s="50"/>
      <c r="BW1008" s="50"/>
      <c r="BX1008" s="50"/>
      <c r="BY1008" s="50"/>
      <c r="BZ1008" s="50"/>
      <c r="CA1008" s="50"/>
      <c r="CB1008" s="50"/>
      <c r="CC1008" s="50"/>
      <c r="CD1008" s="50"/>
      <c r="CE1008" s="50"/>
      <c r="CF1008" s="50"/>
      <c r="CG1008" s="50"/>
      <c r="CH1008" s="50"/>
      <c r="CI1008" s="50"/>
      <c r="CJ1008" s="50"/>
      <c r="CK1008" s="50"/>
      <c r="CL1008" s="50"/>
      <c r="CM1008" s="50"/>
      <c r="CN1008" s="50"/>
      <c r="CO1008" s="50"/>
      <c r="CP1008" s="50"/>
      <c r="CQ1008" s="50"/>
      <c r="CR1008" s="50"/>
      <c r="CS1008" s="50"/>
      <c r="CT1008" s="50"/>
      <c r="CU1008" s="50"/>
      <c r="CV1008" s="50"/>
      <c r="CW1008" s="50"/>
      <c r="CX1008" s="50"/>
      <c r="CY1008" s="50"/>
      <c r="CZ1008" s="50"/>
      <c r="DA1008" s="50"/>
      <c r="DB1008" s="50"/>
      <c r="DC1008" s="50"/>
      <c r="DD1008" s="50"/>
      <c r="DE1008" s="50"/>
      <c r="DF1008" s="50"/>
    </row>
    <row r="1009" spans="2:110" x14ac:dyDescent="0.2">
      <c r="B1009" s="177"/>
      <c r="C1009" s="202"/>
      <c r="D1009" s="200"/>
      <c r="E1009" s="203"/>
      <c r="F1009" s="203"/>
      <c r="G1009" s="203"/>
      <c r="H1009" s="203"/>
      <c r="I1009" s="203"/>
      <c r="J1009" s="203"/>
      <c r="K1009" s="203"/>
      <c r="L1009" s="203"/>
      <c r="M1009" s="203"/>
      <c r="N1009" s="203"/>
      <c r="O1009" s="203"/>
      <c r="P1009" s="203"/>
      <c r="Q1009" s="204"/>
      <c r="R1009" s="204"/>
      <c r="S1009" s="234"/>
      <c r="T1009" s="50"/>
      <c r="U1009" s="50"/>
      <c r="V1009" s="50"/>
      <c r="W1009" s="50"/>
      <c r="X1009" s="50"/>
      <c r="Y1009" s="50"/>
      <c r="Z1009" s="250"/>
      <c r="AA1009" s="238"/>
      <c r="AB1009" s="50"/>
      <c r="AC1009" s="50"/>
      <c r="AD1009" s="50"/>
      <c r="AE1009" s="50"/>
      <c r="AF1009" s="50"/>
      <c r="AG1009" s="50"/>
      <c r="AH1009" s="50"/>
      <c r="AI1009" s="50"/>
      <c r="AJ1009" s="50"/>
      <c r="AK1009" s="50"/>
      <c r="AL1009" s="50"/>
      <c r="AM1009" s="50"/>
      <c r="AN1009" s="50"/>
      <c r="AO1009" s="50"/>
      <c r="AP1009" s="50"/>
      <c r="AQ1009" s="50"/>
      <c r="AR1009" s="50"/>
      <c r="AS1009" s="50"/>
      <c r="AT1009" s="50"/>
      <c r="AU1009" s="50"/>
      <c r="AV1009" s="50"/>
      <c r="AW1009" s="50"/>
      <c r="AX1009" s="50"/>
      <c r="AY1009" s="50"/>
      <c r="AZ1009" s="50"/>
      <c r="BA1009" s="50"/>
      <c r="BB1009" s="50"/>
      <c r="BC1009" s="50"/>
      <c r="BD1009" s="50"/>
      <c r="BE1009" s="50"/>
      <c r="BF1009" s="50"/>
      <c r="BG1009" s="50"/>
      <c r="BH1009" s="50"/>
      <c r="BI1009" s="50"/>
      <c r="BJ1009" s="50"/>
      <c r="BK1009" s="50"/>
      <c r="BL1009" s="50"/>
      <c r="BM1009" s="50"/>
      <c r="BN1009" s="50"/>
      <c r="BO1009" s="50"/>
      <c r="BP1009" s="50"/>
      <c r="BQ1009" s="50"/>
      <c r="BR1009" s="50"/>
      <c r="BS1009" s="50"/>
      <c r="BT1009" s="50"/>
      <c r="BU1009" s="50"/>
      <c r="BV1009" s="50"/>
      <c r="BW1009" s="50"/>
      <c r="BX1009" s="50"/>
      <c r="BY1009" s="50"/>
      <c r="BZ1009" s="50"/>
      <c r="CA1009" s="50"/>
      <c r="CB1009" s="50"/>
      <c r="CC1009" s="50"/>
      <c r="CD1009" s="50"/>
      <c r="CE1009" s="50"/>
      <c r="CF1009" s="50"/>
      <c r="CG1009" s="50"/>
      <c r="CH1009" s="50"/>
      <c r="CI1009" s="50"/>
      <c r="CJ1009" s="50"/>
      <c r="CK1009" s="50"/>
      <c r="CL1009" s="50"/>
      <c r="CM1009" s="50"/>
      <c r="CN1009" s="50"/>
      <c r="CO1009" s="50"/>
      <c r="CP1009" s="50"/>
      <c r="CQ1009" s="50"/>
      <c r="CR1009" s="50"/>
      <c r="CS1009" s="50"/>
      <c r="CT1009" s="50"/>
      <c r="CU1009" s="50"/>
      <c r="CV1009" s="50"/>
      <c r="CW1009" s="50"/>
      <c r="CX1009" s="50"/>
      <c r="CY1009" s="50"/>
      <c r="CZ1009" s="50"/>
      <c r="DA1009" s="50"/>
      <c r="DB1009" s="50"/>
      <c r="DC1009" s="50"/>
      <c r="DD1009" s="50"/>
      <c r="DE1009" s="50"/>
      <c r="DF1009" s="50"/>
    </row>
    <row r="1010" spans="2:110" x14ac:dyDescent="0.2">
      <c r="B1010" s="177"/>
      <c r="C1010" s="202"/>
      <c r="D1010" s="200"/>
      <c r="E1010" s="203"/>
      <c r="F1010" s="203"/>
      <c r="G1010" s="203"/>
      <c r="H1010" s="203"/>
      <c r="I1010" s="203"/>
      <c r="J1010" s="203"/>
      <c r="K1010" s="203"/>
      <c r="L1010" s="203"/>
      <c r="M1010" s="203"/>
      <c r="N1010" s="203"/>
      <c r="O1010" s="203"/>
      <c r="P1010" s="203"/>
      <c r="Q1010" s="204"/>
      <c r="R1010" s="204"/>
      <c r="S1010" s="234"/>
      <c r="T1010" s="50"/>
      <c r="U1010" s="50"/>
      <c r="V1010" s="50"/>
      <c r="W1010" s="50"/>
      <c r="X1010" s="50"/>
      <c r="Y1010" s="50"/>
      <c r="Z1010" s="250"/>
      <c r="AA1010" s="238"/>
      <c r="AB1010" s="50"/>
      <c r="AC1010" s="50"/>
      <c r="AD1010" s="50"/>
      <c r="AE1010" s="50"/>
      <c r="AF1010" s="50"/>
      <c r="AG1010" s="50"/>
      <c r="AH1010" s="50"/>
      <c r="AI1010" s="50"/>
      <c r="AJ1010" s="50"/>
      <c r="AK1010" s="50"/>
      <c r="AL1010" s="50"/>
      <c r="AM1010" s="50"/>
      <c r="AN1010" s="50"/>
      <c r="AO1010" s="50"/>
      <c r="AP1010" s="50"/>
      <c r="AQ1010" s="50"/>
      <c r="AR1010" s="50"/>
      <c r="AS1010" s="50"/>
      <c r="AT1010" s="50"/>
      <c r="AU1010" s="50"/>
      <c r="AV1010" s="50"/>
      <c r="AW1010" s="50"/>
      <c r="AX1010" s="50"/>
      <c r="AY1010" s="50"/>
      <c r="AZ1010" s="50"/>
      <c r="BA1010" s="50"/>
      <c r="BB1010" s="50"/>
      <c r="BC1010" s="50"/>
      <c r="BD1010" s="50"/>
      <c r="BE1010" s="50"/>
      <c r="BF1010" s="50"/>
      <c r="BG1010" s="50"/>
      <c r="BH1010" s="50"/>
      <c r="BI1010" s="50"/>
      <c r="BJ1010" s="50"/>
      <c r="BK1010" s="50"/>
      <c r="BL1010" s="50"/>
      <c r="BM1010" s="50"/>
      <c r="BN1010" s="50"/>
      <c r="BO1010" s="50"/>
      <c r="BP1010" s="50"/>
      <c r="BQ1010" s="50"/>
      <c r="BR1010" s="50"/>
      <c r="BS1010" s="50"/>
      <c r="BT1010" s="50"/>
      <c r="BU1010" s="50"/>
      <c r="BV1010" s="50"/>
      <c r="BW1010" s="50"/>
      <c r="BX1010" s="50"/>
      <c r="BY1010" s="50"/>
      <c r="BZ1010" s="50"/>
      <c r="CA1010" s="50"/>
      <c r="CB1010" s="50"/>
      <c r="CC1010" s="50"/>
      <c r="CD1010" s="50"/>
      <c r="CE1010" s="50"/>
      <c r="CF1010" s="50"/>
      <c r="CG1010" s="50"/>
      <c r="CH1010" s="50"/>
      <c r="CI1010" s="50"/>
      <c r="CJ1010" s="50"/>
      <c r="CK1010" s="50"/>
      <c r="CL1010" s="50"/>
      <c r="CM1010" s="50"/>
      <c r="CN1010" s="50"/>
      <c r="CO1010" s="50"/>
      <c r="CP1010" s="50"/>
      <c r="CQ1010" s="50"/>
      <c r="CR1010" s="50"/>
      <c r="CS1010" s="50"/>
      <c r="CT1010" s="50"/>
      <c r="CU1010" s="50"/>
      <c r="CV1010" s="50"/>
      <c r="CW1010" s="50"/>
      <c r="CX1010" s="50"/>
      <c r="CY1010" s="50"/>
      <c r="CZ1010" s="50"/>
      <c r="DA1010" s="50"/>
      <c r="DB1010" s="50"/>
      <c r="DC1010" s="50"/>
      <c r="DD1010" s="50"/>
      <c r="DE1010" s="50"/>
      <c r="DF1010" s="50"/>
    </row>
    <row r="1011" spans="2:110" x14ac:dyDescent="0.2">
      <c r="B1011" s="177"/>
      <c r="C1011" s="202"/>
      <c r="D1011" s="200"/>
      <c r="E1011" s="203"/>
      <c r="F1011" s="203"/>
      <c r="G1011" s="203"/>
      <c r="H1011" s="203"/>
      <c r="I1011" s="203"/>
      <c r="J1011" s="203"/>
      <c r="K1011" s="203"/>
      <c r="L1011" s="203"/>
      <c r="M1011" s="203"/>
      <c r="N1011" s="203"/>
      <c r="O1011" s="203"/>
      <c r="P1011" s="203"/>
      <c r="Q1011" s="204"/>
      <c r="R1011" s="204"/>
      <c r="S1011" s="234"/>
      <c r="T1011" s="50"/>
      <c r="U1011" s="50"/>
      <c r="V1011" s="50"/>
      <c r="W1011" s="50"/>
      <c r="X1011" s="50"/>
      <c r="Y1011" s="50"/>
      <c r="Z1011" s="250"/>
      <c r="AA1011" s="238"/>
      <c r="AB1011" s="50"/>
      <c r="AC1011" s="50"/>
      <c r="AD1011" s="50"/>
      <c r="AE1011" s="50"/>
      <c r="AF1011" s="50"/>
      <c r="AG1011" s="50"/>
      <c r="AH1011" s="50"/>
      <c r="AI1011" s="50"/>
      <c r="AJ1011" s="50"/>
      <c r="AK1011" s="50"/>
      <c r="AL1011" s="50"/>
      <c r="AM1011" s="50"/>
      <c r="AN1011" s="50"/>
      <c r="AO1011" s="50"/>
      <c r="AP1011" s="50"/>
      <c r="AQ1011" s="50"/>
      <c r="AR1011" s="50"/>
      <c r="AS1011" s="50"/>
      <c r="AT1011" s="50"/>
      <c r="AU1011" s="50"/>
      <c r="AV1011" s="50"/>
      <c r="AW1011" s="50"/>
      <c r="AX1011" s="50"/>
      <c r="AY1011" s="50"/>
      <c r="AZ1011" s="50"/>
      <c r="BA1011" s="50"/>
      <c r="BB1011" s="50"/>
      <c r="BC1011" s="50"/>
      <c r="BD1011" s="50"/>
      <c r="BE1011" s="50"/>
      <c r="BF1011" s="50"/>
      <c r="BG1011" s="50"/>
      <c r="BH1011" s="50"/>
      <c r="BI1011" s="50"/>
      <c r="BJ1011" s="50"/>
      <c r="BK1011" s="50"/>
      <c r="BL1011" s="50"/>
      <c r="BM1011" s="50"/>
      <c r="BN1011" s="50"/>
      <c r="BO1011" s="50"/>
      <c r="BP1011" s="50"/>
      <c r="BQ1011" s="50"/>
      <c r="BR1011" s="50"/>
      <c r="BS1011" s="50"/>
      <c r="BT1011" s="50"/>
      <c r="BU1011" s="50"/>
      <c r="BV1011" s="50"/>
      <c r="BW1011" s="50"/>
      <c r="BX1011" s="50"/>
      <c r="BY1011" s="50"/>
      <c r="BZ1011" s="50"/>
      <c r="CA1011" s="50"/>
      <c r="CB1011" s="50"/>
      <c r="CC1011" s="50"/>
      <c r="CD1011" s="50"/>
      <c r="CE1011" s="50"/>
      <c r="CF1011" s="50"/>
      <c r="CG1011" s="50"/>
      <c r="CH1011" s="50"/>
      <c r="CI1011" s="50"/>
      <c r="CJ1011" s="50"/>
      <c r="CK1011" s="50"/>
      <c r="CL1011" s="50"/>
      <c r="CM1011" s="50"/>
      <c r="CN1011" s="50"/>
      <c r="CO1011" s="50"/>
      <c r="CP1011" s="50"/>
      <c r="CQ1011" s="50"/>
      <c r="CR1011" s="50"/>
      <c r="CS1011" s="50"/>
      <c r="CT1011" s="50"/>
      <c r="CU1011" s="50"/>
      <c r="CV1011" s="50"/>
      <c r="CW1011" s="50"/>
      <c r="CX1011" s="50"/>
      <c r="CY1011" s="50"/>
      <c r="CZ1011" s="50"/>
      <c r="DA1011" s="50"/>
      <c r="DB1011" s="50"/>
      <c r="DC1011" s="50"/>
      <c r="DD1011" s="50"/>
      <c r="DE1011" s="50"/>
      <c r="DF1011" s="50"/>
    </row>
    <row r="1012" spans="2:110" x14ac:dyDescent="0.2">
      <c r="B1012" s="177"/>
      <c r="C1012" s="202"/>
      <c r="D1012" s="200"/>
      <c r="E1012" s="203"/>
      <c r="F1012" s="203"/>
      <c r="G1012" s="203"/>
      <c r="H1012" s="203"/>
      <c r="I1012" s="203"/>
      <c r="J1012" s="203"/>
      <c r="K1012" s="203"/>
      <c r="L1012" s="203"/>
      <c r="M1012" s="203"/>
      <c r="N1012" s="203"/>
      <c r="O1012" s="203"/>
      <c r="P1012" s="203"/>
      <c r="Q1012" s="204"/>
      <c r="R1012" s="204"/>
      <c r="S1012" s="234"/>
      <c r="T1012" s="50"/>
      <c r="U1012" s="50"/>
      <c r="V1012" s="50"/>
      <c r="W1012" s="50"/>
      <c r="X1012" s="50"/>
      <c r="Y1012" s="50"/>
      <c r="Z1012" s="250"/>
      <c r="AA1012" s="238"/>
      <c r="AB1012" s="50"/>
      <c r="AC1012" s="50"/>
      <c r="AD1012" s="50"/>
      <c r="AE1012" s="50"/>
      <c r="AF1012" s="50"/>
      <c r="AG1012" s="50"/>
      <c r="AH1012" s="50"/>
      <c r="AI1012" s="50"/>
      <c r="AJ1012" s="50"/>
      <c r="AK1012" s="50"/>
      <c r="AL1012" s="50"/>
      <c r="AM1012" s="50"/>
      <c r="AN1012" s="50"/>
      <c r="AO1012" s="50"/>
      <c r="AP1012" s="50"/>
      <c r="AQ1012" s="50"/>
      <c r="AR1012" s="50"/>
      <c r="AS1012" s="50"/>
      <c r="AT1012" s="50"/>
      <c r="AU1012" s="50"/>
      <c r="AV1012" s="50"/>
      <c r="AW1012" s="50"/>
      <c r="AX1012" s="50"/>
      <c r="AY1012" s="50"/>
      <c r="AZ1012" s="50"/>
      <c r="BA1012" s="50"/>
      <c r="BB1012" s="50"/>
      <c r="BC1012" s="50"/>
      <c r="BD1012" s="50"/>
      <c r="BE1012" s="50"/>
      <c r="BF1012" s="50"/>
      <c r="BG1012" s="50"/>
      <c r="BH1012" s="50"/>
      <c r="BI1012" s="50"/>
      <c r="BJ1012" s="50"/>
      <c r="BK1012" s="50"/>
      <c r="BL1012" s="50"/>
      <c r="BM1012" s="50"/>
      <c r="BN1012" s="50"/>
      <c r="BO1012" s="50"/>
      <c r="BP1012" s="50"/>
      <c r="BQ1012" s="50"/>
      <c r="BR1012" s="50"/>
      <c r="BS1012" s="50"/>
      <c r="BT1012" s="50"/>
      <c r="BU1012" s="50"/>
      <c r="BV1012" s="50"/>
      <c r="BW1012" s="50"/>
      <c r="BX1012" s="50"/>
      <c r="BY1012" s="50"/>
      <c r="BZ1012" s="50"/>
      <c r="CA1012" s="50"/>
      <c r="CB1012" s="50"/>
      <c r="CC1012" s="50"/>
      <c r="CD1012" s="50"/>
      <c r="CE1012" s="50"/>
      <c r="CF1012" s="50"/>
      <c r="CG1012" s="50"/>
      <c r="CH1012" s="50"/>
      <c r="CI1012" s="50"/>
      <c r="CJ1012" s="50"/>
      <c r="CK1012" s="50"/>
      <c r="CL1012" s="50"/>
      <c r="CM1012" s="50"/>
      <c r="CN1012" s="50"/>
      <c r="CO1012" s="50"/>
      <c r="CP1012" s="50"/>
      <c r="CQ1012" s="50"/>
      <c r="CR1012" s="50"/>
      <c r="CS1012" s="50"/>
      <c r="CT1012" s="50"/>
      <c r="CU1012" s="50"/>
      <c r="CV1012" s="50"/>
      <c r="CW1012" s="50"/>
      <c r="CX1012" s="50"/>
      <c r="CY1012" s="50"/>
      <c r="CZ1012" s="50"/>
      <c r="DA1012" s="50"/>
      <c r="DB1012" s="50"/>
      <c r="DC1012" s="50"/>
      <c r="DD1012" s="50"/>
      <c r="DE1012" s="50"/>
      <c r="DF1012" s="50"/>
    </row>
    <row r="1013" spans="2:110" x14ac:dyDescent="0.2">
      <c r="B1013" s="177"/>
      <c r="C1013" s="202"/>
      <c r="D1013" s="200"/>
      <c r="E1013" s="203"/>
      <c r="F1013" s="203"/>
      <c r="G1013" s="203"/>
      <c r="H1013" s="203"/>
      <c r="I1013" s="203"/>
      <c r="J1013" s="203"/>
      <c r="K1013" s="203"/>
      <c r="L1013" s="203"/>
      <c r="M1013" s="203"/>
      <c r="N1013" s="203"/>
      <c r="O1013" s="203"/>
      <c r="P1013" s="203"/>
      <c r="Q1013" s="204"/>
      <c r="R1013" s="204"/>
      <c r="S1013" s="234"/>
      <c r="T1013" s="50"/>
      <c r="U1013" s="50"/>
      <c r="V1013" s="50"/>
      <c r="W1013" s="50"/>
      <c r="X1013" s="50"/>
      <c r="Y1013" s="50"/>
      <c r="Z1013" s="250"/>
      <c r="AA1013" s="238"/>
      <c r="AB1013" s="50"/>
      <c r="AC1013" s="50"/>
      <c r="AD1013" s="50"/>
      <c r="AE1013" s="50"/>
      <c r="AF1013" s="50"/>
      <c r="AG1013" s="50"/>
      <c r="AH1013" s="50"/>
      <c r="AI1013" s="50"/>
      <c r="AJ1013" s="50"/>
      <c r="AK1013" s="50"/>
      <c r="AL1013" s="50"/>
      <c r="AM1013" s="50"/>
      <c r="AN1013" s="50"/>
      <c r="AO1013" s="50"/>
      <c r="AP1013" s="50"/>
      <c r="AQ1013" s="50"/>
      <c r="AR1013" s="50"/>
      <c r="AS1013" s="50"/>
      <c r="AT1013" s="50"/>
      <c r="AU1013" s="50"/>
      <c r="AV1013" s="50"/>
      <c r="AW1013" s="50"/>
      <c r="AX1013" s="50"/>
      <c r="AY1013" s="50"/>
      <c r="AZ1013" s="50"/>
      <c r="BA1013" s="50"/>
      <c r="BB1013" s="50"/>
      <c r="BC1013" s="50"/>
      <c r="BD1013" s="50"/>
      <c r="BE1013" s="50"/>
      <c r="BF1013" s="50"/>
      <c r="BG1013" s="50"/>
      <c r="BH1013" s="50"/>
      <c r="BI1013" s="50"/>
      <c r="BJ1013" s="50"/>
      <c r="BK1013" s="50"/>
      <c r="BL1013" s="50"/>
      <c r="BM1013" s="50"/>
      <c r="BN1013" s="50"/>
      <c r="BO1013" s="50"/>
      <c r="BP1013" s="50"/>
      <c r="BQ1013" s="50"/>
      <c r="BR1013" s="50"/>
      <c r="BS1013" s="50"/>
      <c r="BT1013" s="50"/>
      <c r="BU1013" s="50"/>
      <c r="BV1013" s="50"/>
      <c r="BW1013" s="50"/>
      <c r="BX1013" s="50"/>
      <c r="BY1013" s="50"/>
      <c r="BZ1013" s="50"/>
      <c r="CA1013" s="50"/>
      <c r="CB1013" s="50"/>
      <c r="CC1013" s="50"/>
      <c r="CD1013" s="50"/>
      <c r="CE1013" s="50"/>
      <c r="CF1013" s="50"/>
      <c r="CG1013" s="50"/>
      <c r="CH1013" s="50"/>
      <c r="CI1013" s="50"/>
      <c r="CJ1013" s="50"/>
      <c r="CK1013" s="50"/>
      <c r="CL1013" s="50"/>
      <c r="CM1013" s="50"/>
      <c r="CN1013" s="50"/>
      <c r="CO1013" s="50"/>
      <c r="CP1013" s="50"/>
      <c r="CQ1013" s="50"/>
      <c r="CR1013" s="50"/>
      <c r="CS1013" s="50"/>
      <c r="CT1013" s="50"/>
      <c r="CU1013" s="50"/>
      <c r="CV1013" s="50"/>
      <c r="CW1013" s="50"/>
      <c r="CX1013" s="50"/>
      <c r="CY1013" s="50"/>
      <c r="CZ1013" s="50"/>
      <c r="DA1013" s="50"/>
      <c r="DB1013" s="50"/>
      <c r="DC1013" s="50"/>
      <c r="DD1013" s="50"/>
      <c r="DE1013" s="50"/>
      <c r="DF1013" s="50"/>
    </row>
    <row r="1014" spans="2:110" x14ac:dyDescent="0.2">
      <c r="B1014" s="177"/>
      <c r="C1014" s="202"/>
      <c r="D1014" s="200"/>
      <c r="E1014" s="203"/>
      <c r="F1014" s="203"/>
      <c r="G1014" s="203"/>
      <c r="H1014" s="203"/>
      <c r="I1014" s="203"/>
      <c r="J1014" s="203"/>
      <c r="K1014" s="203"/>
      <c r="L1014" s="203"/>
      <c r="M1014" s="203"/>
      <c r="N1014" s="203"/>
      <c r="O1014" s="203"/>
      <c r="P1014" s="203"/>
      <c r="Q1014" s="204"/>
      <c r="R1014" s="204"/>
      <c r="S1014" s="234"/>
      <c r="T1014" s="50"/>
      <c r="U1014" s="50"/>
      <c r="V1014" s="50"/>
      <c r="W1014" s="50"/>
      <c r="X1014" s="50"/>
      <c r="Y1014" s="50"/>
      <c r="Z1014" s="250"/>
      <c r="AA1014" s="238"/>
      <c r="AB1014" s="50"/>
      <c r="AC1014" s="50"/>
      <c r="AD1014" s="50"/>
      <c r="AE1014" s="50"/>
      <c r="AF1014" s="50"/>
      <c r="AG1014" s="50"/>
      <c r="AH1014" s="50"/>
      <c r="AI1014" s="50"/>
      <c r="AJ1014" s="50"/>
      <c r="AK1014" s="50"/>
      <c r="AL1014" s="50"/>
      <c r="AM1014" s="50"/>
      <c r="AN1014" s="50"/>
      <c r="AO1014" s="50"/>
      <c r="AP1014" s="50"/>
      <c r="AQ1014" s="50"/>
      <c r="AR1014" s="50"/>
      <c r="AS1014" s="50"/>
      <c r="AT1014" s="50"/>
      <c r="AU1014" s="50"/>
      <c r="AV1014" s="50"/>
      <c r="AW1014" s="50"/>
      <c r="AX1014" s="50"/>
      <c r="AY1014" s="50"/>
      <c r="AZ1014" s="50"/>
      <c r="BA1014" s="50"/>
      <c r="BB1014" s="50"/>
      <c r="BC1014" s="50"/>
      <c r="BD1014" s="50"/>
      <c r="BE1014" s="50"/>
      <c r="BF1014" s="50"/>
      <c r="BG1014" s="50"/>
      <c r="BH1014" s="50"/>
      <c r="BI1014" s="50"/>
      <c r="BJ1014" s="50"/>
      <c r="BK1014" s="50"/>
      <c r="BL1014" s="50"/>
      <c r="BM1014" s="50"/>
      <c r="BN1014" s="50"/>
      <c r="BO1014" s="50"/>
      <c r="BP1014" s="50"/>
      <c r="BQ1014" s="50"/>
      <c r="BR1014" s="50"/>
      <c r="BS1014" s="50"/>
      <c r="BT1014" s="50"/>
      <c r="BU1014" s="50"/>
      <c r="BV1014" s="50"/>
      <c r="BW1014" s="50"/>
      <c r="BX1014" s="50"/>
      <c r="BY1014" s="50"/>
      <c r="BZ1014" s="50"/>
      <c r="CA1014" s="50"/>
      <c r="CB1014" s="50"/>
      <c r="CC1014" s="50"/>
      <c r="CD1014" s="50"/>
      <c r="CE1014" s="50"/>
      <c r="CF1014" s="50"/>
      <c r="CG1014" s="50"/>
      <c r="CH1014" s="50"/>
      <c r="CI1014" s="50"/>
      <c r="CJ1014" s="50"/>
      <c r="CK1014" s="50"/>
      <c r="CL1014" s="50"/>
      <c r="CM1014" s="50"/>
      <c r="CN1014" s="50"/>
      <c r="CO1014" s="50"/>
      <c r="CP1014" s="50"/>
      <c r="CQ1014" s="50"/>
      <c r="CR1014" s="50"/>
      <c r="CS1014" s="50"/>
      <c r="CT1014" s="50"/>
      <c r="CU1014" s="50"/>
      <c r="CV1014" s="50"/>
      <c r="CW1014" s="50"/>
      <c r="CX1014" s="50"/>
      <c r="CY1014" s="50"/>
      <c r="CZ1014" s="50"/>
      <c r="DA1014" s="50"/>
      <c r="DB1014" s="50"/>
      <c r="DC1014" s="50"/>
      <c r="DD1014" s="50"/>
      <c r="DE1014" s="50"/>
      <c r="DF1014" s="50"/>
    </row>
    <row r="1015" spans="2:110" x14ac:dyDescent="0.2">
      <c r="B1015" s="177"/>
      <c r="C1015" s="202"/>
      <c r="D1015" s="200"/>
      <c r="E1015" s="203"/>
      <c r="F1015" s="203"/>
      <c r="G1015" s="203"/>
      <c r="H1015" s="203"/>
      <c r="I1015" s="203"/>
      <c r="J1015" s="203"/>
      <c r="K1015" s="203"/>
      <c r="L1015" s="203"/>
      <c r="M1015" s="203"/>
      <c r="N1015" s="203"/>
      <c r="O1015" s="203"/>
      <c r="P1015" s="203"/>
      <c r="Q1015" s="204"/>
      <c r="R1015" s="204"/>
      <c r="S1015" s="234"/>
      <c r="T1015" s="50"/>
      <c r="U1015" s="50"/>
      <c r="V1015" s="50"/>
      <c r="W1015" s="50"/>
      <c r="X1015" s="50"/>
      <c r="Y1015" s="50"/>
      <c r="Z1015" s="250"/>
      <c r="AA1015" s="238"/>
      <c r="AB1015" s="50"/>
      <c r="AC1015" s="50"/>
      <c r="AD1015" s="50"/>
      <c r="AE1015" s="50"/>
      <c r="AF1015" s="50"/>
      <c r="AG1015" s="50"/>
      <c r="AH1015" s="50"/>
      <c r="AI1015" s="50"/>
      <c r="AJ1015" s="50"/>
      <c r="AK1015" s="50"/>
      <c r="AL1015" s="50"/>
      <c r="AM1015" s="50"/>
      <c r="AN1015" s="50"/>
      <c r="AO1015" s="50"/>
      <c r="AP1015" s="50"/>
      <c r="AQ1015" s="50"/>
      <c r="AR1015" s="50"/>
      <c r="AS1015" s="50"/>
      <c r="AT1015" s="50"/>
      <c r="AU1015" s="50"/>
      <c r="AV1015" s="50"/>
      <c r="AW1015" s="50"/>
      <c r="AX1015" s="50"/>
      <c r="AY1015" s="50"/>
      <c r="AZ1015" s="50"/>
      <c r="BA1015" s="50"/>
      <c r="BB1015" s="50"/>
      <c r="BC1015" s="50"/>
      <c r="BD1015" s="50"/>
      <c r="BE1015" s="50"/>
      <c r="BF1015" s="50"/>
      <c r="BG1015" s="50"/>
      <c r="BH1015" s="50"/>
      <c r="BI1015" s="50"/>
      <c r="BJ1015" s="50"/>
      <c r="BK1015" s="50"/>
      <c r="BL1015" s="50"/>
      <c r="BM1015" s="50"/>
      <c r="BN1015" s="50"/>
      <c r="BO1015" s="50"/>
      <c r="BP1015" s="50"/>
      <c r="BQ1015" s="50"/>
      <c r="BR1015" s="50"/>
      <c r="BS1015" s="50"/>
      <c r="BT1015" s="50"/>
      <c r="BU1015" s="50"/>
      <c r="BV1015" s="50"/>
      <c r="BW1015" s="50"/>
      <c r="BX1015" s="50"/>
      <c r="BY1015" s="50"/>
      <c r="BZ1015" s="50"/>
      <c r="CA1015" s="50"/>
      <c r="CB1015" s="50"/>
      <c r="CC1015" s="50"/>
      <c r="CD1015" s="50"/>
      <c r="CE1015" s="50"/>
      <c r="CF1015" s="50"/>
      <c r="CG1015" s="50"/>
      <c r="CH1015" s="50"/>
      <c r="CI1015" s="50"/>
      <c r="CJ1015" s="50"/>
      <c r="CK1015" s="50"/>
      <c r="CL1015" s="50"/>
      <c r="CM1015" s="50"/>
      <c r="CN1015" s="50"/>
      <c r="CO1015" s="50"/>
      <c r="CP1015" s="50"/>
      <c r="CQ1015" s="50"/>
      <c r="CR1015" s="50"/>
      <c r="CS1015" s="50"/>
      <c r="CT1015" s="50"/>
      <c r="CU1015" s="50"/>
      <c r="CV1015" s="50"/>
      <c r="CW1015" s="50"/>
      <c r="CX1015" s="50"/>
      <c r="CY1015" s="50"/>
      <c r="CZ1015" s="50"/>
      <c r="DA1015" s="50"/>
      <c r="DB1015" s="50"/>
      <c r="DC1015" s="50"/>
      <c r="DD1015" s="50"/>
      <c r="DE1015" s="50"/>
      <c r="DF1015" s="50"/>
    </row>
    <row r="1016" spans="2:110" x14ac:dyDescent="0.2">
      <c r="B1016" s="177"/>
      <c r="C1016" s="202"/>
      <c r="D1016" s="200"/>
      <c r="E1016" s="203"/>
      <c r="F1016" s="203"/>
      <c r="G1016" s="203"/>
      <c r="H1016" s="203"/>
      <c r="I1016" s="203"/>
      <c r="J1016" s="203"/>
      <c r="K1016" s="203"/>
      <c r="L1016" s="203"/>
      <c r="M1016" s="203"/>
      <c r="N1016" s="203"/>
      <c r="O1016" s="203"/>
      <c r="P1016" s="203"/>
      <c r="Q1016" s="204"/>
      <c r="R1016" s="204"/>
      <c r="S1016" s="234"/>
      <c r="T1016" s="50"/>
      <c r="U1016" s="50"/>
      <c r="V1016" s="50"/>
      <c r="W1016" s="50"/>
      <c r="X1016" s="50"/>
      <c r="Y1016" s="50"/>
      <c r="Z1016" s="250"/>
      <c r="AA1016" s="238"/>
      <c r="AB1016" s="50"/>
      <c r="AC1016" s="50"/>
      <c r="AD1016" s="50"/>
      <c r="AE1016" s="50"/>
      <c r="AF1016" s="50"/>
      <c r="AG1016" s="50"/>
      <c r="AH1016" s="50"/>
      <c r="AI1016" s="50"/>
      <c r="AJ1016" s="50"/>
      <c r="AK1016" s="50"/>
      <c r="AL1016" s="50"/>
      <c r="AM1016" s="50"/>
      <c r="AN1016" s="50"/>
      <c r="AO1016" s="50"/>
      <c r="AP1016" s="50"/>
      <c r="AQ1016" s="50"/>
      <c r="AR1016" s="50"/>
      <c r="AS1016" s="50"/>
      <c r="AT1016" s="50"/>
      <c r="AU1016" s="50"/>
      <c r="AV1016" s="50"/>
      <c r="AW1016" s="50"/>
      <c r="AX1016" s="50"/>
      <c r="AY1016" s="50"/>
      <c r="AZ1016" s="50"/>
      <c r="BA1016" s="50"/>
      <c r="BB1016" s="50"/>
      <c r="BC1016" s="50"/>
      <c r="BD1016" s="50"/>
      <c r="BE1016" s="50"/>
      <c r="BF1016" s="50"/>
      <c r="BG1016" s="50"/>
      <c r="BH1016" s="50"/>
      <c r="BI1016" s="50"/>
      <c r="BJ1016" s="50"/>
      <c r="BK1016" s="50"/>
      <c r="BL1016" s="50"/>
      <c r="BM1016" s="50"/>
      <c r="BN1016" s="50"/>
      <c r="BO1016" s="50"/>
      <c r="BP1016" s="50"/>
      <c r="BQ1016" s="50"/>
      <c r="BR1016" s="50"/>
      <c r="BS1016" s="50"/>
      <c r="BT1016" s="50"/>
      <c r="BU1016" s="50"/>
      <c r="BV1016" s="50"/>
      <c r="BW1016" s="50"/>
      <c r="BX1016" s="50"/>
      <c r="BY1016" s="50"/>
      <c r="BZ1016" s="50"/>
      <c r="CA1016" s="50"/>
      <c r="CB1016" s="50"/>
      <c r="CC1016" s="50"/>
      <c r="CD1016" s="50"/>
      <c r="CE1016" s="50"/>
      <c r="CF1016" s="50"/>
      <c r="CG1016" s="50"/>
      <c r="CH1016" s="50"/>
      <c r="CI1016" s="50"/>
      <c r="CJ1016" s="50"/>
      <c r="CK1016" s="50"/>
      <c r="CL1016" s="50"/>
      <c r="CM1016" s="50"/>
      <c r="CN1016" s="50"/>
      <c r="CO1016" s="50"/>
      <c r="CP1016" s="50"/>
      <c r="CQ1016" s="50"/>
      <c r="CR1016" s="50"/>
      <c r="CS1016" s="50"/>
      <c r="CT1016" s="50"/>
      <c r="CU1016" s="50"/>
      <c r="CV1016" s="50"/>
      <c r="CW1016" s="50"/>
      <c r="CX1016" s="50"/>
      <c r="CY1016" s="50"/>
      <c r="CZ1016" s="50"/>
      <c r="DA1016" s="50"/>
      <c r="DB1016" s="50"/>
      <c r="DC1016" s="50"/>
      <c r="DD1016" s="50"/>
      <c r="DE1016" s="50"/>
      <c r="DF1016" s="50"/>
    </row>
    <row r="1017" spans="2:110" x14ac:dyDescent="0.2">
      <c r="B1017" s="177"/>
      <c r="C1017" s="202"/>
      <c r="D1017" s="200"/>
      <c r="E1017" s="203"/>
      <c r="F1017" s="203"/>
      <c r="G1017" s="203"/>
      <c r="H1017" s="203"/>
      <c r="I1017" s="203"/>
      <c r="J1017" s="203"/>
      <c r="K1017" s="203"/>
      <c r="L1017" s="203"/>
      <c r="M1017" s="203"/>
      <c r="N1017" s="203"/>
      <c r="O1017" s="203"/>
      <c r="P1017" s="203"/>
      <c r="Q1017" s="204"/>
      <c r="R1017" s="204"/>
      <c r="S1017" s="234"/>
      <c r="T1017" s="50"/>
      <c r="U1017" s="50"/>
      <c r="V1017" s="50"/>
      <c r="W1017" s="50"/>
      <c r="X1017" s="50"/>
      <c r="Y1017" s="50"/>
      <c r="Z1017" s="250"/>
      <c r="AA1017" s="238"/>
      <c r="AB1017" s="50"/>
      <c r="AC1017" s="50"/>
      <c r="AD1017" s="50"/>
      <c r="AE1017" s="50"/>
      <c r="AF1017" s="50"/>
      <c r="AG1017" s="50"/>
      <c r="AH1017" s="50"/>
      <c r="AI1017" s="50"/>
      <c r="AJ1017" s="50"/>
      <c r="AK1017" s="50"/>
      <c r="AL1017" s="50"/>
      <c r="AM1017" s="50"/>
      <c r="AN1017" s="50"/>
      <c r="AO1017" s="50"/>
      <c r="AP1017" s="50"/>
      <c r="AQ1017" s="50"/>
      <c r="AR1017" s="50"/>
      <c r="AS1017" s="50"/>
      <c r="AT1017" s="50"/>
      <c r="AU1017" s="50"/>
      <c r="AV1017" s="50"/>
      <c r="AW1017" s="50"/>
      <c r="AX1017" s="50"/>
      <c r="AY1017" s="50"/>
      <c r="AZ1017" s="50"/>
      <c r="BA1017" s="50"/>
      <c r="BB1017" s="50"/>
      <c r="BC1017" s="50"/>
      <c r="BD1017" s="50"/>
      <c r="BE1017" s="50"/>
      <c r="BF1017" s="50"/>
      <c r="BG1017" s="50"/>
      <c r="BH1017" s="50"/>
      <c r="BI1017" s="50"/>
      <c r="BJ1017" s="50"/>
      <c r="BK1017" s="50"/>
      <c r="BL1017" s="50"/>
      <c r="BM1017" s="50"/>
      <c r="BN1017" s="50"/>
      <c r="BO1017" s="50"/>
      <c r="BP1017" s="50"/>
      <c r="BQ1017" s="50"/>
      <c r="BR1017" s="50"/>
      <c r="BS1017" s="50"/>
      <c r="BT1017" s="50"/>
      <c r="BU1017" s="50"/>
      <c r="BV1017" s="50"/>
      <c r="BW1017" s="50"/>
      <c r="BX1017" s="50"/>
      <c r="BY1017" s="50"/>
      <c r="BZ1017" s="50"/>
      <c r="CA1017" s="50"/>
      <c r="CB1017" s="50"/>
      <c r="CC1017" s="50"/>
      <c r="CD1017" s="50"/>
      <c r="CE1017" s="50"/>
      <c r="CF1017" s="50"/>
      <c r="CG1017" s="50"/>
      <c r="CH1017" s="50"/>
      <c r="CI1017" s="50"/>
      <c r="CJ1017" s="50"/>
      <c r="CK1017" s="50"/>
      <c r="CL1017" s="50"/>
      <c r="CM1017" s="50"/>
      <c r="CN1017" s="50"/>
      <c r="CO1017" s="50"/>
      <c r="CP1017" s="50"/>
      <c r="CQ1017" s="50"/>
      <c r="CR1017" s="50"/>
      <c r="CS1017" s="50"/>
      <c r="CT1017" s="50"/>
      <c r="CU1017" s="50"/>
      <c r="CV1017" s="50"/>
      <c r="CW1017" s="50"/>
      <c r="CX1017" s="50"/>
      <c r="CY1017" s="50"/>
      <c r="CZ1017" s="50"/>
      <c r="DA1017" s="50"/>
      <c r="DB1017" s="50"/>
      <c r="DC1017" s="50"/>
      <c r="DD1017" s="50"/>
      <c r="DE1017" s="50"/>
      <c r="DF1017" s="50"/>
    </row>
    <row r="1018" spans="2:110" x14ac:dyDescent="0.2">
      <c r="B1018" s="177"/>
      <c r="C1018" s="202"/>
      <c r="D1018" s="200"/>
      <c r="E1018" s="203"/>
      <c r="F1018" s="203"/>
      <c r="G1018" s="203"/>
      <c r="H1018" s="203"/>
      <c r="I1018" s="203"/>
      <c r="J1018" s="203"/>
      <c r="K1018" s="203"/>
      <c r="L1018" s="203"/>
      <c r="M1018" s="203"/>
      <c r="N1018" s="203"/>
      <c r="O1018" s="203"/>
      <c r="P1018" s="203"/>
      <c r="Q1018" s="204"/>
      <c r="R1018" s="204"/>
      <c r="S1018" s="234"/>
      <c r="T1018" s="50"/>
      <c r="U1018" s="50"/>
      <c r="V1018" s="50"/>
      <c r="W1018" s="50"/>
      <c r="X1018" s="50"/>
      <c r="Y1018" s="50"/>
      <c r="Z1018" s="250"/>
      <c r="AA1018" s="238"/>
      <c r="AB1018" s="50"/>
      <c r="AC1018" s="50"/>
      <c r="AD1018" s="50"/>
      <c r="AE1018" s="50"/>
      <c r="AF1018" s="50"/>
      <c r="AG1018" s="50"/>
      <c r="AH1018" s="50"/>
      <c r="AI1018" s="50"/>
      <c r="AJ1018" s="50"/>
      <c r="AK1018" s="50"/>
      <c r="AL1018" s="50"/>
      <c r="AM1018" s="50"/>
      <c r="AN1018" s="50"/>
      <c r="AO1018" s="50"/>
      <c r="AP1018" s="50"/>
      <c r="AQ1018" s="50"/>
      <c r="AR1018" s="50"/>
      <c r="AS1018" s="50"/>
      <c r="AT1018" s="50"/>
      <c r="AU1018" s="50"/>
      <c r="AV1018" s="50"/>
      <c r="AW1018" s="50"/>
      <c r="AX1018" s="50"/>
      <c r="AY1018" s="50"/>
      <c r="AZ1018" s="50"/>
      <c r="BA1018" s="50"/>
      <c r="BB1018" s="50"/>
      <c r="BC1018" s="50"/>
      <c r="BD1018" s="50"/>
      <c r="BE1018" s="50"/>
      <c r="BF1018" s="50"/>
      <c r="BG1018" s="50"/>
      <c r="BH1018" s="50"/>
      <c r="BI1018" s="50"/>
      <c r="BJ1018" s="50"/>
      <c r="BK1018" s="50"/>
      <c r="BL1018" s="50"/>
      <c r="BM1018" s="50"/>
      <c r="BN1018" s="50"/>
      <c r="BO1018" s="50"/>
      <c r="BP1018" s="50"/>
      <c r="BQ1018" s="50"/>
      <c r="BR1018" s="50"/>
      <c r="BS1018" s="50"/>
      <c r="BT1018" s="50"/>
      <c r="BU1018" s="50"/>
      <c r="BV1018" s="50"/>
      <c r="BW1018" s="50"/>
      <c r="BX1018" s="50"/>
      <c r="BY1018" s="50"/>
      <c r="BZ1018" s="50"/>
      <c r="CA1018" s="50"/>
      <c r="CB1018" s="50"/>
      <c r="CC1018" s="50"/>
      <c r="CD1018" s="50"/>
      <c r="CE1018" s="50"/>
      <c r="CF1018" s="50"/>
      <c r="CG1018" s="50"/>
      <c r="CH1018" s="50"/>
      <c r="CI1018" s="50"/>
      <c r="CJ1018" s="50"/>
      <c r="CK1018" s="50"/>
      <c r="CL1018" s="50"/>
      <c r="CM1018" s="50"/>
      <c r="CN1018" s="50"/>
      <c r="CO1018" s="50"/>
      <c r="CP1018" s="50"/>
      <c r="CQ1018" s="50"/>
      <c r="CR1018" s="50"/>
      <c r="CS1018" s="50"/>
      <c r="CT1018" s="50"/>
      <c r="CU1018" s="50"/>
      <c r="CV1018" s="50"/>
      <c r="CW1018" s="50"/>
      <c r="CX1018" s="50"/>
      <c r="CY1018" s="50"/>
      <c r="CZ1018" s="50"/>
      <c r="DA1018" s="50"/>
      <c r="DB1018" s="50"/>
      <c r="DC1018" s="50"/>
      <c r="DD1018" s="50"/>
      <c r="DE1018" s="50"/>
      <c r="DF1018" s="50"/>
    </row>
    <row r="1019" spans="2:110" x14ac:dyDescent="0.2">
      <c r="B1019" s="177"/>
      <c r="C1019" s="202"/>
      <c r="D1019" s="200"/>
      <c r="E1019" s="203"/>
      <c r="F1019" s="203"/>
      <c r="G1019" s="203"/>
      <c r="H1019" s="203"/>
      <c r="I1019" s="203"/>
      <c r="J1019" s="203"/>
      <c r="K1019" s="203"/>
      <c r="L1019" s="203"/>
      <c r="M1019" s="203"/>
      <c r="N1019" s="203"/>
      <c r="O1019" s="203"/>
      <c r="P1019" s="203"/>
      <c r="Q1019" s="204"/>
      <c r="R1019" s="204"/>
      <c r="S1019" s="234"/>
      <c r="T1019" s="50"/>
      <c r="U1019" s="50"/>
      <c r="V1019" s="50"/>
      <c r="W1019" s="50"/>
      <c r="X1019" s="50"/>
      <c r="Y1019" s="50"/>
      <c r="Z1019" s="250"/>
      <c r="AA1019" s="238"/>
      <c r="AB1019" s="50"/>
      <c r="AC1019" s="50"/>
      <c r="AD1019" s="50"/>
      <c r="AE1019" s="50"/>
      <c r="AF1019" s="50"/>
      <c r="AG1019" s="50"/>
      <c r="AH1019" s="50"/>
      <c r="AI1019" s="50"/>
      <c r="AJ1019" s="50"/>
      <c r="AK1019" s="50"/>
      <c r="AL1019" s="50"/>
      <c r="AM1019" s="50"/>
      <c r="AN1019" s="50"/>
      <c r="AO1019" s="50"/>
      <c r="AP1019" s="50"/>
      <c r="AQ1019" s="50"/>
      <c r="AR1019" s="50"/>
      <c r="AS1019" s="50"/>
      <c r="AT1019" s="50"/>
      <c r="AU1019" s="50"/>
      <c r="AV1019" s="50"/>
      <c r="AW1019" s="50"/>
      <c r="AX1019" s="50"/>
      <c r="AY1019" s="50"/>
      <c r="AZ1019" s="50"/>
      <c r="BA1019" s="50"/>
      <c r="BB1019" s="50"/>
      <c r="BC1019" s="50"/>
      <c r="BD1019" s="50"/>
      <c r="BE1019" s="50"/>
      <c r="BF1019" s="50"/>
      <c r="BG1019" s="50"/>
      <c r="BH1019" s="50"/>
      <c r="BI1019" s="50"/>
      <c r="BJ1019" s="50"/>
      <c r="BK1019" s="50"/>
      <c r="BL1019" s="50"/>
      <c r="BM1019" s="50"/>
      <c r="BN1019" s="50"/>
      <c r="BO1019" s="50"/>
      <c r="BP1019" s="50"/>
      <c r="BQ1019" s="50"/>
      <c r="BR1019" s="50"/>
      <c r="BS1019" s="50"/>
      <c r="BT1019" s="50"/>
      <c r="BU1019" s="50"/>
      <c r="BV1019" s="50"/>
      <c r="BW1019" s="50"/>
      <c r="BX1019" s="50"/>
      <c r="BY1019" s="50"/>
      <c r="BZ1019" s="50"/>
      <c r="CA1019" s="50"/>
      <c r="CB1019" s="50"/>
      <c r="CC1019" s="50"/>
      <c r="CD1019" s="50"/>
      <c r="CE1019" s="50"/>
      <c r="CF1019" s="50"/>
      <c r="CG1019" s="50"/>
      <c r="CH1019" s="50"/>
      <c r="CI1019" s="50"/>
      <c r="CJ1019" s="50"/>
      <c r="CK1019" s="50"/>
      <c r="CL1019" s="50"/>
      <c r="CM1019" s="50"/>
      <c r="CN1019" s="50"/>
      <c r="CO1019" s="50"/>
      <c r="CP1019" s="50"/>
      <c r="CQ1019" s="50"/>
      <c r="CR1019" s="50"/>
      <c r="CS1019" s="50"/>
      <c r="CT1019" s="50"/>
      <c r="CU1019" s="50"/>
      <c r="CV1019" s="50"/>
      <c r="CW1019" s="50"/>
      <c r="CX1019" s="50"/>
      <c r="CY1019" s="50"/>
      <c r="CZ1019" s="50"/>
      <c r="DA1019" s="50"/>
      <c r="DB1019" s="50"/>
      <c r="DC1019" s="50"/>
      <c r="DD1019" s="50"/>
      <c r="DE1019" s="50"/>
      <c r="DF1019" s="50"/>
    </row>
    <row r="1020" spans="2:110" x14ac:dyDescent="0.2">
      <c r="B1020" s="177"/>
      <c r="C1020" s="202"/>
      <c r="D1020" s="200"/>
      <c r="E1020" s="203"/>
      <c r="F1020" s="203"/>
      <c r="G1020" s="203"/>
      <c r="H1020" s="203"/>
      <c r="I1020" s="203"/>
      <c r="J1020" s="203"/>
      <c r="K1020" s="203"/>
      <c r="L1020" s="203"/>
      <c r="M1020" s="203"/>
      <c r="N1020" s="203"/>
      <c r="O1020" s="203"/>
      <c r="P1020" s="203"/>
      <c r="Q1020" s="204"/>
      <c r="R1020" s="204"/>
      <c r="S1020" s="234"/>
      <c r="T1020" s="50"/>
      <c r="U1020" s="50"/>
      <c r="V1020" s="50"/>
      <c r="W1020" s="50"/>
      <c r="X1020" s="50"/>
      <c r="Y1020" s="50"/>
      <c r="Z1020" s="250"/>
      <c r="AA1020" s="238"/>
      <c r="AB1020" s="50"/>
      <c r="AC1020" s="50"/>
      <c r="AD1020" s="50"/>
      <c r="AE1020" s="50"/>
      <c r="AF1020" s="50"/>
      <c r="AG1020" s="50"/>
      <c r="AH1020" s="50"/>
      <c r="AI1020" s="50"/>
      <c r="AJ1020" s="50"/>
      <c r="AK1020" s="50"/>
      <c r="AL1020" s="50"/>
      <c r="AM1020" s="50"/>
      <c r="AN1020" s="50"/>
      <c r="AO1020" s="50"/>
      <c r="AP1020" s="50"/>
      <c r="AQ1020" s="50"/>
      <c r="AR1020" s="50"/>
      <c r="AS1020" s="50"/>
      <c r="AT1020" s="50"/>
      <c r="AU1020" s="50"/>
      <c r="AV1020" s="50"/>
      <c r="AW1020" s="50"/>
      <c r="AX1020" s="50"/>
      <c r="AY1020" s="50"/>
      <c r="AZ1020" s="50"/>
      <c r="BA1020" s="50"/>
      <c r="BB1020" s="50"/>
      <c r="BC1020" s="50"/>
      <c r="BD1020" s="50"/>
      <c r="BE1020" s="50"/>
      <c r="BF1020" s="50"/>
      <c r="BG1020" s="50"/>
      <c r="BH1020" s="50"/>
      <c r="BI1020" s="50"/>
      <c r="BJ1020" s="50"/>
      <c r="BK1020" s="50"/>
      <c r="BL1020" s="50"/>
      <c r="BM1020" s="50"/>
      <c r="BN1020" s="50"/>
      <c r="BO1020" s="50"/>
      <c r="BP1020" s="50"/>
      <c r="BQ1020" s="50"/>
      <c r="BR1020" s="50"/>
      <c r="BS1020" s="50"/>
      <c r="BT1020" s="50"/>
      <c r="BU1020" s="50"/>
      <c r="BV1020" s="50"/>
      <c r="BW1020" s="50"/>
      <c r="BX1020" s="50"/>
      <c r="BY1020" s="50"/>
      <c r="BZ1020" s="50"/>
      <c r="CA1020" s="50"/>
      <c r="CB1020" s="50"/>
      <c r="CC1020" s="50"/>
      <c r="CD1020" s="50"/>
      <c r="CE1020" s="50"/>
      <c r="CF1020" s="50"/>
      <c r="CG1020" s="50"/>
      <c r="CH1020" s="50"/>
      <c r="CI1020" s="50"/>
      <c r="CJ1020" s="50"/>
      <c r="CK1020" s="50"/>
      <c r="CL1020" s="50"/>
      <c r="CM1020" s="50"/>
      <c r="CN1020" s="50"/>
      <c r="CO1020" s="50"/>
      <c r="CP1020" s="50"/>
      <c r="CQ1020" s="50"/>
      <c r="CR1020" s="50"/>
      <c r="CS1020" s="50"/>
      <c r="CT1020" s="50"/>
      <c r="CU1020" s="50"/>
      <c r="CV1020" s="50"/>
      <c r="CW1020" s="50"/>
      <c r="CX1020" s="50"/>
      <c r="CY1020" s="50"/>
      <c r="CZ1020" s="50"/>
      <c r="DA1020" s="50"/>
      <c r="DB1020" s="50"/>
      <c r="DC1020" s="50"/>
      <c r="DD1020" s="50"/>
      <c r="DE1020" s="50"/>
      <c r="DF1020" s="50"/>
    </row>
    <row r="1021" spans="2:110" x14ac:dyDescent="0.2">
      <c r="B1021" s="177"/>
      <c r="C1021" s="202"/>
      <c r="D1021" s="200"/>
      <c r="E1021" s="203"/>
      <c r="F1021" s="203"/>
      <c r="G1021" s="203"/>
      <c r="H1021" s="203"/>
      <c r="I1021" s="203"/>
      <c r="J1021" s="203"/>
      <c r="K1021" s="203"/>
      <c r="L1021" s="203"/>
      <c r="M1021" s="203"/>
      <c r="N1021" s="203"/>
      <c r="O1021" s="203"/>
      <c r="P1021" s="203"/>
      <c r="Q1021" s="204"/>
      <c r="R1021" s="204"/>
      <c r="S1021" s="234"/>
      <c r="T1021" s="50"/>
      <c r="U1021" s="50"/>
      <c r="V1021" s="50"/>
      <c r="W1021" s="50"/>
      <c r="X1021" s="50"/>
      <c r="Y1021" s="50"/>
      <c r="Z1021" s="250"/>
      <c r="AA1021" s="238"/>
      <c r="AB1021" s="50"/>
      <c r="AC1021" s="50"/>
      <c r="AD1021" s="50"/>
      <c r="AE1021" s="50"/>
      <c r="AF1021" s="50"/>
      <c r="AG1021" s="50"/>
      <c r="AH1021" s="50"/>
      <c r="AI1021" s="50"/>
      <c r="AJ1021" s="50"/>
      <c r="AK1021" s="50"/>
      <c r="AL1021" s="50"/>
      <c r="AM1021" s="50"/>
      <c r="AN1021" s="50"/>
      <c r="AO1021" s="50"/>
      <c r="AP1021" s="50"/>
      <c r="AQ1021" s="50"/>
      <c r="AR1021" s="50"/>
      <c r="AS1021" s="50"/>
      <c r="AT1021" s="50"/>
      <c r="AU1021" s="50"/>
      <c r="AV1021" s="50"/>
      <c r="AW1021" s="50"/>
      <c r="AX1021" s="50"/>
      <c r="AY1021" s="50"/>
      <c r="AZ1021" s="50"/>
      <c r="BA1021" s="50"/>
      <c r="BB1021" s="50"/>
      <c r="BC1021" s="50"/>
      <c r="BD1021" s="50"/>
      <c r="BE1021" s="50"/>
      <c r="BF1021" s="50"/>
      <c r="BG1021" s="50"/>
      <c r="BH1021" s="50"/>
      <c r="BI1021" s="50"/>
      <c r="BJ1021" s="50"/>
      <c r="BK1021" s="50"/>
      <c r="BL1021" s="50"/>
      <c r="BM1021" s="50"/>
      <c r="BN1021" s="50"/>
      <c r="BO1021" s="50"/>
      <c r="BP1021" s="50"/>
      <c r="BQ1021" s="50"/>
      <c r="BR1021" s="50"/>
      <c r="BS1021" s="50"/>
      <c r="BT1021" s="50"/>
      <c r="BU1021" s="50"/>
      <c r="BV1021" s="50"/>
      <c r="BW1021" s="50"/>
      <c r="BX1021" s="50"/>
      <c r="BY1021" s="50"/>
      <c r="BZ1021" s="50"/>
      <c r="CA1021" s="50"/>
      <c r="CB1021" s="50"/>
      <c r="CC1021" s="50"/>
      <c r="CD1021" s="50"/>
      <c r="CE1021" s="50"/>
      <c r="CF1021" s="50"/>
      <c r="CG1021" s="50"/>
      <c r="CH1021" s="50"/>
      <c r="CI1021" s="50"/>
      <c r="CJ1021" s="50"/>
      <c r="CK1021" s="50"/>
      <c r="CL1021" s="50"/>
      <c r="CM1021" s="50"/>
      <c r="CN1021" s="50"/>
      <c r="CO1021" s="50"/>
      <c r="CP1021" s="50"/>
      <c r="CQ1021" s="50"/>
      <c r="CR1021" s="50"/>
      <c r="CS1021" s="50"/>
      <c r="CT1021" s="50"/>
      <c r="CU1021" s="50"/>
      <c r="CV1021" s="50"/>
      <c r="CW1021" s="50"/>
      <c r="CX1021" s="50"/>
      <c r="CY1021" s="50"/>
      <c r="CZ1021" s="50"/>
      <c r="DA1021" s="50"/>
      <c r="DB1021" s="50"/>
      <c r="DC1021" s="50"/>
      <c r="DD1021" s="50"/>
      <c r="DE1021" s="50"/>
      <c r="DF1021" s="50"/>
    </row>
    <row r="1022" spans="2:110" x14ac:dyDescent="0.2">
      <c r="B1022" s="177"/>
      <c r="C1022" s="202"/>
      <c r="D1022" s="200"/>
      <c r="E1022" s="203"/>
      <c r="F1022" s="203"/>
      <c r="G1022" s="203"/>
      <c r="H1022" s="203"/>
      <c r="I1022" s="203"/>
      <c r="J1022" s="203"/>
      <c r="K1022" s="203"/>
      <c r="L1022" s="203"/>
      <c r="M1022" s="203"/>
      <c r="N1022" s="203"/>
      <c r="O1022" s="203"/>
      <c r="P1022" s="203"/>
      <c r="Q1022" s="204"/>
      <c r="R1022" s="204"/>
      <c r="S1022" s="234"/>
      <c r="T1022" s="50"/>
      <c r="U1022" s="50"/>
      <c r="V1022" s="50"/>
      <c r="W1022" s="50"/>
      <c r="X1022" s="50"/>
      <c r="Y1022" s="50"/>
      <c r="Z1022" s="250"/>
      <c r="AA1022" s="238"/>
      <c r="AB1022" s="50"/>
      <c r="AC1022" s="50"/>
      <c r="AD1022" s="50"/>
      <c r="AE1022" s="50"/>
      <c r="AF1022" s="50"/>
      <c r="AG1022" s="50"/>
      <c r="AH1022" s="50"/>
      <c r="AI1022" s="50"/>
      <c r="AJ1022" s="50"/>
      <c r="AK1022" s="50"/>
      <c r="AL1022" s="50"/>
      <c r="AM1022" s="50"/>
      <c r="AN1022" s="50"/>
      <c r="AO1022" s="50"/>
      <c r="AP1022" s="50"/>
      <c r="AQ1022" s="50"/>
      <c r="AR1022" s="50"/>
      <c r="AS1022" s="50"/>
      <c r="AT1022" s="50"/>
      <c r="AU1022" s="50"/>
      <c r="AV1022" s="50"/>
      <c r="AW1022" s="50"/>
      <c r="AX1022" s="50"/>
      <c r="AY1022" s="50"/>
      <c r="AZ1022" s="50"/>
      <c r="BA1022" s="50"/>
      <c r="BB1022" s="50"/>
      <c r="BC1022" s="50"/>
      <c r="BD1022" s="50"/>
      <c r="BE1022" s="50"/>
      <c r="BF1022" s="50"/>
      <c r="BG1022" s="50"/>
      <c r="BH1022" s="50"/>
      <c r="BI1022" s="50"/>
      <c r="BJ1022" s="50"/>
      <c r="BK1022" s="50"/>
      <c r="BL1022" s="50"/>
      <c r="BM1022" s="50"/>
      <c r="BN1022" s="50"/>
      <c r="BO1022" s="50"/>
      <c r="BP1022" s="50"/>
      <c r="BQ1022" s="50"/>
      <c r="BR1022" s="50"/>
      <c r="BS1022" s="50"/>
      <c r="BT1022" s="50"/>
      <c r="BU1022" s="50"/>
      <c r="BV1022" s="50"/>
      <c r="BW1022" s="50"/>
      <c r="BX1022" s="50"/>
      <c r="BY1022" s="50"/>
      <c r="BZ1022" s="50"/>
      <c r="CA1022" s="50"/>
      <c r="CB1022" s="50"/>
      <c r="CC1022" s="50"/>
      <c r="CD1022" s="50"/>
      <c r="CE1022" s="50"/>
      <c r="CF1022" s="50"/>
      <c r="CG1022" s="50"/>
      <c r="CH1022" s="50"/>
      <c r="CI1022" s="50"/>
      <c r="CJ1022" s="50"/>
      <c r="CK1022" s="50"/>
      <c r="CL1022" s="50"/>
      <c r="CM1022" s="50"/>
      <c r="CN1022" s="50"/>
      <c r="CO1022" s="50"/>
      <c r="CP1022" s="50"/>
      <c r="CQ1022" s="50"/>
      <c r="CR1022" s="50"/>
      <c r="CS1022" s="50"/>
      <c r="CT1022" s="50"/>
      <c r="CU1022" s="50"/>
      <c r="CV1022" s="50"/>
      <c r="CW1022" s="50"/>
      <c r="CX1022" s="50"/>
      <c r="CY1022" s="50"/>
      <c r="CZ1022" s="50"/>
      <c r="DA1022" s="50"/>
      <c r="DB1022" s="50"/>
      <c r="DC1022" s="50"/>
      <c r="DD1022" s="50"/>
      <c r="DE1022" s="50"/>
      <c r="DF1022" s="50"/>
    </row>
    <row r="1023" spans="2:110" x14ac:dyDescent="0.2">
      <c r="B1023" s="177"/>
      <c r="C1023" s="202"/>
      <c r="D1023" s="200"/>
      <c r="E1023" s="203"/>
      <c r="F1023" s="203"/>
      <c r="G1023" s="203"/>
      <c r="H1023" s="203"/>
      <c r="I1023" s="203"/>
      <c r="J1023" s="203"/>
      <c r="K1023" s="203"/>
      <c r="L1023" s="203"/>
      <c r="M1023" s="203"/>
      <c r="N1023" s="203"/>
      <c r="O1023" s="203"/>
      <c r="P1023" s="203"/>
      <c r="Q1023" s="204"/>
      <c r="R1023" s="204"/>
      <c r="S1023" s="234"/>
      <c r="T1023" s="50"/>
      <c r="U1023" s="50"/>
      <c r="V1023" s="50"/>
      <c r="W1023" s="50"/>
      <c r="X1023" s="50"/>
      <c r="Y1023" s="50"/>
      <c r="Z1023" s="250"/>
      <c r="AA1023" s="238"/>
      <c r="AB1023" s="50"/>
      <c r="AC1023" s="50"/>
      <c r="AD1023" s="50"/>
      <c r="AE1023" s="50"/>
      <c r="AF1023" s="50"/>
      <c r="AG1023" s="50"/>
      <c r="AH1023" s="50"/>
      <c r="AI1023" s="50"/>
      <c r="AJ1023" s="50"/>
      <c r="AK1023" s="50"/>
      <c r="AL1023" s="50"/>
      <c r="AM1023" s="50"/>
      <c r="AN1023" s="50"/>
      <c r="AO1023" s="50"/>
      <c r="AP1023" s="50"/>
      <c r="AQ1023" s="50"/>
      <c r="AR1023" s="50"/>
      <c r="AS1023" s="50"/>
      <c r="AT1023" s="50"/>
      <c r="AU1023" s="50"/>
      <c r="AV1023" s="50"/>
      <c r="AW1023" s="50"/>
      <c r="AX1023" s="50"/>
      <c r="AY1023" s="50"/>
      <c r="AZ1023" s="50"/>
      <c r="BA1023" s="50"/>
      <c r="BB1023" s="50"/>
      <c r="BC1023" s="50"/>
      <c r="BD1023" s="50"/>
      <c r="BE1023" s="50"/>
      <c r="BF1023" s="50"/>
      <c r="BG1023" s="50"/>
      <c r="BH1023" s="50"/>
      <c r="BI1023" s="50"/>
      <c r="BJ1023" s="50"/>
      <c r="BK1023" s="50"/>
      <c r="BL1023" s="50"/>
      <c r="BM1023" s="50"/>
      <c r="BN1023" s="50"/>
      <c r="BO1023" s="50"/>
      <c r="BP1023" s="50"/>
      <c r="BQ1023" s="50"/>
      <c r="BR1023" s="50"/>
      <c r="BS1023" s="50"/>
      <c r="BT1023" s="50"/>
      <c r="BU1023" s="50"/>
      <c r="BV1023" s="50"/>
      <c r="BW1023" s="50"/>
      <c r="BX1023" s="50"/>
      <c r="BY1023" s="50"/>
      <c r="BZ1023" s="50"/>
      <c r="CA1023" s="50"/>
      <c r="CB1023" s="50"/>
      <c r="CC1023" s="50"/>
      <c r="CD1023" s="50"/>
      <c r="CE1023" s="50"/>
      <c r="CF1023" s="50"/>
      <c r="CG1023" s="50"/>
      <c r="CH1023" s="50"/>
      <c r="CI1023" s="50"/>
      <c r="CJ1023" s="50"/>
      <c r="CK1023" s="50"/>
      <c r="CL1023" s="50"/>
      <c r="CM1023" s="50"/>
      <c r="CN1023" s="50"/>
      <c r="CO1023" s="50"/>
      <c r="CP1023" s="50"/>
      <c r="CQ1023" s="50"/>
      <c r="CR1023" s="50"/>
      <c r="CS1023" s="50"/>
      <c r="CT1023" s="50"/>
      <c r="CU1023" s="50"/>
      <c r="CV1023" s="50"/>
      <c r="CW1023" s="50"/>
      <c r="CX1023" s="50"/>
      <c r="CY1023" s="50"/>
      <c r="CZ1023" s="50"/>
      <c r="DA1023" s="50"/>
      <c r="DB1023" s="50"/>
      <c r="DC1023" s="50"/>
      <c r="DD1023" s="50"/>
      <c r="DE1023" s="50"/>
      <c r="DF1023" s="50"/>
    </row>
    <row r="1024" spans="2:110" x14ac:dyDescent="0.2">
      <c r="B1024" s="177"/>
      <c r="C1024" s="202"/>
      <c r="D1024" s="200"/>
      <c r="E1024" s="203"/>
      <c r="F1024" s="203"/>
      <c r="G1024" s="203"/>
      <c r="H1024" s="203"/>
      <c r="I1024" s="203"/>
      <c r="J1024" s="203"/>
      <c r="K1024" s="203"/>
      <c r="L1024" s="203"/>
      <c r="M1024" s="203"/>
      <c r="N1024" s="203"/>
      <c r="O1024" s="203"/>
      <c r="P1024" s="203"/>
      <c r="Q1024" s="204"/>
      <c r="R1024" s="204"/>
      <c r="S1024" s="234"/>
      <c r="T1024" s="50"/>
      <c r="U1024" s="50"/>
      <c r="V1024" s="50"/>
      <c r="W1024" s="50"/>
      <c r="X1024" s="50"/>
      <c r="Y1024" s="50"/>
      <c r="Z1024" s="250"/>
      <c r="AA1024" s="238"/>
      <c r="AB1024" s="50"/>
      <c r="AC1024" s="50"/>
      <c r="AD1024" s="50"/>
      <c r="AE1024" s="50"/>
      <c r="AF1024" s="50"/>
      <c r="AG1024" s="50"/>
      <c r="AH1024" s="50"/>
      <c r="AI1024" s="50"/>
      <c r="AJ1024" s="50"/>
      <c r="AK1024" s="50"/>
      <c r="AL1024" s="50"/>
      <c r="AM1024" s="50"/>
      <c r="AN1024" s="50"/>
      <c r="AO1024" s="50"/>
      <c r="AP1024" s="50"/>
      <c r="AQ1024" s="50"/>
      <c r="AR1024" s="50"/>
      <c r="AS1024" s="50"/>
      <c r="AT1024" s="50"/>
      <c r="AU1024" s="50"/>
      <c r="AV1024" s="50"/>
      <c r="AW1024" s="50"/>
      <c r="AX1024" s="50"/>
      <c r="AY1024" s="50"/>
      <c r="AZ1024" s="50"/>
      <c r="BA1024" s="50"/>
      <c r="BB1024" s="50"/>
      <c r="BC1024" s="50"/>
      <c r="BD1024" s="50"/>
      <c r="BE1024" s="50"/>
      <c r="BF1024" s="50"/>
      <c r="BG1024" s="50"/>
      <c r="BH1024" s="50"/>
      <c r="BI1024" s="50"/>
      <c r="BJ1024" s="50"/>
      <c r="BK1024" s="50"/>
      <c r="BL1024" s="50"/>
      <c r="BM1024" s="50"/>
      <c r="BN1024" s="50"/>
      <c r="BO1024" s="50"/>
      <c r="BP1024" s="50"/>
      <c r="BQ1024" s="50"/>
      <c r="BR1024" s="50"/>
      <c r="BS1024" s="50"/>
      <c r="BT1024" s="50"/>
      <c r="BU1024" s="50"/>
      <c r="BV1024" s="50"/>
      <c r="BW1024" s="50"/>
      <c r="BX1024" s="50"/>
      <c r="BY1024" s="50"/>
      <c r="BZ1024" s="50"/>
      <c r="CA1024" s="50"/>
      <c r="CB1024" s="50"/>
      <c r="CC1024" s="50"/>
      <c r="CD1024" s="50"/>
      <c r="CE1024" s="50"/>
      <c r="CF1024" s="50"/>
      <c r="CG1024" s="50"/>
      <c r="CH1024" s="50"/>
      <c r="CI1024" s="50"/>
      <c r="CJ1024" s="50"/>
      <c r="CK1024" s="50"/>
      <c r="CL1024" s="50"/>
      <c r="CM1024" s="50"/>
      <c r="CN1024" s="50"/>
      <c r="CO1024" s="50"/>
      <c r="CP1024" s="50"/>
      <c r="CQ1024" s="50"/>
      <c r="CR1024" s="50"/>
      <c r="CS1024" s="50"/>
      <c r="CT1024" s="50"/>
      <c r="CU1024" s="50"/>
      <c r="CV1024" s="50"/>
      <c r="CW1024" s="50"/>
      <c r="CX1024" s="50"/>
      <c r="CY1024" s="50"/>
      <c r="CZ1024" s="50"/>
      <c r="DA1024" s="50"/>
      <c r="DB1024" s="50"/>
      <c r="DC1024" s="50"/>
      <c r="DD1024" s="50"/>
      <c r="DE1024" s="50"/>
      <c r="DF1024" s="50"/>
    </row>
    <row r="1025" spans="2:110" x14ac:dyDescent="0.2">
      <c r="B1025" s="177"/>
      <c r="C1025" s="202"/>
      <c r="D1025" s="200"/>
      <c r="E1025" s="203"/>
      <c r="F1025" s="203"/>
      <c r="G1025" s="203"/>
      <c r="H1025" s="203"/>
      <c r="I1025" s="203"/>
      <c r="J1025" s="203"/>
      <c r="K1025" s="203"/>
      <c r="L1025" s="203"/>
      <c r="M1025" s="203"/>
      <c r="N1025" s="203"/>
      <c r="O1025" s="203"/>
      <c r="P1025" s="203"/>
      <c r="Q1025" s="204"/>
      <c r="R1025" s="204"/>
      <c r="S1025" s="234"/>
      <c r="T1025" s="50"/>
      <c r="U1025" s="50"/>
      <c r="V1025" s="50"/>
      <c r="W1025" s="50"/>
      <c r="X1025" s="50"/>
      <c r="Y1025" s="50"/>
      <c r="Z1025" s="250"/>
      <c r="AA1025" s="238"/>
      <c r="AB1025" s="50"/>
      <c r="AC1025" s="50"/>
      <c r="AD1025" s="50"/>
      <c r="AE1025" s="50"/>
      <c r="AF1025" s="50"/>
      <c r="AG1025" s="50"/>
      <c r="AH1025" s="50"/>
      <c r="AI1025" s="50"/>
      <c r="AJ1025" s="50"/>
      <c r="AK1025" s="50"/>
      <c r="AL1025" s="50"/>
      <c r="AM1025" s="50"/>
      <c r="AN1025" s="50"/>
      <c r="AO1025" s="50"/>
      <c r="AP1025" s="50"/>
      <c r="AQ1025" s="50"/>
      <c r="AR1025" s="50"/>
      <c r="AS1025" s="50"/>
      <c r="AT1025" s="50"/>
      <c r="AU1025" s="50"/>
      <c r="AV1025" s="50"/>
      <c r="AW1025" s="50"/>
      <c r="AX1025" s="50"/>
      <c r="AY1025" s="50"/>
      <c r="AZ1025" s="50"/>
      <c r="BA1025" s="50"/>
      <c r="BB1025" s="50"/>
      <c r="BC1025" s="50"/>
      <c r="BD1025" s="50"/>
      <c r="BE1025" s="50"/>
      <c r="BF1025" s="50"/>
      <c r="BG1025" s="50"/>
      <c r="BH1025" s="50"/>
      <c r="BI1025" s="50"/>
      <c r="BJ1025" s="50"/>
      <c r="BK1025" s="50"/>
      <c r="BL1025" s="50"/>
      <c r="BM1025" s="50"/>
      <c r="BN1025" s="50"/>
      <c r="BO1025" s="50"/>
      <c r="BP1025" s="50"/>
      <c r="BQ1025" s="50"/>
      <c r="BR1025" s="50"/>
      <c r="BS1025" s="50"/>
      <c r="BT1025" s="50"/>
      <c r="BU1025" s="50"/>
      <c r="BV1025" s="50"/>
      <c r="BW1025" s="50"/>
      <c r="BX1025" s="50"/>
      <c r="BY1025" s="50"/>
      <c r="BZ1025" s="50"/>
      <c r="CA1025" s="50"/>
      <c r="CB1025" s="50"/>
      <c r="CC1025" s="50"/>
      <c r="CD1025" s="50"/>
      <c r="CE1025" s="50"/>
      <c r="CF1025" s="50"/>
      <c r="CG1025" s="50"/>
      <c r="CH1025" s="50"/>
      <c r="CI1025" s="50"/>
      <c r="CJ1025" s="50"/>
      <c r="CK1025" s="50"/>
      <c r="CL1025" s="50"/>
      <c r="CM1025" s="50"/>
      <c r="CN1025" s="50"/>
      <c r="CO1025" s="50"/>
      <c r="CP1025" s="50"/>
      <c r="CQ1025" s="50"/>
      <c r="CR1025" s="50"/>
      <c r="CS1025" s="50"/>
      <c r="CT1025" s="50"/>
      <c r="CU1025" s="50"/>
      <c r="CV1025" s="50"/>
      <c r="CW1025" s="50"/>
      <c r="CX1025" s="50"/>
      <c r="CY1025" s="50"/>
      <c r="CZ1025" s="50"/>
      <c r="DA1025" s="50"/>
      <c r="DB1025" s="50"/>
      <c r="DC1025" s="50"/>
      <c r="DD1025" s="50"/>
      <c r="DE1025" s="50"/>
      <c r="DF1025" s="50"/>
    </row>
    <row r="1026" spans="2:110" x14ac:dyDescent="0.2">
      <c r="B1026" s="177"/>
      <c r="C1026" s="202"/>
      <c r="D1026" s="200"/>
      <c r="E1026" s="203"/>
      <c r="F1026" s="203"/>
      <c r="G1026" s="203"/>
      <c r="H1026" s="203"/>
      <c r="I1026" s="203"/>
      <c r="J1026" s="203"/>
      <c r="K1026" s="203"/>
      <c r="L1026" s="203"/>
      <c r="M1026" s="203"/>
      <c r="N1026" s="203"/>
      <c r="O1026" s="203"/>
      <c r="P1026" s="203"/>
      <c r="Q1026" s="204"/>
      <c r="R1026" s="204"/>
      <c r="S1026" s="234"/>
      <c r="T1026" s="50"/>
      <c r="U1026" s="50"/>
      <c r="V1026" s="50"/>
      <c r="W1026" s="50"/>
      <c r="X1026" s="50"/>
      <c r="Y1026" s="50"/>
      <c r="Z1026" s="250"/>
      <c r="AA1026" s="238"/>
      <c r="AB1026" s="50"/>
      <c r="AC1026" s="50"/>
      <c r="AD1026" s="50"/>
      <c r="AE1026" s="50"/>
      <c r="AF1026" s="50"/>
      <c r="AG1026" s="50"/>
      <c r="AH1026" s="50"/>
      <c r="AI1026" s="50"/>
      <c r="AJ1026" s="50"/>
      <c r="AK1026" s="50"/>
      <c r="AL1026" s="50"/>
      <c r="AM1026" s="50"/>
      <c r="AN1026" s="50"/>
      <c r="AO1026" s="50"/>
      <c r="AP1026" s="50"/>
      <c r="AQ1026" s="50"/>
      <c r="AR1026" s="50"/>
      <c r="AS1026" s="50"/>
      <c r="AT1026" s="50"/>
      <c r="AU1026" s="50"/>
      <c r="AV1026" s="50"/>
      <c r="AW1026" s="50"/>
      <c r="AX1026" s="50"/>
      <c r="AY1026" s="50"/>
      <c r="AZ1026" s="50"/>
      <c r="BA1026" s="50"/>
      <c r="BB1026" s="50"/>
      <c r="BC1026" s="50"/>
      <c r="BD1026" s="50"/>
      <c r="BE1026" s="50"/>
      <c r="BF1026" s="50"/>
      <c r="BG1026" s="50"/>
      <c r="BH1026" s="50"/>
      <c r="BI1026" s="50"/>
      <c r="BJ1026" s="50"/>
      <c r="BK1026" s="50"/>
      <c r="BL1026" s="50"/>
      <c r="BM1026" s="50"/>
      <c r="BN1026" s="50"/>
      <c r="BO1026" s="50"/>
      <c r="BP1026" s="50"/>
      <c r="BQ1026" s="50"/>
      <c r="BR1026" s="50"/>
      <c r="BS1026" s="50"/>
      <c r="BT1026" s="50"/>
      <c r="BU1026" s="50"/>
      <c r="BV1026" s="50"/>
      <c r="BW1026" s="50"/>
      <c r="BX1026" s="50"/>
      <c r="BY1026" s="50"/>
      <c r="BZ1026" s="50"/>
      <c r="CA1026" s="50"/>
      <c r="CB1026" s="50"/>
      <c r="CC1026" s="50"/>
      <c r="CD1026" s="50"/>
      <c r="CE1026" s="50"/>
      <c r="CF1026" s="50"/>
      <c r="CG1026" s="50"/>
      <c r="CH1026" s="50"/>
      <c r="CI1026" s="50"/>
      <c r="CJ1026" s="50"/>
      <c r="CK1026" s="50"/>
      <c r="CL1026" s="50"/>
      <c r="CM1026" s="50"/>
      <c r="CN1026" s="50"/>
      <c r="CO1026" s="50"/>
      <c r="CP1026" s="50"/>
      <c r="CQ1026" s="50"/>
      <c r="CR1026" s="50"/>
      <c r="CS1026" s="50"/>
      <c r="CT1026" s="50"/>
      <c r="CU1026" s="50"/>
      <c r="CV1026" s="50"/>
      <c r="CW1026" s="50"/>
      <c r="CX1026" s="50"/>
      <c r="CY1026" s="50"/>
      <c r="CZ1026" s="50"/>
      <c r="DA1026" s="50"/>
      <c r="DB1026" s="50"/>
      <c r="DC1026" s="50"/>
      <c r="DD1026" s="50"/>
      <c r="DE1026" s="50"/>
      <c r="DF1026" s="50"/>
    </row>
    <row r="1027" spans="2:110" x14ac:dyDescent="0.2">
      <c r="B1027" s="177"/>
      <c r="C1027" s="202"/>
      <c r="D1027" s="200"/>
      <c r="E1027" s="203"/>
      <c r="F1027" s="203"/>
      <c r="G1027" s="203"/>
      <c r="H1027" s="203"/>
      <c r="I1027" s="203"/>
      <c r="J1027" s="203"/>
      <c r="K1027" s="203"/>
      <c r="L1027" s="203"/>
      <c r="M1027" s="203"/>
      <c r="N1027" s="203"/>
      <c r="O1027" s="203"/>
      <c r="P1027" s="203"/>
      <c r="Q1027" s="204"/>
      <c r="R1027" s="204"/>
      <c r="S1027" s="234"/>
      <c r="T1027" s="50"/>
      <c r="U1027" s="50"/>
      <c r="V1027" s="50"/>
      <c r="W1027" s="50"/>
      <c r="X1027" s="50"/>
      <c r="Y1027" s="50"/>
      <c r="Z1027" s="250"/>
      <c r="AA1027" s="238"/>
      <c r="AB1027" s="50"/>
      <c r="AC1027" s="50"/>
      <c r="AD1027" s="50"/>
      <c r="AE1027" s="50"/>
      <c r="AF1027" s="50"/>
      <c r="AG1027" s="50"/>
      <c r="AH1027" s="50"/>
      <c r="AI1027" s="50"/>
      <c r="AJ1027" s="50"/>
      <c r="AK1027" s="50"/>
      <c r="AL1027" s="50"/>
      <c r="AM1027" s="50"/>
      <c r="AN1027" s="50"/>
      <c r="AO1027" s="50"/>
      <c r="AP1027" s="50"/>
      <c r="AQ1027" s="50"/>
      <c r="AR1027" s="50"/>
      <c r="AS1027" s="50"/>
      <c r="AT1027" s="50"/>
      <c r="AU1027" s="50"/>
      <c r="AV1027" s="50"/>
      <c r="AW1027" s="50"/>
      <c r="AX1027" s="50"/>
      <c r="AY1027" s="50"/>
      <c r="AZ1027" s="50"/>
      <c r="BA1027" s="50"/>
      <c r="BB1027" s="50"/>
      <c r="BC1027" s="50"/>
      <c r="BD1027" s="50"/>
      <c r="BE1027" s="50"/>
      <c r="BF1027" s="50"/>
      <c r="BG1027" s="50"/>
      <c r="BH1027" s="50"/>
      <c r="BI1027" s="50"/>
      <c r="BJ1027" s="50"/>
      <c r="BK1027" s="50"/>
      <c r="BL1027" s="50"/>
      <c r="BM1027" s="50"/>
      <c r="BN1027" s="50"/>
      <c r="BO1027" s="50"/>
      <c r="BP1027" s="50"/>
      <c r="BQ1027" s="50"/>
      <c r="BR1027" s="50"/>
      <c r="BS1027" s="50"/>
      <c r="BT1027" s="50"/>
      <c r="BU1027" s="50"/>
      <c r="BV1027" s="50"/>
      <c r="BW1027" s="50"/>
      <c r="BX1027" s="50"/>
      <c r="BY1027" s="50"/>
      <c r="BZ1027" s="50"/>
      <c r="CA1027" s="50"/>
      <c r="CB1027" s="50"/>
      <c r="CC1027" s="50"/>
      <c r="CD1027" s="50"/>
      <c r="CE1027" s="50"/>
      <c r="CF1027" s="50"/>
      <c r="CG1027" s="50"/>
      <c r="CH1027" s="50"/>
      <c r="CI1027" s="50"/>
      <c r="CJ1027" s="50"/>
      <c r="CK1027" s="50"/>
      <c r="CL1027" s="50"/>
      <c r="CM1027" s="50"/>
      <c r="CN1027" s="50"/>
      <c r="CO1027" s="50"/>
      <c r="CP1027" s="50"/>
      <c r="CQ1027" s="50"/>
      <c r="CR1027" s="50"/>
      <c r="CS1027" s="50"/>
      <c r="CT1027" s="50"/>
      <c r="CU1027" s="50"/>
      <c r="CV1027" s="50"/>
      <c r="CW1027" s="50"/>
      <c r="CX1027" s="50"/>
      <c r="CY1027" s="50"/>
      <c r="CZ1027" s="50"/>
      <c r="DA1027" s="50"/>
      <c r="DB1027" s="50"/>
      <c r="DC1027" s="50"/>
      <c r="DD1027" s="50"/>
      <c r="DE1027" s="50"/>
      <c r="DF1027" s="50"/>
    </row>
    <row r="1028" spans="2:110" x14ac:dyDescent="0.2">
      <c r="B1028" s="177"/>
      <c r="C1028" s="202"/>
      <c r="D1028" s="200"/>
      <c r="E1028" s="203"/>
      <c r="F1028" s="203"/>
      <c r="G1028" s="203"/>
      <c r="H1028" s="203"/>
      <c r="I1028" s="203"/>
      <c r="J1028" s="203"/>
      <c r="K1028" s="203"/>
      <c r="L1028" s="203"/>
      <c r="M1028" s="203"/>
      <c r="N1028" s="203"/>
      <c r="O1028" s="203"/>
      <c r="P1028" s="203"/>
      <c r="Q1028" s="204"/>
      <c r="R1028" s="204"/>
      <c r="S1028" s="234"/>
      <c r="T1028" s="50"/>
      <c r="U1028" s="50"/>
      <c r="V1028" s="50"/>
      <c r="W1028" s="50"/>
      <c r="X1028" s="50"/>
      <c r="Y1028" s="50"/>
      <c r="Z1028" s="250"/>
      <c r="AA1028" s="238"/>
      <c r="AB1028" s="50"/>
      <c r="AC1028" s="50"/>
      <c r="AD1028" s="50"/>
      <c r="AE1028" s="50"/>
      <c r="AF1028" s="50"/>
      <c r="AG1028" s="50"/>
      <c r="AH1028" s="50"/>
      <c r="AI1028" s="50"/>
      <c r="AJ1028" s="50"/>
      <c r="AK1028" s="50"/>
      <c r="AL1028" s="50"/>
      <c r="AM1028" s="50"/>
      <c r="AN1028" s="50"/>
      <c r="AO1028" s="50"/>
      <c r="AP1028" s="50"/>
      <c r="AQ1028" s="50"/>
      <c r="AR1028" s="50"/>
      <c r="AS1028" s="50"/>
      <c r="AT1028" s="50"/>
      <c r="AU1028" s="50"/>
      <c r="AV1028" s="50"/>
      <c r="AW1028" s="50"/>
      <c r="AX1028" s="50"/>
      <c r="AY1028" s="50"/>
      <c r="AZ1028" s="50"/>
      <c r="BA1028" s="50"/>
      <c r="BB1028" s="50"/>
      <c r="BC1028" s="50"/>
      <c r="BD1028" s="50"/>
      <c r="BE1028" s="50"/>
      <c r="BF1028" s="50"/>
      <c r="BG1028" s="50"/>
      <c r="BH1028" s="50"/>
      <c r="BI1028" s="50"/>
      <c r="BJ1028" s="50"/>
      <c r="BK1028" s="50"/>
      <c r="BL1028" s="50"/>
      <c r="BM1028" s="50"/>
      <c r="BN1028" s="50"/>
      <c r="BO1028" s="50"/>
      <c r="BP1028" s="50"/>
      <c r="BQ1028" s="50"/>
      <c r="BR1028" s="50"/>
      <c r="BS1028" s="50"/>
      <c r="BT1028" s="50"/>
      <c r="BU1028" s="50"/>
      <c r="BV1028" s="50"/>
      <c r="BW1028" s="50"/>
      <c r="BX1028" s="50"/>
      <c r="BY1028" s="50"/>
      <c r="BZ1028" s="50"/>
      <c r="CA1028" s="50"/>
      <c r="CB1028" s="50"/>
      <c r="CC1028" s="50"/>
      <c r="CD1028" s="50"/>
      <c r="CE1028" s="50"/>
      <c r="CF1028" s="50"/>
      <c r="CG1028" s="50"/>
      <c r="CH1028" s="50"/>
      <c r="CI1028" s="50"/>
      <c r="CJ1028" s="50"/>
      <c r="CK1028" s="50"/>
      <c r="CL1028" s="50"/>
      <c r="CM1028" s="50"/>
      <c r="CN1028" s="50"/>
      <c r="CO1028" s="50"/>
      <c r="CP1028" s="50"/>
      <c r="CQ1028" s="50"/>
      <c r="CR1028" s="50"/>
      <c r="CS1028" s="50"/>
      <c r="CT1028" s="50"/>
      <c r="CU1028" s="50"/>
      <c r="CV1028" s="50"/>
      <c r="CW1028" s="50"/>
      <c r="CX1028" s="50"/>
      <c r="CY1028" s="50"/>
      <c r="CZ1028" s="50"/>
      <c r="DA1028" s="50"/>
      <c r="DB1028" s="50"/>
      <c r="DC1028" s="50"/>
      <c r="DD1028" s="50"/>
      <c r="DE1028" s="50"/>
      <c r="DF1028" s="50"/>
    </row>
    <row r="1029" spans="2:110" x14ac:dyDescent="0.2">
      <c r="B1029" s="177"/>
      <c r="C1029" s="202"/>
      <c r="D1029" s="200"/>
      <c r="E1029" s="203"/>
      <c r="F1029" s="203"/>
      <c r="G1029" s="203"/>
      <c r="H1029" s="203"/>
      <c r="I1029" s="203"/>
      <c r="J1029" s="203"/>
      <c r="K1029" s="203"/>
      <c r="L1029" s="203"/>
      <c r="M1029" s="203"/>
      <c r="N1029" s="203"/>
      <c r="O1029" s="203"/>
      <c r="P1029" s="203"/>
      <c r="Q1029" s="204"/>
      <c r="R1029" s="204"/>
      <c r="S1029" s="234"/>
      <c r="T1029" s="50"/>
      <c r="U1029" s="50"/>
      <c r="V1029" s="50"/>
      <c r="W1029" s="50"/>
      <c r="X1029" s="50"/>
      <c r="Y1029" s="50"/>
      <c r="Z1029" s="250"/>
      <c r="AA1029" s="238"/>
      <c r="AB1029" s="50"/>
      <c r="AC1029" s="50"/>
      <c r="AD1029" s="50"/>
      <c r="AE1029" s="50"/>
      <c r="AF1029" s="50"/>
      <c r="AG1029" s="50"/>
      <c r="AH1029" s="50"/>
      <c r="AI1029" s="50"/>
      <c r="AJ1029" s="50"/>
      <c r="AK1029" s="50"/>
      <c r="AL1029" s="50"/>
      <c r="AM1029" s="50"/>
      <c r="AN1029" s="50"/>
      <c r="AO1029" s="50"/>
      <c r="AP1029" s="50"/>
      <c r="AQ1029" s="50"/>
      <c r="AR1029" s="50"/>
      <c r="AS1029" s="50"/>
      <c r="AT1029" s="50"/>
      <c r="AU1029" s="50"/>
      <c r="AV1029" s="50"/>
      <c r="AW1029" s="50"/>
      <c r="AX1029" s="50"/>
      <c r="AY1029" s="50"/>
      <c r="AZ1029" s="50"/>
      <c r="BA1029" s="50"/>
      <c r="BB1029" s="50"/>
      <c r="BC1029" s="50"/>
      <c r="BD1029" s="50"/>
      <c r="BE1029" s="50"/>
      <c r="BF1029" s="50"/>
      <c r="BG1029" s="50"/>
      <c r="BH1029" s="50"/>
      <c r="BI1029" s="50"/>
      <c r="BJ1029" s="50"/>
      <c r="BK1029" s="50"/>
      <c r="BL1029" s="50"/>
      <c r="BM1029" s="50"/>
      <c r="BN1029" s="50"/>
      <c r="BO1029" s="50"/>
      <c r="BP1029" s="50"/>
      <c r="BQ1029" s="50"/>
      <c r="BR1029" s="50"/>
      <c r="BS1029" s="50"/>
      <c r="BT1029" s="50"/>
      <c r="BU1029" s="50"/>
      <c r="BV1029" s="50"/>
      <c r="BW1029" s="50"/>
      <c r="BX1029" s="50"/>
      <c r="BY1029" s="50"/>
      <c r="BZ1029" s="50"/>
      <c r="CA1029" s="50"/>
      <c r="CB1029" s="50"/>
      <c r="CC1029" s="50"/>
      <c r="CD1029" s="50"/>
      <c r="CE1029" s="50"/>
      <c r="CF1029" s="50"/>
      <c r="CG1029" s="50"/>
      <c r="CH1029" s="50"/>
      <c r="CI1029" s="50"/>
      <c r="CJ1029" s="50"/>
      <c r="CK1029" s="50"/>
      <c r="CL1029" s="50"/>
      <c r="CM1029" s="50"/>
      <c r="CN1029" s="50"/>
      <c r="CO1029" s="50"/>
      <c r="CP1029" s="50"/>
      <c r="CQ1029" s="50"/>
      <c r="CR1029" s="50"/>
      <c r="CS1029" s="50"/>
      <c r="CT1029" s="50"/>
      <c r="CU1029" s="50"/>
      <c r="CV1029" s="50"/>
      <c r="CW1029" s="50"/>
      <c r="CX1029" s="50"/>
      <c r="CY1029" s="50"/>
      <c r="CZ1029" s="50"/>
      <c r="DA1029" s="50"/>
      <c r="DB1029" s="50"/>
      <c r="DC1029" s="50"/>
      <c r="DD1029" s="50"/>
      <c r="DE1029" s="50"/>
      <c r="DF1029" s="50"/>
    </row>
    <row r="1030" spans="2:110" x14ac:dyDescent="0.2">
      <c r="B1030" s="177"/>
      <c r="C1030" s="202"/>
      <c r="D1030" s="200"/>
      <c r="E1030" s="203"/>
      <c r="F1030" s="203"/>
      <c r="G1030" s="203"/>
      <c r="H1030" s="203"/>
      <c r="I1030" s="203"/>
      <c r="J1030" s="203"/>
      <c r="K1030" s="203"/>
      <c r="L1030" s="203"/>
      <c r="M1030" s="203"/>
      <c r="N1030" s="203"/>
      <c r="O1030" s="203"/>
      <c r="P1030" s="203"/>
      <c r="Q1030" s="204"/>
      <c r="R1030" s="204"/>
      <c r="S1030" s="234"/>
      <c r="T1030" s="50"/>
      <c r="U1030" s="50"/>
      <c r="V1030" s="50"/>
      <c r="W1030" s="50"/>
      <c r="X1030" s="50"/>
      <c r="Y1030" s="50"/>
      <c r="Z1030" s="250"/>
      <c r="AA1030" s="238"/>
      <c r="AB1030" s="50"/>
      <c r="AC1030" s="50"/>
      <c r="AD1030" s="50"/>
      <c r="AE1030" s="50"/>
      <c r="AF1030" s="50"/>
      <c r="AG1030" s="50"/>
      <c r="AH1030" s="50"/>
      <c r="AI1030" s="50"/>
      <c r="AJ1030" s="50"/>
      <c r="AK1030" s="50"/>
      <c r="AL1030" s="50"/>
      <c r="AM1030" s="50"/>
      <c r="AN1030" s="50"/>
      <c r="AO1030" s="50"/>
      <c r="AP1030" s="50"/>
      <c r="AQ1030" s="50"/>
      <c r="AR1030" s="50"/>
      <c r="AS1030" s="50"/>
      <c r="AT1030" s="50"/>
      <c r="AU1030" s="50"/>
      <c r="AV1030" s="50"/>
      <c r="AW1030" s="50"/>
      <c r="AX1030" s="50"/>
      <c r="AY1030" s="50"/>
      <c r="AZ1030" s="50"/>
      <c r="BA1030" s="50"/>
      <c r="BB1030" s="50"/>
      <c r="BC1030" s="50"/>
      <c r="BD1030" s="50"/>
      <c r="BE1030" s="50"/>
      <c r="BF1030" s="50"/>
      <c r="BG1030" s="50"/>
      <c r="BH1030" s="50"/>
      <c r="BI1030" s="50"/>
      <c r="BJ1030" s="50"/>
      <c r="BK1030" s="50"/>
      <c r="BL1030" s="50"/>
      <c r="BM1030" s="50"/>
      <c r="BN1030" s="50"/>
      <c r="BO1030" s="50"/>
      <c r="BP1030" s="50"/>
      <c r="BQ1030" s="50"/>
      <c r="BR1030" s="50"/>
      <c r="BS1030" s="50"/>
      <c r="BT1030" s="50"/>
      <c r="BU1030" s="50"/>
      <c r="BV1030" s="50"/>
      <c r="BW1030" s="50"/>
      <c r="BX1030" s="50"/>
      <c r="BY1030" s="50"/>
      <c r="BZ1030" s="50"/>
      <c r="CA1030" s="50"/>
      <c r="CB1030" s="50"/>
      <c r="CC1030" s="50"/>
      <c r="CD1030" s="50"/>
      <c r="CE1030" s="50"/>
      <c r="CF1030" s="50"/>
      <c r="CG1030" s="50"/>
      <c r="CH1030" s="50"/>
      <c r="CI1030" s="50"/>
      <c r="CJ1030" s="50"/>
      <c r="CK1030" s="50"/>
      <c r="CL1030" s="50"/>
      <c r="CM1030" s="50"/>
      <c r="CN1030" s="50"/>
      <c r="CO1030" s="50"/>
      <c r="CP1030" s="50"/>
      <c r="CQ1030" s="50"/>
      <c r="CR1030" s="50"/>
      <c r="CS1030" s="50"/>
      <c r="CT1030" s="50"/>
      <c r="CU1030" s="50"/>
      <c r="CV1030" s="50"/>
      <c r="CW1030" s="50"/>
      <c r="CX1030" s="50"/>
      <c r="CY1030" s="50"/>
      <c r="CZ1030" s="50"/>
      <c r="DA1030" s="50"/>
      <c r="DB1030" s="50"/>
      <c r="DC1030" s="50"/>
      <c r="DD1030" s="50"/>
      <c r="DE1030" s="50"/>
      <c r="DF1030" s="50"/>
    </row>
    <row r="1031" spans="2:110" x14ac:dyDescent="0.2">
      <c r="B1031" s="177"/>
      <c r="C1031" s="202"/>
      <c r="D1031" s="200"/>
      <c r="E1031" s="203"/>
      <c r="F1031" s="203"/>
      <c r="G1031" s="203"/>
      <c r="H1031" s="203"/>
      <c r="I1031" s="203"/>
      <c r="J1031" s="203"/>
      <c r="K1031" s="203"/>
      <c r="L1031" s="203"/>
      <c r="M1031" s="203"/>
      <c r="N1031" s="203"/>
      <c r="O1031" s="203"/>
      <c r="P1031" s="203"/>
      <c r="Q1031" s="204"/>
      <c r="R1031" s="204"/>
      <c r="S1031" s="234"/>
      <c r="T1031" s="50"/>
      <c r="U1031" s="50"/>
      <c r="V1031" s="50"/>
      <c r="W1031" s="50"/>
      <c r="X1031" s="50"/>
      <c r="Y1031" s="50"/>
      <c r="Z1031" s="250"/>
      <c r="AA1031" s="238"/>
      <c r="AB1031" s="50"/>
      <c r="AC1031" s="50"/>
      <c r="AD1031" s="50"/>
      <c r="AE1031" s="50"/>
      <c r="AF1031" s="50"/>
      <c r="AG1031" s="50"/>
      <c r="AH1031" s="50"/>
      <c r="AI1031" s="50"/>
      <c r="AJ1031" s="50"/>
      <c r="AK1031" s="50"/>
      <c r="AL1031" s="50"/>
      <c r="AM1031" s="50"/>
      <c r="AN1031" s="50"/>
      <c r="AO1031" s="50"/>
      <c r="AP1031" s="50"/>
      <c r="AQ1031" s="50"/>
      <c r="AR1031" s="50"/>
      <c r="AS1031" s="50"/>
      <c r="AT1031" s="50"/>
      <c r="AU1031" s="50"/>
      <c r="AV1031" s="50"/>
      <c r="AW1031" s="50"/>
      <c r="AX1031" s="50"/>
      <c r="AY1031" s="50"/>
      <c r="AZ1031" s="50"/>
      <c r="BA1031" s="50"/>
      <c r="BB1031" s="50"/>
      <c r="BC1031" s="50"/>
      <c r="BD1031" s="50"/>
      <c r="BE1031" s="50"/>
      <c r="BF1031" s="50"/>
      <c r="BG1031" s="50"/>
      <c r="BH1031" s="50"/>
      <c r="BI1031" s="50"/>
      <c r="BJ1031" s="50"/>
      <c r="BK1031" s="50"/>
      <c r="BL1031" s="50"/>
      <c r="BM1031" s="50"/>
      <c r="BN1031" s="50"/>
      <c r="BO1031" s="50"/>
      <c r="BP1031" s="50"/>
      <c r="BQ1031" s="50"/>
      <c r="BR1031" s="50"/>
      <c r="BS1031" s="50"/>
      <c r="BT1031" s="50"/>
      <c r="BU1031" s="50"/>
      <c r="BV1031" s="50"/>
      <c r="BW1031" s="50"/>
      <c r="BX1031" s="50"/>
      <c r="BY1031" s="50"/>
      <c r="BZ1031" s="50"/>
      <c r="CA1031" s="50"/>
      <c r="CB1031" s="50"/>
      <c r="CC1031" s="50"/>
      <c r="CD1031" s="50"/>
      <c r="CE1031" s="50"/>
      <c r="CF1031" s="50"/>
      <c r="CG1031" s="50"/>
      <c r="CH1031" s="50"/>
      <c r="CI1031" s="50"/>
      <c r="CJ1031" s="50"/>
      <c r="CK1031" s="50"/>
      <c r="CL1031" s="50"/>
      <c r="CM1031" s="50"/>
      <c r="CN1031" s="50"/>
      <c r="CO1031" s="50"/>
      <c r="CP1031" s="50"/>
      <c r="CQ1031" s="50"/>
      <c r="CR1031" s="50"/>
      <c r="CS1031" s="50"/>
      <c r="CT1031" s="50"/>
      <c r="CU1031" s="50"/>
      <c r="CV1031" s="50"/>
      <c r="CW1031" s="50"/>
      <c r="CX1031" s="50"/>
      <c r="CY1031" s="50"/>
      <c r="CZ1031" s="50"/>
      <c r="DA1031" s="50"/>
      <c r="DB1031" s="50"/>
      <c r="DC1031" s="50"/>
      <c r="DD1031" s="50"/>
      <c r="DE1031" s="50"/>
      <c r="DF1031" s="50"/>
    </row>
    <row r="1032" spans="2:110" x14ac:dyDescent="0.2">
      <c r="B1032" s="177"/>
      <c r="C1032" s="202"/>
      <c r="D1032" s="200"/>
      <c r="E1032" s="203"/>
      <c r="F1032" s="203"/>
      <c r="G1032" s="203"/>
      <c r="H1032" s="203"/>
      <c r="I1032" s="203"/>
      <c r="J1032" s="203"/>
      <c r="K1032" s="203"/>
      <c r="L1032" s="203"/>
      <c r="M1032" s="203"/>
      <c r="N1032" s="203"/>
      <c r="O1032" s="203"/>
      <c r="P1032" s="203"/>
      <c r="Q1032" s="204"/>
      <c r="R1032" s="204"/>
      <c r="S1032" s="234"/>
      <c r="T1032" s="50"/>
      <c r="U1032" s="50"/>
      <c r="V1032" s="50"/>
      <c r="W1032" s="50"/>
      <c r="X1032" s="50"/>
      <c r="Y1032" s="50"/>
      <c r="Z1032" s="250"/>
      <c r="AA1032" s="238"/>
      <c r="AB1032" s="50"/>
      <c r="AC1032" s="50"/>
      <c r="AD1032" s="50"/>
      <c r="AE1032" s="50"/>
      <c r="AF1032" s="50"/>
      <c r="AG1032" s="50"/>
      <c r="AH1032" s="50"/>
      <c r="AI1032" s="50"/>
      <c r="AJ1032" s="50"/>
      <c r="AK1032" s="50"/>
      <c r="AL1032" s="50"/>
      <c r="AM1032" s="50"/>
      <c r="AN1032" s="50"/>
      <c r="AO1032" s="50"/>
      <c r="AP1032" s="50"/>
      <c r="AQ1032" s="50"/>
      <c r="AR1032" s="50"/>
      <c r="AS1032" s="50"/>
      <c r="AT1032" s="50"/>
      <c r="AU1032" s="50"/>
      <c r="AV1032" s="50"/>
      <c r="AW1032" s="50"/>
      <c r="AX1032" s="50"/>
      <c r="AY1032" s="50"/>
      <c r="AZ1032" s="50"/>
      <c r="BA1032" s="50"/>
      <c r="BB1032" s="50"/>
      <c r="BC1032" s="50"/>
      <c r="BD1032" s="50"/>
      <c r="BE1032" s="50"/>
      <c r="BF1032" s="50"/>
      <c r="BG1032" s="50"/>
      <c r="BH1032" s="50"/>
      <c r="BI1032" s="50"/>
      <c r="BJ1032" s="50"/>
      <c r="BK1032" s="50"/>
      <c r="BL1032" s="50"/>
      <c r="BM1032" s="50"/>
      <c r="BN1032" s="50"/>
      <c r="BO1032" s="50"/>
      <c r="BP1032" s="50"/>
      <c r="BQ1032" s="50"/>
      <c r="BR1032" s="50"/>
      <c r="BS1032" s="50"/>
      <c r="BT1032" s="50"/>
      <c r="BU1032" s="50"/>
      <c r="BV1032" s="50"/>
      <c r="BW1032" s="50"/>
      <c r="BX1032" s="50"/>
      <c r="BY1032" s="50"/>
      <c r="BZ1032" s="50"/>
      <c r="CA1032" s="50"/>
      <c r="CB1032" s="50"/>
      <c r="CC1032" s="50"/>
      <c r="CD1032" s="50"/>
      <c r="CE1032" s="50"/>
      <c r="CF1032" s="50"/>
      <c r="CG1032" s="50"/>
      <c r="CH1032" s="50"/>
      <c r="CI1032" s="50"/>
      <c r="CJ1032" s="50"/>
      <c r="CK1032" s="50"/>
      <c r="CL1032" s="50"/>
      <c r="CM1032" s="50"/>
      <c r="CN1032" s="50"/>
      <c r="CO1032" s="50"/>
      <c r="CP1032" s="50"/>
      <c r="CQ1032" s="50"/>
      <c r="CR1032" s="50"/>
      <c r="CS1032" s="50"/>
      <c r="CT1032" s="50"/>
      <c r="CU1032" s="50"/>
      <c r="CV1032" s="50"/>
      <c r="CW1032" s="50"/>
      <c r="CX1032" s="50"/>
      <c r="CY1032" s="50"/>
      <c r="CZ1032" s="50"/>
      <c r="DA1032" s="50"/>
      <c r="DB1032" s="50"/>
      <c r="DC1032" s="50"/>
      <c r="DD1032" s="50"/>
      <c r="DE1032" s="50"/>
      <c r="DF1032" s="50"/>
    </row>
    <row r="1033" spans="2:110" x14ac:dyDescent="0.2">
      <c r="B1033" s="177"/>
      <c r="C1033" s="202"/>
      <c r="D1033" s="200"/>
      <c r="E1033" s="203"/>
      <c r="F1033" s="203"/>
      <c r="G1033" s="203"/>
      <c r="H1033" s="203"/>
      <c r="I1033" s="203"/>
      <c r="J1033" s="203"/>
      <c r="K1033" s="203"/>
      <c r="L1033" s="203"/>
      <c r="M1033" s="203"/>
      <c r="N1033" s="203"/>
      <c r="O1033" s="203"/>
      <c r="P1033" s="203"/>
      <c r="Q1033" s="204"/>
      <c r="R1033" s="204"/>
      <c r="S1033" s="234"/>
      <c r="T1033" s="50"/>
      <c r="U1033" s="50"/>
      <c r="V1033" s="50"/>
      <c r="W1033" s="50"/>
      <c r="X1033" s="50"/>
      <c r="Y1033" s="50"/>
      <c r="Z1033" s="250"/>
      <c r="AA1033" s="238"/>
      <c r="AB1033" s="50"/>
      <c r="AC1033" s="50"/>
      <c r="AD1033" s="50"/>
      <c r="AE1033" s="50"/>
      <c r="AF1033" s="50"/>
      <c r="AG1033" s="50"/>
      <c r="AH1033" s="50"/>
      <c r="AI1033" s="50"/>
      <c r="AJ1033" s="50"/>
      <c r="AK1033" s="50"/>
      <c r="AL1033" s="50"/>
      <c r="AM1033" s="50"/>
      <c r="AN1033" s="50"/>
      <c r="AO1033" s="50"/>
      <c r="AP1033" s="50"/>
      <c r="AQ1033" s="50"/>
      <c r="AR1033" s="50"/>
      <c r="AS1033" s="50"/>
      <c r="AT1033" s="50"/>
      <c r="AU1033" s="50"/>
      <c r="AV1033" s="50"/>
      <c r="AW1033" s="50"/>
      <c r="AX1033" s="50"/>
      <c r="AY1033" s="50"/>
      <c r="AZ1033" s="50"/>
      <c r="BA1033" s="50"/>
      <c r="BB1033" s="50"/>
      <c r="BC1033" s="50"/>
      <c r="BD1033" s="50"/>
      <c r="BE1033" s="50"/>
      <c r="BF1033" s="50"/>
      <c r="BG1033" s="50"/>
      <c r="BH1033" s="50"/>
      <c r="BI1033" s="50"/>
      <c r="BJ1033" s="50"/>
      <c r="BK1033" s="50"/>
      <c r="BL1033" s="50"/>
      <c r="BM1033" s="50"/>
      <c r="BN1033" s="50"/>
      <c r="BO1033" s="50"/>
      <c r="BP1033" s="50"/>
      <c r="BQ1033" s="50"/>
      <c r="BR1033" s="50"/>
      <c r="BS1033" s="50"/>
      <c r="BT1033" s="50"/>
      <c r="BU1033" s="50"/>
      <c r="BV1033" s="50"/>
      <c r="BW1033" s="50"/>
      <c r="BX1033" s="50"/>
      <c r="BY1033" s="50"/>
      <c r="BZ1033" s="50"/>
      <c r="CA1033" s="50"/>
      <c r="CB1033" s="50"/>
      <c r="CC1033" s="50"/>
      <c r="CD1033" s="50"/>
      <c r="CE1033" s="50"/>
      <c r="CF1033" s="50"/>
      <c r="CG1033" s="50"/>
      <c r="CH1033" s="50"/>
      <c r="CI1033" s="50"/>
      <c r="CJ1033" s="50"/>
      <c r="CK1033" s="50"/>
      <c r="CL1033" s="50"/>
      <c r="CM1033" s="50"/>
      <c r="CN1033" s="50"/>
      <c r="CO1033" s="50"/>
      <c r="CP1033" s="50"/>
      <c r="CQ1033" s="50"/>
      <c r="CR1033" s="50"/>
      <c r="CS1033" s="50"/>
      <c r="CT1033" s="50"/>
      <c r="CU1033" s="50"/>
      <c r="CV1033" s="50"/>
      <c r="CW1033" s="50"/>
      <c r="CX1033" s="50"/>
      <c r="CY1033" s="50"/>
      <c r="CZ1033" s="50"/>
      <c r="DA1033" s="50"/>
      <c r="DB1033" s="50"/>
      <c r="DC1033" s="50"/>
      <c r="DD1033" s="50"/>
      <c r="DE1033" s="50"/>
      <c r="DF1033" s="50"/>
    </row>
    <row r="1034" spans="2:110" x14ac:dyDescent="0.2">
      <c r="B1034" s="177"/>
      <c r="C1034" s="202"/>
      <c r="D1034" s="200"/>
      <c r="E1034" s="203"/>
      <c r="F1034" s="203"/>
      <c r="G1034" s="203"/>
      <c r="H1034" s="203"/>
      <c r="I1034" s="203"/>
      <c r="J1034" s="203"/>
      <c r="K1034" s="203"/>
      <c r="L1034" s="203"/>
      <c r="M1034" s="203"/>
      <c r="N1034" s="203"/>
      <c r="O1034" s="203"/>
      <c r="P1034" s="203"/>
      <c r="Q1034" s="204"/>
      <c r="R1034" s="204"/>
      <c r="S1034" s="234"/>
      <c r="T1034" s="50"/>
      <c r="U1034" s="50"/>
      <c r="V1034" s="50"/>
      <c r="W1034" s="50"/>
      <c r="X1034" s="50"/>
      <c r="Y1034" s="50"/>
      <c r="Z1034" s="250"/>
      <c r="AA1034" s="238"/>
      <c r="AB1034" s="50"/>
      <c r="AC1034" s="50"/>
      <c r="AD1034" s="50"/>
      <c r="AE1034" s="50"/>
      <c r="AF1034" s="50"/>
      <c r="AG1034" s="50"/>
      <c r="AH1034" s="50"/>
      <c r="AI1034" s="50"/>
      <c r="AJ1034" s="50"/>
      <c r="AK1034" s="50"/>
      <c r="AL1034" s="50"/>
      <c r="AM1034" s="50"/>
      <c r="AN1034" s="50"/>
      <c r="AO1034" s="50"/>
      <c r="AP1034" s="50"/>
      <c r="AQ1034" s="50"/>
      <c r="AR1034" s="50"/>
      <c r="AS1034" s="50"/>
      <c r="AT1034" s="50"/>
      <c r="AU1034" s="50"/>
      <c r="AV1034" s="50"/>
      <c r="AW1034" s="50"/>
      <c r="AX1034" s="50"/>
      <c r="AY1034" s="50"/>
      <c r="AZ1034" s="50"/>
      <c r="BA1034" s="50"/>
      <c r="BB1034" s="50"/>
      <c r="BC1034" s="50"/>
      <c r="BD1034" s="50"/>
      <c r="BE1034" s="50"/>
      <c r="BF1034" s="50"/>
      <c r="BG1034" s="50"/>
      <c r="BH1034" s="50"/>
      <c r="BI1034" s="50"/>
      <c r="BJ1034" s="50"/>
      <c r="BK1034" s="50"/>
      <c r="BL1034" s="50"/>
      <c r="BM1034" s="50"/>
      <c r="BN1034" s="50"/>
      <c r="BO1034" s="50"/>
      <c r="BP1034" s="50"/>
      <c r="BQ1034" s="50"/>
      <c r="BR1034" s="50"/>
      <c r="BS1034" s="50"/>
      <c r="BT1034" s="50"/>
      <c r="BU1034" s="50"/>
      <c r="BV1034" s="50"/>
      <c r="BW1034" s="50"/>
      <c r="BX1034" s="50"/>
      <c r="BY1034" s="50"/>
      <c r="BZ1034" s="50"/>
      <c r="CA1034" s="50"/>
      <c r="CB1034" s="50"/>
      <c r="CC1034" s="50"/>
      <c r="CD1034" s="50"/>
      <c r="CE1034" s="50"/>
      <c r="CF1034" s="50"/>
      <c r="CG1034" s="50"/>
      <c r="CH1034" s="50"/>
      <c r="CI1034" s="50"/>
      <c r="CJ1034" s="50"/>
      <c r="CK1034" s="50"/>
      <c r="CL1034" s="50"/>
      <c r="CM1034" s="50"/>
      <c r="CN1034" s="50"/>
      <c r="CO1034" s="50"/>
      <c r="CP1034" s="50"/>
      <c r="CQ1034" s="50"/>
      <c r="CR1034" s="50"/>
      <c r="CS1034" s="50"/>
      <c r="CT1034" s="50"/>
      <c r="CU1034" s="50"/>
      <c r="CV1034" s="50"/>
      <c r="CW1034" s="50"/>
      <c r="CX1034" s="50"/>
      <c r="CY1034" s="50"/>
      <c r="CZ1034" s="50"/>
      <c r="DA1034" s="50"/>
      <c r="DB1034" s="50"/>
      <c r="DC1034" s="50"/>
      <c r="DD1034" s="50"/>
      <c r="DE1034" s="50"/>
      <c r="DF1034" s="50"/>
    </row>
    <row r="1035" spans="2:110" x14ac:dyDescent="0.2">
      <c r="B1035" s="177"/>
      <c r="C1035" s="202"/>
      <c r="D1035" s="200"/>
      <c r="E1035" s="203"/>
      <c r="F1035" s="203"/>
      <c r="G1035" s="203"/>
      <c r="H1035" s="203"/>
      <c r="I1035" s="203"/>
      <c r="J1035" s="203"/>
      <c r="K1035" s="203"/>
      <c r="L1035" s="203"/>
      <c r="M1035" s="203"/>
      <c r="N1035" s="203"/>
      <c r="O1035" s="203"/>
      <c r="P1035" s="203"/>
      <c r="Q1035" s="204"/>
      <c r="R1035" s="204"/>
      <c r="S1035" s="234"/>
      <c r="T1035" s="50"/>
      <c r="U1035" s="50"/>
      <c r="V1035" s="50"/>
      <c r="W1035" s="50"/>
      <c r="X1035" s="50"/>
      <c r="Y1035" s="50"/>
      <c r="Z1035" s="250"/>
      <c r="AA1035" s="238"/>
      <c r="AB1035" s="50"/>
      <c r="AC1035" s="50"/>
      <c r="AD1035" s="50"/>
      <c r="AE1035" s="50"/>
      <c r="AF1035" s="50"/>
      <c r="AG1035" s="50"/>
      <c r="AH1035" s="50"/>
      <c r="AI1035" s="50"/>
      <c r="AJ1035" s="50"/>
      <c r="AK1035" s="50"/>
      <c r="AL1035" s="50"/>
      <c r="AM1035" s="50"/>
      <c r="AN1035" s="50"/>
      <c r="AO1035" s="50"/>
      <c r="AP1035" s="50"/>
      <c r="AQ1035" s="50"/>
      <c r="AR1035" s="50"/>
      <c r="AS1035" s="50"/>
      <c r="AT1035" s="50"/>
      <c r="AU1035" s="50"/>
      <c r="AV1035" s="50"/>
      <c r="AW1035" s="50"/>
      <c r="AX1035" s="50"/>
      <c r="AY1035" s="50"/>
      <c r="AZ1035" s="50"/>
      <c r="BA1035" s="50"/>
      <c r="BB1035" s="50"/>
      <c r="BC1035" s="50"/>
      <c r="BD1035" s="50"/>
      <c r="BE1035" s="50"/>
      <c r="BF1035" s="50"/>
      <c r="BG1035" s="50"/>
      <c r="BH1035" s="50"/>
      <c r="BI1035" s="50"/>
      <c r="BJ1035" s="50"/>
      <c r="BK1035" s="50"/>
      <c r="BL1035" s="50"/>
      <c r="BM1035" s="50"/>
      <c r="BN1035" s="50"/>
      <c r="BO1035" s="50"/>
      <c r="BP1035" s="50"/>
      <c r="BQ1035" s="50"/>
      <c r="BR1035" s="50"/>
      <c r="BS1035" s="50"/>
      <c r="BT1035" s="50"/>
      <c r="BU1035" s="50"/>
      <c r="BV1035" s="50"/>
      <c r="BW1035" s="50"/>
      <c r="BX1035" s="50"/>
      <c r="BY1035" s="50"/>
      <c r="BZ1035" s="50"/>
      <c r="CA1035" s="50"/>
      <c r="CB1035" s="50"/>
      <c r="CC1035" s="50"/>
      <c r="CD1035" s="50"/>
      <c r="CE1035" s="50"/>
      <c r="CF1035" s="50"/>
      <c r="CG1035" s="50"/>
      <c r="CH1035" s="50"/>
      <c r="CI1035" s="50"/>
      <c r="CJ1035" s="50"/>
      <c r="CK1035" s="50"/>
      <c r="CL1035" s="50"/>
      <c r="CM1035" s="50"/>
      <c r="CN1035" s="50"/>
      <c r="CO1035" s="50"/>
      <c r="CP1035" s="50"/>
      <c r="CQ1035" s="50"/>
      <c r="CR1035" s="50"/>
      <c r="CS1035" s="50"/>
      <c r="CT1035" s="50"/>
      <c r="CU1035" s="50"/>
      <c r="CV1035" s="50"/>
      <c r="CW1035" s="50"/>
      <c r="CX1035" s="50"/>
      <c r="CY1035" s="50"/>
      <c r="CZ1035" s="50"/>
      <c r="DA1035" s="50"/>
      <c r="DB1035" s="50"/>
      <c r="DC1035" s="50"/>
      <c r="DD1035" s="50"/>
      <c r="DE1035" s="50"/>
      <c r="DF1035" s="50"/>
    </row>
    <row r="1036" spans="2:110" x14ac:dyDescent="0.2">
      <c r="B1036" s="177"/>
      <c r="C1036" s="202"/>
      <c r="D1036" s="200"/>
      <c r="E1036" s="203"/>
      <c r="F1036" s="203"/>
      <c r="G1036" s="203"/>
      <c r="H1036" s="203"/>
      <c r="I1036" s="203"/>
      <c r="J1036" s="203"/>
      <c r="K1036" s="203"/>
      <c r="L1036" s="203"/>
      <c r="M1036" s="203"/>
      <c r="N1036" s="203"/>
      <c r="O1036" s="203"/>
      <c r="P1036" s="203"/>
      <c r="Q1036" s="204"/>
      <c r="R1036" s="204"/>
      <c r="S1036" s="234"/>
      <c r="T1036" s="50"/>
      <c r="U1036" s="50"/>
      <c r="V1036" s="50"/>
      <c r="W1036" s="50"/>
      <c r="X1036" s="50"/>
      <c r="Y1036" s="50"/>
      <c r="Z1036" s="250"/>
      <c r="AA1036" s="238"/>
      <c r="AB1036" s="50"/>
      <c r="AC1036" s="50"/>
      <c r="AD1036" s="50"/>
      <c r="AE1036" s="50"/>
      <c r="AF1036" s="50"/>
      <c r="AG1036" s="50"/>
      <c r="AH1036" s="50"/>
      <c r="AI1036" s="50"/>
      <c r="AJ1036" s="50"/>
      <c r="AK1036" s="50"/>
      <c r="AL1036" s="50"/>
      <c r="AM1036" s="50"/>
      <c r="AN1036" s="50"/>
      <c r="AO1036" s="50"/>
      <c r="AP1036" s="50"/>
      <c r="AQ1036" s="50"/>
      <c r="AR1036" s="50"/>
      <c r="AS1036" s="50"/>
      <c r="AT1036" s="50"/>
      <c r="AU1036" s="50"/>
      <c r="AV1036" s="50"/>
      <c r="AW1036" s="50"/>
      <c r="AX1036" s="50"/>
      <c r="AY1036" s="50"/>
      <c r="AZ1036" s="50"/>
      <c r="BA1036" s="50"/>
      <c r="BB1036" s="50"/>
      <c r="BC1036" s="50"/>
      <c r="BD1036" s="50"/>
      <c r="BE1036" s="50"/>
      <c r="BF1036" s="50"/>
      <c r="BG1036" s="50"/>
      <c r="BH1036" s="50"/>
      <c r="BI1036" s="50"/>
      <c r="BJ1036" s="50"/>
      <c r="BK1036" s="50"/>
      <c r="BL1036" s="50"/>
      <c r="BM1036" s="50"/>
      <c r="BN1036" s="50"/>
      <c r="BO1036" s="50"/>
      <c r="BP1036" s="50"/>
      <c r="BQ1036" s="50"/>
      <c r="BR1036" s="50"/>
      <c r="BS1036" s="50"/>
      <c r="BT1036" s="50"/>
      <c r="BU1036" s="50"/>
      <c r="BV1036" s="50"/>
      <c r="BW1036" s="50"/>
      <c r="BX1036" s="50"/>
      <c r="BY1036" s="50"/>
      <c r="BZ1036" s="50"/>
      <c r="CA1036" s="50"/>
      <c r="CB1036" s="50"/>
      <c r="CC1036" s="50"/>
      <c r="CD1036" s="50"/>
      <c r="CE1036" s="50"/>
      <c r="CF1036" s="50"/>
      <c r="CG1036" s="50"/>
      <c r="CH1036" s="50"/>
      <c r="CI1036" s="50"/>
      <c r="CJ1036" s="50"/>
      <c r="CK1036" s="50"/>
      <c r="CL1036" s="50"/>
      <c r="CM1036" s="50"/>
      <c r="CN1036" s="50"/>
      <c r="CO1036" s="50"/>
      <c r="CP1036" s="50"/>
      <c r="CQ1036" s="50"/>
      <c r="CR1036" s="50"/>
      <c r="CS1036" s="50"/>
      <c r="CT1036" s="50"/>
      <c r="CU1036" s="50"/>
      <c r="CV1036" s="50"/>
      <c r="CW1036" s="50"/>
      <c r="CX1036" s="50"/>
      <c r="CY1036" s="50"/>
      <c r="CZ1036" s="50"/>
      <c r="DA1036" s="50"/>
      <c r="DB1036" s="50"/>
      <c r="DC1036" s="50"/>
      <c r="DD1036" s="50"/>
      <c r="DE1036" s="50"/>
      <c r="DF1036" s="50"/>
    </row>
    <row r="1037" spans="2:110" x14ac:dyDescent="0.2">
      <c r="B1037" s="177"/>
      <c r="C1037" s="202"/>
      <c r="D1037" s="200"/>
      <c r="E1037" s="203"/>
      <c r="F1037" s="203"/>
      <c r="G1037" s="203"/>
      <c r="H1037" s="203"/>
      <c r="I1037" s="203"/>
      <c r="J1037" s="203"/>
      <c r="K1037" s="203"/>
      <c r="L1037" s="203"/>
      <c r="M1037" s="203"/>
      <c r="N1037" s="203"/>
      <c r="O1037" s="203"/>
      <c r="P1037" s="203"/>
      <c r="Q1037" s="204"/>
      <c r="R1037" s="204"/>
      <c r="S1037" s="234"/>
      <c r="T1037" s="50"/>
      <c r="U1037" s="50"/>
      <c r="V1037" s="50"/>
      <c r="W1037" s="50"/>
      <c r="X1037" s="50"/>
      <c r="Y1037" s="50"/>
      <c r="Z1037" s="250"/>
      <c r="AA1037" s="238"/>
      <c r="AB1037" s="50"/>
      <c r="AC1037" s="50"/>
      <c r="AD1037" s="50"/>
      <c r="AE1037" s="50"/>
      <c r="AF1037" s="50"/>
      <c r="AG1037" s="50"/>
      <c r="AH1037" s="50"/>
      <c r="AI1037" s="50"/>
      <c r="AJ1037" s="50"/>
      <c r="AK1037" s="50"/>
      <c r="AL1037" s="50"/>
      <c r="AM1037" s="50"/>
      <c r="AN1037" s="50"/>
      <c r="AO1037" s="50"/>
      <c r="AP1037" s="50"/>
      <c r="AQ1037" s="50"/>
      <c r="AR1037" s="50"/>
      <c r="AS1037" s="50"/>
      <c r="AT1037" s="50"/>
      <c r="AU1037" s="50"/>
      <c r="AV1037" s="50"/>
      <c r="AW1037" s="50"/>
      <c r="AX1037" s="50"/>
      <c r="AY1037" s="50"/>
      <c r="AZ1037" s="50"/>
      <c r="BA1037" s="50"/>
      <c r="BB1037" s="50"/>
      <c r="BC1037" s="50"/>
      <c r="BD1037" s="50"/>
      <c r="BE1037" s="50"/>
      <c r="BF1037" s="50"/>
      <c r="BG1037" s="50"/>
      <c r="BH1037" s="50"/>
      <c r="BI1037" s="50"/>
      <c r="BJ1037" s="50"/>
      <c r="BK1037" s="50"/>
      <c r="BL1037" s="50"/>
      <c r="BM1037" s="50"/>
      <c r="BN1037" s="50"/>
      <c r="BO1037" s="50"/>
      <c r="BP1037" s="50"/>
      <c r="BQ1037" s="50"/>
      <c r="BR1037" s="50"/>
      <c r="BS1037" s="50"/>
      <c r="BT1037" s="50"/>
      <c r="BU1037" s="50"/>
      <c r="BV1037" s="50"/>
      <c r="BW1037" s="50"/>
      <c r="BX1037" s="50"/>
      <c r="BY1037" s="50"/>
      <c r="BZ1037" s="50"/>
      <c r="CA1037" s="50"/>
      <c r="CB1037" s="50"/>
      <c r="CC1037" s="50"/>
      <c r="CD1037" s="50"/>
      <c r="CE1037" s="50"/>
      <c r="CF1037" s="50"/>
      <c r="CG1037" s="50"/>
      <c r="CH1037" s="50"/>
      <c r="CI1037" s="50"/>
      <c r="CJ1037" s="50"/>
      <c r="CK1037" s="50"/>
      <c r="CL1037" s="50"/>
      <c r="CM1037" s="50"/>
      <c r="CN1037" s="50"/>
      <c r="CO1037" s="50"/>
      <c r="CP1037" s="50"/>
      <c r="CQ1037" s="50"/>
      <c r="CR1037" s="50"/>
      <c r="CS1037" s="50"/>
      <c r="CT1037" s="50"/>
      <c r="CU1037" s="50"/>
      <c r="CV1037" s="50"/>
      <c r="CW1037" s="50"/>
      <c r="CX1037" s="50"/>
      <c r="CY1037" s="50"/>
      <c r="CZ1037" s="50"/>
      <c r="DA1037" s="50"/>
      <c r="DB1037" s="50"/>
      <c r="DC1037" s="50"/>
      <c r="DD1037" s="50"/>
      <c r="DE1037" s="50"/>
      <c r="DF1037" s="50"/>
    </row>
    <row r="1038" spans="2:110" x14ac:dyDescent="0.2">
      <c r="B1038" s="177"/>
      <c r="C1038" s="202"/>
      <c r="D1038" s="200"/>
      <c r="E1038" s="203"/>
      <c r="F1038" s="203"/>
      <c r="G1038" s="203"/>
      <c r="H1038" s="203"/>
      <c r="I1038" s="203"/>
      <c r="J1038" s="203"/>
      <c r="K1038" s="203"/>
      <c r="L1038" s="203"/>
      <c r="M1038" s="203"/>
      <c r="N1038" s="203"/>
      <c r="O1038" s="203"/>
      <c r="P1038" s="203"/>
      <c r="Q1038" s="204"/>
      <c r="R1038" s="204"/>
      <c r="S1038" s="234"/>
      <c r="T1038" s="50"/>
      <c r="U1038" s="50"/>
      <c r="V1038" s="50"/>
      <c r="W1038" s="50"/>
      <c r="X1038" s="50"/>
      <c r="Y1038" s="50"/>
      <c r="Z1038" s="250"/>
      <c r="AA1038" s="238"/>
      <c r="AB1038" s="50"/>
      <c r="AC1038" s="50"/>
      <c r="AD1038" s="50"/>
      <c r="AE1038" s="50"/>
      <c r="AF1038" s="50"/>
      <c r="AG1038" s="50"/>
      <c r="AH1038" s="50"/>
      <c r="AI1038" s="50"/>
      <c r="AJ1038" s="50"/>
      <c r="AK1038" s="50"/>
      <c r="AL1038" s="50"/>
      <c r="AM1038" s="50"/>
      <c r="AN1038" s="50"/>
      <c r="AO1038" s="50"/>
      <c r="AP1038" s="50"/>
      <c r="AQ1038" s="50"/>
      <c r="AR1038" s="50"/>
      <c r="AS1038" s="50"/>
      <c r="AT1038" s="50"/>
      <c r="AU1038" s="50"/>
      <c r="AV1038" s="50"/>
      <c r="AW1038" s="50"/>
      <c r="AX1038" s="50"/>
      <c r="AY1038" s="50"/>
      <c r="AZ1038" s="50"/>
      <c r="BA1038" s="50"/>
      <c r="BB1038" s="50"/>
      <c r="BC1038" s="50"/>
      <c r="BD1038" s="50"/>
      <c r="BE1038" s="50"/>
      <c r="BF1038" s="50"/>
      <c r="BG1038" s="50"/>
      <c r="BH1038" s="50"/>
      <c r="BI1038" s="50"/>
      <c r="BJ1038" s="50"/>
      <c r="BK1038" s="50"/>
      <c r="BL1038" s="50"/>
      <c r="BM1038" s="50"/>
      <c r="BN1038" s="50"/>
      <c r="BO1038" s="50"/>
      <c r="BP1038" s="50"/>
      <c r="BQ1038" s="50"/>
      <c r="BR1038" s="50"/>
      <c r="BS1038" s="50"/>
      <c r="BT1038" s="50"/>
      <c r="BU1038" s="50"/>
      <c r="BV1038" s="50"/>
      <c r="BW1038" s="50"/>
      <c r="BX1038" s="50"/>
      <c r="BY1038" s="50"/>
      <c r="BZ1038" s="50"/>
      <c r="CA1038" s="50"/>
      <c r="CB1038" s="50"/>
      <c r="CC1038" s="50"/>
      <c r="CD1038" s="50"/>
      <c r="CE1038" s="50"/>
      <c r="CF1038" s="50"/>
      <c r="CG1038" s="50"/>
      <c r="CH1038" s="50"/>
      <c r="CI1038" s="50"/>
      <c r="CJ1038" s="50"/>
      <c r="CK1038" s="50"/>
      <c r="CL1038" s="50"/>
      <c r="CM1038" s="50"/>
      <c r="CN1038" s="50"/>
      <c r="CO1038" s="50"/>
      <c r="CP1038" s="50"/>
      <c r="CQ1038" s="50"/>
      <c r="CR1038" s="50"/>
      <c r="CS1038" s="50"/>
      <c r="CT1038" s="50"/>
      <c r="CU1038" s="50"/>
      <c r="CV1038" s="50"/>
      <c r="CW1038" s="50"/>
      <c r="CX1038" s="50"/>
      <c r="CY1038" s="50"/>
      <c r="CZ1038" s="50"/>
      <c r="DA1038" s="50"/>
      <c r="DB1038" s="50"/>
      <c r="DC1038" s="50"/>
      <c r="DD1038" s="50"/>
      <c r="DE1038" s="50"/>
      <c r="DF1038" s="50"/>
    </row>
    <row r="1039" spans="2:110" x14ac:dyDescent="0.2">
      <c r="B1039" s="177"/>
      <c r="C1039" s="202"/>
      <c r="D1039" s="200"/>
      <c r="E1039" s="203"/>
      <c r="F1039" s="203"/>
      <c r="G1039" s="203"/>
      <c r="H1039" s="203"/>
      <c r="I1039" s="203"/>
      <c r="J1039" s="203"/>
      <c r="K1039" s="203"/>
      <c r="L1039" s="203"/>
      <c r="M1039" s="203"/>
      <c r="N1039" s="203"/>
      <c r="O1039" s="203"/>
      <c r="P1039" s="203"/>
      <c r="Q1039" s="204"/>
      <c r="R1039" s="204"/>
      <c r="S1039" s="234"/>
      <c r="T1039" s="50"/>
      <c r="U1039" s="50"/>
      <c r="V1039" s="50"/>
      <c r="W1039" s="50"/>
      <c r="X1039" s="50"/>
      <c r="Y1039" s="50"/>
      <c r="Z1039" s="250"/>
      <c r="AA1039" s="238"/>
      <c r="AB1039" s="50"/>
      <c r="AC1039" s="50"/>
      <c r="AD1039" s="50"/>
      <c r="AE1039" s="50"/>
      <c r="AF1039" s="50"/>
      <c r="AG1039" s="50"/>
      <c r="AH1039" s="50"/>
      <c r="AI1039" s="50"/>
      <c r="AJ1039" s="50"/>
      <c r="AK1039" s="50"/>
      <c r="AL1039" s="50"/>
      <c r="AM1039" s="50"/>
      <c r="AN1039" s="50"/>
      <c r="AO1039" s="50"/>
      <c r="AP1039" s="50"/>
      <c r="AQ1039" s="50"/>
      <c r="AR1039" s="50"/>
      <c r="AS1039" s="50"/>
      <c r="AT1039" s="50"/>
      <c r="AU1039" s="50"/>
      <c r="AV1039" s="50"/>
      <c r="AW1039" s="50"/>
      <c r="AX1039" s="50"/>
      <c r="AY1039" s="50"/>
      <c r="AZ1039" s="50"/>
      <c r="BA1039" s="50"/>
      <c r="BB1039" s="50"/>
      <c r="BC1039" s="50"/>
      <c r="BD1039" s="50"/>
      <c r="BE1039" s="50"/>
      <c r="BF1039" s="50"/>
      <c r="BG1039" s="50"/>
      <c r="BH1039" s="50"/>
      <c r="BI1039" s="50"/>
      <c r="BJ1039" s="50"/>
      <c r="BK1039" s="50"/>
      <c r="BL1039" s="50"/>
      <c r="BM1039" s="50"/>
      <c r="BN1039" s="50"/>
      <c r="BO1039" s="50"/>
      <c r="BP1039" s="50"/>
      <c r="BQ1039" s="50"/>
      <c r="BR1039" s="50"/>
      <c r="BS1039" s="50"/>
      <c r="BT1039" s="50"/>
      <c r="BU1039" s="50"/>
      <c r="BV1039" s="50"/>
      <c r="BW1039" s="50"/>
      <c r="BX1039" s="50"/>
      <c r="BY1039" s="50"/>
      <c r="BZ1039" s="50"/>
      <c r="CA1039" s="50"/>
      <c r="CB1039" s="50"/>
      <c r="CC1039" s="50"/>
      <c r="CD1039" s="50"/>
      <c r="CE1039" s="50"/>
      <c r="CF1039" s="50"/>
      <c r="CG1039" s="50"/>
      <c r="CH1039" s="50"/>
      <c r="CI1039" s="50"/>
      <c r="CJ1039" s="50"/>
      <c r="CK1039" s="50"/>
      <c r="CL1039" s="50"/>
      <c r="CM1039" s="50"/>
      <c r="CN1039" s="50"/>
      <c r="CO1039" s="50"/>
      <c r="CP1039" s="50"/>
      <c r="CQ1039" s="50"/>
      <c r="CR1039" s="50"/>
      <c r="CS1039" s="50"/>
      <c r="CT1039" s="50"/>
      <c r="CU1039" s="50"/>
      <c r="CV1039" s="50"/>
      <c r="CW1039" s="50"/>
      <c r="CX1039" s="50"/>
      <c r="CY1039" s="50"/>
      <c r="CZ1039" s="50"/>
      <c r="DA1039" s="50"/>
      <c r="DB1039" s="50"/>
      <c r="DC1039" s="50"/>
      <c r="DD1039" s="50"/>
      <c r="DE1039" s="50"/>
      <c r="DF1039" s="50"/>
    </row>
    <row r="1040" spans="2:110" x14ac:dyDescent="0.2">
      <c r="B1040" s="177"/>
      <c r="C1040" s="202"/>
      <c r="D1040" s="200"/>
      <c r="E1040" s="203"/>
      <c r="F1040" s="203"/>
      <c r="G1040" s="203"/>
      <c r="H1040" s="203"/>
      <c r="I1040" s="203"/>
      <c r="J1040" s="203"/>
      <c r="K1040" s="203"/>
      <c r="L1040" s="203"/>
      <c r="M1040" s="203"/>
      <c r="N1040" s="203"/>
      <c r="O1040" s="203"/>
      <c r="P1040" s="203"/>
      <c r="Q1040" s="204"/>
      <c r="R1040" s="204"/>
      <c r="S1040" s="234"/>
      <c r="T1040" s="50"/>
      <c r="U1040" s="50"/>
      <c r="V1040" s="50"/>
      <c r="W1040" s="50"/>
      <c r="X1040" s="50"/>
      <c r="Y1040" s="50"/>
      <c r="Z1040" s="250"/>
      <c r="AA1040" s="238"/>
      <c r="AB1040" s="50"/>
      <c r="AC1040" s="50"/>
      <c r="AD1040" s="50"/>
      <c r="AE1040" s="50"/>
      <c r="AF1040" s="50"/>
      <c r="AG1040" s="50"/>
      <c r="AH1040" s="50"/>
      <c r="AI1040" s="50"/>
      <c r="AJ1040" s="50"/>
      <c r="AK1040" s="50"/>
      <c r="AL1040" s="50"/>
      <c r="AM1040" s="50"/>
      <c r="AN1040" s="50"/>
      <c r="AO1040" s="50"/>
      <c r="AP1040" s="50"/>
      <c r="AQ1040" s="50"/>
      <c r="AR1040" s="50"/>
      <c r="AS1040" s="50"/>
      <c r="AT1040" s="50"/>
      <c r="AU1040" s="50"/>
      <c r="AV1040" s="50"/>
      <c r="AW1040" s="50"/>
      <c r="AX1040" s="50"/>
      <c r="AY1040" s="50"/>
      <c r="AZ1040" s="50"/>
      <c r="BA1040" s="50"/>
      <c r="BB1040" s="50"/>
      <c r="BC1040" s="50"/>
      <c r="BD1040" s="50"/>
      <c r="BE1040" s="50"/>
      <c r="BF1040" s="50"/>
      <c r="BG1040" s="50"/>
      <c r="BH1040" s="50"/>
      <c r="BI1040" s="50"/>
      <c r="BJ1040" s="50"/>
      <c r="BK1040" s="50"/>
      <c r="BL1040" s="50"/>
      <c r="BM1040" s="50"/>
      <c r="BN1040" s="50"/>
      <c r="BO1040" s="50"/>
      <c r="BP1040" s="50"/>
      <c r="BQ1040" s="50"/>
      <c r="BR1040" s="50"/>
      <c r="BS1040" s="50"/>
      <c r="BT1040" s="50"/>
      <c r="BU1040" s="50"/>
      <c r="BV1040" s="50"/>
      <c r="BW1040" s="50"/>
      <c r="BX1040" s="50"/>
      <c r="BY1040" s="50"/>
      <c r="BZ1040" s="50"/>
      <c r="CA1040" s="50"/>
      <c r="CB1040" s="50"/>
      <c r="CC1040" s="50"/>
      <c r="CD1040" s="50"/>
      <c r="CE1040" s="50"/>
      <c r="CF1040" s="50"/>
      <c r="CG1040" s="50"/>
      <c r="CH1040" s="50"/>
      <c r="CI1040" s="50"/>
      <c r="CJ1040" s="50"/>
      <c r="CK1040" s="50"/>
      <c r="CL1040" s="50"/>
      <c r="CM1040" s="50"/>
      <c r="CN1040" s="50"/>
      <c r="CO1040" s="50"/>
      <c r="CP1040" s="50"/>
      <c r="CQ1040" s="50"/>
      <c r="CR1040" s="50"/>
      <c r="CS1040" s="50"/>
      <c r="CT1040" s="50"/>
      <c r="CU1040" s="50"/>
      <c r="CV1040" s="50"/>
      <c r="CW1040" s="50"/>
      <c r="CX1040" s="50"/>
      <c r="CY1040" s="50"/>
      <c r="CZ1040" s="50"/>
      <c r="DA1040" s="50"/>
      <c r="DB1040" s="50"/>
      <c r="DC1040" s="50"/>
      <c r="DD1040" s="50"/>
      <c r="DE1040" s="50"/>
      <c r="DF1040" s="50"/>
    </row>
    <row r="1041" spans="2:110" x14ac:dyDescent="0.2">
      <c r="B1041" s="177"/>
      <c r="C1041" s="202"/>
      <c r="D1041" s="200"/>
      <c r="E1041" s="203"/>
      <c r="F1041" s="203"/>
      <c r="G1041" s="203"/>
      <c r="H1041" s="203"/>
      <c r="I1041" s="203"/>
      <c r="J1041" s="203"/>
      <c r="K1041" s="203"/>
      <c r="L1041" s="203"/>
      <c r="M1041" s="203"/>
      <c r="N1041" s="203"/>
      <c r="O1041" s="203"/>
      <c r="P1041" s="203"/>
      <c r="Q1041" s="204"/>
      <c r="R1041" s="204"/>
      <c r="S1041" s="234"/>
      <c r="T1041" s="50"/>
      <c r="U1041" s="50"/>
      <c r="V1041" s="50"/>
      <c r="W1041" s="50"/>
      <c r="X1041" s="50"/>
      <c r="Y1041" s="50"/>
      <c r="Z1041" s="250"/>
      <c r="AA1041" s="238"/>
      <c r="AB1041" s="50"/>
      <c r="AC1041" s="50"/>
      <c r="AD1041" s="50"/>
      <c r="AE1041" s="50"/>
      <c r="AF1041" s="50"/>
      <c r="AG1041" s="50"/>
      <c r="AH1041" s="50"/>
      <c r="AI1041" s="50"/>
      <c r="AJ1041" s="50"/>
      <c r="AK1041" s="50"/>
      <c r="AL1041" s="50"/>
      <c r="AM1041" s="50"/>
      <c r="AN1041" s="50"/>
      <c r="AO1041" s="50"/>
      <c r="AP1041" s="50"/>
      <c r="AQ1041" s="50"/>
      <c r="AR1041" s="50"/>
      <c r="AS1041" s="50"/>
      <c r="AT1041" s="50"/>
      <c r="AU1041" s="50"/>
      <c r="AV1041" s="50"/>
      <c r="AW1041" s="50"/>
      <c r="AX1041" s="50"/>
      <c r="AY1041" s="50"/>
      <c r="AZ1041" s="50"/>
      <c r="BA1041" s="50"/>
      <c r="BB1041" s="50"/>
      <c r="BC1041" s="50"/>
      <c r="BD1041" s="50"/>
      <c r="BE1041" s="50"/>
      <c r="BF1041" s="50"/>
      <c r="BG1041" s="50"/>
      <c r="BH1041" s="50"/>
      <c r="BI1041" s="50"/>
      <c r="BJ1041" s="50"/>
      <c r="BK1041" s="50"/>
      <c r="BL1041" s="50"/>
      <c r="BM1041" s="50"/>
      <c r="BN1041" s="50"/>
      <c r="BO1041" s="50"/>
      <c r="BP1041" s="50"/>
      <c r="BQ1041" s="50"/>
      <c r="BR1041" s="50"/>
      <c r="BS1041" s="50"/>
      <c r="BT1041" s="50"/>
      <c r="BU1041" s="50"/>
      <c r="BV1041" s="50"/>
      <c r="BW1041" s="50"/>
      <c r="BX1041" s="50"/>
      <c r="BY1041" s="50"/>
      <c r="BZ1041" s="50"/>
      <c r="CA1041" s="50"/>
      <c r="CB1041" s="50"/>
      <c r="CC1041" s="50"/>
      <c r="CD1041" s="50"/>
      <c r="CE1041" s="50"/>
      <c r="CF1041" s="50"/>
      <c r="CG1041" s="50"/>
      <c r="CH1041" s="50"/>
      <c r="CI1041" s="50"/>
      <c r="CJ1041" s="50"/>
      <c r="CK1041" s="50"/>
      <c r="CL1041" s="50"/>
      <c r="CM1041" s="50"/>
      <c r="CN1041" s="50"/>
      <c r="CO1041" s="50"/>
      <c r="CP1041" s="50"/>
      <c r="CQ1041" s="50"/>
      <c r="CR1041" s="50"/>
      <c r="CS1041" s="50"/>
      <c r="CT1041" s="50"/>
      <c r="CU1041" s="50"/>
      <c r="CV1041" s="50"/>
      <c r="CW1041" s="50"/>
      <c r="CX1041" s="50"/>
      <c r="CY1041" s="50"/>
      <c r="CZ1041" s="50"/>
      <c r="DA1041" s="50"/>
      <c r="DB1041" s="50"/>
      <c r="DC1041" s="50"/>
      <c r="DD1041" s="50"/>
      <c r="DE1041" s="50"/>
      <c r="DF1041" s="50"/>
    </row>
    <row r="1042" spans="2:110" x14ac:dyDescent="0.2">
      <c r="B1042" s="177"/>
      <c r="C1042" s="202"/>
      <c r="D1042" s="200"/>
      <c r="E1042" s="203"/>
      <c r="F1042" s="203"/>
      <c r="G1042" s="203"/>
      <c r="H1042" s="203"/>
      <c r="I1042" s="203"/>
      <c r="J1042" s="203"/>
      <c r="K1042" s="203"/>
      <c r="L1042" s="203"/>
      <c r="M1042" s="203"/>
      <c r="N1042" s="203"/>
      <c r="O1042" s="203"/>
      <c r="P1042" s="203"/>
      <c r="Q1042" s="204"/>
      <c r="R1042" s="204"/>
      <c r="S1042" s="234"/>
      <c r="T1042" s="50"/>
      <c r="U1042" s="50"/>
      <c r="V1042" s="50"/>
      <c r="W1042" s="50"/>
      <c r="X1042" s="50"/>
      <c r="Y1042" s="50"/>
      <c r="Z1042" s="250"/>
      <c r="AA1042" s="238"/>
      <c r="AB1042" s="50"/>
      <c r="AC1042" s="50"/>
      <c r="AD1042" s="50"/>
      <c r="AE1042" s="50"/>
      <c r="AF1042" s="50"/>
      <c r="AG1042" s="50"/>
      <c r="AH1042" s="50"/>
      <c r="AI1042" s="50"/>
      <c r="AJ1042" s="50"/>
      <c r="AK1042" s="50"/>
      <c r="AL1042" s="50"/>
      <c r="AM1042" s="50"/>
      <c r="AN1042" s="50"/>
      <c r="AO1042" s="50"/>
      <c r="AP1042" s="50"/>
      <c r="AQ1042" s="50"/>
      <c r="AR1042" s="50"/>
      <c r="AS1042" s="50"/>
      <c r="AT1042" s="50"/>
      <c r="AU1042" s="50"/>
      <c r="AV1042" s="50"/>
      <c r="AW1042" s="50"/>
      <c r="AX1042" s="50"/>
      <c r="AY1042" s="50"/>
      <c r="AZ1042" s="50"/>
      <c r="BA1042" s="50"/>
      <c r="BB1042" s="50"/>
      <c r="BC1042" s="50"/>
      <c r="BD1042" s="50"/>
      <c r="BE1042" s="50"/>
      <c r="BF1042" s="50"/>
      <c r="BG1042" s="50"/>
      <c r="BH1042" s="50"/>
      <c r="BI1042" s="50"/>
      <c r="BJ1042" s="50"/>
      <c r="BK1042" s="50"/>
      <c r="BL1042" s="50"/>
      <c r="BM1042" s="50"/>
      <c r="BN1042" s="50"/>
      <c r="BO1042" s="50"/>
      <c r="BP1042" s="50"/>
      <c r="BQ1042" s="50"/>
      <c r="BR1042" s="50"/>
      <c r="BS1042" s="50"/>
      <c r="BT1042" s="50"/>
      <c r="BU1042" s="50"/>
      <c r="BV1042" s="50"/>
      <c r="BW1042" s="50"/>
      <c r="BX1042" s="50"/>
      <c r="BY1042" s="50"/>
      <c r="BZ1042" s="50"/>
      <c r="CA1042" s="50"/>
      <c r="CB1042" s="50"/>
      <c r="CC1042" s="50"/>
      <c r="CD1042" s="50"/>
      <c r="CE1042" s="50"/>
      <c r="CF1042" s="50"/>
      <c r="CG1042" s="50"/>
      <c r="CH1042" s="50"/>
      <c r="CI1042" s="50"/>
      <c r="CJ1042" s="50"/>
      <c r="CK1042" s="50"/>
      <c r="CL1042" s="50"/>
      <c r="CM1042" s="50"/>
      <c r="CN1042" s="50"/>
      <c r="CO1042" s="50"/>
      <c r="CP1042" s="50"/>
      <c r="CQ1042" s="50"/>
      <c r="CR1042" s="50"/>
      <c r="CS1042" s="50"/>
      <c r="CT1042" s="50"/>
      <c r="CU1042" s="50"/>
      <c r="CV1042" s="50"/>
      <c r="CW1042" s="50"/>
      <c r="CX1042" s="50"/>
      <c r="CY1042" s="50"/>
      <c r="CZ1042" s="50"/>
      <c r="DA1042" s="50"/>
      <c r="DB1042" s="50"/>
      <c r="DC1042" s="50"/>
      <c r="DD1042" s="50"/>
      <c r="DE1042" s="50"/>
      <c r="DF1042" s="50"/>
    </row>
    <row r="1043" spans="2:110" x14ac:dyDescent="0.2">
      <c r="B1043" s="177"/>
      <c r="C1043" s="202"/>
      <c r="D1043" s="200"/>
      <c r="E1043" s="203"/>
      <c r="F1043" s="203"/>
      <c r="G1043" s="203"/>
      <c r="H1043" s="203"/>
      <c r="I1043" s="203"/>
      <c r="J1043" s="203"/>
      <c r="K1043" s="203"/>
      <c r="L1043" s="203"/>
      <c r="M1043" s="203"/>
      <c r="N1043" s="203"/>
      <c r="O1043" s="203"/>
      <c r="P1043" s="203"/>
      <c r="Q1043" s="204"/>
      <c r="R1043" s="204"/>
      <c r="S1043" s="234"/>
      <c r="T1043" s="50"/>
      <c r="U1043" s="50"/>
      <c r="V1043" s="50"/>
      <c r="W1043" s="50"/>
      <c r="X1043" s="50"/>
      <c r="Y1043" s="50"/>
      <c r="Z1043" s="250"/>
      <c r="AA1043" s="238"/>
      <c r="AB1043" s="50"/>
      <c r="AC1043" s="50"/>
      <c r="AD1043" s="50"/>
      <c r="AE1043" s="50"/>
      <c r="AF1043" s="50"/>
      <c r="AG1043" s="50"/>
      <c r="AH1043" s="50"/>
      <c r="AI1043" s="50"/>
      <c r="AJ1043" s="50"/>
      <c r="AK1043" s="50"/>
      <c r="AL1043" s="50"/>
      <c r="AM1043" s="50"/>
      <c r="AN1043" s="50"/>
      <c r="AO1043" s="50"/>
      <c r="AP1043" s="50"/>
      <c r="AQ1043" s="50"/>
      <c r="AR1043" s="50"/>
      <c r="AS1043" s="50"/>
      <c r="AT1043" s="50"/>
      <c r="AU1043" s="50"/>
      <c r="AV1043" s="50"/>
      <c r="AW1043" s="50"/>
      <c r="AX1043" s="50"/>
      <c r="AY1043" s="50"/>
      <c r="AZ1043" s="50"/>
      <c r="BA1043" s="50"/>
      <c r="BB1043" s="50"/>
      <c r="BC1043" s="50"/>
      <c r="BD1043" s="50"/>
      <c r="BE1043" s="50"/>
      <c r="BF1043" s="50"/>
      <c r="BG1043" s="50"/>
      <c r="BH1043" s="50"/>
      <c r="BI1043" s="50"/>
      <c r="BJ1043" s="50"/>
      <c r="BK1043" s="50"/>
      <c r="BL1043" s="50"/>
      <c r="BM1043" s="50"/>
      <c r="BN1043" s="50"/>
      <c r="BO1043" s="50"/>
      <c r="BP1043" s="50"/>
      <c r="BQ1043" s="50"/>
      <c r="BR1043" s="50"/>
      <c r="BS1043" s="50"/>
      <c r="BT1043" s="50"/>
      <c r="BU1043" s="50"/>
      <c r="BV1043" s="50"/>
      <c r="BW1043" s="50"/>
      <c r="BX1043" s="50"/>
      <c r="BY1043" s="50"/>
      <c r="BZ1043" s="50"/>
      <c r="CA1043" s="50"/>
      <c r="CB1043" s="50"/>
      <c r="CC1043" s="50"/>
      <c r="CD1043" s="50"/>
      <c r="CE1043" s="50"/>
      <c r="CF1043" s="50"/>
      <c r="CG1043" s="50"/>
      <c r="CH1043" s="50"/>
      <c r="CI1043" s="50"/>
      <c r="CJ1043" s="50"/>
      <c r="CK1043" s="50"/>
      <c r="CL1043" s="50"/>
      <c r="CM1043" s="50"/>
      <c r="CN1043" s="50"/>
      <c r="CO1043" s="50"/>
      <c r="CP1043" s="50"/>
      <c r="CQ1043" s="50"/>
      <c r="CR1043" s="50"/>
      <c r="CS1043" s="50"/>
      <c r="CT1043" s="50"/>
      <c r="CU1043" s="50"/>
      <c r="CV1043" s="50"/>
      <c r="CW1043" s="50"/>
      <c r="CX1043" s="50"/>
      <c r="CY1043" s="50"/>
      <c r="CZ1043" s="50"/>
      <c r="DA1043" s="50"/>
      <c r="DB1043" s="50"/>
      <c r="DC1043" s="50"/>
      <c r="DD1043" s="50"/>
      <c r="DE1043" s="50"/>
      <c r="DF1043" s="50"/>
    </row>
    <row r="1044" spans="2:110" x14ac:dyDescent="0.2">
      <c r="B1044" s="177"/>
      <c r="C1044" s="202"/>
      <c r="D1044" s="200"/>
      <c r="E1044" s="203"/>
      <c r="F1044" s="203"/>
      <c r="G1044" s="203"/>
      <c r="H1044" s="203"/>
      <c r="I1044" s="203"/>
      <c r="J1044" s="203"/>
      <c r="K1044" s="203"/>
      <c r="L1044" s="203"/>
      <c r="M1044" s="203"/>
      <c r="N1044" s="203"/>
      <c r="O1044" s="203"/>
      <c r="P1044" s="203"/>
      <c r="Q1044" s="204"/>
      <c r="R1044" s="204"/>
      <c r="S1044" s="234"/>
      <c r="T1044" s="50"/>
      <c r="U1044" s="50"/>
      <c r="V1044" s="50"/>
      <c r="W1044" s="50"/>
      <c r="X1044" s="50"/>
      <c r="Y1044" s="50"/>
      <c r="Z1044" s="250"/>
      <c r="AA1044" s="238"/>
      <c r="AB1044" s="50"/>
      <c r="AC1044" s="50"/>
      <c r="AD1044" s="50"/>
      <c r="AE1044" s="50"/>
      <c r="AF1044" s="50"/>
      <c r="AG1044" s="50"/>
      <c r="AH1044" s="50"/>
      <c r="AI1044" s="50"/>
      <c r="AJ1044" s="50"/>
      <c r="AK1044" s="50"/>
      <c r="AL1044" s="50"/>
      <c r="AM1044" s="50"/>
      <c r="AN1044" s="50"/>
      <c r="AO1044" s="50"/>
      <c r="AP1044" s="50"/>
      <c r="AQ1044" s="50"/>
      <c r="AR1044" s="50"/>
      <c r="AS1044" s="50"/>
      <c r="AT1044" s="50"/>
      <c r="AU1044" s="50"/>
      <c r="AV1044" s="50"/>
      <c r="AW1044" s="50"/>
      <c r="AX1044" s="50"/>
      <c r="AY1044" s="50"/>
      <c r="AZ1044" s="50"/>
      <c r="BA1044" s="50"/>
      <c r="BB1044" s="50"/>
      <c r="BC1044" s="50"/>
      <c r="BD1044" s="50"/>
      <c r="BE1044" s="50"/>
      <c r="BF1044" s="50"/>
      <c r="BG1044" s="50"/>
      <c r="BH1044" s="50"/>
      <c r="BI1044" s="50"/>
      <c r="BJ1044" s="50"/>
      <c r="BK1044" s="50"/>
      <c r="BL1044" s="50"/>
      <c r="BM1044" s="50"/>
      <c r="BN1044" s="50"/>
      <c r="BO1044" s="50"/>
      <c r="BP1044" s="50"/>
      <c r="BQ1044" s="50"/>
      <c r="BR1044" s="50"/>
      <c r="BS1044" s="50"/>
      <c r="BT1044" s="50"/>
      <c r="BU1044" s="50"/>
      <c r="BV1044" s="50"/>
      <c r="BW1044" s="50"/>
      <c r="BX1044" s="50"/>
      <c r="BY1044" s="50"/>
      <c r="BZ1044" s="50"/>
      <c r="CA1044" s="50"/>
      <c r="CB1044" s="50"/>
      <c r="CC1044" s="50"/>
      <c r="CD1044" s="50"/>
      <c r="CE1044" s="50"/>
      <c r="CF1044" s="50"/>
      <c r="CG1044" s="50"/>
      <c r="CH1044" s="50"/>
      <c r="CI1044" s="50"/>
      <c r="CJ1044" s="50"/>
      <c r="CK1044" s="50"/>
      <c r="CL1044" s="50"/>
      <c r="CM1044" s="50"/>
      <c r="CN1044" s="50"/>
      <c r="CO1044" s="50"/>
      <c r="CP1044" s="50"/>
      <c r="CQ1044" s="50"/>
      <c r="CR1044" s="50"/>
      <c r="CS1044" s="50"/>
      <c r="CT1044" s="50"/>
      <c r="CU1044" s="50"/>
      <c r="CV1044" s="50"/>
      <c r="CW1044" s="50"/>
      <c r="CX1044" s="50"/>
      <c r="CY1044" s="50"/>
      <c r="CZ1044" s="50"/>
      <c r="DA1044" s="50"/>
      <c r="DB1044" s="50"/>
      <c r="DC1044" s="50"/>
      <c r="DD1044" s="50"/>
      <c r="DE1044" s="50"/>
      <c r="DF1044" s="50"/>
    </row>
    <row r="1045" spans="2:110" x14ac:dyDescent="0.2">
      <c r="B1045" s="177"/>
      <c r="C1045" s="202"/>
      <c r="D1045" s="200"/>
      <c r="E1045" s="203"/>
      <c r="F1045" s="203"/>
      <c r="G1045" s="203"/>
      <c r="H1045" s="203"/>
      <c r="I1045" s="203"/>
      <c r="J1045" s="203"/>
      <c r="K1045" s="203"/>
      <c r="L1045" s="203"/>
      <c r="M1045" s="203"/>
      <c r="N1045" s="203"/>
      <c r="O1045" s="203"/>
      <c r="P1045" s="203"/>
      <c r="Q1045" s="204"/>
      <c r="R1045" s="204"/>
      <c r="S1045" s="234"/>
      <c r="T1045" s="50"/>
      <c r="U1045" s="50"/>
      <c r="V1045" s="50"/>
      <c r="W1045" s="50"/>
      <c r="X1045" s="50"/>
      <c r="Y1045" s="50"/>
      <c r="Z1045" s="250"/>
      <c r="AA1045" s="238"/>
      <c r="AB1045" s="50"/>
      <c r="AC1045" s="50"/>
      <c r="AD1045" s="50"/>
      <c r="AE1045" s="50"/>
      <c r="AF1045" s="50"/>
      <c r="AG1045" s="50"/>
      <c r="AH1045" s="50"/>
      <c r="AI1045" s="50"/>
      <c r="AJ1045" s="50"/>
      <c r="AK1045" s="50"/>
      <c r="AL1045" s="50"/>
      <c r="AM1045" s="50"/>
      <c r="AN1045" s="50"/>
      <c r="AO1045" s="50"/>
      <c r="AP1045" s="50"/>
      <c r="AQ1045" s="50"/>
      <c r="AR1045" s="50"/>
      <c r="AS1045" s="50"/>
      <c r="AT1045" s="50"/>
      <c r="AU1045" s="50"/>
      <c r="AV1045" s="50"/>
      <c r="AW1045" s="50"/>
      <c r="AX1045" s="50"/>
      <c r="AY1045" s="50"/>
      <c r="AZ1045" s="50"/>
      <c r="BA1045" s="50"/>
      <c r="BB1045" s="50"/>
      <c r="BC1045" s="50"/>
      <c r="BD1045" s="50"/>
      <c r="BE1045" s="50"/>
      <c r="BF1045" s="50"/>
      <c r="BG1045" s="50"/>
      <c r="BH1045" s="50"/>
      <c r="BI1045" s="50"/>
      <c r="BJ1045" s="50"/>
      <c r="BK1045" s="50"/>
      <c r="BL1045" s="50"/>
      <c r="BM1045" s="50"/>
      <c r="BN1045" s="50"/>
      <c r="BO1045" s="50"/>
      <c r="BP1045" s="50"/>
      <c r="BQ1045" s="50"/>
      <c r="BR1045" s="50"/>
      <c r="BS1045" s="50"/>
      <c r="BT1045" s="50"/>
      <c r="BU1045" s="50"/>
      <c r="BV1045" s="50"/>
      <c r="BW1045" s="50"/>
      <c r="BX1045" s="50"/>
      <c r="BY1045" s="50"/>
      <c r="BZ1045" s="50"/>
      <c r="CA1045" s="50"/>
      <c r="CB1045" s="50"/>
      <c r="CC1045" s="50"/>
      <c r="CD1045" s="50"/>
      <c r="CE1045" s="50"/>
      <c r="CF1045" s="50"/>
      <c r="CG1045" s="50"/>
      <c r="CH1045" s="50"/>
      <c r="CI1045" s="50"/>
      <c r="CJ1045" s="50"/>
      <c r="CK1045" s="50"/>
      <c r="CL1045" s="50"/>
      <c r="CM1045" s="50"/>
      <c r="CN1045" s="50"/>
      <c r="CO1045" s="50"/>
      <c r="CP1045" s="50"/>
      <c r="CQ1045" s="50"/>
      <c r="CR1045" s="50"/>
      <c r="CS1045" s="50"/>
      <c r="CT1045" s="50"/>
      <c r="CU1045" s="50"/>
      <c r="CV1045" s="50"/>
      <c r="CW1045" s="50"/>
      <c r="CX1045" s="50"/>
      <c r="CY1045" s="50"/>
      <c r="CZ1045" s="50"/>
      <c r="DA1045" s="50"/>
      <c r="DB1045" s="50"/>
      <c r="DC1045" s="50"/>
      <c r="DD1045" s="50"/>
      <c r="DE1045" s="50"/>
      <c r="DF1045" s="50"/>
    </row>
    <row r="1046" spans="2:110" x14ac:dyDescent="0.2">
      <c r="B1046" s="177"/>
      <c r="C1046" s="202"/>
      <c r="D1046" s="200"/>
      <c r="E1046" s="203"/>
      <c r="F1046" s="203"/>
      <c r="G1046" s="203"/>
      <c r="H1046" s="203"/>
      <c r="I1046" s="203"/>
      <c r="J1046" s="203"/>
      <c r="K1046" s="203"/>
      <c r="L1046" s="203"/>
      <c r="M1046" s="203"/>
      <c r="N1046" s="203"/>
      <c r="O1046" s="203"/>
      <c r="P1046" s="203"/>
      <c r="Q1046" s="204"/>
      <c r="R1046" s="204"/>
      <c r="S1046" s="234"/>
      <c r="T1046" s="50"/>
      <c r="U1046" s="50"/>
      <c r="V1046" s="50"/>
      <c r="W1046" s="50"/>
      <c r="X1046" s="50"/>
      <c r="Y1046" s="50"/>
      <c r="Z1046" s="250"/>
      <c r="AA1046" s="238"/>
      <c r="AB1046" s="50"/>
      <c r="AC1046" s="50"/>
      <c r="AD1046" s="50"/>
      <c r="AE1046" s="50"/>
      <c r="AF1046" s="50"/>
      <c r="AG1046" s="50"/>
      <c r="AH1046" s="50"/>
      <c r="AI1046" s="50"/>
      <c r="AJ1046" s="50"/>
      <c r="AK1046" s="50"/>
      <c r="AL1046" s="50"/>
      <c r="AM1046" s="50"/>
      <c r="AN1046" s="50"/>
      <c r="AO1046" s="50"/>
      <c r="AP1046" s="50"/>
      <c r="AQ1046" s="50"/>
      <c r="AR1046" s="50"/>
      <c r="AS1046" s="50"/>
      <c r="AT1046" s="50"/>
      <c r="AU1046" s="50"/>
      <c r="AV1046" s="50"/>
      <c r="AW1046" s="50"/>
      <c r="AX1046" s="50"/>
      <c r="AY1046" s="50"/>
      <c r="AZ1046" s="50"/>
      <c r="BA1046" s="50"/>
      <c r="BB1046" s="50"/>
      <c r="BC1046" s="50"/>
      <c r="BD1046" s="50"/>
      <c r="BE1046" s="50"/>
      <c r="BF1046" s="50"/>
      <c r="BG1046" s="50"/>
      <c r="BH1046" s="50"/>
      <c r="BI1046" s="50"/>
      <c r="BJ1046" s="50"/>
      <c r="BK1046" s="50"/>
      <c r="BL1046" s="50"/>
      <c r="BM1046" s="50"/>
      <c r="BN1046" s="50"/>
      <c r="BO1046" s="50"/>
      <c r="BP1046" s="50"/>
      <c r="BQ1046" s="50"/>
      <c r="BR1046" s="50"/>
      <c r="BS1046" s="50"/>
      <c r="BT1046" s="50"/>
      <c r="BU1046" s="50"/>
      <c r="BV1046" s="50"/>
      <c r="BW1046" s="50"/>
      <c r="BX1046" s="50"/>
      <c r="BY1046" s="50"/>
      <c r="BZ1046" s="50"/>
      <c r="CA1046" s="50"/>
      <c r="CB1046" s="50"/>
      <c r="CC1046" s="50"/>
      <c r="CD1046" s="50"/>
      <c r="CE1046" s="50"/>
      <c r="CF1046" s="50"/>
      <c r="CG1046" s="50"/>
      <c r="CH1046" s="50"/>
      <c r="CI1046" s="50"/>
      <c r="CJ1046" s="50"/>
      <c r="CK1046" s="50"/>
      <c r="CL1046" s="50"/>
      <c r="CM1046" s="50"/>
      <c r="CN1046" s="50"/>
      <c r="CO1046" s="50"/>
      <c r="CP1046" s="50"/>
      <c r="CQ1046" s="50"/>
      <c r="CR1046" s="50"/>
      <c r="CS1046" s="50"/>
      <c r="CT1046" s="50"/>
      <c r="CU1046" s="50"/>
      <c r="CV1046" s="50"/>
      <c r="CW1046" s="50"/>
      <c r="CX1046" s="50"/>
      <c r="CY1046" s="50"/>
      <c r="CZ1046" s="50"/>
      <c r="DA1046" s="50"/>
      <c r="DB1046" s="50"/>
      <c r="DC1046" s="50"/>
      <c r="DD1046" s="50"/>
      <c r="DE1046" s="50"/>
      <c r="DF1046" s="50"/>
    </row>
    <row r="1047" spans="2:110" x14ac:dyDescent="0.2">
      <c r="B1047" s="177"/>
      <c r="C1047" s="202"/>
      <c r="D1047" s="200"/>
      <c r="E1047" s="203"/>
      <c r="F1047" s="203"/>
      <c r="G1047" s="203"/>
      <c r="H1047" s="203"/>
      <c r="I1047" s="203"/>
      <c r="J1047" s="203"/>
      <c r="K1047" s="203"/>
      <c r="L1047" s="203"/>
      <c r="M1047" s="203"/>
      <c r="N1047" s="203"/>
      <c r="O1047" s="203"/>
      <c r="P1047" s="203"/>
      <c r="Q1047" s="204"/>
      <c r="R1047" s="204"/>
      <c r="S1047" s="234"/>
      <c r="T1047" s="50"/>
      <c r="U1047" s="50"/>
      <c r="V1047" s="50"/>
      <c r="W1047" s="50"/>
      <c r="X1047" s="50"/>
      <c r="Y1047" s="50"/>
      <c r="Z1047" s="250"/>
      <c r="AA1047" s="238"/>
      <c r="AB1047" s="50"/>
      <c r="AC1047" s="50"/>
      <c r="AD1047" s="50"/>
      <c r="AE1047" s="50"/>
      <c r="AF1047" s="50"/>
      <c r="AG1047" s="50"/>
      <c r="AH1047" s="50"/>
      <c r="AI1047" s="50"/>
      <c r="AJ1047" s="50"/>
      <c r="AK1047" s="50"/>
      <c r="AL1047" s="50"/>
      <c r="AM1047" s="50"/>
      <c r="AN1047" s="50"/>
      <c r="AO1047" s="50"/>
      <c r="AP1047" s="50"/>
      <c r="AQ1047" s="50"/>
      <c r="AR1047" s="50"/>
      <c r="AS1047" s="50"/>
      <c r="AT1047" s="50"/>
      <c r="AU1047" s="50"/>
      <c r="AV1047" s="50"/>
      <c r="AW1047" s="50"/>
      <c r="AX1047" s="50"/>
      <c r="AY1047" s="50"/>
      <c r="AZ1047" s="50"/>
      <c r="BA1047" s="50"/>
      <c r="BB1047" s="50"/>
      <c r="BC1047" s="50"/>
      <c r="BD1047" s="50"/>
      <c r="BE1047" s="50"/>
      <c r="BF1047" s="50"/>
      <c r="BG1047" s="50"/>
      <c r="BH1047" s="50"/>
      <c r="BI1047" s="50"/>
      <c r="BJ1047" s="50"/>
      <c r="BK1047" s="50"/>
      <c r="BL1047" s="50"/>
      <c r="BM1047" s="50"/>
      <c r="BN1047" s="50"/>
      <c r="BO1047" s="50"/>
      <c r="BP1047" s="50"/>
      <c r="BQ1047" s="50"/>
      <c r="BR1047" s="50"/>
      <c r="BS1047" s="50"/>
      <c r="BT1047" s="50"/>
      <c r="BU1047" s="50"/>
      <c r="BV1047" s="50"/>
      <c r="BW1047" s="50"/>
      <c r="BX1047" s="50"/>
      <c r="BY1047" s="50"/>
      <c r="BZ1047" s="50"/>
      <c r="CA1047" s="50"/>
      <c r="CB1047" s="50"/>
      <c r="CC1047" s="50"/>
      <c r="CD1047" s="50"/>
      <c r="CE1047" s="50"/>
      <c r="CF1047" s="50"/>
      <c r="CG1047" s="50"/>
      <c r="CH1047" s="50"/>
      <c r="CI1047" s="50"/>
      <c r="CJ1047" s="50"/>
      <c r="CK1047" s="50"/>
      <c r="CL1047" s="50"/>
      <c r="CM1047" s="50"/>
      <c r="CN1047" s="50"/>
      <c r="CO1047" s="50"/>
      <c r="CP1047" s="50"/>
      <c r="CQ1047" s="50"/>
      <c r="CR1047" s="50"/>
      <c r="CS1047" s="50"/>
      <c r="CT1047" s="50"/>
      <c r="CU1047" s="50"/>
      <c r="CV1047" s="50"/>
      <c r="CW1047" s="50"/>
      <c r="CX1047" s="50"/>
      <c r="CY1047" s="50"/>
      <c r="CZ1047" s="50"/>
      <c r="DA1047" s="50"/>
      <c r="DB1047" s="50"/>
      <c r="DC1047" s="50"/>
      <c r="DD1047" s="50"/>
      <c r="DE1047" s="50"/>
      <c r="DF1047" s="50"/>
    </row>
    <row r="1048" spans="2:110" x14ac:dyDescent="0.2">
      <c r="B1048" s="177"/>
      <c r="C1048" s="202"/>
      <c r="D1048" s="200"/>
      <c r="E1048" s="203"/>
      <c r="F1048" s="203"/>
      <c r="G1048" s="203"/>
      <c r="H1048" s="203"/>
      <c r="I1048" s="203"/>
      <c r="J1048" s="203"/>
      <c r="K1048" s="203"/>
      <c r="L1048" s="203"/>
      <c r="M1048" s="203"/>
      <c r="N1048" s="203"/>
      <c r="O1048" s="203"/>
      <c r="P1048" s="203"/>
      <c r="Q1048" s="204"/>
      <c r="R1048" s="204"/>
      <c r="S1048" s="234"/>
      <c r="T1048" s="50"/>
      <c r="U1048" s="50"/>
      <c r="V1048" s="50"/>
      <c r="W1048" s="50"/>
      <c r="X1048" s="50"/>
      <c r="Y1048" s="50"/>
      <c r="Z1048" s="250"/>
      <c r="AA1048" s="238"/>
      <c r="AB1048" s="50"/>
      <c r="AC1048" s="50"/>
      <c r="AD1048" s="50"/>
      <c r="AE1048" s="50"/>
      <c r="AF1048" s="50"/>
      <c r="AG1048" s="50"/>
      <c r="AH1048" s="50"/>
      <c r="AI1048" s="50"/>
      <c r="AJ1048" s="50"/>
      <c r="AK1048" s="50"/>
      <c r="AL1048" s="50"/>
      <c r="AM1048" s="50"/>
      <c r="AN1048" s="50"/>
      <c r="AO1048" s="50"/>
      <c r="AP1048" s="50"/>
      <c r="AQ1048" s="50"/>
      <c r="AR1048" s="50"/>
      <c r="AS1048" s="50"/>
      <c r="AT1048" s="50"/>
      <c r="AU1048" s="50"/>
      <c r="AV1048" s="50"/>
      <c r="AW1048" s="50"/>
      <c r="AX1048" s="50"/>
      <c r="AY1048" s="50"/>
      <c r="AZ1048" s="50"/>
      <c r="BA1048" s="50"/>
      <c r="BB1048" s="50"/>
      <c r="BC1048" s="50"/>
      <c r="BD1048" s="50"/>
      <c r="BE1048" s="50"/>
      <c r="BF1048" s="50"/>
      <c r="BG1048" s="50"/>
      <c r="BH1048" s="50"/>
      <c r="BI1048" s="50"/>
      <c r="BJ1048" s="50"/>
      <c r="BK1048" s="50"/>
      <c r="BL1048" s="50"/>
      <c r="BM1048" s="50"/>
      <c r="BN1048" s="50"/>
      <c r="BO1048" s="50"/>
      <c r="BP1048" s="50"/>
      <c r="BQ1048" s="50"/>
      <c r="BR1048" s="50"/>
      <c r="BS1048" s="50"/>
      <c r="BT1048" s="50"/>
      <c r="BU1048" s="50"/>
      <c r="BV1048" s="50"/>
      <c r="BW1048" s="50"/>
      <c r="BX1048" s="50"/>
      <c r="BY1048" s="50"/>
      <c r="BZ1048" s="50"/>
      <c r="CA1048" s="50"/>
      <c r="CB1048" s="50"/>
      <c r="CC1048" s="50"/>
      <c r="CD1048" s="50"/>
      <c r="CE1048" s="50"/>
      <c r="CF1048" s="50"/>
      <c r="CG1048" s="50"/>
      <c r="CH1048" s="50"/>
      <c r="CI1048" s="50"/>
      <c r="CJ1048" s="50"/>
      <c r="CK1048" s="50"/>
      <c r="CL1048" s="50"/>
      <c r="CM1048" s="50"/>
      <c r="CN1048" s="50"/>
      <c r="CO1048" s="50"/>
      <c r="CP1048" s="50"/>
      <c r="CQ1048" s="50"/>
      <c r="CR1048" s="50"/>
      <c r="CS1048" s="50"/>
      <c r="CT1048" s="50"/>
      <c r="CU1048" s="50"/>
      <c r="CV1048" s="50"/>
      <c r="CW1048" s="50"/>
      <c r="CX1048" s="50"/>
      <c r="CY1048" s="50"/>
      <c r="CZ1048" s="50"/>
      <c r="DA1048" s="50"/>
      <c r="DB1048" s="50"/>
      <c r="DC1048" s="50"/>
      <c r="DD1048" s="50"/>
      <c r="DE1048" s="50"/>
      <c r="DF1048" s="50"/>
    </row>
    <row r="1049" spans="2:110" x14ac:dyDescent="0.2">
      <c r="B1049" s="177"/>
      <c r="C1049" s="202"/>
      <c r="D1049" s="200"/>
      <c r="E1049" s="203"/>
      <c r="F1049" s="203"/>
      <c r="G1049" s="203"/>
      <c r="H1049" s="203"/>
      <c r="I1049" s="203"/>
      <c r="J1049" s="203"/>
      <c r="K1049" s="203"/>
      <c r="L1049" s="203"/>
      <c r="M1049" s="203"/>
      <c r="N1049" s="203"/>
      <c r="O1049" s="203"/>
      <c r="P1049" s="203"/>
      <c r="Q1049" s="204"/>
      <c r="R1049" s="204"/>
      <c r="S1049" s="234"/>
      <c r="T1049" s="50"/>
      <c r="U1049" s="50"/>
      <c r="V1049" s="50"/>
      <c r="W1049" s="50"/>
      <c r="X1049" s="50"/>
      <c r="Y1049" s="50"/>
      <c r="Z1049" s="250"/>
      <c r="AA1049" s="238"/>
      <c r="AB1049" s="50"/>
      <c r="AC1049" s="50"/>
      <c r="AD1049" s="50"/>
      <c r="AE1049" s="50"/>
      <c r="AF1049" s="50"/>
      <c r="AG1049" s="50"/>
      <c r="AH1049" s="50"/>
      <c r="AI1049" s="50"/>
      <c r="AJ1049" s="50"/>
      <c r="AK1049" s="50"/>
      <c r="AL1049" s="50"/>
      <c r="AM1049" s="50"/>
      <c r="AN1049" s="50"/>
      <c r="AO1049" s="50"/>
      <c r="AP1049" s="50"/>
      <c r="AQ1049" s="50"/>
      <c r="AR1049" s="50"/>
      <c r="AS1049" s="50"/>
      <c r="AT1049" s="50"/>
      <c r="AU1049" s="50"/>
      <c r="AV1049" s="50"/>
      <c r="AW1049" s="50"/>
      <c r="AX1049" s="50"/>
      <c r="AY1049" s="50"/>
      <c r="AZ1049" s="50"/>
      <c r="BA1049" s="50"/>
      <c r="BB1049" s="50"/>
      <c r="BC1049" s="50"/>
      <c r="BD1049" s="50"/>
      <c r="BE1049" s="50"/>
      <c r="BF1049" s="50"/>
      <c r="BG1049" s="50"/>
      <c r="BH1049" s="50"/>
      <c r="BI1049" s="50"/>
      <c r="BJ1049" s="50"/>
      <c r="BK1049" s="50"/>
      <c r="BL1049" s="50"/>
      <c r="BM1049" s="50"/>
      <c r="BN1049" s="50"/>
      <c r="BO1049" s="50"/>
      <c r="BP1049" s="50"/>
      <c r="BQ1049" s="50"/>
      <c r="BR1049" s="50"/>
      <c r="BS1049" s="50"/>
      <c r="BT1049" s="50"/>
      <c r="BU1049" s="50"/>
      <c r="BV1049" s="50"/>
      <c r="BW1049" s="50"/>
      <c r="BX1049" s="50"/>
      <c r="BY1049" s="50"/>
      <c r="BZ1049" s="50"/>
      <c r="CA1049" s="50"/>
      <c r="CB1049" s="50"/>
      <c r="CC1049" s="50"/>
      <c r="CD1049" s="50"/>
      <c r="CE1049" s="50"/>
      <c r="CF1049" s="50"/>
      <c r="CG1049" s="50"/>
      <c r="CH1049" s="50"/>
      <c r="CI1049" s="50"/>
      <c r="CJ1049" s="50"/>
      <c r="CK1049" s="50"/>
      <c r="CL1049" s="50"/>
      <c r="CM1049" s="50"/>
      <c r="CN1049" s="50"/>
      <c r="CO1049" s="50"/>
      <c r="CP1049" s="50"/>
      <c r="CQ1049" s="50"/>
      <c r="CR1049" s="50"/>
      <c r="CS1049" s="50"/>
      <c r="CT1049" s="50"/>
      <c r="CU1049" s="50"/>
      <c r="CV1049" s="50"/>
      <c r="CW1049" s="50"/>
      <c r="CX1049" s="50"/>
      <c r="CY1049" s="50"/>
      <c r="CZ1049" s="50"/>
      <c r="DA1049" s="50"/>
      <c r="DB1049" s="50"/>
      <c r="DC1049" s="50"/>
      <c r="DD1049" s="50"/>
      <c r="DE1049" s="50"/>
      <c r="DF1049" s="50"/>
    </row>
    <row r="1050" spans="2:110" x14ac:dyDescent="0.2">
      <c r="B1050" s="177"/>
      <c r="C1050" s="202"/>
      <c r="D1050" s="200"/>
      <c r="E1050" s="203"/>
      <c r="F1050" s="203"/>
      <c r="G1050" s="203"/>
      <c r="H1050" s="203"/>
      <c r="I1050" s="203"/>
      <c r="J1050" s="203"/>
      <c r="K1050" s="203"/>
      <c r="L1050" s="203"/>
      <c r="M1050" s="203"/>
      <c r="N1050" s="203"/>
      <c r="O1050" s="203"/>
      <c r="P1050" s="203"/>
      <c r="Q1050" s="204"/>
      <c r="R1050" s="204"/>
      <c r="S1050" s="234"/>
      <c r="T1050" s="50"/>
      <c r="U1050" s="50"/>
      <c r="V1050" s="50"/>
      <c r="W1050" s="50"/>
      <c r="X1050" s="50"/>
      <c r="Y1050" s="50"/>
      <c r="Z1050" s="250"/>
      <c r="AA1050" s="238"/>
      <c r="AB1050" s="50"/>
      <c r="AC1050" s="50"/>
      <c r="AD1050" s="50"/>
      <c r="AE1050" s="50"/>
      <c r="AF1050" s="50"/>
      <c r="AG1050" s="50"/>
      <c r="AH1050" s="50"/>
      <c r="AI1050" s="50"/>
      <c r="AJ1050" s="50"/>
      <c r="AK1050" s="50"/>
      <c r="AL1050" s="50"/>
      <c r="AM1050" s="50"/>
      <c r="AN1050" s="50"/>
      <c r="AO1050" s="50"/>
      <c r="AP1050" s="50"/>
      <c r="AQ1050" s="50"/>
      <c r="AR1050" s="50"/>
      <c r="AS1050" s="50"/>
      <c r="AT1050" s="50"/>
      <c r="AU1050" s="50"/>
      <c r="AV1050" s="50"/>
      <c r="AW1050" s="50"/>
      <c r="AX1050" s="50"/>
      <c r="AY1050" s="50"/>
      <c r="AZ1050" s="50"/>
      <c r="BA1050" s="50"/>
      <c r="BB1050" s="50"/>
      <c r="BC1050" s="50"/>
      <c r="BD1050" s="50"/>
      <c r="BE1050" s="50"/>
      <c r="BF1050" s="50"/>
      <c r="BG1050" s="50"/>
      <c r="BH1050" s="50"/>
      <c r="BI1050" s="50"/>
      <c r="BJ1050" s="50"/>
      <c r="BK1050" s="50"/>
      <c r="BL1050" s="50"/>
      <c r="BM1050" s="50"/>
      <c r="BN1050" s="50"/>
      <c r="BO1050" s="50"/>
      <c r="BP1050" s="50"/>
      <c r="BQ1050" s="50"/>
      <c r="BR1050" s="50"/>
      <c r="BS1050" s="50"/>
      <c r="BT1050" s="50"/>
      <c r="BU1050" s="50"/>
      <c r="BV1050" s="50"/>
      <c r="BW1050" s="50"/>
      <c r="BX1050" s="50"/>
      <c r="BY1050" s="50"/>
      <c r="BZ1050" s="50"/>
      <c r="CA1050" s="50"/>
      <c r="CB1050" s="50"/>
      <c r="CC1050" s="50"/>
      <c r="CD1050" s="50"/>
      <c r="CE1050" s="50"/>
      <c r="CF1050" s="50"/>
      <c r="CG1050" s="50"/>
      <c r="CH1050" s="50"/>
      <c r="CI1050" s="50"/>
      <c r="CJ1050" s="50"/>
      <c r="CK1050" s="50"/>
      <c r="CL1050" s="50"/>
      <c r="CM1050" s="50"/>
      <c r="CN1050" s="50"/>
      <c r="CO1050" s="50"/>
      <c r="CP1050" s="50"/>
      <c r="CQ1050" s="50"/>
      <c r="CR1050" s="50"/>
      <c r="CS1050" s="50"/>
      <c r="CT1050" s="50"/>
      <c r="CU1050" s="50"/>
      <c r="CV1050" s="50"/>
      <c r="CW1050" s="50"/>
      <c r="CX1050" s="50"/>
      <c r="CY1050" s="50"/>
      <c r="CZ1050" s="50"/>
      <c r="DA1050" s="50"/>
      <c r="DB1050" s="50"/>
      <c r="DC1050" s="50"/>
      <c r="DD1050" s="50"/>
      <c r="DE1050" s="50"/>
      <c r="DF1050" s="50"/>
    </row>
    <row r="1051" spans="2:110" x14ac:dyDescent="0.2">
      <c r="B1051" s="177"/>
      <c r="C1051" s="202"/>
      <c r="D1051" s="200"/>
      <c r="E1051" s="203"/>
      <c r="F1051" s="203"/>
      <c r="G1051" s="203"/>
      <c r="H1051" s="203"/>
      <c r="I1051" s="203"/>
      <c r="J1051" s="203"/>
      <c r="K1051" s="203"/>
      <c r="L1051" s="203"/>
      <c r="M1051" s="203"/>
      <c r="N1051" s="203"/>
      <c r="O1051" s="203"/>
      <c r="P1051" s="203"/>
      <c r="Q1051" s="204"/>
      <c r="R1051" s="204"/>
      <c r="S1051" s="234"/>
      <c r="T1051" s="50"/>
      <c r="U1051" s="50"/>
      <c r="V1051" s="50"/>
      <c r="W1051" s="50"/>
      <c r="X1051" s="50"/>
      <c r="Y1051" s="50"/>
      <c r="Z1051" s="250"/>
      <c r="AA1051" s="238"/>
      <c r="AB1051" s="50"/>
      <c r="AC1051" s="50"/>
      <c r="AD1051" s="50"/>
      <c r="AE1051" s="50"/>
      <c r="AF1051" s="50"/>
      <c r="AG1051" s="50"/>
      <c r="AH1051" s="50"/>
      <c r="AI1051" s="50"/>
      <c r="AJ1051" s="50"/>
      <c r="AK1051" s="50"/>
      <c r="AL1051" s="50"/>
      <c r="AM1051" s="50"/>
      <c r="AN1051" s="50"/>
      <c r="AO1051" s="50"/>
      <c r="AP1051" s="50"/>
      <c r="AQ1051" s="50"/>
      <c r="AR1051" s="50"/>
      <c r="AS1051" s="50"/>
      <c r="AT1051" s="50"/>
      <c r="AU1051" s="50"/>
      <c r="AV1051" s="50"/>
      <c r="AW1051" s="50"/>
      <c r="AX1051" s="50"/>
      <c r="AY1051" s="50"/>
      <c r="AZ1051" s="50"/>
      <c r="BA1051" s="50"/>
      <c r="BB1051" s="50"/>
      <c r="BC1051" s="50"/>
      <c r="BD1051" s="50"/>
      <c r="BE1051" s="50"/>
      <c r="BF1051" s="50"/>
      <c r="BG1051" s="50"/>
      <c r="BH1051" s="50"/>
      <c r="BI1051" s="50"/>
      <c r="BJ1051" s="50"/>
      <c r="BK1051" s="50"/>
      <c r="BL1051" s="50"/>
      <c r="BM1051" s="50"/>
      <c r="BN1051" s="50"/>
      <c r="BO1051" s="50"/>
      <c r="BP1051" s="50"/>
      <c r="BQ1051" s="50"/>
      <c r="BR1051" s="50"/>
      <c r="BS1051" s="50"/>
      <c r="BT1051" s="50"/>
      <c r="BU1051" s="50"/>
      <c r="BV1051" s="50"/>
      <c r="BW1051" s="50"/>
      <c r="BX1051" s="50"/>
      <c r="BY1051" s="50"/>
      <c r="BZ1051" s="50"/>
      <c r="CA1051" s="50"/>
      <c r="CB1051" s="50"/>
      <c r="CC1051" s="50"/>
      <c r="CD1051" s="50"/>
      <c r="CE1051" s="50"/>
      <c r="CF1051" s="50"/>
      <c r="CG1051" s="50"/>
      <c r="CH1051" s="50"/>
      <c r="CI1051" s="50"/>
      <c r="CJ1051" s="50"/>
      <c r="CK1051" s="50"/>
      <c r="CL1051" s="50"/>
      <c r="CM1051" s="50"/>
      <c r="CN1051" s="50"/>
      <c r="CO1051" s="50"/>
      <c r="CP1051" s="50"/>
      <c r="CQ1051" s="50"/>
      <c r="CR1051" s="50"/>
      <c r="CS1051" s="50"/>
      <c r="CT1051" s="50"/>
      <c r="CU1051" s="50"/>
      <c r="CV1051" s="50"/>
      <c r="CW1051" s="50"/>
      <c r="CX1051" s="50"/>
      <c r="CY1051" s="50"/>
      <c r="CZ1051" s="50"/>
      <c r="DA1051" s="50"/>
      <c r="DB1051" s="50"/>
      <c r="DC1051" s="50"/>
      <c r="DD1051" s="50"/>
      <c r="DE1051" s="50"/>
      <c r="DF1051" s="50"/>
    </row>
    <row r="1052" spans="2:110" x14ac:dyDescent="0.2">
      <c r="B1052" s="177"/>
      <c r="C1052" s="202"/>
      <c r="D1052" s="200"/>
      <c r="E1052" s="203"/>
      <c r="F1052" s="203"/>
      <c r="G1052" s="203"/>
      <c r="H1052" s="203"/>
      <c r="I1052" s="203"/>
      <c r="J1052" s="203"/>
      <c r="K1052" s="203"/>
      <c r="L1052" s="203"/>
      <c r="M1052" s="203"/>
      <c r="N1052" s="203"/>
      <c r="O1052" s="203"/>
      <c r="P1052" s="203"/>
      <c r="Q1052" s="204"/>
      <c r="R1052" s="204"/>
      <c r="S1052" s="234"/>
      <c r="T1052" s="50"/>
      <c r="U1052" s="50"/>
      <c r="V1052" s="50"/>
      <c r="W1052" s="50"/>
      <c r="X1052" s="50"/>
      <c r="Y1052" s="50"/>
      <c r="Z1052" s="250"/>
      <c r="AA1052" s="238"/>
      <c r="AB1052" s="50"/>
      <c r="AC1052" s="50"/>
      <c r="AD1052" s="50"/>
      <c r="AE1052" s="50"/>
      <c r="AF1052" s="50"/>
      <c r="AG1052" s="50"/>
      <c r="AH1052" s="50"/>
      <c r="AI1052" s="50"/>
      <c r="AJ1052" s="50"/>
      <c r="AK1052" s="50"/>
      <c r="AL1052" s="50"/>
      <c r="AM1052" s="50"/>
      <c r="AN1052" s="50"/>
      <c r="AO1052" s="50"/>
      <c r="AP1052" s="50"/>
      <c r="AQ1052" s="50"/>
      <c r="AR1052" s="50"/>
      <c r="AS1052" s="50"/>
      <c r="AT1052" s="50"/>
      <c r="AU1052" s="50"/>
      <c r="AV1052" s="50"/>
      <c r="AW1052" s="50"/>
      <c r="AX1052" s="50"/>
      <c r="AY1052" s="50"/>
      <c r="AZ1052" s="50"/>
      <c r="BA1052" s="50"/>
      <c r="BB1052" s="50"/>
      <c r="BC1052" s="50"/>
      <c r="BD1052" s="50"/>
      <c r="BE1052" s="50"/>
      <c r="BF1052" s="50"/>
      <c r="BG1052" s="50"/>
      <c r="BH1052" s="50"/>
      <c r="BI1052" s="50"/>
      <c r="BJ1052" s="50"/>
      <c r="BK1052" s="50"/>
      <c r="BL1052" s="50"/>
      <c r="BM1052" s="50"/>
      <c r="BN1052" s="50"/>
      <c r="BO1052" s="50"/>
      <c r="BP1052" s="50"/>
      <c r="BQ1052" s="50"/>
      <c r="BR1052" s="50"/>
      <c r="BS1052" s="50"/>
      <c r="BT1052" s="50"/>
      <c r="BU1052" s="50"/>
      <c r="BV1052" s="50"/>
      <c r="BW1052" s="50"/>
      <c r="BX1052" s="50"/>
      <c r="BY1052" s="50"/>
      <c r="BZ1052" s="50"/>
      <c r="CA1052" s="50"/>
      <c r="CB1052" s="50"/>
      <c r="CC1052" s="50"/>
      <c r="CD1052" s="50"/>
      <c r="CE1052" s="50"/>
      <c r="CF1052" s="50"/>
      <c r="CG1052" s="50"/>
      <c r="CH1052" s="50"/>
      <c r="CI1052" s="50"/>
      <c r="CJ1052" s="50"/>
      <c r="CK1052" s="50"/>
      <c r="CL1052" s="50"/>
      <c r="CM1052" s="50"/>
      <c r="CN1052" s="50"/>
      <c r="CO1052" s="50"/>
      <c r="CP1052" s="50"/>
      <c r="CQ1052" s="50"/>
      <c r="CR1052" s="50"/>
      <c r="CS1052" s="50"/>
      <c r="CT1052" s="50"/>
      <c r="CU1052" s="50"/>
      <c r="CV1052" s="50"/>
      <c r="CW1052" s="50"/>
      <c r="CX1052" s="50"/>
      <c r="CY1052" s="50"/>
      <c r="CZ1052" s="50"/>
      <c r="DA1052" s="50"/>
      <c r="DB1052" s="50"/>
      <c r="DC1052" s="50"/>
      <c r="DD1052" s="50"/>
      <c r="DE1052" s="50"/>
      <c r="DF1052" s="50"/>
    </row>
    <row r="1053" spans="2:110" x14ac:dyDescent="0.2">
      <c r="B1053" s="177"/>
      <c r="C1053" s="202"/>
      <c r="D1053" s="200"/>
      <c r="E1053" s="203"/>
      <c r="F1053" s="203"/>
      <c r="G1053" s="203"/>
      <c r="H1053" s="203"/>
      <c r="I1053" s="203"/>
      <c r="J1053" s="203"/>
      <c r="K1053" s="203"/>
      <c r="L1053" s="203"/>
      <c r="M1053" s="203"/>
      <c r="N1053" s="203"/>
      <c r="O1053" s="203"/>
      <c r="P1053" s="203"/>
      <c r="Q1053" s="204"/>
      <c r="R1053" s="204"/>
      <c r="S1053" s="234"/>
      <c r="T1053" s="50"/>
      <c r="U1053" s="50"/>
      <c r="V1053" s="50"/>
      <c r="W1053" s="50"/>
      <c r="X1053" s="50"/>
      <c r="Y1053" s="50"/>
      <c r="Z1053" s="250"/>
      <c r="AA1053" s="238"/>
      <c r="AB1053" s="50"/>
      <c r="AC1053" s="50"/>
      <c r="AD1053" s="50"/>
      <c r="AE1053" s="50"/>
      <c r="AF1053" s="50"/>
      <c r="AG1053" s="50"/>
      <c r="AH1053" s="50"/>
      <c r="AI1053" s="50"/>
      <c r="AJ1053" s="50"/>
      <c r="AK1053" s="50"/>
      <c r="AL1053" s="50"/>
      <c r="AM1053" s="50"/>
      <c r="AN1053" s="50"/>
      <c r="AO1053" s="50"/>
      <c r="AP1053" s="50"/>
      <c r="AQ1053" s="50"/>
      <c r="AR1053" s="50"/>
      <c r="AS1053" s="50"/>
      <c r="AT1053" s="50"/>
      <c r="AU1053" s="50"/>
      <c r="AV1053" s="50"/>
      <c r="AW1053" s="50"/>
      <c r="AX1053" s="50"/>
      <c r="AY1053" s="50"/>
      <c r="AZ1053" s="50"/>
      <c r="BA1053" s="50"/>
      <c r="BB1053" s="50"/>
      <c r="BC1053" s="50"/>
      <c r="BD1053" s="50"/>
      <c r="BE1053" s="50"/>
      <c r="BF1053" s="50"/>
      <c r="BG1053" s="50"/>
      <c r="BH1053" s="50"/>
      <c r="BI1053" s="50"/>
      <c r="BJ1053" s="50"/>
      <c r="BK1053" s="50"/>
      <c r="BL1053" s="50"/>
      <c r="BM1053" s="50"/>
      <c r="BN1053" s="50"/>
      <c r="BO1053" s="50"/>
      <c r="BP1053" s="50"/>
      <c r="BQ1053" s="50"/>
      <c r="BR1053" s="50"/>
      <c r="BS1053" s="50"/>
      <c r="BT1053" s="50"/>
      <c r="BU1053" s="50"/>
      <c r="BV1053" s="50"/>
      <c r="BW1053" s="50"/>
      <c r="BX1053" s="50"/>
      <c r="BY1053" s="50"/>
      <c r="BZ1053" s="50"/>
      <c r="CA1053" s="50"/>
      <c r="CB1053" s="50"/>
      <c r="CC1053" s="50"/>
      <c r="CD1053" s="50"/>
      <c r="CE1053" s="50"/>
      <c r="CF1053" s="50"/>
      <c r="CG1053" s="50"/>
      <c r="CH1053" s="50"/>
      <c r="CI1053" s="50"/>
      <c r="CJ1053" s="50"/>
      <c r="CK1053" s="50"/>
      <c r="CL1053" s="50"/>
      <c r="CM1053" s="50"/>
      <c r="CN1053" s="50"/>
      <c r="CO1053" s="50"/>
      <c r="CP1053" s="50"/>
      <c r="CQ1053" s="50"/>
      <c r="CR1053" s="50"/>
      <c r="CS1053" s="50"/>
      <c r="CT1053" s="50"/>
      <c r="CU1053" s="50"/>
      <c r="CV1053" s="50"/>
      <c r="CW1053" s="50"/>
      <c r="CX1053" s="50"/>
      <c r="CY1053" s="50"/>
      <c r="CZ1053" s="50"/>
      <c r="DA1053" s="50"/>
      <c r="DB1053" s="50"/>
      <c r="DC1053" s="50"/>
      <c r="DD1053" s="50"/>
      <c r="DE1053" s="50"/>
      <c r="DF1053" s="50"/>
    </row>
    <row r="1054" spans="2:110" x14ac:dyDescent="0.2">
      <c r="B1054" s="177"/>
      <c r="C1054" s="202"/>
      <c r="D1054" s="200"/>
      <c r="E1054" s="203"/>
      <c r="F1054" s="203"/>
      <c r="G1054" s="203"/>
      <c r="H1054" s="203"/>
      <c r="I1054" s="203"/>
      <c r="J1054" s="203"/>
      <c r="K1054" s="203"/>
      <c r="L1054" s="203"/>
      <c r="M1054" s="203"/>
      <c r="N1054" s="203"/>
      <c r="O1054" s="203"/>
      <c r="P1054" s="203"/>
      <c r="Q1054" s="204"/>
      <c r="R1054" s="204"/>
      <c r="S1054" s="234"/>
      <c r="T1054" s="50"/>
      <c r="U1054" s="50"/>
      <c r="V1054" s="50"/>
      <c r="W1054" s="50"/>
      <c r="X1054" s="50"/>
      <c r="Y1054" s="50"/>
      <c r="Z1054" s="250"/>
      <c r="AA1054" s="238"/>
      <c r="AB1054" s="50"/>
      <c r="AC1054" s="50"/>
      <c r="AD1054" s="50"/>
      <c r="AE1054" s="50"/>
      <c r="AF1054" s="50"/>
      <c r="AG1054" s="50"/>
      <c r="AH1054" s="50"/>
      <c r="AI1054" s="50"/>
      <c r="AJ1054" s="50"/>
      <c r="AK1054" s="50"/>
      <c r="AL1054" s="50"/>
      <c r="AM1054" s="50"/>
      <c r="AN1054" s="50"/>
      <c r="AO1054" s="50"/>
      <c r="AP1054" s="50"/>
      <c r="AQ1054" s="50"/>
      <c r="AR1054" s="50"/>
      <c r="AS1054" s="50"/>
      <c r="AT1054" s="50"/>
      <c r="AU1054" s="50"/>
      <c r="AV1054" s="50"/>
      <c r="AW1054" s="50"/>
      <c r="AX1054" s="50"/>
      <c r="AY1054" s="50"/>
      <c r="AZ1054" s="50"/>
      <c r="BA1054" s="50"/>
      <c r="BB1054" s="50"/>
      <c r="BC1054" s="50"/>
      <c r="BD1054" s="50"/>
      <c r="BE1054" s="50"/>
      <c r="BF1054" s="50"/>
      <c r="BG1054" s="50"/>
      <c r="BH1054" s="50"/>
      <c r="BI1054" s="50"/>
      <c r="BJ1054" s="50"/>
      <c r="BK1054" s="50"/>
      <c r="BL1054" s="50"/>
      <c r="BM1054" s="50"/>
      <c r="BN1054" s="50"/>
      <c r="BO1054" s="50"/>
      <c r="BP1054" s="50"/>
      <c r="BQ1054" s="50"/>
      <c r="BR1054" s="50"/>
      <c r="BS1054" s="50"/>
      <c r="BT1054" s="50"/>
      <c r="BU1054" s="50"/>
      <c r="BV1054" s="50"/>
      <c r="BW1054" s="50"/>
      <c r="BX1054" s="50"/>
      <c r="BY1054" s="50"/>
      <c r="BZ1054" s="50"/>
      <c r="CA1054" s="50"/>
      <c r="CB1054" s="50"/>
      <c r="CC1054" s="50"/>
      <c r="CD1054" s="50"/>
      <c r="CE1054" s="50"/>
      <c r="CF1054" s="50"/>
      <c r="CG1054" s="50"/>
      <c r="CH1054" s="50"/>
      <c r="CI1054" s="50"/>
      <c r="CJ1054" s="50"/>
      <c r="CK1054" s="50"/>
      <c r="CL1054" s="50"/>
      <c r="CM1054" s="50"/>
      <c r="CN1054" s="50"/>
      <c r="CO1054" s="50"/>
      <c r="CP1054" s="50"/>
      <c r="CQ1054" s="50"/>
      <c r="CR1054" s="50"/>
      <c r="CS1054" s="50"/>
      <c r="CT1054" s="50"/>
      <c r="CU1054" s="50"/>
      <c r="CV1054" s="50"/>
      <c r="CW1054" s="50"/>
      <c r="CX1054" s="50"/>
      <c r="CY1054" s="50"/>
      <c r="CZ1054" s="50"/>
      <c r="DA1054" s="50"/>
      <c r="DB1054" s="50"/>
      <c r="DC1054" s="50"/>
      <c r="DD1054" s="50"/>
      <c r="DE1054" s="50"/>
      <c r="DF1054" s="50"/>
    </row>
    <row r="1055" spans="2:110" x14ac:dyDescent="0.2">
      <c r="B1055" s="177"/>
      <c r="C1055" s="202"/>
      <c r="D1055" s="200"/>
      <c r="E1055" s="203"/>
      <c r="F1055" s="203"/>
      <c r="G1055" s="203"/>
      <c r="H1055" s="203"/>
      <c r="I1055" s="203"/>
      <c r="J1055" s="203"/>
      <c r="K1055" s="203"/>
      <c r="L1055" s="203"/>
      <c r="M1055" s="203"/>
      <c r="N1055" s="203"/>
      <c r="O1055" s="203"/>
      <c r="P1055" s="203"/>
      <c r="Q1055" s="204"/>
      <c r="R1055" s="204"/>
      <c r="S1055" s="234"/>
      <c r="T1055" s="50"/>
      <c r="U1055" s="50"/>
      <c r="V1055" s="50"/>
      <c r="W1055" s="50"/>
      <c r="X1055" s="50"/>
      <c r="Y1055" s="50"/>
      <c r="Z1055" s="250"/>
      <c r="AA1055" s="238"/>
      <c r="AB1055" s="50"/>
      <c r="AC1055" s="50"/>
      <c r="AD1055" s="50"/>
      <c r="AE1055" s="50"/>
      <c r="AF1055" s="50"/>
      <c r="AG1055" s="50"/>
      <c r="AH1055" s="50"/>
      <c r="AI1055" s="50"/>
      <c r="AJ1055" s="50"/>
      <c r="AK1055" s="50"/>
      <c r="AL1055" s="50"/>
      <c r="AM1055" s="50"/>
      <c r="AN1055" s="50"/>
      <c r="AO1055" s="50"/>
      <c r="AP1055" s="50"/>
      <c r="AQ1055" s="50"/>
      <c r="AR1055" s="50"/>
      <c r="AS1055" s="50"/>
      <c r="AT1055" s="50"/>
      <c r="AU1055" s="50"/>
      <c r="AV1055" s="50"/>
      <c r="AW1055" s="50"/>
      <c r="AX1055" s="50"/>
      <c r="AY1055" s="50"/>
      <c r="AZ1055" s="50"/>
      <c r="BA1055" s="50"/>
      <c r="BB1055" s="50"/>
      <c r="BC1055" s="50"/>
      <c r="BD1055" s="50"/>
      <c r="BE1055" s="50"/>
      <c r="BF1055" s="50"/>
      <c r="BG1055" s="50"/>
      <c r="BH1055" s="50"/>
      <c r="BI1055" s="50"/>
      <c r="BJ1055" s="50"/>
      <c r="BK1055" s="50"/>
      <c r="BL1055" s="50"/>
      <c r="BM1055" s="50"/>
      <c r="BN1055" s="50"/>
      <c r="BO1055" s="50"/>
      <c r="BP1055" s="50"/>
      <c r="BQ1055" s="50"/>
      <c r="BR1055" s="50"/>
      <c r="BS1055" s="50"/>
      <c r="BT1055" s="50"/>
      <c r="BU1055" s="50"/>
      <c r="BV1055" s="50"/>
      <c r="BW1055" s="50"/>
      <c r="BX1055" s="50"/>
      <c r="BY1055" s="50"/>
      <c r="BZ1055" s="50"/>
      <c r="CA1055" s="50"/>
      <c r="CB1055" s="50"/>
      <c r="CC1055" s="50"/>
      <c r="CD1055" s="50"/>
      <c r="CE1055" s="50"/>
      <c r="CF1055" s="50"/>
      <c r="CG1055" s="50"/>
      <c r="CH1055" s="50"/>
      <c r="CI1055" s="50"/>
      <c r="CJ1055" s="50"/>
      <c r="CK1055" s="50"/>
      <c r="CL1055" s="50"/>
      <c r="CM1055" s="50"/>
      <c r="CN1055" s="50"/>
      <c r="CO1055" s="50"/>
      <c r="CP1055" s="50"/>
      <c r="CQ1055" s="50"/>
      <c r="CR1055" s="50"/>
      <c r="CS1055" s="50"/>
      <c r="CT1055" s="50"/>
      <c r="CU1055" s="50"/>
      <c r="CV1055" s="50"/>
      <c r="CW1055" s="50"/>
      <c r="CX1055" s="50"/>
      <c r="CY1055" s="50"/>
      <c r="CZ1055" s="50"/>
      <c r="DA1055" s="50"/>
      <c r="DB1055" s="50"/>
      <c r="DC1055" s="50"/>
      <c r="DD1055" s="50"/>
      <c r="DE1055" s="50"/>
      <c r="DF1055" s="50"/>
    </row>
    <row r="1056" spans="2:110" x14ac:dyDescent="0.2">
      <c r="B1056" s="177"/>
      <c r="C1056" s="202"/>
      <c r="D1056" s="200"/>
      <c r="E1056" s="203"/>
      <c r="F1056" s="203"/>
      <c r="G1056" s="203"/>
      <c r="H1056" s="203"/>
      <c r="I1056" s="203"/>
      <c r="J1056" s="203"/>
      <c r="K1056" s="203"/>
      <c r="L1056" s="203"/>
      <c r="M1056" s="203"/>
      <c r="N1056" s="203"/>
      <c r="O1056" s="203"/>
      <c r="P1056" s="203"/>
      <c r="Q1056" s="204"/>
      <c r="R1056" s="204"/>
      <c r="S1056" s="234"/>
      <c r="T1056" s="50"/>
      <c r="U1056" s="50"/>
      <c r="V1056" s="50"/>
      <c r="W1056" s="50"/>
      <c r="X1056" s="50"/>
      <c r="Y1056" s="50"/>
      <c r="Z1056" s="250"/>
      <c r="AA1056" s="238"/>
      <c r="AB1056" s="50"/>
      <c r="AC1056" s="50"/>
      <c r="AD1056" s="50"/>
      <c r="AE1056" s="50"/>
      <c r="AF1056" s="50"/>
      <c r="AG1056" s="50"/>
      <c r="AH1056" s="50"/>
      <c r="AI1056" s="50"/>
      <c r="AJ1056" s="50"/>
      <c r="AK1056" s="50"/>
      <c r="AL1056" s="50"/>
      <c r="AM1056" s="50"/>
      <c r="AN1056" s="50"/>
      <c r="AO1056" s="50"/>
      <c r="AP1056" s="50"/>
      <c r="AQ1056" s="50"/>
      <c r="AR1056" s="50"/>
      <c r="AS1056" s="50"/>
      <c r="AT1056" s="50"/>
      <c r="AU1056" s="50"/>
      <c r="AV1056" s="50"/>
      <c r="AW1056" s="50"/>
      <c r="AX1056" s="50"/>
      <c r="AY1056" s="50"/>
      <c r="AZ1056" s="50"/>
      <c r="BA1056" s="50"/>
      <c r="BB1056" s="50"/>
      <c r="BC1056" s="50"/>
      <c r="BD1056" s="50"/>
      <c r="BE1056" s="50"/>
      <c r="BF1056" s="50"/>
      <c r="BG1056" s="50"/>
      <c r="BH1056" s="50"/>
      <c r="BI1056" s="50"/>
      <c r="BJ1056" s="50"/>
      <c r="BK1056" s="50"/>
      <c r="BL1056" s="50"/>
      <c r="BM1056" s="50"/>
      <c r="BN1056" s="50"/>
      <c r="BO1056" s="50"/>
      <c r="BP1056" s="50"/>
      <c r="BQ1056" s="50"/>
      <c r="BR1056" s="50"/>
      <c r="BS1056" s="50"/>
      <c r="BT1056" s="50"/>
      <c r="BU1056" s="50"/>
      <c r="BV1056" s="50"/>
      <c r="BW1056" s="50"/>
      <c r="BX1056" s="50"/>
      <c r="BY1056" s="50"/>
      <c r="BZ1056" s="50"/>
      <c r="CA1056" s="50"/>
      <c r="CB1056" s="50"/>
      <c r="CC1056" s="50"/>
      <c r="CD1056" s="50"/>
      <c r="CE1056" s="50"/>
      <c r="CF1056" s="50"/>
      <c r="CG1056" s="50"/>
      <c r="CH1056" s="50"/>
      <c r="CI1056" s="50"/>
      <c r="CJ1056" s="50"/>
      <c r="CK1056" s="50"/>
      <c r="CL1056" s="50"/>
      <c r="CM1056" s="50"/>
      <c r="CN1056" s="50"/>
      <c r="CO1056" s="50"/>
      <c r="CP1056" s="50"/>
      <c r="CQ1056" s="50"/>
      <c r="CR1056" s="50"/>
      <c r="CS1056" s="50"/>
      <c r="CT1056" s="50"/>
      <c r="CU1056" s="50"/>
      <c r="CV1056" s="50"/>
      <c r="CW1056" s="50"/>
      <c r="CX1056" s="50"/>
      <c r="CY1056" s="50"/>
      <c r="CZ1056" s="50"/>
      <c r="DA1056" s="50"/>
      <c r="DB1056" s="50"/>
      <c r="DC1056" s="50"/>
      <c r="DD1056" s="50"/>
      <c r="DE1056" s="50"/>
      <c r="DF1056" s="50"/>
    </row>
    <row r="1057" spans="2:110" x14ac:dyDescent="0.2">
      <c r="B1057" s="177"/>
      <c r="C1057" s="202"/>
      <c r="D1057" s="200"/>
      <c r="E1057" s="203"/>
      <c r="F1057" s="203"/>
      <c r="G1057" s="203"/>
      <c r="H1057" s="203"/>
      <c r="I1057" s="203"/>
      <c r="J1057" s="203"/>
      <c r="K1057" s="203"/>
      <c r="L1057" s="203"/>
      <c r="M1057" s="203"/>
      <c r="N1057" s="203"/>
      <c r="O1057" s="203"/>
      <c r="P1057" s="203"/>
      <c r="Q1057" s="204"/>
      <c r="R1057" s="204"/>
      <c r="S1057" s="234"/>
      <c r="T1057" s="50"/>
      <c r="U1057" s="50"/>
      <c r="V1057" s="50"/>
      <c r="W1057" s="50"/>
      <c r="X1057" s="50"/>
      <c r="Y1057" s="50"/>
      <c r="Z1057" s="250"/>
      <c r="AA1057" s="238"/>
      <c r="AB1057" s="50"/>
      <c r="AC1057" s="50"/>
      <c r="AD1057" s="50"/>
      <c r="AE1057" s="50"/>
      <c r="AF1057" s="50"/>
      <c r="AG1057" s="50"/>
      <c r="AH1057" s="50"/>
      <c r="AI1057" s="50"/>
      <c r="AJ1057" s="50"/>
      <c r="AK1057" s="50"/>
      <c r="AL1057" s="50"/>
      <c r="AM1057" s="50"/>
      <c r="AN1057" s="50"/>
      <c r="AO1057" s="50"/>
      <c r="AP1057" s="50"/>
      <c r="AQ1057" s="50"/>
      <c r="AR1057" s="50"/>
      <c r="AS1057" s="50"/>
      <c r="AT1057" s="50"/>
      <c r="AU1057" s="50"/>
      <c r="AV1057" s="50"/>
      <c r="AW1057" s="50"/>
      <c r="AX1057" s="50"/>
      <c r="AY1057" s="50"/>
      <c r="AZ1057" s="50"/>
      <c r="BA1057" s="50"/>
      <c r="BB1057" s="50"/>
      <c r="BC1057" s="50"/>
      <c r="BD1057" s="50"/>
      <c r="BE1057" s="50"/>
      <c r="BF1057" s="50"/>
      <c r="BG1057" s="50"/>
      <c r="BH1057" s="50"/>
      <c r="BI1057" s="50"/>
      <c r="BJ1057" s="50"/>
      <c r="BK1057" s="50"/>
      <c r="BL1057" s="50"/>
      <c r="BM1057" s="50"/>
      <c r="BN1057" s="50"/>
      <c r="BO1057" s="50"/>
      <c r="BP1057" s="50"/>
      <c r="BQ1057" s="50"/>
      <c r="BR1057" s="50"/>
      <c r="BS1057" s="50"/>
      <c r="BT1057" s="50"/>
      <c r="BU1057" s="50"/>
      <c r="BV1057" s="50"/>
      <c r="BW1057" s="50"/>
      <c r="BX1057" s="50"/>
      <c r="BY1057" s="50"/>
      <c r="BZ1057" s="50"/>
      <c r="CA1057" s="50"/>
      <c r="CB1057" s="50"/>
      <c r="CC1057" s="50"/>
      <c r="CD1057" s="50"/>
      <c r="CE1057" s="50"/>
      <c r="CF1057" s="50"/>
      <c r="CG1057" s="50"/>
      <c r="CH1057" s="50"/>
      <c r="CI1057" s="50"/>
      <c r="CJ1057" s="50"/>
      <c r="CK1057" s="50"/>
      <c r="CL1057" s="50"/>
      <c r="CM1057" s="50"/>
      <c r="CN1057" s="50"/>
      <c r="CO1057" s="50"/>
      <c r="CP1057" s="50"/>
      <c r="CQ1057" s="50"/>
      <c r="CR1057" s="50"/>
      <c r="CS1057" s="50"/>
      <c r="CT1057" s="50"/>
      <c r="CU1057" s="50"/>
      <c r="CV1057" s="50"/>
      <c r="CW1057" s="50"/>
      <c r="CX1057" s="50"/>
      <c r="CY1057" s="50"/>
      <c r="CZ1057" s="50"/>
      <c r="DA1057" s="50"/>
      <c r="DB1057" s="50"/>
      <c r="DC1057" s="50"/>
      <c r="DD1057" s="50"/>
      <c r="DE1057" s="50"/>
      <c r="DF1057" s="50"/>
    </row>
    <row r="1058" spans="2:110" x14ac:dyDescent="0.2">
      <c r="B1058" s="177"/>
      <c r="C1058" s="202"/>
      <c r="D1058" s="200"/>
      <c r="E1058" s="203"/>
      <c r="F1058" s="203"/>
      <c r="G1058" s="203"/>
      <c r="H1058" s="203"/>
      <c r="I1058" s="203"/>
      <c r="J1058" s="203"/>
      <c r="K1058" s="203"/>
      <c r="L1058" s="203"/>
      <c r="M1058" s="203"/>
      <c r="N1058" s="203"/>
      <c r="O1058" s="203"/>
      <c r="P1058" s="203"/>
      <c r="Q1058" s="204"/>
      <c r="R1058" s="204"/>
      <c r="S1058" s="234"/>
      <c r="T1058" s="50"/>
      <c r="U1058" s="50"/>
      <c r="V1058" s="50"/>
      <c r="W1058" s="50"/>
      <c r="X1058" s="50"/>
      <c r="Y1058" s="50"/>
      <c r="Z1058" s="250"/>
      <c r="AA1058" s="238"/>
      <c r="AB1058" s="50"/>
      <c r="AC1058" s="50"/>
      <c r="AD1058" s="50"/>
      <c r="AE1058" s="50"/>
      <c r="AF1058" s="50"/>
      <c r="AG1058" s="50"/>
      <c r="AH1058" s="50"/>
      <c r="AI1058" s="50"/>
      <c r="AJ1058" s="50"/>
      <c r="AK1058" s="50"/>
      <c r="AL1058" s="50"/>
      <c r="AM1058" s="50"/>
      <c r="AN1058" s="50"/>
      <c r="AO1058" s="50"/>
      <c r="AP1058" s="50"/>
      <c r="AQ1058" s="50"/>
      <c r="AR1058" s="50"/>
      <c r="AS1058" s="50"/>
      <c r="AT1058" s="50"/>
      <c r="AU1058" s="50"/>
      <c r="AV1058" s="50"/>
      <c r="AW1058" s="50"/>
      <c r="AX1058" s="50"/>
      <c r="AY1058" s="50"/>
      <c r="AZ1058" s="50"/>
      <c r="BA1058" s="50"/>
      <c r="BB1058" s="50"/>
      <c r="BC1058" s="50"/>
      <c r="BD1058" s="50"/>
      <c r="BE1058" s="50"/>
      <c r="BF1058" s="50"/>
      <c r="BG1058" s="50"/>
      <c r="BH1058" s="50"/>
      <c r="BI1058" s="50"/>
      <c r="BJ1058" s="50"/>
      <c r="BK1058" s="50"/>
      <c r="BL1058" s="50"/>
      <c r="BM1058" s="50"/>
      <c r="BN1058" s="50"/>
      <c r="BO1058" s="50"/>
      <c r="BP1058" s="50"/>
      <c r="BQ1058" s="50"/>
      <c r="BR1058" s="50"/>
      <c r="BS1058" s="50"/>
      <c r="BT1058" s="50"/>
      <c r="BU1058" s="50"/>
      <c r="BV1058" s="50"/>
      <c r="BW1058" s="50"/>
      <c r="BX1058" s="50"/>
      <c r="BY1058" s="50"/>
      <c r="BZ1058" s="50"/>
      <c r="CA1058" s="50"/>
      <c r="CB1058" s="50"/>
      <c r="CC1058" s="50"/>
      <c r="CD1058" s="50"/>
      <c r="CE1058" s="50"/>
      <c r="CF1058" s="50"/>
      <c r="CG1058" s="50"/>
      <c r="CH1058" s="50"/>
      <c r="CI1058" s="50"/>
      <c r="CJ1058" s="50"/>
      <c r="CK1058" s="50"/>
      <c r="CL1058" s="50"/>
      <c r="CM1058" s="50"/>
      <c r="CN1058" s="50"/>
      <c r="CO1058" s="50"/>
      <c r="CP1058" s="50"/>
      <c r="CQ1058" s="50"/>
      <c r="CR1058" s="50"/>
      <c r="CS1058" s="50"/>
      <c r="CT1058" s="50"/>
      <c r="CU1058" s="50"/>
      <c r="CV1058" s="50"/>
      <c r="CW1058" s="50"/>
      <c r="CX1058" s="50"/>
      <c r="CY1058" s="50"/>
      <c r="CZ1058" s="50"/>
      <c r="DA1058" s="50"/>
      <c r="DB1058" s="50"/>
      <c r="DC1058" s="50"/>
      <c r="DD1058" s="50"/>
      <c r="DE1058" s="50"/>
      <c r="DF1058" s="50"/>
    </row>
    <row r="1059" spans="2:110" x14ac:dyDescent="0.2">
      <c r="B1059" s="177"/>
      <c r="C1059" s="202"/>
      <c r="D1059" s="200"/>
      <c r="E1059" s="203"/>
      <c r="F1059" s="203"/>
      <c r="G1059" s="203"/>
      <c r="H1059" s="203"/>
      <c r="I1059" s="203"/>
      <c r="J1059" s="203"/>
      <c r="K1059" s="203"/>
      <c r="L1059" s="203"/>
      <c r="M1059" s="203"/>
      <c r="N1059" s="203"/>
      <c r="O1059" s="203"/>
      <c r="P1059" s="203"/>
      <c r="Q1059" s="204"/>
      <c r="R1059" s="204"/>
      <c r="S1059" s="234"/>
      <c r="T1059" s="50"/>
      <c r="U1059" s="50"/>
      <c r="V1059" s="50"/>
      <c r="W1059" s="50"/>
      <c r="X1059" s="50"/>
      <c r="Y1059" s="50"/>
      <c r="Z1059" s="250"/>
      <c r="AA1059" s="238"/>
      <c r="AB1059" s="50"/>
      <c r="AC1059" s="50"/>
      <c r="AD1059" s="50"/>
      <c r="AE1059" s="50"/>
      <c r="AF1059" s="50"/>
      <c r="AG1059" s="50"/>
      <c r="AH1059" s="50"/>
      <c r="AI1059" s="50"/>
      <c r="AJ1059" s="50"/>
      <c r="AK1059" s="50"/>
      <c r="AL1059" s="50"/>
      <c r="AM1059" s="50"/>
      <c r="AN1059" s="50"/>
      <c r="AO1059" s="50"/>
      <c r="AP1059" s="50"/>
      <c r="AQ1059" s="50"/>
      <c r="AR1059" s="50"/>
      <c r="AS1059" s="50"/>
      <c r="AT1059" s="50"/>
      <c r="AU1059" s="50"/>
      <c r="AV1059" s="50"/>
      <c r="AW1059" s="50"/>
      <c r="AX1059" s="50"/>
      <c r="AY1059" s="50"/>
      <c r="AZ1059" s="50"/>
      <c r="BA1059" s="50"/>
      <c r="BB1059" s="50"/>
      <c r="BC1059" s="50"/>
      <c r="BD1059" s="50"/>
      <c r="BE1059" s="50"/>
      <c r="BF1059" s="50"/>
      <c r="BG1059" s="50"/>
      <c r="BH1059" s="50"/>
      <c r="BI1059" s="50"/>
      <c r="BJ1059" s="50"/>
      <c r="BK1059" s="50"/>
      <c r="BL1059" s="50"/>
      <c r="BM1059" s="50"/>
      <c r="BN1059" s="50"/>
      <c r="BO1059" s="50"/>
      <c r="BP1059" s="50"/>
      <c r="BQ1059" s="50"/>
      <c r="BR1059" s="50"/>
      <c r="BS1059" s="50"/>
      <c r="BT1059" s="50"/>
      <c r="BU1059" s="50"/>
      <c r="BV1059" s="50"/>
      <c r="BW1059" s="50"/>
      <c r="BX1059" s="50"/>
      <c r="BY1059" s="50"/>
      <c r="BZ1059" s="50"/>
      <c r="CA1059" s="50"/>
      <c r="CB1059" s="50"/>
      <c r="CC1059" s="50"/>
      <c r="CD1059" s="50"/>
      <c r="CE1059" s="50"/>
      <c r="CF1059" s="50"/>
      <c r="CG1059" s="50"/>
      <c r="CH1059" s="50"/>
      <c r="CI1059" s="50"/>
      <c r="CJ1059" s="50"/>
      <c r="CK1059" s="50"/>
      <c r="CL1059" s="50"/>
      <c r="CM1059" s="50"/>
      <c r="CN1059" s="50"/>
      <c r="CO1059" s="50"/>
      <c r="CP1059" s="50"/>
      <c r="CQ1059" s="50"/>
      <c r="CR1059" s="50"/>
      <c r="CS1059" s="50"/>
      <c r="CT1059" s="50"/>
      <c r="CU1059" s="50"/>
      <c r="CV1059" s="50"/>
      <c r="CW1059" s="50"/>
      <c r="CX1059" s="50"/>
      <c r="CY1059" s="50"/>
      <c r="CZ1059" s="50"/>
      <c r="DA1059" s="50"/>
      <c r="DB1059" s="50"/>
      <c r="DC1059" s="50"/>
      <c r="DD1059" s="50"/>
      <c r="DE1059" s="50"/>
      <c r="DF1059" s="50"/>
    </row>
    <row r="1060" spans="2:110" x14ac:dyDescent="0.2">
      <c r="B1060" s="177"/>
      <c r="C1060" s="202"/>
      <c r="D1060" s="200"/>
      <c r="E1060" s="203"/>
      <c r="F1060" s="203"/>
      <c r="G1060" s="203"/>
      <c r="H1060" s="203"/>
      <c r="I1060" s="203"/>
      <c r="J1060" s="203"/>
      <c r="K1060" s="203"/>
      <c r="L1060" s="203"/>
      <c r="M1060" s="203"/>
      <c r="N1060" s="203"/>
      <c r="O1060" s="203"/>
      <c r="P1060" s="203"/>
      <c r="Q1060" s="204"/>
      <c r="R1060" s="204"/>
      <c r="S1060" s="234"/>
      <c r="T1060" s="50"/>
      <c r="U1060" s="50"/>
      <c r="V1060" s="50"/>
      <c r="W1060" s="50"/>
      <c r="X1060" s="50"/>
      <c r="Y1060" s="50"/>
      <c r="Z1060" s="250"/>
      <c r="AA1060" s="238"/>
      <c r="AB1060" s="50"/>
      <c r="AC1060" s="50"/>
      <c r="AD1060" s="50"/>
      <c r="AE1060" s="50"/>
      <c r="AF1060" s="50"/>
      <c r="AG1060" s="50"/>
      <c r="AH1060" s="50"/>
      <c r="AI1060" s="50"/>
      <c r="AJ1060" s="50"/>
      <c r="AK1060" s="50"/>
      <c r="AL1060" s="50"/>
      <c r="AM1060" s="50"/>
      <c r="AN1060" s="50"/>
      <c r="AO1060" s="50"/>
      <c r="AP1060" s="50"/>
      <c r="AQ1060" s="50"/>
      <c r="AR1060" s="50"/>
      <c r="AS1060" s="50"/>
      <c r="AT1060" s="50"/>
      <c r="AU1060" s="50"/>
      <c r="AV1060" s="50"/>
      <c r="AW1060" s="50"/>
      <c r="AX1060" s="50"/>
      <c r="AY1060" s="50"/>
      <c r="AZ1060" s="50"/>
      <c r="BA1060" s="50"/>
      <c r="BB1060" s="50"/>
      <c r="BC1060" s="50"/>
      <c r="BD1060" s="50"/>
      <c r="BE1060" s="50"/>
      <c r="BF1060" s="50"/>
      <c r="BG1060" s="50"/>
      <c r="BH1060" s="50"/>
      <c r="BI1060" s="50"/>
      <c r="BJ1060" s="50"/>
      <c r="BK1060" s="50"/>
      <c r="BL1060" s="50"/>
      <c r="BM1060" s="50"/>
      <c r="BN1060" s="50"/>
      <c r="BO1060" s="50"/>
      <c r="BP1060" s="50"/>
      <c r="BQ1060" s="50"/>
      <c r="BR1060" s="50"/>
      <c r="BS1060" s="50"/>
      <c r="BT1060" s="50"/>
      <c r="BU1060" s="50"/>
      <c r="BV1060" s="50"/>
      <c r="BW1060" s="50"/>
      <c r="BX1060" s="50"/>
      <c r="BY1060" s="50"/>
      <c r="BZ1060" s="50"/>
      <c r="CA1060" s="50"/>
      <c r="CB1060" s="50"/>
      <c r="CC1060" s="50"/>
      <c r="CD1060" s="50"/>
      <c r="CE1060" s="50"/>
      <c r="CF1060" s="50"/>
      <c r="CG1060" s="50"/>
      <c r="CH1060" s="50"/>
      <c r="CI1060" s="50"/>
      <c r="CJ1060" s="50"/>
      <c r="CK1060" s="50"/>
      <c r="CL1060" s="50"/>
      <c r="CM1060" s="50"/>
      <c r="CN1060" s="50"/>
      <c r="CO1060" s="50"/>
      <c r="CP1060" s="50"/>
      <c r="CQ1060" s="50"/>
      <c r="CR1060" s="50"/>
      <c r="CS1060" s="50"/>
      <c r="CT1060" s="50"/>
      <c r="CU1060" s="50"/>
      <c r="CV1060" s="50"/>
      <c r="CW1060" s="50"/>
      <c r="CX1060" s="50"/>
      <c r="CY1060" s="50"/>
      <c r="CZ1060" s="50"/>
      <c r="DA1060" s="50"/>
      <c r="DB1060" s="50"/>
      <c r="DC1060" s="50"/>
      <c r="DD1060" s="50"/>
      <c r="DE1060" s="50"/>
      <c r="DF1060" s="50"/>
    </row>
    <row r="1061" spans="2:110" x14ac:dyDescent="0.2">
      <c r="B1061" s="177"/>
      <c r="C1061" s="202"/>
      <c r="D1061" s="200"/>
      <c r="E1061" s="203"/>
      <c r="F1061" s="203"/>
      <c r="G1061" s="203"/>
      <c r="H1061" s="203"/>
      <c r="I1061" s="203"/>
      <c r="J1061" s="203"/>
      <c r="K1061" s="203"/>
      <c r="L1061" s="203"/>
      <c r="M1061" s="203"/>
      <c r="N1061" s="203"/>
      <c r="O1061" s="203"/>
      <c r="P1061" s="203"/>
      <c r="Q1061" s="204"/>
      <c r="R1061" s="204"/>
      <c r="S1061" s="234"/>
      <c r="T1061" s="50"/>
      <c r="U1061" s="50"/>
      <c r="V1061" s="50"/>
      <c r="W1061" s="50"/>
      <c r="X1061" s="50"/>
      <c r="Y1061" s="50"/>
      <c r="Z1061" s="250"/>
      <c r="AA1061" s="238"/>
      <c r="AB1061" s="50"/>
      <c r="AC1061" s="50"/>
      <c r="AD1061" s="50"/>
      <c r="AE1061" s="50"/>
      <c r="AF1061" s="50"/>
      <c r="AG1061" s="50"/>
      <c r="AH1061" s="50"/>
      <c r="AI1061" s="50"/>
      <c r="AJ1061" s="50"/>
      <c r="AK1061" s="50"/>
      <c r="AL1061" s="50"/>
      <c r="AM1061" s="50"/>
      <c r="AN1061" s="50"/>
      <c r="AO1061" s="50"/>
      <c r="AP1061" s="50"/>
      <c r="AQ1061" s="50"/>
      <c r="AR1061" s="50"/>
      <c r="AS1061" s="50"/>
      <c r="AT1061" s="50"/>
      <c r="AU1061" s="50"/>
      <c r="AV1061" s="50"/>
      <c r="AW1061" s="50"/>
      <c r="AX1061" s="50"/>
      <c r="AY1061" s="50"/>
      <c r="AZ1061" s="50"/>
      <c r="BA1061" s="50"/>
      <c r="BB1061" s="50"/>
      <c r="BC1061" s="50"/>
      <c r="BD1061" s="50"/>
      <c r="BE1061" s="50"/>
      <c r="BF1061" s="50"/>
      <c r="BG1061" s="50"/>
      <c r="BH1061" s="50"/>
      <c r="BI1061" s="50"/>
      <c r="BJ1061" s="50"/>
      <c r="BK1061" s="50"/>
      <c r="BL1061" s="50"/>
      <c r="BM1061" s="50"/>
      <c r="BN1061" s="50"/>
      <c r="BO1061" s="50"/>
      <c r="BP1061" s="50"/>
      <c r="BQ1061" s="50"/>
      <c r="BR1061" s="50"/>
      <c r="BS1061" s="50"/>
      <c r="BT1061" s="50"/>
      <c r="BU1061" s="50"/>
      <c r="BV1061" s="50"/>
      <c r="BW1061" s="50"/>
      <c r="BX1061" s="50"/>
      <c r="BY1061" s="50"/>
      <c r="BZ1061" s="50"/>
      <c r="CA1061" s="50"/>
      <c r="CB1061" s="50"/>
      <c r="CC1061" s="50"/>
      <c r="CD1061" s="50"/>
      <c r="CE1061" s="50"/>
      <c r="CF1061" s="50"/>
      <c r="CG1061" s="50"/>
      <c r="CH1061" s="50"/>
      <c r="CI1061" s="50"/>
      <c r="CJ1061" s="50"/>
      <c r="CK1061" s="50"/>
      <c r="CL1061" s="50"/>
      <c r="CM1061" s="50"/>
      <c r="CN1061" s="50"/>
      <c r="CO1061" s="50"/>
      <c r="CP1061" s="50"/>
      <c r="CQ1061" s="50"/>
      <c r="CR1061" s="50"/>
      <c r="CS1061" s="50"/>
      <c r="CT1061" s="50"/>
      <c r="CU1061" s="50"/>
      <c r="CV1061" s="50"/>
      <c r="CW1061" s="50"/>
      <c r="CX1061" s="50"/>
      <c r="CY1061" s="50"/>
      <c r="CZ1061" s="50"/>
      <c r="DA1061" s="50"/>
      <c r="DB1061" s="50"/>
      <c r="DC1061" s="50"/>
      <c r="DD1061" s="50"/>
      <c r="DE1061" s="50"/>
      <c r="DF1061" s="50"/>
    </row>
    <row r="1062" spans="2:110" x14ac:dyDescent="0.2">
      <c r="B1062" s="177"/>
      <c r="C1062" s="202"/>
      <c r="D1062" s="200"/>
      <c r="E1062" s="203"/>
      <c r="F1062" s="203"/>
      <c r="G1062" s="203"/>
      <c r="H1062" s="203"/>
      <c r="I1062" s="203"/>
      <c r="J1062" s="203"/>
      <c r="K1062" s="203"/>
      <c r="L1062" s="203"/>
      <c r="M1062" s="203"/>
      <c r="N1062" s="203"/>
      <c r="O1062" s="203"/>
      <c r="P1062" s="203"/>
      <c r="Q1062" s="204"/>
      <c r="R1062" s="204"/>
      <c r="S1062" s="234"/>
      <c r="T1062" s="50"/>
      <c r="U1062" s="50"/>
      <c r="V1062" s="50"/>
      <c r="W1062" s="50"/>
      <c r="X1062" s="50"/>
      <c r="Y1062" s="50"/>
      <c r="Z1062" s="250"/>
      <c r="AA1062" s="238"/>
      <c r="AB1062" s="50"/>
      <c r="AC1062" s="50"/>
      <c r="AD1062" s="50"/>
      <c r="AE1062" s="50"/>
      <c r="AF1062" s="50"/>
      <c r="AG1062" s="50"/>
      <c r="AH1062" s="50"/>
      <c r="AI1062" s="50"/>
      <c r="AJ1062" s="50"/>
      <c r="AK1062" s="50"/>
      <c r="AL1062" s="50"/>
      <c r="AM1062" s="50"/>
      <c r="AN1062" s="50"/>
      <c r="AO1062" s="50"/>
      <c r="AP1062" s="50"/>
      <c r="AQ1062" s="50"/>
      <c r="AR1062" s="50"/>
      <c r="AS1062" s="50"/>
      <c r="AT1062" s="50"/>
      <c r="AU1062" s="50"/>
      <c r="AV1062" s="50"/>
      <c r="AW1062" s="50"/>
      <c r="AX1062" s="50"/>
      <c r="AY1062" s="50"/>
      <c r="AZ1062" s="50"/>
      <c r="BA1062" s="50"/>
      <c r="BB1062" s="50"/>
      <c r="BC1062" s="50"/>
      <c r="BD1062" s="50"/>
      <c r="BE1062" s="50"/>
      <c r="BF1062" s="50"/>
      <c r="BG1062" s="50"/>
      <c r="BH1062" s="50"/>
      <c r="BI1062" s="50"/>
      <c r="BJ1062" s="50"/>
      <c r="BK1062" s="50"/>
      <c r="BL1062" s="50"/>
      <c r="BM1062" s="50"/>
      <c r="BN1062" s="50"/>
      <c r="BO1062" s="50"/>
      <c r="BP1062" s="50"/>
      <c r="BQ1062" s="50"/>
      <c r="BR1062" s="50"/>
      <c r="BS1062" s="50"/>
      <c r="BT1062" s="50"/>
      <c r="BU1062" s="50"/>
      <c r="BV1062" s="50"/>
      <c r="BW1062" s="50"/>
      <c r="BX1062" s="50"/>
      <c r="BY1062" s="50"/>
      <c r="BZ1062" s="50"/>
      <c r="CA1062" s="50"/>
      <c r="CB1062" s="50"/>
      <c r="CC1062" s="50"/>
      <c r="CD1062" s="50"/>
      <c r="CE1062" s="50"/>
      <c r="CF1062" s="50"/>
      <c r="CG1062" s="50"/>
      <c r="CH1062" s="50"/>
      <c r="CI1062" s="50"/>
      <c r="CJ1062" s="50"/>
      <c r="CK1062" s="50"/>
      <c r="CL1062" s="50"/>
      <c r="CM1062" s="50"/>
      <c r="CN1062" s="50"/>
      <c r="CO1062" s="50"/>
      <c r="CP1062" s="50"/>
      <c r="CQ1062" s="50"/>
      <c r="CR1062" s="50"/>
      <c r="CS1062" s="50"/>
      <c r="CT1062" s="50"/>
      <c r="CU1062" s="50"/>
      <c r="CV1062" s="50"/>
      <c r="CW1062" s="50"/>
      <c r="CX1062" s="50"/>
      <c r="CY1062" s="50"/>
      <c r="CZ1062" s="50"/>
      <c r="DA1062" s="50"/>
      <c r="DB1062" s="50"/>
      <c r="DC1062" s="50"/>
      <c r="DD1062" s="50"/>
      <c r="DE1062" s="50"/>
      <c r="DF1062" s="50"/>
    </row>
    <row r="1063" spans="2:110" x14ac:dyDescent="0.2">
      <c r="B1063" s="177"/>
      <c r="C1063" s="202"/>
      <c r="D1063" s="200"/>
      <c r="E1063" s="203"/>
      <c r="F1063" s="203"/>
      <c r="G1063" s="203"/>
      <c r="H1063" s="203"/>
      <c r="I1063" s="203"/>
      <c r="J1063" s="203"/>
      <c r="K1063" s="203"/>
      <c r="L1063" s="203"/>
      <c r="M1063" s="203"/>
      <c r="N1063" s="203"/>
      <c r="O1063" s="203"/>
      <c r="P1063" s="203"/>
      <c r="Q1063" s="204"/>
      <c r="R1063" s="204"/>
      <c r="S1063" s="234"/>
      <c r="T1063" s="50"/>
      <c r="U1063" s="50"/>
      <c r="V1063" s="50"/>
      <c r="W1063" s="50"/>
      <c r="X1063" s="50"/>
      <c r="Y1063" s="50"/>
      <c r="Z1063" s="250"/>
      <c r="AA1063" s="238"/>
      <c r="AB1063" s="50"/>
      <c r="AC1063" s="50"/>
      <c r="AD1063" s="50"/>
      <c r="AE1063" s="50"/>
      <c r="AF1063" s="50"/>
      <c r="AG1063" s="50"/>
      <c r="AH1063" s="50"/>
      <c r="AI1063" s="50"/>
      <c r="AJ1063" s="50"/>
      <c r="AK1063" s="50"/>
      <c r="AL1063" s="50"/>
      <c r="AM1063" s="50"/>
      <c r="AN1063" s="50"/>
      <c r="AO1063" s="50"/>
      <c r="AP1063" s="50"/>
      <c r="AQ1063" s="50"/>
      <c r="AR1063" s="50"/>
      <c r="AS1063" s="50"/>
      <c r="AT1063" s="50"/>
      <c r="AU1063" s="50"/>
      <c r="AV1063" s="50"/>
      <c r="AW1063" s="50"/>
      <c r="AX1063" s="50"/>
      <c r="AY1063" s="50"/>
      <c r="AZ1063" s="50"/>
      <c r="BA1063" s="50"/>
      <c r="BB1063" s="50"/>
      <c r="BC1063" s="50"/>
      <c r="BD1063" s="50"/>
      <c r="BE1063" s="50"/>
      <c r="BF1063" s="50"/>
      <c r="BG1063" s="50"/>
      <c r="BH1063" s="50"/>
      <c r="BI1063" s="50"/>
      <c r="BJ1063" s="50"/>
      <c r="BK1063" s="50"/>
      <c r="BL1063" s="50"/>
      <c r="BM1063" s="50"/>
      <c r="BN1063" s="50"/>
      <c r="BO1063" s="50"/>
      <c r="BP1063" s="50"/>
      <c r="BQ1063" s="50"/>
      <c r="BR1063" s="50"/>
      <c r="BS1063" s="50"/>
      <c r="BT1063" s="50"/>
      <c r="BU1063" s="50"/>
      <c r="BV1063" s="50"/>
      <c r="BW1063" s="50"/>
      <c r="BX1063" s="50"/>
      <c r="BY1063" s="50"/>
      <c r="BZ1063" s="50"/>
      <c r="CA1063" s="50"/>
      <c r="CB1063" s="50"/>
      <c r="CC1063" s="50"/>
      <c r="CD1063" s="50"/>
      <c r="CE1063" s="50"/>
      <c r="CF1063" s="50"/>
      <c r="CG1063" s="50"/>
      <c r="CH1063" s="50"/>
      <c r="CI1063" s="50"/>
      <c r="CJ1063" s="50"/>
      <c r="CK1063" s="50"/>
      <c r="CL1063" s="50"/>
      <c r="CM1063" s="50"/>
      <c r="CN1063" s="50"/>
      <c r="CO1063" s="50"/>
      <c r="CP1063" s="50"/>
      <c r="CQ1063" s="50"/>
      <c r="CR1063" s="50"/>
      <c r="CS1063" s="50"/>
      <c r="CT1063" s="50"/>
      <c r="CU1063" s="50"/>
      <c r="CV1063" s="50"/>
      <c r="CW1063" s="50"/>
      <c r="CX1063" s="50"/>
      <c r="CY1063" s="50"/>
      <c r="CZ1063" s="50"/>
      <c r="DA1063" s="50"/>
      <c r="DB1063" s="50"/>
      <c r="DC1063" s="50"/>
      <c r="DD1063" s="50"/>
      <c r="DE1063" s="50"/>
      <c r="DF1063" s="50"/>
    </row>
    <row r="1064" spans="2:110" x14ac:dyDescent="0.2">
      <c r="B1064" s="177"/>
      <c r="C1064" s="202"/>
      <c r="D1064" s="200"/>
      <c r="E1064" s="203"/>
      <c r="F1064" s="203"/>
      <c r="G1064" s="203"/>
      <c r="H1064" s="203"/>
      <c r="I1064" s="203"/>
      <c r="J1064" s="203"/>
      <c r="K1064" s="203"/>
      <c r="L1064" s="203"/>
      <c r="M1064" s="203"/>
      <c r="N1064" s="203"/>
      <c r="O1064" s="203"/>
      <c r="P1064" s="203"/>
      <c r="Q1064" s="204"/>
      <c r="R1064" s="204"/>
      <c r="S1064" s="234"/>
      <c r="T1064" s="50"/>
      <c r="U1064" s="50"/>
      <c r="V1064" s="50"/>
      <c r="W1064" s="50"/>
      <c r="X1064" s="50"/>
      <c r="Y1064" s="50"/>
      <c r="Z1064" s="250"/>
      <c r="AA1064" s="238"/>
      <c r="AB1064" s="50"/>
      <c r="AC1064" s="50"/>
      <c r="AD1064" s="50"/>
      <c r="AE1064" s="50"/>
      <c r="AF1064" s="50"/>
      <c r="AG1064" s="50"/>
      <c r="AH1064" s="50"/>
      <c r="AI1064" s="50"/>
      <c r="AJ1064" s="50"/>
      <c r="AK1064" s="50"/>
      <c r="AL1064" s="50"/>
      <c r="AM1064" s="50"/>
      <c r="AN1064" s="50"/>
      <c r="AO1064" s="50"/>
      <c r="AP1064" s="50"/>
      <c r="AQ1064" s="50"/>
      <c r="AR1064" s="50"/>
      <c r="AS1064" s="50"/>
      <c r="AT1064" s="50"/>
      <c r="AU1064" s="50"/>
      <c r="AV1064" s="50"/>
      <c r="AW1064" s="50"/>
      <c r="AX1064" s="50"/>
      <c r="AY1064" s="50"/>
      <c r="AZ1064" s="50"/>
      <c r="BA1064" s="50"/>
      <c r="BB1064" s="50"/>
      <c r="BC1064" s="50"/>
      <c r="BD1064" s="50"/>
      <c r="BE1064" s="50"/>
      <c r="BF1064" s="50"/>
      <c r="BG1064" s="50"/>
      <c r="BH1064" s="50"/>
      <c r="BI1064" s="50"/>
      <c r="BJ1064" s="50"/>
      <c r="BK1064" s="50"/>
      <c r="BL1064" s="50"/>
      <c r="BM1064" s="50"/>
      <c r="BN1064" s="50"/>
      <c r="BO1064" s="50"/>
      <c r="BP1064" s="50"/>
      <c r="BQ1064" s="50"/>
      <c r="BR1064" s="50"/>
      <c r="BS1064" s="50"/>
      <c r="BT1064" s="50"/>
      <c r="BU1064" s="50"/>
      <c r="BV1064" s="50"/>
      <c r="BW1064" s="50"/>
      <c r="BX1064" s="50"/>
      <c r="BY1064" s="50"/>
      <c r="BZ1064" s="50"/>
      <c r="CA1064" s="50"/>
      <c r="CB1064" s="50"/>
      <c r="CC1064" s="50"/>
      <c r="CD1064" s="50"/>
      <c r="CE1064" s="50"/>
      <c r="CF1064" s="50"/>
      <c r="CG1064" s="50"/>
      <c r="CH1064" s="50"/>
      <c r="CI1064" s="50"/>
      <c r="CJ1064" s="50"/>
      <c r="CK1064" s="50"/>
      <c r="CL1064" s="50"/>
      <c r="CM1064" s="50"/>
      <c r="CN1064" s="50"/>
      <c r="CO1064" s="50"/>
      <c r="CP1064" s="50"/>
      <c r="CQ1064" s="50"/>
      <c r="CR1064" s="50"/>
      <c r="CS1064" s="50"/>
      <c r="CT1064" s="50"/>
      <c r="CU1064" s="50"/>
      <c r="CV1064" s="50"/>
      <c r="CW1064" s="50"/>
      <c r="CX1064" s="50"/>
      <c r="CY1064" s="50"/>
      <c r="CZ1064" s="50"/>
      <c r="DA1064" s="50"/>
      <c r="DB1064" s="50"/>
      <c r="DC1064" s="50"/>
      <c r="DD1064" s="50"/>
      <c r="DE1064" s="50"/>
      <c r="DF1064" s="50"/>
    </row>
    <row r="1065" spans="2:110" x14ac:dyDescent="0.2">
      <c r="B1065" s="177"/>
      <c r="C1065" s="202"/>
      <c r="D1065" s="200"/>
      <c r="E1065" s="203"/>
      <c r="F1065" s="203"/>
      <c r="G1065" s="203"/>
      <c r="H1065" s="203"/>
      <c r="I1065" s="203"/>
      <c r="J1065" s="203"/>
      <c r="K1065" s="203"/>
      <c r="L1065" s="203"/>
      <c r="M1065" s="203"/>
      <c r="N1065" s="203"/>
      <c r="O1065" s="203"/>
      <c r="P1065" s="203"/>
      <c r="Q1065" s="204"/>
      <c r="R1065" s="204"/>
      <c r="S1065" s="234"/>
      <c r="T1065" s="50"/>
      <c r="U1065" s="50"/>
      <c r="V1065" s="50"/>
      <c r="W1065" s="50"/>
      <c r="X1065" s="50"/>
      <c r="Y1065" s="50"/>
      <c r="Z1065" s="250"/>
      <c r="AA1065" s="238"/>
      <c r="AB1065" s="50"/>
      <c r="AC1065" s="50"/>
      <c r="AD1065" s="50"/>
      <c r="AE1065" s="50"/>
      <c r="AF1065" s="50"/>
      <c r="AG1065" s="50"/>
      <c r="AH1065" s="50"/>
      <c r="AI1065" s="50"/>
      <c r="AJ1065" s="50"/>
      <c r="AK1065" s="50"/>
      <c r="AL1065" s="50"/>
      <c r="AM1065" s="50"/>
      <c r="AN1065" s="50"/>
      <c r="AO1065" s="50"/>
      <c r="AP1065" s="50"/>
      <c r="AQ1065" s="50"/>
      <c r="AR1065" s="50"/>
      <c r="AS1065" s="50"/>
      <c r="AT1065" s="50"/>
      <c r="AU1065" s="50"/>
      <c r="AV1065" s="50"/>
      <c r="AW1065" s="50"/>
      <c r="AX1065" s="50"/>
      <c r="AY1065" s="50"/>
      <c r="AZ1065" s="50"/>
      <c r="BA1065" s="50"/>
      <c r="BB1065" s="50"/>
      <c r="BC1065" s="50"/>
      <c r="BD1065" s="50"/>
      <c r="BE1065" s="50"/>
      <c r="BF1065" s="50"/>
      <c r="BG1065" s="50"/>
      <c r="BH1065" s="50"/>
      <c r="BI1065" s="50"/>
      <c r="BJ1065" s="50"/>
      <c r="BK1065" s="50"/>
      <c r="BL1065" s="50"/>
      <c r="BM1065" s="50"/>
      <c r="BN1065" s="50"/>
      <c r="BO1065" s="50"/>
      <c r="BP1065" s="50"/>
      <c r="BQ1065" s="50"/>
      <c r="BR1065" s="50"/>
      <c r="BS1065" s="50"/>
      <c r="BT1065" s="50"/>
      <c r="BU1065" s="50"/>
      <c r="BV1065" s="50"/>
      <c r="BW1065" s="50"/>
      <c r="BX1065" s="50"/>
      <c r="BY1065" s="50"/>
      <c r="BZ1065" s="50"/>
      <c r="CA1065" s="50"/>
      <c r="CB1065" s="50"/>
      <c r="CC1065" s="50"/>
      <c r="CD1065" s="50"/>
      <c r="CE1065" s="50"/>
      <c r="CF1065" s="50"/>
      <c r="CG1065" s="50"/>
      <c r="CH1065" s="50"/>
      <c r="CI1065" s="50"/>
      <c r="CJ1065" s="50"/>
      <c r="CK1065" s="50"/>
      <c r="CL1065" s="50"/>
      <c r="CM1065" s="50"/>
      <c r="CN1065" s="50"/>
      <c r="CO1065" s="50"/>
      <c r="CP1065" s="50"/>
      <c r="CQ1065" s="50"/>
      <c r="CR1065" s="50"/>
      <c r="CS1065" s="50"/>
      <c r="CT1065" s="50"/>
      <c r="CU1065" s="50"/>
      <c r="CV1065" s="50"/>
      <c r="CW1065" s="50"/>
      <c r="CX1065" s="50"/>
      <c r="CY1065" s="50"/>
      <c r="CZ1065" s="50"/>
      <c r="DA1065" s="50"/>
      <c r="DB1065" s="50"/>
      <c r="DC1065" s="50"/>
      <c r="DD1065" s="50"/>
      <c r="DE1065" s="50"/>
      <c r="DF1065" s="50"/>
    </row>
    <row r="1066" spans="2:110" x14ac:dyDescent="0.2">
      <c r="B1066" s="177"/>
      <c r="C1066" s="202"/>
      <c r="D1066" s="200"/>
      <c r="E1066" s="203"/>
      <c r="F1066" s="203"/>
      <c r="G1066" s="203"/>
      <c r="H1066" s="203"/>
      <c r="I1066" s="203"/>
      <c r="J1066" s="203"/>
      <c r="K1066" s="203"/>
      <c r="L1066" s="203"/>
      <c r="M1066" s="203"/>
      <c r="N1066" s="203"/>
      <c r="O1066" s="203"/>
      <c r="P1066" s="203"/>
      <c r="Q1066" s="204"/>
      <c r="R1066" s="204"/>
      <c r="S1066" s="234"/>
      <c r="T1066" s="50"/>
      <c r="U1066" s="50"/>
      <c r="V1066" s="50"/>
      <c r="W1066" s="50"/>
      <c r="X1066" s="50"/>
      <c r="Y1066" s="50"/>
      <c r="Z1066" s="250"/>
      <c r="AA1066" s="238"/>
      <c r="AB1066" s="50"/>
      <c r="AC1066" s="50"/>
      <c r="AD1066" s="50"/>
      <c r="AE1066" s="50"/>
      <c r="AF1066" s="50"/>
      <c r="AG1066" s="50"/>
      <c r="AH1066" s="50"/>
      <c r="AI1066" s="50"/>
      <c r="AJ1066" s="50"/>
      <c r="AK1066" s="50"/>
      <c r="AL1066" s="50"/>
      <c r="AM1066" s="50"/>
      <c r="AN1066" s="50"/>
      <c r="AO1066" s="50"/>
      <c r="AP1066" s="50"/>
      <c r="AQ1066" s="50"/>
      <c r="AR1066" s="50"/>
      <c r="AS1066" s="50"/>
      <c r="AT1066" s="50"/>
      <c r="AU1066" s="50"/>
      <c r="AV1066" s="50"/>
      <c r="AW1066" s="50"/>
      <c r="AX1066" s="50"/>
      <c r="AY1066" s="50"/>
      <c r="AZ1066" s="50"/>
      <c r="BA1066" s="50"/>
      <c r="BB1066" s="50"/>
      <c r="BC1066" s="50"/>
      <c r="BD1066" s="50"/>
      <c r="BE1066" s="50"/>
      <c r="BF1066" s="50"/>
      <c r="BG1066" s="50"/>
      <c r="BH1066" s="50"/>
      <c r="BI1066" s="50"/>
      <c r="BJ1066" s="50"/>
      <c r="BK1066" s="50"/>
      <c r="BL1066" s="50"/>
      <c r="BM1066" s="50"/>
      <c r="BN1066" s="50"/>
      <c r="BO1066" s="50"/>
      <c r="BP1066" s="50"/>
      <c r="BQ1066" s="50"/>
      <c r="BR1066" s="50"/>
      <c r="BS1066" s="50"/>
      <c r="BT1066" s="50"/>
      <c r="BU1066" s="50"/>
      <c r="BV1066" s="50"/>
      <c r="BW1066" s="50"/>
      <c r="BX1066" s="50"/>
      <c r="BY1066" s="50"/>
      <c r="BZ1066" s="50"/>
      <c r="CA1066" s="50"/>
      <c r="CB1066" s="50"/>
      <c r="CC1066" s="50"/>
      <c r="CD1066" s="50"/>
      <c r="CE1066" s="50"/>
      <c r="CF1066" s="50"/>
      <c r="CG1066" s="50"/>
      <c r="CH1066" s="50"/>
      <c r="CI1066" s="50"/>
      <c r="CJ1066" s="50"/>
      <c r="CK1066" s="50"/>
      <c r="CL1066" s="50"/>
      <c r="CM1066" s="50"/>
      <c r="CN1066" s="50"/>
      <c r="CO1066" s="50"/>
      <c r="CP1066" s="50"/>
      <c r="CQ1066" s="50"/>
      <c r="CR1066" s="50"/>
      <c r="CS1066" s="50"/>
      <c r="CT1066" s="50"/>
      <c r="CU1066" s="50"/>
      <c r="CV1066" s="50"/>
      <c r="CW1066" s="50"/>
      <c r="CX1066" s="50"/>
      <c r="CY1066" s="50"/>
      <c r="CZ1066" s="50"/>
      <c r="DA1066" s="50"/>
      <c r="DB1066" s="50"/>
      <c r="DC1066" s="50"/>
      <c r="DD1066" s="50"/>
      <c r="DE1066" s="50"/>
      <c r="DF1066" s="50"/>
    </row>
    <row r="1067" spans="2:110" x14ac:dyDescent="0.2">
      <c r="B1067" s="177"/>
      <c r="C1067" s="202"/>
      <c r="D1067" s="200"/>
      <c r="E1067" s="203"/>
      <c r="F1067" s="203"/>
      <c r="G1067" s="203"/>
      <c r="H1067" s="203"/>
      <c r="I1067" s="203"/>
      <c r="J1067" s="203"/>
      <c r="K1067" s="203"/>
      <c r="L1067" s="203"/>
      <c r="M1067" s="203"/>
      <c r="N1067" s="203"/>
      <c r="O1067" s="203"/>
      <c r="P1067" s="203"/>
      <c r="Q1067" s="204"/>
      <c r="R1067" s="204"/>
      <c r="S1067" s="234"/>
      <c r="T1067" s="50"/>
      <c r="U1067" s="50"/>
      <c r="V1067" s="50"/>
      <c r="W1067" s="50"/>
      <c r="X1067" s="50"/>
      <c r="Y1067" s="50"/>
      <c r="Z1067" s="250"/>
      <c r="AA1067" s="238"/>
      <c r="AB1067" s="50"/>
      <c r="AC1067" s="50"/>
      <c r="AD1067" s="50"/>
      <c r="AE1067" s="50"/>
      <c r="AF1067" s="50"/>
      <c r="AG1067" s="50"/>
      <c r="AH1067" s="50"/>
      <c r="AI1067" s="50"/>
      <c r="AJ1067" s="50"/>
      <c r="AK1067" s="50"/>
      <c r="AL1067" s="50"/>
      <c r="AM1067" s="50"/>
      <c r="AN1067" s="50"/>
      <c r="AO1067" s="50"/>
      <c r="AP1067" s="50"/>
      <c r="AQ1067" s="50"/>
      <c r="AR1067" s="50"/>
      <c r="AS1067" s="50"/>
      <c r="AT1067" s="50"/>
      <c r="AU1067" s="50"/>
      <c r="AV1067" s="50"/>
      <c r="AW1067" s="50"/>
      <c r="AX1067" s="50"/>
      <c r="AY1067" s="50"/>
      <c r="AZ1067" s="50"/>
      <c r="BA1067" s="50"/>
      <c r="BB1067" s="50"/>
      <c r="BC1067" s="50"/>
      <c r="BD1067" s="50"/>
      <c r="BE1067" s="50"/>
      <c r="BF1067" s="50"/>
      <c r="BG1067" s="50"/>
      <c r="BH1067" s="50"/>
      <c r="BI1067" s="50"/>
      <c r="BJ1067" s="50"/>
      <c r="BK1067" s="50"/>
      <c r="BL1067" s="50"/>
      <c r="BM1067" s="50"/>
      <c r="BN1067" s="50"/>
      <c r="BO1067" s="50"/>
      <c r="BP1067" s="50"/>
      <c r="BQ1067" s="50"/>
      <c r="BR1067" s="50"/>
      <c r="BS1067" s="50"/>
      <c r="BT1067" s="50"/>
      <c r="BU1067" s="50"/>
      <c r="BV1067" s="50"/>
      <c r="BW1067" s="50"/>
      <c r="BX1067" s="50"/>
      <c r="BY1067" s="50"/>
      <c r="BZ1067" s="50"/>
      <c r="CA1067" s="50"/>
      <c r="CB1067" s="50"/>
      <c r="CC1067" s="50"/>
      <c r="CD1067" s="50"/>
      <c r="CE1067" s="50"/>
      <c r="CF1067" s="50"/>
      <c r="CG1067" s="50"/>
      <c r="CH1067" s="50"/>
      <c r="CI1067" s="50"/>
      <c r="CJ1067" s="50"/>
      <c r="CK1067" s="50"/>
      <c r="CL1067" s="50"/>
      <c r="CM1067" s="50"/>
      <c r="CN1067" s="50"/>
      <c r="CO1067" s="50"/>
      <c r="CP1067" s="50"/>
      <c r="CQ1067" s="50"/>
      <c r="CR1067" s="50"/>
      <c r="CS1067" s="50"/>
      <c r="CT1067" s="50"/>
      <c r="CU1067" s="50"/>
      <c r="CV1067" s="50"/>
      <c r="CW1067" s="50"/>
      <c r="CX1067" s="50"/>
      <c r="CY1067" s="50"/>
      <c r="CZ1067" s="50"/>
      <c r="DA1067" s="50"/>
      <c r="DB1067" s="50"/>
      <c r="DC1067" s="50"/>
      <c r="DD1067" s="50"/>
      <c r="DE1067" s="50"/>
      <c r="DF1067" s="50"/>
    </row>
    <row r="1068" spans="2:110" x14ac:dyDescent="0.2">
      <c r="B1068" s="177"/>
      <c r="C1068" s="202"/>
      <c r="D1068" s="200"/>
      <c r="E1068" s="203"/>
      <c r="F1068" s="203"/>
      <c r="G1068" s="203"/>
      <c r="H1068" s="203"/>
      <c r="I1068" s="203"/>
      <c r="J1068" s="203"/>
      <c r="K1068" s="203"/>
      <c r="L1068" s="203"/>
      <c r="M1068" s="203"/>
      <c r="N1068" s="203"/>
      <c r="O1068" s="203"/>
      <c r="P1068" s="203"/>
      <c r="Q1068" s="204"/>
      <c r="R1068" s="204"/>
      <c r="S1068" s="234"/>
      <c r="T1068" s="50"/>
      <c r="U1068" s="50"/>
      <c r="V1068" s="50"/>
      <c r="W1068" s="50"/>
      <c r="X1068" s="50"/>
      <c r="Y1068" s="50"/>
      <c r="Z1068" s="250"/>
      <c r="AA1068" s="238"/>
      <c r="AB1068" s="50"/>
      <c r="AC1068" s="50"/>
      <c r="AD1068" s="50"/>
      <c r="AE1068" s="50"/>
      <c r="AF1068" s="50"/>
      <c r="AG1068" s="50"/>
      <c r="AH1068" s="50"/>
      <c r="AI1068" s="50"/>
      <c r="AJ1068" s="50"/>
      <c r="AK1068" s="50"/>
      <c r="AL1068" s="50"/>
      <c r="AM1068" s="50"/>
      <c r="AN1068" s="50"/>
      <c r="AO1068" s="50"/>
      <c r="AP1068" s="50"/>
      <c r="AQ1068" s="50"/>
      <c r="AR1068" s="50"/>
      <c r="AS1068" s="50"/>
      <c r="AT1068" s="50"/>
      <c r="AU1068" s="50"/>
      <c r="AV1068" s="50"/>
      <c r="AW1068" s="50"/>
      <c r="AX1068" s="50"/>
      <c r="AY1068" s="50"/>
      <c r="AZ1068" s="50"/>
      <c r="BA1068" s="50"/>
      <c r="BB1068" s="50"/>
      <c r="BC1068" s="50"/>
      <c r="BD1068" s="50"/>
      <c r="BE1068" s="50"/>
      <c r="BF1068" s="50"/>
      <c r="BG1068" s="50"/>
      <c r="BH1068" s="50"/>
      <c r="BI1068" s="50"/>
      <c r="BJ1068" s="50"/>
      <c r="BK1068" s="50"/>
      <c r="BL1068" s="50"/>
      <c r="BM1068" s="50"/>
      <c r="BN1068" s="50"/>
      <c r="BO1068" s="50"/>
      <c r="BP1068" s="50"/>
      <c r="BQ1068" s="50"/>
      <c r="BR1068" s="50"/>
      <c r="BS1068" s="50"/>
      <c r="BT1068" s="50"/>
      <c r="BU1068" s="50"/>
      <c r="BV1068" s="50"/>
      <c r="BW1068" s="50"/>
      <c r="BX1068" s="50"/>
      <c r="BY1068" s="50"/>
      <c r="BZ1068" s="50"/>
      <c r="CA1068" s="50"/>
      <c r="CB1068" s="50"/>
      <c r="CC1068" s="50"/>
      <c r="CD1068" s="50"/>
      <c r="CE1068" s="50"/>
      <c r="CF1068" s="50"/>
      <c r="CG1068" s="50"/>
      <c r="CH1068" s="50"/>
      <c r="CI1068" s="50"/>
      <c r="CJ1068" s="50"/>
      <c r="CK1068" s="50"/>
      <c r="CL1068" s="50"/>
      <c r="CM1068" s="50"/>
      <c r="CN1068" s="50"/>
      <c r="CO1068" s="50"/>
      <c r="CP1068" s="50"/>
      <c r="CQ1068" s="50"/>
      <c r="CR1068" s="50"/>
      <c r="CS1068" s="50"/>
      <c r="CT1068" s="50"/>
      <c r="CU1068" s="50"/>
      <c r="CV1068" s="50"/>
      <c r="CW1068" s="50"/>
      <c r="CX1068" s="50"/>
      <c r="CY1068" s="50"/>
      <c r="CZ1068" s="50"/>
      <c r="DA1068" s="50"/>
      <c r="DB1068" s="50"/>
      <c r="DC1068" s="50"/>
      <c r="DD1068" s="50"/>
      <c r="DE1068" s="50"/>
      <c r="DF1068" s="50"/>
    </row>
    <row r="1069" spans="2:110" x14ac:dyDescent="0.2">
      <c r="B1069" s="177"/>
      <c r="C1069" s="202"/>
      <c r="D1069" s="200"/>
      <c r="E1069" s="203"/>
      <c r="F1069" s="203"/>
      <c r="G1069" s="203"/>
      <c r="H1069" s="203"/>
      <c r="I1069" s="203"/>
      <c r="J1069" s="203"/>
      <c r="K1069" s="203"/>
      <c r="L1069" s="203"/>
      <c r="M1069" s="203"/>
      <c r="N1069" s="203"/>
      <c r="O1069" s="203"/>
      <c r="P1069" s="203"/>
      <c r="Q1069" s="204"/>
      <c r="R1069" s="204"/>
      <c r="S1069" s="234"/>
      <c r="T1069" s="50"/>
      <c r="U1069" s="50"/>
      <c r="V1069" s="50"/>
      <c r="W1069" s="50"/>
      <c r="X1069" s="50"/>
      <c r="Y1069" s="50"/>
      <c r="Z1069" s="250"/>
      <c r="AA1069" s="238"/>
      <c r="AB1069" s="50"/>
      <c r="AC1069" s="50"/>
      <c r="AD1069" s="50"/>
      <c r="AE1069" s="50"/>
      <c r="AF1069" s="50"/>
      <c r="AG1069" s="50"/>
      <c r="AH1069" s="50"/>
      <c r="AI1069" s="50"/>
      <c r="AJ1069" s="50"/>
      <c r="AK1069" s="50"/>
      <c r="AL1069" s="50"/>
      <c r="AM1069" s="50"/>
      <c r="AN1069" s="50"/>
      <c r="AO1069" s="50"/>
      <c r="AP1069" s="50"/>
      <c r="AQ1069" s="50"/>
      <c r="AR1069" s="50"/>
      <c r="AS1069" s="50"/>
      <c r="AT1069" s="50"/>
      <c r="AU1069" s="50"/>
      <c r="AV1069" s="50"/>
      <c r="AW1069" s="50"/>
      <c r="AX1069" s="50"/>
      <c r="AY1069" s="50"/>
      <c r="AZ1069" s="50"/>
      <c r="BA1069" s="50"/>
      <c r="BB1069" s="50"/>
      <c r="BC1069" s="50"/>
      <c r="BD1069" s="50"/>
      <c r="BE1069" s="50"/>
      <c r="BF1069" s="50"/>
      <c r="BG1069" s="50"/>
      <c r="BH1069" s="50"/>
      <c r="BI1069" s="50"/>
      <c r="BJ1069" s="50"/>
      <c r="BK1069" s="50"/>
      <c r="BL1069" s="50"/>
      <c r="BM1069" s="50"/>
      <c r="BN1069" s="50"/>
      <c r="BO1069" s="50"/>
      <c r="BP1069" s="50"/>
      <c r="BQ1069" s="50"/>
      <c r="BR1069" s="50"/>
      <c r="BS1069" s="50"/>
      <c r="BT1069" s="50"/>
      <c r="BU1069" s="50"/>
      <c r="BV1069" s="50"/>
      <c r="BW1069" s="50"/>
      <c r="BX1069" s="50"/>
      <c r="BY1069" s="50"/>
      <c r="BZ1069" s="50"/>
      <c r="CA1069" s="50"/>
      <c r="CB1069" s="50"/>
      <c r="CC1069" s="50"/>
      <c r="CD1069" s="50"/>
      <c r="CE1069" s="50"/>
      <c r="CF1069" s="50"/>
      <c r="CG1069" s="50"/>
      <c r="CH1069" s="50"/>
      <c r="CI1069" s="50"/>
      <c r="CJ1069" s="50"/>
      <c r="CK1069" s="50"/>
      <c r="CL1069" s="50"/>
      <c r="CM1069" s="50"/>
      <c r="CN1069" s="50"/>
      <c r="CO1069" s="50"/>
      <c r="CP1069" s="50"/>
      <c r="CQ1069" s="50"/>
      <c r="CR1069" s="50"/>
      <c r="CS1069" s="50"/>
      <c r="CT1069" s="50"/>
      <c r="CU1069" s="50"/>
      <c r="CV1069" s="50"/>
      <c r="CW1069" s="50"/>
      <c r="CX1069" s="50"/>
      <c r="CY1069" s="50"/>
      <c r="CZ1069" s="50"/>
      <c r="DA1069" s="50"/>
      <c r="DB1069" s="50"/>
      <c r="DC1069" s="50"/>
      <c r="DD1069" s="50"/>
      <c r="DE1069" s="50"/>
      <c r="DF1069" s="50"/>
    </row>
    <row r="1070" spans="2:110" x14ac:dyDescent="0.2">
      <c r="B1070" s="177"/>
      <c r="C1070" s="202"/>
      <c r="D1070" s="200"/>
      <c r="E1070" s="203"/>
      <c r="F1070" s="203"/>
      <c r="G1070" s="203"/>
      <c r="H1070" s="203"/>
      <c r="I1070" s="203"/>
      <c r="J1070" s="203"/>
      <c r="K1070" s="203"/>
      <c r="L1070" s="203"/>
      <c r="M1070" s="203"/>
      <c r="N1070" s="203"/>
      <c r="O1070" s="203"/>
      <c r="P1070" s="203"/>
      <c r="Q1070" s="204"/>
      <c r="R1070" s="204"/>
      <c r="S1070" s="234"/>
      <c r="T1070" s="50"/>
      <c r="U1070" s="50"/>
      <c r="V1070" s="50"/>
      <c r="W1070" s="50"/>
      <c r="X1070" s="50"/>
      <c r="Y1070" s="50"/>
      <c r="Z1070" s="250"/>
      <c r="AA1070" s="238"/>
      <c r="AB1070" s="50"/>
      <c r="AC1070" s="50"/>
      <c r="AD1070" s="50"/>
      <c r="AE1070" s="50"/>
      <c r="AF1070" s="50"/>
      <c r="AG1070" s="50"/>
      <c r="AH1070" s="50"/>
      <c r="AI1070" s="50"/>
      <c r="AJ1070" s="50"/>
      <c r="AK1070" s="50"/>
      <c r="AL1070" s="50"/>
      <c r="AM1070" s="50"/>
      <c r="AN1070" s="50"/>
      <c r="AO1070" s="50"/>
      <c r="AP1070" s="50"/>
      <c r="AQ1070" s="50"/>
      <c r="AR1070" s="50"/>
      <c r="AS1070" s="50"/>
      <c r="AT1070" s="50"/>
      <c r="AU1070" s="50"/>
      <c r="AV1070" s="50"/>
      <c r="AW1070" s="50"/>
      <c r="AX1070" s="50"/>
      <c r="AY1070" s="50"/>
      <c r="AZ1070" s="50"/>
      <c r="BA1070" s="50"/>
      <c r="BB1070" s="50"/>
      <c r="BC1070" s="50"/>
      <c r="BD1070" s="50"/>
      <c r="BE1070" s="50"/>
      <c r="BF1070" s="50"/>
      <c r="BG1070" s="50"/>
      <c r="BH1070" s="50"/>
      <c r="BI1070" s="50"/>
      <c r="BJ1070" s="50"/>
      <c r="BK1070" s="50"/>
      <c r="BL1070" s="50"/>
      <c r="BM1070" s="50"/>
      <c r="BN1070" s="50"/>
      <c r="BO1070" s="50"/>
      <c r="BP1070" s="50"/>
      <c r="BQ1070" s="50"/>
      <c r="BR1070" s="50"/>
      <c r="BS1070" s="50"/>
      <c r="BT1070" s="50"/>
      <c r="BU1070" s="50"/>
      <c r="BV1070" s="50"/>
      <c r="BW1070" s="50"/>
      <c r="BX1070" s="50"/>
      <c r="BY1070" s="50"/>
      <c r="BZ1070" s="50"/>
      <c r="CA1070" s="50"/>
      <c r="CB1070" s="50"/>
      <c r="CC1070" s="50"/>
      <c r="CD1070" s="50"/>
      <c r="CE1070" s="50"/>
      <c r="CF1070" s="50"/>
      <c r="CG1070" s="50"/>
      <c r="CH1070" s="50"/>
      <c r="CI1070" s="50"/>
      <c r="CJ1070" s="50"/>
      <c r="CK1070" s="50"/>
      <c r="CL1070" s="50"/>
      <c r="CM1070" s="50"/>
      <c r="CN1070" s="50"/>
      <c r="CO1070" s="50"/>
      <c r="CP1070" s="50"/>
      <c r="CQ1070" s="50"/>
      <c r="CR1070" s="50"/>
      <c r="CS1070" s="50"/>
      <c r="CT1070" s="50"/>
      <c r="CU1070" s="50"/>
      <c r="CV1070" s="50"/>
      <c r="CW1070" s="50"/>
      <c r="CX1070" s="50"/>
      <c r="CY1070" s="50"/>
      <c r="CZ1070" s="50"/>
      <c r="DA1070" s="50"/>
      <c r="DB1070" s="50"/>
      <c r="DC1070" s="50"/>
      <c r="DD1070" s="50"/>
      <c r="DE1070" s="50"/>
      <c r="DF1070" s="50"/>
    </row>
    <row r="1071" spans="2:110" x14ac:dyDescent="0.2">
      <c r="B1071" s="177"/>
      <c r="C1071" s="202"/>
      <c r="D1071" s="200"/>
      <c r="E1071" s="203"/>
      <c r="F1071" s="203"/>
      <c r="G1071" s="203"/>
      <c r="H1071" s="203"/>
      <c r="I1071" s="203"/>
      <c r="J1071" s="203"/>
      <c r="K1071" s="203"/>
      <c r="L1071" s="203"/>
      <c r="M1071" s="203"/>
      <c r="N1071" s="203"/>
      <c r="O1071" s="203"/>
      <c r="P1071" s="203"/>
      <c r="Q1071" s="204"/>
      <c r="R1071" s="204"/>
      <c r="S1071" s="234"/>
      <c r="T1071" s="50"/>
      <c r="U1071" s="50"/>
      <c r="V1071" s="50"/>
      <c r="W1071" s="50"/>
      <c r="X1071" s="50"/>
      <c r="Y1071" s="50"/>
      <c r="Z1071" s="250"/>
      <c r="AA1071" s="238"/>
      <c r="AB1071" s="50"/>
      <c r="AC1071" s="50"/>
      <c r="AD1071" s="50"/>
      <c r="AE1071" s="50"/>
      <c r="AF1071" s="50"/>
      <c r="AG1071" s="50"/>
      <c r="AH1071" s="50"/>
      <c r="AI1071" s="50"/>
      <c r="AJ1071" s="50"/>
      <c r="AK1071" s="50"/>
      <c r="AL1071" s="50"/>
      <c r="AM1071" s="50"/>
      <c r="AN1071" s="50"/>
      <c r="AO1071" s="50"/>
      <c r="AP1071" s="50"/>
      <c r="AQ1071" s="50"/>
      <c r="AR1071" s="50"/>
      <c r="AS1071" s="50"/>
      <c r="AT1071" s="50"/>
      <c r="AU1071" s="50"/>
      <c r="AV1071" s="50"/>
      <c r="AW1071" s="50"/>
      <c r="AX1071" s="50"/>
      <c r="AY1071" s="50"/>
      <c r="AZ1071" s="50"/>
      <c r="BA1071" s="50"/>
      <c r="BB1071" s="50"/>
      <c r="BC1071" s="50"/>
      <c r="BD1071" s="50"/>
      <c r="BE1071" s="50"/>
      <c r="BF1071" s="50"/>
      <c r="BG1071" s="50"/>
      <c r="BH1071" s="50"/>
      <c r="BI1071" s="50"/>
      <c r="BJ1071" s="50"/>
      <c r="BK1071" s="50"/>
      <c r="BL1071" s="50"/>
      <c r="BM1071" s="50"/>
      <c r="BN1071" s="50"/>
      <c r="BO1071" s="50"/>
      <c r="BP1071" s="50"/>
      <c r="BQ1071" s="50"/>
      <c r="BR1071" s="50"/>
      <c r="BS1071" s="50"/>
      <c r="BT1071" s="50"/>
      <c r="BU1071" s="50"/>
      <c r="BV1071" s="50"/>
      <c r="BW1071" s="50"/>
      <c r="BX1071" s="50"/>
      <c r="BY1071" s="50"/>
      <c r="BZ1071" s="50"/>
      <c r="CA1071" s="50"/>
      <c r="CB1071" s="50"/>
      <c r="CC1071" s="50"/>
      <c r="CD1071" s="50"/>
      <c r="CE1071" s="50"/>
      <c r="CF1071" s="50"/>
      <c r="CG1071" s="50"/>
      <c r="CH1071" s="50"/>
      <c r="CI1071" s="50"/>
      <c r="CJ1071" s="50"/>
      <c r="CK1071" s="50"/>
      <c r="CL1071" s="50"/>
      <c r="CM1071" s="50"/>
      <c r="CN1071" s="50"/>
      <c r="CO1071" s="50"/>
      <c r="CP1071" s="50"/>
      <c r="CQ1071" s="50"/>
      <c r="CR1071" s="50"/>
      <c r="CS1071" s="50"/>
      <c r="CT1071" s="50"/>
      <c r="CU1071" s="50"/>
      <c r="CV1071" s="50"/>
      <c r="CW1071" s="50"/>
      <c r="CX1071" s="50"/>
      <c r="CY1071" s="50"/>
      <c r="CZ1071" s="50"/>
      <c r="DA1071" s="50"/>
      <c r="DB1071" s="50"/>
      <c r="DC1071" s="50"/>
      <c r="DD1071" s="50"/>
      <c r="DE1071" s="50"/>
      <c r="DF1071" s="50"/>
    </row>
    <row r="1072" spans="2:110" x14ac:dyDescent="0.2">
      <c r="B1072" s="177"/>
      <c r="C1072" s="202"/>
      <c r="D1072" s="200"/>
      <c r="E1072" s="203"/>
      <c r="F1072" s="203"/>
      <c r="G1072" s="203"/>
      <c r="H1072" s="203"/>
      <c r="I1072" s="203"/>
      <c r="J1072" s="203"/>
      <c r="K1072" s="203"/>
      <c r="L1072" s="203"/>
      <c r="M1072" s="203"/>
      <c r="N1072" s="203"/>
      <c r="O1072" s="203"/>
      <c r="P1072" s="203"/>
      <c r="Q1072" s="204"/>
      <c r="R1072" s="204"/>
      <c r="S1072" s="234"/>
      <c r="T1072" s="50"/>
      <c r="U1072" s="50"/>
      <c r="V1072" s="50"/>
      <c r="W1072" s="50"/>
      <c r="X1072" s="50"/>
      <c r="Y1072" s="50"/>
      <c r="Z1072" s="250"/>
      <c r="AA1072" s="238"/>
      <c r="AB1072" s="50"/>
      <c r="AC1072" s="50"/>
      <c r="AD1072" s="50"/>
      <c r="AE1072" s="50"/>
      <c r="AF1072" s="50"/>
      <c r="AG1072" s="50"/>
      <c r="AH1072" s="50"/>
      <c r="AI1072" s="50"/>
      <c r="AJ1072" s="50"/>
      <c r="AK1072" s="50"/>
      <c r="AL1072" s="50"/>
      <c r="AM1072" s="50"/>
      <c r="AN1072" s="50"/>
      <c r="AO1072" s="50"/>
      <c r="AP1072" s="50"/>
      <c r="AQ1072" s="50"/>
      <c r="AR1072" s="50"/>
      <c r="AS1072" s="50"/>
      <c r="AT1072" s="50"/>
      <c r="AU1072" s="50"/>
      <c r="AV1072" s="50"/>
      <c r="AW1072" s="50"/>
      <c r="AX1072" s="50"/>
      <c r="AY1072" s="50"/>
      <c r="AZ1072" s="50"/>
      <c r="BA1072" s="50"/>
      <c r="BB1072" s="50"/>
      <c r="BC1072" s="50"/>
      <c r="BD1072" s="50"/>
      <c r="BE1072" s="50"/>
      <c r="BF1072" s="50"/>
      <c r="BG1072" s="50"/>
      <c r="BH1072" s="50"/>
      <c r="BI1072" s="50"/>
      <c r="BJ1072" s="50"/>
      <c r="BK1072" s="50"/>
      <c r="BL1072" s="50"/>
      <c r="BM1072" s="50"/>
      <c r="BN1072" s="50"/>
      <c r="BO1072" s="50"/>
      <c r="BP1072" s="50"/>
      <c r="BQ1072" s="50"/>
      <c r="BR1072" s="50"/>
      <c r="BS1072" s="50"/>
      <c r="BT1072" s="50"/>
      <c r="BU1072" s="50"/>
      <c r="BV1072" s="50"/>
      <c r="BW1072" s="50"/>
      <c r="BX1072" s="50"/>
      <c r="BY1072" s="50"/>
      <c r="BZ1072" s="50"/>
      <c r="CA1072" s="50"/>
      <c r="CB1072" s="50"/>
      <c r="CC1072" s="50"/>
      <c r="CD1072" s="50"/>
      <c r="CE1072" s="50"/>
      <c r="CF1072" s="50"/>
      <c r="CG1072" s="50"/>
      <c r="CH1072" s="50"/>
      <c r="CI1072" s="50"/>
      <c r="CJ1072" s="50"/>
      <c r="CK1072" s="50"/>
      <c r="CL1072" s="50"/>
      <c r="CM1072" s="50"/>
      <c r="CN1072" s="50"/>
      <c r="CO1072" s="50"/>
      <c r="CP1072" s="50"/>
      <c r="CQ1072" s="50"/>
      <c r="CR1072" s="50"/>
      <c r="CS1072" s="50"/>
      <c r="CT1072" s="50"/>
      <c r="CU1072" s="50"/>
      <c r="CV1072" s="50"/>
      <c r="CW1072" s="50"/>
      <c r="CX1072" s="50"/>
      <c r="CY1072" s="50"/>
      <c r="CZ1072" s="50"/>
      <c r="DA1072" s="50"/>
      <c r="DB1072" s="50"/>
      <c r="DC1072" s="50"/>
      <c r="DD1072" s="50"/>
      <c r="DE1072" s="50"/>
      <c r="DF1072" s="50"/>
    </row>
    <row r="1073" spans="2:110" x14ac:dyDescent="0.2">
      <c r="B1073" s="177"/>
      <c r="C1073" s="202"/>
      <c r="D1073" s="200"/>
      <c r="E1073" s="203"/>
      <c r="F1073" s="203"/>
      <c r="G1073" s="203"/>
      <c r="H1073" s="203"/>
      <c r="I1073" s="203"/>
      <c r="J1073" s="203"/>
      <c r="K1073" s="203"/>
      <c r="L1073" s="203"/>
      <c r="M1073" s="203"/>
      <c r="N1073" s="203"/>
      <c r="O1073" s="203"/>
      <c r="P1073" s="203"/>
      <c r="Q1073" s="204"/>
      <c r="R1073" s="204"/>
      <c r="S1073" s="234"/>
      <c r="T1073" s="50"/>
      <c r="U1073" s="50"/>
      <c r="V1073" s="50"/>
      <c r="W1073" s="50"/>
      <c r="X1073" s="50"/>
      <c r="Y1073" s="50"/>
      <c r="Z1073" s="250"/>
      <c r="AA1073" s="238"/>
      <c r="AB1073" s="50"/>
      <c r="AC1073" s="50"/>
      <c r="AD1073" s="50"/>
      <c r="AE1073" s="50"/>
      <c r="AF1073" s="50"/>
      <c r="AG1073" s="50"/>
      <c r="AH1073" s="50"/>
      <c r="AI1073" s="50"/>
      <c r="AJ1073" s="50"/>
      <c r="AK1073" s="50"/>
      <c r="AL1073" s="50"/>
      <c r="AM1073" s="50"/>
      <c r="AN1073" s="50"/>
      <c r="AO1073" s="50"/>
      <c r="AP1073" s="50"/>
      <c r="AQ1073" s="50"/>
      <c r="AR1073" s="50"/>
      <c r="AS1073" s="50"/>
      <c r="AT1073" s="50"/>
      <c r="AU1073" s="50"/>
      <c r="AV1073" s="50"/>
      <c r="AW1073" s="50"/>
      <c r="AX1073" s="50"/>
      <c r="AY1073" s="50"/>
      <c r="AZ1073" s="50"/>
      <c r="BA1073" s="50"/>
      <c r="BB1073" s="50"/>
      <c r="BC1073" s="50"/>
      <c r="BD1073" s="50"/>
      <c r="BE1073" s="50"/>
      <c r="BF1073" s="50"/>
      <c r="BG1073" s="50"/>
      <c r="BH1073" s="50"/>
      <c r="BI1073" s="50"/>
      <c r="BJ1073" s="50"/>
      <c r="BK1073" s="50"/>
      <c r="BL1073" s="50"/>
      <c r="BM1073" s="50"/>
      <c r="BN1073" s="50"/>
      <c r="BO1073" s="50"/>
      <c r="BP1073" s="50"/>
      <c r="BQ1073" s="50"/>
      <c r="BR1073" s="50"/>
      <c r="BS1073" s="50"/>
      <c r="BT1073" s="50"/>
      <c r="BU1073" s="50"/>
      <c r="BV1073" s="50"/>
      <c r="BW1073" s="50"/>
      <c r="BX1073" s="50"/>
      <c r="BY1073" s="50"/>
      <c r="BZ1073" s="50"/>
      <c r="CA1073" s="50"/>
      <c r="CB1073" s="50"/>
      <c r="CC1073" s="50"/>
      <c r="CD1073" s="50"/>
      <c r="CE1073" s="50"/>
      <c r="CF1073" s="50"/>
      <c r="CG1073" s="50"/>
      <c r="CH1073" s="50"/>
      <c r="CI1073" s="50"/>
      <c r="CJ1073" s="50"/>
      <c r="CK1073" s="50"/>
      <c r="CL1073" s="50"/>
      <c r="CM1073" s="50"/>
      <c r="CN1073" s="50"/>
      <c r="CO1073" s="50"/>
      <c r="CP1073" s="50"/>
      <c r="CQ1073" s="50"/>
      <c r="CR1073" s="50"/>
      <c r="CS1073" s="50"/>
      <c r="CT1073" s="50"/>
      <c r="CU1073" s="50"/>
      <c r="CV1073" s="50"/>
      <c r="CW1073" s="50"/>
      <c r="CX1073" s="50"/>
      <c r="CY1073" s="50"/>
      <c r="CZ1073" s="50"/>
      <c r="DA1073" s="50"/>
      <c r="DB1073" s="50"/>
      <c r="DC1073" s="50"/>
      <c r="DD1073" s="50"/>
      <c r="DE1073" s="50"/>
      <c r="DF1073" s="50"/>
    </row>
    <row r="1074" spans="2:110" x14ac:dyDescent="0.2">
      <c r="B1074" s="177"/>
      <c r="C1074" s="202"/>
      <c r="D1074" s="200"/>
      <c r="E1074" s="203"/>
      <c r="F1074" s="203"/>
      <c r="G1074" s="203"/>
      <c r="H1074" s="203"/>
      <c r="I1074" s="203"/>
      <c r="J1074" s="203"/>
      <c r="K1074" s="203"/>
      <c r="L1074" s="203"/>
      <c r="M1074" s="203"/>
      <c r="N1074" s="203"/>
      <c r="O1074" s="203"/>
      <c r="P1074" s="203"/>
      <c r="Q1074" s="204"/>
      <c r="R1074" s="204"/>
      <c r="S1074" s="234"/>
      <c r="T1074" s="50"/>
      <c r="U1074" s="50"/>
      <c r="V1074" s="50"/>
      <c r="W1074" s="50"/>
      <c r="X1074" s="50"/>
      <c r="Y1074" s="50"/>
      <c r="Z1074" s="250"/>
      <c r="AA1074" s="238"/>
      <c r="AB1074" s="50"/>
      <c r="AC1074" s="50"/>
      <c r="AD1074" s="50"/>
      <c r="AE1074" s="50"/>
      <c r="AF1074" s="50"/>
      <c r="AG1074" s="50"/>
      <c r="AH1074" s="50"/>
      <c r="AI1074" s="50"/>
      <c r="AJ1074" s="50"/>
      <c r="AK1074" s="50"/>
      <c r="AL1074" s="50"/>
      <c r="AM1074" s="50"/>
      <c r="AN1074" s="50"/>
      <c r="AO1074" s="50"/>
      <c r="AP1074" s="50"/>
      <c r="AQ1074" s="50"/>
      <c r="AR1074" s="50"/>
      <c r="AS1074" s="50"/>
      <c r="AT1074" s="50"/>
      <c r="AU1074" s="50"/>
      <c r="AV1074" s="50"/>
      <c r="AW1074" s="50"/>
      <c r="AX1074" s="50"/>
      <c r="AY1074" s="50"/>
      <c r="AZ1074" s="50"/>
      <c r="BA1074" s="50"/>
      <c r="BB1074" s="50"/>
      <c r="BC1074" s="50"/>
      <c r="BD1074" s="50"/>
      <c r="BE1074" s="50"/>
      <c r="BF1074" s="50"/>
      <c r="BG1074" s="50"/>
      <c r="BH1074" s="50"/>
      <c r="BI1074" s="50"/>
      <c r="BJ1074" s="50"/>
      <c r="BK1074" s="50"/>
      <c r="BL1074" s="50"/>
      <c r="BM1074" s="50"/>
      <c r="BN1074" s="50"/>
      <c r="BO1074" s="50"/>
      <c r="BP1074" s="50"/>
      <c r="BQ1074" s="50"/>
      <c r="BR1074" s="50"/>
      <c r="BS1074" s="50"/>
      <c r="BT1074" s="50"/>
      <c r="BU1074" s="50"/>
      <c r="BV1074" s="50"/>
      <c r="BW1074" s="50"/>
      <c r="BX1074" s="50"/>
      <c r="BY1074" s="50"/>
      <c r="BZ1074" s="50"/>
      <c r="CA1074" s="50"/>
      <c r="CB1074" s="50"/>
      <c r="CC1074" s="50"/>
      <c r="CD1074" s="50"/>
      <c r="CE1074" s="50"/>
      <c r="CF1074" s="50"/>
      <c r="CG1074" s="50"/>
      <c r="CH1074" s="50"/>
      <c r="CI1074" s="50"/>
      <c r="CJ1074" s="50"/>
      <c r="CK1074" s="50"/>
      <c r="CL1074" s="50"/>
      <c r="CM1074" s="50"/>
      <c r="CN1074" s="50"/>
      <c r="CO1074" s="50"/>
      <c r="CP1074" s="50"/>
      <c r="CQ1074" s="50"/>
      <c r="CR1074" s="50"/>
      <c r="CS1074" s="50"/>
      <c r="CT1074" s="50"/>
      <c r="CU1074" s="50"/>
      <c r="CV1074" s="50"/>
      <c r="CW1074" s="50"/>
      <c r="CX1074" s="50"/>
      <c r="CY1074" s="50"/>
      <c r="CZ1074" s="50"/>
      <c r="DA1074" s="50"/>
      <c r="DB1074" s="50"/>
      <c r="DC1074" s="50"/>
      <c r="DD1074" s="50"/>
      <c r="DE1074" s="50"/>
      <c r="DF1074" s="50"/>
    </row>
    <row r="1075" spans="2:110" x14ac:dyDescent="0.2">
      <c r="B1075" s="177"/>
      <c r="C1075" s="202"/>
      <c r="D1075" s="200"/>
      <c r="E1075" s="203"/>
      <c r="F1075" s="203"/>
      <c r="G1075" s="203"/>
      <c r="H1075" s="203"/>
      <c r="I1075" s="203"/>
      <c r="J1075" s="203"/>
      <c r="K1075" s="203"/>
      <c r="L1075" s="203"/>
      <c r="M1075" s="203"/>
      <c r="N1075" s="203"/>
      <c r="O1075" s="203"/>
      <c r="P1075" s="203"/>
      <c r="Q1075" s="204"/>
      <c r="R1075" s="204"/>
      <c r="S1075" s="234"/>
      <c r="T1075" s="50"/>
      <c r="U1075" s="50"/>
      <c r="V1075" s="50"/>
      <c r="W1075" s="50"/>
      <c r="X1075" s="50"/>
      <c r="Y1075" s="50"/>
      <c r="Z1075" s="250"/>
      <c r="AA1075" s="238"/>
      <c r="AB1075" s="50"/>
      <c r="AC1075" s="50"/>
      <c r="AD1075" s="50"/>
      <c r="AE1075" s="50"/>
      <c r="AF1075" s="50"/>
      <c r="AG1075" s="50"/>
      <c r="AH1075" s="50"/>
      <c r="AI1075" s="50"/>
      <c r="AJ1075" s="50"/>
      <c r="AK1075" s="50"/>
      <c r="AL1075" s="50"/>
      <c r="AM1075" s="50"/>
      <c r="AN1075" s="50"/>
      <c r="AO1075" s="50"/>
      <c r="AP1075" s="50"/>
      <c r="AQ1075" s="50"/>
      <c r="AR1075" s="50"/>
      <c r="AS1075" s="50"/>
      <c r="AT1075" s="50"/>
      <c r="AU1075" s="50"/>
      <c r="AV1075" s="50"/>
      <c r="AW1075" s="50"/>
      <c r="AX1075" s="50"/>
      <c r="AY1075" s="50"/>
      <c r="AZ1075" s="50"/>
      <c r="BA1075" s="50"/>
      <c r="BB1075" s="50"/>
      <c r="BC1075" s="50"/>
      <c r="BD1075" s="50"/>
      <c r="BE1075" s="50"/>
      <c r="BF1075" s="50"/>
      <c r="BG1075" s="50"/>
      <c r="BH1075" s="50"/>
      <c r="BI1075" s="50"/>
      <c r="BJ1075" s="50"/>
      <c r="BK1075" s="50"/>
      <c r="BL1075" s="50"/>
      <c r="BM1075" s="50"/>
      <c r="BN1075" s="50"/>
      <c r="BO1075" s="50"/>
      <c r="BP1075" s="50"/>
      <c r="BQ1075" s="50"/>
      <c r="BR1075" s="50"/>
      <c r="BS1075" s="50"/>
      <c r="BT1075" s="50"/>
      <c r="BU1075" s="50"/>
      <c r="BV1075" s="50"/>
      <c r="BW1075" s="50"/>
      <c r="BX1075" s="50"/>
      <c r="BY1075" s="50"/>
      <c r="BZ1075" s="50"/>
      <c r="CA1075" s="50"/>
      <c r="CB1075" s="50"/>
      <c r="CC1075" s="50"/>
      <c r="CD1075" s="50"/>
      <c r="CE1075" s="50"/>
      <c r="CF1075" s="50"/>
      <c r="CG1075" s="50"/>
      <c r="CH1075" s="50"/>
      <c r="CI1075" s="50"/>
      <c r="CJ1075" s="50"/>
      <c r="CK1075" s="50"/>
      <c r="CL1075" s="50"/>
      <c r="CM1075" s="50"/>
      <c r="CN1075" s="50"/>
      <c r="CO1075" s="50"/>
      <c r="CP1075" s="50"/>
      <c r="CQ1075" s="50"/>
      <c r="CR1075" s="50"/>
      <c r="CS1075" s="50"/>
      <c r="CT1075" s="50"/>
      <c r="CU1075" s="50"/>
      <c r="CV1075" s="50"/>
      <c r="CW1075" s="50"/>
      <c r="CX1075" s="50"/>
      <c r="CY1075" s="50"/>
      <c r="CZ1075" s="50"/>
      <c r="DA1075" s="50"/>
      <c r="DB1075" s="50"/>
      <c r="DC1075" s="50"/>
      <c r="DD1075" s="50"/>
      <c r="DE1075" s="50"/>
      <c r="DF1075" s="50"/>
    </row>
    <row r="1076" spans="2:110" x14ac:dyDescent="0.2">
      <c r="B1076" s="177"/>
      <c r="C1076" s="202"/>
      <c r="D1076" s="200"/>
      <c r="E1076" s="203"/>
      <c r="F1076" s="203"/>
      <c r="G1076" s="203"/>
      <c r="H1076" s="203"/>
      <c r="I1076" s="203"/>
      <c r="J1076" s="203"/>
      <c r="K1076" s="203"/>
      <c r="L1076" s="203"/>
      <c r="M1076" s="203"/>
      <c r="N1076" s="203"/>
      <c r="O1076" s="203"/>
      <c r="P1076" s="203"/>
      <c r="Q1076" s="204"/>
      <c r="R1076" s="204"/>
      <c r="S1076" s="234"/>
      <c r="T1076" s="50"/>
      <c r="U1076" s="50"/>
      <c r="V1076" s="50"/>
      <c r="W1076" s="50"/>
      <c r="X1076" s="50"/>
      <c r="Y1076" s="50"/>
      <c r="Z1076" s="250"/>
      <c r="AA1076" s="238"/>
      <c r="AB1076" s="50"/>
      <c r="AC1076" s="50"/>
      <c r="AD1076" s="50"/>
      <c r="AE1076" s="50"/>
      <c r="AF1076" s="50"/>
      <c r="AG1076" s="50"/>
      <c r="AH1076" s="50"/>
      <c r="AI1076" s="50"/>
      <c r="AJ1076" s="50"/>
      <c r="AK1076" s="50"/>
      <c r="AL1076" s="50"/>
      <c r="AM1076" s="50"/>
      <c r="AN1076" s="50"/>
      <c r="AO1076" s="50"/>
      <c r="AP1076" s="50"/>
      <c r="AQ1076" s="50"/>
      <c r="AR1076" s="50"/>
      <c r="AS1076" s="50"/>
      <c r="AT1076" s="50"/>
      <c r="AU1076" s="50"/>
      <c r="AV1076" s="50"/>
      <c r="AW1076" s="50"/>
      <c r="AX1076" s="50"/>
      <c r="AY1076" s="50"/>
      <c r="AZ1076" s="50"/>
      <c r="BA1076" s="50"/>
      <c r="BB1076" s="50"/>
      <c r="BC1076" s="50"/>
      <c r="BD1076" s="50"/>
      <c r="BE1076" s="50"/>
      <c r="BF1076" s="50"/>
      <c r="BG1076" s="50"/>
      <c r="BH1076" s="50"/>
      <c r="BI1076" s="50"/>
      <c r="BJ1076" s="50"/>
      <c r="BK1076" s="50"/>
      <c r="BL1076" s="50"/>
      <c r="BM1076" s="50"/>
      <c r="BN1076" s="50"/>
      <c r="BO1076" s="50"/>
      <c r="BP1076" s="50"/>
      <c r="BQ1076" s="50"/>
      <c r="BR1076" s="50"/>
      <c r="BS1076" s="50"/>
      <c r="BT1076" s="50"/>
      <c r="BU1076" s="50"/>
      <c r="BV1076" s="50"/>
      <c r="BW1076" s="50"/>
      <c r="BX1076" s="50"/>
      <c r="BY1076" s="50"/>
      <c r="BZ1076" s="50"/>
      <c r="CA1076" s="50"/>
      <c r="CB1076" s="50"/>
      <c r="CC1076" s="50"/>
      <c r="CD1076" s="50"/>
      <c r="CE1076" s="50"/>
      <c r="CF1076" s="50"/>
      <c r="CG1076" s="50"/>
      <c r="CH1076" s="50"/>
      <c r="CI1076" s="50"/>
      <c r="CJ1076" s="50"/>
      <c r="CK1076" s="50"/>
      <c r="CL1076" s="50"/>
      <c r="CM1076" s="50"/>
      <c r="CN1076" s="50"/>
      <c r="CO1076" s="50"/>
      <c r="CP1076" s="50"/>
      <c r="CQ1076" s="50"/>
      <c r="CR1076" s="50"/>
      <c r="CS1076" s="50"/>
      <c r="CT1076" s="50"/>
      <c r="CU1076" s="50"/>
      <c r="CV1076" s="50"/>
      <c r="CW1076" s="50"/>
      <c r="CX1076" s="50"/>
      <c r="CY1076" s="50"/>
      <c r="CZ1076" s="50"/>
      <c r="DA1076" s="50"/>
      <c r="DB1076" s="50"/>
      <c r="DC1076" s="50"/>
      <c r="DD1076" s="50"/>
      <c r="DE1076" s="50"/>
      <c r="DF1076" s="50"/>
    </row>
    <row r="1077" spans="2:110" x14ac:dyDescent="0.2">
      <c r="B1077" s="177"/>
      <c r="C1077" s="202"/>
      <c r="D1077" s="200"/>
      <c r="E1077" s="203"/>
      <c r="F1077" s="203"/>
      <c r="G1077" s="203"/>
      <c r="H1077" s="203"/>
      <c r="I1077" s="203"/>
      <c r="J1077" s="203"/>
      <c r="K1077" s="203"/>
      <c r="L1077" s="203"/>
      <c r="M1077" s="203"/>
      <c r="N1077" s="203"/>
      <c r="O1077" s="203"/>
      <c r="P1077" s="203"/>
      <c r="Q1077" s="204"/>
      <c r="R1077" s="204"/>
      <c r="S1077" s="234"/>
      <c r="T1077" s="50"/>
      <c r="U1077" s="50"/>
      <c r="V1077" s="50"/>
      <c r="W1077" s="50"/>
      <c r="X1077" s="50"/>
      <c r="Y1077" s="50"/>
      <c r="Z1077" s="250"/>
      <c r="AA1077" s="238"/>
      <c r="AB1077" s="50"/>
      <c r="AC1077" s="50"/>
      <c r="AD1077" s="50"/>
      <c r="AE1077" s="50"/>
      <c r="AF1077" s="50"/>
      <c r="AG1077" s="50"/>
      <c r="AH1077" s="50"/>
      <c r="AI1077" s="50"/>
      <c r="AJ1077" s="50"/>
      <c r="AK1077" s="50"/>
      <c r="AL1077" s="50"/>
      <c r="AM1077" s="50"/>
      <c r="AN1077" s="50"/>
      <c r="AO1077" s="50"/>
      <c r="AP1077" s="50"/>
      <c r="AQ1077" s="50"/>
      <c r="AR1077" s="50"/>
      <c r="AS1077" s="50"/>
      <c r="AT1077" s="50"/>
      <c r="AU1077" s="50"/>
      <c r="AV1077" s="50"/>
      <c r="AW1077" s="50"/>
      <c r="AX1077" s="50"/>
      <c r="AY1077" s="50"/>
      <c r="AZ1077" s="50"/>
      <c r="BA1077" s="50"/>
      <c r="BB1077" s="50"/>
      <c r="BC1077" s="50"/>
      <c r="BD1077" s="50"/>
      <c r="BE1077" s="50"/>
      <c r="BF1077" s="50"/>
      <c r="BG1077" s="50"/>
      <c r="BH1077" s="50"/>
      <c r="BI1077" s="50"/>
      <c r="BJ1077" s="50"/>
      <c r="BK1077" s="50"/>
      <c r="BL1077" s="50"/>
      <c r="BM1077" s="50"/>
      <c r="BN1077" s="50"/>
      <c r="BO1077" s="50"/>
      <c r="BP1077" s="50"/>
      <c r="BQ1077" s="50"/>
      <c r="BR1077" s="50"/>
      <c r="BS1077" s="50"/>
      <c r="BT1077" s="50"/>
      <c r="BU1077" s="50"/>
      <c r="BV1077" s="50"/>
      <c r="BW1077" s="50"/>
      <c r="BX1077" s="50"/>
      <c r="BY1077" s="50"/>
      <c r="BZ1077" s="50"/>
      <c r="CA1077" s="50"/>
      <c r="CB1077" s="50"/>
      <c r="CC1077" s="50"/>
      <c r="CD1077" s="50"/>
      <c r="CE1077" s="50"/>
      <c r="CF1077" s="50"/>
      <c r="CG1077" s="50"/>
      <c r="CH1077" s="50"/>
      <c r="CI1077" s="50"/>
      <c r="CJ1077" s="50"/>
      <c r="CK1077" s="50"/>
      <c r="CL1077" s="50"/>
      <c r="CM1077" s="50"/>
      <c r="CN1077" s="50"/>
      <c r="CO1077" s="50"/>
      <c r="CP1077" s="50"/>
      <c r="CQ1077" s="50"/>
      <c r="CR1077" s="50"/>
      <c r="CS1077" s="50"/>
      <c r="CT1077" s="50"/>
      <c r="CU1077" s="50"/>
      <c r="CV1077" s="50"/>
      <c r="CW1077" s="50"/>
      <c r="CX1077" s="50"/>
      <c r="CY1077" s="50"/>
      <c r="CZ1077" s="50"/>
      <c r="DA1077" s="50"/>
      <c r="DB1077" s="50"/>
      <c r="DC1077" s="50"/>
      <c r="DD1077" s="50"/>
      <c r="DE1077" s="50"/>
      <c r="DF1077" s="50"/>
    </row>
    <row r="1078" spans="2:110" x14ac:dyDescent="0.2">
      <c r="B1078" s="177"/>
      <c r="C1078" s="202"/>
      <c r="D1078" s="200"/>
      <c r="E1078" s="203"/>
      <c r="F1078" s="203"/>
      <c r="G1078" s="203"/>
      <c r="H1078" s="203"/>
      <c r="I1078" s="203"/>
      <c r="J1078" s="203"/>
      <c r="K1078" s="203"/>
      <c r="L1078" s="203"/>
      <c r="M1078" s="203"/>
      <c r="N1078" s="203"/>
      <c r="O1078" s="203"/>
      <c r="P1078" s="203"/>
      <c r="Q1078" s="204"/>
      <c r="R1078" s="204"/>
      <c r="S1078" s="234"/>
      <c r="T1078" s="50"/>
      <c r="U1078" s="50"/>
      <c r="V1078" s="50"/>
      <c r="W1078" s="50"/>
      <c r="X1078" s="50"/>
      <c r="Y1078" s="50"/>
      <c r="Z1078" s="250"/>
      <c r="AA1078" s="238"/>
      <c r="AB1078" s="50"/>
      <c r="AC1078" s="50"/>
      <c r="AD1078" s="50"/>
      <c r="AE1078" s="50"/>
      <c r="AF1078" s="50"/>
      <c r="AG1078" s="50"/>
      <c r="AH1078" s="50"/>
      <c r="AI1078" s="50"/>
      <c r="AJ1078" s="50"/>
      <c r="AK1078" s="50"/>
      <c r="AL1078" s="50"/>
      <c r="AM1078" s="50"/>
      <c r="AN1078" s="50"/>
      <c r="AO1078" s="50"/>
      <c r="AP1078" s="50"/>
      <c r="AQ1078" s="50"/>
      <c r="AR1078" s="50"/>
      <c r="AS1078" s="50"/>
      <c r="AT1078" s="50"/>
      <c r="AU1078" s="50"/>
      <c r="AV1078" s="50"/>
      <c r="AW1078" s="50"/>
      <c r="AX1078" s="50"/>
      <c r="AY1078" s="50"/>
      <c r="AZ1078" s="50"/>
      <c r="BA1078" s="50"/>
      <c r="BB1078" s="50"/>
      <c r="BC1078" s="50"/>
      <c r="BD1078" s="50"/>
      <c r="BE1078" s="50"/>
      <c r="BF1078" s="50"/>
      <c r="BG1078" s="50"/>
      <c r="BH1078" s="50"/>
      <c r="BI1078" s="50"/>
      <c r="BJ1078" s="50"/>
      <c r="BK1078" s="50"/>
      <c r="BL1078" s="50"/>
      <c r="BM1078" s="50"/>
      <c r="BN1078" s="50"/>
      <c r="BO1078" s="50"/>
      <c r="BP1078" s="50"/>
      <c r="BQ1078" s="50"/>
      <c r="BR1078" s="50"/>
      <c r="BS1078" s="50"/>
      <c r="BT1078" s="50"/>
      <c r="BU1078" s="50"/>
      <c r="BV1078" s="50"/>
      <c r="BW1078" s="50"/>
      <c r="BX1078" s="50"/>
      <c r="BY1078" s="50"/>
      <c r="BZ1078" s="50"/>
      <c r="CA1078" s="50"/>
      <c r="CB1078" s="50"/>
      <c r="CC1078" s="50"/>
      <c r="CD1078" s="50"/>
      <c r="CE1078" s="50"/>
      <c r="CF1078" s="50"/>
      <c r="CG1078" s="50"/>
      <c r="CH1078" s="50"/>
      <c r="CI1078" s="50"/>
      <c r="CJ1078" s="50"/>
      <c r="CK1078" s="50"/>
      <c r="CL1078" s="50"/>
      <c r="CM1078" s="50"/>
      <c r="CN1078" s="50"/>
      <c r="CO1078" s="50"/>
      <c r="CP1078" s="50"/>
      <c r="CQ1078" s="50"/>
      <c r="CR1078" s="50"/>
      <c r="CS1078" s="50"/>
      <c r="CT1078" s="50"/>
      <c r="CU1078" s="50"/>
      <c r="CV1078" s="50"/>
      <c r="CW1078" s="50"/>
      <c r="CX1078" s="50"/>
      <c r="CY1078" s="50"/>
      <c r="CZ1078" s="50"/>
      <c r="DA1078" s="50"/>
      <c r="DB1078" s="50"/>
      <c r="DC1078" s="50"/>
      <c r="DD1078" s="50"/>
      <c r="DE1078" s="50"/>
      <c r="DF1078" s="50"/>
    </row>
    <row r="1079" spans="2:110" x14ac:dyDescent="0.2">
      <c r="B1079" s="177"/>
      <c r="C1079" s="202"/>
      <c r="D1079" s="200"/>
      <c r="E1079" s="203"/>
      <c r="F1079" s="203"/>
      <c r="G1079" s="203"/>
      <c r="H1079" s="203"/>
      <c r="I1079" s="203"/>
      <c r="J1079" s="203"/>
      <c r="K1079" s="203"/>
      <c r="L1079" s="203"/>
      <c r="M1079" s="203"/>
      <c r="N1079" s="203"/>
      <c r="O1079" s="203"/>
      <c r="P1079" s="203"/>
      <c r="Q1079" s="204"/>
      <c r="R1079" s="204"/>
      <c r="S1079" s="234"/>
      <c r="T1079" s="50"/>
      <c r="U1079" s="50"/>
      <c r="V1079" s="50"/>
      <c r="W1079" s="50"/>
      <c r="X1079" s="50"/>
      <c r="Y1079" s="50"/>
      <c r="Z1079" s="250"/>
      <c r="AA1079" s="238"/>
      <c r="AB1079" s="50"/>
      <c r="AC1079" s="50"/>
      <c r="AD1079" s="50"/>
      <c r="AE1079" s="50"/>
      <c r="AF1079" s="50"/>
      <c r="AG1079" s="50"/>
      <c r="AH1079" s="50"/>
      <c r="AI1079" s="50"/>
      <c r="AJ1079" s="50"/>
      <c r="AK1079" s="50"/>
      <c r="AL1079" s="50"/>
      <c r="AM1079" s="50"/>
      <c r="AN1079" s="50"/>
      <c r="AO1079" s="50"/>
      <c r="AP1079" s="50"/>
      <c r="AQ1079" s="50"/>
      <c r="AR1079" s="50"/>
      <c r="AS1079" s="50"/>
      <c r="AT1079" s="50"/>
      <c r="AU1079" s="50"/>
      <c r="AV1079" s="50"/>
      <c r="AW1079" s="50"/>
      <c r="AX1079" s="50"/>
      <c r="AY1079" s="50"/>
      <c r="AZ1079" s="50"/>
      <c r="BA1079" s="50"/>
      <c r="BB1079" s="50"/>
      <c r="BC1079" s="50"/>
      <c r="BD1079" s="50"/>
      <c r="BE1079" s="50"/>
      <c r="BF1079" s="50"/>
      <c r="BG1079" s="50"/>
      <c r="BH1079" s="50"/>
      <c r="BI1079" s="50"/>
      <c r="BJ1079" s="50"/>
      <c r="BK1079" s="50"/>
      <c r="BL1079" s="50"/>
      <c r="BM1079" s="50"/>
      <c r="BN1079" s="50"/>
      <c r="BO1079" s="50"/>
      <c r="BP1079" s="50"/>
      <c r="BQ1079" s="50"/>
      <c r="BR1079" s="50"/>
      <c r="BS1079" s="50"/>
      <c r="BT1079" s="50"/>
      <c r="BU1079" s="50"/>
      <c r="BV1079" s="50"/>
      <c r="BW1079" s="50"/>
      <c r="BX1079" s="50"/>
      <c r="BY1079" s="50"/>
      <c r="BZ1079" s="50"/>
      <c r="CA1079" s="50"/>
      <c r="CB1079" s="50"/>
      <c r="CC1079" s="50"/>
      <c r="CD1079" s="50"/>
      <c r="CE1079" s="50"/>
      <c r="CF1079" s="50"/>
      <c r="CG1079" s="50"/>
      <c r="CH1079" s="50"/>
      <c r="CI1079" s="50"/>
      <c r="CJ1079" s="50"/>
      <c r="CK1079" s="50"/>
      <c r="CL1079" s="50"/>
      <c r="CM1079" s="50"/>
      <c r="CN1079" s="50"/>
      <c r="CO1079" s="50"/>
      <c r="CP1079" s="50"/>
      <c r="CQ1079" s="50"/>
      <c r="CR1079" s="50"/>
      <c r="CS1079" s="50"/>
      <c r="CT1079" s="50"/>
      <c r="CU1079" s="50"/>
      <c r="CV1079" s="50"/>
      <c r="CW1079" s="50"/>
      <c r="CX1079" s="50"/>
      <c r="CY1079" s="50"/>
      <c r="CZ1079" s="50"/>
      <c r="DA1079" s="50"/>
      <c r="DB1079" s="50"/>
      <c r="DC1079" s="50"/>
      <c r="DD1079" s="50"/>
      <c r="DE1079" s="50"/>
      <c r="DF1079" s="50"/>
    </row>
    <row r="1080" spans="2:110" x14ac:dyDescent="0.2">
      <c r="B1080" s="177"/>
      <c r="C1080" s="202"/>
      <c r="D1080" s="200"/>
      <c r="E1080" s="203"/>
      <c r="F1080" s="203"/>
      <c r="G1080" s="203"/>
      <c r="H1080" s="203"/>
      <c r="I1080" s="203"/>
      <c r="J1080" s="203"/>
      <c r="K1080" s="203"/>
      <c r="L1080" s="203"/>
      <c r="M1080" s="203"/>
      <c r="N1080" s="203"/>
      <c r="O1080" s="203"/>
      <c r="P1080" s="203"/>
      <c r="Q1080" s="204"/>
      <c r="R1080" s="204"/>
      <c r="S1080" s="234"/>
      <c r="T1080" s="50"/>
      <c r="U1080" s="50"/>
      <c r="V1080" s="50"/>
      <c r="W1080" s="50"/>
      <c r="X1080" s="50"/>
      <c r="Y1080" s="50"/>
      <c r="Z1080" s="250"/>
      <c r="AA1080" s="238"/>
      <c r="AB1080" s="50"/>
      <c r="AC1080" s="50"/>
      <c r="AD1080" s="50"/>
      <c r="AE1080" s="50"/>
      <c r="AF1080" s="50"/>
      <c r="AG1080" s="50"/>
      <c r="AH1080" s="50"/>
      <c r="AI1080" s="50"/>
      <c r="AJ1080" s="50"/>
      <c r="AK1080" s="50"/>
      <c r="AL1080" s="50"/>
      <c r="AM1080" s="50"/>
      <c r="AN1080" s="50"/>
      <c r="AO1080" s="50"/>
      <c r="AP1080" s="50"/>
      <c r="AQ1080" s="50"/>
      <c r="AR1080" s="50"/>
      <c r="AS1080" s="50"/>
      <c r="AT1080" s="50"/>
      <c r="AU1080" s="50"/>
      <c r="AV1080" s="50"/>
      <c r="AW1080" s="50"/>
      <c r="AX1080" s="50"/>
      <c r="AY1080" s="50"/>
      <c r="AZ1080" s="50"/>
      <c r="BA1080" s="50"/>
      <c r="BB1080" s="50"/>
      <c r="BC1080" s="50"/>
      <c r="BD1080" s="50"/>
      <c r="BE1080" s="50"/>
      <c r="BF1080" s="50"/>
      <c r="BG1080" s="50"/>
      <c r="BH1080" s="50"/>
      <c r="BI1080" s="50"/>
      <c r="BJ1080" s="50"/>
      <c r="BK1080" s="50"/>
      <c r="BL1080" s="50"/>
      <c r="BM1080" s="50"/>
      <c r="BN1080" s="50"/>
      <c r="BO1080" s="50"/>
      <c r="BP1080" s="50"/>
      <c r="BQ1080" s="50"/>
      <c r="BR1080" s="50"/>
      <c r="BS1080" s="50"/>
      <c r="BT1080" s="50"/>
      <c r="BU1080" s="50"/>
      <c r="BV1080" s="50"/>
      <c r="BW1080" s="50"/>
      <c r="BX1080" s="50"/>
      <c r="BY1080" s="50"/>
      <c r="BZ1080" s="50"/>
      <c r="CA1080" s="50"/>
      <c r="CB1080" s="50"/>
      <c r="CC1080" s="50"/>
      <c r="CD1080" s="50"/>
      <c r="CE1080" s="50"/>
      <c r="CF1080" s="50"/>
      <c r="CG1080" s="50"/>
      <c r="CH1080" s="50"/>
      <c r="CI1080" s="50"/>
      <c r="CJ1080" s="50"/>
      <c r="CK1080" s="50"/>
      <c r="CL1080" s="50"/>
      <c r="CM1080" s="50"/>
      <c r="CN1080" s="50"/>
      <c r="CO1080" s="50"/>
      <c r="CP1080" s="50"/>
      <c r="CQ1080" s="50"/>
      <c r="CR1080" s="50"/>
      <c r="CS1080" s="50"/>
      <c r="CT1080" s="50"/>
      <c r="CU1080" s="50"/>
      <c r="CV1080" s="50"/>
      <c r="CW1080" s="50"/>
      <c r="CX1080" s="50"/>
      <c r="CY1080" s="50"/>
      <c r="CZ1080" s="50"/>
      <c r="DA1080" s="50"/>
      <c r="DB1080" s="50"/>
      <c r="DC1080" s="50"/>
      <c r="DD1080" s="50"/>
      <c r="DE1080" s="50"/>
      <c r="DF1080" s="50"/>
    </row>
    <row r="1081" spans="2:110" x14ac:dyDescent="0.2">
      <c r="B1081" s="177"/>
      <c r="C1081" s="202"/>
      <c r="D1081" s="200"/>
      <c r="E1081" s="203"/>
      <c r="F1081" s="203"/>
      <c r="G1081" s="203"/>
      <c r="H1081" s="203"/>
      <c r="I1081" s="203"/>
      <c r="J1081" s="203"/>
      <c r="K1081" s="203"/>
      <c r="L1081" s="203"/>
      <c r="M1081" s="203"/>
      <c r="N1081" s="203"/>
      <c r="O1081" s="203"/>
      <c r="P1081" s="203"/>
      <c r="Q1081" s="204"/>
      <c r="R1081" s="204"/>
      <c r="S1081" s="234"/>
      <c r="T1081" s="50"/>
      <c r="U1081" s="50"/>
      <c r="V1081" s="50"/>
      <c r="W1081" s="50"/>
      <c r="X1081" s="50"/>
      <c r="Y1081" s="50"/>
      <c r="Z1081" s="250"/>
      <c r="AA1081" s="238"/>
      <c r="AB1081" s="50"/>
      <c r="AC1081" s="50"/>
      <c r="AD1081" s="50"/>
      <c r="AE1081" s="50"/>
      <c r="AF1081" s="50"/>
      <c r="AG1081" s="50"/>
      <c r="AH1081" s="50"/>
      <c r="AI1081" s="50"/>
      <c r="AJ1081" s="50"/>
      <c r="AK1081" s="50"/>
      <c r="AL1081" s="50"/>
      <c r="AM1081" s="50"/>
      <c r="AN1081" s="50"/>
      <c r="AO1081" s="50"/>
      <c r="AP1081" s="50"/>
      <c r="AQ1081" s="50"/>
      <c r="AR1081" s="50"/>
      <c r="AS1081" s="50"/>
      <c r="AT1081" s="50"/>
      <c r="AU1081" s="50"/>
      <c r="AV1081" s="50"/>
      <c r="AW1081" s="50"/>
      <c r="AX1081" s="50"/>
      <c r="AY1081" s="50"/>
      <c r="AZ1081" s="50"/>
      <c r="BA1081" s="50"/>
      <c r="BB1081" s="50"/>
      <c r="BC1081" s="50"/>
      <c r="BD1081" s="50"/>
      <c r="BE1081" s="50"/>
      <c r="BF1081" s="50"/>
      <c r="BG1081" s="50"/>
      <c r="BH1081" s="50"/>
      <c r="BI1081" s="50"/>
      <c r="BJ1081" s="50"/>
      <c r="BK1081" s="50"/>
      <c r="BL1081" s="50"/>
      <c r="BM1081" s="50"/>
      <c r="BN1081" s="50"/>
      <c r="BO1081" s="50"/>
      <c r="BP1081" s="50"/>
      <c r="BQ1081" s="50"/>
      <c r="BR1081" s="50"/>
      <c r="BS1081" s="50"/>
      <c r="BT1081" s="50"/>
      <c r="BU1081" s="50"/>
      <c r="BV1081" s="50"/>
      <c r="BW1081" s="50"/>
      <c r="BX1081" s="50"/>
      <c r="BY1081" s="50"/>
      <c r="BZ1081" s="50"/>
      <c r="CA1081" s="50"/>
      <c r="CB1081" s="50"/>
      <c r="CC1081" s="50"/>
      <c r="CD1081" s="50"/>
      <c r="CE1081" s="50"/>
      <c r="CF1081" s="50"/>
      <c r="CG1081" s="50"/>
      <c r="CH1081" s="50"/>
      <c r="CI1081" s="50"/>
      <c r="CJ1081" s="50"/>
      <c r="CK1081" s="50"/>
      <c r="CL1081" s="50"/>
      <c r="CM1081" s="50"/>
      <c r="CN1081" s="50"/>
      <c r="CO1081" s="50"/>
      <c r="CP1081" s="50"/>
      <c r="CQ1081" s="50"/>
      <c r="CR1081" s="50"/>
      <c r="CS1081" s="50"/>
      <c r="CT1081" s="50"/>
      <c r="CU1081" s="50"/>
      <c r="CV1081" s="50"/>
      <c r="CW1081" s="50"/>
      <c r="CX1081" s="50"/>
      <c r="CY1081" s="50"/>
      <c r="CZ1081" s="50"/>
      <c r="DA1081" s="50"/>
      <c r="DB1081" s="50"/>
      <c r="DC1081" s="50"/>
      <c r="DD1081" s="50"/>
      <c r="DE1081" s="50"/>
      <c r="DF1081" s="50"/>
    </row>
    <row r="1082" spans="2:110" x14ac:dyDescent="0.2">
      <c r="B1082" s="177"/>
      <c r="C1082" s="202"/>
      <c r="D1082" s="200"/>
      <c r="E1082" s="203"/>
      <c r="F1082" s="203"/>
      <c r="G1082" s="203"/>
      <c r="H1082" s="203"/>
      <c r="I1082" s="203"/>
      <c r="J1082" s="203"/>
      <c r="K1082" s="203"/>
      <c r="L1082" s="203"/>
      <c r="M1082" s="203"/>
      <c r="N1082" s="203"/>
      <c r="O1082" s="203"/>
      <c r="P1082" s="203"/>
      <c r="Q1082" s="204"/>
      <c r="R1082" s="204"/>
      <c r="S1082" s="234"/>
      <c r="T1082" s="50"/>
      <c r="U1082" s="50"/>
      <c r="V1082" s="50"/>
      <c r="W1082" s="50"/>
      <c r="X1082" s="50"/>
      <c r="Y1082" s="50"/>
      <c r="Z1082" s="250"/>
      <c r="AA1082" s="238"/>
      <c r="AB1082" s="50"/>
      <c r="AC1082" s="50"/>
      <c r="AD1082" s="50"/>
      <c r="AE1082" s="50"/>
      <c r="AF1082" s="50"/>
      <c r="AG1082" s="50"/>
      <c r="AH1082" s="50"/>
      <c r="AI1082" s="50"/>
      <c r="AJ1082" s="50"/>
      <c r="AK1082" s="50"/>
      <c r="AL1082" s="50"/>
      <c r="AM1082" s="50"/>
      <c r="AN1082" s="50"/>
      <c r="AO1082" s="50"/>
      <c r="AP1082" s="50"/>
      <c r="AQ1082" s="50"/>
      <c r="AR1082" s="50"/>
      <c r="AS1082" s="50"/>
      <c r="AT1082" s="50"/>
      <c r="AU1082" s="50"/>
      <c r="AV1082" s="50"/>
      <c r="AW1082" s="50"/>
      <c r="AX1082" s="50"/>
      <c r="AY1082" s="50"/>
      <c r="AZ1082" s="50"/>
      <c r="BA1082" s="50"/>
      <c r="BB1082" s="50"/>
      <c r="BC1082" s="50"/>
      <c r="BD1082" s="50"/>
      <c r="BE1082" s="50"/>
      <c r="BF1082" s="50"/>
      <c r="BG1082" s="50"/>
      <c r="BH1082" s="50"/>
      <c r="BI1082" s="50"/>
      <c r="BJ1082" s="50"/>
      <c r="BK1082" s="50"/>
      <c r="BL1082" s="50"/>
      <c r="BM1082" s="50"/>
      <c r="BN1082" s="50"/>
      <c r="BO1082" s="50"/>
      <c r="BP1082" s="50"/>
      <c r="BQ1082" s="50"/>
      <c r="BR1082" s="50"/>
      <c r="BS1082" s="50"/>
      <c r="BT1082" s="50"/>
      <c r="BU1082" s="50"/>
      <c r="BV1082" s="50"/>
      <c r="BW1082" s="50"/>
      <c r="BX1082" s="50"/>
      <c r="BY1082" s="50"/>
      <c r="BZ1082" s="50"/>
      <c r="CA1082" s="50"/>
      <c r="CB1082" s="50"/>
      <c r="CC1082" s="50"/>
      <c r="CD1082" s="50"/>
      <c r="CE1082" s="50"/>
      <c r="CF1082" s="50"/>
      <c r="CG1082" s="50"/>
      <c r="CH1082" s="50"/>
      <c r="CI1082" s="50"/>
      <c r="CJ1082" s="50"/>
      <c r="CK1082" s="50"/>
      <c r="CL1082" s="50"/>
      <c r="CM1082" s="50"/>
      <c r="CN1082" s="50"/>
      <c r="CO1082" s="50"/>
      <c r="CP1082" s="50"/>
      <c r="CQ1082" s="50"/>
      <c r="CR1082" s="50"/>
      <c r="CS1082" s="50"/>
      <c r="CT1082" s="50"/>
      <c r="CU1082" s="50"/>
      <c r="CV1082" s="50"/>
      <c r="CW1082" s="50"/>
      <c r="CX1082" s="50"/>
      <c r="CY1082" s="50"/>
      <c r="CZ1082" s="50"/>
      <c r="DA1082" s="50"/>
      <c r="DB1082" s="50"/>
      <c r="DC1082" s="50"/>
      <c r="DD1082" s="50"/>
      <c r="DE1082" s="50"/>
      <c r="DF1082" s="50"/>
    </row>
    <row r="1083" spans="2:110" x14ac:dyDescent="0.2">
      <c r="B1083" s="177"/>
      <c r="C1083" s="202"/>
      <c r="D1083" s="200"/>
      <c r="E1083" s="203"/>
      <c r="F1083" s="203"/>
      <c r="G1083" s="203"/>
      <c r="H1083" s="203"/>
      <c r="I1083" s="203"/>
      <c r="J1083" s="203"/>
      <c r="K1083" s="203"/>
      <c r="L1083" s="203"/>
      <c r="M1083" s="203"/>
      <c r="N1083" s="203"/>
      <c r="O1083" s="203"/>
      <c r="P1083" s="203"/>
      <c r="Q1083" s="204"/>
      <c r="R1083" s="204"/>
      <c r="S1083" s="234"/>
      <c r="T1083" s="50"/>
      <c r="U1083" s="50"/>
      <c r="V1083" s="50"/>
      <c r="W1083" s="50"/>
      <c r="X1083" s="50"/>
      <c r="Y1083" s="50"/>
      <c r="Z1083" s="250"/>
      <c r="AA1083" s="238"/>
      <c r="AB1083" s="50"/>
      <c r="AC1083" s="50"/>
      <c r="AD1083" s="50"/>
      <c r="AE1083" s="50"/>
      <c r="AF1083" s="50"/>
      <c r="AG1083" s="50"/>
      <c r="AH1083" s="50"/>
      <c r="AI1083" s="50"/>
      <c r="AJ1083" s="50"/>
      <c r="AK1083" s="50"/>
      <c r="AL1083" s="50"/>
      <c r="AM1083" s="50"/>
      <c r="AN1083" s="50"/>
      <c r="AO1083" s="50"/>
      <c r="AP1083" s="50"/>
      <c r="AQ1083" s="50"/>
      <c r="AR1083" s="50"/>
      <c r="AS1083" s="50"/>
      <c r="AT1083" s="50"/>
      <c r="AU1083" s="50"/>
      <c r="AV1083" s="50"/>
      <c r="AW1083" s="50"/>
      <c r="AX1083" s="50"/>
      <c r="AY1083" s="50"/>
      <c r="AZ1083" s="50"/>
      <c r="BA1083" s="50"/>
      <c r="BB1083" s="50"/>
      <c r="BC1083" s="50"/>
      <c r="BD1083" s="50"/>
      <c r="BE1083" s="50"/>
      <c r="BF1083" s="50"/>
      <c r="BG1083" s="50"/>
      <c r="BH1083" s="50"/>
      <c r="BI1083" s="50"/>
      <c r="BJ1083" s="50"/>
      <c r="BK1083" s="50"/>
      <c r="BL1083" s="50"/>
      <c r="BM1083" s="50"/>
      <c r="BN1083" s="50"/>
      <c r="BO1083" s="50"/>
      <c r="BP1083" s="50"/>
      <c r="BQ1083" s="50"/>
      <c r="BR1083" s="50"/>
      <c r="BS1083" s="50"/>
      <c r="BT1083" s="50"/>
      <c r="BU1083" s="50"/>
      <c r="BV1083" s="50"/>
      <c r="BW1083" s="50"/>
      <c r="BX1083" s="50"/>
      <c r="BY1083" s="50"/>
      <c r="BZ1083" s="50"/>
      <c r="CA1083" s="50"/>
      <c r="CB1083" s="50"/>
      <c r="CC1083" s="50"/>
      <c r="CD1083" s="50"/>
      <c r="CE1083" s="50"/>
      <c r="CF1083" s="50"/>
      <c r="CG1083" s="50"/>
      <c r="CH1083" s="50"/>
      <c r="CI1083" s="50"/>
      <c r="CJ1083" s="50"/>
      <c r="CK1083" s="50"/>
      <c r="CL1083" s="50"/>
      <c r="CM1083" s="50"/>
      <c r="CN1083" s="50"/>
      <c r="CO1083" s="50"/>
      <c r="CP1083" s="50"/>
      <c r="CQ1083" s="50"/>
      <c r="CR1083" s="50"/>
      <c r="CS1083" s="50"/>
      <c r="CT1083" s="50"/>
      <c r="CU1083" s="50"/>
      <c r="CV1083" s="50"/>
      <c r="CW1083" s="50"/>
      <c r="CX1083" s="50"/>
      <c r="CY1083" s="50"/>
      <c r="CZ1083" s="50"/>
      <c r="DA1083" s="50"/>
      <c r="DB1083" s="50"/>
      <c r="DC1083" s="50"/>
      <c r="DD1083" s="50"/>
      <c r="DE1083" s="50"/>
      <c r="DF1083" s="50"/>
    </row>
    <row r="1084" spans="2:110" x14ac:dyDescent="0.2">
      <c r="B1084" s="177"/>
      <c r="C1084" s="202"/>
      <c r="D1084" s="200"/>
      <c r="E1084" s="203"/>
      <c r="F1084" s="203"/>
      <c r="G1084" s="203"/>
      <c r="H1084" s="203"/>
      <c r="I1084" s="203"/>
      <c r="J1084" s="203"/>
      <c r="K1084" s="203"/>
      <c r="L1084" s="203"/>
      <c r="M1084" s="203"/>
      <c r="N1084" s="203"/>
      <c r="O1084" s="203"/>
      <c r="P1084" s="203"/>
      <c r="Q1084" s="204"/>
      <c r="R1084" s="204"/>
      <c r="S1084" s="234"/>
      <c r="T1084" s="50"/>
      <c r="U1084" s="50"/>
      <c r="V1084" s="50"/>
      <c r="W1084" s="50"/>
      <c r="X1084" s="50"/>
      <c r="Y1084" s="50"/>
      <c r="Z1084" s="250"/>
      <c r="AA1084" s="238"/>
      <c r="AB1084" s="50"/>
      <c r="AC1084" s="50"/>
      <c r="AD1084" s="50"/>
      <c r="AE1084" s="50"/>
      <c r="AF1084" s="50"/>
      <c r="AG1084" s="50"/>
      <c r="AH1084" s="50"/>
      <c r="AI1084" s="50"/>
      <c r="AJ1084" s="50"/>
      <c r="AK1084" s="50"/>
      <c r="AL1084" s="50"/>
      <c r="AM1084" s="50"/>
      <c r="AN1084" s="50"/>
      <c r="AO1084" s="50"/>
      <c r="AP1084" s="50"/>
      <c r="AQ1084" s="50"/>
      <c r="AR1084" s="50"/>
      <c r="AS1084" s="50"/>
      <c r="AT1084" s="50"/>
      <c r="AU1084" s="50"/>
      <c r="AV1084" s="50"/>
      <c r="AW1084" s="50"/>
      <c r="AX1084" s="50"/>
      <c r="AY1084" s="50"/>
      <c r="AZ1084" s="50"/>
      <c r="BA1084" s="50"/>
      <c r="BB1084" s="50"/>
      <c r="BC1084" s="50"/>
      <c r="BD1084" s="50"/>
      <c r="BE1084" s="50"/>
      <c r="BF1084" s="50"/>
      <c r="BG1084" s="50"/>
      <c r="BH1084" s="50"/>
      <c r="BI1084" s="50"/>
      <c r="BJ1084" s="50"/>
      <c r="BK1084" s="50"/>
      <c r="BL1084" s="50"/>
      <c r="BM1084" s="50"/>
      <c r="BN1084" s="50"/>
      <c r="BO1084" s="50"/>
      <c r="BP1084" s="50"/>
      <c r="BQ1084" s="50"/>
      <c r="BR1084" s="50"/>
      <c r="BS1084" s="50"/>
      <c r="BT1084" s="50"/>
      <c r="BU1084" s="50"/>
      <c r="BV1084" s="50"/>
      <c r="BW1084" s="50"/>
      <c r="BX1084" s="50"/>
      <c r="BY1084" s="50"/>
      <c r="BZ1084" s="50"/>
      <c r="CA1084" s="50"/>
      <c r="CB1084" s="50"/>
      <c r="CC1084" s="50"/>
      <c r="CD1084" s="50"/>
      <c r="CE1084" s="50"/>
      <c r="CF1084" s="50"/>
      <c r="CG1084" s="50"/>
      <c r="CH1084" s="50"/>
      <c r="CI1084" s="50"/>
      <c r="CJ1084" s="50"/>
      <c r="CK1084" s="50"/>
      <c r="CL1084" s="50"/>
      <c r="CM1084" s="50"/>
      <c r="CN1084" s="50"/>
      <c r="CO1084" s="50"/>
      <c r="CP1084" s="50"/>
      <c r="CQ1084" s="50"/>
      <c r="CR1084" s="50"/>
      <c r="CS1084" s="50"/>
      <c r="CT1084" s="50"/>
      <c r="CU1084" s="50"/>
      <c r="CV1084" s="50"/>
      <c r="CW1084" s="50"/>
      <c r="CX1084" s="50"/>
      <c r="CY1084" s="50"/>
      <c r="CZ1084" s="50"/>
      <c r="DA1084" s="50"/>
      <c r="DB1084" s="50"/>
      <c r="DC1084" s="50"/>
      <c r="DD1084" s="50"/>
      <c r="DE1084" s="50"/>
      <c r="DF1084" s="50"/>
    </row>
    <row r="1085" spans="2:110" x14ac:dyDescent="0.2">
      <c r="B1085" s="177"/>
      <c r="C1085" s="202"/>
      <c r="D1085" s="200"/>
      <c r="E1085" s="203"/>
      <c r="F1085" s="203"/>
      <c r="G1085" s="203"/>
      <c r="H1085" s="203"/>
      <c r="I1085" s="203"/>
      <c r="J1085" s="203"/>
      <c r="K1085" s="203"/>
      <c r="L1085" s="203"/>
      <c r="M1085" s="203"/>
      <c r="N1085" s="203"/>
      <c r="O1085" s="203"/>
      <c r="P1085" s="203"/>
      <c r="Q1085" s="204"/>
      <c r="R1085" s="204"/>
      <c r="S1085" s="234"/>
      <c r="T1085" s="50"/>
      <c r="U1085" s="50"/>
      <c r="V1085" s="50"/>
      <c r="W1085" s="50"/>
      <c r="X1085" s="50"/>
      <c r="Y1085" s="50"/>
      <c r="Z1085" s="250"/>
      <c r="AA1085" s="238"/>
      <c r="AB1085" s="50"/>
      <c r="AC1085" s="50"/>
      <c r="AD1085" s="50"/>
      <c r="AE1085" s="50"/>
      <c r="AF1085" s="50"/>
      <c r="AG1085" s="50"/>
      <c r="AH1085" s="50"/>
      <c r="AI1085" s="50"/>
      <c r="AJ1085" s="50"/>
      <c r="AK1085" s="50"/>
      <c r="AL1085" s="50"/>
      <c r="AM1085" s="50"/>
      <c r="AN1085" s="50"/>
      <c r="AO1085" s="50"/>
      <c r="AP1085" s="50"/>
      <c r="AQ1085" s="50"/>
      <c r="AR1085" s="50"/>
      <c r="AS1085" s="50"/>
      <c r="AT1085" s="50"/>
      <c r="AU1085" s="50"/>
      <c r="AV1085" s="50"/>
      <c r="AW1085" s="50"/>
      <c r="AX1085" s="50"/>
      <c r="AY1085" s="50"/>
      <c r="AZ1085" s="50"/>
      <c r="BA1085" s="50"/>
      <c r="BB1085" s="50"/>
      <c r="BC1085" s="50"/>
      <c r="BD1085" s="50"/>
      <c r="BE1085" s="50"/>
      <c r="BF1085" s="50"/>
      <c r="BG1085" s="50"/>
      <c r="BH1085" s="50"/>
      <c r="BI1085" s="50"/>
      <c r="BJ1085" s="50"/>
      <c r="BK1085" s="50"/>
      <c r="BL1085" s="50"/>
      <c r="BM1085" s="50"/>
      <c r="BN1085" s="50"/>
      <c r="BO1085" s="50"/>
      <c r="BP1085" s="50"/>
      <c r="BQ1085" s="50"/>
      <c r="BR1085" s="50"/>
      <c r="BS1085" s="50"/>
      <c r="BT1085" s="50"/>
      <c r="BU1085" s="50"/>
      <c r="BV1085" s="50"/>
      <c r="BW1085" s="50"/>
      <c r="BX1085" s="50"/>
      <c r="BY1085" s="50"/>
      <c r="BZ1085" s="50"/>
      <c r="CA1085" s="50"/>
      <c r="CB1085" s="50"/>
      <c r="CC1085" s="50"/>
      <c r="CD1085" s="50"/>
      <c r="CE1085" s="50"/>
      <c r="CF1085" s="50"/>
      <c r="CG1085" s="50"/>
      <c r="CH1085" s="50"/>
      <c r="CI1085" s="50"/>
      <c r="CJ1085" s="50"/>
      <c r="CK1085" s="50"/>
      <c r="CL1085" s="50"/>
      <c r="CM1085" s="50"/>
      <c r="CN1085" s="50"/>
      <c r="CO1085" s="50"/>
      <c r="CP1085" s="50"/>
      <c r="CQ1085" s="50"/>
      <c r="CR1085" s="50"/>
      <c r="CS1085" s="50"/>
      <c r="CT1085" s="50"/>
      <c r="CU1085" s="50"/>
      <c r="CV1085" s="50"/>
      <c r="CW1085" s="50"/>
      <c r="CX1085" s="50"/>
      <c r="CY1085" s="50"/>
      <c r="CZ1085" s="50"/>
      <c r="DA1085" s="50"/>
      <c r="DB1085" s="50"/>
      <c r="DC1085" s="50"/>
      <c r="DD1085" s="50"/>
      <c r="DE1085" s="50"/>
      <c r="DF1085" s="50"/>
    </row>
    <row r="1086" spans="2:110" x14ac:dyDescent="0.2">
      <c r="B1086" s="177"/>
      <c r="C1086" s="202"/>
      <c r="D1086" s="200"/>
      <c r="E1086" s="203"/>
      <c r="F1086" s="203"/>
      <c r="G1086" s="203"/>
      <c r="H1086" s="203"/>
      <c r="I1086" s="203"/>
      <c r="J1086" s="203"/>
      <c r="K1086" s="203"/>
      <c r="L1086" s="203"/>
      <c r="M1086" s="203"/>
      <c r="N1086" s="203"/>
      <c r="O1086" s="203"/>
      <c r="P1086" s="203"/>
      <c r="Q1086" s="204"/>
      <c r="R1086" s="204"/>
      <c r="S1086" s="234"/>
      <c r="T1086" s="50"/>
      <c r="U1086" s="50"/>
      <c r="V1086" s="50"/>
      <c r="W1086" s="50"/>
      <c r="X1086" s="50"/>
      <c r="Y1086" s="50"/>
      <c r="Z1086" s="250"/>
      <c r="AA1086" s="238"/>
      <c r="AB1086" s="50"/>
      <c r="AC1086" s="50"/>
      <c r="AD1086" s="50"/>
      <c r="AE1086" s="50"/>
      <c r="AF1086" s="50"/>
      <c r="AG1086" s="50"/>
      <c r="AH1086" s="50"/>
      <c r="AI1086" s="50"/>
      <c r="AJ1086" s="50"/>
      <c r="AK1086" s="50"/>
      <c r="AL1086" s="50"/>
      <c r="AM1086" s="50"/>
      <c r="AN1086" s="50"/>
      <c r="AO1086" s="50"/>
      <c r="AP1086" s="50"/>
      <c r="AQ1086" s="50"/>
      <c r="AR1086" s="50"/>
      <c r="AS1086" s="50"/>
      <c r="AT1086" s="50"/>
      <c r="AU1086" s="50"/>
      <c r="AV1086" s="50"/>
      <c r="AW1086" s="50"/>
      <c r="AX1086" s="50"/>
      <c r="AY1086" s="50"/>
      <c r="AZ1086" s="50"/>
      <c r="BA1086" s="50"/>
      <c r="BB1086" s="50"/>
      <c r="BC1086" s="50"/>
      <c r="BD1086" s="50"/>
      <c r="BE1086" s="50"/>
      <c r="BF1086" s="50"/>
      <c r="BG1086" s="50"/>
      <c r="BH1086" s="50"/>
      <c r="BI1086" s="50"/>
      <c r="BJ1086" s="50"/>
      <c r="BK1086" s="50"/>
      <c r="BL1086" s="50"/>
      <c r="BM1086" s="50"/>
      <c r="BN1086" s="50"/>
      <c r="BO1086" s="50"/>
      <c r="BP1086" s="50"/>
      <c r="BQ1086" s="50"/>
      <c r="BR1086" s="50"/>
      <c r="BS1086" s="50"/>
      <c r="BT1086" s="50"/>
      <c r="BU1086" s="50"/>
      <c r="BV1086" s="50"/>
      <c r="BW1086" s="50"/>
      <c r="BX1086" s="50"/>
      <c r="BY1086" s="50"/>
      <c r="BZ1086" s="50"/>
      <c r="CA1086" s="50"/>
      <c r="CB1086" s="50"/>
      <c r="CC1086" s="50"/>
      <c r="CD1086" s="50"/>
      <c r="CE1086" s="50"/>
      <c r="CF1086" s="50"/>
      <c r="CG1086" s="50"/>
      <c r="CH1086" s="50"/>
      <c r="CI1086" s="50"/>
      <c r="CJ1086" s="50"/>
      <c r="CK1086" s="50"/>
      <c r="CL1086" s="50"/>
      <c r="CM1086" s="50"/>
      <c r="CN1086" s="50"/>
      <c r="CO1086" s="50"/>
      <c r="CP1086" s="50"/>
      <c r="CQ1086" s="50"/>
      <c r="CR1086" s="50"/>
      <c r="CS1086" s="50"/>
      <c r="CT1086" s="50"/>
      <c r="CU1086" s="50"/>
      <c r="CV1086" s="50"/>
      <c r="CW1086" s="50"/>
      <c r="CX1086" s="50"/>
      <c r="CY1086" s="50"/>
      <c r="CZ1086" s="50"/>
      <c r="DA1086" s="50"/>
      <c r="DB1086" s="50"/>
      <c r="DC1086" s="50"/>
      <c r="DD1086" s="50"/>
      <c r="DE1086" s="50"/>
      <c r="DF1086" s="50"/>
    </row>
    <row r="1087" spans="2:110" x14ac:dyDescent="0.2">
      <c r="B1087" s="177"/>
      <c r="C1087" s="202"/>
      <c r="D1087" s="200"/>
      <c r="E1087" s="203"/>
      <c r="F1087" s="203"/>
      <c r="G1087" s="203"/>
      <c r="H1087" s="203"/>
      <c r="I1087" s="203"/>
      <c r="J1087" s="203"/>
      <c r="K1087" s="203"/>
      <c r="L1087" s="203"/>
      <c r="M1087" s="203"/>
      <c r="N1087" s="203"/>
      <c r="O1087" s="203"/>
      <c r="P1087" s="203"/>
      <c r="Q1087" s="204"/>
      <c r="R1087" s="204"/>
      <c r="S1087" s="234"/>
      <c r="T1087" s="50"/>
      <c r="U1087" s="50"/>
      <c r="V1087" s="50"/>
      <c r="W1087" s="50"/>
      <c r="X1087" s="50"/>
      <c r="Y1087" s="50"/>
      <c r="Z1087" s="250"/>
      <c r="AA1087" s="238"/>
      <c r="AB1087" s="50"/>
      <c r="AC1087" s="50"/>
      <c r="AD1087" s="50"/>
      <c r="AE1087" s="50"/>
      <c r="AF1087" s="50"/>
      <c r="AG1087" s="50"/>
      <c r="AH1087" s="50"/>
      <c r="AI1087" s="50"/>
      <c r="AJ1087" s="50"/>
      <c r="AK1087" s="50"/>
      <c r="AL1087" s="50"/>
      <c r="AM1087" s="50"/>
      <c r="AN1087" s="50"/>
      <c r="AO1087" s="50"/>
      <c r="AP1087" s="50"/>
      <c r="AQ1087" s="50"/>
      <c r="AR1087" s="50"/>
      <c r="AS1087" s="50"/>
      <c r="AT1087" s="50"/>
      <c r="AU1087" s="50"/>
      <c r="AV1087" s="50"/>
      <c r="AW1087" s="50"/>
      <c r="AX1087" s="50"/>
      <c r="AY1087" s="50"/>
      <c r="AZ1087" s="50"/>
      <c r="BA1087" s="50"/>
      <c r="BB1087" s="50"/>
      <c r="BC1087" s="50"/>
      <c r="BD1087" s="50"/>
      <c r="BE1087" s="50"/>
      <c r="BF1087" s="50"/>
      <c r="BG1087" s="50"/>
      <c r="BH1087" s="50"/>
      <c r="BI1087" s="50"/>
      <c r="BJ1087" s="50"/>
      <c r="BK1087" s="50"/>
      <c r="BL1087" s="50"/>
      <c r="BM1087" s="50"/>
      <c r="BN1087" s="50"/>
      <c r="BO1087" s="50"/>
      <c r="BP1087" s="50"/>
      <c r="BQ1087" s="50"/>
      <c r="BR1087" s="50"/>
      <c r="BS1087" s="50"/>
      <c r="BT1087" s="50"/>
      <c r="BU1087" s="50"/>
      <c r="BV1087" s="50"/>
      <c r="BW1087" s="50"/>
      <c r="BX1087" s="50"/>
      <c r="BY1087" s="50"/>
      <c r="BZ1087" s="50"/>
      <c r="CA1087" s="50"/>
      <c r="CB1087" s="50"/>
      <c r="CC1087" s="50"/>
      <c r="CD1087" s="50"/>
      <c r="CE1087" s="50"/>
      <c r="CF1087" s="50"/>
      <c r="CG1087" s="50"/>
      <c r="CH1087" s="50"/>
      <c r="CI1087" s="50"/>
      <c r="CJ1087" s="50"/>
      <c r="CK1087" s="50"/>
      <c r="CL1087" s="50"/>
      <c r="CM1087" s="50"/>
      <c r="CN1087" s="50"/>
      <c r="CO1087" s="50"/>
      <c r="CP1087" s="50"/>
      <c r="CQ1087" s="50"/>
      <c r="CR1087" s="50"/>
      <c r="CS1087" s="50"/>
      <c r="CT1087" s="50"/>
      <c r="CU1087" s="50"/>
      <c r="CV1087" s="50"/>
      <c r="CW1087" s="50"/>
      <c r="CX1087" s="50"/>
      <c r="CY1087" s="50"/>
      <c r="CZ1087" s="50"/>
      <c r="DA1087" s="50"/>
      <c r="DB1087" s="50"/>
      <c r="DC1087" s="50"/>
      <c r="DD1087" s="50"/>
      <c r="DE1087" s="50"/>
      <c r="DF1087" s="50"/>
    </row>
    <row r="1088" spans="2:110" x14ac:dyDescent="0.2">
      <c r="B1088" s="177"/>
      <c r="C1088" s="202"/>
      <c r="D1088" s="200"/>
      <c r="E1088" s="203"/>
      <c r="F1088" s="203"/>
      <c r="G1088" s="203"/>
      <c r="H1088" s="203"/>
      <c r="I1088" s="203"/>
      <c r="J1088" s="203"/>
      <c r="K1088" s="203"/>
      <c r="L1088" s="203"/>
      <c r="M1088" s="203"/>
      <c r="N1088" s="203"/>
      <c r="O1088" s="203"/>
      <c r="P1088" s="203"/>
      <c r="Q1088" s="204"/>
      <c r="R1088" s="204"/>
      <c r="S1088" s="234"/>
      <c r="T1088" s="50"/>
      <c r="U1088" s="50"/>
      <c r="V1088" s="50"/>
      <c r="W1088" s="50"/>
      <c r="X1088" s="50"/>
      <c r="Y1088" s="50"/>
      <c r="Z1088" s="250"/>
      <c r="AA1088" s="238"/>
      <c r="AB1088" s="50"/>
      <c r="AC1088" s="50"/>
      <c r="AD1088" s="50"/>
      <c r="AE1088" s="50"/>
      <c r="AF1088" s="50"/>
      <c r="AG1088" s="50"/>
      <c r="AH1088" s="50"/>
      <c r="AI1088" s="50"/>
      <c r="AJ1088" s="50"/>
      <c r="AK1088" s="50"/>
      <c r="AL1088" s="50"/>
      <c r="AM1088" s="50"/>
      <c r="AN1088" s="50"/>
      <c r="AO1088" s="50"/>
      <c r="AP1088" s="50"/>
      <c r="AQ1088" s="50"/>
      <c r="AR1088" s="50"/>
      <c r="AS1088" s="50"/>
      <c r="AT1088" s="50"/>
      <c r="AU1088" s="50"/>
      <c r="AV1088" s="50"/>
      <c r="AW1088" s="50"/>
      <c r="AX1088" s="50"/>
      <c r="AY1088" s="50"/>
      <c r="AZ1088" s="50"/>
      <c r="BA1088" s="50"/>
      <c r="BB1088" s="50"/>
      <c r="BC1088" s="50"/>
      <c r="BD1088" s="50"/>
      <c r="BE1088" s="50"/>
      <c r="BF1088" s="50"/>
      <c r="BG1088" s="50"/>
      <c r="BH1088" s="50"/>
      <c r="BI1088" s="50"/>
      <c r="BJ1088" s="50"/>
      <c r="BK1088" s="50"/>
      <c r="BL1088" s="50"/>
      <c r="BM1088" s="50"/>
      <c r="BN1088" s="50"/>
      <c r="BO1088" s="50"/>
      <c r="BP1088" s="50"/>
      <c r="BQ1088" s="50"/>
      <c r="BR1088" s="50"/>
      <c r="BS1088" s="50"/>
      <c r="BT1088" s="50"/>
      <c r="BU1088" s="50"/>
      <c r="BV1088" s="50"/>
      <c r="BW1088" s="50"/>
      <c r="BX1088" s="50"/>
      <c r="BY1088" s="50"/>
      <c r="BZ1088" s="50"/>
      <c r="CA1088" s="50"/>
      <c r="CB1088" s="50"/>
      <c r="CC1088" s="50"/>
      <c r="CD1088" s="50"/>
      <c r="CE1088" s="50"/>
      <c r="CF1088" s="50"/>
      <c r="CG1088" s="50"/>
      <c r="CH1088" s="50"/>
      <c r="CI1088" s="50"/>
      <c r="CJ1088" s="50"/>
      <c r="CK1088" s="50"/>
      <c r="CL1088" s="50"/>
      <c r="CM1088" s="50"/>
      <c r="CN1088" s="50"/>
      <c r="CO1088" s="50"/>
      <c r="CP1088" s="50"/>
      <c r="CQ1088" s="50"/>
      <c r="CR1088" s="50"/>
      <c r="CS1088" s="50"/>
      <c r="CT1088" s="50"/>
      <c r="CU1088" s="50"/>
      <c r="CV1088" s="50"/>
      <c r="CW1088" s="50"/>
      <c r="CX1088" s="50"/>
      <c r="CY1088" s="50"/>
      <c r="CZ1088" s="50"/>
      <c r="DA1088" s="50"/>
      <c r="DB1088" s="50"/>
      <c r="DC1088" s="50"/>
      <c r="DD1088" s="50"/>
      <c r="DE1088" s="50"/>
      <c r="DF1088" s="50"/>
    </row>
    <row r="1089" spans="2:110" x14ac:dyDescent="0.2">
      <c r="B1089" s="177"/>
      <c r="C1089" s="202"/>
      <c r="D1089" s="200"/>
      <c r="E1089" s="203"/>
      <c r="F1089" s="203"/>
      <c r="G1089" s="203"/>
      <c r="H1089" s="203"/>
      <c r="I1089" s="203"/>
      <c r="J1089" s="203"/>
      <c r="K1089" s="203"/>
      <c r="L1089" s="203"/>
      <c r="M1089" s="203"/>
      <c r="N1089" s="203"/>
      <c r="O1089" s="203"/>
      <c r="P1089" s="203"/>
      <c r="Q1089" s="204"/>
      <c r="R1089" s="204"/>
      <c r="S1089" s="234"/>
      <c r="T1089" s="50"/>
      <c r="U1089" s="50"/>
      <c r="V1089" s="50"/>
      <c r="W1089" s="50"/>
      <c r="X1089" s="50"/>
      <c r="Y1089" s="50"/>
      <c r="Z1089" s="250"/>
      <c r="AA1089" s="238"/>
      <c r="AB1089" s="50"/>
      <c r="AC1089" s="50"/>
      <c r="AD1089" s="50"/>
      <c r="AE1089" s="50"/>
      <c r="AF1089" s="50"/>
      <c r="AG1089" s="50"/>
      <c r="AH1089" s="50"/>
      <c r="AI1089" s="50"/>
      <c r="AJ1089" s="50"/>
      <c r="AK1089" s="50"/>
      <c r="AL1089" s="50"/>
      <c r="AM1089" s="50"/>
      <c r="AN1089" s="50"/>
      <c r="AO1089" s="50"/>
      <c r="AP1089" s="50"/>
      <c r="AQ1089" s="50"/>
      <c r="AR1089" s="50"/>
      <c r="AS1089" s="50"/>
      <c r="AT1089" s="50"/>
      <c r="AU1089" s="50"/>
      <c r="AV1089" s="50"/>
      <c r="AW1089" s="50"/>
      <c r="AX1089" s="50"/>
      <c r="AY1089" s="50"/>
      <c r="AZ1089" s="50"/>
      <c r="BA1089" s="50"/>
      <c r="BB1089" s="50"/>
      <c r="BC1089" s="50"/>
      <c r="BD1089" s="50"/>
      <c r="BE1089" s="50"/>
      <c r="BF1089" s="50"/>
      <c r="BG1089" s="50"/>
      <c r="BH1089" s="50"/>
      <c r="BI1089" s="50"/>
      <c r="BJ1089" s="50"/>
      <c r="BK1089" s="50"/>
      <c r="BL1089" s="50"/>
      <c r="BM1089" s="50"/>
      <c r="BN1089" s="50"/>
      <c r="BO1089" s="50"/>
      <c r="BP1089" s="50"/>
      <c r="BQ1089" s="50"/>
      <c r="BR1089" s="50"/>
      <c r="BS1089" s="50"/>
      <c r="BT1089" s="50"/>
      <c r="BU1089" s="50"/>
      <c r="BV1089" s="50"/>
      <c r="BW1089" s="50"/>
      <c r="BX1089" s="50"/>
      <c r="BY1089" s="50"/>
      <c r="BZ1089" s="50"/>
      <c r="CA1089" s="50"/>
      <c r="CB1089" s="50"/>
      <c r="CC1089" s="50"/>
      <c r="CD1089" s="50"/>
      <c r="CE1089" s="50"/>
      <c r="CF1089" s="50"/>
      <c r="CG1089" s="50"/>
      <c r="CH1089" s="50"/>
      <c r="CI1089" s="50"/>
      <c r="CJ1089" s="50"/>
      <c r="CK1089" s="50"/>
      <c r="CL1089" s="50"/>
      <c r="CM1089" s="50"/>
      <c r="CN1089" s="50"/>
      <c r="CO1089" s="50"/>
      <c r="CP1089" s="50"/>
      <c r="CQ1089" s="50"/>
      <c r="CR1089" s="50"/>
      <c r="CS1089" s="50"/>
      <c r="CT1089" s="50"/>
      <c r="CU1089" s="50"/>
      <c r="CV1089" s="50"/>
      <c r="CW1089" s="50"/>
      <c r="CX1089" s="50"/>
      <c r="CY1089" s="50"/>
      <c r="CZ1089" s="50"/>
      <c r="DA1089" s="50"/>
      <c r="DB1089" s="50"/>
      <c r="DC1089" s="50"/>
      <c r="DD1089" s="50"/>
      <c r="DE1089" s="50"/>
      <c r="DF1089" s="50"/>
    </row>
    <row r="1090" spans="2:110" x14ac:dyDescent="0.2">
      <c r="B1090" s="177"/>
      <c r="C1090" s="202"/>
      <c r="D1090" s="200"/>
      <c r="E1090" s="203"/>
      <c r="F1090" s="203"/>
      <c r="G1090" s="203"/>
      <c r="H1090" s="203"/>
      <c r="I1090" s="203"/>
      <c r="J1090" s="203"/>
      <c r="K1090" s="203"/>
      <c r="L1090" s="203"/>
      <c r="M1090" s="203"/>
      <c r="N1090" s="203"/>
      <c r="O1090" s="203"/>
      <c r="P1090" s="203"/>
      <c r="Q1090" s="204"/>
      <c r="R1090" s="204"/>
      <c r="S1090" s="234"/>
      <c r="T1090" s="50"/>
      <c r="U1090" s="50"/>
      <c r="V1090" s="50"/>
      <c r="W1090" s="50"/>
      <c r="X1090" s="50"/>
      <c r="Y1090" s="50"/>
      <c r="Z1090" s="250"/>
      <c r="AA1090" s="238"/>
      <c r="AB1090" s="50"/>
      <c r="AC1090" s="50"/>
      <c r="AD1090" s="50"/>
      <c r="AE1090" s="50"/>
      <c r="AF1090" s="50"/>
      <c r="AG1090" s="50"/>
      <c r="AH1090" s="50"/>
      <c r="AI1090" s="50"/>
      <c r="AJ1090" s="50"/>
      <c r="AK1090" s="50"/>
      <c r="AL1090" s="50"/>
      <c r="AM1090" s="50"/>
      <c r="AN1090" s="50"/>
      <c r="AO1090" s="50"/>
      <c r="AP1090" s="50"/>
      <c r="AQ1090" s="50"/>
      <c r="AR1090" s="50"/>
      <c r="AS1090" s="50"/>
      <c r="AT1090" s="50"/>
      <c r="AU1090" s="50"/>
      <c r="AV1090" s="50"/>
      <c r="AW1090" s="50"/>
      <c r="AX1090" s="50"/>
      <c r="AY1090" s="50"/>
      <c r="AZ1090" s="50"/>
      <c r="BA1090" s="50"/>
      <c r="BB1090" s="50"/>
      <c r="BC1090" s="50"/>
      <c r="BD1090" s="50"/>
      <c r="BE1090" s="50"/>
      <c r="BF1090" s="50"/>
      <c r="BG1090" s="50"/>
      <c r="BH1090" s="50"/>
      <c r="BI1090" s="50"/>
      <c r="BJ1090" s="50"/>
      <c r="BK1090" s="50"/>
      <c r="BL1090" s="50"/>
      <c r="BM1090" s="50"/>
      <c r="BN1090" s="50"/>
      <c r="BO1090" s="50"/>
      <c r="BP1090" s="50"/>
      <c r="BQ1090" s="50"/>
      <c r="BR1090" s="50"/>
      <c r="BS1090" s="50"/>
      <c r="BT1090" s="50"/>
      <c r="BU1090" s="50"/>
      <c r="BV1090" s="50"/>
      <c r="BW1090" s="50"/>
      <c r="BX1090" s="50"/>
      <c r="BY1090" s="50"/>
      <c r="BZ1090" s="50"/>
      <c r="CA1090" s="50"/>
      <c r="CB1090" s="50"/>
      <c r="CC1090" s="50"/>
      <c r="CD1090" s="50"/>
      <c r="CE1090" s="50"/>
      <c r="CF1090" s="50"/>
      <c r="CG1090" s="50"/>
      <c r="CH1090" s="50"/>
      <c r="CI1090" s="50"/>
      <c r="CJ1090" s="50"/>
      <c r="CK1090" s="50"/>
      <c r="CL1090" s="50"/>
      <c r="CM1090" s="50"/>
      <c r="CN1090" s="50"/>
      <c r="CO1090" s="50"/>
      <c r="CP1090" s="50"/>
      <c r="CQ1090" s="50"/>
      <c r="CR1090" s="50"/>
      <c r="CS1090" s="50"/>
      <c r="CT1090" s="50"/>
      <c r="CU1090" s="50"/>
      <c r="CV1090" s="50"/>
      <c r="CW1090" s="50"/>
      <c r="CX1090" s="50"/>
      <c r="CY1090" s="50"/>
      <c r="CZ1090" s="50"/>
      <c r="DA1090" s="50"/>
      <c r="DB1090" s="50"/>
      <c r="DC1090" s="50"/>
      <c r="DD1090" s="50"/>
      <c r="DE1090" s="50"/>
      <c r="DF1090" s="50"/>
    </row>
    <row r="1091" spans="2:110" x14ac:dyDescent="0.2">
      <c r="B1091" s="177"/>
      <c r="C1091" s="202"/>
      <c r="D1091" s="200"/>
      <c r="E1091" s="203"/>
      <c r="F1091" s="203"/>
      <c r="G1091" s="203"/>
      <c r="H1091" s="203"/>
      <c r="I1091" s="203"/>
      <c r="J1091" s="203"/>
      <c r="K1091" s="203"/>
      <c r="L1091" s="203"/>
      <c r="M1091" s="203"/>
      <c r="N1091" s="203"/>
      <c r="O1091" s="203"/>
      <c r="P1091" s="203"/>
      <c r="Q1091" s="204"/>
      <c r="R1091" s="204"/>
      <c r="S1091" s="234"/>
      <c r="T1091" s="50"/>
      <c r="U1091" s="50"/>
      <c r="V1091" s="50"/>
      <c r="W1091" s="50"/>
      <c r="X1091" s="50"/>
      <c r="Y1091" s="50"/>
      <c r="Z1091" s="250"/>
      <c r="AA1091" s="238"/>
      <c r="AB1091" s="50"/>
      <c r="AC1091" s="50"/>
      <c r="AD1091" s="50"/>
      <c r="AE1091" s="50"/>
      <c r="AF1091" s="50"/>
      <c r="AG1091" s="50"/>
      <c r="AH1091" s="50"/>
      <c r="AI1091" s="50"/>
      <c r="AJ1091" s="50"/>
      <c r="AK1091" s="50"/>
      <c r="AL1091" s="50"/>
      <c r="AM1091" s="50"/>
      <c r="AN1091" s="50"/>
      <c r="AO1091" s="50"/>
      <c r="AP1091" s="50"/>
      <c r="AQ1091" s="50"/>
      <c r="AR1091" s="50"/>
      <c r="AS1091" s="50"/>
      <c r="AT1091" s="50"/>
      <c r="AU1091" s="50"/>
      <c r="AV1091" s="50"/>
      <c r="AW1091" s="50"/>
      <c r="AX1091" s="50"/>
      <c r="AY1091" s="50"/>
      <c r="AZ1091" s="50"/>
      <c r="BA1091" s="50"/>
      <c r="BB1091" s="50"/>
      <c r="BC1091" s="50"/>
      <c r="BD1091" s="50"/>
      <c r="BE1091" s="50"/>
      <c r="BF1091" s="50"/>
      <c r="BG1091" s="50"/>
      <c r="BH1091" s="50"/>
      <c r="BI1091" s="50"/>
      <c r="BJ1091" s="50"/>
      <c r="BK1091" s="50"/>
      <c r="BL1091" s="50"/>
      <c r="BM1091" s="50"/>
      <c r="BN1091" s="50"/>
      <c r="BO1091" s="50"/>
      <c r="BP1091" s="50"/>
      <c r="BQ1091" s="50"/>
      <c r="BR1091" s="50"/>
      <c r="BS1091" s="50"/>
      <c r="BT1091" s="50"/>
      <c r="BU1091" s="50"/>
      <c r="BV1091" s="50"/>
      <c r="BW1091" s="50"/>
      <c r="BX1091" s="50"/>
      <c r="BY1091" s="50"/>
      <c r="BZ1091" s="50"/>
      <c r="CA1091" s="50"/>
      <c r="CB1091" s="50"/>
      <c r="CC1091" s="50"/>
      <c r="CD1091" s="50"/>
      <c r="CE1091" s="50"/>
      <c r="CF1091" s="50"/>
      <c r="CG1091" s="50"/>
      <c r="CH1091" s="50"/>
      <c r="CI1091" s="50"/>
      <c r="CJ1091" s="50"/>
      <c r="CK1091" s="50"/>
      <c r="CL1091" s="50"/>
      <c r="CM1091" s="50"/>
      <c r="CN1091" s="50"/>
      <c r="CO1091" s="50"/>
      <c r="CP1091" s="50"/>
      <c r="CQ1091" s="50"/>
      <c r="CR1091" s="50"/>
      <c r="CS1091" s="50"/>
      <c r="CT1091" s="50"/>
      <c r="CU1091" s="50"/>
      <c r="CV1091" s="50"/>
      <c r="CW1091" s="50"/>
      <c r="CX1091" s="50"/>
      <c r="CY1091" s="50"/>
      <c r="CZ1091" s="50"/>
      <c r="DA1091" s="50"/>
      <c r="DB1091" s="50"/>
      <c r="DC1091" s="50"/>
      <c r="DD1091" s="50"/>
      <c r="DE1091" s="50"/>
      <c r="DF1091" s="50"/>
    </row>
    <row r="1092" spans="2:110" x14ac:dyDescent="0.2">
      <c r="B1092" s="177"/>
      <c r="C1092" s="202"/>
      <c r="D1092" s="200"/>
      <c r="E1092" s="203"/>
      <c r="F1092" s="203"/>
      <c r="G1092" s="203"/>
      <c r="H1092" s="203"/>
      <c r="I1092" s="203"/>
      <c r="J1092" s="203"/>
      <c r="K1092" s="203"/>
      <c r="L1092" s="203"/>
      <c r="M1092" s="203"/>
      <c r="N1092" s="203"/>
      <c r="O1092" s="203"/>
      <c r="P1092" s="203"/>
      <c r="Q1092" s="204"/>
      <c r="R1092" s="204"/>
      <c r="S1092" s="234"/>
      <c r="T1092" s="50"/>
      <c r="U1092" s="50"/>
      <c r="V1092" s="50"/>
      <c r="W1092" s="50"/>
      <c r="X1092" s="50"/>
      <c r="Y1092" s="50"/>
      <c r="Z1092" s="250"/>
      <c r="AA1092" s="238"/>
      <c r="AB1092" s="50"/>
      <c r="AC1092" s="50"/>
      <c r="AD1092" s="50"/>
      <c r="AE1092" s="50"/>
      <c r="AF1092" s="50"/>
      <c r="AG1092" s="50"/>
      <c r="AH1092" s="50"/>
      <c r="AI1092" s="50"/>
      <c r="AJ1092" s="50"/>
      <c r="AK1092" s="50"/>
      <c r="AL1092" s="50"/>
      <c r="AM1092" s="50"/>
      <c r="AN1092" s="50"/>
      <c r="AO1092" s="50"/>
      <c r="AP1092" s="50"/>
      <c r="AQ1092" s="50"/>
      <c r="AR1092" s="50"/>
      <c r="AS1092" s="50"/>
      <c r="AT1092" s="50"/>
      <c r="AU1092" s="50"/>
      <c r="AV1092" s="50"/>
      <c r="AW1092" s="50"/>
      <c r="AX1092" s="50"/>
      <c r="AY1092" s="50"/>
      <c r="AZ1092" s="50"/>
      <c r="BA1092" s="50"/>
      <c r="BB1092" s="50"/>
      <c r="BC1092" s="50"/>
      <c r="BD1092" s="50"/>
      <c r="BE1092" s="50"/>
      <c r="BF1092" s="50"/>
      <c r="BG1092" s="50"/>
      <c r="BH1092" s="50"/>
      <c r="BI1092" s="50"/>
      <c r="BJ1092" s="50"/>
      <c r="BK1092" s="50"/>
      <c r="BL1092" s="50"/>
      <c r="BM1092" s="50"/>
      <c r="BN1092" s="50"/>
      <c r="BO1092" s="50"/>
      <c r="BP1092" s="50"/>
      <c r="BQ1092" s="50"/>
      <c r="BR1092" s="50"/>
      <c r="BS1092" s="50"/>
      <c r="BT1092" s="50"/>
      <c r="BU1092" s="50"/>
      <c r="BV1092" s="50"/>
      <c r="BW1092" s="50"/>
      <c r="BX1092" s="50"/>
      <c r="BY1092" s="50"/>
      <c r="BZ1092" s="50"/>
      <c r="CA1092" s="50"/>
      <c r="CB1092" s="50"/>
      <c r="CC1092" s="50"/>
      <c r="CD1092" s="50"/>
      <c r="CE1092" s="50"/>
      <c r="CF1092" s="50"/>
      <c r="CG1092" s="50"/>
      <c r="CH1092" s="50"/>
      <c r="CI1092" s="50"/>
      <c r="CJ1092" s="50"/>
      <c r="CK1092" s="50"/>
      <c r="CL1092" s="50"/>
      <c r="CM1092" s="50"/>
      <c r="CN1092" s="50"/>
      <c r="CO1092" s="50"/>
      <c r="CP1092" s="50"/>
      <c r="CQ1092" s="50"/>
      <c r="CR1092" s="50"/>
      <c r="CS1092" s="50"/>
      <c r="CT1092" s="50"/>
      <c r="CU1092" s="50"/>
      <c r="CV1092" s="50"/>
      <c r="CW1092" s="50"/>
      <c r="CX1092" s="50"/>
      <c r="CY1092" s="50"/>
      <c r="CZ1092" s="50"/>
      <c r="DA1092" s="50"/>
      <c r="DB1092" s="50"/>
      <c r="DC1092" s="50"/>
      <c r="DD1092" s="50"/>
      <c r="DE1092" s="50"/>
      <c r="DF1092" s="50"/>
    </row>
    <row r="1093" spans="2:110" x14ac:dyDescent="0.2">
      <c r="B1093" s="177"/>
      <c r="C1093" s="202"/>
      <c r="D1093" s="200"/>
      <c r="E1093" s="203"/>
      <c r="F1093" s="203"/>
      <c r="G1093" s="203"/>
      <c r="H1093" s="203"/>
      <c r="I1093" s="203"/>
      <c r="J1093" s="203"/>
      <c r="K1093" s="203"/>
      <c r="L1093" s="203"/>
      <c r="M1093" s="203"/>
      <c r="N1093" s="203"/>
      <c r="O1093" s="203"/>
      <c r="P1093" s="203"/>
      <c r="Q1093" s="204"/>
      <c r="R1093" s="204"/>
      <c r="S1093" s="234"/>
      <c r="T1093" s="50"/>
      <c r="U1093" s="50"/>
      <c r="V1093" s="50"/>
      <c r="W1093" s="50"/>
      <c r="X1093" s="50"/>
      <c r="Y1093" s="50"/>
      <c r="Z1093" s="250"/>
      <c r="AA1093" s="238"/>
      <c r="AB1093" s="50"/>
      <c r="AC1093" s="50"/>
      <c r="AD1093" s="50"/>
      <c r="AE1093" s="50"/>
      <c r="AF1093" s="50"/>
      <c r="AG1093" s="50"/>
      <c r="AH1093" s="50"/>
      <c r="AI1093" s="50"/>
      <c r="AJ1093" s="50"/>
      <c r="AK1093" s="50"/>
      <c r="AL1093" s="50"/>
      <c r="AM1093" s="50"/>
      <c r="AN1093" s="50"/>
      <c r="AO1093" s="50"/>
      <c r="AP1093" s="50"/>
      <c r="AQ1093" s="50"/>
      <c r="AR1093" s="50"/>
      <c r="AS1093" s="50"/>
      <c r="AT1093" s="50"/>
      <c r="AU1093" s="50"/>
      <c r="AV1093" s="50"/>
      <c r="AW1093" s="50"/>
      <c r="AX1093" s="50"/>
      <c r="AY1093" s="50"/>
      <c r="AZ1093" s="50"/>
      <c r="BA1093" s="50"/>
      <c r="BB1093" s="50"/>
      <c r="BC1093" s="50"/>
      <c r="BD1093" s="50"/>
      <c r="BE1093" s="50"/>
      <c r="BF1093" s="50"/>
      <c r="BG1093" s="50"/>
      <c r="BH1093" s="50"/>
      <c r="BI1093" s="50"/>
      <c r="BJ1093" s="50"/>
      <c r="BK1093" s="50"/>
      <c r="BL1093" s="50"/>
      <c r="BM1093" s="50"/>
      <c r="BN1093" s="50"/>
      <c r="BO1093" s="50"/>
      <c r="BP1093" s="50"/>
      <c r="BQ1093" s="50"/>
      <c r="BR1093" s="50"/>
      <c r="BS1093" s="50"/>
      <c r="BT1093" s="50"/>
      <c r="BU1093" s="50"/>
      <c r="BV1093" s="50"/>
      <c r="BW1093" s="50"/>
      <c r="BX1093" s="50"/>
      <c r="BY1093" s="50"/>
      <c r="BZ1093" s="50"/>
      <c r="CA1093" s="50"/>
      <c r="CB1093" s="50"/>
      <c r="CC1093" s="50"/>
      <c r="CD1093" s="50"/>
      <c r="CE1093" s="50"/>
      <c r="CF1093" s="50"/>
      <c r="CG1093" s="50"/>
      <c r="CH1093" s="50"/>
      <c r="CI1093" s="50"/>
      <c r="CJ1093" s="50"/>
      <c r="CK1093" s="50"/>
      <c r="CL1093" s="50"/>
      <c r="CM1093" s="50"/>
      <c r="CN1093" s="50"/>
      <c r="CO1093" s="50"/>
      <c r="CP1093" s="50"/>
      <c r="CQ1093" s="50"/>
      <c r="CR1093" s="50"/>
      <c r="CS1093" s="50"/>
      <c r="CT1093" s="50"/>
      <c r="CU1093" s="50"/>
      <c r="CV1093" s="50"/>
      <c r="CW1093" s="50"/>
      <c r="CX1093" s="50"/>
      <c r="CY1093" s="50"/>
      <c r="CZ1093" s="50"/>
      <c r="DA1093" s="50"/>
      <c r="DB1093" s="50"/>
      <c r="DC1093" s="50"/>
      <c r="DD1093" s="50"/>
      <c r="DE1093" s="50"/>
      <c r="DF1093" s="50"/>
    </row>
    <row r="1094" spans="2:110" x14ac:dyDescent="0.2">
      <c r="B1094" s="177"/>
      <c r="C1094" s="202"/>
      <c r="D1094" s="200"/>
      <c r="E1094" s="203"/>
      <c r="F1094" s="203"/>
      <c r="G1094" s="203"/>
      <c r="H1094" s="203"/>
      <c r="I1094" s="203"/>
      <c r="J1094" s="203"/>
      <c r="K1094" s="203"/>
      <c r="L1094" s="203"/>
      <c r="M1094" s="203"/>
      <c r="N1094" s="203"/>
      <c r="O1094" s="203"/>
      <c r="P1094" s="203"/>
      <c r="Q1094" s="204"/>
      <c r="R1094" s="204"/>
      <c r="S1094" s="234"/>
      <c r="T1094" s="50"/>
      <c r="U1094" s="50"/>
      <c r="V1094" s="50"/>
      <c r="W1094" s="50"/>
      <c r="X1094" s="50"/>
      <c r="Y1094" s="50"/>
      <c r="Z1094" s="250"/>
      <c r="AA1094" s="238"/>
      <c r="AB1094" s="50"/>
      <c r="AC1094" s="50"/>
      <c r="AD1094" s="50"/>
      <c r="AE1094" s="50"/>
      <c r="AF1094" s="50"/>
      <c r="AG1094" s="50"/>
      <c r="AH1094" s="50"/>
      <c r="AI1094" s="50"/>
      <c r="AJ1094" s="50"/>
      <c r="AK1094" s="50"/>
      <c r="AL1094" s="50"/>
      <c r="AM1094" s="50"/>
      <c r="AN1094" s="50"/>
      <c r="AO1094" s="50"/>
      <c r="AP1094" s="50"/>
      <c r="AQ1094" s="50"/>
      <c r="AR1094" s="50"/>
      <c r="AS1094" s="50"/>
      <c r="AT1094" s="50"/>
      <c r="AU1094" s="50"/>
      <c r="AV1094" s="50"/>
      <c r="AW1094" s="50"/>
      <c r="AX1094" s="50"/>
      <c r="AY1094" s="50"/>
      <c r="AZ1094" s="50"/>
      <c r="BA1094" s="50"/>
      <c r="BB1094" s="50"/>
      <c r="BC1094" s="50"/>
      <c r="BD1094" s="50"/>
      <c r="BE1094" s="50"/>
      <c r="BF1094" s="50"/>
      <c r="BG1094" s="50"/>
      <c r="BH1094" s="50"/>
      <c r="BI1094" s="50"/>
      <c r="BJ1094" s="50"/>
      <c r="BK1094" s="50"/>
      <c r="BL1094" s="50"/>
      <c r="BM1094" s="50"/>
      <c r="BN1094" s="50"/>
      <c r="BO1094" s="50"/>
      <c r="BP1094" s="50"/>
      <c r="BQ1094" s="50"/>
      <c r="BR1094" s="50"/>
      <c r="BS1094" s="50"/>
      <c r="BT1094" s="50"/>
      <c r="BU1094" s="50"/>
      <c r="BV1094" s="50"/>
      <c r="BW1094" s="50"/>
      <c r="BX1094" s="50"/>
      <c r="BY1094" s="50"/>
      <c r="BZ1094" s="50"/>
      <c r="CA1094" s="50"/>
      <c r="CB1094" s="50"/>
      <c r="CC1094" s="50"/>
      <c r="CD1094" s="50"/>
      <c r="CE1094" s="50"/>
      <c r="CF1094" s="50"/>
      <c r="CG1094" s="50"/>
      <c r="CH1094" s="50"/>
      <c r="CI1094" s="50"/>
      <c r="CJ1094" s="50"/>
      <c r="CK1094" s="50"/>
      <c r="CL1094" s="50"/>
      <c r="CM1094" s="50"/>
      <c r="CN1094" s="50"/>
      <c r="CO1094" s="50"/>
      <c r="CP1094" s="50"/>
      <c r="CQ1094" s="50"/>
      <c r="CR1094" s="50"/>
      <c r="CS1094" s="50"/>
      <c r="CT1094" s="50"/>
      <c r="CU1094" s="50"/>
      <c r="CV1094" s="50"/>
      <c r="CW1094" s="50"/>
      <c r="CX1094" s="50"/>
      <c r="CY1094" s="50"/>
      <c r="CZ1094" s="50"/>
      <c r="DA1094" s="50"/>
      <c r="DB1094" s="50"/>
      <c r="DC1094" s="50"/>
      <c r="DD1094" s="50"/>
      <c r="DE1094" s="50"/>
      <c r="DF1094" s="50"/>
    </row>
    <row r="1095" spans="2:110" x14ac:dyDescent="0.2">
      <c r="B1095" s="177"/>
      <c r="C1095" s="202"/>
      <c r="D1095" s="200"/>
      <c r="E1095" s="203"/>
      <c r="F1095" s="203"/>
      <c r="G1095" s="203"/>
      <c r="H1095" s="203"/>
      <c r="I1095" s="203"/>
      <c r="J1095" s="203"/>
      <c r="K1095" s="203"/>
      <c r="L1095" s="203"/>
      <c r="M1095" s="203"/>
      <c r="N1095" s="203"/>
      <c r="O1095" s="203"/>
      <c r="P1095" s="203"/>
      <c r="Q1095" s="204"/>
      <c r="R1095" s="204"/>
      <c r="S1095" s="234"/>
      <c r="T1095" s="50"/>
      <c r="U1095" s="50"/>
      <c r="V1095" s="50"/>
      <c r="W1095" s="50"/>
      <c r="X1095" s="50"/>
      <c r="Y1095" s="50"/>
      <c r="Z1095" s="250"/>
      <c r="AA1095" s="238"/>
      <c r="AB1095" s="50"/>
      <c r="AC1095" s="50"/>
      <c r="AD1095" s="50"/>
      <c r="AE1095" s="50"/>
      <c r="AF1095" s="50"/>
      <c r="AG1095" s="50"/>
      <c r="AH1095" s="50"/>
      <c r="AI1095" s="50"/>
      <c r="AJ1095" s="50"/>
      <c r="AK1095" s="50"/>
      <c r="AL1095" s="50"/>
      <c r="AM1095" s="50"/>
      <c r="AN1095" s="50"/>
      <c r="AO1095" s="50"/>
      <c r="AP1095" s="50"/>
      <c r="AQ1095" s="50"/>
      <c r="AR1095" s="50"/>
      <c r="AS1095" s="50"/>
      <c r="AT1095" s="50"/>
      <c r="AU1095" s="50"/>
      <c r="AV1095" s="50"/>
      <c r="AW1095" s="50"/>
      <c r="AX1095" s="50"/>
      <c r="AY1095" s="50"/>
      <c r="AZ1095" s="50"/>
      <c r="BA1095" s="50"/>
      <c r="BB1095" s="50"/>
      <c r="BC1095" s="50"/>
      <c r="BD1095" s="50"/>
      <c r="BE1095" s="50"/>
      <c r="BF1095" s="50"/>
      <c r="BG1095" s="50"/>
      <c r="BH1095" s="50"/>
      <c r="BI1095" s="50"/>
      <c r="BJ1095" s="50"/>
      <c r="BK1095" s="50"/>
      <c r="BL1095" s="50"/>
      <c r="BM1095" s="50"/>
      <c r="BN1095" s="50"/>
      <c r="BO1095" s="50"/>
      <c r="BP1095" s="50"/>
      <c r="BQ1095" s="50"/>
      <c r="BR1095" s="50"/>
      <c r="BS1095" s="50"/>
      <c r="BT1095" s="50"/>
      <c r="BU1095" s="50"/>
      <c r="BV1095" s="50"/>
      <c r="BW1095" s="50"/>
      <c r="BX1095" s="50"/>
      <c r="BY1095" s="50"/>
      <c r="BZ1095" s="50"/>
      <c r="CA1095" s="50"/>
      <c r="CB1095" s="50"/>
      <c r="CC1095" s="50"/>
      <c r="CD1095" s="50"/>
      <c r="CE1095" s="50"/>
      <c r="CF1095" s="50"/>
      <c r="CG1095" s="50"/>
      <c r="CH1095" s="50"/>
      <c r="CI1095" s="50"/>
      <c r="CJ1095" s="50"/>
      <c r="CK1095" s="50"/>
      <c r="CL1095" s="50"/>
      <c r="CM1095" s="50"/>
      <c r="CN1095" s="50"/>
      <c r="CO1095" s="50"/>
      <c r="CP1095" s="50"/>
      <c r="CQ1095" s="50"/>
      <c r="CR1095" s="50"/>
      <c r="CS1095" s="50"/>
      <c r="CT1095" s="50"/>
      <c r="CU1095" s="50"/>
      <c r="CV1095" s="50"/>
      <c r="CW1095" s="50"/>
      <c r="CX1095" s="50"/>
      <c r="CY1095" s="50"/>
      <c r="CZ1095" s="50"/>
      <c r="DA1095" s="50"/>
      <c r="DB1095" s="50"/>
      <c r="DC1095" s="50"/>
      <c r="DD1095" s="50"/>
      <c r="DE1095" s="50"/>
      <c r="DF1095" s="50"/>
    </row>
    <row r="1096" spans="2:110" x14ac:dyDescent="0.2">
      <c r="B1096" s="177"/>
      <c r="C1096" s="202"/>
      <c r="D1096" s="200"/>
      <c r="E1096" s="203"/>
      <c r="F1096" s="203"/>
      <c r="G1096" s="203"/>
      <c r="H1096" s="203"/>
      <c r="I1096" s="203"/>
      <c r="J1096" s="203"/>
      <c r="K1096" s="203"/>
      <c r="L1096" s="203"/>
      <c r="M1096" s="203"/>
      <c r="N1096" s="203"/>
      <c r="O1096" s="203"/>
      <c r="P1096" s="203"/>
      <c r="Q1096" s="204"/>
      <c r="R1096" s="204"/>
      <c r="S1096" s="234"/>
      <c r="T1096" s="50"/>
      <c r="U1096" s="50"/>
      <c r="V1096" s="50"/>
      <c r="W1096" s="50"/>
      <c r="X1096" s="50"/>
      <c r="Y1096" s="50"/>
      <c r="Z1096" s="250"/>
      <c r="AA1096" s="238"/>
      <c r="AB1096" s="50"/>
      <c r="AC1096" s="50"/>
      <c r="AD1096" s="50"/>
      <c r="AE1096" s="50"/>
      <c r="AF1096" s="50"/>
      <c r="AG1096" s="50"/>
      <c r="AH1096" s="50"/>
      <c r="AI1096" s="50"/>
      <c r="AJ1096" s="50"/>
      <c r="AK1096" s="50"/>
      <c r="AL1096" s="50"/>
      <c r="AM1096" s="50"/>
      <c r="AN1096" s="50"/>
      <c r="AO1096" s="50"/>
      <c r="AP1096" s="50"/>
      <c r="AQ1096" s="50"/>
      <c r="AR1096" s="50"/>
      <c r="AS1096" s="50"/>
      <c r="AT1096" s="50"/>
      <c r="AU1096" s="50"/>
      <c r="AV1096" s="50"/>
      <c r="AW1096" s="50"/>
      <c r="AX1096" s="50"/>
      <c r="AY1096" s="50"/>
      <c r="AZ1096" s="50"/>
      <c r="BA1096" s="50"/>
      <c r="BB1096" s="50"/>
      <c r="BC1096" s="50"/>
      <c r="BD1096" s="50"/>
      <c r="BE1096" s="50"/>
      <c r="BF1096" s="50"/>
      <c r="BG1096" s="50"/>
      <c r="BH1096" s="50"/>
      <c r="BI1096" s="50"/>
      <c r="BJ1096" s="50"/>
      <c r="BK1096" s="50"/>
      <c r="BL1096" s="50"/>
      <c r="BM1096" s="50"/>
      <c r="BN1096" s="50"/>
      <c r="BO1096" s="50"/>
      <c r="BP1096" s="50"/>
      <c r="BQ1096" s="50"/>
      <c r="BR1096" s="50"/>
      <c r="BS1096" s="50"/>
      <c r="BT1096" s="50"/>
      <c r="BU1096" s="50"/>
      <c r="BV1096" s="50"/>
      <c r="BW1096" s="50"/>
      <c r="BX1096" s="50"/>
      <c r="BY1096" s="50"/>
      <c r="BZ1096" s="50"/>
      <c r="CA1096" s="50"/>
      <c r="CB1096" s="50"/>
      <c r="CC1096" s="50"/>
      <c r="CD1096" s="50"/>
      <c r="CE1096" s="50"/>
      <c r="CF1096" s="50"/>
      <c r="CG1096" s="50"/>
      <c r="CH1096" s="50"/>
      <c r="CI1096" s="50"/>
      <c r="CJ1096" s="50"/>
      <c r="CK1096" s="50"/>
      <c r="CL1096" s="50"/>
      <c r="CM1096" s="50"/>
      <c r="CN1096" s="50"/>
      <c r="CO1096" s="50"/>
      <c r="CP1096" s="50"/>
      <c r="CQ1096" s="50"/>
      <c r="CR1096" s="50"/>
      <c r="CS1096" s="50"/>
      <c r="CT1096" s="50"/>
      <c r="CU1096" s="50"/>
      <c r="CV1096" s="50"/>
      <c r="CW1096" s="50"/>
      <c r="CX1096" s="50"/>
      <c r="CY1096" s="50"/>
      <c r="CZ1096" s="50"/>
      <c r="DA1096" s="50"/>
      <c r="DB1096" s="50"/>
      <c r="DC1096" s="50"/>
      <c r="DD1096" s="50"/>
      <c r="DE1096" s="50"/>
      <c r="DF1096" s="50"/>
    </row>
    <row r="1097" spans="2:110" x14ac:dyDescent="0.2">
      <c r="B1097" s="177"/>
      <c r="C1097" s="202"/>
      <c r="D1097" s="200"/>
      <c r="E1097" s="203"/>
      <c r="F1097" s="203"/>
      <c r="G1097" s="203"/>
      <c r="H1097" s="203"/>
      <c r="I1097" s="203"/>
      <c r="J1097" s="203"/>
      <c r="K1097" s="203"/>
      <c r="L1097" s="203"/>
      <c r="M1097" s="203"/>
      <c r="N1097" s="203"/>
      <c r="O1097" s="203"/>
      <c r="P1097" s="203"/>
      <c r="Q1097" s="204"/>
      <c r="R1097" s="204"/>
      <c r="S1097" s="234"/>
      <c r="T1097" s="50"/>
      <c r="U1097" s="50"/>
      <c r="V1097" s="50"/>
      <c r="W1097" s="50"/>
      <c r="X1097" s="50"/>
      <c r="Y1097" s="50"/>
      <c r="Z1097" s="250"/>
      <c r="AA1097" s="238"/>
      <c r="AB1097" s="50"/>
      <c r="AC1097" s="50"/>
      <c r="AD1097" s="50"/>
      <c r="AE1097" s="50"/>
      <c r="AF1097" s="50"/>
      <c r="AG1097" s="50"/>
      <c r="AH1097" s="50"/>
      <c r="AI1097" s="50"/>
      <c r="AJ1097" s="50"/>
      <c r="AK1097" s="50"/>
      <c r="AL1097" s="50"/>
      <c r="AM1097" s="50"/>
      <c r="AN1097" s="50"/>
      <c r="AO1097" s="50"/>
      <c r="AP1097" s="50"/>
      <c r="AQ1097" s="50"/>
      <c r="AR1097" s="50"/>
      <c r="AS1097" s="50"/>
      <c r="AT1097" s="50"/>
      <c r="AU1097" s="50"/>
      <c r="AV1097" s="50"/>
      <c r="AW1097" s="50"/>
      <c r="AX1097" s="50"/>
      <c r="AY1097" s="50"/>
      <c r="AZ1097" s="50"/>
      <c r="BA1097" s="50"/>
      <c r="BB1097" s="50"/>
      <c r="BC1097" s="50"/>
      <c r="BD1097" s="50"/>
      <c r="BE1097" s="50"/>
      <c r="BF1097" s="50"/>
      <c r="BG1097" s="50"/>
      <c r="BH1097" s="50"/>
      <c r="BI1097" s="50"/>
      <c r="BJ1097" s="50"/>
      <c r="BK1097" s="50"/>
      <c r="BL1097" s="50"/>
      <c r="BM1097" s="50"/>
      <c r="BN1097" s="50"/>
      <c r="BO1097" s="50"/>
      <c r="BP1097" s="50"/>
      <c r="BQ1097" s="50"/>
      <c r="BR1097" s="50"/>
      <c r="BS1097" s="50"/>
      <c r="BT1097" s="50"/>
      <c r="BU1097" s="50"/>
      <c r="BV1097" s="50"/>
      <c r="BW1097" s="50"/>
      <c r="BX1097" s="50"/>
      <c r="BY1097" s="50"/>
      <c r="BZ1097" s="50"/>
      <c r="CA1097" s="50"/>
      <c r="CB1097" s="50"/>
      <c r="CC1097" s="50"/>
      <c r="CD1097" s="50"/>
      <c r="CE1097" s="50"/>
      <c r="CF1097" s="50"/>
      <c r="CG1097" s="50"/>
      <c r="CH1097" s="50"/>
      <c r="CI1097" s="50"/>
      <c r="CJ1097" s="50"/>
      <c r="CK1097" s="50"/>
      <c r="CL1097" s="50"/>
      <c r="CM1097" s="50"/>
      <c r="CN1097" s="50"/>
      <c r="CO1097" s="50"/>
      <c r="CP1097" s="50"/>
      <c r="CQ1097" s="50"/>
      <c r="CR1097" s="50"/>
      <c r="CS1097" s="50"/>
      <c r="CT1097" s="50"/>
      <c r="CU1097" s="50"/>
      <c r="CV1097" s="50"/>
      <c r="CW1097" s="50"/>
      <c r="CX1097" s="50"/>
      <c r="CY1097" s="50"/>
      <c r="CZ1097" s="50"/>
      <c r="DA1097" s="50"/>
      <c r="DB1097" s="50"/>
      <c r="DC1097" s="50"/>
      <c r="DD1097" s="50"/>
      <c r="DE1097" s="50"/>
      <c r="DF1097" s="50"/>
    </row>
    <row r="1098" spans="2:110" x14ac:dyDescent="0.2">
      <c r="B1098" s="177"/>
      <c r="C1098" s="202"/>
      <c r="D1098" s="200"/>
      <c r="E1098" s="203"/>
      <c r="F1098" s="203"/>
      <c r="G1098" s="203"/>
      <c r="H1098" s="203"/>
      <c r="I1098" s="203"/>
      <c r="J1098" s="203"/>
      <c r="K1098" s="203"/>
      <c r="L1098" s="203"/>
      <c r="M1098" s="203"/>
      <c r="N1098" s="203"/>
      <c r="O1098" s="203"/>
      <c r="P1098" s="203"/>
      <c r="Q1098" s="204"/>
      <c r="R1098" s="204"/>
      <c r="S1098" s="234"/>
      <c r="T1098" s="50"/>
      <c r="U1098" s="50"/>
      <c r="V1098" s="50"/>
      <c r="W1098" s="50"/>
      <c r="X1098" s="50"/>
      <c r="Y1098" s="50"/>
      <c r="Z1098" s="250"/>
      <c r="AA1098" s="238"/>
      <c r="AB1098" s="50"/>
      <c r="AC1098" s="50"/>
      <c r="AD1098" s="50"/>
      <c r="AE1098" s="50"/>
      <c r="AF1098" s="50"/>
      <c r="AG1098" s="50"/>
      <c r="AH1098" s="50"/>
      <c r="AI1098" s="50"/>
      <c r="AJ1098" s="50"/>
      <c r="AK1098" s="50"/>
      <c r="AL1098" s="50"/>
      <c r="AM1098" s="50"/>
      <c r="AN1098" s="50"/>
      <c r="AO1098" s="50"/>
      <c r="AP1098" s="50"/>
      <c r="AQ1098" s="50"/>
      <c r="AR1098" s="50"/>
      <c r="AS1098" s="50"/>
      <c r="AT1098" s="50"/>
      <c r="AU1098" s="50"/>
      <c r="AV1098" s="50"/>
      <c r="AW1098" s="50"/>
      <c r="AX1098" s="50"/>
      <c r="AY1098" s="50"/>
      <c r="AZ1098" s="50"/>
      <c r="BA1098" s="50"/>
      <c r="BB1098" s="50"/>
      <c r="BC1098" s="50"/>
      <c r="BD1098" s="50"/>
      <c r="BE1098" s="50"/>
      <c r="BF1098" s="50"/>
      <c r="BG1098" s="50"/>
      <c r="BH1098" s="50"/>
      <c r="BI1098" s="50"/>
      <c r="BJ1098" s="50"/>
      <c r="BK1098" s="50"/>
      <c r="BL1098" s="50"/>
      <c r="BM1098" s="50"/>
      <c r="BN1098" s="50"/>
      <c r="BO1098" s="50"/>
      <c r="BP1098" s="50"/>
      <c r="BQ1098" s="50"/>
      <c r="BR1098" s="50"/>
      <c r="BS1098" s="50"/>
      <c r="BT1098" s="50"/>
      <c r="BU1098" s="50"/>
      <c r="BV1098" s="50"/>
      <c r="BW1098" s="50"/>
      <c r="BX1098" s="50"/>
      <c r="BY1098" s="50"/>
      <c r="BZ1098" s="50"/>
      <c r="CA1098" s="50"/>
      <c r="CB1098" s="50"/>
      <c r="CC1098" s="50"/>
      <c r="CD1098" s="50"/>
      <c r="CE1098" s="50"/>
      <c r="CF1098" s="50"/>
      <c r="CG1098" s="50"/>
      <c r="CH1098" s="50"/>
      <c r="CI1098" s="50"/>
      <c r="CJ1098" s="50"/>
      <c r="CK1098" s="50"/>
      <c r="CL1098" s="50"/>
      <c r="CM1098" s="50"/>
      <c r="CN1098" s="50"/>
      <c r="CO1098" s="50"/>
      <c r="CP1098" s="50"/>
      <c r="CQ1098" s="50"/>
      <c r="CR1098" s="50"/>
      <c r="CS1098" s="50"/>
      <c r="CT1098" s="50"/>
      <c r="CU1098" s="50"/>
      <c r="CV1098" s="50"/>
      <c r="CW1098" s="50"/>
      <c r="CX1098" s="50"/>
      <c r="CY1098" s="50"/>
      <c r="CZ1098" s="50"/>
      <c r="DA1098" s="50"/>
      <c r="DB1098" s="50"/>
      <c r="DC1098" s="50"/>
      <c r="DD1098" s="50"/>
      <c r="DE1098" s="50"/>
      <c r="DF1098" s="50"/>
    </row>
    <row r="1099" spans="2:110" x14ac:dyDescent="0.2">
      <c r="B1099" s="177"/>
      <c r="C1099" s="202"/>
      <c r="D1099" s="200"/>
      <c r="E1099" s="203"/>
      <c r="F1099" s="203"/>
      <c r="G1099" s="203"/>
      <c r="H1099" s="203"/>
      <c r="I1099" s="203"/>
      <c r="J1099" s="203"/>
      <c r="K1099" s="203"/>
      <c r="L1099" s="203"/>
      <c r="M1099" s="203"/>
      <c r="N1099" s="203"/>
      <c r="O1099" s="203"/>
      <c r="P1099" s="203"/>
      <c r="Q1099" s="204"/>
      <c r="R1099" s="204"/>
      <c r="S1099" s="234"/>
      <c r="T1099" s="50"/>
      <c r="U1099" s="50"/>
      <c r="V1099" s="50"/>
      <c r="W1099" s="50"/>
      <c r="X1099" s="50"/>
      <c r="Y1099" s="50"/>
      <c r="Z1099" s="250"/>
      <c r="AA1099" s="238"/>
      <c r="AB1099" s="50"/>
      <c r="AC1099" s="50"/>
      <c r="AD1099" s="50"/>
      <c r="AE1099" s="50"/>
      <c r="AF1099" s="50"/>
      <c r="AG1099" s="50"/>
      <c r="AH1099" s="50"/>
      <c r="AI1099" s="50"/>
      <c r="AJ1099" s="50"/>
      <c r="AK1099" s="50"/>
      <c r="AL1099" s="50"/>
      <c r="AM1099" s="50"/>
      <c r="AN1099" s="50"/>
      <c r="AO1099" s="50"/>
      <c r="AP1099" s="50"/>
      <c r="AQ1099" s="50"/>
      <c r="AR1099" s="50"/>
      <c r="AS1099" s="50"/>
      <c r="AT1099" s="50"/>
      <c r="AU1099" s="50"/>
      <c r="AV1099" s="50"/>
      <c r="AW1099" s="50"/>
      <c r="AX1099" s="50"/>
      <c r="AY1099" s="50"/>
      <c r="AZ1099" s="50"/>
      <c r="BA1099" s="50"/>
      <c r="BB1099" s="50"/>
      <c r="BC1099" s="50"/>
      <c r="BD1099" s="50"/>
      <c r="BE1099" s="50"/>
      <c r="BF1099" s="50"/>
      <c r="BG1099" s="50"/>
      <c r="BH1099" s="50"/>
      <c r="BI1099" s="50"/>
      <c r="BJ1099" s="50"/>
      <c r="BK1099" s="50"/>
      <c r="BL1099" s="50"/>
      <c r="BM1099" s="50"/>
      <c r="BN1099" s="50"/>
      <c r="BO1099" s="50"/>
      <c r="BP1099" s="50"/>
      <c r="BQ1099" s="50"/>
      <c r="BR1099" s="50"/>
      <c r="BS1099" s="50"/>
      <c r="BT1099" s="50"/>
      <c r="BU1099" s="50"/>
      <c r="BV1099" s="50"/>
      <c r="BW1099" s="50"/>
      <c r="BX1099" s="50"/>
      <c r="BY1099" s="50"/>
      <c r="BZ1099" s="50"/>
      <c r="CA1099" s="50"/>
      <c r="CB1099" s="50"/>
      <c r="CC1099" s="50"/>
      <c r="CD1099" s="50"/>
      <c r="CE1099" s="50"/>
      <c r="CF1099" s="50"/>
      <c r="CG1099" s="50"/>
      <c r="CH1099" s="50"/>
      <c r="CI1099" s="50"/>
      <c r="CJ1099" s="50"/>
      <c r="CK1099" s="50"/>
      <c r="CL1099" s="50"/>
      <c r="CM1099" s="50"/>
      <c r="CN1099" s="50"/>
      <c r="CO1099" s="50"/>
      <c r="CP1099" s="50"/>
      <c r="CQ1099" s="50"/>
      <c r="CR1099" s="50"/>
      <c r="CS1099" s="50"/>
      <c r="CT1099" s="50"/>
      <c r="CU1099" s="50"/>
      <c r="CV1099" s="50"/>
      <c r="CW1099" s="50"/>
      <c r="CX1099" s="50"/>
      <c r="CY1099" s="50"/>
      <c r="CZ1099" s="50"/>
      <c r="DA1099" s="50"/>
      <c r="DB1099" s="50"/>
      <c r="DC1099" s="50"/>
      <c r="DD1099" s="50"/>
      <c r="DE1099" s="50"/>
      <c r="DF1099" s="50"/>
    </row>
    <row r="1100" spans="2:110" x14ac:dyDescent="0.2">
      <c r="B1100" s="177"/>
      <c r="C1100" s="202"/>
      <c r="D1100" s="200"/>
      <c r="E1100" s="203"/>
      <c r="F1100" s="203"/>
      <c r="G1100" s="203"/>
      <c r="H1100" s="203"/>
      <c r="I1100" s="203"/>
      <c r="J1100" s="203"/>
      <c r="K1100" s="203"/>
      <c r="L1100" s="203"/>
      <c r="M1100" s="203"/>
      <c r="N1100" s="203"/>
      <c r="O1100" s="203"/>
      <c r="P1100" s="203"/>
      <c r="Q1100" s="204"/>
      <c r="R1100" s="204"/>
      <c r="S1100" s="234"/>
      <c r="T1100" s="50"/>
      <c r="U1100" s="50"/>
      <c r="V1100" s="50"/>
      <c r="W1100" s="50"/>
      <c r="X1100" s="50"/>
      <c r="Y1100" s="50"/>
      <c r="Z1100" s="250"/>
      <c r="AA1100" s="238"/>
      <c r="AB1100" s="50"/>
      <c r="AC1100" s="50"/>
      <c r="AD1100" s="50"/>
      <c r="AE1100" s="50"/>
      <c r="AF1100" s="50"/>
      <c r="AG1100" s="50"/>
      <c r="AH1100" s="50"/>
      <c r="AI1100" s="50"/>
      <c r="AJ1100" s="50"/>
      <c r="AK1100" s="50"/>
      <c r="AL1100" s="50"/>
      <c r="AM1100" s="50"/>
      <c r="AN1100" s="50"/>
      <c r="AO1100" s="50"/>
      <c r="AP1100" s="50"/>
      <c r="AQ1100" s="50"/>
      <c r="AR1100" s="50"/>
      <c r="AS1100" s="50"/>
      <c r="AT1100" s="50"/>
      <c r="AU1100" s="50"/>
      <c r="AV1100" s="50"/>
      <c r="AW1100" s="50"/>
      <c r="AX1100" s="50"/>
      <c r="AY1100" s="50"/>
      <c r="AZ1100" s="50"/>
      <c r="BA1100" s="50"/>
      <c r="BB1100" s="50"/>
      <c r="BC1100" s="50"/>
      <c r="BD1100" s="50"/>
      <c r="BE1100" s="50"/>
      <c r="BF1100" s="50"/>
      <c r="BG1100" s="50"/>
      <c r="BH1100" s="50"/>
      <c r="BI1100" s="50"/>
      <c r="BJ1100" s="50"/>
      <c r="BK1100" s="50"/>
      <c r="BL1100" s="50"/>
      <c r="BM1100" s="50"/>
      <c r="BN1100" s="50"/>
      <c r="BO1100" s="50"/>
      <c r="BP1100" s="50"/>
      <c r="BQ1100" s="50"/>
      <c r="BR1100" s="50"/>
      <c r="BS1100" s="50"/>
      <c r="BT1100" s="50"/>
      <c r="BU1100" s="50"/>
      <c r="BV1100" s="50"/>
      <c r="BW1100" s="50"/>
      <c r="BX1100" s="50"/>
      <c r="BY1100" s="50"/>
      <c r="BZ1100" s="50"/>
      <c r="CA1100" s="50"/>
      <c r="CB1100" s="50"/>
      <c r="CC1100" s="50"/>
      <c r="CD1100" s="50"/>
      <c r="CE1100" s="50"/>
      <c r="CF1100" s="50"/>
      <c r="CG1100" s="50"/>
      <c r="CH1100" s="50"/>
      <c r="CI1100" s="50"/>
      <c r="CJ1100" s="50"/>
      <c r="CK1100" s="50"/>
      <c r="CL1100" s="50"/>
      <c r="CM1100" s="50"/>
      <c r="CN1100" s="50"/>
      <c r="CO1100" s="50"/>
      <c r="CP1100" s="50"/>
      <c r="CQ1100" s="50"/>
      <c r="CR1100" s="50"/>
      <c r="CS1100" s="50"/>
      <c r="CT1100" s="50"/>
      <c r="CU1100" s="50"/>
      <c r="CV1100" s="50"/>
      <c r="CW1100" s="50"/>
      <c r="CX1100" s="50"/>
      <c r="CY1100" s="50"/>
      <c r="CZ1100" s="50"/>
      <c r="DA1100" s="50"/>
      <c r="DB1100" s="50"/>
      <c r="DC1100" s="50"/>
      <c r="DD1100" s="50"/>
      <c r="DE1100" s="50"/>
      <c r="DF1100" s="50"/>
    </row>
    <row r="1101" spans="2:110" x14ac:dyDescent="0.2">
      <c r="B1101" s="177"/>
      <c r="C1101" s="202"/>
      <c r="D1101" s="200"/>
      <c r="E1101" s="203"/>
      <c r="F1101" s="203"/>
      <c r="G1101" s="203"/>
      <c r="H1101" s="203"/>
      <c r="I1101" s="203"/>
      <c r="J1101" s="203"/>
      <c r="K1101" s="203"/>
      <c r="L1101" s="203"/>
      <c r="M1101" s="203"/>
      <c r="N1101" s="203"/>
      <c r="O1101" s="203"/>
      <c r="P1101" s="203"/>
      <c r="Q1101" s="204"/>
      <c r="R1101" s="204"/>
      <c r="S1101" s="234"/>
      <c r="T1101" s="50"/>
      <c r="U1101" s="50"/>
      <c r="V1101" s="50"/>
      <c r="W1101" s="50"/>
      <c r="X1101" s="50"/>
      <c r="Y1101" s="50"/>
      <c r="Z1101" s="250"/>
      <c r="AA1101" s="238"/>
      <c r="AB1101" s="50"/>
      <c r="AC1101" s="50"/>
      <c r="AD1101" s="50"/>
      <c r="AE1101" s="50"/>
      <c r="AF1101" s="50"/>
      <c r="AG1101" s="50"/>
      <c r="AH1101" s="50"/>
      <c r="AI1101" s="50"/>
      <c r="AJ1101" s="50"/>
      <c r="AK1101" s="50"/>
      <c r="AL1101" s="50"/>
      <c r="AM1101" s="50"/>
      <c r="AN1101" s="50"/>
      <c r="AO1101" s="50"/>
      <c r="AP1101" s="50"/>
      <c r="AQ1101" s="50"/>
      <c r="AR1101" s="50"/>
      <c r="AS1101" s="50"/>
      <c r="AT1101" s="50"/>
      <c r="AU1101" s="50"/>
      <c r="AV1101" s="50"/>
      <c r="AW1101" s="50"/>
      <c r="AX1101" s="50"/>
      <c r="AY1101" s="50"/>
      <c r="AZ1101" s="50"/>
      <c r="BA1101" s="50"/>
      <c r="BB1101" s="50"/>
      <c r="BC1101" s="50"/>
      <c r="BD1101" s="50"/>
      <c r="BE1101" s="50"/>
      <c r="BF1101" s="50"/>
      <c r="BG1101" s="50"/>
      <c r="BH1101" s="50"/>
      <c r="BI1101" s="50"/>
      <c r="BJ1101" s="50"/>
      <c r="BK1101" s="50"/>
      <c r="BL1101" s="50"/>
      <c r="BM1101" s="50"/>
      <c r="BN1101" s="50"/>
      <c r="BO1101" s="50"/>
      <c r="BP1101" s="50"/>
      <c r="BQ1101" s="50"/>
      <c r="BR1101" s="50"/>
      <c r="BS1101" s="50"/>
      <c r="BT1101" s="50"/>
      <c r="BU1101" s="50"/>
      <c r="BV1101" s="50"/>
      <c r="BW1101" s="50"/>
      <c r="BX1101" s="50"/>
      <c r="BY1101" s="50"/>
      <c r="BZ1101" s="50"/>
      <c r="CA1101" s="50"/>
      <c r="CB1101" s="50"/>
      <c r="CC1101" s="50"/>
      <c r="CD1101" s="50"/>
      <c r="CE1101" s="50"/>
      <c r="CF1101" s="50"/>
      <c r="CG1101" s="50"/>
      <c r="CH1101" s="50"/>
      <c r="CI1101" s="50"/>
      <c r="CJ1101" s="50"/>
      <c r="CK1101" s="50"/>
      <c r="CL1101" s="50"/>
      <c r="CM1101" s="50"/>
      <c r="CN1101" s="50"/>
      <c r="CO1101" s="50"/>
      <c r="CP1101" s="50"/>
      <c r="CQ1101" s="50"/>
      <c r="CR1101" s="50"/>
      <c r="CS1101" s="50"/>
      <c r="CT1101" s="50"/>
      <c r="CU1101" s="50"/>
      <c r="CV1101" s="50"/>
      <c r="CW1101" s="50"/>
      <c r="CX1101" s="50"/>
      <c r="CY1101" s="50"/>
      <c r="CZ1101" s="50"/>
      <c r="DA1101" s="50"/>
      <c r="DB1101" s="50"/>
      <c r="DC1101" s="50"/>
      <c r="DD1101" s="50"/>
      <c r="DE1101" s="50"/>
      <c r="DF1101" s="50"/>
    </row>
    <row r="1102" spans="2:110" x14ac:dyDescent="0.2">
      <c r="B1102" s="177"/>
      <c r="C1102" s="202"/>
      <c r="D1102" s="200"/>
      <c r="E1102" s="203"/>
      <c r="F1102" s="203"/>
      <c r="G1102" s="203"/>
      <c r="H1102" s="203"/>
      <c r="I1102" s="203"/>
      <c r="J1102" s="203"/>
      <c r="K1102" s="203"/>
      <c r="L1102" s="203"/>
      <c r="M1102" s="203"/>
      <c r="N1102" s="203"/>
      <c r="O1102" s="203"/>
      <c r="P1102" s="203"/>
      <c r="Q1102" s="204"/>
      <c r="R1102" s="204"/>
      <c r="S1102" s="234"/>
      <c r="T1102" s="50"/>
      <c r="U1102" s="50"/>
      <c r="V1102" s="50"/>
      <c r="W1102" s="50"/>
      <c r="X1102" s="50"/>
      <c r="Y1102" s="50"/>
      <c r="Z1102" s="250"/>
      <c r="AA1102" s="238"/>
      <c r="AB1102" s="50"/>
      <c r="AC1102" s="50"/>
      <c r="AD1102" s="50"/>
      <c r="AE1102" s="50"/>
      <c r="AF1102" s="50"/>
      <c r="AG1102" s="50"/>
      <c r="AH1102" s="50"/>
      <c r="AI1102" s="50"/>
      <c r="AJ1102" s="50"/>
      <c r="AK1102" s="50"/>
      <c r="AL1102" s="50"/>
      <c r="AM1102" s="50"/>
      <c r="AN1102" s="50"/>
      <c r="AO1102" s="50"/>
      <c r="AP1102" s="50"/>
      <c r="AQ1102" s="50"/>
      <c r="AR1102" s="50"/>
      <c r="AS1102" s="50"/>
      <c r="AT1102" s="50"/>
      <c r="AU1102" s="50"/>
      <c r="AV1102" s="50"/>
      <c r="AW1102" s="50"/>
      <c r="AX1102" s="50"/>
      <c r="AY1102" s="50"/>
      <c r="AZ1102" s="50"/>
      <c r="BA1102" s="50"/>
      <c r="BB1102" s="50"/>
      <c r="BC1102" s="50"/>
      <c r="BD1102" s="50"/>
      <c r="BE1102" s="50"/>
      <c r="BF1102" s="50"/>
      <c r="BG1102" s="50"/>
      <c r="BH1102" s="50"/>
      <c r="BI1102" s="50"/>
      <c r="BJ1102" s="50"/>
      <c r="BK1102" s="50"/>
      <c r="BL1102" s="50"/>
      <c r="BM1102" s="50"/>
      <c r="BN1102" s="50"/>
      <c r="BO1102" s="50"/>
      <c r="BP1102" s="50"/>
      <c r="BQ1102" s="50"/>
      <c r="BR1102" s="50"/>
      <c r="BS1102" s="50"/>
      <c r="BT1102" s="50"/>
      <c r="BU1102" s="50"/>
      <c r="BV1102" s="50"/>
      <c r="BW1102" s="50"/>
      <c r="BX1102" s="50"/>
      <c r="BY1102" s="50"/>
      <c r="BZ1102" s="50"/>
      <c r="CA1102" s="50"/>
      <c r="CB1102" s="50"/>
      <c r="CC1102" s="50"/>
      <c r="CD1102" s="50"/>
      <c r="CE1102" s="50"/>
      <c r="CF1102" s="50"/>
      <c r="CG1102" s="50"/>
      <c r="CH1102" s="50"/>
      <c r="CI1102" s="50"/>
      <c r="CJ1102" s="50"/>
      <c r="CK1102" s="50"/>
      <c r="CL1102" s="50"/>
      <c r="CM1102" s="50"/>
      <c r="CN1102" s="50"/>
      <c r="CO1102" s="50"/>
      <c r="CP1102" s="50"/>
      <c r="CQ1102" s="50"/>
      <c r="CR1102" s="50"/>
      <c r="CS1102" s="50"/>
      <c r="CT1102" s="50"/>
      <c r="CU1102" s="50"/>
      <c r="CV1102" s="50"/>
      <c r="CW1102" s="50"/>
      <c r="CX1102" s="50"/>
      <c r="CY1102" s="50"/>
      <c r="CZ1102" s="50"/>
      <c r="DA1102" s="50"/>
      <c r="DB1102" s="50"/>
      <c r="DC1102" s="50"/>
      <c r="DD1102" s="50"/>
      <c r="DE1102" s="50"/>
      <c r="DF1102" s="50"/>
    </row>
    <row r="1103" spans="2:110" x14ac:dyDescent="0.2">
      <c r="B1103" s="177"/>
      <c r="C1103" s="202"/>
      <c r="D1103" s="200"/>
      <c r="E1103" s="203"/>
      <c r="F1103" s="203"/>
      <c r="G1103" s="203"/>
      <c r="H1103" s="203"/>
      <c r="I1103" s="203"/>
      <c r="J1103" s="203"/>
      <c r="K1103" s="203"/>
      <c r="L1103" s="203"/>
      <c r="M1103" s="203"/>
      <c r="N1103" s="203"/>
      <c r="O1103" s="203"/>
      <c r="P1103" s="203"/>
      <c r="Q1103" s="204"/>
      <c r="R1103" s="204"/>
      <c r="S1103" s="234"/>
      <c r="T1103" s="50"/>
      <c r="U1103" s="50"/>
      <c r="V1103" s="50"/>
      <c r="W1103" s="50"/>
      <c r="X1103" s="50"/>
      <c r="Y1103" s="50"/>
      <c r="Z1103" s="250"/>
      <c r="AA1103" s="238"/>
      <c r="AB1103" s="50"/>
      <c r="AC1103" s="50"/>
      <c r="AD1103" s="50"/>
      <c r="AE1103" s="50"/>
      <c r="AF1103" s="50"/>
      <c r="AG1103" s="50"/>
      <c r="AH1103" s="50"/>
      <c r="AI1103" s="50"/>
      <c r="AJ1103" s="50"/>
      <c r="AK1103" s="50"/>
      <c r="AL1103" s="50"/>
      <c r="AM1103" s="50"/>
      <c r="AN1103" s="50"/>
      <c r="AO1103" s="50"/>
      <c r="AP1103" s="50"/>
      <c r="AQ1103" s="50"/>
      <c r="AR1103" s="50"/>
      <c r="AS1103" s="50"/>
      <c r="AT1103" s="50"/>
      <c r="AU1103" s="50"/>
      <c r="AV1103" s="50"/>
      <c r="AW1103" s="50"/>
      <c r="AX1103" s="50"/>
      <c r="AY1103" s="50"/>
      <c r="AZ1103" s="50"/>
      <c r="BA1103" s="50"/>
      <c r="BB1103" s="50"/>
      <c r="BC1103" s="50"/>
      <c r="BD1103" s="50"/>
      <c r="BE1103" s="50"/>
      <c r="BF1103" s="50"/>
      <c r="BG1103" s="50"/>
      <c r="BH1103" s="50"/>
      <c r="BI1103" s="50"/>
      <c r="BJ1103" s="50"/>
      <c r="BK1103" s="50"/>
      <c r="BL1103" s="50"/>
      <c r="BM1103" s="50"/>
      <c r="BN1103" s="50"/>
      <c r="BO1103" s="50"/>
      <c r="BP1103" s="50"/>
      <c r="BQ1103" s="50"/>
      <c r="BR1103" s="50"/>
      <c r="BS1103" s="50"/>
      <c r="BT1103" s="50"/>
      <c r="BU1103" s="50"/>
      <c r="BV1103" s="50"/>
      <c r="BW1103" s="50"/>
      <c r="BX1103" s="50"/>
      <c r="BY1103" s="50"/>
      <c r="BZ1103" s="50"/>
      <c r="CA1103" s="50"/>
      <c r="CB1103" s="50"/>
      <c r="CC1103" s="50"/>
      <c r="CD1103" s="50"/>
      <c r="CE1103" s="50"/>
      <c r="CF1103" s="50"/>
      <c r="CG1103" s="50"/>
      <c r="CH1103" s="50"/>
      <c r="CI1103" s="50"/>
      <c r="CJ1103" s="50"/>
      <c r="CK1103" s="50"/>
      <c r="CL1103" s="50"/>
      <c r="CM1103" s="50"/>
      <c r="CN1103" s="50"/>
      <c r="CO1103" s="50"/>
      <c r="CP1103" s="50"/>
      <c r="CQ1103" s="50"/>
      <c r="CR1103" s="50"/>
      <c r="CS1103" s="50"/>
      <c r="CT1103" s="50"/>
      <c r="CU1103" s="50"/>
      <c r="CV1103" s="50"/>
      <c r="CW1103" s="50"/>
      <c r="CX1103" s="50"/>
      <c r="CY1103" s="50"/>
      <c r="CZ1103" s="50"/>
      <c r="DA1103" s="50"/>
      <c r="DB1103" s="50"/>
      <c r="DC1103" s="50"/>
      <c r="DD1103" s="50"/>
      <c r="DE1103" s="50"/>
      <c r="DF1103" s="50"/>
    </row>
    <row r="1104" spans="2:110" x14ac:dyDescent="0.2">
      <c r="B1104" s="177"/>
      <c r="C1104" s="202"/>
      <c r="D1104" s="200"/>
      <c r="E1104" s="203"/>
      <c r="F1104" s="203"/>
      <c r="G1104" s="203"/>
      <c r="H1104" s="203"/>
      <c r="I1104" s="203"/>
      <c r="J1104" s="203"/>
      <c r="K1104" s="203"/>
      <c r="L1104" s="203"/>
      <c r="M1104" s="203"/>
      <c r="N1104" s="203"/>
      <c r="O1104" s="203"/>
      <c r="P1104" s="203"/>
      <c r="Q1104" s="204"/>
      <c r="R1104" s="204"/>
      <c r="S1104" s="234"/>
      <c r="T1104" s="50"/>
      <c r="U1104" s="50"/>
      <c r="V1104" s="50"/>
      <c r="W1104" s="50"/>
      <c r="X1104" s="50"/>
      <c r="Y1104" s="50"/>
      <c r="Z1104" s="250"/>
      <c r="AA1104" s="238"/>
      <c r="AB1104" s="50"/>
      <c r="AC1104" s="50"/>
      <c r="AD1104" s="50"/>
      <c r="AE1104" s="50"/>
      <c r="AF1104" s="50"/>
      <c r="AG1104" s="50"/>
      <c r="AH1104" s="50"/>
      <c r="AI1104" s="50"/>
      <c r="AJ1104" s="50"/>
      <c r="AK1104" s="50"/>
      <c r="AL1104" s="50"/>
      <c r="AM1104" s="50"/>
      <c r="AN1104" s="50"/>
      <c r="AO1104" s="50"/>
      <c r="AP1104" s="50"/>
      <c r="AQ1104" s="50"/>
      <c r="AR1104" s="50"/>
      <c r="AS1104" s="50"/>
      <c r="AT1104" s="50"/>
      <c r="AU1104" s="50"/>
      <c r="AV1104" s="50"/>
      <c r="AW1104" s="50"/>
      <c r="AX1104" s="50"/>
      <c r="AY1104" s="50"/>
      <c r="AZ1104" s="50"/>
      <c r="BA1104" s="50"/>
      <c r="BB1104" s="50"/>
      <c r="BC1104" s="50"/>
      <c r="BD1104" s="50"/>
      <c r="BE1104" s="50"/>
      <c r="BF1104" s="50"/>
      <c r="BG1104" s="50"/>
      <c r="BH1104" s="50"/>
      <c r="BI1104" s="50"/>
      <c r="BJ1104" s="50"/>
      <c r="BK1104" s="50"/>
      <c r="BL1104" s="50"/>
      <c r="BM1104" s="50"/>
      <c r="BN1104" s="50"/>
      <c r="BO1104" s="50"/>
      <c r="BP1104" s="50"/>
      <c r="BQ1104" s="50"/>
      <c r="BR1104" s="50"/>
      <c r="BS1104" s="50"/>
      <c r="BT1104" s="50"/>
      <c r="BU1104" s="50"/>
      <c r="BV1104" s="50"/>
      <c r="BW1104" s="50"/>
      <c r="BX1104" s="50"/>
      <c r="BY1104" s="50"/>
      <c r="BZ1104" s="50"/>
      <c r="CA1104" s="50"/>
      <c r="CB1104" s="50"/>
      <c r="CC1104" s="50"/>
      <c r="CD1104" s="50"/>
      <c r="CE1104" s="50"/>
      <c r="CF1104" s="50"/>
      <c r="CG1104" s="50"/>
      <c r="CH1104" s="50"/>
      <c r="CI1104" s="50"/>
      <c r="CJ1104" s="50"/>
      <c r="CK1104" s="50"/>
      <c r="CL1104" s="50"/>
      <c r="CM1104" s="50"/>
      <c r="CN1104" s="50"/>
      <c r="CO1104" s="50"/>
      <c r="CP1104" s="50"/>
      <c r="CQ1104" s="50"/>
      <c r="CR1104" s="50"/>
      <c r="CS1104" s="50"/>
      <c r="CT1104" s="50"/>
      <c r="CU1104" s="50"/>
      <c r="CV1104" s="50"/>
      <c r="CW1104" s="50"/>
      <c r="CX1104" s="50"/>
      <c r="CY1104" s="50"/>
      <c r="CZ1104" s="50"/>
      <c r="DA1104" s="50"/>
      <c r="DB1104" s="50"/>
      <c r="DC1104" s="50"/>
      <c r="DD1104" s="50"/>
      <c r="DE1104" s="50"/>
      <c r="DF1104" s="50"/>
    </row>
    <row r="1105" spans="2:110" x14ac:dyDescent="0.2">
      <c r="B1105" s="177"/>
      <c r="C1105" s="202"/>
      <c r="D1105" s="200"/>
      <c r="E1105" s="203"/>
      <c r="F1105" s="203"/>
      <c r="G1105" s="203"/>
      <c r="H1105" s="203"/>
      <c r="I1105" s="203"/>
      <c r="J1105" s="203"/>
      <c r="K1105" s="203"/>
      <c r="L1105" s="203"/>
      <c r="M1105" s="203"/>
      <c r="N1105" s="203"/>
      <c r="O1105" s="203"/>
      <c r="P1105" s="203"/>
      <c r="Q1105" s="204"/>
      <c r="R1105" s="204"/>
      <c r="S1105" s="234"/>
      <c r="T1105" s="50"/>
      <c r="U1105" s="50"/>
      <c r="V1105" s="50"/>
      <c r="W1105" s="50"/>
      <c r="X1105" s="50"/>
      <c r="Y1105" s="50"/>
      <c r="Z1105" s="250"/>
      <c r="AA1105" s="238"/>
      <c r="AB1105" s="50"/>
      <c r="AC1105" s="50"/>
      <c r="AD1105" s="50"/>
      <c r="AE1105" s="50"/>
      <c r="AF1105" s="50"/>
      <c r="AG1105" s="50"/>
      <c r="AH1105" s="50"/>
      <c r="AI1105" s="50"/>
      <c r="AJ1105" s="50"/>
      <c r="AK1105" s="50"/>
      <c r="AL1105" s="50"/>
      <c r="AM1105" s="50"/>
      <c r="AN1105" s="50"/>
      <c r="AO1105" s="50"/>
      <c r="AP1105" s="50"/>
      <c r="AQ1105" s="50"/>
      <c r="AR1105" s="50"/>
      <c r="AS1105" s="50"/>
      <c r="AT1105" s="50"/>
      <c r="AU1105" s="50"/>
      <c r="AV1105" s="50"/>
      <c r="AW1105" s="50"/>
      <c r="AX1105" s="50"/>
      <c r="AY1105" s="50"/>
      <c r="AZ1105" s="50"/>
      <c r="BA1105" s="50"/>
      <c r="BB1105" s="50"/>
      <c r="BC1105" s="50"/>
      <c r="BD1105" s="50"/>
      <c r="BE1105" s="50"/>
      <c r="BF1105" s="50"/>
      <c r="BG1105" s="50"/>
      <c r="BH1105" s="50"/>
      <c r="BI1105" s="50"/>
      <c r="BJ1105" s="50"/>
      <c r="BK1105" s="50"/>
      <c r="BL1105" s="50"/>
      <c r="BM1105" s="50"/>
      <c r="BN1105" s="50"/>
      <c r="BO1105" s="50"/>
      <c r="BP1105" s="50"/>
      <c r="BQ1105" s="50"/>
      <c r="BR1105" s="50"/>
      <c r="BS1105" s="50"/>
      <c r="BT1105" s="50"/>
      <c r="BU1105" s="50"/>
      <c r="BV1105" s="50"/>
      <c r="BW1105" s="50"/>
      <c r="BX1105" s="50"/>
      <c r="BY1105" s="50"/>
      <c r="BZ1105" s="50"/>
      <c r="CA1105" s="50"/>
      <c r="CB1105" s="50"/>
      <c r="CC1105" s="50"/>
      <c r="CD1105" s="50"/>
      <c r="CE1105" s="50"/>
      <c r="CF1105" s="50"/>
      <c r="CG1105" s="50"/>
      <c r="CH1105" s="50"/>
      <c r="CI1105" s="50"/>
      <c r="CJ1105" s="50"/>
      <c r="CK1105" s="50"/>
      <c r="CL1105" s="50"/>
      <c r="CM1105" s="50"/>
      <c r="CN1105" s="50"/>
      <c r="CO1105" s="50"/>
      <c r="CP1105" s="50"/>
      <c r="CQ1105" s="50"/>
      <c r="CR1105" s="50"/>
      <c r="CS1105" s="50"/>
      <c r="CT1105" s="50"/>
      <c r="CU1105" s="50"/>
      <c r="CV1105" s="50"/>
      <c r="CW1105" s="50"/>
      <c r="CX1105" s="50"/>
      <c r="CY1105" s="50"/>
      <c r="CZ1105" s="50"/>
      <c r="DA1105" s="50"/>
      <c r="DB1105" s="50"/>
      <c r="DC1105" s="50"/>
      <c r="DD1105" s="50"/>
      <c r="DE1105" s="50"/>
      <c r="DF1105" s="50"/>
    </row>
    <row r="1106" spans="2:110" x14ac:dyDescent="0.2">
      <c r="B1106" s="177"/>
      <c r="C1106" s="202"/>
      <c r="D1106" s="200"/>
      <c r="E1106" s="203"/>
      <c r="F1106" s="203"/>
      <c r="G1106" s="203"/>
      <c r="H1106" s="203"/>
      <c r="I1106" s="203"/>
      <c r="J1106" s="203"/>
      <c r="K1106" s="203"/>
      <c r="L1106" s="203"/>
      <c r="M1106" s="203"/>
      <c r="N1106" s="203"/>
      <c r="O1106" s="203"/>
      <c r="P1106" s="203"/>
      <c r="Q1106" s="204"/>
      <c r="R1106" s="204"/>
      <c r="S1106" s="234"/>
      <c r="T1106" s="50"/>
      <c r="U1106" s="50"/>
      <c r="V1106" s="50"/>
      <c r="W1106" s="50"/>
      <c r="X1106" s="50"/>
      <c r="Y1106" s="50"/>
      <c r="Z1106" s="250"/>
      <c r="AA1106" s="238"/>
      <c r="AB1106" s="50"/>
      <c r="AC1106" s="50"/>
      <c r="AD1106" s="50"/>
      <c r="AE1106" s="50"/>
      <c r="AF1106" s="50"/>
      <c r="AG1106" s="50"/>
      <c r="AH1106" s="50"/>
      <c r="AI1106" s="50"/>
      <c r="AJ1106" s="50"/>
      <c r="AK1106" s="50"/>
      <c r="AL1106" s="50"/>
      <c r="AM1106" s="50"/>
      <c r="AN1106" s="50"/>
      <c r="AO1106" s="50"/>
      <c r="AP1106" s="50"/>
      <c r="AQ1106" s="50"/>
      <c r="AR1106" s="50"/>
      <c r="AS1106" s="50"/>
      <c r="AT1106" s="50"/>
      <c r="AU1106" s="50"/>
      <c r="AV1106" s="50"/>
      <c r="AW1106" s="50"/>
      <c r="AX1106" s="50"/>
      <c r="AY1106" s="50"/>
      <c r="AZ1106" s="50"/>
      <c r="BA1106" s="50"/>
      <c r="BB1106" s="50"/>
      <c r="BC1106" s="50"/>
      <c r="BD1106" s="50"/>
      <c r="BE1106" s="50"/>
      <c r="BF1106" s="50"/>
      <c r="BG1106" s="50"/>
      <c r="BH1106" s="50"/>
      <c r="BI1106" s="50"/>
      <c r="BJ1106" s="50"/>
      <c r="BK1106" s="50"/>
      <c r="BL1106" s="50"/>
      <c r="BM1106" s="50"/>
      <c r="BN1106" s="50"/>
      <c r="BO1106" s="50"/>
      <c r="BP1106" s="50"/>
      <c r="BQ1106" s="50"/>
      <c r="BR1106" s="50"/>
      <c r="BS1106" s="50"/>
      <c r="BT1106" s="50"/>
      <c r="BU1106" s="50"/>
      <c r="BV1106" s="50"/>
      <c r="BW1106" s="50"/>
      <c r="BX1106" s="50"/>
      <c r="BY1106" s="50"/>
      <c r="BZ1106" s="50"/>
      <c r="CA1106" s="50"/>
      <c r="CB1106" s="50"/>
      <c r="CC1106" s="50"/>
      <c r="CD1106" s="50"/>
      <c r="CE1106" s="50"/>
      <c r="CF1106" s="50"/>
      <c r="CG1106" s="50"/>
      <c r="CH1106" s="50"/>
      <c r="CI1106" s="50"/>
      <c r="CJ1106" s="50"/>
      <c r="CK1106" s="50"/>
      <c r="CL1106" s="50"/>
      <c r="CM1106" s="50"/>
      <c r="CN1106" s="50"/>
      <c r="CO1106" s="50"/>
      <c r="CP1106" s="50"/>
      <c r="CQ1106" s="50"/>
      <c r="CR1106" s="50"/>
      <c r="CS1106" s="50"/>
      <c r="CT1106" s="50"/>
      <c r="CU1106" s="50"/>
      <c r="CV1106" s="50"/>
      <c r="CW1106" s="50"/>
      <c r="CX1106" s="50"/>
      <c r="CY1106" s="50"/>
      <c r="CZ1106" s="50"/>
      <c r="DA1106" s="50"/>
      <c r="DB1106" s="50"/>
      <c r="DC1106" s="50"/>
      <c r="DD1106" s="50"/>
      <c r="DE1106" s="50"/>
      <c r="DF1106" s="50"/>
    </row>
    <row r="1107" spans="2:110" x14ac:dyDescent="0.2">
      <c r="B1107" s="177"/>
      <c r="C1107" s="202"/>
      <c r="D1107" s="200"/>
      <c r="E1107" s="203"/>
      <c r="F1107" s="203"/>
      <c r="G1107" s="203"/>
      <c r="H1107" s="203"/>
      <c r="I1107" s="203"/>
      <c r="J1107" s="203"/>
      <c r="K1107" s="203"/>
      <c r="L1107" s="203"/>
      <c r="M1107" s="203"/>
      <c r="N1107" s="203"/>
      <c r="O1107" s="203"/>
      <c r="P1107" s="203"/>
      <c r="Q1107" s="204"/>
      <c r="R1107" s="204"/>
      <c r="S1107" s="234"/>
      <c r="T1107" s="50"/>
      <c r="U1107" s="50"/>
      <c r="V1107" s="50"/>
      <c r="W1107" s="50"/>
      <c r="X1107" s="50"/>
      <c r="Y1107" s="50"/>
      <c r="Z1107" s="250"/>
      <c r="AA1107" s="238"/>
      <c r="AB1107" s="50"/>
      <c r="AC1107" s="50"/>
      <c r="AD1107" s="50"/>
      <c r="AE1107" s="50"/>
      <c r="AF1107" s="50"/>
      <c r="AG1107" s="50"/>
      <c r="AH1107" s="50"/>
      <c r="AI1107" s="50"/>
      <c r="AJ1107" s="50"/>
      <c r="AK1107" s="50"/>
      <c r="AL1107" s="50"/>
      <c r="AM1107" s="50"/>
      <c r="AN1107" s="50"/>
      <c r="AO1107" s="50"/>
      <c r="AP1107" s="50"/>
      <c r="AQ1107" s="50"/>
      <c r="AR1107" s="50"/>
      <c r="AS1107" s="50"/>
      <c r="AT1107" s="50"/>
      <c r="AU1107" s="50"/>
      <c r="AV1107" s="50"/>
      <c r="AW1107" s="50"/>
      <c r="AX1107" s="50"/>
      <c r="AY1107" s="50"/>
      <c r="AZ1107" s="50"/>
      <c r="BA1107" s="50"/>
      <c r="BB1107" s="50"/>
      <c r="BC1107" s="50"/>
      <c r="BD1107" s="50"/>
      <c r="BE1107" s="50"/>
      <c r="BF1107" s="50"/>
      <c r="BG1107" s="50"/>
      <c r="BH1107" s="50"/>
      <c r="BI1107" s="50"/>
      <c r="BJ1107" s="50"/>
      <c r="BK1107" s="50"/>
      <c r="BL1107" s="50"/>
      <c r="BM1107" s="50"/>
      <c r="BN1107" s="50"/>
      <c r="BO1107" s="50"/>
      <c r="BP1107" s="50"/>
      <c r="BQ1107" s="50"/>
      <c r="BR1107" s="50"/>
      <c r="BS1107" s="50"/>
      <c r="BT1107" s="50"/>
      <c r="BU1107" s="50"/>
      <c r="BV1107" s="50"/>
      <c r="BW1107" s="50"/>
      <c r="BX1107" s="50"/>
      <c r="BY1107" s="50"/>
      <c r="BZ1107" s="50"/>
      <c r="CA1107" s="50"/>
      <c r="CB1107" s="50"/>
      <c r="CC1107" s="50"/>
      <c r="CD1107" s="50"/>
      <c r="CE1107" s="50"/>
      <c r="CF1107" s="50"/>
      <c r="CG1107" s="50"/>
      <c r="CH1107" s="50"/>
      <c r="CI1107" s="50"/>
      <c r="CJ1107" s="50"/>
      <c r="CK1107" s="50"/>
      <c r="CL1107" s="50"/>
      <c r="CM1107" s="50"/>
      <c r="CN1107" s="50"/>
      <c r="CO1107" s="50"/>
      <c r="CP1107" s="50"/>
      <c r="CQ1107" s="50"/>
      <c r="CR1107" s="50"/>
      <c r="CS1107" s="50"/>
      <c r="CT1107" s="50"/>
      <c r="CU1107" s="50"/>
      <c r="CV1107" s="50"/>
      <c r="CW1107" s="50"/>
      <c r="CX1107" s="50"/>
      <c r="CY1107" s="50"/>
      <c r="CZ1107" s="50"/>
      <c r="DA1107" s="50"/>
      <c r="DB1107" s="50"/>
      <c r="DC1107" s="50"/>
      <c r="DD1107" s="50"/>
      <c r="DE1107" s="50"/>
      <c r="DF1107" s="50"/>
    </row>
    <row r="1108" spans="2:110" x14ac:dyDescent="0.2">
      <c r="B1108" s="177"/>
      <c r="C1108" s="202"/>
      <c r="D1108" s="200"/>
      <c r="E1108" s="203"/>
      <c r="F1108" s="203"/>
      <c r="G1108" s="203"/>
      <c r="H1108" s="203"/>
      <c r="I1108" s="203"/>
      <c r="J1108" s="203"/>
      <c r="K1108" s="203"/>
      <c r="L1108" s="203"/>
      <c r="M1108" s="203"/>
      <c r="N1108" s="203"/>
      <c r="O1108" s="203"/>
      <c r="P1108" s="203"/>
      <c r="Q1108" s="204"/>
      <c r="R1108" s="204"/>
      <c r="S1108" s="234"/>
      <c r="T1108" s="50"/>
      <c r="U1108" s="50"/>
      <c r="V1108" s="50"/>
      <c r="W1108" s="50"/>
      <c r="X1108" s="50"/>
      <c r="Y1108" s="50"/>
      <c r="Z1108" s="250"/>
      <c r="AA1108" s="238"/>
      <c r="AB1108" s="50"/>
      <c r="AC1108" s="50"/>
      <c r="AD1108" s="50"/>
      <c r="AE1108" s="50"/>
      <c r="AF1108" s="50"/>
      <c r="AG1108" s="50"/>
      <c r="AH1108" s="50"/>
      <c r="AI1108" s="50"/>
      <c r="AJ1108" s="50"/>
      <c r="AK1108" s="50"/>
      <c r="AL1108" s="50"/>
      <c r="AM1108" s="50"/>
      <c r="AN1108" s="50"/>
      <c r="AO1108" s="50"/>
      <c r="AP1108" s="50"/>
      <c r="AQ1108" s="50"/>
      <c r="AR1108" s="50"/>
      <c r="AS1108" s="50"/>
      <c r="AT1108" s="50"/>
      <c r="AU1108" s="50"/>
      <c r="AV1108" s="50"/>
      <c r="AW1108" s="50"/>
      <c r="AX1108" s="50"/>
      <c r="AY1108" s="50"/>
      <c r="AZ1108" s="50"/>
      <c r="BA1108" s="50"/>
      <c r="BB1108" s="50"/>
      <c r="BC1108" s="50"/>
      <c r="BD1108" s="50"/>
      <c r="BE1108" s="50"/>
      <c r="BF1108" s="50"/>
      <c r="BG1108" s="50"/>
      <c r="BH1108" s="50"/>
      <c r="BI1108" s="50"/>
      <c r="BJ1108" s="50"/>
      <c r="BK1108" s="50"/>
      <c r="BL1108" s="50"/>
      <c r="BM1108" s="50"/>
      <c r="BN1108" s="50"/>
      <c r="BO1108" s="50"/>
      <c r="BP1108" s="50"/>
      <c r="BQ1108" s="50"/>
      <c r="BR1108" s="50"/>
      <c r="BS1108" s="50"/>
      <c r="BT1108" s="50"/>
      <c r="BU1108" s="50"/>
      <c r="BV1108" s="50"/>
      <c r="BW1108" s="50"/>
      <c r="BX1108" s="50"/>
      <c r="BY1108" s="50"/>
      <c r="BZ1108" s="50"/>
      <c r="CA1108" s="50"/>
      <c r="CB1108" s="50"/>
      <c r="CC1108" s="50"/>
      <c r="CD1108" s="50"/>
      <c r="CE1108" s="50"/>
      <c r="CF1108" s="50"/>
      <c r="CG1108" s="50"/>
      <c r="CH1108" s="50"/>
      <c r="CI1108" s="50"/>
      <c r="CJ1108" s="50"/>
      <c r="CK1108" s="50"/>
      <c r="CL1108" s="50"/>
      <c r="CM1108" s="50"/>
      <c r="CN1108" s="50"/>
      <c r="CO1108" s="50"/>
      <c r="CP1108" s="50"/>
      <c r="CQ1108" s="50"/>
      <c r="CR1108" s="50"/>
      <c r="CS1108" s="50"/>
      <c r="CT1108" s="50"/>
      <c r="CU1108" s="50"/>
      <c r="CV1108" s="50"/>
      <c r="CW1108" s="50"/>
      <c r="CX1108" s="50"/>
      <c r="CY1108" s="50"/>
      <c r="CZ1108" s="50"/>
      <c r="DA1108" s="50"/>
      <c r="DB1108" s="50"/>
      <c r="DC1108" s="50"/>
      <c r="DD1108" s="50"/>
      <c r="DE1108" s="50"/>
      <c r="DF1108" s="50"/>
    </row>
    <row r="1109" spans="2:110" x14ac:dyDescent="0.2">
      <c r="B1109" s="177"/>
      <c r="C1109" s="202"/>
      <c r="D1109" s="200"/>
      <c r="E1109" s="203"/>
      <c r="F1109" s="203"/>
      <c r="G1109" s="203"/>
      <c r="H1109" s="203"/>
      <c r="I1109" s="203"/>
      <c r="J1109" s="203"/>
      <c r="K1109" s="203"/>
      <c r="L1109" s="203"/>
      <c r="M1109" s="203"/>
      <c r="N1109" s="203"/>
      <c r="O1109" s="203"/>
      <c r="P1109" s="203"/>
      <c r="Q1109" s="204"/>
      <c r="R1109" s="204"/>
      <c r="S1109" s="234"/>
      <c r="T1109" s="50"/>
      <c r="U1109" s="50"/>
      <c r="V1109" s="50"/>
      <c r="W1109" s="50"/>
      <c r="X1109" s="50"/>
      <c r="Y1109" s="50"/>
      <c r="Z1109" s="250"/>
      <c r="AA1109" s="238"/>
      <c r="AB1109" s="50"/>
      <c r="AC1109" s="50"/>
      <c r="AD1109" s="50"/>
      <c r="AE1109" s="50"/>
      <c r="AF1109" s="50"/>
      <c r="AG1109" s="50"/>
      <c r="AH1109" s="50"/>
      <c r="AI1109" s="50"/>
      <c r="AJ1109" s="50"/>
      <c r="AK1109" s="50"/>
      <c r="AL1109" s="50"/>
      <c r="AM1109" s="50"/>
      <c r="AN1109" s="50"/>
      <c r="AO1109" s="50"/>
      <c r="AP1109" s="50"/>
      <c r="AQ1109" s="50"/>
      <c r="AR1109" s="50"/>
      <c r="AS1109" s="50"/>
      <c r="AT1109" s="50"/>
      <c r="AU1109" s="50"/>
      <c r="AV1109" s="50"/>
      <c r="AW1109" s="50"/>
      <c r="AX1109" s="50"/>
      <c r="AY1109" s="50"/>
      <c r="AZ1109" s="50"/>
      <c r="BA1109" s="50"/>
      <c r="BB1109" s="50"/>
      <c r="BC1109" s="50"/>
      <c r="BD1109" s="50"/>
      <c r="BE1109" s="50"/>
      <c r="BF1109" s="50"/>
      <c r="BG1109" s="50"/>
      <c r="BH1109" s="50"/>
      <c r="BI1109" s="50"/>
      <c r="BJ1109" s="50"/>
      <c r="BK1109" s="50"/>
      <c r="BL1109" s="50"/>
      <c r="BM1109" s="50"/>
      <c r="BN1109" s="50"/>
      <c r="BO1109" s="50"/>
      <c r="BP1109" s="50"/>
      <c r="BQ1109" s="50"/>
      <c r="BR1109" s="50"/>
      <c r="BS1109" s="50"/>
      <c r="BT1109" s="50"/>
      <c r="BU1109" s="50"/>
      <c r="BV1109" s="50"/>
      <c r="BW1109" s="50"/>
      <c r="BX1109" s="50"/>
      <c r="BY1109" s="50"/>
      <c r="BZ1109" s="50"/>
      <c r="CA1109" s="50"/>
      <c r="CB1109" s="50"/>
      <c r="CC1109" s="50"/>
      <c r="CD1109" s="50"/>
      <c r="CE1109" s="50"/>
      <c r="CF1109" s="50"/>
      <c r="CG1109" s="50"/>
      <c r="CH1109" s="50"/>
      <c r="CI1109" s="50"/>
      <c r="CJ1109" s="50"/>
      <c r="CK1109" s="50"/>
      <c r="CL1109" s="50"/>
      <c r="CM1109" s="50"/>
      <c r="CN1109" s="50"/>
      <c r="CO1109" s="50"/>
      <c r="CP1109" s="50"/>
      <c r="CQ1109" s="50"/>
      <c r="CR1109" s="50"/>
      <c r="CS1109" s="50"/>
      <c r="CT1109" s="50"/>
      <c r="CU1109" s="50"/>
      <c r="CV1109" s="50"/>
      <c r="CW1109" s="50"/>
      <c r="CX1109" s="50"/>
      <c r="CY1109" s="50"/>
      <c r="CZ1109" s="50"/>
      <c r="DA1109" s="50"/>
      <c r="DB1109" s="50"/>
      <c r="DC1109" s="50"/>
      <c r="DD1109" s="50"/>
      <c r="DE1109" s="50"/>
      <c r="DF1109" s="50"/>
    </row>
    <row r="1110" spans="2:110" x14ac:dyDescent="0.2">
      <c r="B1110" s="177"/>
      <c r="C1110" s="202"/>
      <c r="D1110" s="200"/>
      <c r="E1110" s="203"/>
      <c r="F1110" s="203"/>
      <c r="G1110" s="203"/>
      <c r="H1110" s="203"/>
      <c r="I1110" s="203"/>
      <c r="J1110" s="203"/>
      <c r="K1110" s="203"/>
      <c r="L1110" s="203"/>
      <c r="M1110" s="203"/>
      <c r="N1110" s="203"/>
      <c r="O1110" s="203"/>
      <c r="P1110" s="203"/>
      <c r="Q1110" s="204"/>
      <c r="R1110" s="204"/>
      <c r="S1110" s="234"/>
      <c r="T1110" s="50"/>
      <c r="U1110" s="50"/>
      <c r="V1110" s="50"/>
      <c r="W1110" s="50"/>
      <c r="X1110" s="50"/>
      <c r="Y1110" s="50"/>
      <c r="Z1110" s="250"/>
      <c r="AA1110" s="238"/>
      <c r="AB1110" s="50"/>
      <c r="AC1110" s="50"/>
      <c r="AD1110" s="50"/>
      <c r="AE1110" s="50"/>
      <c r="AF1110" s="50"/>
      <c r="AG1110" s="50"/>
      <c r="AH1110" s="50"/>
      <c r="AI1110" s="50"/>
      <c r="AJ1110" s="50"/>
      <c r="AK1110" s="50"/>
      <c r="AL1110" s="50"/>
      <c r="AM1110" s="50"/>
      <c r="AN1110" s="50"/>
      <c r="AO1110" s="50"/>
      <c r="AP1110" s="50"/>
      <c r="AQ1110" s="50"/>
      <c r="AR1110" s="50"/>
      <c r="AS1110" s="50"/>
      <c r="AT1110" s="50"/>
      <c r="AU1110" s="50"/>
      <c r="AV1110" s="50"/>
      <c r="AW1110" s="50"/>
      <c r="AX1110" s="50"/>
      <c r="AY1110" s="50"/>
      <c r="AZ1110" s="50"/>
      <c r="BA1110" s="50"/>
      <c r="BB1110" s="50"/>
      <c r="BC1110" s="50"/>
      <c r="BD1110" s="50"/>
      <c r="BE1110" s="50"/>
      <c r="BF1110" s="50"/>
      <c r="BG1110" s="50"/>
      <c r="BH1110" s="50"/>
      <c r="BI1110" s="50"/>
      <c r="BJ1110" s="50"/>
      <c r="BK1110" s="50"/>
      <c r="BL1110" s="50"/>
      <c r="BM1110" s="50"/>
      <c r="BN1110" s="50"/>
      <c r="BO1110" s="50"/>
      <c r="BP1110" s="50"/>
      <c r="BQ1110" s="50"/>
      <c r="BR1110" s="50"/>
      <c r="BS1110" s="50"/>
      <c r="BT1110" s="50"/>
      <c r="BU1110" s="50"/>
      <c r="BV1110" s="50"/>
      <c r="BW1110" s="50"/>
      <c r="BX1110" s="50"/>
      <c r="BY1110" s="50"/>
      <c r="BZ1110" s="50"/>
      <c r="CA1110" s="50"/>
      <c r="CB1110" s="50"/>
      <c r="CC1110" s="50"/>
      <c r="CD1110" s="50"/>
      <c r="CE1110" s="50"/>
      <c r="CF1110" s="50"/>
      <c r="CG1110" s="50"/>
      <c r="CH1110" s="50"/>
      <c r="CI1110" s="50"/>
      <c r="CJ1110" s="50"/>
      <c r="CK1110" s="50"/>
      <c r="CL1110" s="50"/>
      <c r="CM1110" s="50"/>
      <c r="CN1110" s="50"/>
      <c r="CO1110" s="50"/>
      <c r="CP1110" s="50"/>
      <c r="CQ1110" s="50"/>
      <c r="CR1110" s="50"/>
      <c r="CS1110" s="50"/>
      <c r="CT1110" s="50"/>
      <c r="CU1110" s="50"/>
      <c r="CV1110" s="50"/>
      <c r="CW1110" s="50"/>
      <c r="CX1110" s="50"/>
      <c r="CY1110" s="50"/>
      <c r="CZ1110" s="50"/>
      <c r="DA1110" s="50"/>
      <c r="DB1110" s="50"/>
      <c r="DC1110" s="50"/>
      <c r="DD1110" s="50"/>
      <c r="DE1110" s="50"/>
      <c r="DF1110" s="50"/>
    </row>
    <row r="1111" spans="2:110" x14ac:dyDescent="0.2">
      <c r="B1111" s="177"/>
      <c r="C1111" s="202"/>
      <c r="D1111" s="200"/>
      <c r="E1111" s="203"/>
      <c r="F1111" s="203"/>
      <c r="G1111" s="203"/>
      <c r="H1111" s="203"/>
      <c r="I1111" s="203"/>
      <c r="J1111" s="203"/>
      <c r="K1111" s="203"/>
      <c r="L1111" s="203"/>
      <c r="M1111" s="203"/>
      <c r="N1111" s="203"/>
      <c r="O1111" s="203"/>
      <c r="P1111" s="203"/>
      <c r="Q1111" s="204"/>
      <c r="R1111" s="204"/>
      <c r="S1111" s="234"/>
      <c r="T1111" s="50"/>
      <c r="U1111" s="50"/>
      <c r="V1111" s="50"/>
      <c r="W1111" s="50"/>
      <c r="X1111" s="50"/>
      <c r="Y1111" s="50"/>
      <c r="Z1111" s="250"/>
      <c r="AA1111" s="238"/>
      <c r="AB1111" s="50"/>
      <c r="AC1111" s="50"/>
      <c r="AD1111" s="50"/>
      <c r="AE1111" s="50"/>
      <c r="AF1111" s="50"/>
      <c r="AG1111" s="50"/>
      <c r="AH1111" s="50"/>
      <c r="AI1111" s="50"/>
      <c r="AJ1111" s="50"/>
      <c r="AK1111" s="50"/>
      <c r="AL1111" s="50"/>
      <c r="AM1111" s="50"/>
      <c r="AN1111" s="50"/>
      <c r="AO1111" s="50"/>
      <c r="AP1111" s="50"/>
      <c r="AQ1111" s="50"/>
      <c r="AR1111" s="50"/>
      <c r="AS1111" s="50"/>
      <c r="AT1111" s="50"/>
      <c r="AU1111" s="50"/>
      <c r="AV1111" s="50"/>
      <c r="AW1111" s="50"/>
      <c r="AX1111" s="50"/>
      <c r="AY1111" s="50"/>
      <c r="AZ1111" s="50"/>
      <c r="BA1111" s="50"/>
      <c r="BB1111" s="50"/>
      <c r="BC1111" s="50"/>
      <c r="BD1111" s="50"/>
      <c r="BE1111" s="50"/>
      <c r="BF1111" s="50"/>
      <c r="BG1111" s="50"/>
      <c r="BH1111" s="50"/>
      <c r="BI1111" s="50"/>
      <c r="BJ1111" s="50"/>
      <c r="BK1111" s="50"/>
      <c r="BL1111" s="50"/>
      <c r="BM1111" s="50"/>
      <c r="BN1111" s="50"/>
      <c r="BO1111" s="50"/>
      <c r="BP1111" s="50"/>
      <c r="BQ1111" s="50"/>
      <c r="BR1111" s="50"/>
      <c r="BS1111" s="50"/>
      <c r="BT1111" s="50"/>
      <c r="BU1111" s="50"/>
      <c r="BV1111" s="50"/>
      <c r="BW1111" s="50"/>
      <c r="BX1111" s="50"/>
      <c r="BY1111" s="50"/>
      <c r="BZ1111" s="50"/>
      <c r="CA1111" s="50"/>
      <c r="CB1111" s="50"/>
      <c r="CC1111" s="50"/>
      <c r="CD1111" s="50"/>
      <c r="CE1111" s="50"/>
      <c r="CF1111" s="50"/>
      <c r="CG1111" s="50"/>
      <c r="CH1111" s="50"/>
      <c r="CI1111" s="50"/>
      <c r="CJ1111" s="50"/>
      <c r="CK1111" s="50"/>
      <c r="CL1111" s="50"/>
      <c r="CM1111" s="50"/>
      <c r="CN1111" s="50"/>
      <c r="CO1111" s="50"/>
      <c r="CP1111" s="50"/>
      <c r="CQ1111" s="50"/>
      <c r="CR1111" s="50"/>
      <c r="CS1111" s="50"/>
      <c r="CT1111" s="50"/>
      <c r="CU1111" s="50"/>
      <c r="CV1111" s="50"/>
      <c r="CW1111" s="50"/>
      <c r="CX1111" s="50"/>
      <c r="CY1111" s="50"/>
      <c r="CZ1111" s="50"/>
      <c r="DA1111" s="50"/>
      <c r="DB1111" s="50"/>
      <c r="DC1111" s="50"/>
      <c r="DD1111" s="50"/>
      <c r="DE1111" s="50"/>
      <c r="DF1111" s="50"/>
    </row>
    <row r="1112" spans="2:110" x14ac:dyDescent="0.2">
      <c r="B1112" s="177"/>
      <c r="C1112" s="202"/>
      <c r="D1112" s="200"/>
      <c r="E1112" s="203"/>
      <c r="F1112" s="203"/>
      <c r="G1112" s="203"/>
      <c r="H1112" s="203"/>
      <c r="I1112" s="203"/>
      <c r="J1112" s="203"/>
      <c r="K1112" s="203"/>
      <c r="L1112" s="203"/>
      <c r="M1112" s="203"/>
      <c r="N1112" s="203"/>
      <c r="O1112" s="203"/>
      <c r="P1112" s="203"/>
      <c r="Q1112" s="204"/>
      <c r="R1112" s="204"/>
      <c r="S1112" s="234"/>
      <c r="T1112" s="50"/>
      <c r="U1112" s="50"/>
      <c r="V1112" s="50"/>
      <c r="W1112" s="50"/>
      <c r="X1112" s="50"/>
      <c r="Y1112" s="50"/>
      <c r="Z1112" s="250"/>
      <c r="AA1112" s="238"/>
      <c r="AB1112" s="50"/>
      <c r="AC1112" s="50"/>
      <c r="AD1112" s="50"/>
      <c r="AE1112" s="50"/>
      <c r="AF1112" s="50"/>
      <c r="AG1112" s="50"/>
      <c r="AH1112" s="50"/>
      <c r="AI1112" s="50"/>
      <c r="AJ1112" s="50"/>
      <c r="AK1112" s="50"/>
      <c r="AL1112" s="50"/>
      <c r="AM1112" s="50"/>
      <c r="AN1112" s="50"/>
      <c r="AO1112" s="50"/>
      <c r="AP1112" s="50"/>
      <c r="AQ1112" s="50"/>
      <c r="AR1112" s="50"/>
      <c r="AS1112" s="50"/>
      <c r="AT1112" s="50"/>
      <c r="AU1112" s="50"/>
      <c r="AV1112" s="50"/>
      <c r="AW1112" s="50"/>
      <c r="AX1112" s="50"/>
      <c r="AY1112" s="50"/>
      <c r="AZ1112" s="50"/>
      <c r="BA1112" s="50"/>
      <c r="BB1112" s="50"/>
      <c r="BC1112" s="50"/>
      <c r="BD1112" s="50"/>
      <c r="BE1112" s="50"/>
      <c r="BF1112" s="50"/>
      <c r="BG1112" s="50"/>
      <c r="BH1112" s="50"/>
      <c r="BI1112" s="50"/>
      <c r="BJ1112" s="50"/>
      <c r="BK1112" s="50"/>
      <c r="BL1112" s="50"/>
      <c r="BM1112" s="50"/>
      <c r="BN1112" s="50"/>
      <c r="BO1112" s="50"/>
      <c r="BP1112" s="50"/>
      <c r="BQ1112" s="50"/>
      <c r="BR1112" s="50"/>
      <c r="BS1112" s="50"/>
      <c r="BT1112" s="50"/>
      <c r="BU1112" s="50"/>
      <c r="BV1112" s="50"/>
      <c r="BW1112" s="50"/>
      <c r="BX1112" s="50"/>
      <c r="BY1112" s="50"/>
      <c r="BZ1112" s="50"/>
      <c r="CA1112" s="50"/>
      <c r="CB1112" s="50"/>
      <c r="CC1112" s="50"/>
      <c r="CD1112" s="50"/>
      <c r="CE1112" s="50"/>
      <c r="CF1112" s="50"/>
      <c r="CG1112" s="50"/>
      <c r="CH1112" s="50"/>
      <c r="CI1112" s="50"/>
      <c r="CJ1112" s="50"/>
      <c r="CK1112" s="50"/>
      <c r="CL1112" s="50"/>
      <c r="CM1112" s="50"/>
      <c r="CN1112" s="50"/>
      <c r="CO1112" s="50"/>
      <c r="CP1112" s="50"/>
      <c r="CQ1112" s="50"/>
      <c r="CR1112" s="50"/>
      <c r="CS1112" s="50"/>
      <c r="CT1112" s="50"/>
      <c r="CU1112" s="50"/>
      <c r="CV1112" s="50"/>
      <c r="CW1112" s="50"/>
      <c r="CX1112" s="50"/>
      <c r="CY1112" s="50"/>
      <c r="CZ1112" s="50"/>
      <c r="DA1112" s="50"/>
      <c r="DB1112" s="50"/>
      <c r="DC1112" s="50"/>
      <c r="DD1112" s="50"/>
      <c r="DE1112" s="50"/>
      <c r="DF1112" s="50"/>
    </row>
    <row r="1113" spans="2:110" x14ac:dyDescent="0.2">
      <c r="B1113" s="177"/>
      <c r="C1113" s="202"/>
      <c r="D1113" s="200"/>
      <c r="E1113" s="203"/>
      <c r="F1113" s="203"/>
      <c r="G1113" s="203"/>
      <c r="H1113" s="203"/>
      <c r="I1113" s="203"/>
      <c r="J1113" s="203"/>
      <c r="K1113" s="203"/>
      <c r="L1113" s="203"/>
      <c r="M1113" s="203"/>
      <c r="N1113" s="203"/>
      <c r="O1113" s="203"/>
      <c r="P1113" s="203"/>
      <c r="Q1113" s="204"/>
      <c r="R1113" s="204"/>
      <c r="S1113" s="234"/>
      <c r="T1113" s="50"/>
      <c r="U1113" s="50"/>
      <c r="V1113" s="50"/>
      <c r="W1113" s="50"/>
      <c r="X1113" s="50"/>
      <c r="Y1113" s="50"/>
      <c r="Z1113" s="250"/>
      <c r="AA1113" s="238"/>
      <c r="AB1113" s="50"/>
      <c r="AC1113" s="50"/>
      <c r="AD1113" s="50"/>
      <c r="AE1113" s="50"/>
      <c r="AF1113" s="50"/>
      <c r="AG1113" s="50"/>
      <c r="AH1113" s="50"/>
      <c r="AI1113" s="50"/>
      <c r="AJ1113" s="50"/>
      <c r="AK1113" s="50"/>
      <c r="AL1113" s="50"/>
      <c r="AM1113" s="50"/>
      <c r="AN1113" s="50"/>
      <c r="AO1113" s="50"/>
      <c r="AP1113" s="50"/>
      <c r="AQ1113" s="50"/>
      <c r="AR1113" s="50"/>
      <c r="AS1113" s="50"/>
      <c r="AT1113" s="50"/>
      <c r="AU1113" s="50"/>
      <c r="AV1113" s="50"/>
      <c r="AW1113" s="50"/>
      <c r="AX1113" s="50"/>
      <c r="AY1113" s="50"/>
      <c r="AZ1113" s="50"/>
      <c r="BA1113" s="50"/>
      <c r="BB1113" s="50"/>
      <c r="BC1113" s="50"/>
      <c r="BD1113" s="50"/>
      <c r="BE1113" s="50"/>
      <c r="BF1113" s="50"/>
      <c r="BG1113" s="50"/>
      <c r="BH1113" s="50"/>
      <c r="BI1113" s="50"/>
      <c r="BJ1113" s="50"/>
      <c r="BK1113" s="50"/>
      <c r="BL1113" s="50"/>
      <c r="BM1113" s="50"/>
      <c r="BN1113" s="50"/>
      <c r="BO1113" s="50"/>
      <c r="BP1113" s="50"/>
      <c r="BQ1113" s="50"/>
      <c r="BR1113" s="50"/>
      <c r="BS1113" s="50"/>
      <c r="BT1113" s="50"/>
      <c r="BU1113" s="50"/>
      <c r="BV1113" s="50"/>
      <c r="BW1113" s="50"/>
      <c r="BX1113" s="50"/>
      <c r="BY1113" s="50"/>
      <c r="BZ1113" s="50"/>
      <c r="CA1113" s="50"/>
      <c r="CB1113" s="50"/>
      <c r="CC1113" s="50"/>
      <c r="CD1113" s="50"/>
      <c r="CE1113" s="50"/>
      <c r="CF1113" s="50"/>
      <c r="CG1113" s="50"/>
      <c r="CH1113" s="50"/>
      <c r="CI1113" s="50"/>
      <c r="CJ1113" s="50"/>
      <c r="CK1113" s="50"/>
      <c r="CL1113" s="50"/>
      <c r="CM1113" s="50"/>
      <c r="CN1113" s="50"/>
      <c r="CO1113" s="50"/>
      <c r="CP1113" s="50"/>
      <c r="CQ1113" s="50"/>
      <c r="CR1113" s="50"/>
      <c r="CS1113" s="50"/>
      <c r="CT1113" s="50"/>
      <c r="CU1113" s="50"/>
      <c r="CV1113" s="50"/>
      <c r="CW1113" s="50"/>
      <c r="CX1113" s="50"/>
      <c r="CY1113" s="50"/>
      <c r="CZ1113" s="50"/>
      <c r="DA1113" s="50"/>
      <c r="DB1113" s="50"/>
      <c r="DC1113" s="50"/>
      <c r="DD1113" s="50"/>
      <c r="DE1113" s="50"/>
      <c r="DF1113" s="50"/>
    </row>
    <row r="1114" spans="2:110" x14ac:dyDescent="0.2">
      <c r="B1114" s="177"/>
      <c r="C1114" s="202"/>
      <c r="D1114" s="200"/>
      <c r="E1114" s="203"/>
      <c r="F1114" s="203"/>
      <c r="G1114" s="203"/>
      <c r="H1114" s="203"/>
      <c r="I1114" s="203"/>
      <c r="J1114" s="203"/>
      <c r="K1114" s="203"/>
      <c r="L1114" s="203"/>
      <c r="M1114" s="203"/>
      <c r="N1114" s="203"/>
      <c r="O1114" s="203"/>
      <c r="P1114" s="203"/>
      <c r="Q1114" s="204"/>
      <c r="R1114" s="204"/>
      <c r="S1114" s="234"/>
      <c r="T1114" s="50"/>
      <c r="U1114" s="50"/>
      <c r="V1114" s="50"/>
      <c r="W1114" s="50"/>
      <c r="X1114" s="50"/>
      <c r="Y1114" s="50"/>
      <c r="Z1114" s="250"/>
      <c r="AA1114" s="238"/>
      <c r="AB1114" s="50"/>
      <c r="AC1114" s="50"/>
      <c r="AD1114" s="50"/>
      <c r="AE1114" s="50"/>
      <c r="AF1114" s="50"/>
      <c r="AG1114" s="50"/>
      <c r="AH1114" s="50"/>
      <c r="AI1114" s="50"/>
      <c r="AJ1114" s="50"/>
      <c r="AK1114" s="50"/>
      <c r="AL1114" s="50"/>
      <c r="AM1114" s="50"/>
      <c r="AN1114" s="50"/>
      <c r="AO1114" s="50"/>
      <c r="AP1114" s="50"/>
      <c r="AQ1114" s="50"/>
      <c r="AR1114" s="50"/>
      <c r="AS1114" s="50"/>
      <c r="AT1114" s="50"/>
      <c r="AU1114" s="50"/>
      <c r="AV1114" s="50"/>
      <c r="AW1114" s="50"/>
      <c r="AX1114" s="50"/>
      <c r="AY1114" s="50"/>
      <c r="AZ1114" s="50"/>
      <c r="BA1114" s="50"/>
      <c r="BB1114" s="50"/>
      <c r="BC1114" s="50"/>
      <c r="BD1114" s="50"/>
      <c r="BE1114" s="50"/>
      <c r="BF1114" s="50"/>
      <c r="BG1114" s="50"/>
      <c r="BH1114" s="50"/>
      <c r="BI1114" s="50"/>
      <c r="BJ1114" s="50"/>
      <c r="BK1114" s="50"/>
      <c r="BL1114" s="50"/>
      <c r="BM1114" s="50"/>
      <c r="BN1114" s="50"/>
      <c r="BO1114" s="50"/>
      <c r="BP1114" s="50"/>
      <c r="BQ1114" s="50"/>
      <c r="BR1114" s="50"/>
      <c r="BS1114" s="50"/>
      <c r="BT1114" s="50"/>
      <c r="BU1114" s="50"/>
      <c r="BV1114" s="50"/>
      <c r="BW1114" s="50"/>
      <c r="BX1114" s="50"/>
      <c r="BY1114" s="50"/>
      <c r="BZ1114" s="50"/>
      <c r="CA1114" s="50"/>
      <c r="CB1114" s="50"/>
      <c r="CC1114" s="50"/>
      <c r="CD1114" s="50"/>
      <c r="CE1114" s="50"/>
      <c r="CF1114" s="50"/>
      <c r="CG1114" s="50"/>
      <c r="CH1114" s="50"/>
      <c r="CI1114" s="50"/>
      <c r="CJ1114" s="50"/>
      <c r="CK1114" s="50"/>
      <c r="CL1114" s="50"/>
      <c r="CM1114" s="50"/>
      <c r="CN1114" s="50"/>
      <c r="CO1114" s="50"/>
      <c r="CP1114" s="50"/>
      <c r="CQ1114" s="50"/>
      <c r="CR1114" s="50"/>
      <c r="CS1114" s="50"/>
      <c r="CT1114" s="50"/>
      <c r="CU1114" s="50"/>
      <c r="CV1114" s="50"/>
      <c r="CW1114" s="50"/>
      <c r="CX1114" s="50"/>
      <c r="CY1114" s="50"/>
      <c r="CZ1114" s="50"/>
      <c r="DA1114" s="50"/>
      <c r="DB1114" s="50"/>
      <c r="DC1114" s="50"/>
      <c r="DD1114" s="50"/>
      <c r="DE1114" s="50"/>
      <c r="DF1114" s="50"/>
    </row>
    <row r="1115" spans="2:110" x14ac:dyDescent="0.2">
      <c r="B1115" s="177"/>
      <c r="C1115" s="202"/>
      <c r="D1115" s="200"/>
      <c r="E1115" s="203"/>
      <c r="F1115" s="203"/>
      <c r="G1115" s="203"/>
      <c r="H1115" s="203"/>
      <c r="I1115" s="203"/>
      <c r="J1115" s="203"/>
      <c r="K1115" s="203"/>
      <c r="L1115" s="203"/>
      <c r="M1115" s="203"/>
      <c r="N1115" s="203"/>
      <c r="O1115" s="203"/>
      <c r="P1115" s="203"/>
      <c r="Q1115" s="204"/>
      <c r="R1115" s="204"/>
      <c r="S1115" s="234"/>
      <c r="T1115" s="50"/>
      <c r="U1115" s="50"/>
      <c r="V1115" s="50"/>
      <c r="W1115" s="50"/>
      <c r="X1115" s="50"/>
      <c r="Y1115" s="50"/>
      <c r="Z1115" s="250"/>
      <c r="AA1115" s="238"/>
      <c r="AB1115" s="50"/>
      <c r="AC1115" s="50"/>
      <c r="AD1115" s="50"/>
      <c r="AE1115" s="50"/>
      <c r="AF1115" s="50"/>
      <c r="AG1115" s="50"/>
      <c r="AH1115" s="50"/>
      <c r="AI1115" s="50"/>
      <c r="AJ1115" s="50"/>
      <c r="AK1115" s="50"/>
      <c r="AL1115" s="50"/>
      <c r="AM1115" s="50"/>
      <c r="AN1115" s="50"/>
      <c r="AO1115" s="50"/>
      <c r="AP1115" s="50"/>
      <c r="AQ1115" s="50"/>
      <c r="AR1115" s="50"/>
      <c r="AS1115" s="50"/>
      <c r="AT1115" s="50"/>
      <c r="AU1115" s="50"/>
      <c r="AV1115" s="50"/>
      <c r="AW1115" s="50"/>
      <c r="AX1115" s="50"/>
      <c r="AY1115" s="50"/>
      <c r="AZ1115" s="50"/>
      <c r="BA1115" s="50"/>
      <c r="BB1115" s="50"/>
      <c r="BC1115" s="50"/>
      <c r="BD1115" s="50"/>
      <c r="BE1115" s="50"/>
      <c r="BF1115" s="50"/>
      <c r="BG1115" s="50"/>
      <c r="BH1115" s="50"/>
      <c r="BI1115" s="50"/>
      <c r="BJ1115" s="50"/>
      <c r="BK1115" s="50"/>
      <c r="BL1115" s="50"/>
      <c r="BM1115" s="50"/>
      <c r="BN1115" s="50"/>
      <c r="BO1115" s="50"/>
      <c r="BP1115" s="50"/>
      <c r="BQ1115" s="50"/>
      <c r="BR1115" s="50"/>
      <c r="BS1115" s="50"/>
      <c r="BT1115" s="50"/>
      <c r="BU1115" s="50"/>
      <c r="BV1115" s="50"/>
      <c r="BW1115" s="50"/>
      <c r="BX1115" s="50"/>
      <c r="BY1115" s="50"/>
      <c r="BZ1115" s="50"/>
      <c r="CA1115" s="50"/>
      <c r="CB1115" s="50"/>
      <c r="CC1115" s="50"/>
      <c r="CD1115" s="50"/>
      <c r="CE1115" s="50"/>
      <c r="CF1115" s="50"/>
      <c r="CG1115" s="50"/>
      <c r="CH1115" s="50"/>
      <c r="CI1115" s="50"/>
      <c r="CJ1115" s="50"/>
      <c r="CK1115" s="50"/>
      <c r="CL1115" s="50"/>
      <c r="CM1115" s="50"/>
      <c r="CN1115" s="50"/>
      <c r="CO1115" s="50"/>
      <c r="CP1115" s="50"/>
      <c r="CQ1115" s="50"/>
      <c r="CR1115" s="50"/>
      <c r="CS1115" s="50"/>
      <c r="CT1115" s="50"/>
      <c r="CU1115" s="50"/>
      <c r="CV1115" s="50"/>
      <c r="CW1115" s="50"/>
      <c r="CX1115" s="50"/>
      <c r="CY1115" s="50"/>
      <c r="CZ1115" s="50"/>
      <c r="DA1115" s="50"/>
      <c r="DB1115" s="50"/>
      <c r="DC1115" s="50"/>
      <c r="DD1115" s="50"/>
      <c r="DE1115" s="50"/>
      <c r="DF1115" s="50"/>
    </row>
    <row r="1116" spans="2:110" x14ac:dyDescent="0.2">
      <c r="B1116" s="177"/>
      <c r="C1116" s="202"/>
      <c r="D1116" s="200"/>
      <c r="E1116" s="203"/>
      <c r="F1116" s="203"/>
      <c r="G1116" s="203"/>
      <c r="H1116" s="203"/>
      <c r="I1116" s="203"/>
      <c r="J1116" s="203"/>
      <c r="K1116" s="203"/>
      <c r="L1116" s="203"/>
      <c r="M1116" s="203"/>
      <c r="N1116" s="203"/>
      <c r="O1116" s="203"/>
      <c r="P1116" s="203"/>
      <c r="Q1116" s="204"/>
      <c r="R1116" s="204"/>
      <c r="S1116" s="234"/>
      <c r="T1116" s="50"/>
      <c r="U1116" s="50"/>
      <c r="V1116" s="50"/>
      <c r="W1116" s="50"/>
      <c r="X1116" s="50"/>
      <c r="Y1116" s="50"/>
      <c r="Z1116" s="250"/>
      <c r="AA1116" s="238"/>
      <c r="AB1116" s="50"/>
      <c r="AC1116" s="50"/>
      <c r="AD1116" s="50"/>
      <c r="AE1116" s="50"/>
      <c r="AF1116" s="50"/>
      <c r="AG1116" s="50"/>
      <c r="AH1116" s="50"/>
      <c r="AI1116" s="50"/>
      <c r="AJ1116" s="50"/>
      <c r="AK1116" s="50"/>
      <c r="AL1116" s="50"/>
      <c r="AM1116" s="50"/>
      <c r="AN1116" s="50"/>
      <c r="AO1116" s="50"/>
      <c r="AP1116" s="50"/>
      <c r="AQ1116" s="50"/>
      <c r="AR1116" s="50"/>
      <c r="AS1116" s="50"/>
      <c r="AT1116" s="50"/>
      <c r="AU1116" s="50"/>
      <c r="AV1116" s="50"/>
      <c r="AW1116" s="50"/>
      <c r="AX1116" s="50"/>
      <c r="AY1116" s="50"/>
      <c r="AZ1116" s="50"/>
      <c r="BA1116" s="50"/>
      <c r="BB1116" s="50"/>
      <c r="BC1116" s="50"/>
      <c r="BD1116" s="50"/>
      <c r="BE1116" s="50"/>
      <c r="BF1116" s="50"/>
      <c r="BG1116" s="50"/>
      <c r="BH1116" s="50"/>
      <c r="BI1116" s="50"/>
      <c r="BJ1116" s="50"/>
      <c r="BK1116" s="50"/>
      <c r="BL1116" s="50"/>
      <c r="BM1116" s="50"/>
      <c r="BN1116" s="50"/>
      <c r="BO1116" s="50"/>
      <c r="BP1116" s="50"/>
      <c r="BQ1116" s="50"/>
      <c r="BR1116" s="50"/>
      <c r="BS1116" s="50"/>
      <c r="BT1116" s="50"/>
      <c r="BU1116" s="50"/>
      <c r="BV1116" s="50"/>
      <c r="BW1116" s="50"/>
      <c r="BX1116" s="50"/>
      <c r="BY1116" s="50"/>
      <c r="BZ1116" s="50"/>
      <c r="CA1116" s="50"/>
      <c r="CB1116" s="50"/>
      <c r="CC1116" s="50"/>
      <c r="CD1116" s="50"/>
      <c r="CE1116" s="50"/>
      <c r="CF1116" s="50"/>
      <c r="CG1116" s="50"/>
      <c r="CH1116" s="50"/>
      <c r="CI1116" s="50"/>
      <c r="CJ1116" s="50"/>
      <c r="CK1116" s="50"/>
      <c r="CL1116" s="50"/>
      <c r="CM1116" s="50"/>
      <c r="CN1116" s="50"/>
      <c r="CO1116" s="50"/>
      <c r="CP1116" s="50"/>
      <c r="CQ1116" s="50"/>
      <c r="CR1116" s="50"/>
      <c r="CS1116" s="50"/>
      <c r="CT1116" s="50"/>
      <c r="CU1116" s="50"/>
      <c r="CV1116" s="50"/>
      <c r="CW1116" s="50"/>
      <c r="CX1116" s="50"/>
      <c r="CY1116" s="50"/>
      <c r="CZ1116" s="50"/>
      <c r="DA1116" s="50"/>
      <c r="DB1116" s="50"/>
      <c r="DC1116" s="50"/>
      <c r="DD1116" s="50"/>
      <c r="DE1116" s="50"/>
      <c r="DF1116" s="50"/>
    </row>
    <row r="1117" spans="2:110" x14ac:dyDescent="0.2">
      <c r="B1117" s="177"/>
      <c r="C1117" s="202"/>
      <c r="D1117" s="200"/>
      <c r="E1117" s="203"/>
      <c r="F1117" s="203"/>
      <c r="G1117" s="203"/>
      <c r="H1117" s="203"/>
      <c r="I1117" s="203"/>
      <c r="J1117" s="203"/>
      <c r="K1117" s="203"/>
      <c r="L1117" s="203"/>
      <c r="M1117" s="203"/>
      <c r="N1117" s="203"/>
      <c r="O1117" s="203"/>
      <c r="P1117" s="203"/>
      <c r="Q1117" s="204"/>
      <c r="R1117" s="204"/>
      <c r="S1117" s="234"/>
      <c r="T1117" s="50"/>
      <c r="U1117" s="50"/>
      <c r="V1117" s="50"/>
      <c r="W1117" s="50"/>
      <c r="X1117" s="50"/>
      <c r="Y1117" s="50"/>
      <c r="Z1117" s="250"/>
      <c r="AA1117" s="238"/>
      <c r="AB1117" s="50"/>
      <c r="AC1117" s="50"/>
      <c r="AD1117" s="50"/>
      <c r="AE1117" s="50"/>
      <c r="AF1117" s="50"/>
      <c r="AG1117" s="50"/>
      <c r="AH1117" s="50"/>
      <c r="AI1117" s="50"/>
      <c r="AJ1117" s="50"/>
      <c r="AK1117" s="50"/>
      <c r="AL1117" s="50"/>
      <c r="AM1117" s="50"/>
      <c r="AN1117" s="50"/>
      <c r="AO1117" s="50"/>
      <c r="AP1117" s="50"/>
      <c r="AQ1117" s="50"/>
      <c r="AR1117" s="50"/>
      <c r="AS1117" s="50"/>
      <c r="AT1117" s="50"/>
      <c r="AU1117" s="50"/>
      <c r="AV1117" s="50"/>
      <c r="AW1117" s="50"/>
      <c r="AX1117" s="50"/>
      <c r="AY1117" s="50"/>
      <c r="AZ1117" s="50"/>
      <c r="BA1117" s="50"/>
      <c r="BB1117" s="50"/>
      <c r="BC1117" s="50"/>
      <c r="BD1117" s="50"/>
      <c r="BE1117" s="50"/>
      <c r="BF1117" s="50"/>
      <c r="BG1117" s="50"/>
      <c r="BH1117" s="50"/>
      <c r="BI1117" s="50"/>
      <c r="BJ1117" s="50"/>
      <c r="BK1117" s="50"/>
      <c r="BL1117" s="50"/>
      <c r="BM1117" s="50"/>
      <c r="BN1117" s="50"/>
      <c r="BO1117" s="50"/>
      <c r="BP1117" s="50"/>
      <c r="BQ1117" s="50"/>
      <c r="BR1117" s="50"/>
      <c r="BS1117" s="50"/>
      <c r="BT1117" s="50"/>
      <c r="BU1117" s="50"/>
      <c r="BV1117" s="50"/>
      <c r="BW1117" s="50"/>
      <c r="BX1117" s="50"/>
      <c r="BY1117" s="50"/>
      <c r="BZ1117" s="50"/>
      <c r="CA1117" s="50"/>
      <c r="CB1117" s="50"/>
      <c r="CC1117" s="50"/>
      <c r="CD1117" s="50"/>
      <c r="CE1117" s="50"/>
      <c r="CF1117" s="50"/>
      <c r="CG1117" s="50"/>
      <c r="CH1117" s="50"/>
      <c r="CI1117" s="50"/>
      <c r="CJ1117" s="50"/>
      <c r="CK1117" s="50"/>
      <c r="CL1117" s="50"/>
      <c r="CM1117" s="50"/>
      <c r="CN1117" s="50"/>
      <c r="CO1117" s="50"/>
      <c r="CP1117" s="50"/>
      <c r="CQ1117" s="50"/>
      <c r="CR1117" s="50"/>
      <c r="CS1117" s="50"/>
      <c r="CT1117" s="50"/>
      <c r="CU1117" s="50"/>
      <c r="CV1117" s="50"/>
      <c r="CW1117" s="50"/>
      <c r="CX1117" s="50"/>
      <c r="CY1117" s="50"/>
      <c r="CZ1117" s="50"/>
      <c r="DA1117" s="50"/>
      <c r="DB1117" s="50"/>
      <c r="DC1117" s="50"/>
      <c r="DD1117" s="50"/>
      <c r="DE1117" s="50"/>
      <c r="DF1117" s="50"/>
    </row>
    <row r="1118" spans="2:110" x14ac:dyDescent="0.2">
      <c r="B1118" s="177"/>
      <c r="C1118" s="202"/>
      <c r="D1118" s="200"/>
      <c r="E1118" s="203"/>
      <c r="F1118" s="203"/>
      <c r="G1118" s="203"/>
      <c r="H1118" s="203"/>
      <c r="I1118" s="203"/>
      <c r="J1118" s="203"/>
      <c r="K1118" s="203"/>
      <c r="L1118" s="203"/>
      <c r="M1118" s="203"/>
      <c r="N1118" s="203"/>
      <c r="O1118" s="203"/>
      <c r="P1118" s="203"/>
      <c r="Q1118" s="204"/>
      <c r="R1118" s="204"/>
      <c r="S1118" s="234"/>
      <c r="T1118" s="50"/>
      <c r="U1118" s="50"/>
      <c r="V1118" s="50"/>
      <c r="W1118" s="50"/>
      <c r="X1118" s="50"/>
      <c r="Y1118" s="50"/>
      <c r="Z1118" s="250"/>
      <c r="AA1118" s="238"/>
      <c r="AB1118" s="50"/>
      <c r="AC1118" s="50"/>
      <c r="AD1118" s="50"/>
      <c r="AE1118" s="50"/>
      <c r="AF1118" s="50"/>
      <c r="AG1118" s="50"/>
      <c r="AH1118" s="50"/>
      <c r="AI1118" s="50"/>
      <c r="AJ1118" s="50"/>
      <c r="AK1118" s="50"/>
      <c r="AL1118" s="50"/>
      <c r="AM1118" s="50"/>
      <c r="AN1118" s="50"/>
      <c r="AO1118" s="50"/>
      <c r="AP1118" s="50"/>
      <c r="AQ1118" s="50"/>
      <c r="AR1118" s="50"/>
      <c r="AS1118" s="50"/>
      <c r="AT1118" s="50"/>
      <c r="AU1118" s="50"/>
      <c r="AV1118" s="50"/>
      <c r="AW1118" s="50"/>
      <c r="AX1118" s="50"/>
      <c r="AY1118" s="50"/>
      <c r="AZ1118" s="50"/>
      <c r="BA1118" s="50"/>
      <c r="BB1118" s="50"/>
      <c r="BC1118" s="50"/>
      <c r="BD1118" s="50"/>
      <c r="BE1118" s="50"/>
      <c r="BF1118" s="50"/>
      <c r="BG1118" s="50"/>
      <c r="BH1118" s="50"/>
      <c r="BI1118" s="50"/>
      <c r="BJ1118" s="50"/>
      <c r="BK1118" s="50"/>
      <c r="BL1118" s="50"/>
      <c r="BM1118" s="50"/>
      <c r="BN1118" s="50"/>
      <c r="BO1118" s="50"/>
      <c r="BP1118" s="50"/>
      <c r="BQ1118" s="50"/>
      <c r="BR1118" s="50"/>
      <c r="BS1118" s="50"/>
      <c r="BT1118" s="50"/>
      <c r="BU1118" s="50"/>
      <c r="BV1118" s="50"/>
      <c r="BW1118" s="50"/>
      <c r="BX1118" s="50"/>
      <c r="BY1118" s="50"/>
      <c r="BZ1118" s="50"/>
      <c r="CA1118" s="50"/>
      <c r="CB1118" s="50"/>
      <c r="CC1118" s="50"/>
      <c r="CD1118" s="50"/>
      <c r="CE1118" s="50"/>
      <c r="CF1118" s="50"/>
      <c r="CG1118" s="50"/>
      <c r="CH1118" s="50"/>
      <c r="CI1118" s="50"/>
      <c r="CJ1118" s="50"/>
      <c r="CK1118" s="50"/>
      <c r="CL1118" s="50"/>
      <c r="CM1118" s="50"/>
      <c r="CN1118" s="50"/>
      <c r="CO1118" s="50"/>
      <c r="CP1118" s="50"/>
      <c r="CQ1118" s="50"/>
      <c r="CR1118" s="50"/>
      <c r="CS1118" s="50"/>
      <c r="CT1118" s="50"/>
      <c r="CU1118" s="50"/>
      <c r="CV1118" s="50"/>
      <c r="CW1118" s="50"/>
      <c r="CX1118" s="50"/>
      <c r="CY1118" s="50"/>
      <c r="CZ1118" s="50"/>
      <c r="DA1118" s="50"/>
      <c r="DB1118" s="50"/>
      <c r="DC1118" s="50"/>
      <c r="DD1118" s="50"/>
      <c r="DE1118" s="50"/>
      <c r="DF1118" s="50"/>
    </row>
    <row r="1119" spans="2:110" x14ac:dyDescent="0.2">
      <c r="B1119" s="177"/>
      <c r="C1119" s="202"/>
      <c r="D1119" s="200"/>
      <c r="E1119" s="203"/>
      <c r="F1119" s="203"/>
      <c r="G1119" s="203"/>
      <c r="H1119" s="203"/>
      <c r="I1119" s="203"/>
      <c r="J1119" s="203"/>
      <c r="K1119" s="203"/>
      <c r="L1119" s="203"/>
      <c r="M1119" s="203"/>
      <c r="N1119" s="203"/>
      <c r="O1119" s="203"/>
      <c r="P1119" s="203"/>
      <c r="Q1119" s="204"/>
      <c r="R1119" s="204"/>
      <c r="S1119" s="234"/>
      <c r="T1119" s="50"/>
      <c r="U1119" s="50"/>
      <c r="V1119" s="50"/>
      <c r="W1119" s="50"/>
      <c r="X1119" s="50"/>
      <c r="Y1119" s="50"/>
      <c r="Z1119" s="250"/>
      <c r="AA1119" s="238"/>
      <c r="AB1119" s="50"/>
      <c r="AC1119" s="50"/>
      <c r="AD1119" s="50"/>
      <c r="AE1119" s="50"/>
      <c r="AF1119" s="50"/>
      <c r="AG1119" s="50"/>
      <c r="AH1119" s="50"/>
      <c r="AI1119" s="50"/>
      <c r="AJ1119" s="50"/>
      <c r="AK1119" s="50"/>
      <c r="AL1119" s="50"/>
      <c r="AM1119" s="50"/>
      <c r="AN1119" s="50"/>
      <c r="AO1119" s="50"/>
      <c r="AP1119" s="50"/>
      <c r="AQ1119" s="50"/>
      <c r="AR1119" s="50"/>
      <c r="AS1119" s="50"/>
      <c r="AT1119" s="50"/>
      <c r="AU1119" s="50"/>
      <c r="AV1119" s="50"/>
      <c r="AW1119" s="50"/>
      <c r="AX1119" s="50"/>
      <c r="AY1119" s="50"/>
      <c r="AZ1119" s="50"/>
      <c r="BA1119" s="50"/>
      <c r="BB1119" s="50"/>
      <c r="BC1119" s="50"/>
      <c r="BD1119" s="50"/>
      <c r="BE1119" s="50"/>
      <c r="BF1119" s="50"/>
      <c r="BG1119" s="50"/>
      <c r="BH1119" s="50"/>
      <c r="BI1119" s="50"/>
      <c r="BJ1119" s="50"/>
      <c r="BK1119" s="50"/>
      <c r="BL1119" s="50"/>
      <c r="BM1119" s="50"/>
      <c r="BN1119" s="50"/>
      <c r="BO1119" s="50"/>
      <c r="BP1119" s="50"/>
      <c r="BQ1119" s="50"/>
      <c r="BR1119" s="50"/>
      <c r="BS1119" s="50"/>
      <c r="BT1119" s="50"/>
      <c r="BU1119" s="50"/>
      <c r="BV1119" s="50"/>
      <c r="BW1119" s="50"/>
      <c r="BX1119" s="50"/>
      <c r="BY1119" s="50"/>
      <c r="BZ1119" s="50"/>
      <c r="CA1119" s="50"/>
      <c r="CB1119" s="50"/>
      <c r="CC1119" s="50"/>
      <c r="CD1119" s="50"/>
      <c r="CE1119" s="50"/>
      <c r="CF1119" s="50"/>
      <c r="CG1119" s="50"/>
      <c r="CH1119" s="50"/>
      <c r="CI1119" s="50"/>
      <c r="CJ1119" s="50"/>
      <c r="CK1119" s="50"/>
      <c r="CL1119" s="50"/>
      <c r="CM1119" s="50"/>
      <c r="CN1119" s="50"/>
      <c r="CO1119" s="50"/>
      <c r="CP1119" s="50"/>
      <c r="CQ1119" s="50"/>
      <c r="CR1119" s="50"/>
      <c r="CS1119" s="50"/>
      <c r="CT1119" s="50"/>
      <c r="CU1119" s="50"/>
      <c r="CV1119" s="50"/>
      <c r="CW1119" s="50"/>
      <c r="CX1119" s="50"/>
      <c r="CY1119" s="50"/>
      <c r="CZ1119" s="50"/>
      <c r="DA1119" s="50"/>
      <c r="DB1119" s="50"/>
      <c r="DC1119" s="50"/>
      <c r="DD1119" s="50"/>
      <c r="DE1119" s="50"/>
      <c r="DF1119" s="50"/>
    </row>
    <row r="1120" spans="2:110" x14ac:dyDescent="0.2">
      <c r="B1120" s="177"/>
      <c r="C1120" s="202"/>
      <c r="D1120" s="200"/>
      <c r="E1120" s="203"/>
      <c r="F1120" s="203"/>
      <c r="G1120" s="203"/>
      <c r="H1120" s="203"/>
      <c r="I1120" s="203"/>
      <c r="J1120" s="203"/>
      <c r="K1120" s="203"/>
      <c r="L1120" s="203"/>
      <c r="M1120" s="203"/>
      <c r="N1120" s="203"/>
      <c r="O1120" s="203"/>
      <c r="P1120" s="203"/>
      <c r="Q1120" s="204"/>
      <c r="R1120" s="204"/>
      <c r="S1120" s="234"/>
      <c r="T1120" s="50"/>
      <c r="U1120" s="50"/>
      <c r="V1120" s="50"/>
      <c r="W1120" s="50"/>
      <c r="X1120" s="50"/>
      <c r="Y1120" s="50"/>
      <c r="Z1120" s="250"/>
      <c r="AA1120" s="238"/>
      <c r="AB1120" s="50"/>
      <c r="AC1120" s="50"/>
      <c r="AD1120" s="50"/>
      <c r="AE1120" s="50"/>
      <c r="AF1120" s="50"/>
      <c r="AG1120" s="50"/>
      <c r="AH1120" s="50"/>
      <c r="AI1120" s="50"/>
      <c r="AJ1120" s="50"/>
      <c r="AK1120" s="50"/>
      <c r="AL1120" s="50"/>
      <c r="AM1120" s="50"/>
      <c r="AN1120" s="50"/>
      <c r="AO1120" s="50"/>
      <c r="AP1120" s="50"/>
      <c r="AQ1120" s="50"/>
      <c r="AR1120" s="50"/>
      <c r="AS1120" s="50"/>
      <c r="AT1120" s="50"/>
      <c r="AU1120" s="50"/>
      <c r="AV1120" s="50"/>
      <c r="AW1120" s="50"/>
      <c r="AX1120" s="50"/>
      <c r="AY1120" s="50"/>
      <c r="AZ1120" s="50"/>
      <c r="BA1120" s="50"/>
      <c r="BB1120" s="50"/>
      <c r="BC1120" s="50"/>
      <c r="BD1120" s="50"/>
      <c r="BE1120" s="50"/>
      <c r="BF1120" s="50"/>
      <c r="BG1120" s="50"/>
      <c r="BH1120" s="50"/>
      <c r="BI1120" s="50"/>
      <c r="BJ1120" s="50"/>
      <c r="BK1120" s="50"/>
      <c r="BL1120" s="50"/>
      <c r="BM1120" s="50"/>
      <c r="BN1120" s="50"/>
      <c r="BO1120" s="50"/>
      <c r="BP1120" s="50"/>
      <c r="BQ1120" s="50"/>
      <c r="BR1120" s="50"/>
      <c r="BS1120" s="50"/>
      <c r="BT1120" s="50"/>
      <c r="BU1120" s="50"/>
      <c r="BV1120" s="50"/>
      <c r="BW1120" s="50"/>
      <c r="BX1120" s="50"/>
      <c r="BY1120" s="50"/>
      <c r="BZ1120" s="50"/>
      <c r="CA1120" s="50"/>
      <c r="CB1120" s="50"/>
      <c r="CC1120" s="50"/>
      <c r="CD1120" s="50"/>
      <c r="CE1120" s="50"/>
      <c r="CF1120" s="50"/>
      <c r="CG1120" s="50"/>
      <c r="CH1120" s="50"/>
      <c r="CI1120" s="50"/>
      <c r="CJ1120" s="50"/>
      <c r="CK1120" s="50"/>
      <c r="CL1120" s="50"/>
      <c r="CM1120" s="50"/>
      <c r="CN1120" s="50"/>
      <c r="CO1120" s="50"/>
      <c r="CP1120" s="50"/>
      <c r="CQ1120" s="50"/>
      <c r="CR1120" s="50"/>
      <c r="CS1120" s="50"/>
      <c r="CT1120" s="50"/>
      <c r="CU1120" s="50"/>
      <c r="CV1120" s="50"/>
      <c r="CW1120" s="50"/>
      <c r="CX1120" s="50"/>
      <c r="CY1120" s="50"/>
      <c r="CZ1120" s="50"/>
      <c r="DA1120" s="50"/>
      <c r="DB1120" s="50"/>
      <c r="DC1120" s="50"/>
      <c r="DD1120" s="50"/>
      <c r="DE1120" s="50"/>
      <c r="DF1120" s="50"/>
    </row>
    <row r="1121" spans="2:110" x14ac:dyDescent="0.2">
      <c r="B1121" s="177"/>
      <c r="C1121" s="202"/>
      <c r="D1121" s="200"/>
      <c r="E1121" s="203"/>
      <c r="F1121" s="203"/>
      <c r="G1121" s="203"/>
      <c r="H1121" s="203"/>
      <c r="I1121" s="203"/>
      <c r="J1121" s="203"/>
      <c r="K1121" s="203"/>
      <c r="L1121" s="203"/>
      <c r="M1121" s="203"/>
      <c r="N1121" s="203"/>
      <c r="O1121" s="203"/>
      <c r="P1121" s="203"/>
      <c r="Q1121" s="204"/>
      <c r="R1121" s="204"/>
      <c r="S1121" s="234"/>
      <c r="T1121" s="50"/>
      <c r="U1121" s="50"/>
      <c r="V1121" s="50"/>
      <c r="W1121" s="50"/>
      <c r="X1121" s="50"/>
      <c r="Y1121" s="50"/>
      <c r="Z1121" s="250"/>
      <c r="AA1121" s="238"/>
      <c r="AB1121" s="50"/>
      <c r="AC1121" s="50"/>
      <c r="AD1121" s="50"/>
      <c r="AE1121" s="50"/>
      <c r="AF1121" s="50"/>
      <c r="AG1121" s="50"/>
      <c r="AH1121" s="50"/>
      <c r="AI1121" s="50"/>
      <c r="AJ1121" s="50"/>
      <c r="AK1121" s="50"/>
      <c r="AL1121" s="50"/>
      <c r="AM1121" s="50"/>
      <c r="AN1121" s="50"/>
      <c r="AO1121" s="50"/>
      <c r="AP1121" s="50"/>
      <c r="AQ1121" s="50"/>
      <c r="AR1121" s="50"/>
      <c r="AS1121" s="50"/>
      <c r="AT1121" s="50"/>
      <c r="AU1121" s="50"/>
      <c r="AV1121" s="50"/>
      <c r="AW1121" s="50"/>
      <c r="AX1121" s="50"/>
      <c r="AY1121" s="50"/>
      <c r="AZ1121" s="50"/>
      <c r="BA1121" s="50"/>
      <c r="BB1121" s="50"/>
      <c r="BC1121" s="50"/>
      <c r="BD1121" s="50"/>
      <c r="BE1121" s="50"/>
      <c r="BF1121" s="50"/>
      <c r="BG1121" s="50"/>
      <c r="BH1121" s="50"/>
      <c r="BI1121" s="50"/>
      <c r="BJ1121" s="50"/>
      <c r="BK1121" s="50"/>
      <c r="BL1121" s="50"/>
      <c r="BM1121" s="50"/>
      <c r="BN1121" s="50"/>
      <c r="BO1121" s="50"/>
      <c r="BP1121" s="50"/>
      <c r="BQ1121" s="50"/>
      <c r="BR1121" s="50"/>
      <c r="BS1121" s="50"/>
      <c r="BT1121" s="50"/>
      <c r="BU1121" s="50"/>
      <c r="BV1121" s="50"/>
      <c r="BW1121" s="50"/>
      <c r="BX1121" s="50"/>
      <c r="BY1121" s="50"/>
      <c r="BZ1121" s="50"/>
      <c r="CA1121" s="50"/>
      <c r="CB1121" s="50"/>
      <c r="CC1121" s="50"/>
      <c r="CD1121" s="50"/>
      <c r="CE1121" s="50"/>
      <c r="CF1121" s="50"/>
      <c r="CG1121" s="50"/>
      <c r="CH1121" s="50"/>
      <c r="CI1121" s="50"/>
      <c r="CJ1121" s="50"/>
      <c r="CK1121" s="50"/>
      <c r="CL1121" s="50"/>
      <c r="CM1121" s="50"/>
      <c r="CN1121" s="50"/>
      <c r="CO1121" s="50"/>
      <c r="CP1121" s="50"/>
      <c r="CQ1121" s="50"/>
      <c r="CR1121" s="50"/>
      <c r="CS1121" s="50"/>
      <c r="CT1121" s="50"/>
      <c r="CU1121" s="50"/>
      <c r="CV1121" s="50"/>
      <c r="CW1121" s="50"/>
      <c r="CX1121" s="50"/>
      <c r="CY1121" s="50"/>
      <c r="CZ1121" s="50"/>
      <c r="DA1121" s="50"/>
      <c r="DB1121" s="50"/>
      <c r="DC1121" s="50"/>
      <c r="DD1121" s="50"/>
      <c r="DE1121" s="50"/>
      <c r="DF1121" s="50"/>
    </row>
    <row r="1122" spans="2:110" x14ac:dyDescent="0.2">
      <c r="B1122" s="177"/>
      <c r="C1122" s="202"/>
      <c r="D1122" s="200"/>
      <c r="E1122" s="203"/>
      <c r="F1122" s="203"/>
      <c r="G1122" s="203"/>
      <c r="H1122" s="203"/>
      <c r="I1122" s="203"/>
      <c r="J1122" s="203"/>
      <c r="K1122" s="203"/>
      <c r="L1122" s="203"/>
      <c r="M1122" s="203"/>
      <c r="N1122" s="203"/>
      <c r="O1122" s="203"/>
      <c r="P1122" s="203"/>
      <c r="Q1122" s="204"/>
      <c r="R1122" s="204"/>
      <c r="S1122" s="234"/>
      <c r="T1122" s="50"/>
      <c r="U1122" s="50"/>
      <c r="V1122" s="50"/>
      <c r="W1122" s="50"/>
      <c r="X1122" s="50"/>
      <c r="Y1122" s="50"/>
      <c r="Z1122" s="250"/>
      <c r="AA1122" s="238"/>
      <c r="AB1122" s="50"/>
      <c r="AC1122" s="50"/>
      <c r="AD1122" s="50"/>
      <c r="AE1122" s="50"/>
      <c r="AF1122" s="50"/>
      <c r="AG1122" s="50"/>
      <c r="AH1122" s="50"/>
      <c r="AI1122" s="50"/>
      <c r="AJ1122" s="50"/>
      <c r="AK1122" s="50"/>
      <c r="AL1122" s="50"/>
      <c r="AM1122" s="50"/>
      <c r="AN1122" s="50"/>
      <c r="AO1122" s="50"/>
      <c r="AP1122" s="50"/>
      <c r="AQ1122" s="50"/>
      <c r="AR1122" s="50"/>
      <c r="AS1122" s="50"/>
      <c r="AT1122" s="50"/>
      <c r="AU1122" s="50"/>
      <c r="AV1122" s="50"/>
      <c r="AW1122" s="50"/>
      <c r="AX1122" s="50"/>
      <c r="AY1122" s="50"/>
      <c r="AZ1122" s="50"/>
      <c r="BA1122" s="50"/>
      <c r="BB1122" s="50"/>
      <c r="BC1122" s="50"/>
      <c r="BD1122" s="50"/>
      <c r="BE1122" s="50"/>
      <c r="BF1122" s="50"/>
      <c r="BG1122" s="50"/>
      <c r="BH1122" s="50"/>
      <c r="BI1122" s="50"/>
      <c r="BJ1122" s="50"/>
      <c r="BK1122" s="50"/>
      <c r="BL1122" s="50"/>
      <c r="BM1122" s="50"/>
      <c r="BN1122" s="50"/>
      <c r="BO1122" s="50"/>
      <c r="BP1122" s="50"/>
      <c r="BQ1122" s="50"/>
      <c r="BR1122" s="50"/>
      <c r="BS1122" s="50"/>
      <c r="BT1122" s="50"/>
      <c r="BU1122" s="50"/>
      <c r="BV1122" s="50"/>
      <c r="BW1122" s="50"/>
      <c r="BX1122" s="50"/>
      <c r="BY1122" s="50"/>
      <c r="BZ1122" s="50"/>
      <c r="CA1122" s="50"/>
      <c r="CB1122" s="50"/>
      <c r="CC1122" s="50"/>
      <c r="CD1122" s="50"/>
      <c r="CE1122" s="50"/>
      <c r="CF1122" s="50"/>
      <c r="CG1122" s="50"/>
      <c r="CH1122" s="50"/>
      <c r="CI1122" s="50"/>
      <c r="CJ1122" s="50"/>
      <c r="CK1122" s="50"/>
      <c r="CL1122" s="50"/>
      <c r="CM1122" s="50"/>
      <c r="CN1122" s="50"/>
      <c r="CO1122" s="50"/>
      <c r="CP1122" s="50"/>
      <c r="CQ1122" s="50"/>
      <c r="CR1122" s="50"/>
      <c r="CS1122" s="50"/>
      <c r="CT1122" s="50"/>
      <c r="CU1122" s="50"/>
      <c r="CV1122" s="50"/>
      <c r="CW1122" s="50"/>
      <c r="CX1122" s="50"/>
      <c r="CY1122" s="50"/>
      <c r="CZ1122" s="50"/>
      <c r="DA1122" s="50"/>
      <c r="DB1122" s="50"/>
      <c r="DC1122" s="50"/>
      <c r="DD1122" s="50"/>
      <c r="DE1122" s="50"/>
      <c r="DF1122" s="50"/>
    </row>
    <row r="1123" spans="2:110" x14ac:dyDescent="0.2">
      <c r="B1123" s="177"/>
      <c r="C1123" s="202"/>
      <c r="D1123" s="200"/>
      <c r="E1123" s="203"/>
      <c r="F1123" s="203"/>
      <c r="G1123" s="203"/>
      <c r="H1123" s="203"/>
      <c r="I1123" s="203"/>
      <c r="J1123" s="203"/>
      <c r="K1123" s="203"/>
      <c r="L1123" s="203"/>
      <c r="M1123" s="203"/>
      <c r="N1123" s="203"/>
      <c r="O1123" s="203"/>
      <c r="P1123" s="203"/>
      <c r="Q1123" s="204"/>
      <c r="R1123" s="204"/>
      <c r="S1123" s="234"/>
      <c r="T1123" s="50"/>
      <c r="U1123" s="50"/>
      <c r="V1123" s="50"/>
      <c r="W1123" s="50"/>
      <c r="X1123" s="50"/>
      <c r="Y1123" s="50"/>
      <c r="Z1123" s="250"/>
      <c r="AA1123" s="238"/>
      <c r="AB1123" s="50"/>
      <c r="AC1123" s="50"/>
      <c r="AD1123" s="50"/>
      <c r="AE1123" s="50"/>
      <c r="AF1123" s="50"/>
      <c r="AG1123" s="50"/>
      <c r="AH1123" s="50"/>
      <c r="AI1123" s="50"/>
      <c r="AJ1123" s="50"/>
      <c r="AK1123" s="50"/>
      <c r="AL1123" s="50"/>
      <c r="AM1123" s="50"/>
      <c r="AN1123" s="50"/>
      <c r="AO1123" s="50"/>
      <c r="AP1123" s="50"/>
      <c r="AQ1123" s="50"/>
      <c r="AR1123" s="50"/>
      <c r="AS1123" s="50"/>
      <c r="AT1123" s="50"/>
      <c r="AU1123" s="50"/>
      <c r="AV1123" s="50"/>
      <c r="AW1123" s="50"/>
      <c r="AX1123" s="50"/>
      <c r="AY1123" s="50"/>
      <c r="AZ1123" s="50"/>
      <c r="BA1123" s="50"/>
      <c r="BB1123" s="50"/>
      <c r="BC1123" s="50"/>
      <c r="BD1123" s="50"/>
      <c r="BE1123" s="50"/>
      <c r="BF1123" s="50"/>
      <c r="BG1123" s="50"/>
      <c r="BH1123" s="50"/>
      <c r="BI1123" s="50"/>
      <c r="BJ1123" s="50"/>
      <c r="BK1123" s="50"/>
      <c r="BL1123" s="50"/>
      <c r="BM1123" s="50"/>
      <c r="BN1123" s="50"/>
      <c r="BO1123" s="50"/>
      <c r="BP1123" s="50"/>
      <c r="BQ1123" s="50"/>
      <c r="BR1123" s="50"/>
      <c r="BS1123" s="50"/>
      <c r="BT1123" s="50"/>
      <c r="BU1123" s="50"/>
      <c r="BV1123" s="50"/>
      <c r="BW1123" s="50"/>
      <c r="BX1123" s="50"/>
      <c r="BY1123" s="50"/>
      <c r="BZ1123" s="50"/>
      <c r="CA1123" s="50"/>
      <c r="CB1123" s="50"/>
      <c r="CC1123" s="50"/>
      <c r="CD1123" s="50"/>
      <c r="CE1123" s="50"/>
      <c r="CF1123" s="50"/>
      <c r="CG1123" s="50"/>
      <c r="CH1123" s="50"/>
      <c r="CI1123" s="50"/>
      <c r="CJ1123" s="50"/>
      <c r="CK1123" s="50"/>
      <c r="CL1123" s="50"/>
      <c r="CM1123" s="50"/>
      <c r="CN1123" s="50"/>
      <c r="CO1123" s="50"/>
      <c r="CP1123" s="50"/>
      <c r="CQ1123" s="50"/>
      <c r="CR1123" s="50"/>
      <c r="CS1123" s="50"/>
      <c r="CT1123" s="50"/>
      <c r="CU1123" s="50"/>
      <c r="CV1123" s="50"/>
      <c r="CW1123" s="50"/>
      <c r="CX1123" s="50"/>
      <c r="CY1123" s="50"/>
      <c r="CZ1123" s="50"/>
      <c r="DA1123" s="50"/>
      <c r="DB1123" s="50"/>
      <c r="DC1123" s="50"/>
      <c r="DD1123" s="50"/>
      <c r="DE1123" s="50"/>
      <c r="DF1123" s="50"/>
    </row>
    <row r="1124" spans="2:110" x14ac:dyDescent="0.2">
      <c r="B1124" s="177"/>
      <c r="C1124" s="202"/>
      <c r="D1124" s="200"/>
      <c r="E1124" s="203"/>
      <c r="F1124" s="203"/>
      <c r="G1124" s="203"/>
      <c r="H1124" s="203"/>
      <c r="I1124" s="203"/>
      <c r="J1124" s="203"/>
      <c r="K1124" s="203"/>
      <c r="L1124" s="203"/>
      <c r="M1124" s="203"/>
      <c r="N1124" s="203"/>
      <c r="O1124" s="203"/>
      <c r="P1124" s="203"/>
      <c r="Q1124" s="204"/>
      <c r="R1124" s="204"/>
      <c r="S1124" s="234"/>
      <c r="T1124" s="50"/>
      <c r="U1124" s="50"/>
      <c r="V1124" s="50"/>
      <c r="W1124" s="50"/>
      <c r="X1124" s="50"/>
      <c r="Y1124" s="50"/>
      <c r="Z1124" s="250"/>
      <c r="AA1124" s="238"/>
      <c r="AB1124" s="50"/>
      <c r="AC1124" s="50"/>
      <c r="AD1124" s="50"/>
      <c r="AE1124" s="50"/>
      <c r="AF1124" s="50"/>
      <c r="AG1124" s="50"/>
      <c r="AH1124" s="50"/>
      <c r="AI1124" s="50"/>
      <c r="AJ1124" s="50"/>
      <c r="AK1124" s="50"/>
      <c r="AL1124" s="50"/>
      <c r="AM1124" s="50"/>
      <c r="AN1124" s="50"/>
      <c r="AO1124" s="50"/>
      <c r="AP1124" s="50"/>
      <c r="AQ1124" s="50"/>
      <c r="AR1124" s="50"/>
      <c r="AS1124" s="50"/>
      <c r="AT1124" s="50"/>
      <c r="AU1124" s="50"/>
      <c r="AV1124" s="50"/>
      <c r="AW1124" s="50"/>
      <c r="AX1124" s="50"/>
      <c r="AY1124" s="50"/>
      <c r="AZ1124" s="50"/>
      <c r="BA1124" s="50"/>
      <c r="BB1124" s="50"/>
      <c r="BC1124" s="50"/>
      <c r="BD1124" s="50"/>
      <c r="BE1124" s="50"/>
      <c r="BF1124" s="50"/>
      <c r="BG1124" s="50"/>
      <c r="BH1124" s="50"/>
      <c r="BI1124" s="50"/>
      <c r="BJ1124" s="50"/>
      <c r="BK1124" s="50"/>
      <c r="BL1124" s="50"/>
      <c r="BM1124" s="50"/>
      <c r="BN1124" s="50"/>
      <c r="BO1124" s="50"/>
      <c r="BP1124" s="50"/>
      <c r="BQ1124" s="50"/>
      <c r="BR1124" s="50"/>
      <c r="BS1124" s="50"/>
      <c r="BT1124" s="50"/>
      <c r="BU1124" s="50"/>
      <c r="BV1124" s="50"/>
      <c r="BW1124" s="50"/>
      <c r="BX1124" s="50"/>
      <c r="BY1124" s="50"/>
      <c r="BZ1124" s="50"/>
      <c r="CA1124" s="50"/>
      <c r="CB1124" s="50"/>
      <c r="CC1124" s="50"/>
      <c r="CD1124" s="50"/>
      <c r="CE1124" s="50"/>
      <c r="CF1124" s="50"/>
      <c r="CG1124" s="50"/>
      <c r="CH1124" s="50"/>
      <c r="CI1124" s="50"/>
      <c r="CJ1124" s="50"/>
      <c r="CK1124" s="50"/>
      <c r="CL1124" s="50"/>
      <c r="CM1124" s="50"/>
      <c r="CN1124" s="50"/>
      <c r="CO1124" s="50"/>
      <c r="CP1124" s="50"/>
      <c r="CQ1124" s="50"/>
      <c r="CR1124" s="50"/>
      <c r="CS1124" s="50"/>
      <c r="CT1124" s="50"/>
      <c r="CU1124" s="50"/>
      <c r="CV1124" s="50"/>
      <c r="CW1124" s="50"/>
      <c r="CX1124" s="50"/>
      <c r="CY1124" s="50"/>
      <c r="CZ1124" s="50"/>
      <c r="DA1124" s="50"/>
      <c r="DB1124" s="50"/>
      <c r="DC1124" s="50"/>
      <c r="DD1124" s="50"/>
      <c r="DE1124" s="50"/>
      <c r="DF1124" s="50"/>
    </row>
    <row r="1125" spans="2:110" x14ac:dyDescent="0.2">
      <c r="B1125" s="177"/>
      <c r="C1125" s="202"/>
      <c r="D1125" s="200"/>
      <c r="E1125" s="203"/>
      <c r="F1125" s="203"/>
      <c r="G1125" s="203"/>
      <c r="H1125" s="203"/>
      <c r="I1125" s="203"/>
      <c r="J1125" s="203"/>
      <c r="K1125" s="203"/>
      <c r="L1125" s="203"/>
      <c r="M1125" s="203"/>
      <c r="N1125" s="203"/>
      <c r="O1125" s="203"/>
      <c r="P1125" s="203"/>
      <c r="Q1125" s="204"/>
      <c r="R1125" s="204"/>
      <c r="S1125" s="234"/>
      <c r="T1125" s="50"/>
      <c r="U1125" s="50"/>
      <c r="V1125" s="50"/>
      <c r="W1125" s="50"/>
      <c r="X1125" s="50"/>
      <c r="Y1125" s="50"/>
      <c r="Z1125" s="250"/>
      <c r="AA1125" s="238"/>
      <c r="AB1125" s="50"/>
      <c r="AC1125" s="50"/>
      <c r="AD1125" s="50"/>
      <c r="AE1125" s="50"/>
      <c r="AF1125" s="50"/>
      <c r="AG1125" s="50"/>
      <c r="AH1125" s="50"/>
      <c r="AI1125" s="50"/>
      <c r="AJ1125" s="50"/>
      <c r="AK1125" s="50"/>
      <c r="AL1125" s="50"/>
      <c r="AM1125" s="50"/>
      <c r="AN1125" s="50"/>
      <c r="AO1125" s="50"/>
      <c r="AP1125" s="50"/>
      <c r="AQ1125" s="50"/>
      <c r="AR1125" s="50"/>
      <c r="AS1125" s="50"/>
      <c r="AT1125" s="50"/>
      <c r="AU1125" s="50"/>
      <c r="AV1125" s="50"/>
      <c r="AW1125" s="50"/>
      <c r="AX1125" s="50"/>
      <c r="AY1125" s="50"/>
      <c r="AZ1125" s="50"/>
      <c r="BA1125" s="50"/>
      <c r="BB1125" s="50"/>
      <c r="BC1125" s="50"/>
      <c r="BD1125" s="50"/>
      <c r="BE1125" s="50"/>
      <c r="BF1125" s="50"/>
      <c r="BG1125" s="50"/>
      <c r="BH1125" s="50"/>
      <c r="BI1125" s="50"/>
      <c r="BJ1125" s="50"/>
      <c r="BK1125" s="50"/>
      <c r="BL1125" s="50"/>
      <c r="BM1125" s="50"/>
      <c r="BN1125" s="50"/>
      <c r="BO1125" s="50"/>
      <c r="BP1125" s="50"/>
      <c r="BQ1125" s="50"/>
      <c r="BR1125" s="50"/>
      <c r="BS1125" s="50"/>
      <c r="BT1125" s="50"/>
      <c r="BU1125" s="50"/>
      <c r="BV1125" s="50"/>
      <c r="BW1125" s="50"/>
      <c r="BX1125" s="50"/>
      <c r="BY1125" s="50"/>
      <c r="BZ1125" s="50"/>
      <c r="CA1125" s="50"/>
      <c r="CB1125" s="50"/>
      <c r="CC1125" s="50"/>
      <c r="CD1125" s="50"/>
      <c r="CE1125" s="50"/>
      <c r="CF1125" s="50"/>
      <c r="CG1125" s="50"/>
      <c r="CH1125" s="50"/>
      <c r="CI1125" s="50"/>
      <c r="CJ1125" s="50"/>
      <c r="CK1125" s="50"/>
      <c r="CL1125" s="50"/>
      <c r="CM1125" s="50"/>
      <c r="CN1125" s="50"/>
      <c r="CO1125" s="50"/>
      <c r="CP1125" s="50"/>
      <c r="CQ1125" s="50"/>
      <c r="CR1125" s="50"/>
      <c r="CS1125" s="50"/>
      <c r="CT1125" s="50"/>
      <c r="CU1125" s="50"/>
      <c r="CV1125" s="50"/>
      <c r="CW1125" s="50"/>
      <c r="CX1125" s="50"/>
      <c r="CY1125" s="50"/>
      <c r="CZ1125" s="50"/>
      <c r="DA1125" s="50"/>
      <c r="DB1125" s="50"/>
      <c r="DC1125" s="50"/>
      <c r="DD1125" s="50"/>
      <c r="DE1125" s="50"/>
      <c r="DF1125" s="50"/>
    </row>
    <row r="1126" spans="2:110" x14ac:dyDescent="0.2">
      <c r="B1126" s="177"/>
      <c r="C1126" s="202"/>
      <c r="D1126" s="200"/>
      <c r="E1126" s="203"/>
      <c r="F1126" s="203"/>
      <c r="G1126" s="203"/>
      <c r="H1126" s="203"/>
      <c r="I1126" s="203"/>
      <c r="J1126" s="203"/>
      <c r="K1126" s="203"/>
      <c r="L1126" s="203"/>
      <c r="M1126" s="203"/>
      <c r="N1126" s="203"/>
      <c r="O1126" s="203"/>
      <c r="P1126" s="203"/>
      <c r="Q1126" s="204"/>
      <c r="R1126" s="204"/>
      <c r="S1126" s="234"/>
      <c r="T1126" s="50"/>
      <c r="U1126" s="50"/>
      <c r="V1126" s="50"/>
      <c r="W1126" s="50"/>
      <c r="X1126" s="50"/>
      <c r="Y1126" s="50"/>
      <c r="Z1126" s="250"/>
      <c r="AA1126" s="238"/>
      <c r="AB1126" s="50"/>
      <c r="AC1126" s="50"/>
      <c r="AD1126" s="50"/>
      <c r="AE1126" s="50"/>
      <c r="AF1126" s="50"/>
      <c r="AG1126" s="50"/>
      <c r="AH1126" s="50"/>
      <c r="AI1126" s="50"/>
      <c r="AJ1126" s="50"/>
      <c r="AK1126" s="50"/>
      <c r="AL1126" s="50"/>
      <c r="AM1126" s="50"/>
      <c r="AN1126" s="50"/>
      <c r="AO1126" s="50"/>
      <c r="AP1126" s="50"/>
      <c r="AQ1126" s="50"/>
      <c r="AR1126" s="50"/>
      <c r="AS1126" s="50"/>
      <c r="AT1126" s="50"/>
      <c r="AU1126" s="50"/>
      <c r="AV1126" s="50"/>
      <c r="AW1126" s="50"/>
      <c r="AX1126" s="50"/>
      <c r="AY1126" s="50"/>
      <c r="AZ1126" s="50"/>
      <c r="BA1126" s="50"/>
      <c r="BB1126" s="50"/>
      <c r="BC1126" s="50"/>
      <c r="BD1126" s="50"/>
      <c r="BE1126" s="50"/>
      <c r="BF1126" s="50"/>
      <c r="BG1126" s="50"/>
      <c r="BH1126" s="50"/>
      <c r="BI1126" s="50"/>
      <c r="BJ1126" s="50"/>
      <c r="BK1126" s="50"/>
      <c r="BL1126" s="50"/>
      <c r="BM1126" s="50"/>
      <c r="BN1126" s="50"/>
      <c r="BO1126" s="50"/>
      <c r="BP1126" s="50"/>
      <c r="BQ1126" s="50"/>
      <c r="BR1126" s="50"/>
      <c r="BS1126" s="50"/>
      <c r="BT1126" s="50"/>
      <c r="BU1126" s="50"/>
      <c r="BV1126" s="50"/>
      <c r="BW1126" s="50"/>
      <c r="BX1126" s="50"/>
      <c r="BY1126" s="50"/>
      <c r="BZ1126" s="50"/>
      <c r="CA1126" s="50"/>
      <c r="CB1126" s="50"/>
      <c r="CC1126" s="50"/>
      <c r="CD1126" s="50"/>
      <c r="CE1126" s="50"/>
      <c r="CF1126" s="50"/>
      <c r="CG1126" s="50"/>
      <c r="CH1126" s="50"/>
      <c r="CI1126" s="50"/>
      <c r="CJ1126" s="50"/>
      <c r="CK1126" s="50"/>
      <c r="CL1126" s="50"/>
      <c r="CM1126" s="50"/>
      <c r="CN1126" s="50"/>
      <c r="CO1126" s="50"/>
      <c r="CP1126" s="50"/>
      <c r="CQ1126" s="50"/>
      <c r="CR1126" s="50"/>
      <c r="CS1126" s="50"/>
      <c r="CT1126" s="50"/>
      <c r="CU1126" s="50"/>
      <c r="CV1126" s="50"/>
      <c r="CW1126" s="50"/>
      <c r="CX1126" s="50"/>
      <c r="CY1126" s="50"/>
      <c r="CZ1126" s="50"/>
      <c r="DA1126" s="50"/>
      <c r="DB1126" s="50"/>
      <c r="DC1126" s="50"/>
      <c r="DD1126" s="50"/>
      <c r="DE1126" s="50"/>
      <c r="DF1126" s="50"/>
    </row>
    <row r="1127" spans="2:110" x14ac:dyDescent="0.2">
      <c r="B1127" s="177"/>
      <c r="C1127" s="202"/>
      <c r="D1127" s="200"/>
      <c r="E1127" s="203"/>
      <c r="F1127" s="203"/>
      <c r="G1127" s="203"/>
      <c r="H1127" s="203"/>
      <c r="I1127" s="203"/>
      <c r="J1127" s="203"/>
      <c r="K1127" s="203"/>
      <c r="L1127" s="203"/>
      <c r="M1127" s="203"/>
      <c r="N1127" s="203"/>
      <c r="O1127" s="203"/>
      <c r="P1127" s="203"/>
      <c r="Q1127" s="204"/>
      <c r="R1127" s="204"/>
      <c r="S1127" s="234"/>
      <c r="T1127" s="50"/>
      <c r="U1127" s="50"/>
      <c r="V1127" s="50"/>
      <c r="W1127" s="50"/>
      <c r="X1127" s="50"/>
      <c r="Y1127" s="50"/>
      <c r="Z1127" s="250"/>
      <c r="AA1127" s="238"/>
      <c r="AB1127" s="50"/>
      <c r="AC1127" s="50"/>
      <c r="AD1127" s="50"/>
      <c r="AE1127" s="50"/>
      <c r="AF1127" s="50"/>
      <c r="AG1127" s="50"/>
      <c r="AH1127" s="50"/>
      <c r="AI1127" s="50"/>
      <c r="AJ1127" s="50"/>
      <c r="AK1127" s="50"/>
      <c r="AL1127" s="50"/>
      <c r="AM1127" s="50"/>
      <c r="AN1127" s="50"/>
      <c r="AO1127" s="50"/>
      <c r="AP1127" s="50"/>
      <c r="AQ1127" s="50"/>
      <c r="AR1127" s="50"/>
      <c r="AS1127" s="50"/>
      <c r="AT1127" s="50"/>
      <c r="AU1127" s="50"/>
      <c r="AV1127" s="50"/>
      <c r="AW1127" s="50"/>
      <c r="AX1127" s="50"/>
      <c r="AY1127" s="50"/>
      <c r="AZ1127" s="50"/>
      <c r="BA1127" s="50"/>
      <c r="BB1127" s="50"/>
      <c r="BC1127" s="50"/>
      <c r="BD1127" s="50"/>
      <c r="BE1127" s="50"/>
      <c r="BF1127" s="50"/>
      <c r="BG1127" s="50"/>
      <c r="BH1127" s="50"/>
      <c r="BI1127" s="50"/>
      <c r="BJ1127" s="50"/>
      <c r="BK1127" s="50"/>
      <c r="BL1127" s="50"/>
      <c r="BM1127" s="50"/>
      <c r="BN1127" s="50"/>
      <c r="BO1127" s="50"/>
      <c r="BP1127" s="50"/>
      <c r="BQ1127" s="50"/>
      <c r="BR1127" s="50"/>
      <c r="BS1127" s="50"/>
      <c r="BT1127" s="50"/>
      <c r="BU1127" s="50"/>
      <c r="BV1127" s="50"/>
      <c r="BW1127" s="50"/>
      <c r="BX1127" s="50"/>
      <c r="BY1127" s="50"/>
      <c r="BZ1127" s="50"/>
      <c r="CA1127" s="50"/>
      <c r="CB1127" s="50"/>
      <c r="CC1127" s="50"/>
      <c r="CD1127" s="50"/>
      <c r="CE1127" s="50"/>
      <c r="CF1127" s="50"/>
      <c r="CG1127" s="50"/>
      <c r="CH1127" s="50"/>
      <c r="CI1127" s="50"/>
      <c r="CJ1127" s="50"/>
      <c r="CK1127" s="50"/>
      <c r="CL1127" s="50"/>
      <c r="CM1127" s="50"/>
      <c r="CN1127" s="50"/>
      <c r="CO1127" s="50"/>
      <c r="CP1127" s="50"/>
      <c r="CQ1127" s="50"/>
      <c r="CR1127" s="50"/>
      <c r="CS1127" s="50"/>
      <c r="CT1127" s="50"/>
      <c r="CU1127" s="50"/>
      <c r="CV1127" s="50"/>
      <c r="CW1127" s="50"/>
      <c r="CX1127" s="50"/>
      <c r="CY1127" s="50"/>
      <c r="CZ1127" s="50"/>
      <c r="DA1127" s="50"/>
      <c r="DB1127" s="50"/>
      <c r="DC1127" s="50"/>
      <c r="DD1127" s="50"/>
      <c r="DE1127" s="50"/>
      <c r="DF1127" s="50"/>
    </row>
    <row r="1128" spans="2:110" x14ac:dyDescent="0.2">
      <c r="B1128" s="177"/>
      <c r="C1128" s="202"/>
      <c r="D1128" s="200"/>
      <c r="E1128" s="203"/>
      <c r="F1128" s="203"/>
      <c r="G1128" s="203"/>
      <c r="H1128" s="203"/>
      <c r="I1128" s="203"/>
      <c r="J1128" s="203"/>
      <c r="K1128" s="203"/>
      <c r="L1128" s="203"/>
      <c r="M1128" s="203"/>
      <c r="N1128" s="203"/>
      <c r="O1128" s="203"/>
      <c r="P1128" s="203"/>
      <c r="Q1128" s="204"/>
      <c r="R1128" s="204"/>
      <c r="S1128" s="234"/>
      <c r="T1128" s="50"/>
      <c r="U1128" s="50"/>
      <c r="V1128" s="50"/>
      <c r="W1128" s="50"/>
      <c r="X1128" s="50"/>
      <c r="Y1128" s="50"/>
      <c r="Z1128" s="250"/>
      <c r="AA1128" s="238"/>
      <c r="AB1128" s="50"/>
      <c r="AC1128" s="50"/>
      <c r="AD1128" s="50"/>
      <c r="AE1128" s="50"/>
      <c r="AF1128" s="50"/>
      <c r="AG1128" s="50"/>
      <c r="AH1128" s="50"/>
      <c r="AI1128" s="50"/>
      <c r="AJ1128" s="50"/>
      <c r="AK1128" s="50"/>
      <c r="AL1128" s="50"/>
      <c r="AM1128" s="50"/>
      <c r="AN1128" s="50"/>
      <c r="AO1128" s="50"/>
      <c r="AP1128" s="50"/>
      <c r="AQ1128" s="50"/>
      <c r="AR1128" s="50"/>
      <c r="AS1128" s="50"/>
      <c r="AT1128" s="50"/>
      <c r="AU1128" s="50"/>
      <c r="AV1128" s="50"/>
      <c r="AW1128" s="50"/>
      <c r="AX1128" s="50"/>
      <c r="AY1128" s="50"/>
      <c r="AZ1128" s="50"/>
      <c r="BA1128" s="50"/>
      <c r="BB1128" s="50"/>
      <c r="BC1128" s="50"/>
      <c r="BD1128" s="50"/>
      <c r="BE1128" s="50"/>
      <c r="BF1128" s="50"/>
      <c r="BG1128" s="50"/>
      <c r="BH1128" s="50"/>
      <c r="BI1128" s="50"/>
      <c r="BJ1128" s="50"/>
      <c r="BK1128" s="50"/>
      <c r="BL1128" s="50"/>
      <c r="BM1128" s="50"/>
      <c r="BN1128" s="50"/>
      <c r="BO1128" s="50"/>
      <c r="BP1128" s="50"/>
      <c r="BQ1128" s="50"/>
      <c r="BR1128" s="50"/>
      <c r="BS1128" s="50"/>
      <c r="BT1128" s="50"/>
      <c r="BU1128" s="50"/>
      <c r="BV1128" s="50"/>
      <c r="BW1128" s="50"/>
      <c r="BX1128" s="50"/>
      <c r="BY1128" s="50"/>
      <c r="BZ1128" s="50"/>
      <c r="CA1128" s="50"/>
      <c r="CB1128" s="50"/>
      <c r="CC1128" s="50"/>
      <c r="CD1128" s="50"/>
      <c r="CE1128" s="50"/>
      <c r="CF1128" s="50"/>
      <c r="CG1128" s="50"/>
      <c r="CH1128" s="50"/>
      <c r="CI1128" s="50"/>
      <c r="CJ1128" s="50"/>
      <c r="CK1128" s="50"/>
      <c r="CL1128" s="50"/>
      <c r="CM1128" s="50"/>
      <c r="CN1128" s="50"/>
      <c r="CO1128" s="50"/>
      <c r="CP1128" s="50"/>
      <c r="CQ1128" s="50"/>
      <c r="CR1128" s="50"/>
      <c r="CS1128" s="50"/>
      <c r="CT1128" s="50"/>
      <c r="CU1128" s="50"/>
      <c r="CV1128" s="50"/>
      <c r="CW1128" s="50"/>
      <c r="CX1128" s="50"/>
      <c r="CY1128" s="50"/>
      <c r="CZ1128" s="50"/>
      <c r="DA1128" s="50"/>
      <c r="DB1128" s="50"/>
      <c r="DC1128" s="50"/>
      <c r="DD1128" s="50"/>
      <c r="DE1128" s="50"/>
      <c r="DF1128" s="50"/>
    </row>
    <row r="1129" spans="2:110" x14ac:dyDescent="0.2">
      <c r="B1129" s="177"/>
      <c r="C1129" s="202"/>
      <c r="D1129" s="200"/>
      <c r="E1129" s="203"/>
      <c r="F1129" s="203"/>
      <c r="G1129" s="203"/>
      <c r="H1129" s="203"/>
      <c r="I1129" s="203"/>
      <c r="J1129" s="203"/>
      <c r="K1129" s="203"/>
      <c r="L1129" s="203"/>
      <c r="M1129" s="203"/>
      <c r="N1129" s="203"/>
      <c r="O1129" s="203"/>
      <c r="P1129" s="203"/>
      <c r="Q1129" s="204"/>
      <c r="R1129" s="204"/>
      <c r="S1129" s="234"/>
      <c r="T1129" s="50"/>
      <c r="U1129" s="50"/>
      <c r="V1129" s="50"/>
      <c r="W1129" s="50"/>
      <c r="X1129" s="50"/>
      <c r="Y1129" s="50"/>
      <c r="Z1129" s="250"/>
      <c r="AA1129" s="238"/>
      <c r="AB1129" s="50"/>
      <c r="AC1129" s="50"/>
      <c r="AD1129" s="50"/>
      <c r="AE1129" s="50"/>
      <c r="AF1129" s="50"/>
      <c r="AG1129" s="50"/>
      <c r="AH1129" s="50"/>
      <c r="AI1129" s="50"/>
      <c r="AJ1129" s="50"/>
      <c r="AK1129" s="50"/>
      <c r="AL1129" s="50"/>
      <c r="AM1129" s="50"/>
      <c r="AN1129" s="50"/>
      <c r="AO1129" s="50"/>
      <c r="AP1129" s="50"/>
      <c r="AQ1129" s="50"/>
      <c r="AR1129" s="50"/>
      <c r="AS1129" s="50"/>
      <c r="AT1129" s="50"/>
      <c r="AU1129" s="50"/>
      <c r="AV1129" s="50"/>
      <c r="AW1129" s="50"/>
      <c r="AX1129" s="50"/>
      <c r="AY1129" s="50"/>
      <c r="AZ1129" s="50"/>
      <c r="BA1129" s="50"/>
      <c r="BB1129" s="50"/>
      <c r="BC1129" s="50"/>
      <c r="BD1129" s="50"/>
      <c r="BE1129" s="50"/>
      <c r="BF1129" s="50"/>
      <c r="BG1129" s="50"/>
      <c r="BH1129" s="50"/>
      <c r="BI1129" s="50"/>
      <c r="BJ1129" s="50"/>
      <c r="BK1129" s="50"/>
      <c r="BL1129" s="50"/>
      <c r="BM1129" s="50"/>
      <c r="BN1129" s="50"/>
      <c r="BO1129" s="50"/>
      <c r="BP1129" s="50"/>
      <c r="BQ1129" s="50"/>
      <c r="BR1129" s="50"/>
      <c r="BS1129" s="50"/>
      <c r="BT1129" s="50"/>
      <c r="BU1129" s="50"/>
      <c r="BV1129" s="50"/>
      <c r="BW1129" s="50"/>
      <c r="BX1129" s="50"/>
      <c r="BY1129" s="50"/>
      <c r="BZ1129" s="50"/>
      <c r="CA1129" s="50"/>
      <c r="CB1129" s="50"/>
      <c r="CC1129" s="50"/>
      <c r="CD1129" s="50"/>
      <c r="CE1129" s="50"/>
      <c r="CF1129" s="50"/>
      <c r="CG1129" s="50"/>
      <c r="CH1129" s="50"/>
      <c r="CI1129" s="50"/>
      <c r="CJ1129" s="50"/>
      <c r="CK1129" s="50"/>
      <c r="CL1129" s="50"/>
      <c r="CM1129" s="50"/>
      <c r="CN1129" s="50"/>
      <c r="CO1129" s="50"/>
      <c r="CP1129" s="50"/>
      <c r="CQ1129" s="50"/>
      <c r="CR1129" s="50"/>
      <c r="CS1129" s="50"/>
      <c r="CT1129" s="50"/>
      <c r="CU1129" s="50"/>
      <c r="CV1129" s="50"/>
      <c r="CW1129" s="50"/>
      <c r="CX1129" s="50"/>
      <c r="CY1129" s="50"/>
      <c r="CZ1129" s="50"/>
      <c r="DA1129" s="50"/>
      <c r="DB1129" s="50"/>
      <c r="DC1129" s="50"/>
      <c r="DD1129" s="50"/>
      <c r="DE1129" s="50"/>
      <c r="DF1129" s="50"/>
    </row>
    <row r="1130" spans="2:110" x14ac:dyDescent="0.2">
      <c r="B1130" s="177"/>
      <c r="C1130" s="202"/>
      <c r="D1130" s="200"/>
      <c r="E1130" s="203"/>
      <c r="F1130" s="203"/>
      <c r="G1130" s="203"/>
      <c r="H1130" s="203"/>
      <c r="I1130" s="203"/>
      <c r="J1130" s="203"/>
      <c r="K1130" s="203"/>
      <c r="L1130" s="203"/>
      <c r="M1130" s="203"/>
      <c r="N1130" s="203"/>
      <c r="O1130" s="203"/>
      <c r="P1130" s="203"/>
      <c r="Q1130" s="204"/>
      <c r="R1130" s="204"/>
      <c r="S1130" s="234"/>
      <c r="T1130" s="50"/>
      <c r="U1130" s="50"/>
      <c r="V1130" s="50"/>
      <c r="W1130" s="50"/>
      <c r="X1130" s="50"/>
      <c r="Y1130" s="50"/>
      <c r="Z1130" s="250"/>
      <c r="AA1130" s="238"/>
      <c r="AB1130" s="50"/>
      <c r="AC1130" s="50"/>
      <c r="AD1130" s="50"/>
      <c r="AE1130" s="50"/>
      <c r="AF1130" s="50"/>
      <c r="AG1130" s="50"/>
      <c r="AH1130" s="50"/>
      <c r="AI1130" s="50"/>
      <c r="AJ1130" s="50"/>
      <c r="AK1130" s="50"/>
      <c r="AL1130" s="50"/>
      <c r="AM1130" s="50"/>
      <c r="AN1130" s="50"/>
      <c r="AO1130" s="50"/>
      <c r="AP1130" s="50"/>
      <c r="AQ1130" s="50"/>
      <c r="AR1130" s="50"/>
      <c r="AS1130" s="50"/>
      <c r="AT1130" s="50"/>
      <c r="AU1130" s="50"/>
      <c r="AV1130" s="50"/>
      <c r="AW1130" s="50"/>
      <c r="AX1130" s="50"/>
      <c r="AY1130" s="50"/>
      <c r="AZ1130" s="50"/>
      <c r="BA1130" s="50"/>
      <c r="BB1130" s="50"/>
      <c r="BC1130" s="50"/>
      <c r="BD1130" s="50"/>
      <c r="BE1130" s="50"/>
      <c r="BF1130" s="50"/>
      <c r="BG1130" s="50"/>
      <c r="BH1130" s="50"/>
      <c r="BI1130" s="50"/>
      <c r="BJ1130" s="50"/>
      <c r="BK1130" s="50"/>
      <c r="BL1130" s="50"/>
      <c r="BM1130" s="50"/>
      <c r="BN1130" s="50"/>
      <c r="BO1130" s="50"/>
      <c r="BP1130" s="50"/>
      <c r="BQ1130" s="50"/>
      <c r="BR1130" s="50"/>
      <c r="BS1130" s="50"/>
      <c r="BT1130" s="50"/>
      <c r="BU1130" s="50"/>
      <c r="BV1130" s="50"/>
      <c r="BW1130" s="50"/>
      <c r="BX1130" s="50"/>
      <c r="BY1130" s="50"/>
      <c r="BZ1130" s="50"/>
      <c r="CA1130" s="50"/>
      <c r="CB1130" s="50"/>
      <c r="CC1130" s="50"/>
      <c r="CD1130" s="50"/>
      <c r="CE1130" s="50"/>
      <c r="CF1130" s="50"/>
      <c r="CG1130" s="50"/>
      <c r="CH1130" s="50"/>
      <c r="CI1130" s="50"/>
      <c r="CJ1130" s="50"/>
      <c r="CK1130" s="50"/>
      <c r="CL1130" s="50"/>
      <c r="CM1130" s="50"/>
      <c r="CN1130" s="50"/>
      <c r="CO1130" s="50"/>
      <c r="CP1130" s="50"/>
      <c r="CQ1130" s="50"/>
      <c r="CR1130" s="50"/>
      <c r="CS1130" s="50"/>
      <c r="CT1130" s="50"/>
      <c r="CU1130" s="50"/>
      <c r="CV1130" s="50"/>
      <c r="CW1130" s="50"/>
      <c r="CX1130" s="50"/>
      <c r="CY1130" s="50"/>
      <c r="CZ1130" s="50"/>
      <c r="DA1130" s="50"/>
      <c r="DB1130" s="50"/>
      <c r="DC1130" s="50"/>
      <c r="DD1130" s="50"/>
      <c r="DE1130" s="50"/>
      <c r="DF1130" s="50"/>
    </row>
    <row r="1131" spans="2:110" x14ac:dyDescent="0.2">
      <c r="B1131" s="177"/>
      <c r="C1131" s="202"/>
      <c r="D1131" s="200"/>
      <c r="E1131" s="203"/>
      <c r="F1131" s="203"/>
      <c r="G1131" s="203"/>
      <c r="H1131" s="203"/>
      <c r="I1131" s="203"/>
      <c r="J1131" s="203"/>
      <c r="K1131" s="203"/>
      <c r="L1131" s="203"/>
      <c r="M1131" s="203"/>
      <c r="N1131" s="203"/>
      <c r="O1131" s="203"/>
      <c r="P1131" s="203"/>
      <c r="Q1131" s="204"/>
      <c r="R1131" s="204"/>
      <c r="S1131" s="234"/>
      <c r="T1131" s="50"/>
      <c r="U1131" s="50"/>
      <c r="V1131" s="50"/>
      <c r="W1131" s="50"/>
      <c r="X1131" s="50"/>
      <c r="Y1131" s="50"/>
      <c r="Z1131" s="250"/>
      <c r="AA1131" s="238"/>
      <c r="AB1131" s="50"/>
      <c r="AC1131" s="50"/>
      <c r="AD1131" s="50"/>
      <c r="AE1131" s="50"/>
      <c r="AF1131" s="50"/>
      <c r="AG1131" s="50"/>
      <c r="AH1131" s="50"/>
      <c r="AI1131" s="50"/>
      <c r="AJ1131" s="50"/>
      <c r="AK1131" s="50"/>
      <c r="AL1131" s="50"/>
      <c r="AM1131" s="50"/>
      <c r="AN1131" s="50"/>
      <c r="AO1131" s="50"/>
      <c r="AP1131" s="50"/>
      <c r="AQ1131" s="50"/>
      <c r="AR1131" s="50"/>
      <c r="AS1131" s="50"/>
      <c r="AT1131" s="50"/>
      <c r="AU1131" s="50"/>
      <c r="AV1131" s="50"/>
      <c r="AW1131" s="50"/>
      <c r="AX1131" s="50"/>
      <c r="AY1131" s="50"/>
      <c r="AZ1131" s="50"/>
      <c r="BA1131" s="50"/>
      <c r="BB1131" s="50"/>
      <c r="BC1131" s="50"/>
      <c r="BD1131" s="50"/>
      <c r="BE1131" s="50"/>
      <c r="BF1131" s="50"/>
      <c r="BG1131" s="50"/>
      <c r="BH1131" s="50"/>
      <c r="BI1131" s="50"/>
      <c r="BJ1131" s="50"/>
      <c r="BK1131" s="50"/>
      <c r="BL1131" s="50"/>
      <c r="BM1131" s="50"/>
      <c r="BN1131" s="50"/>
      <c r="BO1131" s="50"/>
      <c r="BP1131" s="50"/>
      <c r="BQ1131" s="50"/>
      <c r="BR1131" s="50"/>
      <c r="BS1131" s="50"/>
      <c r="BT1131" s="50"/>
      <c r="BU1131" s="50"/>
      <c r="BV1131" s="50"/>
      <c r="BW1131" s="50"/>
      <c r="BX1131" s="50"/>
      <c r="BY1131" s="50"/>
      <c r="BZ1131" s="50"/>
      <c r="CA1131" s="50"/>
      <c r="CB1131" s="50"/>
      <c r="CC1131" s="50"/>
      <c r="CD1131" s="50"/>
      <c r="CE1131" s="50"/>
      <c r="CF1131" s="50"/>
      <c r="CG1131" s="50"/>
      <c r="CH1131" s="50"/>
      <c r="CI1131" s="50"/>
      <c r="CJ1131" s="50"/>
      <c r="CK1131" s="50"/>
      <c r="CL1131" s="50"/>
      <c r="CM1131" s="50"/>
      <c r="CN1131" s="50"/>
      <c r="CO1131" s="50"/>
      <c r="CP1131" s="50"/>
      <c r="CQ1131" s="50"/>
      <c r="CR1131" s="50"/>
      <c r="CS1131" s="50"/>
      <c r="CT1131" s="50"/>
      <c r="CU1131" s="50"/>
      <c r="CV1131" s="50"/>
      <c r="CW1131" s="50"/>
      <c r="CX1131" s="50"/>
      <c r="CY1131" s="50"/>
      <c r="CZ1131" s="50"/>
      <c r="DA1131" s="50"/>
      <c r="DB1131" s="50"/>
      <c r="DC1131" s="50"/>
      <c r="DD1131" s="50"/>
      <c r="DE1131" s="50"/>
      <c r="DF1131" s="50"/>
    </row>
    <row r="1132" spans="2:110" x14ac:dyDescent="0.2">
      <c r="B1132" s="177"/>
      <c r="C1132" s="202"/>
      <c r="D1132" s="200"/>
      <c r="E1132" s="203"/>
      <c r="F1132" s="203"/>
      <c r="G1132" s="203"/>
      <c r="H1132" s="203"/>
      <c r="I1132" s="203"/>
      <c r="J1132" s="203"/>
      <c r="K1132" s="203"/>
      <c r="L1132" s="203"/>
      <c r="M1132" s="203"/>
      <c r="N1132" s="203"/>
      <c r="O1132" s="203"/>
      <c r="P1132" s="203"/>
      <c r="Q1132" s="204"/>
      <c r="R1132" s="204"/>
      <c r="S1132" s="234"/>
      <c r="T1132" s="50"/>
      <c r="U1132" s="50"/>
      <c r="V1132" s="50"/>
      <c r="W1132" s="50"/>
      <c r="X1132" s="50"/>
      <c r="Y1132" s="50"/>
      <c r="Z1132" s="250"/>
      <c r="AA1132" s="238"/>
      <c r="AB1132" s="50"/>
      <c r="AC1132" s="50"/>
      <c r="AD1132" s="50"/>
      <c r="AE1132" s="50"/>
      <c r="AF1132" s="50"/>
      <c r="AG1132" s="50"/>
      <c r="AH1132" s="50"/>
      <c r="AI1132" s="50"/>
      <c r="AJ1132" s="50"/>
      <c r="AK1132" s="50"/>
      <c r="AL1132" s="50"/>
      <c r="AM1132" s="50"/>
      <c r="AN1132" s="50"/>
      <c r="AO1132" s="50"/>
      <c r="AP1132" s="50"/>
      <c r="AQ1132" s="50"/>
      <c r="AR1132" s="50"/>
      <c r="AS1132" s="50"/>
      <c r="AT1132" s="50"/>
      <c r="AU1132" s="50"/>
      <c r="AV1132" s="50"/>
      <c r="AW1132" s="50"/>
      <c r="AX1132" s="50"/>
      <c r="AY1132" s="50"/>
      <c r="AZ1132" s="50"/>
      <c r="BA1132" s="50"/>
      <c r="BB1132" s="50"/>
      <c r="BC1132" s="50"/>
      <c r="BD1132" s="50"/>
      <c r="BE1132" s="50"/>
      <c r="BF1132" s="50"/>
      <c r="BG1132" s="50"/>
      <c r="BH1132" s="50"/>
      <c r="BI1132" s="50"/>
      <c r="BJ1132" s="50"/>
      <c r="BK1132" s="50"/>
      <c r="BL1132" s="50"/>
      <c r="BM1132" s="50"/>
      <c r="BN1132" s="50"/>
      <c r="BO1132" s="50"/>
      <c r="BP1132" s="50"/>
      <c r="BQ1132" s="50"/>
      <c r="BR1132" s="50"/>
      <c r="BS1132" s="50"/>
      <c r="BT1132" s="50"/>
      <c r="BU1132" s="50"/>
      <c r="BV1132" s="50"/>
      <c r="BW1132" s="50"/>
      <c r="BX1132" s="50"/>
      <c r="BY1132" s="50"/>
      <c r="BZ1132" s="50"/>
      <c r="CA1132" s="50"/>
      <c r="CB1132" s="50"/>
      <c r="CC1132" s="50"/>
      <c r="CD1132" s="50"/>
      <c r="CE1132" s="50"/>
      <c r="CF1132" s="50"/>
      <c r="CG1132" s="50"/>
      <c r="CH1132" s="50"/>
      <c r="CI1132" s="50"/>
      <c r="CJ1132" s="50"/>
      <c r="CK1132" s="50"/>
      <c r="CL1132" s="50"/>
      <c r="CM1132" s="50"/>
      <c r="CN1132" s="50"/>
      <c r="CO1132" s="50"/>
      <c r="CP1132" s="50"/>
      <c r="CQ1132" s="50"/>
      <c r="CR1132" s="50"/>
      <c r="CS1132" s="50"/>
      <c r="CT1132" s="50"/>
      <c r="CU1132" s="50"/>
      <c r="CV1132" s="50"/>
      <c r="CW1132" s="50"/>
      <c r="CX1132" s="50"/>
      <c r="CY1132" s="50"/>
      <c r="CZ1132" s="50"/>
      <c r="DA1132" s="50"/>
      <c r="DB1132" s="50"/>
      <c r="DC1132" s="50"/>
      <c r="DD1132" s="50"/>
      <c r="DE1132" s="50"/>
      <c r="DF1132" s="50"/>
    </row>
    <row r="1133" spans="2:110" x14ac:dyDescent="0.2">
      <c r="B1133" s="177"/>
      <c r="C1133" s="202"/>
      <c r="D1133" s="200"/>
      <c r="E1133" s="203"/>
      <c r="F1133" s="203"/>
      <c r="G1133" s="203"/>
      <c r="H1133" s="203"/>
      <c r="I1133" s="203"/>
      <c r="J1133" s="203"/>
      <c r="K1133" s="203"/>
      <c r="L1133" s="203"/>
      <c r="M1133" s="203"/>
      <c r="N1133" s="203"/>
      <c r="O1133" s="203"/>
      <c r="P1133" s="203"/>
      <c r="Q1133" s="204"/>
      <c r="R1133" s="204"/>
      <c r="S1133" s="234"/>
      <c r="T1133" s="50"/>
      <c r="U1133" s="50"/>
      <c r="V1133" s="50"/>
      <c r="W1133" s="50"/>
      <c r="X1133" s="50"/>
      <c r="Y1133" s="50"/>
      <c r="Z1133" s="250"/>
      <c r="AA1133" s="238"/>
      <c r="AB1133" s="50"/>
      <c r="AC1133" s="50"/>
      <c r="AD1133" s="50"/>
      <c r="AE1133" s="50"/>
      <c r="AF1133" s="50"/>
      <c r="AG1133" s="50"/>
      <c r="AH1133" s="50"/>
      <c r="AI1133" s="50"/>
      <c r="AJ1133" s="50"/>
      <c r="AK1133" s="50"/>
      <c r="AL1133" s="50"/>
      <c r="AM1133" s="50"/>
      <c r="AN1133" s="50"/>
      <c r="AO1133" s="50"/>
      <c r="AP1133" s="50"/>
      <c r="AQ1133" s="50"/>
      <c r="AR1133" s="50"/>
      <c r="AS1133" s="50"/>
      <c r="AT1133" s="50"/>
      <c r="AU1133" s="50"/>
      <c r="AV1133" s="50"/>
      <c r="AW1133" s="50"/>
      <c r="AX1133" s="50"/>
      <c r="AY1133" s="50"/>
      <c r="AZ1133" s="50"/>
      <c r="BA1133" s="50"/>
      <c r="BB1133" s="50"/>
      <c r="BC1133" s="50"/>
      <c r="BD1133" s="50"/>
      <c r="BE1133" s="50"/>
      <c r="BF1133" s="50"/>
      <c r="BG1133" s="50"/>
      <c r="BH1133" s="50"/>
      <c r="BI1133" s="50"/>
      <c r="BJ1133" s="50"/>
      <c r="BK1133" s="50"/>
      <c r="BL1133" s="50"/>
      <c r="BM1133" s="50"/>
      <c r="BN1133" s="50"/>
      <c r="BO1133" s="50"/>
      <c r="BP1133" s="50"/>
      <c r="BQ1133" s="50"/>
      <c r="BR1133" s="50"/>
      <c r="BS1133" s="50"/>
      <c r="BT1133" s="50"/>
      <c r="BU1133" s="50"/>
      <c r="BV1133" s="50"/>
      <c r="BW1133" s="50"/>
      <c r="BX1133" s="50"/>
      <c r="BY1133" s="50"/>
      <c r="BZ1133" s="50"/>
      <c r="CA1133" s="50"/>
      <c r="CB1133" s="50"/>
      <c r="CC1133" s="50"/>
      <c r="CD1133" s="50"/>
      <c r="CE1133" s="50"/>
      <c r="CF1133" s="50"/>
      <c r="CG1133" s="50"/>
      <c r="CH1133" s="50"/>
      <c r="CI1133" s="50"/>
      <c r="CJ1133" s="50"/>
      <c r="CK1133" s="50"/>
      <c r="CL1133" s="50"/>
      <c r="CM1133" s="50"/>
      <c r="CN1133" s="50"/>
      <c r="CO1133" s="50"/>
      <c r="CP1133" s="50"/>
      <c r="CQ1133" s="50"/>
      <c r="CR1133" s="50"/>
      <c r="CS1133" s="50"/>
      <c r="CT1133" s="50"/>
      <c r="CU1133" s="50"/>
      <c r="CV1133" s="50"/>
      <c r="CW1133" s="50"/>
      <c r="CX1133" s="50"/>
      <c r="CY1133" s="50"/>
      <c r="CZ1133" s="50"/>
      <c r="DA1133" s="50"/>
      <c r="DB1133" s="50"/>
      <c r="DC1133" s="50"/>
      <c r="DD1133" s="50"/>
      <c r="DE1133" s="50"/>
      <c r="DF1133" s="50"/>
    </row>
    <row r="1134" spans="2:110" x14ac:dyDescent="0.2">
      <c r="B1134" s="177"/>
      <c r="C1134" s="202"/>
      <c r="D1134" s="200"/>
      <c r="E1134" s="203"/>
      <c r="F1134" s="203"/>
      <c r="G1134" s="203"/>
      <c r="H1134" s="203"/>
      <c r="I1134" s="203"/>
      <c r="J1134" s="203"/>
      <c r="K1134" s="203"/>
      <c r="L1134" s="203"/>
      <c r="M1134" s="203"/>
      <c r="N1134" s="203"/>
      <c r="O1134" s="203"/>
      <c r="P1134" s="203"/>
      <c r="Q1134" s="204"/>
      <c r="R1134" s="204"/>
      <c r="S1134" s="234"/>
      <c r="T1134" s="50"/>
      <c r="U1134" s="50"/>
      <c r="V1134" s="50"/>
      <c r="W1134" s="50"/>
      <c r="X1134" s="50"/>
      <c r="Y1134" s="50"/>
      <c r="Z1134" s="250"/>
      <c r="AA1134" s="238"/>
      <c r="AB1134" s="50"/>
      <c r="AC1134" s="50"/>
      <c r="AD1134" s="50"/>
      <c r="AE1134" s="50"/>
      <c r="AF1134" s="50"/>
      <c r="AG1134" s="50"/>
      <c r="AH1134" s="50"/>
      <c r="AI1134" s="50"/>
      <c r="AJ1134" s="50"/>
      <c r="AK1134" s="50"/>
      <c r="AL1134" s="50"/>
      <c r="AM1134" s="50"/>
      <c r="AN1134" s="50"/>
      <c r="AO1134" s="50"/>
      <c r="AP1134" s="50"/>
      <c r="AQ1134" s="50"/>
      <c r="AR1134" s="50"/>
      <c r="AS1134" s="50"/>
      <c r="AT1134" s="50"/>
      <c r="AU1134" s="50"/>
      <c r="AV1134" s="50"/>
      <c r="AW1134" s="50"/>
      <c r="AX1134" s="50"/>
      <c r="AY1134" s="50"/>
      <c r="AZ1134" s="50"/>
      <c r="BA1134" s="50"/>
      <c r="BB1134" s="50"/>
      <c r="BC1134" s="50"/>
      <c r="BD1134" s="50"/>
      <c r="BE1134" s="50"/>
      <c r="BF1134" s="50"/>
      <c r="BG1134" s="50"/>
      <c r="BH1134" s="50"/>
      <c r="BI1134" s="50"/>
      <c r="BJ1134" s="50"/>
      <c r="BK1134" s="50"/>
      <c r="BL1134" s="50"/>
      <c r="BM1134" s="50"/>
      <c r="BN1134" s="50"/>
      <c r="BO1134" s="50"/>
      <c r="BP1134" s="50"/>
      <c r="BQ1134" s="50"/>
      <c r="BR1134" s="50"/>
      <c r="BS1134" s="50"/>
      <c r="BT1134" s="50"/>
      <c r="BU1134" s="50"/>
      <c r="BV1134" s="50"/>
      <c r="BW1134" s="50"/>
      <c r="BX1134" s="50"/>
      <c r="BY1134" s="50"/>
      <c r="BZ1134" s="50"/>
      <c r="CA1134" s="50"/>
      <c r="CB1134" s="50"/>
      <c r="CC1134" s="50"/>
      <c r="CD1134" s="50"/>
      <c r="CE1134" s="50"/>
      <c r="CF1134" s="50"/>
      <c r="CG1134" s="50"/>
      <c r="CH1134" s="50"/>
      <c r="CI1134" s="50"/>
      <c r="CJ1134" s="50"/>
      <c r="CK1134" s="50"/>
      <c r="CL1134" s="50"/>
      <c r="CM1134" s="50"/>
      <c r="CN1134" s="50"/>
      <c r="CO1134" s="50"/>
      <c r="CP1134" s="50"/>
      <c r="CQ1134" s="50"/>
      <c r="CR1134" s="50"/>
      <c r="CS1134" s="50"/>
      <c r="CT1134" s="50"/>
      <c r="CU1134" s="50"/>
      <c r="CV1134" s="50"/>
      <c r="CW1134" s="50"/>
      <c r="CX1134" s="50"/>
      <c r="CY1134" s="50"/>
      <c r="CZ1134" s="50"/>
      <c r="DA1134" s="50"/>
      <c r="DB1134" s="50"/>
      <c r="DC1134" s="50"/>
      <c r="DD1134" s="50"/>
      <c r="DE1134" s="50"/>
      <c r="DF1134" s="50"/>
    </row>
    <row r="1135" spans="2:110" x14ac:dyDescent="0.2">
      <c r="B1135" s="177"/>
      <c r="C1135" s="202"/>
      <c r="D1135" s="200"/>
      <c r="E1135" s="203"/>
      <c r="F1135" s="203"/>
      <c r="G1135" s="203"/>
      <c r="H1135" s="203"/>
      <c r="I1135" s="203"/>
      <c r="J1135" s="203"/>
      <c r="K1135" s="203"/>
      <c r="L1135" s="203"/>
      <c r="M1135" s="203"/>
      <c r="N1135" s="203"/>
      <c r="O1135" s="203"/>
      <c r="P1135" s="203"/>
      <c r="Q1135" s="204"/>
      <c r="R1135" s="204"/>
      <c r="S1135" s="234"/>
      <c r="T1135" s="50"/>
      <c r="U1135" s="50"/>
      <c r="V1135" s="50"/>
      <c r="W1135" s="50"/>
      <c r="X1135" s="50"/>
      <c r="Y1135" s="50"/>
      <c r="Z1135" s="250"/>
      <c r="AA1135" s="238"/>
      <c r="AB1135" s="50"/>
      <c r="AC1135" s="50"/>
      <c r="AD1135" s="50"/>
      <c r="AE1135" s="50"/>
      <c r="AF1135" s="50"/>
      <c r="AG1135" s="50"/>
      <c r="AH1135" s="50"/>
      <c r="AI1135" s="50"/>
      <c r="AJ1135" s="50"/>
      <c r="AK1135" s="50"/>
      <c r="AL1135" s="50"/>
      <c r="AM1135" s="50"/>
      <c r="AN1135" s="50"/>
      <c r="AO1135" s="50"/>
      <c r="AP1135" s="50"/>
      <c r="AQ1135" s="50"/>
      <c r="AR1135" s="50"/>
      <c r="AS1135" s="50"/>
      <c r="AT1135" s="50"/>
      <c r="AU1135" s="50"/>
      <c r="AV1135" s="50"/>
      <c r="AW1135" s="50"/>
      <c r="AX1135" s="50"/>
      <c r="AY1135" s="50"/>
      <c r="AZ1135" s="50"/>
      <c r="BA1135" s="50"/>
      <c r="BB1135" s="50"/>
      <c r="BC1135" s="50"/>
      <c r="BD1135" s="50"/>
      <c r="BE1135" s="50"/>
      <c r="BF1135" s="50"/>
      <c r="BG1135" s="50"/>
      <c r="BH1135" s="50"/>
      <c r="BI1135" s="50"/>
      <c r="BJ1135" s="50"/>
      <c r="BK1135" s="50"/>
      <c r="BL1135" s="50"/>
      <c r="BM1135" s="50"/>
      <c r="BN1135" s="50"/>
      <c r="BO1135" s="50"/>
      <c r="BP1135" s="50"/>
      <c r="BQ1135" s="50"/>
      <c r="BR1135" s="50"/>
      <c r="BS1135" s="50"/>
      <c r="BT1135" s="50"/>
      <c r="BU1135" s="50"/>
      <c r="BV1135" s="50"/>
      <c r="BW1135" s="50"/>
      <c r="BX1135" s="50"/>
      <c r="BY1135" s="50"/>
      <c r="BZ1135" s="50"/>
      <c r="CA1135" s="50"/>
      <c r="CB1135" s="50"/>
      <c r="CC1135" s="50"/>
      <c r="CD1135" s="50"/>
      <c r="CE1135" s="50"/>
      <c r="CF1135" s="50"/>
      <c r="CG1135" s="50"/>
      <c r="CH1135" s="50"/>
      <c r="CI1135" s="50"/>
      <c r="CJ1135" s="50"/>
      <c r="CK1135" s="50"/>
      <c r="CL1135" s="50"/>
      <c r="CM1135" s="50"/>
      <c r="CN1135" s="50"/>
      <c r="CO1135" s="50"/>
      <c r="CP1135" s="50"/>
      <c r="CQ1135" s="50"/>
      <c r="CR1135" s="50"/>
      <c r="CS1135" s="50"/>
      <c r="CT1135" s="50"/>
      <c r="CU1135" s="50"/>
      <c r="CV1135" s="50"/>
      <c r="CW1135" s="50"/>
      <c r="CX1135" s="50"/>
      <c r="CY1135" s="50"/>
      <c r="CZ1135" s="50"/>
      <c r="DA1135" s="50"/>
      <c r="DB1135" s="50"/>
      <c r="DC1135" s="50"/>
      <c r="DD1135" s="50"/>
      <c r="DE1135" s="50"/>
      <c r="DF1135" s="50"/>
    </row>
    <row r="1136" spans="2:110" x14ac:dyDescent="0.2">
      <c r="B1136" s="177"/>
      <c r="C1136" s="202"/>
      <c r="D1136" s="200"/>
      <c r="E1136" s="203"/>
      <c r="F1136" s="203"/>
      <c r="G1136" s="203"/>
      <c r="H1136" s="203"/>
      <c r="I1136" s="203"/>
      <c r="J1136" s="203"/>
      <c r="K1136" s="203"/>
      <c r="L1136" s="203"/>
      <c r="M1136" s="203"/>
      <c r="N1136" s="203"/>
      <c r="O1136" s="203"/>
      <c r="P1136" s="203"/>
      <c r="Q1136" s="204"/>
      <c r="R1136" s="204"/>
      <c r="S1136" s="234"/>
      <c r="T1136" s="50"/>
      <c r="U1136" s="50"/>
      <c r="V1136" s="50"/>
      <c r="W1136" s="50"/>
      <c r="X1136" s="50"/>
      <c r="Y1136" s="50"/>
      <c r="Z1136" s="250"/>
      <c r="AA1136" s="238"/>
      <c r="AB1136" s="50"/>
      <c r="AC1136" s="50"/>
      <c r="AD1136" s="50"/>
      <c r="AE1136" s="50"/>
      <c r="AF1136" s="50"/>
      <c r="AG1136" s="50"/>
      <c r="AH1136" s="50"/>
      <c r="AI1136" s="50"/>
      <c r="AJ1136" s="50"/>
      <c r="AK1136" s="50"/>
      <c r="AL1136" s="50"/>
      <c r="AM1136" s="50"/>
      <c r="AN1136" s="50"/>
      <c r="AO1136" s="50"/>
      <c r="AP1136" s="50"/>
      <c r="AQ1136" s="50"/>
      <c r="AR1136" s="50"/>
      <c r="AS1136" s="50"/>
      <c r="AT1136" s="50"/>
      <c r="AU1136" s="50"/>
      <c r="AV1136" s="50"/>
      <c r="AW1136" s="50"/>
      <c r="AX1136" s="50"/>
      <c r="AY1136" s="50"/>
      <c r="AZ1136" s="50"/>
      <c r="BA1136" s="50"/>
      <c r="BB1136" s="50"/>
      <c r="BC1136" s="50"/>
      <c r="BD1136" s="50"/>
      <c r="BE1136" s="50"/>
      <c r="BF1136" s="50"/>
      <c r="BG1136" s="50"/>
      <c r="BH1136" s="50"/>
      <c r="BI1136" s="50"/>
      <c r="BJ1136" s="50"/>
      <c r="BK1136" s="50"/>
      <c r="BL1136" s="50"/>
      <c r="BM1136" s="50"/>
      <c r="BN1136" s="50"/>
      <c r="BO1136" s="50"/>
      <c r="BP1136" s="50"/>
      <c r="BQ1136" s="50"/>
      <c r="BR1136" s="50"/>
      <c r="BS1136" s="50"/>
      <c r="BT1136" s="50"/>
      <c r="BU1136" s="50"/>
      <c r="BV1136" s="50"/>
      <c r="BW1136" s="50"/>
      <c r="BX1136" s="50"/>
      <c r="BY1136" s="50"/>
      <c r="BZ1136" s="50"/>
      <c r="CA1136" s="50"/>
      <c r="CB1136" s="50"/>
      <c r="CC1136" s="50"/>
      <c r="CD1136" s="50"/>
      <c r="CE1136" s="50"/>
      <c r="CF1136" s="50"/>
      <c r="CG1136" s="50"/>
      <c r="CH1136" s="50"/>
      <c r="CI1136" s="50"/>
      <c r="CJ1136" s="50"/>
      <c r="CK1136" s="50"/>
      <c r="CL1136" s="50"/>
      <c r="CM1136" s="50"/>
      <c r="CN1136" s="50"/>
      <c r="CO1136" s="50"/>
      <c r="CP1136" s="50"/>
      <c r="CQ1136" s="50"/>
      <c r="CR1136" s="50"/>
      <c r="CS1136" s="50"/>
      <c r="CT1136" s="50"/>
      <c r="CU1136" s="50"/>
      <c r="CV1136" s="50"/>
      <c r="CW1136" s="50"/>
      <c r="CX1136" s="50"/>
      <c r="CY1136" s="50"/>
      <c r="CZ1136" s="50"/>
      <c r="DA1136" s="50"/>
      <c r="DB1136" s="50"/>
      <c r="DC1136" s="50"/>
      <c r="DD1136" s="50"/>
      <c r="DE1136" s="50"/>
      <c r="DF1136" s="50"/>
    </row>
    <row r="1137" spans="2:110" x14ac:dyDescent="0.2">
      <c r="B1137" s="177"/>
      <c r="C1137" s="202"/>
      <c r="D1137" s="200"/>
      <c r="E1137" s="203"/>
      <c r="F1137" s="203"/>
      <c r="G1137" s="203"/>
      <c r="H1137" s="203"/>
      <c r="I1137" s="203"/>
      <c r="J1137" s="203"/>
      <c r="K1137" s="203"/>
      <c r="L1137" s="203"/>
      <c r="M1137" s="203"/>
      <c r="N1137" s="203"/>
      <c r="O1137" s="203"/>
      <c r="P1137" s="203"/>
      <c r="Q1137" s="204"/>
      <c r="R1137" s="204"/>
      <c r="S1137" s="234"/>
      <c r="T1137" s="50"/>
      <c r="U1137" s="50"/>
      <c r="V1137" s="50"/>
      <c r="W1137" s="50"/>
      <c r="X1137" s="50"/>
      <c r="Y1137" s="50"/>
      <c r="Z1137" s="250"/>
      <c r="AA1137" s="238"/>
      <c r="AB1137" s="50"/>
      <c r="AC1137" s="50"/>
      <c r="AD1137" s="50"/>
      <c r="AE1137" s="50"/>
      <c r="AF1137" s="50"/>
      <c r="AG1137" s="50"/>
      <c r="AH1137" s="50"/>
      <c r="AI1137" s="50"/>
      <c r="AJ1137" s="50"/>
      <c r="AK1137" s="50"/>
      <c r="AL1137" s="50"/>
      <c r="AM1137" s="50"/>
      <c r="AN1137" s="50"/>
      <c r="AO1137" s="50"/>
      <c r="AP1137" s="50"/>
      <c r="AQ1137" s="50"/>
      <c r="AR1137" s="50"/>
      <c r="AS1137" s="50"/>
      <c r="AT1137" s="50"/>
      <c r="AU1137" s="50"/>
      <c r="AV1137" s="50"/>
      <c r="AW1137" s="50"/>
      <c r="AX1137" s="50"/>
      <c r="AY1137" s="50"/>
      <c r="AZ1137" s="50"/>
      <c r="BA1137" s="50"/>
      <c r="BB1137" s="50"/>
      <c r="BC1137" s="50"/>
      <c r="BD1137" s="50"/>
      <c r="BE1137" s="50"/>
      <c r="BF1137" s="50"/>
      <c r="BG1137" s="50"/>
      <c r="BH1137" s="50"/>
      <c r="BI1137" s="50"/>
      <c r="BJ1137" s="50"/>
      <c r="BK1137" s="50"/>
      <c r="BL1137" s="50"/>
      <c r="BM1137" s="50"/>
      <c r="BN1137" s="50"/>
      <c r="BO1137" s="50"/>
      <c r="BP1137" s="50"/>
      <c r="BQ1137" s="50"/>
      <c r="BR1137" s="50"/>
      <c r="BS1137" s="50"/>
      <c r="BT1137" s="50"/>
      <c r="BU1137" s="50"/>
      <c r="BV1137" s="50"/>
      <c r="BW1137" s="50"/>
      <c r="BX1137" s="50"/>
      <c r="BY1137" s="50"/>
      <c r="BZ1137" s="50"/>
      <c r="CA1137" s="50"/>
      <c r="CB1137" s="50"/>
      <c r="CC1137" s="50"/>
      <c r="CD1137" s="50"/>
      <c r="CE1137" s="50"/>
      <c r="CF1137" s="50"/>
      <c r="CG1137" s="50"/>
      <c r="CH1137" s="50"/>
      <c r="CI1137" s="50"/>
      <c r="CJ1137" s="50"/>
      <c r="CK1137" s="50"/>
      <c r="CL1137" s="50"/>
      <c r="CM1137" s="50"/>
      <c r="CN1137" s="50"/>
      <c r="CO1137" s="50"/>
      <c r="CP1137" s="50"/>
      <c r="CQ1137" s="50"/>
      <c r="CR1137" s="50"/>
      <c r="CS1137" s="50"/>
      <c r="CT1137" s="50"/>
      <c r="CU1137" s="50"/>
      <c r="CV1137" s="50"/>
      <c r="CW1137" s="50"/>
      <c r="CX1137" s="50"/>
      <c r="CY1137" s="50"/>
      <c r="CZ1137" s="50"/>
      <c r="DA1137" s="50"/>
      <c r="DB1137" s="50"/>
      <c r="DC1137" s="50"/>
      <c r="DD1137" s="50"/>
      <c r="DE1137" s="50"/>
      <c r="DF1137" s="50"/>
    </row>
    <row r="1138" spans="2:110" x14ac:dyDescent="0.2">
      <c r="B1138" s="177"/>
      <c r="C1138" s="202"/>
      <c r="D1138" s="200"/>
      <c r="E1138" s="203"/>
      <c r="F1138" s="203"/>
      <c r="G1138" s="203"/>
      <c r="H1138" s="203"/>
      <c r="I1138" s="203"/>
      <c r="J1138" s="203"/>
      <c r="K1138" s="203"/>
      <c r="L1138" s="203"/>
      <c r="M1138" s="203"/>
      <c r="N1138" s="203"/>
      <c r="O1138" s="203"/>
      <c r="P1138" s="203"/>
      <c r="Q1138" s="204"/>
      <c r="R1138" s="204"/>
      <c r="S1138" s="234"/>
      <c r="T1138" s="50"/>
      <c r="U1138" s="50"/>
      <c r="V1138" s="50"/>
      <c r="W1138" s="50"/>
      <c r="X1138" s="50"/>
      <c r="Y1138" s="50"/>
      <c r="Z1138" s="250"/>
      <c r="AA1138" s="238"/>
      <c r="AB1138" s="50"/>
      <c r="AC1138" s="50"/>
      <c r="AD1138" s="50"/>
      <c r="AE1138" s="50"/>
      <c r="AF1138" s="50"/>
      <c r="AG1138" s="50"/>
      <c r="AH1138" s="50"/>
      <c r="AI1138" s="50"/>
      <c r="AJ1138" s="50"/>
      <c r="AK1138" s="50"/>
      <c r="AL1138" s="50"/>
      <c r="AM1138" s="50"/>
      <c r="AN1138" s="50"/>
      <c r="AO1138" s="50"/>
      <c r="AP1138" s="50"/>
      <c r="AQ1138" s="50"/>
      <c r="AR1138" s="50"/>
      <c r="AS1138" s="50"/>
      <c r="AT1138" s="50"/>
      <c r="AU1138" s="50"/>
      <c r="AV1138" s="50"/>
      <c r="AW1138" s="50"/>
      <c r="AX1138" s="50"/>
      <c r="AY1138" s="50"/>
      <c r="AZ1138" s="50"/>
      <c r="BA1138" s="50"/>
      <c r="BB1138" s="50"/>
      <c r="BC1138" s="50"/>
      <c r="BD1138" s="50"/>
      <c r="BE1138" s="50"/>
      <c r="BF1138" s="50"/>
      <c r="BG1138" s="50"/>
      <c r="BH1138" s="50"/>
      <c r="BI1138" s="50"/>
      <c r="BJ1138" s="50"/>
      <c r="BK1138" s="50"/>
      <c r="BL1138" s="50"/>
      <c r="BM1138" s="50"/>
      <c r="BN1138" s="50"/>
      <c r="BO1138" s="50"/>
      <c r="BP1138" s="50"/>
      <c r="BQ1138" s="50"/>
      <c r="BR1138" s="50"/>
      <c r="BS1138" s="50"/>
      <c r="BT1138" s="50"/>
      <c r="BU1138" s="50"/>
      <c r="BV1138" s="50"/>
      <c r="BW1138" s="50"/>
      <c r="BX1138" s="50"/>
      <c r="BY1138" s="50"/>
      <c r="BZ1138" s="50"/>
      <c r="CA1138" s="50"/>
      <c r="CB1138" s="50"/>
      <c r="CC1138" s="50"/>
      <c r="CD1138" s="50"/>
      <c r="CE1138" s="50"/>
      <c r="CF1138" s="50"/>
      <c r="CG1138" s="50"/>
      <c r="CH1138" s="50"/>
      <c r="CI1138" s="50"/>
      <c r="CJ1138" s="50"/>
      <c r="CK1138" s="50"/>
      <c r="CL1138" s="50"/>
      <c r="CM1138" s="50"/>
      <c r="CN1138" s="50"/>
      <c r="CO1138" s="50"/>
      <c r="CP1138" s="50"/>
      <c r="CQ1138" s="50"/>
      <c r="CR1138" s="50"/>
      <c r="CS1138" s="50"/>
      <c r="CT1138" s="50"/>
      <c r="CU1138" s="50"/>
      <c r="CV1138" s="50"/>
      <c r="CW1138" s="50"/>
      <c r="CX1138" s="50"/>
      <c r="CY1138" s="50"/>
      <c r="CZ1138" s="50"/>
      <c r="DA1138" s="50"/>
      <c r="DB1138" s="50"/>
      <c r="DC1138" s="50"/>
      <c r="DD1138" s="50"/>
      <c r="DE1138" s="50"/>
      <c r="DF1138" s="50"/>
    </row>
    <row r="1139" spans="2:110" x14ac:dyDescent="0.2">
      <c r="B1139" s="177"/>
      <c r="C1139" s="202"/>
      <c r="D1139" s="200"/>
      <c r="E1139" s="203"/>
      <c r="F1139" s="203"/>
      <c r="G1139" s="203"/>
      <c r="H1139" s="203"/>
      <c r="I1139" s="203"/>
      <c r="J1139" s="203"/>
      <c r="K1139" s="203"/>
      <c r="L1139" s="203"/>
      <c r="M1139" s="203"/>
      <c r="N1139" s="203"/>
      <c r="O1139" s="203"/>
      <c r="P1139" s="203"/>
      <c r="Q1139" s="204"/>
      <c r="R1139" s="204"/>
      <c r="S1139" s="234"/>
      <c r="T1139" s="50"/>
      <c r="U1139" s="50"/>
      <c r="V1139" s="50"/>
      <c r="W1139" s="50"/>
      <c r="X1139" s="50"/>
      <c r="Y1139" s="50"/>
      <c r="Z1139" s="250"/>
      <c r="AA1139" s="238"/>
      <c r="AB1139" s="50"/>
      <c r="AC1139" s="50"/>
      <c r="AD1139" s="50"/>
      <c r="AE1139" s="50"/>
      <c r="AF1139" s="50"/>
      <c r="AG1139" s="50"/>
      <c r="AH1139" s="50"/>
      <c r="AI1139" s="50"/>
      <c r="AJ1139" s="50"/>
      <c r="AK1139" s="50"/>
      <c r="AL1139" s="50"/>
      <c r="AM1139" s="50"/>
      <c r="AN1139" s="50"/>
      <c r="AO1139" s="50"/>
      <c r="AP1139" s="50"/>
      <c r="AQ1139" s="50"/>
      <c r="AR1139" s="50"/>
      <c r="AS1139" s="50"/>
      <c r="AT1139" s="50"/>
      <c r="AU1139" s="50"/>
      <c r="AV1139" s="50"/>
      <c r="AW1139" s="50"/>
      <c r="AX1139" s="50"/>
      <c r="AY1139" s="50"/>
      <c r="AZ1139" s="50"/>
      <c r="BA1139" s="50"/>
      <c r="BB1139" s="50"/>
      <c r="BC1139" s="50"/>
      <c r="BD1139" s="50"/>
      <c r="BE1139" s="50"/>
      <c r="BF1139" s="50"/>
      <c r="BG1139" s="50"/>
      <c r="BH1139" s="50"/>
      <c r="BI1139" s="50"/>
      <c r="BJ1139" s="50"/>
      <c r="BK1139" s="50"/>
      <c r="BL1139" s="50"/>
      <c r="BM1139" s="50"/>
      <c r="BN1139" s="50"/>
      <c r="BO1139" s="50"/>
      <c r="BP1139" s="50"/>
      <c r="BQ1139" s="50"/>
      <c r="BR1139" s="50"/>
      <c r="BS1139" s="50"/>
      <c r="BT1139" s="50"/>
      <c r="BU1139" s="50"/>
      <c r="BV1139" s="50"/>
      <c r="BW1139" s="50"/>
      <c r="BX1139" s="50"/>
      <c r="BY1139" s="50"/>
      <c r="BZ1139" s="50"/>
      <c r="CA1139" s="50"/>
      <c r="CB1139" s="50"/>
      <c r="CC1139" s="50"/>
      <c r="CD1139" s="50"/>
      <c r="CE1139" s="50"/>
      <c r="CF1139" s="50"/>
      <c r="CG1139" s="50"/>
      <c r="CH1139" s="50"/>
      <c r="CI1139" s="50"/>
      <c r="CJ1139" s="50"/>
      <c r="CK1139" s="50"/>
      <c r="CL1139" s="50"/>
      <c r="CM1139" s="50"/>
      <c r="CN1139" s="50"/>
      <c r="CO1139" s="50"/>
      <c r="CP1139" s="50"/>
      <c r="CQ1139" s="50"/>
      <c r="CR1139" s="50"/>
      <c r="CS1139" s="50"/>
      <c r="CT1139" s="50"/>
      <c r="CU1139" s="50"/>
      <c r="CV1139" s="50"/>
      <c r="CW1139" s="50"/>
      <c r="CX1139" s="50"/>
      <c r="CY1139" s="50"/>
      <c r="CZ1139" s="50"/>
      <c r="DA1139" s="50"/>
      <c r="DB1139" s="50"/>
      <c r="DC1139" s="50"/>
      <c r="DD1139" s="50"/>
      <c r="DE1139" s="50"/>
      <c r="DF1139" s="50"/>
    </row>
    <row r="1140" spans="2:110" x14ac:dyDescent="0.2">
      <c r="B1140" s="177"/>
      <c r="C1140" s="202"/>
      <c r="D1140" s="200"/>
      <c r="E1140" s="203"/>
      <c r="F1140" s="203"/>
      <c r="G1140" s="203"/>
      <c r="H1140" s="203"/>
      <c r="I1140" s="203"/>
      <c r="J1140" s="203"/>
      <c r="K1140" s="203"/>
      <c r="L1140" s="203"/>
      <c r="M1140" s="203"/>
      <c r="N1140" s="203"/>
      <c r="O1140" s="203"/>
      <c r="P1140" s="203"/>
      <c r="Q1140" s="204"/>
      <c r="R1140" s="204"/>
      <c r="S1140" s="234"/>
      <c r="T1140" s="50"/>
      <c r="U1140" s="50"/>
      <c r="V1140" s="50"/>
      <c r="W1140" s="50"/>
      <c r="X1140" s="50"/>
      <c r="Y1140" s="50"/>
      <c r="Z1140" s="250"/>
      <c r="AA1140" s="238"/>
      <c r="AB1140" s="50"/>
      <c r="AC1140" s="50"/>
      <c r="AD1140" s="50"/>
      <c r="AE1140" s="50"/>
      <c r="AF1140" s="50"/>
      <c r="AG1140" s="50"/>
      <c r="AH1140" s="50"/>
      <c r="AI1140" s="50"/>
      <c r="AJ1140" s="50"/>
      <c r="AK1140" s="50"/>
      <c r="AL1140" s="50"/>
      <c r="AM1140" s="50"/>
      <c r="AN1140" s="50"/>
      <c r="AO1140" s="50"/>
      <c r="AP1140" s="50"/>
      <c r="AQ1140" s="50"/>
      <c r="AR1140" s="50"/>
      <c r="AS1140" s="50"/>
      <c r="AT1140" s="50"/>
      <c r="AU1140" s="50"/>
      <c r="AV1140" s="50"/>
      <c r="AW1140" s="50"/>
      <c r="AX1140" s="50"/>
      <c r="AY1140" s="50"/>
      <c r="AZ1140" s="50"/>
      <c r="BA1140" s="50"/>
      <c r="BB1140" s="50"/>
      <c r="BC1140" s="50"/>
      <c r="BD1140" s="50"/>
      <c r="BE1140" s="50"/>
      <c r="BF1140" s="50"/>
      <c r="BG1140" s="50"/>
      <c r="BH1140" s="50"/>
      <c r="BI1140" s="50"/>
      <c r="BJ1140" s="50"/>
      <c r="BK1140" s="50"/>
      <c r="BL1140" s="50"/>
      <c r="BM1140" s="50"/>
      <c r="BN1140" s="50"/>
      <c r="BO1140" s="50"/>
      <c r="BP1140" s="50"/>
      <c r="BQ1140" s="50"/>
      <c r="BR1140" s="50"/>
      <c r="BS1140" s="50"/>
      <c r="BT1140" s="50"/>
      <c r="BU1140" s="50"/>
      <c r="BV1140" s="50"/>
      <c r="BW1140" s="50"/>
      <c r="BX1140" s="50"/>
      <c r="BY1140" s="50"/>
      <c r="BZ1140" s="50"/>
      <c r="CA1140" s="50"/>
      <c r="CB1140" s="50"/>
      <c r="CC1140" s="50"/>
      <c r="CD1140" s="50"/>
      <c r="CE1140" s="50"/>
      <c r="CF1140" s="50"/>
      <c r="CG1140" s="50"/>
      <c r="CH1140" s="50"/>
      <c r="CI1140" s="50"/>
      <c r="CJ1140" s="50"/>
      <c r="CK1140" s="50"/>
      <c r="CL1140" s="50"/>
      <c r="CM1140" s="50"/>
      <c r="CN1140" s="50"/>
      <c r="CO1140" s="50"/>
      <c r="CP1140" s="50"/>
      <c r="CQ1140" s="50"/>
      <c r="CR1140" s="50"/>
      <c r="CS1140" s="50"/>
      <c r="CT1140" s="50"/>
      <c r="CU1140" s="50"/>
      <c r="CV1140" s="50"/>
      <c r="CW1140" s="50"/>
      <c r="CX1140" s="50"/>
      <c r="CY1140" s="50"/>
      <c r="CZ1140" s="50"/>
      <c r="DA1140" s="50"/>
      <c r="DB1140" s="50"/>
      <c r="DC1140" s="50"/>
      <c r="DD1140" s="50"/>
      <c r="DE1140" s="50"/>
      <c r="DF1140" s="50"/>
    </row>
    <row r="1141" spans="2:110" x14ac:dyDescent="0.2">
      <c r="B1141" s="177"/>
      <c r="C1141" s="202"/>
      <c r="D1141" s="200"/>
      <c r="E1141" s="203"/>
      <c r="F1141" s="203"/>
      <c r="G1141" s="203"/>
      <c r="H1141" s="203"/>
      <c r="I1141" s="203"/>
      <c r="J1141" s="203"/>
      <c r="K1141" s="203"/>
      <c r="L1141" s="203"/>
      <c r="M1141" s="203"/>
      <c r="N1141" s="203"/>
      <c r="O1141" s="203"/>
      <c r="P1141" s="203"/>
      <c r="Q1141" s="204"/>
      <c r="R1141" s="204"/>
      <c r="S1141" s="234"/>
      <c r="T1141" s="50"/>
      <c r="U1141" s="50"/>
      <c r="V1141" s="50"/>
      <c r="W1141" s="50"/>
      <c r="X1141" s="50"/>
      <c r="Y1141" s="50"/>
      <c r="Z1141" s="250"/>
      <c r="AA1141" s="238"/>
      <c r="AB1141" s="50"/>
      <c r="AC1141" s="50"/>
      <c r="AD1141" s="50"/>
      <c r="AE1141" s="50"/>
      <c r="AF1141" s="50"/>
      <c r="AG1141" s="50"/>
      <c r="AH1141" s="50"/>
      <c r="AI1141" s="50"/>
      <c r="AJ1141" s="50"/>
      <c r="AK1141" s="50"/>
      <c r="AL1141" s="50"/>
      <c r="AM1141" s="50"/>
      <c r="AN1141" s="50"/>
      <c r="AO1141" s="50"/>
      <c r="AP1141" s="50"/>
      <c r="AQ1141" s="50"/>
      <c r="AR1141" s="50"/>
      <c r="AS1141" s="50"/>
      <c r="AT1141" s="50"/>
      <c r="AU1141" s="50"/>
      <c r="AV1141" s="50"/>
      <c r="AW1141" s="50"/>
      <c r="AX1141" s="50"/>
      <c r="AY1141" s="50"/>
      <c r="AZ1141" s="50"/>
      <c r="BA1141" s="50"/>
      <c r="BB1141" s="50"/>
      <c r="BC1141" s="50"/>
      <c r="BD1141" s="50"/>
      <c r="BE1141" s="50"/>
      <c r="BF1141" s="50"/>
      <c r="BG1141" s="50"/>
      <c r="BH1141" s="50"/>
      <c r="BI1141" s="50"/>
      <c r="BJ1141" s="50"/>
      <c r="BK1141" s="50"/>
      <c r="BL1141" s="50"/>
      <c r="BM1141" s="50"/>
      <c r="BN1141" s="50"/>
      <c r="BO1141" s="50"/>
      <c r="BP1141" s="50"/>
      <c r="BQ1141" s="50"/>
      <c r="BR1141" s="50"/>
      <c r="BS1141" s="50"/>
      <c r="BT1141" s="50"/>
      <c r="BU1141" s="50"/>
      <c r="BV1141" s="50"/>
      <c r="BW1141" s="50"/>
      <c r="BX1141" s="50"/>
      <c r="BY1141" s="50"/>
      <c r="BZ1141" s="50"/>
      <c r="CA1141" s="50"/>
      <c r="CB1141" s="50"/>
      <c r="CC1141" s="50"/>
      <c r="CD1141" s="50"/>
      <c r="CE1141" s="50"/>
      <c r="CF1141" s="50"/>
      <c r="CG1141" s="50"/>
      <c r="CH1141" s="50"/>
      <c r="CI1141" s="50"/>
      <c r="CJ1141" s="50"/>
      <c r="CK1141" s="50"/>
      <c r="CL1141" s="50"/>
      <c r="CM1141" s="50"/>
      <c r="CN1141" s="50"/>
      <c r="CO1141" s="50"/>
      <c r="CP1141" s="50"/>
      <c r="CQ1141" s="50"/>
      <c r="CR1141" s="50"/>
      <c r="CS1141" s="50"/>
      <c r="CT1141" s="50"/>
      <c r="CU1141" s="50"/>
      <c r="CV1141" s="50"/>
      <c r="CW1141" s="50"/>
      <c r="CX1141" s="50"/>
      <c r="CY1141" s="50"/>
      <c r="CZ1141" s="50"/>
      <c r="DA1141" s="50"/>
      <c r="DB1141" s="50"/>
      <c r="DC1141" s="50"/>
      <c r="DD1141" s="50"/>
      <c r="DE1141" s="50"/>
      <c r="DF1141" s="50"/>
    </row>
    <row r="1142" spans="2:110" x14ac:dyDescent="0.2">
      <c r="B1142" s="177"/>
      <c r="C1142" s="202"/>
      <c r="D1142" s="200"/>
      <c r="E1142" s="203"/>
      <c r="F1142" s="203"/>
      <c r="G1142" s="203"/>
      <c r="H1142" s="203"/>
      <c r="I1142" s="203"/>
      <c r="J1142" s="203"/>
      <c r="K1142" s="203"/>
      <c r="L1142" s="203"/>
      <c r="M1142" s="203"/>
      <c r="N1142" s="203"/>
      <c r="O1142" s="203"/>
      <c r="P1142" s="203"/>
      <c r="Q1142" s="204"/>
      <c r="R1142" s="204"/>
      <c r="S1142" s="234"/>
      <c r="T1142" s="50"/>
      <c r="U1142" s="50"/>
      <c r="V1142" s="50"/>
      <c r="W1142" s="50"/>
      <c r="X1142" s="50"/>
      <c r="Y1142" s="50"/>
      <c r="Z1142" s="250"/>
      <c r="AA1142" s="238"/>
      <c r="AB1142" s="50"/>
      <c r="AC1142" s="50"/>
      <c r="AD1142" s="50"/>
      <c r="AE1142" s="50"/>
      <c r="AF1142" s="50"/>
      <c r="AG1142" s="50"/>
      <c r="AH1142" s="50"/>
      <c r="AI1142" s="50"/>
      <c r="AJ1142" s="50"/>
      <c r="AK1142" s="50"/>
      <c r="AL1142" s="50"/>
      <c r="AM1142" s="50"/>
      <c r="AN1142" s="50"/>
      <c r="AO1142" s="50"/>
      <c r="AP1142" s="50"/>
      <c r="AQ1142" s="50"/>
      <c r="AR1142" s="50"/>
      <c r="AS1142" s="50"/>
      <c r="AT1142" s="50"/>
      <c r="AU1142" s="50"/>
      <c r="AV1142" s="50"/>
      <c r="AW1142" s="50"/>
      <c r="AX1142" s="50"/>
      <c r="AY1142" s="50"/>
      <c r="AZ1142" s="50"/>
      <c r="BA1142" s="50"/>
      <c r="BB1142" s="50"/>
      <c r="BC1142" s="50"/>
      <c r="BD1142" s="50"/>
      <c r="BE1142" s="50"/>
      <c r="BF1142" s="50"/>
      <c r="BG1142" s="50"/>
      <c r="BH1142" s="50"/>
      <c r="BI1142" s="50"/>
      <c r="BJ1142" s="50"/>
      <c r="BK1142" s="50"/>
      <c r="BL1142" s="50"/>
      <c r="BM1142" s="50"/>
      <c r="BN1142" s="50"/>
      <c r="BO1142" s="50"/>
      <c r="BP1142" s="50"/>
      <c r="BQ1142" s="50"/>
      <c r="BR1142" s="50"/>
      <c r="BS1142" s="50"/>
      <c r="BT1142" s="50"/>
      <c r="BU1142" s="50"/>
      <c r="BV1142" s="50"/>
      <c r="BW1142" s="50"/>
      <c r="BX1142" s="50"/>
      <c r="BY1142" s="50"/>
      <c r="BZ1142" s="50"/>
      <c r="CA1142" s="50"/>
      <c r="CB1142" s="50"/>
      <c r="CC1142" s="50"/>
      <c r="CD1142" s="50"/>
      <c r="CE1142" s="50"/>
      <c r="CF1142" s="50"/>
      <c r="CG1142" s="50"/>
      <c r="CH1142" s="50"/>
      <c r="CI1142" s="50"/>
      <c r="CJ1142" s="50"/>
      <c r="CK1142" s="50"/>
      <c r="CL1142" s="50"/>
      <c r="CM1142" s="50"/>
      <c r="CN1142" s="50"/>
      <c r="CO1142" s="50"/>
      <c r="CP1142" s="50"/>
      <c r="CQ1142" s="50"/>
      <c r="CR1142" s="50"/>
      <c r="CS1142" s="50"/>
      <c r="CT1142" s="50"/>
      <c r="CU1142" s="50"/>
      <c r="CV1142" s="50"/>
      <c r="CW1142" s="50"/>
      <c r="CX1142" s="50"/>
      <c r="CY1142" s="50"/>
      <c r="CZ1142" s="50"/>
      <c r="DA1142" s="50"/>
      <c r="DB1142" s="50"/>
      <c r="DC1142" s="50"/>
      <c r="DD1142" s="50"/>
      <c r="DE1142" s="50"/>
      <c r="DF1142" s="50"/>
    </row>
    <row r="1143" spans="2:110" x14ac:dyDescent="0.2">
      <c r="B1143" s="177"/>
      <c r="C1143" s="202"/>
      <c r="D1143" s="200"/>
      <c r="E1143" s="203"/>
      <c r="F1143" s="203"/>
      <c r="G1143" s="203"/>
      <c r="H1143" s="203"/>
      <c r="I1143" s="203"/>
      <c r="J1143" s="203"/>
      <c r="K1143" s="203"/>
      <c r="L1143" s="203"/>
      <c r="M1143" s="203"/>
      <c r="N1143" s="203"/>
      <c r="O1143" s="203"/>
      <c r="P1143" s="203"/>
      <c r="Q1143" s="204"/>
      <c r="R1143" s="204"/>
      <c r="S1143" s="234"/>
      <c r="T1143" s="50"/>
      <c r="U1143" s="50"/>
      <c r="V1143" s="50"/>
      <c r="W1143" s="50"/>
      <c r="X1143" s="50"/>
      <c r="Y1143" s="50"/>
      <c r="Z1143" s="250"/>
      <c r="AA1143" s="238"/>
      <c r="AB1143" s="50"/>
      <c r="AC1143" s="50"/>
      <c r="AD1143" s="50"/>
      <c r="AE1143" s="50"/>
      <c r="AF1143" s="50"/>
      <c r="AG1143" s="50"/>
      <c r="AH1143" s="50"/>
      <c r="AI1143" s="50"/>
      <c r="AJ1143" s="50"/>
      <c r="AK1143" s="50"/>
      <c r="AL1143" s="50"/>
      <c r="AM1143" s="50"/>
      <c r="AN1143" s="50"/>
      <c r="AO1143" s="50"/>
      <c r="AP1143" s="50"/>
      <c r="AQ1143" s="50"/>
      <c r="AR1143" s="50"/>
      <c r="AS1143" s="50"/>
      <c r="AT1143" s="50"/>
      <c r="AU1143" s="50"/>
      <c r="AV1143" s="50"/>
      <c r="AW1143" s="50"/>
      <c r="AX1143" s="50"/>
      <c r="AY1143" s="50"/>
      <c r="AZ1143" s="50"/>
      <c r="BA1143" s="50"/>
      <c r="BB1143" s="50"/>
      <c r="BC1143" s="50"/>
      <c r="BD1143" s="50"/>
      <c r="BE1143" s="50"/>
      <c r="BF1143" s="50"/>
      <c r="BG1143" s="50"/>
      <c r="BH1143" s="50"/>
      <c r="BI1143" s="50"/>
      <c r="BJ1143" s="50"/>
      <c r="BK1143" s="50"/>
      <c r="BL1143" s="50"/>
      <c r="BM1143" s="50"/>
      <c r="BN1143" s="50"/>
      <c r="BO1143" s="50"/>
      <c r="BP1143" s="50"/>
      <c r="BQ1143" s="50"/>
      <c r="BR1143" s="50"/>
      <c r="BS1143" s="50"/>
      <c r="BT1143" s="50"/>
      <c r="BU1143" s="50"/>
      <c r="BV1143" s="50"/>
      <c r="BW1143" s="50"/>
      <c r="BX1143" s="50"/>
      <c r="BY1143" s="50"/>
      <c r="BZ1143" s="50"/>
      <c r="CA1143" s="50"/>
      <c r="CB1143" s="50"/>
      <c r="CC1143" s="50"/>
      <c r="CD1143" s="50"/>
      <c r="CE1143" s="50"/>
      <c r="CF1143" s="50"/>
      <c r="CG1143" s="50"/>
      <c r="CH1143" s="50"/>
      <c r="CI1143" s="50"/>
      <c r="CJ1143" s="50"/>
      <c r="CK1143" s="50"/>
      <c r="CL1143" s="50"/>
      <c r="CM1143" s="50"/>
      <c r="CN1143" s="50"/>
      <c r="CO1143" s="50"/>
      <c r="CP1143" s="50"/>
      <c r="CQ1143" s="50"/>
      <c r="CR1143" s="50"/>
      <c r="CS1143" s="50"/>
      <c r="CT1143" s="50"/>
      <c r="CU1143" s="50"/>
      <c r="CV1143" s="50"/>
      <c r="CW1143" s="50"/>
      <c r="CX1143" s="50"/>
      <c r="CY1143" s="50"/>
      <c r="CZ1143" s="50"/>
      <c r="DA1143" s="50"/>
      <c r="DB1143" s="50"/>
      <c r="DC1143" s="50"/>
      <c r="DD1143" s="50"/>
      <c r="DE1143" s="50"/>
      <c r="DF1143" s="50"/>
    </row>
    <row r="1144" spans="2:110" x14ac:dyDescent="0.2">
      <c r="B1144" s="177"/>
      <c r="C1144" s="202"/>
      <c r="D1144" s="200"/>
      <c r="E1144" s="203"/>
      <c r="F1144" s="203"/>
      <c r="G1144" s="203"/>
      <c r="H1144" s="203"/>
      <c r="I1144" s="203"/>
      <c r="J1144" s="203"/>
      <c r="K1144" s="203"/>
      <c r="L1144" s="203"/>
      <c r="M1144" s="203"/>
      <c r="N1144" s="203"/>
      <c r="O1144" s="203"/>
      <c r="P1144" s="203"/>
      <c r="Q1144" s="204"/>
      <c r="R1144" s="204"/>
      <c r="S1144" s="234"/>
      <c r="T1144" s="50"/>
      <c r="U1144" s="50"/>
      <c r="V1144" s="50"/>
      <c r="W1144" s="50"/>
      <c r="X1144" s="50"/>
      <c r="Y1144" s="50"/>
      <c r="Z1144" s="250"/>
      <c r="AA1144" s="238"/>
      <c r="AB1144" s="50"/>
      <c r="AC1144" s="50"/>
      <c r="AD1144" s="50"/>
      <c r="AE1144" s="50"/>
      <c r="AF1144" s="50"/>
      <c r="AG1144" s="50"/>
      <c r="AH1144" s="50"/>
      <c r="AI1144" s="50"/>
      <c r="AJ1144" s="50"/>
      <c r="AK1144" s="50"/>
      <c r="AL1144" s="50"/>
      <c r="AM1144" s="50"/>
      <c r="AN1144" s="50"/>
      <c r="AO1144" s="50"/>
      <c r="AP1144" s="50"/>
      <c r="AQ1144" s="50"/>
      <c r="AR1144" s="50"/>
      <c r="AS1144" s="50"/>
      <c r="AT1144" s="50"/>
      <c r="AU1144" s="50"/>
      <c r="AV1144" s="50"/>
      <c r="AW1144" s="50"/>
      <c r="AX1144" s="50"/>
      <c r="AY1144" s="50"/>
      <c r="AZ1144" s="50"/>
      <c r="BA1144" s="50"/>
      <c r="BB1144" s="50"/>
      <c r="BC1144" s="50"/>
      <c r="BD1144" s="50"/>
      <c r="BE1144" s="50"/>
      <c r="BF1144" s="50"/>
      <c r="BG1144" s="50"/>
      <c r="BH1144" s="50"/>
      <c r="BI1144" s="50"/>
      <c r="BJ1144" s="50"/>
      <c r="BK1144" s="50"/>
      <c r="BL1144" s="50"/>
      <c r="BM1144" s="50"/>
      <c r="BN1144" s="50"/>
      <c r="BO1144" s="50"/>
      <c r="BP1144" s="50"/>
      <c r="BQ1144" s="50"/>
      <c r="BR1144" s="50"/>
      <c r="BS1144" s="50"/>
      <c r="BT1144" s="50"/>
      <c r="BU1144" s="50"/>
      <c r="BV1144" s="50"/>
      <c r="BW1144" s="50"/>
      <c r="BX1144" s="50"/>
      <c r="BY1144" s="50"/>
      <c r="BZ1144" s="50"/>
      <c r="CA1144" s="50"/>
      <c r="CB1144" s="50"/>
      <c r="CC1144" s="50"/>
      <c r="CD1144" s="50"/>
      <c r="CE1144" s="50"/>
      <c r="CF1144" s="50"/>
      <c r="CG1144" s="50"/>
      <c r="CH1144" s="50"/>
      <c r="CI1144" s="50"/>
      <c r="CJ1144" s="50"/>
      <c r="CK1144" s="50"/>
      <c r="CL1144" s="50"/>
      <c r="CM1144" s="50"/>
      <c r="CN1144" s="50"/>
      <c r="CO1144" s="50"/>
      <c r="CP1144" s="50"/>
      <c r="CQ1144" s="50"/>
      <c r="CR1144" s="50"/>
      <c r="CS1144" s="50"/>
      <c r="CT1144" s="50"/>
      <c r="CU1144" s="50"/>
      <c r="CV1144" s="50"/>
      <c r="CW1144" s="50"/>
      <c r="CX1144" s="50"/>
      <c r="CY1144" s="50"/>
      <c r="CZ1144" s="50"/>
      <c r="DA1144" s="50"/>
      <c r="DB1144" s="50"/>
      <c r="DC1144" s="50"/>
      <c r="DD1144" s="50"/>
      <c r="DE1144" s="50"/>
      <c r="DF1144" s="50"/>
    </row>
    <row r="1145" spans="2:110" x14ac:dyDescent="0.2">
      <c r="B1145" s="177"/>
      <c r="C1145" s="202"/>
      <c r="D1145" s="200"/>
      <c r="E1145" s="203"/>
      <c r="F1145" s="203"/>
      <c r="G1145" s="203"/>
      <c r="H1145" s="203"/>
      <c r="I1145" s="203"/>
      <c r="J1145" s="203"/>
      <c r="K1145" s="203"/>
      <c r="L1145" s="203"/>
      <c r="M1145" s="203"/>
      <c r="N1145" s="203"/>
      <c r="O1145" s="203"/>
      <c r="P1145" s="203"/>
      <c r="Q1145" s="204"/>
      <c r="R1145" s="204"/>
      <c r="S1145" s="234"/>
      <c r="T1145" s="50"/>
      <c r="U1145" s="50"/>
      <c r="V1145" s="50"/>
      <c r="W1145" s="50"/>
      <c r="X1145" s="50"/>
      <c r="Y1145" s="50"/>
      <c r="Z1145" s="250"/>
      <c r="AA1145" s="238"/>
      <c r="AB1145" s="50"/>
      <c r="AC1145" s="50"/>
      <c r="AD1145" s="50"/>
      <c r="AE1145" s="50"/>
      <c r="AF1145" s="50"/>
      <c r="AG1145" s="50"/>
      <c r="AH1145" s="50"/>
      <c r="AI1145" s="50"/>
      <c r="AJ1145" s="50"/>
      <c r="AK1145" s="50"/>
      <c r="AL1145" s="50"/>
      <c r="AM1145" s="50"/>
      <c r="AN1145" s="50"/>
      <c r="AO1145" s="50"/>
      <c r="AP1145" s="50"/>
      <c r="AQ1145" s="50"/>
      <c r="AR1145" s="50"/>
      <c r="AS1145" s="50"/>
      <c r="AT1145" s="50"/>
      <c r="AU1145" s="50"/>
      <c r="AV1145" s="50"/>
      <c r="AW1145" s="50"/>
      <c r="AX1145" s="50"/>
      <c r="AY1145" s="50"/>
      <c r="AZ1145" s="50"/>
      <c r="BA1145" s="50"/>
      <c r="BB1145" s="50"/>
      <c r="BC1145" s="50"/>
      <c r="BD1145" s="50"/>
      <c r="BE1145" s="50"/>
      <c r="BF1145" s="50"/>
      <c r="BG1145" s="50"/>
      <c r="BH1145" s="50"/>
      <c r="BI1145" s="50"/>
      <c r="BJ1145" s="50"/>
      <c r="BK1145" s="50"/>
      <c r="BL1145" s="50"/>
      <c r="BM1145" s="50"/>
      <c r="BN1145" s="50"/>
      <c r="BO1145" s="50"/>
      <c r="BP1145" s="50"/>
      <c r="BQ1145" s="50"/>
      <c r="BR1145" s="50"/>
      <c r="BS1145" s="50"/>
      <c r="BT1145" s="50"/>
      <c r="BU1145" s="50"/>
      <c r="BV1145" s="50"/>
      <c r="BW1145" s="50"/>
      <c r="BX1145" s="50"/>
      <c r="BY1145" s="50"/>
      <c r="BZ1145" s="50"/>
      <c r="CA1145" s="50"/>
      <c r="CB1145" s="50"/>
      <c r="CC1145" s="50"/>
      <c r="CD1145" s="50"/>
      <c r="CE1145" s="50"/>
      <c r="CF1145" s="50"/>
      <c r="CG1145" s="50"/>
      <c r="CH1145" s="50"/>
      <c r="CI1145" s="50"/>
      <c r="CJ1145" s="50"/>
      <c r="CK1145" s="50"/>
      <c r="CL1145" s="50"/>
      <c r="CM1145" s="50"/>
      <c r="CN1145" s="50"/>
      <c r="CO1145" s="50"/>
      <c r="CP1145" s="50"/>
      <c r="CQ1145" s="50"/>
      <c r="CR1145" s="50"/>
      <c r="CS1145" s="50"/>
      <c r="CT1145" s="50"/>
      <c r="CU1145" s="50"/>
      <c r="CV1145" s="50"/>
      <c r="CW1145" s="50"/>
      <c r="CX1145" s="50"/>
      <c r="CY1145" s="50"/>
      <c r="CZ1145" s="50"/>
      <c r="DA1145" s="50"/>
      <c r="DB1145" s="50"/>
      <c r="DC1145" s="50"/>
      <c r="DD1145" s="50"/>
      <c r="DE1145" s="50"/>
      <c r="DF1145" s="50"/>
    </row>
    <row r="1146" spans="2:110" x14ac:dyDescent="0.2">
      <c r="B1146" s="177"/>
      <c r="C1146" s="202"/>
      <c r="D1146" s="200"/>
      <c r="E1146" s="203"/>
      <c r="F1146" s="203"/>
      <c r="G1146" s="203"/>
      <c r="H1146" s="203"/>
      <c r="I1146" s="203"/>
      <c r="J1146" s="203"/>
      <c r="K1146" s="203"/>
      <c r="L1146" s="203"/>
      <c r="M1146" s="203"/>
      <c r="N1146" s="203"/>
      <c r="O1146" s="203"/>
      <c r="P1146" s="203"/>
      <c r="Q1146" s="204"/>
      <c r="R1146" s="204"/>
      <c r="S1146" s="234"/>
      <c r="T1146" s="50"/>
      <c r="U1146" s="50"/>
      <c r="V1146" s="50"/>
      <c r="W1146" s="50"/>
      <c r="X1146" s="50"/>
      <c r="Y1146" s="50"/>
      <c r="Z1146" s="250"/>
      <c r="AA1146" s="238"/>
      <c r="AB1146" s="50"/>
      <c r="AC1146" s="50"/>
      <c r="AD1146" s="50"/>
      <c r="AE1146" s="50"/>
      <c r="AF1146" s="50"/>
      <c r="AG1146" s="50"/>
      <c r="AH1146" s="50"/>
      <c r="AI1146" s="50"/>
      <c r="AJ1146" s="50"/>
      <c r="AK1146" s="50"/>
      <c r="AL1146" s="50"/>
      <c r="AM1146" s="50"/>
      <c r="AN1146" s="50"/>
      <c r="AO1146" s="50"/>
      <c r="AP1146" s="50"/>
      <c r="AQ1146" s="50"/>
      <c r="AR1146" s="50"/>
      <c r="AS1146" s="50"/>
      <c r="AT1146" s="50"/>
      <c r="AU1146" s="50"/>
      <c r="AV1146" s="50"/>
      <c r="AW1146" s="50"/>
      <c r="AX1146" s="50"/>
      <c r="AY1146" s="50"/>
      <c r="AZ1146" s="50"/>
      <c r="BA1146" s="50"/>
      <c r="BB1146" s="50"/>
      <c r="BC1146" s="50"/>
      <c r="BD1146" s="50"/>
      <c r="BE1146" s="50"/>
      <c r="BF1146" s="50"/>
      <c r="BG1146" s="50"/>
      <c r="BH1146" s="50"/>
      <c r="BI1146" s="50"/>
      <c r="BJ1146" s="50"/>
      <c r="BK1146" s="50"/>
      <c r="BL1146" s="50"/>
      <c r="BM1146" s="50"/>
      <c r="BN1146" s="50"/>
      <c r="BO1146" s="50"/>
      <c r="BP1146" s="50"/>
      <c r="BQ1146" s="50"/>
      <c r="BR1146" s="50"/>
      <c r="BS1146" s="50"/>
      <c r="BT1146" s="50"/>
      <c r="BU1146" s="50"/>
      <c r="BV1146" s="50"/>
      <c r="BW1146" s="50"/>
      <c r="BX1146" s="50"/>
      <c r="BY1146" s="50"/>
      <c r="BZ1146" s="50"/>
      <c r="CA1146" s="50"/>
      <c r="CB1146" s="50"/>
      <c r="CC1146" s="50"/>
      <c r="CD1146" s="50"/>
      <c r="CE1146" s="50"/>
      <c r="CF1146" s="50"/>
      <c r="CG1146" s="50"/>
      <c r="CH1146" s="50"/>
      <c r="CI1146" s="50"/>
      <c r="CJ1146" s="50"/>
      <c r="CK1146" s="50"/>
      <c r="CL1146" s="50"/>
      <c r="CM1146" s="50"/>
      <c r="CN1146" s="50"/>
      <c r="CO1146" s="50"/>
      <c r="CP1146" s="50"/>
      <c r="CQ1146" s="50"/>
      <c r="CR1146" s="50"/>
      <c r="CS1146" s="50"/>
      <c r="CT1146" s="50"/>
      <c r="CU1146" s="50"/>
      <c r="CV1146" s="50"/>
      <c r="CW1146" s="50"/>
      <c r="CX1146" s="50"/>
      <c r="CY1146" s="50"/>
      <c r="CZ1146" s="50"/>
      <c r="DA1146" s="50"/>
      <c r="DB1146" s="50"/>
      <c r="DC1146" s="50"/>
      <c r="DD1146" s="50"/>
      <c r="DE1146" s="50"/>
      <c r="DF1146" s="50"/>
    </row>
    <row r="1147" spans="2:110" x14ac:dyDescent="0.2">
      <c r="B1147" s="177"/>
      <c r="C1147" s="202"/>
      <c r="D1147" s="200"/>
      <c r="E1147" s="203"/>
      <c r="F1147" s="203"/>
      <c r="G1147" s="203"/>
      <c r="H1147" s="203"/>
      <c r="I1147" s="203"/>
      <c r="J1147" s="203"/>
      <c r="K1147" s="203"/>
      <c r="L1147" s="203"/>
      <c r="M1147" s="203"/>
      <c r="N1147" s="203"/>
      <c r="O1147" s="203"/>
      <c r="P1147" s="203"/>
      <c r="Q1147" s="204"/>
      <c r="R1147" s="204"/>
      <c r="S1147" s="234"/>
      <c r="T1147" s="50"/>
      <c r="U1147" s="50"/>
      <c r="V1147" s="50"/>
      <c r="W1147" s="50"/>
      <c r="X1147" s="50"/>
      <c r="Y1147" s="50"/>
      <c r="Z1147" s="250"/>
      <c r="AA1147" s="238"/>
      <c r="AB1147" s="50"/>
      <c r="AC1147" s="50"/>
      <c r="AD1147" s="50"/>
      <c r="AE1147" s="50"/>
      <c r="AF1147" s="50"/>
      <c r="AG1147" s="50"/>
      <c r="AH1147" s="50"/>
      <c r="AI1147" s="50"/>
      <c r="AJ1147" s="50"/>
      <c r="AK1147" s="50"/>
      <c r="AL1147" s="50"/>
      <c r="AM1147" s="50"/>
      <c r="AN1147" s="50"/>
      <c r="AO1147" s="50"/>
      <c r="AP1147" s="50"/>
      <c r="AQ1147" s="50"/>
      <c r="AR1147" s="50"/>
      <c r="AS1147" s="50"/>
      <c r="AT1147" s="50"/>
      <c r="AU1147" s="50"/>
      <c r="AV1147" s="50"/>
      <c r="AW1147" s="50"/>
      <c r="AX1147" s="50"/>
      <c r="AY1147" s="50"/>
      <c r="AZ1147" s="50"/>
      <c r="BA1147" s="50"/>
      <c r="BB1147" s="50"/>
      <c r="BC1147" s="50"/>
      <c r="BD1147" s="50"/>
      <c r="BE1147" s="50"/>
      <c r="BF1147" s="50"/>
      <c r="BG1147" s="50"/>
      <c r="BH1147" s="50"/>
      <c r="BI1147" s="50"/>
      <c r="BJ1147" s="50"/>
      <c r="BK1147" s="50"/>
      <c r="BL1147" s="50"/>
      <c r="BM1147" s="50"/>
      <c r="BN1147" s="50"/>
      <c r="BO1147" s="50"/>
      <c r="BP1147" s="50"/>
      <c r="BQ1147" s="50"/>
      <c r="BR1147" s="50"/>
      <c r="BS1147" s="50"/>
      <c r="BT1147" s="50"/>
      <c r="BU1147" s="50"/>
      <c r="BV1147" s="50"/>
      <c r="BW1147" s="50"/>
      <c r="BX1147" s="50"/>
      <c r="BY1147" s="50"/>
      <c r="BZ1147" s="50"/>
      <c r="CA1147" s="50"/>
      <c r="CB1147" s="50"/>
      <c r="CC1147" s="50"/>
      <c r="CD1147" s="50"/>
      <c r="CE1147" s="50"/>
      <c r="CF1147" s="50"/>
      <c r="CG1147" s="50"/>
      <c r="CH1147" s="50"/>
      <c r="CI1147" s="50"/>
      <c r="CJ1147" s="50"/>
      <c r="CK1147" s="50"/>
      <c r="CL1147" s="50"/>
      <c r="CM1147" s="50"/>
      <c r="CN1147" s="50"/>
      <c r="CO1147" s="50"/>
      <c r="CP1147" s="50"/>
      <c r="CQ1147" s="50"/>
      <c r="CR1147" s="50"/>
      <c r="CS1147" s="50"/>
      <c r="CT1147" s="50"/>
      <c r="CU1147" s="50"/>
      <c r="CV1147" s="50"/>
      <c r="CW1147" s="50"/>
      <c r="CX1147" s="50"/>
      <c r="CY1147" s="50"/>
      <c r="CZ1147" s="50"/>
      <c r="DA1147" s="50"/>
      <c r="DB1147" s="50"/>
      <c r="DC1147" s="50"/>
      <c r="DD1147" s="50"/>
      <c r="DE1147" s="50"/>
      <c r="DF1147" s="50"/>
    </row>
    <row r="1148" spans="2:110" x14ac:dyDescent="0.2">
      <c r="B1148" s="177"/>
      <c r="C1148" s="202"/>
      <c r="D1148" s="200"/>
      <c r="E1148" s="203"/>
      <c r="F1148" s="203"/>
      <c r="G1148" s="203"/>
      <c r="H1148" s="203"/>
      <c r="I1148" s="203"/>
      <c r="J1148" s="203"/>
      <c r="K1148" s="203"/>
      <c r="L1148" s="203"/>
      <c r="M1148" s="203"/>
      <c r="N1148" s="203"/>
      <c r="O1148" s="203"/>
      <c r="P1148" s="203"/>
      <c r="Q1148" s="204"/>
      <c r="R1148" s="204"/>
      <c r="S1148" s="234"/>
      <c r="T1148" s="50"/>
      <c r="U1148" s="50"/>
      <c r="V1148" s="50"/>
      <c r="W1148" s="50"/>
      <c r="X1148" s="50"/>
      <c r="Y1148" s="50"/>
      <c r="Z1148" s="250"/>
      <c r="AA1148" s="238"/>
      <c r="AB1148" s="50"/>
      <c r="AC1148" s="50"/>
      <c r="AD1148" s="50"/>
      <c r="AE1148" s="50"/>
      <c r="AF1148" s="50"/>
      <c r="AG1148" s="50"/>
      <c r="AH1148" s="50"/>
      <c r="AI1148" s="50"/>
      <c r="AJ1148" s="50"/>
      <c r="AK1148" s="50"/>
      <c r="AL1148" s="50"/>
      <c r="AM1148" s="50"/>
      <c r="AN1148" s="50"/>
      <c r="AO1148" s="50"/>
      <c r="AP1148" s="50"/>
      <c r="AQ1148" s="50"/>
      <c r="AR1148" s="50"/>
      <c r="AS1148" s="50"/>
      <c r="AT1148" s="50"/>
      <c r="AU1148" s="50"/>
      <c r="AV1148" s="50"/>
      <c r="AW1148" s="50"/>
      <c r="AX1148" s="50"/>
      <c r="AY1148" s="50"/>
      <c r="AZ1148" s="50"/>
      <c r="BA1148" s="50"/>
      <c r="BB1148" s="50"/>
      <c r="BC1148" s="50"/>
      <c r="BD1148" s="50"/>
      <c r="BE1148" s="50"/>
      <c r="BF1148" s="50"/>
      <c r="BG1148" s="50"/>
      <c r="BH1148" s="50"/>
      <c r="BI1148" s="50"/>
      <c r="BJ1148" s="50"/>
      <c r="BK1148" s="50"/>
      <c r="BL1148" s="50"/>
      <c r="BM1148" s="50"/>
      <c r="BN1148" s="50"/>
      <c r="BO1148" s="50"/>
      <c r="BP1148" s="50"/>
      <c r="BQ1148" s="50"/>
      <c r="BR1148" s="50"/>
      <c r="BS1148" s="50"/>
      <c r="BT1148" s="50"/>
      <c r="BU1148" s="50"/>
      <c r="BV1148" s="50"/>
      <c r="BW1148" s="50"/>
      <c r="BX1148" s="50"/>
      <c r="BY1148" s="50"/>
      <c r="BZ1148" s="50"/>
      <c r="CA1148" s="50"/>
      <c r="CB1148" s="50"/>
      <c r="CC1148" s="50"/>
      <c r="CD1148" s="50"/>
      <c r="CE1148" s="50"/>
      <c r="CF1148" s="50"/>
      <c r="CG1148" s="50"/>
      <c r="CH1148" s="50"/>
      <c r="CI1148" s="50"/>
      <c r="CJ1148" s="50"/>
      <c r="CK1148" s="50"/>
      <c r="CL1148" s="50"/>
      <c r="CM1148" s="50"/>
      <c r="CN1148" s="50"/>
      <c r="CO1148" s="50"/>
      <c r="CP1148" s="50"/>
      <c r="CQ1148" s="50"/>
      <c r="CR1148" s="50"/>
      <c r="CS1148" s="50"/>
      <c r="CT1148" s="50"/>
      <c r="CU1148" s="50"/>
      <c r="CV1148" s="50"/>
      <c r="CW1148" s="50"/>
      <c r="CX1148" s="50"/>
      <c r="CY1148" s="50"/>
      <c r="CZ1148" s="50"/>
      <c r="DA1148" s="50"/>
      <c r="DB1148" s="50"/>
      <c r="DC1148" s="50"/>
      <c r="DD1148" s="50"/>
      <c r="DE1148" s="50"/>
      <c r="DF1148" s="50"/>
    </row>
    <row r="1149" spans="2:110" x14ac:dyDescent="0.2">
      <c r="B1149" s="177"/>
      <c r="C1149" s="202"/>
      <c r="D1149" s="200"/>
      <c r="E1149" s="203"/>
      <c r="F1149" s="203"/>
      <c r="G1149" s="203"/>
      <c r="H1149" s="203"/>
      <c r="I1149" s="203"/>
      <c r="J1149" s="203"/>
      <c r="K1149" s="203"/>
      <c r="L1149" s="203"/>
      <c r="M1149" s="203"/>
      <c r="N1149" s="203"/>
      <c r="O1149" s="203"/>
      <c r="P1149" s="203"/>
      <c r="Q1149" s="204"/>
      <c r="R1149" s="204"/>
      <c r="S1149" s="234"/>
      <c r="T1149" s="50"/>
      <c r="U1149" s="50"/>
      <c r="V1149" s="50"/>
      <c r="W1149" s="50"/>
      <c r="X1149" s="50"/>
      <c r="Y1149" s="50"/>
      <c r="Z1149" s="250"/>
      <c r="AA1149" s="238"/>
      <c r="AB1149" s="50"/>
      <c r="AC1149" s="50"/>
      <c r="AD1149" s="50"/>
      <c r="AE1149" s="50"/>
      <c r="AF1149" s="50"/>
      <c r="AG1149" s="50"/>
      <c r="AH1149" s="50"/>
      <c r="AI1149" s="50"/>
      <c r="AJ1149" s="50"/>
      <c r="AK1149" s="50"/>
      <c r="AL1149" s="50"/>
      <c r="AM1149" s="50"/>
      <c r="AN1149" s="50"/>
      <c r="AO1149" s="50"/>
      <c r="AP1149" s="50"/>
      <c r="AQ1149" s="50"/>
      <c r="AR1149" s="50"/>
      <c r="AS1149" s="50"/>
      <c r="AT1149" s="50"/>
      <c r="AU1149" s="50"/>
      <c r="AV1149" s="50"/>
      <c r="AW1149" s="50"/>
      <c r="AX1149" s="50"/>
      <c r="AY1149" s="50"/>
      <c r="AZ1149" s="50"/>
      <c r="BA1149" s="50"/>
      <c r="BB1149" s="50"/>
      <c r="BC1149" s="50"/>
      <c r="BD1149" s="50"/>
      <c r="BE1149" s="50"/>
      <c r="BF1149" s="50"/>
      <c r="BG1149" s="50"/>
      <c r="BH1149" s="50"/>
      <c r="BI1149" s="50"/>
      <c r="BJ1149" s="50"/>
      <c r="BK1149" s="50"/>
      <c r="BL1149" s="50"/>
      <c r="BM1149" s="50"/>
      <c r="BN1149" s="50"/>
      <c r="BO1149" s="50"/>
      <c r="BP1149" s="50"/>
      <c r="BQ1149" s="50"/>
      <c r="BR1149" s="50"/>
      <c r="BS1149" s="50"/>
      <c r="BT1149" s="50"/>
      <c r="BU1149" s="50"/>
      <c r="BV1149" s="50"/>
      <c r="BW1149" s="50"/>
      <c r="BX1149" s="50"/>
      <c r="BY1149" s="50"/>
      <c r="BZ1149" s="50"/>
      <c r="CA1149" s="50"/>
      <c r="CB1149" s="50"/>
      <c r="CC1149" s="50"/>
      <c r="CD1149" s="50"/>
      <c r="CE1149" s="50"/>
      <c r="CF1149" s="50"/>
      <c r="CG1149" s="50"/>
      <c r="CH1149" s="50"/>
      <c r="CI1149" s="50"/>
      <c r="CJ1149" s="50"/>
      <c r="CK1149" s="50"/>
      <c r="CL1149" s="50"/>
      <c r="CM1149" s="50"/>
      <c r="CN1149" s="50"/>
      <c r="CO1149" s="50"/>
      <c r="CP1149" s="50"/>
      <c r="CQ1149" s="50"/>
      <c r="CR1149" s="50"/>
      <c r="CS1149" s="50"/>
      <c r="CT1149" s="50"/>
      <c r="CU1149" s="50"/>
      <c r="CV1149" s="50"/>
      <c r="CW1149" s="50"/>
      <c r="CX1149" s="50"/>
      <c r="CY1149" s="50"/>
      <c r="CZ1149" s="50"/>
      <c r="DA1149" s="50"/>
      <c r="DB1149" s="50"/>
      <c r="DC1149" s="50"/>
      <c r="DD1149" s="50"/>
      <c r="DE1149" s="50"/>
      <c r="DF1149" s="50"/>
    </row>
    <row r="1150" spans="2:110" x14ac:dyDescent="0.2">
      <c r="B1150" s="177"/>
      <c r="C1150" s="202"/>
      <c r="D1150" s="200"/>
      <c r="E1150" s="203"/>
      <c r="F1150" s="203"/>
      <c r="G1150" s="203"/>
      <c r="H1150" s="203"/>
      <c r="I1150" s="203"/>
      <c r="J1150" s="203"/>
      <c r="K1150" s="203"/>
      <c r="L1150" s="203"/>
      <c r="M1150" s="203"/>
      <c r="N1150" s="203"/>
      <c r="O1150" s="203"/>
      <c r="P1150" s="203"/>
      <c r="Q1150" s="204"/>
      <c r="R1150" s="204"/>
      <c r="S1150" s="234"/>
      <c r="T1150" s="50"/>
      <c r="U1150" s="50"/>
      <c r="V1150" s="50"/>
      <c r="W1150" s="50"/>
      <c r="X1150" s="50"/>
      <c r="Y1150" s="50"/>
      <c r="Z1150" s="250"/>
      <c r="AA1150" s="238"/>
      <c r="AB1150" s="50"/>
      <c r="AC1150" s="50"/>
      <c r="AD1150" s="50"/>
      <c r="AE1150" s="50"/>
      <c r="AF1150" s="50"/>
      <c r="AG1150" s="50"/>
      <c r="AH1150" s="50"/>
      <c r="AI1150" s="50"/>
      <c r="AJ1150" s="50"/>
      <c r="AK1150" s="50"/>
      <c r="AL1150" s="50"/>
      <c r="AM1150" s="50"/>
      <c r="AN1150" s="50"/>
      <c r="AO1150" s="50"/>
      <c r="AP1150" s="50"/>
      <c r="AQ1150" s="50"/>
      <c r="AR1150" s="50"/>
      <c r="AS1150" s="50"/>
      <c r="AT1150" s="50"/>
      <c r="AU1150" s="50"/>
      <c r="AV1150" s="50"/>
      <c r="AW1150" s="50"/>
      <c r="AX1150" s="50"/>
      <c r="AY1150" s="50"/>
      <c r="AZ1150" s="50"/>
      <c r="BA1150" s="50"/>
      <c r="BB1150" s="50"/>
      <c r="BC1150" s="50"/>
      <c r="BD1150" s="50"/>
      <c r="BE1150" s="50"/>
      <c r="BF1150" s="50"/>
      <c r="BG1150" s="50"/>
      <c r="BH1150" s="50"/>
      <c r="BI1150" s="50"/>
      <c r="BJ1150" s="50"/>
      <c r="BK1150" s="50"/>
      <c r="BL1150" s="50"/>
      <c r="BM1150" s="50"/>
      <c r="BN1150" s="50"/>
      <c r="BO1150" s="50"/>
      <c r="BP1150" s="50"/>
      <c r="BQ1150" s="50"/>
      <c r="BR1150" s="50"/>
      <c r="BS1150" s="50"/>
      <c r="BT1150" s="50"/>
      <c r="BU1150" s="50"/>
      <c r="BV1150" s="50"/>
      <c r="BW1150" s="50"/>
      <c r="BX1150" s="50"/>
      <c r="BY1150" s="50"/>
      <c r="BZ1150" s="50"/>
      <c r="CA1150" s="50"/>
      <c r="CB1150" s="50"/>
      <c r="CC1150" s="50"/>
      <c r="CD1150" s="50"/>
      <c r="CE1150" s="50"/>
      <c r="CF1150" s="50"/>
      <c r="CG1150" s="50"/>
      <c r="CH1150" s="50"/>
      <c r="CI1150" s="50"/>
      <c r="CJ1150" s="50"/>
      <c r="CK1150" s="50"/>
      <c r="CL1150" s="50"/>
      <c r="CM1150" s="50"/>
      <c r="CN1150" s="50"/>
      <c r="CO1150" s="50"/>
      <c r="CP1150" s="50"/>
      <c r="CQ1150" s="50"/>
      <c r="CR1150" s="50"/>
      <c r="CS1150" s="50"/>
      <c r="CT1150" s="50"/>
      <c r="CU1150" s="50"/>
      <c r="CV1150" s="50"/>
      <c r="CW1150" s="50"/>
      <c r="CX1150" s="50"/>
      <c r="CY1150" s="50"/>
      <c r="CZ1150" s="50"/>
      <c r="DA1150" s="50"/>
      <c r="DB1150" s="50"/>
      <c r="DC1150" s="50"/>
      <c r="DD1150" s="50"/>
      <c r="DE1150" s="50"/>
      <c r="DF1150" s="50"/>
    </row>
    <row r="1151" spans="2:110" x14ac:dyDescent="0.2">
      <c r="B1151" s="177"/>
      <c r="C1151" s="202"/>
      <c r="D1151" s="200"/>
      <c r="E1151" s="203"/>
      <c r="F1151" s="203"/>
      <c r="G1151" s="203"/>
      <c r="H1151" s="203"/>
      <c r="I1151" s="203"/>
      <c r="J1151" s="203"/>
      <c r="K1151" s="203"/>
      <c r="L1151" s="203"/>
      <c r="M1151" s="203"/>
      <c r="N1151" s="203"/>
      <c r="O1151" s="203"/>
      <c r="P1151" s="203"/>
      <c r="Q1151" s="204"/>
      <c r="R1151" s="204"/>
      <c r="S1151" s="234"/>
      <c r="T1151" s="50"/>
      <c r="U1151" s="50"/>
      <c r="V1151" s="50"/>
      <c r="W1151" s="50"/>
      <c r="X1151" s="50"/>
      <c r="Y1151" s="50"/>
      <c r="Z1151" s="250"/>
      <c r="AA1151" s="238"/>
      <c r="AB1151" s="50"/>
      <c r="AC1151" s="50"/>
      <c r="AD1151" s="50"/>
      <c r="AE1151" s="50"/>
      <c r="AF1151" s="50"/>
      <c r="AG1151" s="50"/>
      <c r="AH1151" s="50"/>
      <c r="AI1151" s="50"/>
      <c r="AJ1151" s="50"/>
      <c r="AK1151" s="50"/>
      <c r="AL1151" s="50"/>
      <c r="AM1151" s="50"/>
      <c r="AN1151" s="50"/>
      <c r="AO1151" s="50"/>
      <c r="AP1151" s="50"/>
      <c r="AQ1151" s="50"/>
      <c r="AR1151" s="50"/>
      <c r="AS1151" s="50"/>
      <c r="AT1151" s="50"/>
      <c r="AU1151" s="50"/>
      <c r="AV1151" s="50"/>
      <c r="AW1151" s="50"/>
      <c r="AX1151" s="50"/>
      <c r="AY1151" s="50"/>
      <c r="AZ1151" s="50"/>
      <c r="BA1151" s="50"/>
      <c r="BB1151" s="50"/>
      <c r="BC1151" s="50"/>
      <c r="BD1151" s="50"/>
      <c r="BE1151" s="50"/>
      <c r="BF1151" s="50"/>
      <c r="BG1151" s="50"/>
      <c r="BH1151" s="50"/>
      <c r="BI1151" s="50"/>
      <c r="BJ1151" s="50"/>
      <c r="BK1151" s="50"/>
      <c r="BL1151" s="50"/>
      <c r="BM1151" s="50"/>
      <c r="BN1151" s="50"/>
      <c r="BO1151" s="50"/>
      <c r="BP1151" s="50"/>
      <c r="BQ1151" s="50"/>
      <c r="BR1151" s="50"/>
      <c r="BS1151" s="50"/>
      <c r="BT1151" s="50"/>
      <c r="BU1151" s="50"/>
      <c r="BV1151" s="50"/>
      <c r="BW1151" s="50"/>
      <c r="BX1151" s="50"/>
      <c r="BY1151" s="50"/>
      <c r="BZ1151" s="50"/>
      <c r="CA1151" s="50"/>
      <c r="CB1151" s="50"/>
      <c r="CC1151" s="50"/>
      <c r="CD1151" s="50"/>
      <c r="CE1151" s="50"/>
      <c r="CF1151" s="50"/>
      <c r="CG1151" s="50"/>
      <c r="CH1151" s="50"/>
      <c r="CI1151" s="50"/>
      <c r="CJ1151" s="50"/>
      <c r="CK1151" s="50"/>
      <c r="CL1151" s="50"/>
      <c r="CM1151" s="50"/>
      <c r="CN1151" s="50"/>
      <c r="CO1151" s="50"/>
      <c r="CP1151" s="50"/>
      <c r="CQ1151" s="50"/>
      <c r="CR1151" s="50"/>
      <c r="CS1151" s="50"/>
      <c r="CT1151" s="50"/>
      <c r="CU1151" s="50"/>
      <c r="CV1151" s="50"/>
      <c r="CW1151" s="50"/>
      <c r="CX1151" s="50"/>
      <c r="CY1151" s="50"/>
      <c r="CZ1151" s="50"/>
      <c r="DA1151" s="50"/>
      <c r="DB1151" s="50"/>
      <c r="DC1151" s="50"/>
      <c r="DD1151" s="50"/>
      <c r="DE1151" s="50"/>
      <c r="DF1151" s="50"/>
    </row>
    <row r="1152" spans="2:110" x14ac:dyDescent="0.2">
      <c r="B1152" s="177"/>
      <c r="C1152" s="202"/>
      <c r="D1152" s="200"/>
      <c r="E1152" s="203"/>
      <c r="F1152" s="203"/>
      <c r="G1152" s="203"/>
      <c r="H1152" s="203"/>
      <c r="I1152" s="203"/>
      <c r="J1152" s="203"/>
      <c r="K1152" s="203"/>
      <c r="L1152" s="203"/>
      <c r="M1152" s="203"/>
      <c r="N1152" s="203"/>
      <c r="O1152" s="203"/>
      <c r="P1152" s="203"/>
      <c r="Q1152" s="204"/>
      <c r="R1152" s="204"/>
      <c r="S1152" s="234"/>
      <c r="T1152" s="50"/>
      <c r="U1152" s="50"/>
      <c r="V1152" s="50"/>
      <c r="W1152" s="50"/>
      <c r="X1152" s="50"/>
      <c r="Y1152" s="50"/>
      <c r="Z1152" s="250"/>
      <c r="AA1152" s="238"/>
      <c r="AB1152" s="50"/>
      <c r="AC1152" s="50"/>
      <c r="AD1152" s="50"/>
      <c r="AE1152" s="50"/>
      <c r="AF1152" s="50"/>
      <c r="AG1152" s="50"/>
      <c r="AH1152" s="50"/>
      <c r="AI1152" s="50"/>
      <c r="AJ1152" s="50"/>
      <c r="AK1152" s="50"/>
      <c r="AL1152" s="50"/>
      <c r="AM1152" s="50"/>
      <c r="AN1152" s="50"/>
      <c r="AO1152" s="50"/>
      <c r="AP1152" s="50"/>
      <c r="AQ1152" s="50"/>
      <c r="AR1152" s="50"/>
      <c r="AS1152" s="50"/>
      <c r="AT1152" s="50"/>
      <c r="AU1152" s="50"/>
      <c r="AV1152" s="50"/>
      <c r="AW1152" s="50"/>
      <c r="AX1152" s="50"/>
      <c r="AY1152" s="50"/>
      <c r="AZ1152" s="50"/>
      <c r="BA1152" s="50"/>
      <c r="BB1152" s="50"/>
      <c r="BC1152" s="50"/>
      <c r="BD1152" s="50"/>
      <c r="BE1152" s="50"/>
      <c r="BF1152" s="50"/>
      <c r="BG1152" s="50"/>
      <c r="BH1152" s="50"/>
      <c r="BI1152" s="50"/>
      <c r="BJ1152" s="50"/>
      <c r="BK1152" s="50"/>
      <c r="BL1152" s="50"/>
      <c r="BM1152" s="50"/>
      <c r="BN1152" s="50"/>
      <c r="BO1152" s="50"/>
      <c r="BP1152" s="50"/>
      <c r="BQ1152" s="50"/>
      <c r="BR1152" s="50"/>
      <c r="BS1152" s="50"/>
      <c r="BT1152" s="50"/>
      <c r="BU1152" s="50"/>
      <c r="BV1152" s="50"/>
      <c r="BW1152" s="50"/>
      <c r="BX1152" s="50"/>
      <c r="BY1152" s="50"/>
      <c r="BZ1152" s="50"/>
      <c r="CA1152" s="50"/>
      <c r="CB1152" s="50"/>
      <c r="CC1152" s="50"/>
      <c r="CD1152" s="50"/>
      <c r="CE1152" s="50"/>
      <c r="CF1152" s="50"/>
      <c r="CG1152" s="50"/>
      <c r="CH1152" s="50"/>
      <c r="CI1152" s="50"/>
      <c r="CJ1152" s="50"/>
      <c r="CK1152" s="50"/>
      <c r="CL1152" s="50"/>
      <c r="CM1152" s="50"/>
      <c r="CN1152" s="50"/>
      <c r="CO1152" s="50"/>
      <c r="CP1152" s="50"/>
      <c r="CQ1152" s="50"/>
      <c r="CR1152" s="50"/>
      <c r="CS1152" s="50"/>
      <c r="CT1152" s="50"/>
      <c r="CU1152" s="50"/>
      <c r="CV1152" s="50"/>
      <c r="CW1152" s="50"/>
      <c r="CX1152" s="50"/>
      <c r="CY1152" s="50"/>
      <c r="CZ1152" s="50"/>
      <c r="DA1152" s="50"/>
      <c r="DB1152" s="50"/>
      <c r="DC1152" s="50"/>
      <c r="DD1152" s="50"/>
      <c r="DE1152" s="50"/>
      <c r="DF1152" s="50"/>
    </row>
    <row r="1153" spans="2:110" x14ac:dyDescent="0.2">
      <c r="B1153" s="177"/>
      <c r="C1153" s="202"/>
      <c r="D1153" s="200"/>
      <c r="E1153" s="203"/>
      <c r="F1153" s="203"/>
      <c r="G1153" s="203"/>
      <c r="H1153" s="203"/>
      <c r="I1153" s="203"/>
      <c r="J1153" s="203"/>
      <c r="K1153" s="203"/>
      <c r="L1153" s="203"/>
      <c r="M1153" s="203"/>
      <c r="N1153" s="203"/>
      <c r="O1153" s="203"/>
      <c r="P1153" s="203"/>
      <c r="Q1153" s="204"/>
      <c r="R1153" s="204"/>
      <c r="S1153" s="234"/>
      <c r="T1153" s="50"/>
      <c r="U1153" s="50"/>
      <c r="V1153" s="50"/>
      <c r="W1153" s="50"/>
      <c r="X1153" s="50"/>
      <c r="Y1153" s="50"/>
      <c r="Z1153" s="250"/>
      <c r="AA1153" s="238"/>
      <c r="AB1153" s="50"/>
      <c r="AC1153" s="50"/>
      <c r="AD1153" s="50"/>
      <c r="AE1153" s="50"/>
      <c r="AF1153" s="50"/>
      <c r="AG1153" s="50"/>
      <c r="AH1153" s="50"/>
      <c r="AI1153" s="50"/>
      <c r="AJ1153" s="50"/>
      <c r="AK1153" s="50"/>
      <c r="AL1153" s="50"/>
      <c r="AM1153" s="50"/>
      <c r="AN1153" s="50"/>
      <c r="AO1153" s="50"/>
      <c r="AP1153" s="50"/>
      <c r="AQ1153" s="50"/>
      <c r="AR1153" s="50"/>
      <c r="AS1153" s="50"/>
      <c r="AT1153" s="50"/>
      <c r="AU1153" s="50"/>
      <c r="AV1153" s="50"/>
      <c r="AW1153" s="50"/>
      <c r="AX1153" s="50"/>
      <c r="AY1153" s="50"/>
      <c r="AZ1153" s="50"/>
      <c r="BA1153" s="50"/>
      <c r="BB1153" s="50"/>
      <c r="BC1153" s="50"/>
      <c r="BD1153" s="50"/>
      <c r="BE1153" s="50"/>
      <c r="BF1153" s="50"/>
      <c r="BG1153" s="50"/>
      <c r="BH1153" s="50"/>
      <c r="BI1153" s="50"/>
      <c r="BJ1153" s="50"/>
      <c r="BK1153" s="50"/>
      <c r="BL1153" s="50"/>
      <c r="BM1153" s="50"/>
      <c r="BN1153" s="50"/>
      <c r="BO1153" s="50"/>
      <c r="BP1153" s="50"/>
      <c r="BQ1153" s="50"/>
      <c r="BR1153" s="50"/>
      <c r="BS1153" s="50"/>
      <c r="BT1153" s="50"/>
      <c r="BU1153" s="50"/>
      <c r="BV1153" s="50"/>
      <c r="BW1153" s="50"/>
      <c r="BX1153" s="50"/>
      <c r="BY1153" s="50"/>
      <c r="BZ1153" s="50"/>
      <c r="CA1153" s="50"/>
      <c r="CB1153" s="50"/>
      <c r="CC1153" s="50"/>
      <c r="CD1153" s="50"/>
      <c r="CE1153" s="50"/>
      <c r="CF1153" s="50"/>
      <c r="CG1153" s="50"/>
      <c r="CH1153" s="50"/>
      <c r="CI1153" s="50"/>
      <c r="CJ1153" s="50"/>
      <c r="CK1153" s="50"/>
      <c r="CL1153" s="50"/>
      <c r="CM1153" s="50"/>
      <c r="CN1153" s="50"/>
      <c r="CO1153" s="50"/>
      <c r="CP1153" s="50"/>
      <c r="CQ1153" s="50"/>
      <c r="CR1153" s="50"/>
      <c r="CS1153" s="50"/>
      <c r="CT1153" s="50"/>
      <c r="CU1153" s="50"/>
      <c r="CV1153" s="50"/>
      <c r="CW1153" s="50"/>
      <c r="CX1153" s="50"/>
      <c r="CY1153" s="50"/>
      <c r="CZ1153" s="50"/>
      <c r="DA1153" s="50"/>
      <c r="DB1153" s="50"/>
      <c r="DC1153" s="50"/>
      <c r="DD1153" s="50"/>
      <c r="DE1153" s="50"/>
      <c r="DF1153" s="50"/>
    </row>
    <row r="1154" spans="2:110" x14ac:dyDescent="0.2">
      <c r="B1154" s="177"/>
      <c r="C1154" s="202"/>
      <c r="D1154" s="200"/>
      <c r="E1154" s="203"/>
      <c r="F1154" s="203"/>
      <c r="G1154" s="203"/>
      <c r="H1154" s="203"/>
      <c r="I1154" s="203"/>
      <c r="J1154" s="203"/>
      <c r="K1154" s="203"/>
      <c r="L1154" s="203"/>
      <c r="M1154" s="203"/>
      <c r="N1154" s="203"/>
      <c r="O1154" s="203"/>
      <c r="P1154" s="203"/>
      <c r="Q1154" s="204"/>
      <c r="R1154" s="204"/>
      <c r="S1154" s="234"/>
      <c r="T1154" s="50"/>
      <c r="U1154" s="50"/>
      <c r="V1154" s="50"/>
      <c r="W1154" s="50"/>
      <c r="X1154" s="50"/>
      <c r="Y1154" s="50"/>
      <c r="Z1154" s="250"/>
      <c r="AA1154" s="238"/>
      <c r="AB1154" s="50"/>
      <c r="AC1154" s="50"/>
      <c r="AD1154" s="50"/>
      <c r="AE1154" s="50"/>
      <c r="AF1154" s="50"/>
      <c r="AG1154" s="50"/>
      <c r="AH1154" s="50"/>
      <c r="AI1154" s="50"/>
      <c r="AJ1154" s="50"/>
      <c r="AK1154" s="50"/>
      <c r="AL1154" s="50"/>
      <c r="AM1154" s="50"/>
      <c r="AN1154" s="50"/>
      <c r="AO1154" s="50"/>
      <c r="AP1154" s="50"/>
      <c r="AQ1154" s="50"/>
      <c r="AR1154" s="50"/>
      <c r="AS1154" s="50"/>
      <c r="AT1154" s="50"/>
      <c r="AU1154" s="50"/>
      <c r="AV1154" s="50"/>
      <c r="AW1154" s="50"/>
      <c r="AX1154" s="50"/>
      <c r="AY1154" s="50"/>
      <c r="AZ1154" s="50"/>
      <c r="BA1154" s="50"/>
      <c r="BB1154" s="50"/>
      <c r="BC1154" s="50"/>
      <c r="BD1154" s="50"/>
      <c r="BE1154" s="50"/>
      <c r="BF1154" s="50"/>
      <c r="BG1154" s="50"/>
      <c r="BH1154" s="50"/>
      <c r="BI1154" s="50"/>
      <c r="BJ1154" s="50"/>
      <c r="BK1154" s="50"/>
      <c r="BL1154" s="50"/>
      <c r="BM1154" s="50"/>
      <c r="BN1154" s="50"/>
      <c r="BO1154" s="50"/>
      <c r="BP1154" s="50"/>
      <c r="BQ1154" s="50"/>
      <c r="BR1154" s="50"/>
      <c r="BS1154" s="50"/>
      <c r="BT1154" s="50"/>
      <c r="BU1154" s="50"/>
      <c r="BV1154" s="50"/>
      <c r="BW1154" s="50"/>
      <c r="BX1154" s="50"/>
      <c r="BY1154" s="50"/>
      <c r="BZ1154" s="50"/>
      <c r="CA1154" s="50"/>
      <c r="CB1154" s="50"/>
      <c r="CC1154" s="50"/>
      <c r="CD1154" s="50"/>
      <c r="CE1154" s="50"/>
      <c r="CF1154" s="50"/>
      <c r="CG1154" s="50"/>
      <c r="CH1154" s="50"/>
      <c r="CI1154" s="50"/>
      <c r="CJ1154" s="50"/>
      <c r="CK1154" s="50"/>
      <c r="CL1154" s="50"/>
      <c r="CM1154" s="50"/>
      <c r="CN1154" s="50"/>
      <c r="CO1154" s="50"/>
      <c r="CP1154" s="50"/>
      <c r="CQ1154" s="50"/>
      <c r="CR1154" s="50"/>
      <c r="CS1154" s="50"/>
      <c r="CT1154" s="50"/>
      <c r="CU1154" s="50"/>
      <c r="CV1154" s="50"/>
      <c r="CW1154" s="50"/>
      <c r="CX1154" s="50"/>
      <c r="CY1154" s="50"/>
      <c r="CZ1154" s="50"/>
      <c r="DA1154" s="50"/>
      <c r="DB1154" s="50"/>
      <c r="DC1154" s="50"/>
      <c r="DD1154" s="50"/>
      <c r="DE1154" s="50"/>
      <c r="DF1154" s="50"/>
    </row>
    <row r="1155" spans="2:110" x14ac:dyDescent="0.2">
      <c r="B1155" s="177"/>
      <c r="C1155" s="202"/>
      <c r="D1155" s="200"/>
      <c r="E1155" s="203"/>
      <c r="F1155" s="203"/>
      <c r="G1155" s="203"/>
      <c r="H1155" s="203"/>
      <c r="I1155" s="203"/>
      <c r="J1155" s="203"/>
      <c r="K1155" s="203"/>
      <c r="L1155" s="203"/>
      <c r="M1155" s="203"/>
      <c r="N1155" s="203"/>
      <c r="O1155" s="203"/>
      <c r="P1155" s="203"/>
      <c r="Q1155" s="204"/>
      <c r="R1155" s="204"/>
      <c r="S1155" s="234"/>
      <c r="T1155" s="50"/>
      <c r="U1155" s="50"/>
      <c r="V1155" s="50"/>
      <c r="W1155" s="50"/>
      <c r="X1155" s="50"/>
      <c r="Y1155" s="50"/>
      <c r="Z1155" s="250"/>
      <c r="AA1155" s="238"/>
      <c r="AB1155" s="50"/>
      <c r="AC1155" s="50"/>
      <c r="AD1155" s="50"/>
      <c r="AE1155" s="50"/>
      <c r="AF1155" s="50"/>
      <c r="AG1155" s="50"/>
      <c r="AH1155" s="50"/>
      <c r="AI1155" s="50"/>
      <c r="AJ1155" s="50"/>
      <c r="AK1155" s="50"/>
      <c r="AL1155" s="50"/>
      <c r="AM1155" s="50"/>
      <c r="AN1155" s="50"/>
      <c r="AO1155" s="50"/>
      <c r="AP1155" s="50"/>
      <c r="AQ1155" s="50"/>
      <c r="AR1155" s="50"/>
      <c r="AS1155" s="50"/>
      <c r="AT1155" s="50"/>
      <c r="AU1155" s="50"/>
      <c r="AV1155" s="50"/>
      <c r="AW1155" s="50"/>
      <c r="AX1155" s="50"/>
      <c r="AY1155" s="50"/>
      <c r="AZ1155" s="50"/>
      <c r="BA1155" s="50"/>
      <c r="BB1155" s="50"/>
      <c r="BC1155" s="50"/>
      <c r="BD1155" s="50"/>
      <c r="BE1155" s="50"/>
      <c r="BF1155" s="50"/>
      <c r="BG1155" s="50"/>
      <c r="BH1155" s="50"/>
      <c r="BI1155" s="50"/>
      <c r="BJ1155" s="50"/>
      <c r="BK1155" s="50"/>
      <c r="BL1155" s="50"/>
      <c r="BM1155" s="50"/>
      <c r="BN1155" s="50"/>
      <c r="BO1155" s="50"/>
      <c r="BP1155" s="50"/>
      <c r="BQ1155" s="50"/>
      <c r="BR1155" s="50"/>
      <c r="BS1155" s="50"/>
      <c r="BT1155" s="50"/>
      <c r="BU1155" s="50"/>
      <c r="BV1155" s="50"/>
      <c r="BW1155" s="50"/>
      <c r="BX1155" s="50"/>
      <c r="BY1155" s="50"/>
      <c r="BZ1155" s="50"/>
      <c r="CA1155" s="50"/>
      <c r="CB1155" s="50"/>
      <c r="CC1155" s="50"/>
      <c r="CD1155" s="50"/>
      <c r="CE1155" s="50"/>
      <c r="CF1155" s="50"/>
      <c r="CG1155" s="50"/>
      <c r="CH1155" s="50"/>
      <c r="CI1155" s="50"/>
      <c r="CJ1155" s="50"/>
      <c r="CK1155" s="50"/>
      <c r="CL1155" s="50"/>
      <c r="CM1155" s="50"/>
      <c r="CN1155" s="50"/>
      <c r="CO1155" s="50"/>
      <c r="CP1155" s="50"/>
      <c r="CQ1155" s="50"/>
      <c r="CR1155" s="50"/>
      <c r="CS1155" s="50"/>
      <c r="CT1155" s="50"/>
      <c r="CU1155" s="50"/>
      <c r="CV1155" s="50"/>
      <c r="CW1155" s="50"/>
      <c r="CX1155" s="50"/>
      <c r="CY1155" s="50"/>
      <c r="CZ1155" s="50"/>
      <c r="DA1155" s="50"/>
      <c r="DB1155" s="50"/>
      <c r="DC1155" s="50"/>
      <c r="DD1155" s="50"/>
      <c r="DE1155" s="50"/>
      <c r="DF1155" s="50"/>
    </row>
    <row r="1156" spans="2:110" x14ac:dyDescent="0.2">
      <c r="B1156" s="177"/>
      <c r="C1156" s="202"/>
      <c r="D1156" s="200"/>
      <c r="E1156" s="203"/>
      <c r="F1156" s="203"/>
      <c r="G1156" s="203"/>
      <c r="H1156" s="203"/>
      <c r="I1156" s="203"/>
      <c r="J1156" s="203"/>
      <c r="K1156" s="203"/>
      <c r="L1156" s="203"/>
      <c r="M1156" s="203"/>
      <c r="N1156" s="203"/>
      <c r="O1156" s="203"/>
      <c r="P1156" s="203"/>
      <c r="Q1156" s="204"/>
      <c r="R1156" s="204"/>
      <c r="S1156" s="234"/>
      <c r="T1156" s="50"/>
      <c r="U1156" s="50"/>
      <c r="V1156" s="50"/>
      <c r="W1156" s="50"/>
      <c r="X1156" s="50"/>
      <c r="Y1156" s="50"/>
      <c r="Z1156" s="250"/>
      <c r="AA1156" s="238"/>
      <c r="AB1156" s="50"/>
      <c r="AC1156" s="50"/>
      <c r="AD1156" s="50"/>
      <c r="AE1156" s="50"/>
      <c r="AF1156" s="50"/>
      <c r="AG1156" s="50"/>
      <c r="AH1156" s="50"/>
      <c r="AI1156" s="50"/>
      <c r="AJ1156" s="50"/>
      <c r="AK1156" s="50"/>
      <c r="AL1156" s="50"/>
      <c r="AM1156" s="50"/>
      <c r="AN1156" s="50"/>
      <c r="AO1156" s="50"/>
      <c r="AP1156" s="50"/>
      <c r="AQ1156" s="50"/>
      <c r="AR1156" s="50"/>
      <c r="AS1156" s="50"/>
      <c r="AT1156" s="50"/>
      <c r="AU1156" s="50"/>
      <c r="AV1156" s="50"/>
      <c r="AW1156" s="50"/>
      <c r="AX1156" s="50"/>
      <c r="AY1156" s="50"/>
      <c r="AZ1156" s="50"/>
      <c r="BA1156" s="50"/>
      <c r="BB1156" s="50"/>
      <c r="BC1156" s="50"/>
      <c r="BD1156" s="50"/>
      <c r="BE1156" s="50"/>
      <c r="BF1156" s="50"/>
      <c r="BG1156" s="50"/>
      <c r="BH1156" s="50"/>
      <c r="BI1156" s="50"/>
      <c r="BJ1156" s="50"/>
      <c r="BK1156" s="50"/>
      <c r="BL1156" s="50"/>
      <c r="BM1156" s="50"/>
      <c r="BN1156" s="50"/>
      <c r="BO1156" s="50"/>
      <c r="BP1156" s="50"/>
      <c r="BQ1156" s="50"/>
      <c r="BR1156" s="50"/>
      <c r="BS1156" s="50"/>
      <c r="BT1156" s="50"/>
      <c r="BU1156" s="50"/>
      <c r="BV1156" s="50"/>
      <c r="BW1156" s="50"/>
      <c r="BX1156" s="50"/>
      <c r="BY1156" s="50"/>
      <c r="BZ1156" s="50"/>
      <c r="CA1156" s="50"/>
      <c r="CB1156" s="50"/>
      <c r="CC1156" s="50"/>
      <c r="CD1156" s="50"/>
      <c r="CE1156" s="50"/>
      <c r="CF1156" s="50"/>
      <c r="CG1156" s="50"/>
      <c r="CH1156" s="50"/>
      <c r="CI1156" s="50"/>
      <c r="CJ1156" s="50"/>
      <c r="CK1156" s="50"/>
      <c r="CL1156" s="50"/>
      <c r="CM1156" s="50"/>
      <c r="CN1156" s="50"/>
      <c r="CO1156" s="50"/>
      <c r="CP1156" s="50"/>
      <c r="CQ1156" s="50"/>
      <c r="CR1156" s="50"/>
      <c r="CS1156" s="50"/>
      <c r="CT1156" s="50"/>
      <c r="CU1156" s="50"/>
      <c r="CV1156" s="50"/>
      <c r="CW1156" s="50"/>
      <c r="CX1156" s="50"/>
      <c r="CY1156" s="50"/>
      <c r="CZ1156" s="50"/>
      <c r="DA1156" s="50"/>
      <c r="DB1156" s="50"/>
      <c r="DC1156" s="50"/>
      <c r="DD1156" s="50"/>
      <c r="DE1156" s="50"/>
      <c r="DF1156" s="50"/>
    </row>
    <row r="1157" spans="2:110" x14ac:dyDescent="0.2">
      <c r="B1157" s="177"/>
      <c r="C1157" s="202"/>
      <c r="D1157" s="200"/>
      <c r="E1157" s="203"/>
      <c r="F1157" s="203"/>
      <c r="G1157" s="203"/>
      <c r="H1157" s="203"/>
      <c r="I1157" s="203"/>
      <c r="J1157" s="203"/>
      <c r="K1157" s="203"/>
      <c r="L1157" s="203"/>
      <c r="M1157" s="203"/>
      <c r="N1157" s="203"/>
      <c r="O1157" s="203"/>
      <c r="P1157" s="203"/>
      <c r="Q1157" s="204"/>
      <c r="R1157" s="204"/>
      <c r="S1157" s="234"/>
      <c r="T1157" s="50"/>
      <c r="U1157" s="50"/>
      <c r="V1157" s="50"/>
      <c r="W1157" s="50"/>
      <c r="X1157" s="50"/>
      <c r="Y1157" s="50"/>
      <c r="Z1157" s="250"/>
      <c r="AA1157" s="238"/>
      <c r="AB1157" s="50"/>
      <c r="AC1157" s="50"/>
      <c r="AD1157" s="50"/>
      <c r="AE1157" s="50"/>
      <c r="AF1157" s="50"/>
      <c r="AG1157" s="50"/>
      <c r="AH1157" s="50"/>
      <c r="AI1157" s="50"/>
      <c r="AJ1157" s="50"/>
      <c r="AK1157" s="50"/>
      <c r="AL1157" s="50"/>
      <c r="AM1157" s="50"/>
      <c r="AN1157" s="50"/>
      <c r="AO1157" s="50"/>
      <c r="AP1157" s="50"/>
      <c r="AQ1157" s="50"/>
      <c r="AR1157" s="50"/>
      <c r="AS1157" s="50"/>
      <c r="AT1157" s="50"/>
      <c r="AU1157" s="50"/>
      <c r="AV1157" s="50"/>
      <c r="AW1157" s="50"/>
      <c r="AX1157" s="50"/>
      <c r="AY1157" s="50"/>
      <c r="AZ1157" s="50"/>
      <c r="BA1157" s="50"/>
      <c r="BB1157" s="50"/>
      <c r="BC1157" s="50"/>
      <c r="BD1157" s="50"/>
      <c r="BE1157" s="50"/>
      <c r="BF1157" s="50"/>
      <c r="BG1157" s="50"/>
      <c r="BH1157" s="50"/>
      <c r="BI1157" s="50"/>
      <c r="BJ1157" s="50"/>
      <c r="BK1157" s="50"/>
      <c r="BL1157" s="50"/>
      <c r="BM1157" s="50"/>
      <c r="BN1157" s="50"/>
      <c r="BO1157" s="50"/>
      <c r="BP1157" s="50"/>
      <c r="BQ1157" s="50"/>
      <c r="BR1157" s="50"/>
      <c r="BS1157" s="50"/>
      <c r="BT1157" s="50"/>
      <c r="BU1157" s="50"/>
      <c r="BV1157" s="50"/>
      <c r="BW1157" s="50"/>
      <c r="BX1157" s="50"/>
      <c r="BY1157" s="50"/>
      <c r="BZ1157" s="50"/>
      <c r="CA1157" s="50"/>
      <c r="CB1157" s="50"/>
      <c r="CC1157" s="50"/>
      <c r="CD1157" s="50"/>
      <c r="CE1157" s="50"/>
      <c r="CF1157" s="50"/>
      <c r="CG1157" s="50"/>
      <c r="CH1157" s="50"/>
      <c r="CI1157" s="50"/>
      <c r="CJ1157" s="50"/>
      <c r="CK1157" s="50"/>
      <c r="CL1157" s="50"/>
      <c r="CM1157" s="50"/>
      <c r="CN1157" s="50"/>
      <c r="CO1157" s="50"/>
      <c r="CP1157" s="50"/>
      <c r="CQ1157" s="50"/>
      <c r="CR1157" s="50"/>
      <c r="CS1157" s="50"/>
      <c r="CT1157" s="50"/>
      <c r="CU1157" s="50"/>
      <c r="CV1157" s="50"/>
      <c r="CW1157" s="50"/>
      <c r="CX1157" s="50"/>
      <c r="CY1157" s="50"/>
      <c r="CZ1157" s="50"/>
      <c r="DA1157" s="50"/>
      <c r="DB1157" s="50"/>
      <c r="DC1157" s="50"/>
      <c r="DD1157" s="50"/>
      <c r="DE1157" s="50"/>
      <c r="DF1157" s="50"/>
    </row>
    <row r="1158" spans="2:110" x14ac:dyDescent="0.2">
      <c r="B1158" s="177"/>
      <c r="C1158" s="202"/>
      <c r="D1158" s="200"/>
      <c r="E1158" s="203"/>
      <c r="F1158" s="203"/>
      <c r="G1158" s="203"/>
      <c r="H1158" s="203"/>
      <c r="I1158" s="203"/>
      <c r="J1158" s="203"/>
      <c r="K1158" s="203"/>
      <c r="L1158" s="203"/>
      <c r="M1158" s="203"/>
      <c r="N1158" s="203"/>
      <c r="O1158" s="203"/>
      <c r="P1158" s="203"/>
      <c r="Q1158" s="204"/>
      <c r="R1158" s="204"/>
      <c r="S1158" s="234"/>
      <c r="T1158" s="50"/>
      <c r="U1158" s="50"/>
      <c r="V1158" s="50"/>
      <c r="W1158" s="50"/>
      <c r="X1158" s="50"/>
      <c r="Y1158" s="50"/>
      <c r="Z1158" s="250"/>
      <c r="AA1158" s="238"/>
      <c r="AB1158" s="50"/>
      <c r="AC1158" s="50"/>
      <c r="AD1158" s="50"/>
      <c r="AE1158" s="50"/>
      <c r="AF1158" s="50"/>
      <c r="AG1158" s="50"/>
      <c r="AH1158" s="50"/>
      <c r="AI1158" s="50"/>
      <c r="AJ1158" s="50"/>
      <c r="AK1158" s="50"/>
      <c r="AL1158" s="50"/>
      <c r="AM1158" s="50"/>
      <c r="AN1158" s="50"/>
      <c r="AO1158" s="50"/>
      <c r="AP1158" s="50"/>
      <c r="AQ1158" s="50"/>
      <c r="AR1158" s="50"/>
      <c r="AS1158" s="50"/>
      <c r="AT1158" s="50"/>
      <c r="AU1158" s="50"/>
      <c r="AV1158" s="50"/>
      <c r="AW1158" s="50"/>
      <c r="AX1158" s="50"/>
      <c r="AY1158" s="50"/>
      <c r="AZ1158" s="50"/>
      <c r="BA1158" s="50"/>
      <c r="BB1158" s="50"/>
      <c r="BC1158" s="50"/>
      <c r="BD1158" s="50"/>
      <c r="BE1158" s="50"/>
      <c r="BF1158" s="50"/>
      <c r="BG1158" s="50"/>
      <c r="BH1158" s="50"/>
      <c r="BI1158" s="50"/>
      <c r="BJ1158" s="50"/>
      <c r="BK1158" s="50"/>
      <c r="BL1158" s="50"/>
      <c r="BM1158" s="50"/>
      <c r="BN1158" s="50"/>
      <c r="BO1158" s="50"/>
      <c r="BP1158" s="50"/>
      <c r="BQ1158" s="50"/>
      <c r="BR1158" s="50"/>
      <c r="BS1158" s="50"/>
      <c r="BT1158" s="50"/>
      <c r="BU1158" s="50"/>
      <c r="BV1158" s="50"/>
      <c r="BW1158" s="50"/>
      <c r="BX1158" s="50"/>
      <c r="BY1158" s="50"/>
      <c r="BZ1158" s="50"/>
      <c r="CA1158" s="50"/>
      <c r="CB1158" s="50"/>
      <c r="CC1158" s="50"/>
      <c r="CD1158" s="50"/>
      <c r="CE1158" s="50"/>
      <c r="CF1158" s="50"/>
      <c r="CG1158" s="50"/>
      <c r="CH1158" s="50"/>
      <c r="CI1158" s="50"/>
      <c r="CJ1158" s="50"/>
      <c r="CK1158" s="50"/>
      <c r="CL1158" s="50"/>
      <c r="CM1158" s="50"/>
      <c r="CN1158" s="50"/>
      <c r="CO1158" s="50"/>
      <c r="CP1158" s="50"/>
      <c r="CQ1158" s="50"/>
      <c r="CR1158" s="50"/>
      <c r="CS1158" s="50"/>
      <c r="CT1158" s="50"/>
      <c r="CU1158" s="50"/>
      <c r="CV1158" s="50"/>
      <c r="CW1158" s="50"/>
      <c r="CX1158" s="50"/>
      <c r="CY1158" s="50"/>
      <c r="CZ1158" s="50"/>
      <c r="DA1158" s="50"/>
      <c r="DB1158" s="50"/>
      <c r="DC1158" s="50"/>
      <c r="DD1158" s="50"/>
      <c r="DE1158" s="50"/>
      <c r="DF1158" s="50"/>
    </row>
    <row r="1159" spans="2:110" x14ac:dyDescent="0.2">
      <c r="B1159" s="177"/>
      <c r="C1159" s="202"/>
      <c r="D1159" s="200"/>
      <c r="E1159" s="203"/>
      <c r="F1159" s="203"/>
      <c r="G1159" s="203"/>
      <c r="H1159" s="203"/>
      <c r="I1159" s="203"/>
      <c r="J1159" s="203"/>
      <c r="K1159" s="203"/>
      <c r="L1159" s="203"/>
      <c r="M1159" s="203"/>
      <c r="N1159" s="203"/>
      <c r="O1159" s="203"/>
      <c r="P1159" s="203"/>
      <c r="Q1159" s="204"/>
      <c r="R1159" s="204"/>
      <c r="S1159" s="234"/>
      <c r="T1159" s="50"/>
      <c r="U1159" s="50"/>
      <c r="V1159" s="50"/>
      <c r="W1159" s="50"/>
      <c r="X1159" s="50"/>
      <c r="Y1159" s="50"/>
      <c r="Z1159" s="250"/>
      <c r="AA1159" s="238"/>
      <c r="AB1159" s="50"/>
      <c r="AC1159" s="50"/>
      <c r="AD1159" s="50"/>
      <c r="AE1159" s="50"/>
      <c r="AF1159" s="50"/>
      <c r="AG1159" s="50"/>
      <c r="AH1159" s="50"/>
      <c r="AI1159" s="50"/>
      <c r="AJ1159" s="50"/>
      <c r="AK1159" s="50"/>
      <c r="AL1159" s="50"/>
      <c r="AM1159" s="50"/>
      <c r="AN1159" s="50"/>
      <c r="AO1159" s="50"/>
      <c r="AP1159" s="50"/>
      <c r="AQ1159" s="50"/>
      <c r="AR1159" s="50"/>
      <c r="AS1159" s="50"/>
      <c r="AT1159" s="50"/>
      <c r="AU1159" s="50"/>
      <c r="AV1159" s="50"/>
      <c r="AW1159" s="50"/>
      <c r="AX1159" s="50"/>
      <c r="AY1159" s="50"/>
      <c r="AZ1159" s="50"/>
      <c r="BA1159" s="50"/>
      <c r="BB1159" s="50"/>
      <c r="BC1159" s="50"/>
      <c r="BD1159" s="50"/>
      <c r="BE1159" s="50"/>
      <c r="BF1159" s="50"/>
      <c r="BG1159" s="50"/>
      <c r="BH1159" s="50"/>
      <c r="BI1159" s="50"/>
      <c r="BJ1159" s="50"/>
      <c r="BK1159" s="50"/>
      <c r="BL1159" s="50"/>
      <c r="BM1159" s="50"/>
      <c r="BN1159" s="50"/>
      <c r="BO1159" s="50"/>
      <c r="BP1159" s="50"/>
      <c r="BQ1159" s="50"/>
      <c r="BR1159" s="50"/>
      <c r="BS1159" s="50"/>
      <c r="BT1159" s="50"/>
      <c r="BU1159" s="50"/>
      <c r="BV1159" s="50"/>
      <c r="BW1159" s="50"/>
      <c r="BX1159" s="50"/>
      <c r="BY1159" s="50"/>
      <c r="BZ1159" s="50"/>
      <c r="CA1159" s="50"/>
      <c r="CB1159" s="50"/>
      <c r="CC1159" s="50"/>
      <c r="CD1159" s="50"/>
      <c r="CE1159" s="50"/>
      <c r="CF1159" s="50"/>
      <c r="CG1159" s="50"/>
      <c r="CH1159" s="50"/>
      <c r="CI1159" s="50"/>
      <c r="CJ1159" s="50"/>
      <c r="CK1159" s="50"/>
      <c r="CL1159" s="50"/>
      <c r="CM1159" s="50"/>
      <c r="CN1159" s="50"/>
      <c r="CO1159" s="50"/>
      <c r="CP1159" s="50"/>
      <c r="CQ1159" s="50"/>
      <c r="CR1159" s="50"/>
      <c r="CS1159" s="50"/>
      <c r="CT1159" s="50"/>
      <c r="CU1159" s="50"/>
      <c r="CV1159" s="50"/>
      <c r="CW1159" s="50"/>
      <c r="CX1159" s="50"/>
      <c r="CY1159" s="50"/>
      <c r="CZ1159" s="50"/>
      <c r="DA1159" s="50"/>
      <c r="DB1159" s="50"/>
      <c r="DC1159" s="50"/>
      <c r="DD1159" s="50"/>
      <c r="DE1159" s="50"/>
      <c r="DF1159" s="50"/>
    </row>
    <row r="1160" spans="2:110" x14ac:dyDescent="0.2">
      <c r="B1160" s="177"/>
      <c r="C1160" s="202"/>
      <c r="D1160" s="200"/>
      <c r="E1160" s="203"/>
      <c r="F1160" s="203"/>
      <c r="G1160" s="203"/>
      <c r="H1160" s="203"/>
      <c r="I1160" s="203"/>
      <c r="J1160" s="203"/>
      <c r="K1160" s="203"/>
      <c r="L1160" s="203"/>
      <c r="M1160" s="203"/>
      <c r="N1160" s="203"/>
      <c r="O1160" s="203"/>
      <c r="P1160" s="203"/>
      <c r="Q1160" s="204"/>
      <c r="R1160" s="204"/>
      <c r="S1160" s="234"/>
      <c r="T1160" s="50"/>
      <c r="U1160" s="50"/>
      <c r="V1160" s="50"/>
      <c r="W1160" s="50"/>
      <c r="X1160" s="50"/>
      <c r="Y1160" s="50"/>
      <c r="Z1160" s="250"/>
      <c r="AA1160" s="238"/>
      <c r="AB1160" s="50"/>
      <c r="AC1160" s="50"/>
      <c r="AD1160" s="50"/>
      <c r="AE1160" s="50"/>
      <c r="AF1160" s="50"/>
      <c r="AG1160" s="50"/>
      <c r="AH1160" s="50"/>
      <c r="AI1160" s="50"/>
      <c r="AJ1160" s="50"/>
      <c r="AK1160" s="50"/>
      <c r="AL1160" s="50"/>
      <c r="AM1160" s="50"/>
      <c r="AN1160" s="50"/>
      <c r="AO1160" s="50"/>
      <c r="AP1160" s="50"/>
      <c r="AQ1160" s="50"/>
      <c r="AR1160" s="50"/>
      <c r="AS1160" s="50"/>
      <c r="AT1160" s="50"/>
      <c r="AU1160" s="50"/>
      <c r="AV1160" s="50"/>
      <c r="AW1160" s="50"/>
      <c r="AX1160" s="50"/>
      <c r="AY1160" s="50"/>
      <c r="AZ1160" s="50"/>
      <c r="BA1160" s="50"/>
      <c r="BB1160" s="50"/>
      <c r="BC1160" s="50"/>
      <c r="BD1160" s="50"/>
      <c r="BE1160" s="50"/>
      <c r="BF1160" s="50"/>
      <c r="BG1160" s="50"/>
      <c r="BH1160" s="50"/>
      <c r="BI1160" s="50"/>
      <c r="BJ1160" s="50"/>
      <c r="BK1160" s="50"/>
      <c r="BL1160" s="50"/>
      <c r="BM1160" s="50"/>
      <c r="BN1160" s="50"/>
      <c r="BO1160" s="50"/>
      <c r="BP1160" s="50"/>
      <c r="BQ1160" s="50"/>
      <c r="BR1160" s="50"/>
      <c r="BS1160" s="50"/>
      <c r="BT1160" s="50"/>
      <c r="BU1160" s="50"/>
      <c r="BV1160" s="50"/>
      <c r="BW1160" s="50"/>
      <c r="BX1160" s="50"/>
      <c r="BY1160" s="50"/>
      <c r="BZ1160" s="50"/>
      <c r="CA1160" s="50"/>
      <c r="CB1160" s="50"/>
      <c r="CC1160" s="50"/>
      <c r="CD1160" s="50"/>
      <c r="CE1160" s="50"/>
      <c r="CF1160" s="50"/>
      <c r="CG1160" s="50"/>
      <c r="CH1160" s="50"/>
      <c r="CI1160" s="50"/>
      <c r="CJ1160" s="50"/>
      <c r="CK1160" s="50"/>
      <c r="CL1160" s="50"/>
      <c r="CM1160" s="50"/>
      <c r="CN1160" s="50"/>
      <c r="CO1160" s="50"/>
      <c r="CP1160" s="50"/>
      <c r="CQ1160" s="50"/>
      <c r="CR1160" s="50"/>
      <c r="CS1160" s="50"/>
      <c r="CT1160" s="50"/>
      <c r="CU1160" s="50"/>
      <c r="CV1160" s="50"/>
      <c r="CW1160" s="50"/>
      <c r="CX1160" s="50"/>
      <c r="CY1160" s="50"/>
      <c r="CZ1160" s="50"/>
      <c r="DA1160" s="50"/>
      <c r="DB1160" s="50"/>
      <c r="DC1160" s="50"/>
      <c r="DD1160" s="50"/>
      <c r="DE1160" s="50"/>
      <c r="DF1160" s="50"/>
    </row>
    <row r="1161" spans="2:110" x14ac:dyDescent="0.2">
      <c r="B1161" s="177"/>
      <c r="C1161" s="202"/>
      <c r="D1161" s="200"/>
      <c r="E1161" s="203"/>
      <c r="F1161" s="203"/>
      <c r="G1161" s="203"/>
      <c r="H1161" s="203"/>
      <c r="I1161" s="203"/>
      <c r="J1161" s="203"/>
      <c r="K1161" s="203"/>
      <c r="L1161" s="203"/>
      <c r="M1161" s="203"/>
      <c r="N1161" s="203"/>
      <c r="O1161" s="203"/>
      <c r="P1161" s="203"/>
      <c r="Q1161" s="204"/>
      <c r="R1161" s="204"/>
      <c r="S1161" s="234"/>
      <c r="T1161" s="50"/>
      <c r="U1161" s="50"/>
      <c r="V1161" s="50"/>
      <c r="W1161" s="50"/>
      <c r="X1161" s="50"/>
      <c r="Y1161" s="50"/>
      <c r="Z1161" s="250"/>
      <c r="AA1161" s="238"/>
      <c r="AB1161" s="50"/>
      <c r="AC1161" s="50"/>
      <c r="AD1161" s="50"/>
      <c r="AE1161" s="50"/>
      <c r="AF1161" s="50"/>
      <c r="AG1161" s="50"/>
      <c r="AH1161" s="50"/>
      <c r="AI1161" s="50"/>
      <c r="AJ1161" s="50"/>
      <c r="AK1161" s="50"/>
      <c r="AL1161" s="50"/>
      <c r="AM1161" s="50"/>
      <c r="AN1161" s="50"/>
      <c r="AO1161" s="50"/>
      <c r="AP1161" s="50"/>
      <c r="AQ1161" s="50"/>
      <c r="AR1161" s="50"/>
      <c r="AS1161" s="50"/>
      <c r="AT1161" s="50"/>
      <c r="AU1161" s="50"/>
      <c r="AV1161" s="50"/>
      <c r="AW1161" s="50"/>
      <c r="AX1161" s="50"/>
      <c r="AY1161" s="50"/>
      <c r="AZ1161" s="50"/>
      <c r="BA1161" s="50"/>
      <c r="BB1161" s="50"/>
      <c r="BC1161" s="50"/>
      <c r="BD1161" s="50"/>
      <c r="BE1161" s="50"/>
      <c r="BF1161" s="50"/>
      <c r="BG1161" s="50"/>
      <c r="BH1161" s="50"/>
      <c r="BI1161" s="50"/>
      <c r="BJ1161" s="50"/>
      <c r="BK1161" s="50"/>
      <c r="BL1161" s="50"/>
      <c r="BM1161" s="50"/>
      <c r="BN1161" s="50"/>
      <c r="BO1161" s="50"/>
      <c r="BP1161" s="50"/>
      <c r="BQ1161" s="50"/>
      <c r="BR1161" s="50"/>
      <c r="BS1161" s="50"/>
      <c r="BT1161" s="50"/>
      <c r="BU1161" s="50"/>
      <c r="BV1161" s="50"/>
      <c r="BW1161" s="50"/>
      <c r="BX1161" s="50"/>
      <c r="BY1161" s="50"/>
      <c r="BZ1161" s="50"/>
      <c r="CA1161" s="50"/>
      <c r="CB1161" s="50"/>
      <c r="CC1161" s="50"/>
      <c r="CD1161" s="50"/>
      <c r="CE1161" s="50"/>
      <c r="CF1161" s="50"/>
      <c r="CG1161" s="50"/>
      <c r="CH1161" s="50"/>
      <c r="CI1161" s="50"/>
      <c r="CJ1161" s="50"/>
      <c r="CK1161" s="50"/>
      <c r="CL1161" s="50"/>
      <c r="CM1161" s="50"/>
      <c r="CN1161" s="50"/>
      <c r="CO1161" s="50"/>
      <c r="CP1161" s="50"/>
      <c r="CQ1161" s="50"/>
      <c r="CR1161" s="50"/>
      <c r="CS1161" s="50"/>
      <c r="CT1161" s="50"/>
      <c r="CU1161" s="50"/>
      <c r="CV1161" s="50"/>
      <c r="CW1161" s="50"/>
      <c r="CX1161" s="50"/>
      <c r="CY1161" s="50"/>
      <c r="CZ1161" s="50"/>
      <c r="DA1161" s="50"/>
      <c r="DB1161" s="50"/>
      <c r="DC1161" s="50"/>
      <c r="DD1161" s="50"/>
      <c r="DE1161" s="50"/>
      <c r="DF1161" s="50"/>
    </row>
    <row r="1162" spans="2:110" x14ac:dyDescent="0.2">
      <c r="B1162" s="177"/>
      <c r="C1162" s="202"/>
      <c r="D1162" s="200"/>
      <c r="E1162" s="203"/>
      <c r="F1162" s="203"/>
      <c r="G1162" s="203"/>
      <c r="H1162" s="203"/>
      <c r="I1162" s="203"/>
      <c r="J1162" s="203"/>
      <c r="K1162" s="203"/>
      <c r="L1162" s="203"/>
      <c r="M1162" s="203"/>
      <c r="N1162" s="203"/>
      <c r="O1162" s="203"/>
      <c r="P1162" s="203"/>
      <c r="Q1162" s="204"/>
      <c r="R1162" s="204"/>
      <c r="S1162" s="234"/>
      <c r="T1162" s="50"/>
      <c r="U1162" s="50"/>
      <c r="V1162" s="50"/>
      <c r="W1162" s="50"/>
      <c r="X1162" s="50"/>
      <c r="Y1162" s="50"/>
      <c r="Z1162" s="250"/>
      <c r="AA1162" s="238"/>
      <c r="AB1162" s="50"/>
      <c r="AC1162" s="50"/>
      <c r="AD1162" s="50"/>
      <c r="AE1162" s="50"/>
      <c r="AF1162" s="50"/>
      <c r="AG1162" s="50"/>
      <c r="AH1162" s="50"/>
      <c r="AI1162" s="50"/>
      <c r="AJ1162" s="50"/>
      <c r="AK1162" s="50"/>
      <c r="AL1162" s="50"/>
      <c r="AM1162" s="50"/>
      <c r="AN1162" s="50"/>
      <c r="AO1162" s="50"/>
      <c r="AP1162" s="50"/>
      <c r="AQ1162" s="50"/>
      <c r="AR1162" s="50"/>
      <c r="AS1162" s="50"/>
      <c r="AT1162" s="50"/>
      <c r="AU1162" s="50"/>
      <c r="AV1162" s="50"/>
      <c r="AW1162" s="50"/>
      <c r="AX1162" s="50"/>
      <c r="AY1162" s="50"/>
      <c r="AZ1162" s="50"/>
      <c r="BA1162" s="50"/>
      <c r="BB1162" s="50"/>
      <c r="BC1162" s="50"/>
      <c r="BD1162" s="50"/>
      <c r="BE1162" s="50"/>
      <c r="BF1162" s="50"/>
      <c r="BG1162" s="50"/>
      <c r="BH1162" s="50"/>
      <c r="BI1162" s="50"/>
      <c r="BJ1162" s="50"/>
      <c r="BK1162" s="50"/>
      <c r="BL1162" s="50"/>
      <c r="BM1162" s="50"/>
      <c r="BN1162" s="50"/>
      <c r="BO1162" s="50"/>
      <c r="BP1162" s="50"/>
      <c r="BQ1162" s="50"/>
      <c r="BR1162" s="50"/>
      <c r="BS1162" s="50"/>
      <c r="BT1162" s="50"/>
      <c r="BU1162" s="50"/>
      <c r="BV1162" s="50"/>
      <c r="BW1162" s="50"/>
      <c r="BX1162" s="50"/>
      <c r="BY1162" s="50"/>
      <c r="BZ1162" s="50"/>
      <c r="CA1162" s="50"/>
      <c r="CB1162" s="50"/>
      <c r="CC1162" s="50"/>
      <c r="CD1162" s="50"/>
      <c r="CE1162" s="50"/>
      <c r="CF1162" s="50"/>
      <c r="CG1162" s="50"/>
      <c r="CH1162" s="50"/>
      <c r="CI1162" s="50"/>
      <c r="CJ1162" s="50"/>
      <c r="CK1162" s="50"/>
      <c r="CL1162" s="50"/>
      <c r="CM1162" s="50"/>
      <c r="CN1162" s="50"/>
      <c r="CO1162" s="50"/>
      <c r="CP1162" s="50"/>
      <c r="CQ1162" s="50"/>
      <c r="CR1162" s="50"/>
      <c r="CS1162" s="50"/>
      <c r="CT1162" s="50"/>
      <c r="CU1162" s="50"/>
      <c r="CV1162" s="50"/>
      <c r="CW1162" s="50"/>
      <c r="CX1162" s="50"/>
      <c r="CY1162" s="50"/>
      <c r="CZ1162" s="50"/>
      <c r="DA1162" s="50"/>
      <c r="DB1162" s="50"/>
      <c r="DC1162" s="50"/>
      <c r="DD1162" s="50"/>
      <c r="DE1162" s="50"/>
      <c r="DF1162" s="50"/>
    </row>
    <row r="1163" spans="2:110" x14ac:dyDescent="0.2">
      <c r="B1163" s="177"/>
      <c r="C1163" s="202"/>
      <c r="D1163" s="200"/>
      <c r="E1163" s="203"/>
      <c r="F1163" s="203"/>
      <c r="G1163" s="203"/>
      <c r="H1163" s="203"/>
      <c r="I1163" s="203"/>
      <c r="J1163" s="203"/>
      <c r="K1163" s="203"/>
      <c r="L1163" s="203"/>
      <c r="M1163" s="203"/>
      <c r="N1163" s="203"/>
      <c r="O1163" s="203"/>
      <c r="P1163" s="203"/>
      <c r="Q1163" s="204"/>
      <c r="R1163" s="204"/>
      <c r="S1163" s="234"/>
      <c r="T1163" s="50"/>
      <c r="U1163" s="50"/>
      <c r="V1163" s="50"/>
      <c r="W1163" s="50"/>
      <c r="X1163" s="50"/>
      <c r="Y1163" s="50"/>
      <c r="Z1163" s="250"/>
      <c r="AA1163" s="238"/>
      <c r="AB1163" s="50"/>
      <c r="AC1163" s="50"/>
      <c r="AD1163" s="50"/>
      <c r="AE1163" s="50"/>
      <c r="AF1163" s="50"/>
      <c r="AG1163" s="50"/>
      <c r="AH1163" s="50"/>
      <c r="AI1163" s="50"/>
      <c r="AJ1163" s="50"/>
      <c r="AK1163" s="50"/>
      <c r="AL1163" s="50"/>
      <c r="AM1163" s="50"/>
      <c r="AN1163" s="50"/>
      <c r="AO1163" s="50"/>
      <c r="AP1163" s="50"/>
      <c r="AQ1163" s="50"/>
      <c r="AR1163" s="50"/>
      <c r="AS1163" s="50"/>
      <c r="AT1163" s="50"/>
      <c r="AU1163" s="50"/>
      <c r="AV1163" s="50"/>
      <c r="AW1163" s="50"/>
      <c r="AX1163" s="50"/>
      <c r="AY1163" s="50"/>
      <c r="AZ1163" s="50"/>
      <c r="BA1163" s="50"/>
      <c r="BB1163" s="50"/>
      <c r="BC1163" s="50"/>
      <c r="BD1163" s="50"/>
      <c r="BE1163" s="50"/>
      <c r="BF1163" s="50"/>
      <c r="BG1163" s="50"/>
      <c r="BH1163" s="50"/>
      <c r="BI1163" s="50"/>
      <c r="BJ1163" s="50"/>
      <c r="BK1163" s="50"/>
      <c r="BL1163" s="50"/>
      <c r="BM1163" s="50"/>
      <c r="BN1163" s="50"/>
      <c r="BO1163" s="50"/>
      <c r="BP1163" s="50"/>
      <c r="BQ1163" s="50"/>
      <c r="BR1163" s="50"/>
      <c r="BS1163" s="50"/>
      <c r="BT1163" s="50"/>
      <c r="BU1163" s="50"/>
      <c r="BV1163" s="50"/>
      <c r="BW1163" s="50"/>
      <c r="BX1163" s="50"/>
      <c r="BY1163" s="50"/>
      <c r="BZ1163" s="50"/>
      <c r="CA1163" s="50"/>
      <c r="CB1163" s="50"/>
      <c r="CC1163" s="50"/>
      <c r="CD1163" s="50"/>
      <c r="CE1163" s="50"/>
      <c r="CF1163" s="50"/>
      <c r="CG1163" s="50"/>
      <c r="CH1163" s="50"/>
      <c r="CI1163" s="50"/>
      <c r="CJ1163" s="50"/>
      <c r="CK1163" s="50"/>
      <c r="CL1163" s="50"/>
      <c r="CM1163" s="50"/>
      <c r="CN1163" s="50"/>
      <c r="CO1163" s="50"/>
      <c r="CP1163" s="50"/>
      <c r="CQ1163" s="50"/>
      <c r="CR1163" s="50"/>
      <c r="CS1163" s="50"/>
      <c r="CT1163" s="50"/>
      <c r="CU1163" s="50"/>
      <c r="CV1163" s="50"/>
      <c r="CW1163" s="50"/>
      <c r="CX1163" s="50"/>
      <c r="CY1163" s="50"/>
      <c r="CZ1163" s="50"/>
      <c r="DA1163" s="50"/>
      <c r="DB1163" s="50"/>
      <c r="DC1163" s="50"/>
      <c r="DD1163" s="50"/>
      <c r="DE1163" s="50"/>
      <c r="DF1163" s="50"/>
    </row>
    <row r="1164" spans="2:110" x14ac:dyDescent="0.2">
      <c r="B1164" s="177"/>
      <c r="C1164" s="202"/>
      <c r="D1164" s="200"/>
      <c r="E1164" s="203"/>
      <c r="F1164" s="203"/>
      <c r="G1164" s="203"/>
      <c r="H1164" s="203"/>
      <c r="I1164" s="203"/>
      <c r="J1164" s="203"/>
      <c r="K1164" s="203"/>
      <c r="L1164" s="203"/>
      <c r="M1164" s="203"/>
      <c r="N1164" s="203"/>
      <c r="O1164" s="203"/>
      <c r="P1164" s="203"/>
      <c r="Q1164" s="204"/>
      <c r="R1164" s="204"/>
      <c r="S1164" s="234"/>
      <c r="T1164" s="50"/>
      <c r="U1164" s="50"/>
      <c r="V1164" s="50"/>
      <c r="W1164" s="50"/>
      <c r="X1164" s="50"/>
      <c r="Y1164" s="50"/>
      <c r="Z1164" s="250"/>
      <c r="AA1164" s="238"/>
      <c r="AB1164" s="50"/>
      <c r="AC1164" s="50"/>
      <c r="AD1164" s="50"/>
      <c r="AE1164" s="50"/>
      <c r="AF1164" s="50"/>
      <c r="AG1164" s="50"/>
      <c r="AH1164" s="50"/>
      <c r="AI1164" s="50"/>
      <c r="AJ1164" s="50"/>
      <c r="AK1164" s="50"/>
      <c r="AL1164" s="50"/>
      <c r="AM1164" s="50"/>
      <c r="AN1164" s="50"/>
      <c r="AO1164" s="50"/>
      <c r="AP1164" s="50"/>
      <c r="AQ1164" s="50"/>
      <c r="AR1164" s="50"/>
      <c r="AS1164" s="50"/>
      <c r="AT1164" s="50"/>
      <c r="AU1164" s="50"/>
      <c r="AV1164" s="50"/>
      <c r="AW1164" s="50"/>
      <c r="AX1164" s="50"/>
      <c r="AY1164" s="50"/>
      <c r="AZ1164" s="50"/>
      <c r="BA1164" s="50"/>
      <c r="BB1164" s="50"/>
      <c r="BC1164" s="50"/>
      <c r="BD1164" s="50"/>
      <c r="BE1164" s="50"/>
      <c r="BF1164" s="50"/>
      <c r="BG1164" s="50"/>
      <c r="BH1164" s="50"/>
      <c r="BI1164" s="50"/>
      <c r="BJ1164" s="50"/>
      <c r="BK1164" s="50"/>
      <c r="BL1164" s="50"/>
      <c r="BM1164" s="50"/>
      <c r="BN1164" s="50"/>
      <c r="BO1164" s="50"/>
      <c r="BP1164" s="50"/>
      <c r="BQ1164" s="50"/>
      <c r="BR1164" s="50"/>
      <c r="BS1164" s="50"/>
      <c r="BT1164" s="50"/>
      <c r="BU1164" s="50"/>
      <c r="BV1164" s="50"/>
      <c r="BW1164" s="50"/>
      <c r="BX1164" s="50"/>
      <c r="BY1164" s="50"/>
      <c r="BZ1164" s="50"/>
      <c r="CA1164" s="50"/>
      <c r="CB1164" s="50"/>
      <c r="CC1164" s="50"/>
      <c r="CD1164" s="50"/>
      <c r="CE1164" s="50"/>
      <c r="CF1164" s="50"/>
      <c r="CG1164" s="50"/>
      <c r="CH1164" s="50"/>
      <c r="CI1164" s="50"/>
      <c r="CJ1164" s="50"/>
      <c r="CK1164" s="50"/>
      <c r="CL1164" s="50"/>
      <c r="CM1164" s="50"/>
      <c r="CN1164" s="50"/>
      <c r="CO1164" s="50"/>
      <c r="CP1164" s="50"/>
      <c r="CQ1164" s="50"/>
      <c r="CR1164" s="50"/>
      <c r="CS1164" s="50"/>
      <c r="CT1164" s="50"/>
      <c r="CU1164" s="50"/>
      <c r="CV1164" s="50"/>
      <c r="CW1164" s="50"/>
      <c r="CX1164" s="50"/>
      <c r="CY1164" s="50"/>
      <c r="CZ1164" s="50"/>
      <c r="DA1164" s="50"/>
      <c r="DB1164" s="50"/>
      <c r="DC1164" s="50"/>
      <c r="DD1164" s="50"/>
      <c r="DE1164" s="50"/>
      <c r="DF1164" s="50"/>
    </row>
    <row r="1165" spans="2:110" x14ac:dyDescent="0.2">
      <c r="B1165" s="177"/>
      <c r="C1165" s="202"/>
      <c r="D1165" s="200"/>
      <c r="E1165" s="203"/>
      <c r="F1165" s="203"/>
      <c r="G1165" s="203"/>
      <c r="H1165" s="203"/>
      <c r="I1165" s="203"/>
      <c r="J1165" s="203"/>
      <c r="K1165" s="203"/>
      <c r="L1165" s="203"/>
      <c r="M1165" s="203"/>
      <c r="N1165" s="203"/>
      <c r="O1165" s="203"/>
      <c r="P1165" s="203"/>
      <c r="Q1165" s="204"/>
      <c r="R1165" s="204"/>
      <c r="S1165" s="234"/>
      <c r="T1165" s="50"/>
      <c r="U1165" s="50"/>
      <c r="V1165" s="50"/>
      <c r="W1165" s="50"/>
      <c r="X1165" s="50"/>
      <c r="Y1165" s="50"/>
      <c r="Z1165" s="250"/>
      <c r="AA1165" s="238"/>
      <c r="AB1165" s="50"/>
      <c r="AC1165" s="50"/>
      <c r="AD1165" s="50"/>
      <c r="AE1165" s="50"/>
      <c r="AF1165" s="50"/>
      <c r="AG1165" s="50"/>
      <c r="AH1165" s="50"/>
      <c r="AI1165" s="50"/>
      <c r="AJ1165" s="50"/>
      <c r="AK1165" s="50"/>
      <c r="AL1165" s="50"/>
      <c r="AM1165" s="50"/>
      <c r="AN1165" s="50"/>
      <c r="AO1165" s="50"/>
      <c r="AP1165" s="50"/>
      <c r="AQ1165" s="50"/>
      <c r="AR1165" s="50"/>
      <c r="AS1165" s="50"/>
      <c r="AT1165" s="50"/>
      <c r="AU1165" s="50"/>
      <c r="AV1165" s="50"/>
      <c r="AW1165" s="50"/>
      <c r="AX1165" s="50"/>
      <c r="AY1165" s="50"/>
      <c r="AZ1165" s="50"/>
      <c r="BA1165" s="50"/>
      <c r="BB1165" s="50"/>
      <c r="BC1165" s="50"/>
      <c r="BD1165" s="50"/>
      <c r="BE1165" s="50"/>
      <c r="BF1165" s="50"/>
      <c r="BG1165" s="50"/>
      <c r="BH1165" s="50"/>
      <c r="BI1165" s="50"/>
      <c r="BJ1165" s="50"/>
      <c r="BK1165" s="50"/>
      <c r="BL1165" s="50"/>
      <c r="BM1165" s="50"/>
      <c r="BN1165" s="50"/>
      <c r="BO1165" s="50"/>
      <c r="BP1165" s="50"/>
      <c r="BQ1165" s="50"/>
      <c r="BR1165" s="50"/>
      <c r="BS1165" s="50"/>
      <c r="BT1165" s="50"/>
      <c r="BU1165" s="50"/>
      <c r="BV1165" s="50"/>
      <c r="BW1165" s="50"/>
      <c r="BX1165" s="50"/>
      <c r="BY1165" s="50"/>
      <c r="BZ1165" s="50"/>
      <c r="CA1165" s="50"/>
      <c r="CB1165" s="50"/>
      <c r="CC1165" s="50"/>
      <c r="CD1165" s="50"/>
      <c r="CE1165" s="50"/>
      <c r="CF1165" s="50"/>
      <c r="CG1165" s="50"/>
      <c r="CH1165" s="50"/>
      <c r="CI1165" s="50"/>
      <c r="CJ1165" s="50"/>
      <c r="CK1165" s="50"/>
      <c r="CL1165" s="50"/>
      <c r="CM1165" s="50"/>
      <c r="CN1165" s="50"/>
      <c r="CO1165" s="50"/>
      <c r="CP1165" s="50"/>
      <c r="CQ1165" s="50"/>
      <c r="CR1165" s="50"/>
      <c r="CS1165" s="50"/>
      <c r="CT1165" s="50"/>
      <c r="CU1165" s="50"/>
      <c r="CV1165" s="50"/>
      <c r="CW1165" s="50"/>
      <c r="CX1165" s="50"/>
      <c r="CY1165" s="50"/>
      <c r="CZ1165" s="50"/>
      <c r="DA1165" s="50"/>
      <c r="DB1165" s="50"/>
      <c r="DC1165" s="50"/>
      <c r="DD1165" s="50"/>
      <c r="DE1165" s="50"/>
      <c r="DF1165" s="50"/>
    </row>
    <row r="1166" spans="2:110" x14ac:dyDescent="0.2">
      <c r="B1166" s="177"/>
      <c r="C1166" s="202"/>
      <c r="D1166" s="200"/>
      <c r="E1166" s="203"/>
      <c r="F1166" s="203"/>
      <c r="G1166" s="203"/>
      <c r="H1166" s="203"/>
      <c r="I1166" s="203"/>
      <c r="J1166" s="203"/>
      <c r="K1166" s="203"/>
      <c r="L1166" s="203"/>
      <c r="M1166" s="203"/>
      <c r="N1166" s="203"/>
      <c r="O1166" s="203"/>
      <c r="P1166" s="203"/>
      <c r="Q1166" s="204"/>
      <c r="R1166" s="204"/>
      <c r="S1166" s="234"/>
      <c r="T1166" s="50"/>
      <c r="U1166" s="50"/>
      <c r="V1166" s="50"/>
      <c r="W1166" s="50"/>
      <c r="X1166" s="50"/>
      <c r="Y1166" s="50"/>
      <c r="Z1166" s="250"/>
      <c r="AA1166" s="238"/>
      <c r="AB1166" s="50"/>
      <c r="AC1166" s="50"/>
      <c r="AD1166" s="50"/>
      <c r="AE1166" s="50"/>
      <c r="AF1166" s="50"/>
      <c r="AG1166" s="50"/>
      <c r="AH1166" s="50"/>
      <c r="AI1166" s="50"/>
      <c r="AJ1166" s="50"/>
      <c r="AK1166" s="50"/>
      <c r="AL1166" s="50"/>
      <c r="AM1166" s="50"/>
      <c r="AN1166" s="50"/>
      <c r="AO1166" s="50"/>
      <c r="AP1166" s="50"/>
      <c r="AQ1166" s="50"/>
      <c r="AR1166" s="50"/>
      <c r="AS1166" s="50"/>
      <c r="AT1166" s="50"/>
      <c r="AU1166" s="50"/>
      <c r="AV1166" s="50"/>
      <c r="AW1166" s="50"/>
      <c r="AX1166" s="50"/>
      <c r="AY1166" s="50"/>
      <c r="AZ1166" s="50"/>
      <c r="BA1166" s="50"/>
      <c r="BB1166" s="50"/>
      <c r="BC1166" s="50"/>
      <c r="BD1166" s="50"/>
      <c r="BE1166" s="50"/>
      <c r="BF1166" s="50"/>
      <c r="BG1166" s="50"/>
      <c r="BH1166" s="50"/>
      <c r="BI1166" s="50"/>
      <c r="BJ1166" s="50"/>
      <c r="BK1166" s="50"/>
      <c r="BL1166" s="50"/>
      <c r="BM1166" s="50"/>
      <c r="BN1166" s="50"/>
      <c r="BO1166" s="50"/>
      <c r="BP1166" s="50"/>
      <c r="BQ1166" s="50"/>
      <c r="BR1166" s="50"/>
      <c r="BS1166" s="50"/>
      <c r="BT1166" s="50"/>
      <c r="BU1166" s="50"/>
      <c r="BV1166" s="50"/>
      <c r="BW1166" s="50"/>
      <c r="BX1166" s="50"/>
      <c r="BY1166" s="50"/>
      <c r="BZ1166" s="50"/>
      <c r="CA1166" s="50"/>
      <c r="CB1166" s="50"/>
      <c r="CC1166" s="50"/>
      <c r="CD1166" s="50"/>
      <c r="CE1166" s="50"/>
      <c r="CF1166" s="50"/>
      <c r="CG1166" s="50"/>
      <c r="CH1166" s="50"/>
      <c r="CI1166" s="50"/>
      <c r="CJ1166" s="50"/>
      <c r="CK1166" s="50"/>
      <c r="CL1166" s="50"/>
      <c r="CM1166" s="50"/>
      <c r="CN1166" s="50"/>
      <c r="CO1166" s="50"/>
      <c r="CP1166" s="50"/>
      <c r="CQ1166" s="50"/>
      <c r="CR1166" s="50"/>
      <c r="CS1166" s="50"/>
      <c r="CT1166" s="50"/>
      <c r="CU1166" s="50"/>
      <c r="CV1166" s="50"/>
      <c r="CW1166" s="50"/>
      <c r="CX1166" s="50"/>
      <c r="CY1166" s="50"/>
      <c r="CZ1166" s="50"/>
      <c r="DA1166" s="50"/>
      <c r="DB1166" s="50"/>
      <c r="DC1166" s="50"/>
      <c r="DD1166" s="50"/>
      <c r="DE1166" s="50"/>
      <c r="DF1166" s="50"/>
    </row>
    <row r="1167" spans="2:110" x14ac:dyDescent="0.2">
      <c r="B1167" s="177"/>
      <c r="C1167" s="202"/>
      <c r="D1167" s="200"/>
      <c r="E1167" s="203"/>
      <c r="F1167" s="203"/>
      <c r="G1167" s="203"/>
      <c r="H1167" s="203"/>
      <c r="I1167" s="203"/>
      <c r="J1167" s="203"/>
      <c r="K1167" s="203"/>
      <c r="L1167" s="203"/>
      <c r="M1167" s="203"/>
      <c r="N1167" s="203"/>
      <c r="O1167" s="203"/>
      <c r="P1167" s="203"/>
      <c r="Q1167" s="204"/>
      <c r="R1167" s="204"/>
      <c r="S1167" s="234"/>
      <c r="T1167" s="50"/>
      <c r="U1167" s="50"/>
      <c r="V1167" s="50"/>
      <c r="W1167" s="50"/>
      <c r="X1167" s="50"/>
      <c r="Y1167" s="50"/>
      <c r="Z1167" s="250"/>
      <c r="AA1167" s="238"/>
      <c r="AB1167" s="50"/>
      <c r="AC1167" s="50"/>
      <c r="AD1167" s="50"/>
      <c r="AE1167" s="50"/>
      <c r="AF1167" s="50"/>
      <c r="AG1167" s="50"/>
      <c r="AH1167" s="50"/>
      <c r="AI1167" s="50"/>
      <c r="AJ1167" s="50"/>
      <c r="AK1167" s="50"/>
      <c r="AL1167" s="50"/>
      <c r="AM1167" s="50"/>
      <c r="AN1167" s="50"/>
      <c r="AO1167" s="50"/>
      <c r="AP1167" s="50"/>
      <c r="AQ1167" s="50"/>
      <c r="AR1167" s="50"/>
      <c r="AS1167" s="50"/>
      <c r="AT1167" s="50"/>
      <c r="AU1167" s="50"/>
      <c r="AV1167" s="50"/>
      <c r="AW1167" s="50"/>
      <c r="AX1167" s="50"/>
      <c r="AY1167" s="50"/>
      <c r="AZ1167" s="50"/>
      <c r="BA1167" s="50"/>
      <c r="BB1167" s="50"/>
      <c r="BC1167" s="50"/>
      <c r="BD1167" s="50"/>
      <c r="BE1167" s="50"/>
      <c r="BF1167" s="50"/>
      <c r="BG1167" s="50"/>
      <c r="BH1167" s="50"/>
      <c r="BI1167" s="50"/>
      <c r="BJ1167" s="50"/>
      <c r="BK1167" s="50"/>
      <c r="BL1167" s="50"/>
      <c r="BM1167" s="50"/>
      <c r="BN1167" s="50"/>
      <c r="BO1167" s="50"/>
      <c r="BP1167" s="50"/>
      <c r="BQ1167" s="50"/>
      <c r="BR1167" s="50"/>
      <c r="BS1167" s="50"/>
      <c r="BT1167" s="50"/>
      <c r="BU1167" s="50"/>
      <c r="BV1167" s="50"/>
      <c r="BW1167" s="50"/>
      <c r="BX1167" s="50"/>
      <c r="BY1167" s="50"/>
      <c r="BZ1167" s="50"/>
      <c r="CA1167" s="50"/>
      <c r="CB1167" s="50"/>
      <c r="CC1167" s="50"/>
      <c r="CD1167" s="50"/>
      <c r="CE1167" s="50"/>
      <c r="CF1167" s="50"/>
      <c r="CG1167" s="50"/>
      <c r="CH1167" s="50"/>
      <c r="CI1167" s="50"/>
      <c r="CJ1167" s="50"/>
      <c r="CK1167" s="50"/>
      <c r="CL1167" s="50"/>
      <c r="CM1167" s="50"/>
      <c r="CN1167" s="50"/>
      <c r="CO1167" s="50"/>
      <c r="CP1167" s="50"/>
      <c r="CQ1167" s="50"/>
      <c r="CR1167" s="50"/>
      <c r="CS1167" s="50"/>
      <c r="CT1167" s="50"/>
      <c r="CU1167" s="50"/>
      <c r="CV1167" s="50"/>
      <c r="CW1167" s="50"/>
      <c r="CX1167" s="50"/>
      <c r="CY1167" s="50"/>
      <c r="CZ1167" s="50"/>
      <c r="DA1167" s="50"/>
      <c r="DB1167" s="50"/>
      <c r="DC1167" s="50"/>
      <c r="DD1167" s="50"/>
      <c r="DE1167" s="50"/>
      <c r="DF1167" s="50"/>
    </row>
    <row r="1168" spans="2:110" x14ac:dyDescent="0.2">
      <c r="B1168" s="177"/>
      <c r="C1168" s="202"/>
      <c r="D1168" s="200"/>
      <c r="E1168" s="203"/>
      <c r="F1168" s="203"/>
      <c r="G1168" s="203"/>
      <c r="H1168" s="203"/>
      <c r="I1168" s="203"/>
      <c r="J1168" s="203"/>
      <c r="K1168" s="203"/>
      <c r="L1168" s="203"/>
      <c r="M1168" s="203"/>
      <c r="N1168" s="203"/>
      <c r="O1168" s="203"/>
      <c r="P1168" s="203"/>
      <c r="Q1168" s="204"/>
      <c r="R1168" s="204"/>
      <c r="S1168" s="234"/>
      <c r="T1168" s="50"/>
      <c r="U1168" s="50"/>
      <c r="V1168" s="50"/>
      <c r="W1168" s="50"/>
      <c r="X1168" s="50"/>
      <c r="Y1168" s="50"/>
      <c r="Z1168" s="250"/>
      <c r="AA1168" s="238"/>
      <c r="AB1168" s="50"/>
      <c r="AC1168" s="50"/>
      <c r="AD1168" s="50"/>
      <c r="AE1168" s="50"/>
      <c r="AF1168" s="50"/>
      <c r="AG1168" s="50"/>
      <c r="AH1168" s="50"/>
      <c r="AI1168" s="50"/>
      <c r="AJ1168" s="50"/>
      <c r="AK1168" s="50"/>
      <c r="AL1168" s="50"/>
      <c r="AM1168" s="50"/>
      <c r="AN1168" s="50"/>
      <c r="AO1168" s="50"/>
      <c r="AP1168" s="50"/>
      <c r="AQ1168" s="50"/>
      <c r="AR1168" s="50"/>
      <c r="AS1168" s="50"/>
      <c r="AT1168" s="50"/>
      <c r="AU1168" s="50"/>
      <c r="AV1168" s="50"/>
      <c r="AW1168" s="50"/>
      <c r="AX1168" s="50"/>
      <c r="AY1168" s="50"/>
      <c r="AZ1168" s="50"/>
      <c r="BA1168" s="50"/>
      <c r="BB1168" s="50"/>
      <c r="BC1168" s="50"/>
      <c r="BD1168" s="50"/>
      <c r="BE1168" s="50"/>
      <c r="BF1168" s="50"/>
      <c r="BG1168" s="50"/>
      <c r="BH1168" s="50"/>
      <c r="BI1168" s="50"/>
      <c r="BJ1168" s="50"/>
      <c r="BK1168" s="50"/>
      <c r="BL1168" s="50"/>
      <c r="BM1168" s="50"/>
      <c r="BN1168" s="50"/>
      <c r="BO1168" s="50"/>
      <c r="BP1168" s="50"/>
      <c r="BQ1168" s="50"/>
      <c r="BR1168" s="50"/>
      <c r="BS1168" s="50"/>
      <c r="BT1168" s="50"/>
      <c r="BU1168" s="50"/>
      <c r="BV1168" s="50"/>
      <c r="BW1168" s="50"/>
      <c r="BX1168" s="50"/>
      <c r="BY1168" s="50"/>
      <c r="BZ1168" s="50"/>
      <c r="CA1168" s="50"/>
      <c r="CB1168" s="50"/>
      <c r="CC1168" s="50"/>
      <c r="CD1168" s="50"/>
      <c r="CE1168" s="50"/>
      <c r="CF1168" s="50"/>
      <c r="CG1168" s="50"/>
      <c r="CH1168" s="50"/>
      <c r="CI1168" s="50"/>
      <c r="CJ1168" s="50"/>
      <c r="CK1168" s="50"/>
      <c r="CL1168" s="50"/>
      <c r="CM1168" s="50"/>
      <c r="CN1168" s="50"/>
      <c r="CO1168" s="50"/>
      <c r="CP1168" s="50"/>
      <c r="CQ1168" s="50"/>
      <c r="CR1168" s="50"/>
      <c r="CS1168" s="50"/>
      <c r="CT1168" s="50"/>
      <c r="CU1168" s="50"/>
      <c r="CV1168" s="50"/>
      <c r="CW1168" s="50"/>
      <c r="CX1168" s="50"/>
      <c r="CY1168" s="50"/>
      <c r="CZ1168" s="50"/>
      <c r="DA1168" s="50"/>
      <c r="DB1168" s="50"/>
      <c r="DC1168" s="50"/>
      <c r="DD1168" s="50"/>
      <c r="DE1168" s="50"/>
      <c r="DF1168" s="50"/>
    </row>
    <row r="1169" spans="2:110" x14ac:dyDescent="0.2">
      <c r="B1169" s="177"/>
      <c r="C1169" s="202"/>
      <c r="D1169" s="200"/>
      <c r="E1169" s="203"/>
      <c r="F1169" s="203"/>
      <c r="G1169" s="203"/>
      <c r="H1169" s="203"/>
      <c r="I1169" s="203"/>
      <c r="J1169" s="203"/>
      <c r="K1169" s="203"/>
      <c r="L1169" s="203"/>
      <c r="M1169" s="203"/>
      <c r="N1169" s="203"/>
      <c r="O1169" s="203"/>
      <c r="P1169" s="203"/>
      <c r="Q1169" s="204"/>
      <c r="R1169" s="204"/>
      <c r="S1169" s="234"/>
      <c r="T1169" s="50"/>
      <c r="U1169" s="50"/>
      <c r="V1169" s="50"/>
      <c r="W1169" s="50"/>
      <c r="X1169" s="50"/>
      <c r="Y1169" s="50"/>
      <c r="Z1169" s="250"/>
      <c r="AA1169" s="238"/>
      <c r="AB1169" s="50"/>
      <c r="AC1169" s="50"/>
      <c r="AD1169" s="50"/>
      <c r="AE1169" s="50"/>
      <c r="AF1169" s="50"/>
      <c r="AG1169" s="50"/>
      <c r="AH1169" s="50"/>
      <c r="AI1169" s="50"/>
      <c r="AJ1169" s="50"/>
      <c r="AK1169" s="50"/>
      <c r="AL1169" s="50"/>
      <c r="AM1169" s="50"/>
      <c r="AN1169" s="50"/>
      <c r="AO1169" s="50"/>
      <c r="AP1169" s="50"/>
      <c r="AQ1169" s="50"/>
      <c r="AR1169" s="50"/>
      <c r="AS1169" s="50"/>
      <c r="AT1169" s="50"/>
      <c r="AU1169" s="50"/>
      <c r="AV1169" s="50"/>
      <c r="AW1169" s="50"/>
      <c r="AX1169" s="50"/>
      <c r="AY1169" s="50"/>
      <c r="AZ1169" s="50"/>
      <c r="BA1169" s="50"/>
      <c r="BB1169" s="50"/>
      <c r="BC1169" s="50"/>
      <c r="BD1169" s="50"/>
      <c r="BE1169" s="50"/>
      <c r="BF1169" s="50"/>
      <c r="BG1169" s="50"/>
      <c r="BH1169" s="50"/>
      <c r="BI1169" s="50"/>
      <c r="BJ1169" s="50"/>
      <c r="BK1169" s="50"/>
      <c r="BL1169" s="50"/>
      <c r="BM1169" s="50"/>
      <c r="BN1169" s="50"/>
      <c r="BO1169" s="50"/>
      <c r="BP1169" s="50"/>
      <c r="BQ1169" s="50"/>
      <c r="BR1169" s="50"/>
      <c r="BS1169" s="50"/>
      <c r="BT1169" s="50"/>
      <c r="BU1169" s="50"/>
      <c r="BV1169" s="50"/>
      <c r="BW1169" s="50"/>
      <c r="BX1169" s="50"/>
      <c r="BY1169" s="50"/>
      <c r="BZ1169" s="50"/>
      <c r="CA1169" s="50"/>
      <c r="CB1169" s="50"/>
      <c r="CC1169" s="50"/>
      <c r="CD1169" s="50"/>
      <c r="CE1169" s="50"/>
      <c r="CF1169" s="50"/>
      <c r="CG1169" s="50"/>
      <c r="CH1169" s="50"/>
      <c r="CI1169" s="50"/>
      <c r="CJ1169" s="50"/>
      <c r="CK1169" s="50"/>
      <c r="CL1169" s="50"/>
      <c r="CM1169" s="50"/>
      <c r="CN1169" s="50"/>
      <c r="CO1169" s="50"/>
      <c r="CP1169" s="50"/>
      <c r="CQ1169" s="50"/>
      <c r="CR1169" s="50"/>
      <c r="CS1169" s="50"/>
      <c r="CT1169" s="50"/>
      <c r="CU1169" s="50"/>
      <c r="CV1169" s="50"/>
      <c r="CW1169" s="50"/>
      <c r="CX1169" s="50"/>
      <c r="CY1169" s="50"/>
      <c r="CZ1169" s="50"/>
      <c r="DA1169" s="50"/>
      <c r="DB1169" s="50"/>
      <c r="DC1169" s="50"/>
      <c r="DD1169" s="50"/>
      <c r="DE1169" s="50"/>
      <c r="DF1169" s="50"/>
    </row>
    <row r="1170" spans="2:110" x14ac:dyDescent="0.2">
      <c r="B1170" s="177"/>
      <c r="C1170" s="202"/>
      <c r="D1170" s="200"/>
      <c r="E1170" s="203"/>
      <c r="F1170" s="203"/>
      <c r="G1170" s="203"/>
      <c r="H1170" s="203"/>
      <c r="I1170" s="203"/>
      <c r="J1170" s="203"/>
      <c r="K1170" s="203"/>
      <c r="L1170" s="203"/>
      <c r="M1170" s="203"/>
      <c r="N1170" s="203"/>
      <c r="O1170" s="203"/>
      <c r="P1170" s="203"/>
      <c r="Q1170" s="204"/>
      <c r="R1170" s="204"/>
      <c r="S1170" s="234"/>
      <c r="T1170" s="50"/>
      <c r="U1170" s="50"/>
      <c r="V1170" s="50"/>
      <c r="W1170" s="50"/>
      <c r="X1170" s="50"/>
      <c r="Y1170" s="50"/>
      <c r="Z1170" s="250"/>
      <c r="AA1170" s="238"/>
      <c r="AB1170" s="50"/>
      <c r="AC1170" s="50"/>
      <c r="AD1170" s="50"/>
      <c r="AE1170" s="50"/>
      <c r="AF1170" s="50"/>
      <c r="AG1170" s="50"/>
      <c r="AH1170" s="50"/>
      <c r="AI1170" s="50"/>
      <c r="AJ1170" s="50"/>
      <c r="AK1170" s="50"/>
      <c r="AL1170" s="50"/>
      <c r="AM1170" s="50"/>
      <c r="AN1170" s="50"/>
      <c r="AO1170" s="50"/>
      <c r="AP1170" s="50"/>
      <c r="AQ1170" s="50"/>
      <c r="AR1170" s="50"/>
      <c r="AS1170" s="50"/>
      <c r="AT1170" s="50"/>
      <c r="AU1170" s="50"/>
      <c r="AV1170" s="50"/>
      <c r="AW1170" s="50"/>
      <c r="AX1170" s="50"/>
      <c r="AY1170" s="50"/>
      <c r="AZ1170" s="50"/>
      <c r="BA1170" s="50"/>
      <c r="BB1170" s="50"/>
      <c r="BC1170" s="50"/>
      <c r="BD1170" s="50"/>
      <c r="BE1170" s="50"/>
      <c r="BF1170" s="50"/>
      <c r="BG1170" s="50"/>
      <c r="BH1170" s="50"/>
      <c r="BI1170" s="50"/>
      <c r="BJ1170" s="50"/>
      <c r="BK1170" s="50"/>
      <c r="BL1170" s="50"/>
      <c r="BM1170" s="50"/>
      <c r="BN1170" s="50"/>
      <c r="BO1170" s="50"/>
      <c r="BP1170" s="50"/>
      <c r="BQ1170" s="50"/>
      <c r="BR1170" s="50"/>
      <c r="BS1170" s="50"/>
      <c r="BT1170" s="50"/>
      <c r="BU1170" s="50"/>
      <c r="BV1170" s="50"/>
      <c r="BW1170" s="50"/>
      <c r="BX1170" s="50"/>
      <c r="BY1170" s="50"/>
      <c r="BZ1170" s="50"/>
      <c r="CA1170" s="50"/>
      <c r="CB1170" s="50"/>
      <c r="CC1170" s="50"/>
      <c r="CD1170" s="50"/>
      <c r="CE1170" s="50"/>
      <c r="CF1170" s="50"/>
      <c r="CG1170" s="50"/>
      <c r="CH1170" s="50"/>
      <c r="CI1170" s="50"/>
      <c r="CJ1170" s="50"/>
      <c r="CK1170" s="50"/>
      <c r="CL1170" s="50"/>
      <c r="CM1170" s="50"/>
      <c r="CN1170" s="50"/>
      <c r="CO1170" s="50"/>
      <c r="CP1170" s="50"/>
      <c r="CQ1170" s="50"/>
      <c r="CR1170" s="50"/>
      <c r="CS1170" s="50"/>
      <c r="CT1170" s="50"/>
      <c r="CU1170" s="50"/>
      <c r="CV1170" s="50"/>
      <c r="CW1170" s="50"/>
      <c r="CX1170" s="50"/>
      <c r="CY1170" s="50"/>
      <c r="CZ1170" s="50"/>
      <c r="DA1170" s="50"/>
      <c r="DB1170" s="50"/>
      <c r="DC1170" s="50"/>
      <c r="DD1170" s="50"/>
      <c r="DE1170" s="50"/>
      <c r="DF1170" s="50"/>
    </row>
    <row r="1171" spans="2:110" x14ac:dyDescent="0.2">
      <c r="B1171" s="177"/>
      <c r="C1171" s="202"/>
      <c r="D1171" s="200"/>
      <c r="E1171" s="203"/>
      <c r="F1171" s="203"/>
      <c r="G1171" s="203"/>
      <c r="H1171" s="203"/>
      <c r="I1171" s="203"/>
      <c r="J1171" s="203"/>
      <c r="K1171" s="203"/>
      <c r="L1171" s="203"/>
      <c r="M1171" s="203"/>
      <c r="N1171" s="203"/>
      <c r="O1171" s="203"/>
      <c r="P1171" s="203"/>
      <c r="Q1171" s="204"/>
      <c r="R1171" s="204"/>
      <c r="S1171" s="234"/>
      <c r="T1171" s="50"/>
      <c r="U1171" s="50"/>
      <c r="V1171" s="50"/>
      <c r="W1171" s="50"/>
      <c r="X1171" s="50"/>
      <c r="Y1171" s="50"/>
      <c r="Z1171" s="250"/>
      <c r="AA1171" s="238"/>
      <c r="AB1171" s="50"/>
      <c r="AC1171" s="50"/>
      <c r="AD1171" s="50"/>
      <c r="AE1171" s="50"/>
      <c r="AF1171" s="50"/>
      <c r="AG1171" s="50"/>
      <c r="AH1171" s="50"/>
      <c r="AI1171" s="50"/>
      <c r="AJ1171" s="50"/>
      <c r="AK1171" s="50"/>
      <c r="AL1171" s="50"/>
      <c r="AM1171" s="50"/>
      <c r="AN1171" s="50"/>
      <c r="AO1171" s="50"/>
      <c r="AP1171" s="50"/>
      <c r="AQ1171" s="50"/>
      <c r="AR1171" s="50"/>
      <c r="AS1171" s="50"/>
      <c r="AT1171" s="50"/>
      <c r="AU1171" s="50"/>
      <c r="AV1171" s="50"/>
      <c r="AW1171" s="50"/>
      <c r="AX1171" s="50"/>
      <c r="AY1171" s="50"/>
      <c r="AZ1171" s="50"/>
      <c r="BA1171" s="50"/>
      <c r="BB1171" s="50"/>
      <c r="BC1171" s="50"/>
      <c r="BD1171" s="50"/>
      <c r="BE1171" s="50"/>
      <c r="BF1171" s="50"/>
      <c r="BG1171" s="50"/>
      <c r="BH1171" s="50"/>
      <c r="BI1171" s="50"/>
      <c r="BJ1171" s="50"/>
      <c r="BK1171" s="50"/>
      <c r="BL1171" s="50"/>
      <c r="BM1171" s="50"/>
      <c r="BN1171" s="50"/>
      <c r="BO1171" s="50"/>
      <c r="BP1171" s="50"/>
      <c r="BQ1171" s="50"/>
      <c r="BR1171" s="50"/>
      <c r="BS1171" s="50"/>
      <c r="BT1171" s="50"/>
      <c r="BU1171" s="50"/>
      <c r="BV1171" s="50"/>
      <c r="BW1171" s="50"/>
      <c r="BX1171" s="50"/>
      <c r="BY1171" s="50"/>
      <c r="BZ1171" s="50"/>
      <c r="CA1171" s="50"/>
      <c r="CB1171" s="50"/>
      <c r="CC1171" s="50"/>
      <c r="CD1171" s="50"/>
      <c r="CE1171" s="50"/>
      <c r="CF1171" s="50"/>
      <c r="CG1171" s="50"/>
      <c r="CH1171" s="50"/>
      <c r="CI1171" s="50"/>
      <c r="CJ1171" s="50"/>
      <c r="CK1171" s="50"/>
      <c r="CL1171" s="50"/>
      <c r="CM1171" s="50"/>
      <c r="CN1171" s="50"/>
      <c r="CO1171" s="50"/>
      <c r="CP1171" s="50"/>
      <c r="CQ1171" s="50"/>
      <c r="CR1171" s="50"/>
      <c r="CS1171" s="50"/>
      <c r="CT1171" s="50"/>
      <c r="CU1171" s="50"/>
      <c r="CV1171" s="50"/>
      <c r="CW1171" s="50"/>
      <c r="CX1171" s="50"/>
      <c r="CY1171" s="50"/>
      <c r="CZ1171" s="50"/>
      <c r="DA1171" s="50"/>
      <c r="DB1171" s="50"/>
      <c r="DC1171" s="50"/>
      <c r="DD1171" s="50"/>
      <c r="DE1171" s="50"/>
      <c r="DF1171" s="50"/>
    </row>
    <row r="1172" spans="2:110" x14ac:dyDescent="0.2">
      <c r="B1172" s="177"/>
      <c r="C1172" s="202"/>
      <c r="D1172" s="200"/>
      <c r="E1172" s="203"/>
      <c r="F1172" s="203"/>
      <c r="G1172" s="203"/>
      <c r="H1172" s="203"/>
      <c r="I1172" s="203"/>
      <c r="J1172" s="203"/>
      <c r="K1172" s="203"/>
      <c r="L1172" s="203"/>
      <c r="M1172" s="203"/>
      <c r="N1172" s="203"/>
      <c r="O1172" s="203"/>
      <c r="P1172" s="203"/>
      <c r="Q1172" s="204"/>
      <c r="R1172" s="204"/>
      <c r="S1172" s="234"/>
      <c r="T1172" s="50"/>
      <c r="U1172" s="50"/>
      <c r="V1172" s="50"/>
      <c r="W1172" s="50"/>
      <c r="X1172" s="50"/>
      <c r="Y1172" s="50"/>
      <c r="Z1172" s="250"/>
      <c r="AA1172" s="238"/>
      <c r="AB1172" s="50"/>
      <c r="AC1172" s="50"/>
      <c r="AD1172" s="50"/>
      <c r="AE1172" s="50"/>
      <c r="AF1172" s="50"/>
      <c r="AG1172" s="50"/>
      <c r="AH1172" s="50"/>
      <c r="AI1172" s="50"/>
      <c r="AJ1172" s="50"/>
      <c r="AK1172" s="50"/>
      <c r="AL1172" s="50"/>
      <c r="AM1172" s="50"/>
      <c r="AN1172" s="50"/>
      <c r="AO1172" s="50"/>
      <c r="AP1172" s="50"/>
      <c r="AQ1172" s="50"/>
      <c r="AR1172" s="50"/>
      <c r="AS1172" s="50"/>
      <c r="AT1172" s="50"/>
      <c r="AU1172" s="50"/>
      <c r="AV1172" s="50"/>
      <c r="AW1172" s="50"/>
      <c r="AX1172" s="50"/>
      <c r="AY1172" s="50"/>
      <c r="AZ1172" s="50"/>
      <c r="BA1172" s="50"/>
      <c r="BB1172" s="50"/>
      <c r="BC1172" s="50"/>
      <c r="BD1172" s="50"/>
      <c r="BE1172" s="50"/>
      <c r="BF1172" s="50"/>
      <c r="BG1172" s="50"/>
      <c r="BH1172" s="50"/>
      <c r="BI1172" s="50"/>
      <c r="BJ1172" s="50"/>
      <c r="BK1172" s="50"/>
      <c r="BL1172" s="50"/>
      <c r="BM1172" s="50"/>
      <c r="BN1172" s="50"/>
      <c r="BO1172" s="50"/>
      <c r="BP1172" s="50"/>
      <c r="BQ1172" s="50"/>
      <c r="BR1172" s="50"/>
      <c r="BS1172" s="50"/>
      <c r="BT1172" s="50"/>
      <c r="BU1172" s="50"/>
      <c r="BV1172" s="50"/>
      <c r="BW1172" s="50"/>
      <c r="BX1172" s="50"/>
      <c r="BY1172" s="50"/>
      <c r="BZ1172" s="50"/>
      <c r="CA1172" s="50"/>
      <c r="CB1172" s="50"/>
      <c r="CC1172" s="50"/>
      <c r="CD1172" s="50"/>
      <c r="CE1172" s="50"/>
      <c r="CF1172" s="50"/>
      <c r="CG1172" s="50"/>
      <c r="CH1172" s="50"/>
      <c r="CI1172" s="50"/>
      <c r="CJ1172" s="50"/>
      <c r="CK1172" s="50"/>
      <c r="CL1172" s="50"/>
      <c r="CM1172" s="50"/>
      <c r="CN1172" s="50"/>
      <c r="CO1172" s="50"/>
      <c r="CP1172" s="50"/>
      <c r="CQ1172" s="50"/>
      <c r="CR1172" s="50"/>
      <c r="CS1172" s="50"/>
      <c r="CT1172" s="50"/>
      <c r="CU1172" s="50"/>
      <c r="CV1172" s="50"/>
      <c r="CW1172" s="50"/>
      <c r="CX1172" s="50"/>
      <c r="CY1172" s="50"/>
      <c r="CZ1172" s="50"/>
      <c r="DA1172" s="50"/>
      <c r="DB1172" s="50"/>
      <c r="DC1172" s="50"/>
      <c r="DD1172" s="50"/>
      <c r="DE1172" s="50"/>
      <c r="DF1172" s="50"/>
    </row>
    <row r="1173" spans="2:110" x14ac:dyDescent="0.2">
      <c r="B1173" s="177"/>
      <c r="C1173" s="202"/>
      <c r="D1173" s="200"/>
      <c r="E1173" s="203"/>
      <c r="F1173" s="203"/>
      <c r="G1173" s="203"/>
      <c r="H1173" s="203"/>
      <c r="I1173" s="203"/>
      <c r="J1173" s="203"/>
      <c r="K1173" s="203"/>
      <c r="L1173" s="203"/>
      <c r="M1173" s="203"/>
      <c r="N1173" s="203"/>
      <c r="O1173" s="203"/>
      <c r="P1173" s="203"/>
      <c r="Q1173" s="204"/>
      <c r="R1173" s="204"/>
      <c r="S1173" s="234"/>
      <c r="T1173" s="50"/>
      <c r="U1173" s="50"/>
      <c r="V1173" s="50"/>
      <c r="W1173" s="50"/>
      <c r="X1173" s="50"/>
      <c r="Y1173" s="50"/>
      <c r="Z1173" s="250"/>
      <c r="AA1173" s="238"/>
      <c r="AB1173" s="50"/>
      <c r="AC1173" s="50"/>
      <c r="AD1173" s="50"/>
      <c r="AE1173" s="50"/>
      <c r="AF1173" s="50"/>
      <c r="AG1173" s="50"/>
      <c r="AH1173" s="50"/>
      <c r="AI1173" s="50"/>
      <c r="AJ1173" s="50"/>
      <c r="AK1173" s="50"/>
      <c r="AL1173" s="50"/>
      <c r="AM1173" s="50"/>
      <c r="AN1173" s="50"/>
      <c r="AO1173" s="50"/>
      <c r="AP1173" s="50"/>
      <c r="AQ1173" s="50"/>
      <c r="AR1173" s="50"/>
      <c r="AS1173" s="50"/>
      <c r="AT1173" s="50"/>
      <c r="AU1173" s="50"/>
      <c r="AV1173" s="50"/>
      <c r="AW1173" s="50"/>
      <c r="AX1173" s="50"/>
      <c r="AY1173" s="50"/>
      <c r="AZ1173" s="50"/>
      <c r="BA1173" s="50"/>
      <c r="BB1173" s="50"/>
      <c r="BC1173" s="50"/>
      <c r="BD1173" s="50"/>
      <c r="BE1173" s="50"/>
      <c r="BF1173" s="50"/>
      <c r="BG1173" s="50"/>
      <c r="BH1173" s="50"/>
      <c r="BI1173" s="50"/>
      <c r="BJ1173" s="50"/>
      <c r="BK1173" s="50"/>
      <c r="BL1173" s="50"/>
      <c r="BM1173" s="50"/>
      <c r="BN1173" s="50"/>
      <c r="BO1173" s="50"/>
      <c r="BP1173" s="50"/>
      <c r="BQ1173" s="50"/>
      <c r="BR1173" s="50"/>
      <c r="BS1173" s="50"/>
      <c r="BT1173" s="50"/>
      <c r="BU1173" s="50"/>
      <c r="BV1173" s="50"/>
      <c r="BW1173" s="50"/>
      <c r="BX1173" s="50"/>
      <c r="BY1173" s="50"/>
      <c r="BZ1173" s="50"/>
      <c r="CA1173" s="50"/>
      <c r="CB1173" s="50"/>
      <c r="CC1173" s="50"/>
      <c r="CD1173" s="50"/>
      <c r="CE1173" s="50"/>
      <c r="CF1173" s="50"/>
      <c r="CG1173" s="50"/>
      <c r="CH1173" s="50"/>
      <c r="CI1173" s="50"/>
      <c r="CJ1173" s="50"/>
      <c r="CK1173" s="50"/>
      <c r="CL1173" s="50"/>
      <c r="CM1173" s="50"/>
      <c r="CN1173" s="50"/>
      <c r="CO1173" s="50"/>
      <c r="CP1173" s="50"/>
      <c r="CQ1173" s="50"/>
      <c r="CR1173" s="50"/>
      <c r="CS1173" s="50"/>
      <c r="CT1173" s="50"/>
      <c r="CU1173" s="50"/>
      <c r="CV1173" s="50"/>
      <c r="CW1173" s="50"/>
      <c r="CX1173" s="50"/>
      <c r="CY1173" s="50"/>
      <c r="CZ1173" s="50"/>
      <c r="DA1173" s="50"/>
      <c r="DB1173" s="50"/>
      <c r="DC1173" s="50"/>
      <c r="DD1173" s="50"/>
      <c r="DE1173" s="50"/>
      <c r="DF1173" s="50"/>
    </row>
    <row r="1174" spans="2:110" x14ac:dyDescent="0.2">
      <c r="B1174" s="177"/>
      <c r="C1174" s="202"/>
      <c r="D1174" s="200"/>
      <c r="E1174" s="203"/>
      <c r="F1174" s="203"/>
      <c r="G1174" s="203"/>
      <c r="H1174" s="203"/>
      <c r="I1174" s="203"/>
      <c r="J1174" s="203"/>
      <c r="K1174" s="203"/>
      <c r="L1174" s="203"/>
      <c r="M1174" s="203"/>
      <c r="N1174" s="203"/>
      <c r="O1174" s="203"/>
      <c r="P1174" s="203"/>
      <c r="Q1174" s="204"/>
      <c r="R1174" s="204"/>
      <c r="S1174" s="234"/>
      <c r="T1174" s="50"/>
      <c r="U1174" s="50"/>
      <c r="V1174" s="50"/>
      <c r="W1174" s="50"/>
      <c r="X1174" s="50"/>
      <c r="Y1174" s="50"/>
      <c r="Z1174" s="250"/>
      <c r="AA1174" s="238"/>
      <c r="AB1174" s="50"/>
      <c r="AC1174" s="50"/>
      <c r="AD1174" s="50"/>
      <c r="AE1174" s="50"/>
      <c r="AF1174" s="50"/>
      <c r="AG1174" s="50"/>
      <c r="AH1174" s="50"/>
      <c r="AI1174" s="50"/>
      <c r="AJ1174" s="50"/>
      <c r="AK1174" s="50"/>
      <c r="AL1174" s="50"/>
      <c r="AM1174" s="50"/>
      <c r="AN1174" s="50"/>
      <c r="AO1174" s="50"/>
      <c r="AP1174" s="50"/>
      <c r="AQ1174" s="50"/>
      <c r="AR1174" s="50"/>
      <c r="AS1174" s="50"/>
      <c r="AT1174" s="50"/>
      <c r="AU1174" s="50"/>
      <c r="AV1174" s="50"/>
      <c r="AW1174" s="50"/>
      <c r="AX1174" s="50"/>
      <c r="AY1174" s="50"/>
      <c r="AZ1174" s="50"/>
      <c r="BA1174" s="50"/>
      <c r="BB1174" s="50"/>
      <c r="BC1174" s="50"/>
      <c r="BD1174" s="50"/>
      <c r="BE1174" s="50"/>
      <c r="BF1174" s="50"/>
      <c r="BG1174" s="50"/>
      <c r="BH1174" s="50"/>
      <c r="BI1174" s="50"/>
      <c r="BJ1174" s="50"/>
      <c r="BK1174" s="50"/>
      <c r="BL1174" s="50"/>
      <c r="BM1174" s="50"/>
      <c r="BN1174" s="50"/>
      <c r="BO1174" s="50"/>
      <c r="BP1174" s="50"/>
      <c r="BQ1174" s="50"/>
      <c r="BR1174" s="50"/>
      <c r="BS1174" s="50"/>
      <c r="BT1174" s="50"/>
      <c r="BU1174" s="50"/>
      <c r="BV1174" s="50"/>
      <c r="BW1174" s="50"/>
      <c r="BX1174" s="50"/>
      <c r="BY1174" s="50"/>
      <c r="BZ1174" s="50"/>
      <c r="CA1174" s="50"/>
      <c r="CB1174" s="50"/>
      <c r="CC1174" s="50"/>
      <c r="CD1174" s="50"/>
      <c r="CE1174" s="50"/>
      <c r="CF1174" s="50"/>
      <c r="CG1174" s="50"/>
      <c r="CH1174" s="50"/>
      <c r="CI1174" s="50"/>
      <c r="CJ1174" s="50"/>
      <c r="CK1174" s="50"/>
      <c r="CL1174" s="50"/>
      <c r="CM1174" s="50"/>
      <c r="CN1174" s="50"/>
      <c r="CO1174" s="50"/>
      <c r="CP1174" s="50"/>
      <c r="CQ1174" s="50"/>
      <c r="CR1174" s="50"/>
      <c r="CS1174" s="50"/>
      <c r="CT1174" s="50"/>
      <c r="CU1174" s="50"/>
      <c r="CV1174" s="50"/>
      <c r="CW1174" s="50"/>
      <c r="CX1174" s="50"/>
      <c r="CY1174" s="50"/>
      <c r="CZ1174" s="50"/>
      <c r="DA1174" s="50"/>
      <c r="DB1174" s="50"/>
      <c r="DC1174" s="50"/>
      <c r="DD1174" s="50"/>
      <c r="DE1174" s="50"/>
      <c r="DF1174" s="50"/>
    </row>
    <row r="1175" spans="2:110" x14ac:dyDescent="0.2">
      <c r="B1175" s="177"/>
      <c r="C1175" s="202"/>
      <c r="D1175" s="200"/>
      <c r="E1175" s="203"/>
      <c r="F1175" s="203"/>
      <c r="G1175" s="203"/>
      <c r="H1175" s="203"/>
      <c r="I1175" s="203"/>
      <c r="J1175" s="203"/>
      <c r="K1175" s="203"/>
      <c r="L1175" s="203"/>
      <c r="M1175" s="203"/>
      <c r="N1175" s="203"/>
      <c r="O1175" s="203"/>
      <c r="P1175" s="203"/>
      <c r="Q1175" s="204"/>
      <c r="R1175" s="204"/>
      <c r="S1175" s="234"/>
      <c r="T1175" s="50"/>
      <c r="U1175" s="50"/>
      <c r="V1175" s="50"/>
      <c r="W1175" s="50"/>
      <c r="X1175" s="50"/>
      <c r="Y1175" s="50"/>
      <c r="Z1175" s="250"/>
      <c r="AA1175" s="238"/>
      <c r="AB1175" s="50"/>
      <c r="AC1175" s="50"/>
      <c r="AD1175" s="50"/>
      <c r="AE1175" s="50"/>
      <c r="AF1175" s="50"/>
      <c r="AG1175" s="50"/>
      <c r="AH1175" s="50"/>
      <c r="AI1175" s="50"/>
      <c r="AJ1175" s="50"/>
      <c r="AK1175" s="50"/>
      <c r="AL1175" s="50"/>
      <c r="AM1175" s="50"/>
      <c r="AN1175" s="50"/>
      <c r="AO1175" s="50"/>
      <c r="AP1175" s="50"/>
      <c r="AQ1175" s="50"/>
      <c r="AR1175" s="50"/>
      <c r="AS1175" s="50"/>
      <c r="AT1175" s="50"/>
      <c r="AU1175" s="50"/>
      <c r="AV1175" s="50"/>
      <c r="AW1175" s="50"/>
      <c r="AX1175" s="50"/>
      <c r="AY1175" s="50"/>
      <c r="AZ1175" s="50"/>
      <c r="BA1175" s="50"/>
      <c r="BB1175" s="50"/>
      <c r="BC1175" s="50"/>
      <c r="BD1175" s="50"/>
      <c r="BE1175" s="50"/>
      <c r="BF1175" s="50"/>
      <c r="BG1175" s="50"/>
      <c r="BH1175" s="50"/>
      <c r="BI1175" s="50"/>
      <c r="BJ1175" s="50"/>
      <c r="BK1175" s="50"/>
      <c r="BL1175" s="50"/>
      <c r="BM1175" s="50"/>
      <c r="BN1175" s="50"/>
      <c r="BO1175" s="50"/>
      <c r="BP1175" s="50"/>
      <c r="BQ1175" s="50"/>
      <c r="BR1175" s="50"/>
      <c r="BS1175" s="50"/>
      <c r="BT1175" s="50"/>
      <c r="BU1175" s="50"/>
      <c r="BV1175" s="50"/>
      <c r="BW1175" s="50"/>
      <c r="BX1175" s="50"/>
      <c r="BY1175" s="50"/>
      <c r="BZ1175" s="50"/>
      <c r="CA1175" s="50"/>
      <c r="CB1175" s="50"/>
      <c r="CC1175" s="50"/>
      <c r="CD1175" s="50"/>
      <c r="CE1175" s="50"/>
      <c r="CF1175" s="50"/>
      <c r="CG1175" s="50"/>
      <c r="CH1175" s="50"/>
      <c r="CI1175" s="50"/>
      <c r="CJ1175" s="50"/>
      <c r="CK1175" s="50"/>
      <c r="CL1175" s="50"/>
      <c r="CM1175" s="50"/>
      <c r="CN1175" s="50"/>
      <c r="CO1175" s="50"/>
      <c r="CP1175" s="50"/>
      <c r="CQ1175" s="50"/>
      <c r="CR1175" s="50"/>
      <c r="CS1175" s="50"/>
      <c r="CT1175" s="50"/>
      <c r="CU1175" s="50"/>
      <c r="CV1175" s="50"/>
      <c r="CW1175" s="50"/>
      <c r="CX1175" s="50"/>
      <c r="CY1175" s="50"/>
      <c r="CZ1175" s="50"/>
      <c r="DA1175" s="50"/>
      <c r="DB1175" s="50"/>
      <c r="DC1175" s="50"/>
      <c r="DD1175" s="50"/>
      <c r="DE1175" s="50"/>
      <c r="DF1175" s="50"/>
    </row>
    <row r="1176" spans="2:110" x14ac:dyDescent="0.2">
      <c r="B1176" s="177"/>
      <c r="C1176" s="202"/>
      <c r="D1176" s="200"/>
      <c r="E1176" s="203"/>
      <c r="F1176" s="203"/>
      <c r="G1176" s="203"/>
      <c r="H1176" s="203"/>
      <c r="I1176" s="203"/>
      <c r="J1176" s="203"/>
      <c r="K1176" s="203"/>
      <c r="L1176" s="203"/>
      <c r="M1176" s="203"/>
      <c r="N1176" s="203"/>
      <c r="O1176" s="203"/>
      <c r="P1176" s="203"/>
      <c r="Q1176" s="204"/>
      <c r="R1176" s="204"/>
      <c r="S1176" s="234"/>
      <c r="T1176" s="50"/>
      <c r="U1176" s="50"/>
      <c r="V1176" s="50"/>
      <c r="W1176" s="50"/>
      <c r="X1176" s="50"/>
      <c r="Y1176" s="50"/>
      <c r="Z1176" s="250"/>
      <c r="AA1176" s="238"/>
      <c r="AB1176" s="50"/>
      <c r="AC1176" s="50"/>
      <c r="AD1176" s="50"/>
      <c r="AE1176" s="50"/>
      <c r="AF1176" s="50"/>
      <c r="AG1176" s="50"/>
      <c r="AH1176" s="50"/>
      <c r="AI1176" s="50"/>
      <c r="AJ1176" s="50"/>
      <c r="AK1176" s="50"/>
      <c r="AL1176" s="50"/>
      <c r="AM1176" s="50"/>
      <c r="AN1176" s="50"/>
      <c r="AO1176" s="50"/>
      <c r="AP1176" s="50"/>
      <c r="AQ1176" s="50"/>
      <c r="AR1176" s="50"/>
      <c r="AS1176" s="50"/>
      <c r="AT1176" s="50"/>
      <c r="AU1176" s="50"/>
      <c r="AV1176" s="50"/>
      <c r="AW1176" s="50"/>
      <c r="AX1176" s="50"/>
      <c r="AY1176" s="50"/>
      <c r="AZ1176" s="50"/>
      <c r="BA1176" s="50"/>
      <c r="BB1176" s="50"/>
      <c r="BC1176" s="50"/>
      <c r="BD1176" s="50"/>
      <c r="BE1176" s="50"/>
      <c r="BF1176" s="50"/>
      <c r="BG1176" s="50"/>
      <c r="BH1176" s="50"/>
      <c r="BI1176" s="50"/>
      <c r="BJ1176" s="50"/>
      <c r="BK1176" s="50"/>
      <c r="BL1176" s="50"/>
      <c r="BM1176" s="50"/>
      <c r="BN1176" s="50"/>
      <c r="BO1176" s="50"/>
      <c r="BP1176" s="50"/>
      <c r="BQ1176" s="50"/>
      <c r="BR1176" s="50"/>
      <c r="BS1176" s="50"/>
      <c r="BT1176" s="50"/>
      <c r="BU1176" s="50"/>
      <c r="BV1176" s="50"/>
      <c r="BW1176" s="50"/>
      <c r="BX1176" s="50"/>
      <c r="BY1176" s="50"/>
      <c r="BZ1176" s="50"/>
      <c r="CA1176" s="50"/>
      <c r="CB1176" s="50"/>
      <c r="CC1176" s="50"/>
      <c r="CD1176" s="50"/>
      <c r="CE1176" s="50"/>
      <c r="CF1176" s="50"/>
      <c r="CG1176" s="50"/>
      <c r="CH1176" s="50"/>
      <c r="CI1176" s="50"/>
      <c r="CJ1176" s="50"/>
      <c r="CK1176" s="50"/>
      <c r="CL1176" s="50"/>
      <c r="CM1176" s="50"/>
      <c r="CN1176" s="50"/>
      <c r="CO1176" s="50"/>
      <c r="CP1176" s="50"/>
      <c r="CQ1176" s="50"/>
      <c r="CR1176" s="50"/>
      <c r="CS1176" s="50"/>
      <c r="CT1176" s="50"/>
      <c r="CU1176" s="50"/>
      <c r="CV1176" s="50"/>
      <c r="CW1176" s="50"/>
      <c r="CX1176" s="50"/>
      <c r="CY1176" s="50"/>
      <c r="CZ1176" s="50"/>
      <c r="DA1176" s="50"/>
      <c r="DB1176" s="50"/>
      <c r="DC1176" s="50"/>
      <c r="DD1176" s="50"/>
      <c r="DE1176" s="50"/>
      <c r="DF1176" s="50"/>
    </row>
    <row r="1177" spans="2:110" x14ac:dyDescent="0.2">
      <c r="B1177" s="177"/>
      <c r="C1177" s="202"/>
      <c r="D1177" s="200"/>
      <c r="E1177" s="203"/>
      <c r="F1177" s="203"/>
      <c r="G1177" s="203"/>
      <c r="H1177" s="203"/>
      <c r="I1177" s="203"/>
      <c r="J1177" s="203"/>
      <c r="K1177" s="203"/>
      <c r="L1177" s="203"/>
      <c r="M1177" s="203"/>
      <c r="N1177" s="203"/>
      <c r="O1177" s="203"/>
      <c r="P1177" s="203"/>
      <c r="Q1177" s="204"/>
      <c r="R1177" s="204"/>
      <c r="S1177" s="234"/>
      <c r="T1177" s="50"/>
      <c r="U1177" s="50"/>
      <c r="V1177" s="50"/>
      <c r="W1177" s="50"/>
      <c r="X1177" s="50"/>
      <c r="Y1177" s="50"/>
      <c r="Z1177" s="250"/>
      <c r="AA1177" s="238"/>
      <c r="AB1177" s="50"/>
      <c r="AC1177" s="50"/>
      <c r="AD1177" s="50"/>
      <c r="AE1177" s="50"/>
      <c r="AF1177" s="50"/>
      <c r="AG1177" s="50"/>
      <c r="AH1177" s="50"/>
      <c r="AI1177" s="50"/>
      <c r="AJ1177" s="50"/>
      <c r="AK1177" s="50"/>
      <c r="AL1177" s="50"/>
      <c r="AM1177" s="50"/>
      <c r="AN1177" s="50"/>
      <c r="AO1177" s="50"/>
      <c r="AP1177" s="50"/>
      <c r="AQ1177" s="50"/>
      <c r="AR1177" s="50"/>
      <c r="AS1177" s="50"/>
      <c r="AT1177" s="50"/>
      <c r="AU1177" s="50"/>
      <c r="AV1177" s="50"/>
      <c r="AW1177" s="50"/>
      <c r="AX1177" s="50"/>
      <c r="AY1177" s="50"/>
      <c r="AZ1177" s="50"/>
      <c r="BA1177" s="50"/>
      <c r="BB1177" s="50"/>
      <c r="BC1177" s="50"/>
      <c r="BD1177" s="50"/>
      <c r="BE1177" s="50"/>
      <c r="BF1177" s="50"/>
      <c r="BG1177" s="50"/>
      <c r="BH1177" s="50"/>
      <c r="BI1177" s="50"/>
      <c r="BJ1177" s="50"/>
      <c r="BK1177" s="50"/>
      <c r="BL1177" s="50"/>
      <c r="BM1177" s="50"/>
      <c r="BN1177" s="50"/>
      <c r="BO1177" s="50"/>
      <c r="BP1177" s="50"/>
      <c r="BQ1177" s="50"/>
      <c r="BR1177" s="50"/>
      <c r="BS1177" s="50"/>
      <c r="BT1177" s="50"/>
      <c r="BU1177" s="50"/>
      <c r="BV1177" s="50"/>
      <c r="BW1177" s="50"/>
      <c r="BX1177" s="50"/>
      <c r="BY1177" s="50"/>
      <c r="BZ1177" s="50"/>
      <c r="CA1177" s="50"/>
      <c r="CB1177" s="50"/>
      <c r="CC1177" s="50"/>
      <c r="CD1177" s="50"/>
      <c r="CE1177" s="50"/>
      <c r="CF1177" s="50"/>
      <c r="CG1177" s="50"/>
      <c r="CH1177" s="50"/>
      <c r="CI1177" s="50"/>
      <c r="CJ1177" s="50"/>
      <c r="CK1177" s="50"/>
      <c r="CL1177" s="50"/>
      <c r="CM1177" s="50"/>
      <c r="CN1177" s="50"/>
      <c r="CO1177" s="50"/>
      <c r="CP1177" s="50"/>
      <c r="CQ1177" s="50"/>
      <c r="CR1177" s="50"/>
      <c r="CS1177" s="50"/>
      <c r="CT1177" s="50"/>
      <c r="CU1177" s="50"/>
      <c r="CV1177" s="50"/>
      <c r="CW1177" s="50"/>
      <c r="CX1177" s="50"/>
      <c r="CY1177" s="50"/>
      <c r="CZ1177" s="50"/>
      <c r="DA1177" s="50"/>
      <c r="DB1177" s="50"/>
      <c r="DC1177" s="50"/>
      <c r="DD1177" s="50"/>
      <c r="DE1177" s="50"/>
      <c r="DF1177" s="50"/>
    </row>
    <row r="1178" spans="2:110" x14ac:dyDescent="0.2">
      <c r="B1178" s="177"/>
      <c r="C1178" s="202"/>
      <c r="D1178" s="200"/>
      <c r="E1178" s="203"/>
      <c r="F1178" s="203"/>
      <c r="G1178" s="203"/>
      <c r="H1178" s="203"/>
      <c r="I1178" s="203"/>
      <c r="J1178" s="203"/>
      <c r="K1178" s="203"/>
      <c r="L1178" s="203"/>
      <c r="M1178" s="203"/>
      <c r="N1178" s="203"/>
      <c r="O1178" s="203"/>
      <c r="P1178" s="203"/>
      <c r="Q1178" s="204"/>
      <c r="R1178" s="204"/>
      <c r="S1178" s="234"/>
      <c r="T1178" s="50"/>
      <c r="U1178" s="50"/>
      <c r="V1178" s="50"/>
      <c r="W1178" s="50"/>
      <c r="X1178" s="50"/>
      <c r="Y1178" s="50"/>
      <c r="Z1178" s="250"/>
      <c r="AA1178" s="238"/>
      <c r="AB1178" s="50"/>
      <c r="AC1178" s="50"/>
      <c r="AD1178" s="50"/>
      <c r="AE1178" s="50"/>
      <c r="AF1178" s="50"/>
      <c r="AG1178" s="50"/>
      <c r="AH1178" s="50"/>
      <c r="AI1178" s="50"/>
      <c r="AJ1178" s="50"/>
      <c r="AK1178" s="50"/>
      <c r="AL1178" s="50"/>
      <c r="AM1178" s="50"/>
      <c r="AN1178" s="50"/>
      <c r="AO1178" s="50"/>
      <c r="AP1178" s="50"/>
      <c r="AQ1178" s="50"/>
      <c r="AR1178" s="50"/>
      <c r="AS1178" s="50"/>
      <c r="AT1178" s="50"/>
      <c r="AU1178" s="50"/>
      <c r="AV1178" s="50"/>
      <c r="AW1178" s="50"/>
      <c r="AX1178" s="50"/>
      <c r="AY1178" s="50"/>
      <c r="AZ1178" s="50"/>
      <c r="BA1178" s="50"/>
      <c r="BB1178" s="50"/>
      <c r="BC1178" s="50"/>
      <c r="BD1178" s="50"/>
      <c r="BE1178" s="50"/>
      <c r="BF1178" s="50"/>
      <c r="BG1178" s="50"/>
      <c r="BH1178" s="50"/>
      <c r="BI1178" s="50"/>
      <c r="BJ1178" s="50"/>
      <c r="BK1178" s="50"/>
      <c r="BL1178" s="50"/>
      <c r="BM1178" s="50"/>
      <c r="BN1178" s="50"/>
      <c r="BO1178" s="50"/>
      <c r="BP1178" s="50"/>
      <c r="BQ1178" s="50"/>
      <c r="BR1178" s="50"/>
      <c r="BS1178" s="50"/>
      <c r="BT1178" s="50"/>
      <c r="BU1178" s="50"/>
      <c r="BV1178" s="50"/>
      <c r="BW1178" s="50"/>
      <c r="BX1178" s="50"/>
      <c r="BY1178" s="50"/>
      <c r="BZ1178" s="50"/>
      <c r="CA1178" s="50"/>
      <c r="CB1178" s="50"/>
      <c r="CC1178" s="50"/>
      <c r="CD1178" s="50"/>
      <c r="CE1178" s="50"/>
      <c r="CF1178" s="50"/>
      <c r="CG1178" s="50"/>
      <c r="CH1178" s="50"/>
      <c r="CI1178" s="50"/>
      <c r="CJ1178" s="50"/>
      <c r="CK1178" s="50"/>
      <c r="CL1178" s="50"/>
      <c r="CM1178" s="50"/>
      <c r="CN1178" s="50"/>
      <c r="CO1178" s="50"/>
      <c r="CP1178" s="50"/>
      <c r="CQ1178" s="50"/>
      <c r="CR1178" s="50"/>
      <c r="CS1178" s="50"/>
      <c r="CT1178" s="50"/>
      <c r="CU1178" s="50"/>
      <c r="CV1178" s="50"/>
      <c r="CW1178" s="50"/>
      <c r="CX1178" s="50"/>
      <c r="CY1178" s="50"/>
      <c r="CZ1178" s="50"/>
      <c r="DA1178" s="50"/>
      <c r="DB1178" s="50"/>
      <c r="DC1178" s="50"/>
      <c r="DD1178" s="50"/>
      <c r="DE1178" s="50"/>
      <c r="DF1178" s="50"/>
    </row>
    <row r="1179" spans="2:110" x14ac:dyDescent="0.2">
      <c r="B1179" s="177"/>
      <c r="C1179" s="202"/>
      <c r="D1179" s="200"/>
      <c r="E1179" s="203"/>
      <c r="F1179" s="203"/>
      <c r="G1179" s="203"/>
      <c r="H1179" s="203"/>
      <c r="I1179" s="203"/>
      <c r="J1179" s="203"/>
      <c r="K1179" s="203"/>
      <c r="L1179" s="203"/>
      <c r="M1179" s="203"/>
      <c r="N1179" s="203"/>
      <c r="O1179" s="203"/>
      <c r="P1179" s="203"/>
      <c r="Q1179" s="204"/>
      <c r="R1179" s="204"/>
      <c r="S1179" s="234"/>
      <c r="T1179" s="50"/>
      <c r="U1179" s="50"/>
      <c r="V1179" s="50"/>
      <c r="W1179" s="50"/>
      <c r="X1179" s="50"/>
      <c r="Y1179" s="50"/>
      <c r="Z1179" s="250"/>
      <c r="AA1179" s="238"/>
      <c r="AB1179" s="50"/>
      <c r="AC1179" s="50"/>
      <c r="AD1179" s="50"/>
      <c r="AE1179" s="50"/>
      <c r="AF1179" s="50"/>
      <c r="AG1179" s="50"/>
      <c r="AH1179" s="50"/>
      <c r="AI1179" s="50"/>
      <c r="AJ1179" s="50"/>
      <c r="AK1179" s="50"/>
      <c r="AL1179" s="50"/>
      <c r="AM1179" s="50"/>
      <c r="AN1179" s="50"/>
      <c r="AO1179" s="50"/>
      <c r="AP1179" s="50"/>
      <c r="AQ1179" s="50"/>
      <c r="AR1179" s="50"/>
      <c r="AS1179" s="50"/>
      <c r="AT1179" s="50"/>
      <c r="AU1179" s="50"/>
      <c r="AV1179" s="50"/>
      <c r="AW1179" s="50"/>
      <c r="AX1179" s="50"/>
      <c r="AY1179" s="50"/>
      <c r="AZ1179" s="50"/>
      <c r="BA1179" s="50"/>
      <c r="BB1179" s="50"/>
      <c r="BC1179" s="50"/>
      <c r="BD1179" s="50"/>
      <c r="BE1179" s="50"/>
      <c r="BF1179" s="50"/>
      <c r="BG1179" s="50"/>
      <c r="BH1179" s="50"/>
      <c r="BI1179" s="50"/>
      <c r="BJ1179" s="50"/>
      <c r="BK1179" s="50"/>
      <c r="BL1179" s="50"/>
      <c r="BM1179" s="50"/>
      <c r="BN1179" s="50"/>
      <c r="BO1179" s="50"/>
      <c r="BP1179" s="50"/>
      <c r="BQ1179" s="50"/>
      <c r="BR1179" s="50"/>
      <c r="BS1179" s="50"/>
      <c r="BT1179" s="50"/>
      <c r="BU1179" s="50"/>
      <c r="BV1179" s="50"/>
      <c r="BW1179" s="50"/>
      <c r="BX1179" s="50"/>
      <c r="BY1179" s="50"/>
      <c r="BZ1179" s="50"/>
      <c r="CA1179" s="50"/>
      <c r="CB1179" s="50"/>
      <c r="CC1179" s="50"/>
      <c r="CD1179" s="50"/>
      <c r="CE1179" s="50"/>
      <c r="CF1179" s="50"/>
      <c r="CG1179" s="50"/>
      <c r="CH1179" s="50"/>
      <c r="CI1179" s="50"/>
      <c r="CJ1179" s="50"/>
      <c r="CK1179" s="50"/>
      <c r="CL1179" s="50"/>
      <c r="CM1179" s="50"/>
      <c r="CN1179" s="50"/>
      <c r="CO1179" s="50"/>
      <c r="CP1179" s="50"/>
      <c r="CQ1179" s="50"/>
      <c r="CR1179" s="50"/>
      <c r="CS1179" s="50"/>
      <c r="CT1179" s="50"/>
      <c r="CU1179" s="50"/>
      <c r="CV1179" s="50"/>
      <c r="CW1179" s="50"/>
      <c r="CX1179" s="50"/>
      <c r="CY1179" s="50"/>
      <c r="CZ1179" s="50"/>
      <c r="DA1179" s="50"/>
      <c r="DB1179" s="50"/>
      <c r="DC1179" s="50"/>
      <c r="DD1179" s="50"/>
      <c r="DE1179" s="50"/>
      <c r="DF1179" s="50"/>
    </row>
    <row r="1180" spans="2:110" x14ac:dyDescent="0.2">
      <c r="B1180" s="177"/>
      <c r="C1180" s="202"/>
      <c r="D1180" s="200"/>
      <c r="E1180" s="203"/>
      <c r="F1180" s="203"/>
      <c r="G1180" s="203"/>
      <c r="H1180" s="203"/>
      <c r="I1180" s="203"/>
      <c r="J1180" s="203"/>
      <c r="K1180" s="203"/>
      <c r="L1180" s="203"/>
      <c r="M1180" s="203"/>
      <c r="N1180" s="203"/>
      <c r="O1180" s="203"/>
      <c r="P1180" s="203"/>
      <c r="Q1180" s="204"/>
      <c r="R1180" s="204"/>
      <c r="S1180" s="234"/>
      <c r="T1180" s="50"/>
      <c r="U1180" s="50"/>
      <c r="V1180" s="50"/>
      <c r="W1180" s="50"/>
      <c r="X1180" s="50"/>
      <c r="Y1180" s="50"/>
      <c r="Z1180" s="250"/>
      <c r="AA1180" s="238"/>
      <c r="AB1180" s="50"/>
      <c r="AC1180" s="50"/>
      <c r="AD1180" s="50"/>
      <c r="AE1180" s="50"/>
      <c r="AF1180" s="50"/>
      <c r="AG1180" s="50"/>
      <c r="AH1180" s="50"/>
      <c r="AI1180" s="50"/>
      <c r="AJ1180" s="50"/>
      <c r="AK1180" s="50"/>
      <c r="AL1180" s="50"/>
      <c r="AM1180" s="50"/>
      <c r="AN1180" s="50"/>
      <c r="AO1180" s="50"/>
      <c r="AP1180" s="50"/>
      <c r="AQ1180" s="50"/>
      <c r="AR1180" s="50"/>
      <c r="AS1180" s="50"/>
      <c r="AT1180" s="50"/>
      <c r="AU1180" s="50"/>
      <c r="AV1180" s="50"/>
      <c r="AW1180" s="50"/>
      <c r="AX1180" s="50"/>
      <c r="AY1180" s="50"/>
      <c r="AZ1180" s="50"/>
      <c r="BA1180" s="50"/>
      <c r="BB1180" s="50"/>
      <c r="BC1180" s="50"/>
      <c r="BD1180" s="50"/>
      <c r="BE1180" s="50"/>
      <c r="BF1180" s="50"/>
      <c r="BG1180" s="50"/>
      <c r="BH1180" s="50"/>
      <c r="BI1180" s="50"/>
      <c r="BJ1180" s="50"/>
      <c r="BK1180" s="50"/>
      <c r="BL1180" s="50"/>
      <c r="BM1180" s="50"/>
      <c r="BN1180" s="50"/>
      <c r="BO1180" s="50"/>
      <c r="BP1180" s="50"/>
      <c r="BQ1180" s="50"/>
      <c r="BR1180" s="50"/>
      <c r="BS1180" s="50"/>
      <c r="BT1180" s="50"/>
      <c r="BU1180" s="50"/>
      <c r="BV1180" s="50"/>
      <c r="BW1180" s="50"/>
      <c r="BX1180" s="50"/>
      <c r="BY1180" s="50"/>
      <c r="BZ1180" s="50"/>
      <c r="CA1180" s="50"/>
      <c r="CB1180" s="50"/>
      <c r="CC1180" s="50"/>
      <c r="CD1180" s="50"/>
      <c r="CE1180" s="50"/>
      <c r="CF1180" s="50"/>
      <c r="CG1180" s="50"/>
      <c r="CH1180" s="50"/>
      <c r="CI1180" s="50"/>
      <c r="CJ1180" s="50"/>
      <c r="CK1180" s="50"/>
      <c r="CL1180" s="50"/>
      <c r="CM1180" s="50"/>
      <c r="CN1180" s="50"/>
      <c r="CO1180" s="50"/>
      <c r="CP1180" s="50"/>
      <c r="CQ1180" s="50"/>
      <c r="CR1180" s="50"/>
      <c r="CS1180" s="50"/>
      <c r="CT1180" s="50"/>
      <c r="CU1180" s="50"/>
      <c r="CV1180" s="50"/>
      <c r="CW1180" s="50"/>
      <c r="CX1180" s="50"/>
      <c r="CY1180" s="50"/>
      <c r="CZ1180" s="50"/>
      <c r="DA1180" s="50"/>
      <c r="DB1180" s="50"/>
      <c r="DC1180" s="50"/>
      <c r="DD1180" s="50"/>
      <c r="DE1180" s="50"/>
      <c r="DF1180" s="50"/>
    </row>
    <row r="1181" spans="2:110" x14ac:dyDescent="0.2">
      <c r="B1181" s="177"/>
      <c r="C1181" s="202"/>
      <c r="D1181" s="200"/>
      <c r="E1181" s="203"/>
      <c r="F1181" s="203"/>
      <c r="G1181" s="203"/>
      <c r="H1181" s="203"/>
      <c r="I1181" s="203"/>
      <c r="J1181" s="203"/>
      <c r="K1181" s="203"/>
      <c r="L1181" s="203"/>
      <c r="M1181" s="203"/>
      <c r="N1181" s="203"/>
      <c r="O1181" s="203"/>
      <c r="P1181" s="203"/>
      <c r="Q1181" s="204"/>
      <c r="R1181" s="204"/>
      <c r="S1181" s="234"/>
      <c r="T1181" s="50"/>
      <c r="U1181" s="50"/>
      <c r="V1181" s="50"/>
      <c r="W1181" s="50"/>
      <c r="X1181" s="50"/>
      <c r="Y1181" s="50"/>
      <c r="Z1181" s="250"/>
      <c r="AA1181" s="238"/>
      <c r="AB1181" s="50"/>
      <c r="AC1181" s="50"/>
      <c r="AD1181" s="50"/>
      <c r="AE1181" s="50"/>
      <c r="AF1181" s="50"/>
      <c r="AG1181" s="50"/>
      <c r="AH1181" s="50"/>
      <c r="AI1181" s="50"/>
      <c r="AJ1181" s="50"/>
      <c r="AK1181" s="50"/>
      <c r="AL1181" s="50"/>
      <c r="AM1181" s="50"/>
      <c r="AN1181" s="50"/>
      <c r="AO1181" s="50"/>
      <c r="AP1181" s="50"/>
      <c r="AQ1181" s="50"/>
      <c r="AR1181" s="50"/>
      <c r="AS1181" s="50"/>
      <c r="AT1181" s="50"/>
      <c r="AU1181" s="50"/>
      <c r="AV1181" s="50"/>
      <c r="AW1181" s="50"/>
      <c r="AX1181" s="50"/>
      <c r="AY1181" s="50"/>
      <c r="AZ1181" s="50"/>
      <c r="BA1181" s="50"/>
      <c r="BB1181" s="50"/>
      <c r="BC1181" s="50"/>
      <c r="BD1181" s="50"/>
      <c r="BE1181" s="50"/>
      <c r="BF1181" s="50"/>
      <c r="BG1181" s="50"/>
      <c r="BH1181" s="50"/>
      <c r="BI1181" s="50"/>
      <c r="BJ1181" s="50"/>
      <c r="BK1181" s="50"/>
      <c r="BL1181" s="50"/>
      <c r="BM1181" s="50"/>
      <c r="BN1181" s="50"/>
      <c r="BO1181" s="50"/>
      <c r="BP1181" s="50"/>
      <c r="BQ1181" s="50"/>
      <c r="BR1181" s="50"/>
      <c r="BS1181" s="50"/>
      <c r="BT1181" s="50"/>
      <c r="BU1181" s="50"/>
      <c r="BV1181" s="50"/>
      <c r="BW1181" s="50"/>
      <c r="BX1181" s="50"/>
      <c r="BY1181" s="50"/>
      <c r="BZ1181" s="50"/>
      <c r="CA1181" s="50"/>
      <c r="CB1181" s="50"/>
      <c r="CC1181" s="50"/>
      <c r="CD1181" s="50"/>
      <c r="CE1181" s="50"/>
      <c r="CF1181" s="50"/>
      <c r="CG1181" s="50"/>
      <c r="CH1181" s="50"/>
      <c r="CI1181" s="50"/>
      <c r="CJ1181" s="50"/>
      <c r="CK1181" s="50"/>
      <c r="CL1181" s="50"/>
      <c r="CM1181" s="50"/>
      <c r="CN1181" s="50"/>
      <c r="CO1181" s="50"/>
      <c r="CP1181" s="50"/>
      <c r="CQ1181" s="50"/>
      <c r="CR1181" s="50"/>
      <c r="CS1181" s="50"/>
      <c r="CT1181" s="50"/>
      <c r="CU1181" s="50"/>
      <c r="CV1181" s="50"/>
      <c r="CW1181" s="50"/>
      <c r="CX1181" s="50"/>
      <c r="CY1181" s="50"/>
      <c r="CZ1181" s="50"/>
      <c r="DA1181" s="50"/>
      <c r="DB1181" s="50"/>
      <c r="DC1181" s="50"/>
      <c r="DD1181" s="50"/>
      <c r="DE1181" s="50"/>
      <c r="DF1181" s="50"/>
    </row>
    <row r="1182" spans="2:110" x14ac:dyDescent="0.2">
      <c r="B1182" s="177"/>
      <c r="C1182" s="202"/>
      <c r="D1182" s="200"/>
      <c r="E1182" s="203"/>
      <c r="F1182" s="203"/>
      <c r="G1182" s="203"/>
      <c r="H1182" s="203"/>
      <c r="I1182" s="203"/>
      <c r="J1182" s="203"/>
      <c r="K1182" s="203"/>
      <c r="L1182" s="203"/>
      <c r="M1182" s="203"/>
      <c r="N1182" s="203"/>
      <c r="O1182" s="203"/>
      <c r="P1182" s="203"/>
      <c r="Q1182" s="204"/>
      <c r="R1182" s="204"/>
      <c r="S1182" s="234"/>
      <c r="T1182" s="50"/>
      <c r="U1182" s="50"/>
      <c r="V1182" s="50"/>
      <c r="W1182" s="50"/>
      <c r="X1182" s="50"/>
      <c r="Y1182" s="50"/>
      <c r="Z1182" s="250"/>
      <c r="AA1182" s="238"/>
      <c r="AB1182" s="50"/>
      <c r="AC1182" s="50"/>
      <c r="AD1182" s="50"/>
      <c r="AE1182" s="50"/>
      <c r="AF1182" s="50"/>
      <c r="AG1182" s="50"/>
      <c r="AH1182" s="50"/>
      <c r="AI1182" s="50"/>
      <c r="AJ1182" s="50"/>
      <c r="AK1182" s="50"/>
      <c r="AL1182" s="50"/>
      <c r="AM1182" s="50"/>
      <c r="AN1182" s="50"/>
      <c r="AO1182" s="50"/>
      <c r="AP1182" s="50"/>
      <c r="AQ1182" s="50"/>
      <c r="AR1182" s="50"/>
      <c r="AS1182" s="50"/>
      <c r="AT1182" s="50"/>
      <c r="AU1182" s="50"/>
      <c r="AV1182" s="50"/>
      <c r="AW1182" s="50"/>
      <c r="AX1182" s="50"/>
      <c r="AY1182" s="50"/>
      <c r="AZ1182" s="50"/>
      <c r="BA1182" s="50"/>
      <c r="BB1182" s="50"/>
      <c r="BC1182" s="50"/>
      <c r="BD1182" s="50"/>
      <c r="BE1182" s="50"/>
      <c r="BF1182" s="50"/>
      <c r="BG1182" s="50"/>
      <c r="BH1182" s="50"/>
      <c r="BI1182" s="50"/>
      <c r="BJ1182" s="50"/>
      <c r="BK1182" s="50"/>
      <c r="BL1182" s="50"/>
      <c r="BM1182" s="50"/>
      <c r="BN1182" s="50"/>
      <c r="BO1182" s="50"/>
      <c r="BP1182" s="50"/>
      <c r="BQ1182" s="50"/>
      <c r="BR1182" s="50"/>
      <c r="BS1182" s="50"/>
      <c r="BT1182" s="50"/>
      <c r="BU1182" s="50"/>
      <c r="BV1182" s="50"/>
      <c r="BW1182" s="50"/>
      <c r="BX1182" s="50"/>
      <c r="BY1182" s="50"/>
      <c r="BZ1182" s="50"/>
      <c r="CA1182" s="50"/>
      <c r="CB1182" s="50"/>
      <c r="CC1182" s="50"/>
      <c r="CD1182" s="50"/>
      <c r="CE1182" s="50"/>
      <c r="CF1182" s="50"/>
      <c r="CG1182" s="50"/>
      <c r="CH1182" s="50"/>
      <c r="CI1182" s="50"/>
      <c r="CJ1182" s="50"/>
      <c r="CK1182" s="50"/>
      <c r="CL1182" s="50"/>
      <c r="CM1182" s="50"/>
      <c r="CN1182" s="50"/>
      <c r="CO1182" s="50"/>
      <c r="CP1182" s="50"/>
      <c r="CQ1182" s="50"/>
      <c r="CR1182" s="50"/>
      <c r="CS1182" s="50"/>
      <c r="CT1182" s="50"/>
      <c r="CU1182" s="50"/>
      <c r="CV1182" s="50"/>
      <c r="CW1182" s="50"/>
      <c r="CX1182" s="50"/>
      <c r="CY1182" s="50"/>
      <c r="CZ1182" s="50"/>
      <c r="DA1182" s="50"/>
      <c r="DB1182" s="50"/>
      <c r="DC1182" s="50"/>
      <c r="DD1182" s="50"/>
      <c r="DE1182" s="50"/>
      <c r="DF1182" s="50"/>
    </row>
    <row r="1183" spans="2:110" x14ac:dyDescent="0.2">
      <c r="B1183" s="177"/>
      <c r="C1183" s="202"/>
      <c r="D1183" s="200"/>
      <c r="E1183" s="203"/>
      <c r="F1183" s="203"/>
      <c r="G1183" s="203"/>
      <c r="H1183" s="203"/>
      <c r="I1183" s="203"/>
      <c r="J1183" s="203"/>
      <c r="K1183" s="203"/>
      <c r="L1183" s="203"/>
      <c r="M1183" s="203"/>
      <c r="N1183" s="203"/>
      <c r="O1183" s="203"/>
      <c r="P1183" s="203"/>
      <c r="Q1183" s="204"/>
      <c r="R1183" s="204"/>
      <c r="S1183" s="234"/>
      <c r="T1183" s="50"/>
      <c r="U1183" s="50"/>
      <c r="V1183" s="50"/>
      <c r="W1183" s="50"/>
      <c r="X1183" s="50"/>
      <c r="Y1183" s="50"/>
      <c r="Z1183" s="250"/>
      <c r="AA1183" s="238"/>
      <c r="AB1183" s="50"/>
      <c r="AC1183" s="50"/>
      <c r="AD1183" s="50"/>
      <c r="AE1183" s="50"/>
      <c r="AF1183" s="50"/>
      <c r="AG1183" s="50"/>
      <c r="AH1183" s="50"/>
      <c r="AI1183" s="50"/>
      <c r="AJ1183" s="50"/>
      <c r="AK1183" s="50"/>
      <c r="AL1183" s="50"/>
      <c r="AM1183" s="50"/>
      <c r="AN1183" s="50"/>
      <c r="AO1183" s="50"/>
      <c r="AP1183" s="50"/>
      <c r="AQ1183" s="50"/>
      <c r="AR1183" s="50"/>
      <c r="AS1183" s="50"/>
      <c r="AT1183" s="50"/>
      <c r="AU1183" s="50"/>
      <c r="AV1183" s="50"/>
      <c r="AW1183" s="50"/>
      <c r="AX1183" s="50"/>
      <c r="AY1183" s="50"/>
      <c r="AZ1183" s="50"/>
      <c r="BA1183" s="50"/>
      <c r="BB1183" s="50"/>
      <c r="BC1183" s="50"/>
      <c r="BD1183" s="50"/>
      <c r="BE1183" s="50"/>
      <c r="BF1183" s="50"/>
      <c r="BG1183" s="50"/>
      <c r="BH1183" s="50"/>
      <c r="BI1183" s="50"/>
      <c r="BJ1183" s="50"/>
      <c r="BK1183" s="50"/>
      <c r="BL1183" s="50"/>
      <c r="BM1183" s="50"/>
      <c r="BN1183" s="50"/>
      <c r="BO1183" s="50"/>
      <c r="BP1183" s="50"/>
      <c r="BQ1183" s="50"/>
      <c r="BR1183" s="50"/>
      <c r="BS1183" s="50"/>
      <c r="BT1183" s="50"/>
      <c r="BU1183" s="50"/>
      <c r="BV1183" s="50"/>
      <c r="BW1183" s="50"/>
      <c r="BX1183" s="50"/>
      <c r="BY1183" s="50"/>
      <c r="BZ1183" s="50"/>
      <c r="CA1183" s="50"/>
      <c r="CB1183" s="50"/>
      <c r="CC1183" s="50"/>
      <c r="CD1183" s="50"/>
      <c r="CE1183" s="50"/>
      <c r="CF1183" s="50"/>
      <c r="CG1183" s="50"/>
      <c r="CH1183" s="50"/>
      <c r="CI1183" s="50"/>
      <c r="CJ1183" s="50"/>
      <c r="CK1183" s="50"/>
      <c r="CL1183" s="50"/>
      <c r="CM1183" s="50"/>
      <c r="CN1183" s="50"/>
      <c r="CO1183" s="50"/>
      <c r="CP1183" s="50"/>
      <c r="CQ1183" s="50"/>
      <c r="CR1183" s="50"/>
      <c r="CS1183" s="50"/>
      <c r="CT1183" s="50"/>
      <c r="CU1183" s="50"/>
      <c r="CV1183" s="50"/>
      <c r="CW1183" s="50"/>
      <c r="CX1183" s="50"/>
      <c r="CY1183" s="50"/>
      <c r="CZ1183" s="50"/>
      <c r="DA1183" s="50"/>
      <c r="DB1183" s="50"/>
      <c r="DC1183" s="50"/>
      <c r="DD1183" s="50"/>
      <c r="DE1183" s="50"/>
      <c r="DF1183" s="50"/>
    </row>
    <row r="1184" spans="2:110" x14ac:dyDescent="0.2">
      <c r="B1184" s="177"/>
      <c r="C1184" s="202"/>
      <c r="D1184" s="200"/>
      <c r="E1184" s="203"/>
      <c r="F1184" s="203"/>
      <c r="G1184" s="203"/>
      <c r="H1184" s="203"/>
      <c r="I1184" s="203"/>
      <c r="J1184" s="203"/>
      <c r="K1184" s="203"/>
      <c r="L1184" s="203"/>
      <c r="M1184" s="203"/>
      <c r="N1184" s="203"/>
      <c r="O1184" s="203"/>
      <c r="P1184" s="203"/>
      <c r="Q1184" s="204"/>
      <c r="R1184" s="204"/>
      <c r="S1184" s="234"/>
      <c r="T1184" s="50"/>
      <c r="U1184" s="50"/>
      <c r="V1184" s="50"/>
      <c r="W1184" s="50"/>
      <c r="X1184" s="50"/>
      <c r="Y1184" s="50"/>
      <c r="Z1184" s="250"/>
      <c r="AA1184" s="238"/>
      <c r="AB1184" s="50"/>
      <c r="AC1184" s="50"/>
      <c r="AD1184" s="50"/>
      <c r="AE1184" s="50"/>
      <c r="AF1184" s="50"/>
      <c r="AG1184" s="50"/>
      <c r="AH1184" s="50"/>
      <c r="AI1184" s="50"/>
      <c r="AJ1184" s="50"/>
      <c r="AK1184" s="50"/>
      <c r="AL1184" s="50"/>
      <c r="AM1184" s="50"/>
      <c r="AN1184" s="50"/>
      <c r="AO1184" s="50"/>
      <c r="AP1184" s="50"/>
      <c r="AQ1184" s="50"/>
      <c r="AR1184" s="50"/>
      <c r="AS1184" s="50"/>
      <c r="AT1184" s="50"/>
      <c r="AU1184" s="50"/>
      <c r="AV1184" s="50"/>
      <c r="AW1184" s="50"/>
      <c r="AX1184" s="50"/>
      <c r="AY1184" s="50"/>
      <c r="AZ1184" s="50"/>
      <c r="BA1184" s="50"/>
      <c r="BB1184" s="50"/>
      <c r="BC1184" s="50"/>
      <c r="BD1184" s="50"/>
      <c r="BE1184" s="50"/>
      <c r="BF1184" s="50"/>
      <c r="BG1184" s="50"/>
      <c r="BH1184" s="50"/>
      <c r="BI1184" s="50"/>
      <c r="BJ1184" s="50"/>
      <c r="BK1184" s="50"/>
      <c r="BL1184" s="50"/>
      <c r="BM1184" s="50"/>
      <c r="BN1184" s="50"/>
      <c r="BO1184" s="50"/>
      <c r="BP1184" s="50"/>
      <c r="BQ1184" s="50"/>
      <c r="BR1184" s="50"/>
      <c r="BS1184" s="50"/>
      <c r="BT1184" s="50"/>
      <c r="BU1184" s="50"/>
      <c r="BV1184" s="50"/>
      <c r="BW1184" s="50"/>
      <c r="BX1184" s="50"/>
      <c r="BY1184" s="50"/>
      <c r="BZ1184" s="50"/>
      <c r="CA1184" s="50"/>
      <c r="CB1184" s="50"/>
      <c r="CC1184" s="50"/>
      <c r="CD1184" s="50"/>
      <c r="CE1184" s="50"/>
      <c r="CF1184" s="50"/>
      <c r="CG1184" s="50"/>
      <c r="CH1184" s="50"/>
      <c r="CI1184" s="50"/>
      <c r="CJ1184" s="50"/>
      <c r="CK1184" s="50"/>
      <c r="CL1184" s="50"/>
      <c r="CM1184" s="50"/>
      <c r="CN1184" s="50"/>
      <c r="CO1184" s="50"/>
      <c r="CP1184" s="50"/>
      <c r="CQ1184" s="50"/>
      <c r="CR1184" s="50"/>
      <c r="CS1184" s="50"/>
      <c r="CT1184" s="50"/>
      <c r="CU1184" s="50"/>
      <c r="CV1184" s="50"/>
      <c r="CW1184" s="50"/>
      <c r="CX1184" s="50"/>
      <c r="CY1184" s="50"/>
      <c r="CZ1184" s="50"/>
      <c r="DA1184" s="50"/>
      <c r="DB1184" s="50"/>
      <c r="DC1184" s="50"/>
      <c r="DD1184" s="50"/>
      <c r="DE1184" s="50"/>
      <c r="DF1184" s="50"/>
    </row>
    <row r="1185" spans="2:110" x14ac:dyDescent="0.2">
      <c r="B1185" s="177"/>
      <c r="C1185" s="202"/>
      <c r="D1185" s="200"/>
      <c r="E1185" s="203"/>
      <c r="F1185" s="203"/>
      <c r="G1185" s="203"/>
      <c r="H1185" s="203"/>
      <c r="I1185" s="203"/>
      <c r="J1185" s="203"/>
      <c r="K1185" s="203"/>
      <c r="L1185" s="203"/>
      <c r="M1185" s="203"/>
      <c r="N1185" s="203"/>
      <c r="O1185" s="203"/>
      <c r="P1185" s="203"/>
      <c r="Q1185" s="204"/>
      <c r="R1185" s="204"/>
      <c r="S1185" s="234"/>
      <c r="T1185" s="50"/>
      <c r="U1185" s="50"/>
      <c r="V1185" s="50"/>
      <c r="W1185" s="50"/>
      <c r="X1185" s="50"/>
      <c r="Y1185" s="50"/>
      <c r="Z1185" s="250"/>
      <c r="AA1185" s="238"/>
      <c r="AB1185" s="50"/>
      <c r="AC1185" s="50"/>
      <c r="AD1185" s="50"/>
      <c r="AE1185" s="50"/>
      <c r="AF1185" s="50"/>
      <c r="AG1185" s="50"/>
      <c r="AH1185" s="50"/>
      <c r="AI1185" s="50"/>
      <c r="AJ1185" s="50"/>
      <c r="AK1185" s="50"/>
      <c r="AL1185" s="50"/>
      <c r="AM1185" s="50"/>
      <c r="AN1185" s="50"/>
      <c r="AO1185" s="50"/>
      <c r="AP1185" s="50"/>
      <c r="AQ1185" s="50"/>
      <c r="AR1185" s="50"/>
      <c r="AS1185" s="50"/>
      <c r="AT1185" s="50"/>
      <c r="AU1185" s="50"/>
      <c r="AV1185" s="50"/>
      <c r="AW1185" s="50"/>
      <c r="AX1185" s="50"/>
      <c r="AY1185" s="50"/>
      <c r="AZ1185" s="50"/>
      <c r="BA1185" s="50"/>
      <c r="BB1185" s="50"/>
      <c r="BC1185" s="50"/>
      <c r="BD1185" s="50"/>
      <c r="BE1185" s="50"/>
      <c r="BF1185" s="50"/>
      <c r="BG1185" s="50"/>
      <c r="BH1185" s="50"/>
      <c r="BI1185" s="50"/>
      <c r="BJ1185" s="50"/>
      <c r="BK1185" s="50"/>
      <c r="BL1185" s="50"/>
      <c r="BM1185" s="50"/>
      <c r="BN1185" s="50"/>
      <c r="BO1185" s="50"/>
      <c r="BP1185" s="50"/>
      <c r="BQ1185" s="50"/>
      <c r="BR1185" s="50"/>
      <c r="BS1185" s="50"/>
      <c r="BT1185" s="50"/>
      <c r="BU1185" s="50"/>
      <c r="BV1185" s="50"/>
      <c r="BW1185" s="50"/>
      <c r="BX1185" s="50"/>
      <c r="BY1185" s="50"/>
      <c r="BZ1185" s="50"/>
      <c r="CA1185" s="50"/>
      <c r="CB1185" s="50"/>
      <c r="CC1185" s="50"/>
      <c r="CD1185" s="50"/>
      <c r="CE1185" s="50"/>
      <c r="CF1185" s="50"/>
      <c r="CG1185" s="50"/>
      <c r="CH1185" s="50"/>
      <c r="CI1185" s="50"/>
      <c r="CJ1185" s="50"/>
      <c r="CK1185" s="50"/>
      <c r="CL1185" s="50"/>
      <c r="CM1185" s="50"/>
      <c r="CN1185" s="50"/>
      <c r="CO1185" s="50"/>
      <c r="CP1185" s="50"/>
      <c r="CQ1185" s="50"/>
      <c r="CR1185" s="50"/>
      <c r="CS1185" s="50"/>
      <c r="CT1185" s="50"/>
      <c r="CU1185" s="50"/>
      <c r="CV1185" s="50"/>
      <c r="CW1185" s="50"/>
      <c r="CX1185" s="50"/>
      <c r="CY1185" s="50"/>
      <c r="CZ1185" s="50"/>
      <c r="DA1185" s="50"/>
      <c r="DB1185" s="50"/>
      <c r="DC1185" s="50"/>
      <c r="DD1185" s="50"/>
      <c r="DE1185" s="50"/>
      <c r="DF1185" s="50"/>
    </row>
    <row r="1186" spans="2:110" x14ac:dyDescent="0.2">
      <c r="B1186" s="177"/>
      <c r="C1186" s="202"/>
      <c r="D1186" s="200"/>
      <c r="E1186" s="203"/>
      <c r="F1186" s="203"/>
      <c r="G1186" s="203"/>
      <c r="H1186" s="203"/>
      <c r="I1186" s="203"/>
      <c r="J1186" s="203"/>
      <c r="K1186" s="203"/>
      <c r="L1186" s="203"/>
      <c r="M1186" s="203"/>
      <c r="N1186" s="203"/>
      <c r="O1186" s="203"/>
      <c r="P1186" s="203"/>
      <c r="Q1186" s="204"/>
      <c r="R1186" s="204"/>
      <c r="S1186" s="234"/>
      <c r="T1186" s="50"/>
      <c r="U1186" s="50"/>
      <c r="V1186" s="50"/>
      <c r="W1186" s="50"/>
      <c r="X1186" s="50"/>
      <c r="Y1186" s="50"/>
      <c r="Z1186" s="250"/>
      <c r="AA1186" s="238"/>
      <c r="AB1186" s="50"/>
      <c r="AC1186" s="50"/>
      <c r="AD1186" s="50"/>
      <c r="AE1186" s="50"/>
      <c r="AF1186" s="50"/>
      <c r="AG1186" s="50"/>
      <c r="AH1186" s="50"/>
      <c r="AI1186" s="50"/>
      <c r="AJ1186" s="50"/>
      <c r="AK1186" s="50"/>
      <c r="AL1186" s="50"/>
      <c r="AM1186" s="50"/>
      <c r="AN1186" s="50"/>
      <c r="AO1186" s="50"/>
      <c r="AP1186" s="50"/>
      <c r="AQ1186" s="50"/>
      <c r="AR1186" s="50"/>
      <c r="AS1186" s="50"/>
      <c r="AT1186" s="50"/>
      <c r="AU1186" s="50"/>
      <c r="AV1186" s="50"/>
      <c r="AW1186" s="50"/>
      <c r="AX1186" s="50"/>
      <c r="AY1186" s="50"/>
      <c r="AZ1186" s="50"/>
      <c r="BA1186" s="50"/>
      <c r="BB1186" s="50"/>
      <c r="BC1186" s="50"/>
      <c r="BD1186" s="50"/>
      <c r="BE1186" s="50"/>
      <c r="BF1186" s="50"/>
      <c r="BG1186" s="50"/>
      <c r="BH1186" s="50"/>
      <c r="BI1186" s="50"/>
      <c r="BJ1186" s="50"/>
      <c r="BK1186" s="50"/>
      <c r="BL1186" s="50"/>
      <c r="BM1186" s="50"/>
      <c r="BN1186" s="50"/>
      <c r="BO1186" s="50"/>
      <c r="BP1186" s="50"/>
      <c r="BQ1186" s="50"/>
      <c r="BR1186" s="50"/>
      <c r="BS1186" s="50"/>
      <c r="BT1186" s="50"/>
      <c r="BU1186" s="50"/>
      <c r="BV1186" s="50"/>
      <c r="BW1186" s="50"/>
      <c r="BX1186" s="50"/>
      <c r="BY1186" s="50"/>
      <c r="BZ1186" s="50"/>
      <c r="CA1186" s="50"/>
      <c r="CB1186" s="50"/>
      <c r="CC1186" s="50"/>
      <c r="CD1186" s="50"/>
      <c r="CE1186" s="50"/>
      <c r="CF1186" s="50"/>
      <c r="CG1186" s="50"/>
      <c r="CH1186" s="50"/>
      <c r="CI1186" s="50"/>
      <c r="CJ1186" s="50"/>
      <c r="CK1186" s="50"/>
      <c r="CL1186" s="50"/>
      <c r="CM1186" s="50"/>
      <c r="CN1186" s="50"/>
      <c r="CO1186" s="50"/>
      <c r="CP1186" s="50"/>
      <c r="CQ1186" s="50"/>
      <c r="CR1186" s="50"/>
      <c r="CS1186" s="50"/>
      <c r="CT1186" s="50"/>
      <c r="CU1186" s="50"/>
      <c r="CV1186" s="50"/>
      <c r="CW1186" s="50"/>
      <c r="CX1186" s="50"/>
      <c r="CY1186" s="50"/>
      <c r="CZ1186" s="50"/>
      <c r="DA1186" s="50"/>
      <c r="DB1186" s="50"/>
      <c r="DC1186" s="50"/>
      <c r="DD1186" s="50"/>
      <c r="DE1186" s="50"/>
      <c r="DF1186" s="50"/>
    </row>
    <row r="1187" spans="2:110" x14ac:dyDescent="0.2">
      <c r="B1187" s="177"/>
      <c r="C1187" s="202"/>
      <c r="D1187" s="200"/>
      <c r="E1187" s="203"/>
      <c r="F1187" s="203"/>
      <c r="G1187" s="203"/>
      <c r="H1187" s="203"/>
      <c r="I1187" s="203"/>
      <c r="J1187" s="203"/>
      <c r="K1187" s="203"/>
      <c r="L1187" s="203"/>
      <c r="M1187" s="203"/>
      <c r="N1187" s="203"/>
      <c r="O1187" s="203"/>
      <c r="P1187" s="203"/>
      <c r="Q1187" s="204"/>
      <c r="R1187" s="204"/>
      <c r="S1187" s="234"/>
      <c r="T1187" s="50"/>
      <c r="U1187" s="50"/>
      <c r="V1187" s="50"/>
      <c r="W1187" s="50"/>
      <c r="X1187" s="50"/>
      <c r="Y1187" s="50"/>
      <c r="Z1187" s="250"/>
      <c r="AA1187" s="238"/>
      <c r="AB1187" s="50"/>
      <c r="AC1187" s="50"/>
      <c r="AD1187" s="50"/>
      <c r="AE1187" s="50"/>
      <c r="AF1187" s="50"/>
      <c r="AG1187" s="50"/>
      <c r="AH1187" s="50"/>
      <c r="AI1187" s="50"/>
      <c r="AJ1187" s="50"/>
      <c r="AK1187" s="50"/>
      <c r="AL1187" s="50"/>
      <c r="AM1187" s="50"/>
      <c r="AN1187" s="50"/>
      <c r="AO1187" s="50"/>
      <c r="AP1187" s="50"/>
      <c r="AQ1187" s="50"/>
      <c r="AR1187" s="50"/>
      <c r="AS1187" s="50"/>
      <c r="AT1187" s="50"/>
      <c r="AU1187" s="50"/>
      <c r="AV1187" s="50"/>
      <c r="AW1187" s="50"/>
      <c r="AX1187" s="50"/>
      <c r="AY1187" s="50"/>
      <c r="AZ1187" s="50"/>
      <c r="BA1187" s="50"/>
      <c r="BB1187" s="50"/>
      <c r="BC1187" s="50"/>
      <c r="BD1187" s="50"/>
      <c r="BE1187" s="50"/>
      <c r="BF1187" s="50"/>
      <c r="BG1187" s="50"/>
      <c r="BH1187" s="50"/>
      <c r="BI1187" s="50"/>
      <c r="BJ1187" s="50"/>
      <c r="BK1187" s="50"/>
      <c r="BL1187" s="50"/>
      <c r="BM1187" s="50"/>
      <c r="BN1187" s="50"/>
      <c r="BO1187" s="50"/>
      <c r="BP1187" s="50"/>
      <c r="BQ1187" s="50"/>
      <c r="BR1187" s="50"/>
      <c r="BS1187" s="50"/>
      <c r="BT1187" s="50"/>
      <c r="BU1187" s="50"/>
      <c r="BV1187" s="50"/>
      <c r="BW1187" s="50"/>
      <c r="BX1187" s="50"/>
      <c r="BY1187" s="50"/>
      <c r="BZ1187" s="50"/>
      <c r="CA1187" s="50"/>
      <c r="CB1187" s="50"/>
      <c r="CC1187" s="50"/>
      <c r="CD1187" s="50"/>
      <c r="CE1187" s="50"/>
      <c r="CF1187" s="50"/>
      <c r="CG1187" s="50"/>
      <c r="CH1187" s="50"/>
      <c r="CI1187" s="50"/>
      <c r="CJ1187" s="50"/>
      <c r="CK1187" s="50"/>
      <c r="CL1187" s="50"/>
      <c r="CM1187" s="50"/>
      <c r="CN1187" s="50"/>
      <c r="CO1187" s="50"/>
      <c r="CP1187" s="50"/>
      <c r="CQ1187" s="50"/>
      <c r="CR1187" s="50"/>
      <c r="CS1187" s="50"/>
      <c r="CT1187" s="50"/>
      <c r="CU1187" s="50"/>
      <c r="CV1187" s="50"/>
      <c r="CW1187" s="50"/>
      <c r="CX1187" s="50"/>
      <c r="CY1187" s="50"/>
      <c r="CZ1187" s="50"/>
      <c r="DA1187" s="50"/>
      <c r="DB1187" s="50"/>
      <c r="DC1187" s="50"/>
      <c r="DD1187" s="50"/>
      <c r="DE1187" s="50"/>
      <c r="DF1187" s="50"/>
    </row>
    <row r="1188" spans="2:110" x14ac:dyDescent="0.2">
      <c r="B1188" s="177"/>
      <c r="C1188" s="202"/>
      <c r="D1188" s="200"/>
      <c r="E1188" s="203"/>
      <c r="F1188" s="203"/>
      <c r="G1188" s="203"/>
      <c r="H1188" s="203"/>
      <c r="I1188" s="203"/>
      <c r="J1188" s="203"/>
      <c r="K1188" s="203"/>
      <c r="L1188" s="203"/>
      <c r="M1188" s="203"/>
      <c r="N1188" s="203"/>
      <c r="O1188" s="203"/>
      <c r="P1188" s="203"/>
      <c r="Q1188" s="204"/>
      <c r="R1188" s="204"/>
      <c r="S1188" s="234"/>
      <c r="T1188" s="50"/>
      <c r="U1188" s="50"/>
      <c r="V1188" s="50"/>
      <c r="W1188" s="50"/>
      <c r="X1188" s="50"/>
      <c r="Y1188" s="50"/>
      <c r="Z1188" s="250"/>
      <c r="AA1188" s="238"/>
      <c r="AB1188" s="50"/>
      <c r="AC1188" s="50"/>
      <c r="AD1188" s="50"/>
      <c r="AE1188" s="50"/>
      <c r="AF1188" s="50"/>
      <c r="AG1188" s="50"/>
      <c r="AH1188" s="50"/>
      <c r="AI1188" s="50"/>
      <c r="AJ1188" s="50"/>
      <c r="AK1188" s="50"/>
      <c r="AL1188" s="50"/>
      <c r="AM1188" s="50"/>
      <c r="AN1188" s="50"/>
      <c r="AO1188" s="50"/>
      <c r="AP1188" s="50"/>
      <c r="AQ1188" s="50"/>
      <c r="AR1188" s="50"/>
      <c r="AS1188" s="50"/>
      <c r="AT1188" s="50"/>
      <c r="AU1188" s="50"/>
      <c r="AV1188" s="50"/>
      <c r="AW1188" s="50"/>
      <c r="AX1188" s="50"/>
      <c r="AY1188" s="50"/>
      <c r="AZ1188" s="50"/>
      <c r="BA1188" s="50"/>
      <c r="BB1188" s="50"/>
      <c r="BC1188" s="50"/>
      <c r="BD1188" s="50"/>
      <c r="BE1188" s="50"/>
      <c r="BF1188" s="50"/>
      <c r="BG1188" s="50"/>
      <c r="BH1188" s="50"/>
      <c r="BI1188" s="50"/>
      <c r="BJ1188" s="50"/>
      <c r="BK1188" s="50"/>
      <c r="BL1188" s="50"/>
      <c r="BM1188" s="50"/>
      <c r="BN1188" s="50"/>
      <c r="BO1188" s="50"/>
      <c r="BP1188" s="50"/>
      <c r="BQ1188" s="50"/>
      <c r="BR1188" s="50"/>
      <c r="BS1188" s="50"/>
      <c r="BT1188" s="50"/>
      <c r="BU1188" s="50"/>
      <c r="BV1188" s="50"/>
      <c r="BW1188" s="50"/>
      <c r="BX1188" s="50"/>
      <c r="BY1188" s="50"/>
      <c r="BZ1188" s="50"/>
      <c r="CA1188" s="50"/>
      <c r="CB1188" s="50"/>
      <c r="CC1188" s="50"/>
      <c r="CD1188" s="50"/>
      <c r="CE1188" s="50"/>
      <c r="CF1188" s="50"/>
      <c r="CG1188" s="50"/>
      <c r="CH1188" s="50"/>
      <c r="CI1188" s="50"/>
      <c r="CJ1188" s="50"/>
      <c r="CK1188" s="50"/>
      <c r="CL1188" s="50"/>
      <c r="CM1188" s="50"/>
      <c r="CN1188" s="50"/>
      <c r="CO1188" s="50"/>
      <c r="CP1188" s="50"/>
      <c r="CQ1188" s="50"/>
      <c r="CR1188" s="50"/>
      <c r="CS1188" s="50"/>
      <c r="CT1188" s="50"/>
      <c r="CU1188" s="50"/>
      <c r="CV1188" s="50"/>
      <c r="CW1188" s="50"/>
      <c r="CX1188" s="50"/>
      <c r="CY1188" s="50"/>
      <c r="CZ1188" s="50"/>
      <c r="DA1188" s="50"/>
      <c r="DB1188" s="50"/>
      <c r="DC1188" s="50"/>
      <c r="DD1188" s="50"/>
      <c r="DE1188" s="50"/>
      <c r="DF1188" s="50"/>
    </row>
    <row r="1189" spans="2:110" x14ac:dyDescent="0.2">
      <c r="B1189" s="177"/>
      <c r="C1189" s="202"/>
      <c r="D1189" s="200"/>
      <c r="E1189" s="203"/>
      <c r="F1189" s="203"/>
      <c r="G1189" s="203"/>
      <c r="H1189" s="203"/>
      <c r="I1189" s="203"/>
      <c r="J1189" s="203"/>
      <c r="K1189" s="203"/>
      <c r="L1189" s="203"/>
      <c r="M1189" s="203"/>
      <c r="N1189" s="203"/>
      <c r="O1189" s="203"/>
      <c r="P1189" s="203"/>
      <c r="Q1189" s="204"/>
      <c r="R1189" s="204"/>
      <c r="S1189" s="234"/>
      <c r="T1189" s="50"/>
      <c r="U1189" s="50"/>
      <c r="V1189" s="50"/>
      <c r="W1189" s="50"/>
      <c r="X1189" s="50"/>
      <c r="Y1189" s="50"/>
      <c r="Z1189" s="250"/>
      <c r="AA1189" s="238"/>
      <c r="AB1189" s="50"/>
      <c r="AC1189" s="50"/>
      <c r="AD1189" s="50"/>
      <c r="AE1189" s="50"/>
      <c r="AF1189" s="50"/>
      <c r="AG1189" s="50"/>
      <c r="AH1189" s="50"/>
      <c r="AI1189" s="50"/>
      <c r="AJ1189" s="50"/>
      <c r="AK1189" s="50"/>
      <c r="AL1189" s="50"/>
      <c r="AM1189" s="50"/>
      <c r="AN1189" s="50"/>
      <c r="AO1189" s="50"/>
      <c r="AP1189" s="50"/>
      <c r="AQ1189" s="50"/>
      <c r="AR1189" s="50"/>
      <c r="AS1189" s="50"/>
      <c r="AT1189" s="50"/>
      <c r="AU1189" s="50"/>
      <c r="AV1189" s="50"/>
      <c r="AW1189" s="50"/>
      <c r="AX1189" s="50"/>
      <c r="AY1189" s="50"/>
      <c r="AZ1189" s="50"/>
      <c r="BA1189" s="50"/>
      <c r="BB1189" s="50"/>
      <c r="BC1189" s="50"/>
      <c r="BD1189" s="50"/>
      <c r="BE1189" s="50"/>
      <c r="BF1189" s="50"/>
      <c r="BG1189" s="50"/>
      <c r="BH1189" s="50"/>
      <c r="BI1189" s="50"/>
      <c r="BJ1189" s="50"/>
      <c r="BK1189" s="50"/>
      <c r="BL1189" s="50"/>
      <c r="BM1189" s="50"/>
      <c r="BN1189" s="50"/>
      <c r="BO1189" s="50"/>
      <c r="BP1189" s="50"/>
      <c r="BQ1189" s="50"/>
      <c r="BR1189" s="50"/>
      <c r="BS1189" s="50"/>
      <c r="BT1189" s="50"/>
      <c r="BU1189" s="50"/>
      <c r="BV1189" s="50"/>
      <c r="BW1189" s="50"/>
      <c r="BX1189" s="50"/>
      <c r="BY1189" s="50"/>
      <c r="BZ1189" s="50"/>
      <c r="CA1189" s="50"/>
      <c r="CB1189" s="50"/>
      <c r="CC1189" s="50"/>
      <c r="CD1189" s="50"/>
      <c r="CE1189" s="50"/>
      <c r="CF1189" s="50"/>
      <c r="CG1189" s="50"/>
      <c r="CH1189" s="50"/>
      <c r="CI1189" s="50"/>
      <c r="CJ1189" s="50"/>
      <c r="CK1189" s="50"/>
      <c r="CL1189" s="50"/>
      <c r="CM1189" s="50"/>
      <c r="CN1189" s="50"/>
      <c r="CO1189" s="50"/>
      <c r="CP1189" s="50"/>
      <c r="CQ1189" s="50"/>
      <c r="CR1189" s="50"/>
      <c r="CS1189" s="50"/>
      <c r="CT1189" s="50"/>
      <c r="CU1189" s="50"/>
      <c r="CV1189" s="50"/>
      <c r="CW1189" s="50"/>
      <c r="CX1189" s="50"/>
      <c r="CY1189" s="50"/>
      <c r="CZ1189" s="50"/>
      <c r="DA1189" s="50"/>
      <c r="DB1189" s="50"/>
      <c r="DC1189" s="50"/>
      <c r="DD1189" s="50"/>
      <c r="DE1189" s="50"/>
      <c r="DF1189" s="50"/>
    </row>
    <row r="1190" spans="2:110" x14ac:dyDescent="0.2">
      <c r="B1190" s="177"/>
      <c r="C1190" s="202"/>
      <c r="D1190" s="200"/>
      <c r="E1190" s="203"/>
      <c r="F1190" s="203"/>
      <c r="G1190" s="203"/>
      <c r="H1190" s="203"/>
      <c r="I1190" s="203"/>
      <c r="J1190" s="203"/>
      <c r="K1190" s="203"/>
      <c r="L1190" s="203"/>
      <c r="M1190" s="203"/>
      <c r="N1190" s="203"/>
      <c r="O1190" s="203"/>
      <c r="P1190" s="203"/>
      <c r="Q1190" s="204"/>
      <c r="R1190" s="204"/>
      <c r="S1190" s="234"/>
      <c r="T1190" s="50"/>
      <c r="U1190" s="50"/>
      <c r="V1190" s="50"/>
      <c r="W1190" s="50"/>
      <c r="X1190" s="50"/>
      <c r="Y1190" s="50"/>
      <c r="Z1190" s="250"/>
      <c r="AA1190" s="238"/>
      <c r="AB1190" s="50"/>
      <c r="AC1190" s="50"/>
      <c r="AD1190" s="50"/>
      <c r="AE1190" s="50"/>
      <c r="AF1190" s="50"/>
      <c r="AG1190" s="50"/>
      <c r="AH1190" s="50"/>
      <c r="AI1190" s="50"/>
      <c r="AJ1190" s="50"/>
      <c r="AK1190" s="50"/>
      <c r="AL1190" s="50"/>
      <c r="AM1190" s="50"/>
      <c r="AN1190" s="50"/>
      <c r="AO1190" s="50"/>
      <c r="AP1190" s="50"/>
      <c r="AQ1190" s="50"/>
      <c r="AR1190" s="50"/>
      <c r="AS1190" s="50"/>
      <c r="AT1190" s="50"/>
      <c r="AU1190" s="50"/>
      <c r="AV1190" s="50"/>
      <c r="AW1190" s="50"/>
      <c r="AX1190" s="50"/>
      <c r="AY1190" s="50"/>
      <c r="AZ1190" s="50"/>
      <c r="BA1190" s="50"/>
      <c r="BB1190" s="50"/>
      <c r="BC1190" s="50"/>
      <c r="BD1190" s="50"/>
      <c r="BE1190" s="50"/>
      <c r="BF1190" s="50"/>
      <c r="BG1190" s="50"/>
      <c r="BH1190" s="50"/>
      <c r="BI1190" s="50"/>
      <c r="BJ1190" s="50"/>
      <c r="BK1190" s="50"/>
      <c r="BL1190" s="50"/>
      <c r="BM1190" s="50"/>
      <c r="BN1190" s="50"/>
      <c r="BO1190" s="50"/>
      <c r="BP1190" s="50"/>
      <c r="BQ1190" s="50"/>
      <c r="BR1190" s="50"/>
      <c r="BS1190" s="50"/>
      <c r="BT1190" s="50"/>
      <c r="BU1190" s="50"/>
      <c r="BV1190" s="50"/>
      <c r="BW1190" s="50"/>
      <c r="BX1190" s="50"/>
      <c r="BY1190" s="50"/>
      <c r="BZ1190" s="50"/>
      <c r="CA1190" s="50"/>
      <c r="CB1190" s="50"/>
      <c r="CC1190" s="50"/>
      <c r="CD1190" s="50"/>
      <c r="CE1190" s="50"/>
      <c r="CF1190" s="50"/>
      <c r="CG1190" s="50"/>
      <c r="CH1190" s="50"/>
      <c r="CI1190" s="50"/>
      <c r="CJ1190" s="50"/>
      <c r="CK1190" s="50"/>
      <c r="CL1190" s="50"/>
      <c r="CM1190" s="50"/>
      <c r="CN1190" s="50"/>
      <c r="CO1190" s="50"/>
      <c r="CP1190" s="50"/>
      <c r="CQ1190" s="50"/>
      <c r="CR1190" s="50"/>
      <c r="CS1190" s="50"/>
      <c r="CT1190" s="50"/>
      <c r="CU1190" s="50"/>
      <c r="CV1190" s="50"/>
      <c r="CW1190" s="50"/>
      <c r="CX1190" s="50"/>
      <c r="CY1190" s="50"/>
      <c r="CZ1190" s="50"/>
      <c r="DA1190" s="50"/>
      <c r="DB1190" s="50"/>
      <c r="DC1190" s="50"/>
      <c r="DD1190" s="50"/>
      <c r="DE1190" s="50"/>
      <c r="DF1190" s="50"/>
    </row>
    <row r="1191" spans="2:110" x14ac:dyDescent="0.2">
      <c r="B1191" s="177"/>
      <c r="C1191" s="202"/>
      <c r="D1191" s="200"/>
      <c r="E1191" s="203"/>
      <c r="F1191" s="203"/>
      <c r="G1191" s="203"/>
      <c r="H1191" s="203"/>
      <c r="I1191" s="203"/>
      <c r="J1191" s="203"/>
      <c r="K1191" s="203"/>
      <c r="L1191" s="203"/>
      <c r="M1191" s="203"/>
      <c r="N1191" s="203"/>
      <c r="O1191" s="203"/>
      <c r="P1191" s="203"/>
      <c r="Q1191" s="204"/>
      <c r="R1191" s="204"/>
      <c r="S1191" s="234"/>
      <c r="T1191" s="50"/>
      <c r="U1191" s="50"/>
      <c r="V1191" s="50"/>
      <c r="W1191" s="50"/>
      <c r="X1191" s="50"/>
      <c r="Y1191" s="50"/>
      <c r="Z1191" s="250"/>
      <c r="AA1191" s="238"/>
      <c r="AB1191" s="50"/>
      <c r="AC1191" s="50"/>
      <c r="AD1191" s="50"/>
      <c r="AE1191" s="50"/>
      <c r="AF1191" s="50"/>
      <c r="AG1191" s="50"/>
      <c r="AH1191" s="50"/>
      <c r="AI1191" s="50"/>
      <c r="AJ1191" s="50"/>
      <c r="AK1191" s="50"/>
      <c r="AL1191" s="50"/>
      <c r="AM1191" s="50"/>
      <c r="AN1191" s="50"/>
      <c r="AO1191" s="50"/>
      <c r="AP1191" s="50"/>
      <c r="AQ1191" s="50"/>
      <c r="AR1191" s="50"/>
      <c r="AS1191" s="50"/>
      <c r="AT1191" s="50"/>
      <c r="AU1191" s="50"/>
      <c r="AV1191" s="50"/>
      <c r="AW1191" s="50"/>
      <c r="AX1191" s="50"/>
      <c r="AY1191" s="50"/>
      <c r="AZ1191" s="50"/>
      <c r="BA1191" s="50"/>
      <c r="BB1191" s="50"/>
      <c r="BC1191" s="50"/>
      <c r="BD1191" s="50"/>
      <c r="BE1191" s="50"/>
      <c r="BF1191" s="50"/>
      <c r="BG1191" s="50"/>
      <c r="BH1191" s="50"/>
      <c r="BI1191" s="50"/>
      <c r="BJ1191" s="50"/>
      <c r="BK1191" s="50"/>
      <c r="BL1191" s="50"/>
      <c r="BM1191" s="50"/>
      <c r="BN1191" s="50"/>
      <c r="BO1191" s="50"/>
      <c r="BP1191" s="50"/>
      <c r="BQ1191" s="50"/>
      <c r="BR1191" s="50"/>
      <c r="BS1191" s="50"/>
      <c r="BT1191" s="50"/>
      <c r="BU1191" s="50"/>
      <c r="BV1191" s="50"/>
      <c r="BW1191" s="50"/>
      <c r="BX1191" s="50"/>
      <c r="BY1191" s="50"/>
      <c r="BZ1191" s="50"/>
      <c r="CA1191" s="50"/>
      <c r="CB1191" s="50"/>
      <c r="CC1191" s="50"/>
      <c r="CD1191" s="50"/>
      <c r="CE1191" s="50"/>
      <c r="CF1191" s="50"/>
      <c r="CG1191" s="50"/>
      <c r="CH1191" s="50"/>
      <c r="CI1191" s="50"/>
      <c r="CJ1191" s="50"/>
      <c r="CK1191" s="50"/>
      <c r="CL1191" s="50"/>
      <c r="CM1191" s="50"/>
      <c r="CN1191" s="50"/>
      <c r="CO1191" s="50"/>
      <c r="CP1191" s="50"/>
      <c r="CQ1191" s="50"/>
      <c r="CR1191" s="50"/>
      <c r="CS1191" s="50"/>
      <c r="CT1191" s="50"/>
      <c r="CU1191" s="50"/>
      <c r="CV1191" s="50"/>
      <c r="CW1191" s="50"/>
      <c r="CX1191" s="50"/>
      <c r="CY1191" s="50"/>
      <c r="CZ1191" s="50"/>
      <c r="DA1191" s="50"/>
      <c r="DB1191" s="50"/>
      <c r="DC1191" s="50"/>
      <c r="DD1191" s="50"/>
      <c r="DE1191" s="50"/>
      <c r="DF1191" s="50"/>
    </row>
    <row r="1192" spans="2:110" x14ac:dyDescent="0.2">
      <c r="B1192" s="177"/>
      <c r="C1192" s="202"/>
      <c r="D1192" s="200"/>
      <c r="E1192" s="203"/>
      <c r="F1192" s="203"/>
      <c r="G1192" s="203"/>
      <c r="H1192" s="203"/>
      <c r="I1192" s="203"/>
      <c r="J1192" s="203"/>
      <c r="K1192" s="203"/>
      <c r="L1192" s="203"/>
      <c r="M1192" s="203"/>
      <c r="N1192" s="203"/>
      <c r="O1192" s="203"/>
      <c r="P1192" s="203"/>
      <c r="Q1192" s="204"/>
      <c r="R1192" s="204"/>
      <c r="S1192" s="234"/>
      <c r="T1192" s="50"/>
      <c r="U1192" s="50"/>
      <c r="V1192" s="50"/>
      <c r="W1192" s="50"/>
      <c r="X1192" s="50"/>
      <c r="Y1192" s="50"/>
      <c r="Z1192" s="250"/>
      <c r="AA1192" s="238"/>
      <c r="AB1192" s="50"/>
      <c r="AC1192" s="50"/>
      <c r="AD1192" s="50"/>
      <c r="AE1192" s="50"/>
      <c r="AF1192" s="50"/>
      <c r="AG1192" s="50"/>
      <c r="AH1192" s="50"/>
      <c r="AI1192" s="50"/>
      <c r="AJ1192" s="50"/>
      <c r="AK1192" s="50"/>
      <c r="AL1192" s="50"/>
      <c r="AM1192" s="50"/>
      <c r="AN1192" s="50"/>
      <c r="AO1192" s="50"/>
      <c r="AP1192" s="50"/>
      <c r="AQ1192" s="50"/>
      <c r="AR1192" s="50"/>
      <c r="AS1192" s="50"/>
      <c r="AT1192" s="50"/>
      <c r="AU1192" s="50"/>
      <c r="AV1192" s="50"/>
      <c r="AW1192" s="50"/>
      <c r="AX1192" s="50"/>
      <c r="AY1192" s="50"/>
      <c r="AZ1192" s="50"/>
      <c r="BA1192" s="50"/>
      <c r="BB1192" s="50"/>
      <c r="BC1192" s="50"/>
      <c r="BD1192" s="50"/>
      <c r="BE1192" s="50"/>
      <c r="BF1192" s="50"/>
      <c r="BG1192" s="50"/>
      <c r="BH1192" s="50"/>
      <c r="BI1192" s="50"/>
      <c r="BJ1192" s="50"/>
      <c r="BK1192" s="50"/>
      <c r="BL1192" s="50"/>
      <c r="BM1192" s="50"/>
      <c r="BN1192" s="50"/>
      <c r="BO1192" s="50"/>
      <c r="BP1192" s="50"/>
      <c r="BQ1192" s="50"/>
      <c r="BR1192" s="50"/>
      <c r="BS1192" s="50"/>
      <c r="BT1192" s="50"/>
      <c r="BU1192" s="50"/>
      <c r="BV1192" s="50"/>
      <c r="BW1192" s="50"/>
      <c r="BX1192" s="50"/>
      <c r="BY1192" s="50"/>
      <c r="BZ1192" s="50"/>
      <c r="CA1192" s="50"/>
      <c r="CB1192" s="50"/>
      <c r="CC1192" s="50"/>
      <c r="CD1192" s="50"/>
      <c r="CE1192" s="50"/>
      <c r="CF1192" s="50"/>
      <c r="CG1192" s="50"/>
      <c r="CH1192" s="50"/>
      <c r="CI1192" s="50"/>
      <c r="CJ1192" s="50"/>
      <c r="CK1192" s="50"/>
      <c r="CL1192" s="50"/>
      <c r="CM1192" s="50"/>
      <c r="CN1192" s="50"/>
      <c r="CO1192" s="50"/>
      <c r="CP1192" s="50"/>
      <c r="CQ1192" s="50"/>
      <c r="CR1192" s="50"/>
      <c r="CS1192" s="50"/>
      <c r="CT1192" s="50"/>
      <c r="CU1192" s="50"/>
      <c r="CV1192" s="50"/>
      <c r="CW1192" s="50"/>
      <c r="CX1192" s="50"/>
      <c r="CY1192" s="50"/>
      <c r="CZ1192" s="50"/>
      <c r="DA1192" s="50"/>
      <c r="DB1192" s="50"/>
      <c r="DC1192" s="50"/>
      <c r="DD1192" s="50"/>
      <c r="DE1192" s="50"/>
      <c r="DF1192" s="50"/>
    </row>
    <row r="1193" spans="2:110" x14ac:dyDescent="0.2">
      <c r="B1193" s="177"/>
      <c r="C1193" s="202"/>
      <c r="D1193" s="200"/>
      <c r="E1193" s="203"/>
      <c r="F1193" s="203"/>
      <c r="G1193" s="203"/>
      <c r="H1193" s="203"/>
      <c r="I1193" s="203"/>
      <c r="J1193" s="203"/>
      <c r="K1193" s="203"/>
      <c r="L1193" s="203"/>
      <c r="M1193" s="203"/>
      <c r="N1193" s="203"/>
      <c r="O1193" s="203"/>
      <c r="P1193" s="203"/>
      <c r="Q1193" s="204"/>
      <c r="R1193" s="204"/>
      <c r="S1193" s="234"/>
      <c r="T1193" s="50"/>
      <c r="U1193" s="50"/>
      <c r="V1193" s="50"/>
      <c r="W1193" s="50"/>
      <c r="X1193" s="50"/>
      <c r="Y1193" s="50"/>
      <c r="Z1193" s="250"/>
      <c r="AA1193" s="238"/>
      <c r="AB1193" s="50"/>
      <c r="AC1193" s="50"/>
      <c r="AD1193" s="50"/>
      <c r="AE1193" s="50"/>
      <c r="AF1193" s="50"/>
      <c r="AG1193" s="50"/>
      <c r="AH1193" s="50"/>
      <c r="AI1193" s="50"/>
      <c r="AJ1193" s="50"/>
      <c r="AK1193" s="50"/>
      <c r="AL1193" s="50"/>
      <c r="AM1193" s="50"/>
      <c r="AN1193" s="50"/>
      <c r="AO1193" s="50"/>
      <c r="AP1193" s="50"/>
      <c r="AQ1193" s="50"/>
      <c r="AR1193" s="50"/>
      <c r="AS1193" s="50"/>
      <c r="AT1193" s="50"/>
      <c r="AU1193" s="50"/>
      <c r="AV1193" s="50"/>
      <c r="AW1193" s="50"/>
      <c r="AX1193" s="50"/>
      <c r="AY1193" s="50"/>
      <c r="AZ1193" s="50"/>
      <c r="BA1193" s="50"/>
      <c r="BB1193" s="50"/>
      <c r="BC1193" s="50"/>
      <c r="BD1193" s="50"/>
      <c r="BE1193" s="50"/>
      <c r="BF1193" s="50"/>
      <c r="BG1193" s="50"/>
      <c r="BH1193" s="50"/>
      <c r="BI1193" s="50"/>
      <c r="BJ1193" s="50"/>
      <c r="BK1193" s="50"/>
      <c r="BL1193" s="50"/>
      <c r="BM1193" s="50"/>
      <c r="BN1193" s="50"/>
      <c r="BO1193" s="50"/>
      <c r="BP1193" s="50"/>
      <c r="BQ1193" s="50"/>
      <c r="BR1193" s="50"/>
      <c r="BS1193" s="50"/>
      <c r="BT1193" s="50"/>
      <c r="BU1193" s="50"/>
      <c r="BV1193" s="50"/>
      <c r="BW1193" s="50"/>
      <c r="BX1193" s="50"/>
      <c r="BY1193" s="50"/>
      <c r="BZ1193" s="50"/>
      <c r="CA1193" s="50"/>
      <c r="CB1193" s="50"/>
      <c r="CC1193" s="50"/>
      <c r="CD1193" s="50"/>
      <c r="CE1193" s="50"/>
      <c r="CF1193" s="50"/>
      <c r="CG1193" s="50"/>
      <c r="CH1193" s="50"/>
      <c r="CI1193" s="50"/>
      <c r="CJ1193" s="50"/>
      <c r="CK1193" s="50"/>
      <c r="CL1193" s="50"/>
      <c r="CM1193" s="50"/>
      <c r="CN1193" s="50"/>
      <c r="CO1193" s="50"/>
      <c r="CP1193" s="50"/>
      <c r="CQ1193" s="50"/>
      <c r="CR1193" s="50"/>
      <c r="CS1193" s="50"/>
      <c r="CT1193" s="50"/>
      <c r="CU1193" s="50"/>
      <c r="CV1193" s="50"/>
      <c r="CW1193" s="50"/>
      <c r="CX1193" s="50"/>
      <c r="CY1193" s="50"/>
      <c r="CZ1193" s="50"/>
      <c r="DA1193" s="50"/>
      <c r="DB1193" s="50"/>
      <c r="DC1193" s="50"/>
      <c r="DD1193" s="50"/>
      <c r="DE1193" s="50"/>
      <c r="DF1193" s="50"/>
    </row>
    <row r="1194" spans="2:110" x14ac:dyDescent="0.2">
      <c r="B1194" s="177"/>
      <c r="C1194" s="202"/>
      <c r="D1194" s="200"/>
      <c r="E1194" s="203"/>
      <c r="F1194" s="203"/>
      <c r="G1194" s="203"/>
      <c r="H1194" s="203"/>
      <c r="I1194" s="203"/>
      <c r="J1194" s="203"/>
      <c r="K1194" s="203"/>
      <c r="L1194" s="203"/>
      <c r="M1194" s="203"/>
      <c r="N1194" s="203"/>
      <c r="O1194" s="203"/>
      <c r="P1194" s="203"/>
      <c r="Q1194" s="204"/>
      <c r="R1194" s="204"/>
      <c r="S1194" s="234"/>
      <c r="T1194" s="50"/>
      <c r="U1194" s="50"/>
      <c r="V1194" s="50"/>
      <c r="W1194" s="50"/>
      <c r="X1194" s="50"/>
      <c r="Y1194" s="50"/>
      <c r="Z1194" s="250"/>
      <c r="AA1194" s="238"/>
      <c r="AB1194" s="50"/>
      <c r="AC1194" s="50"/>
      <c r="AD1194" s="50"/>
      <c r="AE1194" s="50"/>
      <c r="AF1194" s="50"/>
      <c r="AG1194" s="50"/>
      <c r="AH1194" s="50"/>
      <c r="AI1194" s="50"/>
      <c r="AJ1194" s="50"/>
      <c r="AK1194" s="50"/>
      <c r="AL1194" s="50"/>
      <c r="AM1194" s="50"/>
      <c r="AN1194" s="50"/>
      <c r="AO1194" s="50"/>
      <c r="AP1194" s="50"/>
      <c r="AQ1194" s="50"/>
      <c r="AR1194" s="50"/>
      <c r="AS1194" s="50"/>
      <c r="AT1194" s="50"/>
      <c r="AU1194" s="50"/>
      <c r="AV1194" s="50"/>
      <c r="AW1194" s="50"/>
      <c r="AX1194" s="50"/>
      <c r="AY1194" s="50"/>
      <c r="AZ1194" s="50"/>
      <c r="BA1194" s="50"/>
      <c r="BB1194" s="50"/>
      <c r="BC1194" s="50"/>
      <c r="BD1194" s="50"/>
      <c r="BE1194" s="50"/>
      <c r="BF1194" s="50"/>
      <c r="BG1194" s="50"/>
      <c r="BH1194" s="50"/>
      <c r="BI1194" s="50"/>
      <c r="BJ1194" s="50"/>
      <c r="BK1194" s="50"/>
      <c r="BL1194" s="50"/>
      <c r="BM1194" s="50"/>
      <c r="BN1194" s="50"/>
      <c r="BO1194" s="50"/>
      <c r="BP1194" s="50"/>
      <c r="BQ1194" s="50"/>
      <c r="BR1194" s="50"/>
      <c r="BS1194" s="50"/>
      <c r="BT1194" s="50"/>
      <c r="BU1194" s="50"/>
      <c r="BV1194" s="50"/>
      <c r="BW1194" s="50"/>
      <c r="BX1194" s="50"/>
      <c r="BY1194" s="50"/>
      <c r="BZ1194" s="50"/>
      <c r="CA1194" s="50"/>
      <c r="CB1194" s="50"/>
      <c r="CC1194" s="50"/>
      <c r="CD1194" s="50"/>
      <c r="CE1194" s="50"/>
      <c r="CF1194" s="50"/>
      <c r="CG1194" s="50"/>
      <c r="CH1194" s="50"/>
      <c r="CI1194" s="50"/>
      <c r="CJ1194" s="50"/>
      <c r="CK1194" s="50"/>
      <c r="CL1194" s="50"/>
      <c r="CM1194" s="50"/>
      <c r="CN1194" s="50"/>
      <c r="CO1194" s="50"/>
      <c r="CP1194" s="50"/>
      <c r="CQ1194" s="50"/>
      <c r="CR1194" s="50"/>
      <c r="CS1194" s="50"/>
      <c r="CT1194" s="50"/>
      <c r="CU1194" s="50"/>
      <c r="CV1194" s="50"/>
      <c r="CW1194" s="50"/>
      <c r="CX1194" s="50"/>
      <c r="CY1194" s="50"/>
      <c r="CZ1194" s="50"/>
      <c r="DA1194" s="50"/>
      <c r="DB1194" s="50"/>
      <c r="DC1194" s="50"/>
      <c r="DD1194" s="50"/>
      <c r="DE1194" s="50"/>
      <c r="DF1194" s="50"/>
    </row>
    <row r="1195" spans="2:110" x14ac:dyDescent="0.2">
      <c r="B1195" s="177"/>
      <c r="C1195" s="202"/>
      <c r="D1195" s="200"/>
      <c r="E1195" s="203"/>
      <c r="F1195" s="203"/>
      <c r="G1195" s="203"/>
      <c r="H1195" s="203"/>
      <c r="I1195" s="203"/>
      <c r="J1195" s="203"/>
      <c r="K1195" s="203"/>
      <c r="L1195" s="203"/>
      <c r="M1195" s="203"/>
      <c r="N1195" s="203"/>
      <c r="O1195" s="203"/>
      <c r="P1195" s="203"/>
      <c r="Q1195" s="204"/>
      <c r="R1195" s="204"/>
      <c r="S1195" s="234"/>
      <c r="T1195" s="50"/>
      <c r="U1195" s="50"/>
      <c r="V1195" s="50"/>
      <c r="W1195" s="50"/>
      <c r="X1195" s="50"/>
      <c r="Y1195" s="50"/>
      <c r="Z1195" s="250"/>
      <c r="AA1195" s="238"/>
      <c r="AB1195" s="50"/>
      <c r="AC1195" s="50"/>
      <c r="AD1195" s="50"/>
      <c r="AE1195" s="50"/>
      <c r="AF1195" s="50"/>
      <c r="AG1195" s="50"/>
      <c r="AH1195" s="50"/>
      <c r="AI1195" s="50"/>
      <c r="AJ1195" s="50"/>
      <c r="AK1195" s="50"/>
      <c r="AL1195" s="50"/>
      <c r="AM1195" s="50"/>
      <c r="AN1195" s="50"/>
      <c r="AO1195" s="50"/>
      <c r="AP1195" s="50"/>
      <c r="AQ1195" s="50"/>
      <c r="AR1195" s="50"/>
      <c r="AS1195" s="50"/>
      <c r="AT1195" s="50"/>
      <c r="AU1195" s="50"/>
      <c r="AV1195" s="50"/>
      <c r="AW1195" s="50"/>
      <c r="AX1195" s="50"/>
      <c r="AY1195" s="50"/>
      <c r="AZ1195" s="50"/>
      <c r="BA1195" s="50"/>
      <c r="BB1195" s="50"/>
      <c r="BC1195" s="50"/>
      <c r="BD1195" s="50"/>
      <c r="BE1195" s="50"/>
      <c r="BF1195" s="50"/>
      <c r="BG1195" s="50"/>
      <c r="BH1195" s="50"/>
      <c r="BI1195" s="50"/>
      <c r="BJ1195" s="50"/>
      <c r="BK1195" s="50"/>
      <c r="BL1195" s="50"/>
      <c r="BM1195" s="50"/>
      <c r="BN1195" s="50"/>
      <c r="BO1195" s="50"/>
      <c r="BP1195" s="50"/>
      <c r="BQ1195" s="50"/>
      <c r="BR1195" s="50"/>
      <c r="BS1195" s="50"/>
      <c r="BT1195" s="50"/>
      <c r="BU1195" s="50"/>
      <c r="BV1195" s="50"/>
      <c r="BW1195" s="50"/>
      <c r="BX1195" s="50"/>
      <c r="BY1195" s="50"/>
      <c r="BZ1195" s="50"/>
      <c r="CA1195" s="50"/>
      <c r="CB1195" s="50"/>
      <c r="CC1195" s="50"/>
      <c r="CD1195" s="50"/>
      <c r="CE1195" s="50"/>
      <c r="CF1195" s="50"/>
      <c r="CG1195" s="50"/>
      <c r="CH1195" s="50"/>
      <c r="CI1195" s="50"/>
      <c r="CJ1195" s="50"/>
      <c r="CK1195" s="50"/>
      <c r="CL1195" s="50"/>
      <c r="CM1195" s="50"/>
      <c r="CN1195" s="50"/>
      <c r="CO1195" s="50"/>
      <c r="CP1195" s="50"/>
      <c r="CQ1195" s="50"/>
      <c r="CR1195" s="50"/>
      <c r="CS1195" s="50"/>
      <c r="CT1195" s="50"/>
      <c r="CU1195" s="50"/>
      <c r="CV1195" s="50"/>
      <c r="CW1195" s="50"/>
      <c r="CX1195" s="50"/>
      <c r="CY1195" s="50"/>
      <c r="CZ1195" s="50"/>
      <c r="DA1195" s="50"/>
      <c r="DB1195" s="50"/>
      <c r="DC1195" s="50"/>
      <c r="DD1195" s="50"/>
      <c r="DE1195" s="50"/>
      <c r="DF1195" s="50"/>
    </row>
    <row r="1196" spans="2:110" x14ac:dyDescent="0.2">
      <c r="B1196" s="177"/>
      <c r="C1196" s="202"/>
      <c r="D1196" s="200"/>
      <c r="E1196" s="203"/>
      <c r="F1196" s="203"/>
      <c r="G1196" s="203"/>
      <c r="H1196" s="203"/>
      <c r="I1196" s="203"/>
      <c r="J1196" s="203"/>
      <c r="K1196" s="203"/>
      <c r="L1196" s="203"/>
      <c r="M1196" s="203"/>
      <c r="N1196" s="203"/>
      <c r="O1196" s="203"/>
      <c r="P1196" s="203"/>
      <c r="Q1196" s="204"/>
      <c r="R1196" s="204"/>
      <c r="S1196" s="234"/>
      <c r="T1196" s="50"/>
      <c r="U1196" s="50"/>
      <c r="V1196" s="50"/>
      <c r="W1196" s="50"/>
      <c r="X1196" s="50"/>
      <c r="Y1196" s="50"/>
      <c r="Z1196" s="250"/>
      <c r="AA1196" s="238"/>
      <c r="AB1196" s="50"/>
      <c r="AC1196" s="50"/>
      <c r="AD1196" s="50"/>
      <c r="AE1196" s="50"/>
      <c r="AF1196" s="50"/>
      <c r="AG1196" s="50"/>
      <c r="AH1196" s="50"/>
      <c r="AI1196" s="50"/>
      <c r="AJ1196" s="50"/>
      <c r="AK1196" s="50"/>
      <c r="AL1196" s="50"/>
      <c r="AM1196" s="50"/>
      <c r="AN1196" s="50"/>
      <c r="AO1196" s="50"/>
      <c r="AP1196" s="50"/>
      <c r="AQ1196" s="50"/>
      <c r="AR1196" s="50"/>
      <c r="AS1196" s="50"/>
      <c r="AT1196" s="50"/>
      <c r="AU1196" s="50"/>
      <c r="AV1196" s="50"/>
      <c r="AW1196" s="50"/>
      <c r="AX1196" s="50"/>
      <c r="AY1196" s="50"/>
      <c r="AZ1196" s="50"/>
      <c r="BA1196" s="50"/>
      <c r="BB1196" s="50"/>
      <c r="BC1196" s="50"/>
      <c r="BD1196" s="50"/>
      <c r="BE1196" s="50"/>
      <c r="BF1196" s="50"/>
      <c r="BG1196" s="50"/>
      <c r="BH1196" s="50"/>
      <c r="BI1196" s="50"/>
      <c r="BJ1196" s="50"/>
      <c r="BK1196" s="50"/>
      <c r="BL1196" s="50"/>
      <c r="BM1196" s="50"/>
      <c r="BN1196" s="50"/>
      <c r="BO1196" s="50"/>
      <c r="BP1196" s="50"/>
      <c r="BQ1196" s="50"/>
      <c r="BR1196" s="50"/>
      <c r="BS1196" s="50"/>
      <c r="BT1196" s="50"/>
      <c r="BU1196" s="50"/>
      <c r="BV1196" s="50"/>
      <c r="BW1196" s="50"/>
      <c r="BX1196" s="50"/>
      <c r="BY1196" s="50"/>
      <c r="BZ1196" s="50"/>
      <c r="CA1196" s="50"/>
      <c r="CB1196" s="50"/>
      <c r="CC1196" s="50"/>
      <c r="CD1196" s="50"/>
      <c r="CE1196" s="50"/>
      <c r="CF1196" s="50"/>
      <c r="CG1196" s="50"/>
      <c r="CH1196" s="50"/>
      <c r="CI1196" s="50"/>
      <c r="CJ1196" s="50"/>
      <c r="CK1196" s="50"/>
      <c r="CL1196" s="50"/>
      <c r="CM1196" s="50"/>
      <c r="CN1196" s="50"/>
      <c r="CO1196" s="50"/>
      <c r="CP1196" s="50"/>
      <c r="CQ1196" s="50"/>
      <c r="CR1196" s="50"/>
      <c r="CS1196" s="50"/>
      <c r="CT1196" s="50"/>
      <c r="CU1196" s="50"/>
      <c r="CV1196" s="50"/>
      <c r="CW1196" s="50"/>
      <c r="CX1196" s="50"/>
      <c r="CY1196" s="50"/>
      <c r="CZ1196" s="50"/>
      <c r="DA1196" s="50"/>
      <c r="DB1196" s="50"/>
      <c r="DC1196" s="50"/>
      <c r="DD1196" s="50"/>
      <c r="DE1196" s="50"/>
      <c r="DF1196" s="50"/>
    </row>
    <row r="1197" spans="2:110" x14ac:dyDescent="0.2">
      <c r="B1197" s="177"/>
      <c r="C1197" s="202"/>
      <c r="D1197" s="200"/>
      <c r="E1197" s="203"/>
      <c r="F1197" s="203"/>
      <c r="G1197" s="203"/>
      <c r="H1197" s="203"/>
      <c r="I1197" s="203"/>
      <c r="J1197" s="203"/>
      <c r="K1197" s="203"/>
      <c r="L1197" s="203"/>
      <c r="M1197" s="203"/>
      <c r="N1197" s="203"/>
      <c r="O1197" s="203"/>
      <c r="P1197" s="203"/>
      <c r="Q1197" s="204"/>
      <c r="R1197" s="204"/>
      <c r="S1197" s="234"/>
      <c r="T1197" s="50"/>
      <c r="U1197" s="50"/>
      <c r="V1197" s="50"/>
      <c r="W1197" s="50"/>
      <c r="X1197" s="50"/>
      <c r="Y1197" s="50"/>
      <c r="Z1197" s="250"/>
      <c r="AA1197" s="238"/>
      <c r="AB1197" s="50"/>
      <c r="AC1197" s="50"/>
      <c r="AD1197" s="50"/>
      <c r="AE1197" s="50"/>
      <c r="AF1197" s="50"/>
      <c r="AG1197" s="50"/>
      <c r="AH1197" s="50"/>
      <c r="AI1197" s="50"/>
      <c r="AJ1197" s="50"/>
      <c r="AK1197" s="50"/>
      <c r="AL1197" s="50"/>
      <c r="AM1197" s="50"/>
      <c r="AN1197" s="50"/>
      <c r="AO1197" s="50"/>
      <c r="AP1197" s="50"/>
      <c r="AQ1197" s="50"/>
      <c r="AR1197" s="50"/>
      <c r="AS1197" s="50"/>
      <c r="AT1197" s="50"/>
      <c r="AU1197" s="50"/>
      <c r="AV1197" s="50"/>
      <c r="AW1197" s="50"/>
      <c r="AX1197" s="50"/>
      <c r="AY1197" s="50"/>
      <c r="AZ1197" s="50"/>
      <c r="BA1197" s="50"/>
      <c r="BB1197" s="50"/>
      <c r="BC1197" s="50"/>
      <c r="BD1197" s="50"/>
      <c r="BE1197" s="50"/>
      <c r="BF1197" s="50"/>
      <c r="BG1197" s="50"/>
      <c r="BH1197" s="50"/>
      <c r="BI1197" s="50"/>
      <c r="BJ1197" s="50"/>
      <c r="BK1197" s="50"/>
      <c r="BL1197" s="50"/>
      <c r="BM1197" s="50"/>
      <c r="BN1197" s="50"/>
      <c r="BO1197" s="50"/>
      <c r="BP1197" s="50"/>
      <c r="BQ1197" s="50"/>
      <c r="BR1197" s="50"/>
      <c r="BS1197" s="50"/>
      <c r="BT1197" s="50"/>
      <c r="BU1197" s="50"/>
      <c r="BV1197" s="50"/>
      <c r="BW1197" s="50"/>
      <c r="BX1197" s="50"/>
      <c r="BY1197" s="50"/>
      <c r="BZ1197" s="50"/>
      <c r="CA1197" s="50"/>
      <c r="CB1197" s="50"/>
      <c r="CC1197" s="50"/>
      <c r="CD1197" s="50"/>
      <c r="CE1197" s="50"/>
      <c r="CF1197" s="50"/>
      <c r="CG1197" s="50"/>
      <c r="CH1197" s="50"/>
      <c r="CI1197" s="50"/>
      <c r="CJ1197" s="50"/>
      <c r="CK1197" s="50"/>
      <c r="CL1197" s="50"/>
      <c r="CM1197" s="50"/>
      <c r="CN1197" s="50"/>
      <c r="CO1197" s="50"/>
      <c r="CP1197" s="50"/>
      <c r="CQ1197" s="50"/>
      <c r="CR1197" s="50"/>
      <c r="CS1197" s="50"/>
      <c r="CT1197" s="50"/>
      <c r="CU1197" s="50"/>
      <c r="CV1197" s="50"/>
      <c r="CW1197" s="50"/>
      <c r="CX1197" s="50"/>
      <c r="CY1197" s="50"/>
      <c r="CZ1197" s="50"/>
      <c r="DA1197" s="50"/>
      <c r="DB1197" s="50"/>
      <c r="DC1197" s="50"/>
      <c r="DD1197" s="50"/>
      <c r="DE1197" s="50"/>
      <c r="DF1197" s="50"/>
    </row>
    <row r="1198" spans="2:110" x14ac:dyDescent="0.2">
      <c r="B1198" s="177"/>
      <c r="C1198" s="202"/>
      <c r="D1198" s="200"/>
      <c r="E1198" s="203"/>
      <c r="F1198" s="203"/>
      <c r="G1198" s="203"/>
      <c r="H1198" s="203"/>
      <c r="I1198" s="203"/>
      <c r="J1198" s="203"/>
      <c r="K1198" s="203"/>
      <c r="L1198" s="203"/>
      <c r="M1198" s="203"/>
      <c r="N1198" s="203"/>
      <c r="O1198" s="203"/>
      <c r="P1198" s="203"/>
      <c r="Q1198" s="204"/>
      <c r="R1198" s="204"/>
      <c r="S1198" s="234"/>
      <c r="T1198" s="50"/>
      <c r="U1198" s="50"/>
      <c r="V1198" s="50"/>
      <c r="W1198" s="50"/>
      <c r="X1198" s="50"/>
      <c r="Y1198" s="50"/>
      <c r="Z1198" s="250"/>
      <c r="AA1198" s="238"/>
      <c r="AB1198" s="50"/>
      <c r="AC1198" s="50"/>
      <c r="AD1198" s="50"/>
      <c r="AE1198" s="50"/>
      <c r="AF1198" s="50"/>
      <c r="AG1198" s="50"/>
      <c r="AH1198" s="50"/>
      <c r="AI1198" s="50"/>
      <c r="AJ1198" s="50"/>
      <c r="AK1198" s="50"/>
      <c r="AL1198" s="50"/>
      <c r="AM1198" s="50"/>
      <c r="AN1198" s="50"/>
      <c r="AO1198" s="50"/>
      <c r="AP1198" s="50"/>
      <c r="AQ1198" s="50"/>
      <c r="AR1198" s="50"/>
      <c r="AS1198" s="50"/>
      <c r="AT1198" s="50"/>
      <c r="AU1198" s="50"/>
      <c r="AV1198" s="50"/>
      <c r="AW1198" s="50"/>
      <c r="AX1198" s="50"/>
      <c r="AY1198" s="50"/>
      <c r="AZ1198" s="50"/>
      <c r="BA1198" s="50"/>
      <c r="BB1198" s="50"/>
      <c r="BC1198" s="50"/>
      <c r="BD1198" s="50"/>
      <c r="BE1198" s="50"/>
      <c r="BF1198" s="50"/>
      <c r="BG1198" s="50"/>
      <c r="BH1198" s="50"/>
      <c r="BI1198" s="50"/>
      <c r="BJ1198" s="50"/>
      <c r="BK1198" s="50"/>
      <c r="BL1198" s="50"/>
      <c r="BM1198" s="50"/>
      <c r="BN1198" s="50"/>
      <c r="BO1198" s="50"/>
      <c r="BP1198" s="50"/>
      <c r="BQ1198" s="50"/>
      <c r="BR1198" s="50"/>
      <c r="BS1198" s="50"/>
      <c r="BT1198" s="50"/>
      <c r="BU1198" s="50"/>
      <c r="BV1198" s="50"/>
      <c r="BW1198" s="50"/>
      <c r="BX1198" s="50"/>
      <c r="BY1198" s="50"/>
      <c r="BZ1198" s="50"/>
      <c r="CA1198" s="50"/>
      <c r="CB1198" s="50"/>
      <c r="CC1198" s="50"/>
      <c r="CD1198" s="50"/>
      <c r="CE1198" s="50"/>
      <c r="CF1198" s="50"/>
      <c r="CG1198" s="50"/>
      <c r="CH1198" s="50"/>
      <c r="CI1198" s="50"/>
      <c r="CJ1198" s="50"/>
      <c r="CK1198" s="50"/>
      <c r="CL1198" s="50"/>
      <c r="CM1198" s="50"/>
      <c r="CN1198" s="50"/>
      <c r="CO1198" s="50"/>
      <c r="CP1198" s="50"/>
      <c r="CQ1198" s="50"/>
      <c r="CR1198" s="50"/>
      <c r="CS1198" s="50"/>
      <c r="CT1198" s="50"/>
      <c r="CU1198" s="50"/>
      <c r="CV1198" s="50"/>
      <c r="CW1198" s="50"/>
      <c r="CX1198" s="50"/>
      <c r="CY1198" s="50"/>
      <c r="CZ1198" s="50"/>
      <c r="DA1198" s="50"/>
      <c r="DB1198" s="50"/>
      <c r="DC1198" s="50"/>
      <c r="DD1198" s="50"/>
      <c r="DE1198" s="50"/>
      <c r="DF1198" s="50"/>
    </row>
    <row r="1199" spans="2:110" x14ac:dyDescent="0.2">
      <c r="B1199" s="177"/>
      <c r="C1199" s="202"/>
      <c r="D1199" s="200"/>
      <c r="E1199" s="203"/>
      <c r="F1199" s="203"/>
      <c r="G1199" s="203"/>
      <c r="H1199" s="203"/>
      <c r="I1199" s="203"/>
      <c r="J1199" s="203"/>
      <c r="K1199" s="203"/>
      <c r="L1199" s="203"/>
      <c r="M1199" s="203"/>
      <c r="N1199" s="203"/>
      <c r="O1199" s="203"/>
      <c r="P1199" s="203"/>
      <c r="Q1199" s="204"/>
      <c r="R1199" s="204"/>
      <c r="S1199" s="234"/>
      <c r="T1199" s="50"/>
      <c r="U1199" s="50"/>
      <c r="V1199" s="50"/>
      <c r="W1199" s="50"/>
      <c r="X1199" s="50"/>
      <c r="Y1199" s="50"/>
      <c r="Z1199" s="250"/>
      <c r="AA1199" s="238"/>
      <c r="AB1199" s="50"/>
      <c r="AC1199" s="50"/>
      <c r="AD1199" s="50"/>
      <c r="AE1199" s="50"/>
      <c r="AF1199" s="50"/>
      <c r="AG1199" s="50"/>
      <c r="AH1199" s="50"/>
      <c r="AI1199" s="50"/>
      <c r="AJ1199" s="50"/>
      <c r="AK1199" s="50"/>
      <c r="AL1199" s="50"/>
      <c r="AM1199" s="50"/>
      <c r="AN1199" s="50"/>
      <c r="AO1199" s="50"/>
      <c r="AP1199" s="50"/>
      <c r="AQ1199" s="50"/>
      <c r="AR1199" s="50"/>
      <c r="AS1199" s="50"/>
      <c r="AT1199" s="50"/>
      <c r="AU1199" s="50"/>
      <c r="AV1199" s="50"/>
      <c r="AW1199" s="50"/>
      <c r="AX1199" s="50"/>
      <c r="AY1199" s="50"/>
      <c r="AZ1199" s="50"/>
      <c r="BA1199" s="50"/>
      <c r="BB1199" s="50"/>
      <c r="BC1199" s="50"/>
      <c r="BD1199" s="50"/>
      <c r="BE1199" s="50"/>
      <c r="BF1199" s="50"/>
      <c r="BG1199" s="50"/>
      <c r="BH1199" s="50"/>
      <c r="BI1199" s="50"/>
      <c r="BJ1199" s="50"/>
      <c r="BK1199" s="50"/>
      <c r="BL1199" s="50"/>
      <c r="BM1199" s="50"/>
      <c r="BN1199" s="50"/>
      <c r="BO1199" s="50"/>
      <c r="BP1199" s="50"/>
      <c r="BQ1199" s="50"/>
      <c r="BR1199" s="50"/>
      <c r="BS1199" s="50"/>
      <c r="BT1199" s="50"/>
      <c r="BU1199" s="50"/>
      <c r="BV1199" s="50"/>
      <c r="BW1199" s="50"/>
      <c r="BX1199" s="50"/>
      <c r="BY1199" s="50"/>
      <c r="BZ1199" s="50"/>
      <c r="CA1199" s="50"/>
      <c r="CB1199" s="50"/>
      <c r="CC1199" s="50"/>
      <c r="CD1199" s="50"/>
      <c r="CE1199" s="50"/>
      <c r="CF1199" s="50"/>
      <c r="CG1199" s="50"/>
      <c r="CH1199" s="50"/>
      <c r="CI1199" s="50"/>
      <c r="CJ1199" s="50"/>
      <c r="CK1199" s="50"/>
      <c r="CL1199" s="50"/>
      <c r="CM1199" s="50"/>
      <c r="CN1199" s="50"/>
      <c r="CO1199" s="50"/>
      <c r="CP1199" s="50"/>
      <c r="CQ1199" s="50"/>
      <c r="CR1199" s="50"/>
      <c r="CS1199" s="50"/>
      <c r="CT1199" s="50"/>
      <c r="CU1199" s="50"/>
      <c r="CV1199" s="50"/>
      <c r="CW1199" s="50"/>
      <c r="CX1199" s="50"/>
      <c r="CY1199" s="50"/>
      <c r="CZ1199" s="50"/>
      <c r="DA1199" s="50"/>
      <c r="DB1199" s="50"/>
      <c r="DC1199" s="50"/>
      <c r="DD1199" s="50"/>
      <c r="DE1199" s="50"/>
      <c r="DF1199" s="50"/>
    </row>
    <row r="1200" spans="2:110" x14ac:dyDescent="0.2">
      <c r="B1200" s="177"/>
      <c r="C1200" s="202"/>
      <c r="D1200" s="200"/>
      <c r="E1200" s="203"/>
      <c r="F1200" s="203"/>
      <c r="G1200" s="203"/>
      <c r="H1200" s="203"/>
      <c r="I1200" s="203"/>
      <c r="J1200" s="203"/>
      <c r="K1200" s="203"/>
      <c r="L1200" s="203"/>
      <c r="M1200" s="203"/>
      <c r="N1200" s="203"/>
      <c r="O1200" s="203"/>
      <c r="P1200" s="203"/>
      <c r="Q1200" s="204"/>
      <c r="R1200" s="204"/>
      <c r="S1200" s="234"/>
      <c r="T1200" s="50"/>
      <c r="U1200" s="50"/>
      <c r="V1200" s="50"/>
      <c r="W1200" s="50"/>
      <c r="X1200" s="50"/>
      <c r="Y1200" s="50"/>
      <c r="Z1200" s="250"/>
      <c r="AA1200" s="238"/>
      <c r="AB1200" s="50"/>
      <c r="AC1200" s="50"/>
      <c r="AD1200" s="50"/>
      <c r="AE1200" s="50"/>
      <c r="AF1200" s="50"/>
      <c r="AG1200" s="50"/>
      <c r="AH1200" s="50"/>
      <c r="AI1200" s="50"/>
      <c r="AJ1200" s="50"/>
      <c r="AK1200" s="50"/>
      <c r="AL1200" s="50"/>
      <c r="AM1200" s="50"/>
      <c r="AN1200" s="50"/>
      <c r="AO1200" s="50"/>
      <c r="AP1200" s="50"/>
      <c r="AQ1200" s="50"/>
      <c r="AR1200" s="50"/>
      <c r="AS1200" s="50"/>
      <c r="AT1200" s="50"/>
      <c r="AU1200" s="50"/>
      <c r="AV1200" s="50"/>
      <c r="AW1200" s="50"/>
      <c r="AX1200" s="50"/>
      <c r="AY1200" s="50"/>
      <c r="AZ1200" s="50"/>
      <c r="BA1200" s="50"/>
      <c r="BB1200" s="50"/>
      <c r="BC1200" s="50"/>
      <c r="BD1200" s="50"/>
      <c r="BE1200" s="50"/>
      <c r="BF1200" s="50"/>
      <c r="BG1200" s="50"/>
      <c r="BH1200" s="50"/>
      <c r="BI1200" s="50"/>
      <c r="BJ1200" s="50"/>
      <c r="BK1200" s="50"/>
      <c r="BL1200" s="50"/>
      <c r="BM1200" s="50"/>
      <c r="BN1200" s="50"/>
      <c r="BO1200" s="50"/>
      <c r="BP1200" s="50"/>
      <c r="BQ1200" s="50"/>
      <c r="BR1200" s="50"/>
      <c r="BS1200" s="50"/>
      <c r="BT1200" s="50"/>
      <c r="BU1200" s="50"/>
      <c r="BV1200" s="50"/>
      <c r="BW1200" s="50"/>
      <c r="BX1200" s="50"/>
      <c r="BY1200" s="50"/>
      <c r="BZ1200" s="50"/>
      <c r="CA1200" s="50"/>
      <c r="CB1200" s="50"/>
      <c r="CC1200" s="50"/>
      <c r="CD1200" s="50"/>
      <c r="CE1200" s="50"/>
      <c r="CF1200" s="50"/>
      <c r="CG1200" s="50"/>
      <c r="CH1200" s="50"/>
      <c r="CI1200" s="50"/>
      <c r="CJ1200" s="50"/>
      <c r="CK1200" s="50"/>
      <c r="CL1200" s="50"/>
      <c r="CM1200" s="50"/>
      <c r="CN1200" s="50"/>
      <c r="CO1200" s="50"/>
      <c r="CP1200" s="50"/>
      <c r="CQ1200" s="50"/>
      <c r="CR1200" s="50"/>
      <c r="CS1200" s="50"/>
      <c r="CT1200" s="50"/>
      <c r="CU1200" s="50"/>
      <c r="CV1200" s="50"/>
      <c r="CW1200" s="50"/>
      <c r="CX1200" s="50"/>
      <c r="CY1200" s="50"/>
      <c r="CZ1200" s="50"/>
      <c r="DA1200" s="50"/>
      <c r="DB1200" s="50"/>
      <c r="DC1200" s="50"/>
      <c r="DD1200" s="50"/>
      <c r="DE1200" s="50"/>
      <c r="DF1200" s="50"/>
    </row>
    <row r="1201" spans="2:110" x14ac:dyDescent="0.2">
      <c r="B1201" s="177"/>
      <c r="C1201" s="202"/>
      <c r="D1201" s="200"/>
      <c r="E1201" s="203"/>
      <c r="F1201" s="203"/>
      <c r="G1201" s="203"/>
      <c r="H1201" s="203"/>
      <c r="I1201" s="203"/>
      <c r="J1201" s="203"/>
      <c r="K1201" s="203"/>
      <c r="L1201" s="203"/>
      <c r="M1201" s="203"/>
      <c r="N1201" s="203"/>
      <c r="O1201" s="203"/>
      <c r="P1201" s="203"/>
      <c r="Q1201" s="204"/>
      <c r="R1201" s="204"/>
      <c r="S1201" s="234"/>
      <c r="T1201" s="50"/>
      <c r="U1201" s="50"/>
      <c r="V1201" s="50"/>
      <c r="W1201" s="50"/>
      <c r="X1201" s="50"/>
      <c r="Y1201" s="50"/>
      <c r="Z1201" s="250"/>
      <c r="AA1201" s="238"/>
      <c r="AB1201" s="50"/>
      <c r="AC1201" s="50"/>
      <c r="AD1201" s="50"/>
      <c r="AE1201" s="50"/>
      <c r="AF1201" s="50"/>
      <c r="AG1201" s="50"/>
      <c r="AH1201" s="50"/>
      <c r="AI1201" s="50"/>
      <c r="AJ1201" s="50"/>
      <c r="AK1201" s="50"/>
      <c r="AL1201" s="50"/>
      <c r="AM1201" s="50"/>
      <c r="AN1201" s="50"/>
      <c r="AO1201" s="50"/>
      <c r="AP1201" s="50"/>
      <c r="AQ1201" s="50"/>
      <c r="AR1201" s="50"/>
      <c r="AS1201" s="50"/>
      <c r="AT1201" s="50"/>
      <c r="AU1201" s="50"/>
      <c r="AV1201" s="50"/>
      <c r="AW1201" s="50"/>
      <c r="AX1201" s="50"/>
      <c r="AY1201" s="50"/>
      <c r="AZ1201" s="50"/>
      <c r="BA1201" s="50"/>
      <c r="BB1201" s="50"/>
      <c r="BC1201" s="50"/>
      <c r="BD1201" s="50"/>
      <c r="BE1201" s="50"/>
      <c r="BF1201" s="50"/>
      <c r="BG1201" s="50"/>
      <c r="BH1201" s="50"/>
      <c r="BI1201" s="50"/>
      <c r="BJ1201" s="50"/>
      <c r="BK1201" s="50"/>
      <c r="BL1201" s="50"/>
      <c r="BM1201" s="50"/>
      <c r="BN1201" s="50"/>
      <c r="BO1201" s="50"/>
      <c r="BP1201" s="50"/>
      <c r="BQ1201" s="50"/>
      <c r="BR1201" s="50"/>
      <c r="BS1201" s="50"/>
      <c r="BT1201" s="50"/>
      <c r="BU1201" s="50"/>
      <c r="BV1201" s="50"/>
      <c r="BW1201" s="50"/>
      <c r="BX1201" s="50"/>
      <c r="BY1201" s="50"/>
      <c r="BZ1201" s="50"/>
      <c r="CA1201" s="50"/>
      <c r="CB1201" s="50"/>
      <c r="CC1201" s="50"/>
      <c r="CD1201" s="50"/>
      <c r="CE1201" s="50"/>
      <c r="CF1201" s="50"/>
      <c r="CG1201" s="50"/>
      <c r="CH1201" s="50"/>
      <c r="CI1201" s="50"/>
      <c r="CJ1201" s="50"/>
      <c r="CK1201" s="50"/>
      <c r="CL1201" s="50"/>
      <c r="CM1201" s="50"/>
      <c r="CN1201" s="50"/>
      <c r="CO1201" s="50"/>
      <c r="CP1201" s="50"/>
      <c r="CQ1201" s="50"/>
      <c r="CR1201" s="50"/>
      <c r="CS1201" s="50"/>
      <c r="CT1201" s="50"/>
      <c r="CU1201" s="50"/>
      <c r="CV1201" s="50"/>
      <c r="CW1201" s="50"/>
      <c r="CX1201" s="50"/>
      <c r="CY1201" s="50"/>
      <c r="CZ1201" s="50"/>
      <c r="DA1201" s="50"/>
      <c r="DB1201" s="50"/>
      <c r="DC1201" s="50"/>
      <c r="DD1201" s="50"/>
      <c r="DE1201" s="50"/>
      <c r="DF1201" s="50"/>
    </row>
    <row r="1202" spans="2:110" x14ac:dyDescent="0.2">
      <c r="B1202" s="177"/>
      <c r="C1202" s="202"/>
      <c r="D1202" s="200"/>
      <c r="E1202" s="203"/>
      <c r="F1202" s="203"/>
      <c r="G1202" s="203"/>
      <c r="H1202" s="203"/>
      <c r="I1202" s="203"/>
      <c r="J1202" s="203"/>
      <c r="K1202" s="203"/>
      <c r="L1202" s="203"/>
      <c r="M1202" s="203"/>
      <c r="N1202" s="203"/>
      <c r="O1202" s="203"/>
      <c r="P1202" s="203"/>
      <c r="Q1202" s="204"/>
      <c r="R1202" s="204"/>
      <c r="S1202" s="234"/>
      <c r="T1202" s="50"/>
      <c r="U1202" s="50"/>
      <c r="V1202" s="50"/>
      <c r="W1202" s="50"/>
      <c r="X1202" s="50"/>
      <c r="Y1202" s="50"/>
      <c r="Z1202" s="250"/>
      <c r="AA1202" s="238"/>
      <c r="AB1202" s="50"/>
      <c r="AC1202" s="50"/>
      <c r="AD1202" s="50"/>
      <c r="AE1202" s="50"/>
      <c r="AF1202" s="50"/>
      <c r="AG1202" s="50"/>
      <c r="AH1202" s="50"/>
      <c r="AI1202" s="50"/>
      <c r="AJ1202" s="50"/>
      <c r="AK1202" s="50"/>
      <c r="AL1202" s="50"/>
      <c r="AM1202" s="50"/>
      <c r="AN1202" s="50"/>
      <c r="AO1202" s="50"/>
      <c r="AP1202" s="50"/>
      <c r="AQ1202" s="50"/>
      <c r="AR1202" s="50"/>
      <c r="AS1202" s="50"/>
      <c r="AT1202" s="50"/>
      <c r="AU1202" s="50"/>
      <c r="AV1202" s="50"/>
      <c r="AW1202" s="50"/>
      <c r="AX1202" s="50"/>
      <c r="AY1202" s="50"/>
      <c r="AZ1202" s="50"/>
      <c r="BA1202" s="50"/>
      <c r="BB1202" s="50"/>
      <c r="BC1202" s="50"/>
      <c r="BD1202" s="50"/>
      <c r="BE1202" s="50"/>
      <c r="BF1202" s="50"/>
      <c r="BG1202" s="50"/>
      <c r="BH1202" s="50"/>
      <c r="BI1202" s="50"/>
      <c r="BJ1202" s="50"/>
      <c r="BK1202" s="50"/>
      <c r="BL1202" s="50"/>
      <c r="BM1202" s="50"/>
      <c r="BN1202" s="50"/>
      <c r="BO1202" s="50"/>
      <c r="BP1202" s="50"/>
      <c r="BQ1202" s="50"/>
      <c r="BR1202" s="50"/>
      <c r="BS1202" s="50"/>
      <c r="BT1202" s="50"/>
      <c r="BU1202" s="50"/>
      <c r="BV1202" s="50"/>
      <c r="BW1202" s="50"/>
      <c r="BX1202" s="50"/>
      <c r="BY1202" s="50"/>
      <c r="BZ1202" s="50"/>
      <c r="CA1202" s="50"/>
      <c r="CB1202" s="50"/>
      <c r="CC1202" s="50"/>
      <c r="CD1202" s="50"/>
      <c r="CE1202" s="50"/>
      <c r="CF1202" s="50"/>
      <c r="CG1202" s="50"/>
      <c r="CH1202" s="50"/>
      <c r="CI1202" s="50"/>
      <c r="CJ1202" s="50"/>
      <c r="CK1202" s="50"/>
      <c r="CL1202" s="50"/>
      <c r="CM1202" s="50"/>
      <c r="CN1202" s="50"/>
      <c r="CO1202" s="50"/>
      <c r="CP1202" s="50"/>
      <c r="CQ1202" s="50"/>
      <c r="CR1202" s="50"/>
      <c r="CS1202" s="50"/>
      <c r="CT1202" s="50"/>
      <c r="CU1202" s="50"/>
      <c r="CV1202" s="50"/>
      <c r="CW1202" s="50"/>
      <c r="CX1202" s="50"/>
      <c r="CY1202" s="50"/>
      <c r="CZ1202" s="50"/>
      <c r="DA1202" s="50"/>
      <c r="DB1202" s="50"/>
      <c r="DC1202" s="50"/>
      <c r="DD1202" s="50"/>
      <c r="DE1202" s="50"/>
      <c r="DF1202" s="50"/>
    </row>
    <row r="1203" spans="2:110" x14ac:dyDescent="0.2">
      <c r="B1203" s="177"/>
      <c r="C1203" s="202"/>
      <c r="D1203" s="200"/>
      <c r="E1203" s="203"/>
      <c r="F1203" s="203"/>
      <c r="G1203" s="203"/>
      <c r="H1203" s="203"/>
      <c r="I1203" s="203"/>
      <c r="J1203" s="203"/>
      <c r="K1203" s="203"/>
      <c r="L1203" s="203"/>
      <c r="M1203" s="203"/>
      <c r="N1203" s="203"/>
      <c r="O1203" s="203"/>
      <c r="P1203" s="203"/>
      <c r="Q1203" s="204"/>
      <c r="R1203" s="204"/>
      <c r="S1203" s="234"/>
      <c r="T1203" s="50"/>
      <c r="U1203" s="50"/>
      <c r="V1203" s="50"/>
      <c r="W1203" s="50"/>
      <c r="X1203" s="50"/>
      <c r="Y1203" s="50"/>
      <c r="Z1203" s="250"/>
      <c r="AA1203" s="238"/>
      <c r="AB1203" s="50"/>
      <c r="AC1203" s="50"/>
      <c r="AD1203" s="50"/>
      <c r="AE1203" s="50"/>
      <c r="AF1203" s="50"/>
      <c r="AG1203" s="50"/>
      <c r="AH1203" s="50"/>
      <c r="AI1203" s="50"/>
      <c r="AJ1203" s="50"/>
      <c r="AK1203" s="50"/>
      <c r="AL1203" s="50"/>
      <c r="AM1203" s="50"/>
      <c r="AN1203" s="50"/>
      <c r="AO1203" s="50"/>
      <c r="AP1203" s="50"/>
      <c r="AQ1203" s="50"/>
      <c r="AR1203" s="50"/>
      <c r="AS1203" s="50"/>
      <c r="AT1203" s="50"/>
      <c r="AU1203" s="50"/>
      <c r="AV1203" s="50"/>
      <c r="AW1203" s="50"/>
      <c r="AX1203" s="50"/>
      <c r="AY1203" s="50"/>
      <c r="AZ1203" s="50"/>
      <c r="BA1203" s="50"/>
      <c r="BB1203" s="50"/>
      <c r="BC1203" s="50"/>
      <c r="BD1203" s="50"/>
      <c r="BE1203" s="50"/>
      <c r="BF1203" s="50"/>
      <c r="BG1203" s="50"/>
      <c r="BH1203" s="50"/>
      <c r="BI1203" s="50"/>
      <c r="BJ1203" s="50"/>
      <c r="BK1203" s="50"/>
      <c r="BL1203" s="50"/>
      <c r="BM1203" s="50"/>
      <c r="BN1203" s="50"/>
      <c r="BO1203" s="50"/>
      <c r="BP1203" s="50"/>
      <c r="BQ1203" s="50"/>
      <c r="BR1203" s="50"/>
      <c r="BS1203" s="50"/>
      <c r="BT1203" s="50"/>
      <c r="BU1203" s="50"/>
      <c r="BV1203" s="50"/>
      <c r="BW1203" s="50"/>
      <c r="BX1203" s="50"/>
      <c r="BY1203" s="50"/>
      <c r="BZ1203" s="50"/>
      <c r="CA1203" s="50"/>
      <c r="CB1203" s="50"/>
      <c r="CC1203" s="50"/>
      <c r="CD1203" s="50"/>
      <c r="CE1203" s="50"/>
      <c r="CF1203" s="50"/>
      <c r="CG1203" s="50"/>
      <c r="CH1203" s="50"/>
      <c r="CI1203" s="50"/>
      <c r="CJ1203" s="50"/>
      <c r="CK1203" s="50"/>
      <c r="CL1203" s="50"/>
      <c r="CM1203" s="50"/>
      <c r="CN1203" s="50"/>
      <c r="CO1203" s="50"/>
      <c r="CP1203" s="50"/>
      <c r="CQ1203" s="50"/>
      <c r="CR1203" s="50"/>
      <c r="CS1203" s="50"/>
      <c r="CT1203" s="50"/>
      <c r="CU1203" s="50"/>
      <c r="CV1203" s="50"/>
      <c r="CW1203" s="50"/>
      <c r="CX1203" s="50"/>
      <c r="CY1203" s="50"/>
      <c r="CZ1203" s="50"/>
      <c r="DA1203" s="50"/>
      <c r="DB1203" s="50"/>
      <c r="DC1203" s="50"/>
      <c r="DD1203" s="50"/>
      <c r="DE1203" s="50"/>
      <c r="DF1203" s="50"/>
    </row>
    <row r="1204" spans="2:110" x14ac:dyDescent="0.2">
      <c r="B1204" s="177"/>
      <c r="C1204" s="202"/>
      <c r="D1204" s="200"/>
      <c r="E1204" s="203"/>
      <c r="F1204" s="203"/>
      <c r="G1204" s="203"/>
      <c r="H1204" s="203"/>
      <c r="I1204" s="203"/>
      <c r="J1204" s="203"/>
      <c r="K1204" s="203"/>
      <c r="L1204" s="203"/>
      <c r="M1204" s="203"/>
      <c r="N1204" s="203"/>
      <c r="O1204" s="203"/>
      <c r="P1204" s="203"/>
      <c r="Q1204" s="204"/>
      <c r="R1204" s="204"/>
      <c r="S1204" s="234"/>
      <c r="T1204" s="50"/>
      <c r="U1204" s="50"/>
      <c r="V1204" s="50"/>
      <c r="W1204" s="50"/>
      <c r="X1204" s="50"/>
      <c r="Y1204" s="50"/>
      <c r="Z1204" s="250"/>
      <c r="AA1204" s="238"/>
      <c r="AB1204" s="50"/>
      <c r="AC1204" s="50"/>
      <c r="AD1204" s="50"/>
      <c r="AE1204" s="50"/>
      <c r="AF1204" s="50"/>
      <c r="AG1204" s="50"/>
      <c r="AH1204" s="50"/>
      <c r="AI1204" s="50"/>
      <c r="AJ1204" s="50"/>
      <c r="AK1204" s="50"/>
      <c r="AL1204" s="50"/>
      <c r="AM1204" s="50"/>
      <c r="AN1204" s="50"/>
      <c r="AO1204" s="50"/>
      <c r="AP1204" s="50"/>
      <c r="AQ1204" s="50"/>
      <c r="AR1204" s="50"/>
      <c r="AS1204" s="50"/>
      <c r="AT1204" s="50"/>
      <c r="AU1204" s="50"/>
      <c r="AV1204" s="50"/>
      <c r="AW1204" s="50"/>
      <c r="AX1204" s="50"/>
      <c r="AY1204" s="50"/>
      <c r="AZ1204" s="50"/>
      <c r="BA1204" s="50"/>
      <c r="BB1204" s="50"/>
      <c r="BC1204" s="50"/>
      <c r="BD1204" s="50"/>
      <c r="BE1204" s="50"/>
      <c r="BF1204" s="50"/>
      <c r="BG1204" s="50"/>
      <c r="BH1204" s="50"/>
      <c r="BI1204" s="50"/>
      <c r="BJ1204" s="50"/>
      <c r="BK1204" s="50"/>
      <c r="BL1204" s="50"/>
      <c r="BM1204" s="50"/>
      <c r="BN1204" s="50"/>
      <c r="BO1204" s="50"/>
      <c r="BP1204" s="50"/>
      <c r="BQ1204" s="50"/>
      <c r="BR1204" s="50"/>
      <c r="BS1204" s="50"/>
      <c r="BT1204" s="50"/>
      <c r="BU1204" s="50"/>
      <c r="BV1204" s="50"/>
      <c r="BW1204" s="50"/>
      <c r="BX1204" s="50"/>
      <c r="BY1204" s="50"/>
      <c r="BZ1204" s="50"/>
      <c r="CA1204" s="50"/>
      <c r="CB1204" s="50"/>
      <c r="CC1204" s="50"/>
      <c r="CD1204" s="50"/>
      <c r="CE1204" s="50"/>
      <c r="CF1204" s="50"/>
      <c r="CG1204" s="50"/>
      <c r="CH1204" s="50"/>
      <c r="CI1204" s="50"/>
      <c r="CJ1204" s="50"/>
      <c r="CK1204" s="50"/>
      <c r="CL1204" s="50"/>
      <c r="CM1204" s="50"/>
      <c r="CN1204" s="50"/>
      <c r="CO1204" s="50"/>
      <c r="CP1204" s="50"/>
      <c r="CQ1204" s="50"/>
      <c r="CR1204" s="50"/>
      <c r="CS1204" s="50"/>
      <c r="CT1204" s="50"/>
      <c r="CU1204" s="50"/>
      <c r="CV1204" s="50"/>
      <c r="CW1204" s="50"/>
      <c r="CX1204" s="50"/>
      <c r="CY1204" s="50"/>
      <c r="CZ1204" s="50"/>
      <c r="DA1204" s="50"/>
      <c r="DB1204" s="50"/>
      <c r="DC1204" s="50"/>
      <c r="DD1204" s="50"/>
      <c r="DE1204" s="50"/>
      <c r="DF1204" s="50"/>
    </row>
    <row r="1205" spans="2:110" x14ac:dyDescent="0.2">
      <c r="B1205" s="177"/>
      <c r="C1205" s="202"/>
      <c r="D1205" s="200"/>
      <c r="E1205" s="203"/>
      <c r="F1205" s="203"/>
      <c r="G1205" s="203"/>
      <c r="H1205" s="203"/>
      <c r="I1205" s="203"/>
      <c r="J1205" s="203"/>
      <c r="K1205" s="203"/>
      <c r="L1205" s="203"/>
      <c r="M1205" s="203"/>
      <c r="N1205" s="203"/>
      <c r="O1205" s="203"/>
      <c r="P1205" s="203"/>
      <c r="Q1205" s="204"/>
      <c r="R1205" s="204"/>
      <c r="S1205" s="234"/>
      <c r="T1205" s="50"/>
      <c r="U1205" s="50"/>
      <c r="V1205" s="50"/>
      <c r="W1205" s="50"/>
      <c r="X1205" s="50"/>
      <c r="Y1205" s="50"/>
      <c r="Z1205" s="250"/>
      <c r="AA1205" s="238"/>
      <c r="AB1205" s="50"/>
      <c r="AC1205" s="50"/>
      <c r="AD1205" s="50"/>
      <c r="AE1205" s="50"/>
      <c r="AF1205" s="50"/>
      <c r="AG1205" s="50"/>
      <c r="AH1205" s="50"/>
      <c r="AI1205" s="50"/>
      <c r="AJ1205" s="50"/>
      <c r="AK1205" s="50"/>
      <c r="AL1205" s="50"/>
      <c r="AM1205" s="50"/>
      <c r="AN1205" s="50"/>
      <c r="AO1205" s="50"/>
      <c r="AP1205" s="50"/>
      <c r="AQ1205" s="50"/>
      <c r="AR1205" s="50"/>
      <c r="AS1205" s="50"/>
      <c r="AT1205" s="50"/>
      <c r="AU1205" s="50"/>
      <c r="AV1205" s="50"/>
      <c r="AW1205" s="50"/>
      <c r="AX1205" s="50"/>
      <c r="AY1205" s="50"/>
      <c r="AZ1205" s="50"/>
      <c r="BA1205" s="50"/>
      <c r="BB1205" s="50"/>
      <c r="BC1205" s="50"/>
      <c r="BD1205" s="50"/>
      <c r="BE1205" s="50"/>
      <c r="BF1205" s="50"/>
      <c r="BG1205" s="50"/>
      <c r="BH1205" s="50"/>
      <c r="BI1205" s="50"/>
      <c r="BJ1205" s="50"/>
      <c r="BK1205" s="50"/>
      <c r="BL1205" s="50"/>
      <c r="BM1205" s="50"/>
      <c r="BN1205" s="50"/>
      <c r="BO1205" s="50"/>
      <c r="BP1205" s="50"/>
      <c r="BQ1205" s="50"/>
      <c r="BR1205" s="50"/>
      <c r="BS1205" s="50"/>
      <c r="BT1205" s="50"/>
      <c r="BU1205" s="50"/>
      <c r="BV1205" s="50"/>
      <c r="BW1205" s="50"/>
      <c r="BX1205" s="50"/>
      <c r="BY1205" s="50"/>
      <c r="BZ1205" s="50"/>
      <c r="CA1205" s="50"/>
      <c r="CB1205" s="50"/>
      <c r="CC1205" s="50"/>
      <c r="CD1205" s="50"/>
      <c r="CE1205" s="50"/>
      <c r="CF1205" s="50"/>
      <c r="CG1205" s="50"/>
      <c r="CH1205" s="50"/>
      <c r="CI1205" s="50"/>
      <c r="CJ1205" s="50"/>
      <c r="CK1205" s="50"/>
      <c r="CL1205" s="50"/>
      <c r="CM1205" s="50"/>
      <c r="CN1205" s="50"/>
      <c r="CO1205" s="50"/>
      <c r="CP1205" s="50"/>
      <c r="CQ1205" s="50"/>
      <c r="CR1205" s="50"/>
      <c r="CS1205" s="50"/>
      <c r="CT1205" s="50"/>
      <c r="CU1205" s="50"/>
      <c r="CV1205" s="50"/>
      <c r="CW1205" s="50"/>
      <c r="CX1205" s="50"/>
      <c r="CY1205" s="50"/>
      <c r="CZ1205" s="50"/>
      <c r="DA1205" s="50"/>
      <c r="DB1205" s="50"/>
      <c r="DC1205" s="50"/>
      <c r="DD1205" s="50"/>
      <c r="DE1205" s="50"/>
      <c r="DF1205" s="50"/>
    </row>
    <row r="1206" spans="2:110" x14ac:dyDescent="0.2">
      <c r="B1206" s="177"/>
      <c r="C1206" s="202"/>
      <c r="D1206" s="200"/>
      <c r="E1206" s="203"/>
      <c r="F1206" s="203"/>
      <c r="G1206" s="203"/>
      <c r="H1206" s="203"/>
      <c r="I1206" s="203"/>
      <c r="J1206" s="203"/>
      <c r="K1206" s="203"/>
      <c r="L1206" s="203"/>
      <c r="M1206" s="203"/>
      <c r="N1206" s="203"/>
      <c r="O1206" s="203"/>
      <c r="P1206" s="203"/>
      <c r="Q1206" s="204"/>
      <c r="R1206" s="204"/>
      <c r="S1206" s="234"/>
      <c r="T1206" s="50"/>
      <c r="U1206" s="50"/>
      <c r="V1206" s="50"/>
      <c r="W1206" s="50"/>
      <c r="X1206" s="50"/>
      <c r="Y1206" s="50"/>
      <c r="Z1206" s="250"/>
      <c r="AA1206" s="238"/>
      <c r="AB1206" s="50"/>
      <c r="AC1206" s="50"/>
      <c r="AD1206" s="50"/>
      <c r="AE1206" s="50"/>
      <c r="AF1206" s="50"/>
      <c r="AG1206" s="50"/>
      <c r="AH1206" s="50"/>
      <c r="AI1206" s="50"/>
      <c r="AJ1206" s="50"/>
      <c r="AK1206" s="50"/>
      <c r="AL1206" s="50"/>
      <c r="AM1206" s="50"/>
      <c r="AN1206" s="50"/>
      <c r="AO1206" s="50"/>
      <c r="AP1206" s="50"/>
      <c r="AQ1206" s="50"/>
      <c r="AR1206" s="50"/>
      <c r="AS1206" s="50"/>
      <c r="AT1206" s="50"/>
      <c r="AU1206" s="50"/>
      <c r="AV1206" s="50"/>
      <c r="AW1206" s="50"/>
      <c r="AX1206" s="50"/>
      <c r="AY1206" s="50"/>
      <c r="AZ1206" s="50"/>
      <c r="BA1206" s="50"/>
      <c r="BB1206" s="50"/>
      <c r="BC1206" s="50"/>
      <c r="BD1206" s="50"/>
      <c r="BE1206" s="50"/>
      <c r="BF1206" s="50"/>
      <c r="BG1206" s="50"/>
      <c r="BH1206" s="50"/>
      <c r="BI1206" s="50"/>
      <c r="BJ1206" s="50"/>
      <c r="BK1206" s="50"/>
      <c r="BL1206" s="50"/>
      <c r="BM1206" s="50"/>
      <c r="BN1206" s="50"/>
      <c r="BO1206" s="50"/>
      <c r="BP1206" s="50"/>
      <c r="BQ1206" s="50"/>
      <c r="BR1206" s="50"/>
      <c r="BS1206" s="50"/>
      <c r="BT1206" s="50"/>
      <c r="BU1206" s="50"/>
      <c r="BV1206" s="50"/>
      <c r="BW1206" s="50"/>
      <c r="BX1206" s="50"/>
      <c r="BY1206" s="50"/>
      <c r="BZ1206" s="50"/>
      <c r="CA1206" s="50"/>
      <c r="CB1206" s="50"/>
      <c r="CC1206" s="50"/>
      <c r="CD1206" s="50"/>
      <c r="CE1206" s="50"/>
      <c r="CF1206" s="50"/>
      <c r="CG1206" s="50"/>
      <c r="CH1206" s="50"/>
      <c r="CI1206" s="50"/>
      <c r="CJ1206" s="50"/>
      <c r="CK1206" s="50"/>
      <c r="CL1206" s="50"/>
      <c r="CM1206" s="50"/>
      <c r="CN1206" s="50"/>
      <c r="CO1206" s="50"/>
      <c r="CP1206" s="50"/>
      <c r="CQ1206" s="50"/>
      <c r="CR1206" s="50"/>
      <c r="CS1206" s="50"/>
      <c r="CT1206" s="50"/>
      <c r="CU1206" s="50"/>
      <c r="CV1206" s="50"/>
      <c r="CW1206" s="50"/>
      <c r="CX1206" s="50"/>
      <c r="CY1206" s="50"/>
      <c r="CZ1206" s="50"/>
      <c r="DA1206" s="50"/>
      <c r="DB1206" s="50"/>
      <c r="DC1206" s="50"/>
      <c r="DD1206" s="50"/>
      <c r="DE1206" s="50"/>
      <c r="DF1206" s="50"/>
    </row>
    <row r="1207" spans="2:110" x14ac:dyDescent="0.2">
      <c r="B1207" s="177"/>
      <c r="C1207" s="202"/>
      <c r="D1207" s="200"/>
      <c r="E1207" s="203"/>
      <c r="F1207" s="203"/>
      <c r="G1207" s="203"/>
      <c r="H1207" s="203"/>
      <c r="I1207" s="203"/>
      <c r="J1207" s="203"/>
      <c r="K1207" s="203"/>
      <c r="L1207" s="203"/>
      <c r="M1207" s="203"/>
      <c r="N1207" s="203"/>
      <c r="O1207" s="203"/>
      <c r="P1207" s="203"/>
      <c r="Q1207" s="204"/>
      <c r="R1207" s="204"/>
      <c r="S1207" s="234"/>
      <c r="T1207" s="50"/>
      <c r="U1207" s="50"/>
      <c r="V1207" s="50"/>
      <c r="W1207" s="50"/>
      <c r="X1207" s="50"/>
      <c r="Y1207" s="50"/>
      <c r="Z1207" s="250"/>
      <c r="AA1207" s="238"/>
      <c r="AB1207" s="50"/>
      <c r="AC1207" s="50"/>
      <c r="AD1207" s="50"/>
      <c r="AE1207" s="50"/>
      <c r="AF1207" s="50"/>
      <c r="AG1207" s="50"/>
      <c r="AH1207" s="50"/>
      <c r="AI1207" s="50"/>
      <c r="AJ1207" s="50"/>
      <c r="AK1207" s="50"/>
      <c r="AL1207" s="50"/>
      <c r="AM1207" s="50"/>
      <c r="AN1207" s="50"/>
      <c r="AO1207" s="50"/>
      <c r="AP1207" s="50"/>
      <c r="AQ1207" s="50"/>
      <c r="AR1207" s="50"/>
      <c r="AS1207" s="50"/>
      <c r="AT1207" s="50"/>
      <c r="AU1207" s="50"/>
      <c r="AV1207" s="50"/>
      <c r="AW1207" s="50"/>
      <c r="AX1207" s="50"/>
      <c r="AY1207" s="50"/>
      <c r="AZ1207" s="50"/>
      <c r="BA1207" s="50"/>
      <c r="BB1207" s="50"/>
      <c r="BC1207" s="50"/>
      <c r="BD1207" s="50"/>
      <c r="BE1207" s="50"/>
      <c r="BF1207" s="50"/>
      <c r="BG1207" s="50"/>
      <c r="BH1207" s="50"/>
      <c r="BI1207" s="50"/>
      <c r="BJ1207" s="50"/>
      <c r="BK1207" s="50"/>
      <c r="BL1207" s="50"/>
      <c r="BM1207" s="50"/>
      <c r="BN1207" s="50"/>
      <c r="BO1207" s="50"/>
      <c r="BP1207" s="50"/>
      <c r="BQ1207" s="50"/>
      <c r="BR1207" s="50"/>
      <c r="BS1207" s="50"/>
      <c r="BT1207" s="50"/>
      <c r="BU1207" s="50"/>
      <c r="BV1207" s="50"/>
      <c r="BW1207" s="50"/>
      <c r="BX1207" s="50"/>
      <c r="BY1207" s="50"/>
      <c r="BZ1207" s="50"/>
      <c r="CA1207" s="50"/>
      <c r="CB1207" s="50"/>
      <c r="CC1207" s="50"/>
      <c r="CD1207" s="50"/>
      <c r="CE1207" s="50"/>
      <c r="CF1207" s="50"/>
      <c r="CG1207" s="50"/>
      <c r="CH1207" s="50"/>
      <c r="CI1207" s="50"/>
      <c r="CJ1207" s="50"/>
      <c r="CK1207" s="50"/>
      <c r="CL1207" s="50"/>
      <c r="CM1207" s="50"/>
      <c r="CN1207" s="50"/>
      <c r="CO1207" s="50"/>
      <c r="CP1207" s="50"/>
      <c r="CQ1207" s="50"/>
      <c r="CR1207" s="50"/>
      <c r="CS1207" s="50"/>
      <c r="CT1207" s="50"/>
      <c r="CU1207" s="50"/>
      <c r="CV1207" s="50"/>
      <c r="CW1207" s="50"/>
      <c r="CX1207" s="50"/>
      <c r="CY1207" s="50"/>
      <c r="CZ1207" s="50"/>
      <c r="DA1207" s="50"/>
      <c r="DB1207" s="50"/>
      <c r="DC1207" s="50"/>
      <c r="DD1207" s="50"/>
      <c r="DE1207" s="50"/>
      <c r="DF1207" s="50"/>
    </row>
    <row r="1208" spans="2:110" x14ac:dyDescent="0.2">
      <c r="B1208" s="177"/>
      <c r="C1208" s="202"/>
      <c r="D1208" s="200"/>
      <c r="E1208" s="203"/>
      <c r="F1208" s="203"/>
      <c r="G1208" s="203"/>
      <c r="H1208" s="203"/>
      <c r="I1208" s="203"/>
      <c r="J1208" s="203"/>
      <c r="K1208" s="203"/>
      <c r="L1208" s="203"/>
      <c r="M1208" s="203"/>
      <c r="N1208" s="203"/>
      <c r="O1208" s="203"/>
      <c r="P1208" s="203"/>
      <c r="Q1208" s="204"/>
      <c r="R1208" s="204"/>
      <c r="S1208" s="234"/>
      <c r="T1208" s="50"/>
      <c r="U1208" s="50"/>
      <c r="V1208" s="50"/>
      <c r="W1208" s="50"/>
      <c r="X1208" s="50"/>
      <c r="Y1208" s="50"/>
      <c r="Z1208" s="250"/>
      <c r="AA1208" s="238"/>
      <c r="AB1208" s="50"/>
      <c r="AC1208" s="50"/>
      <c r="AD1208" s="50"/>
      <c r="AE1208" s="50"/>
      <c r="AF1208" s="50"/>
      <c r="AG1208" s="50"/>
      <c r="AH1208" s="50"/>
      <c r="AI1208" s="50"/>
      <c r="AJ1208" s="50"/>
      <c r="AK1208" s="50"/>
      <c r="AL1208" s="50"/>
      <c r="AM1208" s="50"/>
      <c r="AN1208" s="50"/>
      <c r="AO1208" s="50"/>
      <c r="AP1208" s="50"/>
      <c r="AQ1208" s="50"/>
      <c r="AR1208" s="50"/>
      <c r="AS1208" s="50"/>
      <c r="AT1208" s="50"/>
      <c r="AU1208" s="50"/>
      <c r="AV1208" s="50"/>
      <c r="AW1208" s="50"/>
      <c r="AX1208" s="50"/>
      <c r="AY1208" s="50"/>
      <c r="AZ1208" s="50"/>
      <c r="BA1208" s="50"/>
      <c r="BB1208" s="50"/>
      <c r="BC1208" s="50"/>
      <c r="BD1208" s="50"/>
      <c r="BE1208" s="50"/>
      <c r="BF1208" s="50"/>
      <c r="BG1208" s="50"/>
      <c r="BH1208" s="50"/>
      <c r="BI1208" s="50"/>
      <c r="BJ1208" s="50"/>
      <c r="BK1208" s="50"/>
      <c r="BL1208" s="50"/>
      <c r="BM1208" s="50"/>
      <c r="BN1208" s="50"/>
      <c r="BO1208" s="50"/>
      <c r="BP1208" s="50"/>
      <c r="BQ1208" s="50"/>
      <c r="BR1208" s="50"/>
      <c r="BS1208" s="50"/>
      <c r="BT1208" s="50"/>
      <c r="BU1208" s="50"/>
      <c r="BV1208" s="50"/>
      <c r="BW1208" s="50"/>
      <c r="BX1208" s="50"/>
      <c r="BY1208" s="50"/>
      <c r="BZ1208" s="50"/>
      <c r="CA1208" s="50"/>
      <c r="CB1208" s="50"/>
      <c r="CC1208" s="50"/>
      <c r="CD1208" s="50"/>
      <c r="CE1208" s="50"/>
      <c r="CF1208" s="50"/>
      <c r="CG1208" s="50"/>
      <c r="CH1208" s="50"/>
      <c r="CI1208" s="50"/>
      <c r="CJ1208" s="50"/>
      <c r="CK1208" s="50"/>
      <c r="CL1208" s="50"/>
      <c r="CM1208" s="50"/>
      <c r="CN1208" s="50"/>
      <c r="CO1208" s="50"/>
      <c r="CP1208" s="50"/>
      <c r="CQ1208" s="50"/>
      <c r="CR1208" s="50"/>
      <c r="CS1208" s="50"/>
      <c r="CT1208" s="50"/>
      <c r="CU1208" s="50"/>
      <c r="CV1208" s="50"/>
      <c r="CW1208" s="50"/>
      <c r="CX1208" s="50"/>
      <c r="CY1208" s="50"/>
      <c r="CZ1208" s="50"/>
      <c r="DA1208" s="50"/>
      <c r="DB1208" s="50"/>
      <c r="DC1208" s="50"/>
      <c r="DD1208" s="50"/>
      <c r="DE1208" s="50"/>
      <c r="DF1208" s="50"/>
    </row>
    <row r="1209" spans="2:110" x14ac:dyDescent="0.2">
      <c r="B1209" s="177"/>
      <c r="C1209" s="202"/>
      <c r="D1209" s="200"/>
      <c r="E1209" s="203"/>
      <c r="F1209" s="203"/>
      <c r="G1209" s="203"/>
      <c r="H1209" s="203"/>
      <c r="I1209" s="203"/>
      <c r="J1209" s="203"/>
      <c r="K1209" s="203"/>
      <c r="L1209" s="203"/>
      <c r="M1209" s="203"/>
      <c r="N1209" s="203"/>
      <c r="O1209" s="203"/>
      <c r="P1209" s="203"/>
      <c r="Q1209" s="204"/>
      <c r="R1209" s="204"/>
      <c r="S1209" s="234"/>
      <c r="T1209" s="50"/>
      <c r="U1209" s="50"/>
      <c r="V1209" s="50"/>
      <c r="W1209" s="50"/>
      <c r="X1209" s="50"/>
      <c r="Y1209" s="50"/>
      <c r="Z1209" s="250"/>
      <c r="AA1209" s="238"/>
      <c r="AB1209" s="50"/>
      <c r="AC1209" s="50"/>
      <c r="AD1209" s="50"/>
      <c r="AE1209" s="50"/>
      <c r="AF1209" s="50"/>
      <c r="AG1209" s="50"/>
      <c r="AH1209" s="50"/>
      <c r="AI1209" s="50"/>
      <c r="AJ1209" s="50"/>
      <c r="AK1209" s="50"/>
      <c r="AL1209" s="50"/>
      <c r="AM1209" s="50"/>
      <c r="AN1209" s="50"/>
      <c r="AO1209" s="50"/>
      <c r="AP1209" s="50"/>
      <c r="AQ1209" s="50"/>
      <c r="AR1209" s="50"/>
      <c r="AS1209" s="50"/>
      <c r="AT1209" s="50"/>
      <c r="AU1209" s="50"/>
      <c r="AV1209" s="50"/>
      <c r="AW1209" s="50"/>
      <c r="AX1209" s="50"/>
      <c r="AY1209" s="50"/>
      <c r="AZ1209" s="50"/>
      <c r="BA1209" s="50"/>
      <c r="BB1209" s="50"/>
      <c r="BC1209" s="50"/>
      <c r="BD1209" s="50"/>
      <c r="BE1209" s="50"/>
      <c r="BF1209" s="50"/>
      <c r="BG1209" s="50"/>
      <c r="BH1209" s="50"/>
      <c r="BI1209" s="50"/>
      <c r="BJ1209" s="50"/>
      <c r="BK1209" s="50"/>
      <c r="BL1209" s="50"/>
      <c r="BM1209" s="50"/>
      <c r="BN1209" s="50"/>
      <c r="BO1209" s="50"/>
      <c r="BP1209" s="50"/>
      <c r="BQ1209" s="50"/>
      <c r="BR1209" s="50"/>
      <c r="BS1209" s="50"/>
      <c r="BT1209" s="50"/>
      <c r="BU1209" s="50"/>
      <c r="BV1209" s="50"/>
      <c r="BW1209" s="50"/>
      <c r="BX1209" s="50"/>
      <c r="BY1209" s="50"/>
      <c r="BZ1209" s="50"/>
      <c r="CA1209" s="50"/>
      <c r="CB1209" s="50"/>
      <c r="CC1209" s="50"/>
      <c r="CD1209" s="50"/>
      <c r="CE1209" s="50"/>
      <c r="CF1209" s="50"/>
      <c r="CG1209" s="50"/>
      <c r="CH1209" s="50"/>
      <c r="CI1209" s="50"/>
      <c r="CJ1209" s="50"/>
      <c r="CK1209" s="50"/>
      <c r="CL1209" s="50"/>
      <c r="CM1209" s="50"/>
      <c r="CN1209" s="50"/>
      <c r="CO1209" s="50"/>
      <c r="CP1209" s="50"/>
      <c r="CQ1209" s="50"/>
      <c r="CR1209" s="50"/>
      <c r="CS1209" s="50"/>
      <c r="CT1209" s="50"/>
      <c r="CU1209" s="50"/>
      <c r="CV1209" s="50"/>
      <c r="CW1209" s="50"/>
      <c r="CX1209" s="50"/>
      <c r="CY1209" s="50"/>
      <c r="CZ1209" s="50"/>
      <c r="DA1209" s="50"/>
      <c r="DB1209" s="50"/>
      <c r="DC1209" s="50"/>
      <c r="DD1209" s="50"/>
      <c r="DE1209" s="50"/>
      <c r="DF1209" s="50"/>
    </row>
    <row r="1210" spans="2:110" x14ac:dyDescent="0.2">
      <c r="B1210" s="177"/>
      <c r="C1210" s="202"/>
      <c r="D1210" s="200"/>
      <c r="E1210" s="203"/>
      <c r="F1210" s="203"/>
      <c r="G1210" s="203"/>
      <c r="H1210" s="203"/>
      <c r="I1210" s="203"/>
      <c r="J1210" s="203"/>
      <c r="K1210" s="203"/>
      <c r="L1210" s="203"/>
      <c r="M1210" s="203"/>
      <c r="N1210" s="203"/>
      <c r="O1210" s="203"/>
      <c r="P1210" s="203"/>
      <c r="Q1210" s="204"/>
      <c r="R1210" s="204"/>
      <c r="S1210" s="234"/>
      <c r="T1210" s="50"/>
      <c r="U1210" s="50"/>
      <c r="V1210" s="50"/>
      <c r="W1210" s="50"/>
      <c r="X1210" s="50"/>
      <c r="Y1210" s="50"/>
      <c r="Z1210" s="250"/>
      <c r="AA1210" s="238"/>
      <c r="AB1210" s="50"/>
      <c r="AC1210" s="50"/>
      <c r="AD1210" s="50"/>
      <c r="AE1210" s="50"/>
      <c r="AF1210" s="50"/>
      <c r="AG1210" s="50"/>
      <c r="AH1210" s="50"/>
      <c r="AI1210" s="50"/>
      <c r="AJ1210" s="50"/>
      <c r="AK1210" s="50"/>
      <c r="AL1210" s="50"/>
      <c r="AM1210" s="50"/>
      <c r="AN1210" s="50"/>
      <c r="AO1210" s="50"/>
      <c r="AP1210" s="50"/>
      <c r="AQ1210" s="50"/>
      <c r="AR1210" s="50"/>
      <c r="AS1210" s="50"/>
      <c r="AT1210" s="50"/>
      <c r="AU1210" s="50"/>
      <c r="AV1210" s="50"/>
      <c r="AW1210" s="50"/>
      <c r="AX1210" s="50"/>
      <c r="AY1210" s="50"/>
      <c r="AZ1210" s="50"/>
      <c r="BA1210" s="50"/>
      <c r="BB1210" s="50"/>
      <c r="BC1210" s="50"/>
      <c r="BD1210" s="50"/>
      <c r="BE1210" s="50"/>
      <c r="BF1210" s="50"/>
      <c r="BG1210" s="50"/>
      <c r="BH1210" s="50"/>
      <c r="BI1210" s="50"/>
      <c r="BJ1210" s="50"/>
      <c r="BK1210" s="50"/>
      <c r="BL1210" s="50"/>
      <c r="BM1210" s="50"/>
      <c r="BN1210" s="50"/>
      <c r="BO1210" s="50"/>
      <c r="BP1210" s="50"/>
      <c r="BQ1210" s="50"/>
      <c r="BR1210" s="50"/>
      <c r="BS1210" s="50"/>
      <c r="BT1210" s="50"/>
      <c r="BU1210" s="50"/>
      <c r="BV1210" s="50"/>
      <c r="BW1210" s="50"/>
      <c r="BX1210" s="50"/>
      <c r="BY1210" s="50"/>
      <c r="BZ1210" s="50"/>
      <c r="CA1210" s="50"/>
      <c r="CB1210" s="50"/>
      <c r="CC1210" s="50"/>
      <c r="CD1210" s="50"/>
      <c r="CE1210" s="50"/>
      <c r="CF1210" s="50"/>
      <c r="CG1210" s="50"/>
      <c r="CH1210" s="50"/>
      <c r="CI1210" s="50"/>
      <c r="CJ1210" s="50"/>
      <c r="CK1210" s="50"/>
      <c r="CL1210" s="50"/>
      <c r="CM1210" s="50"/>
      <c r="CN1210" s="50"/>
      <c r="CO1210" s="50"/>
      <c r="CP1210" s="50"/>
      <c r="CQ1210" s="50"/>
      <c r="CR1210" s="50"/>
      <c r="CS1210" s="50"/>
      <c r="CT1210" s="50"/>
      <c r="CU1210" s="50"/>
      <c r="CV1210" s="50"/>
      <c r="CW1210" s="50"/>
      <c r="CX1210" s="50"/>
      <c r="CY1210" s="50"/>
      <c r="CZ1210" s="50"/>
      <c r="DA1210" s="50"/>
      <c r="DB1210" s="50"/>
      <c r="DC1210" s="50"/>
      <c r="DD1210" s="50"/>
      <c r="DE1210" s="50"/>
      <c r="DF1210" s="50"/>
    </row>
    <row r="1211" spans="2:110" x14ac:dyDescent="0.2">
      <c r="B1211" s="177"/>
      <c r="C1211" s="202"/>
      <c r="D1211" s="200"/>
      <c r="E1211" s="203"/>
      <c r="F1211" s="203"/>
      <c r="G1211" s="203"/>
      <c r="H1211" s="203"/>
      <c r="I1211" s="203"/>
      <c r="J1211" s="203"/>
      <c r="K1211" s="203"/>
      <c r="L1211" s="203"/>
      <c r="M1211" s="203"/>
      <c r="N1211" s="203"/>
      <c r="O1211" s="203"/>
      <c r="P1211" s="203"/>
      <c r="Q1211" s="204"/>
      <c r="R1211" s="204"/>
      <c r="S1211" s="234"/>
      <c r="T1211" s="50"/>
      <c r="U1211" s="50"/>
      <c r="V1211" s="50"/>
      <c r="W1211" s="50"/>
      <c r="X1211" s="50"/>
      <c r="Y1211" s="50"/>
      <c r="Z1211" s="250"/>
      <c r="AA1211" s="238"/>
      <c r="AB1211" s="50"/>
      <c r="AC1211" s="50"/>
      <c r="AD1211" s="50"/>
      <c r="AE1211" s="50"/>
      <c r="AF1211" s="50"/>
      <c r="AG1211" s="50"/>
      <c r="AH1211" s="50"/>
      <c r="AI1211" s="50"/>
      <c r="AJ1211" s="50"/>
      <c r="AK1211" s="50"/>
      <c r="AL1211" s="50"/>
      <c r="AM1211" s="50"/>
      <c r="AN1211" s="50"/>
      <c r="AO1211" s="50"/>
      <c r="AP1211" s="50"/>
      <c r="AQ1211" s="50"/>
      <c r="AR1211" s="50"/>
      <c r="AS1211" s="50"/>
      <c r="AT1211" s="50"/>
      <c r="AU1211" s="50"/>
      <c r="AV1211" s="50"/>
      <c r="AW1211" s="50"/>
      <c r="AX1211" s="50"/>
      <c r="AY1211" s="50"/>
      <c r="AZ1211" s="50"/>
      <c r="BA1211" s="50"/>
      <c r="BB1211" s="50"/>
      <c r="BC1211" s="50"/>
      <c r="BD1211" s="50"/>
      <c r="BE1211" s="50"/>
      <c r="BF1211" s="50"/>
      <c r="BG1211" s="50"/>
      <c r="BH1211" s="50"/>
      <c r="BI1211" s="50"/>
      <c r="BJ1211" s="50"/>
      <c r="BK1211" s="50"/>
      <c r="BL1211" s="50"/>
      <c r="BM1211" s="50"/>
      <c r="BN1211" s="50"/>
      <c r="BO1211" s="50"/>
      <c r="BP1211" s="50"/>
      <c r="BQ1211" s="50"/>
      <c r="BR1211" s="50"/>
      <c r="BS1211" s="50"/>
      <c r="BT1211" s="50"/>
      <c r="BU1211" s="50"/>
      <c r="BV1211" s="50"/>
      <c r="BW1211" s="50"/>
      <c r="BX1211" s="50"/>
      <c r="BY1211" s="50"/>
      <c r="BZ1211" s="50"/>
      <c r="CA1211" s="50"/>
      <c r="CB1211" s="50"/>
      <c r="CC1211" s="50"/>
      <c r="CD1211" s="50"/>
      <c r="CE1211" s="50"/>
      <c r="CF1211" s="50"/>
      <c r="CG1211" s="50"/>
      <c r="CH1211" s="50"/>
      <c r="CI1211" s="50"/>
      <c r="CJ1211" s="50"/>
      <c r="CK1211" s="50"/>
      <c r="CL1211" s="50"/>
      <c r="CM1211" s="50"/>
      <c r="CN1211" s="50"/>
      <c r="CO1211" s="50"/>
      <c r="CP1211" s="50"/>
      <c r="CQ1211" s="50"/>
      <c r="CR1211" s="50"/>
      <c r="CS1211" s="50"/>
      <c r="CT1211" s="50"/>
      <c r="CU1211" s="50"/>
      <c r="CV1211" s="50"/>
      <c r="CW1211" s="50"/>
      <c r="CX1211" s="50"/>
      <c r="CY1211" s="50"/>
      <c r="CZ1211" s="50"/>
      <c r="DA1211" s="50"/>
      <c r="DB1211" s="50"/>
      <c r="DC1211" s="50"/>
      <c r="DD1211" s="50"/>
      <c r="DE1211" s="50"/>
      <c r="DF1211" s="50"/>
    </row>
    <row r="1212" spans="2:110" x14ac:dyDescent="0.2">
      <c r="B1212" s="177"/>
      <c r="C1212" s="202"/>
      <c r="D1212" s="200"/>
      <c r="E1212" s="203"/>
      <c r="F1212" s="203"/>
      <c r="G1212" s="203"/>
      <c r="H1212" s="203"/>
      <c r="I1212" s="203"/>
      <c r="J1212" s="203"/>
      <c r="K1212" s="203"/>
      <c r="L1212" s="203"/>
      <c r="M1212" s="203"/>
      <c r="N1212" s="203"/>
      <c r="O1212" s="203"/>
      <c r="P1212" s="203"/>
      <c r="Q1212" s="204"/>
      <c r="R1212" s="204"/>
      <c r="S1212" s="234"/>
      <c r="T1212" s="50"/>
      <c r="U1212" s="50"/>
      <c r="V1212" s="50"/>
      <c r="W1212" s="50"/>
      <c r="X1212" s="50"/>
      <c r="Y1212" s="50"/>
      <c r="Z1212" s="250"/>
      <c r="AA1212" s="238"/>
      <c r="AB1212" s="50"/>
      <c r="AC1212" s="50"/>
      <c r="AD1212" s="50"/>
      <c r="AE1212" s="50"/>
      <c r="AF1212" s="50"/>
      <c r="AG1212" s="50"/>
      <c r="AH1212" s="50"/>
      <c r="AI1212" s="50"/>
      <c r="AJ1212" s="50"/>
      <c r="AK1212" s="50"/>
      <c r="AL1212" s="50"/>
      <c r="AM1212" s="50"/>
      <c r="AN1212" s="50"/>
      <c r="AO1212" s="50"/>
      <c r="AP1212" s="50"/>
      <c r="AQ1212" s="50"/>
      <c r="AR1212" s="50"/>
      <c r="AS1212" s="50"/>
      <c r="AT1212" s="50"/>
      <c r="AU1212" s="50"/>
      <c r="AV1212" s="50"/>
      <c r="AW1212" s="50"/>
      <c r="AX1212" s="50"/>
      <c r="AY1212" s="50"/>
      <c r="AZ1212" s="50"/>
      <c r="BA1212" s="50"/>
      <c r="BB1212" s="50"/>
      <c r="BC1212" s="50"/>
      <c r="BD1212" s="50"/>
      <c r="BE1212" s="50"/>
      <c r="BF1212" s="50"/>
      <c r="BG1212" s="50"/>
      <c r="BH1212" s="50"/>
      <c r="BI1212" s="50"/>
      <c r="BJ1212" s="50"/>
      <c r="BK1212" s="50"/>
      <c r="BL1212" s="50"/>
      <c r="BM1212" s="50"/>
      <c r="BN1212" s="50"/>
      <c r="BO1212" s="50"/>
      <c r="BP1212" s="50"/>
      <c r="BQ1212" s="50"/>
      <c r="BR1212" s="50"/>
      <c r="BS1212" s="50"/>
      <c r="BT1212" s="50"/>
      <c r="BU1212" s="50"/>
      <c r="BV1212" s="50"/>
      <c r="BW1212" s="50"/>
      <c r="BX1212" s="50"/>
      <c r="BY1212" s="50"/>
      <c r="BZ1212" s="50"/>
      <c r="CA1212" s="50"/>
      <c r="CB1212" s="50"/>
      <c r="CC1212" s="50"/>
      <c r="CD1212" s="50"/>
      <c r="CE1212" s="50"/>
      <c r="CF1212" s="50"/>
      <c r="CG1212" s="50"/>
      <c r="CH1212" s="50"/>
      <c r="CI1212" s="50"/>
      <c r="CJ1212" s="50"/>
      <c r="CK1212" s="50"/>
      <c r="CL1212" s="50"/>
      <c r="CM1212" s="50"/>
      <c r="CN1212" s="50"/>
      <c r="CO1212" s="50"/>
      <c r="CP1212" s="50"/>
      <c r="CQ1212" s="50"/>
      <c r="CR1212" s="50"/>
      <c r="CS1212" s="50"/>
      <c r="CT1212" s="50"/>
      <c r="CU1212" s="50"/>
      <c r="CV1212" s="50"/>
      <c r="CW1212" s="50"/>
      <c r="CX1212" s="50"/>
      <c r="CY1212" s="50"/>
      <c r="CZ1212" s="50"/>
      <c r="DA1212" s="50"/>
      <c r="DB1212" s="50"/>
      <c r="DC1212" s="50"/>
      <c r="DD1212" s="50"/>
      <c r="DE1212" s="50"/>
      <c r="DF1212" s="50"/>
    </row>
    <row r="1213" spans="2:110" x14ac:dyDescent="0.2">
      <c r="B1213" s="177"/>
      <c r="C1213" s="202"/>
      <c r="D1213" s="200"/>
      <c r="E1213" s="203"/>
      <c r="F1213" s="203"/>
      <c r="G1213" s="203"/>
      <c r="H1213" s="203"/>
      <c r="I1213" s="203"/>
      <c r="J1213" s="203"/>
      <c r="K1213" s="203"/>
      <c r="L1213" s="203"/>
      <c r="M1213" s="203"/>
      <c r="N1213" s="203"/>
      <c r="O1213" s="203"/>
      <c r="P1213" s="203"/>
      <c r="Q1213" s="204"/>
      <c r="R1213" s="204"/>
      <c r="S1213" s="234"/>
      <c r="T1213" s="50"/>
      <c r="U1213" s="50"/>
      <c r="V1213" s="50"/>
      <c r="W1213" s="50"/>
      <c r="X1213" s="50"/>
      <c r="Y1213" s="50"/>
      <c r="Z1213" s="250"/>
      <c r="AA1213" s="238"/>
      <c r="AB1213" s="50"/>
      <c r="AC1213" s="50"/>
      <c r="AD1213" s="50"/>
      <c r="AE1213" s="50"/>
      <c r="AF1213" s="50"/>
      <c r="AG1213" s="50"/>
      <c r="AH1213" s="50"/>
      <c r="AI1213" s="50"/>
      <c r="AJ1213" s="50"/>
      <c r="AK1213" s="50"/>
      <c r="AL1213" s="50"/>
      <c r="AM1213" s="50"/>
      <c r="AN1213" s="50"/>
      <c r="AO1213" s="50"/>
      <c r="AP1213" s="50"/>
      <c r="AQ1213" s="50"/>
      <c r="AR1213" s="50"/>
      <c r="AS1213" s="50"/>
      <c r="AT1213" s="50"/>
      <c r="AU1213" s="50"/>
      <c r="AV1213" s="50"/>
      <c r="AW1213" s="50"/>
      <c r="AX1213" s="50"/>
      <c r="AY1213" s="50"/>
      <c r="AZ1213" s="50"/>
      <c r="BA1213" s="50"/>
      <c r="BB1213" s="50"/>
      <c r="BC1213" s="50"/>
      <c r="BD1213" s="50"/>
      <c r="BE1213" s="50"/>
      <c r="BF1213" s="50"/>
      <c r="BG1213" s="50"/>
      <c r="BH1213" s="50"/>
      <c r="BI1213" s="50"/>
      <c r="BJ1213" s="50"/>
      <c r="BK1213" s="50"/>
      <c r="BL1213" s="50"/>
      <c r="BM1213" s="50"/>
      <c r="BN1213" s="50"/>
      <c r="BO1213" s="50"/>
      <c r="BP1213" s="50"/>
      <c r="BQ1213" s="50"/>
      <c r="BR1213" s="50"/>
      <c r="BS1213" s="50"/>
      <c r="BT1213" s="50"/>
      <c r="BU1213" s="50"/>
      <c r="BV1213" s="50"/>
      <c r="BW1213" s="50"/>
      <c r="BX1213" s="50"/>
      <c r="BY1213" s="50"/>
      <c r="BZ1213" s="50"/>
      <c r="CA1213" s="50"/>
      <c r="CB1213" s="50"/>
      <c r="CC1213" s="50"/>
      <c r="CD1213" s="50"/>
      <c r="CE1213" s="50"/>
      <c r="CF1213" s="50"/>
      <c r="CG1213" s="50"/>
      <c r="CH1213" s="50"/>
      <c r="CI1213" s="50"/>
      <c r="CJ1213" s="50"/>
      <c r="CK1213" s="50"/>
      <c r="CL1213" s="50"/>
      <c r="CM1213" s="50"/>
      <c r="CN1213" s="50"/>
      <c r="CO1213" s="50"/>
      <c r="CP1213" s="50"/>
      <c r="CQ1213" s="50"/>
      <c r="CR1213" s="50"/>
      <c r="CS1213" s="50"/>
      <c r="CT1213" s="50"/>
      <c r="CU1213" s="50"/>
      <c r="CV1213" s="50"/>
      <c r="CW1213" s="50"/>
      <c r="CX1213" s="50"/>
      <c r="CY1213" s="50"/>
      <c r="CZ1213" s="50"/>
      <c r="DA1213" s="50"/>
      <c r="DB1213" s="50"/>
      <c r="DC1213" s="50"/>
      <c r="DD1213" s="50"/>
      <c r="DE1213" s="50"/>
      <c r="DF1213" s="50"/>
    </row>
    <row r="1214" spans="2:110" x14ac:dyDescent="0.2">
      <c r="B1214" s="177"/>
      <c r="C1214" s="202"/>
      <c r="D1214" s="200"/>
      <c r="E1214" s="203"/>
      <c r="F1214" s="203"/>
      <c r="G1214" s="203"/>
      <c r="H1214" s="203"/>
      <c r="I1214" s="203"/>
      <c r="J1214" s="203"/>
      <c r="K1214" s="203"/>
      <c r="L1214" s="203"/>
      <c r="M1214" s="203"/>
      <c r="N1214" s="203"/>
      <c r="O1214" s="203"/>
      <c r="P1214" s="203"/>
      <c r="Q1214" s="204"/>
      <c r="R1214" s="204"/>
      <c r="S1214" s="234"/>
      <c r="T1214" s="50"/>
      <c r="U1214" s="50"/>
      <c r="V1214" s="50"/>
      <c r="W1214" s="50"/>
      <c r="X1214" s="50"/>
      <c r="Y1214" s="50"/>
      <c r="Z1214" s="250"/>
      <c r="AA1214" s="238"/>
      <c r="AB1214" s="50"/>
      <c r="AC1214" s="50"/>
      <c r="AD1214" s="50"/>
      <c r="AE1214" s="50"/>
      <c r="AF1214" s="50"/>
      <c r="AG1214" s="50"/>
      <c r="AH1214" s="50"/>
      <c r="AI1214" s="50"/>
      <c r="AJ1214" s="50"/>
      <c r="AK1214" s="50"/>
      <c r="AL1214" s="50"/>
      <c r="AM1214" s="50"/>
      <c r="AN1214" s="50"/>
      <c r="AO1214" s="50"/>
      <c r="AP1214" s="50"/>
      <c r="AQ1214" s="50"/>
      <c r="AR1214" s="50"/>
      <c r="AS1214" s="50"/>
      <c r="AT1214" s="50"/>
      <c r="AU1214" s="50"/>
      <c r="AV1214" s="50"/>
      <c r="AW1214" s="50"/>
      <c r="AX1214" s="50"/>
      <c r="AY1214" s="50"/>
      <c r="AZ1214" s="50"/>
      <c r="BA1214" s="50"/>
      <c r="BB1214" s="50"/>
      <c r="BC1214" s="50"/>
      <c r="BD1214" s="50"/>
      <c r="BE1214" s="50"/>
      <c r="BF1214" s="50"/>
      <c r="BG1214" s="50"/>
      <c r="BH1214" s="50"/>
      <c r="BI1214" s="50"/>
      <c r="BJ1214" s="50"/>
      <c r="BK1214" s="50"/>
      <c r="BL1214" s="50"/>
      <c r="BM1214" s="50"/>
      <c r="BN1214" s="50"/>
      <c r="BO1214" s="50"/>
      <c r="BP1214" s="50"/>
      <c r="BQ1214" s="50"/>
      <c r="BR1214" s="50"/>
      <c r="BS1214" s="50"/>
      <c r="BT1214" s="50"/>
      <c r="BU1214" s="50"/>
      <c r="BV1214" s="50"/>
      <c r="BW1214" s="50"/>
      <c r="BX1214" s="50"/>
      <c r="BY1214" s="50"/>
      <c r="BZ1214" s="50"/>
      <c r="CA1214" s="50"/>
      <c r="CB1214" s="50"/>
      <c r="CC1214" s="50"/>
      <c r="CD1214" s="50"/>
      <c r="CE1214" s="50"/>
      <c r="CF1214" s="50"/>
      <c r="CG1214" s="50"/>
      <c r="CH1214" s="50"/>
      <c r="CI1214" s="50"/>
      <c r="CJ1214" s="50"/>
      <c r="CK1214" s="50"/>
      <c r="CL1214" s="50"/>
      <c r="CM1214" s="50"/>
      <c r="CN1214" s="50"/>
      <c r="CO1214" s="50"/>
      <c r="CP1214" s="50"/>
      <c r="CQ1214" s="50"/>
      <c r="CR1214" s="50"/>
      <c r="CS1214" s="50"/>
      <c r="CT1214" s="50"/>
      <c r="CU1214" s="50"/>
      <c r="CV1214" s="50"/>
      <c r="CW1214" s="50"/>
      <c r="CX1214" s="50"/>
      <c r="CY1214" s="50"/>
      <c r="CZ1214" s="50"/>
      <c r="DA1214" s="50"/>
      <c r="DB1214" s="50"/>
      <c r="DC1214" s="50"/>
      <c r="DD1214" s="50"/>
      <c r="DE1214" s="50"/>
      <c r="DF1214" s="50"/>
    </row>
    <row r="1215" spans="2:110" x14ac:dyDescent="0.2">
      <c r="B1215" s="177"/>
      <c r="C1215" s="202"/>
      <c r="D1215" s="200"/>
      <c r="E1215" s="203"/>
      <c r="F1215" s="203"/>
      <c r="G1215" s="203"/>
      <c r="H1215" s="203"/>
      <c r="I1215" s="203"/>
      <c r="J1215" s="203"/>
      <c r="K1215" s="203"/>
      <c r="L1215" s="203"/>
      <c r="M1215" s="203"/>
      <c r="N1215" s="203"/>
      <c r="O1215" s="203"/>
      <c r="P1215" s="203"/>
      <c r="Q1215" s="204"/>
      <c r="R1215" s="204"/>
      <c r="S1215" s="234"/>
      <c r="T1215" s="50"/>
      <c r="U1215" s="50"/>
      <c r="V1215" s="50"/>
      <c r="W1215" s="50"/>
      <c r="X1215" s="50"/>
      <c r="Y1215" s="50"/>
      <c r="Z1215" s="250"/>
      <c r="AA1215" s="238"/>
      <c r="AB1215" s="50"/>
      <c r="AC1215" s="50"/>
      <c r="AD1215" s="50"/>
      <c r="AE1215" s="50"/>
      <c r="AF1215" s="50"/>
      <c r="AG1215" s="50"/>
      <c r="AH1215" s="50"/>
      <c r="AI1215" s="50"/>
      <c r="AJ1215" s="50"/>
      <c r="AK1215" s="50"/>
      <c r="AL1215" s="50"/>
      <c r="AM1215" s="50"/>
      <c r="AN1215" s="50"/>
      <c r="AO1215" s="50"/>
      <c r="AP1215" s="50"/>
      <c r="AQ1215" s="50"/>
      <c r="AR1215" s="50"/>
      <c r="AS1215" s="50"/>
      <c r="AT1215" s="50"/>
      <c r="AU1215" s="50"/>
      <c r="AV1215" s="50"/>
      <c r="AW1215" s="50"/>
      <c r="AX1215" s="50"/>
      <c r="AY1215" s="50"/>
      <c r="AZ1215" s="50"/>
      <c r="BA1215" s="50"/>
      <c r="BB1215" s="50"/>
      <c r="BC1215" s="50"/>
      <c r="BD1215" s="50"/>
      <c r="BE1215" s="50"/>
      <c r="BF1215" s="50"/>
      <c r="BG1215" s="50"/>
      <c r="BH1215" s="50"/>
      <c r="BI1215" s="50"/>
      <c r="BJ1215" s="50"/>
      <c r="BK1215" s="50"/>
      <c r="BL1215" s="50"/>
      <c r="BM1215" s="50"/>
      <c r="BN1215" s="50"/>
      <c r="BO1215" s="50"/>
      <c r="BP1215" s="50"/>
      <c r="BQ1215" s="50"/>
      <c r="BR1215" s="50"/>
      <c r="BS1215" s="50"/>
      <c r="BT1215" s="50"/>
      <c r="BU1215" s="50"/>
      <c r="BV1215" s="50"/>
      <c r="BW1215" s="50"/>
      <c r="BX1215" s="50"/>
      <c r="BY1215" s="50"/>
      <c r="BZ1215" s="50"/>
      <c r="CA1215" s="50"/>
      <c r="CB1215" s="50"/>
      <c r="CC1215" s="50"/>
      <c r="CD1215" s="50"/>
      <c r="CE1215" s="50"/>
      <c r="CF1215" s="50"/>
      <c r="CG1215" s="50"/>
      <c r="CH1215" s="50"/>
      <c r="CI1215" s="50"/>
      <c r="CJ1215" s="50"/>
      <c r="CK1215" s="50"/>
      <c r="CL1215" s="50"/>
      <c r="CM1215" s="50"/>
      <c r="CN1215" s="50"/>
      <c r="CO1215" s="50"/>
      <c r="CP1215" s="50"/>
      <c r="CQ1215" s="50"/>
      <c r="CR1215" s="50"/>
      <c r="CS1215" s="50"/>
      <c r="CT1215" s="50"/>
      <c r="CU1215" s="50"/>
      <c r="CV1215" s="50"/>
      <c r="CW1215" s="50"/>
      <c r="CX1215" s="50"/>
      <c r="CY1215" s="50"/>
      <c r="CZ1215" s="50"/>
      <c r="DA1215" s="50"/>
      <c r="DB1215" s="50"/>
      <c r="DC1215" s="50"/>
      <c r="DD1215" s="50"/>
      <c r="DE1215" s="50"/>
      <c r="DF1215" s="50"/>
    </row>
    <row r="1216" spans="2:110" x14ac:dyDescent="0.2">
      <c r="B1216" s="177"/>
      <c r="C1216" s="202"/>
      <c r="D1216" s="200"/>
      <c r="E1216" s="203"/>
      <c r="F1216" s="203"/>
      <c r="G1216" s="203"/>
      <c r="H1216" s="203"/>
      <c r="I1216" s="203"/>
      <c r="J1216" s="203"/>
      <c r="K1216" s="203"/>
      <c r="L1216" s="203"/>
      <c r="M1216" s="203"/>
      <c r="N1216" s="203"/>
      <c r="O1216" s="203"/>
      <c r="P1216" s="203"/>
      <c r="Q1216" s="204"/>
      <c r="R1216" s="204"/>
      <c r="S1216" s="234"/>
      <c r="T1216" s="50"/>
      <c r="U1216" s="50"/>
      <c r="V1216" s="50"/>
      <c r="W1216" s="50"/>
      <c r="X1216" s="50"/>
      <c r="Y1216" s="50"/>
      <c r="Z1216" s="250"/>
      <c r="AA1216" s="238"/>
      <c r="AB1216" s="50"/>
      <c r="AC1216" s="50"/>
      <c r="AD1216" s="50"/>
      <c r="AE1216" s="50"/>
      <c r="AF1216" s="50"/>
      <c r="AG1216" s="50"/>
      <c r="AH1216" s="50"/>
      <c r="AI1216" s="50"/>
      <c r="AJ1216" s="50"/>
      <c r="AK1216" s="50"/>
      <c r="AL1216" s="50"/>
      <c r="AM1216" s="50"/>
      <c r="AN1216" s="50"/>
      <c r="AO1216" s="50"/>
      <c r="AP1216" s="50"/>
      <c r="AQ1216" s="50"/>
      <c r="AR1216" s="50"/>
      <c r="AS1216" s="50"/>
      <c r="AT1216" s="50"/>
      <c r="AU1216" s="50"/>
      <c r="AV1216" s="50"/>
      <c r="AW1216" s="50"/>
      <c r="AX1216" s="50"/>
      <c r="AY1216" s="50"/>
      <c r="AZ1216" s="50"/>
      <c r="BA1216" s="50"/>
      <c r="BB1216" s="50"/>
      <c r="BC1216" s="50"/>
      <c r="BD1216" s="50"/>
      <c r="BE1216" s="50"/>
      <c r="BF1216" s="50"/>
      <c r="BG1216" s="50"/>
      <c r="BH1216" s="50"/>
      <c r="BI1216" s="50"/>
      <c r="BJ1216" s="50"/>
      <c r="BK1216" s="50"/>
      <c r="BL1216" s="50"/>
      <c r="BM1216" s="50"/>
      <c r="BN1216" s="50"/>
      <c r="BO1216" s="50"/>
      <c r="BP1216" s="50"/>
      <c r="BQ1216" s="50"/>
      <c r="BR1216" s="50"/>
      <c r="BS1216" s="50"/>
      <c r="BT1216" s="50"/>
      <c r="BU1216" s="50"/>
      <c r="BV1216" s="50"/>
      <c r="BW1216" s="50"/>
      <c r="BX1216" s="50"/>
      <c r="BY1216" s="50"/>
      <c r="BZ1216" s="50"/>
      <c r="CA1216" s="50"/>
      <c r="CB1216" s="50"/>
      <c r="CC1216" s="50"/>
      <c r="CD1216" s="50"/>
      <c r="CE1216" s="50"/>
      <c r="CF1216" s="50"/>
      <c r="CG1216" s="50"/>
      <c r="CH1216" s="50"/>
      <c r="CI1216" s="50"/>
      <c r="CJ1216" s="50"/>
      <c r="CK1216" s="50"/>
      <c r="CL1216" s="50"/>
      <c r="CM1216" s="50"/>
      <c r="CN1216" s="50"/>
      <c r="CO1216" s="50"/>
      <c r="CP1216" s="50"/>
      <c r="CQ1216" s="50"/>
      <c r="CR1216" s="50"/>
      <c r="CS1216" s="50"/>
      <c r="CT1216" s="50"/>
      <c r="CU1216" s="50"/>
      <c r="CV1216" s="50"/>
      <c r="CW1216" s="50"/>
      <c r="CX1216" s="50"/>
      <c r="CY1216" s="50"/>
      <c r="CZ1216" s="50"/>
      <c r="DA1216" s="50"/>
      <c r="DB1216" s="50"/>
      <c r="DC1216" s="50"/>
      <c r="DD1216" s="50"/>
      <c r="DE1216" s="50"/>
      <c r="DF1216" s="50"/>
    </row>
    <row r="1217" spans="2:110" x14ac:dyDescent="0.2">
      <c r="B1217" s="177"/>
      <c r="C1217" s="202"/>
      <c r="D1217" s="200"/>
      <c r="E1217" s="203"/>
      <c r="F1217" s="203"/>
      <c r="G1217" s="203"/>
      <c r="H1217" s="203"/>
      <c r="I1217" s="203"/>
      <c r="J1217" s="203"/>
      <c r="K1217" s="203"/>
      <c r="L1217" s="203"/>
      <c r="M1217" s="203"/>
      <c r="N1217" s="203"/>
      <c r="O1217" s="203"/>
      <c r="P1217" s="203"/>
      <c r="Q1217" s="204"/>
      <c r="R1217" s="204"/>
      <c r="S1217" s="234"/>
      <c r="T1217" s="50"/>
      <c r="U1217" s="50"/>
      <c r="V1217" s="50"/>
      <c r="W1217" s="50"/>
      <c r="X1217" s="50"/>
      <c r="Y1217" s="50"/>
      <c r="Z1217" s="250"/>
      <c r="AA1217" s="238"/>
      <c r="AB1217" s="50"/>
      <c r="AC1217" s="50"/>
      <c r="AD1217" s="50"/>
      <c r="AE1217" s="50"/>
      <c r="AF1217" s="50"/>
      <c r="AG1217" s="50"/>
      <c r="AH1217" s="50"/>
      <c r="AI1217" s="50"/>
      <c r="AJ1217" s="50"/>
      <c r="AK1217" s="50"/>
      <c r="AL1217" s="50"/>
      <c r="AM1217" s="50"/>
      <c r="AN1217" s="50"/>
      <c r="AO1217" s="50"/>
      <c r="AP1217" s="50"/>
      <c r="AQ1217" s="50"/>
      <c r="AR1217" s="50"/>
      <c r="AS1217" s="50"/>
      <c r="AT1217" s="50"/>
      <c r="AU1217" s="50"/>
      <c r="AV1217" s="50"/>
      <c r="AW1217" s="50"/>
      <c r="AX1217" s="50"/>
      <c r="AY1217" s="50"/>
      <c r="AZ1217" s="50"/>
      <c r="BA1217" s="50"/>
      <c r="BB1217" s="50"/>
      <c r="BC1217" s="50"/>
      <c r="BD1217" s="50"/>
      <c r="BE1217" s="50"/>
      <c r="BF1217" s="50"/>
      <c r="BG1217" s="50"/>
      <c r="BH1217" s="50"/>
      <c r="BI1217" s="50"/>
      <c r="BJ1217" s="50"/>
      <c r="BK1217" s="50"/>
      <c r="BL1217" s="50"/>
      <c r="BM1217" s="50"/>
      <c r="BN1217" s="50"/>
      <c r="BO1217" s="50"/>
      <c r="BP1217" s="50"/>
      <c r="BQ1217" s="50"/>
      <c r="BR1217" s="50"/>
      <c r="BS1217" s="50"/>
      <c r="BT1217" s="50"/>
      <c r="BU1217" s="50"/>
      <c r="BV1217" s="50"/>
      <c r="BW1217" s="50"/>
      <c r="BX1217" s="50"/>
      <c r="BY1217" s="50"/>
      <c r="BZ1217" s="50"/>
      <c r="CA1217" s="50"/>
      <c r="CB1217" s="50"/>
      <c r="CC1217" s="50"/>
      <c r="CD1217" s="50"/>
      <c r="CE1217" s="50"/>
      <c r="CF1217" s="50"/>
      <c r="CG1217" s="50"/>
      <c r="CH1217" s="50"/>
      <c r="CI1217" s="50"/>
      <c r="CJ1217" s="50"/>
      <c r="CK1217" s="50"/>
      <c r="CL1217" s="50"/>
      <c r="CM1217" s="50"/>
      <c r="CN1217" s="50"/>
      <c r="CO1217" s="50"/>
      <c r="CP1217" s="50"/>
      <c r="CQ1217" s="50"/>
      <c r="CR1217" s="50"/>
      <c r="CS1217" s="50"/>
      <c r="CT1217" s="50"/>
      <c r="CU1217" s="50"/>
      <c r="CV1217" s="50"/>
      <c r="CW1217" s="50"/>
      <c r="CX1217" s="50"/>
      <c r="CY1217" s="50"/>
      <c r="CZ1217" s="50"/>
      <c r="DA1217" s="50"/>
      <c r="DB1217" s="50"/>
      <c r="DC1217" s="50"/>
      <c r="DD1217" s="50"/>
      <c r="DE1217" s="50"/>
      <c r="DF1217" s="50"/>
    </row>
    <row r="1218" spans="2:110" x14ac:dyDescent="0.2">
      <c r="B1218" s="177"/>
      <c r="C1218" s="202"/>
      <c r="D1218" s="200"/>
      <c r="E1218" s="203"/>
      <c r="F1218" s="203"/>
      <c r="G1218" s="203"/>
      <c r="H1218" s="203"/>
      <c r="I1218" s="203"/>
      <c r="J1218" s="203"/>
      <c r="K1218" s="203"/>
      <c r="L1218" s="203"/>
      <c r="M1218" s="203"/>
      <c r="N1218" s="203"/>
      <c r="O1218" s="203"/>
      <c r="P1218" s="203"/>
      <c r="Q1218" s="204"/>
      <c r="R1218" s="204"/>
      <c r="S1218" s="234"/>
      <c r="T1218" s="50"/>
      <c r="U1218" s="50"/>
      <c r="V1218" s="50"/>
      <c r="W1218" s="50"/>
      <c r="X1218" s="50"/>
      <c r="Y1218" s="50"/>
      <c r="Z1218" s="250"/>
      <c r="AA1218" s="238"/>
      <c r="AB1218" s="50"/>
      <c r="AC1218" s="50"/>
      <c r="AD1218" s="50"/>
      <c r="AE1218" s="50"/>
      <c r="AF1218" s="50"/>
      <c r="AG1218" s="50"/>
      <c r="AH1218" s="50"/>
      <c r="AI1218" s="50"/>
      <c r="AJ1218" s="50"/>
      <c r="AK1218" s="50"/>
      <c r="AL1218" s="50"/>
      <c r="AM1218" s="50"/>
      <c r="AN1218" s="50"/>
      <c r="AO1218" s="50"/>
      <c r="AP1218" s="50"/>
      <c r="AQ1218" s="50"/>
      <c r="AR1218" s="50"/>
      <c r="AS1218" s="50"/>
      <c r="AT1218" s="50"/>
      <c r="AU1218" s="50"/>
      <c r="AV1218" s="50"/>
      <c r="AW1218" s="50"/>
      <c r="AX1218" s="50"/>
      <c r="AY1218" s="50"/>
      <c r="AZ1218" s="50"/>
      <c r="BA1218" s="50"/>
      <c r="BB1218" s="50"/>
      <c r="BC1218" s="50"/>
      <c r="BD1218" s="50"/>
      <c r="BE1218" s="50"/>
      <c r="BF1218" s="50"/>
      <c r="BG1218" s="50"/>
      <c r="BH1218" s="50"/>
      <c r="BI1218" s="50"/>
      <c r="BJ1218" s="50"/>
      <c r="BK1218" s="50"/>
      <c r="BL1218" s="50"/>
      <c r="BM1218" s="50"/>
      <c r="BN1218" s="50"/>
      <c r="BO1218" s="50"/>
      <c r="BP1218" s="50"/>
      <c r="BQ1218" s="50"/>
      <c r="BR1218" s="50"/>
      <c r="BS1218" s="50"/>
      <c r="BT1218" s="50"/>
      <c r="BU1218" s="50"/>
      <c r="BV1218" s="50"/>
      <c r="BW1218" s="50"/>
      <c r="BX1218" s="50"/>
      <c r="BY1218" s="50"/>
      <c r="BZ1218" s="50"/>
      <c r="CA1218" s="50"/>
      <c r="CB1218" s="50"/>
      <c r="CC1218" s="50"/>
      <c r="CD1218" s="50"/>
      <c r="CE1218" s="50"/>
      <c r="CF1218" s="50"/>
      <c r="CG1218" s="50"/>
      <c r="CH1218" s="50"/>
      <c r="CI1218" s="50"/>
      <c r="CJ1218" s="50"/>
      <c r="CK1218" s="50"/>
      <c r="CL1218" s="50"/>
      <c r="CM1218" s="50"/>
      <c r="CN1218" s="50"/>
      <c r="CO1218" s="50"/>
      <c r="CP1218" s="50"/>
      <c r="CQ1218" s="50"/>
      <c r="CR1218" s="50"/>
      <c r="CS1218" s="50"/>
      <c r="CT1218" s="50"/>
      <c r="CU1218" s="50"/>
      <c r="CV1218" s="50"/>
      <c r="CW1218" s="50"/>
      <c r="CX1218" s="50"/>
      <c r="CY1218" s="50"/>
      <c r="CZ1218" s="50"/>
      <c r="DA1218" s="50"/>
      <c r="DB1218" s="50"/>
      <c r="DC1218" s="50"/>
      <c r="DD1218" s="50"/>
      <c r="DE1218" s="50"/>
      <c r="DF1218" s="50"/>
    </row>
    <row r="1219" spans="2:110" x14ac:dyDescent="0.2">
      <c r="B1219" s="177"/>
      <c r="C1219" s="202"/>
      <c r="D1219" s="200"/>
      <c r="E1219" s="203"/>
      <c r="F1219" s="203"/>
      <c r="G1219" s="203"/>
      <c r="H1219" s="203"/>
      <c r="I1219" s="203"/>
      <c r="J1219" s="203"/>
      <c r="K1219" s="203"/>
      <c r="L1219" s="203"/>
      <c r="M1219" s="203"/>
      <c r="N1219" s="203"/>
      <c r="O1219" s="203"/>
      <c r="P1219" s="203"/>
      <c r="Q1219" s="204"/>
      <c r="R1219" s="204"/>
      <c r="S1219" s="234"/>
      <c r="T1219" s="50"/>
      <c r="U1219" s="50"/>
      <c r="V1219" s="50"/>
      <c r="W1219" s="50"/>
      <c r="X1219" s="50"/>
      <c r="Y1219" s="50"/>
      <c r="Z1219" s="250"/>
      <c r="AA1219" s="238"/>
      <c r="AB1219" s="50"/>
      <c r="AC1219" s="50"/>
      <c r="AD1219" s="50"/>
      <c r="AE1219" s="50"/>
      <c r="AF1219" s="50"/>
      <c r="AG1219" s="50"/>
      <c r="AH1219" s="50"/>
      <c r="AI1219" s="50"/>
      <c r="AJ1219" s="50"/>
      <c r="AK1219" s="50"/>
      <c r="AL1219" s="50"/>
      <c r="AM1219" s="50"/>
      <c r="AN1219" s="50"/>
      <c r="AO1219" s="50"/>
      <c r="AP1219" s="50"/>
      <c r="AQ1219" s="50"/>
      <c r="AR1219" s="50"/>
      <c r="AS1219" s="50"/>
      <c r="AT1219" s="50"/>
      <c r="AU1219" s="50"/>
      <c r="AV1219" s="50"/>
      <c r="AW1219" s="50"/>
      <c r="AX1219" s="50"/>
      <c r="AY1219" s="50"/>
      <c r="AZ1219" s="50"/>
      <c r="BA1219" s="50"/>
      <c r="BB1219" s="50"/>
      <c r="BC1219" s="50"/>
      <c r="BD1219" s="50"/>
      <c r="BE1219" s="50"/>
      <c r="BF1219" s="50"/>
      <c r="BG1219" s="50"/>
      <c r="BH1219" s="50"/>
      <c r="BI1219" s="50"/>
      <c r="BJ1219" s="50"/>
      <c r="BK1219" s="50"/>
      <c r="BL1219" s="50"/>
      <c r="BM1219" s="50"/>
      <c r="BN1219" s="50"/>
      <c r="BO1219" s="50"/>
      <c r="BP1219" s="50"/>
      <c r="BQ1219" s="50"/>
      <c r="BR1219" s="50"/>
      <c r="BS1219" s="50"/>
      <c r="BT1219" s="50"/>
      <c r="BU1219" s="50"/>
      <c r="BV1219" s="50"/>
      <c r="BW1219" s="50"/>
      <c r="BX1219" s="50"/>
      <c r="BY1219" s="50"/>
      <c r="BZ1219" s="50"/>
      <c r="CA1219" s="50"/>
      <c r="CB1219" s="50"/>
      <c r="CC1219" s="50"/>
      <c r="CD1219" s="50"/>
      <c r="CE1219" s="50"/>
      <c r="CF1219" s="50"/>
      <c r="CG1219" s="50"/>
      <c r="CH1219" s="50"/>
      <c r="CI1219" s="50"/>
      <c r="CJ1219" s="50"/>
      <c r="CK1219" s="50"/>
      <c r="CL1219" s="50"/>
      <c r="CM1219" s="50"/>
      <c r="CN1219" s="50"/>
      <c r="CO1219" s="50"/>
      <c r="CP1219" s="50"/>
      <c r="CQ1219" s="50"/>
      <c r="CR1219" s="50"/>
      <c r="CS1219" s="50"/>
      <c r="CT1219" s="50"/>
      <c r="CU1219" s="50"/>
      <c r="CV1219" s="50"/>
      <c r="CW1219" s="50"/>
      <c r="CX1219" s="50"/>
      <c r="CY1219" s="50"/>
      <c r="CZ1219" s="50"/>
      <c r="DA1219" s="50"/>
      <c r="DB1219" s="50"/>
      <c r="DC1219" s="50"/>
      <c r="DD1219" s="50"/>
      <c r="DE1219" s="50"/>
      <c r="DF1219" s="50"/>
    </row>
    <row r="1220" spans="2:110" x14ac:dyDescent="0.2">
      <c r="B1220" s="177"/>
      <c r="C1220" s="202"/>
      <c r="D1220" s="200"/>
      <c r="E1220" s="203"/>
      <c r="F1220" s="203"/>
      <c r="G1220" s="203"/>
      <c r="H1220" s="203"/>
      <c r="I1220" s="203"/>
      <c r="J1220" s="203"/>
      <c r="K1220" s="203"/>
      <c r="L1220" s="203"/>
      <c r="M1220" s="203"/>
      <c r="N1220" s="203"/>
      <c r="O1220" s="203"/>
      <c r="P1220" s="203"/>
      <c r="Q1220" s="204"/>
      <c r="R1220" s="204"/>
      <c r="S1220" s="234"/>
      <c r="T1220" s="50"/>
      <c r="U1220" s="50"/>
      <c r="V1220" s="50"/>
      <c r="W1220" s="50"/>
      <c r="X1220" s="50"/>
      <c r="Y1220" s="50"/>
      <c r="Z1220" s="250"/>
      <c r="AA1220" s="238"/>
      <c r="AB1220" s="50"/>
      <c r="AC1220" s="50"/>
      <c r="AD1220" s="50"/>
      <c r="AE1220" s="50"/>
      <c r="AF1220" s="50"/>
      <c r="AG1220" s="50"/>
      <c r="AH1220" s="50"/>
      <c r="AI1220" s="50"/>
      <c r="AJ1220" s="50"/>
      <c r="AK1220" s="50"/>
      <c r="AL1220" s="50"/>
      <c r="AM1220" s="50"/>
      <c r="AN1220" s="50"/>
      <c r="AO1220" s="50"/>
      <c r="AP1220" s="50"/>
      <c r="AQ1220" s="50"/>
      <c r="AR1220" s="50"/>
      <c r="AS1220" s="50"/>
      <c r="AT1220" s="50"/>
      <c r="AU1220" s="50"/>
      <c r="AV1220" s="50"/>
      <c r="AW1220" s="50"/>
      <c r="AX1220" s="50"/>
      <c r="AY1220" s="50"/>
      <c r="AZ1220" s="50"/>
      <c r="BA1220" s="50"/>
      <c r="BB1220" s="50"/>
      <c r="BC1220" s="50"/>
      <c r="BD1220" s="50"/>
      <c r="BE1220" s="50"/>
      <c r="BF1220" s="50"/>
      <c r="BG1220" s="50"/>
      <c r="BH1220" s="50"/>
      <c r="BI1220" s="50"/>
      <c r="BJ1220" s="50"/>
      <c r="BK1220" s="50"/>
      <c r="BL1220" s="50"/>
      <c r="BM1220" s="50"/>
      <c r="BN1220" s="50"/>
      <c r="BO1220" s="50"/>
      <c r="BP1220" s="50"/>
      <c r="BQ1220" s="50"/>
      <c r="BR1220" s="50"/>
      <c r="BS1220" s="50"/>
      <c r="BT1220" s="50"/>
      <c r="BU1220" s="50"/>
      <c r="BV1220" s="50"/>
      <c r="BW1220" s="50"/>
      <c r="BX1220" s="50"/>
      <c r="BY1220" s="50"/>
      <c r="BZ1220" s="50"/>
      <c r="CA1220" s="50"/>
      <c r="CB1220" s="50"/>
      <c r="CC1220" s="50"/>
      <c r="CD1220" s="50"/>
      <c r="CE1220" s="50"/>
      <c r="CF1220" s="50"/>
      <c r="CG1220" s="50"/>
      <c r="CH1220" s="50"/>
      <c r="CI1220" s="50"/>
      <c r="CJ1220" s="50"/>
      <c r="CK1220" s="50"/>
      <c r="CL1220" s="50"/>
      <c r="CM1220" s="50"/>
      <c r="CN1220" s="50"/>
      <c r="CO1220" s="50"/>
      <c r="CP1220" s="50"/>
      <c r="CQ1220" s="50"/>
      <c r="CR1220" s="50"/>
      <c r="CS1220" s="50"/>
      <c r="CT1220" s="50"/>
      <c r="CU1220" s="50"/>
      <c r="CV1220" s="50"/>
      <c r="CW1220" s="50"/>
      <c r="CX1220" s="50"/>
      <c r="CY1220" s="50"/>
      <c r="CZ1220" s="50"/>
      <c r="DA1220" s="50"/>
      <c r="DB1220" s="50"/>
      <c r="DC1220" s="50"/>
      <c r="DD1220" s="50"/>
      <c r="DE1220" s="50"/>
      <c r="DF1220" s="50"/>
    </row>
    <row r="1221" spans="2:110" x14ac:dyDescent="0.2">
      <c r="B1221" s="177"/>
      <c r="C1221" s="202"/>
      <c r="D1221" s="200"/>
      <c r="E1221" s="203"/>
      <c r="F1221" s="203"/>
      <c r="G1221" s="203"/>
      <c r="H1221" s="203"/>
      <c r="I1221" s="203"/>
      <c r="J1221" s="203"/>
      <c r="K1221" s="203"/>
      <c r="L1221" s="203"/>
      <c r="M1221" s="203"/>
      <c r="N1221" s="203"/>
      <c r="O1221" s="203"/>
      <c r="P1221" s="203"/>
      <c r="Q1221" s="204"/>
      <c r="R1221" s="204"/>
      <c r="S1221" s="234"/>
      <c r="T1221" s="50"/>
      <c r="U1221" s="50"/>
      <c r="V1221" s="50"/>
      <c r="W1221" s="50"/>
      <c r="X1221" s="50"/>
      <c r="Y1221" s="50"/>
      <c r="Z1221" s="250"/>
      <c r="AA1221" s="238"/>
      <c r="AB1221" s="50"/>
      <c r="AC1221" s="50"/>
      <c r="AD1221" s="50"/>
      <c r="AE1221" s="50"/>
      <c r="AF1221" s="50"/>
      <c r="AG1221" s="50"/>
      <c r="AH1221" s="50"/>
      <c r="AI1221" s="50"/>
      <c r="AJ1221" s="50"/>
      <c r="AK1221" s="50"/>
      <c r="AL1221" s="50"/>
      <c r="AM1221" s="50"/>
      <c r="AN1221" s="50"/>
      <c r="AO1221" s="50"/>
      <c r="AP1221" s="50"/>
      <c r="AQ1221" s="50"/>
      <c r="AR1221" s="50"/>
      <c r="AS1221" s="50"/>
      <c r="AT1221" s="50"/>
      <c r="AU1221" s="50"/>
      <c r="AV1221" s="50"/>
      <c r="AW1221" s="50"/>
      <c r="AX1221" s="50"/>
      <c r="AY1221" s="50"/>
      <c r="AZ1221" s="50"/>
      <c r="BA1221" s="50"/>
      <c r="BB1221" s="50"/>
      <c r="BC1221" s="50"/>
      <c r="BD1221" s="50"/>
      <c r="BE1221" s="50"/>
      <c r="BF1221" s="50"/>
      <c r="BG1221" s="50"/>
      <c r="BH1221" s="50"/>
      <c r="BI1221" s="50"/>
      <c r="BJ1221" s="50"/>
      <c r="BK1221" s="50"/>
      <c r="BL1221" s="50"/>
      <c r="BM1221" s="50"/>
      <c r="BN1221" s="50"/>
      <c r="BO1221" s="50"/>
      <c r="BP1221" s="50"/>
      <c r="BQ1221" s="50"/>
      <c r="BR1221" s="50"/>
      <c r="BS1221" s="50"/>
      <c r="BT1221" s="50"/>
      <c r="BU1221" s="50"/>
      <c r="BV1221" s="50"/>
      <c r="BW1221" s="50"/>
      <c r="BX1221" s="50"/>
      <c r="BY1221" s="50"/>
      <c r="BZ1221" s="50"/>
      <c r="CA1221" s="50"/>
      <c r="CB1221" s="50"/>
      <c r="CC1221" s="50"/>
      <c r="CD1221" s="50"/>
      <c r="CE1221" s="50"/>
      <c r="CF1221" s="50"/>
      <c r="CG1221" s="50"/>
      <c r="CH1221" s="50"/>
      <c r="CI1221" s="50"/>
      <c r="CJ1221" s="50"/>
      <c r="CK1221" s="50"/>
      <c r="CL1221" s="50"/>
      <c r="CM1221" s="50"/>
      <c r="CN1221" s="50"/>
      <c r="CO1221" s="50"/>
      <c r="CP1221" s="50"/>
      <c r="CQ1221" s="50"/>
      <c r="CR1221" s="50"/>
      <c r="CS1221" s="50"/>
      <c r="CT1221" s="50"/>
      <c r="CU1221" s="50"/>
      <c r="CV1221" s="50"/>
      <c r="CW1221" s="50"/>
      <c r="CX1221" s="50"/>
      <c r="CY1221" s="50"/>
      <c r="CZ1221" s="50"/>
      <c r="DA1221" s="50"/>
      <c r="DB1221" s="50"/>
      <c r="DC1221" s="50"/>
      <c r="DD1221" s="50"/>
      <c r="DE1221" s="50"/>
      <c r="DF1221" s="50"/>
    </row>
    <row r="1222" spans="2:110" x14ac:dyDescent="0.2">
      <c r="B1222" s="177"/>
      <c r="C1222" s="202"/>
      <c r="D1222" s="200"/>
      <c r="E1222" s="203"/>
      <c r="F1222" s="203"/>
      <c r="G1222" s="203"/>
      <c r="H1222" s="203"/>
      <c r="I1222" s="203"/>
      <c r="J1222" s="203"/>
      <c r="K1222" s="203"/>
      <c r="L1222" s="203"/>
      <c r="M1222" s="203"/>
      <c r="N1222" s="203"/>
      <c r="O1222" s="203"/>
      <c r="P1222" s="203"/>
      <c r="Q1222" s="204"/>
      <c r="R1222" s="204"/>
      <c r="S1222" s="234"/>
      <c r="T1222" s="50"/>
      <c r="U1222" s="50"/>
      <c r="V1222" s="50"/>
      <c r="W1222" s="50"/>
      <c r="X1222" s="50"/>
      <c r="Y1222" s="50"/>
      <c r="Z1222" s="250"/>
      <c r="AA1222" s="238"/>
      <c r="AB1222" s="50"/>
      <c r="AC1222" s="50"/>
      <c r="AD1222" s="50"/>
      <c r="AE1222" s="50"/>
      <c r="AF1222" s="50"/>
      <c r="AG1222" s="50"/>
      <c r="AH1222" s="50"/>
      <c r="AI1222" s="50"/>
      <c r="AJ1222" s="50"/>
      <c r="AK1222" s="50"/>
      <c r="AL1222" s="50"/>
      <c r="AM1222" s="50"/>
      <c r="AN1222" s="50"/>
      <c r="AO1222" s="50"/>
      <c r="AP1222" s="50"/>
      <c r="AQ1222" s="50"/>
      <c r="AR1222" s="50"/>
      <c r="AS1222" s="50"/>
      <c r="AT1222" s="50"/>
      <c r="AU1222" s="50"/>
      <c r="AV1222" s="50"/>
      <c r="AW1222" s="50"/>
      <c r="AX1222" s="50"/>
      <c r="AY1222" s="50"/>
      <c r="AZ1222" s="50"/>
      <c r="BA1222" s="50"/>
      <c r="BB1222" s="50"/>
      <c r="BC1222" s="50"/>
      <c r="BD1222" s="50"/>
      <c r="BE1222" s="50"/>
      <c r="BF1222" s="50"/>
      <c r="BG1222" s="50"/>
      <c r="BH1222" s="50"/>
      <c r="BI1222" s="50"/>
      <c r="BJ1222" s="50"/>
      <c r="BK1222" s="50"/>
      <c r="BL1222" s="50"/>
      <c r="BM1222" s="50"/>
      <c r="BN1222" s="50"/>
      <c r="BO1222" s="50"/>
      <c r="BP1222" s="50"/>
      <c r="BQ1222" s="50"/>
      <c r="BR1222" s="50"/>
      <c r="BS1222" s="50"/>
      <c r="BT1222" s="50"/>
      <c r="BU1222" s="50"/>
      <c r="BV1222" s="50"/>
      <c r="BW1222" s="50"/>
      <c r="BX1222" s="50"/>
      <c r="BY1222" s="50"/>
      <c r="BZ1222" s="50"/>
      <c r="CA1222" s="50"/>
      <c r="CB1222" s="50"/>
      <c r="CC1222" s="50"/>
      <c r="CD1222" s="50"/>
      <c r="CE1222" s="50"/>
      <c r="CF1222" s="50"/>
      <c r="CG1222" s="50"/>
      <c r="CH1222" s="50"/>
      <c r="CI1222" s="50"/>
      <c r="CJ1222" s="50"/>
      <c r="CK1222" s="50"/>
      <c r="CL1222" s="50"/>
      <c r="CM1222" s="50"/>
      <c r="CN1222" s="50"/>
      <c r="CO1222" s="50"/>
      <c r="CP1222" s="50"/>
      <c r="CQ1222" s="50"/>
      <c r="CR1222" s="50"/>
      <c r="CS1222" s="50"/>
      <c r="CT1222" s="50"/>
      <c r="CU1222" s="50"/>
      <c r="CV1222" s="50"/>
      <c r="CW1222" s="50"/>
      <c r="CX1222" s="50"/>
      <c r="CY1222" s="50"/>
      <c r="CZ1222" s="50"/>
      <c r="DA1222" s="50"/>
      <c r="DB1222" s="50"/>
      <c r="DC1222" s="50"/>
      <c r="DD1222" s="50"/>
      <c r="DE1222" s="50"/>
      <c r="DF1222" s="50"/>
    </row>
    <row r="1223" spans="2:110" x14ac:dyDescent="0.2">
      <c r="B1223" s="177"/>
      <c r="C1223" s="202"/>
      <c r="D1223" s="200"/>
      <c r="E1223" s="203"/>
      <c r="F1223" s="203"/>
      <c r="G1223" s="203"/>
      <c r="H1223" s="203"/>
      <c r="I1223" s="203"/>
      <c r="J1223" s="203"/>
      <c r="K1223" s="203"/>
      <c r="L1223" s="203"/>
      <c r="M1223" s="203"/>
      <c r="N1223" s="203"/>
      <c r="O1223" s="203"/>
      <c r="P1223" s="203"/>
      <c r="Q1223" s="204"/>
      <c r="R1223" s="204"/>
      <c r="S1223" s="234"/>
      <c r="T1223" s="50"/>
      <c r="U1223" s="50"/>
      <c r="V1223" s="50"/>
      <c r="W1223" s="50"/>
      <c r="X1223" s="50"/>
      <c r="Y1223" s="50"/>
      <c r="Z1223" s="250"/>
      <c r="AA1223" s="238"/>
      <c r="AB1223" s="50"/>
      <c r="AC1223" s="50"/>
      <c r="AD1223" s="50"/>
      <c r="AE1223" s="50"/>
      <c r="AF1223" s="50"/>
      <c r="AG1223" s="50"/>
      <c r="AH1223" s="50"/>
      <c r="AI1223" s="50"/>
      <c r="AJ1223" s="50"/>
      <c r="AK1223" s="50"/>
      <c r="AL1223" s="50"/>
      <c r="AM1223" s="50"/>
      <c r="AN1223" s="50"/>
      <c r="AO1223" s="50"/>
      <c r="AP1223" s="50"/>
      <c r="AQ1223" s="50"/>
      <c r="AR1223" s="50"/>
      <c r="AS1223" s="50"/>
      <c r="AT1223" s="50"/>
      <c r="AU1223" s="50"/>
      <c r="AV1223" s="50"/>
      <c r="AW1223" s="50"/>
      <c r="AX1223" s="50"/>
      <c r="AY1223" s="50"/>
      <c r="AZ1223" s="50"/>
      <c r="BA1223" s="50"/>
      <c r="BB1223" s="50"/>
      <c r="BC1223" s="50"/>
      <c r="BD1223" s="50"/>
      <c r="BE1223" s="50"/>
      <c r="BF1223" s="50"/>
      <c r="BG1223" s="50"/>
      <c r="BH1223" s="50"/>
      <c r="BI1223" s="50"/>
      <c r="BJ1223" s="50"/>
      <c r="BK1223" s="50"/>
      <c r="BL1223" s="50"/>
      <c r="BM1223" s="50"/>
      <c r="BN1223" s="50"/>
      <c r="BO1223" s="50"/>
      <c r="BP1223" s="50"/>
      <c r="BQ1223" s="50"/>
      <c r="BR1223" s="50"/>
      <c r="BS1223" s="50"/>
      <c r="BT1223" s="50"/>
      <c r="BU1223" s="50"/>
      <c r="BV1223" s="50"/>
      <c r="BW1223" s="50"/>
      <c r="BX1223" s="50"/>
      <c r="BY1223" s="50"/>
      <c r="BZ1223" s="50"/>
      <c r="CA1223" s="50"/>
      <c r="CB1223" s="50"/>
      <c r="CC1223" s="50"/>
      <c r="CD1223" s="50"/>
      <c r="CE1223" s="50"/>
      <c r="CF1223" s="50"/>
      <c r="CG1223" s="50"/>
      <c r="CH1223" s="50"/>
      <c r="CI1223" s="50"/>
      <c r="CJ1223" s="50"/>
      <c r="CK1223" s="50"/>
      <c r="CL1223" s="50"/>
      <c r="CM1223" s="50"/>
      <c r="CN1223" s="50"/>
      <c r="CO1223" s="50"/>
      <c r="CP1223" s="50"/>
      <c r="CQ1223" s="50"/>
      <c r="CR1223" s="50"/>
      <c r="CS1223" s="50"/>
      <c r="CT1223" s="50"/>
      <c r="CU1223" s="50"/>
      <c r="CV1223" s="50"/>
      <c r="CW1223" s="50"/>
      <c r="CX1223" s="50"/>
      <c r="CY1223" s="50"/>
      <c r="CZ1223" s="50"/>
      <c r="DA1223" s="50"/>
      <c r="DB1223" s="50"/>
      <c r="DC1223" s="50"/>
      <c r="DD1223" s="50"/>
      <c r="DE1223" s="50"/>
      <c r="DF1223" s="50"/>
    </row>
    <row r="1224" spans="2:110" x14ac:dyDescent="0.2">
      <c r="B1224" s="177"/>
      <c r="C1224" s="202"/>
      <c r="D1224" s="200"/>
      <c r="E1224" s="203"/>
      <c r="F1224" s="203"/>
      <c r="G1224" s="203"/>
      <c r="H1224" s="203"/>
      <c r="I1224" s="203"/>
      <c r="J1224" s="203"/>
      <c r="K1224" s="203"/>
      <c r="L1224" s="203"/>
      <c r="M1224" s="203"/>
      <c r="N1224" s="203"/>
      <c r="O1224" s="203"/>
      <c r="P1224" s="203"/>
      <c r="Q1224" s="204"/>
      <c r="R1224" s="204"/>
      <c r="S1224" s="234"/>
      <c r="T1224" s="50"/>
      <c r="U1224" s="50"/>
      <c r="V1224" s="50"/>
      <c r="W1224" s="50"/>
      <c r="X1224" s="50"/>
      <c r="Y1224" s="50"/>
      <c r="Z1224" s="250"/>
      <c r="AA1224" s="238"/>
      <c r="AB1224" s="50"/>
      <c r="AC1224" s="50"/>
      <c r="AD1224" s="50"/>
      <c r="AE1224" s="50"/>
      <c r="AF1224" s="50"/>
      <c r="AG1224" s="50"/>
      <c r="AH1224" s="50"/>
      <c r="AI1224" s="50"/>
      <c r="AJ1224" s="50"/>
      <c r="AK1224" s="50"/>
      <c r="AL1224" s="50"/>
      <c r="AM1224" s="50"/>
      <c r="AN1224" s="50"/>
      <c r="AO1224" s="50"/>
      <c r="AP1224" s="50"/>
      <c r="AQ1224" s="50"/>
      <c r="AR1224" s="50"/>
      <c r="AS1224" s="50"/>
      <c r="AT1224" s="50"/>
      <c r="AU1224" s="50"/>
      <c r="AV1224" s="50"/>
      <c r="AW1224" s="50"/>
      <c r="AX1224" s="50"/>
      <c r="AY1224" s="50"/>
      <c r="AZ1224" s="50"/>
      <c r="BA1224" s="50"/>
      <c r="BB1224" s="50"/>
      <c r="BC1224" s="50"/>
      <c r="BD1224" s="50"/>
      <c r="BE1224" s="50"/>
      <c r="BF1224" s="50"/>
      <c r="BG1224" s="50"/>
      <c r="BH1224" s="50"/>
      <c r="BI1224" s="50"/>
      <c r="BJ1224" s="50"/>
      <c r="BK1224" s="50"/>
      <c r="BL1224" s="50"/>
      <c r="BM1224" s="50"/>
      <c r="BN1224" s="50"/>
      <c r="BO1224" s="50"/>
      <c r="BP1224" s="50"/>
      <c r="BQ1224" s="50"/>
      <c r="BR1224" s="50"/>
      <c r="BS1224" s="50"/>
      <c r="BT1224" s="50"/>
      <c r="BU1224" s="50"/>
      <c r="BV1224" s="50"/>
      <c r="BW1224" s="50"/>
      <c r="BX1224" s="50"/>
      <c r="BY1224" s="50"/>
      <c r="BZ1224" s="50"/>
      <c r="CA1224" s="50"/>
      <c r="CB1224" s="50"/>
      <c r="CC1224" s="50"/>
      <c r="CD1224" s="50"/>
      <c r="CE1224" s="50"/>
      <c r="CF1224" s="50"/>
      <c r="CG1224" s="50"/>
      <c r="CH1224" s="50"/>
      <c r="CI1224" s="50"/>
      <c r="CJ1224" s="50"/>
      <c r="CK1224" s="50"/>
      <c r="CL1224" s="50"/>
      <c r="CM1224" s="50"/>
      <c r="CN1224" s="50"/>
      <c r="CO1224" s="50"/>
      <c r="CP1224" s="50"/>
      <c r="CQ1224" s="50"/>
      <c r="CR1224" s="50"/>
      <c r="CS1224" s="50"/>
      <c r="CT1224" s="50"/>
      <c r="CU1224" s="50"/>
      <c r="CV1224" s="50"/>
      <c r="CW1224" s="50"/>
      <c r="CX1224" s="50"/>
      <c r="CY1224" s="50"/>
      <c r="CZ1224" s="50"/>
      <c r="DA1224" s="50"/>
      <c r="DB1224" s="50"/>
      <c r="DC1224" s="50"/>
      <c r="DD1224" s="50"/>
      <c r="DE1224" s="50"/>
      <c r="DF1224" s="50"/>
    </row>
    <row r="1225" spans="2:110" x14ac:dyDescent="0.2">
      <c r="B1225" s="177"/>
      <c r="C1225" s="202"/>
      <c r="D1225" s="200"/>
      <c r="E1225" s="203"/>
      <c r="F1225" s="203"/>
      <c r="G1225" s="203"/>
      <c r="H1225" s="203"/>
      <c r="I1225" s="203"/>
      <c r="J1225" s="203"/>
      <c r="K1225" s="203"/>
      <c r="L1225" s="203"/>
      <c r="M1225" s="203"/>
      <c r="N1225" s="203"/>
      <c r="O1225" s="203"/>
      <c r="P1225" s="203"/>
      <c r="Q1225" s="204"/>
      <c r="R1225" s="204"/>
      <c r="S1225" s="234"/>
      <c r="T1225" s="50"/>
      <c r="U1225" s="50"/>
      <c r="V1225" s="50"/>
      <c r="W1225" s="50"/>
      <c r="X1225" s="50"/>
      <c r="Y1225" s="50"/>
      <c r="Z1225" s="250"/>
      <c r="AA1225" s="238"/>
      <c r="AB1225" s="50"/>
      <c r="AC1225" s="50"/>
      <c r="AD1225" s="50"/>
      <c r="AE1225" s="50"/>
      <c r="AF1225" s="50"/>
      <c r="AG1225" s="50"/>
      <c r="AH1225" s="50"/>
      <c r="AI1225" s="50"/>
      <c r="AJ1225" s="50"/>
      <c r="AK1225" s="50"/>
      <c r="AL1225" s="50"/>
      <c r="AM1225" s="50"/>
      <c r="AN1225" s="50"/>
      <c r="AO1225" s="50"/>
      <c r="AP1225" s="50"/>
      <c r="AQ1225" s="50"/>
      <c r="AR1225" s="50"/>
      <c r="AS1225" s="50"/>
      <c r="AT1225" s="50"/>
      <c r="AU1225" s="50"/>
      <c r="AV1225" s="50"/>
      <c r="AW1225" s="50"/>
      <c r="AX1225" s="50"/>
      <c r="AY1225" s="50"/>
      <c r="AZ1225" s="50"/>
      <c r="BA1225" s="50"/>
      <c r="BB1225" s="50"/>
      <c r="BC1225" s="50"/>
      <c r="BD1225" s="50"/>
      <c r="BE1225" s="50"/>
      <c r="BF1225" s="50"/>
      <c r="BG1225" s="50"/>
      <c r="BH1225" s="50"/>
      <c r="BI1225" s="50"/>
      <c r="BJ1225" s="50"/>
      <c r="BK1225" s="50"/>
      <c r="BL1225" s="50"/>
      <c r="BM1225" s="50"/>
      <c r="BN1225" s="50"/>
      <c r="BO1225" s="50"/>
      <c r="BP1225" s="50"/>
      <c r="BQ1225" s="50"/>
      <c r="BR1225" s="50"/>
      <c r="BS1225" s="50"/>
      <c r="BT1225" s="50"/>
      <c r="BU1225" s="50"/>
      <c r="BV1225" s="50"/>
      <c r="BW1225" s="50"/>
      <c r="BX1225" s="50"/>
      <c r="BY1225" s="50"/>
      <c r="BZ1225" s="50"/>
      <c r="CA1225" s="50"/>
      <c r="CB1225" s="50"/>
      <c r="CC1225" s="50"/>
      <c r="CD1225" s="50"/>
      <c r="CE1225" s="50"/>
      <c r="CF1225" s="50"/>
      <c r="CG1225" s="50"/>
      <c r="CH1225" s="50"/>
      <c r="CI1225" s="50"/>
      <c r="CJ1225" s="50"/>
      <c r="CK1225" s="50"/>
      <c r="CL1225" s="50"/>
      <c r="CM1225" s="50"/>
      <c r="CN1225" s="50"/>
      <c r="CO1225" s="50"/>
      <c r="CP1225" s="50"/>
      <c r="CQ1225" s="50"/>
      <c r="CR1225" s="50"/>
      <c r="CS1225" s="50"/>
      <c r="CT1225" s="50"/>
      <c r="CU1225" s="50"/>
      <c r="CV1225" s="50"/>
      <c r="CW1225" s="50"/>
      <c r="CX1225" s="50"/>
      <c r="CY1225" s="50"/>
      <c r="CZ1225" s="50"/>
      <c r="DA1225" s="50"/>
      <c r="DB1225" s="50"/>
      <c r="DC1225" s="50"/>
      <c r="DD1225" s="50"/>
      <c r="DE1225" s="50"/>
      <c r="DF1225" s="50"/>
    </row>
    <row r="1226" spans="2:110" x14ac:dyDescent="0.2">
      <c r="B1226" s="177"/>
      <c r="C1226" s="202"/>
      <c r="D1226" s="200"/>
      <c r="E1226" s="203"/>
      <c r="F1226" s="203"/>
      <c r="G1226" s="203"/>
      <c r="H1226" s="203"/>
      <c r="I1226" s="203"/>
      <c r="J1226" s="203"/>
      <c r="K1226" s="203"/>
      <c r="L1226" s="203"/>
      <c r="M1226" s="203"/>
      <c r="N1226" s="203"/>
      <c r="O1226" s="203"/>
      <c r="P1226" s="203"/>
      <c r="Q1226" s="204"/>
      <c r="R1226" s="204"/>
      <c r="S1226" s="234"/>
      <c r="T1226" s="50"/>
      <c r="U1226" s="50"/>
      <c r="V1226" s="50"/>
      <c r="W1226" s="50"/>
      <c r="X1226" s="50"/>
      <c r="Y1226" s="50"/>
      <c r="Z1226" s="250"/>
      <c r="AA1226" s="238"/>
      <c r="AB1226" s="50"/>
      <c r="AC1226" s="50"/>
      <c r="AD1226" s="50"/>
      <c r="AE1226" s="50"/>
      <c r="AF1226" s="50"/>
      <c r="AG1226" s="50"/>
      <c r="AH1226" s="50"/>
      <c r="AI1226" s="50"/>
      <c r="AJ1226" s="50"/>
      <c r="AK1226" s="50"/>
      <c r="AL1226" s="50"/>
      <c r="AM1226" s="50"/>
      <c r="AN1226" s="50"/>
      <c r="AO1226" s="50"/>
      <c r="AP1226" s="50"/>
      <c r="AQ1226" s="50"/>
      <c r="AR1226" s="50"/>
      <c r="AS1226" s="50"/>
      <c r="AT1226" s="50"/>
      <c r="AU1226" s="50"/>
      <c r="AV1226" s="50"/>
      <c r="AW1226" s="50"/>
      <c r="AX1226" s="50"/>
      <c r="AY1226" s="50"/>
      <c r="AZ1226" s="50"/>
      <c r="BA1226" s="50"/>
      <c r="BB1226" s="50"/>
      <c r="BC1226" s="50"/>
      <c r="BD1226" s="50"/>
      <c r="BE1226" s="50"/>
      <c r="BF1226" s="50"/>
      <c r="BG1226" s="50"/>
      <c r="BH1226" s="50"/>
      <c r="BI1226" s="50"/>
      <c r="BJ1226" s="50"/>
      <c r="BK1226" s="50"/>
      <c r="BL1226" s="50"/>
      <c r="BM1226" s="50"/>
      <c r="BN1226" s="50"/>
      <c r="BO1226" s="50"/>
      <c r="BP1226" s="50"/>
      <c r="BQ1226" s="50"/>
      <c r="BR1226" s="50"/>
      <c r="BS1226" s="50"/>
      <c r="BT1226" s="50"/>
      <c r="BU1226" s="50"/>
      <c r="BV1226" s="50"/>
      <c r="BW1226" s="50"/>
      <c r="BX1226" s="50"/>
      <c r="BY1226" s="50"/>
      <c r="BZ1226" s="50"/>
      <c r="CA1226" s="50"/>
      <c r="CB1226" s="50"/>
      <c r="CC1226" s="50"/>
      <c r="CD1226" s="50"/>
      <c r="CE1226" s="50"/>
      <c r="CF1226" s="50"/>
      <c r="CG1226" s="50"/>
      <c r="CH1226" s="50"/>
      <c r="CI1226" s="50"/>
      <c r="CJ1226" s="50"/>
      <c r="CK1226" s="50"/>
      <c r="CL1226" s="50"/>
      <c r="CM1226" s="50"/>
      <c r="CN1226" s="50"/>
      <c r="CO1226" s="50"/>
      <c r="CP1226" s="50"/>
      <c r="CQ1226" s="50"/>
      <c r="CR1226" s="50"/>
      <c r="CS1226" s="50"/>
      <c r="CT1226" s="50"/>
      <c r="CU1226" s="50"/>
      <c r="CV1226" s="50"/>
      <c r="CW1226" s="50"/>
      <c r="CX1226" s="50"/>
      <c r="CY1226" s="50"/>
      <c r="CZ1226" s="50"/>
      <c r="DA1226" s="50"/>
      <c r="DB1226" s="50"/>
      <c r="DC1226" s="50"/>
      <c r="DD1226" s="50"/>
      <c r="DE1226" s="50"/>
      <c r="DF1226" s="50"/>
    </row>
    <row r="1227" spans="2:110" x14ac:dyDescent="0.2">
      <c r="B1227" s="177"/>
      <c r="C1227" s="202"/>
      <c r="D1227" s="200"/>
      <c r="E1227" s="203"/>
      <c r="F1227" s="203"/>
      <c r="G1227" s="203"/>
      <c r="H1227" s="203"/>
      <c r="I1227" s="203"/>
      <c r="J1227" s="203"/>
      <c r="K1227" s="203"/>
      <c r="L1227" s="203"/>
      <c r="M1227" s="203"/>
      <c r="N1227" s="203"/>
      <c r="O1227" s="203"/>
      <c r="P1227" s="203"/>
      <c r="Q1227" s="204"/>
      <c r="R1227" s="204"/>
      <c r="S1227" s="234"/>
      <c r="T1227" s="50"/>
      <c r="U1227" s="50"/>
      <c r="V1227" s="50"/>
      <c r="W1227" s="50"/>
      <c r="X1227" s="50"/>
      <c r="Y1227" s="50"/>
      <c r="Z1227" s="250"/>
      <c r="AA1227" s="238"/>
      <c r="AB1227" s="50"/>
      <c r="AC1227" s="50"/>
      <c r="AD1227" s="50"/>
      <c r="AE1227" s="50"/>
      <c r="AF1227" s="50"/>
      <c r="AG1227" s="50"/>
      <c r="AH1227" s="50"/>
      <c r="AI1227" s="50"/>
      <c r="AJ1227" s="50"/>
      <c r="AK1227" s="50"/>
      <c r="AL1227" s="50"/>
      <c r="AM1227" s="50"/>
      <c r="AN1227" s="50"/>
      <c r="AO1227" s="50"/>
      <c r="AP1227" s="50"/>
      <c r="AQ1227" s="50"/>
      <c r="AR1227" s="50"/>
      <c r="AS1227" s="50"/>
      <c r="AT1227" s="50"/>
      <c r="AU1227" s="50"/>
      <c r="AV1227" s="50"/>
      <c r="AW1227" s="50"/>
      <c r="AX1227" s="50"/>
      <c r="AY1227" s="50"/>
      <c r="AZ1227" s="50"/>
      <c r="BA1227" s="50"/>
      <c r="BB1227" s="50"/>
      <c r="BC1227" s="50"/>
      <c r="BD1227" s="50"/>
      <c r="BE1227" s="50"/>
      <c r="BF1227" s="50"/>
      <c r="BG1227" s="50"/>
      <c r="BH1227" s="50"/>
      <c r="BI1227" s="50"/>
      <c r="BJ1227" s="50"/>
      <c r="BK1227" s="50"/>
      <c r="BL1227" s="50"/>
      <c r="BM1227" s="50"/>
      <c r="BN1227" s="50"/>
      <c r="BO1227" s="50"/>
      <c r="BP1227" s="50"/>
      <c r="BQ1227" s="50"/>
      <c r="BR1227" s="50"/>
      <c r="BS1227" s="50"/>
      <c r="BT1227" s="50"/>
      <c r="BU1227" s="50"/>
      <c r="BV1227" s="50"/>
      <c r="BW1227" s="50"/>
      <c r="BX1227" s="50"/>
      <c r="BY1227" s="50"/>
      <c r="BZ1227" s="50"/>
      <c r="CA1227" s="50"/>
      <c r="CB1227" s="50"/>
      <c r="CC1227" s="50"/>
      <c r="CD1227" s="50"/>
      <c r="CE1227" s="50"/>
      <c r="CF1227" s="50"/>
      <c r="CG1227" s="50"/>
      <c r="CH1227" s="50"/>
      <c r="CI1227" s="50"/>
      <c r="CJ1227" s="50"/>
      <c r="CK1227" s="50"/>
      <c r="CL1227" s="50"/>
      <c r="CM1227" s="50"/>
      <c r="CN1227" s="50"/>
      <c r="CO1227" s="50"/>
      <c r="CP1227" s="50"/>
      <c r="CQ1227" s="50"/>
      <c r="CR1227" s="50"/>
      <c r="CS1227" s="50"/>
      <c r="CT1227" s="50"/>
      <c r="CU1227" s="50"/>
      <c r="CV1227" s="50"/>
      <c r="CW1227" s="50"/>
      <c r="CX1227" s="50"/>
      <c r="CY1227" s="50"/>
      <c r="CZ1227" s="50"/>
      <c r="DA1227" s="50"/>
      <c r="DB1227" s="50"/>
      <c r="DC1227" s="50"/>
      <c r="DD1227" s="50"/>
      <c r="DE1227" s="50"/>
      <c r="DF1227" s="50"/>
    </row>
    <row r="1228" spans="2:110" x14ac:dyDescent="0.2">
      <c r="B1228" s="177"/>
      <c r="C1228" s="202"/>
      <c r="D1228" s="200"/>
      <c r="E1228" s="203"/>
      <c r="F1228" s="203"/>
      <c r="G1228" s="203"/>
      <c r="H1228" s="203"/>
      <c r="I1228" s="203"/>
      <c r="J1228" s="203"/>
      <c r="K1228" s="203"/>
      <c r="L1228" s="203"/>
      <c r="M1228" s="203"/>
      <c r="N1228" s="203"/>
      <c r="O1228" s="203"/>
      <c r="P1228" s="203"/>
      <c r="Q1228" s="204"/>
      <c r="R1228" s="204"/>
      <c r="S1228" s="234"/>
      <c r="T1228" s="50"/>
      <c r="U1228" s="50"/>
      <c r="V1228" s="50"/>
      <c r="W1228" s="50"/>
      <c r="X1228" s="50"/>
      <c r="Y1228" s="50"/>
      <c r="Z1228" s="250"/>
      <c r="AA1228" s="238"/>
      <c r="AB1228" s="50"/>
      <c r="AC1228" s="50"/>
      <c r="AD1228" s="50"/>
      <c r="AE1228" s="50"/>
      <c r="AF1228" s="50"/>
      <c r="AG1228" s="50"/>
      <c r="AH1228" s="50"/>
      <c r="AI1228" s="50"/>
      <c r="AJ1228" s="50"/>
      <c r="AK1228" s="50"/>
      <c r="AL1228" s="50"/>
      <c r="AM1228" s="50"/>
      <c r="AN1228" s="50"/>
      <c r="AO1228" s="50"/>
      <c r="AP1228" s="50"/>
      <c r="AQ1228" s="50"/>
      <c r="AR1228" s="50"/>
      <c r="AS1228" s="50"/>
      <c r="AT1228" s="50"/>
      <c r="AU1228" s="50"/>
      <c r="AV1228" s="50"/>
      <c r="AW1228" s="50"/>
      <c r="AX1228" s="50"/>
      <c r="AY1228" s="50"/>
      <c r="AZ1228" s="50"/>
      <c r="BA1228" s="50"/>
      <c r="BB1228" s="50"/>
      <c r="BC1228" s="50"/>
      <c r="BD1228" s="50"/>
      <c r="BE1228" s="50"/>
      <c r="BF1228" s="50"/>
      <c r="BG1228" s="50"/>
      <c r="BH1228" s="50"/>
      <c r="BI1228" s="50"/>
      <c r="BJ1228" s="50"/>
      <c r="BK1228" s="50"/>
      <c r="BL1228" s="50"/>
      <c r="BM1228" s="50"/>
      <c r="BN1228" s="50"/>
      <c r="BO1228" s="50"/>
      <c r="BP1228" s="50"/>
      <c r="BQ1228" s="50"/>
      <c r="BR1228" s="50"/>
      <c r="BS1228" s="50"/>
      <c r="BT1228" s="50"/>
      <c r="BU1228" s="50"/>
      <c r="BV1228" s="50"/>
      <c r="BW1228" s="50"/>
      <c r="BX1228" s="50"/>
      <c r="BY1228" s="50"/>
      <c r="BZ1228" s="50"/>
      <c r="CA1228" s="50"/>
      <c r="CB1228" s="50"/>
      <c r="CC1228" s="50"/>
      <c r="CD1228" s="50"/>
      <c r="CE1228" s="50"/>
      <c r="CF1228" s="50"/>
      <c r="CG1228" s="50"/>
      <c r="CH1228" s="50"/>
      <c r="CI1228" s="50"/>
      <c r="CJ1228" s="50"/>
      <c r="CK1228" s="50"/>
      <c r="CL1228" s="50"/>
      <c r="CM1228" s="50"/>
      <c r="CN1228" s="50"/>
      <c r="CO1228" s="50"/>
      <c r="CP1228" s="50"/>
      <c r="CQ1228" s="50"/>
      <c r="CR1228" s="50"/>
      <c r="CS1228" s="50"/>
      <c r="CT1228" s="50"/>
      <c r="CU1228" s="50"/>
      <c r="CV1228" s="50"/>
      <c r="CW1228" s="50"/>
      <c r="CX1228" s="50"/>
      <c r="CY1228" s="50"/>
      <c r="CZ1228" s="50"/>
      <c r="DA1228" s="50"/>
      <c r="DB1228" s="50"/>
      <c r="DC1228" s="50"/>
      <c r="DD1228" s="50"/>
      <c r="DE1228" s="50"/>
      <c r="DF1228" s="50"/>
    </row>
    <row r="1229" spans="2:110" x14ac:dyDescent="0.2">
      <c r="B1229" s="177"/>
      <c r="C1229" s="202"/>
      <c r="D1229" s="200"/>
      <c r="E1229" s="203"/>
      <c r="F1229" s="203"/>
      <c r="G1229" s="203"/>
      <c r="H1229" s="203"/>
      <c r="I1229" s="203"/>
      <c r="J1229" s="203"/>
      <c r="K1229" s="203"/>
      <c r="L1229" s="203"/>
      <c r="M1229" s="203"/>
      <c r="N1229" s="203"/>
      <c r="O1229" s="203"/>
      <c r="P1229" s="203"/>
      <c r="Q1229" s="204"/>
      <c r="R1229" s="204"/>
      <c r="S1229" s="234"/>
      <c r="T1229" s="50"/>
      <c r="U1229" s="50"/>
      <c r="V1229" s="50"/>
      <c r="W1229" s="50"/>
      <c r="X1229" s="50"/>
      <c r="Y1229" s="50"/>
      <c r="Z1229" s="250"/>
      <c r="AA1229" s="238"/>
      <c r="AB1229" s="50"/>
      <c r="AC1229" s="50"/>
      <c r="AD1229" s="50"/>
      <c r="AE1229" s="50"/>
      <c r="AF1229" s="50"/>
      <c r="AG1229" s="50"/>
      <c r="AH1229" s="50"/>
      <c r="AI1229" s="50"/>
      <c r="AJ1229" s="50"/>
      <c r="AK1229" s="50"/>
      <c r="AL1229" s="50"/>
      <c r="AM1229" s="50"/>
      <c r="AN1229" s="50"/>
      <c r="AO1229" s="50"/>
      <c r="AP1229" s="50"/>
      <c r="AQ1229" s="50"/>
      <c r="AR1229" s="50"/>
      <c r="AS1229" s="50"/>
      <c r="AT1229" s="50"/>
      <c r="AU1229" s="50"/>
      <c r="AV1229" s="50"/>
      <c r="AW1229" s="50"/>
      <c r="AX1229" s="50"/>
      <c r="AY1229" s="50"/>
      <c r="AZ1229" s="50"/>
      <c r="BA1229" s="50"/>
      <c r="BB1229" s="50"/>
      <c r="BC1229" s="50"/>
      <c r="BD1229" s="50"/>
      <c r="BE1229" s="50"/>
      <c r="BF1229" s="50"/>
      <c r="BG1229" s="50"/>
      <c r="BH1229" s="50"/>
      <c r="BI1229" s="50"/>
      <c r="BJ1229" s="50"/>
      <c r="BK1229" s="50"/>
      <c r="BL1229" s="50"/>
      <c r="BM1229" s="50"/>
      <c r="BN1229" s="50"/>
      <c r="BO1229" s="50"/>
      <c r="BP1229" s="50"/>
      <c r="BQ1229" s="50"/>
      <c r="BR1229" s="50"/>
      <c r="BS1229" s="50"/>
      <c r="BT1229" s="50"/>
      <c r="BU1229" s="50"/>
      <c r="BV1229" s="50"/>
      <c r="BW1229" s="50"/>
      <c r="BX1229" s="50"/>
      <c r="BY1229" s="50"/>
      <c r="BZ1229" s="50"/>
      <c r="CA1229" s="50"/>
      <c r="CB1229" s="50"/>
      <c r="CC1229" s="50"/>
      <c r="CD1229" s="50"/>
      <c r="CE1229" s="50"/>
      <c r="CF1229" s="50"/>
      <c r="CG1229" s="50"/>
      <c r="CH1229" s="50"/>
      <c r="CI1229" s="50"/>
      <c r="CJ1229" s="50"/>
      <c r="CK1229" s="50"/>
      <c r="CL1229" s="50"/>
      <c r="CM1229" s="50"/>
      <c r="CN1229" s="50"/>
      <c r="CO1229" s="50"/>
      <c r="CP1229" s="50"/>
      <c r="CQ1229" s="50"/>
      <c r="CR1229" s="50"/>
      <c r="CS1229" s="50"/>
      <c r="CT1229" s="50"/>
      <c r="CU1229" s="50"/>
      <c r="CV1229" s="50"/>
      <c r="CW1229" s="50"/>
      <c r="CX1229" s="50"/>
      <c r="CY1229" s="50"/>
      <c r="CZ1229" s="50"/>
      <c r="DA1229" s="50"/>
      <c r="DB1229" s="50"/>
      <c r="DC1229" s="50"/>
      <c r="DD1229" s="50"/>
      <c r="DE1229" s="50"/>
      <c r="DF1229" s="50"/>
    </row>
    <row r="1230" spans="2:110" x14ac:dyDescent="0.2">
      <c r="B1230" s="177"/>
      <c r="C1230" s="202"/>
      <c r="D1230" s="200"/>
      <c r="E1230" s="203"/>
      <c r="F1230" s="203"/>
      <c r="G1230" s="203"/>
      <c r="H1230" s="203"/>
      <c r="I1230" s="203"/>
      <c r="J1230" s="203"/>
      <c r="K1230" s="203"/>
      <c r="L1230" s="203"/>
      <c r="M1230" s="203"/>
      <c r="N1230" s="203"/>
      <c r="O1230" s="203"/>
      <c r="P1230" s="203"/>
      <c r="Q1230" s="204"/>
      <c r="R1230" s="204"/>
      <c r="S1230" s="234"/>
      <c r="T1230" s="50"/>
      <c r="U1230" s="50"/>
      <c r="V1230" s="50"/>
      <c r="W1230" s="50"/>
      <c r="X1230" s="50"/>
      <c r="Y1230" s="50"/>
      <c r="Z1230" s="250"/>
      <c r="AA1230" s="238"/>
      <c r="AB1230" s="50"/>
      <c r="AC1230" s="50"/>
      <c r="AD1230" s="50"/>
      <c r="AE1230" s="50"/>
      <c r="AF1230" s="50"/>
      <c r="AG1230" s="50"/>
      <c r="AH1230" s="50"/>
      <c r="AI1230" s="50"/>
      <c r="AJ1230" s="50"/>
      <c r="AK1230" s="50"/>
      <c r="AL1230" s="50"/>
      <c r="AM1230" s="50"/>
      <c r="AN1230" s="50"/>
      <c r="AO1230" s="50"/>
      <c r="AP1230" s="50"/>
      <c r="AQ1230" s="50"/>
      <c r="AR1230" s="50"/>
      <c r="AS1230" s="50"/>
      <c r="AT1230" s="50"/>
      <c r="AU1230" s="50"/>
      <c r="AV1230" s="50"/>
      <c r="AW1230" s="50"/>
      <c r="AX1230" s="50"/>
      <c r="AY1230" s="50"/>
      <c r="AZ1230" s="50"/>
      <c r="BA1230" s="50"/>
      <c r="BB1230" s="50"/>
      <c r="BC1230" s="50"/>
      <c r="BD1230" s="50"/>
      <c r="BE1230" s="50"/>
      <c r="BF1230" s="50"/>
      <c r="BG1230" s="50"/>
      <c r="BH1230" s="50"/>
      <c r="BI1230" s="50"/>
      <c r="BJ1230" s="50"/>
      <c r="BK1230" s="50"/>
      <c r="BL1230" s="50"/>
      <c r="BM1230" s="50"/>
      <c r="BN1230" s="50"/>
      <c r="BO1230" s="50"/>
      <c r="BP1230" s="50"/>
      <c r="BQ1230" s="50"/>
      <c r="BR1230" s="50"/>
      <c r="BS1230" s="50"/>
      <c r="BT1230" s="50"/>
      <c r="BU1230" s="50"/>
      <c r="BV1230" s="50"/>
      <c r="BW1230" s="50"/>
      <c r="BX1230" s="50"/>
      <c r="BY1230" s="50"/>
      <c r="BZ1230" s="50"/>
      <c r="CA1230" s="50"/>
      <c r="CB1230" s="50"/>
      <c r="CC1230" s="50"/>
      <c r="CD1230" s="50"/>
      <c r="CE1230" s="50"/>
      <c r="CF1230" s="50"/>
      <c r="CG1230" s="50"/>
      <c r="CH1230" s="50"/>
      <c r="CI1230" s="50"/>
      <c r="CJ1230" s="50"/>
      <c r="CK1230" s="50"/>
      <c r="CL1230" s="50"/>
      <c r="CM1230" s="50"/>
      <c r="CN1230" s="50"/>
      <c r="CO1230" s="50"/>
      <c r="CP1230" s="50"/>
      <c r="CQ1230" s="50"/>
      <c r="CR1230" s="50"/>
      <c r="CS1230" s="50"/>
      <c r="CT1230" s="50"/>
      <c r="CU1230" s="50"/>
      <c r="CV1230" s="50"/>
      <c r="CW1230" s="50"/>
      <c r="CX1230" s="50"/>
      <c r="CY1230" s="50"/>
      <c r="CZ1230" s="50"/>
      <c r="DA1230" s="50"/>
      <c r="DB1230" s="50"/>
      <c r="DC1230" s="50"/>
      <c r="DD1230" s="50"/>
      <c r="DE1230" s="50"/>
      <c r="DF1230" s="50"/>
    </row>
    <row r="1231" spans="2:110" x14ac:dyDescent="0.2">
      <c r="B1231" s="177"/>
      <c r="C1231" s="202"/>
      <c r="D1231" s="200"/>
      <c r="E1231" s="203"/>
      <c r="F1231" s="203"/>
      <c r="G1231" s="203"/>
      <c r="H1231" s="203"/>
      <c r="I1231" s="203"/>
      <c r="J1231" s="203"/>
      <c r="K1231" s="203"/>
      <c r="L1231" s="203"/>
      <c r="M1231" s="203"/>
      <c r="N1231" s="203"/>
      <c r="O1231" s="203"/>
      <c r="P1231" s="203"/>
      <c r="Q1231" s="204"/>
      <c r="R1231" s="204"/>
      <c r="S1231" s="234"/>
      <c r="T1231" s="50"/>
      <c r="U1231" s="50"/>
      <c r="V1231" s="50"/>
      <c r="W1231" s="50"/>
      <c r="X1231" s="50"/>
      <c r="Y1231" s="50"/>
      <c r="Z1231" s="250"/>
      <c r="AA1231" s="238"/>
      <c r="AB1231" s="50"/>
      <c r="AC1231" s="50"/>
      <c r="AD1231" s="50"/>
      <c r="AE1231" s="50"/>
      <c r="AF1231" s="50"/>
      <c r="AG1231" s="50"/>
      <c r="AH1231" s="50"/>
      <c r="AI1231" s="50"/>
      <c r="AJ1231" s="50"/>
      <c r="AK1231" s="50"/>
      <c r="AL1231" s="50"/>
      <c r="AM1231" s="50"/>
      <c r="AN1231" s="50"/>
      <c r="AO1231" s="50"/>
      <c r="AP1231" s="50"/>
      <c r="AQ1231" s="50"/>
      <c r="AR1231" s="50"/>
      <c r="AS1231" s="50"/>
      <c r="AT1231" s="50"/>
      <c r="AU1231" s="50"/>
      <c r="AV1231" s="50"/>
      <c r="AW1231" s="50"/>
      <c r="AX1231" s="50"/>
      <c r="AY1231" s="50"/>
      <c r="AZ1231" s="50"/>
      <c r="BA1231" s="50"/>
      <c r="BB1231" s="50"/>
      <c r="BC1231" s="50"/>
      <c r="BD1231" s="50"/>
      <c r="BE1231" s="50"/>
      <c r="BF1231" s="50"/>
      <c r="BG1231" s="50"/>
      <c r="BH1231" s="50"/>
      <c r="BI1231" s="50"/>
      <c r="BJ1231" s="50"/>
      <c r="BK1231" s="50"/>
      <c r="BL1231" s="50"/>
      <c r="BM1231" s="50"/>
      <c r="BN1231" s="50"/>
      <c r="BO1231" s="50"/>
      <c r="BP1231" s="50"/>
      <c r="BQ1231" s="50"/>
      <c r="BR1231" s="50"/>
      <c r="BS1231" s="50"/>
      <c r="BT1231" s="50"/>
      <c r="BU1231" s="50"/>
      <c r="BV1231" s="50"/>
      <c r="BW1231" s="50"/>
      <c r="BX1231" s="50"/>
      <c r="BY1231" s="50"/>
      <c r="BZ1231" s="50"/>
      <c r="CA1231" s="50"/>
      <c r="CB1231" s="50"/>
      <c r="CC1231" s="50"/>
      <c r="CD1231" s="50"/>
      <c r="CE1231" s="50"/>
      <c r="CF1231" s="50"/>
      <c r="CG1231" s="50"/>
      <c r="CH1231" s="50"/>
      <c r="CI1231" s="50"/>
      <c r="CJ1231" s="50"/>
      <c r="CK1231" s="50"/>
      <c r="CL1231" s="50"/>
      <c r="CM1231" s="50"/>
      <c r="CN1231" s="50"/>
      <c r="CO1231" s="50"/>
      <c r="CP1231" s="50"/>
      <c r="CQ1231" s="50"/>
      <c r="CR1231" s="50"/>
      <c r="CS1231" s="50"/>
      <c r="CT1231" s="50"/>
      <c r="CU1231" s="50"/>
      <c r="CV1231" s="50"/>
      <c r="CW1231" s="50"/>
      <c r="CX1231" s="50"/>
      <c r="CY1231" s="50"/>
      <c r="CZ1231" s="50"/>
      <c r="DA1231" s="50"/>
      <c r="DB1231" s="50"/>
      <c r="DC1231" s="50"/>
      <c r="DD1231" s="50"/>
      <c r="DE1231" s="50"/>
      <c r="DF1231" s="50"/>
    </row>
    <row r="1232" spans="2:110" x14ac:dyDescent="0.2">
      <c r="B1232" s="177"/>
      <c r="C1232" s="202"/>
      <c r="D1232" s="200"/>
      <c r="E1232" s="203"/>
      <c r="F1232" s="203"/>
      <c r="G1232" s="203"/>
      <c r="H1232" s="203"/>
      <c r="I1232" s="203"/>
      <c r="J1232" s="203"/>
      <c r="K1232" s="203"/>
      <c r="L1232" s="203"/>
      <c r="M1232" s="203"/>
      <c r="N1232" s="203"/>
      <c r="O1232" s="203"/>
      <c r="P1232" s="203"/>
      <c r="Q1232" s="204"/>
      <c r="R1232" s="204"/>
      <c r="S1232" s="234"/>
      <c r="T1232" s="50"/>
      <c r="U1232" s="50"/>
      <c r="V1232" s="50"/>
      <c r="W1232" s="50"/>
      <c r="X1232" s="50"/>
      <c r="Y1232" s="50"/>
      <c r="Z1232" s="250"/>
      <c r="AA1232" s="238"/>
      <c r="AB1232" s="50"/>
      <c r="AC1232" s="50"/>
      <c r="AD1232" s="50"/>
      <c r="AE1232" s="50"/>
      <c r="AF1232" s="50"/>
      <c r="AG1232" s="50"/>
      <c r="AH1232" s="50"/>
      <c r="AI1232" s="50"/>
      <c r="AJ1232" s="50"/>
      <c r="AK1232" s="50"/>
      <c r="AL1232" s="50"/>
      <c r="AM1232" s="50"/>
      <c r="AN1232" s="50"/>
      <c r="AO1232" s="50"/>
      <c r="AP1232" s="50"/>
      <c r="AQ1232" s="50"/>
      <c r="AR1232" s="50"/>
      <c r="AS1232" s="50"/>
      <c r="AT1232" s="50"/>
      <c r="AU1232" s="50"/>
      <c r="AV1232" s="50"/>
      <c r="AW1232" s="50"/>
      <c r="AX1232" s="50"/>
      <c r="AY1232" s="50"/>
      <c r="AZ1232" s="50"/>
      <c r="BA1232" s="50"/>
      <c r="BB1232" s="50"/>
      <c r="BC1232" s="50"/>
      <c r="BD1232" s="50"/>
      <c r="BE1232" s="50"/>
      <c r="BF1232" s="50"/>
      <c r="BG1232" s="50"/>
      <c r="BH1232" s="50"/>
      <c r="BI1232" s="50"/>
      <c r="BJ1232" s="50"/>
      <c r="BK1232" s="50"/>
      <c r="BL1232" s="50"/>
      <c r="BM1232" s="50"/>
      <c r="BN1232" s="50"/>
      <c r="BO1232" s="50"/>
      <c r="BP1232" s="50"/>
      <c r="BQ1232" s="50"/>
      <c r="BR1232" s="50"/>
      <c r="BS1232" s="50"/>
      <c r="BT1232" s="50"/>
      <c r="BU1232" s="50"/>
      <c r="BV1232" s="50"/>
      <c r="BW1232" s="50"/>
      <c r="BX1232" s="50"/>
      <c r="BY1232" s="50"/>
      <c r="BZ1232" s="50"/>
      <c r="CA1232" s="50"/>
      <c r="CB1232" s="50"/>
      <c r="CC1232" s="50"/>
      <c r="CD1232" s="50"/>
      <c r="CE1232" s="50"/>
      <c r="CF1232" s="50"/>
      <c r="CG1232" s="50"/>
      <c r="CH1232" s="50"/>
      <c r="CI1232" s="50"/>
      <c r="CJ1232" s="50"/>
      <c r="CK1232" s="50"/>
      <c r="CL1232" s="50"/>
      <c r="CM1232" s="50"/>
      <c r="CN1232" s="50"/>
      <c r="CO1232" s="50"/>
      <c r="CP1232" s="50"/>
      <c r="CQ1232" s="50"/>
      <c r="CR1232" s="50"/>
      <c r="CS1232" s="50"/>
      <c r="CT1232" s="50"/>
      <c r="CU1232" s="50"/>
      <c r="CV1232" s="50"/>
      <c r="CW1232" s="50"/>
      <c r="CX1232" s="50"/>
      <c r="CY1232" s="50"/>
      <c r="CZ1232" s="50"/>
      <c r="DA1232" s="50"/>
      <c r="DB1232" s="50"/>
      <c r="DC1232" s="50"/>
      <c r="DD1232" s="50"/>
      <c r="DE1232" s="50"/>
      <c r="DF1232" s="50"/>
    </row>
    <row r="1233" spans="2:110" x14ac:dyDescent="0.2">
      <c r="B1233" s="177"/>
      <c r="C1233" s="202"/>
      <c r="D1233" s="200"/>
      <c r="E1233" s="203"/>
      <c r="F1233" s="203"/>
      <c r="G1233" s="203"/>
      <c r="H1233" s="203"/>
      <c r="I1233" s="203"/>
      <c r="J1233" s="203"/>
      <c r="K1233" s="203"/>
      <c r="L1233" s="203"/>
      <c r="M1233" s="203"/>
      <c r="N1233" s="203"/>
      <c r="O1233" s="203"/>
      <c r="P1233" s="203"/>
      <c r="Q1233" s="204"/>
      <c r="R1233" s="204"/>
      <c r="S1233" s="234"/>
      <c r="T1233" s="50"/>
      <c r="U1233" s="50"/>
      <c r="V1233" s="50"/>
      <c r="W1233" s="50"/>
      <c r="X1233" s="50"/>
      <c r="Y1233" s="50"/>
      <c r="Z1233" s="250"/>
      <c r="AA1233" s="238"/>
      <c r="AB1233" s="50"/>
      <c r="AC1233" s="50"/>
      <c r="AD1233" s="50"/>
      <c r="AE1233" s="50"/>
      <c r="AF1233" s="50"/>
      <c r="AG1233" s="50"/>
      <c r="AH1233" s="50"/>
      <c r="AI1233" s="50"/>
      <c r="AJ1233" s="50"/>
      <c r="AK1233" s="50"/>
      <c r="AL1233" s="50"/>
      <c r="AM1233" s="50"/>
      <c r="AN1233" s="50"/>
      <c r="AO1233" s="50"/>
      <c r="AP1233" s="50"/>
      <c r="AQ1233" s="50"/>
      <c r="AR1233" s="50"/>
      <c r="AS1233" s="50"/>
      <c r="AT1233" s="50"/>
      <c r="AU1233" s="50"/>
      <c r="AV1233" s="50"/>
      <c r="AW1233" s="50"/>
      <c r="AX1233" s="50"/>
      <c r="AY1233" s="50"/>
      <c r="AZ1233" s="50"/>
      <c r="BA1233" s="50"/>
      <c r="BB1233" s="50"/>
      <c r="BC1233" s="50"/>
      <c r="BD1233" s="50"/>
      <c r="BE1233" s="50"/>
      <c r="BF1233" s="50"/>
      <c r="BG1233" s="50"/>
      <c r="BH1233" s="50"/>
      <c r="BI1233" s="50"/>
      <c r="BJ1233" s="50"/>
      <c r="BK1233" s="50"/>
      <c r="BL1233" s="50"/>
      <c r="BM1233" s="50"/>
      <c r="BN1233" s="50"/>
      <c r="BO1233" s="50"/>
      <c r="BP1233" s="50"/>
      <c r="BQ1233" s="50"/>
      <c r="BR1233" s="50"/>
      <c r="BS1233" s="50"/>
      <c r="BT1233" s="50"/>
      <c r="BU1233" s="50"/>
      <c r="BV1233" s="50"/>
      <c r="BW1233" s="50"/>
      <c r="BX1233" s="50"/>
      <c r="BY1233" s="50"/>
      <c r="BZ1233" s="50"/>
      <c r="CA1233" s="50"/>
      <c r="CB1233" s="50"/>
      <c r="CC1233" s="50"/>
      <c r="CD1233" s="50"/>
      <c r="CE1233" s="50"/>
      <c r="CF1233" s="50"/>
      <c r="CG1233" s="50"/>
      <c r="CH1233" s="50"/>
      <c r="CI1233" s="50"/>
      <c r="CJ1233" s="50"/>
      <c r="CK1233" s="50"/>
      <c r="CL1233" s="50"/>
      <c r="CM1233" s="50"/>
      <c r="CN1233" s="50"/>
      <c r="CO1233" s="50"/>
      <c r="CP1233" s="50"/>
      <c r="CQ1233" s="50"/>
      <c r="CR1233" s="50"/>
      <c r="CS1233" s="50"/>
      <c r="CT1233" s="50"/>
      <c r="CU1233" s="50"/>
      <c r="CV1233" s="50"/>
      <c r="CW1233" s="50"/>
      <c r="CX1233" s="50"/>
      <c r="CY1233" s="50"/>
      <c r="CZ1233" s="50"/>
      <c r="DA1233" s="50"/>
      <c r="DB1233" s="50"/>
      <c r="DC1233" s="50"/>
      <c r="DD1233" s="50"/>
      <c r="DE1233" s="50"/>
      <c r="DF1233" s="50"/>
    </row>
    <row r="1234" spans="2:110" x14ac:dyDescent="0.2">
      <c r="B1234" s="177"/>
      <c r="C1234" s="202"/>
      <c r="D1234" s="200"/>
      <c r="E1234" s="203"/>
      <c r="F1234" s="203"/>
      <c r="G1234" s="203"/>
      <c r="H1234" s="203"/>
      <c r="I1234" s="203"/>
      <c r="J1234" s="203"/>
      <c r="K1234" s="203"/>
      <c r="L1234" s="203"/>
      <c r="M1234" s="203"/>
      <c r="N1234" s="203"/>
      <c r="O1234" s="203"/>
      <c r="P1234" s="203"/>
      <c r="Q1234" s="204"/>
      <c r="R1234" s="204"/>
      <c r="S1234" s="234"/>
      <c r="T1234" s="50"/>
      <c r="U1234" s="50"/>
      <c r="V1234" s="50"/>
      <c r="W1234" s="50"/>
      <c r="X1234" s="50"/>
      <c r="Y1234" s="50"/>
      <c r="Z1234" s="250"/>
      <c r="AA1234" s="238"/>
      <c r="AB1234" s="50"/>
      <c r="AC1234" s="50"/>
      <c r="AD1234" s="50"/>
      <c r="AE1234" s="50"/>
      <c r="AF1234" s="50"/>
      <c r="AG1234" s="50"/>
      <c r="AH1234" s="50"/>
      <c r="AI1234" s="50"/>
      <c r="AJ1234" s="50"/>
      <c r="AK1234" s="50"/>
      <c r="AL1234" s="50"/>
      <c r="AM1234" s="50"/>
      <c r="AN1234" s="50"/>
      <c r="AO1234" s="50"/>
      <c r="AP1234" s="50"/>
      <c r="AQ1234" s="50"/>
      <c r="AR1234" s="50"/>
      <c r="AS1234" s="50"/>
      <c r="AT1234" s="50"/>
      <c r="AU1234" s="50"/>
      <c r="AV1234" s="50"/>
      <c r="AW1234" s="50"/>
      <c r="AX1234" s="50"/>
      <c r="AY1234" s="50"/>
      <c r="AZ1234" s="50"/>
      <c r="BA1234" s="50"/>
      <c r="BB1234" s="50"/>
      <c r="BC1234" s="50"/>
      <c r="BD1234" s="50"/>
      <c r="BE1234" s="50"/>
      <c r="BF1234" s="50"/>
      <c r="BG1234" s="50"/>
      <c r="BH1234" s="50"/>
      <c r="BI1234" s="50"/>
      <c r="BJ1234" s="50"/>
      <c r="BK1234" s="50"/>
      <c r="BL1234" s="50"/>
      <c r="BM1234" s="50"/>
      <c r="BN1234" s="50"/>
      <c r="BO1234" s="50"/>
      <c r="BP1234" s="50"/>
      <c r="BQ1234" s="50"/>
      <c r="BR1234" s="50"/>
      <c r="BS1234" s="50"/>
      <c r="BT1234" s="50"/>
      <c r="BU1234" s="50"/>
      <c r="BV1234" s="50"/>
      <c r="BW1234" s="50"/>
      <c r="BX1234" s="50"/>
      <c r="BY1234" s="50"/>
      <c r="BZ1234" s="50"/>
      <c r="CA1234" s="50"/>
      <c r="CB1234" s="50"/>
      <c r="CC1234" s="50"/>
      <c r="CD1234" s="50"/>
      <c r="CE1234" s="50"/>
      <c r="CF1234" s="50"/>
      <c r="CG1234" s="50"/>
      <c r="CH1234" s="50"/>
      <c r="CI1234" s="50"/>
      <c r="CJ1234" s="50"/>
      <c r="CK1234" s="50"/>
      <c r="CL1234" s="50"/>
      <c r="CM1234" s="50"/>
      <c r="CN1234" s="50"/>
      <c r="CO1234" s="50"/>
      <c r="CP1234" s="50"/>
      <c r="CQ1234" s="50"/>
      <c r="CR1234" s="50"/>
      <c r="CS1234" s="50"/>
      <c r="CT1234" s="50"/>
      <c r="CU1234" s="50"/>
      <c r="CV1234" s="50"/>
      <c r="CW1234" s="50"/>
      <c r="CX1234" s="50"/>
      <c r="CY1234" s="50"/>
      <c r="CZ1234" s="50"/>
      <c r="DA1234" s="50"/>
      <c r="DB1234" s="50"/>
      <c r="DC1234" s="50"/>
      <c r="DD1234" s="50"/>
      <c r="DE1234" s="50"/>
      <c r="DF1234" s="50"/>
    </row>
    <row r="1235" spans="2:110" x14ac:dyDescent="0.2">
      <c r="B1235" s="177"/>
      <c r="C1235" s="202"/>
      <c r="D1235" s="200"/>
      <c r="E1235" s="203"/>
      <c r="F1235" s="203"/>
      <c r="G1235" s="203"/>
      <c r="H1235" s="203"/>
      <c r="I1235" s="203"/>
      <c r="J1235" s="203"/>
      <c r="K1235" s="203"/>
      <c r="L1235" s="203"/>
      <c r="M1235" s="203"/>
      <c r="N1235" s="203"/>
      <c r="O1235" s="203"/>
      <c r="P1235" s="203"/>
      <c r="Q1235" s="204"/>
      <c r="R1235" s="204"/>
      <c r="S1235" s="234"/>
      <c r="T1235" s="50"/>
      <c r="U1235" s="50"/>
      <c r="V1235" s="50"/>
      <c r="W1235" s="50"/>
      <c r="X1235" s="50"/>
      <c r="Y1235" s="50"/>
      <c r="Z1235" s="250"/>
      <c r="AA1235" s="238"/>
      <c r="AB1235" s="50"/>
      <c r="AC1235" s="50"/>
      <c r="AD1235" s="50"/>
      <c r="AE1235" s="50"/>
      <c r="AF1235" s="50"/>
      <c r="AG1235" s="50"/>
      <c r="AH1235" s="50"/>
      <c r="AI1235" s="50"/>
      <c r="AJ1235" s="50"/>
      <c r="AK1235" s="50"/>
      <c r="AL1235" s="50"/>
      <c r="AM1235" s="50"/>
      <c r="AN1235" s="50"/>
      <c r="AO1235" s="50"/>
      <c r="AP1235" s="50"/>
      <c r="AQ1235" s="50"/>
      <c r="AR1235" s="50"/>
      <c r="AS1235" s="50"/>
      <c r="AT1235" s="50"/>
      <c r="AU1235" s="50"/>
      <c r="AV1235" s="50"/>
      <c r="AW1235" s="50"/>
      <c r="AX1235" s="50"/>
      <c r="AY1235" s="50"/>
      <c r="AZ1235" s="50"/>
      <c r="BA1235" s="50"/>
      <c r="BB1235" s="50"/>
      <c r="BC1235" s="50"/>
      <c r="BD1235" s="50"/>
      <c r="BE1235" s="50"/>
      <c r="BF1235" s="50"/>
      <c r="BG1235" s="50"/>
      <c r="BH1235" s="50"/>
      <c r="BI1235" s="50"/>
      <c r="BJ1235" s="50"/>
      <c r="BK1235" s="50"/>
      <c r="BL1235" s="50"/>
      <c r="BM1235" s="50"/>
      <c r="BN1235" s="50"/>
      <c r="BO1235" s="50"/>
      <c r="BP1235" s="50"/>
      <c r="BQ1235" s="50"/>
      <c r="BR1235" s="50"/>
      <c r="BS1235" s="50"/>
      <c r="BT1235" s="50"/>
      <c r="BU1235" s="50"/>
      <c r="BV1235" s="50"/>
      <c r="BW1235" s="50"/>
      <c r="BX1235" s="50"/>
      <c r="BY1235" s="50"/>
      <c r="BZ1235" s="50"/>
      <c r="CA1235" s="50"/>
      <c r="CB1235" s="50"/>
      <c r="CC1235" s="50"/>
      <c r="CD1235" s="50"/>
      <c r="CE1235" s="50"/>
      <c r="CF1235" s="50"/>
      <c r="CG1235" s="50"/>
      <c r="CH1235" s="50"/>
      <c r="CI1235" s="50"/>
      <c r="CJ1235" s="50"/>
      <c r="CK1235" s="50"/>
      <c r="CL1235" s="50"/>
      <c r="CM1235" s="50"/>
      <c r="CN1235" s="50"/>
      <c r="CO1235" s="50"/>
      <c r="CP1235" s="50"/>
      <c r="CQ1235" s="50"/>
      <c r="CR1235" s="50"/>
      <c r="CS1235" s="50"/>
      <c r="CT1235" s="50"/>
      <c r="CU1235" s="50"/>
      <c r="CV1235" s="50"/>
      <c r="CW1235" s="50"/>
      <c r="CX1235" s="50"/>
      <c r="CY1235" s="50"/>
      <c r="CZ1235" s="50"/>
      <c r="DA1235" s="50"/>
      <c r="DB1235" s="50"/>
      <c r="DC1235" s="50"/>
      <c r="DD1235" s="50"/>
      <c r="DE1235" s="50"/>
      <c r="DF1235" s="50"/>
    </row>
    <row r="1236" spans="2:110" x14ac:dyDescent="0.2">
      <c r="B1236" s="177"/>
      <c r="C1236" s="202"/>
      <c r="D1236" s="200"/>
      <c r="E1236" s="203"/>
      <c r="F1236" s="203"/>
      <c r="G1236" s="203"/>
      <c r="H1236" s="203"/>
      <c r="I1236" s="203"/>
      <c r="J1236" s="203"/>
      <c r="K1236" s="203"/>
      <c r="L1236" s="203"/>
      <c r="M1236" s="203"/>
      <c r="N1236" s="203"/>
      <c r="O1236" s="203"/>
      <c r="P1236" s="203"/>
      <c r="Q1236" s="204"/>
      <c r="R1236" s="204"/>
      <c r="S1236" s="234"/>
      <c r="T1236" s="50"/>
      <c r="U1236" s="50"/>
      <c r="V1236" s="50"/>
      <c r="W1236" s="50"/>
      <c r="X1236" s="50"/>
      <c r="Y1236" s="50"/>
      <c r="Z1236" s="250"/>
      <c r="AA1236" s="238"/>
      <c r="AB1236" s="50"/>
      <c r="AC1236" s="50"/>
      <c r="AD1236" s="50"/>
      <c r="AE1236" s="50"/>
      <c r="AF1236" s="50"/>
      <c r="AG1236" s="50"/>
      <c r="AH1236" s="50"/>
      <c r="AI1236" s="50"/>
      <c r="AJ1236" s="50"/>
      <c r="AK1236" s="50"/>
      <c r="AL1236" s="50"/>
      <c r="AM1236" s="50"/>
      <c r="AN1236" s="50"/>
      <c r="AO1236" s="50"/>
      <c r="AP1236" s="50"/>
      <c r="AQ1236" s="50"/>
      <c r="AR1236" s="50"/>
      <c r="AS1236" s="50"/>
      <c r="AT1236" s="50"/>
      <c r="AU1236" s="50"/>
      <c r="AV1236" s="50"/>
      <c r="AW1236" s="50"/>
      <c r="AX1236" s="50"/>
      <c r="AY1236" s="50"/>
      <c r="AZ1236" s="50"/>
      <c r="BA1236" s="50"/>
      <c r="BB1236" s="50"/>
      <c r="BC1236" s="50"/>
      <c r="BD1236" s="50"/>
      <c r="BE1236" s="50"/>
      <c r="BF1236" s="50"/>
      <c r="BG1236" s="50"/>
      <c r="BH1236" s="50"/>
      <c r="BI1236" s="50"/>
      <c r="BJ1236" s="50"/>
      <c r="BK1236" s="50"/>
      <c r="BL1236" s="50"/>
      <c r="BM1236" s="50"/>
      <c r="BN1236" s="50"/>
      <c r="BO1236" s="50"/>
      <c r="BP1236" s="50"/>
      <c r="BQ1236" s="50"/>
      <c r="BR1236" s="50"/>
      <c r="BS1236" s="50"/>
      <c r="BT1236" s="50"/>
      <c r="BU1236" s="50"/>
      <c r="BV1236" s="50"/>
      <c r="BW1236" s="50"/>
      <c r="BX1236" s="50"/>
      <c r="BY1236" s="50"/>
      <c r="BZ1236" s="50"/>
      <c r="CA1236" s="50"/>
      <c r="CB1236" s="50"/>
      <c r="CC1236" s="50"/>
      <c r="CD1236" s="50"/>
      <c r="CE1236" s="50"/>
      <c r="CF1236" s="50"/>
      <c r="CG1236" s="50"/>
      <c r="CH1236" s="50"/>
      <c r="CI1236" s="50"/>
      <c r="CJ1236" s="50"/>
      <c r="CK1236" s="50"/>
      <c r="CL1236" s="50"/>
      <c r="CM1236" s="50"/>
      <c r="CN1236" s="50"/>
      <c r="CO1236" s="50"/>
      <c r="CP1236" s="50"/>
      <c r="CQ1236" s="50"/>
      <c r="CR1236" s="50"/>
      <c r="CS1236" s="50"/>
      <c r="CT1236" s="50"/>
      <c r="CU1236" s="50"/>
      <c r="CV1236" s="50"/>
      <c r="CW1236" s="50"/>
      <c r="CX1236" s="50"/>
      <c r="CY1236" s="50"/>
      <c r="CZ1236" s="50"/>
      <c r="DA1236" s="50"/>
      <c r="DB1236" s="50"/>
      <c r="DC1236" s="50"/>
      <c r="DD1236" s="50"/>
      <c r="DE1236" s="50"/>
      <c r="DF1236" s="50"/>
    </row>
    <row r="1237" spans="2:110" x14ac:dyDescent="0.2">
      <c r="B1237" s="177"/>
      <c r="C1237" s="202"/>
      <c r="D1237" s="200"/>
      <c r="E1237" s="203"/>
      <c r="F1237" s="203"/>
      <c r="G1237" s="203"/>
      <c r="H1237" s="203"/>
      <c r="I1237" s="203"/>
      <c r="J1237" s="203"/>
      <c r="K1237" s="203"/>
      <c r="L1237" s="203"/>
      <c r="M1237" s="203"/>
      <c r="N1237" s="203"/>
      <c r="O1237" s="203"/>
      <c r="P1237" s="203"/>
      <c r="Q1237" s="204"/>
      <c r="R1237" s="204"/>
      <c r="S1237" s="234"/>
      <c r="T1237" s="50"/>
      <c r="U1237" s="50"/>
      <c r="V1237" s="50"/>
      <c r="W1237" s="50"/>
      <c r="X1237" s="50"/>
      <c r="Y1237" s="50"/>
      <c r="Z1237" s="250"/>
      <c r="AA1237" s="238"/>
      <c r="AB1237" s="50"/>
      <c r="AC1237" s="50"/>
      <c r="AD1237" s="50"/>
      <c r="AE1237" s="50"/>
      <c r="AF1237" s="50"/>
      <c r="AG1237" s="50"/>
      <c r="AH1237" s="50"/>
      <c r="AI1237" s="50"/>
      <c r="AJ1237" s="50"/>
      <c r="AK1237" s="50"/>
      <c r="AL1237" s="50"/>
      <c r="AM1237" s="50"/>
      <c r="AN1237" s="50"/>
      <c r="AO1237" s="50"/>
      <c r="AP1237" s="50"/>
      <c r="AQ1237" s="50"/>
      <c r="AR1237" s="50"/>
      <c r="AS1237" s="50"/>
      <c r="AT1237" s="50"/>
      <c r="AU1237" s="50"/>
      <c r="AV1237" s="50"/>
      <c r="AW1237" s="50"/>
      <c r="AX1237" s="50"/>
      <c r="AY1237" s="50"/>
      <c r="AZ1237" s="50"/>
      <c r="BA1237" s="50"/>
      <c r="BB1237" s="50"/>
      <c r="BC1237" s="50"/>
      <c r="BD1237" s="50"/>
      <c r="BE1237" s="50"/>
      <c r="BF1237" s="50"/>
      <c r="BG1237" s="50"/>
      <c r="BH1237" s="50"/>
      <c r="BI1237" s="50"/>
      <c r="BJ1237" s="50"/>
      <c r="BK1237" s="50"/>
      <c r="BL1237" s="50"/>
      <c r="BM1237" s="50"/>
      <c r="BN1237" s="50"/>
      <c r="BO1237" s="50"/>
      <c r="BP1237" s="50"/>
      <c r="BQ1237" s="50"/>
      <c r="BR1237" s="50"/>
      <c r="BS1237" s="50"/>
      <c r="BT1237" s="50"/>
      <c r="BU1237" s="50"/>
      <c r="BV1237" s="50"/>
      <c r="BW1237" s="50"/>
      <c r="BX1237" s="50"/>
      <c r="BY1237" s="50"/>
      <c r="BZ1237" s="50"/>
      <c r="CA1237" s="50"/>
      <c r="CB1237" s="50"/>
      <c r="CC1237" s="50"/>
      <c r="CD1237" s="50"/>
      <c r="CE1237" s="50"/>
      <c r="CF1237" s="50"/>
      <c r="CG1237" s="50"/>
      <c r="CH1237" s="50"/>
      <c r="CI1237" s="50"/>
      <c r="CJ1237" s="50"/>
      <c r="CK1237" s="50"/>
      <c r="CL1237" s="50"/>
      <c r="CM1237" s="50"/>
      <c r="CN1237" s="50"/>
      <c r="CO1237" s="50"/>
      <c r="CP1237" s="50"/>
      <c r="CQ1237" s="50"/>
      <c r="CR1237" s="50"/>
      <c r="CS1237" s="50"/>
      <c r="CT1237" s="50"/>
      <c r="CU1237" s="50"/>
      <c r="CV1237" s="50"/>
      <c r="CW1237" s="50"/>
      <c r="CX1237" s="50"/>
      <c r="CY1237" s="50"/>
      <c r="CZ1237" s="50"/>
      <c r="DA1237" s="50"/>
      <c r="DB1237" s="50"/>
      <c r="DC1237" s="50"/>
      <c r="DD1237" s="50"/>
      <c r="DE1237" s="50"/>
      <c r="DF1237" s="50"/>
    </row>
    <row r="1238" spans="2:110" x14ac:dyDescent="0.2">
      <c r="B1238" s="177"/>
      <c r="C1238" s="202"/>
      <c r="D1238" s="200"/>
      <c r="E1238" s="203"/>
      <c r="F1238" s="203"/>
      <c r="G1238" s="203"/>
      <c r="H1238" s="203"/>
      <c r="I1238" s="203"/>
      <c r="J1238" s="203"/>
      <c r="K1238" s="203"/>
      <c r="L1238" s="203"/>
      <c r="M1238" s="203"/>
      <c r="N1238" s="203"/>
      <c r="O1238" s="203"/>
      <c r="P1238" s="203"/>
      <c r="Q1238" s="204"/>
      <c r="R1238" s="204"/>
      <c r="S1238" s="234"/>
      <c r="T1238" s="50"/>
      <c r="U1238" s="50"/>
      <c r="V1238" s="50"/>
      <c r="W1238" s="50"/>
      <c r="X1238" s="50"/>
      <c r="Y1238" s="50"/>
      <c r="Z1238" s="250"/>
      <c r="AA1238" s="238"/>
      <c r="AB1238" s="50"/>
      <c r="AC1238" s="50"/>
      <c r="AD1238" s="50"/>
      <c r="AE1238" s="50"/>
      <c r="AF1238" s="50"/>
      <c r="AG1238" s="50"/>
      <c r="AH1238" s="50"/>
      <c r="AI1238" s="50"/>
      <c r="AJ1238" s="50"/>
      <c r="AK1238" s="50"/>
      <c r="AL1238" s="50"/>
      <c r="AM1238" s="50"/>
      <c r="AN1238" s="50"/>
      <c r="AO1238" s="50"/>
      <c r="AP1238" s="50"/>
      <c r="AQ1238" s="50"/>
      <c r="AR1238" s="50"/>
      <c r="AS1238" s="50"/>
      <c r="AT1238" s="50"/>
      <c r="AU1238" s="50"/>
      <c r="AV1238" s="50"/>
      <c r="AW1238" s="50"/>
      <c r="AX1238" s="50"/>
      <c r="AY1238" s="50"/>
      <c r="AZ1238" s="50"/>
      <c r="BA1238" s="50"/>
      <c r="BB1238" s="50"/>
      <c r="BC1238" s="50"/>
      <c r="BD1238" s="50"/>
      <c r="BE1238" s="50"/>
      <c r="BF1238" s="50"/>
      <c r="BG1238" s="50"/>
      <c r="BH1238" s="50"/>
      <c r="BI1238" s="50"/>
      <c r="BJ1238" s="50"/>
      <c r="BK1238" s="50"/>
      <c r="BL1238" s="50"/>
      <c r="BM1238" s="50"/>
      <c r="BN1238" s="50"/>
      <c r="BO1238" s="50"/>
      <c r="BP1238" s="50"/>
      <c r="BQ1238" s="50"/>
      <c r="BR1238" s="50"/>
      <c r="BS1238" s="50"/>
      <c r="BT1238" s="50"/>
      <c r="BU1238" s="50"/>
      <c r="BV1238" s="50"/>
      <c r="BW1238" s="50"/>
      <c r="BX1238" s="50"/>
      <c r="BY1238" s="50"/>
      <c r="BZ1238" s="50"/>
      <c r="CA1238" s="50"/>
      <c r="CB1238" s="50"/>
      <c r="CC1238" s="50"/>
      <c r="CD1238" s="50"/>
      <c r="CE1238" s="50"/>
      <c r="CF1238" s="50"/>
      <c r="CG1238" s="50"/>
      <c r="CH1238" s="50"/>
      <c r="CI1238" s="50"/>
      <c r="CJ1238" s="50"/>
      <c r="CK1238" s="50"/>
      <c r="CL1238" s="50"/>
      <c r="CM1238" s="50"/>
      <c r="CN1238" s="50"/>
      <c r="CO1238" s="50"/>
      <c r="CP1238" s="50"/>
      <c r="CQ1238" s="50"/>
      <c r="CR1238" s="50"/>
      <c r="CS1238" s="50"/>
      <c r="CT1238" s="50"/>
      <c r="CU1238" s="50"/>
      <c r="CV1238" s="50"/>
      <c r="CW1238" s="50"/>
      <c r="CX1238" s="50"/>
      <c r="CY1238" s="50"/>
      <c r="CZ1238" s="50"/>
      <c r="DA1238" s="50"/>
      <c r="DB1238" s="50"/>
      <c r="DC1238" s="50"/>
      <c r="DD1238" s="50"/>
      <c r="DE1238" s="50"/>
      <c r="DF1238" s="50"/>
    </row>
    <row r="1239" spans="2:110" x14ac:dyDescent="0.2">
      <c r="B1239" s="177"/>
      <c r="C1239" s="202"/>
      <c r="D1239" s="200"/>
      <c r="E1239" s="203"/>
      <c r="F1239" s="203"/>
      <c r="G1239" s="203"/>
      <c r="H1239" s="203"/>
      <c r="I1239" s="203"/>
      <c r="J1239" s="203"/>
      <c r="K1239" s="203"/>
      <c r="L1239" s="203"/>
      <c r="M1239" s="203"/>
      <c r="N1239" s="203"/>
      <c r="O1239" s="203"/>
      <c r="P1239" s="203"/>
      <c r="Q1239" s="204"/>
      <c r="R1239" s="204"/>
      <c r="S1239" s="234"/>
      <c r="T1239" s="50"/>
      <c r="U1239" s="50"/>
      <c r="V1239" s="50"/>
      <c r="W1239" s="50"/>
      <c r="X1239" s="50"/>
      <c r="Y1239" s="50"/>
      <c r="Z1239" s="250"/>
      <c r="AA1239" s="238"/>
      <c r="AB1239" s="50"/>
      <c r="AC1239" s="50"/>
      <c r="AD1239" s="50"/>
      <c r="AE1239" s="50"/>
      <c r="AF1239" s="50"/>
      <c r="AG1239" s="50"/>
      <c r="AH1239" s="50"/>
      <c r="AI1239" s="50"/>
      <c r="AJ1239" s="50"/>
      <c r="AK1239" s="50"/>
      <c r="AL1239" s="50"/>
      <c r="AM1239" s="50"/>
      <c r="AN1239" s="50"/>
      <c r="AO1239" s="50"/>
      <c r="AP1239" s="50"/>
      <c r="AQ1239" s="50"/>
      <c r="AR1239" s="50"/>
      <c r="AS1239" s="50"/>
      <c r="AT1239" s="50"/>
      <c r="AU1239" s="50"/>
      <c r="AV1239" s="50"/>
      <c r="AW1239" s="50"/>
      <c r="AX1239" s="50"/>
      <c r="AY1239" s="50"/>
      <c r="AZ1239" s="50"/>
      <c r="BA1239" s="50"/>
      <c r="BB1239" s="50"/>
      <c r="BC1239" s="50"/>
      <c r="BD1239" s="50"/>
      <c r="BE1239" s="50"/>
      <c r="BF1239" s="50"/>
      <c r="BG1239" s="50"/>
      <c r="BH1239" s="50"/>
      <c r="BI1239" s="50"/>
      <c r="BJ1239" s="50"/>
      <c r="BK1239" s="50"/>
      <c r="BL1239" s="50"/>
      <c r="BM1239" s="50"/>
      <c r="BN1239" s="50"/>
      <c r="BO1239" s="50"/>
      <c r="BP1239" s="50"/>
      <c r="BQ1239" s="50"/>
      <c r="BR1239" s="50"/>
      <c r="BS1239" s="50"/>
      <c r="BT1239" s="50"/>
      <c r="BU1239" s="50"/>
      <c r="BV1239" s="50"/>
      <c r="BW1239" s="50"/>
      <c r="BX1239" s="50"/>
      <c r="BY1239" s="50"/>
      <c r="BZ1239" s="50"/>
      <c r="CA1239" s="50"/>
      <c r="CB1239" s="50"/>
      <c r="CC1239" s="50"/>
      <c r="CD1239" s="50"/>
      <c r="CE1239" s="50"/>
      <c r="CF1239" s="50"/>
      <c r="CG1239" s="50"/>
      <c r="CH1239" s="50"/>
      <c r="CI1239" s="50"/>
      <c r="CJ1239" s="50"/>
      <c r="CK1239" s="50"/>
      <c r="CL1239" s="50"/>
      <c r="CM1239" s="50"/>
      <c r="CN1239" s="50"/>
      <c r="CO1239" s="50"/>
      <c r="CP1239" s="50"/>
      <c r="CQ1239" s="50"/>
      <c r="CR1239" s="50"/>
      <c r="CS1239" s="50"/>
      <c r="CT1239" s="50"/>
      <c r="CU1239" s="50"/>
      <c r="CV1239" s="50"/>
      <c r="CW1239" s="50"/>
      <c r="CX1239" s="50"/>
      <c r="CY1239" s="50"/>
      <c r="CZ1239" s="50"/>
      <c r="DA1239" s="50"/>
      <c r="DB1239" s="50"/>
      <c r="DC1239" s="50"/>
      <c r="DD1239" s="50"/>
      <c r="DE1239" s="50"/>
      <c r="DF1239" s="50"/>
    </row>
    <row r="1240" spans="2:110" x14ac:dyDescent="0.2">
      <c r="B1240" s="177"/>
      <c r="C1240" s="202"/>
      <c r="D1240" s="200"/>
      <c r="E1240" s="203"/>
      <c r="F1240" s="203"/>
      <c r="G1240" s="203"/>
      <c r="H1240" s="203"/>
      <c r="I1240" s="203"/>
      <c r="J1240" s="203"/>
      <c r="K1240" s="203"/>
      <c r="L1240" s="203"/>
      <c r="M1240" s="203"/>
      <c r="N1240" s="203"/>
      <c r="O1240" s="203"/>
      <c r="P1240" s="203"/>
      <c r="Q1240" s="204"/>
      <c r="R1240" s="204"/>
      <c r="S1240" s="234"/>
      <c r="T1240" s="50"/>
      <c r="U1240" s="50"/>
      <c r="V1240" s="50"/>
      <c r="W1240" s="50"/>
      <c r="X1240" s="50"/>
      <c r="Y1240" s="50"/>
      <c r="Z1240" s="250"/>
      <c r="AA1240" s="238"/>
      <c r="AB1240" s="50"/>
      <c r="AC1240" s="50"/>
      <c r="AD1240" s="50"/>
      <c r="AE1240" s="50"/>
      <c r="AF1240" s="50"/>
      <c r="AG1240" s="50"/>
      <c r="AH1240" s="50"/>
      <c r="AI1240" s="50"/>
      <c r="AJ1240" s="50"/>
      <c r="AK1240" s="50"/>
      <c r="AL1240" s="50"/>
      <c r="AM1240" s="50"/>
      <c r="AN1240" s="50"/>
      <c r="AO1240" s="50"/>
      <c r="AP1240" s="50"/>
      <c r="AQ1240" s="50"/>
      <c r="AR1240" s="50"/>
      <c r="AS1240" s="50"/>
      <c r="AT1240" s="50"/>
      <c r="AU1240" s="50"/>
      <c r="AV1240" s="50"/>
      <c r="AW1240" s="50"/>
      <c r="AX1240" s="50"/>
      <c r="AY1240" s="50"/>
      <c r="AZ1240" s="50"/>
      <c r="BA1240" s="50"/>
      <c r="BB1240" s="50"/>
      <c r="BC1240" s="50"/>
      <c r="BD1240" s="50"/>
      <c r="BE1240" s="50"/>
      <c r="BF1240" s="50"/>
      <c r="BG1240" s="50"/>
      <c r="BH1240" s="50"/>
      <c r="BI1240" s="50"/>
      <c r="BJ1240" s="50"/>
      <c r="BK1240" s="50"/>
      <c r="BL1240" s="50"/>
      <c r="BM1240" s="50"/>
      <c r="BN1240" s="50"/>
      <c r="BO1240" s="50"/>
      <c r="BP1240" s="50"/>
      <c r="BQ1240" s="50"/>
      <c r="BR1240" s="50"/>
      <c r="BS1240" s="50"/>
      <c r="BT1240" s="50"/>
      <c r="BU1240" s="50"/>
      <c r="BV1240" s="50"/>
      <c r="BW1240" s="50"/>
      <c r="BX1240" s="50"/>
      <c r="BY1240" s="50"/>
      <c r="BZ1240" s="50"/>
      <c r="CA1240" s="50"/>
      <c r="CB1240" s="50"/>
      <c r="CC1240" s="50"/>
      <c r="CD1240" s="50"/>
      <c r="CE1240" s="50"/>
      <c r="CF1240" s="50"/>
      <c r="CG1240" s="50"/>
      <c r="CH1240" s="50"/>
      <c r="CI1240" s="50"/>
      <c r="CJ1240" s="50"/>
      <c r="CK1240" s="50"/>
      <c r="CL1240" s="50"/>
      <c r="CM1240" s="50"/>
      <c r="CN1240" s="50"/>
      <c r="CO1240" s="50"/>
      <c r="CP1240" s="50"/>
      <c r="CQ1240" s="50"/>
      <c r="CR1240" s="50"/>
      <c r="CS1240" s="50"/>
      <c r="CT1240" s="50"/>
      <c r="CU1240" s="50"/>
      <c r="CV1240" s="50"/>
      <c r="CW1240" s="50"/>
      <c r="CX1240" s="50"/>
      <c r="CY1240" s="50"/>
      <c r="CZ1240" s="50"/>
      <c r="DA1240" s="50"/>
      <c r="DB1240" s="50"/>
      <c r="DC1240" s="50"/>
      <c r="DD1240" s="50"/>
      <c r="DE1240" s="50"/>
      <c r="DF1240" s="50"/>
    </row>
    <row r="1241" spans="2:110" x14ac:dyDescent="0.2">
      <c r="B1241" s="177"/>
      <c r="C1241" s="202"/>
      <c r="D1241" s="200"/>
      <c r="E1241" s="203"/>
      <c r="F1241" s="203"/>
      <c r="G1241" s="203"/>
      <c r="H1241" s="203"/>
      <c r="I1241" s="203"/>
      <c r="J1241" s="203"/>
      <c r="K1241" s="203"/>
      <c r="L1241" s="203"/>
      <c r="M1241" s="203"/>
      <c r="N1241" s="203"/>
      <c r="O1241" s="203"/>
      <c r="P1241" s="203"/>
      <c r="Q1241" s="204"/>
      <c r="R1241" s="204"/>
      <c r="S1241" s="234"/>
      <c r="T1241" s="50"/>
      <c r="U1241" s="50"/>
      <c r="V1241" s="50"/>
      <c r="W1241" s="50"/>
      <c r="X1241" s="50"/>
      <c r="Y1241" s="50"/>
      <c r="Z1241" s="250"/>
      <c r="AA1241" s="238"/>
      <c r="AB1241" s="50"/>
      <c r="AC1241" s="50"/>
      <c r="AD1241" s="50"/>
      <c r="AE1241" s="50"/>
      <c r="AF1241" s="50"/>
      <c r="AG1241" s="50"/>
      <c r="AH1241" s="50"/>
      <c r="AI1241" s="50"/>
      <c r="AJ1241" s="50"/>
      <c r="AK1241" s="50"/>
      <c r="AL1241" s="50"/>
      <c r="AM1241" s="50"/>
      <c r="AN1241" s="50"/>
      <c r="AO1241" s="50"/>
      <c r="AP1241" s="50"/>
      <c r="AQ1241" s="50"/>
      <c r="AR1241" s="50"/>
      <c r="AS1241" s="50"/>
      <c r="AT1241" s="50"/>
      <c r="AU1241" s="50"/>
      <c r="AV1241" s="50"/>
      <c r="AW1241" s="50"/>
      <c r="AX1241" s="50"/>
      <c r="AY1241" s="50"/>
      <c r="AZ1241" s="50"/>
      <c r="BA1241" s="50"/>
      <c r="BB1241" s="50"/>
      <c r="BC1241" s="50"/>
      <c r="BD1241" s="50"/>
      <c r="BE1241" s="50"/>
      <c r="BF1241" s="50"/>
      <c r="BG1241" s="50"/>
      <c r="BH1241" s="50"/>
      <c r="BI1241" s="50"/>
      <c r="BJ1241" s="50"/>
      <c r="BK1241" s="50"/>
      <c r="BL1241" s="50"/>
      <c r="BM1241" s="50"/>
      <c r="BN1241" s="50"/>
      <c r="BO1241" s="50"/>
      <c r="BP1241" s="50"/>
      <c r="BQ1241" s="50"/>
      <c r="BR1241" s="50"/>
      <c r="BS1241" s="50"/>
      <c r="BT1241" s="50"/>
      <c r="BU1241" s="50"/>
      <c r="BV1241" s="50"/>
      <c r="BW1241" s="50"/>
      <c r="BX1241" s="50"/>
      <c r="BY1241" s="50"/>
      <c r="BZ1241" s="50"/>
      <c r="CA1241" s="50"/>
      <c r="CB1241" s="50"/>
      <c r="CC1241" s="50"/>
      <c r="CD1241" s="50"/>
      <c r="CE1241" s="50"/>
      <c r="CF1241" s="50"/>
      <c r="CG1241" s="50"/>
      <c r="CH1241" s="50"/>
      <c r="CI1241" s="50"/>
      <c r="CJ1241" s="50"/>
      <c r="CK1241" s="50"/>
      <c r="CL1241" s="50"/>
      <c r="CM1241" s="50"/>
      <c r="CN1241" s="50"/>
      <c r="CO1241" s="50"/>
      <c r="CP1241" s="50"/>
      <c r="CQ1241" s="50"/>
      <c r="CR1241" s="50"/>
      <c r="CS1241" s="50"/>
      <c r="CT1241" s="50"/>
      <c r="CU1241" s="50"/>
      <c r="CV1241" s="50"/>
      <c r="CW1241" s="50"/>
      <c r="CX1241" s="50"/>
      <c r="CY1241" s="50"/>
      <c r="CZ1241" s="50"/>
      <c r="DA1241" s="50"/>
      <c r="DB1241" s="50"/>
      <c r="DC1241" s="50"/>
      <c r="DD1241" s="50"/>
      <c r="DE1241" s="50"/>
      <c r="DF1241" s="50"/>
    </row>
    <row r="1242" spans="2:110" x14ac:dyDescent="0.2">
      <c r="B1242" s="177"/>
      <c r="C1242" s="202"/>
      <c r="D1242" s="200"/>
      <c r="E1242" s="203"/>
      <c r="F1242" s="203"/>
      <c r="G1242" s="203"/>
      <c r="H1242" s="203"/>
      <c r="I1242" s="203"/>
      <c r="J1242" s="203"/>
      <c r="K1242" s="203"/>
      <c r="L1242" s="203"/>
      <c r="M1242" s="203"/>
      <c r="N1242" s="203"/>
      <c r="O1242" s="203"/>
      <c r="P1242" s="203"/>
      <c r="Q1242" s="204"/>
      <c r="R1242" s="204"/>
      <c r="S1242" s="234"/>
      <c r="T1242" s="50"/>
      <c r="U1242" s="50"/>
      <c r="V1242" s="50"/>
      <c r="W1242" s="50"/>
      <c r="X1242" s="50"/>
      <c r="Y1242" s="50"/>
      <c r="Z1242" s="250"/>
      <c r="AA1242" s="238"/>
      <c r="AB1242" s="50"/>
      <c r="AC1242" s="50"/>
      <c r="AD1242" s="50"/>
      <c r="AE1242" s="50"/>
      <c r="AF1242" s="50"/>
      <c r="AG1242" s="50"/>
      <c r="AH1242" s="50"/>
      <c r="AI1242" s="50"/>
      <c r="AJ1242" s="50"/>
      <c r="AK1242" s="50"/>
      <c r="AL1242" s="50"/>
      <c r="AM1242" s="50"/>
      <c r="AN1242" s="50"/>
      <c r="AO1242" s="50"/>
      <c r="AP1242" s="50"/>
      <c r="AQ1242" s="50"/>
      <c r="AR1242" s="50"/>
      <c r="AS1242" s="50"/>
      <c r="AT1242" s="50"/>
      <c r="AU1242" s="50"/>
      <c r="AV1242" s="50"/>
      <c r="AW1242" s="50"/>
      <c r="AX1242" s="50"/>
      <c r="AY1242" s="50"/>
      <c r="AZ1242" s="50"/>
      <c r="BA1242" s="50"/>
      <c r="BB1242" s="50"/>
      <c r="BC1242" s="50"/>
      <c r="BD1242" s="50"/>
      <c r="BE1242" s="50"/>
      <c r="BF1242" s="50"/>
      <c r="BG1242" s="50"/>
      <c r="BH1242" s="50"/>
      <c r="BI1242" s="50"/>
      <c r="BJ1242" s="50"/>
      <c r="BK1242" s="50"/>
      <c r="BL1242" s="50"/>
      <c r="BM1242" s="50"/>
      <c r="BN1242" s="50"/>
      <c r="BO1242" s="50"/>
      <c r="BP1242" s="50"/>
      <c r="BQ1242" s="50"/>
      <c r="BR1242" s="50"/>
      <c r="BS1242" s="50"/>
      <c r="BT1242" s="50"/>
      <c r="BU1242" s="50"/>
      <c r="BV1242" s="50"/>
      <c r="BW1242" s="50"/>
      <c r="BX1242" s="50"/>
      <c r="BY1242" s="50"/>
      <c r="BZ1242" s="50"/>
      <c r="CA1242" s="50"/>
      <c r="CB1242" s="50"/>
      <c r="CC1242" s="50"/>
      <c r="CD1242" s="50"/>
      <c r="CE1242" s="50"/>
      <c r="CF1242" s="50"/>
      <c r="CG1242" s="50"/>
      <c r="CH1242" s="50"/>
      <c r="CI1242" s="50"/>
      <c r="CJ1242" s="50"/>
      <c r="CK1242" s="50"/>
      <c r="CL1242" s="50"/>
      <c r="CM1242" s="50"/>
      <c r="CN1242" s="50"/>
      <c r="CO1242" s="50"/>
      <c r="CP1242" s="50"/>
      <c r="CQ1242" s="50"/>
      <c r="CR1242" s="50"/>
      <c r="CS1242" s="50"/>
      <c r="CT1242" s="50"/>
      <c r="CU1242" s="50"/>
      <c r="CV1242" s="50"/>
      <c r="CW1242" s="50"/>
      <c r="CX1242" s="50"/>
      <c r="CY1242" s="50"/>
      <c r="CZ1242" s="50"/>
      <c r="DA1242" s="50"/>
      <c r="DB1242" s="50"/>
      <c r="DC1242" s="50"/>
      <c r="DD1242" s="50"/>
      <c r="DE1242" s="50"/>
      <c r="DF1242" s="50"/>
    </row>
    <row r="1243" spans="2:110" x14ac:dyDescent="0.2">
      <c r="B1243" s="177"/>
      <c r="C1243" s="202"/>
      <c r="D1243" s="200"/>
      <c r="E1243" s="203"/>
      <c r="F1243" s="203"/>
      <c r="G1243" s="203"/>
      <c r="H1243" s="203"/>
      <c r="I1243" s="203"/>
      <c r="J1243" s="203"/>
      <c r="K1243" s="203"/>
      <c r="L1243" s="203"/>
      <c r="M1243" s="203"/>
      <c r="N1243" s="203"/>
      <c r="O1243" s="203"/>
      <c r="P1243" s="203"/>
      <c r="Q1243" s="204"/>
      <c r="R1243" s="204"/>
      <c r="S1243" s="234"/>
      <c r="T1243" s="50"/>
      <c r="U1243" s="50"/>
      <c r="V1243" s="50"/>
      <c r="W1243" s="50"/>
      <c r="X1243" s="50"/>
      <c r="Y1243" s="50"/>
      <c r="Z1243" s="250"/>
      <c r="AA1243" s="238"/>
      <c r="AB1243" s="50"/>
      <c r="AC1243" s="50"/>
      <c r="AD1243" s="50"/>
      <c r="AE1243" s="50"/>
      <c r="AF1243" s="50"/>
      <c r="AG1243" s="50"/>
      <c r="AH1243" s="50"/>
      <c r="AI1243" s="50"/>
      <c r="AJ1243" s="50"/>
      <c r="AK1243" s="50"/>
      <c r="AL1243" s="50"/>
      <c r="AM1243" s="50"/>
      <c r="AN1243" s="50"/>
      <c r="AO1243" s="50"/>
      <c r="AP1243" s="50"/>
      <c r="AQ1243" s="50"/>
      <c r="AR1243" s="50"/>
      <c r="AS1243" s="50"/>
      <c r="AT1243" s="50"/>
      <c r="AU1243" s="50"/>
      <c r="AV1243" s="50"/>
      <c r="AW1243" s="50"/>
      <c r="AX1243" s="50"/>
      <c r="AY1243" s="50"/>
      <c r="AZ1243" s="50"/>
      <c r="BA1243" s="50"/>
      <c r="BB1243" s="50"/>
      <c r="BC1243" s="50"/>
      <c r="BD1243" s="50"/>
      <c r="BE1243" s="50"/>
      <c r="BF1243" s="50"/>
      <c r="BG1243" s="50"/>
      <c r="BH1243" s="50"/>
      <c r="BI1243" s="50"/>
      <c r="BJ1243" s="50"/>
      <c r="BK1243" s="50"/>
      <c r="BL1243" s="50"/>
      <c r="BM1243" s="50"/>
      <c r="BN1243" s="50"/>
      <c r="BO1243" s="50"/>
      <c r="BP1243" s="50"/>
      <c r="BQ1243" s="50"/>
      <c r="BR1243" s="50"/>
      <c r="BS1243" s="50"/>
      <c r="BT1243" s="50"/>
      <c r="BU1243" s="50"/>
      <c r="BV1243" s="50"/>
      <c r="BW1243" s="50"/>
      <c r="BX1243" s="50"/>
      <c r="BY1243" s="50"/>
      <c r="BZ1243" s="50"/>
      <c r="CA1243" s="50"/>
      <c r="CB1243" s="50"/>
      <c r="CC1243" s="50"/>
      <c r="CD1243" s="50"/>
      <c r="CE1243" s="50"/>
      <c r="CF1243" s="50"/>
      <c r="CG1243" s="50"/>
      <c r="CH1243" s="50"/>
      <c r="CI1243" s="50"/>
      <c r="CJ1243" s="50"/>
      <c r="CK1243" s="50"/>
      <c r="CL1243" s="50"/>
      <c r="CM1243" s="50"/>
      <c r="CN1243" s="50"/>
      <c r="CO1243" s="50"/>
      <c r="CP1243" s="50"/>
      <c r="CQ1243" s="50"/>
      <c r="CR1243" s="50"/>
      <c r="CS1243" s="50"/>
      <c r="CT1243" s="50"/>
      <c r="CU1243" s="50"/>
      <c r="CV1243" s="50"/>
      <c r="CW1243" s="50"/>
      <c r="CX1243" s="50"/>
      <c r="CY1243" s="50"/>
      <c r="CZ1243" s="50"/>
      <c r="DA1243" s="50"/>
      <c r="DB1243" s="50"/>
      <c r="DC1243" s="50"/>
      <c r="DD1243" s="50"/>
      <c r="DE1243" s="50"/>
      <c r="DF1243" s="50"/>
    </row>
    <row r="1244" spans="2:110" x14ac:dyDescent="0.2">
      <c r="B1244" s="177"/>
      <c r="C1244" s="202"/>
      <c r="D1244" s="200"/>
      <c r="E1244" s="203"/>
      <c r="F1244" s="203"/>
      <c r="G1244" s="203"/>
      <c r="H1244" s="203"/>
      <c r="I1244" s="203"/>
      <c r="J1244" s="203"/>
      <c r="K1244" s="203"/>
      <c r="L1244" s="203"/>
      <c r="M1244" s="203"/>
      <c r="N1244" s="203"/>
      <c r="O1244" s="203"/>
      <c r="P1244" s="203"/>
      <c r="Q1244" s="204"/>
      <c r="R1244" s="204"/>
      <c r="S1244" s="234"/>
      <c r="T1244" s="50"/>
      <c r="U1244" s="50"/>
      <c r="V1244" s="50"/>
      <c r="W1244" s="50"/>
      <c r="X1244" s="50"/>
      <c r="Y1244" s="50"/>
      <c r="Z1244" s="250"/>
      <c r="AA1244" s="238"/>
      <c r="AB1244" s="50"/>
      <c r="AC1244" s="50"/>
      <c r="AD1244" s="50"/>
      <c r="AE1244" s="50"/>
      <c r="AF1244" s="50"/>
      <c r="AG1244" s="50"/>
      <c r="AH1244" s="50"/>
      <c r="AI1244" s="50"/>
      <c r="AJ1244" s="50"/>
      <c r="AK1244" s="50"/>
      <c r="AL1244" s="50"/>
      <c r="AM1244" s="50"/>
      <c r="AN1244" s="50"/>
      <c r="AO1244" s="50"/>
      <c r="AP1244" s="50"/>
      <c r="AQ1244" s="50"/>
      <c r="AR1244" s="50"/>
      <c r="AS1244" s="50"/>
      <c r="AT1244" s="50"/>
      <c r="AU1244" s="50"/>
      <c r="AV1244" s="50"/>
      <c r="AW1244" s="50"/>
      <c r="AX1244" s="50"/>
      <c r="AY1244" s="50"/>
      <c r="AZ1244" s="50"/>
      <c r="BA1244" s="50"/>
      <c r="BB1244" s="50"/>
      <c r="BC1244" s="50"/>
      <c r="BD1244" s="50"/>
      <c r="BE1244" s="50"/>
      <c r="BF1244" s="50"/>
      <c r="BG1244" s="50"/>
      <c r="BH1244" s="50"/>
      <c r="BI1244" s="50"/>
      <c r="BJ1244" s="50"/>
      <c r="BK1244" s="50"/>
      <c r="BL1244" s="50"/>
      <c r="BM1244" s="50"/>
      <c r="BN1244" s="50"/>
      <c r="BO1244" s="50"/>
      <c r="BP1244" s="50"/>
      <c r="BQ1244" s="50"/>
      <c r="BR1244" s="50"/>
      <c r="BS1244" s="50"/>
      <c r="BT1244" s="50"/>
      <c r="BU1244" s="50"/>
      <c r="BV1244" s="50"/>
      <c r="BW1244" s="50"/>
      <c r="BX1244" s="50"/>
      <c r="BY1244" s="50"/>
      <c r="BZ1244" s="50"/>
      <c r="CA1244" s="50"/>
      <c r="CB1244" s="50"/>
      <c r="CC1244" s="50"/>
      <c r="CD1244" s="50"/>
      <c r="CE1244" s="50"/>
      <c r="CF1244" s="50"/>
      <c r="CG1244" s="50"/>
      <c r="CH1244" s="50"/>
      <c r="CI1244" s="50"/>
      <c r="CJ1244" s="50"/>
      <c r="CK1244" s="50"/>
      <c r="CL1244" s="50"/>
      <c r="CM1244" s="50"/>
      <c r="CN1244" s="50"/>
      <c r="CO1244" s="50"/>
      <c r="CP1244" s="50"/>
      <c r="CQ1244" s="50"/>
      <c r="CR1244" s="50"/>
      <c r="CS1244" s="50"/>
      <c r="CT1244" s="50"/>
      <c r="CU1244" s="50"/>
      <c r="CV1244" s="50"/>
      <c r="CW1244" s="50"/>
      <c r="CX1244" s="50"/>
      <c r="CY1244" s="50"/>
      <c r="CZ1244" s="50"/>
      <c r="DA1244" s="50"/>
      <c r="DB1244" s="50"/>
      <c r="DC1244" s="50"/>
      <c r="DD1244" s="50"/>
      <c r="DE1244" s="50"/>
      <c r="DF1244" s="50"/>
    </row>
    <row r="1245" spans="2:110" x14ac:dyDescent="0.2">
      <c r="B1245" s="177"/>
      <c r="C1245" s="202"/>
      <c r="D1245" s="200"/>
      <c r="E1245" s="203"/>
      <c r="F1245" s="203"/>
      <c r="G1245" s="203"/>
      <c r="H1245" s="203"/>
      <c r="I1245" s="203"/>
      <c r="J1245" s="203"/>
      <c r="K1245" s="203"/>
      <c r="L1245" s="203"/>
      <c r="M1245" s="203"/>
      <c r="N1245" s="203"/>
      <c r="O1245" s="203"/>
      <c r="P1245" s="203"/>
      <c r="Q1245" s="204"/>
      <c r="R1245" s="204"/>
      <c r="S1245" s="234"/>
      <c r="T1245" s="50"/>
      <c r="U1245" s="50"/>
      <c r="V1245" s="50"/>
      <c r="W1245" s="50"/>
      <c r="X1245" s="50"/>
      <c r="Y1245" s="50"/>
      <c r="Z1245" s="250"/>
      <c r="AA1245" s="238"/>
      <c r="AB1245" s="50"/>
      <c r="AC1245" s="50"/>
      <c r="AD1245" s="50"/>
      <c r="AE1245" s="50"/>
      <c r="AF1245" s="50"/>
      <c r="AG1245" s="50"/>
      <c r="AH1245" s="50"/>
      <c r="AI1245" s="50"/>
      <c r="AJ1245" s="50"/>
      <c r="AK1245" s="50"/>
      <c r="AL1245" s="50"/>
      <c r="AM1245" s="50"/>
      <c r="AN1245" s="50"/>
      <c r="AO1245" s="50"/>
      <c r="AP1245" s="50"/>
      <c r="AQ1245" s="50"/>
      <c r="AR1245" s="50"/>
      <c r="AS1245" s="50"/>
      <c r="AT1245" s="50"/>
      <c r="AU1245" s="50"/>
      <c r="AV1245" s="50"/>
      <c r="AW1245" s="50"/>
      <c r="AX1245" s="50"/>
      <c r="AY1245" s="50"/>
      <c r="AZ1245" s="50"/>
      <c r="BA1245" s="50"/>
      <c r="BB1245" s="50"/>
      <c r="BC1245" s="50"/>
      <c r="BD1245" s="50"/>
      <c r="BE1245" s="50"/>
      <c r="BF1245" s="50"/>
      <c r="BG1245" s="50"/>
      <c r="BH1245" s="50"/>
      <c r="BI1245" s="50"/>
      <c r="BJ1245" s="50"/>
      <c r="BK1245" s="50"/>
      <c r="BL1245" s="50"/>
      <c r="BM1245" s="50"/>
      <c r="BN1245" s="50"/>
      <c r="BO1245" s="50"/>
      <c r="BP1245" s="50"/>
      <c r="BQ1245" s="50"/>
      <c r="BR1245" s="50"/>
      <c r="BS1245" s="50"/>
      <c r="BT1245" s="50"/>
      <c r="BU1245" s="50"/>
      <c r="BV1245" s="50"/>
      <c r="BW1245" s="50"/>
      <c r="BX1245" s="50"/>
      <c r="BY1245" s="50"/>
      <c r="BZ1245" s="50"/>
      <c r="CA1245" s="50"/>
      <c r="CB1245" s="50"/>
      <c r="CC1245" s="50"/>
      <c r="CD1245" s="50"/>
      <c r="CE1245" s="50"/>
      <c r="CF1245" s="50"/>
      <c r="CG1245" s="50"/>
      <c r="CH1245" s="50"/>
      <c r="CI1245" s="50"/>
      <c r="CJ1245" s="50"/>
      <c r="CK1245" s="50"/>
      <c r="CL1245" s="50"/>
      <c r="CM1245" s="50"/>
      <c r="CN1245" s="50"/>
      <c r="CO1245" s="50"/>
      <c r="CP1245" s="50"/>
      <c r="CQ1245" s="50"/>
      <c r="CR1245" s="50"/>
      <c r="CS1245" s="50"/>
      <c r="CT1245" s="50"/>
      <c r="CU1245" s="50"/>
      <c r="CV1245" s="50"/>
      <c r="CW1245" s="50"/>
      <c r="CX1245" s="50"/>
      <c r="CY1245" s="50"/>
      <c r="CZ1245" s="50"/>
      <c r="DA1245" s="50"/>
      <c r="DB1245" s="50"/>
      <c r="DC1245" s="50"/>
      <c r="DD1245" s="50"/>
      <c r="DE1245" s="50"/>
      <c r="DF1245" s="50"/>
    </row>
    <row r="1246" spans="2:110" x14ac:dyDescent="0.2">
      <c r="B1246" s="177"/>
      <c r="C1246" s="202"/>
      <c r="D1246" s="200"/>
      <c r="E1246" s="203"/>
      <c r="F1246" s="203"/>
      <c r="G1246" s="203"/>
      <c r="H1246" s="203"/>
      <c r="I1246" s="203"/>
      <c r="J1246" s="203"/>
      <c r="K1246" s="203"/>
      <c r="L1246" s="203"/>
      <c r="M1246" s="203"/>
      <c r="N1246" s="203"/>
      <c r="O1246" s="203"/>
      <c r="P1246" s="203"/>
      <c r="Q1246" s="204"/>
      <c r="R1246" s="204"/>
      <c r="S1246" s="234"/>
      <c r="T1246" s="50"/>
      <c r="U1246" s="50"/>
      <c r="V1246" s="50"/>
      <c r="W1246" s="50"/>
      <c r="X1246" s="50"/>
      <c r="Y1246" s="50"/>
      <c r="Z1246" s="250"/>
      <c r="AA1246" s="238"/>
      <c r="AB1246" s="50"/>
      <c r="AC1246" s="50"/>
      <c r="AD1246" s="50"/>
      <c r="AE1246" s="50"/>
      <c r="AF1246" s="50"/>
      <c r="AG1246" s="50"/>
      <c r="AH1246" s="50"/>
      <c r="AI1246" s="50"/>
      <c r="AJ1246" s="50"/>
      <c r="AK1246" s="50"/>
      <c r="AL1246" s="50"/>
      <c r="AM1246" s="50"/>
      <c r="AN1246" s="50"/>
      <c r="AO1246" s="50"/>
      <c r="AP1246" s="50"/>
      <c r="AQ1246" s="50"/>
      <c r="AR1246" s="50"/>
      <c r="AS1246" s="50"/>
      <c r="AT1246" s="50"/>
      <c r="AU1246" s="50"/>
      <c r="AV1246" s="50"/>
      <c r="AW1246" s="50"/>
      <c r="AX1246" s="50"/>
      <c r="AY1246" s="50"/>
      <c r="AZ1246" s="50"/>
      <c r="BA1246" s="50"/>
      <c r="BB1246" s="50"/>
      <c r="BC1246" s="50"/>
      <c r="BD1246" s="50"/>
      <c r="BE1246" s="50"/>
      <c r="BF1246" s="50"/>
      <c r="BG1246" s="50"/>
      <c r="BH1246" s="50"/>
      <c r="BI1246" s="50"/>
      <c r="BJ1246" s="50"/>
      <c r="BK1246" s="50"/>
      <c r="BL1246" s="50"/>
      <c r="BM1246" s="50"/>
      <c r="BN1246" s="50"/>
      <c r="BO1246" s="50"/>
      <c r="BP1246" s="50"/>
      <c r="BQ1246" s="50"/>
      <c r="BR1246" s="50"/>
      <c r="BS1246" s="50"/>
      <c r="BT1246" s="50"/>
      <c r="BU1246" s="50"/>
      <c r="BV1246" s="50"/>
      <c r="BW1246" s="50"/>
      <c r="BX1246" s="50"/>
      <c r="BY1246" s="50"/>
      <c r="BZ1246" s="50"/>
      <c r="CA1246" s="50"/>
      <c r="CB1246" s="50"/>
      <c r="CC1246" s="50"/>
      <c r="CD1246" s="50"/>
      <c r="CE1246" s="50"/>
      <c r="CF1246" s="50"/>
      <c r="CG1246" s="50"/>
      <c r="CH1246" s="50"/>
      <c r="CI1246" s="50"/>
      <c r="CJ1246" s="50"/>
      <c r="CK1246" s="50"/>
      <c r="CL1246" s="50"/>
      <c r="CM1246" s="50"/>
      <c r="CN1246" s="50"/>
      <c r="CO1246" s="50"/>
      <c r="CP1246" s="50"/>
      <c r="CQ1246" s="50"/>
      <c r="CR1246" s="50"/>
      <c r="CS1246" s="50"/>
      <c r="CT1246" s="50"/>
      <c r="CU1246" s="50"/>
      <c r="CV1246" s="50"/>
      <c r="CW1246" s="50"/>
      <c r="CX1246" s="50"/>
      <c r="CY1246" s="50"/>
      <c r="CZ1246" s="50"/>
      <c r="DA1246" s="50"/>
      <c r="DB1246" s="50"/>
      <c r="DC1246" s="50"/>
      <c r="DD1246" s="50"/>
      <c r="DE1246" s="50"/>
      <c r="DF1246" s="50"/>
    </row>
    <row r="1247" spans="2:110" x14ac:dyDescent="0.2">
      <c r="B1247" s="177"/>
      <c r="C1247" s="202"/>
      <c r="D1247" s="200"/>
      <c r="E1247" s="203"/>
      <c r="F1247" s="203"/>
      <c r="G1247" s="203"/>
      <c r="H1247" s="203"/>
      <c r="I1247" s="203"/>
      <c r="J1247" s="203"/>
      <c r="K1247" s="203"/>
      <c r="L1247" s="203"/>
      <c r="M1247" s="203"/>
      <c r="N1247" s="203"/>
      <c r="O1247" s="203"/>
      <c r="P1247" s="203"/>
      <c r="Q1247" s="204"/>
      <c r="R1247" s="204"/>
      <c r="S1247" s="234"/>
      <c r="T1247" s="50"/>
      <c r="U1247" s="50"/>
      <c r="V1247" s="50"/>
      <c r="W1247" s="50"/>
      <c r="X1247" s="50"/>
      <c r="Y1247" s="50"/>
      <c r="Z1247" s="250"/>
      <c r="AA1247" s="238"/>
      <c r="AB1247" s="50"/>
      <c r="AC1247" s="50"/>
      <c r="AD1247" s="50"/>
      <c r="AE1247" s="50"/>
      <c r="AF1247" s="50"/>
      <c r="AG1247" s="50"/>
      <c r="AH1247" s="50"/>
      <c r="AI1247" s="50"/>
      <c r="AJ1247" s="50"/>
      <c r="AK1247" s="50"/>
      <c r="AL1247" s="50"/>
      <c r="AM1247" s="50"/>
      <c r="AN1247" s="50"/>
      <c r="AO1247" s="50"/>
      <c r="AP1247" s="50"/>
      <c r="AQ1247" s="50"/>
      <c r="AR1247" s="50"/>
      <c r="AS1247" s="50"/>
      <c r="AT1247" s="50"/>
      <c r="AU1247" s="50"/>
      <c r="AV1247" s="50"/>
      <c r="AW1247" s="50"/>
      <c r="AX1247" s="50"/>
      <c r="AY1247" s="50"/>
      <c r="AZ1247" s="50"/>
      <c r="BA1247" s="50"/>
      <c r="BB1247" s="50"/>
      <c r="BC1247" s="50"/>
      <c r="BD1247" s="50"/>
      <c r="BE1247" s="50"/>
      <c r="BF1247" s="50"/>
      <c r="BG1247" s="50"/>
      <c r="BH1247" s="50"/>
      <c r="BI1247" s="50"/>
      <c r="BJ1247" s="50"/>
      <c r="BK1247" s="50"/>
      <c r="BL1247" s="50"/>
      <c r="BM1247" s="50"/>
      <c r="BN1247" s="50"/>
      <c r="BO1247" s="50"/>
      <c r="BP1247" s="50"/>
      <c r="BQ1247" s="50"/>
      <c r="BR1247" s="50"/>
      <c r="BS1247" s="50"/>
      <c r="BT1247" s="50"/>
      <c r="BU1247" s="50"/>
      <c r="BV1247" s="50"/>
      <c r="BW1247" s="50"/>
      <c r="BX1247" s="50"/>
      <c r="BY1247" s="50"/>
      <c r="BZ1247" s="50"/>
      <c r="CA1247" s="50"/>
      <c r="CB1247" s="50"/>
      <c r="CC1247" s="50"/>
      <c r="CD1247" s="50"/>
      <c r="CE1247" s="50"/>
      <c r="CF1247" s="50"/>
      <c r="CG1247" s="50"/>
      <c r="CH1247" s="50"/>
      <c r="CI1247" s="50"/>
      <c r="CJ1247" s="50"/>
      <c r="CK1247" s="50"/>
      <c r="CL1247" s="50"/>
      <c r="CM1247" s="50"/>
      <c r="CN1247" s="50"/>
      <c r="CO1247" s="50"/>
      <c r="CP1247" s="50"/>
      <c r="CQ1247" s="50"/>
      <c r="CR1247" s="50"/>
      <c r="CS1247" s="50"/>
      <c r="CT1247" s="50"/>
      <c r="CU1247" s="50"/>
      <c r="CV1247" s="50"/>
      <c r="CW1247" s="50"/>
      <c r="CX1247" s="50"/>
      <c r="CY1247" s="50"/>
      <c r="CZ1247" s="50"/>
      <c r="DA1247" s="50"/>
      <c r="DB1247" s="50"/>
      <c r="DC1247" s="50"/>
      <c r="DD1247" s="50"/>
      <c r="DE1247" s="50"/>
      <c r="DF1247" s="50"/>
    </row>
    <row r="1248" spans="2:110" x14ac:dyDescent="0.2">
      <c r="B1248" s="177"/>
      <c r="C1248" s="202"/>
      <c r="D1248" s="200"/>
      <c r="E1248" s="203"/>
      <c r="F1248" s="203"/>
      <c r="G1248" s="203"/>
      <c r="H1248" s="203"/>
      <c r="I1248" s="203"/>
      <c r="J1248" s="203"/>
      <c r="K1248" s="203"/>
      <c r="L1248" s="203"/>
      <c r="M1248" s="203"/>
      <c r="N1248" s="203"/>
      <c r="O1248" s="203"/>
      <c r="P1248" s="203"/>
      <c r="Q1248" s="204"/>
      <c r="R1248" s="204"/>
      <c r="S1248" s="234"/>
      <c r="T1248" s="50"/>
      <c r="U1248" s="50"/>
      <c r="V1248" s="50"/>
      <c r="W1248" s="50"/>
      <c r="X1248" s="50"/>
      <c r="Y1248" s="50"/>
      <c r="Z1248" s="250"/>
      <c r="AA1248" s="238"/>
      <c r="AB1248" s="50"/>
      <c r="AC1248" s="50"/>
      <c r="AD1248" s="50"/>
      <c r="AE1248" s="50"/>
      <c r="AF1248" s="50"/>
      <c r="AG1248" s="50"/>
      <c r="AH1248" s="50"/>
      <c r="AI1248" s="50"/>
      <c r="AJ1248" s="50"/>
      <c r="AK1248" s="50"/>
      <c r="AL1248" s="50"/>
      <c r="AM1248" s="50"/>
      <c r="AN1248" s="50"/>
      <c r="AO1248" s="50"/>
      <c r="AP1248" s="50"/>
      <c r="AQ1248" s="50"/>
      <c r="AR1248" s="50"/>
      <c r="AS1248" s="50"/>
      <c r="AT1248" s="50"/>
      <c r="AU1248" s="50"/>
      <c r="AV1248" s="50"/>
      <c r="AW1248" s="50"/>
      <c r="AX1248" s="50"/>
      <c r="AY1248" s="50"/>
      <c r="AZ1248" s="50"/>
      <c r="BA1248" s="50"/>
      <c r="BB1248" s="50"/>
      <c r="BC1248" s="50"/>
      <c r="BD1248" s="50"/>
      <c r="BE1248" s="50"/>
      <c r="BF1248" s="50"/>
      <c r="BG1248" s="50"/>
      <c r="BH1248" s="50"/>
      <c r="BI1248" s="50"/>
      <c r="BJ1248" s="50"/>
      <c r="BK1248" s="50"/>
      <c r="BL1248" s="50"/>
      <c r="BM1248" s="50"/>
      <c r="BN1248" s="50"/>
      <c r="BO1248" s="50"/>
      <c r="BP1248" s="50"/>
      <c r="BQ1248" s="50"/>
      <c r="BR1248" s="50"/>
      <c r="BS1248" s="50"/>
      <c r="BT1248" s="50"/>
      <c r="BU1248" s="50"/>
      <c r="BV1248" s="50"/>
      <c r="BW1248" s="50"/>
      <c r="BX1248" s="50"/>
      <c r="BY1248" s="50"/>
      <c r="BZ1248" s="50"/>
      <c r="CA1248" s="50"/>
      <c r="CB1248" s="50"/>
      <c r="CC1248" s="50"/>
      <c r="CD1248" s="50"/>
      <c r="CE1248" s="50"/>
      <c r="CF1248" s="50"/>
      <c r="CG1248" s="50"/>
      <c r="CH1248" s="50"/>
      <c r="CI1248" s="50"/>
      <c r="CJ1248" s="50"/>
      <c r="CK1248" s="50"/>
      <c r="CL1248" s="50"/>
      <c r="CM1248" s="50"/>
      <c r="CN1248" s="50"/>
      <c r="CO1248" s="50"/>
      <c r="CP1248" s="50"/>
      <c r="CQ1248" s="50"/>
      <c r="CR1248" s="50"/>
      <c r="CS1248" s="50"/>
      <c r="CT1248" s="50"/>
      <c r="CU1248" s="50"/>
      <c r="CV1248" s="50"/>
      <c r="CW1248" s="50"/>
      <c r="CX1248" s="50"/>
      <c r="CY1248" s="50"/>
      <c r="CZ1248" s="50"/>
      <c r="DA1248" s="50"/>
      <c r="DB1248" s="50"/>
      <c r="DC1248" s="50"/>
      <c r="DD1248" s="50"/>
      <c r="DE1248" s="50"/>
      <c r="DF1248" s="50"/>
    </row>
    <row r="1249" spans="2:110" x14ac:dyDescent="0.2">
      <c r="B1249" s="177"/>
      <c r="C1249" s="202"/>
      <c r="D1249" s="200"/>
      <c r="E1249" s="203"/>
      <c r="F1249" s="203"/>
      <c r="G1249" s="203"/>
      <c r="H1249" s="203"/>
      <c r="I1249" s="203"/>
      <c r="J1249" s="203"/>
      <c r="K1249" s="203"/>
      <c r="L1249" s="203"/>
      <c r="M1249" s="203"/>
      <c r="N1249" s="203"/>
      <c r="O1249" s="203"/>
      <c r="P1249" s="203"/>
      <c r="Q1249" s="204"/>
      <c r="R1249" s="204"/>
      <c r="S1249" s="234"/>
      <c r="T1249" s="50"/>
      <c r="U1249" s="50"/>
      <c r="V1249" s="50"/>
      <c r="W1249" s="50"/>
      <c r="X1249" s="50"/>
      <c r="Y1249" s="50"/>
      <c r="Z1249" s="250"/>
      <c r="AA1249" s="238"/>
      <c r="AB1249" s="50"/>
      <c r="AC1249" s="50"/>
      <c r="AD1249" s="50"/>
      <c r="AE1249" s="50"/>
      <c r="AF1249" s="50"/>
      <c r="AG1249" s="50"/>
      <c r="AH1249" s="50"/>
      <c r="AI1249" s="50"/>
      <c r="AJ1249" s="50"/>
      <c r="AK1249" s="50"/>
      <c r="AL1249" s="50"/>
      <c r="AM1249" s="50"/>
      <c r="AN1249" s="50"/>
      <c r="AO1249" s="50"/>
      <c r="AP1249" s="50"/>
      <c r="AQ1249" s="50"/>
      <c r="AR1249" s="50"/>
      <c r="AS1249" s="50"/>
      <c r="AT1249" s="50"/>
      <c r="AU1249" s="50"/>
      <c r="AV1249" s="50"/>
      <c r="AW1249" s="50"/>
      <c r="AX1249" s="50"/>
      <c r="AY1249" s="50"/>
      <c r="AZ1249" s="50"/>
      <c r="BA1249" s="50"/>
      <c r="BB1249" s="50"/>
      <c r="BC1249" s="50"/>
      <c r="BD1249" s="50"/>
      <c r="BE1249" s="50"/>
      <c r="BF1249" s="50"/>
      <c r="BG1249" s="50"/>
      <c r="BH1249" s="50"/>
      <c r="BI1249" s="50"/>
      <c r="BJ1249" s="50"/>
      <c r="BK1249" s="50"/>
      <c r="BL1249" s="50"/>
      <c r="BM1249" s="50"/>
      <c r="BN1249" s="50"/>
      <c r="BO1249" s="50"/>
      <c r="BP1249" s="50"/>
      <c r="BQ1249" s="50"/>
      <c r="BR1249" s="50"/>
      <c r="BS1249" s="50"/>
      <c r="BT1249" s="50"/>
      <c r="BU1249" s="50"/>
      <c r="BV1249" s="50"/>
      <c r="BW1249" s="50"/>
      <c r="BX1249" s="50"/>
      <c r="BY1249" s="50"/>
      <c r="BZ1249" s="50"/>
      <c r="CA1249" s="50"/>
      <c r="CB1249" s="50"/>
      <c r="CC1249" s="50"/>
      <c r="CD1249" s="50"/>
      <c r="CE1249" s="50"/>
      <c r="CF1249" s="50"/>
      <c r="CG1249" s="50"/>
      <c r="CH1249" s="50"/>
      <c r="CI1249" s="50"/>
      <c r="CJ1249" s="50"/>
      <c r="CK1249" s="50"/>
      <c r="CL1249" s="50"/>
      <c r="CM1249" s="50"/>
      <c r="CN1249" s="50"/>
      <c r="CO1249" s="50"/>
      <c r="CP1249" s="50"/>
      <c r="CQ1249" s="50"/>
      <c r="CR1249" s="50"/>
      <c r="CS1249" s="50"/>
      <c r="CT1249" s="50"/>
      <c r="CU1249" s="50"/>
      <c r="CV1249" s="50"/>
      <c r="CW1249" s="50"/>
      <c r="CX1249" s="50"/>
      <c r="CY1249" s="50"/>
      <c r="CZ1249" s="50"/>
      <c r="DA1249" s="50"/>
      <c r="DB1249" s="50"/>
      <c r="DC1249" s="50"/>
      <c r="DD1249" s="50"/>
      <c r="DE1249" s="50"/>
      <c r="DF1249" s="50"/>
    </row>
    <row r="1250" spans="2:110" x14ac:dyDescent="0.2">
      <c r="B1250" s="177"/>
      <c r="C1250" s="202"/>
      <c r="D1250" s="200"/>
      <c r="E1250" s="203"/>
      <c r="F1250" s="203"/>
      <c r="G1250" s="203"/>
      <c r="H1250" s="203"/>
      <c r="I1250" s="203"/>
      <c r="J1250" s="203"/>
      <c r="K1250" s="203"/>
      <c r="L1250" s="203"/>
      <c r="M1250" s="203"/>
      <c r="N1250" s="203"/>
      <c r="O1250" s="203"/>
      <c r="P1250" s="203"/>
      <c r="Q1250" s="204"/>
      <c r="R1250" s="204"/>
      <c r="S1250" s="234"/>
      <c r="T1250" s="50"/>
      <c r="U1250" s="50"/>
      <c r="V1250" s="50"/>
      <c r="W1250" s="50"/>
      <c r="X1250" s="50"/>
      <c r="Y1250" s="50"/>
      <c r="Z1250" s="250"/>
      <c r="AA1250" s="238"/>
      <c r="AB1250" s="50"/>
      <c r="AC1250" s="50"/>
      <c r="AD1250" s="50"/>
      <c r="AE1250" s="50"/>
      <c r="AF1250" s="50"/>
      <c r="AG1250" s="50"/>
      <c r="AH1250" s="50"/>
      <c r="AI1250" s="50"/>
      <c r="AJ1250" s="50"/>
      <c r="AK1250" s="50"/>
      <c r="AL1250" s="50"/>
      <c r="AM1250" s="50"/>
      <c r="AN1250" s="50"/>
      <c r="AO1250" s="50"/>
      <c r="AP1250" s="50"/>
      <c r="AQ1250" s="50"/>
      <c r="AR1250" s="50"/>
      <c r="AS1250" s="50"/>
      <c r="AT1250" s="50"/>
      <c r="AU1250" s="50"/>
      <c r="AV1250" s="50"/>
      <c r="AW1250" s="50"/>
      <c r="AX1250" s="50"/>
      <c r="AY1250" s="50"/>
      <c r="AZ1250" s="50"/>
      <c r="BA1250" s="50"/>
      <c r="BB1250" s="50"/>
      <c r="BC1250" s="50"/>
      <c r="BD1250" s="50"/>
      <c r="BE1250" s="50"/>
      <c r="BF1250" s="50"/>
      <c r="BG1250" s="50"/>
      <c r="BH1250" s="50"/>
      <c r="BI1250" s="50"/>
      <c r="BJ1250" s="50"/>
      <c r="BK1250" s="50"/>
      <c r="BL1250" s="50"/>
      <c r="BM1250" s="50"/>
      <c r="BN1250" s="50"/>
      <c r="BO1250" s="50"/>
      <c r="BP1250" s="50"/>
      <c r="BQ1250" s="50"/>
      <c r="BR1250" s="50"/>
      <c r="BS1250" s="50"/>
      <c r="BT1250" s="50"/>
      <c r="BU1250" s="50"/>
      <c r="BV1250" s="50"/>
      <c r="BW1250" s="50"/>
      <c r="BX1250" s="50"/>
      <c r="BY1250" s="50"/>
      <c r="BZ1250" s="50"/>
      <c r="CA1250" s="50"/>
      <c r="CB1250" s="50"/>
      <c r="CC1250" s="50"/>
      <c r="CD1250" s="50"/>
      <c r="CE1250" s="50"/>
      <c r="CF1250" s="50"/>
      <c r="CG1250" s="50"/>
      <c r="CH1250" s="50"/>
      <c r="CI1250" s="50"/>
      <c r="CJ1250" s="50"/>
      <c r="CK1250" s="50"/>
      <c r="CL1250" s="50"/>
      <c r="CM1250" s="50"/>
      <c r="CN1250" s="50"/>
      <c r="CO1250" s="50"/>
      <c r="CP1250" s="50"/>
      <c r="CQ1250" s="50"/>
      <c r="CR1250" s="50"/>
      <c r="CS1250" s="50"/>
      <c r="CT1250" s="50"/>
      <c r="CU1250" s="50"/>
      <c r="CV1250" s="50"/>
      <c r="CW1250" s="50"/>
      <c r="CX1250" s="50"/>
      <c r="CY1250" s="50"/>
      <c r="CZ1250" s="50"/>
      <c r="DA1250" s="50"/>
      <c r="DB1250" s="50"/>
      <c r="DC1250" s="50"/>
      <c r="DD1250" s="50"/>
      <c r="DE1250" s="50"/>
      <c r="DF1250" s="50"/>
    </row>
    <row r="1251" spans="2:110" x14ac:dyDescent="0.2">
      <c r="B1251" s="177"/>
      <c r="C1251" s="202"/>
      <c r="D1251" s="200"/>
      <c r="E1251" s="203"/>
      <c r="F1251" s="203"/>
      <c r="G1251" s="203"/>
      <c r="H1251" s="203"/>
      <c r="I1251" s="203"/>
      <c r="J1251" s="203"/>
      <c r="K1251" s="203"/>
      <c r="L1251" s="203"/>
      <c r="M1251" s="203"/>
      <c r="N1251" s="203"/>
      <c r="O1251" s="203"/>
      <c r="P1251" s="203"/>
      <c r="Q1251" s="204"/>
      <c r="R1251" s="204"/>
      <c r="S1251" s="234"/>
      <c r="T1251" s="50"/>
      <c r="U1251" s="50"/>
      <c r="V1251" s="50"/>
      <c r="W1251" s="50"/>
      <c r="X1251" s="50"/>
      <c r="Y1251" s="50"/>
      <c r="Z1251" s="250"/>
      <c r="AA1251" s="238"/>
      <c r="AB1251" s="50"/>
      <c r="AC1251" s="50"/>
      <c r="AD1251" s="50"/>
      <c r="AE1251" s="50"/>
      <c r="AF1251" s="50"/>
      <c r="AG1251" s="50"/>
      <c r="AH1251" s="50"/>
      <c r="AI1251" s="50"/>
      <c r="AJ1251" s="50"/>
      <c r="AK1251" s="50"/>
      <c r="AL1251" s="50"/>
      <c r="AM1251" s="50"/>
      <c r="AN1251" s="50"/>
      <c r="AO1251" s="50"/>
      <c r="AP1251" s="50"/>
      <c r="AQ1251" s="50"/>
      <c r="AR1251" s="50"/>
      <c r="AS1251" s="50"/>
      <c r="AT1251" s="50"/>
      <c r="AU1251" s="50"/>
      <c r="AV1251" s="50"/>
      <c r="AW1251" s="50"/>
      <c r="AX1251" s="50"/>
      <c r="AY1251" s="50"/>
      <c r="AZ1251" s="50"/>
      <c r="BA1251" s="50"/>
      <c r="BB1251" s="50"/>
      <c r="BC1251" s="50"/>
      <c r="BD1251" s="50"/>
      <c r="BE1251" s="50"/>
      <c r="BF1251" s="50"/>
      <c r="BG1251" s="50"/>
      <c r="BH1251" s="50"/>
      <c r="BI1251" s="50"/>
      <c r="BJ1251" s="50"/>
      <c r="BK1251" s="50"/>
      <c r="BL1251" s="50"/>
      <c r="BM1251" s="50"/>
      <c r="BN1251" s="50"/>
      <c r="BO1251" s="50"/>
      <c r="BP1251" s="50"/>
      <c r="BQ1251" s="50"/>
      <c r="BR1251" s="50"/>
      <c r="BS1251" s="50"/>
      <c r="BT1251" s="50"/>
      <c r="BU1251" s="50"/>
      <c r="BV1251" s="50"/>
      <c r="BW1251" s="50"/>
      <c r="BX1251" s="50"/>
      <c r="BY1251" s="50"/>
      <c r="BZ1251" s="50"/>
      <c r="CA1251" s="50"/>
      <c r="CB1251" s="50"/>
      <c r="CC1251" s="50"/>
      <c r="CD1251" s="50"/>
      <c r="CE1251" s="50"/>
      <c r="CF1251" s="50"/>
      <c r="CG1251" s="50"/>
      <c r="CH1251" s="50"/>
      <c r="CI1251" s="50"/>
      <c r="CJ1251" s="50"/>
      <c r="CK1251" s="50"/>
      <c r="CL1251" s="50"/>
      <c r="CM1251" s="50"/>
      <c r="CN1251" s="50"/>
      <c r="CO1251" s="50"/>
      <c r="CP1251" s="50"/>
      <c r="CQ1251" s="50"/>
      <c r="CR1251" s="50"/>
      <c r="CS1251" s="50"/>
      <c r="CT1251" s="50"/>
      <c r="CU1251" s="50"/>
      <c r="CV1251" s="50"/>
      <c r="CW1251" s="50"/>
      <c r="CX1251" s="50"/>
      <c r="CY1251" s="50"/>
      <c r="CZ1251" s="50"/>
      <c r="DA1251" s="50"/>
      <c r="DB1251" s="50"/>
      <c r="DC1251" s="50"/>
      <c r="DD1251" s="50"/>
      <c r="DE1251" s="50"/>
      <c r="DF1251" s="50"/>
    </row>
    <row r="1252" spans="2:110" x14ac:dyDescent="0.2">
      <c r="B1252" s="177"/>
      <c r="C1252" s="202"/>
      <c r="D1252" s="200"/>
      <c r="E1252" s="203"/>
      <c r="F1252" s="203"/>
      <c r="G1252" s="203"/>
      <c r="H1252" s="203"/>
      <c r="I1252" s="203"/>
      <c r="J1252" s="203"/>
      <c r="K1252" s="203"/>
      <c r="L1252" s="203"/>
      <c r="M1252" s="203"/>
      <c r="N1252" s="203"/>
      <c r="O1252" s="203"/>
      <c r="P1252" s="203"/>
      <c r="Q1252" s="204"/>
      <c r="R1252" s="204"/>
      <c r="S1252" s="234"/>
      <c r="T1252" s="50"/>
      <c r="U1252" s="50"/>
      <c r="V1252" s="50"/>
      <c r="W1252" s="50"/>
      <c r="X1252" s="50"/>
      <c r="Y1252" s="50"/>
      <c r="Z1252" s="250"/>
      <c r="AA1252" s="238"/>
      <c r="AB1252" s="50"/>
      <c r="AC1252" s="50"/>
      <c r="AD1252" s="50"/>
      <c r="AE1252" s="50"/>
      <c r="AF1252" s="50"/>
      <c r="AG1252" s="50"/>
      <c r="AH1252" s="50"/>
      <c r="AI1252" s="50"/>
      <c r="AJ1252" s="50"/>
      <c r="AK1252" s="50"/>
      <c r="AL1252" s="50"/>
      <c r="AM1252" s="50"/>
      <c r="AN1252" s="50"/>
      <c r="AO1252" s="50"/>
      <c r="AP1252" s="50"/>
      <c r="AQ1252" s="50"/>
      <c r="AR1252" s="50"/>
      <c r="AS1252" s="50"/>
      <c r="AT1252" s="50"/>
      <c r="AU1252" s="50"/>
      <c r="AV1252" s="50"/>
      <c r="AW1252" s="50"/>
      <c r="AX1252" s="50"/>
      <c r="AY1252" s="50"/>
      <c r="AZ1252" s="50"/>
      <c r="BA1252" s="50"/>
      <c r="BB1252" s="50"/>
      <c r="BC1252" s="50"/>
      <c r="BD1252" s="50"/>
      <c r="BE1252" s="50"/>
      <c r="BF1252" s="50"/>
      <c r="BG1252" s="50"/>
      <c r="BH1252" s="50"/>
      <c r="BI1252" s="50"/>
      <c r="BJ1252" s="50"/>
      <c r="BK1252" s="50"/>
      <c r="BL1252" s="50"/>
      <c r="BM1252" s="50"/>
      <c r="BN1252" s="50"/>
      <c r="BO1252" s="50"/>
      <c r="BP1252" s="50"/>
      <c r="BQ1252" s="50"/>
      <c r="BR1252" s="50"/>
      <c r="BS1252" s="50"/>
      <c r="BT1252" s="50"/>
      <c r="BU1252" s="50"/>
      <c r="BV1252" s="50"/>
      <c r="BW1252" s="50"/>
      <c r="BX1252" s="50"/>
      <c r="BY1252" s="50"/>
      <c r="BZ1252" s="50"/>
      <c r="CA1252" s="50"/>
      <c r="CB1252" s="50"/>
      <c r="CC1252" s="50"/>
      <c r="CD1252" s="50"/>
      <c r="CE1252" s="50"/>
      <c r="CF1252" s="50"/>
      <c r="CG1252" s="50"/>
      <c r="CH1252" s="50"/>
      <c r="CI1252" s="50"/>
      <c r="CJ1252" s="50"/>
      <c r="CK1252" s="50"/>
      <c r="CL1252" s="50"/>
      <c r="CM1252" s="50"/>
      <c r="CN1252" s="50"/>
      <c r="CO1252" s="50"/>
      <c r="CP1252" s="50"/>
      <c r="CQ1252" s="50"/>
      <c r="CR1252" s="50"/>
      <c r="CS1252" s="50"/>
      <c r="CT1252" s="50"/>
      <c r="CU1252" s="50"/>
      <c r="CV1252" s="50"/>
      <c r="CW1252" s="50"/>
      <c r="CX1252" s="50"/>
      <c r="CY1252" s="50"/>
      <c r="CZ1252" s="50"/>
      <c r="DA1252" s="50"/>
      <c r="DB1252" s="50"/>
      <c r="DC1252" s="50"/>
      <c r="DD1252" s="50"/>
      <c r="DE1252" s="50"/>
      <c r="DF1252" s="50"/>
    </row>
    <row r="1253" spans="2:110" x14ac:dyDescent="0.2">
      <c r="B1253" s="177"/>
      <c r="C1253" s="202"/>
      <c r="D1253" s="200"/>
      <c r="E1253" s="203"/>
      <c r="F1253" s="203"/>
      <c r="G1253" s="203"/>
      <c r="H1253" s="203"/>
      <c r="I1253" s="203"/>
      <c r="J1253" s="203"/>
      <c r="K1253" s="203"/>
      <c r="L1253" s="203"/>
      <c r="M1253" s="203"/>
      <c r="N1253" s="203"/>
      <c r="O1253" s="203"/>
      <c r="P1253" s="203"/>
      <c r="Q1253" s="204"/>
      <c r="R1253" s="204"/>
      <c r="S1253" s="234"/>
      <c r="T1253" s="50"/>
      <c r="U1253" s="50"/>
      <c r="V1253" s="50"/>
      <c r="W1253" s="50"/>
      <c r="X1253" s="50"/>
      <c r="Y1253" s="50"/>
      <c r="Z1253" s="250"/>
      <c r="AA1253" s="238"/>
      <c r="AB1253" s="50"/>
      <c r="AC1253" s="50"/>
      <c r="AD1253" s="50"/>
      <c r="AE1253" s="50"/>
      <c r="AF1253" s="50"/>
      <c r="AG1253" s="50"/>
      <c r="AH1253" s="50"/>
      <c r="AI1253" s="50"/>
      <c r="AJ1253" s="50"/>
      <c r="AK1253" s="50"/>
      <c r="AL1253" s="50"/>
      <c r="AM1253" s="50"/>
      <c r="AN1253" s="50"/>
      <c r="AO1253" s="50"/>
      <c r="AP1253" s="50"/>
      <c r="AQ1253" s="50"/>
      <c r="AR1253" s="50"/>
      <c r="AS1253" s="50"/>
      <c r="AT1253" s="50"/>
      <c r="AU1253" s="50"/>
      <c r="AV1253" s="50"/>
      <c r="AW1253" s="50"/>
      <c r="AX1253" s="50"/>
      <c r="AY1253" s="50"/>
      <c r="AZ1253" s="50"/>
      <c r="BA1253" s="50"/>
      <c r="BB1253" s="50"/>
      <c r="BC1253" s="50"/>
      <c r="BD1253" s="50"/>
      <c r="BE1253" s="50"/>
      <c r="BF1253" s="50"/>
      <c r="BG1253" s="50"/>
      <c r="BH1253" s="50"/>
      <c r="BI1253" s="50"/>
      <c r="BJ1253" s="50"/>
      <c r="BK1253" s="50"/>
      <c r="BL1253" s="50"/>
      <c r="BM1253" s="50"/>
      <c r="BN1253" s="50"/>
      <c r="BO1253" s="50"/>
      <c r="BP1253" s="50"/>
      <c r="BQ1253" s="50"/>
      <c r="BR1253" s="50"/>
      <c r="BS1253" s="50"/>
      <c r="BT1253" s="50"/>
      <c r="BU1253" s="50"/>
      <c r="BV1253" s="50"/>
      <c r="BW1253" s="50"/>
      <c r="BX1253" s="50"/>
      <c r="BY1253" s="50"/>
      <c r="BZ1253" s="50"/>
      <c r="CA1253" s="50"/>
      <c r="CB1253" s="50"/>
      <c r="CC1253" s="50"/>
      <c r="CD1253" s="50"/>
      <c r="CE1253" s="50"/>
      <c r="CF1253" s="50"/>
      <c r="CG1253" s="50"/>
      <c r="CH1253" s="50"/>
      <c r="CI1253" s="50"/>
      <c r="CJ1253" s="50"/>
      <c r="CK1253" s="50"/>
      <c r="CL1253" s="50"/>
      <c r="CM1253" s="50"/>
      <c r="CN1253" s="50"/>
      <c r="CO1253" s="50"/>
      <c r="CP1253" s="50"/>
      <c r="CQ1253" s="50"/>
      <c r="CR1253" s="50"/>
      <c r="CS1253" s="50"/>
      <c r="CT1253" s="50"/>
      <c r="CU1253" s="50"/>
      <c r="CV1253" s="50"/>
      <c r="CW1253" s="50"/>
      <c r="CX1253" s="50"/>
      <c r="CY1253" s="50"/>
      <c r="CZ1253" s="50"/>
      <c r="DA1253" s="50"/>
      <c r="DB1253" s="50"/>
      <c r="DC1253" s="50"/>
      <c r="DD1253" s="50"/>
      <c r="DE1253" s="50"/>
      <c r="DF1253" s="50"/>
    </row>
    <row r="1254" spans="2:110" x14ac:dyDescent="0.2">
      <c r="B1254" s="177"/>
      <c r="C1254" s="202"/>
      <c r="D1254" s="200"/>
      <c r="E1254" s="203"/>
      <c r="F1254" s="203"/>
      <c r="G1254" s="203"/>
      <c r="H1254" s="203"/>
      <c r="I1254" s="203"/>
      <c r="J1254" s="203"/>
      <c r="K1254" s="203"/>
      <c r="L1254" s="203"/>
      <c r="M1254" s="203"/>
      <c r="N1254" s="203"/>
      <c r="O1254" s="203"/>
      <c r="P1254" s="203"/>
      <c r="Q1254" s="204"/>
      <c r="R1254" s="204"/>
      <c r="S1254" s="234"/>
      <c r="T1254" s="50"/>
      <c r="U1254" s="50"/>
      <c r="V1254" s="50"/>
      <c r="W1254" s="50"/>
      <c r="X1254" s="50"/>
      <c r="Y1254" s="50"/>
      <c r="Z1254" s="250"/>
      <c r="AA1254" s="238"/>
      <c r="AB1254" s="50"/>
      <c r="AC1254" s="50"/>
      <c r="AD1254" s="50"/>
      <c r="AE1254" s="50"/>
      <c r="AF1254" s="50"/>
      <c r="AG1254" s="50"/>
      <c r="AH1254" s="50"/>
      <c r="AI1254" s="50"/>
      <c r="AJ1254" s="50"/>
      <c r="AK1254" s="50"/>
      <c r="AL1254" s="50"/>
      <c r="AM1254" s="50"/>
      <c r="AN1254" s="50"/>
      <c r="AO1254" s="50"/>
      <c r="AP1254" s="50"/>
      <c r="AQ1254" s="50"/>
      <c r="AR1254" s="50"/>
      <c r="AS1254" s="50"/>
      <c r="AT1254" s="50"/>
      <c r="AU1254" s="50"/>
      <c r="AV1254" s="50"/>
      <c r="AW1254" s="50"/>
      <c r="AX1254" s="50"/>
      <c r="AY1254" s="50"/>
      <c r="AZ1254" s="50"/>
      <c r="BA1254" s="50"/>
      <c r="BB1254" s="50"/>
      <c r="BC1254" s="50"/>
      <c r="BD1254" s="50"/>
      <c r="BE1254" s="50"/>
      <c r="BF1254" s="50"/>
      <c r="BG1254" s="50"/>
      <c r="BH1254" s="50"/>
      <c r="BI1254" s="50"/>
      <c r="BJ1254" s="50"/>
      <c r="BK1254" s="50"/>
      <c r="BL1254" s="50"/>
      <c r="BM1254" s="50"/>
      <c r="BN1254" s="50"/>
      <c r="BO1254" s="50"/>
      <c r="BP1254" s="50"/>
      <c r="BQ1254" s="50"/>
      <c r="BR1254" s="50"/>
      <c r="BS1254" s="50"/>
      <c r="BT1254" s="50"/>
      <c r="BU1254" s="50"/>
      <c r="BV1254" s="50"/>
      <c r="BW1254" s="50"/>
      <c r="BX1254" s="50"/>
      <c r="BY1254" s="50"/>
      <c r="BZ1254" s="50"/>
      <c r="CA1254" s="50"/>
      <c r="CB1254" s="50"/>
      <c r="CC1254" s="50"/>
      <c r="CD1254" s="50"/>
      <c r="CE1254" s="50"/>
      <c r="CF1254" s="50"/>
      <c r="CG1254" s="50"/>
      <c r="CH1254" s="50"/>
      <c r="CI1254" s="50"/>
      <c r="CJ1254" s="50"/>
      <c r="CK1254" s="50"/>
      <c r="CL1254" s="50"/>
      <c r="CM1254" s="50"/>
      <c r="CN1254" s="50"/>
      <c r="CO1254" s="50"/>
      <c r="CP1254" s="50"/>
      <c r="CQ1254" s="50"/>
      <c r="CR1254" s="50"/>
      <c r="CS1254" s="50"/>
      <c r="CT1254" s="50"/>
      <c r="CU1254" s="50"/>
      <c r="CV1254" s="50"/>
      <c r="CW1254" s="50"/>
      <c r="CX1254" s="50"/>
      <c r="CY1254" s="50"/>
      <c r="CZ1254" s="50"/>
      <c r="DA1254" s="50"/>
      <c r="DB1254" s="50"/>
      <c r="DC1254" s="50"/>
      <c r="DD1254" s="50"/>
      <c r="DE1254" s="50"/>
      <c r="DF1254" s="50"/>
    </row>
    <row r="1255" spans="2:110" x14ac:dyDescent="0.2">
      <c r="B1255" s="177"/>
      <c r="C1255" s="202"/>
      <c r="D1255" s="200"/>
      <c r="E1255" s="203"/>
      <c r="F1255" s="203"/>
      <c r="G1255" s="203"/>
      <c r="H1255" s="203"/>
      <c r="I1255" s="203"/>
      <c r="J1255" s="203"/>
      <c r="K1255" s="203"/>
      <c r="L1255" s="203"/>
      <c r="M1255" s="203"/>
      <c r="N1255" s="203"/>
      <c r="O1255" s="203"/>
      <c r="P1255" s="203"/>
      <c r="Q1255" s="204"/>
      <c r="R1255" s="204"/>
      <c r="S1255" s="234"/>
      <c r="T1255" s="50"/>
      <c r="U1255" s="50"/>
      <c r="V1255" s="50"/>
      <c r="W1255" s="50"/>
      <c r="X1255" s="50"/>
      <c r="Y1255" s="50"/>
      <c r="Z1255" s="250"/>
      <c r="AA1255" s="238"/>
      <c r="AB1255" s="50"/>
      <c r="AC1255" s="50"/>
      <c r="AD1255" s="50"/>
      <c r="AE1255" s="50"/>
      <c r="AF1255" s="50"/>
      <c r="AG1255" s="50"/>
      <c r="AH1255" s="50"/>
      <c r="AI1255" s="50"/>
      <c r="AJ1255" s="50"/>
      <c r="AK1255" s="50"/>
      <c r="AL1255" s="50"/>
      <c r="AM1255" s="50"/>
      <c r="AN1255" s="50"/>
      <c r="AO1255" s="50"/>
      <c r="AP1255" s="50"/>
      <c r="AQ1255" s="50"/>
      <c r="AR1255" s="50"/>
      <c r="AS1255" s="50"/>
      <c r="AT1255" s="50"/>
      <c r="AU1255" s="50"/>
      <c r="AV1255" s="50"/>
      <c r="AW1255" s="50"/>
      <c r="AX1255" s="50"/>
      <c r="AY1255" s="50"/>
      <c r="AZ1255" s="50"/>
      <c r="BA1255" s="50"/>
      <c r="BB1255" s="50"/>
      <c r="BC1255" s="50"/>
      <c r="BD1255" s="50"/>
      <c r="BE1255" s="50"/>
      <c r="BF1255" s="50"/>
      <c r="BG1255" s="50"/>
      <c r="BH1255" s="50"/>
      <c r="BI1255" s="50"/>
      <c r="BJ1255" s="50"/>
      <c r="BK1255" s="50"/>
      <c r="BL1255" s="50"/>
      <c r="BM1255" s="50"/>
      <c r="BN1255" s="50"/>
      <c r="BO1255" s="50"/>
      <c r="BP1255" s="50"/>
      <c r="BQ1255" s="50"/>
      <c r="BR1255" s="50"/>
      <c r="BS1255" s="50"/>
      <c r="BT1255" s="50"/>
      <c r="BU1255" s="50"/>
      <c r="BV1255" s="50"/>
      <c r="BW1255" s="50"/>
      <c r="BX1255" s="50"/>
      <c r="BY1255" s="50"/>
      <c r="BZ1255" s="50"/>
      <c r="CA1255" s="50"/>
      <c r="CB1255" s="50"/>
      <c r="CC1255" s="50"/>
      <c r="CD1255" s="50"/>
      <c r="CE1255" s="50"/>
      <c r="CF1255" s="50"/>
      <c r="CG1255" s="50"/>
      <c r="CH1255" s="50"/>
      <c r="CI1255" s="50"/>
      <c r="CJ1255" s="50"/>
      <c r="CK1255" s="50"/>
      <c r="CL1255" s="50"/>
      <c r="CM1255" s="50"/>
      <c r="CN1255" s="50"/>
      <c r="CO1255" s="50"/>
      <c r="CP1255" s="50"/>
      <c r="CQ1255" s="50"/>
      <c r="CR1255" s="50"/>
      <c r="CS1255" s="50"/>
      <c r="CT1255" s="50"/>
      <c r="CU1255" s="50"/>
      <c r="CV1255" s="50"/>
      <c r="CW1255" s="50"/>
      <c r="CX1255" s="50"/>
      <c r="CY1255" s="50"/>
      <c r="CZ1255" s="50"/>
      <c r="DA1255" s="50"/>
      <c r="DB1255" s="50"/>
      <c r="DC1255" s="50"/>
      <c r="DD1255" s="50"/>
      <c r="DE1255" s="50"/>
      <c r="DF1255" s="50"/>
    </row>
    <row r="1256" spans="2:110" x14ac:dyDescent="0.2">
      <c r="B1256" s="177"/>
      <c r="C1256" s="202"/>
      <c r="D1256" s="200"/>
      <c r="E1256" s="203"/>
      <c r="F1256" s="203"/>
      <c r="G1256" s="203"/>
      <c r="H1256" s="203"/>
      <c r="I1256" s="203"/>
      <c r="J1256" s="203"/>
      <c r="K1256" s="203"/>
      <c r="L1256" s="203"/>
      <c r="M1256" s="203"/>
      <c r="N1256" s="203"/>
      <c r="O1256" s="203"/>
      <c r="P1256" s="203"/>
      <c r="Q1256" s="204"/>
      <c r="R1256" s="204"/>
      <c r="S1256" s="234"/>
      <c r="T1256" s="50"/>
      <c r="U1256" s="50"/>
      <c r="V1256" s="50"/>
      <c r="W1256" s="50"/>
      <c r="X1256" s="50"/>
      <c r="Y1256" s="50"/>
      <c r="Z1256" s="250"/>
      <c r="AA1256" s="238"/>
      <c r="AB1256" s="50"/>
      <c r="AC1256" s="50"/>
      <c r="AD1256" s="50"/>
      <c r="AE1256" s="50"/>
      <c r="AF1256" s="50"/>
      <c r="AG1256" s="50"/>
      <c r="AH1256" s="50"/>
      <c r="AI1256" s="50"/>
      <c r="AJ1256" s="50"/>
      <c r="AK1256" s="50"/>
      <c r="AL1256" s="50"/>
      <c r="AM1256" s="50"/>
      <c r="AN1256" s="50"/>
      <c r="AO1256" s="50"/>
      <c r="AP1256" s="50"/>
      <c r="AQ1256" s="50"/>
      <c r="AR1256" s="50"/>
      <c r="AS1256" s="50"/>
      <c r="AT1256" s="50"/>
      <c r="AU1256" s="50"/>
      <c r="AV1256" s="50"/>
      <c r="AW1256" s="50"/>
      <c r="AX1256" s="50"/>
      <c r="AY1256" s="50"/>
      <c r="AZ1256" s="50"/>
      <c r="BA1256" s="50"/>
      <c r="BB1256" s="50"/>
      <c r="BC1256" s="50"/>
      <c r="BD1256" s="50"/>
      <c r="BE1256" s="50"/>
      <c r="BF1256" s="50"/>
      <c r="BG1256" s="50"/>
      <c r="BH1256" s="50"/>
      <c r="BI1256" s="50"/>
      <c r="BJ1256" s="50"/>
      <c r="BK1256" s="50"/>
      <c r="BL1256" s="50"/>
      <c r="BM1256" s="50"/>
      <c r="BN1256" s="50"/>
      <c r="BO1256" s="50"/>
      <c r="BP1256" s="50"/>
      <c r="BQ1256" s="50"/>
      <c r="BR1256" s="50"/>
      <c r="BS1256" s="50"/>
      <c r="BT1256" s="50"/>
      <c r="BU1256" s="50"/>
      <c r="BV1256" s="50"/>
      <c r="BW1256" s="50"/>
      <c r="BX1256" s="50"/>
      <c r="BY1256" s="50"/>
      <c r="BZ1256" s="50"/>
      <c r="CA1256" s="50"/>
      <c r="CB1256" s="50"/>
      <c r="CC1256" s="50"/>
      <c r="CD1256" s="50"/>
      <c r="CE1256" s="50"/>
      <c r="CF1256" s="50"/>
      <c r="CG1256" s="50"/>
      <c r="CH1256" s="50"/>
      <c r="CI1256" s="50"/>
      <c r="CJ1256" s="50"/>
      <c r="CK1256" s="50"/>
      <c r="CL1256" s="50"/>
      <c r="CM1256" s="50"/>
      <c r="CN1256" s="50"/>
      <c r="CO1256" s="50"/>
      <c r="CP1256" s="50"/>
      <c r="CQ1256" s="50"/>
      <c r="CR1256" s="50"/>
      <c r="CS1256" s="50"/>
      <c r="CT1256" s="50"/>
      <c r="CU1256" s="50"/>
      <c r="CV1256" s="50"/>
      <c r="CW1256" s="50"/>
      <c r="CX1256" s="50"/>
      <c r="CY1256" s="50"/>
      <c r="CZ1256" s="50"/>
      <c r="DA1256" s="50"/>
      <c r="DB1256" s="50"/>
      <c r="DC1256" s="50"/>
      <c r="DD1256" s="50"/>
      <c r="DE1256" s="50"/>
      <c r="DF1256" s="50"/>
    </row>
    <row r="1257" spans="2:110" x14ac:dyDescent="0.2">
      <c r="B1257" s="177"/>
      <c r="C1257" s="202"/>
      <c r="D1257" s="200"/>
      <c r="E1257" s="203"/>
      <c r="F1257" s="203"/>
      <c r="G1257" s="203"/>
      <c r="H1257" s="203"/>
      <c r="I1257" s="203"/>
      <c r="J1257" s="203"/>
      <c r="K1257" s="203"/>
      <c r="L1257" s="203"/>
      <c r="M1257" s="203"/>
      <c r="N1257" s="203"/>
      <c r="O1257" s="203"/>
      <c r="P1257" s="203"/>
      <c r="Q1257" s="204"/>
      <c r="R1257" s="204"/>
      <c r="S1257" s="234"/>
      <c r="T1257" s="50"/>
      <c r="U1257" s="50"/>
      <c r="V1257" s="50"/>
      <c r="W1257" s="50"/>
      <c r="X1257" s="50"/>
      <c r="Y1257" s="50"/>
      <c r="Z1257" s="250"/>
      <c r="AA1257" s="238"/>
      <c r="AB1257" s="50"/>
      <c r="AC1257" s="50"/>
      <c r="AD1257" s="50"/>
      <c r="AE1257" s="50"/>
      <c r="AF1257" s="50"/>
      <c r="AG1257" s="50"/>
      <c r="AH1257" s="50"/>
      <c r="AI1257" s="50"/>
      <c r="AJ1257" s="50"/>
      <c r="AK1257" s="50"/>
      <c r="AL1257" s="50"/>
      <c r="AM1257" s="50"/>
      <c r="AN1257" s="50"/>
      <c r="AO1257" s="50"/>
      <c r="AP1257" s="50"/>
      <c r="AQ1257" s="50"/>
      <c r="AR1257" s="50"/>
      <c r="AS1257" s="50"/>
      <c r="AT1257" s="50"/>
      <c r="AU1257" s="50"/>
      <c r="AV1257" s="50"/>
      <c r="AW1257" s="50"/>
      <c r="AX1257" s="50"/>
      <c r="AY1257" s="50"/>
      <c r="AZ1257" s="50"/>
      <c r="BA1257" s="50"/>
      <c r="BB1257" s="50"/>
      <c r="BC1257" s="50"/>
      <c r="BD1257" s="50"/>
      <c r="BE1257" s="50"/>
      <c r="BF1257" s="50"/>
      <c r="BG1257" s="50"/>
      <c r="BH1257" s="50"/>
      <c r="BI1257" s="50"/>
      <c r="BJ1257" s="50"/>
      <c r="BK1257" s="50"/>
      <c r="BL1257" s="50"/>
      <c r="BM1257" s="50"/>
      <c r="BN1257" s="50"/>
      <c r="BO1257" s="50"/>
      <c r="BP1257" s="50"/>
      <c r="BQ1257" s="50"/>
      <c r="BR1257" s="50"/>
      <c r="BS1257" s="50"/>
      <c r="BT1257" s="50"/>
      <c r="BU1257" s="50"/>
      <c r="BV1257" s="50"/>
      <c r="BW1257" s="50"/>
      <c r="BX1257" s="50"/>
      <c r="BY1257" s="50"/>
      <c r="BZ1257" s="50"/>
      <c r="CA1257" s="50"/>
      <c r="CB1257" s="50"/>
      <c r="CC1257" s="50"/>
      <c r="CD1257" s="50"/>
      <c r="CE1257" s="50"/>
      <c r="CF1257" s="50"/>
      <c r="CG1257" s="50"/>
      <c r="CH1257" s="50"/>
      <c r="CI1257" s="50"/>
      <c r="CJ1257" s="50"/>
      <c r="CK1257" s="50"/>
      <c r="CL1257" s="50"/>
      <c r="CM1257" s="50"/>
      <c r="CN1257" s="50"/>
      <c r="CO1257" s="50"/>
      <c r="CP1257" s="50"/>
      <c r="CQ1257" s="50"/>
      <c r="CR1257" s="50"/>
      <c r="CS1257" s="50"/>
      <c r="CT1257" s="50"/>
      <c r="CU1257" s="50"/>
      <c r="CV1257" s="50"/>
      <c r="CW1257" s="50"/>
      <c r="CX1257" s="50"/>
      <c r="CY1257" s="50"/>
      <c r="CZ1257" s="50"/>
      <c r="DA1257" s="50"/>
      <c r="DB1257" s="50"/>
      <c r="DC1257" s="50"/>
      <c r="DD1257" s="50"/>
      <c r="DE1257" s="50"/>
      <c r="DF1257" s="50"/>
    </row>
    <row r="1258" spans="2:110" x14ac:dyDescent="0.2">
      <c r="B1258" s="177"/>
      <c r="C1258" s="202"/>
      <c r="D1258" s="200"/>
      <c r="E1258" s="203"/>
      <c r="F1258" s="203"/>
      <c r="G1258" s="203"/>
      <c r="H1258" s="203"/>
      <c r="I1258" s="203"/>
      <c r="J1258" s="203"/>
      <c r="K1258" s="203"/>
      <c r="L1258" s="203"/>
      <c r="M1258" s="203"/>
      <c r="N1258" s="203"/>
      <c r="O1258" s="203"/>
      <c r="P1258" s="203"/>
      <c r="Q1258" s="204"/>
      <c r="R1258" s="204"/>
      <c r="S1258" s="234"/>
      <c r="T1258" s="50"/>
      <c r="U1258" s="50"/>
      <c r="V1258" s="50"/>
      <c r="W1258" s="50"/>
      <c r="X1258" s="50"/>
      <c r="Y1258" s="50"/>
      <c r="Z1258" s="250"/>
      <c r="AA1258" s="238"/>
      <c r="AB1258" s="50"/>
      <c r="AC1258" s="50"/>
      <c r="AD1258" s="50"/>
      <c r="AE1258" s="50"/>
      <c r="AF1258" s="50"/>
      <c r="AG1258" s="50"/>
      <c r="AH1258" s="50"/>
      <c r="AI1258" s="50"/>
      <c r="AJ1258" s="50"/>
      <c r="AK1258" s="50"/>
      <c r="AL1258" s="50"/>
      <c r="AM1258" s="50"/>
      <c r="AN1258" s="50"/>
      <c r="AO1258" s="50"/>
      <c r="AP1258" s="50"/>
      <c r="AQ1258" s="50"/>
      <c r="AR1258" s="50"/>
      <c r="AS1258" s="50"/>
      <c r="AT1258" s="50"/>
      <c r="AU1258" s="50"/>
      <c r="AV1258" s="50"/>
      <c r="AW1258" s="50"/>
      <c r="AX1258" s="50"/>
      <c r="AY1258" s="50"/>
      <c r="AZ1258" s="50"/>
      <c r="BA1258" s="50"/>
      <c r="BB1258" s="50"/>
      <c r="BC1258" s="50"/>
      <c r="BD1258" s="50"/>
      <c r="BE1258" s="50"/>
      <c r="BF1258" s="50"/>
      <c r="BG1258" s="50"/>
      <c r="BH1258" s="50"/>
      <c r="BI1258" s="50"/>
      <c r="BJ1258" s="50"/>
      <c r="BK1258" s="50"/>
      <c r="BL1258" s="50"/>
      <c r="BM1258" s="50"/>
      <c r="BN1258" s="50"/>
      <c r="BO1258" s="50"/>
      <c r="BP1258" s="50"/>
      <c r="BQ1258" s="50"/>
      <c r="BR1258" s="50"/>
      <c r="BS1258" s="50"/>
      <c r="BT1258" s="50"/>
      <c r="BU1258" s="50"/>
      <c r="BV1258" s="50"/>
      <c r="BW1258" s="50"/>
      <c r="BX1258" s="50"/>
      <c r="BY1258" s="50"/>
      <c r="BZ1258" s="50"/>
      <c r="CA1258" s="50"/>
      <c r="CB1258" s="50"/>
      <c r="CC1258" s="50"/>
      <c r="CD1258" s="50"/>
      <c r="CE1258" s="50"/>
      <c r="CF1258" s="50"/>
      <c r="CG1258" s="50"/>
      <c r="CH1258" s="50"/>
      <c r="CI1258" s="50"/>
      <c r="CJ1258" s="50"/>
      <c r="CK1258" s="50"/>
      <c r="CL1258" s="50"/>
      <c r="CM1258" s="50"/>
      <c r="CN1258" s="50"/>
      <c r="CO1258" s="50"/>
      <c r="CP1258" s="50"/>
      <c r="CQ1258" s="50"/>
      <c r="CR1258" s="50"/>
      <c r="CS1258" s="50"/>
      <c r="CT1258" s="50"/>
      <c r="CU1258" s="50"/>
      <c r="CV1258" s="50"/>
      <c r="CW1258" s="50"/>
      <c r="CX1258" s="50"/>
      <c r="CY1258" s="50"/>
      <c r="CZ1258" s="50"/>
      <c r="DA1258" s="50"/>
      <c r="DB1258" s="50"/>
      <c r="DC1258" s="50"/>
      <c r="DD1258" s="50"/>
      <c r="DE1258" s="50"/>
      <c r="DF1258" s="50"/>
    </row>
    <row r="1259" spans="2:110" x14ac:dyDescent="0.2">
      <c r="B1259" s="177"/>
      <c r="C1259" s="202"/>
      <c r="D1259" s="200"/>
      <c r="E1259" s="203"/>
      <c r="F1259" s="203"/>
      <c r="G1259" s="203"/>
      <c r="H1259" s="203"/>
      <c r="I1259" s="203"/>
      <c r="J1259" s="203"/>
      <c r="K1259" s="203"/>
      <c r="L1259" s="203"/>
      <c r="M1259" s="203"/>
      <c r="N1259" s="203"/>
      <c r="O1259" s="203"/>
      <c r="P1259" s="203"/>
      <c r="Q1259" s="204"/>
      <c r="R1259" s="204"/>
      <c r="S1259" s="234"/>
      <c r="T1259" s="50"/>
      <c r="U1259" s="50"/>
      <c r="V1259" s="50"/>
      <c r="W1259" s="50"/>
      <c r="X1259" s="50"/>
      <c r="Y1259" s="50"/>
      <c r="Z1259" s="250"/>
      <c r="AA1259" s="238"/>
      <c r="AB1259" s="50"/>
      <c r="AC1259" s="50"/>
      <c r="AD1259" s="50"/>
      <c r="AE1259" s="50"/>
      <c r="AF1259" s="50"/>
      <c r="AG1259" s="50"/>
      <c r="AH1259" s="50"/>
      <c r="AI1259" s="50"/>
      <c r="AJ1259" s="50"/>
      <c r="AK1259" s="50"/>
      <c r="AL1259" s="50"/>
      <c r="AM1259" s="50"/>
      <c r="AN1259" s="50"/>
      <c r="AO1259" s="50"/>
      <c r="AP1259" s="50"/>
      <c r="AQ1259" s="50"/>
      <c r="AR1259" s="50"/>
      <c r="AS1259" s="50"/>
      <c r="AT1259" s="50"/>
      <c r="AU1259" s="50"/>
      <c r="AV1259" s="50"/>
      <c r="AW1259" s="50"/>
      <c r="AX1259" s="50"/>
      <c r="AY1259" s="50"/>
      <c r="AZ1259" s="50"/>
      <c r="BA1259" s="50"/>
      <c r="BB1259" s="50"/>
      <c r="BC1259" s="50"/>
      <c r="BD1259" s="50"/>
      <c r="BE1259" s="50"/>
      <c r="BF1259" s="50"/>
      <c r="BG1259" s="50"/>
      <c r="BH1259" s="50"/>
      <c r="BI1259" s="50"/>
      <c r="BJ1259" s="50"/>
      <c r="BK1259" s="50"/>
      <c r="BL1259" s="50"/>
      <c r="BM1259" s="50"/>
      <c r="BN1259" s="50"/>
      <c r="BO1259" s="50"/>
      <c r="BP1259" s="50"/>
      <c r="BQ1259" s="50"/>
      <c r="BR1259" s="50"/>
      <c r="BS1259" s="50"/>
      <c r="BT1259" s="50"/>
      <c r="BU1259" s="50"/>
      <c r="BV1259" s="50"/>
      <c r="BW1259" s="50"/>
      <c r="BX1259" s="50"/>
      <c r="BY1259" s="50"/>
      <c r="BZ1259" s="50"/>
      <c r="CA1259" s="50"/>
      <c r="CB1259" s="50"/>
      <c r="CC1259" s="50"/>
      <c r="CD1259" s="50"/>
      <c r="CE1259" s="50"/>
      <c r="CF1259" s="50"/>
      <c r="CG1259" s="50"/>
      <c r="CH1259" s="50"/>
      <c r="CI1259" s="50"/>
      <c r="CJ1259" s="50"/>
      <c r="CK1259" s="50"/>
      <c r="CL1259" s="50"/>
      <c r="CM1259" s="50"/>
      <c r="CN1259" s="50"/>
      <c r="CO1259" s="50"/>
      <c r="CP1259" s="50"/>
      <c r="CQ1259" s="50"/>
      <c r="CR1259" s="50"/>
      <c r="CS1259" s="50"/>
      <c r="CT1259" s="50"/>
      <c r="CU1259" s="50"/>
      <c r="CV1259" s="50"/>
      <c r="CW1259" s="50"/>
      <c r="CX1259" s="50"/>
      <c r="CY1259" s="50"/>
      <c r="CZ1259" s="50"/>
      <c r="DA1259" s="50"/>
      <c r="DB1259" s="50"/>
      <c r="DC1259" s="50"/>
      <c r="DD1259" s="50"/>
      <c r="DE1259" s="50"/>
      <c r="DF1259" s="50"/>
    </row>
    <row r="1260" spans="2:110" x14ac:dyDescent="0.2">
      <c r="B1260" s="177"/>
      <c r="C1260" s="202"/>
      <c r="D1260" s="200"/>
      <c r="E1260" s="203"/>
      <c r="F1260" s="203"/>
      <c r="G1260" s="203"/>
      <c r="H1260" s="203"/>
      <c r="I1260" s="203"/>
      <c r="J1260" s="203"/>
      <c r="K1260" s="203"/>
      <c r="L1260" s="203"/>
      <c r="M1260" s="203"/>
      <c r="N1260" s="203"/>
      <c r="O1260" s="203"/>
      <c r="P1260" s="203"/>
      <c r="Q1260" s="204"/>
      <c r="R1260" s="204"/>
      <c r="S1260" s="234"/>
      <c r="T1260" s="50"/>
      <c r="U1260" s="50"/>
      <c r="V1260" s="50"/>
      <c r="W1260" s="50"/>
      <c r="X1260" s="50"/>
      <c r="Y1260" s="50"/>
      <c r="Z1260" s="250"/>
      <c r="AA1260" s="238"/>
      <c r="AB1260" s="50"/>
      <c r="AC1260" s="50"/>
      <c r="AD1260" s="50"/>
      <c r="AE1260" s="50"/>
      <c r="AF1260" s="50"/>
      <c r="AG1260" s="50"/>
      <c r="AH1260" s="50"/>
      <c r="AI1260" s="50"/>
      <c r="AJ1260" s="50"/>
      <c r="AK1260" s="50"/>
      <c r="AL1260" s="50"/>
      <c r="AM1260" s="50"/>
      <c r="AN1260" s="50"/>
      <c r="AO1260" s="50"/>
      <c r="AP1260" s="50"/>
      <c r="AQ1260" s="50"/>
      <c r="AR1260" s="50"/>
      <c r="AS1260" s="50"/>
      <c r="AT1260" s="50"/>
      <c r="AU1260" s="50"/>
      <c r="AV1260" s="50"/>
      <c r="AW1260" s="50"/>
      <c r="AX1260" s="50"/>
      <c r="AY1260" s="50"/>
      <c r="AZ1260" s="50"/>
      <c r="BA1260" s="50"/>
      <c r="BB1260" s="50"/>
      <c r="BC1260" s="50"/>
      <c r="BD1260" s="50"/>
      <c r="BE1260" s="50"/>
      <c r="BF1260" s="50"/>
      <c r="BG1260" s="50"/>
      <c r="BH1260" s="50"/>
      <c r="BI1260" s="50"/>
      <c r="BJ1260" s="50"/>
      <c r="BK1260" s="50"/>
      <c r="BL1260" s="50"/>
      <c r="BM1260" s="50"/>
      <c r="BN1260" s="50"/>
      <c r="BO1260" s="50"/>
      <c r="BP1260" s="50"/>
      <c r="BQ1260" s="50"/>
      <c r="BR1260" s="50"/>
      <c r="BS1260" s="50"/>
      <c r="BT1260" s="50"/>
      <c r="BU1260" s="50"/>
      <c r="BV1260" s="50"/>
      <c r="BW1260" s="50"/>
      <c r="BX1260" s="50"/>
      <c r="BY1260" s="50"/>
      <c r="BZ1260" s="50"/>
      <c r="CA1260" s="50"/>
      <c r="CB1260" s="50"/>
      <c r="CC1260" s="50"/>
      <c r="CD1260" s="50"/>
      <c r="CE1260" s="50"/>
      <c r="CF1260" s="50"/>
      <c r="CG1260" s="50"/>
      <c r="CH1260" s="50"/>
      <c r="CI1260" s="50"/>
      <c r="CJ1260" s="50"/>
      <c r="CK1260" s="50"/>
      <c r="CL1260" s="50"/>
      <c r="CM1260" s="50"/>
      <c r="CN1260" s="50"/>
      <c r="CO1260" s="50"/>
      <c r="CP1260" s="50"/>
      <c r="CQ1260" s="50"/>
      <c r="CR1260" s="50"/>
      <c r="CS1260" s="50"/>
      <c r="CT1260" s="50"/>
      <c r="CU1260" s="50"/>
      <c r="CV1260" s="50"/>
      <c r="CW1260" s="50"/>
      <c r="CX1260" s="50"/>
      <c r="CY1260" s="50"/>
      <c r="CZ1260" s="50"/>
      <c r="DA1260" s="50"/>
      <c r="DB1260" s="50"/>
      <c r="DC1260" s="50"/>
      <c r="DD1260" s="50"/>
      <c r="DE1260" s="50"/>
      <c r="DF1260" s="50"/>
    </row>
    <row r="1261" spans="2:110" x14ac:dyDescent="0.2">
      <c r="B1261" s="177"/>
      <c r="C1261" s="202"/>
      <c r="D1261" s="200"/>
      <c r="E1261" s="203"/>
      <c r="F1261" s="203"/>
      <c r="G1261" s="203"/>
      <c r="H1261" s="203"/>
      <c r="I1261" s="203"/>
      <c r="J1261" s="203"/>
      <c r="K1261" s="203"/>
      <c r="L1261" s="203"/>
      <c r="M1261" s="203"/>
      <c r="N1261" s="203"/>
      <c r="O1261" s="203"/>
      <c r="P1261" s="203"/>
      <c r="Q1261" s="204"/>
      <c r="R1261" s="204"/>
      <c r="S1261" s="234"/>
      <c r="T1261" s="50"/>
      <c r="U1261" s="50"/>
      <c r="V1261" s="50"/>
      <c r="W1261" s="50"/>
      <c r="X1261" s="50"/>
      <c r="Y1261" s="50"/>
      <c r="Z1261" s="250"/>
      <c r="AA1261" s="238"/>
      <c r="AB1261" s="50"/>
      <c r="AC1261" s="50"/>
      <c r="AD1261" s="50"/>
      <c r="AE1261" s="50"/>
      <c r="AF1261" s="50"/>
      <c r="AG1261" s="50"/>
      <c r="AH1261" s="50"/>
      <c r="AI1261" s="50"/>
      <c r="AJ1261" s="50"/>
      <c r="AK1261" s="50"/>
      <c r="AL1261" s="50"/>
      <c r="AM1261" s="50"/>
      <c r="AN1261" s="50"/>
      <c r="AO1261" s="50"/>
      <c r="AP1261" s="50"/>
      <c r="AQ1261" s="50"/>
      <c r="AR1261" s="50"/>
      <c r="AS1261" s="50"/>
      <c r="AT1261" s="50"/>
      <c r="AU1261" s="50"/>
      <c r="AV1261" s="50"/>
      <c r="AW1261" s="50"/>
      <c r="AX1261" s="50"/>
      <c r="AY1261" s="50"/>
      <c r="AZ1261" s="50"/>
      <c r="BA1261" s="50"/>
      <c r="BB1261" s="50"/>
      <c r="BC1261" s="50"/>
      <c r="BD1261" s="50"/>
      <c r="BE1261" s="50"/>
      <c r="BF1261" s="50"/>
      <c r="BG1261" s="50"/>
      <c r="BH1261" s="50"/>
      <c r="BI1261" s="50"/>
      <c r="BJ1261" s="50"/>
      <c r="BK1261" s="50"/>
      <c r="BL1261" s="50"/>
      <c r="BM1261" s="50"/>
      <c r="BN1261" s="50"/>
      <c r="BO1261" s="50"/>
      <c r="BP1261" s="50"/>
      <c r="BQ1261" s="50"/>
      <c r="BR1261" s="50"/>
      <c r="BS1261" s="50"/>
      <c r="BT1261" s="50"/>
      <c r="BU1261" s="50"/>
      <c r="BV1261" s="50"/>
      <c r="BW1261" s="50"/>
      <c r="BX1261" s="50"/>
      <c r="BY1261" s="50"/>
      <c r="BZ1261" s="50"/>
      <c r="CA1261" s="50"/>
      <c r="CB1261" s="50"/>
      <c r="CC1261" s="50"/>
      <c r="CD1261" s="50"/>
      <c r="CE1261" s="50"/>
      <c r="CF1261" s="50"/>
      <c r="CG1261" s="50"/>
      <c r="CH1261" s="50"/>
      <c r="CI1261" s="50"/>
      <c r="CJ1261" s="50"/>
      <c r="CK1261" s="50"/>
      <c r="CL1261" s="50"/>
      <c r="CM1261" s="50"/>
      <c r="CN1261" s="50"/>
      <c r="CO1261" s="50"/>
      <c r="CP1261" s="50"/>
      <c r="CQ1261" s="50"/>
      <c r="CR1261" s="50"/>
      <c r="CS1261" s="50"/>
      <c r="CT1261" s="50"/>
      <c r="CU1261" s="50"/>
      <c r="CV1261" s="50"/>
      <c r="CW1261" s="50"/>
      <c r="CX1261" s="50"/>
      <c r="CY1261" s="50"/>
      <c r="CZ1261" s="50"/>
      <c r="DA1261" s="50"/>
      <c r="DB1261" s="50"/>
      <c r="DC1261" s="50"/>
      <c r="DD1261" s="50"/>
      <c r="DE1261" s="50"/>
      <c r="DF1261" s="50"/>
    </row>
    <row r="1262" spans="2:110" x14ac:dyDescent="0.2">
      <c r="B1262" s="177"/>
      <c r="C1262" s="202"/>
      <c r="D1262" s="200"/>
      <c r="E1262" s="203"/>
      <c r="F1262" s="203"/>
      <c r="G1262" s="203"/>
      <c r="H1262" s="203"/>
      <c r="I1262" s="203"/>
      <c r="J1262" s="203"/>
      <c r="K1262" s="203"/>
      <c r="L1262" s="203"/>
      <c r="M1262" s="203"/>
      <c r="N1262" s="203"/>
      <c r="O1262" s="203"/>
      <c r="P1262" s="203"/>
      <c r="Q1262" s="204"/>
      <c r="R1262" s="204"/>
      <c r="S1262" s="234"/>
      <c r="T1262" s="50"/>
      <c r="U1262" s="50"/>
      <c r="V1262" s="50"/>
      <c r="W1262" s="50"/>
      <c r="X1262" s="50"/>
      <c r="Y1262" s="50"/>
      <c r="Z1262" s="250"/>
      <c r="AA1262" s="238"/>
      <c r="AB1262" s="50"/>
      <c r="AC1262" s="50"/>
      <c r="AD1262" s="50"/>
      <c r="AE1262" s="50"/>
      <c r="AF1262" s="50"/>
      <c r="AG1262" s="50"/>
      <c r="AH1262" s="50"/>
      <c r="AI1262" s="50"/>
      <c r="AJ1262" s="50"/>
      <c r="AK1262" s="50"/>
      <c r="AL1262" s="50"/>
      <c r="AM1262" s="50"/>
      <c r="AN1262" s="50"/>
      <c r="AO1262" s="50"/>
      <c r="AP1262" s="50"/>
      <c r="AQ1262" s="50"/>
      <c r="AR1262" s="50"/>
      <c r="AS1262" s="50"/>
      <c r="AT1262" s="50"/>
      <c r="AU1262" s="50"/>
      <c r="AV1262" s="50"/>
      <c r="AW1262" s="50"/>
      <c r="AX1262" s="50"/>
      <c r="AY1262" s="50"/>
      <c r="AZ1262" s="50"/>
      <c r="BA1262" s="50"/>
      <c r="BB1262" s="50"/>
      <c r="BC1262" s="50"/>
      <c r="BD1262" s="50"/>
      <c r="BE1262" s="50"/>
      <c r="BF1262" s="50"/>
      <c r="BG1262" s="50"/>
      <c r="BH1262" s="50"/>
      <c r="BI1262" s="50"/>
      <c r="BJ1262" s="50"/>
      <c r="BK1262" s="50"/>
      <c r="BL1262" s="50"/>
      <c r="BM1262" s="50"/>
      <c r="BN1262" s="50"/>
      <c r="BO1262" s="50"/>
      <c r="BP1262" s="50"/>
      <c r="BQ1262" s="50"/>
      <c r="BR1262" s="50"/>
      <c r="BS1262" s="50"/>
      <c r="BT1262" s="50"/>
      <c r="BU1262" s="50"/>
      <c r="BV1262" s="50"/>
      <c r="BW1262" s="50"/>
      <c r="BX1262" s="50"/>
      <c r="BY1262" s="50"/>
      <c r="BZ1262" s="50"/>
      <c r="CA1262" s="50"/>
      <c r="CB1262" s="50"/>
      <c r="CC1262" s="50"/>
      <c r="CD1262" s="50"/>
      <c r="CE1262" s="50"/>
      <c r="CF1262" s="50"/>
      <c r="CG1262" s="50"/>
      <c r="CH1262" s="50"/>
      <c r="CI1262" s="50"/>
      <c r="CJ1262" s="50"/>
      <c r="CK1262" s="50"/>
      <c r="CL1262" s="50"/>
      <c r="CM1262" s="50"/>
      <c r="CN1262" s="50"/>
      <c r="CO1262" s="50"/>
      <c r="CP1262" s="50"/>
      <c r="CQ1262" s="50"/>
      <c r="CR1262" s="50"/>
      <c r="CS1262" s="50"/>
      <c r="CT1262" s="50"/>
      <c r="CU1262" s="50"/>
      <c r="CV1262" s="50"/>
      <c r="CW1262" s="50"/>
      <c r="CX1262" s="50"/>
      <c r="CY1262" s="50"/>
      <c r="CZ1262" s="50"/>
      <c r="DA1262" s="50"/>
      <c r="DB1262" s="50"/>
      <c r="DC1262" s="50"/>
      <c r="DD1262" s="50"/>
      <c r="DE1262" s="50"/>
      <c r="DF1262" s="50"/>
    </row>
    <row r="1263" spans="2:110" x14ac:dyDescent="0.2">
      <c r="B1263" s="177"/>
      <c r="C1263" s="202"/>
      <c r="D1263" s="200"/>
      <c r="E1263" s="203"/>
      <c r="F1263" s="203"/>
      <c r="G1263" s="203"/>
      <c r="H1263" s="203"/>
      <c r="I1263" s="203"/>
      <c r="J1263" s="203"/>
      <c r="K1263" s="203"/>
      <c r="L1263" s="203"/>
      <c r="M1263" s="203"/>
      <c r="N1263" s="203"/>
      <c r="O1263" s="203"/>
      <c r="P1263" s="203"/>
      <c r="Q1263" s="204"/>
      <c r="R1263" s="204"/>
      <c r="S1263" s="234"/>
      <c r="T1263" s="50"/>
      <c r="U1263" s="50"/>
      <c r="V1263" s="50"/>
      <c r="W1263" s="50"/>
      <c r="X1263" s="50"/>
      <c r="Y1263" s="50"/>
      <c r="Z1263" s="250"/>
      <c r="AA1263" s="238"/>
      <c r="AB1263" s="50"/>
      <c r="AC1263" s="50"/>
      <c r="AD1263" s="50"/>
      <c r="AE1263" s="50"/>
      <c r="AF1263" s="50"/>
      <c r="AG1263" s="50"/>
      <c r="AH1263" s="50"/>
      <c r="AI1263" s="50"/>
      <c r="AJ1263" s="50"/>
      <c r="AK1263" s="50"/>
      <c r="AL1263" s="50"/>
      <c r="AM1263" s="50"/>
      <c r="AN1263" s="50"/>
      <c r="AO1263" s="50"/>
      <c r="AP1263" s="50"/>
      <c r="AQ1263" s="50"/>
      <c r="AR1263" s="50"/>
      <c r="AS1263" s="50"/>
      <c r="AT1263" s="50"/>
      <c r="AU1263" s="50"/>
      <c r="AV1263" s="50"/>
      <c r="AW1263" s="50"/>
      <c r="AX1263" s="50"/>
      <c r="AY1263" s="50"/>
      <c r="AZ1263" s="50"/>
      <c r="BA1263" s="50"/>
      <c r="BB1263" s="50"/>
      <c r="BC1263" s="50"/>
      <c r="BD1263" s="50"/>
      <c r="BE1263" s="50"/>
      <c r="BF1263" s="50"/>
      <c r="BG1263" s="50"/>
      <c r="BH1263" s="50"/>
      <c r="BI1263" s="50"/>
      <c r="BJ1263" s="50"/>
      <c r="BK1263" s="50"/>
      <c r="BL1263" s="50"/>
      <c r="BM1263" s="50"/>
      <c r="BN1263" s="50"/>
      <c r="BO1263" s="50"/>
      <c r="BP1263" s="50"/>
      <c r="BQ1263" s="50"/>
      <c r="BR1263" s="50"/>
      <c r="BS1263" s="50"/>
      <c r="BT1263" s="50"/>
      <c r="BU1263" s="50"/>
      <c r="BV1263" s="50"/>
      <c r="BW1263" s="50"/>
      <c r="BX1263" s="50"/>
      <c r="BY1263" s="50"/>
      <c r="BZ1263" s="50"/>
      <c r="CA1263" s="50"/>
      <c r="CB1263" s="50"/>
      <c r="CC1263" s="50"/>
      <c r="CD1263" s="50"/>
      <c r="CE1263" s="50"/>
      <c r="CF1263" s="50"/>
      <c r="CG1263" s="50"/>
      <c r="CH1263" s="50"/>
      <c r="CI1263" s="50"/>
      <c r="CJ1263" s="50"/>
      <c r="CK1263" s="50"/>
      <c r="CL1263" s="50"/>
      <c r="CM1263" s="50"/>
      <c r="CN1263" s="50"/>
      <c r="CO1263" s="50"/>
      <c r="CP1263" s="50"/>
      <c r="CQ1263" s="50"/>
      <c r="CR1263" s="50"/>
      <c r="CS1263" s="50"/>
      <c r="CT1263" s="50"/>
      <c r="CU1263" s="50"/>
      <c r="CV1263" s="50"/>
      <c r="CW1263" s="50"/>
      <c r="CX1263" s="50"/>
      <c r="CY1263" s="50"/>
      <c r="CZ1263" s="50"/>
      <c r="DA1263" s="50"/>
      <c r="DB1263" s="50"/>
      <c r="DC1263" s="50"/>
      <c r="DD1263" s="50"/>
      <c r="DE1263" s="50"/>
      <c r="DF1263" s="50"/>
    </row>
    <row r="1264" spans="2:110" x14ac:dyDescent="0.2">
      <c r="B1264" s="177"/>
      <c r="C1264" s="202"/>
      <c r="D1264" s="200"/>
      <c r="E1264" s="203"/>
      <c r="F1264" s="203"/>
      <c r="G1264" s="203"/>
      <c r="H1264" s="203"/>
      <c r="I1264" s="203"/>
      <c r="J1264" s="203"/>
      <c r="K1264" s="203"/>
      <c r="L1264" s="203"/>
      <c r="M1264" s="203"/>
      <c r="N1264" s="203"/>
      <c r="O1264" s="203"/>
      <c r="P1264" s="203"/>
      <c r="Q1264" s="204"/>
      <c r="R1264" s="204"/>
      <c r="S1264" s="234"/>
      <c r="T1264" s="50"/>
      <c r="U1264" s="50"/>
      <c r="V1264" s="50"/>
      <c r="W1264" s="50"/>
      <c r="X1264" s="50"/>
      <c r="Y1264" s="50"/>
      <c r="Z1264" s="250"/>
      <c r="AA1264" s="238"/>
      <c r="AB1264" s="50"/>
      <c r="AC1264" s="50"/>
      <c r="AD1264" s="50"/>
      <c r="AE1264" s="50"/>
      <c r="AF1264" s="50"/>
      <c r="AG1264" s="50"/>
      <c r="AH1264" s="50"/>
      <c r="AI1264" s="50"/>
      <c r="AJ1264" s="50"/>
      <c r="AK1264" s="50"/>
      <c r="AL1264" s="50"/>
      <c r="AM1264" s="50"/>
      <c r="AN1264" s="50"/>
      <c r="AO1264" s="50"/>
      <c r="AP1264" s="50"/>
      <c r="AQ1264" s="50"/>
      <c r="AR1264" s="50"/>
      <c r="AS1264" s="50"/>
      <c r="AT1264" s="50"/>
      <c r="AU1264" s="50"/>
      <c r="AV1264" s="50"/>
      <c r="AW1264" s="50"/>
      <c r="AX1264" s="50"/>
      <c r="AY1264" s="50"/>
      <c r="AZ1264" s="50"/>
      <c r="BA1264" s="50"/>
      <c r="BB1264" s="50"/>
      <c r="BC1264" s="50"/>
      <c r="BD1264" s="50"/>
      <c r="BE1264" s="50"/>
      <c r="BF1264" s="50"/>
      <c r="BG1264" s="50"/>
      <c r="BH1264" s="50"/>
      <c r="BI1264" s="50"/>
      <c r="BJ1264" s="50"/>
      <c r="BK1264" s="50"/>
      <c r="BL1264" s="50"/>
      <c r="BM1264" s="50"/>
      <c r="BN1264" s="50"/>
      <c r="BO1264" s="50"/>
      <c r="BP1264" s="50"/>
      <c r="BQ1264" s="50"/>
      <c r="BR1264" s="50"/>
      <c r="BS1264" s="50"/>
      <c r="BT1264" s="50"/>
      <c r="BU1264" s="50"/>
      <c r="BV1264" s="50"/>
      <c r="BW1264" s="50"/>
      <c r="BX1264" s="50"/>
      <c r="BY1264" s="50"/>
      <c r="BZ1264" s="50"/>
      <c r="CA1264" s="50"/>
      <c r="CB1264" s="50"/>
      <c r="CC1264" s="50"/>
      <c r="CD1264" s="50"/>
      <c r="CE1264" s="50"/>
      <c r="CF1264" s="50"/>
      <c r="CG1264" s="50"/>
      <c r="CH1264" s="50"/>
      <c r="CI1264" s="50"/>
      <c r="CJ1264" s="50"/>
      <c r="CK1264" s="50"/>
      <c r="CL1264" s="50"/>
      <c r="CM1264" s="50"/>
      <c r="CN1264" s="50"/>
      <c r="CO1264" s="50"/>
      <c r="CP1264" s="50"/>
      <c r="CQ1264" s="50"/>
      <c r="CR1264" s="50"/>
      <c r="CS1264" s="50"/>
      <c r="CT1264" s="50"/>
      <c r="CU1264" s="50"/>
      <c r="CV1264" s="50"/>
      <c r="CW1264" s="50"/>
      <c r="CX1264" s="50"/>
      <c r="CY1264" s="50"/>
      <c r="CZ1264" s="50"/>
      <c r="DA1264" s="50"/>
      <c r="DB1264" s="50"/>
      <c r="DC1264" s="50"/>
      <c r="DD1264" s="50"/>
      <c r="DE1264" s="50"/>
      <c r="DF1264" s="50"/>
    </row>
    <row r="1265" spans="2:110" x14ac:dyDescent="0.2">
      <c r="B1265" s="177"/>
      <c r="C1265" s="202"/>
      <c r="D1265" s="200"/>
      <c r="E1265" s="203"/>
      <c r="F1265" s="203"/>
      <c r="G1265" s="203"/>
      <c r="H1265" s="203"/>
      <c r="I1265" s="203"/>
      <c r="J1265" s="203"/>
      <c r="K1265" s="203"/>
      <c r="L1265" s="203"/>
      <c r="M1265" s="203"/>
      <c r="N1265" s="203"/>
      <c r="O1265" s="203"/>
      <c r="P1265" s="203"/>
      <c r="Q1265" s="204"/>
      <c r="R1265" s="204"/>
      <c r="S1265" s="234"/>
      <c r="T1265" s="50"/>
      <c r="U1265" s="50"/>
      <c r="V1265" s="50"/>
      <c r="W1265" s="50"/>
      <c r="X1265" s="50"/>
      <c r="Y1265" s="50"/>
      <c r="Z1265" s="250"/>
      <c r="AA1265" s="238"/>
      <c r="AB1265" s="50"/>
      <c r="AC1265" s="50"/>
      <c r="AD1265" s="50"/>
      <c r="AE1265" s="50"/>
      <c r="AF1265" s="50"/>
      <c r="AG1265" s="50"/>
      <c r="AH1265" s="50"/>
      <c r="AI1265" s="50"/>
      <c r="AJ1265" s="50"/>
      <c r="AK1265" s="50"/>
      <c r="AL1265" s="50"/>
      <c r="AM1265" s="50"/>
      <c r="AN1265" s="50"/>
      <c r="AO1265" s="50"/>
      <c r="AP1265" s="50"/>
      <c r="AQ1265" s="50"/>
      <c r="AR1265" s="50"/>
      <c r="AS1265" s="50"/>
      <c r="AT1265" s="50"/>
      <c r="AU1265" s="50"/>
      <c r="AV1265" s="50"/>
      <c r="AW1265" s="50"/>
      <c r="AX1265" s="50"/>
      <c r="AY1265" s="50"/>
      <c r="AZ1265" s="50"/>
      <c r="BA1265" s="50"/>
      <c r="BB1265" s="50"/>
      <c r="BC1265" s="50"/>
      <c r="BD1265" s="50"/>
      <c r="BE1265" s="50"/>
      <c r="BF1265" s="50"/>
      <c r="BG1265" s="50"/>
      <c r="BH1265" s="50"/>
      <c r="BI1265" s="50"/>
      <c r="BJ1265" s="50"/>
      <c r="BK1265" s="50"/>
      <c r="BL1265" s="50"/>
      <c r="BM1265" s="50"/>
      <c r="BN1265" s="50"/>
      <c r="BO1265" s="50"/>
      <c r="BP1265" s="50"/>
      <c r="BQ1265" s="50"/>
      <c r="BR1265" s="50"/>
      <c r="BS1265" s="50"/>
      <c r="BT1265" s="50"/>
      <c r="BU1265" s="50"/>
      <c r="BV1265" s="50"/>
      <c r="BW1265" s="50"/>
      <c r="BX1265" s="50"/>
      <c r="BY1265" s="50"/>
      <c r="BZ1265" s="50"/>
      <c r="CA1265" s="50"/>
      <c r="CB1265" s="50"/>
      <c r="CC1265" s="50"/>
      <c r="CD1265" s="50"/>
      <c r="CE1265" s="50"/>
      <c r="CF1265" s="50"/>
      <c r="CG1265" s="50"/>
      <c r="CH1265" s="50"/>
      <c r="CI1265" s="50"/>
      <c r="CJ1265" s="50"/>
      <c r="CK1265" s="50"/>
      <c r="CL1265" s="50"/>
      <c r="CM1265" s="50"/>
      <c r="CN1265" s="50"/>
      <c r="CO1265" s="50"/>
      <c r="CP1265" s="50"/>
      <c r="CQ1265" s="50"/>
      <c r="CR1265" s="50"/>
      <c r="CS1265" s="50"/>
      <c r="CT1265" s="50"/>
      <c r="CU1265" s="50"/>
      <c r="CV1265" s="50"/>
      <c r="CW1265" s="50"/>
      <c r="CX1265" s="50"/>
      <c r="CY1265" s="50"/>
      <c r="CZ1265" s="50"/>
      <c r="DA1265" s="50"/>
      <c r="DB1265" s="50"/>
      <c r="DC1265" s="50"/>
      <c r="DD1265" s="50"/>
      <c r="DE1265" s="50"/>
      <c r="DF1265" s="50"/>
    </row>
    <row r="1266" spans="2:110" x14ac:dyDescent="0.2">
      <c r="B1266" s="177"/>
      <c r="C1266" s="202"/>
      <c r="D1266" s="200"/>
      <c r="E1266" s="203"/>
      <c r="F1266" s="203"/>
      <c r="G1266" s="203"/>
      <c r="H1266" s="203"/>
      <c r="I1266" s="203"/>
      <c r="J1266" s="203"/>
      <c r="K1266" s="203"/>
      <c r="L1266" s="203"/>
      <c r="M1266" s="203"/>
      <c r="N1266" s="203"/>
      <c r="O1266" s="203"/>
      <c r="P1266" s="203"/>
      <c r="Q1266" s="204"/>
      <c r="R1266" s="204"/>
      <c r="S1266" s="234"/>
      <c r="T1266" s="50"/>
      <c r="U1266" s="50"/>
      <c r="V1266" s="50"/>
      <c r="W1266" s="50"/>
      <c r="X1266" s="50"/>
      <c r="Y1266" s="50"/>
      <c r="Z1266" s="250"/>
      <c r="AA1266" s="238"/>
      <c r="AB1266" s="50"/>
      <c r="AC1266" s="50"/>
      <c r="AD1266" s="50"/>
      <c r="AE1266" s="50"/>
      <c r="AF1266" s="50"/>
      <c r="AG1266" s="50"/>
      <c r="AH1266" s="50"/>
      <c r="AI1266" s="50"/>
      <c r="AJ1266" s="50"/>
      <c r="AK1266" s="50"/>
      <c r="AL1266" s="50"/>
      <c r="AM1266" s="50"/>
      <c r="AN1266" s="50"/>
      <c r="AO1266" s="50"/>
      <c r="AP1266" s="50"/>
      <c r="AQ1266" s="50"/>
      <c r="AR1266" s="50"/>
      <c r="AS1266" s="50"/>
      <c r="AT1266" s="50"/>
      <c r="AU1266" s="50"/>
      <c r="AV1266" s="50"/>
      <c r="AW1266" s="50"/>
      <c r="AX1266" s="50"/>
      <c r="AY1266" s="50"/>
      <c r="AZ1266" s="50"/>
      <c r="BA1266" s="50"/>
      <c r="BB1266" s="50"/>
      <c r="BC1266" s="50"/>
      <c r="BD1266" s="50"/>
      <c r="BE1266" s="50"/>
      <c r="BF1266" s="50"/>
      <c r="BG1266" s="50"/>
      <c r="BH1266" s="50"/>
      <c r="BI1266" s="50"/>
      <c r="BJ1266" s="50"/>
      <c r="BK1266" s="50"/>
      <c r="BL1266" s="50"/>
      <c r="BM1266" s="50"/>
      <c r="BN1266" s="50"/>
      <c r="BO1266" s="50"/>
      <c r="BP1266" s="50"/>
      <c r="BQ1266" s="50"/>
      <c r="BR1266" s="50"/>
      <c r="BS1266" s="50"/>
      <c r="BT1266" s="50"/>
      <c r="BU1266" s="50"/>
      <c r="BV1266" s="50"/>
      <c r="BW1266" s="50"/>
      <c r="BX1266" s="50"/>
      <c r="BY1266" s="50"/>
      <c r="BZ1266" s="50"/>
      <c r="CA1266" s="50"/>
      <c r="CB1266" s="50"/>
      <c r="CC1266" s="50"/>
      <c r="CD1266" s="50"/>
      <c r="CE1266" s="50"/>
      <c r="CF1266" s="50"/>
      <c r="CG1266" s="50"/>
      <c r="CH1266" s="50"/>
      <c r="CI1266" s="50"/>
      <c r="CJ1266" s="50"/>
      <c r="CK1266" s="50"/>
      <c r="CL1266" s="50"/>
      <c r="CM1266" s="50"/>
      <c r="CN1266" s="50"/>
      <c r="CO1266" s="50"/>
      <c r="CP1266" s="50"/>
      <c r="CQ1266" s="50"/>
      <c r="CR1266" s="50"/>
      <c r="CS1266" s="50"/>
      <c r="CT1266" s="50"/>
      <c r="CU1266" s="50"/>
      <c r="CV1266" s="50"/>
      <c r="CW1266" s="50"/>
      <c r="CX1266" s="50"/>
      <c r="CY1266" s="50"/>
      <c r="CZ1266" s="50"/>
      <c r="DA1266" s="50"/>
      <c r="DB1266" s="50"/>
      <c r="DC1266" s="50"/>
      <c r="DD1266" s="50"/>
      <c r="DE1266" s="50"/>
      <c r="DF1266" s="50"/>
    </row>
    <row r="1267" spans="2:110" x14ac:dyDescent="0.2">
      <c r="B1267" s="177"/>
      <c r="C1267" s="202"/>
      <c r="D1267" s="200"/>
      <c r="E1267" s="203"/>
      <c r="F1267" s="203"/>
      <c r="G1267" s="203"/>
      <c r="H1267" s="203"/>
      <c r="I1267" s="203"/>
      <c r="J1267" s="203"/>
      <c r="K1267" s="203"/>
      <c r="L1267" s="203"/>
      <c r="M1267" s="203"/>
      <c r="N1267" s="203"/>
      <c r="O1267" s="203"/>
      <c r="P1267" s="203"/>
      <c r="Q1267" s="204"/>
      <c r="R1267" s="204"/>
      <c r="S1267" s="234"/>
      <c r="T1267" s="50"/>
      <c r="U1267" s="50"/>
      <c r="V1267" s="50"/>
      <c r="W1267" s="50"/>
      <c r="X1267" s="50"/>
      <c r="Y1267" s="50"/>
      <c r="Z1267" s="250"/>
      <c r="AA1267" s="238"/>
      <c r="AB1267" s="50"/>
      <c r="AC1267" s="50"/>
      <c r="AD1267" s="50"/>
      <c r="AE1267" s="50"/>
      <c r="AF1267" s="50"/>
      <c r="AG1267" s="50"/>
      <c r="AH1267" s="50"/>
      <c r="AI1267" s="50"/>
      <c r="AJ1267" s="50"/>
      <c r="AK1267" s="50"/>
      <c r="AL1267" s="50"/>
      <c r="AM1267" s="50"/>
      <c r="AN1267" s="50"/>
      <c r="AO1267" s="50"/>
      <c r="AP1267" s="50"/>
      <c r="AQ1267" s="50"/>
      <c r="AR1267" s="50"/>
      <c r="AS1267" s="50"/>
      <c r="AT1267" s="50"/>
      <c r="AU1267" s="50"/>
      <c r="AV1267" s="50"/>
      <c r="AW1267" s="50"/>
      <c r="AX1267" s="50"/>
      <c r="AY1267" s="50"/>
      <c r="AZ1267" s="50"/>
      <c r="BA1267" s="50"/>
      <c r="BB1267" s="50"/>
      <c r="BC1267" s="50"/>
      <c r="BD1267" s="50"/>
      <c r="BE1267" s="50"/>
      <c r="BF1267" s="50"/>
      <c r="BG1267" s="50"/>
      <c r="BH1267" s="50"/>
      <c r="BI1267" s="50"/>
      <c r="BJ1267" s="50"/>
      <c r="BK1267" s="50"/>
      <c r="BL1267" s="50"/>
      <c r="BM1267" s="50"/>
      <c r="BN1267" s="50"/>
      <c r="BO1267" s="50"/>
      <c r="BP1267" s="50"/>
      <c r="BQ1267" s="50"/>
      <c r="BR1267" s="50"/>
      <c r="BS1267" s="50"/>
      <c r="BT1267" s="50"/>
      <c r="BU1267" s="50"/>
      <c r="BV1267" s="50"/>
      <c r="BW1267" s="50"/>
      <c r="BX1267" s="50"/>
      <c r="BY1267" s="50"/>
      <c r="BZ1267" s="50"/>
      <c r="CA1267" s="50"/>
      <c r="CB1267" s="50"/>
      <c r="CC1267" s="50"/>
      <c r="CD1267" s="50"/>
      <c r="CE1267" s="50"/>
      <c r="CF1267" s="50"/>
      <c r="CG1267" s="50"/>
      <c r="CH1267" s="50"/>
      <c r="CI1267" s="50"/>
      <c r="CJ1267" s="50"/>
      <c r="CK1267" s="50"/>
      <c r="CL1267" s="50"/>
      <c r="CM1267" s="50"/>
      <c r="CN1267" s="50"/>
      <c r="CO1267" s="50"/>
      <c r="CP1267" s="50"/>
      <c r="CQ1267" s="50"/>
      <c r="CR1267" s="50"/>
      <c r="CS1267" s="50"/>
      <c r="CT1267" s="50"/>
      <c r="CU1267" s="50"/>
      <c r="CV1267" s="50"/>
      <c r="CW1267" s="50"/>
      <c r="CX1267" s="50"/>
      <c r="CY1267" s="50"/>
      <c r="CZ1267" s="50"/>
      <c r="DA1267" s="50"/>
      <c r="DB1267" s="50"/>
      <c r="DC1267" s="50"/>
      <c r="DD1267" s="50"/>
      <c r="DE1267" s="50"/>
      <c r="DF1267" s="50"/>
    </row>
    <row r="1268" spans="2:110" x14ac:dyDescent="0.2">
      <c r="B1268" s="177"/>
      <c r="C1268" s="202"/>
      <c r="D1268" s="200"/>
      <c r="E1268" s="203"/>
      <c r="F1268" s="203"/>
      <c r="G1268" s="203"/>
      <c r="H1268" s="203"/>
      <c r="I1268" s="203"/>
      <c r="J1268" s="203"/>
      <c r="K1268" s="203"/>
      <c r="L1268" s="203"/>
      <c r="M1268" s="203"/>
      <c r="N1268" s="203"/>
      <c r="O1268" s="203"/>
      <c r="P1268" s="203"/>
      <c r="Q1268" s="204"/>
      <c r="R1268" s="204"/>
      <c r="S1268" s="234"/>
      <c r="T1268" s="50"/>
      <c r="U1268" s="50"/>
      <c r="V1268" s="50"/>
      <c r="W1268" s="50"/>
      <c r="X1268" s="50"/>
      <c r="Y1268" s="50"/>
      <c r="Z1268" s="250"/>
      <c r="AA1268" s="238"/>
      <c r="AB1268" s="50"/>
      <c r="AC1268" s="50"/>
      <c r="AD1268" s="50"/>
      <c r="AE1268" s="50"/>
      <c r="AF1268" s="50"/>
      <c r="AG1268" s="50"/>
      <c r="AH1268" s="50"/>
      <c r="AI1268" s="50"/>
      <c r="AJ1268" s="50"/>
      <c r="AK1268" s="50"/>
      <c r="AL1268" s="50"/>
      <c r="AM1268" s="50"/>
      <c r="AN1268" s="50"/>
      <c r="AO1268" s="50"/>
      <c r="AP1268" s="50"/>
      <c r="AQ1268" s="50"/>
      <c r="AR1268" s="50"/>
      <c r="AS1268" s="50"/>
      <c r="AT1268" s="50"/>
      <c r="AU1268" s="50"/>
      <c r="AV1268" s="50"/>
      <c r="AW1268" s="50"/>
      <c r="AX1268" s="50"/>
      <c r="AY1268" s="50"/>
      <c r="AZ1268" s="50"/>
      <c r="BA1268" s="50"/>
      <c r="BB1268" s="50"/>
      <c r="BC1268" s="50"/>
      <c r="BD1268" s="50"/>
      <c r="BE1268" s="50"/>
      <c r="BF1268" s="50"/>
      <c r="BG1268" s="50"/>
      <c r="BH1268" s="50"/>
      <c r="BI1268" s="50"/>
      <c r="BJ1268" s="50"/>
      <c r="BK1268" s="50"/>
      <c r="BL1268" s="50"/>
      <c r="BM1268" s="50"/>
      <c r="BN1268" s="50"/>
      <c r="BO1268" s="50"/>
      <c r="BP1268" s="50"/>
      <c r="BQ1268" s="50"/>
      <c r="BR1268" s="50"/>
      <c r="BS1268" s="50"/>
      <c r="BT1268" s="50"/>
      <c r="BU1268" s="50"/>
      <c r="BV1268" s="50"/>
      <c r="BW1268" s="50"/>
      <c r="BX1268" s="50"/>
      <c r="BY1268" s="50"/>
      <c r="BZ1268" s="50"/>
      <c r="CA1268" s="50"/>
      <c r="CB1268" s="50"/>
      <c r="CC1268" s="50"/>
      <c r="CD1268" s="50"/>
      <c r="CE1268" s="50"/>
      <c r="CF1268" s="50"/>
      <c r="CG1268" s="50"/>
      <c r="CH1268" s="50"/>
      <c r="CI1268" s="50"/>
      <c r="CJ1268" s="50"/>
      <c r="CK1268" s="50"/>
      <c r="CL1268" s="50"/>
      <c r="CM1268" s="50"/>
      <c r="CN1268" s="50"/>
      <c r="CO1268" s="50"/>
      <c r="CP1268" s="50"/>
      <c r="CQ1268" s="50"/>
      <c r="CR1268" s="50"/>
      <c r="CS1268" s="50"/>
      <c r="CT1268" s="50"/>
      <c r="CU1268" s="50"/>
      <c r="CV1268" s="50"/>
      <c r="CW1268" s="50"/>
      <c r="CX1268" s="50"/>
      <c r="CY1268" s="50"/>
      <c r="CZ1268" s="50"/>
      <c r="DA1268" s="50"/>
      <c r="DB1268" s="50"/>
      <c r="DC1268" s="50"/>
      <c r="DD1268" s="50"/>
      <c r="DE1268" s="50"/>
      <c r="DF1268" s="50"/>
    </row>
    <row r="1269" spans="2:110" x14ac:dyDescent="0.2">
      <c r="B1269" s="177"/>
      <c r="C1269" s="202"/>
      <c r="D1269" s="200"/>
      <c r="E1269" s="203"/>
      <c r="F1269" s="203"/>
      <c r="G1269" s="203"/>
      <c r="H1269" s="203"/>
      <c r="I1269" s="203"/>
      <c r="J1269" s="203"/>
      <c r="K1269" s="203"/>
      <c r="L1269" s="203"/>
      <c r="M1269" s="203"/>
      <c r="N1269" s="203"/>
      <c r="O1269" s="203"/>
      <c r="P1269" s="203"/>
      <c r="Q1269" s="204"/>
      <c r="R1269" s="204"/>
      <c r="S1269" s="234"/>
      <c r="T1269" s="50"/>
      <c r="U1269" s="50"/>
      <c r="V1269" s="50"/>
      <c r="W1269" s="50"/>
      <c r="X1269" s="50"/>
      <c r="Y1269" s="50"/>
      <c r="Z1269" s="250"/>
      <c r="AA1269" s="238"/>
      <c r="AB1269" s="50"/>
      <c r="AC1269" s="50"/>
      <c r="AD1269" s="50"/>
      <c r="AE1269" s="50"/>
      <c r="AF1269" s="50"/>
      <c r="AG1269" s="50"/>
      <c r="AH1269" s="50"/>
      <c r="AI1269" s="50"/>
      <c r="AJ1269" s="50"/>
      <c r="AK1269" s="50"/>
      <c r="AL1269" s="50"/>
      <c r="AM1269" s="50"/>
      <c r="AN1269" s="50"/>
      <c r="AO1269" s="50"/>
      <c r="AP1269" s="50"/>
      <c r="AQ1269" s="50"/>
      <c r="AR1269" s="50"/>
      <c r="AS1269" s="50"/>
      <c r="AT1269" s="50"/>
      <c r="AU1269" s="50"/>
      <c r="AV1269" s="50"/>
      <c r="AW1269" s="50"/>
      <c r="AX1269" s="50"/>
      <c r="AY1269" s="50"/>
      <c r="AZ1269" s="50"/>
      <c r="BA1269" s="50"/>
      <c r="BB1269" s="50"/>
      <c r="BC1269" s="50"/>
      <c r="BD1269" s="50"/>
      <c r="BE1269" s="50"/>
      <c r="BF1269" s="50"/>
      <c r="BG1269" s="50"/>
      <c r="BH1269" s="50"/>
      <c r="BI1269" s="50"/>
      <c r="BJ1269" s="50"/>
      <c r="BK1269" s="50"/>
      <c r="BL1269" s="50"/>
      <c r="BM1269" s="50"/>
      <c r="BN1269" s="50"/>
      <c r="BO1269" s="50"/>
      <c r="BP1269" s="50"/>
      <c r="BQ1269" s="50"/>
      <c r="BR1269" s="50"/>
      <c r="BS1269" s="50"/>
      <c r="BT1269" s="50"/>
      <c r="BU1269" s="50"/>
      <c r="BV1269" s="50"/>
      <c r="BW1269" s="50"/>
      <c r="BX1269" s="50"/>
      <c r="BY1269" s="50"/>
      <c r="BZ1269" s="50"/>
      <c r="CA1269" s="50"/>
      <c r="CB1269" s="50"/>
      <c r="CC1269" s="50"/>
      <c r="CD1269" s="50"/>
      <c r="CE1269" s="50"/>
      <c r="CF1269" s="50"/>
      <c r="CG1269" s="50"/>
      <c r="CH1269" s="50"/>
      <c r="CI1269" s="50"/>
      <c r="CJ1269" s="50"/>
      <c r="CK1269" s="50"/>
      <c r="CL1269" s="50"/>
      <c r="CM1269" s="50"/>
      <c r="CN1269" s="50"/>
      <c r="CO1269" s="50"/>
      <c r="CP1269" s="50"/>
      <c r="CQ1269" s="50"/>
      <c r="CR1269" s="50"/>
      <c r="CS1269" s="50"/>
      <c r="CT1269" s="50"/>
      <c r="CU1269" s="50"/>
      <c r="CV1269" s="50"/>
      <c r="CW1269" s="50"/>
      <c r="CX1269" s="50"/>
      <c r="CY1269" s="50"/>
      <c r="CZ1269" s="50"/>
      <c r="DA1269" s="50"/>
      <c r="DB1269" s="50"/>
      <c r="DC1269" s="50"/>
      <c r="DD1269" s="50"/>
      <c r="DE1269" s="50"/>
      <c r="DF1269" s="50"/>
    </row>
    <row r="1270" spans="2:110" x14ac:dyDescent="0.2">
      <c r="B1270" s="177"/>
      <c r="C1270" s="202"/>
      <c r="D1270" s="200"/>
      <c r="E1270" s="203"/>
      <c r="F1270" s="203"/>
      <c r="G1270" s="203"/>
      <c r="H1270" s="203"/>
      <c r="I1270" s="203"/>
      <c r="J1270" s="203"/>
      <c r="K1270" s="203"/>
      <c r="L1270" s="203"/>
      <c r="M1270" s="203"/>
      <c r="N1270" s="203"/>
      <c r="O1270" s="203"/>
      <c r="P1270" s="203"/>
      <c r="Q1270" s="204"/>
      <c r="R1270" s="204"/>
      <c r="S1270" s="234"/>
      <c r="T1270" s="50"/>
      <c r="U1270" s="50"/>
      <c r="V1270" s="50"/>
      <c r="W1270" s="50"/>
      <c r="X1270" s="50"/>
      <c r="Y1270" s="50"/>
      <c r="Z1270" s="250"/>
      <c r="AA1270" s="238"/>
      <c r="AB1270" s="50"/>
      <c r="AC1270" s="50"/>
      <c r="AD1270" s="50"/>
      <c r="AE1270" s="50"/>
      <c r="AF1270" s="50"/>
      <c r="AG1270" s="50"/>
      <c r="AH1270" s="50"/>
      <c r="AI1270" s="50"/>
      <c r="AJ1270" s="50"/>
      <c r="AK1270" s="50"/>
      <c r="AL1270" s="50"/>
      <c r="AM1270" s="50"/>
      <c r="AN1270" s="50"/>
      <c r="AO1270" s="50"/>
      <c r="AP1270" s="50"/>
      <c r="AQ1270" s="50"/>
      <c r="AR1270" s="50"/>
      <c r="AS1270" s="50"/>
      <c r="AT1270" s="50"/>
      <c r="AU1270" s="50"/>
      <c r="AV1270" s="50"/>
      <c r="AW1270" s="50"/>
      <c r="AX1270" s="50"/>
      <c r="AY1270" s="50"/>
      <c r="AZ1270" s="50"/>
      <c r="BA1270" s="50"/>
      <c r="BB1270" s="50"/>
      <c r="BC1270" s="50"/>
      <c r="BD1270" s="50"/>
      <c r="BE1270" s="50"/>
      <c r="BF1270" s="50"/>
      <c r="BG1270" s="50"/>
      <c r="BH1270" s="50"/>
      <c r="BI1270" s="50"/>
      <c r="BJ1270" s="50"/>
      <c r="BK1270" s="50"/>
      <c r="BL1270" s="50"/>
      <c r="BM1270" s="50"/>
      <c r="BN1270" s="50"/>
      <c r="BO1270" s="50"/>
      <c r="BP1270" s="50"/>
      <c r="BQ1270" s="50"/>
      <c r="BR1270" s="50"/>
      <c r="BS1270" s="50"/>
      <c r="BT1270" s="50"/>
      <c r="BU1270" s="50"/>
      <c r="BV1270" s="50"/>
      <c r="BW1270" s="50"/>
      <c r="BX1270" s="50"/>
      <c r="BY1270" s="50"/>
      <c r="BZ1270" s="50"/>
      <c r="CA1270" s="50"/>
      <c r="CB1270" s="50"/>
      <c r="CC1270" s="50"/>
      <c r="CD1270" s="50"/>
      <c r="CE1270" s="50"/>
      <c r="CF1270" s="50"/>
      <c r="CG1270" s="50"/>
      <c r="CH1270" s="50"/>
      <c r="CI1270" s="50"/>
      <c r="CJ1270" s="50"/>
      <c r="CK1270" s="50"/>
      <c r="CL1270" s="50"/>
      <c r="CM1270" s="50"/>
      <c r="CN1270" s="50"/>
      <c r="CO1270" s="50"/>
      <c r="CP1270" s="50"/>
      <c r="CQ1270" s="50"/>
      <c r="CR1270" s="50"/>
      <c r="CS1270" s="50"/>
      <c r="CT1270" s="50"/>
      <c r="CU1270" s="50"/>
      <c r="CV1270" s="50"/>
      <c r="CW1270" s="50"/>
      <c r="CX1270" s="50"/>
      <c r="CY1270" s="50"/>
      <c r="CZ1270" s="50"/>
      <c r="DA1270" s="50"/>
      <c r="DB1270" s="50"/>
      <c r="DC1270" s="50"/>
      <c r="DD1270" s="50"/>
      <c r="DE1270" s="50"/>
      <c r="DF1270" s="50"/>
    </row>
    <row r="1271" spans="2:110" x14ac:dyDescent="0.2">
      <c r="B1271" s="177"/>
      <c r="C1271" s="202"/>
      <c r="D1271" s="200"/>
      <c r="E1271" s="203"/>
      <c r="F1271" s="203"/>
      <c r="G1271" s="203"/>
      <c r="H1271" s="203"/>
      <c r="I1271" s="203"/>
      <c r="J1271" s="203"/>
      <c r="K1271" s="203"/>
      <c r="L1271" s="203"/>
      <c r="M1271" s="203"/>
      <c r="N1271" s="203"/>
      <c r="O1271" s="203"/>
      <c r="P1271" s="203"/>
      <c r="Q1271" s="204"/>
      <c r="R1271" s="204"/>
      <c r="S1271" s="234"/>
      <c r="T1271" s="50"/>
      <c r="U1271" s="50"/>
      <c r="V1271" s="50"/>
      <c r="W1271" s="50"/>
      <c r="X1271" s="50"/>
      <c r="Y1271" s="50"/>
      <c r="Z1271" s="250"/>
      <c r="AA1271" s="238"/>
      <c r="AB1271" s="50"/>
      <c r="AC1271" s="50"/>
      <c r="AD1271" s="50"/>
      <c r="AE1271" s="50"/>
      <c r="AF1271" s="50"/>
      <c r="AG1271" s="50"/>
      <c r="AH1271" s="50"/>
      <c r="AI1271" s="50"/>
      <c r="AJ1271" s="50"/>
      <c r="AK1271" s="50"/>
      <c r="AL1271" s="50"/>
      <c r="AM1271" s="50"/>
      <c r="AN1271" s="50"/>
      <c r="AO1271" s="50"/>
      <c r="AP1271" s="50"/>
      <c r="AQ1271" s="50"/>
      <c r="AR1271" s="50"/>
      <c r="AS1271" s="50"/>
      <c r="AT1271" s="50"/>
      <c r="AU1271" s="50"/>
      <c r="AV1271" s="50"/>
      <c r="AW1271" s="50"/>
      <c r="AX1271" s="50"/>
      <c r="AY1271" s="50"/>
      <c r="AZ1271" s="50"/>
      <c r="BA1271" s="50"/>
      <c r="BB1271" s="50"/>
      <c r="BC1271" s="50"/>
      <c r="BD1271" s="50"/>
      <c r="BE1271" s="50"/>
      <c r="BF1271" s="50"/>
      <c r="BG1271" s="50"/>
      <c r="BH1271" s="50"/>
      <c r="BI1271" s="50"/>
      <c r="BJ1271" s="50"/>
      <c r="BK1271" s="50"/>
      <c r="BL1271" s="50"/>
      <c r="BM1271" s="50"/>
      <c r="BN1271" s="50"/>
      <c r="BO1271" s="50"/>
      <c r="BP1271" s="50"/>
      <c r="BQ1271" s="50"/>
      <c r="BR1271" s="50"/>
      <c r="BS1271" s="50"/>
      <c r="BT1271" s="50"/>
      <c r="BU1271" s="50"/>
      <c r="BV1271" s="50"/>
      <c r="BW1271" s="50"/>
      <c r="BX1271" s="50"/>
      <c r="BY1271" s="50"/>
      <c r="BZ1271" s="50"/>
      <c r="CA1271" s="50"/>
      <c r="CB1271" s="50"/>
      <c r="CC1271" s="50"/>
      <c r="CD1271" s="50"/>
      <c r="CE1271" s="50"/>
      <c r="CF1271" s="50"/>
      <c r="CG1271" s="50"/>
      <c r="CH1271" s="50"/>
      <c r="CI1271" s="50"/>
      <c r="CJ1271" s="50"/>
      <c r="CK1271" s="50"/>
      <c r="CL1271" s="50"/>
      <c r="CM1271" s="50"/>
      <c r="CN1271" s="50"/>
      <c r="CO1271" s="50"/>
      <c r="CP1271" s="50"/>
      <c r="CQ1271" s="50"/>
      <c r="CR1271" s="50"/>
      <c r="CS1271" s="50"/>
      <c r="CT1271" s="50"/>
      <c r="CU1271" s="50"/>
      <c r="CV1271" s="50"/>
      <c r="CW1271" s="50"/>
      <c r="CX1271" s="50"/>
      <c r="CY1271" s="50"/>
      <c r="CZ1271" s="50"/>
      <c r="DA1271" s="50"/>
      <c r="DB1271" s="50"/>
      <c r="DC1271" s="50"/>
      <c r="DD1271" s="50"/>
      <c r="DE1271" s="50"/>
      <c r="DF1271" s="50"/>
    </row>
    <row r="1272" spans="2:110" x14ac:dyDescent="0.2">
      <c r="B1272" s="177"/>
      <c r="C1272" s="202"/>
      <c r="D1272" s="200"/>
      <c r="E1272" s="203"/>
      <c r="F1272" s="203"/>
      <c r="G1272" s="203"/>
      <c r="H1272" s="203"/>
      <c r="I1272" s="203"/>
      <c r="J1272" s="203"/>
      <c r="K1272" s="203"/>
      <c r="L1272" s="203"/>
      <c r="M1272" s="203"/>
      <c r="N1272" s="203"/>
      <c r="O1272" s="203"/>
      <c r="P1272" s="203"/>
      <c r="Q1272" s="204"/>
      <c r="R1272" s="204"/>
      <c r="S1272" s="234"/>
      <c r="T1272" s="50"/>
      <c r="U1272" s="50"/>
      <c r="V1272" s="50"/>
      <c r="W1272" s="50"/>
      <c r="X1272" s="50"/>
      <c r="Y1272" s="50"/>
      <c r="Z1272" s="250"/>
      <c r="AA1272" s="238"/>
      <c r="AB1272" s="50"/>
      <c r="AC1272" s="50"/>
      <c r="AD1272" s="50"/>
      <c r="AE1272" s="50"/>
      <c r="AF1272" s="50"/>
      <c r="AG1272" s="50"/>
      <c r="AH1272" s="50"/>
      <c r="AI1272" s="50"/>
      <c r="AJ1272" s="50"/>
      <c r="AK1272" s="50"/>
      <c r="AL1272" s="50"/>
      <c r="AM1272" s="50"/>
      <c r="AN1272" s="50"/>
      <c r="AO1272" s="50"/>
      <c r="AP1272" s="50"/>
      <c r="AQ1272" s="50"/>
      <c r="AR1272" s="50"/>
      <c r="AS1272" s="50"/>
      <c r="AT1272" s="50"/>
      <c r="AU1272" s="50"/>
      <c r="AV1272" s="50"/>
      <c r="AW1272" s="50"/>
      <c r="AX1272" s="50"/>
      <c r="AY1272" s="50"/>
      <c r="AZ1272" s="50"/>
      <c r="BA1272" s="50"/>
      <c r="BB1272" s="50"/>
      <c r="BC1272" s="50"/>
      <c r="BD1272" s="50"/>
      <c r="BE1272" s="50"/>
      <c r="BF1272" s="50"/>
      <c r="BG1272" s="50"/>
      <c r="BH1272" s="50"/>
      <c r="BI1272" s="50"/>
      <c r="BJ1272" s="50"/>
      <c r="BK1272" s="50"/>
      <c r="BL1272" s="50"/>
      <c r="BM1272" s="50"/>
      <c r="BN1272" s="50"/>
      <c r="BO1272" s="50"/>
      <c r="BP1272" s="50"/>
      <c r="BQ1272" s="50"/>
      <c r="BR1272" s="50"/>
      <c r="BS1272" s="50"/>
      <c r="BT1272" s="50"/>
      <c r="BU1272" s="50"/>
      <c r="BV1272" s="50"/>
      <c r="BW1272" s="50"/>
      <c r="BX1272" s="50"/>
      <c r="BY1272" s="50"/>
      <c r="BZ1272" s="50"/>
      <c r="CA1272" s="50"/>
      <c r="CB1272" s="50"/>
      <c r="CC1272" s="50"/>
      <c r="CD1272" s="50"/>
      <c r="CE1272" s="50"/>
      <c r="CF1272" s="50"/>
      <c r="CG1272" s="50"/>
      <c r="CH1272" s="50"/>
      <c r="CI1272" s="50"/>
      <c r="CJ1272" s="50"/>
      <c r="CK1272" s="50"/>
      <c r="CL1272" s="50"/>
      <c r="CM1272" s="50"/>
      <c r="CN1272" s="50"/>
      <c r="CO1272" s="50"/>
      <c r="CP1272" s="50"/>
      <c r="CQ1272" s="50"/>
      <c r="CR1272" s="50"/>
      <c r="CS1272" s="50"/>
      <c r="CT1272" s="50"/>
      <c r="CU1272" s="50"/>
      <c r="CV1272" s="50"/>
      <c r="CW1272" s="50"/>
      <c r="CX1272" s="50"/>
      <c r="CY1272" s="50"/>
      <c r="CZ1272" s="50"/>
      <c r="DA1272" s="50"/>
      <c r="DB1272" s="50"/>
      <c r="DC1272" s="50"/>
      <c r="DD1272" s="50"/>
      <c r="DE1272" s="50"/>
      <c r="DF1272" s="50"/>
    </row>
    <row r="1273" spans="2:110" x14ac:dyDescent="0.2">
      <c r="B1273" s="177"/>
      <c r="C1273" s="202"/>
      <c r="D1273" s="200"/>
      <c r="E1273" s="203"/>
      <c r="F1273" s="203"/>
      <c r="G1273" s="203"/>
      <c r="H1273" s="203"/>
      <c r="I1273" s="203"/>
      <c r="J1273" s="203"/>
      <c r="K1273" s="203"/>
      <c r="L1273" s="203"/>
      <c r="M1273" s="203"/>
      <c r="N1273" s="203"/>
      <c r="O1273" s="203"/>
      <c r="P1273" s="203"/>
      <c r="Q1273" s="204"/>
      <c r="R1273" s="204"/>
      <c r="S1273" s="234"/>
      <c r="T1273" s="50"/>
      <c r="U1273" s="50"/>
      <c r="V1273" s="50"/>
      <c r="W1273" s="50"/>
      <c r="X1273" s="50"/>
      <c r="Y1273" s="50"/>
      <c r="Z1273" s="250"/>
      <c r="AA1273" s="238"/>
      <c r="AB1273" s="50"/>
      <c r="AC1273" s="50"/>
      <c r="AD1273" s="50"/>
      <c r="AE1273" s="50"/>
      <c r="AF1273" s="50"/>
      <c r="AG1273" s="50"/>
      <c r="AH1273" s="50"/>
      <c r="AI1273" s="50"/>
      <c r="AJ1273" s="50"/>
      <c r="AK1273" s="50"/>
      <c r="AL1273" s="50"/>
      <c r="AM1273" s="50"/>
      <c r="AN1273" s="50"/>
      <c r="AO1273" s="50"/>
      <c r="AP1273" s="50"/>
      <c r="AQ1273" s="50"/>
      <c r="AR1273" s="50"/>
      <c r="AS1273" s="50"/>
      <c r="AT1273" s="50"/>
      <c r="AU1273" s="50"/>
      <c r="AV1273" s="50"/>
      <c r="AW1273" s="50"/>
      <c r="AX1273" s="50"/>
      <c r="AY1273" s="50"/>
      <c r="AZ1273" s="50"/>
      <c r="BA1273" s="50"/>
      <c r="BB1273" s="50"/>
      <c r="BC1273" s="50"/>
      <c r="BD1273" s="50"/>
      <c r="BE1273" s="50"/>
      <c r="BF1273" s="50"/>
      <c r="BG1273" s="50"/>
      <c r="BH1273" s="50"/>
      <c r="BI1273" s="50"/>
      <c r="BJ1273" s="50"/>
      <c r="BK1273" s="50"/>
      <c r="BL1273" s="50"/>
      <c r="BM1273" s="50"/>
      <c r="BN1273" s="50"/>
      <c r="BO1273" s="50"/>
      <c r="BP1273" s="50"/>
      <c r="BQ1273" s="50"/>
      <c r="BR1273" s="50"/>
      <c r="BS1273" s="50"/>
      <c r="BT1273" s="50"/>
      <c r="BU1273" s="50"/>
      <c r="BV1273" s="50"/>
      <c r="BW1273" s="50"/>
      <c r="BX1273" s="50"/>
      <c r="BY1273" s="50"/>
      <c r="BZ1273" s="50"/>
      <c r="CA1273" s="50"/>
      <c r="CB1273" s="50"/>
      <c r="CC1273" s="50"/>
      <c r="CD1273" s="50"/>
      <c r="CE1273" s="50"/>
      <c r="CF1273" s="50"/>
      <c r="CG1273" s="50"/>
      <c r="CH1273" s="50"/>
      <c r="CI1273" s="50"/>
      <c r="CJ1273" s="50"/>
      <c r="CK1273" s="50"/>
      <c r="CL1273" s="50"/>
      <c r="CM1273" s="50"/>
      <c r="CN1273" s="50"/>
      <c r="CO1273" s="50"/>
      <c r="CP1273" s="50"/>
      <c r="CQ1273" s="50"/>
      <c r="CR1273" s="50"/>
      <c r="CS1273" s="50"/>
      <c r="CT1273" s="50"/>
      <c r="CU1273" s="50"/>
      <c r="CV1273" s="50"/>
      <c r="CW1273" s="50"/>
      <c r="CX1273" s="50"/>
      <c r="CY1273" s="50"/>
      <c r="CZ1273" s="50"/>
      <c r="DA1273" s="50"/>
      <c r="DB1273" s="50"/>
      <c r="DC1273" s="50"/>
      <c r="DD1273" s="50"/>
      <c r="DE1273" s="50"/>
      <c r="DF1273" s="50"/>
    </row>
    <row r="1274" spans="2:110" x14ac:dyDescent="0.2">
      <c r="B1274" s="177"/>
      <c r="C1274" s="202"/>
      <c r="D1274" s="200"/>
      <c r="E1274" s="203"/>
      <c r="F1274" s="203"/>
      <c r="G1274" s="203"/>
      <c r="H1274" s="203"/>
      <c r="I1274" s="203"/>
      <c r="J1274" s="203"/>
      <c r="K1274" s="203"/>
      <c r="L1274" s="203"/>
      <c r="M1274" s="203"/>
      <c r="N1274" s="203"/>
      <c r="O1274" s="203"/>
      <c r="P1274" s="203"/>
      <c r="Q1274" s="204"/>
      <c r="R1274" s="204"/>
      <c r="S1274" s="234"/>
      <c r="T1274" s="50"/>
      <c r="U1274" s="50"/>
      <c r="V1274" s="50"/>
      <c r="W1274" s="50"/>
      <c r="X1274" s="50"/>
      <c r="Y1274" s="50"/>
      <c r="Z1274" s="250"/>
      <c r="AA1274" s="238"/>
      <c r="AB1274" s="50"/>
      <c r="AC1274" s="50"/>
      <c r="AD1274" s="50"/>
      <c r="AE1274" s="50"/>
      <c r="AF1274" s="50"/>
      <c r="AG1274" s="50"/>
      <c r="AH1274" s="50"/>
      <c r="AI1274" s="50"/>
      <c r="AJ1274" s="50"/>
      <c r="AK1274" s="50"/>
      <c r="AL1274" s="50"/>
      <c r="AM1274" s="50"/>
      <c r="AN1274" s="50"/>
      <c r="AO1274" s="50"/>
      <c r="AP1274" s="50"/>
      <c r="AQ1274" s="50"/>
      <c r="AR1274" s="50"/>
      <c r="AS1274" s="50"/>
      <c r="AT1274" s="50"/>
      <c r="AU1274" s="50"/>
      <c r="AV1274" s="50"/>
      <c r="AW1274" s="50"/>
      <c r="AX1274" s="50"/>
      <c r="AY1274" s="50"/>
      <c r="AZ1274" s="50"/>
      <c r="BA1274" s="50"/>
      <c r="BB1274" s="50"/>
      <c r="BC1274" s="50"/>
      <c r="BD1274" s="50"/>
      <c r="BE1274" s="50"/>
      <c r="BF1274" s="50"/>
      <c r="BG1274" s="50"/>
      <c r="BH1274" s="50"/>
      <c r="BI1274" s="50"/>
      <c r="BJ1274" s="50"/>
      <c r="BK1274" s="50"/>
      <c r="BL1274" s="50"/>
      <c r="BM1274" s="50"/>
      <c r="BN1274" s="50"/>
      <c r="BO1274" s="50"/>
      <c r="BP1274" s="50"/>
      <c r="BQ1274" s="50"/>
      <c r="BR1274" s="50"/>
      <c r="BS1274" s="50"/>
      <c r="BT1274" s="50"/>
      <c r="BU1274" s="50"/>
      <c r="BV1274" s="50"/>
      <c r="BW1274" s="50"/>
      <c r="BX1274" s="50"/>
      <c r="BY1274" s="50"/>
      <c r="BZ1274" s="50"/>
      <c r="CA1274" s="50"/>
      <c r="CB1274" s="50"/>
      <c r="CC1274" s="50"/>
      <c r="CD1274" s="50"/>
      <c r="CE1274" s="50"/>
      <c r="CF1274" s="50"/>
      <c r="CG1274" s="50"/>
      <c r="CH1274" s="50"/>
      <c r="CI1274" s="50"/>
      <c r="CJ1274" s="50"/>
      <c r="CK1274" s="50"/>
      <c r="CL1274" s="50"/>
      <c r="CM1274" s="50"/>
      <c r="CN1274" s="50"/>
      <c r="CO1274" s="50"/>
      <c r="CP1274" s="50"/>
      <c r="CQ1274" s="50"/>
      <c r="CR1274" s="50"/>
      <c r="CS1274" s="50"/>
      <c r="CT1274" s="50"/>
      <c r="CU1274" s="50"/>
      <c r="CV1274" s="50"/>
      <c r="CW1274" s="50"/>
      <c r="CX1274" s="50"/>
      <c r="CY1274" s="50"/>
      <c r="CZ1274" s="50"/>
      <c r="DA1274" s="50"/>
      <c r="DB1274" s="50"/>
      <c r="DC1274" s="50"/>
      <c r="DD1274" s="50"/>
      <c r="DE1274" s="50"/>
      <c r="DF1274" s="50"/>
    </row>
    <row r="1275" spans="2:110" x14ac:dyDescent="0.2">
      <c r="B1275" s="177"/>
      <c r="C1275" s="202"/>
      <c r="D1275" s="200"/>
      <c r="E1275" s="203"/>
      <c r="F1275" s="203"/>
      <c r="G1275" s="203"/>
      <c r="H1275" s="203"/>
      <c r="I1275" s="203"/>
      <c r="J1275" s="203"/>
      <c r="K1275" s="203"/>
      <c r="L1275" s="203"/>
      <c r="M1275" s="203"/>
      <c r="N1275" s="203"/>
      <c r="O1275" s="203"/>
      <c r="P1275" s="203"/>
      <c r="Q1275" s="204"/>
      <c r="R1275" s="204"/>
      <c r="S1275" s="234"/>
      <c r="T1275" s="50"/>
      <c r="U1275" s="50"/>
      <c r="V1275" s="50"/>
      <c r="W1275" s="50"/>
      <c r="X1275" s="50"/>
      <c r="Y1275" s="50"/>
      <c r="Z1275" s="250"/>
      <c r="AA1275" s="238"/>
      <c r="AB1275" s="50"/>
      <c r="AC1275" s="50"/>
      <c r="AD1275" s="50"/>
      <c r="AE1275" s="50"/>
      <c r="AF1275" s="50"/>
      <c r="AG1275" s="50"/>
      <c r="AH1275" s="50"/>
      <c r="AI1275" s="50"/>
      <c r="AJ1275" s="50"/>
      <c r="AK1275" s="50"/>
      <c r="AL1275" s="50"/>
      <c r="AM1275" s="50"/>
      <c r="AN1275" s="50"/>
      <c r="AO1275" s="50"/>
      <c r="AP1275" s="50"/>
      <c r="AQ1275" s="50"/>
      <c r="AR1275" s="50"/>
      <c r="AS1275" s="50"/>
      <c r="AT1275" s="50"/>
      <c r="AU1275" s="50"/>
      <c r="AV1275" s="50"/>
      <c r="AW1275" s="50"/>
      <c r="AX1275" s="50"/>
      <c r="AY1275" s="50"/>
      <c r="AZ1275" s="50"/>
      <c r="BA1275" s="50"/>
      <c r="BB1275" s="50"/>
      <c r="BC1275" s="50"/>
      <c r="BD1275" s="50"/>
      <c r="BE1275" s="50"/>
      <c r="BF1275" s="50"/>
      <c r="BG1275" s="50"/>
      <c r="BH1275" s="50"/>
      <c r="BI1275" s="50"/>
      <c r="BJ1275" s="50"/>
      <c r="BK1275" s="50"/>
      <c r="BL1275" s="50"/>
      <c r="BM1275" s="50"/>
      <c r="BN1275" s="50"/>
      <c r="BO1275" s="50"/>
      <c r="BP1275" s="50"/>
      <c r="BQ1275" s="50"/>
      <c r="BR1275" s="50"/>
      <c r="BS1275" s="50"/>
      <c r="BT1275" s="50"/>
      <c r="BU1275" s="50"/>
      <c r="BV1275" s="50"/>
      <c r="BW1275" s="50"/>
      <c r="BX1275" s="50"/>
      <c r="BY1275" s="50"/>
      <c r="BZ1275" s="50"/>
      <c r="CA1275" s="50"/>
      <c r="CB1275" s="50"/>
      <c r="CC1275" s="50"/>
      <c r="CD1275" s="50"/>
      <c r="CE1275" s="50"/>
      <c r="CF1275" s="50"/>
      <c r="CG1275" s="50"/>
      <c r="CH1275" s="50"/>
      <c r="CI1275" s="50"/>
      <c r="CJ1275" s="50"/>
      <c r="CK1275" s="50"/>
      <c r="CL1275" s="50"/>
      <c r="CM1275" s="50"/>
      <c r="CN1275" s="50"/>
      <c r="CO1275" s="50"/>
      <c r="CP1275" s="50"/>
      <c r="CQ1275" s="50"/>
      <c r="CR1275" s="50"/>
      <c r="CS1275" s="50"/>
      <c r="CT1275" s="50"/>
      <c r="CU1275" s="50"/>
      <c r="CV1275" s="50"/>
      <c r="CW1275" s="50"/>
      <c r="CX1275" s="50"/>
      <c r="CY1275" s="50"/>
      <c r="CZ1275" s="50"/>
      <c r="DA1275" s="50"/>
      <c r="DB1275" s="50"/>
      <c r="DC1275" s="50"/>
      <c r="DD1275" s="50"/>
      <c r="DE1275" s="50"/>
      <c r="DF1275" s="50"/>
    </row>
    <row r="1276" spans="2:110" x14ac:dyDescent="0.2">
      <c r="B1276" s="177"/>
      <c r="C1276" s="202"/>
      <c r="D1276" s="200"/>
      <c r="E1276" s="203"/>
      <c r="F1276" s="203"/>
      <c r="G1276" s="203"/>
      <c r="H1276" s="203"/>
      <c r="I1276" s="203"/>
      <c r="J1276" s="203"/>
      <c r="K1276" s="203"/>
      <c r="L1276" s="203"/>
      <c r="M1276" s="203"/>
      <c r="N1276" s="203"/>
      <c r="O1276" s="203"/>
      <c r="P1276" s="203"/>
      <c r="Q1276" s="204"/>
      <c r="R1276" s="204"/>
      <c r="S1276" s="234"/>
      <c r="T1276" s="50"/>
      <c r="U1276" s="50"/>
      <c r="V1276" s="50"/>
      <c r="W1276" s="50"/>
      <c r="X1276" s="50"/>
      <c r="Y1276" s="50"/>
      <c r="Z1276" s="250"/>
      <c r="AA1276" s="238"/>
      <c r="AB1276" s="50"/>
      <c r="AC1276" s="50"/>
      <c r="AD1276" s="50"/>
      <c r="AE1276" s="50"/>
      <c r="AF1276" s="50"/>
      <c r="AG1276" s="50"/>
      <c r="AH1276" s="50"/>
      <c r="AI1276" s="50"/>
      <c r="AJ1276" s="50"/>
      <c r="AK1276" s="50"/>
      <c r="AL1276" s="50"/>
      <c r="AM1276" s="50"/>
      <c r="AN1276" s="50"/>
      <c r="AO1276" s="50"/>
      <c r="AP1276" s="50"/>
      <c r="AQ1276" s="50"/>
      <c r="AR1276" s="50"/>
      <c r="AS1276" s="50"/>
      <c r="AT1276" s="50"/>
      <c r="AU1276" s="50"/>
      <c r="AV1276" s="50"/>
      <c r="AW1276" s="50"/>
      <c r="AX1276" s="50"/>
      <c r="AY1276" s="50"/>
      <c r="AZ1276" s="50"/>
      <c r="BA1276" s="50"/>
      <c r="BB1276" s="50"/>
      <c r="BC1276" s="50"/>
      <c r="BD1276" s="50"/>
      <c r="BE1276" s="50"/>
      <c r="BF1276" s="50"/>
      <c r="BG1276" s="50"/>
      <c r="BH1276" s="50"/>
      <c r="BI1276" s="50"/>
      <c r="BJ1276" s="50"/>
      <c r="BK1276" s="50"/>
      <c r="BL1276" s="50"/>
      <c r="BM1276" s="50"/>
      <c r="BN1276" s="50"/>
      <c r="BO1276" s="50"/>
      <c r="BP1276" s="50"/>
      <c r="BQ1276" s="50"/>
      <c r="BR1276" s="50"/>
      <c r="BS1276" s="50"/>
      <c r="BT1276" s="50"/>
      <c r="BU1276" s="50"/>
      <c r="BV1276" s="50"/>
      <c r="BW1276" s="50"/>
      <c r="BX1276" s="50"/>
      <c r="BY1276" s="50"/>
      <c r="BZ1276" s="50"/>
      <c r="CA1276" s="50"/>
      <c r="CB1276" s="50"/>
      <c r="CC1276" s="50"/>
      <c r="CD1276" s="50"/>
      <c r="CE1276" s="50"/>
      <c r="CF1276" s="50"/>
      <c r="CG1276" s="50"/>
      <c r="CH1276" s="50"/>
      <c r="CI1276" s="50"/>
      <c r="CJ1276" s="50"/>
      <c r="CK1276" s="50"/>
      <c r="CL1276" s="50"/>
      <c r="CM1276" s="50"/>
      <c r="CN1276" s="50"/>
      <c r="CO1276" s="50"/>
      <c r="CP1276" s="50"/>
      <c r="CQ1276" s="50"/>
      <c r="CR1276" s="50"/>
      <c r="CS1276" s="50"/>
      <c r="CT1276" s="50"/>
      <c r="CU1276" s="50"/>
      <c r="CV1276" s="50"/>
      <c r="CW1276" s="50"/>
      <c r="CX1276" s="50"/>
      <c r="CY1276" s="50"/>
      <c r="CZ1276" s="50"/>
      <c r="DA1276" s="50"/>
      <c r="DB1276" s="50"/>
      <c r="DC1276" s="50"/>
      <c r="DD1276" s="50"/>
      <c r="DE1276" s="50"/>
      <c r="DF1276" s="50"/>
    </row>
    <row r="1277" spans="2:110" x14ac:dyDescent="0.2">
      <c r="B1277" s="177"/>
      <c r="C1277" s="202"/>
      <c r="D1277" s="200"/>
      <c r="E1277" s="203"/>
      <c r="F1277" s="203"/>
      <c r="G1277" s="203"/>
      <c r="H1277" s="203"/>
      <c r="I1277" s="203"/>
      <c r="J1277" s="203"/>
      <c r="K1277" s="203"/>
      <c r="L1277" s="203"/>
      <c r="M1277" s="203"/>
      <c r="N1277" s="203"/>
      <c r="O1277" s="203"/>
      <c r="P1277" s="203"/>
      <c r="Q1277" s="204"/>
      <c r="R1277" s="204"/>
      <c r="S1277" s="234"/>
      <c r="T1277" s="50"/>
      <c r="U1277" s="50"/>
      <c r="V1277" s="50"/>
      <c r="W1277" s="50"/>
      <c r="X1277" s="50"/>
      <c r="Y1277" s="50"/>
      <c r="Z1277" s="250"/>
      <c r="AA1277" s="238"/>
      <c r="AB1277" s="50"/>
      <c r="AC1277" s="50"/>
      <c r="AD1277" s="50"/>
      <c r="AE1277" s="50"/>
      <c r="AF1277" s="50"/>
      <c r="AG1277" s="50"/>
      <c r="AH1277" s="50"/>
      <c r="AI1277" s="50"/>
      <c r="AJ1277" s="50"/>
      <c r="AK1277" s="50"/>
      <c r="AL1277" s="50"/>
      <c r="AM1277" s="50"/>
      <c r="AN1277" s="50"/>
      <c r="AO1277" s="50"/>
      <c r="AP1277" s="50"/>
      <c r="AQ1277" s="50"/>
      <c r="AR1277" s="50"/>
      <c r="AS1277" s="50"/>
      <c r="AT1277" s="50"/>
      <c r="AU1277" s="50"/>
      <c r="AV1277" s="50"/>
      <c r="AW1277" s="50"/>
      <c r="AX1277" s="50"/>
      <c r="AY1277" s="50"/>
      <c r="AZ1277" s="50"/>
      <c r="BA1277" s="50"/>
      <c r="BB1277" s="50"/>
      <c r="BC1277" s="50"/>
      <c r="BD1277" s="50"/>
      <c r="BE1277" s="50"/>
      <c r="BF1277" s="50"/>
      <c r="BG1277" s="50"/>
      <c r="BH1277" s="50"/>
      <c r="BI1277" s="50"/>
      <c r="BJ1277" s="50"/>
      <c r="BK1277" s="50"/>
      <c r="BL1277" s="50"/>
      <c r="BM1277" s="50"/>
      <c r="BN1277" s="50"/>
      <c r="BO1277" s="50"/>
      <c r="BP1277" s="50"/>
      <c r="BQ1277" s="50"/>
      <c r="BR1277" s="50"/>
      <c r="BS1277" s="50"/>
      <c r="BT1277" s="50"/>
      <c r="BU1277" s="50"/>
      <c r="BV1277" s="50"/>
      <c r="BW1277" s="50"/>
      <c r="BX1277" s="50"/>
      <c r="BY1277" s="50"/>
      <c r="BZ1277" s="50"/>
      <c r="CA1277" s="50"/>
      <c r="CB1277" s="50"/>
      <c r="CC1277" s="50"/>
      <c r="CD1277" s="50"/>
      <c r="CE1277" s="50"/>
      <c r="CF1277" s="50"/>
      <c r="CG1277" s="50"/>
      <c r="CH1277" s="50"/>
      <c r="CI1277" s="50"/>
      <c r="CJ1277" s="50"/>
      <c r="CK1277" s="50"/>
      <c r="CL1277" s="50"/>
      <c r="CM1277" s="50"/>
      <c r="CN1277" s="50"/>
      <c r="CO1277" s="50"/>
      <c r="CP1277" s="50"/>
      <c r="CQ1277" s="50"/>
      <c r="CR1277" s="50"/>
      <c r="CS1277" s="50"/>
      <c r="CT1277" s="50"/>
      <c r="CU1277" s="50"/>
      <c r="CV1277" s="50"/>
      <c r="CW1277" s="50"/>
      <c r="CX1277" s="50"/>
      <c r="CY1277" s="50"/>
      <c r="CZ1277" s="50"/>
      <c r="DA1277" s="50"/>
      <c r="DB1277" s="50"/>
      <c r="DC1277" s="50"/>
      <c r="DD1277" s="50"/>
      <c r="DE1277" s="50"/>
      <c r="DF1277" s="50"/>
    </row>
    <row r="1278" spans="2:110" x14ac:dyDescent="0.2">
      <c r="B1278" s="177"/>
      <c r="C1278" s="202"/>
      <c r="D1278" s="200"/>
      <c r="E1278" s="203"/>
      <c r="F1278" s="203"/>
      <c r="G1278" s="203"/>
      <c r="H1278" s="203"/>
      <c r="I1278" s="203"/>
      <c r="J1278" s="203"/>
      <c r="K1278" s="203"/>
      <c r="L1278" s="203"/>
      <c r="M1278" s="203"/>
      <c r="N1278" s="203"/>
      <c r="O1278" s="203"/>
      <c r="P1278" s="203"/>
      <c r="Q1278" s="204"/>
      <c r="R1278" s="204"/>
      <c r="S1278" s="234"/>
      <c r="T1278" s="50"/>
      <c r="U1278" s="50"/>
      <c r="V1278" s="50"/>
      <c r="W1278" s="50"/>
      <c r="X1278" s="50"/>
      <c r="Y1278" s="50"/>
      <c r="Z1278" s="250"/>
      <c r="AA1278" s="238"/>
      <c r="AB1278" s="50"/>
      <c r="AC1278" s="50"/>
      <c r="AD1278" s="50"/>
      <c r="AE1278" s="50"/>
      <c r="AF1278" s="50"/>
      <c r="AG1278" s="50"/>
      <c r="AH1278" s="50"/>
      <c r="AI1278" s="50"/>
      <c r="AJ1278" s="50"/>
      <c r="AK1278" s="50"/>
      <c r="AL1278" s="50"/>
      <c r="AM1278" s="50"/>
      <c r="AN1278" s="50"/>
      <c r="AO1278" s="50"/>
      <c r="AP1278" s="50"/>
      <c r="AQ1278" s="50"/>
      <c r="AR1278" s="50"/>
      <c r="AS1278" s="50"/>
      <c r="AT1278" s="50"/>
      <c r="AU1278" s="50"/>
      <c r="AV1278" s="50"/>
      <c r="AW1278" s="50"/>
      <c r="AX1278" s="50"/>
      <c r="AY1278" s="50"/>
      <c r="AZ1278" s="50"/>
      <c r="BA1278" s="50"/>
      <c r="BB1278" s="50"/>
      <c r="BC1278" s="50"/>
      <c r="BD1278" s="50"/>
      <c r="BE1278" s="50"/>
      <c r="BF1278" s="50"/>
      <c r="BG1278" s="50"/>
      <c r="BH1278" s="50"/>
      <c r="BI1278" s="50"/>
      <c r="BJ1278" s="50"/>
      <c r="BK1278" s="50"/>
      <c r="BL1278" s="50"/>
      <c r="BM1278" s="50"/>
      <c r="BN1278" s="50"/>
      <c r="BO1278" s="50"/>
      <c r="BP1278" s="50"/>
      <c r="BQ1278" s="50"/>
      <c r="BR1278" s="50"/>
      <c r="BS1278" s="50"/>
      <c r="BT1278" s="50"/>
      <c r="BU1278" s="50"/>
      <c r="BV1278" s="50"/>
      <c r="BW1278" s="50"/>
      <c r="BX1278" s="50"/>
      <c r="BY1278" s="50"/>
      <c r="BZ1278" s="50"/>
      <c r="CA1278" s="50"/>
      <c r="CB1278" s="50"/>
      <c r="CC1278" s="50"/>
      <c r="CD1278" s="50"/>
      <c r="CE1278" s="50"/>
      <c r="CF1278" s="50"/>
      <c r="CG1278" s="50"/>
      <c r="CH1278" s="50"/>
      <c r="CI1278" s="50"/>
      <c r="CJ1278" s="50"/>
      <c r="CK1278" s="50"/>
      <c r="CL1278" s="50"/>
      <c r="CM1278" s="50"/>
      <c r="CN1278" s="50"/>
      <c r="CO1278" s="50"/>
      <c r="CP1278" s="50"/>
      <c r="CQ1278" s="50"/>
      <c r="CR1278" s="50"/>
      <c r="CS1278" s="50"/>
      <c r="CT1278" s="50"/>
      <c r="CU1278" s="50"/>
      <c r="CV1278" s="50"/>
      <c r="CW1278" s="50"/>
      <c r="CX1278" s="50"/>
      <c r="CY1278" s="50"/>
      <c r="CZ1278" s="50"/>
      <c r="DA1278" s="50"/>
      <c r="DB1278" s="50"/>
      <c r="DC1278" s="50"/>
      <c r="DD1278" s="50"/>
      <c r="DE1278" s="50"/>
      <c r="DF1278" s="50"/>
    </row>
    <row r="1279" spans="2:110" x14ac:dyDescent="0.2">
      <c r="B1279" s="177"/>
      <c r="C1279" s="202"/>
      <c r="D1279" s="200"/>
      <c r="E1279" s="203"/>
      <c r="F1279" s="203"/>
      <c r="G1279" s="203"/>
      <c r="H1279" s="203"/>
      <c r="I1279" s="203"/>
      <c r="J1279" s="203"/>
      <c r="K1279" s="203"/>
      <c r="L1279" s="203"/>
      <c r="M1279" s="203"/>
      <c r="N1279" s="203"/>
      <c r="O1279" s="203"/>
      <c r="P1279" s="203"/>
      <c r="Q1279" s="204"/>
      <c r="R1279" s="204"/>
      <c r="S1279" s="234"/>
      <c r="T1279" s="50"/>
      <c r="U1279" s="50"/>
      <c r="V1279" s="50"/>
      <c r="W1279" s="50"/>
      <c r="X1279" s="50"/>
      <c r="Y1279" s="50"/>
      <c r="Z1279" s="250"/>
      <c r="AA1279" s="238"/>
      <c r="AB1279" s="50"/>
      <c r="AC1279" s="50"/>
      <c r="AD1279" s="50"/>
      <c r="AE1279" s="50"/>
      <c r="AF1279" s="50"/>
      <c r="AG1279" s="50"/>
      <c r="AH1279" s="50"/>
      <c r="AI1279" s="50"/>
      <c r="AJ1279" s="50"/>
      <c r="AK1279" s="50"/>
      <c r="AL1279" s="50"/>
      <c r="AM1279" s="50"/>
      <c r="AN1279" s="50"/>
      <c r="AO1279" s="50"/>
      <c r="AP1279" s="50"/>
      <c r="AQ1279" s="50"/>
      <c r="AR1279" s="50"/>
      <c r="AS1279" s="50"/>
      <c r="AT1279" s="50"/>
      <c r="AU1279" s="50"/>
      <c r="AV1279" s="50"/>
      <c r="AW1279" s="50"/>
      <c r="AX1279" s="50"/>
      <c r="AY1279" s="50"/>
      <c r="AZ1279" s="50"/>
      <c r="BA1279" s="50"/>
      <c r="BB1279" s="50"/>
      <c r="BC1279" s="50"/>
      <c r="BD1279" s="50"/>
      <c r="BE1279" s="50"/>
      <c r="BF1279" s="50"/>
      <c r="BG1279" s="50"/>
      <c r="BH1279" s="50"/>
      <c r="BI1279" s="50"/>
      <c r="BJ1279" s="50"/>
      <c r="BK1279" s="50"/>
      <c r="BL1279" s="50"/>
      <c r="BM1279" s="50"/>
      <c r="BN1279" s="50"/>
      <c r="BO1279" s="50"/>
      <c r="BP1279" s="50"/>
      <c r="BQ1279" s="50"/>
      <c r="BR1279" s="50"/>
      <c r="BS1279" s="50"/>
      <c r="BT1279" s="50"/>
      <c r="BU1279" s="50"/>
      <c r="BV1279" s="50"/>
      <c r="BW1279" s="50"/>
      <c r="BX1279" s="50"/>
      <c r="BY1279" s="50"/>
      <c r="BZ1279" s="50"/>
      <c r="CA1279" s="50"/>
      <c r="CB1279" s="50"/>
      <c r="CC1279" s="50"/>
      <c r="CD1279" s="50"/>
      <c r="CE1279" s="50"/>
      <c r="CF1279" s="50"/>
      <c r="CG1279" s="50"/>
      <c r="CH1279" s="50"/>
      <c r="CI1279" s="50"/>
      <c r="CJ1279" s="50"/>
      <c r="CK1279" s="50"/>
      <c r="CL1279" s="50"/>
      <c r="CM1279" s="50"/>
      <c r="CN1279" s="50"/>
      <c r="CO1279" s="50"/>
      <c r="CP1279" s="50"/>
      <c r="CQ1279" s="50"/>
      <c r="CR1279" s="50"/>
      <c r="CS1279" s="50"/>
      <c r="CT1279" s="50"/>
      <c r="CU1279" s="50"/>
      <c r="CV1279" s="50"/>
      <c r="CW1279" s="50"/>
      <c r="CX1279" s="50"/>
      <c r="CY1279" s="50"/>
      <c r="CZ1279" s="50"/>
      <c r="DA1279" s="50"/>
      <c r="DB1279" s="50"/>
      <c r="DC1279" s="50"/>
      <c r="DD1279" s="50"/>
      <c r="DE1279" s="50"/>
      <c r="DF1279" s="50"/>
    </row>
    <row r="1280" spans="2:110" x14ac:dyDescent="0.2">
      <c r="B1280" s="177"/>
      <c r="C1280" s="202"/>
      <c r="D1280" s="200"/>
      <c r="E1280" s="203"/>
      <c r="F1280" s="203"/>
      <c r="G1280" s="203"/>
      <c r="H1280" s="203"/>
      <c r="I1280" s="203"/>
      <c r="J1280" s="203"/>
      <c r="K1280" s="203"/>
      <c r="L1280" s="203"/>
      <c r="M1280" s="203"/>
      <c r="N1280" s="203"/>
      <c r="O1280" s="203"/>
      <c r="P1280" s="203"/>
      <c r="Q1280" s="204"/>
      <c r="R1280" s="204"/>
      <c r="S1280" s="234"/>
      <c r="T1280" s="50"/>
      <c r="U1280" s="50"/>
      <c r="V1280" s="50"/>
      <c r="W1280" s="50"/>
      <c r="X1280" s="50"/>
      <c r="Y1280" s="50"/>
      <c r="Z1280" s="250"/>
      <c r="AA1280" s="238"/>
      <c r="AB1280" s="50"/>
      <c r="AC1280" s="50"/>
      <c r="AD1280" s="50"/>
      <c r="AE1280" s="50"/>
      <c r="AF1280" s="50"/>
      <c r="AG1280" s="50"/>
      <c r="AH1280" s="50"/>
      <c r="AI1280" s="50"/>
      <c r="AJ1280" s="50"/>
      <c r="AK1280" s="50"/>
      <c r="AL1280" s="50"/>
      <c r="AM1280" s="50"/>
      <c r="AN1280" s="50"/>
      <c r="AO1280" s="50"/>
      <c r="AP1280" s="50"/>
      <c r="AQ1280" s="50"/>
      <c r="AR1280" s="50"/>
      <c r="AS1280" s="50"/>
      <c r="AT1280" s="50"/>
      <c r="AU1280" s="50"/>
      <c r="AV1280" s="50"/>
      <c r="AW1280" s="50"/>
      <c r="AX1280" s="50"/>
      <c r="AY1280" s="50"/>
      <c r="AZ1280" s="50"/>
      <c r="BA1280" s="50"/>
      <c r="BB1280" s="50"/>
      <c r="BC1280" s="50"/>
      <c r="BD1280" s="50"/>
      <c r="BE1280" s="50"/>
      <c r="BF1280" s="50"/>
      <c r="BG1280" s="50"/>
      <c r="BH1280" s="50"/>
      <c r="BI1280" s="50"/>
      <c r="BJ1280" s="50"/>
      <c r="BK1280" s="50"/>
      <c r="BL1280" s="50"/>
      <c r="BM1280" s="50"/>
      <c r="BN1280" s="50"/>
      <c r="BO1280" s="50"/>
      <c r="BP1280" s="50"/>
      <c r="BQ1280" s="50"/>
      <c r="BR1280" s="50"/>
      <c r="BS1280" s="50"/>
      <c r="BT1280" s="50"/>
      <c r="BU1280" s="50"/>
      <c r="BV1280" s="50"/>
      <c r="BW1280" s="50"/>
      <c r="BX1280" s="50"/>
      <c r="BY1280" s="50"/>
      <c r="BZ1280" s="50"/>
      <c r="CA1280" s="50"/>
      <c r="CB1280" s="50"/>
      <c r="CC1280" s="50"/>
      <c r="CD1280" s="50"/>
      <c r="CE1280" s="50"/>
      <c r="CF1280" s="50"/>
      <c r="CG1280" s="50"/>
      <c r="CH1280" s="50"/>
      <c r="CI1280" s="50"/>
      <c r="CJ1280" s="50"/>
      <c r="CK1280" s="50"/>
      <c r="CL1280" s="50"/>
      <c r="CM1280" s="50"/>
      <c r="CN1280" s="50"/>
      <c r="CO1280" s="50"/>
      <c r="CP1280" s="50"/>
      <c r="CQ1280" s="50"/>
      <c r="CR1280" s="50"/>
      <c r="CS1280" s="50"/>
      <c r="CT1280" s="50"/>
      <c r="CU1280" s="50"/>
      <c r="CV1280" s="50"/>
      <c r="CW1280" s="50"/>
      <c r="CX1280" s="50"/>
      <c r="CY1280" s="50"/>
      <c r="CZ1280" s="50"/>
      <c r="DA1280" s="50"/>
      <c r="DB1280" s="50"/>
      <c r="DC1280" s="50"/>
      <c r="DD1280" s="50"/>
      <c r="DE1280" s="50"/>
      <c r="DF1280" s="50"/>
    </row>
    <row r="1281" spans="2:110" x14ac:dyDescent="0.2">
      <c r="B1281" s="177"/>
      <c r="C1281" s="202"/>
      <c r="D1281" s="200"/>
      <c r="E1281" s="203"/>
      <c r="F1281" s="203"/>
      <c r="G1281" s="203"/>
      <c r="H1281" s="203"/>
      <c r="I1281" s="203"/>
      <c r="J1281" s="203"/>
      <c r="K1281" s="203"/>
      <c r="L1281" s="203"/>
      <c r="M1281" s="203"/>
      <c r="N1281" s="203"/>
      <c r="O1281" s="203"/>
      <c r="P1281" s="203"/>
      <c r="Q1281" s="204"/>
      <c r="R1281" s="204"/>
      <c r="S1281" s="234"/>
      <c r="T1281" s="50"/>
      <c r="U1281" s="50"/>
      <c r="V1281" s="50"/>
      <c r="W1281" s="50"/>
      <c r="X1281" s="50"/>
      <c r="Y1281" s="50"/>
      <c r="Z1281" s="250"/>
      <c r="AA1281" s="238"/>
      <c r="AB1281" s="50"/>
      <c r="AC1281" s="50"/>
      <c r="AD1281" s="50"/>
      <c r="AE1281" s="50"/>
      <c r="AF1281" s="50"/>
      <c r="AG1281" s="50"/>
      <c r="AH1281" s="50"/>
      <c r="AI1281" s="50"/>
      <c r="AJ1281" s="50"/>
      <c r="AK1281" s="50"/>
      <c r="AL1281" s="50"/>
      <c r="AM1281" s="50"/>
      <c r="AN1281" s="50"/>
      <c r="AO1281" s="50"/>
      <c r="AP1281" s="50"/>
      <c r="AQ1281" s="50"/>
      <c r="AR1281" s="50"/>
      <c r="AS1281" s="50"/>
      <c r="AT1281" s="50"/>
      <c r="AU1281" s="50"/>
      <c r="AV1281" s="50"/>
      <c r="AW1281" s="50"/>
      <c r="AX1281" s="50"/>
      <c r="AY1281" s="50"/>
      <c r="AZ1281" s="50"/>
      <c r="BA1281" s="50"/>
      <c r="BB1281" s="50"/>
      <c r="BC1281" s="50"/>
      <c r="BD1281" s="50"/>
      <c r="BE1281" s="50"/>
      <c r="BF1281" s="50"/>
      <c r="BG1281" s="50"/>
      <c r="BH1281" s="50"/>
      <c r="BI1281" s="50"/>
      <c r="BJ1281" s="50"/>
      <c r="BK1281" s="50"/>
      <c r="BL1281" s="50"/>
      <c r="BM1281" s="50"/>
      <c r="BN1281" s="50"/>
      <c r="BO1281" s="50"/>
      <c r="BP1281" s="50"/>
      <c r="BQ1281" s="50"/>
      <c r="BR1281" s="50"/>
      <c r="BS1281" s="50"/>
      <c r="BT1281" s="50"/>
      <c r="BU1281" s="50"/>
      <c r="BV1281" s="50"/>
      <c r="BW1281" s="50"/>
      <c r="BX1281" s="50"/>
      <c r="BY1281" s="50"/>
      <c r="BZ1281" s="50"/>
      <c r="CA1281" s="50"/>
      <c r="CB1281" s="50"/>
      <c r="CC1281" s="50"/>
      <c r="CD1281" s="50"/>
      <c r="CE1281" s="50"/>
      <c r="CF1281" s="50"/>
      <c r="CG1281" s="50"/>
      <c r="CH1281" s="50"/>
      <c r="CI1281" s="50"/>
      <c r="CJ1281" s="50"/>
      <c r="CK1281" s="50"/>
      <c r="CL1281" s="50"/>
      <c r="CM1281" s="50"/>
      <c r="CN1281" s="50"/>
      <c r="CO1281" s="50"/>
      <c r="CP1281" s="50"/>
      <c r="CQ1281" s="50"/>
      <c r="CR1281" s="50"/>
      <c r="CS1281" s="50"/>
      <c r="CT1281" s="50"/>
      <c r="CU1281" s="50"/>
      <c r="CV1281" s="50"/>
      <c r="CW1281" s="50"/>
      <c r="CX1281" s="50"/>
      <c r="CY1281" s="50"/>
      <c r="CZ1281" s="50"/>
      <c r="DA1281" s="50"/>
      <c r="DB1281" s="50"/>
      <c r="DC1281" s="50"/>
      <c r="DD1281" s="50"/>
      <c r="DE1281" s="50"/>
      <c r="DF1281" s="50"/>
    </row>
    <row r="1282" spans="2:110" x14ac:dyDescent="0.2">
      <c r="B1282" s="177"/>
      <c r="C1282" s="202"/>
      <c r="D1282" s="200"/>
      <c r="E1282" s="203"/>
      <c r="F1282" s="203"/>
      <c r="G1282" s="203"/>
      <c r="H1282" s="203"/>
      <c r="I1282" s="203"/>
      <c r="J1282" s="203"/>
      <c r="K1282" s="203"/>
      <c r="L1282" s="203"/>
      <c r="M1282" s="203"/>
      <c r="N1282" s="203"/>
      <c r="O1282" s="203"/>
      <c r="P1282" s="203"/>
      <c r="Q1282" s="204"/>
      <c r="R1282" s="204"/>
      <c r="S1282" s="234"/>
      <c r="T1282" s="50"/>
      <c r="U1282" s="50"/>
      <c r="V1282" s="50"/>
      <c r="W1282" s="50"/>
      <c r="X1282" s="50"/>
      <c r="Y1282" s="50"/>
      <c r="Z1282" s="250"/>
      <c r="AA1282" s="238"/>
      <c r="AB1282" s="50"/>
      <c r="AC1282" s="50"/>
      <c r="AD1282" s="50"/>
      <c r="AE1282" s="50"/>
      <c r="AF1282" s="50"/>
      <c r="AG1282" s="50"/>
      <c r="AH1282" s="50"/>
      <c r="AI1282" s="50"/>
      <c r="AJ1282" s="50"/>
      <c r="AK1282" s="50"/>
      <c r="AL1282" s="50"/>
      <c r="AM1282" s="50"/>
      <c r="AN1282" s="50"/>
      <c r="AO1282" s="50"/>
      <c r="AP1282" s="50"/>
      <c r="AQ1282" s="50"/>
      <c r="AR1282" s="50"/>
      <c r="AS1282" s="50"/>
      <c r="AT1282" s="50"/>
      <c r="AU1282" s="50"/>
      <c r="AV1282" s="50"/>
      <c r="AW1282" s="50"/>
      <c r="AX1282" s="50"/>
      <c r="AY1282" s="50"/>
      <c r="AZ1282" s="50"/>
      <c r="BA1282" s="50"/>
      <c r="BB1282" s="50"/>
      <c r="BC1282" s="50"/>
      <c r="BD1282" s="50"/>
      <c r="BE1282" s="50"/>
      <c r="BF1282" s="50"/>
      <c r="BG1282" s="50"/>
      <c r="BH1282" s="50"/>
      <c r="BI1282" s="50"/>
      <c r="BJ1282" s="50"/>
      <c r="BK1282" s="50"/>
      <c r="BL1282" s="50"/>
      <c r="BM1282" s="50"/>
      <c r="BN1282" s="50"/>
      <c r="BO1282" s="50"/>
      <c r="BP1282" s="50"/>
      <c r="BQ1282" s="50"/>
      <c r="BR1282" s="50"/>
      <c r="BS1282" s="50"/>
      <c r="BT1282" s="50"/>
      <c r="BU1282" s="50"/>
      <c r="BV1282" s="50"/>
      <c r="BW1282" s="50"/>
      <c r="BX1282" s="50"/>
      <c r="BY1282" s="50"/>
      <c r="BZ1282" s="50"/>
      <c r="CA1282" s="50"/>
      <c r="CB1282" s="50"/>
      <c r="CC1282" s="50"/>
      <c r="CD1282" s="50"/>
      <c r="CE1282" s="50"/>
      <c r="CF1282" s="50"/>
      <c r="CG1282" s="50"/>
      <c r="CH1282" s="50"/>
      <c r="CI1282" s="50"/>
      <c r="CJ1282" s="50"/>
      <c r="CK1282" s="50"/>
      <c r="CL1282" s="50"/>
      <c r="CM1282" s="50"/>
      <c r="CN1282" s="50"/>
      <c r="CO1282" s="50"/>
      <c r="CP1282" s="50"/>
      <c r="CQ1282" s="50"/>
      <c r="CR1282" s="50"/>
      <c r="CS1282" s="50"/>
      <c r="CT1282" s="50"/>
      <c r="CU1282" s="50"/>
      <c r="CV1282" s="50"/>
      <c r="CW1282" s="50"/>
      <c r="CX1282" s="50"/>
      <c r="CY1282" s="50"/>
      <c r="CZ1282" s="50"/>
      <c r="DA1282" s="50"/>
      <c r="DB1282" s="50"/>
      <c r="DC1282" s="50"/>
      <c r="DD1282" s="50"/>
      <c r="DE1282" s="50"/>
      <c r="DF1282" s="50"/>
    </row>
    <row r="1283" spans="2:110" x14ac:dyDescent="0.2">
      <c r="B1283" s="177"/>
      <c r="C1283" s="202"/>
      <c r="D1283" s="200"/>
      <c r="E1283" s="203"/>
      <c r="F1283" s="203"/>
      <c r="G1283" s="203"/>
      <c r="H1283" s="203"/>
      <c r="I1283" s="203"/>
      <c r="J1283" s="203"/>
      <c r="K1283" s="203"/>
      <c r="L1283" s="203"/>
      <c r="M1283" s="203"/>
      <c r="N1283" s="203"/>
      <c r="O1283" s="203"/>
      <c r="P1283" s="203"/>
      <c r="Q1283" s="204"/>
      <c r="R1283" s="204"/>
      <c r="S1283" s="234"/>
      <c r="T1283" s="50"/>
      <c r="U1283" s="50"/>
      <c r="V1283" s="50"/>
      <c r="W1283" s="50"/>
      <c r="X1283" s="50"/>
      <c r="Y1283" s="50"/>
      <c r="Z1283" s="250"/>
      <c r="AA1283" s="238"/>
      <c r="AB1283" s="50"/>
      <c r="AC1283" s="50"/>
      <c r="AD1283" s="50"/>
      <c r="AE1283" s="50"/>
      <c r="AF1283" s="50"/>
      <c r="AG1283" s="50"/>
      <c r="AH1283" s="50"/>
      <c r="AI1283" s="50"/>
      <c r="AJ1283" s="50"/>
      <c r="AK1283" s="50"/>
      <c r="AL1283" s="50"/>
      <c r="AM1283" s="50"/>
      <c r="AN1283" s="50"/>
      <c r="AO1283" s="50"/>
      <c r="AP1283" s="50"/>
      <c r="AQ1283" s="50"/>
      <c r="AR1283" s="50"/>
      <c r="AS1283" s="50"/>
      <c r="AT1283" s="50"/>
      <c r="AU1283" s="50"/>
      <c r="AV1283" s="50"/>
      <c r="AW1283" s="50"/>
      <c r="AX1283" s="50"/>
      <c r="AY1283" s="50"/>
      <c r="AZ1283" s="50"/>
      <c r="BA1283" s="50"/>
      <c r="BB1283" s="50"/>
      <c r="BC1283" s="50"/>
      <c r="BD1283" s="50"/>
      <c r="BE1283" s="50"/>
      <c r="BF1283" s="50"/>
      <c r="BG1283" s="50"/>
      <c r="BH1283" s="50"/>
      <c r="BI1283" s="50"/>
      <c r="BJ1283" s="50"/>
      <c r="BK1283" s="50"/>
      <c r="BL1283" s="50"/>
      <c r="BM1283" s="50"/>
      <c r="BN1283" s="50"/>
      <c r="BO1283" s="50"/>
      <c r="BP1283" s="50"/>
      <c r="BQ1283" s="50"/>
      <c r="BR1283" s="50"/>
      <c r="BS1283" s="50"/>
      <c r="BT1283" s="50"/>
      <c r="BU1283" s="50"/>
      <c r="BV1283" s="50"/>
      <c r="BW1283" s="50"/>
      <c r="BX1283" s="50"/>
      <c r="BY1283" s="50"/>
      <c r="BZ1283" s="50"/>
      <c r="CA1283" s="50"/>
      <c r="CB1283" s="50"/>
      <c r="CC1283" s="50"/>
      <c r="CD1283" s="50"/>
      <c r="CE1283" s="50"/>
      <c r="CF1283" s="50"/>
      <c r="CG1283" s="50"/>
      <c r="CH1283" s="50"/>
      <c r="CI1283" s="50"/>
      <c r="CJ1283" s="50"/>
      <c r="CK1283" s="50"/>
      <c r="CL1283" s="50"/>
      <c r="CM1283" s="50"/>
      <c r="CN1283" s="50"/>
      <c r="CO1283" s="50"/>
      <c r="CP1283" s="50"/>
      <c r="CQ1283" s="50"/>
      <c r="CR1283" s="50"/>
      <c r="CS1283" s="50"/>
      <c r="CT1283" s="50"/>
      <c r="CU1283" s="50"/>
      <c r="CV1283" s="50"/>
      <c r="CW1283" s="50"/>
      <c r="CX1283" s="50"/>
      <c r="CY1283" s="50"/>
      <c r="CZ1283" s="50"/>
      <c r="DA1283" s="50"/>
      <c r="DB1283" s="50"/>
      <c r="DC1283" s="50"/>
      <c r="DD1283" s="50"/>
      <c r="DE1283" s="50"/>
      <c r="DF1283" s="50"/>
    </row>
    <row r="1284" spans="2:110" x14ac:dyDescent="0.2">
      <c r="B1284" s="177"/>
      <c r="C1284" s="202"/>
      <c r="D1284" s="200"/>
      <c r="E1284" s="203"/>
      <c r="F1284" s="203"/>
      <c r="G1284" s="203"/>
      <c r="H1284" s="203"/>
      <c r="I1284" s="203"/>
      <c r="J1284" s="203"/>
      <c r="K1284" s="203"/>
      <c r="L1284" s="203"/>
      <c r="M1284" s="203"/>
      <c r="N1284" s="203"/>
      <c r="O1284" s="203"/>
      <c r="P1284" s="203"/>
      <c r="Q1284" s="204"/>
      <c r="R1284" s="204"/>
      <c r="S1284" s="234"/>
      <c r="T1284" s="50"/>
      <c r="U1284" s="50"/>
      <c r="V1284" s="50"/>
      <c r="W1284" s="50"/>
      <c r="X1284" s="50"/>
      <c r="Y1284" s="50"/>
      <c r="Z1284" s="250"/>
      <c r="AA1284" s="238"/>
      <c r="AB1284" s="50"/>
      <c r="AC1284" s="50"/>
      <c r="AD1284" s="50"/>
      <c r="AE1284" s="50"/>
      <c r="AF1284" s="50"/>
      <c r="AG1284" s="50"/>
      <c r="AH1284" s="50"/>
      <c r="AI1284" s="50"/>
      <c r="AJ1284" s="50"/>
      <c r="AK1284" s="50"/>
      <c r="AL1284" s="50"/>
      <c r="AM1284" s="50"/>
      <c r="AN1284" s="50"/>
      <c r="AO1284" s="50"/>
      <c r="AP1284" s="50"/>
      <c r="AQ1284" s="50"/>
      <c r="AR1284" s="50"/>
      <c r="AS1284" s="50"/>
      <c r="AT1284" s="50"/>
      <c r="AU1284" s="50"/>
      <c r="AV1284" s="50"/>
      <c r="AW1284" s="50"/>
      <c r="AX1284" s="50"/>
      <c r="AY1284" s="50"/>
      <c r="AZ1284" s="50"/>
      <c r="BA1284" s="50"/>
      <c r="BB1284" s="50"/>
      <c r="BC1284" s="50"/>
      <c r="BD1284" s="50"/>
      <c r="BE1284" s="50"/>
      <c r="BF1284" s="50"/>
      <c r="BG1284" s="50"/>
      <c r="BH1284" s="50"/>
      <c r="BI1284" s="50"/>
      <c r="BJ1284" s="50"/>
      <c r="BK1284" s="50"/>
      <c r="BL1284" s="50"/>
      <c r="BM1284" s="50"/>
      <c r="BN1284" s="50"/>
      <c r="BO1284" s="50"/>
      <c r="BP1284" s="50"/>
      <c r="BQ1284" s="50"/>
      <c r="BR1284" s="50"/>
      <c r="BS1284" s="50"/>
      <c r="BT1284" s="50"/>
      <c r="BU1284" s="50"/>
      <c r="BV1284" s="50"/>
      <c r="BW1284" s="50"/>
      <c r="BX1284" s="50"/>
      <c r="BY1284" s="50"/>
      <c r="BZ1284" s="50"/>
      <c r="CA1284" s="50"/>
      <c r="CB1284" s="50"/>
      <c r="CC1284" s="50"/>
      <c r="CD1284" s="50"/>
      <c r="CE1284" s="50"/>
      <c r="CF1284" s="50"/>
      <c r="CG1284" s="50"/>
      <c r="CH1284" s="50"/>
      <c r="CI1284" s="50"/>
      <c r="CJ1284" s="50"/>
      <c r="CK1284" s="50"/>
      <c r="CL1284" s="50"/>
      <c r="CM1284" s="50"/>
      <c r="CN1284" s="50"/>
      <c r="CO1284" s="50"/>
      <c r="CP1284" s="50"/>
      <c r="CQ1284" s="50"/>
      <c r="CR1284" s="50"/>
      <c r="CS1284" s="50"/>
      <c r="CT1284" s="50"/>
      <c r="CU1284" s="50"/>
      <c r="CV1284" s="50"/>
      <c r="CW1284" s="50"/>
      <c r="CX1284" s="50"/>
      <c r="CY1284" s="50"/>
      <c r="CZ1284" s="50"/>
      <c r="DA1284" s="50"/>
      <c r="DB1284" s="50"/>
      <c r="DC1284" s="50"/>
      <c r="DD1284" s="50"/>
      <c r="DE1284" s="50"/>
      <c r="DF1284" s="50"/>
    </row>
    <row r="1285" spans="2:110" x14ac:dyDescent="0.2">
      <c r="B1285" s="177"/>
      <c r="C1285" s="202"/>
      <c r="D1285" s="200"/>
      <c r="E1285" s="203"/>
      <c r="F1285" s="203"/>
      <c r="G1285" s="203"/>
      <c r="H1285" s="203"/>
      <c r="I1285" s="203"/>
      <c r="J1285" s="203"/>
      <c r="K1285" s="203"/>
      <c r="L1285" s="203"/>
      <c r="M1285" s="203"/>
      <c r="N1285" s="203"/>
      <c r="O1285" s="203"/>
      <c r="P1285" s="203"/>
      <c r="Q1285" s="204"/>
      <c r="R1285" s="204"/>
      <c r="S1285" s="234"/>
      <c r="T1285" s="50"/>
      <c r="U1285" s="50"/>
      <c r="V1285" s="50"/>
      <c r="W1285" s="50"/>
      <c r="X1285" s="50"/>
      <c r="Y1285" s="50"/>
      <c r="Z1285" s="250"/>
      <c r="AA1285" s="238"/>
      <c r="AB1285" s="50"/>
      <c r="AC1285" s="50"/>
      <c r="AD1285" s="50"/>
      <c r="AE1285" s="50"/>
      <c r="AF1285" s="50"/>
      <c r="AG1285" s="50"/>
      <c r="AH1285" s="50"/>
      <c r="AI1285" s="50"/>
      <c r="AJ1285" s="50"/>
      <c r="AK1285" s="50"/>
      <c r="AL1285" s="50"/>
      <c r="AM1285" s="50"/>
      <c r="AN1285" s="50"/>
      <c r="AO1285" s="50"/>
      <c r="AP1285" s="50"/>
      <c r="AQ1285" s="50"/>
      <c r="AR1285" s="50"/>
      <c r="AS1285" s="50"/>
      <c r="AT1285" s="50"/>
      <c r="AU1285" s="50"/>
      <c r="AV1285" s="50"/>
      <c r="AW1285" s="50"/>
      <c r="AX1285" s="50"/>
      <c r="AY1285" s="50"/>
      <c r="AZ1285" s="50"/>
      <c r="BA1285" s="50"/>
      <c r="BB1285" s="50"/>
      <c r="BC1285" s="50"/>
      <c r="BD1285" s="50"/>
      <c r="BE1285" s="50"/>
      <c r="BF1285" s="50"/>
      <c r="BG1285" s="50"/>
      <c r="BH1285" s="50"/>
      <c r="BI1285" s="50"/>
      <c r="BJ1285" s="50"/>
      <c r="BK1285" s="50"/>
      <c r="BL1285" s="50"/>
      <c r="BM1285" s="50"/>
      <c r="BN1285" s="50"/>
      <c r="BO1285" s="50"/>
      <c r="BP1285" s="50"/>
      <c r="BQ1285" s="50"/>
      <c r="BR1285" s="50"/>
      <c r="BS1285" s="50"/>
      <c r="BT1285" s="50"/>
      <c r="BU1285" s="50"/>
      <c r="BV1285" s="50"/>
      <c r="BW1285" s="50"/>
      <c r="BX1285" s="50"/>
      <c r="BY1285" s="50"/>
      <c r="BZ1285" s="50"/>
      <c r="CA1285" s="50"/>
      <c r="CB1285" s="50"/>
      <c r="CC1285" s="50"/>
      <c r="CD1285" s="50"/>
      <c r="CE1285" s="50"/>
      <c r="CF1285" s="50"/>
      <c r="CG1285" s="50"/>
      <c r="CH1285" s="50"/>
      <c r="CI1285" s="50"/>
      <c r="CJ1285" s="50"/>
      <c r="CK1285" s="50"/>
      <c r="CL1285" s="50"/>
      <c r="CM1285" s="50"/>
      <c r="CN1285" s="50"/>
      <c r="CO1285" s="50"/>
      <c r="CP1285" s="50"/>
      <c r="CQ1285" s="50"/>
      <c r="CR1285" s="50"/>
      <c r="CS1285" s="50"/>
      <c r="CT1285" s="50"/>
      <c r="CU1285" s="50"/>
      <c r="CV1285" s="50"/>
      <c r="CW1285" s="50"/>
      <c r="CX1285" s="50"/>
      <c r="CY1285" s="50"/>
      <c r="CZ1285" s="50"/>
      <c r="DA1285" s="50"/>
      <c r="DB1285" s="50"/>
      <c r="DC1285" s="50"/>
      <c r="DD1285" s="50"/>
      <c r="DE1285" s="50"/>
      <c r="DF1285" s="50"/>
    </row>
    <row r="1286" spans="2:110" x14ac:dyDescent="0.2">
      <c r="B1286" s="177"/>
      <c r="C1286" s="202"/>
      <c r="D1286" s="200"/>
      <c r="E1286" s="203"/>
      <c r="F1286" s="203"/>
      <c r="G1286" s="203"/>
      <c r="H1286" s="203"/>
      <c r="I1286" s="203"/>
      <c r="J1286" s="203"/>
      <c r="K1286" s="203"/>
      <c r="L1286" s="203"/>
      <c r="M1286" s="203"/>
      <c r="N1286" s="203"/>
      <c r="O1286" s="203"/>
      <c r="P1286" s="203"/>
      <c r="Q1286" s="204"/>
      <c r="R1286" s="204"/>
      <c r="S1286" s="234"/>
      <c r="T1286" s="50"/>
      <c r="U1286" s="50"/>
      <c r="V1286" s="50"/>
      <c r="W1286" s="50"/>
      <c r="X1286" s="50"/>
      <c r="Y1286" s="50"/>
      <c r="Z1286" s="250"/>
      <c r="AA1286" s="238"/>
      <c r="AB1286" s="50"/>
      <c r="AC1286" s="50"/>
      <c r="AD1286" s="50"/>
      <c r="AE1286" s="50"/>
      <c r="AF1286" s="50"/>
      <c r="AG1286" s="50"/>
      <c r="AH1286" s="50"/>
      <c r="AI1286" s="50"/>
      <c r="AJ1286" s="50"/>
      <c r="AK1286" s="50"/>
      <c r="AL1286" s="50"/>
      <c r="AM1286" s="50"/>
      <c r="AN1286" s="50"/>
      <c r="AO1286" s="50"/>
      <c r="AP1286" s="50"/>
      <c r="AQ1286" s="50"/>
      <c r="AR1286" s="50"/>
      <c r="AS1286" s="50"/>
      <c r="AT1286" s="50"/>
      <c r="AU1286" s="50"/>
      <c r="AV1286" s="50"/>
      <c r="AW1286" s="50"/>
      <c r="AX1286" s="50"/>
      <c r="AY1286" s="50"/>
      <c r="AZ1286" s="50"/>
      <c r="BA1286" s="50"/>
      <c r="BB1286" s="50"/>
      <c r="BC1286" s="50"/>
      <c r="BD1286" s="50"/>
      <c r="BE1286" s="50"/>
      <c r="BF1286" s="50"/>
      <c r="BG1286" s="50"/>
      <c r="BH1286" s="50"/>
      <c r="BI1286" s="50"/>
      <c r="BJ1286" s="50"/>
      <c r="BK1286" s="50"/>
      <c r="BL1286" s="50"/>
      <c r="BM1286" s="50"/>
      <c r="BN1286" s="50"/>
      <c r="BO1286" s="50"/>
      <c r="BP1286" s="50"/>
      <c r="BQ1286" s="50"/>
      <c r="BR1286" s="50"/>
      <c r="BS1286" s="50"/>
      <c r="BT1286" s="50"/>
      <c r="BU1286" s="50"/>
      <c r="BV1286" s="50"/>
      <c r="BW1286" s="50"/>
      <c r="BX1286" s="50"/>
      <c r="BY1286" s="50"/>
      <c r="BZ1286" s="50"/>
      <c r="CA1286" s="50"/>
      <c r="CB1286" s="50"/>
      <c r="CC1286" s="50"/>
      <c r="CD1286" s="50"/>
      <c r="CE1286" s="50"/>
      <c r="CF1286" s="50"/>
      <c r="CG1286" s="50"/>
      <c r="CH1286" s="50"/>
      <c r="CI1286" s="50"/>
      <c r="CJ1286" s="50"/>
      <c r="CK1286" s="50"/>
      <c r="CL1286" s="50"/>
      <c r="CM1286" s="50"/>
      <c r="CN1286" s="50"/>
      <c r="CO1286" s="50"/>
      <c r="CP1286" s="50"/>
      <c r="CQ1286" s="50"/>
      <c r="CR1286" s="50"/>
      <c r="CS1286" s="50"/>
      <c r="CT1286" s="50"/>
      <c r="CU1286" s="50"/>
      <c r="CV1286" s="50"/>
      <c r="CW1286" s="50"/>
      <c r="CX1286" s="50"/>
      <c r="CY1286" s="50"/>
      <c r="CZ1286" s="50"/>
      <c r="DA1286" s="50"/>
      <c r="DB1286" s="50"/>
      <c r="DC1286" s="50"/>
      <c r="DD1286" s="50"/>
      <c r="DE1286" s="50"/>
      <c r="DF1286" s="50"/>
    </row>
    <row r="1287" spans="2:110" x14ac:dyDescent="0.2">
      <c r="B1287" s="177"/>
      <c r="C1287" s="202"/>
      <c r="D1287" s="200"/>
      <c r="E1287" s="203"/>
      <c r="F1287" s="203"/>
      <c r="G1287" s="203"/>
      <c r="H1287" s="203"/>
      <c r="I1287" s="203"/>
      <c r="J1287" s="203"/>
      <c r="K1287" s="203"/>
      <c r="L1287" s="203"/>
      <c r="M1287" s="203"/>
      <c r="N1287" s="203"/>
      <c r="O1287" s="203"/>
      <c r="P1287" s="203"/>
      <c r="Q1287" s="204"/>
      <c r="R1287" s="204"/>
      <c r="S1287" s="234"/>
      <c r="T1287" s="50"/>
      <c r="U1287" s="50"/>
      <c r="V1287" s="50"/>
      <c r="W1287" s="50"/>
      <c r="X1287" s="50"/>
      <c r="Y1287" s="50"/>
      <c r="Z1287" s="250"/>
      <c r="AA1287" s="238"/>
      <c r="AB1287" s="50"/>
      <c r="AC1287" s="50"/>
      <c r="AD1287" s="50"/>
      <c r="AE1287" s="50"/>
      <c r="AF1287" s="50"/>
      <c r="AG1287" s="50"/>
      <c r="AH1287" s="50"/>
      <c r="AI1287" s="50"/>
      <c r="AJ1287" s="50"/>
      <c r="AK1287" s="50"/>
      <c r="AL1287" s="50"/>
      <c r="AM1287" s="50"/>
      <c r="AN1287" s="50"/>
      <c r="AO1287" s="50"/>
      <c r="AP1287" s="50"/>
      <c r="AQ1287" s="50"/>
      <c r="AR1287" s="50"/>
      <c r="AS1287" s="50"/>
      <c r="AT1287" s="50"/>
      <c r="AU1287" s="50"/>
      <c r="AV1287" s="50"/>
      <c r="AW1287" s="50"/>
      <c r="AX1287" s="50"/>
      <c r="AY1287" s="50"/>
      <c r="AZ1287" s="50"/>
      <c r="BA1287" s="50"/>
      <c r="BB1287" s="50"/>
      <c r="BC1287" s="50"/>
      <c r="BD1287" s="50"/>
      <c r="BE1287" s="50"/>
      <c r="BF1287" s="50"/>
      <c r="BG1287" s="50"/>
      <c r="BH1287" s="50"/>
      <c r="BI1287" s="50"/>
      <c r="BJ1287" s="50"/>
      <c r="BK1287" s="50"/>
      <c r="BL1287" s="50"/>
      <c r="BM1287" s="50"/>
      <c r="BN1287" s="50"/>
      <c r="BO1287" s="50"/>
      <c r="BP1287" s="50"/>
      <c r="BQ1287" s="50"/>
      <c r="BR1287" s="50"/>
      <c r="BS1287" s="50"/>
      <c r="BT1287" s="50"/>
      <c r="BU1287" s="50"/>
      <c r="BV1287" s="50"/>
      <c r="BW1287" s="50"/>
      <c r="BX1287" s="50"/>
      <c r="BY1287" s="50"/>
      <c r="BZ1287" s="50"/>
      <c r="CA1287" s="50"/>
      <c r="CB1287" s="50"/>
      <c r="CC1287" s="50"/>
      <c r="CD1287" s="50"/>
      <c r="CE1287" s="50"/>
      <c r="CF1287" s="50"/>
      <c r="CG1287" s="50"/>
      <c r="CH1287" s="50"/>
      <c r="CI1287" s="50"/>
      <c r="CJ1287" s="50"/>
      <c r="CK1287" s="50"/>
      <c r="CL1287" s="50"/>
      <c r="CM1287" s="50"/>
      <c r="CN1287" s="50"/>
      <c r="CO1287" s="50"/>
      <c r="CP1287" s="50"/>
      <c r="CQ1287" s="50"/>
      <c r="CR1287" s="50"/>
      <c r="CS1287" s="50"/>
      <c r="CT1287" s="50"/>
      <c r="CU1287" s="50"/>
      <c r="CV1287" s="50"/>
      <c r="CW1287" s="50"/>
      <c r="CX1287" s="50"/>
      <c r="CY1287" s="50"/>
      <c r="CZ1287" s="50"/>
      <c r="DA1287" s="50"/>
      <c r="DB1287" s="50"/>
      <c r="DC1287" s="50"/>
      <c r="DD1287" s="50"/>
      <c r="DE1287" s="50"/>
      <c r="DF1287" s="50"/>
    </row>
    <row r="1288" spans="2:110" x14ac:dyDescent="0.2">
      <c r="B1288" s="177"/>
      <c r="C1288" s="202"/>
      <c r="D1288" s="200"/>
      <c r="E1288" s="203"/>
      <c r="F1288" s="203"/>
      <c r="G1288" s="203"/>
      <c r="H1288" s="203"/>
      <c r="I1288" s="203"/>
      <c r="J1288" s="203"/>
      <c r="K1288" s="203"/>
      <c r="L1288" s="203"/>
      <c r="M1288" s="203"/>
      <c r="N1288" s="203"/>
      <c r="O1288" s="203"/>
      <c r="P1288" s="203"/>
      <c r="Q1288" s="204"/>
      <c r="R1288" s="204"/>
      <c r="S1288" s="234"/>
      <c r="T1288" s="50"/>
      <c r="U1288" s="50"/>
      <c r="V1288" s="50"/>
      <c r="W1288" s="50"/>
      <c r="X1288" s="50"/>
      <c r="Y1288" s="50"/>
      <c r="Z1288" s="250"/>
      <c r="AA1288" s="238"/>
      <c r="AB1288" s="50"/>
      <c r="AC1288" s="50"/>
      <c r="AD1288" s="50"/>
      <c r="AE1288" s="50"/>
      <c r="AF1288" s="50"/>
      <c r="AG1288" s="50"/>
      <c r="AH1288" s="50"/>
      <c r="AI1288" s="50"/>
      <c r="AJ1288" s="50"/>
      <c r="AK1288" s="50"/>
      <c r="AL1288" s="50"/>
      <c r="AM1288" s="50"/>
      <c r="AN1288" s="50"/>
      <c r="AO1288" s="50"/>
      <c r="AP1288" s="50"/>
      <c r="AQ1288" s="50"/>
      <c r="AR1288" s="50"/>
      <c r="AS1288" s="50"/>
      <c r="AT1288" s="50"/>
      <c r="AU1288" s="50"/>
      <c r="AV1288" s="50"/>
      <c r="AW1288" s="50"/>
      <c r="AX1288" s="50"/>
      <c r="AY1288" s="50"/>
      <c r="AZ1288" s="50"/>
      <c r="BA1288" s="50"/>
      <c r="BB1288" s="50"/>
      <c r="BC1288" s="50"/>
      <c r="BD1288" s="50"/>
      <c r="BE1288" s="50"/>
      <c r="BF1288" s="50"/>
      <c r="BG1288" s="50"/>
      <c r="BH1288" s="50"/>
      <c r="BI1288" s="50"/>
      <c r="BJ1288" s="50"/>
      <c r="BK1288" s="50"/>
      <c r="BL1288" s="50"/>
      <c r="BM1288" s="50"/>
      <c r="BN1288" s="50"/>
      <c r="BO1288" s="50"/>
      <c r="BP1288" s="50"/>
      <c r="BQ1288" s="50"/>
      <c r="BR1288" s="50"/>
      <c r="BS1288" s="50"/>
      <c r="BT1288" s="50"/>
      <c r="BU1288" s="50"/>
      <c r="BV1288" s="50"/>
      <c r="BW1288" s="50"/>
      <c r="BX1288" s="50"/>
      <c r="BY1288" s="50"/>
      <c r="BZ1288" s="50"/>
      <c r="CA1288" s="50"/>
      <c r="CB1288" s="50"/>
      <c r="CC1288" s="50"/>
      <c r="CD1288" s="50"/>
      <c r="CE1288" s="50"/>
      <c r="CF1288" s="50"/>
      <c r="CG1288" s="50"/>
      <c r="CH1288" s="50"/>
      <c r="CI1288" s="50"/>
      <c r="CJ1288" s="50"/>
      <c r="CK1288" s="50"/>
      <c r="CL1288" s="50"/>
      <c r="CM1288" s="50"/>
      <c r="CN1288" s="50"/>
      <c r="CO1288" s="50"/>
      <c r="CP1288" s="50"/>
      <c r="CQ1288" s="50"/>
      <c r="CR1288" s="50"/>
      <c r="CS1288" s="50"/>
      <c r="CT1288" s="50"/>
      <c r="CU1288" s="50"/>
      <c r="CV1288" s="50"/>
      <c r="CW1288" s="50"/>
      <c r="CX1288" s="50"/>
      <c r="CY1288" s="50"/>
      <c r="CZ1288" s="50"/>
      <c r="DA1288" s="50"/>
      <c r="DB1288" s="50"/>
      <c r="DC1288" s="50"/>
      <c r="DD1288" s="50"/>
      <c r="DE1288" s="50"/>
      <c r="DF1288" s="50"/>
    </row>
    <row r="1289" spans="2:110" x14ac:dyDescent="0.2">
      <c r="B1289" s="177"/>
      <c r="C1289" s="202"/>
      <c r="D1289" s="200"/>
      <c r="E1289" s="203"/>
      <c r="F1289" s="203"/>
      <c r="G1289" s="203"/>
      <c r="H1289" s="203"/>
      <c r="I1289" s="203"/>
      <c r="J1289" s="203"/>
      <c r="K1289" s="203"/>
      <c r="L1289" s="203"/>
      <c r="M1289" s="203"/>
      <c r="N1289" s="203"/>
      <c r="O1289" s="203"/>
      <c r="P1289" s="203"/>
      <c r="Q1289" s="204"/>
      <c r="R1289" s="204"/>
      <c r="S1289" s="234"/>
      <c r="T1289" s="50"/>
      <c r="U1289" s="50"/>
      <c r="V1289" s="50"/>
      <c r="W1289" s="50"/>
      <c r="X1289" s="50"/>
      <c r="Y1289" s="50"/>
      <c r="Z1289" s="250"/>
      <c r="AA1289" s="238"/>
      <c r="AB1289" s="50"/>
      <c r="AC1289" s="50"/>
      <c r="AD1289" s="50"/>
      <c r="AE1289" s="50"/>
      <c r="AF1289" s="50"/>
      <c r="AG1289" s="50"/>
      <c r="AH1289" s="50"/>
      <c r="AI1289" s="50"/>
      <c r="AJ1289" s="50"/>
      <c r="AK1289" s="50"/>
      <c r="AL1289" s="50"/>
      <c r="AM1289" s="50"/>
      <c r="AN1289" s="50"/>
      <c r="AO1289" s="50"/>
      <c r="AP1289" s="50"/>
      <c r="AQ1289" s="50"/>
      <c r="AR1289" s="50"/>
      <c r="AS1289" s="50"/>
      <c r="AT1289" s="50"/>
      <c r="AU1289" s="50"/>
      <c r="AV1289" s="50"/>
      <c r="AW1289" s="50"/>
      <c r="AX1289" s="50"/>
      <c r="AY1289" s="50"/>
      <c r="AZ1289" s="50"/>
      <c r="BA1289" s="50"/>
      <c r="BB1289" s="50"/>
      <c r="BC1289" s="50"/>
      <c r="BD1289" s="50"/>
      <c r="BE1289" s="50"/>
      <c r="BF1289" s="50"/>
      <c r="BG1289" s="50"/>
      <c r="BH1289" s="50"/>
      <c r="BI1289" s="50"/>
      <c r="BJ1289" s="50"/>
      <c r="BK1289" s="50"/>
      <c r="BL1289" s="50"/>
      <c r="BM1289" s="50"/>
      <c r="BN1289" s="50"/>
      <c r="BO1289" s="50"/>
      <c r="BP1289" s="50"/>
      <c r="BQ1289" s="50"/>
      <c r="BR1289" s="50"/>
      <c r="BS1289" s="50"/>
      <c r="BT1289" s="50"/>
      <c r="BU1289" s="50"/>
      <c r="BV1289" s="50"/>
      <c r="BW1289" s="50"/>
      <c r="BX1289" s="50"/>
      <c r="BY1289" s="50"/>
      <c r="BZ1289" s="50"/>
      <c r="CA1289" s="50"/>
      <c r="CB1289" s="50"/>
      <c r="CC1289" s="50"/>
      <c r="CD1289" s="50"/>
      <c r="CE1289" s="50"/>
      <c r="CF1289" s="50"/>
      <c r="CG1289" s="50"/>
      <c r="CH1289" s="50"/>
      <c r="CI1289" s="50"/>
      <c r="CJ1289" s="50"/>
      <c r="CK1289" s="50"/>
      <c r="CL1289" s="50"/>
      <c r="CM1289" s="50"/>
      <c r="CN1289" s="50"/>
      <c r="CO1289" s="50"/>
      <c r="CP1289" s="50"/>
      <c r="CQ1289" s="50"/>
      <c r="CR1289" s="50"/>
      <c r="CS1289" s="50"/>
      <c r="CT1289" s="50"/>
      <c r="CU1289" s="50"/>
      <c r="CV1289" s="50"/>
      <c r="CW1289" s="50"/>
      <c r="CX1289" s="50"/>
      <c r="CY1289" s="50"/>
      <c r="CZ1289" s="50"/>
      <c r="DA1289" s="50"/>
      <c r="DB1289" s="50"/>
      <c r="DC1289" s="50"/>
      <c r="DD1289" s="50"/>
      <c r="DE1289" s="50"/>
      <c r="DF1289" s="50"/>
    </row>
    <row r="1290" spans="2:110" x14ac:dyDescent="0.2">
      <c r="B1290" s="177"/>
      <c r="C1290" s="202"/>
      <c r="D1290" s="200"/>
      <c r="E1290" s="203"/>
      <c r="F1290" s="203"/>
      <c r="G1290" s="203"/>
      <c r="H1290" s="203"/>
      <c r="I1290" s="203"/>
      <c r="J1290" s="203"/>
      <c r="K1290" s="203"/>
      <c r="L1290" s="203"/>
      <c r="M1290" s="203"/>
      <c r="N1290" s="203"/>
      <c r="O1290" s="203"/>
      <c r="P1290" s="203"/>
      <c r="Q1290" s="204"/>
      <c r="R1290" s="204"/>
      <c r="S1290" s="234"/>
      <c r="T1290" s="50"/>
      <c r="U1290" s="50"/>
      <c r="V1290" s="50"/>
      <c r="W1290" s="50"/>
      <c r="X1290" s="50"/>
      <c r="Y1290" s="50"/>
      <c r="Z1290" s="250"/>
      <c r="AA1290" s="238"/>
      <c r="AB1290" s="50"/>
      <c r="AC1290" s="50"/>
      <c r="AD1290" s="50"/>
      <c r="AE1290" s="50"/>
      <c r="AF1290" s="50"/>
      <c r="AG1290" s="50"/>
      <c r="AH1290" s="50"/>
      <c r="AI1290" s="50"/>
      <c r="AJ1290" s="50"/>
      <c r="AK1290" s="50"/>
      <c r="AL1290" s="50"/>
      <c r="AM1290" s="50"/>
      <c r="AN1290" s="50"/>
      <c r="AO1290" s="50"/>
      <c r="AP1290" s="50"/>
      <c r="AQ1290" s="50"/>
      <c r="AR1290" s="50"/>
      <c r="AS1290" s="50"/>
      <c r="AT1290" s="50"/>
      <c r="AU1290" s="50"/>
      <c r="AV1290" s="50"/>
      <c r="AW1290" s="50"/>
      <c r="AX1290" s="50"/>
      <c r="AY1290" s="50"/>
      <c r="AZ1290" s="50"/>
      <c r="BA1290" s="50"/>
      <c r="BB1290" s="50"/>
      <c r="BC1290" s="50"/>
      <c r="BD1290" s="50"/>
      <c r="BE1290" s="50"/>
      <c r="BF1290" s="50"/>
      <c r="BG1290" s="50"/>
      <c r="BH1290" s="50"/>
      <c r="BI1290" s="50"/>
      <c r="BJ1290" s="50"/>
      <c r="BK1290" s="50"/>
      <c r="BL1290" s="50"/>
      <c r="BM1290" s="50"/>
      <c r="BN1290" s="50"/>
      <c r="BO1290" s="50"/>
      <c r="BP1290" s="50"/>
      <c r="BQ1290" s="50"/>
      <c r="BR1290" s="50"/>
      <c r="BS1290" s="50"/>
      <c r="BT1290" s="50"/>
      <c r="BU1290" s="50"/>
      <c r="BV1290" s="50"/>
      <c r="BW1290" s="50"/>
      <c r="BX1290" s="50"/>
      <c r="BY1290" s="50"/>
      <c r="BZ1290" s="50"/>
      <c r="CA1290" s="50"/>
      <c r="CB1290" s="50"/>
      <c r="CC1290" s="50"/>
      <c r="CD1290" s="50"/>
      <c r="CE1290" s="50"/>
      <c r="CF1290" s="50"/>
      <c r="CG1290" s="50"/>
      <c r="CH1290" s="50"/>
      <c r="CI1290" s="50"/>
      <c r="CJ1290" s="50"/>
      <c r="CK1290" s="50"/>
      <c r="CL1290" s="50"/>
      <c r="CM1290" s="50"/>
      <c r="CN1290" s="50"/>
      <c r="CO1290" s="50"/>
      <c r="CP1290" s="50"/>
      <c r="CQ1290" s="50"/>
      <c r="CR1290" s="50"/>
      <c r="CS1290" s="50"/>
      <c r="CT1290" s="50"/>
      <c r="CU1290" s="50"/>
      <c r="CV1290" s="50"/>
      <c r="CW1290" s="50"/>
      <c r="CX1290" s="50"/>
      <c r="CY1290" s="50"/>
      <c r="CZ1290" s="50"/>
      <c r="DA1290" s="50"/>
      <c r="DB1290" s="50"/>
      <c r="DC1290" s="50"/>
      <c r="DD1290" s="50"/>
      <c r="DE1290" s="50"/>
      <c r="DF1290" s="50"/>
    </row>
    <row r="1291" spans="2:110" x14ac:dyDescent="0.2">
      <c r="B1291" s="177"/>
      <c r="C1291" s="202"/>
      <c r="D1291" s="200"/>
      <c r="E1291" s="203"/>
      <c r="F1291" s="203"/>
      <c r="G1291" s="203"/>
      <c r="H1291" s="203"/>
      <c r="I1291" s="203"/>
      <c r="J1291" s="203"/>
      <c r="K1291" s="203"/>
      <c r="L1291" s="203"/>
      <c r="M1291" s="203"/>
      <c r="N1291" s="203"/>
      <c r="O1291" s="203"/>
      <c r="P1291" s="203"/>
      <c r="Q1291" s="204"/>
      <c r="R1291" s="204"/>
      <c r="S1291" s="234"/>
      <c r="T1291" s="50"/>
      <c r="U1291" s="50"/>
      <c r="V1291" s="50"/>
      <c r="W1291" s="50"/>
      <c r="X1291" s="50"/>
      <c r="Y1291" s="50"/>
      <c r="Z1291" s="250"/>
      <c r="AA1291" s="238"/>
      <c r="AB1291" s="50"/>
      <c r="AC1291" s="50"/>
      <c r="AD1291" s="50"/>
      <c r="AE1291" s="50"/>
      <c r="AF1291" s="50"/>
      <c r="AG1291" s="50"/>
      <c r="AH1291" s="50"/>
      <c r="AI1291" s="50"/>
      <c r="AJ1291" s="50"/>
      <c r="AK1291" s="50"/>
      <c r="AL1291" s="50"/>
      <c r="AM1291" s="50"/>
      <c r="AN1291" s="50"/>
      <c r="AO1291" s="50"/>
      <c r="AP1291" s="50"/>
      <c r="AQ1291" s="50"/>
      <c r="AR1291" s="50"/>
      <c r="AS1291" s="50"/>
      <c r="AT1291" s="50"/>
      <c r="AU1291" s="50"/>
      <c r="AV1291" s="50"/>
      <c r="AW1291" s="50"/>
      <c r="AX1291" s="50"/>
      <c r="AY1291" s="50"/>
      <c r="AZ1291" s="50"/>
      <c r="BA1291" s="50"/>
      <c r="BB1291" s="50"/>
      <c r="BC1291" s="50"/>
      <c r="BD1291" s="50"/>
      <c r="BE1291" s="50"/>
      <c r="BF1291" s="50"/>
      <c r="BG1291" s="50"/>
      <c r="BH1291" s="50"/>
      <c r="BI1291" s="50"/>
      <c r="BJ1291" s="50"/>
      <c r="BK1291" s="50"/>
      <c r="BL1291" s="50"/>
      <c r="BM1291" s="50"/>
      <c r="BN1291" s="50"/>
      <c r="BO1291" s="50"/>
      <c r="BP1291" s="50"/>
      <c r="BQ1291" s="50"/>
      <c r="BR1291" s="50"/>
      <c r="BS1291" s="50"/>
      <c r="BT1291" s="50"/>
      <c r="BU1291" s="50"/>
      <c r="BV1291" s="50"/>
      <c r="BW1291" s="50"/>
      <c r="BX1291" s="50"/>
      <c r="BY1291" s="50"/>
      <c r="BZ1291" s="50"/>
      <c r="CA1291" s="50"/>
      <c r="CB1291" s="50"/>
      <c r="CC1291" s="50"/>
      <c r="CD1291" s="50"/>
      <c r="CE1291" s="50"/>
      <c r="CF1291" s="50"/>
      <c r="CG1291" s="50"/>
      <c r="CH1291" s="50"/>
      <c r="CI1291" s="50"/>
      <c r="CJ1291" s="50"/>
      <c r="CK1291" s="50"/>
      <c r="CL1291" s="50"/>
      <c r="CM1291" s="50"/>
      <c r="CN1291" s="50"/>
      <c r="CO1291" s="50"/>
      <c r="CP1291" s="50"/>
      <c r="CQ1291" s="50"/>
      <c r="CR1291" s="50"/>
      <c r="CS1291" s="50"/>
      <c r="CT1291" s="50"/>
      <c r="CU1291" s="50"/>
      <c r="CV1291" s="50"/>
      <c r="CW1291" s="50"/>
      <c r="CX1291" s="50"/>
      <c r="CY1291" s="50"/>
      <c r="CZ1291" s="50"/>
      <c r="DA1291" s="50"/>
      <c r="DB1291" s="50"/>
      <c r="DC1291" s="50"/>
      <c r="DD1291" s="50"/>
      <c r="DE1291" s="50"/>
      <c r="DF1291" s="50"/>
    </row>
    <row r="1292" spans="2:110" x14ac:dyDescent="0.2">
      <c r="B1292" s="177"/>
      <c r="C1292" s="202"/>
      <c r="D1292" s="200"/>
      <c r="E1292" s="203"/>
      <c r="F1292" s="203"/>
      <c r="G1292" s="203"/>
      <c r="H1292" s="203"/>
      <c r="I1292" s="203"/>
      <c r="J1292" s="203"/>
      <c r="K1292" s="203"/>
      <c r="L1292" s="203"/>
      <c r="M1292" s="203"/>
      <c r="N1292" s="203"/>
      <c r="O1292" s="203"/>
      <c r="P1292" s="203"/>
      <c r="Q1292" s="204"/>
      <c r="R1292" s="204"/>
      <c r="S1292" s="234"/>
      <c r="T1292" s="50"/>
      <c r="U1292" s="50"/>
      <c r="V1292" s="50"/>
      <c r="W1292" s="50"/>
      <c r="X1292" s="50"/>
      <c r="Y1292" s="50"/>
      <c r="Z1292" s="250"/>
      <c r="AA1292" s="238"/>
      <c r="AB1292" s="50"/>
      <c r="AC1292" s="50"/>
      <c r="AD1292" s="50"/>
      <c r="AE1292" s="50"/>
      <c r="AF1292" s="50"/>
      <c r="AG1292" s="50"/>
      <c r="AH1292" s="50"/>
      <c r="AI1292" s="50"/>
      <c r="AJ1292" s="50"/>
      <c r="AK1292" s="50"/>
      <c r="AL1292" s="50"/>
      <c r="AM1292" s="50"/>
      <c r="AN1292" s="50"/>
      <c r="AO1292" s="50"/>
      <c r="AP1292" s="50"/>
      <c r="AQ1292" s="50"/>
      <c r="AR1292" s="50"/>
      <c r="AS1292" s="50"/>
      <c r="AT1292" s="50"/>
      <c r="AU1292" s="50"/>
      <c r="AV1292" s="50"/>
      <c r="AW1292" s="50"/>
      <c r="AX1292" s="50"/>
      <c r="AY1292" s="50"/>
      <c r="AZ1292" s="50"/>
      <c r="BA1292" s="50"/>
      <c r="BB1292" s="50"/>
      <c r="BC1292" s="50"/>
      <c r="BD1292" s="50"/>
      <c r="BE1292" s="50"/>
      <c r="BF1292" s="50"/>
      <c r="BG1292" s="50"/>
      <c r="BH1292" s="50"/>
      <c r="BI1292" s="50"/>
      <c r="BJ1292" s="50"/>
      <c r="BK1292" s="50"/>
      <c r="BL1292" s="50"/>
      <c r="BM1292" s="50"/>
      <c r="BN1292" s="50"/>
      <c r="BO1292" s="50"/>
      <c r="BP1292" s="50"/>
      <c r="BQ1292" s="50"/>
      <c r="BR1292" s="50"/>
      <c r="BS1292" s="50"/>
      <c r="BT1292" s="50"/>
      <c r="BU1292" s="50"/>
      <c r="BV1292" s="50"/>
      <c r="BW1292" s="50"/>
      <c r="BX1292" s="50"/>
      <c r="BY1292" s="50"/>
      <c r="BZ1292" s="50"/>
      <c r="CA1292" s="50"/>
      <c r="CB1292" s="50"/>
      <c r="CC1292" s="50"/>
      <c r="CD1292" s="50"/>
      <c r="CE1292" s="50"/>
      <c r="CF1292" s="50"/>
      <c r="CG1292" s="50"/>
      <c r="CH1292" s="50"/>
      <c r="CI1292" s="50"/>
      <c r="CJ1292" s="50"/>
      <c r="CK1292" s="50"/>
      <c r="CL1292" s="50"/>
      <c r="CM1292" s="50"/>
      <c r="CN1292" s="50"/>
      <c r="CO1292" s="50"/>
      <c r="CP1292" s="50"/>
      <c r="CQ1292" s="50"/>
      <c r="CR1292" s="50"/>
      <c r="CS1292" s="50"/>
      <c r="CT1292" s="50"/>
      <c r="CU1292" s="50"/>
      <c r="CV1292" s="50"/>
      <c r="CW1292" s="50"/>
      <c r="CX1292" s="50"/>
      <c r="CY1292" s="50"/>
      <c r="CZ1292" s="50"/>
      <c r="DA1292" s="50"/>
      <c r="DB1292" s="50"/>
      <c r="DC1292" s="50"/>
      <c r="DD1292" s="50"/>
      <c r="DE1292" s="50"/>
      <c r="DF1292" s="50"/>
    </row>
    <row r="1293" spans="2:110" x14ac:dyDescent="0.2">
      <c r="B1293" s="177"/>
      <c r="C1293" s="202"/>
      <c r="D1293" s="200"/>
      <c r="E1293" s="203"/>
      <c r="F1293" s="203"/>
      <c r="G1293" s="203"/>
      <c r="H1293" s="203"/>
      <c r="I1293" s="203"/>
      <c r="J1293" s="203"/>
      <c r="K1293" s="203"/>
      <c r="L1293" s="203"/>
      <c r="M1293" s="203"/>
      <c r="N1293" s="203"/>
      <c r="O1293" s="203"/>
      <c r="P1293" s="203"/>
      <c r="Q1293" s="204"/>
      <c r="R1293" s="204"/>
      <c r="S1293" s="234"/>
      <c r="T1293" s="50"/>
      <c r="U1293" s="50"/>
      <c r="V1293" s="50"/>
      <c r="W1293" s="50"/>
      <c r="X1293" s="50"/>
      <c r="Y1293" s="50"/>
      <c r="Z1293" s="250"/>
      <c r="AA1293" s="238"/>
      <c r="AB1293" s="50"/>
      <c r="AC1293" s="50"/>
      <c r="AD1293" s="50"/>
      <c r="AE1293" s="50"/>
      <c r="AF1293" s="50"/>
      <c r="AG1293" s="50"/>
      <c r="AH1293" s="50"/>
      <c r="AI1293" s="50"/>
      <c r="AJ1293" s="50"/>
      <c r="AK1293" s="50"/>
      <c r="AL1293" s="50"/>
      <c r="AM1293" s="50"/>
      <c r="AN1293" s="50"/>
      <c r="AO1293" s="50"/>
      <c r="AP1293" s="50"/>
      <c r="AQ1293" s="50"/>
      <c r="AR1293" s="50"/>
      <c r="AS1293" s="50"/>
      <c r="AT1293" s="50"/>
      <c r="AU1293" s="50"/>
      <c r="AV1293" s="50"/>
      <c r="AW1293" s="50"/>
      <c r="AX1293" s="50"/>
      <c r="AY1293" s="50"/>
      <c r="AZ1293" s="50"/>
      <c r="BA1293" s="50"/>
      <c r="BB1293" s="50"/>
      <c r="BC1293" s="50"/>
      <c r="BD1293" s="50"/>
      <c r="BE1293" s="50"/>
      <c r="BF1293" s="50"/>
      <c r="BG1293" s="50"/>
      <c r="BH1293" s="50"/>
      <c r="BI1293" s="50"/>
      <c r="BJ1293" s="50"/>
      <c r="BK1293" s="50"/>
      <c r="BL1293" s="50"/>
      <c r="BM1293" s="50"/>
      <c r="BN1293" s="50"/>
      <c r="BO1293" s="50"/>
      <c r="BP1293" s="50"/>
      <c r="BQ1293" s="50"/>
      <c r="BR1293" s="50"/>
      <c r="BS1293" s="50"/>
      <c r="BT1293" s="50"/>
      <c r="BU1293" s="50"/>
      <c r="BV1293" s="50"/>
      <c r="BW1293" s="50"/>
      <c r="BX1293" s="50"/>
      <c r="BY1293" s="50"/>
      <c r="BZ1293" s="50"/>
      <c r="CA1293" s="50"/>
      <c r="CB1293" s="50"/>
      <c r="CC1293" s="50"/>
      <c r="CD1293" s="50"/>
      <c r="CE1293" s="50"/>
      <c r="CF1293" s="50"/>
      <c r="CG1293" s="50"/>
      <c r="CH1293" s="50"/>
      <c r="CI1293" s="50"/>
      <c r="CJ1293" s="50"/>
      <c r="CK1293" s="50"/>
      <c r="CL1293" s="50"/>
      <c r="CM1293" s="50"/>
      <c r="CN1293" s="50"/>
      <c r="CO1293" s="50"/>
      <c r="CP1293" s="50"/>
      <c r="CQ1293" s="50"/>
      <c r="CR1293" s="50"/>
      <c r="CS1293" s="50"/>
      <c r="CT1293" s="50"/>
      <c r="CU1293" s="50"/>
      <c r="CV1293" s="50"/>
      <c r="CW1293" s="50"/>
      <c r="CX1293" s="50"/>
      <c r="CY1293" s="50"/>
      <c r="CZ1293" s="50"/>
      <c r="DA1293" s="50"/>
      <c r="DB1293" s="50"/>
      <c r="DC1293" s="50"/>
      <c r="DD1293" s="50"/>
      <c r="DE1293" s="50"/>
      <c r="DF1293" s="50"/>
    </row>
    <row r="1294" spans="2:110" x14ac:dyDescent="0.2">
      <c r="B1294" s="177"/>
      <c r="C1294" s="202"/>
      <c r="D1294" s="200"/>
      <c r="E1294" s="203"/>
      <c r="F1294" s="203"/>
      <c r="G1294" s="203"/>
      <c r="H1294" s="203"/>
      <c r="I1294" s="203"/>
      <c r="J1294" s="203"/>
      <c r="K1294" s="203"/>
      <c r="L1294" s="203"/>
      <c r="M1294" s="203"/>
      <c r="N1294" s="203"/>
      <c r="O1294" s="203"/>
      <c r="P1294" s="203"/>
      <c r="Q1294" s="204"/>
      <c r="R1294" s="204"/>
      <c r="S1294" s="234"/>
      <c r="T1294" s="50"/>
      <c r="U1294" s="50"/>
      <c r="V1294" s="50"/>
      <c r="W1294" s="50"/>
      <c r="X1294" s="50"/>
      <c r="Y1294" s="50"/>
      <c r="Z1294" s="250"/>
      <c r="AA1294" s="238"/>
      <c r="AB1294" s="50"/>
      <c r="AC1294" s="50"/>
      <c r="AD1294" s="50"/>
      <c r="AE1294" s="50"/>
      <c r="AF1294" s="50"/>
      <c r="AG1294" s="50"/>
      <c r="AH1294" s="50"/>
      <c r="AI1294" s="50"/>
      <c r="AJ1294" s="50"/>
      <c r="AK1294" s="50"/>
      <c r="AL1294" s="50"/>
      <c r="AM1294" s="50"/>
      <c r="AN1294" s="50"/>
      <c r="AO1294" s="50"/>
      <c r="AP1294" s="50"/>
      <c r="AQ1294" s="50"/>
      <c r="AR1294" s="50"/>
      <c r="AS1294" s="50"/>
      <c r="AT1294" s="50"/>
      <c r="AU1294" s="50"/>
      <c r="AV1294" s="50"/>
      <c r="AW1294" s="50"/>
      <c r="AX1294" s="50"/>
      <c r="AY1294" s="50"/>
      <c r="AZ1294" s="50"/>
      <c r="BA1294" s="50"/>
      <c r="BB1294" s="50"/>
      <c r="BC1294" s="50"/>
      <c r="BD1294" s="50"/>
      <c r="BE1294" s="50"/>
      <c r="BF1294" s="50"/>
      <c r="BG1294" s="50"/>
      <c r="BH1294" s="50"/>
      <c r="BI1294" s="50"/>
      <c r="BJ1294" s="50"/>
      <c r="BK1294" s="50"/>
      <c r="BL1294" s="50"/>
      <c r="BM1294" s="50"/>
      <c r="BN1294" s="50"/>
      <c r="BO1294" s="50"/>
      <c r="BP1294" s="50"/>
      <c r="BQ1294" s="50"/>
      <c r="BR1294" s="50"/>
      <c r="BS1294" s="50"/>
      <c r="BT1294" s="50"/>
      <c r="BU1294" s="50"/>
      <c r="BV1294" s="50"/>
      <c r="BW1294" s="50"/>
      <c r="BX1294" s="50"/>
      <c r="BY1294" s="50"/>
      <c r="BZ1294" s="50"/>
      <c r="CA1294" s="50"/>
      <c r="CB1294" s="50"/>
      <c r="CC1294" s="50"/>
      <c r="CD1294" s="50"/>
      <c r="CE1294" s="50"/>
      <c r="CF1294" s="50"/>
      <c r="CG1294" s="50"/>
      <c r="CH1294" s="50"/>
      <c r="CI1294" s="50"/>
      <c r="CJ1294" s="50"/>
      <c r="CK1294" s="50"/>
      <c r="CL1294" s="50"/>
      <c r="CM1294" s="50"/>
      <c r="CN1294" s="50"/>
      <c r="CO1294" s="50"/>
      <c r="CP1294" s="50"/>
      <c r="CQ1294" s="50"/>
      <c r="CR1294" s="50"/>
      <c r="CS1294" s="50"/>
      <c r="CT1294" s="50"/>
      <c r="CU1294" s="50"/>
      <c r="CV1294" s="50"/>
      <c r="CW1294" s="50"/>
      <c r="CX1294" s="50"/>
      <c r="CY1294" s="50"/>
      <c r="CZ1294" s="50"/>
      <c r="DA1294" s="50"/>
      <c r="DB1294" s="50"/>
      <c r="DC1294" s="50"/>
      <c r="DD1294" s="50"/>
      <c r="DE1294" s="50"/>
      <c r="DF1294" s="50"/>
    </row>
    <row r="1295" spans="2:110" x14ac:dyDescent="0.2">
      <c r="B1295" s="177"/>
      <c r="C1295" s="202"/>
      <c r="D1295" s="200"/>
      <c r="E1295" s="203"/>
      <c r="F1295" s="203"/>
      <c r="G1295" s="203"/>
      <c r="H1295" s="203"/>
      <c r="I1295" s="203"/>
      <c r="J1295" s="203"/>
      <c r="K1295" s="203"/>
      <c r="L1295" s="203"/>
      <c r="M1295" s="203"/>
      <c r="N1295" s="203"/>
      <c r="O1295" s="203"/>
      <c r="P1295" s="203"/>
      <c r="Q1295" s="204"/>
      <c r="R1295" s="204"/>
      <c r="S1295" s="234"/>
      <c r="T1295" s="50"/>
      <c r="U1295" s="50"/>
      <c r="V1295" s="50"/>
      <c r="W1295" s="50"/>
      <c r="X1295" s="50"/>
      <c r="Y1295" s="50"/>
      <c r="Z1295" s="250"/>
      <c r="AA1295" s="238"/>
      <c r="AB1295" s="50"/>
      <c r="AC1295" s="50"/>
      <c r="AD1295" s="50"/>
      <c r="AE1295" s="50"/>
      <c r="AF1295" s="50"/>
      <c r="AG1295" s="50"/>
      <c r="AH1295" s="50"/>
      <c r="AI1295" s="50"/>
      <c r="AJ1295" s="50"/>
      <c r="AK1295" s="50"/>
      <c r="AL1295" s="50"/>
      <c r="AM1295" s="50"/>
      <c r="AN1295" s="50"/>
      <c r="AO1295" s="50"/>
      <c r="AP1295" s="50"/>
      <c r="AQ1295" s="50"/>
      <c r="AR1295" s="50"/>
      <c r="AS1295" s="50"/>
      <c r="AT1295" s="50"/>
      <c r="AU1295" s="50"/>
      <c r="AV1295" s="50"/>
      <c r="AW1295" s="50"/>
      <c r="AX1295" s="50"/>
      <c r="AY1295" s="50"/>
      <c r="AZ1295" s="50"/>
      <c r="BA1295" s="50"/>
      <c r="BB1295" s="50"/>
      <c r="BC1295" s="50"/>
      <c r="BD1295" s="50"/>
      <c r="BE1295" s="50"/>
      <c r="BF1295" s="50"/>
      <c r="BG1295" s="50"/>
      <c r="BH1295" s="50"/>
      <c r="BI1295" s="50"/>
      <c r="BJ1295" s="50"/>
      <c r="BK1295" s="50"/>
      <c r="BL1295" s="50"/>
      <c r="BM1295" s="50"/>
      <c r="BN1295" s="50"/>
      <c r="BO1295" s="50"/>
      <c r="BP1295" s="50"/>
      <c r="BQ1295" s="50"/>
      <c r="BR1295" s="50"/>
      <c r="BS1295" s="50"/>
      <c r="BT1295" s="50"/>
      <c r="BU1295" s="50"/>
      <c r="BV1295" s="50"/>
      <c r="BW1295" s="50"/>
      <c r="BX1295" s="50"/>
      <c r="BY1295" s="50"/>
      <c r="BZ1295" s="50"/>
      <c r="CA1295" s="50"/>
      <c r="CB1295" s="50"/>
      <c r="CC1295" s="50"/>
      <c r="CD1295" s="50"/>
      <c r="CE1295" s="50"/>
      <c r="CF1295" s="50"/>
      <c r="CG1295" s="50"/>
      <c r="CH1295" s="50"/>
      <c r="CI1295" s="50"/>
      <c r="CJ1295" s="50"/>
      <c r="CK1295" s="50"/>
      <c r="CL1295" s="50"/>
      <c r="CM1295" s="50"/>
      <c r="CN1295" s="50"/>
      <c r="CO1295" s="50"/>
      <c r="CP1295" s="50"/>
      <c r="CQ1295" s="50"/>
      <c r="CR1295" s="50"/>
      <c r="CS1295" s="50"/>
      <c r="CT1295" s="50"/>
      <c r="CU1295" s="50"/>
      <c r="CV1295" s="50"/>
      <c r="CW1295" s="50"/>
      <c r="CX1295" s="50"/>
      <c r="CY1295" s="50"/>
      <c r="CZ1295" s="50"/>
      <c r="DA1295" s="50"/>
      <c r="DB1295" s="50"/>
      <c r="DC1295" s="50"/>
      <c r="DD1295" s="50"/>
      <c r="DE1295" s="50"/>
      <c r="DF1295" s="50"/>
    </row>
    <row r="1296" spans="2:110" x14ac:dyDescent="0.2">
      <c r="B1296" s="177"/>
      <c r="C1296" s="202"/>
      <c r="D1296" s="200"/>
      <c r="E1296" s="203"/>
      <c r="F1296" s="203"/>
      <c r="G1296" s="203"/>
      <c r="H1296" s="203"/>
      <c r="I1296" s="203"/>
      <c r="J1296" s="203"/>
      <c r="K1296" s="203"/>
      <c r="L1296" s="203"/>
      <c r="M1296" s="203"/>
      <c r="N1296" s="203"/>
      <c r="O1296" s="203"/>
      <c r="P1296" s="203"/>
      <c r="Q1296" s="204"/>
      <c r="R1296" s="204"/>
      <c r="S1296" s="234"/>
      <c r="T1296" s="50"/>
      <c r="U1296" s="50"/>
      <c r="V1296" s="50"/>
      <c r="W1296" s="50"/>
      <c r="X1296" s="50"/>
      <c r="Y1296" s="50"/>
      <c r="Z1296" s="250"/>
      <c r="AA1296" s="238"/>
      <c r="AB1296" s="50"/>
      <c r="AC1296" s="50"/>
      <c r="AD1296" s="50"/>
      <c r="AE1296" s="50"/>
      <c r="AF1296" s="50"/>
      <c r="AG1296" s="50"/>
      <c r="AH1296" s="50"/>
      <c r="AI1296" s="50"/>
      <c r="AJ1296" s="50"/>
      <c r="AK1296" s="50"/>
      <c r="AL1296" s="50"/>
      <c r="AM1296" s="50"/>
      <c r="AN1296" s="50"/>
      <c r="AO1296" s="50"/>
      <c r="AP1296" s="50"/>
      <c r="AQ1296" s="50"/>
      <c r="AR1296" s="50"/>
      <c r="AS1296" s="50"/>
      <c r="AT1296" s="50"/>
      <c r="AU1296" s="50"/>
      <c r="AV1296" s="50"/>
      <c r="AW1296" s="50"/>
      <c r="AX1296" s="50"/>
      <c r="AY1296" s="50"/>
      <c r="AZ1296" s="50"/>
      <c r="BA1296" s="50"/>
      <c r="BB1296" s="50"/>
      <c r="BC1296" s="50"/>
      <c r="BD1296" s="50"/>
      <c r="BE1296" s="50"/>
      <c r="BF1296" s="50"/>
      <c r="BG1296" s="50"/>
      <c r="BH1296" s="50"/>
      <c r="BI1296" s="50"/>
      <c r="BJ1296" s="50"/>
      <c r="BK1296" s="50"/>
      <c r="BL1296" s="50"/>
      <c r="BM1296" s="50"/>
      <c r="BN1296" s="50"/>
      <c r="BO1296" s="50"/>
      <c r="BP1296" s="50"/>
      <c r="BQ1296" s="50"/>
      <c r="BR1296" s="50"/>
      <c r="BS1296" s="50"/>
      <c r="BT1296" s="50"/>
      <c r="BU1296" s="50"/>
      <c r="BV1296" s="50"/>
      <c r="BW1296" s="50"/>
      <c r="BX1296" s="50"/>
      <c r="BY1296" s="50"/>
      <c r="BZ1296" s="50"/>
      <c r="CA1296" s="50"/>
      <c r="CB1296" s="50"/>
      <c r="CC1296" s="50"/>
      <c r="CD1296" s="50"/>
      <c r="CE1296" s="50"/>
      <c r="CF1296" s="50"/>
      <c r="CG1296" s="50"/>
      <c r="CH1296" s="50"/>
      <c r="CI1296" s="50"/>
      <c r="CJ1296" s="50"/>
      <c r="CK1296" s="50"/>
      <c r="CL1296" s="50"/>
      <c r="CM1296" s="50"/>
      <c r="CN1296" s="50"/>
      <c r="CO1296" s="50"/>
      <c r="CP1296" s="50"/>
      <c r="CQ1296" s="50"/>
      <c r="CR1296" s="50"/>
      <c r="CS1296" s="50"/>
      <c r="CT1296" s="50"/>
      <c r="CU1296" s="50"/>
      <c r="CV1296" s="50"/>
      <c r="CW1296" s="50"/>
      <c r="CX1296" s="50"/>
      <c r="CY1296" s="50"/>
      <c r="CZ1296" s="50"/>
      <c r="DA1296" s="50"/>
      <c r="DB1296" s="50"/>
      <c r="DC1296" s="50"/>
      <c r="DD1296" s="50"/>
      <c r="DE1296" s="50"/>
      <c r="DF1296" s="50"/>
    </row>
    <row r="1297" spans="2:110" x14ac:dyDescent="0.2">
      <c r="B1297" s="177"/>
      <c r="C1297" s="202"/>
      <c r="D1297" s="200"/>
      <c r="E1297" s="203"/>
      <c r="F1297" s="203"/>
      <c r="G1297" s="203"/>
      <c r="H1297" s="203"/>
      <c r="I1297" s="203"/>
      <c r="J1297" s="203"/>
      <c r="K1297" s="203"/>
      <c r="L1297" s="203"/>
      <c r="M1297" s="203"/>
      <c r="N1297" s="203"/>
      <c r="O1297" s="203"/>
      <c r="P1297" s="203"/>
      <c r="Q1297" s="204"/>
      <c r="R1297" s="204"/>
      <c r="S1297" s="234"/>
      <c r="T1297" s="50"/>
      <c r="U1297" s="50"/>
      <c r="V1297" s="50"/>
      <c r="W1297" s="50"/>
      <c r="X1297" s="50"/>
      <c r="Y1297" s="50"/>
      <c r="Z1297" s="250"/>
      <c r="AA1297" s="238"/>
      <c r="AB1297" s="50"/>
      <c r="AC1297" s="50"/>
      <c r="AD1297" s="50"/>
      <c r="AE1297" s="50"/>
      <c r="AF1297" s="50"/>
      <c r="AG1297" s="50"/>
      <c r="AH1297" s="50"/>
      <c r="AI1297" s="50"/>
      <c r="AJ1297" s="50"/>
      <c r="AK1297" s="50"/>
      <c r="AL1297" s="50"/>
      <c r="AM1297" s="50"/>
      <c r="AN1297" s="50"/>
      <c r="AO1297" s="50"/>
      <c r="AP1297" s="50"/>
      <c r="AQ1297" s="50"/>
      <c r="AR1297" s="50"/>
      <c r="AS1297" s="50"/>
      <c r="AT1297" s="50"/>
      <c r="AU1297" s="50"/>
      <c r="AV1297" s="50"/>
      <c r="AW1297" s="50"/>
      <c r="AX1297" s="50"/>
      <c r="AY1297" s="50"/>
      <c r="AZ1297" s="50"/>
      <c r="BA1297" s="50"/>
      <c r="BB1297" s="50"/>
      <c r="BC1297" s="50"/>
      <c r="BD1297" s="50"/>
      <c r="BE1297" s="50"/>
      <c r="BF1297" s="50"/>
      <c r="BG1297" s="50"/>
      <c r="BH1297" s="50"/>
      <c r="BI1297" s="50"/>
      <c r="BJ1297" s="50"/>
      <c r="BK1297" s="50"/>
      <c r="BL1297" s="50"/>
      <c r="BM1297" s="50"/>
      <c r="BN1297" s="50"/>
      <c r="BO1297" s="50"/>
      <c r="BP1297" s="50"/>
      <c r="BQ1297" s="50"/>
      <c r="BR1297" s="50"/>
      <c r="BS1297" s="50"/>
      <c r="BT1297" s="50"/>
      <c r="BU1297" s="50"/>
      <c r="BV1297" s="50"/>
      <c r="BW1297" s="50"/>
      <c r="BX1297" s="50"/>
      <c r="BY1297" s="50"/>
      <c r="BZ1297" s="50"/>
      <c r="CA1297" s="50"/>
      <c r="CB1297" s="50"/>
      <c r="CC1297" s="50"/>
      <c r="CD1297" s="50"/>
      <c r="CE1297" s="50"/>
      <c r="CF1297" s="50"/>
      <c r="CG1297" s="50"/>
      <c r="CH1297" s="50"/>
      <c r="CI1297" s="50"/>
      <c r="CJ1297" s="50"/>
      <c r="CK1297" s="50"/>
      <c r="CL1297" s="50"/>
      <c r="CM1297" s="50"/>
      <c r="CN1297" s="50"/>
      <c r="CO1297" s="50"/>
      <c r="CP1297" s="50"/>
      <c r="CQ1297" s="50"/>
      <c r="CR1297" s="50"/>
      <c r="CS1297" s="50"/>
      <c r="CT1297" s="50"/>
      <c r="CU1297" s="50"/>
      <c r="CV1297" s="50"/>
      <c r="CW1297" s="50"/>
      <c r="CX1297" s="50"/>
      <c r="CY1297" s="50"/>
      <c r="CZ1297" s="50"/>
      <c r="DA1297" s="50"/>
      <c r="DB1297" s="50"/>
      <c r="DC1297" s="50"/>
      <c r="DD1297" s="50"/>
      <c r="DE1297" s="50"/>
      <c r="DF1297" s="50"/>
    </row>
    <row r="1298" spans="2:110" x14ac:dyDescent="0.2">
      <c r="B1298" s="177"/>
      <c r="C1298" s="202"/>
      <c r="D1298" s="200"/>
      <c r="E1298" s="203"/>
      <c r="F1298" s="203"/>
      <c r="G1298" s="203"/>
      <c r="H1298" s="203"/>
      <c r="I1298" s="203"/>
      <c r="J1298" s="203"/>
      <c r="K1298" s="203"/>
      <c r="L1298" s="203"/>
      <c r="M1298" s="203"/>
      <c r="N1298" s="203"/>
      <c r="O1298" s="203"/>
      <c r="P1298" s="203"/>
      <c r="Q1298" s="204"/>
      <c r="R1298" s="204"/>
      <c r="S1298" s="234"/>
      <c r="T1298" s="50"/>
      <c r="U1298" s="50"/>
      <c r="V1298" s="50"/>
      <c r="W1298" s="50"/>
      <c r="X1298" s="50"/>
      <c r="Y1298" s="50"/>
      <c r="Z1298" s="250"/>
      <c r="AA1298" s="238"/>
      <c r="AB1298" s="50"/>
      <c r="AC1298" s="50"/>
      <c r="AD1298" s="50"/>
      <c r="AE1298" s="50"/>
      <c r="AF1298" s="50"/>
      <c r="AG1298" s="50"/>
      <c r="AH1298" s="50"/>
      <c r="AI1298" s="50"/>
      <c r="AJ1298" s="50"/>
      <c r="AK1298" s="50"/>
      <c r="AL1298" s="50"/>
      <c r="AM1298" s="50"/>
      <c r="AN1298" s="50"/>
      <c r="AO1298" s="50"/>
      <c r="AP1298" s="50"/>
      <c r="AQ1298" s="50"/>
      <c r="AR1298" s="50"/>
      <c r="AS1298" s="50"/>
      <c r="AT1298" s="50"/>
      <c r="AU1298" s="50"/>
      <c r="AV1298" s="50"/>
      <c r="AW1298" s="50"/>
      <c r="AX1298" s="50"/>
      <c r="AY1298" s="50"/>
      <c r="AZ1298" s="50"/>
      <c r="BA1298" s="50"/>
      <c r="BB1298" s="50"/>
      <c r="BC1298" s="50"/>
      <c r="BD1298" s="50"/>
      <c r="BE1298" s="50"/>
      <c r="BF1298" s="50"/>
      <c r="BG1298" s="50"/>
      <c r="BH1298" s="50"/>
      <c r="BI1298" s="50"/>
      <c r="BJ1298" s="50"/>
      <c r="BK1298" s="50"/>
      <c r="BL1298" s="50"/>
      <c r="BM1298" s="50"/>
      <c r="BN1298" s="50"/>
      <c r="BO1298" s="50"/>
      <c r="BP1298" s="50"/>
      <c r="BQ1298" s="50"/>
      <c r="BR1298" s="50"/>
      <c r="BS1298" s="50"/>
      <c r="BT1298" s="50"/>
      <c r="BU1298" s="50"/>
      <c r="BV1298" s="50"/>
      <c r="BW1298" s="50"/>
      <c r="BX1298" s="50"/>
      <c r="BY1298" s="50"/>
      <c r="BZ1298" s="50"/>
      <c r="CA1298" s="50"/>
      <c r="CB1298" s="50"/>
      <c r="CC1298" s="50"/>
      <c r="CD1298" s="50"/>
      <c r="CE1298" s="50"/>
      <c r="CF1298" s="50"/>
      <c r="CG1298" s="50"/>
      <c r="CH1298" s="50"/>
      <c r="CI1298" s="50"/>
      <c r="CJ1298" s="50"/>
      <c r="CK1298" s="50"/>
      <c r="CL1298" s="50"/>
      <c r="CM1298" s="50"/>
      <c r="CN1298" s="50"/>
      <c r="CO1298" s="50"/>
      <c r="CP1298" s="50"/>
      <c r="CQ1298" s="50"/>
      <c r="CR1298" s="50"/>
      <c r="CS1298" s="50"/>
      <c r="CT1298" s="50"/>
      <c r="CU1298" s="50"/>
      <c r="CV1298" s="50"/>
      <c r="CW1298" s="50"/>
      <c r="CX1298" s="50"/>
      <c r="CY1298" s="50"/>
      <c r="CZ1298" s="50"/>
      <c r="DA1298" s="50"/>
      <c r="DB1298" s="50"/>
      <c r="DC1298" s="50"/>
      <c r="DD1298" s="50"/>
      <c r="DE1298" s="50"/>
      <c r="DF1298" s="50"/>
    </row>
    <row r="1299" spans="2:110" x14ac:dyDescent="0.2">
      <c r="B1299" s="177"/>
      <c r="C1299" s="202"/>
      <c r="D1299" s="200"/>
      <c r="E1299" s="203"/>
      <c r="F1299" s="203"/>
      <c r="G1299" s="203"/>
      <c r="H1299" s="203"/>
      <c r="I1299" s="203"/>
      <c r="J1299" s="203"/>
      <c r="K1299" s="203"/>
      <c r="L1299" s="203"/>
      <c r="M1299" s="203"/>
      <c r="N1299" s="203"/>
      <c r="O1299" s="203"/>
      <c r="P1299" s="203"/>
      <c r="Q1299" s="204"/>
      <c r="R1299" s="204"/>
      <c r="S1299" s="234"/>
      <c r="T1299" s="50"/>
      <c r="U1299" s="50"/>
      <c r="V1299" s="50"/>
      <c r="W1299" s="50"/>
      <c r="X1299" s="50"/>
      <c r="Y1299" s="50"/>
      <c r="Z1299" s="250"/>
      <c r="AA1299" s="238"/>
      <c r="AB1299" s="50"/>
      <c r="AC1299" s="50"/>
      <c r="AD1299" s="50"/>
      <c r="AE1299" s="50"/>
      <c r="AF1299" s="50"/>
      <c r="AG1299" s="50"/>
      <c r="AH1299" s="50"/>
      <c r="AI1299" s="50"/>
      <c r="AJ1299" s="50"/>
      <c r="AK1299" s="50"/>
      <c r="AL1299" s="50"/>
      <c r="AM1299" s="50"/>
      <c r="AN1299" s="50"/>
      <c r="AO1299" s="50"/>
      <c r="AP1299" s="50"/>
      <c r="AQ1299" s="50"/>
      <c r="AR1299" s="50"/>
      <c r="AS1299" s="50"/>
      <c r="AT1299" s="50"/>
      <c r="AU1299" s="50"/>
      <c r="AV1299" s="50"/>
      <c r="AW1299" s="50"/>
      <c r="AX1299" s="50"/>
      <c r="AY1299" s="50"/>
      <c r="AZ1299" s="50"/>
      <c r="BA1299" s="50"/>
      <c r="BB1299" s="50"/>
      <c r="BC1299" s="50"/>
      <c r="BD1299" s="50"/>
      <c r="BE1299" s="50"/>
      <c r="BF1299" s="50"/>
      <c r="BG1299" s="50"/>
      <c r="BH1299" s="50"/>
      <c r="BI1299" s="50"/>
      <c r="BJ1299" s="50"/>
      <c r="BK1299" s="50"/>
      <c r="BL1299" s="50"/>
      <c r="BM1299" s="50"/>
      <c r="BN1299" s="50"/>
      <c r="BO1299" s="50"/>
      <c r="BP1299" s="50"/>
      <c r="BQ1299" s="50"/>
      <c r="BR1299" s="50"/>
      <c r="BS1299" s="50"/>
      <c r="BT1299" s="50"/>
      <c r="BU1299" s="50"/>
      <c r="BV1299" s="50"/>
      <c r="BW1299" s="50"/>
      <c r="BX1299" s="50"/>
      <c r="BY1299" s="50"/>
      <c r="BZ1299" s="50"/>
      <c r="CA1299" s="50"/>
      <c r="CB1299" s="50"/>
      <c r="CC1299" s="50"/>
      <c r="CD1299" s="50"/>
      <c r="CE1299" s="50"/>
      <c r="CF1299" s="50"/>
      <c r="CG1299" s="50"/>
      <c r="CH1299" s="50"/>
      <c r="CI1299" s="50"/>
      <c r="CJ1299" s="50"/>
      <c r="CK1299" s="50"/>
      <c r="CL1299" s="50"/>
      <c r="CM1299" s="50"/>
      <c r="CN1299" s="50"/>
      <c r="CO1299" s="50"/>
      <c r="CP1299" s="50"/>
      <c r="CQ1299" s="50"/>
      <c r="CR1299" s="50"/>
      <c r="CS1299" s="50"/>
      <c r="CT1299" s="50"/>
      <c r="CU1299" s="50"/>
      <c r="CV1299" s="50"/>
      <c r="CW1299" s="50"/>
      <c r="CX1299" s="50"/>
      <c r="CY1299" s="50"/>
      <c r="CZ1299" s="50"/>
      <c r="DA1299" s="50"/>
      <c r="DB1299" s="50"/>
      <c r="DC1299" s="50"/>
      <c r="DD1299" s="50"/>
      <c r="DE1299" s="50"/>
      <c r="DF1299" s="50"/>
    </row>
    <row r="1300" spans="2:110" x14ac:dyDescent="0.2">
      <c r="B1300" s="177"/>
      <c r="C1300" s="202"/>
      <c r="D1300" s="200"/>
      <c r="E1300" s="203"/>
      <c r="F1300" s="203"/>
      <c r="G1300" s="203"/>
      <c r="H1300" s="203"/>
      <c r="I1300" s="203"/>
      <c r="J1300" s="203"/>
      <c r="K1300" s="203"/>
      <c r="L1300" s="203"/>
      <c r="M1300" s="203"/>
      <c r="N1300" s="203"/>
      <c r="O1300" s="203"/>
      <c r="P1300" s="203"/>
      <c r="Q1300" s="204"/>
      <c r="R1300" s="204"/>
      <c r="S1300" s="234"/>
      <c r="T1300" s="50"/>
      <c r="U1300" s="50"/>
      <c r="V1300" s="50"/>
      <c r="W1300" s="50"/>
      <c r="X1300" s="50"/>
      <c r="Y1300" s="50"/>
      <c r="Z1300" s="250"/>
      <c r="AA1300" s="238"/>
      <c r="AB1300" s="50"/>
      <c r="AC1300" s="50"/>
      <c r="AD1300" s="50"/>
      <c r="AE1300" s="50"/>
      <c r="AF1300" s="50"/>
      <c r="AG1300" s="50"/>
      <c r="AH1300" s="50"/>
      <c r="AI1300" s="50"/>
      <c r="AJ1300" s="50"/>
      <c r="AK1300" s="50"/>
      <c r="AL1300" s="50"/>
      <c r="AM1300" s="50"/>
      <c r="AN1300" s="50"/>
      <c r="AO1300" s="50"/>
      <c r="AP1300" s="50"/>
      <c r="AQ1300" s="50"/>
      <c r="AR1300" s="50"/>
      <c r="AS1300" s="50"/>
      <c r="AT1300" s="50"/>
      <c r="AU1300" s="50"/>
      <c r="AV1300" s="50"/>
      <c r="AW1300" s="50"/>
      <c r="AX1300" s="50"/>
      <c r="AY1300" s="50"/>
      <c r="AZ1300" s="50"/>
      <c r="BA1300" s="50"/>
      <c r="BB1300" s="50"/>
      <c r="BC1300" s="50"/>
      <c r="BD1300" s="50"/>
      <c r="BE1300" s="50"/>
      <c r="BF1300" s="50"/>
      <c r="BG1300" s="50"/>
      <c r="BH1300" s="50"/>
      <c r="BI1300" s="50"/>
      <c r="BJ1300" s="50"/>
      <c r="BK1300" s="50"/>
      <c r="BL1300" s="50"/>
      <c r="BM1300" s="50"/>
      <c r="BN1300" s="50"/>
      <c r="BO1300" s="50"/>
      <c r="BP1300" s="50"/>
      <c r="BQ1300" s="50"/>
      <c r="BR1300" s="50"/>
      <c r="BS1300" s="50"/>
      <c r="BT1300" s="50"/>
      <c r="BU1300" s="50"/>
      <c r="BV1300" s="50"/>
      <c r="BW1300" s="50"/>
      <c r="BX1300" s="50"/>
      <c r="BY1300" s="50"/>
      <c r="BZ1300" s="50"/>
      <c r="CA1300" s="50"/>
      <c r="CB1300" s="50"/>
      <c r="CC1300" s="50"/>
      <c r="CD1300" s="50"/>
      <c r="CE1300" s="50"/>
      <c r="CF1300" s="50"/>
      <c r="CG1300" s="50"/>
      <c r="CH1300" s="50"/>
      <c r="CI1300" s="50"/>
      <c r="CJ1300" s="50"/>
      <c r="CK1300" s="50"/>
      <c r="CL1300" s="50"/>
      <c r="CM1300" s="50"/>
      <c r="CN1300" s="50"/>
      <c r="CO1300" s="50"/>
      <c r="CP1300" s="50"/>
      <c r="CQ1300" s="50"/>
      <c r="CR1300" s="50"/>
      <c r="CS1300" s="50"/>
      <c r="CT1300" s="50"/>
      <c r="CU1300" s="50"/>
      <c r="CV1300" s="50"/>
      <c r="CW1300" s="50"/>
      <c r="CX1300" s="50"/>
      <c r="CY1300" s="50"/>
      <c r="CZ1300" s="50"/>
      <c r="DA1300" s="50"/>
      <c r="DB1300" s="50"/>
      <c r="DC1300" s="50"/>
      <c r="DD1300" s="50"/>
      <c r="DE1300" s="50"/>
      <c r="DF1300" s="50"/>
    </row>
    <row r="1301" spans="2:110" x14ac:dyDescent="0.2">
      <c r="B1301" s="177"/>
      <c r="C1301" s="202"/>
      <c r="D1301" s="200"/>
      <c r="E1301" s="203"/>
      <c r="F1301" s="203"/>
      <c r="G1301" s="203"/>
      <c r="H1301" s="203"/>
      <c r="I1301" s="203"/>
      <c r="J1301" s="203"/>
      <c r="K1301" s="203"/>
      <c r="L1301" s="203"/>
      <c r="M1301" s="203"/>
      <c r="N1301" s="203"/>
      <c r="O1301" s="203"/>
      <c r="P1301" s="203"/>
      <c r="Q1301" s="204"/>
      <c r="R1301" s="204"/>
      <c r="S1301" s="234"/>
      <c r="T1301" s="50"/>
      <c r="U1301" s="50"/>
      <c r="V1301" s="50"/>
      <c r="W1301" s="50"/>
      <c r="X1301" s="50"/>
      <c r="Y1301" s="50"/>
      <c r="Z1301" s="250"/>
      <c r="AA1301" s="238"/>
      <c r="AB1301" s="50"/>
      <c r="AC1301" s="50"/>
      <c r="AD1301" s="50"/>
      <c r="AE1301" s="50"/>
      <c r="AF1301" s="50"/>
      <c r="AG1301" s="50"/>
      <c r="AH1301" s="50"/>
      <c r="AI1301" s="50"/>
      <c r="AJ1301" s="50"/>
      <c r="AK1301" s="50"/>
      <c r="AL1301" s="50"/>
      <c r="AM1301" s="50"/>
      <c r="AN1301" s="50"/>
      <c r="AO1301" s="50"/>
      <c r="AP1301" s="50"/>
      <c r="AQ1301" s="50"/>
      <c r="AR1301" s="50"/>
      <c r="AS1301" s="50"/>
      <c r="AT1301" s="50"/>
      <c r="AU1301" s="50"/>
      <c r="AV1301" s="50"/>
      <c r="AW1301" s="50"/>
      <c r="AX1301" s="50"/>
      <c r="AY1301" s="50"/>
      <c r="AZ1301" s="50"/>
      <c r="BA1301" s="50"/>
      <c r="BB1301" s="50"/>
      <c r="BC1301" s="50"/>
      <c r="BD1301" s="50"/>
      <c r="BE1301" s="50"/>
      <c r="BF1301" s="50"/>
      <c r="BG1301" s="50"/>
      <c r="BH1301" s="50"/>
      <c r="BI1301" s="50"/>
      <c r="BJ1301" s="50"/>
      <c r="BK1301" s="50"/>
      <c r="BL1301" s="50"/>
      <c r="BM1301" s="50"/>
      <c r="BN1301" s="50"/>
      <c r="BO1301" s="50"/>
      <c r="BP1301" s="50"/>
      <c r="BQ1301" s="50"/>
      <c r="BR1301" s="50"/>
      <c r="BS1301" s="50"/>
      <c r="BT1301" s="50"/>
      <c r="BU1301" s="50"/>
      <c r="BV1301" s="50"/>
      <c r="BW1301" s="50"/>
      <c r="BX1301" s="50"/>
      <c r="BY1301" s="50"/>
      <c r="BZ1301" s="50"/>
      <c r="CA1301" s="50"/>
      <c r="CB1301" s="50"/>
      <c r="CC1301" s="50"/>
      <c r="CD1301" s="50"/>
      <c r="CE1301" s="50"/>
      <c r="CF1301" s="50"/>
      <c r="CG1301" s="50"/>
      <c r="CH1301" s="50"/>
      <c r="CI1301" s="50"/>
      <c r="CJ1301" s="50"/>
      <c r="CK1301" s="50"/>
      <c r="CL1301" s="50"/>
      <c r="CM1301" s="50"/>
      <c r="CN1301" s="50"/>
      <c r="CO1301" s="50"/>
      <c r="CP1301" s="50"/>
      <c r="CQ1301" s="50"/>
      <c r="CR1301" s="50"/>
      <c r="CS1301" s="50"/>
      <c r="CT1301" s="50"/>
      <c r="CU1301" s="50"/>
      <c r="CV1301" s="50"/>
      <c r="CW1301" s="50"/>
      <c r="CX1301" s="50"/>
      <c r="CY1301" s="50"/>
      <c r="CZ1301" s="50"/>
      <c r="DA1301" s="50"/>
      <c r="DB1301" s="50"/>
      <c r="DC1301" s="50"/>
      <c r="DD1301" s="50"/>
      <c r="DE1301" s="50"/>
      <c r="DF1301" s="50"/>
    </row>
    <row r="1302" spans="2:110" x14ac:dyDescent="0.2">
      <c r="B1302" s="177"/>
      <c r="C1302" s="202"/>
      <c r="D1302" s="200"/>
      <c r="E1302" s="203"/>
      <c r="F1302" s="203"/>
      <c r="G1302" s="203"/>
      <c r="H1302" s="203"/>
      <c r="I1302" s="203"/>
      <c r="J1302" s="203"/>
      <c r="K1302" s="203"/>
      <c r="L1302" s="203"/>
      <c r="M1302" s="203"/>
      <c r="N1302" s="203"/>
      <c r="O1302" s="203"/>
      <c r="P1302" s="203"/>
      <c r="Q1302" s="204"/>
      <c r="R1302" s="204"/>
      <c r="S1302" s="234"/>
      <c r="T1302" s="50"/>
      <c r="U1302" s="50"/>
      <c r="V1302" s="50"/>
      <c r="W1302" s="50"/>
      <c r="X1302" s="50"/>
      <c r="Y1302" s="50"/>
      <c r="Z1302" s="250"/>
      <c r="AA1302" s="238"/>
      <c r="AB1302" s="50"/>
      <c r="AC1302" s="50"/>
      <c r="AD1302" s="50"/>
      <c r="AE1302" s="50"/>
      <c r="AF1302" s="50"/>
      <c r="AG1302" s="50"/>
      <c r="AH1302" s="50"/>
      <c r="AI1302" s="50"/>
      <c r="AJ1302" s="50"/>
      <c r="AK1302" s="50"/>
      <c r="AL1302" s="50"/>
      <c r="AM1302" s="50"/>
      <c r="AN1302" s="50"/>
      <c r="AO1302" s="50"/>
      <c r="AP1302" s="50"/>
      <c r="AQ1302" s="50"/>
      <c r="AR1302" s="50"/>
      <c r="AS1302" s="50"/>
      <c r="AT1302" s="50"/>
      <c r="AU1302" s="50"/>
      <c r="AV1302" s="50"/>
      <c r="AW1302" s="50"/>
      <c r="AX1302" s="50"/>
      <c r="AY1302" s="50"/>
      <c r="AZ1302" s="50"/>
      <c r="BA1302" s="50"/>
      <c r="BB1302" s="50"/>
      <c r="BC1302" s="50"/>
      <c r="BD1302" s="50"/>
      <c r="BE1302" s="50"/>
      <c r="BF1302" s="50"/>
      <c r="BG1302" s="50"/>
      <c r="BH1302" s="50"/>
      <c r="BI1302" s="50"/>
      <c r="BJ1302" s="50"/>
      <c r="BK1302" s="50"/>
      <c r="BL1302" s="50"/>
      <c r="BM1302" s="50"/>
      <c r="BN1302" s="50"/>
      <c r="BO1302" s="50"/>
      <c r="BP1302" s="50"/>
      <c r="BQ1302" s="50"/>
      <c r="BR1302" s="50"/>
      <c r="BS1302" s="50"/>
      <c r="BT1302" s="50"/>
      <c r="BU1302" s="50"/>
      <c r="BV1302" s="50"/>
      <c r="BW1302" s="50"/>
      <c r="BX1302" s="50"/>
      <c r="BY1302" s="50"/>
      <c r="BZ1302" s="50"/>
      <c r="CA1302" s="50"/>
      <c r="CB1302" s="50"/>
      <c r="CC1302" s="50"/>
      <c r="CD1302" s="50"/>
      <c r="CE1302" s="50"/>
      <c r="CF1302" s="50"/>
      <c r="CG1302" s="50"/>
      <c r="CH1302" s="50"/>
      <c r="CI1302" s="50"/>
      <c r="CJ1302" s="50"/>
      <c r="CK1302" s="50"/>
      <c r="CL1302" s="50"/>
      <c r="CM1302" s="50"/>
      <c r="CN1302" s="50"/>
      <c r="CO1302" s="50"/>
      <c r="CP1302" s="50"/>
      <c r="CQ1302" s="50"/>
      <c r="CR1302" s="50"/>
      <c r="CS1302" s="50"/>
      <c r="CT1302" s="50"/>
      <c r="CU1302" s="50"/>
      <c r="CV1302" s="50"/>
      <c r="CW1302" s="50"/>
      <c r="CX1302" s="50"/>
      <c r="CY1302" s="50"/>
      <c r="CZ1302" s="50"/>
      <c r="DA1302" s="50"/>
      <c r="DB1302" s="50"/>
      <c r="DC1302" s="50"/>
      <c r="DD1302" s="50"/>
      <c r="DE1302" s="50"/>
      <c r="DF1302" s="50"/>
    </row>
    <row r="1303" spans="2:110" x14ac:dyDescent="0.2">
      <c r="B1303" s="177"/>
      <c r="C1303" s="202"/>
      <c r="D1303" s="200"/>
      <c r="E1303" s="203"/>
      <c r="F1303" s="203"/>
      <c r="G1303" s="203"/>
      <c r="H1303" s="203"/>
      <c r="I1303" s="203"/>
      <c r="J1303" s="203"/>
      <c r="K1303" s="203"/>
      <c r="L1303" s="203"/>
      <c r="M1303" s="203"/>
      <c r="N1303" s="203"/>
      <c r="O1303" s="203"/>
      <c r="P1303" s="203"/>
      <c r="Q1303" s="204"/>
      <c r="R1303" s="204"/>
      <c r="S1303" s="234"/>
      <c r="T1303" s="50"/>
      <c r="U1303" s="50"/>
      <c r="V1303" s="50"/>
      <c r="W1303" s="50"/>
      <c r="X1303" s="50"/>
      <c r="Y1303" s="50"/>
      <c r="Z1303" s="250"/>
      <c r="AA1303" s="238"/>
      <c r="AB1303" s="50"/>
      <c r="AC1303" s="50"/>
      <c r="AD1303" s="50"/>
      <c r="AE1303" s="50"/>
      <c r="AF1303" s="50"/>
      <c r="AG1303" s="50"/>
      <c r="AH1303" s="50"/>
      <c r="AI1303" s="50"/>
      <c r="AJ1303" s="50"/>
      <c r="AK1303" s="50"/>
      <c r="AL1303" s="50"/>
      <c r="AM1303" s="50"/>
      <c r="AN1303" s="50"/>
      <c r="AO1303" s="50"/>
      <c r="AP1303" s="50"/>
      <c r="AQ1303" s="50"/>
      <c r="AR1303" s="50"/>
      <c r="AS1303" s="50"/>
      <c r="AT1303" s="50"/>
      <c r="AU1303" s="50"/>
      <c r="AV1303" s="50"/>
      <c r="AW1303" s="50"/>
      <c r="AX1303" s="50"/>
      <c r="AY1303" s="50"/>
      <c r="AZ1303" s="50"/>
      <c r="BA1303" s="50"/>
      <c r="BB1303" s="50"/>
      <c r="BC1303" s="50"/>
      <c r="BD1303" s="50"/>
      <c r="BE1303" s="50"/>
      <c r="BF1303" s="50"/>
      <c r="BG1303" s="50"/>
      <c r="BH1303" s="50"/>
      <c r="BI1303" s="50"/>
      <c r="BJ1303" s="50"/>
      <c r="BK1303" s="50"/>
      <c r="BL1303" s="50"/>
      <c r="BM1303" s="50"/>
      <c r="BN1303" s="50"/>
      <c r="BO1303" s="50"/>
      <c r="BP1303" s="50"/>
      <c r="BQ1303" s="50"/>
      <c r="BR1303" s="50"/>
      <c r="BS1303" s="50"/>
      <c r="BT1303" s="50"/>
      <c r="BU1303" s="50"/>
      <c r="BV1303" s="50"/>
      <c r="BW1303" s="50"/>
      <c r="BX1303" s="50"/>
      <c r="BY1303" s="50"/>
      <c r="BZ1303" s="50"/>
      <c r="CA1303" s="50"/>
      <c r="CB1303" s="50"/>
      <c r="CC1303" s="50"/>
      <c r="CD1303" s="50"/>
      <c r="CE1303" s="50"/>
      <c r="CF1303" s="50"/>
      <c r="CG1303" s="50"/>
      <c r="CH1303" s="50"/>
      <c r="CI1303" s="50"/>
      <c r="CJ1303" s="50"/>
      <c r="CK1303" s="50"/>
      <c r="CL1303" s="50"/>
      <c r="CM1303" s="50"/>
      <c r="CN1303" s="50"/>
      <c r="CO1303" s="50"/>
      <c r="CP1303" s="50"/>
      <c r="CQ1303" s="50"/>
      <c r="CR1303" s="50"/>
      <c r="CS1303" s="50"/>
      <c r="CT1303" s="50"/>
      <c r="CU1303" s="50"/>
      <c r="CV1303" s="50"/>
      <c r="CW1303" s="50"/>
      <c r="CX1303" s="50"/>
      <c r="CY1303" s="50"/>
      <c r="CZ1303" s="50"/>
      <c r="DA1303" s="50"/>
      <c r="DB1303" s="50"/>
      <c r="DC1303" s="50"/>
      <c r="DD1303" s="50"/>
      <c r="DE1303" s="50"/>
      <c r="DF1303" s="50"/>
    </row>
    <row r="1304" spans="2:110" x14ac:dyDescent="0.2">
      <c r="B1304" s="177"/>
      <c r="C1304" s="202"/>
      <c r="D1304" s="200"/>
      <c r="E1304" s="203"/>
      <c r="F1304" s="203"/>
      <c r="G1304" s="203"/>
      <c r="H1304" s="203"/>
      <c r="I1304" s="203"/>
      <c r="J1304" s="203"/>
      <c r="K1304" s="203"/>
      <c r="L1304" s="203"/>
      <c r="M1304" s="203"/>
      <c r="N1304" s="203"/>
      <c r="O1304" s="203"/>
      <c r="P1304" s="203"/>
      <c r="Q1304" s="204"/>
      <c r="R1304" s="204"/>
      <c r="S1304" s="234"/>
      <c r="T1304" s="50"/>
      <c r="U1304" s="50"/>
      <c r="V1304" s="50"/>
      <c r="W1304" s="50"/>
      <c r="X1304" s="50"/>
      <c r="Y1304" s="50"/>
      <c r="Z1304" s="250"/>
      <c r="AA1304" s="238"/>
      <c r="AB1304" s="50"/>
      <c r="AC1304" s="50"/>
      <c r="AD1304" s="50"/>
      <c r="AE1304" s="50"/>
      <c r="AF1304" s="50"/>
      <c r="AG1304" s="50"/>
      <c r="AH1304" s="50"/>
      <c r="AI1304" s="50"/>
      <c r="AJ1304" s="50"/>
      <c r="AK1304" s="50"/>
      <c r="AL1304" s="50"/>
      <c r="AM1304" s="50"/>
      <c r="AN1304" s="50"/>
      <c r="AO1304" s="50"/>
      <c r="AP1304" s="50"/>
      <c r="AQ1304" s="50"/>
      <c r="AR1304" s="50"/>
      <c r="AS1304" s="50"/>
      <c r="AT1304" s="50"/>
      <c r="AU1304" s="50"/>
      <c r="AV1304" s="50"/>
      <c r="AW1304" s="50"/>
      <c r="AX1304" s="50"/>
      <c r="AY1304" s="50"/>
      <c r="AZ1304" s="50"/>
      <c r="BA1304" s="50"/>
      <c r="BB1304" s="50"/>
      <c r="BC1304" s="50"/>
      <c r="BD1304" s="50"/>
      <c r="BE1304" s="50"/>
      <c r="BF1304" s="50"/>
      <c r="BG1304" s="50"/>
      <c r="BH1304" s="50"/>
      <c r="BI1304" s="50"/>
      <c r="BJ1304" s="50"/>
      <c r="BK1304" s="50"/>
      <c r="BL1304" s="50"/>
      <c r="BM1304" s="50"/>
      <c r="BN1304" s="50"/>
      <c r="BO1304" s="50"/>
      <c r="BP1304" s="50"/>
      <c r="BQ1304" s="50"/>
      <c r="BR1304" s="50"/>
      <c r="BS1304" s="50"/>
      <c r="BT1304" s="50"/>
      <c r="BU1304" s="50"/>
      <c r="BV1304" s="50"/>
      <c r="BW1304" s="50"/>
      <c r="BX1304" s="50"/>
      <c r="BY1304" s="50"/>
      <c r="BZ1304" s="50"/>
      <c r="CA1304" s="50"/>
      <c r="CB1304" s="50"/>
      <c r="CC1304" s="50"/>
      <c r="CD1304" s="50"/>
      <c r="CE1304" s="50"/>
      <c r="CF1304" s="50"/>
      <c r="CG1304" s="50"/>
      <c r="CH1304" s="50"/>
      <c r="CI1304" s="50"/>
      <c r="CJ1304" s="50"/>
      <c r="CK1304" s="50"/>
      <c r="CL1304" s="50"/>
      <c r="CM1304" s="50"/>
      <c r="CN1304" s="50"/>
      <c r="CO1304" s="50"/>
      <c r="CP1304" s="50"/>
      <c r="CQ1304" s="50"/>
      <c r="CR1304" s="50"/>
      <c r="CS1304" s="50"/>
      <c r="CT1304" s="50"/>
      <c r="CU1304" s="50"/>
      <c r="CV1304" s="50"/>
      <c r="CW1304" s="50"/>
      <c r="CX1304" s="50"/>
      <c r="CY1304" s="50"/>
      <c r="CZ1304" s="50"/>
      <c r="DA1304" s="50"/>
      <c r="DB1304" s="50"/>
      <c r="DC1304" s="50"/>
      <c r="DD1304" s="50"/>
      <c r="DE1304" s="50"/>
      <c r="DF1304" s="50"/>
    </row>
    <row r="1305" spans="2:110" x14ac:dyDescent="0.2">
      <c r="B1305" s="177"/>
      <c r="C1305" s="202"/>
      <c r="D1305" s="200"/>
      <c r="E1305" s="203"/>
      <c r="F1305" s="203"/>
      <c r="G1305" s="203"/>
      <c r="H1305" s="203"/>
      <c r="I1305" s="203"/>
      <c r="J1305" s="203"/>
      <c r="K1305" s="203"/>
      <c r="L1305" s="203"/>
      <c r="M1305" s="203"/>
      <c r="N1305" s="203"/>
      <c r="O1305" s="203"/>
      <c r="P1305" s="203"/>
      <c r="Q1305" s="204"/>
      <c r="R1305" s="204"/>
      <c r="S1305" s="234"/>
      <c r="T1305" s="50"/>
      <c r="U1305" s="50"/>
      <c r="V1305" s="50"/>
      <c r="W1305" s="50"/>
      <c r="X1305" s="50"/>
      <c r="Y1305" s="50"/>
      <c r="Z1305" s="250"/>
      <c r="AA1305" s="238"/>
      <c r="AB1305" s="50"/>
      <c r="AC1305" s="50"/>
      <c r="AD1305" s="50"/>
      <c r="AE1305" s="50"/>
      <c r="AF1305" s="50"/>
      <c r="AG1305" s="50"/>
      <c r="AH1305" s="50"/>
      <c r="AI1305" s="50"/>
      <c r="AJ1305" s="50"/>
      <c r="AK1305" s="50"/>
      <c r="AL1305" s="50"/>
      <c r="AM1305" s="50"/>
      <c r="AN1305" s="50"/>
      <c r="AO1305" s="50"/>
      <c r="AP1305" s="50"/>
      <c r="AQ1305" s="50"/>
      <c r="AR1305" s="50"/>
      <c r="AS1305" s="50"/>
      <c r="AT1305" s="50"/>
      <c r="AU1305" s="50"/>
      <c r="AV1305" s="50"/>
      <c r="AW1305" s="50"/>
      <c r="AX1305" s="50"/>
      <c r="AY1305" s="50"/>
      <c r="AZ1305" s="50"/>
      <c r="BA1305" s="50"/>
      <c r="BB1305" s="50"/>
      <c r="BC1305" s="50"/>
      <c r="BD1305" s="50"/>
      <c r="BE1305" s="50"/>
      <c r="BF1305" s="50"/>
      <c r="BG1305" s="50"/>
      <c r="BH1305" s="50"/>
      <c r="BI1305" s="50"/>
      <c r="BJ1305" s="50"/>
      <c r="BK1305" s="50"/>
      <c r="BL1305" s="50"/>
      <c r="BM1305" s="50"/>
      <c r="BN1305" s="50"/>
      <c r="BO1305" s="50"/>
      <c r="BP1305" s="50"/>
      <c r="BQ1305" s="50"/>
      <c r="BR1305" s="50"/>
      <c r="BS1305" s="50"/>
      <c r="BT1305" s="50"/>
      <c r="BU1305" s="50"/>
      <c r="BV1305" s="50"/>
      <c r="BW1305" s="50"/>
      <c r="BX1305" s="50"/>
      <c r="BY1305" s="50"/>
      <c r="BZ1305" s="50"/>
      <c r="CA1305" s="50"/>
      <c r="CB1305" s="50"/>
      <c r="CC1305" s="50"/>
      <c r="CD1305" s="50"/>
      <c r="CE1305" s="50"/>
      <c r="CF1305" s="50"/>
      <c r="CG1305" s="50"/>
      <c r="CH1305" s="50"/>
      <c r="CI1305" s="50"/>
      <c r="CJ1305" s="50"/>
      <c r="CK1305" s="50"/>
      <c r="CL1305" s="50"/>
      <c r="CM1305" s="50"/>
      <c r="CN1305" s="50"/>
      <c r="CO1305" s="50"/>
      <c r="CP1305" s="50"/>
      <c r="CQ1305" s="50"/>
      <c r="CR1305" s="50"/>
      <c r="CS1305" s="50"/>
      <c r="CT1305" s="50"/>
      <c r="CU1305" s="50"/>
      <c r="CV1305" s="50"/>
      <c r="CW1305" s="50"/>
      <c r="CX1305" s="50"/>
      <c r="CY1305" s="50"/>
      <c r="CZ1305" s="50"/>
      <c r="DA1305" s="50"/>
      <c r="DB1305" s="50"/>
      <c r="DC1305" s="50"/>
      <c r="DD1305" s="50"/>
      <c r="DE1305" s="50"/>
      <c r="DF1305" s="50"/>
    </row>
    <row r="1306" spans="2:110" x14ac:dyDescent="0.2">
      <c r="B1306" s="177"/>
      <c r="C1306" s="202"/>
      <c r="D1306" s="200"/>
      <c r="E1306" s="203"/>
      <c r="F1306" s="203"/>
      <c r="G1306" s="203"/>
      <c r="H1306" s="203"/>
      <c r="I1306" s="203"/>
      <c r="J1306" s="203"/>
      <c r="K1306" s="203"/>
      <c r="L1306" s="203"/>
      <c r="M1306" s="203"/>
      <c r="N1306" s="203"/>
      <c r="O1306" s="203"/>
      <c r="P1306" s="203"/>
      <c r="Q1306" s="204"/>
      <c r="R1306" s="204"/>
      <c r="S1306" s="234"/>
      <c r="T1306" s="50"/>
      <c r="U1306" s="50"/>
      <c r="V1306" s="50"/>
      <c r="W1306" s="50"/>
      <c r="X1306" s="50"/>
      <c r="Y1306" s="50"/>
      <c r="Z1306" s="250"/>
      <c r="AA1306" s="238"/>
      <c r="AB1306" s="50"/>
      <c r="AC1306" s="50"/>
      <c r="AD1306" s="50"/>
      <c r="AE1306" s="50"/>
      <c r="AF1306" s="50"/>
      <c r="AG1306" s="50"/>
      <c r="AH1306" s="50"/>
      <c r="AI1306" s="50"/>
      <c r="AJ1306" s="50"/>
      <c r="AK1306" s="50"/>
      <c r="AL1306" s="50"/>
      <c r="AM1306" s="50"/>
      <c r="AN1306" s="50"/>
      <c r="AO1306" s="50"/>
      <c r="AP1306" s="50"/>
      <c r="AQ1306" s="50"/>
      <c r="AR1306" s="50"/>
      <c r="AS1306" s="50"/>
      <c r="AT1306" s="50"/>
      <c r="AU1306" s="50"/>
      <c r="AV1306" s="50"/>
      <c r="AW1306" s="50"/>
      <c r="AX1306" s="50"/>
      <c r="AY1306" s="50"/>
      <c r="AZ1306" s="50"/>
      <c r="BA1306" s="50"/>
      <c r="BB1306" s="50"/>
      <c r="BC1306" s="50"/>
      <c r="BD1306" s="50"/>
      <c r="BE1306" s="50"/>
      <c r="BF1306" s="50"/>
      <c r="BG1306" s="50"/>
      <c r="BH1306" s="50"/>
      <c r="BI1306" s="50"/>
      <c r="BJ1306" s="50"/>
      <c r="BK1306" s="50"/>
      <c r="BL1306" s="50"/>
      <c r="BM1306" s="50"/>
      <c r="BN1306" s="50"/>
      <c r="BO1306" s="50"/>
      <c r="BP1306" s="50"/>
      <c r="BQ1306" s="50"/>
      <c r="BR1306" s="50"/>
      <c r="BS1306" s="50"/>
      <c r="BT1306" s="50"/>
      <c r="BU1306" s="50"/>
      <c r="BV1306" s="50"/>
      <c r="BW1306" s="50"/>
      <c r="BX1306" s="50"/>
      <c r="BY1306" s="50"/>
      <c r="BZ1306" s="50"/>
      <c r="CA1306" s="50"/>
      <c r="CB1306" s="50"/>
      <c r="CC1306" s="50"/>
      <c r="CD1306" s="50"/>
      <c r="CE1306" s="50"/>
      <c r="CF1306" s="50"/>
      <c r="CG1306" s="50"/>
      <c r="CH1306" s="50"/>
      <c r="CI1306" s="50"/>
      <c r="CJ1306" s="50"/>
      <c r="CK1306" s="50"/>
      <c r="CL1306" s="50"/>
      <c r="CM1306" s="50"/>
      <c r="CN1306" s="50"/>
      <c r="CO1306" s="50"/>
      <c r="CP1306" s="50"/>
      <c r="CQ1306" s="50"/>
      <c r="CR1306" s="50"/>
      <c r="CS1306" s="50"/>
      <c r="CT1306" s="50"/>
      <c r="CU1306" s="50"/>
      <c r="CV1306" s="50"/>
      <c r="CW1306" s="50"/>
      <c r="CX1306" s="50"/>
      <c r="CY1306" s="50"/>
      <c r="CZ1306" s="50"/>
      <c r="DA1306" s="50"/>
      <c r="DB1306" s="50"/>
      <c r="DC1306" s="50"/>
      <c r="DD1306" s="50"/>
      <c r="DE1306" s="50"/>
      <c r="DF1306" s="50"/>
    </row>
    <row r="1307" spans="2:110" x14ac:dyDescent="0.2">
      <c r="B1307" s="177"/>
      <c r="C1307" s="202"/>
      <c r="D1307" s="200"/>
      <c r="E1307" s="203"/>
      <c r="F1307" s="203"/>
      <c r="G1307" s="203"/>
      <c r="H1307" s="203"/>
      <c r="I1307" s="203"/>
      <c r="J1307" s="203"/>
      <c r="K1307" s="203"/>
      <c r="L1307" s="203"/>
      <c r="M1307" s="203"/>
      <c r="N1307" s="203"/>
      <c r="O1307" s="203"/>
      <c r="P1307" s="203"/>
      <c r="Q1307" s="204"/>
      <c r="R1307" s="204"/>
      <c r="S1307" s="234"/>
      <c r="T1307" s="50"/>
      <c r="U1307" s="50"/>
      <c r="V1307" s="50"/>
      <c r="W1307" s="50"/>
      <c r="X1307" s="50"/>
      <c r="Y1307" s="50"/>
      <c r="Z1307" s="250"/>
      <c r="AA1307" s="238"/>
      <c r="AB1307" s="50"/>
      <c r="AC1307" s="50"/>
      <c r="AD1307" s="50"/>
      <c r="AE1307" s="50"/>
      <c r="AF1307" s="50"/>
      <c r="AG1307" s="50"/>
      <c r="AH1307" s="50"/>
      <c r="AI1307" s="50"/>
      <c r="AJ1307" s="50"/>
      <c r="AK1307" s="50"/>
      <c r="AL1307" s="50"/>
      <c r="AM1307" s="50"/>
      <c r="AN1307" s="50"/>
      <c r="AO1307" s="50"/>
      <c r="AP1307" s="50"/>
      <c r="AQ1307" s="50"/>
      <c r="AR1307" s="50"/>
      <c r="AS1307" s="50"/>
      <c r="AT1307" s="50"/>
      <c r="AU1307" s="50"/>
      <c r="AV1307" s="50"/>
      <c r="AW1307" s="50"/>
      <c r="AX1307" s="50"/>
      <c r="AY1307" s="50"/>
      <c r="AZ1307" s="50"/>
      <c r="BA1307" s="50"/>
      <c r="BB1307" s="50"/>
      <c r="BC1307" s="50"/>
      <c r="BD1307" s="50"/>
      <c r="BE1307" s="50"/>
      <c r="BF1307" s="50"/>
      <c r="BG1307" s="50"/>
      <c r="BH1307" s="50"/>
      <c r="BI1307" s="50"/>
      <c r="BJ1307" s="50"/>
      <c r="BK1307" s="50"/>
      <c r="BL1307" s="50"/>
      <c r="BM1307" s="50"/>
      <c r="BN1307" s="50"/>
      <c r="BO1307" s="50"/>
      <c r="BP1307" s="50"/>
      <c r="BQ1307" s="50"/>
      <c r="BR1307" s="50"/>
      <c r="BS1307" s="50"/>
      <c r="BT1307" s="50"/>
      <c r="BU1307" s="50"/>
      <c r="BV1307" s="50"/>
      <c r="BW1307" s="50"/>
      <c r="BX1307" s="50"/>
      <c r="BY1307" s="50"/>
      <c r="BZ1307" s="50"/>
      <c r="CA1307" s="50"/>
      <c r="CB1307" s="50"/>
      <c r="CC1307" s="50"/>
      <c r="CD1307" s="50"/>
      <c r="CE1307" s="50"/>
      <c r="CF1307" s="50"/>
      <c r="CG1307" s="50"/>
      <c r="CH1307" s="50"/>
      <c r="CI1307" s="50"/>
      <c r="CJ1307" s="50"/>
      <c r="CK1307" s="50"/>
      <c r="CL1307" s="50"/>
      <c r="CM1307" s="50"/>
      <c r="CN1307" s="50"/>
      <c r="CO1307" s="50"/>
      <c r="CP1307" s="50"/>
      <c r="CQ1307" s="50"/>
      <c r="CR1307" s="50"/>
      <c r="CS1307" s="50"/>
      <c r="CT1307" s="50"/>
      <c r="CU1307" s="50"/>
      <c r="CV1307" s="50"/>
      <c r="CW1307" s="50"/>
      <c r="CX1307" s="50"/>
      <c r="CY1307" s="50"/>
      <c r="CZ1307" s="50"/>
      <c r="DA1307" s="50"/>
      <c r="DB1307" s="50"/>
      <c r="DC1307" s="50"/>
      <c r="DD1307" s="50"/>
      <c r="DE1307" s="50"/>
      <c r="DF1307" s="50"/>
    </row>
    <row r="1308" spans="2:110" x14ac:dyDescent="0.2">
      <c r="B1308" s="177"/>
      <c r="C1308" s="202"/>
      <c r="D1308" s="200"/>
      <c r="E1308" s="203"/>
      <c r="F1308" s="203"/>
      <c r="G1308" s="203"/>
      <c r="H1308" s="203"/>
      <c r="I1308" s="203"/>
      <c r="J1308" s="203"/>
      <c r="K1308" s="203"/>
      <c r="L1308" s="203"/>
      <c r="M1308" s="203"/>
      <c r="N1308" s="203"/>
      <c r="O1308" s="203"/>
      <c r="P1308" s="203"/>
      <c r="Q1308" s="204"/>
      <c r="R1308" s="204"/>
      <c r="S1308" s="234"/>
      <c r="T1308" s="50"/>
      <c r="U1308" s="50"/>
      <c r="V1308" s="50"/>
      <c r="W1308" s="50"/>
      <c r="X1308" s="50"/>
      <c r="Y1308" s="50"/>
      <c r="Z1308" s="250"/>
      <c r="AA1308" s="238"/>
      <c r="AB1308" s="50"/>
      <c r="AC1308" s="50"/>
      <c r="AD1308" s="50"/>
      <c r="AE1308" s="50"/>
      <c r="AF1308" s="50"/>
      <c r="AG1308" s="50"/>
      <c r="AH1308" s="50"/>
      <c r="AI1308" s="50"/>
      <c r="AJ1308" s="50"/>
      <c r="AK1308" s="50"/>
      <c r="AL1308" s="50"/>
      <c r="AM1308" s="50"/>
      <c r="AN1308" s="50"/>
      <c r="AO1308" s="50"/>
      <c r="AP1308" s="50"/>
      <c r="AQ1308" s="50"/>
      <c r="AR1308" s="50"/>
      <c r="AS1308" s="50"/>
      <c r="AT1308" s="50"/>
      <c r="AU1308" s="50"/>
      <c r="AV1308" s="50"/>
      <c r="AW1308" s="50"/>
      <c r="AX1308" s="50"/>
      <c r="AY1308" s="50"/>
      <c r="AZ1308" s="50"/>
      <c r="BA1308" s="50"/>
      <c r="BB1308" s="50"/>
      <c r="BC1308" s="50"/>
      <c r="BD1308" s="50"/>
      <c r="BE1308" s="50"/>
      <c r="BF1308" s="50"/>
      <c r="BG1308" s="50"/>
      <c r="BH1308" s="50"/>
      <c r="BI1308" s="50"/>
      <c r="BJ1308" s="50"/>
      <c r="BK1308" s="50"/>
      <c r="BL1308" s="50"/>
      <c r="BM1308" s="50"/>
      <c r="BN1308" s="50"/>
      <c r="BO1308" s="50"/>
      <c r="BP1308" s="50"/>
      <c r="BQ1308" s="50"/>
      <c r="BR1308" s="50"/>
      <c r="BS1308" s="50"/>
      <c r="BT1308" s="50"/>
      <c r="BU1308" s="50"/>
      <c r="BV1308" s="50"/>
      <c r="BW1308" s="50"/>
      <c r="BX1308" s="50"/>
      <c r="BY1308" s="50"/>
      <c r="BZ1308" s="50"/>
      <c r="CA1308" s="50"/>
      <c r="CB1308" s="50"/>
      <c r="CC1308" s="50"/>
      <c r="CD1308" s="50"/>
      <c r="CE1308" s="50"/>
      <c r="CF1308" s="50"/>
      <c r="CG1308" s="50"/>
      <c r="CH1308" s="50"/>
      <c r="CI1308" s="50"/>
      <c r="CJ1308" s="50"/>
      <c r="CK1308" s="50"/>
      <c r="CL1308" s="50"/>
      <c r="CM1308" s="50"/>
      <c r="CN1308" s="50"/>
      <c r="CO1308" s="50"/>
      <c r="CP1308" s="50"/>
      <c r="CQ1308" s="50"/>
      <c r="CR1308" s="50"/>
      <c r="CS1308" s="50"/>
      <c r="CT1308" s="50"/>
      <c r="CU1308" s="50"/>
      <c r="CV1308" s="50"/>
      <c r="CW1308" s="50"/>
      <c r="CX1308" s="50"/>
      <c r="CY1308" s="50"/>
      <c r="CZ1308" s="50"/>
      <c r="DA1308" s="50"/>
      <c r="DB1308" s="50"/>
      <c r="DC1308" s="50"/>
      <c r="DD1308" s="50"/>
      <c r="DE1308" s="50"/>
      <c r="DF1308" s="50"/>
    </row>
    <row r="1309" spans="2:110" x14ac:dyDescent="0.2">
      <c r="B1309" s="177"/>
      <c r="C1309" s="202"/>
      <c r="D1309" s="200"/>
      <c r="E1309" s="203"/>
      <c r="F1309" s="203"/>
      <c r="G1309" s="203"/>
      <c r="H1309" s="203"/>
      <c r="I1309" s="203"/>
      <c r="J1309" s="203"/>
      <c r="K1309" s="203"/>
      <c r="L1309" s="203"/>
      <c r="M1309" s="203"/>
      <c r="N1309" s="203"/>
      <c r="O1309" s="203"/>
      <c r="P1309" s="203"/>
      <c r="Q1309" s="204"/>
      <c r="R1309" s="204"/>
      <c r="S1309" s="234"/>
      <c r="T1309" s="50"/>
      <c r="U1309" s="50"/>
      <c r="V1309" s="50"/>
      <c r="W1309" s="50"/>
      <c r="X1309" s="50"/>
      <c r="Y1309" s="50"/>
      <c r="Z1309" s="250"/>
      <c r="AA1309" s="238"/>
      <c r="AB1309" s="50"/>
      <c r="AC1309" s="50"/>
      <c r="AD1309" s="50"/>
      <c r="AE1309" s="50"/>
      <c r="AF1309" s="50"/>
      <c r="AG1309" s="50"/>
      <c r="AH1309" s="50"/>
      <c r="AI1309" s="50"/>
      <c r="AJ1309" s="50"/>
      <c r="AK1309" s="50"/>
      <c r="AL1309" s="50"/>
      <c r="AM1309" s="50"/>
      <c r="AN1309" s="50"/>
      <c r="AO1309" s="50"/>
      <c r="AP1309" s="50"/>
      <c r="AQ1309" s="50"/>
      <c r="AR1309" s="50"/>
      <c r="AS1309" s="50"/>
      <c r="AT1309" s="50"/>
      <c r="AU1309" s="50"/>
      <c r="AV1309" s="50"/>
      <c r="AW1309" s="50"/>
      <c r="AX1309" s="50"/>
      <c r="AY1309" s="50"/>
      <c r="AZ1309" s="50"/>
      <c r="BA1309" s="50"/>
      <c r="BB1309" s="50"/>
      <c r="BC1309" s="50"/>
      <c r="BD1309" s="50"/>
      <c r="BE1309" s="50"/>
      <c r="BF1309" s="50"/>
      <c r="BG1309" s="50"/>
      <c r="BH1309" s="50"/>
      <c r="BI1309" s="50"/>
      <c r="BJ1309" s="50"/>
      <c r="BK1309" s="50"/>
      <c r="BL1309" s="50"/>
      <c r="BM1309" s="50"/>
      <c r="BN1309" s="50"/>
      <c r="BO1309" s="50"/>
      <c r="BP1309" s="50"/>
      <c r="BQ1309" s="50"/>
      <c r="BR1309" s="50"/>
      <c r="BS1309" s="50"/>
      <c r="BT1309" s="50"/>
      <c r="BU1309" s="50"/>
      <c r="BV1309" s="50"/>
      <c r="BW1309" s="50"/>
      <c r="BX1309" s="50"/>
      <c r="BY1309" s="50"/>
      <c r="BZ1309" s="50"/>
      <c r="CA1309" s="50"/>
      <c r="CB1309" s="50"/>
      <c r="CC1309" s="50"/>
      <c r="CD1309" s="50"/>
      <c r="CE1309" s="50"/>
      <c r="CF1309" s="50"/>
      <c r="CG1309" s="50"/>
      <c r="CH1309" s="50"/>
      <c r="CI1309" s="50"/>
      <c r="CJ1309" s="50"/>
      <c r="CK1309" s="50"/>
      <c r="CL1309" s="50"/>
      <c r="CM1309" s="50"/>
      <c r="CN1309" s="50"/>
      <c r="CO1309" s="50"/>
      <c r="CP1309" s="50"/>
      <c r="CQ1309" s="50"/>
      <c r="CR1309" s="50"/>
      <c r="CS1309" s="50"/>
      <c r="CT1309" s="50"/>
      <c r="CU1309" s="50"/>
      <c r="CV1309" s="50"/>
      <c r="CW1309" s="50"/>
      <c r="CX1309" s="50"/>
      <c r="CY1309" s="50"/>
      <c r="CZ1309" s="50"/>
      <c r="DA1309" s="50"/>
      <c r="DB1309" s="50"/>
      <c r="DC1309" s="50"/>
      <c r="DD1309" s="50"/>
      <c r="DE1309" s="50"/>
      <c r="DF1309" s="50"/>
    </row>
    <row r="1310" spans="2:110" x14ac:dyDescent="0.2">
      <c r="B1310" s="177"/>
      <c r="C1310" s="202"/>
      <c r="D1310" s="200"/>
      <c r="E1310" s="203"/>
      <c r="F1310" s="203"/>
      <c r="G1310" s="203"/>
      <c r="H1310" s="203"/>
      <c r="I1310" s="203"/>
      <c r="J1310" s="203"/>
      <c r="K1310" s="203"/>
      <c r="L1310" s="203"/>
      <c r="M1310" s="203"/>
      <c r="N1310" s="203"/>
      <c r="O1310" s="203"/>
      <c r="P1310" s="203"/>
      <c r="Q1310" s="204"/>
      <c r="R1310" s="204"/>
      <c r="S1310" s="234"/>
      <c r="T1310" s="50"/>
      <c r="U1310" s="50"/>
      <c r="V1310" s="50"/>
      <c r="W1310" s="50"/>
      <c r="X1310" s="50"/>
      <c r="Y1310" s="50"/>
      <c r="Z1310" s="250"/>
      <c r="AA1310" s="238"/>
      <c r="AB1310" s="50"/>
      <c r="AC1310" s="50"/>
      <c r="AD1310" s="50"/>
      <c r="AE1310" s="50"/>
      <c r="AF1310" s="50"/>
      <c r="AG1310" s="50"/>
      <c r="AH1310" s="50"/>
      <c r="AI1310" s="50"/>
      <c r="AJ1310" s="50"/>
      <c r="AK1310" s="50"/>
      <c r="AL1310" s="50"/>
      <c r="AM1310" s="50"/>
      <c r="AN1310" s="50"/>
      <c r="AO1310" s="50"/>
      <c r="AP1310" s="50"/>
      <c r="AQ1310" s="50"/>
      <c r="AR1310" s="50"/>
      <c r="AS1310" s="50"/>
      <c r="AT1310" s="50"/>
      <c r="AU1310" s="50"/>
      <c r="AV1310" s="50"/>
      <c r="AW1310" s="50"/>
      <c r="AX1310" s="50"/>
      <c r="AY1310" s="50"/>
      <c r="AZ1310" s="50"/>
      <c r="BA1310" s="50"/>
      <c r="BB1310" s="50"/>
      <c r="BC1310" s="50"/>
      <c r="BD1310" s="50"/>
      <c r="BE1310" s="50"/>
      <c r="BF1310" s="50"/>
      <c r="BG1310" s="50"/>
      <c r="BH1310" s="50"/>
      <c r="BI1310" s="50"/>
      <c r="BJ1310" s="50"/>
      <c r="BK1310" s="50"/>
      <c r="BL1310" s="50"/>
      <c r="BM1310" s="50"/>
      <c r="BN1310" s="50"/>
      <c r="BO1310" s="50"/>
      <c r="BP1310" s="50"/>
      <c r="BQ1310" s="50"/>
      <c r="BR1310" s="50"/>
      <c r="BS1310" s="50"/>
      <c r="BT1310" s="50"/>
      <c r="BU1310" s="50"/>
      <c r="BV1310" s="50"/>
      <c r="BW1310" s="50"/>
      <c r="BX1310" s="50"/>
      <c r="BY1310" s="50"/>
      <c r="BZ1310" s="50"/>
      <c r="CA1310" s="50"/>
      <c r="CB1310" s="50"/>
      <c r="CC1310" s="50"/>
      <c r="CD1310" s="50"/>
      <c r="CE1310" s="50"/>
      <c r="CF1310" s="50"/>
      <c r="CG1310" s="50"/>
      <c r="CH1310" s="50"/>
      <c r="CI1310" s="50"/>
      <c r="CJ1310" s="50"/>
      <c r="CK1310" s="50"/>
      <c r="CL1310" s="50"/>
      <c r="CM1310" s="50"/>
      <c r="CN1310" s="50"/>
      <c r="CO1310" s="50"/>
      <c r="CP1310" s="50"/>
      <c r="CQ1310" s="50"/>
      <c r="CR1310" s="50"/>
      <c r="CS1310" s="50"/>
      <c r="CT1310" s="50"/>
      <c r="CU1310" s="50"/>
      <c r="CV1310" s="50"/>
      <c r="CW1310" s="50"/>
      <c r="CX1310" s="50"/>
      <c r="CY1310" s="50"/>
      <c r="CZ1310" s="50"/>
      <c r="DA1310" s="50"/>
      <c r="DB1310" s="50"/>
      <c r="DC1310" s="50"/>
      <c r="DD1310" s="50"/>
      <c r="DE1310" s="50"/>
      <c r="DF1310" s="50"/>
    </row>
    <row r="1311" spans="2:110" x14ac:dyDescent="0.2">
      <c r="B1311" s="177"/>
      <c r="C1311" s="202"/>
      <c r="D1311" s="200"/>
      <c r="E1311" s="203"/>
      <c r="F1311" s="203"/>
      <c r="G1311" s="203"/>
      <c r="H1311" s="203"/>
      <c r="I1311" s="203"/>
      <c r="J1311" s="203"/>
      <c r="K1311" s="203"/>
      <c r="L1311" s="203"/>
      <c r="M1311" s="203"/>
      <c r="N1311" s="203"/>
      <c r="O1311" s="203"/>
      <c r="P1311" s="203"/>
      <c r="Q1311" s="204"/>
      <c r="R1311" s="204"/>
      <c r="S1311" s="234"/>
      <c r="T1311" s="50"/>
      <c r="U1311" s="50"/>
      <c r="V1311" s="50"/>
      <c r="W1311" s="50"/>
      <c r="X1311" s="50"/>
      <c r="Y1311" s="50"/>
      <c r="Z1311" s="250"/>
      <c r="AA1311" s="238"/>
      <c r="AB1311" s="50"/>
      <c r="AC1311" s="50"/>
      <c r="AD1311" s="50"/>
      <c r="AE1311" s="50"/>
      <c r="AF1311" s="50"/>
      <c r="AG1311" s="50"/>
      <c r="AH1311" s="50"/>
      <c r="AI1311" s="50"/>
      <c r="AJ1311" s="50"/>
      <c r="AK1311" s="50"/>
      <c r="AL1311" s="50"/>
      <c r="AM1311" s="50"/>
      <c r="AN1311" s="50"/>
      <c r="AO1311" s="50"/>
      <c r="AP1311" s="50"/>
      <c r="AQ1311" s="50"/>
      <c r="AR1311" s="50"/>
      <c r="AS1311" s="50"/>
      <c r="AT1311" s="50"/>
      <c r="AU1311" s="50"/>
      <c r="AV1311" s="50"/>
      <c r="AW1311" s="50"/>
      <c r="AX1311" s="50"/>
      <c r="AY1311" s="50"/>
      <c r="AZ1311" s="50"/>
      <c r="BA1311" s="50"/>
      <c r="BB1311" s="50"/>
      <c r="BC1311" s="50"/>
      <c r="BD1311" s="50"/>
      <c r="BE1311" s="50"/>
      <c r="BF1311" s="50"/>
      <c r="BG1311" s="50"/>
      <c r="BH1311" s="50"/>
      <c r="BI1311" s="50"/>
      <c r="BJ1311" s="50"/>
      <c r="BK1311" s="50"/>
      <c r="BL1311" s="50"/>
      <c r="BM1311" s="50"/>
      <c r="BN1311" s="50"/>
      <c r="BO1311" s="50"/>
      <c r="BP1311" s="50"/>
      <c r="BQ1311" s="50"/>
      <c r="BR1311" s="50"/>
      <c r="BS1311" s="50"/>
      <c r="BT1311" s="50"/>
      <c r="BU1311" s="50"/>
      <c r="BV1311" s="50"/>
      <c r="BW1311" s="50"/>
      <c r="BX1311" s="50"/>
      <c r="BY1311" s="50"/>
      <c r="BZ1311" s="50"/>
      <c r="CA1311" s="50"/>
      <c r="CB1311" s="50"/>
      <c r="CC1311" s="50"/>
      <c r="CD1311" s="50"/>
      <c r="CE1311" s="50"/>
      <c r="CF1311" s="50"/>
      <c r="CG1311" s="50"/>
      <c r="CH1311" s="50"/>
      <c r="CI1311" s="50"/>
      <c r="CJ1311" s="50"/>
      <c r="CK1311" s="50"/>
      <c r="CL1311" s="50"/>
      <c r="CM1311" s="50"/>
      <c r="CN1311" s="50"/>
      <c r="CO1311" s="50"/>
      <c r="CP1311" s="50"/>
      <c r="CQ1311" s="50"/>
      <c r="CR1311" s="50"/>
      <c r="CS1311" s="50"/>
      <c r="CT1311" s="50"/>
      <c r="CU1311" s="50"/>
      <c r="CV1311" s="50"/>
      <c r="CW1311" s="50"/>
      <c r="CX1311" s="50"/>
      <c r="CY1311" s="50"/>
      <c r="CZ1311" s="50"/>
      <c r="DA1311" s="50"/>
      <c r="DB1311" s="50"/>
      <c r="DC1311" s="50"/>
      <c r="DD1311" s="50"/>
      <c r="DE1311" s="50"/>
      <c r="DF1311" s="50"/>
    </row>
    <row r="1312" spans="2:110" x14ac:dyDescent="0.2">
      <c r="B1312" s="177"/>
      <c r="C1312" s="202"/>
      <c r="D1312" s="200"/>
      <c r="E1312" s="203"/>
      <c r="F1312" s="203"/>
      <c r="G1312" s="203"/>
      <c r="H1312" s="203"/>
      <c r="I1312" s="203"/>
      <c r="J1312" s="203"/>
      <c r="K1312" s="203"/>
      <c r="L1312" s="203"/>
      <c r="M1312" s="203"/>
      <c r="N1312" s="203"/>
      <c r="O1312" s="203"/>
      <c r="P1312" s="203"/>
      <c r="Q1312" s="204"/>
      <c r="R1312" s="204"/>
      <c r="S1312" s="234"/>
      <c r="T1312" s="50"/>
      <c r="U1312" s="50"/>
      <c r="V1312" s="50"/>
      <c r="W1312" s="50"/>
      <c r="X1312" s="50"/>
      <c r="Y1312" s="50"/>
      <c r="Z1312" s="250"/>
      <c r="AA1312" s="238"/>
      <c r="AB1312" s="50"/>
      <c r="AC1312" s="50"/>
      <c r="AD1312" s="50"/>
      <c r="AE1312" s="50"/>
      <c r="AF1312" s="50"/>
      <c r="AG1312" s="50"/>
      <c r="AH1312" s="50"/>
      <c r="AI1312" s="50"/>
      <c r="AJ1312" s="50"/>
      <c r="AK1312" s="50"/>
      <c r="AL1312" s="50"/>
      <c r="AM1312" s="50"/>
      <c r="AN1312" s="50"/>
      <c r="AO1312" s="50"/>
      <c r="AP1312" s="50"/>
      <c r="AQ1312" s="50"/>
      <c r="AR1312" s="50"/>
      <c r="AS1312" s="50"/>
      <c r="AT1312" s="50"/>
      <c r="AU1312" s="50"/>
      <c r="AV1312" s="50"/>
      <c r="AW1312" s="50"/>
      <c r="AX1312" s="50"/>
      <c r="AY1312" s="50"/>
      <c r="AZ1312" s="50"/>
      <c r="BA1312" s="50"/>
      <c r="BB1312" s="50"/>
      <c r="BC1312" s="50"/>
      <c r="BD1312" s="50"/>
      <c r="BE1312" s="50"/>
      <c r="BF1312" s="50"/>
      <c r="BG1312" s="50"/>
      <c r="BH1312" s="50"/>
      <c r="BI1312" s="50"/>
      <c r="BJ1312" s="50"/>
      <c r="BK1312" s="50"/>
      <c r="BL1312" s="50"/>
      <c r="BM1312" s="50"/>
      <c r="BN1312" s="50"/>
      <c r="BO1312" s="50"/>
      <c r="BP1312" s="50"/>
      <c r="BQ1312" s="50"/>
      <c r="BR1312" s="50"/>
      <c r="BS1312" s="50"/>
      <c r="BT1312" s="50"/>
      <c r="BU1312" s="50"/>
      <c r="BV1312" s="50"/>
      <c r="BW1312" s="50"/>
      <c r="BX1312" s="50"/>
      <c r="BY1312" s="50"/>
      <c r="BZ1312" s="50"/>
      <c r="CA1312" s="50"/>
      <c r="CB1312" s="50"/>
      <c r="CC1312" s="50"/>
      <c r="CD1312" s="50"/>
      <c r="CE1312" s="50"/>
      <c r="CF1312" s="50"/>
      <c r="CG1312" s="50"/>
      <c r="CH1312" s="50"/>
      <c r="CI1312" s="50"/>
      <c r="CJ1312" s="50"/>
      <c r="CK1312" s="50"/>
      <c r="CL1312" s="50"/>
      <c r="CM1312" s="50"/>
      <c r="CN1312" s="50"/>
      <c r="CO1312" s="50"/>
      <c r="CP1312" s="50"/>
      <c r="CQ1312" s="50"/>
      <c r="CR1312" s="50"/>
      <c r="CS1312" s="50"/>
      <c r="CT1312" s="50"/>
      <c r="CU1312" s="50"/>
      <c r="CV1312" s="50"/>
      <c r="CW1312" s="50"/>
      <c r="CX1312" s="50"/>
      <c r="CY1312" s="50"/>
      <c r="CZ1312" s="50"/>
      <c r="DA1312" s="50"/>
      <c r="DB1312" s="50"/>
      <c r="DC1312" s="50"/>
      <c r="DD1312" s="50"/>
      <c r="DE1312" s="50"/>
      <c r="DF1312" s="50"/>
    </row>
    <row r="1313" spans="2:110" x14ac:dyDescent="0.2">
      <c r="B1313" s="177"/>
      <c r="C1313" s="202"/>
      <c r="D1313" s="200"/>
      <c r="E1313" s="203"/>
      <c r="F1313" s="203"/>
      <c r="G1313" s="203"/>
      <c r="H1313" s="203"/>
      <c r="I1313" s="203"/>
      <c r="J1313" s="203"/>
      <c r="K1313" s="203"/>
      <c r="L1313" s="203"/>
      <c r="M1313" s="203"/>
      <c r="N1313" s="203"/>
      <c r="O1313" s="203"/>
      <c r="P1313" s="203"/>
      <c r="Q1313" s="204"/>
      <c r="R1313" s="204"/>
      <c r="S1313" s="234"/>
      <c r="T1313" s="50"/>
      <c r="U1313" s="50"/>
      <c r="V1313" s="50"/>
      <c r="W1313" s="50"/>
      <c r="X1313" s="50"/>
      <c r="Y1313" s="50"/>
      <c r="Z1313" s="250"/>
      <c r="AA1313" s="238"/>
      <c r="AB1313" s="50"/>
      <c r="AC1313" s="50"/>
      <c r="AD1313" s="50"/>
      <c r="AE1313" s="50"/>
      <c r="AF1313" s="50"/>
      <c r="AG1313" s="50"/>
      <c r="AH1313" s="50"/>
      <c r="AI1313" s="50"/>
      <c r="AJ1313" s="50"/>
      <c r="AK1313" s="50"/>
      <c r="AL1313" s="50"/>
      <c r="AM1313" s="50"/>
      <c r="AN1313" s="50"/>
      <c r="AO1313" s="50"/>
      <c r="AP1313" s="50"/>
      <c r="AQ1313" s="50"/>
      <c r="AR1313" s="50"/>
      <c r="AS1313" s="50"/>
      <c r="AT1313" s="50"/>
      <c r="AU1313" s="50"/>
      <c r="AV1313" s="50"/>
      <c r="AW1313" s="50"/>
      <c r="AX1313" s="50"/>
      <c r="AY1313" s="50"/>
      <c r="AZ1313" s="50"/>
      <c r="BA1313" s="50"/>
      <c r="BB1313" s="50"/>
      <c r="BC1313" s="50"/>
      <c r="BD1313" s="50"/>
      <c r="BE1313" s="50"/>
      <c r="BF1313" s="50"/>
      <c r="BG1313" s="50"/>
      <c r="BH1313" s="50"/>
      <c r="BI1313" s="50"/>
      <c r="BJ1313" s="50"/>
      <c r="BK1313" s="50"/>
      <c r="BL1313" s="50"/>
      <c r="BM1313" s="50"/>
      <c r="BN1313" s="50"/>
      <c r="BO1313" s="50"/>
      <c r="BP1313" s="50"/>
      <c r="BQ1313" s="50"/>
      <c r="BR1313" s="50"/>
      <c r="BS1313" s="50"/>
      <c r="BT1313" s="50"/>
      <c r="BU1313" s="50"/>
      <c r="BV1313" s="50"/>
      <c r="BW1313" s="50"/>
      <c r="BX1313" s="50"/>
      <c r="BY1313" s="50"/>
      <c r="BZ1313" s="50"/>
      <c r="CA1313" s="50"/>
      <c r="CB1313" s="50"/>
      <c r="CC1313" s="50"/>
      <c r="CD1313" s="50"/>
      <c r="CE1313" s="50"/>
      <c r="CF1313" s="50"/>
      <c r="CG1313" s="50"/>
      <c r="CH1313" s="50"/>
      <c r="CI1313" s="50"/>
      <c r="CJ1313" s="50"/>
      <c r="CK1313" s="50"/>
      <c r="CL1313" s="50"/>
      <c r="CM1313" s="50"/>
      <c r="CN1313" s="50"/>
      <c r="CO1313" s="50"/>
      <c r="CP1313" s="50"/>
      <c r="CQ1313" s="50"/>
      <c r="CR1313" s="50"/>
      <c r="CS1313" s="50"/>
      <c r="CT1313" s="50"/>
      <c r="CU1313" s="50"/>
      <c r="CV1313" s="50"/>
      <c r="CW1313" s="50"/>
      <c r="CX1313" s="50"/>
      <c r="CY1313" s="50"/>
      <c r="CZ1313" s="50"/>
      <c r="DA1313" s="50"/>
      <c r="DB1313" s="50"/>
      <c r="DC1313" s="50"/>
      <c r="DD1313" s="50"/>
      <c r="DE1313" s="50"/>
      <c r="DF1313" s="50"/>
    </row>
    <row r="1314" spans="2:110" x14ac:dyDescent="0.2">
      <c r="B1314" s="177"/>
      <c r="C1314" s="202"/>
      <c r="D1314" s="200"/>
      <c r="E1314" s="203"/>
      <c r="F1314" s="203"/>
      <c r="G1314" s="203"/>
      <c r="H1314" s="203"/>
      <c r="I1314" s="203"/>
      <c r="J1314" s="203"/>
      <c r="K1314" s="203"/>
      <c r="L1314" s="203"/>
      <c r="M1314" s="203"/>
      <c r="N1314" s="203"/>
      <c r="O1314" s="203"/>
      <c r="P1314" s="203"/>
      <c r="Q1314" s="204"/>
      <c r="R1314" s="204"/>
      <c r="S1314" s="234"/>
      <c r="T1314" s="50"/>
      <c r="U1314" s="50"/>
      <c r="V1314" s="50"/>
      <c r="W1314" s="50"/>
      <c r="X1314" s="50"/>
      <c r="Y1314" s="50"/>
      <c r="Z1314" s="250"/>
      <c r="AA1314" s="238"/>
      <c r="AB1314" s="50"/>
      <c r="AC1314" s="50"/>
      <c r="AD1314" s="50"/>
      <c r="AE1314" s="50"/>
      <c r="AF1314" s="50"/>
      <c r="AG1314" s="50"/>
      <c r="AH1314" s="50"/>
      <c r="AI1314" s="50"/>
      <c r="AJ1314" s="50"/>
      <c r="AK1314" s="50"/>
      <c r="AL1314" s="50"/>
      <c r="AM1314" s="50"/>
      <c r="AN1314" s="50"/>
      <c r="AO1314" s="50"/>
      <c r="AP1314" s="50"/>
      <c r="AQ1314" s="50"/>
      <c r="AR1314" s="50"/>
      <c r="AS1314" s="50"/>
      <c r="AT1314" s="50"/>
      <c r="AU1314" s="50"/>
      <c r="AV1314" s="50"/>
      <c r="AW1314" s="50"/>
      <c r="AX1314" s="50"/>
      <c r="AY1314" s="50"/>
      <c r="AZ1314" s="50"/>
      <c r="BA1314" s="50"/>
      <c r="BB1314" s="50"/>
      <c r="BC1314" s="50"/>
      <c r="BD1314" s="50"/>
      <c r="BE1314" s="50"/>
      <c r="BF1314" s="50"/>
      <c r="BG1314" s="50"/>
      <c r="BH1314" s="50"/>
      <c r="BI1314" s="50"/>
      <c r="BJ1314" s="50"/>
      <c r="BK1314" s="50"/>
      <c r="BL1314" s="50"/>
      <c r="BM1314" s="50"/>
      <c r="BN1314" s="50"/>
      <c r="BO1314" s="50"/>
      <c r="BP1314" s="50"/>
      <c r="BQ1314" s="50"/>
      <c r="BR1314" s="50"/>
      <c r="BS1314" s="50"/>
      <c r="BT1314" s="50"/>
      <c r="BU1314" s="50"/>
      <c r="BV1314" s="50"/>
      <c r="BW1314" s="50"/>
      <c r="BX1314" s="50"/>
      <c r="BY1314" s="50"/>
      <c r="BZ1314" s="50"/>
      <c r="CA1314" s="50"/>
      <c r="CB1314" s="50"/>
      <c r="CC1314" s="50"/>
      <c r="CD1314" s="50"/>
      <c r="CE1314" s="50"/>
      <c r="CF1314" s="50"/>
      <c r="CG1314" s="50"/>
      <c r="CH1314" s="50"/>
      <c r="CI1314" s="50"/>
      <c r="CJ1314" s="50"/>
      <c r="CK1314" s="50"/>
      <c r="CL1314" s="50"/>
      <c r="CM1314" s="50"/>
      <c r="CN1314" s="50"/>
      <c r="CO1314" s="50"/>
      <c r="CP1314" s="50"/>
      <c r="CQ1314" s="50"/>
      <c r="CR1314" s="50"/>
      <c r="CS1314" s="50"/>
      <c r="CT1314" s="50"/>
      <c r="CU1314" s="50"/>
      <c r="CV1314" s="50"/>
      <c r="CW1314" s="50"/>
      <c r="CX1314" s="50"/>
      <c r="CY1314" s="50"/>
      <c r="CZ1314" s="50"/>
      <c r="DA1314" s="50"/>
      <c r="DB1314" s="50"/>
      <c r="DC1314" s="50"/>
      <c r="DD1314" s="50"/>
      <c r="DE1314" s="50"/>
      <c r="DF1314" s="50"/>
    </row>
    <row r="1315" spans="2:110" x14ac:dyDescent="0.2">
      <c r="B1315" s="177"/>
      <c r="C1315" s="202"/>
      <c r="D1315" s="200"/>
      <c r="E1315" s="203"/>
      <c r="F1315" s="203"/>
      <c r="G1315" s="203"/>
      <c r="H1315" s="203"/>
      <c r="I1315" s="203"/>
      <c r="J1315" s="203"/>
      <c r="K1315" s="203"/>
      <c r="L1315" s="203"/>
      <c r="M1315" s="203"/>
      <c r="N1315" s="203"/>
      <c r="O1315" s="203"/>
      <c r="P1315" s="203"/>
      <c r="Q1315" s="204"/>
      <c r="R1315" s="204"/>
      <c r="S1315" s="234"/>
      <c r="T1315" s="50"/>
      <c r="U1315" s="50"/>
      <c r="V1315" s="50"/>
      <c r="W1315" s="50"/>
      <c r="X1315" s="50"/>
      <c r="Y1315" s="50"/>
      <c r="Z1315" s="250"/>
      <c r="AA1315" s="238"/>
      <c r="AB1315" s="50"/>
      <c r="AC1315" s="50"/>
      <c r="AD1315" s="50"/>
      <c r="AE1315" s="50"/>
      <c r="AF1315" s="50"/>
      <c r="AG1315" s="50"/>
      <c r="AH1315" s="50"/>
      <c r="AI1315" s="50"/>
      <c r="AJ1315" s="50"/>
      <c r="AK1315" s="50"/>
      <c r="AL1315" s="50"/>
      <c r="AM1315" s="50"/>
      <c r="AN1315" s="50"/>
      <c r="AO1315" s="50"/>
      <c r="AP1315" s="50"/>
      <c r="AQ1315" s="50"/>
      <c r="AR1315" s="50"/>
      <c r="AS1315" s="50"/>
      <c r="AT1315" s="50"/>
      <c r="AU1315" s="50"/>
      <c r="AV1315" s="50"/>
      <c r="AW1315" s="50"/>
      <c r="AX1315" s="50"/>
      <c r="AY1315" s="50"/>
      <c r="AZ1315" s="50"/>
      <c r="BA1315" s="50"/>
      <c r="BB1315" s="50"/>
      <c r="BC1315" s="50"/>
      <c r="BD1315" s="50"/>
      <c r="BE1315" s="50"/>
      <c r="BF1315" s="50"/>
      <c r="BG1315" s="50"/>
      <c r="BH1315" s="50"/>
      <c r="BI1315" s="50"/>
      <c r="BJ1315" s="50"/>
      <c r="BK1315" s="50"/>
      <c r="BL1315" s="50"/>
      <c r="BM1315" s="50"/>
      <c r="BN1315" s="50"/>
      <c r="BO1315" s="50"/>
      <c r="BP1315" s="50"/>
      <c r="BQ1315" s="50"/>
      <c r="BR1315" s="50"/>
      <c r="BS1315" s="50"/>
      <c r="BT1315" s="50"/>
      <c r="BU1315" s="50"/>
      <c r="BV1315" s="50"/>
      <c r="BW1315" s="50"/>
      <c r="BX1315" s="50"/>
      <c r="BY1315" s="50"/>
      <c r="BZ1315" s="50"/>
      <c r="CA1315" s="50"/>
      <c r="CB1315" s="50"/>
      <c r="CC1315" s="50"/>
      <c r="CD1315" s="50"/>
      <c r="CE1315" s="50"/>
      <c r="CF1315" s="50"/>
      <c r="CG1315" s="50"/>
      <c r="CH1315" s="50"/>
      <c r="CI1315" s="50"/>
      <c r="CJ1315" s="50"/>
      <c r="CK1315" s="50"/>
      <c r="CL1315" s="50"/>
      <c r="CM1315" s="50"/>
      <c r="CN1315" s="50"/>
      <c r="CO1315" s="50"/>
      <c r="CP1315" s="50"/>
      <c r="CQ1315" s="50"/>
      <c r="CR1315" s="50"/>
      <c r="CS1315" s="50"/>
      <c r="CT1315" s="50"/>
      <c r="CU1315" s="50"/>
      <c r="CV1315" s="50"/>
      <c r="CW1315" s="50"/>
      <c r="CX1315" s="50"/>
      <c r="CY1315" s="50"/>
      <c r="CZ1315" s="50"/>
      <c r="DA1315" s="50"/>
      <c r="DB1315" s="50"/>
      <c r="DC1315" s="50"/>
      <c r="DD1315" s="50"/>
      <c r="DE1315" s="50"/>
      <c r="DF1315" s="50"/>
    </row>
    <row r="1316" spans="2:110" x14ac:dyDescent="0.2">
      <c r="B1316" s="177"/>
      <c r="C1316" s="202"/>
      <c r="D1316" s="200"/>
      <c r="E1316" s="203"/>
      <c r="F1316" s="203"/>
      <c r="G1316" s="203"/>
      <c r="H1316" s="203"/>
      <c r="I1316" s="203"/>
      <c r="J1316" s="203"/>
      <c r="K1316" s="203"/>
      <c r="L1316" s="203"/>
      <c r="M1316" s="203"/>
      <c r="N1316" s="203"/>
      <c r="O1316" s="203"/>
      <c r="P1316" s="203"/>
      <c r="Q1316" s="204"/>
      <c r="R1316" s="204"/>
      <c r="S1316" s="234"/>
      <c r="T1316" s="50"/>
      <c r="U1316" s="50"/>
      <c r="V1316" s="50"/>
      <c r="W1316" s="50"/>
      <c r="X1316" s="50"/>
      <c r="Y1316" s="50"/>
      <c r="Z1316" s="250"/>
      <c r="AA1316" s="238"/>
      <c r="AB1316" s="50"/>
      <c r="AC1316" s="50"/>
      <c r="AD1316" s="50"/>
      <c r="AE1316" s="50"/>
      <c r="AF1316" s="50"/>
      <c r="AG1316" s="50"/>
      <c r="AH1316" s="50"/>
      <c r="AI1316" s="50"/>
      <c r="AJ1316" s="50"/>
      <c r="AK1316" s="50"/>
      <c r="AL1316" s="50"/>
      <c r="AM1316" s="50"/>
      <c r="AN1316" s="50"/>
      <c r="AO1316" s="50"/>
      <c r="AP1316" s="50"/>
      <c r="AQ1316" s="50"/>
      <c r="AR1316" s="50"/>
      <c r="AS1316" s="50"/>
      <c r="AT1316" s="50"/>
      <c r="AU1316" s="50"/>
      <c r="AV1316" s="50"/>
      <c r="AW1316" s="50"/>
      <c r="AX1316" s="50"/>
      <c r="AY1316" s="50"/>
      <c r="AZ1316" s="50"/>
      <c r="BA1316" s="50"/>
      <c r="BB1316" s="50"/>
      <c r="BC1316" s="50"/>
      <c r="BD1316" s="50"/>
      <c r="BE1316" s="50"/>
      <c r="BF1316" s="50"/>
      <c r="BG1316" s="50"/>
      <c r="BH1316" s="50"/>
      <c r="BI1316" s="50"/>
      <c r="BJ1316" s="50"/>
      <c r="BK1316" s="50"/>
      <c r="BL1316" s="50"/>
      <c r="BM1316" s="50"/>
      <c r="BN1316" s="50"/>
      <c r="BO1316" s="50"/>
      <c r="BP1316" s="50"/>
      <c r="BQ1316" s="50"/>
      <c r="BR1316" s="50"/>
      <c r="BS1316" s="50"/>
      <c r="BT1316" s="50"/>
      <c r="BU1316" s="50"/>
      <c r="BV1316" s="50"/>
      <c r="BW1316" s="50"/>
      <c r="BX1316" s="50"/>
      <c r="BY1316" s="50"/>
      <c r="BZ1316" s="50"/>
      <c r="CA1316" s="50"/>
      <c r="CB1316" s="50"/>
      <c r="CC1316" s="50"/>
      <c r="CD1316" s="50"/>
      <c r="CE1316" s="50"/>
      <c r="CF1316" s="50"/>
      <c r="CG1316" s="50"/>
      <c r="CH1316" s="50"/>
      <c r="CI1316" s="50"/>
      <c r="CJ1316" s="50"/>
      <c r="CK1316" s="50"/>
      <c r="CL1316" s="50"/>
      <c r="CM1316" s="50"/>
      <c r="CN1316" s="50"/>
      <c r="CO1316" s="50"/>
      <c r="CP1316" s="50"/>
      <c r="CQ1316" s="50"/>
      <c r="CR1316" s="50"/>
      <c r="CS1316" s="50"/>
      <c r="CT1316" s="50"/>
      <c r="CU1316" s="50"/>
      <c r="CV1316" s="50"/>
      <c r="CW1316" s="50"/>
      <c r="CX1316" s="50"/>
      <c r="CY1316" s="50"/>
      <c r="CZ1316" s="50"/>
      <c r="DA1316" s="50"/>
      <c r="DB1316" s="50"/>
      <c r="DC1316" s="50"/>
      <c r="DD1316" s="50"/>
      <c r="DE1316" s="50"/>
      <c r="DF1316" s="50"/>
    </row>
    <row r="1317" spans="2:110" x14ac:dyDescent="0.2">
      <c r="B1317" s="177"/>
      <c r="C1317" s="202"/>
      <c r="D1317" s="200"/>
      <c r="E1317" s="203"/>
      <c r="F1317" s="203"/>
      <c r="G1317" s="203"/>
      <c r="H1317" s="203"/>
      <c r="I1317" s="203"/>
      <c r="J1317" s="203"/>
      <c r="K1317" s="203"/>
      <c r="L1317" s="203"/>
      <c r="M1317" s="203"/>
      <c r="N1317" s="203"/>
      <c r="O1317" s="203"/>
      <c r="P1317" s="203"/>
      <c r="Q1317" s="204"/>
      <c r="R1317" s="204"/>
      <c r="S1317" s="234"/>
      <c r="T1317" s="50"/>
      <c r="U1317" s="50"/>
      <c r="V1317" s="50"/>
      <c r="W1317" s="50"/>
      <c r="X1317" s="50"/>
      <c r="Y1317" s="50"/>
      <c r="Z1317" s="250"/>
      <c r="AA1317" s="238"/>
      <c r="AB1317" s="50"/>
      <c r="AC1317" s="50"/>
      <c r="AD1317" s="50"/>
      <c r="AE1317" s="50"/>
      <c r="AF1317" s="50"/>
      <c r="AG1317" s="50"/>
      <c r="AH1317" s="50"/>
      <c r="AI1317" s="50"/>
      <c r="AJ1317" s="50"/>
      <c r="AK1317" s="50"/>
      <c r="AL1317" s="50"/>
      <c r="AM1317" s="50"/>
      <c r="AN1317" s="50"/>
      <c r="AO1317" s="50"/>
      <c r="AP1317" s="50"/>
      <c r="AQ1317" s="50"/>
      <c r="AR1317" s="50"/>
      <c r="AS1317" s="50"/>
      <c r="AT1317" s="50"/>
      <c r="AU1317" s="50"/>
      <c r="AV1317" s="50"/>
      <c r="AW1317" s="50"/>
      <c r="AX1317" s="50"/>
      <c r="AY1317" s="50"/>
      <c r="AZ1317" s="50"/>
      <c r="BA1317" s="50"/>
      <c r="BB1317" s="50"/>
      <c r="BC1317" s="50"/>
      <c r="BD1317" s="50"/>
      <c r="BE1317" s="50"/>
      <c r="BF1317" s="50"/>
      <c r="BG1317" s="50"/>
      <c r="BH1317" s="50"/>
      <c r="BI1317" s="50"/>
      <c r="BJ1317" s="50"/>
      <c r="BK1317" s="50"/>
      <c r="BL1317" s="50"/>
      <c r="BM1317" s="50"/>
      <c r="BN1317" s="50"/>
      <c r="BO1317" s="50"/>
      <c r="BP1317" s="50"/>
      <c r="BQ1317" s="50"/>
      <c r="BR1317" s="50"/>
      <c r="BS1317" s="50"/>
      <c r="BT1317" s="50"/>
      <c r="BU1317" s="50"/>
      <c r="BV1317" s="50"/>
      <c r="BW1317" s="50"/>
      <c r="BX1317" s="50"/>
      <c r="BY1317" s="50"/>
      <c r="BZ1317" s="50"/>
      <c r="CA1317" s="50"/>
      <c r="CB1317" s="50"/>
      <c r="CC1317" s="50"/>
      <c r="CD1317" s="50"/>
      <c r="CE1317" s="50"/>
      <c r="CF1317" s="50"/>
      <c r="CG1317" s="50"/>
      <c r="CH1317" s="50"/>
      <c r="CI1317" s="50"/>
      <c r="CJ1317" s="50"/>
      <c r="CK1317" s="50"/>
      <c r="CL1317" s="50"/>
      <c r="CM1317" s="50"/>
      <c r="CN1317" s="50"/>
      <c r="CO1317" s="50"/>
      <c r="CP1317" s="50"/>
      <c r="CQ1317" s="50"/>
      <c r="CR1317" s="50"/>
      <c r="CS1317" s="50"/>
      <c r="CT1317" s="50"/>
      <c r="CU1317" s="50"/>
      <c r="CV1317" s="50"/>
      <c r="CW1317" s="50"/>
      <c r="CX1317" s="50"/>
      <c r="CY1317" s="50"/>
      <c r="CZ1317" s="50"/>
      <c r="DA1317" s="50"/>
      <c r="DB1317" s="50"/>
      <c r="DC1317" s="50"/>
      <c r="DD1317" s="50"/>
      <c r="DE1317" s="50"/>
      <c r="DF1317" s="50"/>
    </row>
    <row r="1318" spans="2:110" x14ac:dyDescent="0.2">
      <c r="B1318" s="177"/>
      <c r="C1318" s="202"/>
      <c r="D1318" s="200"/>
      <c r="E1318" s="203"/>
      <c r="F1318" s="203"/>
      <c r="G1318" s="203"/>
      <c r="H1318" s="203"/>
      <c r="I1318" s="203"/>
      <c r="J1318" s="203"/>
      <c r="K1318" s="203"/>
      <c r="L1318" s="203"/>
      <c r="M1318" s="203"/>
      <c r="N1318" s="203"/>
      <c r="O1318" s="203"/>
      <c r="P1318" s="203"/>
      <c r="Q1318" s="204"/>
      <c r="R1318" s="204"/>
      <c r="S1318" s="234"/>
      <c r="T1318" s="50"/>
      <c r="U1318" s="50"/>
      <c r="V1318" s="50"/>
      <c r="W1318" s="50"/>
      <c r="X1318" s="50"/>
      <c r="Y1318" s="50"/>
      <c r="Z1318" s="250"/>
      <c r="AA1318" s="238"/>
      <c r="AB1318" s="50"/>
      <c r="AC1318" s="50"/>
      <c r="AD1318" s="50"/>
      <c r="AE1318" s="50"/>
      <c r="AF1318" s="50"/>
      <c r="AG1318" s="50"/>
      <c r="AH1318" s="50"/>
      <c r="AI1318" s="50"/>
      <c r="AJ1318" s="50"/>
      <c r="AK1318" s="50"/>
      <c r="AL1318" s="50"/>
      <c r="AM1318" s="50"/>
      <c r="AN1318" s="50"/>
      <c r="AO1318" s="50"/>
      <c r="AP1318" s="50"/>
      <c r="AQ1318" s="50"/>
      <c r="AR1318" s="50"/>
      <c r="AS1318" s="50"/>
      <c r="AT1318" s="50"/>
      <c r="AU1318" s="50"/>
      <c r="AV1318" s="50"/>
      <c r="AW1318" s="50"/>
      <c r="AX1318" s="50"/>
      <c r="AY1318" s="50"/>
      <c r="AZ1318" s="50"/>
      <c r="BA1318" s="50"/>
      <c r="BB1318" s="50"/>
      <c r="BC1318" s="50"/>
      <c r="BD1318" s="50"/>
      <c r="BE1318" s="50"/>
      <c r="BF1318" s="50"/>
      <c r="BG1318" s="50"/>
      <c r="BH1318" s="50"/>
      <c r="BI1318" s="50"/>
      <c r="BJ1318" s="50"/>
      <c r="BK1318" s="50"/>
      <c r="BL1318" s="50"/>
      <c r="BM1318" s="50"/>
      <c r="BN1318" s="50"/>
      <c r="BO1318" s="50"/>
      <c r="BP1318" s="50"/>
      <c r="BQ1318" s="50"/>
      <c r="BR1318" s="50"/>
      <c r="BS1318" s="50"/>
      <c r="BT1318" s="50"/>
      <c r="BU1318" s="50"/>
      <c r="BV1318" s="50"/>
      <c r="BW1318" s="50"/>
      <c r="BX1318" s="50"/>
      <c r="BY1318" s="50"/>
      <c r="BZ1318" s="50"/>
      <c r="CA1318" s="50"/>
      <c r="CB1318" s="50"/>
      <c r="CC1318" s="50"/>
      <c r="CD1318" s="50"/>
      <c r="CE1318" s="50"/>
      <c r="CF1318" s="50"/>
      <c r="CG1318" s="50"/>
      <c r="CH1318" s="50"/>
      <c r="CI1318" s="50"/>
      <c r="CJ1318" s="50"/>
      <c r="CK1318" s="50"/>
      <c r="CL1318" s="50"/>
      <c r="CM1318" s="50"/>
      <c r="CN1318" s="50"/>
      <c r="CO1318" s="50"/>
      <c r="CP1318" s="50"/>
      <c r="CQ1318" s="50"/>
      <c r="CR1318" s="50"/>
      <c r="CS1318" s="50"/>
      <c r="CT1318" s="50"/>
      <c r="CU1318" s="50"/>
      <c r="CV1318" s="50"/>
      <c r="CW1318" s="50"/>
      <c r="CX1318" s="50"/>
      <c r="CY1318" s="50"/>
      <c r="CZ1318" s="50"/>
      <c r="DA1318" s="50"/>
      <c r="DB1318" s="50"/>
      <c r="DC1318" s="50"/>
      <c r="DD1318" s="50"/>
      <c r="DE1318" s="50"/>
      <c r="DF1318" s="50"/>
    </row>
    <row r="1319" spans="2:110" x14ac:dyDescent="0.2">
      <c r="B1319" s="177"/>
      <c r="C1319" s="202"/>
      <c r="D1319" s="200"/>
      <c r="E1319" s="203"/>
      <c r="F1319" s="203"/>
      <c r="G1319" s="203"/>
      <c r="H1319" s="203"/>
      <c r="I1319" s="203"/>
      <c r="J1319" s="203"/>
      <c r="K1319" s="203"/>
      <c r="L1319" s="203"/>
      <c r="M1319" s="203"/>
      <c r="N1319" s="203"/>
      <c r="O1319" s="203"/>
      <c r="P1319" s="203"/>
      <c r="Q1319" s="204"/>
      <c r="R1319" s="204"/>
      <c r="S1319" s="234"/>
      <c r="T1319" s="50"/>
      <c r="U1319" s="50"/>
      <c r="V1319" s="50"/>
      <c r="W1319" s="50"/>
      <c r="X1319" s="50"/>
      <c r="Y1319" s="50"/>
      <c r="Z1319" s="250"/>
      <c r="AA1319" s="238"/>
      <c r="AB1319" s="50"/>
      <c r="AC1319" s="50"/>
      <c r="AD1319" s="50"/>
      <c r="AE1319" s="50"/>
      <c r="AF1319" s="50"/>
      <c r="AG1319" s="50"/>
      <c r="AH1319" s="50"/>
      <c r="AI1319" s="50"/>
      <c r="AJ1319" s="50"/>
      <c r="AK1319" s="50"/>
      <c r="AL1319" s="50"/>
      <c r="AM1319" s="50"/>
      <c r="AN1319" s="50"/>
      <c r="AO1319" s="50"/>
      <c r="AP1319" s="50"/>
      <c r="AQ1319" s="50"/>
      <c r="AR1319" s="50"/>
      <c r="AS1319" s="50"/>
      <c r="AT1319" s="50"/>
      <c r="AU1319" s="50"/>
      <c r="AV1319" s="50"/>
      <c r="AW1319" s="50"/>
      <c r="AX1319" s="50"/>
      <c r="AY1319" s="50"/>
      <c r="AZ1319" s="50"/>
      <c r="BA1319" s="50"/>
      <c r="BB1319" s="50"/>
      <c r="BC1319" s="50"/>
      <c r="BD1319" s="50"/>
      <c r="BE1319" s="50"/>
      <c r="BF1319" s="50"/>
      <c r="BG1319" s="50"/>
      <c r="BH1319" s="50"/>
      <c r="BI1319" s="50"/>
      <c r="BJ1319" s="50"/>
      <c r="BK1319" s="50"/>
      <c r="BL1319" s="50"/>
      <c r="BM1319" s="50"/>
      <c r="BN1319" s="50"/>
      <c r="BO1319" s="50"/>
      <c r="BP1319" s="50"/>
      <c r="BQ1319" s="50"/>
      <c r="BR1319" s="50"/>
      <c r="BS1319" s="50"/>
      <c r="BT1319" s="50"/>
      <c r="BU1319" s="50"/>
      <c r="BV1319" s="50"/>
      <c r="BW1319" s="50"/>
      <c r="BX1319" s="50"/>
      <c r="BY1319" s="50"/>
      <c r="BZ1319" s="50"/>
      <c r="CA1319" s="50"/>
      <c r="CB1319" s="50"/>
      <c r="CC1319" s="50"/>
      <c r="CD1319" s="50"/>
      <c r="CE1319" s="50"/>
      <c r="CF1319" s="50"/>
      <c r="CG1319" s="50"/>
      <c r="CH1319" s="50"/>
      <c r="CI1319" s="50"/>
      <c r="CJ1319" s="50"/>
      <c r="CK1319" s="50"/>
      <c r="CL1319" s="50"/>
      <c r="CM1319" s="50"/>
      <c r="CN1319" s="50"/>
      <c r="CO1319" s="50"/>
      <c r="CP1319" s="50"/>
      <c r="CQ1319" s="50"/>
      <c r="CR1319" s="50"/>
      <c r="CS1319" s="50"/>
      <c r="CT1319" s="50"/>
      <c r="CU1319" s="50"/>
      <c r="CV1319" s="50"/>
      <c r="CW1319" s="50"/>
      <c r="CX1319" s="50"/>
      <c r="CY1319" s="50"/>
      <c r="CZ1319" s="50"/>
      <c r="DA1319" s="50"/>
      <c r="DB1319" s="50"/>
      <c r="DC1319" s="50"/>
      <c r="DD1319" s="50"/>
      <c r="DE1319" s="50"/>
      <c r="DF1319" s="50"/>
    </row>
    <row r="1320" spans="2:110" x14ac:dyDescent="0.2">
      <c r="B1320" s="177"/>
      <c r="C1320" s="202"/>
      <c r="D1320" s="200"/>
      <c r="E1320" s="203"/>
      <c r="F1320" s="203"/>
      <c r="G1320" s="203"/>
      <c r="H1320" s="203"/>
      <c r="I1320" s="203"/>
      <c r="J1320" s="203"/>
      <c r="K1320" s="203"/>
      <c r="L1320" s="203"/>
      <c r="M1320" s="203"/>
      <c r="N1320" s="203"/>
      <c r="O1320" s="203"/>
      <c r="P1320" s="203"/>
      <c r="Q1320" s="204"/>
      <c r="R1320" s="204"/>
      <c r="S1320" s="234"/>
      <c r="T1320" s="50"/>
      <c r="U1320" s="50"/>
      <c r="V1320" s="50"/>
      <c r="W1320" s="50"/>
      <c r="X1320" s="50"/>
      <c r="Y1320" s="50"/>
      <c r="Z1320" s="250"/>
      <c r="AA1320" s="238"/>
      <c r="AB1320" s="50"/>
      <c r="AC1320" s="50"/>
      <c r="AD1320" s="50"/>
      <c r="AE1320" s="50"/>
      <c r="AF1320" s="50"/>
      <c r="AG1320" s="50"/>
      <c r="AH1320" s="50"/>
      <c r="AI1320" s="50"/>
      <c r="AJ1320" s="50"/>
      <c r="AK1320" s="50"/>
      <c r="AL1320" s="50"/>
      <c r="AM1320" s="50"/>
      <c r="AN1320" s="50"/>
      <c r="AO1320" s="50"/>
      <c r="AP1320" s="50"/>
      <c r="AQ1320" s="50"/>
      <c r="AR1320" s="50"/>
      <c r="AS1320" s="50"/>
      <c r="AT1320" s="50"/>
      <c r="AU1320" s="50"/>
      <c r="AV1320" s="50"/>
      <c r="AW1320" s="50"/>
      <c r="AX1320" s="50"/>
      <c r="AY1320" s="50"/>
      <c r="AZ1320" s="50"/>
      <c r="BA1320" s="50"/>
      <c r="BB1320" s="50"/>
      <c r="BC1320" s="50"/>
      <c r="BD1320" s="50"/>
      <c r="BE1320" s="50"/>
      <c r="BF1320" s="50"/>
      <c r="BG1320" s="50"/>
      <c r="BH1320" s="50"/>
      <c r="BI1320" s="50"/>
      <c r="BJ1320" s="50"/>
      <c r="BK1320" s="50"/>
      <c r="BL1320" s="50"/>
      <c r="BM1320" s="50"/>
      <c r="BN1320" s="50"/>
      <c r="BO1320" s="50"/>
      <c r="BP1320" s="50"/>
      <c r="BQ1320" s="50"/>
      <c r="BR1320" s="50"/>
      <c r="BS1320" s="50"/>
      <c r="BT1320" s="50"/>
      <c r="BU1320" s="50"/>
      <c r="BV1320" s="50"/>
      <c r="BW1320" s="50"/>
      <c r="BX1320" s="50"/>
      <c r="BY1320" s="50"/>
      <c r="BZ1320" s="50"/>
      <c r="CA1320" s="50"/>
      <c r="CB1320" s="50"/>
      <c r="CC1320" s="50"/>
      <c r="CD1320" s="50"/>
      <c r="CE1320" s="50"/>
      <c r="CF1320" s="50"/>
      <c r="CG1320" s="50"/>
      <c r="CH1320" s="50"/>
      <c r="CI1320" s="50"/>
      <c r="CJ1320" s="50"/>
      <c r="CK1320" s="50"/>
      <c r="CL1320" s="50"/>
      <c r="CM1320" s="50"/>
      <c r="CN1320" s="50"/>
      <c r="CO1320" s="50"/>
      <c r="CP1320" s="50"/>
      <c r="CQ1320" s="50"/>
      <c r="CR1320" s="50"/>
      <c r="CS1320" s="50"/>
      <c r="CT1320" s="50"/>
      <c r="CU1320" s="50"/>
      <c r="CV1320" s="50"/>
      <c r="CW1320" s="50"/>
      <c r="CX1320" s="50"/>
      <c r="CY1320" s="50"/>
      <c r="CZ1320" s="50"/>
      <c r="DA1320" s="50"/>
      <c r="DB1320" s="50"/>
      <c r="DC1320" s="50"/>
      <c r="DD1320" s="50"/>
      <c r="DE1320" s="50"/>
      <c r="DF1320" s="50"/>
    </row>
    <row r="1321" spans="2:110" x14ac:dyDescent="0.2">
      <c r="B1321" s="177"/>
      <c r="C1321" s="202"/>
      <c r="D1321" s="200"/>
      <c r="E1321" s="203"/>
      <c r="F1321" s="203"/>
      <c r="G1321" s="203"/>
      <c r="H1321" s="203"/>
      <c r="I1321" s="203"/>
      <c r="J1321" s="203"/>
      <c r="K1321" s="203"/>
      <c r="L1321" s="203"/>
      <c r="M1321" s="203"/>
      <c r="N1321" s="203"/>
      <c r="O1321" s="203"/>
      <c r="P1321" s="203"/>
      <c r="Q1321" s="204"/>
      <c r="R1321" s="204"/>
      <c r="S1321" s="234"/>
      <c r="T1321" s="50"/>
      <c r="U1321" s="50"/>
      <c r="V1321" s="50"/>
      <c r="W1321" s="50"/>
      <c r="X1321" s="50"/>
      <c r="Y1321" s="50"/>
      <c r="Z1321" s="250"/>
      <c r="AA1321" s="238"/>
      <c r="AB1321" s="50"/>
      <c r="AC1321" s="50"/>
      <c r="AD1321" s="50"/>
      <c r="AE1321" s="50"/>
      <c r="AF1321" s="50"/>
      <c r="AG1321" s="50"/>
      <c r="AH1321" s="50"/>
      <c r="AI1321" s="50"/>
      <c r="AJ1321" s="50"/>
      <c r="AK1321" s="50"/>
      <c r="AL1321" s="50"/>
      <c r="AM1321" s="50"/>
      <c r="AN1321" s="50"/>
      <c r="AO1321" s="50"/>
      <c r="AP1321" s="50"/>
      <c r="AQ1321" s="50"/>
      <c r="AR1321" s="50"/>
      <c r="AS1321" s="50"/>
      <c r="AT1321" s="50"/>
      <c r="AU1321" s="50"/>
      <c r="AV1321" s="50"/>
      <c r="AW1321" s="50"/>
      <c r="AX1321" s="50"/>
      <c r="AY1321" s="50"/>
      <c r="AZ1321" s="50"/>
      <c r="BA1321" s="50"/>
      <c r="BB1321" s="50"/>
      <c r="BC1321" s="50"/>
      <c r="BD1321" s="50"/>
      <c r="BE1321" s="50"/>
      <c r="BF1321" s="50"/>
      <c r="BG1321" s="50"/>
      <c r="BH1321" s="50"/>
      <c r="BI1321" s="50"/>
      <c r="BJ1321" s="50"/>
      <c r="BK1321" s="50"/>
      <c r="BL1321" s="50"/>
      <c r="BM1321" s="50"/>
      <c r="BN1321" s="50"/>
      <c r="BO1321" s="50"/>
      <c r="BP1321" s="50"/>
      <c r="BQ1321" s="50"/>
      <c r="BR1321" s="50"/>
      <c r="BS1321" s="50"/>
      <c r="BT1321" s="50"/>
      <c r="BU1321" s="50"/>
      <c r="BV1321" s="50"/>
      <c r="BW1321" s="50"/>
      <c r="BX1321" s="50"/>
      <c r="BY1321" s="50"/>
      <c r="BZ1321" s="50"/>
      <c r="CA1321" s="50"/>
      <c r="CB1321" s="50"/>
      <c r="CC1321" s="50"/>
      <c r="CD1321" s="50"/>
      <c r="CE1321" s="50"/>
      <c r="CF1321" s="50"/>
      <c r="CG1321" s="50"/>
      <c r="CH1321" s="50"/>
      <c r="CI1321" s="50"/>
      <c r="CJ1321" s="50"/>
      <c r="CK1321" s="50"/>
      <c r="CL1321" s="50"/>
      <c r="CM1321" s="50"/>
      <c r="CN1321" s="50"/>
      <c r="CO1321" s="50"/>
      <c r="CP1321" s="50"/>
      <c r="CQ1321" s="50"/>
      <c r="CR1321" s="50"/>
      <c r="CS1321" s="50"/>
      <c r="CT1321" s="50"/>
      <c r="CU1321" s="50"/>
      <c r="CV1321" s="50"/>
      <c r="CW1321" s="50"/>
      <c r="CX1321" s="50"/>
      <c r="CY1321" s="50"/>
      <c r="CZ1321" s="50"/>
      <c r="DA1321" s="50"/>
      <c r="DB1321" s="50"/>
      <c r="DC1321" s="50"/>
      <c r="DD1321" s="50"/>
      <c r="DE1321" s="50"/>
      <c r="DF1321" s="50"/>
    </row>
    <row r="1322" spans="2:110" x14ac:dyDescent="0.2">
      <c r="B1322" s="177"/>
      <c r="C1322" s="202"/>
      <c r="D1322" s="200"/>
      <c r="E1322" s="203"/>
      <c r="F1322" s="203"/>
      <c r="G1322" s="203"/>
      <c r="H1322" s="203"/>
      <c r="I1322" s="203"/>
      <c r="J1322" s="203"/>
      <c r="K1322" s="203"/>
      <c r="L1322" s="203"/>
      <c r="M1322" s="203"/>
      <c r="N1322" s="203"/>
      <c r="O1322" s="203"/>
      <c r="P1322" s="203"/>
      <c r="Q1322" s="204"/>
      <c r="R1322" s="204"/>
      <c r="S1322" s="234"/>
      <c r="T1322" s="50"/>
      <c r="U1322" s="50"/>
      <c r="V1322" s="50"/>
      <c r="W1322" s="50"/>
      <c r="X1322" s="50"/>
      <c r="Y1322" s="50"/>
      <c r="Z1322" s="250"/>
      <c r="AA1322" s="238"/>
      <c r="AB1322" s="50"/>
      <c r="AC1322" s="50"/>
      <c r="AD1322" s="50"/>
      <c r="AE1322" s="50"/>
      <c r="AF1322" s="50"/>
      <c r="AG1322" s="50"/>
      <c r="AH1322" s="50"/>
      <c r="AI1322" s="50"/>
      <c r="AJ1322" s="50"/>
      <c r="AK1322" s="50"/>
      <c r="AL1322" s="50"/>
      <c r="AM1322" s="50"/>
      <c r="AN1322" s="50"/>
      <c r="AO1322" s="50"/>
      <c r="AP1322" s="50"/>
      <c r="AQ1322" s="50"/>
      <c r="AR1322" s="50"/>
      <c r="AS1322" s="50"/>
      <c r="AT1322" s="50"/>
      <c r="AU1322" s="50"/>
      <c r="AV1322" s="50"/>
      <c r="AW1322" s="50"/>
      <c r="AX1322" s="50"/>
      <c r="AY1322" s="50"/>
      <c r="AZ1322" s="50"/>
      <c r="BA1322" s="50"/>
      <c r="BB1322" s="50"/>
      <c r="BC1322" s="50"/>
      <c r="BD1322" s="50"/>
      <c r="BE1322" s="50"/>
      <c r="BF1322" s="50"/>
      <c r="BG1322" s="50"/>
      <c r="BH1322" s="50"/>
      <c r="BI1322" s="50"/>
      <c r="BJ1322" s="50"/>
      <c r="BK1322" s="50"/>
      <c r="BL1322" s="50"/>
      <c r="BM1322" s="50"/>
      <c r="BN1322" s="50"/>
      <c r="BO1322" s="50"/>
      <c r="BP1322" s="50"/>
      <c r="BQ1322" s="50"/>
      <c r="BR1322" s="50"/>
      <c r="BS1322" s="50"/>
      <c r="BT1322" s="50"/>
      <c r="BU1322" s="50"/>
      <c r="BV1322" s="50"/>
      <c r="BW1322" s="50"/>
      <c r="BX1322" s="50"/>
      <c r="BY1322" s="50"/>
      <c r="BZ1322" s="50"/>
      <c r="CA1322" s="50"/>
      <c r="CB1322" s="50"/>
      <c r="CC1322" s="50"/>
      <c r="CD1322" s="50"/>
      <c r="CE1322" s="50"/>
      <c r="CF1322" s="50"/>
      <c r="CG1322" s="50"/>
      <c r="CH1322" s="50"/>
      <c r="CI1322" s="50"/>
      <c r="CJ1322" s="50"/>
      <c r="CK1322" s="50"/>
      <c r="CL1322" s="50"/>
      <c r="CM1322" s="50"/>
      <c r="CN1322" s="50"/>
      <c r="CO1322" s="50"/>
      <c r="CP1322" s="50"/>
      <c r="CQ1322" s="50"/>
      <c r="CR1322" s="50"/>
      <c r="CS1322" s="50"/>
      <c r="CT1322" s="50"/>
      <c r="CU1322" s="50"/>
      <c r="CV1322" s="50"/>
      <c r="CW1322" s="50"/>
      <c r="CX1322" s="50"/>
      <c r="CY1322" s="50"/>
      <c r="CZ1322" s="50"/>
      <c r="DA1322" s="50"/>
      <c r="DB1322" s="50"/>
      <c r="DC1322" s="50"/>
      <c r="DD1322" s="50"/>
      <c r="DE1322" s="50"/>
      <c r="DF1322" s="50"/>
    </row>
    <row r="1323" spans="2:110" x14ac:dyDescent="0.2">
      <c r="B1323" s="177"/>
      <c r="C1323" s="202"/>
      <c r="D1323" s="200"/>
      <c r="E1323" s="203"/>
      <c r="F1323" s="203"/>
      <c r="G1323" s="203"/>
      <c r="H1323" s="203"/>
      <c r="I1323" s="203"/>
      <c r="J1323" s="203"/>
      <c r="K1323" s="203"/>
      <c r="L1323" s="203"/>
      <c r="M1323" s="203"/>
      <c r="N1323" s="203"/>
      <c r="O1323" s="203"/>
      <c r="P1323" s="203"/>
      <c r="Q1323" s="204"/>
      <c r="R1323" s="204"/>
      <c r="S1323" s="234"/>
      <c r="T1323" s="50"/>
      <c r="U1323" s="50"/>
      <c r="V1323" s="50"/>
      <c r="W1323" s="50"/>
      <c r="X1323" s="50"/>
      <c r="Y1323" s="50"/>
      <c r="Z1323" s="250"/>
      <c r="AA1323" s="238"/>
      <c r="AB1323" s="50"/>
      <c r="AC1323" s="50"/>
      <c r="AD1323" s="50"/>
      <c r="AE1323" s="50"/>
      <c r="AF1323" s="50"/>
      <c r="AG1323" s="50"/>
      <c r="AH1323" s="50"/>
      <c r="AI1323" s="50"/>
      <c r="AJ1323" s="50"/>
      <c r="AK1323" s="50"/>
      <c r="AL1323" s="50"/>
      <c r="AM1323" s="50"/>
      <c r="AN1323" s="50"/>
      <c r="AO1323" s="50"/>
      <c r="AP1323" s="50"/>
      <c r="AQ1323" s="50"/>
      <c r="AR1323" s="50"/>
      <c r="AS1323" s="50"/>
      <c r="AT1323" s="50"/>
      <c r="AU1323" s="50"/>
      <c r="AV1323" s="50"/>
      <c r="AW1323" s="50"/>
      <c r="AX1323" s="50"/>
      <c r="AY1323" s="50"/>
      <c r="AZ1323" s="50"/>
      <c r="BA1323" s="50"/>
      <c r="BB1323" s="50"/>
      <c r="BC1323" s="50"/>
      <c r="BD1323" s="50"/>
      <c r="BE1323" s="50"/>
      <c r="BF1323" s="50"/>
      <c r="BG1323" s="50"/>
      <c r="BH1323" s="50"/>
      <c r="BI1323" s="50"/>
      <c r="BJ1323" s="50"/>
      <c r="BK1323" s="50"/>
      <c r="BL1323" s="50"/>
      <c r="BM1323" s="50"/>
      <c r="BN1323" s="50"/>
      <c r="BO1323" s="50"/>
      <c r="BP1323" s="50"/>
      <c r="BQ1323" s="50"/>
      <c r="BR1323" s="50"/>
      <c r="BS1323" s="50"/>
      <c r="BT1323" s="50"/>
      <c r="BU1323" s="50"/>
      <c r="BV1323" s="50"/>
      <c r="BW1323" s="50"/>
      <c r="BX1323" s="50"/>
      <c r="BY1323" s="50"/>
      <c r="BZ1323" s="50"/>
      <c r="CA1323" s="50"/>
      <c r="CB1323" s="50"/>
      <c r="CC1323" s="50"/>
      <c r="CD1323" s="50"/>
      <c r="CE1323" s="50"/>
      <c r="CF1323" s="50"/>
      <c r="CG1323" s="50"/>
      <c r="CH1323" s="50"/>
      <c r="CI1323" s="50"/>
      <c r="CJ1323" s="50"/>
      <c r="CK1323" s="50"/>
      <c r="CL1323" s="50"/>
      <c r="CM1323" s="50"/>
      <c r="CN1323" s="50"/>
      <c r="CO1323" s="50"/>
      <c r="CP1323" s="50"/>
      <c r="CQ1323" s="50"/>
      <c r="CR1323" s="50"/>
      <c r="CS1323" s="50"/>
      <c r="CT1323" s="50"/>
      <c r="CU1323" s="50"/>
      <c r="CV1323" s="50"/>
      <c r="CW1323" s="50"/>
      <c r="CX1323" s="50"/>
      <c r="CY1323" s="50"/>
      <c r="CZ1323" s="50"/>
      <c r="DA1323" s="50"/>
      <c r="DB1323" s="50"/>
      <c r="DC1323" s="50"/>
      <c r="DD1323" s="50"/>
      <c r="DE1323" s="50"/>
      <c r="DF1323" s="50"/>
    </row>
    <row r="1324" spans="2:110" x14ac:dyDescent="0.2">
      <c r="B1324" s="177"/>
      <c r="C1324" s="202"/>
      <c r="D1324" s="200"/>
      <c r="E1324" s="203"/>
      <c r="F1324" s="203"/>
      <c r="G1324" s="203"/>
      <c r="H1324" s="203"/>
      <c r="I1324" s="203"/>
      <c r="J1324" s="203"/>
      <c r="K1324" s="203"/>
      <c r="L1324" s="203"/>
      <c r="M1324" s="203"/>
      <c r="N1324" s="203"/>
      <c r="O1324" s="203"/>
      <c r="P1324" s="203"/>
      <c r="Q1324" s="204"/>
      <c r="R1324" s="204"/>
      <c r="S1324" s="234"/>
      <c r="T1324" s="50"/>
      <c r="U1324" s="50"/>
      <c r="V1324" s="50"/>
      <c r="W1324" s="50"/>
      <c r="X1324" s="50"/>
      <c r="Y1324" s="50"/>
      <c r="Z1324" s="250"/>
      <c r="AA1324" s="238"/>
      <c r="AB1324" s="50"/>
      <c r="AC1324" s="50"/>
      <c r="AD1324" s="50"/>
      <c r="AE1324" s="50"/>
      <c r="AF1324" s="50"/>
      <c r="AG1324" s="50"/>
      <c r="AH1324" s="50"/>
      <c r="AI1324" s="50"/>
      <c r="AJ1324" s="50"/>
      <c r="AK1324" s="50"/>
      <c r="AL1324" s="50"/>
      <c r="AM1324" s="50"/>
      <c r="AN1324" s="50"/>
      <c r="AO1324" s="50"/>
      <c r="AP1324" s="50"/>
      <c r="AQ1324" s="50"/>
      <c r="AR1324" s="50"/>
      <c r="AS1324" s="50"/>
      <c r="AT1324" s="50"/>
      <c r="AU1324" s="50"/>
      <c r="AV1324" s="50"/>
      <c r="AW1324" s="50"/>
      <c r="AX1324" s="50"/>
      <c r="AY1324" s="50"/>
      <c r="AZ1324" s="50"/>
      <c r="BA1324" s="50"/>
      <c r="BB1324" s="50"/>
      <c r="BC1324" s="50"/>
      <c r="BD1324" s="50"/>
      <c r="BE1324" s="50"/>
      <c r="BF1324" s="50"/>
      <c r="BG1324" s="50"/>
      <c r="BH1324" s="50"/>
      <c r="BI1324" s="50"/>
      <c r="BJ1324" s="50"/>
      <c r="BK1324" s="50"/>
      <c r="BL1324" s="50"/>
      <c r="BM1324" s="50"/>
      <c r="BN1324" s="50"/>
      <c r="BO1324" s="50"/>
      <c r="BP1324" s="50"/>
      <c r="BQ1324" s="50"/>
      <c r="BR1324" s="50"/>
      <c r="BS1324" s="50"/>
      <c r="BT1324" s="50"/>
      <c r="BU1324" s="50"/>
      <c r="BV1324" s="50"/>
      <c r="BW1324" s="50"/>
      <c r="BX1324" s="50"/>
      <c r="BY1324" s="50"/>
      <c r="BZ1324" s="50"/>
      <c r="CA1324" s="50"/>
      <c r="CB1324" s="50"/>
      <c r="CC1324" s="50"/>
      <c r="CD1324" s="50"/>
      <c r="CE1324" s="50"/>
      <c r="CF1324" s="50"/>
      <c r="CG1324" s="50"/>
      <c r="CH1324" s="50"/>
      <c r="CI1324" s="50"/>
      <c r="CJ1324" s="50"/>
      <c r="CK1324" s="50"/>
      <c r="CL1324" s="50"/>
      <c r="CM1324" s="50"/>
      <c r="CN1324" s="50"/>
      <c r="CO1324" s="50"/>
      <c r="CP1324" s="50"/>
      <c r="CQ1324" s="50"/>
      <c r="CR1324" s="50"/>
      <c r="CS1324" s="50"/>
      <c r="CT1324" s="50"/>
      <c r="CU1324" s="50"/>
      <c r="CV1324" s="50"/>
      <c r="CW1324" s="50"/>
      <c r="CX1324" s="50"/>
      <c r="CY1324" s="50"/>
      <c r="CZ1324" s="50"/>
      <c r="DA1324" s="50"/>
      <c r="DB1324" s="50"/>
      <c r="DC1324" s="50"/>
      <c r="DD1324" s="50"/>
      <c r="DE1324" s="50"/>
      <c r="DF1324" s="50"/>
    </row>
    <row r="1325" spans="2:110" x14ac:dyDescent="0.2">
      <c r="B1325" s="177"/>
      <c r="C1325" s="202"/>
      <c r="D1325" s="200"/>
      <c r="E1325" s="203"/>
      <c r="F1325" s="203"/>
      <c r="G1325" s="203"/>
      <c r="H1325" s="203"/>
      <c r="I1325" s="203"/>
      <c r="J1325" s="203"/>
      <c r="K1325" s="203"/>
      <c r="L1325" s="203"/>
      <c r="M1325" s="203"/>
      <c r="N1325" s="203"/>
      <c r="O1325" s="203"/>
      <c r="P1325" s="203"/>
      <c r="Q1325" s="204"/>
      <c r="R1325" s="204"/>
      <c r="S1325" s="234"/>
      <c r="T1325" s="50"/>
      <c r="U1325" s="50"/>
      <c r="V1325" s="50"/>
      <c r="W1325" s="50"/>
      <c r="X1325" s="50"/>
      <c r="Y1325" s="50"/>
      <c r="Z1325" s="250"/>
      <c r="AA1325" s="238"/>
      <c r="AB1325" s="50"/>
      <c r="AC1325" s="50"/>
      <c r="AD1325" s="50"/>
      <c r="AE1325" s="50"/>
      <c r="AF1325" s="50"/>
      <c r="AG1325" s="50"/>
      <c r="AH1325" s="50"/>
      <c r="AI1325" s="50"/>
      <c r="AJ1325" s="50"/>
      <c r="AK1325" s="50"/>
      <c r="AL1325" s="50"/>
      <c r="AM1325" s="50"/>
      <c r="AN1325" s="50"/>
      <c r="AO1325" s="50"/>
      <c r="AP1325" s="50"/>
      <c r="AQ1325" s="50"/>
      <c r="AR1325" s="50"/>
      <c r="AS1325" s="50"/>
      <c r="AT1325" s="50"/>
      <c r="AU1325" s="50"/>
      <c r="AV1325" s="50"/>
      <c r="AW1325" s="50"/>
      <c r="AX1325" s="50"/>
      <c r="AY1325" s="50"/>
      <c r="AZ1325" s="50"/>
      <c r="BA1325" s="50"/>
      <c r="BB1325" s="50"/>
      <c r="BC1325" s="50"/>
      <c r="BD1325" s="50"/>
      <c r="BE1325" s="50"/>
      <c r="BF1325" s="50"/>
      <c r="BG1325" s="50"/>
      <c r="BH1325" s="50"/>
      <c r="BI1325" s="50"/>
      <c r="BJ1325" s="50"/>
      <c r="BK1325" s="50"/>
      <c r="BL1325" s="50"/>
      <c r="BM1325" s="50"/>
      <c r="BN1325" s="50"/>
      <c r="BO1325" s="50"/>
      <c r="BP1325" s="50"/>
      <c r="BQ1325" s="50"/>
      <c r="BR1325" s="50"/>
      <c r="BS1325" s="50"/>
      <c r="BT1325" s="50"/>
      <c r="BU1325" s="50"/>
      <c r="BV1325" s="50"/>
      <c r="BW1325" s="50"/>
      <c r="BX1325" s="50"/>
      <c r="BY1325" s="50"/>
      <c r="BZ1325" s="50"/>
      <c r="CA1325" s="50"/>
      <c r="CB1325" s="50"/>
      <c r="CC1325" s="50"/>
      <c r="CD1325" s="50"/>
      <c r="CE1325" s="50"/>
      <c r="CF1325" s="50"/>
      <c r="CG1325" s="50"/>
      <c r="CH1325" s="50"/>
      <c r="CI1325" s="50"/>
      <c r="CJ1325" s="50"/>
      <c r="CK1325" s="50"/>
      <c r="CL1325" s="50"/>
      <c r="CM1325" s="50"/>
      <c r="CN1325" s="50"/>
      <c r="CO1325" s="50"/>
      <c r="CP1325" s="50"/>
      <c r="CQ1325" s="50"/>
      <c r="CR1325" s="50"/>
      <c r="CS1325" s="50"/>
      <c r="CT1325" s="50"/>
      <c r="CU1325" s="50"/>
      <c r="CV1325" s="50"/>
      <c r="CW1325" s="50"/>
      <c r="CX1325" s="50"/>
      <c r="CY1325" s="50"/>
      <c r="CZ1325" s="50"/>
      <c r="DA1325" s="50"/>
      <c r="DB1325" s="50"/>
      <c r="DC1325" s="50"/>
      <c r="DD1325" s="50"/>
      <c r="DE1325" s="50"/>
      <c r="DF1325" s="50"/>
    </row>
    <row r="1326" spans="2:110" x14ac:dyDescent="0.2">
      <c r="B1326" s="177"/>
      <c r="C1326" s="202"/>
      <c r="D1326" s="200"/>
      <c r="E1326" s="203"/>
      <c r="F1326" s="203"/>
      <c r="G1326" s="203"/>
      <c r="H1326" s="203"/>
      <c r="I1326" s="203"/>
      <c r="J1326" s="203"/>
      <c r="K1326" s="203"/>
      <c r="L1326" s="203"/>
      <c r="M1326" s="203"/>
      <c r="N1326" s="203"/>
      <c r="O1326" s="203"/>
      <c r="P1326" s="203"/>
      <c r="Q1326" s="204"/>
      <c r="R1326" s="204"/>
      <c r="S1326" s="234"/>
      <c r="T1326" s="50"/>
      <c r="U1326" s="50"/>
      <c r="V1326" s="50"/>
      <c r="W1326" s="50"/>
      <c r="X1326" s="50"/>
      <c r="Y1326" s="50"/>
      <c r="Z1326" s="250"/>
      <c r="AA1326" s="238"/>
      <c r="AB1326" s="50"/>
      <c r="AC1326" s="50"/>
      <c r="AD1326" s="50"/>
      <c r="AE1326" s="50"/>
      <c r="AF1326" s="50"/>
      <c r="AG1326" s="50"/>
      <c r="AH1326" s="50"/>
      <c r="AI1326" s="50"/>
      <c r="AJ1326" s="50"/>
      <c r="AK1326" s="50"/>
      <c r="AL1326" s="50"/>
      <c r="AM1326" s="50"/>
      <c r="AN1326" s="50"/>
      <c r="AO1326" s="50"/>
      <c r="AP1326" s="50"/>
      <c r="AQ1326" s="50"/>
      <c r="AR1326" s="50"/>
      <c r="AS1326" s="50"/>
      <c r="AT1326" s="50"/>
      <c r="AU1326" s="50"/>
      <c r="AV1326" s="50"/>
      <c r="AW1326" s="50"/>
      <c r="AX1326" s="50"/>
      <c r="AY1326" s="50"/>
      <c r="AZ1326" s="50"/>
      <c r="BA1326" s="50"/>
      <c r="BB1326" s="50"/>
      <c r="BC1326" s="50"/>
      <c r="BD1326" s="50"/>
      <c r="BE1326" s="50"/>
      <c r="BF1326" s="50"/>
      <c r="BG1326" s="50"/>
      <c r="BH1326" s="50"/>
      <c r="BI1326" s="50"/>
      <c r="BJ1326" s="50"/>
      <c r="BK1326" s="50"/>
      <c r="BL1326" s="50"/>
      <c r="BM1326" s="50"/>
      <c r="BN1326" s="50"/>
      <c r="BO1326" s="50"/>
      <c r="BP1326" s="50"/>
      <c r="BQ1326" s="50"/>
      <c r="BR1326" s="50"/>
      <c r="BS1326" s="50"/>
      <c r="BT1326" s="50"/>
      <c r="BU1326" s="50"/>
      <c r="BV1326" s="50"/>
      <c r="BW1326" s="50"/>
      <c r="BX1326" s="50"/>
      <c r="BY1326" s="50"/>
      <c r="BZ1326" s="50"/>
      <c r="CA1326" s="50"/>
      <c r="CB1326" s="50"/>
      <c r="CC1326" s="50"/>
      <c r="CD1326" s="50"/>
      <c r="CE1326" s="50"/>
      <c r="CF1326" s="50"/>
      <c r="CG1326" s="50"/>
      <c r="CH1326" s="50"/>
      <c r="CI1326" s="50"/>
      <c r="CJ1326" s="50"/>
      <c r="CK1326" s="50"/>
      <c r="CL1326" s="50"/>
      <c r="CM1326" s="50"/>
      <c r="CN1326" s="50"/>
      <c r="CO1326" s="50"/>
      <c r="CP1326" s="50"/>
      <c r="CQ1326" s="50"/>
      <c r="CR1326" s="50"/>
      <c r="CS1326" s="50"/>
      <c r="CT1326" s="50"/>
      <c r="CU1326" s="50"/>
      <c r="CV1326" s="50"/>
      <c r="CW1326" s="50"/>
      <c r="CX1326" s="50"/>
      <c r="CY1326" s="50"/>
      <c r="CZ1326" s="50"/>
      <c r="DA1326" s="50"/>
      <c r="DB1326" s="50"/>
      <c r="DC1326" s="50"/>
      <c r="DD1326" s="50"/>
      <c r="DE1326" s="50"/>
      <c r="DF1326" s="50"/>
    </row>
    <row r="1327" spans="2:110" x14ac:dyDescent="0.2">
      <c r="B1327" s="177"/>
      <c r="C1327" s="202"/>
      <c r="D1327" s="200"/>
      <c r="E1327" s="203"/>
      <c r="F1327" s="203"/>
      <c r="G1327" s="203"/>
      <c r="H1327" s="203"/>
      <c r="I1327" s="203"/>
      <c r="J1327" s="203"/>
      <c r="K1327" s="203"/>
      <c r="L1327" s="203"/>
      <c r="M1327" s="203"/>
      <c r="N1327" s="203"/>
      <c r="O1327" s="203"/>
      <c r="P1327" s="203"/>
      <c r="Q1327" s="204"/>
      <c r="R1327" s="204"/>
      <c r="S1327" s="234"/>
      <c r="T1327" s="50"/>
      <c r="U1327" s="50"/>
      <c r="V1327" s="50"/>
      <c r="W1327" s="50"/>
      <c r="X1327" s="50"/>
      <c r="Y1327" s="50"/>
      <c r="Z1327" s="250"/>
      <c r="AA1327" s="238"/>
      <c r="AB1327" s="50"/>
      <c r="AC1327" s="50"/>
      <c r="AD1327" s="50"/>
      <c r="AE1327" s="50"/>
      <c r="AF1327" s="50"/>
      <c r="AG1327" s="50"/>
      <c r="AH1327" s="50"/>
      <c r="AI1327" s="50"/>
      <c r="AJ1327" s="50"/>
      <c r="AK1327" s="50"/>
      <c r="AL1327" s="50"/>
      <c r="AM1327" s="50"/>
      <c r="AN1327" s="50"/>
      <c r="AO1327" s="50"/>
      <c r="AP1327" s="50"/>
      <c r="AQ1327" s="50"/>
      <c r="AR1327" s="50"/>
      <c r="AS1327" s="50"/>
      <c r="AT1327" s="50"/>
      <c r="AU1327" s="50"/>
      <c r="AV1327" s="50"/>
      <c r="AW1327" s="50"/>
      <c r="AX1327" s="50"/>
      <c r="AY1327" s="50"/>
      <c r="AZ1327" s="50"/>
      <c r="BA1327" s="50"/>
      <c r="BB1327" s="50"/>
      <c r="BC1327" s="50"/>
      <c r="BD1327" s="50"/>
      <c r="BE1327" s="50"/>
      <c r="BF1327" s="50"/>
      <c r="BG1327" s="50"/>
      <c r="BH1327" s="50"/>
      <c r="BI1327" s="50"/>
      <c r="BJ1327" s="50"/>
      <c r="BK1327" s="50"/>
      <c r="BL1327" s="50"/>
      <c r="BM1327" s="50"/>
      <c r="BN1327" s="50"/>
      <c r="BO1327" s="50"/>
      <c r="BP1327" s="50"/>
      <c r="BQ1327" s="50"/>
      <c r="BR1327" s="50"/>
      <c r="BS1327" s="50"/>
      <c r="BT1327" s="50"/>
      <c r="BU1327" s="50"/>
      <c r="BV1327" s="50"/>
      <c r="BW1327" s="50"/>
      <c r="BX1327" s="50"/>
      <c r="BY1327" s="50"/>
      <c r="BZ1327" s="50"/>
      <c r="CA1327" s="50"/>
      <c r="CB1327" s="50"/>
      <c r="CC1327" s="50"/>
      <c r="CD1327" s="50"/>
      <c r="CE1327" s="50"/>
      <c r="CF1327" s="50"/>
      <c r="CG1327" s="50"/>
      <c r="CH1327" s="50"/>
      <c r="CI1327" s="50"/>
      <c r="CJ1327" s="50"/>
      <c r="CK1327" s="50"/>
      <c r="CL1327" s="50"/>
      <c r="CM1327" s="50"/>
      <c r="CN1327" s="50"/>
      <c r="CO1327" s="50"/>
      <c r="CP1327" s="50"/>
      <c r="CQ1327" s="50"/>
      <c r="CR1327" s="50"/>
      <c r="CS1327" s="50"/>
      <c r="CT1327" s="50"/>
      <c r="CU1327" s="50"/>
      <c r="CV1327" s="50"/>
      <c r="CW1327" s="50"/>
      <c r="CX1327" s="50"/>
      <c r="CY1327" s="50"/>
      <c r="CZ1327" s="50"/>
      <c r="DA1327" s="50"/>
      <c r="DB1327" s="50"/>
      <c r="DC1327" s="50"/>
      <c r="DD1327" s="50"/>
      <c r="DE1327" s="50"/>
      <c r="DF1327" s="50"/>
    </row>
    <row r="1328" spans="2:110" x14ac:dyDescent="0.2">
      <c r="B1328" s="177"/>
      <c r="C1328" s="202"/>
      <c r="D1328" s="200"/>
      <c r="E1328" s="203"/>
      <c r="F1328" s="203"/>
      <c r="G1328" s="203"/>
      <c r="H1328" s="203"/>
      <c r="I1328" s="203"/>
      <c r="J1328" s="203"/>
      <c r="K1328" s="203"/>
      <c r="L1328" s="203"/>
      <c r="M1328" s="203"/>
      <c r="N1328" s="203"/>
      <c r="O1328" s="203"/>
      <c r="P1328" s="203"/>
      <c r="Q1328" s="204"/>
      <c r="R1328" s="204"/>
      <c r="S1328" s="234"/>
      <c r="T1328" s="50"/>
      <c r="U1328" s="50"/>
      <c r="V1328" s="50"/>
      <c r="W1328" s="50"/>
      <c r="X1328" s="50"/>
      <c r="Y1328" s="50"/>
      <c r="Z1328" s="250"/>
      <c r="AA1328" s="238"/>
      <c r="AB1328" s="50"/>
      <c r="AC1328" s="50"/>
      <c r="AD1328" s="50"/>
      <c r="AE1328" s="50"/>
      <c r="AF1328" s="50"/>
      <c r="AG1328" s="50"/>
      <c r="AH1328" s="50"/>
      <c r="AI1328" s="50"/>
      <c r="AJ1328" s="50"/>
      <c r="AK1328" s="50"/>
      <c r="AL1328" s="50"/>
      <c r="AM1328" s="50"/>
      <c r="AN1328" s="50"/>
      <c r="AO1328" s="50"/>
      <c r="AP1328" s="50"/>
      <c r="AQ1328" s="50"/>
      <c r="AR1328" s="50"/>
      <c r="AS1328" s="50"/>
      <c r="AT1328" s="50"/>
      <c r="AU1328" s="50"/>
      <c r="AV1328" s="50"/>
      <c r="AW1328" s="50"/>
      <c r="AX1328" s="50"/>
      <c r="AY1328" s="50"/>
      <c r="AZ1328" s="50"/>
      <c r="BA1328" s="50"/>
      <c r="BB1328" s="50"/>
      <c r="BC1328" s="50"/>
      <c r="BD1328" s="50"/>
      <c r="BE1328" s="50"/>
      <c r="BF1328" s="50"/>
      <c r="BG1328" s="50"/>
      <c r="BH1328" s="50"/>
      <c r="BI1328" s="50"/>
      <c r="BJ1328" s="50"/>
      <c r="BK1328" s="50"/>
      <c r="BL1328" s="50"/>
      <c r="BM1328" s="50"/>
      <c r="BN1328" s="50"/>
      <c r="BO1328" s="50"/>
      <c r="BP1328" s="50"/>
      <c r="BQ1328" s="50"/>
      <c r="BR1328" s="50"/>
      <c r="BS1328" s="50"/>
      <c r="BT1328" s="50"/>
      <c r="BU1328" s="50"/>
      <c r="BV1328" s="50"/>
      <c r="BW1328" s="50"/>
      <c r="BX1328" s="50"/>
      <c r="BY1328" s="50"/>
      <c r="BZ1328" s="50"/>
      <c r="CA1328" s="50"/>
      <c r="CB1328" s="50"/>
      <c r="CC1328" s="50"/>
      <c r="CD1328" s="50"/>
      <c r="CE1328" s="50"/>
      <c r="CF1328" s="50"/>
      <c r="CG1328" s="50"/>
      <c r="CH1328" s="50"/>
      <c r="CI1328" s="50"/>
      <c r="CJ1328" s="50"/>
      <c r="CK1328" s="50"/>
      <c r="CL1328" s="50"/>
      <c r="CM1328" s="50"/>
      <c r="CN1328" s="50"/>
      <c r="CO1328" s="50"/>
      <c r="CP1328" s="50"/>
      <c r="CQ1328" s="50"/>
      <c r="CR1328" s="50"/>
      <c r="CS1328" s="50"/>
      <c r="CT1328" s="50"/>
      <c r="CU1328" s="50"/>
      <c r="CV1328" s="50"/>
      <c r="CW1328" s="50"/>
      <c r="CX1328" s="50"/>
      <c r="CY1328" s="50"/>
      <c r="CZ1328" s="50"/>
      <c r="DA1328" s="50"/>
      <c r="DB1328" s="50"/>
      <c r="DC1328" s="50"/>
      <c r="DD1328" s="50"/>
      <c r="DE1328" s="50"/>
      <c r="DF1328" s="50"/>
    </row>
    <row r="1329" spans="2:110" x14ac:dyDescent="0.2">
      <c r="B1329" s="177"/>
      <c r="C1329" s="202"/>
      <c r="D1329" s="200"/>
      <c r="E1329" s="203"/>
      <c r="F1329" s="203"/>
      <c r="G1329" s="203"/>
      <c r="H1329" s="203"/>
      <c r="I1329" s="203"/>
      <c r="J1329" s="203"/>
      <c r="K1329" s="203"/>
      <c r="L1329" s="203"/>
      <c r="M1329" s="203"/>
      <c r="N1329" s="203"/>
      <c r="O1329" s="203"/>
      <c r="P1329" s="203"/>
      <c r="Q1329" s="204"/>
      <c r="R1329" s="204"/>
      <c r="S1329" s="234"/>
      <c r="T1329" s="50"/>
      <c r="U1329" s="50"/>
      <c r="V1329" s="50"/>
      <c r="W1329" s="50"/>
      <c r="X1329" s="50"/>
      <c r="Y1329" s="50"/>
      <c r="Z1329" s="250"/>
      <c r="AA1329" s="238"/>
      <c r="AB1329" s="50"/>
      <c r="AC1329" s="50"/>
      <c r="AD1329" s="50"/>
      <c r="AE1329" s="50"/>
      <c r="AF1329" s="50"/>
      <c r="AG1329" s="50"/>
      <c r="AH1329" s="50"/>
      <c r="AI1329" s="50"/>
      <c r="AJ1329" s="50"/>
      <c r="AK1329" s="50"/>
      <c r="AL1329" s="50"/>
      <c r="AM1329" s="50"/>
      <c r="AN1329" s="50"/>
      <c r="AO1329" s="50"/>
      <c r="AP1329" s="50"/>
      <c r="AQ1329" s="50"/>
      <c r="AR1329" s="50"/>
      <c r="AS1329" s="50"/>
      <c r="AT1329" s="50"/>
      <c r="AU1329" s="50"/>
      <c r="AV1329" s="50"/>
      <c r="AW1329" s="50"/>
      <c r="AX1329" s="50"/>
      <c r="AY1329" s="50"/>
      <c r="AZ1329" s="50"/>
      <c r="BA1329" s="50"/>
      <c r="BB1329" s="50"/>
      <c r="BC1329" s="50"/>
      <c r="BD1329" s="50"/>
      <c r="BE1329" s="50"/>
      <c r="BF1329" s="50"/>
      <c r="BG1329" s="50"/>
      <c r="BH1329" s="50"/>
      <c r="BI1329" s="50"/>
      <c r="BJ1329" s="50"/>
      <c r="BK1329" s="50"/>
      <c r="BL1329" s="50"/>
      <c r="BM1329" s="50"/>
      <c r="BN1329" s="50"/>
      <c r="BO1329" s="50"/>
      <c r="BP1329" s="50"/>
      <c r="BQ1329" s="50"/>
      <c r="BR1329" s="50"/>
      <c r="BS1329" s="50"/>
      <c r="BT1329" s="50"/>
      <c r="BU1329" s="50"/>
      <c r="BV1329" s="50"/>
      <c r="BW1329" s="50"/>
      <c r="BX1329" s="50"/>
      <c r="BY1329" s="50"/>
      <c r="BZ1329" s="50"/>
      <c r="CA1329" s="50"/>
      <c r="CB1329" s="50"/>
      <c r="CC1329" s="50"/>
      <c r="CD1329" s="50"/>
      <c r="CE1329" s="50"/>
      <c r="CF1329" s="50"/>
      <c r="CG1329" s="50"/>
      <c r="CH1329" s="50"/>
      <c r="CI1329" s="50"/>
      <c r="CJ1329" s="50"/>
      <c r="CK1329" s="50"/>
      <c r="CL1329" s="50"/>
      <c r="CM1329" s="50"/>
      <c r="CN1329" s="50"/>
      <c r="CO1329" s="50"/>
      <c r="CP1329" s="50"/>
      <c r="CQ1329" s="50"/>
      <c r="CR1329" s="50"/>
      <c r="CS1329" s="50"/>
      <c r="CT1329" s="50"/>
      <c r="CU1329" s="50"/>
      <c r="CV1329" s="50"/>
      <c r="CW1329" s="50"/>
      <c r="CX1329" s="50"/>
      <c r="CY1329" s="50"/>
      <c r="CZ1329" s="50"/>
      <c r="DA1329" s="50"/>
      <c r="DB1329" s="50"/>
      <c r="DC1329" s="50"/>
      <c r="DD1329" s="50"/>
      <c r="DE1329" s="50"/>
      <c r="DF1329" s="50"/>
    </row>
    <row r="1330" spans="2:110" x14ac:dyDescent="0.2">
      <c r="B1330" s="177"/>
      <c r="C1330" s="202"/>
      <c r="D1330" s="200"/>
      <c r="E1330" s="203"/>
      <c r="F1330" s="203"/>
      <c r="G1330" s="203"/>
      <c r="H1330" s="203"/>
      <c r="I1330" s="203"/>
      <c r="J1330" s="203"/>
      <c r="K1330" s="203"/>
      <c r="L1330" s="203"/>
      <c r="M1330" s="203"/>
      <c r="N1330" s="203"/>
      <c r="O1330" s="203"/>
      <c r="P1330" s="203"/>
      <c r="Q1330" s="204"/>
      <c r="R1330" s="204"/>
      <c r="S1330" s="234"/>
      <c r="T1330" s="50"/>
      <c r="U1330" s="50"/>
      <c r="V1330" s="50"/>
      <c r="W1330" s="50"/>
      <c r="X1330" s="50"/>
      <c r="Y1330" s="50"/>
      <c r="Z1330" s="250"/>
      <c r="AA1330" s="238"/>
      <c r="AB1330" s="50"/>
      <c r="AC1330" s="50"/>
      <c r="AD1330" s="50"/>
      <c r="AE1330" s="50"/>
      <c r="AF1330" s="50"/>
      <c r="AG1330" s="50"/>
      <c r="AH1330" s="50"/>
      <c r="AI1330" s="50"/>
      <c r="AJ1330" s="50"/>
      <c r="AK1330" s="50"/>
      <c r="AL1330" s="50"/>
      <c r="AM1330" s="50"/>
      <c r="AN1330" s="50"/>
      <c r="AO1330" s="50"/>
      <c r="AP1330" s="50"/>
      <c r="AQ1330" s="50"/>
      <c r="AR1330" s="50"/>
      <c r="AS1330" s="50"/>
      <c r="AT1330" s="50"/>
      <c r="AU1330" s="50"/>
      <c r="AV1330" s="50"/>
      <c r="AW1330" s="50"/>
      <c r="AX1330" s="50"/>
      <c r="AY1330" s="50"/>
      <c r="AZ1330" s="50"/>
      <c r="BA1330" s="50"/>
      <c r="BB1330" s="50"/>
      <c r="BC1330" s="50"/>
      <c r="BD1330" s="50"/>
      <c r="BE1330" s="50"/>
      <c r="BF1330" s="50"/>
      <c r="BG1330" s="50"/>
      <c r="BH1330" s="50"/>
      <c r="BI1330" s="50"/>
      <c r="BJ1330" s="50"/>
      <c r="BK1330" s="50"/>
      <c r="BL1330" s="50"/>
      <c r="BM1330" s="50"/>
      <c r="BN1330" s="50"/>
      <c r="BO1330" s="50"/>
      <c r="BP1330" s="50"/>
      <c r="BQ1330" s="50"/>
      <c r="BR1330" s="50"/>
      <c r="BS1330" s="50"/>
      <c r="BT1330" s="50"/>
      <c r="BU1330" s="50"/>
      <c r="BV1330" s="50"/>
      <c r="BW1330" s="50"/>
      <c r="BX1330" s="50"/>
      <c r="BY1330" s="50"/>
      <c r="BZ1330" s="50"/>
      <c r="CA1330" s="50"/>
      <c r="CB1330" s="50"/>
      <c r="CC1330" s="50"/>
      <c r="CD1330" s="50"/>
      <c r="CE1330" s="50"/>
      <c r="CF1330" s="50"/>
      <c r="CG1330" s="50"/>
      <c r="CH1330" s="50"/>
      <c r="CI1330" s="50"/>
      <c r="CJ1330" s="50"/>
      <c r="CK1330" s="50"/>
      <c r="CL1330" s="50"/>
      <c r="CM1330" s="50"/>
      <c r="CN1330" s="50"/>
      <c r="CO1330" s="50"/>
      <c r="CP1330" s="50"/>
      <c r="CQ1330" s="50"/>
      <c r="CR1330" s="50"/>
      <c r="CS1330" s="50"/>
      <c r="CT1330" s="50"/>
      <c r="CU1330" s="50"/>
      <c r="CV1330" s="50"/>
      <c r="CW1330" s="50"/>
      <c r="CX1330" s="50"/>
      <c r="CY1330" s="50"/>
      <c r="CZ1330" s="50"/>
      <c r="DA1330" s="50"/>
      <c r="DB1330" s="50"/>
      <c r="DC1330" s="50"/>
      <c r="DD1330" s="50"/>
      <c r="DE1330" s="50"/>
      <c r="DF1330" s="50"/>
    </row>
    <row r="1331" spans="2:110" x14ac:dyDescent="0.2">
      <c r="B1331" s="177"/>
      <c r="C1331" s="202"/>
      <c r="D1331" s="200"/>
      <c r="E1331" s="203"/>
      <c r="F1331" s="203"/>
      <c r="G1331" s="203"/>
      <c r="H1331" s="203"/>
      <c r="I1331" s="203"/>
      <c r="J1331" s="203"/>
      <c r="K1331" s="203"/>
      <c r="L1331" s="203"/>
      <c r="M1331" s="203"/>
      <c r="N1331" s="203"/>
      <c r="O1331" s="203"/>
      <c r="P1331" s="203"/>
      <c r="Q1331" s="204"/>
      <c r="R1331" s="204"/>
      <c r="S1331" s="234"/>
      <c r="T1331" s="50"/>
      <c r="U1331" s="50"/>
      <c r="V1331" s="50"/>
      <c r="W1331" s="50"/>
      <c r="X1331" s="50"/>
      <c r="Y1331" s="50"/>
      <c r="Z1331" s="250"/>
      <c r="AA1331" s="238"/>
      <c r="AB1331" s="50"/>
      <c r="AC1331" s="50"/>
      <c r="AD1331" s="50"/>
      <c r="AE1331" s="50"/>
      <c r="AF1331" s="50"/>
      <c r="AG1331" s="50"/>
      <c r="AH1331" s="50"/>
      <c r="AI1331" s="50"/>
      <c r="AJ1331" s="50"/>
      <c r="AK1331" s="50"/>
      <c r="AL1331" s="50"/>
      <c r="AM1331" s="50"/>
      <c r="AN1331" s="50"/>
      <c r="AO1331" s="50"/>
      <c r="AP1331" s="50"/>
      <c r="AQ1331" s="50"/>
      <c r="AR1331" s="50"/>
      <c r="AS1331" s="50"/>
      <c r="AT1331" s="50"/>
      <c r="AU1331" s="50"/>
      <c r="AV1331" s="50"/>
      <c r="AW1331" s="50"/>
      <c r="AX1331" s="50"/>
      <c r="AY1331" s="50"/>
      <c r="AZ1331" s="50"/>
      <c r="BA1331" s="50"/>
      <c r="BB1331" s="50"/>
      <c r="BC1331" s="50"/>
      <c r="BD1331" s="50"/>
      <c r="BE1331" s="50"/>
      <c r="BF1331" s="50"/>
      <c r="BG1331" s="50"/>
      <c r="BH1331" s="50"/>
      <c r="BI1331" s="50"/>
      <c r="BJ1331" s="50"/>
      <c r="BK1331" s="50"/>
      <c r="BL1331" s="50"/>
      <c r="BM1331" s="50"/>
      <c r="BN1331" s="50"/>
      <c r="BO1331" s="50"/>
      <c r="BP1331" s="50"/>
      <c r="BQ1331" s="50"/>
      <c r="BR1331" s="50"/>
      <c r="BS1331" s="50"/>
      <c r="BT1331" s="50"/>
      <c r="BU1331" s="50"/>
      <c r="BV1331" s="50"/>
      <c r="BW1331" s="50"/>
      <c r="BX1331" s="50"/>
      <c r="BY1331" s="50"/>
      <c r="BZ1331" s="50"/>
      <c r="CA1331" s="50"/>
      <c r="CB1331" s="50"/>
      <c r="CC1331" s="50"/>
      <c r="CD1331" s="50"/>
      <c r="CE1331" s="50"/>
      <c r="CF1331" s="50"/>
      <c r="CG1331" s="50"/>
      <c r="CH1331" s="50"/>
      <c r="CI1331" s="50"/>
      <c r="CJ1331" s="50"/>
      <c r="CK1331" s="50"/>
      <c r="CL1331" s="50"/>
      <c r="CM1331" s="50"/>
      <c r="CN1331" s="50"/>
      <c r="CO1331" s="50"/>
      <c r="CP1331" s="50"/>
      <c r="CQ1331" s="50"/>
      <c r="CR1331" s="50"/>
      <c r="CS1331" s="50"/>
      <c r="CT1331" s="50"/>
      <c r="CU1331" s="50"/>
      <c r="CV1331" s="50"/>
      <c r="CW1331" s="50"/>
      <c r="CX1331" s="50"/>
      <c r="CY1331" s="50"/>
      <c r="CZ1331" s="50"/>
      <c r="DA1331" s="50"/>
      <c r="DB1331" s="50"/>
      <c r="DC1331" s="50"/>
      <c r="DD1331" s="50"/>
      <c r="DE1331" s="50"/>
      <c r="DF1331" s="50"/>
    </row>
    <row r="1332" spans="2:110" x14ac:dyDescent="0.2">
      <c r="B1332" s="177"/>
      <c r="C1332" s="202"/>
      <c r="D1332" s="200"/>
      <c r="E1332" s="203"/>
      <c r="F1332" s="203"/>
      <c r="G1332" s="203"/>
      <c r="H1332" s="203"/>
      <c r="I1332" s="203"/>
      <c r="J1332" s="203"/>
      <c r="K1332" s="203"/>
      <c r="L1332" s="203"/>
      <c r="M1332" s="203"/>
      <c r="N1332" s="203"/>
      <c r="O1332" s="203"/>
      <c r="P1332" s="203"/>
      <c r="Q1332" s="204"/>
      <c r="R1332" s="204"/>
      <c r="S1332" s="234"/>
      <c r="T1332" s="50"/>
      <c r="U1332" s="50"/>
      <c r="V1332" s="50"/>
      <c r="W1332" s="50"/>
      <c r="X1332" s="50"/>
      <c r="Y1332" s="50"/>
      <c r="Z1332" s="250"/>
      <c r="AA1332" s="238"/>
      <c r="AB1332" s="50"/>
      <c r="AC1332" s="50"/>
      <c r="AD1332" s="50"/>
      <c r="AE1332" s="50"/>
      <c r="AF1332" s="50"/>
      <c r="AG1332" s="50"/>
      <c r="AH1332" s="50"/>
      <c r="AI1332" s="50"/>
      <c r="AJ1332" s="50"/>
      <c r="AK1332" s="50"/>
      <c r="AL1332" s="50"/>
      <c r="AM1332" s="50"/>
      <c r="AN1332" s="50"/>
      <c r="AO1332" s="50"/>
      <c r="AP1332" s="50"/>
      <c r="AQ1332" s="50"/>
      <c r="AR1332" s="50"/>
      <c r="AS1332" s="50"/>
      <c r="AT1332" s="50"/>
      <c r="AU1332" s="50"/>
      <c r="AV1332" s="50"/>
      <c r="AW1332" s="50"/>
      <c r="AX1332" s="50"/>
      <c r="AY1332" s="50"/>
      <c r="AZ1332" s="50"/>
      <c r="BA1332" s="50"/>
      <c r="BB1332" s="50"/>
      <c r="BC1332" s="50"/>
      <c r="BD1332" s="50"/>
      <c r="BE1332" s="50"/>
      <c r="BF1332" s="50"/>
      <c r="BG1332" s="50"/>
      <c r="BH1332" s="50"/>
      <c r="BI1332" s="50"/>
      <c r="BJ1332" s="50"/>
      <c r="BK1332" s="50"/>
      <c r="BL1332" s="50"/>
      <c r="BM1332" s="50"/>
      <c r="BN1332" s="50"/>
      <c r="BO1332" s="50"/>
      <c r="BP1332" s="50"/>
      <c r="BQ1332" s="50"/>
      <c r="BR1332" s="50"/>
      <c r="BS1332" s="50"/>
      <c r="BT1332" s="50"/>
      <c r="BU1332" s="50"/>
      <c r="BV1332" s="50"/>
      <c r="BW1332" s="50"/>
      <c r="BX1332" s="50"/>
      <c r="BY1332" s="50"/>
      <c r="BZ1332" s="50"/>
      <c r="CA1332" s="50"/>
      <c r="CB1332" s="50"/>
      <c r="CC1332" s="50"/>
      <c r="CD1332" s="50"/>
      <c r="CE1332" s="50"/>
      <c r="CF1332" s="50"/>
      <c r="CG1332" s="50"/>
      <c r="CH1332" s="50"/>
      <c r="CI1332" s="50"/>
      <c r="CJ1332" s="50"/>
      <c r="CK1332" s="50"/>
      <c r="CL1332" s="50"/>
      <c r="CM1332" s="50"/>
      <c r="CN1332" s="50"/>
      <c r="CO1332" s="50"/>
      <c r="CP1332" s="50"/>
      <c r="CQ1332" s="50"/>
      <c r="CR1332" s="50"/>
      <c r="CS1332" s="50"/>
      <c r="CT1332" s="50"/>
      <c r="CU1332" s="50"/>
      <c r="CV1332" s="50"/>
      <c r="CW1332" s="50"/>
      <c r="CX1332" s="50"/>
      <c r="CY1332" s="50"/>
      <c r="CZ1332" s="50"/>
      <c r="DA1332" s="50"/>
      <c r="DB1332" s="50"/>
      <c r="DC1332" s="50"/>
      <c r="DD1332" s="50"/>
      <c r="DE1332" s="50"/>
      <c r="DF1332" s="50"/>
    </row>
    <row r="1333" spans="2:110" x14ac:dyDescent="0.2">
      <c r="B1333" s="177"/>
      <c r="C1333" s="202"/>
      <c r="D1333" s="200"/>
      <c r="E1333" s="203"/>
      <c r="F1333" s="203"/>
      <c r="G1333" s="203"/>
      <c r="H1333" s="203"/>
      <c r="I1333" s="203"/>
      <c r="J1333" s="203"/>
      <c r="K1333" s="203"/>
      <c r="L1333" s="203"/>
      <c r="M1333" s="203"/>
      <c r="N1333" s="203"/>
      <c r="O1333" s="203"/>
      <c r="P1333" s="203"/>
      <c r="Q1333" s="204"/>
      <c r="R1333" s="204"/>
      <c r="S1333" s="234"/>
      <c r="T1333" s="50"/>
      <c r="U1333" s="50"/>
      <c r="V1333" s="50"/>
      <c r="W1333" s="50"/>
      <c r="X1333" s="50"/>
      <c r="Y1333" s="50"/>
      <c r="Z1333" s="250"/>
      <c r="AA1333" s="238"/>
      <c r="AB1333" s="50"/>
      <c r="AC1333" s="50"/>
      <c r="AD1333" s="50"/>
      <c r="AE1333" s="50"/>
      <c r="AF1333" s="50"/>
      <c r="AG1333" s="50"/>
      <c r="AH1333" s="50"/>
      <c r="AI1333" s="50"/>
      <c r="AJ1333" s="50"/>
      <c r="AK1333" s="50"/>
      <c r="AL1333" s="50"/>
      <c r="AM1333" s="50"/>
      <c r="AN1333" s="50"/>
      <c r="AO1333" s="50"/>
      <c r="AP1333" s="50"/>
      <c r="AQ1333" s="50"/>
      <c r="AR1333" s="50"/>
      <c r="AS1333" s="50"/>
      <c r="AT1333" s="50"/>
      <c r="AU1333" s="50"/>
      <c r="AV1333" s="50"/>
      <c r="AW1333" s="50"/>
      <c r="AX1333" s="50"/>
      <c r="AY1333" s="50"/>
      <c r="AZ1333" s="50"/>
      <c r="BA1333" s="50"/>
      <c r="BB1333" s="50"/>
      <c r="BC1333" s="50"/>
      <c r="BD1333" s="50"/>
      <c r="BE1333" s="50"/>
      <c r="BF1333" s="50"/>
      <c r="BG1333" s="50"/>
      <c r="BH1333" s="50"/>
      <c r="BI1333" s="50"/>
      <c r="BJ1333" s="50"/>
      <c r="BK1333" s="50"/>
      <c r="BL1333" s="50"/>
      <c r="BM1333" s="50"/>
      <c r="BN1333" s="50"/>
      <c r="BO1333" s="50"/>
      <c r="BP1333" s="50"/>
      <c r="BQ1333" s="50"/>
      <c r="BR1333" s="50"/>
      <c r="BS1333" s="50"/>
      <c r="BT1333" s="50"/>
      <c r="BU1333" s="50"/>
      <c r="BV1333" s="50"/>
      <c r="BW1333" s="50"/>
      <c r="BX1333" s="50"/>
      <c r="BY1333" s="50"/>
      <c r="BZ1333" s="50"/>
      <c r="CA1333" s="50"/>
      <c r="CB1333" s="50"/>
      <c r="CC1333" s="50"/>
      <c r="CD1333" s="50"/>
      <c r="CE1333" s="50"/>
      <c r="CF1333" s="50"/>
      <c r="CG1333" s="50"/>
      <c r="CH1333" s="50"/>
      <c r="CI1333" s="50"/>
      <c r="CJ1333" s="50"/>
      <c r="CK1333" s="50"/>
      <c r="CL1333" s="50"/>
      <c r="CM1333" s="50"/>
      <c r="CN1333" s="50"/>
      <c r="CO1333" s="50"/>
      <c r="CP1333" s="50"/>
      <c r="CQ1333" s="50"/>
      <c r="CR1333" s="50"/>
      <c r="CS1333" s="50"/>
      <c r="CT1333" s="50"/>
      <c r="CU1333" s="50"/>
      <c r="CV1333" s="50"/>
      <c r="CW1333" s="50"/>
      <c r="CX1333" s="50"/>
      <c r="CY1333" s="50"/>
      <c r="CZ1333" s="50"/>
      <c r="DA1333" s="50"/>
      <c r="DB1333" s="50"/>
      <c r="DC1333" s="50"/>
      <c r="DD1333" s="50"/>
      <c r="DE1333" s="50"/>
      <c r="DF1333" s="50"/>
    </row>
    <row r="1334" spans="2:110" x14ac:dyDescent="0.2">
      <c r="B1334" s="177"/>
      <c r="C1334" s="202"/>
      <c r="D1334" s="200"/>
      <c r="E1334" s="203"/>
      <c r="F1334" s="203"/>
      <c r="G1334" s="203"/>
      <c r="H1334" s="203"/>
      <c r="I1334" s="203"/>
      <c r="J1334" s="203"/>
      <c r="K1334" s="203"/>
      <c r="L1334" s="203"/>
      <c r="M1334" s="203"/>
      <c r="N1334" s="203"/>
      <c r="O1334" s="203"/>
      <c r="P1334" s="203"/>
      <c r="Q1334" s="204"/>
      <c r="R1334" s="204"/>
      <c r="S1334" s="234"/>
      <c r="T1334" s="50"/>
      <c r="U1334" s="50"/>
      <c r="V1334" s="50"/>
      <c r="W1334" s="50"/>
      <c r="X1334" s="50"/>
      <c r="Y1334" s="50"/>
      <c r="Z1334" s="250"/>
      <c r="AA1334" s="238"/>
      <c r="AB1334" s="50"/>
      <c r="AC1334" s="50"/>
      <c r="AD1334" s="50"/>
      <c r="AE1334" s="50"/>
      <c r="AF1334" s="50"/>
      <c r="AG1334" s="50"/>
      <c r="AH1334" s="50"/>
      <c r="AI1334" s="50"/>
      <c r="AJ1334" s="50"/>
      <c r="AK1334" s="50"/>
      <c r="AL1334" s="50"/>
      <c r="AM1334" s="50"/>
      <c r="AN1334" s="50"/>
      <c r="AO1334" s="50"/>
      <c r="AP1334" s="50"/>
      <c r="AQ1334" s="50"/>
      <c r="AR1334" s="50"/>
      <c r="AS1334" s="50"/>
      <c r="AT1334" s="50"/>
      <c r="AU1334" s="50"/>
      <c r="AV1334" s="50"/>
      <c r="AW1334" s="50"/>
      <c r="AX1334" s="50"/>
      <c r="AY1334" s="50"/>
      <c r="AZ1334" s="50"/>
      <c r="BA1334" s="50"/>
      <c r="BB1334" s="50"/>
      <c r="BC1334" s="50"/>
      <c r="BD1334" s="50"/>
      <c r="BE1334" s="50"/>
      <c r="BF1334" s="50"/>
      <c r="BG1334" s="50"/>
      <c r="BH1334" s="50"/>
      <c r="BI1334" s="50"/>
      <c r="BJ1334" s="50"/>
      <c r="BK1334" s="50"/>
      <c r="BL1334" s="50"/>
      <c r="BM1334" s="50"/>
      <c r="BN1334" s="50"/>
      <c r="BO1334" s="50"/>
      <c r="BP1334" s="50"/>
      <c r="BQ1334" s="50"/>
      <c r="BR1334" s="50"/>
      <c r="BS1334" s="50"/>
      <c r="BT1334" s="50"/>
      <c r="BU1334" s="50"/>
      <c r="BV1334" s="50"/>
      <c r="BW1334" s="50"/>
      <c r="BX1334" s="50"/>
      <c r="BY1334" s="50"/>
      <c r="BZ1334" s="50"/>
      <c r="CA1334" s="50"/>
      <c r="CB1334" s="50"/>
      <c r="CC1334" s="50"/>
      <c r="CD1334" s="50"/>
      <c r="CE1334" s="50"/>
      <c r="CF1334" s="50"/>
      <c r="CG1334" s="50"/>
      <c r="CH1334" s="50"/>
      <c r="CI1334" s="50"/>
      <c r="CJ1334" s="50"/>
      <c r="CK1334" s="50"/>
      <c r="CL1334" s="50"/>
      <c r="CM1334" s="50"/>
      <c r="CN1334" s="50"/>
      <c r="CO1334" s="50"/>
      <c r="CP1334" s="50"/>
      <c r="CQ1334" s="50"/>
      <c r="CR1334" s="50"/>
      <c r="CS1334" s="50"/>
      <c r="CT1334" s="50"/>
      <c r="CU1334" s="50"/>
      <c r="CV1334" s="50"/>
      <c r="CW1334" s="50"/>
      <c r="CX1334" s="50"/>
      <c r="CY1334" s="50"/>
      <c r="CZ1334" s="50"/>
      <c r="DA1334" s="50"/>
      <c r="DB1334" s="50"/>
      <c r="DC1334" s="50"/>
      <c r="DD1334" s="50"/>
      <c r="DE1334" s="50"/>
      <c r="DF1334" s="50"/>
    </row>
    <row r="1335" spans="2:110" x14ac:dyDescent="0.2">
      <c r="B1335" s="177"/>
      <c r="C1335" s="202"/>
      <c r="D1335" s="200"/>
      <c r="E1335" s="203"/>
      <c r="F1335" s="203"/>
      <c r="G1335" s="203"/>
      <c r="H1335" s="203"/>
      <c r="I1335" s="203"/>
      <c r="J1335" s="203"/>
      <c r="K1335" s="203"/>
      <c r="L1335" s="203"/>
      <c r="M1335" s="203"/>
      <c r="N1335" s="203"/>
      <c r="O1335" s="203"/>
      <c r="P1335" s="203"/>
      <c r="Q1335" s="204"/>
      <c r="R1335" s="204"/>
      <c r="S1335" s="234"/>
      <c r="T1335" s="50"/>
      <c r="U1335" s="50"/>
      <c r="V1335" s="50"/>
      <c r="W1335" s="50"/>
      <c r="X1335" s="50"/>
      <c r="Y1335" s="50"/>
      <c r="Z1335" s="250"/>
      <c r="AA1335" s="238"/>
      <c r="AB1335" s="50"/>
      <c r="AC1335" s="50"/>
      <c r="AD1335" s="50"/>
      <c r="AE1335" s="50"/>
      <c r="AF1335" s="50"/>
      <c r="AG1335" s="50"/>
      <c r="AH1335" s="50"/>
      <c r="AI1335" s="50"/>
      <c r="AJ1335" s="50"/>
      <c r="AK1335" s="50"/>
      <c r="AL1335" s="50"/>
      <c r="AM1335" s="50"/>
      <c r="AN1335" s="50"/>
      <c r="AO1335" s="50"/>
      <c r="AP1335" s="50"/>
      <c r="AQ1335" s="50"/>
      <c r="AR1335" s="50"/>
      <c r="AS1335" s="50"/>
      <c r="AT1335" s="50"/>
      <c r="AU1335" s="50"/>
      <c r="AV1335" s="50"/>
      <c r="AW1335" s="50"/>
      <c r="AX1335" s="50"/>
      <c r="AY1335" s="50"/>
      <c r="AZ1335" s="50"/>
      <c r="BA1335" s="50"/>
      <c r="BB1335" s="50"/>
      <c r="BC1335" s="50"/>
      <c r="BD1335" s="50"/>
      <c r="BE1335" s="50"/>
      <c r="BF1335" s="50"/>
      <c r="BG1335" s="50"/>
      <c r="BH1335" s="50"/>
      <c r="BI1335" s="50"/>
      <c r="BJ1335" s="50"/>
      <c r="BK1335" s="50"/>
      <c r="BL1335" s="50"/>
      <c r="BM1335" s="50"/>
      <c r="BN1335" s="50"/>
      <c r="BO1335" s="50"/>
      <c r="BP1335" s="50"/>
      <c r="BQ1335" s="50"/>
      <c r="BR1335" s="50"/>
      <c r="BS1335" s="50"/>
      <c r="BT1335" s="50"/>
      <c r="BU1335" s="50"/>
      <c r="BV1335" s="50"/>
      <c r="BW1335" s="50"/>
      <c r="BX1335" s="50"/>
      <c r="BY1335" s="50"/>
      <c r="BZ1335" s="50"/>
      <c r="CA1335" s="50"/>
      <c r="CB1335" s="50"/>
      <c r="CC1335" s="50"/>
      <c r="CD1335" s="50"/>
      <c r="CE1335" s="50"/>
      <c r="CF1335" s="50"/>
      <c r="CG1335" s="50"/>
      <c r="CH1335" s="50"/>
      <c r="CI1335" s="50"/>
      <c r="CJ1335" s="50"/>
      <c r="CK1335" s="50"/>
      <c r="CL1335" s="50"/>
      <c r="CM1335" s="50"/>
      <c r="CN1335" s="50"/>
      <c r="CO1335" s="50"/>
      <c r="CP1335" s="50"/>
      <c r="CQ1335" s="50"/>
      <c r="CR1335" s="50"/>
      <c r="CS1335" s="50"/>
      <c r="CT1335" s="50"/>
      <c r="CU1335" s="50"/>
      <c r="CV1335" s="50"/>
      <c r="CW1335" s="50"/>
      <c r="CX1335" s="50"/>
      <c r="CY1335" s="50"/>
      <c r="CZ1335" s="50"/>
      <c r="DA1335" s="50"/>
      <c r="DB1335" s="50"/>
      <c r="DC1335" s="50"/>
      <c r="DD1335" s="50"/>
      <c r="DE1335" s="50"/>
      <c r="DF1335" s="50"/>
    </row>
    <row r="1336" spans="2:110" x14ac:dyDescent="0.2">
      <c r="B1336" s="177"/>
      <c r="C1336" s="202"/>
      <c r="D1336" s="200"/>
      <c r="E1336" s="203"/>
      <c r="F1336" s="203"/>
      <c r="G1336" s="203"/>
      <c r="H1336" s="203"/>
      <c r="I1336" s="203"/>
      <c r="J1336" s="203"/>
      <c r="K1336" s="203"/>
      <c r="L1336" s="203"/>
      <c r="M1336" s="203"/>
      <c r="N1336" s="203"/>
      <c r="O1336" s="203"/>
      <c r="P1336" s="203"/>
      <c r="Q1336" s="204"/>
      <c r="R1336" s="204"/>
      <c r="S1336" s="234"/>
      <c r="T1336" s="50"/>
      <c r="U1336" s="50"/>
      <c r="V1336" s="50"/>
      <c r="W1336" s="50"/>
      <c r="X1336" s="50"/>
      <c r="Y1336" s="50"/>
      <c r="Z1336" s="250"/>
      <c r="AA1336" s="238"/>
      <c r="AB1336" s="50"/>
      <c r="AC1336" s="50"/>
      <c r="AD1336" s="50"/>
      <c r="AE1336" s="50"/>
      <c r="AF1336" s="50"/>
      <c r="AG1336" s="50"/>
      <c r="AH1336" s="50"/>
      <c r="AI1336" s="50"/>
      <c r="AJ1336" s="50"/>
      <c r="AK1336" s="50"/>
      <c r="AL1336" s="50"/>
      <c r="AM1336" s="50"/>
      <c r="AN1336" s="50"/>
      <c r="AO1336" s="50"/>
      <c r="AP1336" s="50"/>
      <c r="AQ1336" s="50"/>
      <c r="AR1336" s="50"/>
      <c r="AS1336" s="50"/>
      <c r="AT1336" s="50"/>
      <c r="AU1336" s="50"/>
      <c r="AV1336" s="50"/>
      <c r="AW1336" s="50"/>
      <c r="AX1336" s="50"/>
      <c r="AY1336" s="50"/>
      <c r="AZ1336" s="50"/>
      <c r="BA1336" s="50"/>
      <c r="BB1336" s="50"/>
      <c r="BC1336" s="50"/>
      <c r="BD1336" s="50"/>
      <c r="BE1336" s="50"/>
      <c r="BF1336" s="50"/>
      <c r="BG1336" s="50"/>
      <c r="BH1336" s="50"/>
      <c r="BI1336" s="50"/>
      <c r="BJ1336" s="50"/>
      <c r="BK1336" s="50"/>
      <c r="BL1336" s="50"/>
      <c r="BM1336" s="50"/>
      <c r="BN1336" s="50"/>
      <c r="BO1336" s="50"/>
      <c r="BP1336" s="50"/>
      <c r="BQ1336" s="50"/>
      <c r="BR1336" s="50"/>
      <c r="BS1336" s="50"/>
      <c r="BT1336" s="50"/>
      <c r="BU1336" s="50"/>
      <c r="BV1336" s="50"/>
      <c r="BW1336" s="50"/>
      <c r="BX1336" s="50"/>
      <c r="BY1336" s="50"/>
      <c r="BZ1336" s="50"/>
      <c r="CA1336" s="50"/>
      <c r="CB1336" s="50"/>
      <c r="CC1336" s="50"/>
      <c r="CD1336" s="50"/>
      <c r="CE1336" s="50"/>
      <c r="CF1336" s="50"/>
      <c r="CG1336" s="50"/>
      <c r="CH1336" s="50"/>
      <c r="CI1336" s="50"/>
      <c r="CJ1336" s="50"/>
      <c r="CK1336" s="50"/>
      <c r="CL1336" s="50"/>
      <c r="CM1336" s="50"/>
      <c r="CN1336" s="50"/>
      <c r="CO1336" s="50"/>
      <c r="CP1336" s="50"/>
      <c r="CQ1336" s="50"/>
      <c r="CR1336" s="50"/>
      <c r="CS1336" s="50"/>
      <c r="CT1336" s="50"/>
      <c r="CU1336" s="50"/>
      <c r="CV1336" s="50"/>
      <c r="CW1336" s="50"/>
      <c r="CX1336" s="50"/>
      <c r="CY1336" s="50"/>
      <c r="CZ1336" s="50"/>
      <c r="DA1336" s="50"/>
      <c r="DB1336" s="50"/>
      <c r="DC1336" s="50"/>
      <c r="DD1336" s="50"/>
      <c r="DE1336" s="50"/>
      <c r="DF1336" s="50"/>
    </row>
    <row r="1337" spans="2:110" x14ac:dyDescent="0.2">
      <c r="B1337" s="177"/>
      <c r="C1337" s="202"/>
      <c r="D1337" s="200"/>
      <c r="E1337" s="203"/>
      <c r="F1337" s="203"/>
      <c r="G1337" s="203"/>
      <c r="H1337" s="203"/>
      <c r="I1337" s="203"/>
      <c r="J1337" s="203"/>
      <c r="K1337" s="203"/>
      <c r="L1337" s="203"/>
      <c r="M1337" s="203"/>
      <c r="N1337" s="203"/>
      <c r="O1337" s="203"/>
      <c r="P1337" s="203"/>
      <c r="Q1337" s="204"/>
      <c r="R1337" s="204"/>
      <c r="S1337" s="234"/>
      <c r="T1337" s="50"/>
      <c r="U1337" s="50"/>
      <c r="V1337" s="50"/>
      <c r="W1337" s="50"/>
      <c r="X1337" s="50"/>
      <c r="Y1337" s="50"/>
      <c r="Z1337" s="250"/>
      <c r="AA1337" s="238"/>
      <c r="AB1337" s="50"/>
      <c r="AC1337" s="50"/>
      <c r="AD1337" s="50"/>
      <c r="AE1337" s="50"/>
      <c r="AF1337" s="50"/>
      <c r="AG1337" s="50"/>
      <c r="AH1337" s="50"/>
      <c r="AI1337" s="50"/>
      <c r="AJ1337" s="50"/>
      <c r="AK1337" s="50"/>
      <c r="AL1337" s="50"/>
      <c r="AM1337" s="50"/>
      <c r="AN1337" s="50"/>
      <c r="AO1337" s="50"/>
      <c r="AP1337" s="50"/>
      <c r="AQ1337" s="50"/>
      <c r="AR1337" s="50"/>
      <c r="AS1337" s="50"/>
      <c r="AT1337" s="50"/>
      <c r="AU1337" s="50"/>
      <c r="AV1337" s="50"/>
      <c r="AW1337" s="50"/>
      <c r="AX1337" s="50"/>
      <c r="AY1337" s="50"/>
      <c r="AZ1337" s="50"/>
      <c r="BA1337" s="50"/>
      <c r="BB1337" s="50"/>
      <c r="BC1337" s="50"/>
      <c r="BD1337" s="50"/>
      <c r="BE1337" s="50"/>
      <c r="BF1337" s="50"/>
      <c r="BG1337" s="50"/>
      <c r="BH1337" s="50"/>
      <c r="BI1337" s="50"/>
      <c r="BJ1337" s="50"/>
      <c r="BK1337" s="50"/>
      <c r="BL1337" s="50"/>
      <c r="BM1337" s="50"/>
      <c r="BN1337" s="50"/>
      <c r="BO1337" s="50"/>
      <c r="BP1337" s="50"/>
      <c r="BQ1337" s="50"/>
      <c r="BR1337" s="50"/>
      <c r="BS1337" s="50"/>
      <c r="BT1337" s="50"/>
      <c r="BU1337" s="50"/>
      <c r="BV1337" s="50"/>
      <c r="BW1337" s="50"/>
      <c r="BX1337" s="50"/>
      <c r="BY1337" s="50"/>
      <c r="BZ1337" s="50"/>
      <c r="CA1337" s="50"/>
      <c r="CB1337" s="50"/>
      <c r="CC1337" s="50"/>
      <c r="CD1337" s="50"/>
      <c r="CE1337" s="50"/>
      <c r="CF1337" s="50"/>
      <c r="CG1337" s="50"/>
      <c r="CH1337" s="50"/>
      <c r="CI1337" s="50"/>
      <c r="CJ1337" s="50"/>
      <c r="CK1337" s="50"/>
      <c r="CL1337" s="50"/>
      <c r="CM1337" s="50"/>
      <c r="CN1337" s="50"/>
      <c r="CO1337" s="50"/>
      <c r="CP1337" s="50"/>
      <c r="CQ1337" s="50"/>
      <c r="CR1337" s="50"/>
      <c r="CS1337" s="50"/>
      <c r="CT1337" s="50"/>
      <c r="CU1337" s="50"/>
      <c r="CV1337" s="50"/>
      <c r="CW1337" s="50"/>
      <c r="CX1337" s="50"/>
      <c r="CY1337" s="50"/>
      <c r="CZ1337" s="50"/>
      <c r="DA1337" s="50"/>
      <c r="DB1337" s="50"/>
      <c r="DC1337" s="50"/>
      <c r="DD1337" s="50"/>
      <c r="DE1337" s="50"/>
      <c r="DF1337" s="50"/>
    </row>
    <row r="1338" spans="2:110" x14ac:dyDescent="0.2">
      <c r="B1338" s="177"/>
      <c r="C1338" s="202"/>
      <c r="D1338" s="200"/>
      <c r="E1338" s="203"/>
      <c r="F1338" s="203"/>
      <c r="G1338" s="203"/>
      <c r="H1338" s="203"/>
      <c r="I1338" s="203"/>
      <c r="J1338" s="203"/>
      <c r="K1338" s="203"/>
      <c r="L1338" s="203"/>
      <c r="M1338" s="203"/>
      <c r="N1338" s="203"/>
      <c r="O1338" s="203"/>
      <c r="P1338" s="203"/>
      <c r="Q1338" s="204"/>
      <c r="R1338" s="204"/>
      <c r="S1338" s="234"/>
      <c r="T1338" s="50"/>
      <c r="U1338" s="50"/>
      <c r="V1338" s="50"/>
      <c r="W1338" s="50"/>
      <c r="X1338" s="50"/>
      <c r="Y1338" s="50"/>
      <c r="Z1338" s="250"/>
      <c r="AA1338" s="238"/>
      <c r="AB1338" s="50"/>
      <c r="AC1338" s="50"/>
      <c r="AD1338" s="50"/>
      <c r="AE1338" s="50"/>
      <c r="AF1338" s="50"/>
      <c r="AG1338" s="50"/>
      <c r="AH1338" s="50"/>
      <c r="AI1338" s="50"/>
      <c r="AJ1338" s="50"/>
      <c r="AK1338" s="50"/>
      <c r="AL1338" s="50"/>
      <c r="AM1338" s="50"/>
      <c r="AN1338" s="50"/>
      <c r="AO1338" s="50"/>
      <c r="AP1338" s="50"/>
      <c r="AQ1338" s="50"/>
      <c r="AR1338" s="50"/>
      <c r="AS1338" s="50"/>
      <c r="AT1338" s="50"/>
      <c r="AU1338" s="50"/>
      <c r="AV1338" s="50"/>
      <c r="AW1338" s="50"/>
      <c r="AX1338" s="50"/>
      <c r="AY1338" s="50"/>
      <c r="AZ1338" s="50"/>
      <c r="BA1338" s="50"/>
      <c r="BB1338" s="50"/>
      <c r="BC1338" s="50"/>
      <c r="BD1338" s="50"/>
      <c r="BE1338" s="50"/>
      <c r="BF1338" s="50"/>
      <c r="BG1338" s="50"/>
      <c r="BH1338" s="50"/>
      <c r="BI1338" s="50"/>
      <c r="BJ1338" s="50"/>
      <c r="BK1338" s="50"/>
      <c r="BL1338" s="50"/>
      <c r="BM1338" s="50"/>
      <c r="BN1338" s="50"/>
      <c r="BO1338" s="50"/>
      <c r="BP1338" s="50"/>
      <c r="BQ1338" s="50"/>
      <c r="BR1338" s="50"/>
      <c r="BS1338" s="50"/>
      <c r="BT1338" s="50"/>
      <c r="BU1338" s="50"/>
      <c r="BV1338" s="50"/>
      <c r="BW1338" s="50"/>
      <c r="BX1338" s="50"/>
      <c r="BY1338" s="50"/>
      <c r="BZ1338" s="50"/>
      <c r="CA1338" s="50"/>
      <c r="CB1338" s="50"/>
      <c r="CC1338" s="50"/>
      <c r="CD1338" s="50"/>
      <c r="CE1338" s="50"/>
      <c r="CF1338" s="50"/>
      <c r="CG1338" s="50"/>
      <c r="CH1338" s="50"/>
      <c r="CI1338" s="50"/>
      <c r="CJ1338" s="50"/>
      <c r="CK1338" s="50"/>
      <c r="CL1338" s="50"/>
      <c r="CM1338" s="50"/>
      <c r="CN1338" s="50"/>
      <c r="CO1338" s="50"/>
      <c r="CP1338" s="50"/>
      <c r="CQ1338" s="50"/>
      <c r="CR1338" s="50"/>
      <c r="CS1338" s="50"/>
      <c r="CT1338" s="50"/>
      <c r="CU1338" s="50"/>
      <c r="CV1338" s="50"/>
      <c r="CW1338" s="50"/>
      <c r="CX1338" s="50"/>
      <c r="CY1338" s="50"/>
      <c r="CZ1338" s="50"/>
      <c r="DA1338" s="50"/>
      <c r="DB1338" s="50"/>
      <c r="DC1338" s="50"/>
      <c r="DD1338" s="50"/>
      <c r="DE1338" s="50"/>
      <c r="DF1338" s="50"/>
    </row>
    <row r="1339" spans="2:110" x14ac:dyDescent="0.2">
      <c r="B1339" s="177"/>
      <c r="C1339" s="202"/>
      <c r="D1339" s="200"/>
      <c r="E1339" s="203"/>
      <c r="F1339" s="203"/>
      <c r="G1339" s="203"/>
      <c r="H1339" s="203"/>
      <c r="I1339" s="203"/>
      <c r="J1339" s="203"/>
      <c r="K1339" s="203"/>
      <c r="L1339" s="203"/>
      <c r="M1339" s="203"/>
      <c r="N1339" s="203"/>
      <c r="O1339" s="203"/>
      <c r="P1339" s="203"/>
      <c r="Q1339" s="204"/>
      <c r="R1339" s="204"/>
      <c r="S1339" s="234"/>
      <c r="T1339" s="50"/>
      <c r="U1339" s="50"/>
      <c r="V1339" s="50"/>
      <c r="W1339" s="50"/>
      <c r="X1339" s="50"/>
      <c r="Y1339" s="50"/>
      <c r="Z1339" s="250"/>
      <c r="AA1339" s="238"/>
      <c r="AB1339" s="50"/>
      <c r="AC1339" s="50"/>
      <c r="AD1339" s="50"/>
      <c r="AE1339" s="50"/>
      <c r="AF1339" s="50"/>
      <c r="AG1339" s="50"/>
      <c r="AH1339" s="50"/>
      <c r="AI1339" s="50"/>
      <c r="AJ1339" s="50"/>
      <c r="AK1339" s="50"/>
      <c r="AL1339" s="50"/>
      <c r="AM1339" s="50"/>
      <c r="AN1339" s="50"/>
      <c r="AO1339" s="50"/>
      <c r="AP1339" s="50"/>
      <c r="AQ1339" s="50"/>
      <c r="AR1339" s="50"/>
      <c r="AS1339" s="50"/>
      <c r="AT1339" s="50"/>
      <c r="AU1339" s="50"/>
      <c r="AV1339" s="50"/>
      <c r="AW1339" s="50"/>
      <c r="AX1339" s="50"/>
      <c r="AY1339" s="50"/>
      <c r="AZ1339" s="50"/>
      <c r="BA1339" s="50"/>
      <c r="BB1339" s="50"/>
      <c r="BC1339" s="50"/>
      <c r="BD1339" s="50"/>
      <c r="BE1339" s="50"/>
      <c r="BF1339" s="50"/>
      <c r="BG1339" s="50"/>
      <c r="BH1339" s="50"/>
      <c r="BI1339" s="50"/>
      <c r="BJ1339" s="50"/>
      <c r="BK1339" s="50"/>
      <c r="BL1339" s="50"/>
      <c r="BM1339" s="50"/>
      <c r="BN1339" s="50"/>
      <c r="BO1339" s="50"/>
      <c r="BP1339" s="50"/>
      <c r="BQ1339" s="50"/>
      <c r="BR1339" s="50"/>
      <c r="BS1339" s="50"/>
      <c r="BT1339" s="50"/>
      <c r="BU1339" s="50"/>
      <c r="BV1339" s="50"/>
      <c r="BW1339" s="50"/>
      <c r="BX1339" s="50"/>
      <c r="BY1339" s="50"/>
      <c r="BZ1339" s="50"/>
      <c r="CA1339" s="50"/>
      <c r="CB1339" s="50"/>
      <c r="CC1339" s="50"/>
      <c r="CD1339" s="50"/>
      <c r="CE1339" s="50"/>
      <c r="CF1339" s="50"/>
      <c r="CG1339" s="50"/>
      <c r="CH1339" s="50"/>
      <c r="CI1339" s="50"/>
      <c r="CJ1339" s="50"/>
      <c r="CK1339" s="50"/>
      <c r="CL1339" s="50"/>
      <c r="CM1339" s="50"/>
      <c r="CN1339" s="50"/>
      <c r="CO1339" s="50"/>
      <c r="CP1339" s="50"/>
      <c r="CQ1339" s="50"/>
      <c r="CR1339" s="50"/>
      <c r="CS1339" s="50"/>
      <c r="CT1339" s="50"/>
      <c r="CU1339" s="50"/>
      <c r="CV1339" s="50"/>
      <c r="CW1339" s="50"/>
      <c r="CX1339" s="50"/>
      <c r="CY1339" s="50"/>
      <c r="CZ1339" s="50"/>
      <c r="DA1339" s="50"/>
      <c r="DB1339" s="50"/>
      <c r="DC1339" s="50"/>
      <c r="DD1339" s="50"/>
      <c r="DE1339" s="50"/>
      <c r="DF1339" s="50"/>
    </row>
    <row r="1340" spans="2:110" x14ac:dyDescent="0.2">
      <c r="B1340" s="177"/>
      <c r="C1340" s="202"/>
      <c r="D1340" s="200"/>
      <c r="E1340" s="203"/>
      <c r="F1340" s="203"/>
      <c r="G1340" s="203"/>
      <c r="H1340" s="203"/>
      <c r="I1340" s="203"/>
      <c r="J1340" s="203"/>
      <c r="K1340" s="203"/>
      <c r="L1340" s="203"/>
      <c r="M1340" s="203"/>
      <c r="N1340" s="203"/>
      <c r="O1340" s="203"/>
      <c r="P1340" s="203"/>
      <c r="Q1340" s="204"/>
      <c r="R1340" s="204"/>
      <c r="S1340" s="234"/>
      <c r="T1340" s="50"/>
      <c r="U1340" s="50"/>
      <c r="V1340" s="50"/>
      <c r="W1340" s="50"/>
      <c r="X1340" s="50"/>
      <c r="Y1340" s="50"/>
      <c r="Z1340" s="250"/>
      <c r="AA1340" s="238"/>
      <c r="AB1340" s="50"/>
      <c r="AC1340" s="50"/>
      <c r="AD1340" s="50"/>
      <c r="AE1340" s="50"/>
      <c r="AF1340" s="50"/>
      <c r="AG1340" s="50"/>
      <c r="AH1340" s="50"/>
      <c r="AI1340" s="50"/>
      <c r="AJ1340" s="50"/>
      <c r="AK1340" s="50"/>
      <c r="AL1340" s="50"/>
      <c r="AM1340" s="50"/>
      <c r="AN1340" s="50"/>
      <c r="AO1340" s="50"/>
      <c r="AP1340" s="50"/>
      <c r="AQ1340" s="50"/>
      <c r="AR1340" s="50"/>
      <c r="AS1340" s="50"/>
      <c r="AT1340" s="50"/>
      <c r="AU1340" s="50"/>
      <c r="AV1340" s="50"/>
      <c r="AW1340" s="50"/>
      <c r="AX1340" s="50"/>
      <c r="AY1340" s="50"/>
      <c r="AZ1340" s="50"/>
      <c r="BA1340" s="50"/>
      <c r="BB1340" s="50"/>
      <c r="BC1340" s="50"/>
      <c r="BD1340" s="50"/>
      <c r="BE1340" s="50"/>
      <c r="BF1340" s="50"/>
      <c r="BG1340" s="50"/>
      <c r="BH1340" s="50"/>
      <c r="BI1340" s="50"/>
      <c r="BJ1340" s="50"/>
      <c r="BK1340" s="50"/>
      <c r="BL1340" s="50"/>
      <c r="BM1340" s="50"/>
      <c r="BN1340" s="50"/>
      <c r="BO1340" s="50"/>
      <c r="BP1340" s="50"/>
      <c r="BQ1340" s="50"/>
      <c r="BR1340" s="50"/>
      <c r="BS1340" s="50"/>
      <c r="BT1340" s="50"/>
      <c r="BU1340" s="50"/>
      <c r="BV1340" s="50"/>
      <c r="BW1340" s="50"/>
      <c r="BX1340" s="50"/>
      <c r="BY1340" s="50"/>
      <c r="BZ1340" s="50"/>
      <c r="CA1340" s="50"/>
      <c r="CB1340" s="50"/>
      <c r="CC1340" s="50"/>
      <c r="CD1340" s="50"/>
      <c r="CE1340" s="50"/>
      <c r="CF1340" s="50"/>
      <c r="CG1340" s="50"/>
      <c r="CH1340" s="50"/>
      <c r="CI1340" s="50"/>
      <c r="CJ1340" s="50"/>
      <c r="CK1340" s="50"/>
      <c r="CL1340" s="50"/>
      <c r="CM1340" s="50"/>
      <c r="CN1340" s="50"/>
      <c r="CO1340" s="50"/>
      <c r="CP1340" s="50"/>
      <c r="CQ1340" s="50"/>
      <c r="CR1340" s="50"/>
      <c r="CS1340" s="50"/>
      <c r="CT1340" s="50"/>
      <c r="CU1340" s="50"/>
      <c r="CV1340" s="50"/>
      <c r="CW1340" s="50"/>
      <c r="CX1340" s="50"/>
      <c r="CY1340" s="50"/>
      <c r="CZ1340" s="50"/>
      <c r="DA1340" s="50"/>
      <c r="DB1340" s="50"/>
      <c r="DC1340" s="50"/>
      <c r="DD1340" s="50"/>
      <c r="DE1340" s="50"/>
      <c r="DF1340" s="50"/>
    </row>
    <row r="1341" spans="2:110" x14ac:dyDescent="0.2">
      <c r="B1341" s="177"/>
      <c r="C1341" s="202"/>
      <c r="D1341" s="200"/>
      <c r="E1341" s="203"/>
      <c r="F1341" s="203"/>
      <c r="G1341" s="203"/>
      <c r="H1341" s="203"/>
      <c r="I1341" s="203"/>
      <c r="J1341" s="203"/>
      <c r="K1341" s="203"/>
      <c r="L1341" s="203"/>
      <c r="M1341" s="203"/>
      <c r="N1341" s="203"/>
      <c r="O1341" s="203"/>
      <c r="P1341" s="203"/>
      <c r="Q1341" s="204"/>
      <c r="R1341" s="204"/>
      <c r="S1341" s="234"/>
      <c r="T1341" s="50"/>
      <c r="U1341" s="50"/>
      <c r="V1341" s="50"/>
      <c r="W1341" s="50"/>
      <c r="X1341" s="50"/>
      <c r="Y1341" s="50"/>
      <c r="Z1341" s="250"/>
      <c r="AA1341" s="238"/>
      <c r="AB1341" s="50"/>
      <c r="AC1341" s="50"/>
      <c r="AD1341" s="50"/>
      <c r="AE1341" s="50"/>
      <c r="AF1341" s="50"/>
      <c r="AG1341" s="50"/>
      <c r="AH1341" s="50"/>
      <c r="AI1341" s="50"/>
      <c r="AJ1341" s="50"/>
      <c r="AK1341" s="50"/>
      <c r="AL1341" s="50"/>
      <c r="AM1341" s="50"/>
      <c r="AN1341" s="50"/>
      <c r="AO1341" s="50"/>
      <c r="AP1341" s="50"/>
      <c r="AQ1341" s="50"/>
      <c r="AR1341" s="50"/>
      <c r="AS1341" s="50"/>
      <c r="AT1341" s="50"/>
      <c r="AU1341" s="50"/>
      <c r="AV1341" s="50"/>
      <c r="AW1341" s="50"/>
      <c r="AX1341" s="50"/>
      <c r="AY1341" s="50"/>
      <c r="AZ1341" s="50"/>
      <c r="BA1341" s="50"/>
      <c r="BB1341" s="50"/>
      <c r="BC1341" s="50"/>
      <c r="BD1341" s="50"/>
      <c r="BE1341" s="50"/>
      <c r="BF1341" s="50"/>
      <c r="BG1341" s="50"/>
      <c r="BH1341" s="50"/>
      <c r="BI1341" s="50"/>
      <c r="BJ1341" s="50"/>
      <c r="BK1341" s="50"/>
      <c r="BL1341" s="50"/>
      <c r="BM1341" s="50"/>
      <c r="BN1341" s="50"/>
      <c r="BO1341" s="50"/>
      <c r="BP1341" s="50"/>
      <c r="BQ1341" s="50"/>
      <c r="BR1341" s="50"/>
      <c r="BS1341" s="50"/>
      <c r="BT1341" s="50"/>
      <c r="BU1341" s="50"/>
      <c r="BV1341" s="50"/>
      <c r="BW1341" s="50"/>
      <c r="BX1341" s="50"/>
      <c r="BY1341" s="50"/>
      <c r="BZ1341" s="50"/>
      <c r="CA1341" s="50"/>
      <c r="CB1341" s="50"/>
      <c r="CC1341" s="50"/>
      <c r="CD1341" s="50"/>
      <c r="CE1341" s="50"/>
      <c r="CF1341" s="50"/>
      <c r="CG1341" s="50"/>
      <c r="CH1341" s="50"/>
      <c r="CI1341" s="50"/>
      <c r="CJ1341" s="50"/>
      <c r="CK1341" s="50"/>
      <c r="CL1341" s="50"/>
      <c r="CM1341" s="50"/>
      <c r="CN1341" s="50"/>
      <c r="CO1341" s="50"/>
      <c r="CP1341" s="50"/>
      <c r="CQ1341" s="50"/>
      <c r="CR1341" s="50"/>
      <c r="CS1341" s="50"/>
      <c r="CT1341" s="50"/>
      <c r="CU1341" s="50"/>
      <c r="CV1341" s="50"/>
      <c r="CW1341" s="50"/>
      <c r="CX1341" s="50"/>
      <c r="CY1341" s="50"/>
      <c r="CZ1341" s="50"/>
      <c r="DA1341" s="50"/>
      <c r="DB1341" s="50"/>
      <c r="DC1341" s="50"/>
      <c r="DD1341" s="50"/>
      <c r="DE1341" s="50"/>
      <c r="DF1341" s="50"/>
    </row>
    <row r="1342" spans="2:110" x14ac:dyDescent="0.2">
      <c r="B1342" s="177"/>
      <c r="C1342" s="202"/>
      <c r="D1342" s="200"/>
      <c r="E1342" s="203"/>
      <c r="F1342" s="203"/>
      <c r="G1342" s="203"/>
      <c r="H1342" s="203"/>
      <c r="I1342" s="203"/>
      <c r="J1342" s="203"/>
      <c r="K1342" s="203"/>
      <c r="L1342" s="203"/>
      <c r="M1342" s="203"/>
      <c r="N1342" s="203"/>
      <c r="O1342" s="203"/>
      <c r="P1342" s="203"/>
      <c r="Q1342" s="204"/>
      <c r="R1342" s="204"/>
      <c r="S1342" s="234"/>
      <c r="T1342" s="50"/>
      <c r="U1342" s="50"/>
      <c r="V1342" s="50"/>
      <c r="W1342" s="50"/>
      <c r="X1342" s="50"/>
      <c r="Y1342" s="50"/>
      <c r="Z1342" s="250"/>
      <c r="AA1342" s="238"/>
      <c r="AB1342" s="50"/>
      <c r="AC1342" s="50"/>
      <c r="AD1342" s="50"/>
      <c r="AE1342" s="50"/>
      <c r="AF1342" s="50"/>
      <c r="AG1342" s="50"/>
      <c r="AH1342" s="50"/>
      <c r="AI1342" s="50"/>
      <c r="AJ1342" s="50"/>
      <c r="AK1342" s="50"/>
      <c r="AL1342" s="50"/>
      <c r="AM1342" s="50"/>
      <c r="AN1342" s="50"/>
      <c r="AO1342" s="50"/>
      <c r="AP1342" s="50"/>
      <c r="AQ1342" s="50"/>
      <c r="AR1342" s="50"/>
      <c r="AS1342" s="50"/>
      <c r="AT1342" s="50"/>
      <c r="AU1342" s="50"/>
      <c r="AV1342" s="50"/>
      <c r="AW1342" s="50"/>
      <c r="AX1342" s="50"/>
      <c r="AY1342" s="50"/>
      <c r="AZ1342" s="50"/>
      <c r="BA1342" s="50"/>
      <c r="BB1342" s="50"/>
      <c r="BC1342" s="50"/>
      <c r="BD1342" s="50"/>
      <c r="BE1342" s="50"/>
      <c r="BF1342" s="50"/>
      <c r="BG1342" s="50"/>
      <c r="BH1342" s="50"/>
      <c r="BI1342" s="50"/>
      <c r="BJ1342" s="50"/>
      <c r="BK1342" s="50"/>
      <c r="BL1342" s="50"/>
      <c r="BM1342" s="50"/>
      <c r="BN1342" s="50"/>
      <c r="BO1342" s="50"/>
      <c r="BP1342" s="50"/>
      <c r="BQ1342" s="50"/>
      <c r="BR1342" s="50"/>
      <c r="BS1342" s="50"/>
      <c r="BT1342" s="50"/>
      <c r="BU1342" s="50"/>
      <c r="BV1342" s="50"/>
      <c r="BW1342" s="50"/>
      <c r="BX1342" s="50"/>
      <c r="BY1342" s="50"/>
      <c r="BZ1342" s="50"/>
      <c r="CA1342" s="50"/>
      <c r="CB1342" s="50"/>
      <c r="CC1342" s="50"/>
      <c r="CD1342" s="50"/>
      <c r="CE1342" s="50"/>
      <c r="CF1342" s="50"/>
      <c r="CG1342" s="50"/>
      <c r="CH1342" s="50"/>
      <c r="CI1342" s="50"/>
      <c r="CJ1342" s="50"/>
      <c r="CK1342" s="50"/>
      <c r="CL1342" s="50"/>
      <c r="CM1342" s="50"/>
      <c r="CN1342" s="50"/>
      <c r="CO1342" s="50"/>
      <c r="CP1342" s="50"/>
      <c r="CQ1342" s="50"/>
      <c r="CR1342" s="50"/>
      <c r="CS1342" s="50"/>
      <c r="CT1342" s="50"/>
      <c r="CU1342" s="50"/>
      <c r="CV1342" s="50"/>
      <c r="CW1342" s="50"/>
      <c r="CX1342" s="50"/>
      <c r="CY1342" s="50"/>
      <c r="CZ1342" s="50"/>
      <c r="DA1342" s="50"/>
      <c r="DB1342" s="50"/>
      <c r="DC1342" s="50"/>
      <c r="DD1342" s="50"/>
      <c r="DE1342" s="50"/>
      <c r="DF1342" s="50"/>
    </row>
    <row r="1343" spans="2:110" x14ac:dyDescent="0.2">
      <c r="B1343" s="177"/>
      <c r="C1343" s="202"/>
      <c r="D1343" s="200"/>
      <c r="E1343" s="203"/>
      <c r="F1343" s="203"/>
      <c r="G1343" s="203"/>
      <c r="H1343" s="203"/>
      <c r="I1343" s="203"/>
      <c r="J1343" s="203"/>
      <c r="K1343" s="203"/>
      <c r="L1343" s="203"/>
      <c r="M1343" s="203"/>
      <c r="N1343" s="203"/>
      <c r="O1343" s="203"/>
      <c r="P1343" s="203"/>
      <c r="Q1343" s="204"/>
      <c r="R1343" s="204"/>
      <c r="S1343" s="234"/>
      <c r="T1343" s="50"/>
      <c r="U1343" s="50"/>
      <c r="V1343" s="50"/>
      <c r="W1343" s="50"/>
      <c r="X1343" s="50"/>
      <c r="Y1343" s="50"/>
      <c r="Z1343" s="250"/>
      <c r="AA1343" s="238"/>
      <c r="AB1343" s="50"/>
      <c r="AC1343" s="50"/>
      <c r="AD1343" s="50"/>
      <c r="AE1343" s="50"/>
      <c r="AF1343" s="50"/>
      <c r="AG1343" s="50"/>
      <c r="AH1343" s="50"/>
      <c r="AI1343" s="50"/>
      <c r="AJ1343" s="50"/>
      <c r="AK1343" s="50"/>
      <c r="AL1343" s="50"/>
      <c r="AM1343" s="50"/>
      <c r="AN1343" s="50"/>
      <c r="AO1343" s="50"/>
      <c r="AP1343" s="50"/>
      <c r="AQ1343" s="50"/>
      <c r="AR1343" s="50"/>
      <c r="AS1343" s="50"/>
      <c r="AT1343" s="50"/>
      <c r="AU1343" s="50"/>
      <c r="AV1343" s="50"/>
      <c r="AW1343" s="50"/>
      <c r="AX1343" s="50"/>
      <c r="AY1343" s="50"/>
      <c r="AZ1343" s="50"/>
      <c r="BA1343" s="50"/>
      <c r="BB1343" s="50"/>
      <c r="BC1343" s="50"/>
      <c r="BD1343" s="50"/>
      <c r="BE1343" s="50"/>
      <c r="BF1343" s="50"/>
      <c r="BG1343" s="50"/>
      <c r="BH1343" s="50"/>
      <c r="BI1343" s="50"/>
      <c r="BJ1343" s="50"/>
      <c r="BK1343" s="50"/>
      <c r="BL1343" s="50"/>
      <c r="BM1343" s="50"/>
      <c r="BN1343" s="50"/>
      <c r="BO1343" s="50"/>
      <c r="BP1343" s="50"/>
      <c r="BQ1343" s="50"/>
      <c r="BR1343" s="50"/>
      <c r="BS1343" s="50"/>
      <c r="BT1343" s="50"/>
      <c r="BU1343" s="50"/>
      <c r="BV1343" s="50"/>
      <c r="BW1343" s="50"/>
      <c r="BX1343" s="50"/>
      <c r="BY1343" s="50"/>
      <c r="BZ1343" s="50"/>
      <c r="CA1343" s="50"/>
      <c r="CB1343" s="50"/>
      <c r="CC1343" s="50"/>
      <c r="CD1343" s="50"/>
      <c r="CE1343" s="50"/>
      <c r="CF1343" s="50"/>
      <c r="CG1343" s="50"/>
      <c r="CH1343" s="50"/>
      <c r="CI1343" s="50"/>
      <c r="CJ1343" s="50"/>
      <c r="CK1343" s="50"/>
      <c r="CL1343" s="50"/>
      <c r="CM1343" s="50"/>
      <c r="CN1343" s="50"/>
      <c r="CO1343" s="50"/>
      <c r="CP1343" s="50"/>
      <c r="CQ1343" s="50"/>
      <c r="CR1343" s="50"/>
      <c r="CS1343" s="50"/>
      <c r="CT1343" s="50"/>
      <c r="CU1343" s="50"/>
      <c r="CV1343" s="50"/>
      <c r="CW1343" s="50"/>
      <c r="CX1343" s="50"/>
      <c r="CY1343" s="50"/>
      <c r="CZ1343" s="50"/>
      <c r="DA1343" s="50"/>
      <c r="DB1343" s="50"/>
      <c r="DC1343" s="50"/>
      <c r="DD1343" s="50"/>
      <c r="DE1343" s="50"/>
      <c r="DF1343" s="50"/>
    </row>
    <row r="1344" spans="2:110" x14ac:dyDescent="0.2">
      <c r="B1344" s="177"/>
      <c r="C1344" s="202"/>
      <c r="D1344" s="200"/>
      <c r="E1344" s="203"/>
      <c r="F1344" s="203"/>
      <c r="G1344" s="203"/>
      <c r="H1344" s="203"/>
      <c r="I1344" s="203"/>
      <c r="J1344" s="203"/>
      <c r="K1344" s="203"/>
      <c r="L1344" s="203"/>
      <c r="M1344" s="203"/>
      <c r="N1344" s="203"/>
      <c r="O1344" s="203"/>
      <c r="P1344" s="203"/>
      <c r="Q1344" s="204"/>
      <c r="R1344" s="204"/>
      <c r="S1344" s="234"/>
      <c r="T1344" s="50"/>
      <c r="U1344" s="50"/>
      <c r="V1344" s="50"/>
      <c r="W1344" s="50"/>
      <c r="X1344" s="50"/>
      <c r="Y1344" s="50"/>
      <c r="Z1344" s="250"/>
      <c r="AA1344" s="238"/>
      <c r="AB1344" s="50"/>
      <c r="AC1344" s="50"/>
      <c r="AD1344" s="50"/>
      <c r="AE1344" s="50"/>
      <c r="AF1344" s="50"/>
      <c r="AG1344" s="50"/>
      <c r="AH1344" s="50"/>
      <c r="AI1344" s="50"/>
      <c r="AJ1344" s="50"/>
      <c r="AK1344" s="50"/>
      <c r="AL1344" s="50"/>
      <c r="AM1344" s="50"/>
      <c r="AN1344" s="50"/>
      <c r="AO1344" s="50"/>
      <c r="AP1344" s="50"/>
      <c r="AQ1344" s="50"/>
      <c r="AR1344" s="50"/>
      <c r="AS1344" s="50"/>
      <c r="AT1344" s="50"/>
      <c r="AU1344" s="50"/>
      <c r="AV1344" s="50"/>
      <c r="AW1344" s="50"/>
      <c r="AX1344" s="50"/>
      <c r="AY1344" s="50"/>
      <c r="AZ1344" s="50"/>
      <c r="BA1344" s="50"/>
      <c r="BB1344" s="50"/>
      <c r="BC1344" s="50"/>
      <c r="BD1344" s="50"/>
      <c r="BE1344" s="50"/>
      <c r="BF1344" s="50"/>
      <c r="BG1344" s="50"/>
      <c r="BH1344" s="50"/>
      <c r="BI1344" s="50"/>
      <c r="BJ1344" s="50"/>
      <c r="BK1344" s="50"/>
      <c r="BL1344" s="50"/>
      <c r="BM1344" s="50"/>
      <c r="BN1344" s="50"/>
      <c r="BO1344" s="50"/>
      <c r="BP1344" s="50"/>
      <c r="BQ1344" s="50"/>
      <c r="BR1344" s="50"/>
      <c r="BS1344" s="50"/>
      <c r="BT1344" s="50"/>
      <c r="BU1344" s="50"/>
      <c r="BV1344" s="50"/>
      <c r="BW1344" s="50"/>
      <c r="BX1344" s="50"/>
      <c r="BY1344" s="50"/>
      <c r="BZ1344" s="50"/>
      <c r="CA1344" s="50"/>
      <c r="CB1344" s="50"/>
      <c r="CC1344" s="50"/>
      <c r="CD1344" s="50"/>
      <c r="CE1344" s="50"/>
      <c r="CF1344" s="50"/>
      <c r="CG1344" s="50"/>
      <c r="CH1344" s="50"/>
      <c r="CI1344" s="50"/>
      <c r="CJ1344" s="50"/>
      <c r="CK1344" s="50"/>
      <c r="CL1344" s="50"/>
      <c r="CM1344" s="50"/>
      <c r="CN1344" s="50"/>
      <c r="CO1344" s="50"/>
      <c r="CP1344" s="50"/>
      <c r="CQ1344" s="50"/>
      <c r="CR1344" s="50"/>
      <c r="CS1344" s="50"/>
      <c r="CT1344" s="50"/>
      <c r="CU1344" s="50"/>
      <c r="CV1344" s="50"/>
      <c r="CW1344" s="50"/>
      <c r="CX1344" s="50"/>
      <c r="CY1344" s="50"/>
      <c r="CZ1344" s="50"/>
      <c r="DA1344" s="50"/>
      <c r="DB1344" s="50"/>
      <c r="DC1344" s="50"/>
      <c r="DD1344" s="50"/>
      <c r="DE1344" s="50"/>
      <c r="DF1344" s="50"/>
    </row>
    <row r="1345" spans="2:110" x14ac:dyDescent="0.2">
      <c r="B1345" s="177"/>
      <c r="C1345" s="202"/>
      <c r="D1345" s="200"/>
      <c r="E1345" s="203"/>
      <c r="F1345" s="203"/>
      <c r="G1345" s="203"/>
      <c r="H1345" s="203"/>
      <c r="I1345" s="203"/>
      <c r="J1345" s="203"/>
      <c r="K1345" s="203"/>
      <c r="L1345" s="203"/>
      <c r="M1345" s="203"/>
      <c r="N1345" s="203"/>
      <c r="O1345" s="203"/>
      <c r="P1345" s="203"/>
      <c r="Q1345" s="204"/>
      <c r="R1345" s="204"/>
      <c r="S1345" s="234"/>
      <c r="T1345" s="50"/>
      <c r="U1345" s="50"/>
      <c r="V1345" s="50"/>
      <c r="W1345" s="50"/>
      <c r="X1345" s="50"/>
      <c r="Y1345" s="50"/>
      <c r="Z1345" s="250"/>
      <c r="AA1345" s="238"/>
      <c r="AB1345" s="50"/>
      <c r="AC1345" s="50"/>
      <c r="AD1345" s="50"/>
      <c r="AE1345" s="50"/>
      <c r="AF1345" s="50"/>
      <c r="AG1345" s="50"/>
      <c r="AH1345" s="50"/>
      <c r="AI1345" s="50"/>
      <c r="AJ1345" s="50"/>
      <c r="AK1345" s="50"/>
      <c r="AL1345" s="50"/>
      <c r="AM1345" s="50"/>
      <c r="AN1345" s="50"/>
      <c r="AO1345" s="50"/>
      <c r="AP1345" s="50"/>
      <c r="AQ1345" s="50"/>
      <c r="AR1345" s="50"/>
      <c r="AS1345" s="50"/>
      <c r="AT1345" s="50"/>
      <c r="AU1345" s="50"/>
      <c r="AV1345" s="50"/>
      <c r="AW1345" s="50"/>
      <c r="AX1345" s="50"/>
      <c r="AY1345" s="50"/>
      <c r="AZ1345" s="50"/>
      <c r="BA1345" s="50"/>
      <c r="BB1345" s="50"/>
      <c r="BC1345" s="50"/>
      <c r="BD1345" s="50"/>
      <c r="BE1345" s="50"/>
      <c r="BF1345" s="50"/>
      <c r="BG1345" s="50"/>
      <c r="BH1345" s="50"/>
      <c r="BI1345" s="50"/>
      <c r="BJ1345" s="50"/>
      <c r="BK1345" s="50"/>
      <c r="BL1345" s="50"/>
      <c r="BM1345" s="50"/>
      <c r="BN1345" s="50"/>
      <c r="BO1345" s="50"/>
      <c r="BP1345" s="50"/>
      <c r="BQ1345" s="50"/>
      <c r="BR1345" s="50"/>
      <c r="BS1345" s="50"/>
      <c r="BT1345" s="50"/>
      <c r="BU1345" s="50"/>
      <c r="BV1345" s="50"/>
      <c r="BW1345" s="50"/>
      <c r="BX1345" s="50"/>
      <c r="BY1345" s="50"/>
      <c r="BZ1345" s="50"/>
      <c r="CA1345" s="50"/>
      <c r="CB1345" s="50"/>
      <c r="CC1345" s="50"/>
      <c r="CD1345" s="50"/>
      <c r="CE1345" s="50"/>
      <c r="CF1345" s="50"/>
      <c r="CG1345" s="50"/>
      <c r="CH1345" s="50"/>
      <c r="CI1345" s="50"/>
      <c r="CJ1345" s="50"/>
      <c r="CK1345" s="50"/>
      <c r="CL1345" s="50"/>
      <c r="CM1345" s="50"/>
      <c r="CN1345" s="50"/>
      <c r="CO1345" s="50"/>
      <c r="CP1345" s="50"/>
      <c r="CQ1345" s="50"/>
      <c r="CR1345" s="50"/>
      <c r="CS1345" s="50"/>
      <c r="CT1345" s="50"/>
      <c r="CU1345" s="50"/>
      <c r="CV1345" s="50"/>
      <c r="CW1345" s="50"/>
      <c r="CX1345" s="50"/>
      <c r="CY1345" s="50"/>
      <c r="CZ1345" s="50"/>
      <c r="DA1345" s="50"/>
      <c r="DB1345" s="50"/>
      <c r="DC1345" s="50"/>
      <c r="DD1345" s="50"/>
      <c r="DE1345" s="50"/>
      <c r="DF1345" s="50"/>
    </row>
    <row r="1346" spans="2:110" x14ac:dyDescent="0.2">
      <c r="B1346" s="177"/>
      <c r="C1346" s="202"/>
      <c r="D1346" s="200"/>
      <c r="E1346" s="203"/>
      <c r="F1346" s="203"/>
      <c r="G1346" s="203"/>
      <c r="H1346" s="203"/>
      <c r="I1346" s="203"/>
      <c r="J1346" s="203"/>
      <c r="K1346" s="203"/>
      <c r="L1346" s="203"/>
      <c r="M1346" s="203"/>
      <c r="N1346" s="203"/>
      <c r="O1346" s="203"/>
      <c r="P1346" s="203"/>
      <c r="Q1346" s="204"/>
      <c r="R1346" s="204"/>
      <c r="S1346" s="234"/>
      <c r="T1346" s="50"/>
      <c r="U1346" s="50"/>
      <c r="V1346" s="50"/>
      <c r="W1346" s="50"/>
      <c r="X1346" s="50"/>
      <c r="Y1346" s="50"/>
      <c r="Z1346" s="250"/>
      <c r="AA1346" s="238"/>
      <c r="AB1346" s="50"/>
      <c r="AC1346" s="50"/>
      <c r="AD1346" s="50"/>
      <c r="AE1346" s="50"/>
      <c r="AF1346" s="50"/>
      <c r="AG1346" s="50"/>
      <c r="AH1346" s="50"/>
      <c r="AI1346" s="50"/>
      <c r="AJ1346" s="50"/>
      <c r="AK1346" s="50"/>
      <c r="AL1346" s="50"/>
      <c r="AM1346" s="50"/>
      <c r="AN1346" s="50"/>
      <c r="AO1346" s="50"/>
      <c r="AP1346" s="50"/>
      <c r="AQ1346" s="50"/>
      <c r="AR1346" s="50"/>
      <c r="AS1346" s="50"/>
      <c r="AT1346" s="50"/>
      <c r="AU1346" s="50"/>
      <c r="AV1346" s="50"/>
      <c r="AW1346" s="50"/>
      <c r="AX1346" s="50"/>
      <c r="AY1346" s="50"/>
      <c r="AZ1346" s="50"/>
      <c r="BA1346" s="50"/>
      <c r="BB1346" s="50"/>
      <c r="BC1346" s="50"/>
      <c r="BD1346" s="50"/>
      <c r="BE1346" s="50"/>
      <c r="BF1346" s="50"/>
      <c r="BG1346" s="50"/>
      <c r="BH1346" s="50"/>
      <c r="BI1346" s="50"/>
      <c r="BJ1346" s="50"/>
      <c r="BK1346" s="50"/>
      <c r="BL1346" s="50"/>
      <c r="BM1346" s="50"/>
      <c r="BN1346" s="50"/>
      <c r="BO1346" s="50"/>
      <c r="BP1346" s="50"/>
      <c r="BQ1346" s="50"/>
      <c r="BR1346" s="50"/>
      <c r="BS1346" s="50"/>
      <c r="BT1346" s="50"/>
      <c r="BU1346" s="50"/>
      <c r="BV1346" s="50"/>
      <c r="BW1346" s="50"/>
      <c r="BX1346" s="50"/>
      <c r="BY1346" s="50"/>
      <c r="BZ1346" s="50"/>
      <c r="CA1346" s="50"/>
      <c r="CB1346" s="50"/>
      <c r="CC1346" s="50"/>
      <c r="CD1346" s="50"/>
      <c r="CE1346" s="50"/>
      <c r="CF1346" s="50"/>
      <c r="CG1346" s="50"/>
      <c r="CH1346" s="50"/>
      <c r="CI1346" s="50"/>
      <c r="CJ1346" s="50"/>
      <c r="CK1346" s="50"/>
      <c r="CL1346" s="50"/>
      <c r="CM1346" s="50"/>
      <c r="CN1346" s="50"/>
      <c r="CO1346" s="50"/>
      <c r="CP1346" s="50"/>
      <c r="CQ1346" s="50"/>
      <c r="CR1346" s="50"/>
      <c r="CS1346" s="50"/>
      <c r="CT1346" s="50"/>
      <c r="CU1346" s="50"/>
      <c r="CV1346" s="50"/>
      <c r="CW1346" s="50"/>
      <c r="CX1346" s="50"/>
      <c r="CY1346" s="50"/>
      <c r="CZ1346" s="50"/>
      <c r="DA1346" s="50"/>
      <c r="DB1346" s="50"/>
      <c r="DC1346" s="50"/>
      <c r="DD1346" s="50"/>
      <c r="DE1346" s="50"/>
      <c r="DF1346" s="50"/>
    </row>
    <row r="1347" spans="2:110" x14ac:dyDescent="0.2">
      <c r="B1347" s="177"/>
      <c r="C1347" s="202"/>
      <c r="D1347" s="200"/>
      <c r="E1347" s="203"/>
      <c r="F1347" s="203"/>
      <c r="G1347" s="203"/>
      <c r="H1347" s="203"/>
      <c r="I1347" s="203"/>
      <c r="J1347" s="203"/>
      <c r="K1347" s="203"/>
      <c r="L1347" s="203"/>
      <c r="M1347" s="203"/>
      <c r="N1347" s="203"/>
      <c r="O1347" s="203"/>
      <c r="P1347" s="203"/>
      <c r="Q1347" s="204"/>
      <c r="R1347" s="204"/>
      <c r="S1347" s="234"/>
      <c r="T1347" s="50"/>
      <c r="U1347" s="50"/>
      <c r="V1347" s="50"/>
      <c r="W1347" s="50"/>
      <c r="X1347" s="50"/>
      <c r="Y1347" s="50"/>
      <c r="Z1347" s="250"/>
      <c r="AA1347" s="238"/>
      <c r="AB1347" s="50"/>
      <c r="AC1347" s="50"/>
      <c r="AD1347" s="50"/>
      <c r="AE1347" s="50"/>
      <c r="AF1347" s="50"/>
      <c r="AG1347" s="50"/>
      <c r="AH1347" s="50"/>
      <c r="AI1347" s="50"/>
      <c r="AJ1347" s="50"/>
      <c r="AK1347" s="50"/>
      <c r="AL1347" s="50"/>
      <c r="AM1347" s="50"/>
      <c r="AN1347" s="50"/>
      <c r="AO1347" s="50"/>
      <c r="AP1347" s="50"/>
      <c r="AQ1347" s="50"/>
      <c r="AR1347" s="50"/>
      <c r="AS1347" s="50"/>
      <c r="AT1347" s="50"/>
      <c r="AU1347" s="50"/>
      <c r="AV1347" s="50"/>
      <c r="AW1347" s="50"/>
      <c r="AX1347" s="50"/>
      <c r="AY1347" s="50"/>
      <c r="AZ1347" s="50"/>
      <c r="BA1347" s="50"/>
      <c r="BB1347" s="50"/>
      <c r="BC1347" s="50"/>
      <c r="BD1347" s="50"/>
      <c r="BE1347" s="50"/>
      <c r="BF1347" s="50"/>
      <c r="BG1347" s="50"/>
      <c r="BH1347" s="50"/>
      <c r="BI1347" s="50"/>
      <c r="BJ1347" s="50"/>
      <c r="BK1347" s="50"/>
      <c r="BL1347" s="50"/>
      <c r="BM1347" s="50"/>
      <c r="BN1347" s="50"/>
      <c r="BO1347" s="50"/>
      <c r="BP1347" s="50"/>
      <c r="BQ1347" s="50"/>
      <c r="BR1347" s="50"/>
      <c r="BS1347" s="50"/>
      <c r="BT1347" s="50"/>
      <c r="BU1347" s="50"/>
      <c r="BV1347" s="50"/>
      <c r="BW1347" s="50"/>
      <c r="BX1347" s="50"/>
      <c r="BY1347" s="50"/>
      <c r="BZ1347" s="50"/>
      <c r="CA1347" s="50"/>
      <c r="CB1347" s="50"/>
      <c r="CC1347" s="50"/>
      <c r="CD1347" s="50"/>
      <c r="CE1347" s="50"/>
      <c r="CF1347" s="50"/>
      <c r="CG1347" s="50"/>
      <c r="CH1347" s="50"/>
      <c r="CI1347" s="50"/>
      <c r="CJ1347" s="50"/>
      <c r="CK1347" s="50"/>
      <c r="CL1347" s="50"/>
      <c r="CM1347" s="50"/>
      <c r="CN1347" s="50"/>
      <c r="CO1347" s="50"/>
      <c r="CP1347" s="50"/>
      <c r="CQ1347" s="50"/>
      <c r="CR1347" s="50"/>
      <c r="CS1347" s="50"/>
      <c r="CT1347" s="50"/>
      <c r="CU1347" s="50"/>
      <c r="CV1347" s="50"/>
      <c r="CW1347" s="50"/>
      <c r="CX1347" s="50"/>
      <c r="CY1347" s="50"/>
      <c r="CZ1347" s="50"/>
      <c r="DA1347" s="50"/>
      <c r="DB1347" s="50"/>
      <c r="DC1347" s="50"/>
      <c r="DD1347" s="50"/>
      <c r="DE1347" s="50"/>
      <c r="DF1347" s="50"/>
    </row>
    <row r="1348" spans="2:110" x14ac:dyDescent="0.2">
      <c r="B1348" s="177"/>
      <c r="C1348" s="202"/>
      <c r="D1348" s="200"/>
      <c r="E1348" s="203"/>
      <c r="F1348" s="203"/>
      <c r="G1348" s="203"/>
      <c r="H1348" s="203"/>
      <c r="I1348" s="203"/>
      <c r="J1348" s="203"/>
      <c r="K1348" s="203"/>
      <c r="L1348" s="203"/>
      <c r="M1348" s="203"/>
      <c r="N1348" s="203"/>
      <c r="O1348" s="203"/>
      <c r="P1348" s="203"/>
      <c r="Q1348" s="204"/>
      <c r="R1348" s="204"/>
      <c r="S1348" s="234"/>
      <c r="T1348" s="50"/>
      <c r="U1348" s="50"/>
      <c r="V1348" s="50"/>
      <c r="W1348" s="50"/>
      <c r="X1348" s="50"/>
      <c r="Y1348" s="50"/>
      <c r="Z1348" s="250"/>
      <c r="AA1348" s="238"/>
      <c r="AB1348" s="50"/>
      <c r="AC1348" s="50"/>
      <c r="AD1348" s="50"/>
      <c r="AE1348" s="50"/>
      <c r="AF1348" s="50"/>
      <c r="AG1348" s="50"/>
      <c r="AH1348" s="50"/>
      <c r="AI1348" s="50"/>
      <c r="AJ1348" s="50"/>
      <c r="AK1348" s="50"/>
      <c r="AL1348" s="50"/>
      <c r="AM1348" s="50"/>
      <c r="AN1348" s="50"/>
      <c r="AO1348" s="50"/>
      <c r="AP1348" s="50"/>
      <c r="AQ1348" s="50"/>
      <c r="AR1348" s="50"/>
      <c r="AS1348" s="50"/>
      <c r="AT1348" s="50"/>
      <c r="AU1348" s="50"/>
      <c r="AV1348" s="50"/>
      <c r="AW1348" s="50"/>
      <c r="AX1348" s="50"/>
      <c r="AY1348" s="50"/>
      <c r="AZ1348" s="50"/>
      <c r="BA1348" s="50"/>
      <c r="BB1348" s="50"/>
      <c r="BC1348" s="50"/>
      <c r="BD1348" s="50"/>
      <c r="BE1348" s="50"/>
      <c r="BF1348" s="50"/>
      <c r="BG1348" s="50"/>
      <c r="BH1348" s="50"/>
      <c r="BI1348" s="50"/>
      <c r="BJ1348" s="50"/>
      <c r="BK1348" s="50"/>
      <c r="BL1348" s="50"/>
      <c r="BM1348" s="50"/>
      <c r="BN1348" s="50"/>
      <c r="BO1348" s="50"/>
      <c r="BP1348" s="50"/>
      <c r="BQ1348" s="50"/>
      <c r="BR1348" s="50"/>
      <c r="BS1348" s="50"/>
      <c r="BT1348" s="50"/>
      <c r="BU1348" s="50"/>
      <c r="BV1348" s="50"/>
      <c r="BW1348" s="50"/>
      <c r="BX1348" s="50"/>
      <c r="BY1348" s="50"/>
      <c r="BZ1348" s="50"/>
      <c r="CA1348" s="50"/>
      <c r="CB1348" s="50"/>
      <c r="CC1348" s="50"/>
      <c r="CD1348" s="50"/>
      <c r="CE1348" s="50"/>
      <c r="CF1348" s="50"/>
      <c r="CG1348" s="50"/>
      <c r="CH1348" s="50"/>
      <c r="CI1348" s="50"/>
      <c r="CJ1348" s="50"/>
      <c r="CK1348" s="50"/>
      <c r="CL1348" s="50"/>
      <c r="CM1348" s="50"/>
      <c r="CN1348" s="50"/>
      <c r="CO1348" s="50"/>
      <c r="CP1348" s="50"/>
      <c r="CQ1348" s="50"/>
      <c r="CR1348" s="50"/>
      <c r="CS1348" s="50"/>
      <c r="CT1348" s="50"/>
      <c r="CU1348" s="50"/>
      <c r="CV1348" s="50"/>
      <c r="CW1348" s="50"/>
      <c r="CX1348" s="50"/>
      <c r="CY1348" s="50"/>
      <c r="CZ1348" s="50"/>
      <c r="DA1348" s="50"/>
      <c r="DB1348" s="50"/>
      <c r="DC1348" s="50"/>
      <c r="DD1348" s="50"/>
      <c r="DE1348" s="50"/>
      <c r="DF1348" s="50"/>
    </row>
    <row r="1349" spans="2:110" x14ac:dyDescent="0.2">
      <c r="B1349" s="177"/>
      <c r="C1349" s="202"/>
      <c r="D1349" s="200"/>
      <c r="E1349" s="203"/>
      <c r="F1349" s="203"/>
      <c r="G1349" s="203"/>
      <c r="H1349" s="203"/>
      <c r="I1349" s="203"/>
      <c r="J1349" s="203"/>
      <c r="K1349" s="203"/>
      <c r="L1349" s="203"/>
      <c r="M1349" s="203"/>
      <c r="N1349" s="203"/>
      <c r="O1349" s="203"/>
      <c r="P1349" s="203"/>
      <c r="Q1349" s="204"/>
      <c r="R1349" s="204"/>
      <c r="S1349" s="234"/>
      <c r="T1349" s="50"/>
      <c r="U1349" s="50"/>
      <c r="V1349" s="50"/>
      <c r="W1349" s="50"/>
      <c r="X1349" s="50"/>
      <c r="Y1349" s="50"/>
      <c r="Z1349" s="250"/>
      <c r="AA1349" s="238"/>
      <c r="AB1349" s="50"/>
      <c r="AC1349" s="50"/>
      <c r="AD1349" s="50"/>
      <c r="AE1349" s="50"/>
      <c r="AF1349" s="50"/>
      <c r="AG1349" s="50"/>
      <c r="AH1349" s="50"/>
      <c r="AI1349" s="50"/>
      <c r="AJ1349" s="50"/>
      <c r="AK1349" s="50"/>
      <c r="AL1349" s="50"/>
      <c r="AM1349" s="50"/>
      <c r="AN1349" s="50"/>
      <c r="AO1349" s="50"/>
      <c r="AP1349" s="50"/>
      <c r="AQ1349" s="50"/>
      <c r="AR1349" s="50"/>
      <c r="AS1349" s="50"/>
      <c r="AT1349" s="50"/>
      <c r="AU1349" s="50"/>
      <c r="AV1349" s="50"/>
      <c r="AW1349" s="50"/>
      <c r="AX1349" s="50"/>
      <c r="AY1349" s="50"/>
      <c r="AZ1349" s="50"/>
      <c r="BA1349" s="50"/>
      <c r="BB1349" s="50"/>
      <c r="BC1349" s="50"/>
      <c r="BD1349" s="50"/>
      <c r="BE1349" s="50"/>
      <c r="BF1349" s="50"/>
      <c r="BG1349" s="50"/>
      <c r="BH1349" s="50"/>
      <c r="BI1349" s="50"/>
      <c r="BJ1349" s="50"/>
      <c r="BK1349" s="50"/>
      <c r="BL1349" s="50"/>
      <c r="BM1349" s="50"/>
      <c r="BN1349" s="50"/>
      <c r="BO1349" s="50"/>
      <c r="BP1349" s="50"/>
      <c r="BQ1349" s="50"/>
      <c r="BR1349" s="50"/>
      <c r="BS1349" s="50"/>
      <c r="BT1349" s="50"/>
      <c r="BU1349" s="50"/>
      <c r="BV1349" s="50"/>
      <c r="BW1349" s="50"/>
      <c r="BX1349" s="50"/>
      <c r="BY1349" s="50"/>
      <c r="BZ1349" s="50"/>
      <c r="CA1349" s="50"/>
      <c r="CB1349" s="50"/>
      <c r="CC1349" s="50"/>
      <c r="CD1349" s="50"/>
      <c r="CE1349" s="50"/>
      <c r="CF1349" s="50"/>
      <c r="CG1349" s="50"/>
      <c r="CH1349" s="50"/>
      <c r="CI1349" s="50"/>
      <c r="CJ1349" s="50"/>
      <c r="CK1349" s="50"/>
      <c r="CL1349" s="50"/>
      <c r="CM1349" s="50"/>
      <c r="CN1349" s="50"/>
      <c r="CO1349" s="50"/>
      <c r="CP1349" s="50"/>
      <c r="CQ1349" s="50"/>
      <c r="CR1349" s="50"/>
      <c r="CS1349" s="50"/>
      <c r="CT1349" s="50"/>
      <c r="CU1349" s="50"/>
      <c r="CV1349" s="50"/>
      <c r="CW1349" s="50"/>
      <c r="CX1349" s="50"/>
      <c r="CY1349" s="50"/>
      <c r="CZ1349" s="50"/>
      <c r="DA1349" s="50"/>
      <c r="DB1349" s="50"/>
      <c r="DC1349" s="50"/>
      <c r="DD1349" s="50"/>
      <c r="DE1349" s="50"/>
      <c r="DF1349" s="50"/>
    </row>
    <row r="1350" spans="2:110" x14ac:dyDescent="0.2">
      <c r="B1350" s="177"/>
      <c r="C1350" s="202"/>
      <c r="D1350" s="200"/>
      <c r="E1350" s="203"/>
      <c r="F1350" s="203"/>
      <c r="G1350" s="203"/>
      <c r="H1350" s="203"/>
      <c r="I1350" s="203"/>
      <c r="J1350" s="203"/>
      <c r="K1350" s="203"/>
      <c r="L1350" s="203"/>
      <c r="M1350" s="203"/>
      <c r="N1350" s="203"/>
      <c r="O1350" s="203"/>
      <c r="P1350" s="203"/>
      <c r="Q1350" s="204"/>
      <c r="R1350" s="204"/>
      <c r="S1350" s="234"/>
      <c r="T1350" s="50"/>
      <c r="U1350" s="50"/>
      <c r="V1350" s="50"/>
      <c r="W1350" s="50"/>
      <c r="X1350" s="50"/>
      <c r="Y1350" s="50"/>
      <c r="Z1350" s="250"/>
      <c r="AA1350" s="238"/>
      <c r="AB1350" s="50"/>
      <c r="AC1350" s="50"/>
      <c r="AD1350" s="50"/>
      <c r="AE1350" s="50"/>
      <c r="AF1350" s="50"/>
      <c r="AG1350" s="50"/>
      <c r="AH1350" s="50"/>
      <c r="AI1350" s="50"/>
      <c r="AJ1350" s="50"/>
      <c r="AK1350" s="50"/>
      <c r="AL1350" s="50"/>
      <c r="AM1350" s="50"/>
      <c r="AN1350" s="50"/>
      <c r="AO1350" s="50"/>
      <c r="AP1350" s="50"/>
      <c r="AQ1350" s="50"/>
      <c r="AR1350" s="50"/>
      <c r="AS1350" s="50"/>
      <c r="AT1350" s="50"/>
      <c r="AU1350" s="50"/>
      <c r="AV1350" s="50"/>
      <c r="AW1350" s="50"/>
      <c r="AX1350" s="50"/>
      <c r="AY1350" s="50"/>
      <c r="AZ1350" s="50"/>
      <c r="BA1350" s="50"/>
      <c r="BB1350" s="50"/>
      <c r="BC1350" s="50"/>
      <c r="BD1350" s="50"/>
      <c r="BE1350" s="50"/>
      <c r="BF1350" s="50"/>
      <c r="BG1350" s="50"/>
      <c r="BH1350" s="50"/>
      <c r="BI1350" s="50"/>
      <c r="BJ1350" s="50"/>
      <c r="BK1350" s="50"/>
      <c r="BL1350" s="50"/>
      <c r="BM1350" s="50"/>
      <c r="BN1350" s="50"/>
      <c r="BO1350" s="50"/>
      <c r="BP1350" s="50"/>
      <c r="BQ1350" s="50"/>
      <c r="BR1350" s="50"/>
      <c r="BS1350" s="50"/>
      <c r="BT1350" s="50"/>
      <c r="BU1350" s="50"/>
      <c r="BV1350" s="50"/>
      <c r="BW1350" s="50"/>
      <c r="BX1350" s="50"/>
      <c r="BY1350" s="50"/>
      <c r="BZ1350" s="50"/>
      <c r="CA1350" s="50"/>
      <c r="CB1350" s="50"/>
      <c r="CC1350" s="50"/>
      <c r="CD1350" s="50"/>
      <c r="CE1350" s="50"/>
      <c r="CF1350" s="50"/>
      <c r="CG1350" s="50"/>
      <c r="CH1350" s="50"/>
      <c r="CI1350" s="50"/>
      <c r="CJ1350" s="50"/>
      <c r="CK1350" s="50"/>
      <c r="CL1350" s="50"/>
      <c r="CM1350" s="50"/>
      <c r="CN1350" s="50"/>
      <c r="CO1350" s="50"/>
      <c r="CP1350" s="50"/>
      <c r="CQ1350" s="50"/>
      <c r="CR1350" s="50"/>
      <c r="CS1350" s="50"/>
      <c r="CT1350" s="50"/>
      <c r="CU1350" s="50"/>
      <c r="CV1350" s="50"/>
      <c r="CW1350" s="50"/>
      <c r="CX1350" s="50"/>
      <c r="CY1350" s="50"/>
      <c r="CZ1350" s="50"/>
      <c r="DA1350" s="50"/>
      <c r="DB1350" s="50"/>
      <c r="DC1350" s="50"/>
      <c r="DD1350" s="50"/>
      <c r="DE1350" s="50"/>
      <c r="DF1350" s="50"/>
    </row>
    <row r="1351" spans="2:110" x14ac:dyDescent="0.2">
      <c r="B1351" s="177"/>
      <c r="C1351" s="202"/>
      <c r="D1351" s="200"/>
      <c r="E1351" s="203"/>
      <c r="F1351" s="203"/>
      <c r="G1351" s="203"/>
      <c r="H1351" s="203"/>
      <c r="I1351" s="203"/>
      <c r="J1351" s="203"/>
      <c r="K1351" s="203"/>
      <c r="L1351" s="203"/>
      <c r="M1351" s="203"/>
      <c r="N1351" s="203"/>
      <c r="O1351" s="203"/>
      <c r="P1351" s="203"/>
      <c r="Q1351" s="204"/>
      <c r="R1351" s="204"/>
      <c r="S1351" s="234"/>
      <c r="T1351" s="50"/>
      <c r="U1351" s="50"/>
      <c r="V1351" s="50"/>
      <c r="W1351" s="50"/>
      <c r="X1351" s="50"/>
      <c r="Y1351" s="50"/>
      <c r="Z1351" s="250"/>
      <c r="AA1351" s="238"/>
      <c r="AB1351" s="50"/>
      <c r="AC1351" s="50"/>
      <c r="AD1351" s="50"/>
      <c r="AE1351" s="50"/>
      <c r="AF1351" s="50"/>
      <c r="AG1351" s="50"/>
      <c r="AH1351" s="50"/>
      <c r="AI1351" s="50"/>
      <c r="AJ1351" s="50"/>
      <c r="AK1351" s="50"/>
      <c r="AL1351" s="50"/>
      <c r="AM1351" s="50"/>
      <c r="AN1351" s="50"/>
      <c r="AO1351" s="50"/>
      <c r="AP1351" s="50"/>
      <c r="AQ1351" s="50"/>
      <c r="AR1351" s="50"/>
      <c r="AS1351" s="50"/>
      <c r="AT1351" s="50"/>
      <c r="AU1351" s="50"/>
      <c r="AV1351" s="50"/>
      <c r="AW1351" s="50"/>
      <c r="AX1351" s="50"/>
      <c r="AY1351" s="50"/>
      <c r="AZ1351" s="50"/>
      <c r="BA1351" s="50"/>
      <c r="BB1351" s="50"/>
      <c r="BC1351" s="50"/>
      <c r="BD1351" s="50"/>
      <c r="BE1351" s="50"/>
      <c r="BF1351" s="50"/>
      <c r="BG1351" s="50"/>
      <c r="BH1351" s="50"/>
      <c r="BI1351" s="50"/>
      <c r="BJ1351" s="50"/>
      <c r="BK1351" s="50"/>
      <c r="BL1351" s="50"/>
      <c r="BM1351" s="50"/>
      <c r="BN1351" s="50"/>
      <c r="BO1351" s="50"/>
      <c r="BP1351" s="50"/>
      <c r="BQ1351" s="50"/>
      <c r="BR1351" s="50"/>
      <c r="BS1351" s="50"/>
      <c r="BT1351" s="50"/>
      <c r="BU1351" s="50"/>
      <c r="BV1351" s="50"/>
      <c r="BW1351" s="50"/>
      <c r="BX1351" s="50"/>
      <c r="BY1351" s="50"/>
      <c r="BZ1351" s="50"/>
      <c r="CA1351" s="50"/>
      <c r="CB1351" s="50"/>
      <c r="CC1351" s="50"/>
      <c r="CD1351" s="50"/>
      <c r="CE1351" s="50"/>
      <c r="CF1351" s="50"/>
      <c r="CG1351" s="50"/>
      <c r="CH1351" s="50"/>
      <c r="CI1351" s="50"/>
      <c r="CJ1351" s="50"/>
      <c r="CK1351" s="50"/>
      <c r="CL1351" s="50"/>
      <c r="CM1351" s="50"/>
      <c r="CN1351" s="50"/>
      <c r="CO1351" s="50"/>
      <c r="CP1351" s="50"/>
      <c r="CQ1351" s="50"/>
      <c r="CR1351" s="50"/>
      <c r="CS1351" s="50"/>
      <c r="CT1351" s="50"/>
      <c r="CU1351" s="50"/>
      <c r="CV1351" s="50"/>
      <c r="CW1351" s="50"/>
      <c r="CX1351" s="50"/>
      <c r="CY1351" s="50"/>
      <c r="CZ1351" s="50"/>
      <c r="DA1351" s="50"/>
      <c r="DB1351" s="50"/>
      <c r="DC1351" s="50"/>
      <c r="DD1351" s="50"/>
      <c r="DE1351" s="50"/>
      <c r="DF1351" s="50"/>
    </row>
    <row r="1352" spans="2:110" x14ac:dyDescent="0.2">
      <c r="B1352" s="177"/>
      <c r="C1352" s="202"/>
      <c r="D1352" s="200"/>
      <c r="E1352" s="203"/>
      <c r="F1352" s="203"/>
      <c r="G1352" s="203"/>
      <c r="H1352" s="203"/>
      <c r="I1352" s="203"/>
      <c r="J1352" s="203"/>
      <c r="K1352" s="203"/>
      <c r="L1352" s="203"/>
      <c r="M1352" s="203"/>
      <c r="N1352" s="203"/>
      <c r="O1352" s="203"/>
      <c r="P1352" s="203"/>
      <c r="Q1352" s="204"/>
      <c r="R1352" s="204"/>
      <c r="S1352" s="234"/>
      <c r="T1352" s="50"/>
      <c r="U1352" s="50"/>
      <c r="V1352" s="50"/>
      <c r="W1352" s="50"/>
      <c r="X1352" s="50"/>
      <c r="Y1352" s="50"/>
      <c r="Z1352" s="250"/>
      <c r="AA1352" s="238"/>
      <c r="AB1352" s="50"/>
      <c r="AC1352" s="50"/>
      <c r="AD1352" s="50"/>
      <c r="AE1352" s="50"/>
      <c r="AF1352" s="50"/>
      <c r="AG1352" s="50"/>
      <c r="AH1352" s="50"/>
      <c r="AI1352" s="50"/>
      <c r="AJ1352" s="50"/>
      <c r="AK1352" s="50"/>
      <c r="AL1352" s="50"/>
      <c r="AM1352" s="50"/>
      <c r="AN1352" s="50"/>
      <c r="AO1352" s="50"/>
      <c r="AP1352" s="50"/>
      <c r="AQ1352" s="50"/>
      <c r="AR1352" s="50"/>
      <c r="AS1352" s="50"/>
      <c r="AT1352" s="50"/>
      <c r="AU1352" s="50"/>
      <c r="AV1352" s="50"/>
      <c r="AW1352" s="50"/>
      <c r="AX1352" s="50"/>
      <c r="AY1352" s="50"/>
      <c r="AZ1352" s="50"/>
      <c r="BA1352" s="50"/>
      <c r="BB1352" s="50"/>
      <c r="BC1352" s="50"/>
      <c r="BD1352" s="50"/>
      <c r="BE1352" s="50"/>
      <c r="BF1352" s="50"/>
      <c r="BG1352" s="50"/>
      <c r="BH1352" s="50"/>
      <c r="BI1352" s="50"/>
      <c r="BJ1352" s="50"/>
      <c r="BK1352" s="50"/>
      <c r="BL1352" s="50"/>
      <c r="BM1352" s="50"/>
      <c r="BN1352" s="50"/>
      <c r="BO1352" s="50"/>
      <c r="BP1352" s="50"/>
      <c r="BQ1352" s="50"/>
      <c r="BR1352" s="50"/>
      <c r="BS1352" s="50"/>
      <c r="BT1352" s="50"/>
      <c r="BU1352" s="50"/>
      <c r="BV1352" s="50"/>
      <c r="BW1352" s="50"/>
      <c r="BX1352" s="50"/>
      <c r="BY1352" s="50"/>
      <c r="BZ1352" s="50"/>
      <c r="CA1352" s="50"/>
      <c r="CB1352" s="50"/>
      <c r="CC1352" s="50"/>
      <c r="CD1352" s="50"/>
      <c r="CE1352" s="50"/>
      <c r="CF1352" s="50"/>
      <c r="CG1352" s="50"/>
      <c r="CH1352" s="50"/>
      <c r="CI1352" s="50"/>
      <c r="CJ1352" s="50"/>
      <c r="CK1352" s="50"/>
      <c r="CL1352" s="50"/>
      <c r="CM1352" s="50"/>
      <c r="CN1352" s="50"/>
      <c r="CO1352" s="50"/>
      <c r="CP1352" s="50"/>
      <c r="CQ1352" s="50"/>
      <c r="CR1352" s="50"/>
      <c r="CS1352" s="50"/>
      <c r="CT1352" s="50"/>
      <c r="CU1352" s="50"/>
      <c r="CV1352" s="50"/>
      <c r="CW1352" s="50"/>
      <c r="CX1352" s="50"/>
      <c r="CY1352" s="50"/>
      <c r="CZ1352" s="50"/>
      <c r="DA1352" s="50"/>
      <c r="DB1352" s="50"/>
      <c r="DC1352" s="50"/>
      <c r="DD1352" s="50"/>
      <c r="DE1352" s="50"/>
      <c r="DF1352" s="50"/>
    </row>
    <row r="1353" spans="2:110" x14ac:dyDescent="0.2">
      <c r="B1353" s="177"/>
      <c r="C1353" s="202"/>
      <c r="D1353" s="200"/>
      <c r="E1353" s="203"/>
      <c r="F1353" s="203"/>
      <c r="G1353" s="203"/>
      <c r="H1353" s="203"/>
      <c r="I1353" s="203"/>
      <c r="J1353" s="203"/>
      <c r="K1353" s="203"/>
      <c r="L1353" s="203"/>
      <c r="M1353" s="203"/>
      <c r="N1353" s="203"/>
      <c r="O1353" s="203"/>
      <c r="P1353" s="203"/>
      <c r="Q1353" s="204"/>
      <c r="R1353" s="204"/>
      <c r="S1353" s="234"/>
      <c r="T1353" s="50"/>
      <c r="U1353" s="50"/>
      <c r="V1353" s="50"/>
      <c r="W1353" s="50"/>
      <c r="X1353" s="50"/>
      <c r="Y1353" s="50"/>
      <c r="Z1353" s="250"/>
      <c r="AA1353" s="238"/>
      <c r="AB1353" s="50"/>
      <c r="AC1353" s="50"/>
      <c r="AD1353" s="50"/>
      <c r="AE1353" s="50"/>
      <c r="AF1353" s="50"/>
      <c r="AG1353" s="50"/>
      <c r="AH1353" s="50"/>
      <c r="AI1353" s="50"/>
      <c r="AJ1353" s="50"/>
      <c r="AK1353" s="50"/>
      <c r="AL1353" s="50"/>
      <c r="AM1353" s="50"/>
      <c r="AN1353" s="50"/>
      <c r="AO1353" s="50"/>
      <c r="AP1353" s="50"/>
      <c r="AQ1353" s="50"/>
      <c r="AR1353" s="50"/>
      <c r="AS1353" s="50"/>
      <c r="AT1353" s="50"/>
      <c r="AU1353" s="50"/>
      <c r="AV1353" s="50"/>
      <c r="AW1353" s="50"/>
      <c r="AX1353" s="50"/>
      <c r="AY1353" s="50"/>
      <c r="AZ1353" s="50"/>
      <c r="BA1353" s="50"/>
      <c r="BB1353" s="50"/>
      <c r="BC1353" s="50"/>
      <c r="BD1353" s="50"/>
      <c r="BE1353" s="50"/>
      <c r="BF1353" s="50"/>
      <c r="BG1353" s="50"/>
      <c r="BH1353" s="50"/>
      <c r="BI1353" s="50"/>
      <c r="BJ1353" s="50"/>
      <c r="BK1353" s="50"/>
      <c r="BL1353" s="50"/>
      <c r="BM1353" s="50"/>
      <c r="BN1353" s="50"/>
      <c r="BO1353" s="50"/>
      <c r="BP1353" s="50"/>
      <c r="BQ1353" s="50"/>
      <c r="BR1353" s="50"/>
      <c r="BS1353" s="50"/>
      <c r="BT1353" s="50"/>
      <c r="BU1353" s="50"/>
      <c r="BV1353" s="50"/>
      <c r="BW1353" s="50"/>
      <c r="BX1353" s="50"/>
      <c r="BY1353" s="50"/>
      <c r="BZ1353" s="50"/>
      <c r="CA1353" s="50"/>
      <c r="CB1353" s="50"/>
      <c r="CC1353" s="50"/>
      <c r="CD1353" s="50"/>
      <c r="CE1353" s="50"/>
      <c r="CF1353" s="50"/>
      <c r="CG1353" s="50"/>
      <c r="CH1353" s="50"/>
      <c r="CI1353" s="50"/>
      <c r="CJ1353" s="50"/>
      <c r="CK1353" s="50"/>
      <c r="CL1353" s="50"/>
      <c r="CM1353" s="50"/>
      <c r="CN1353" s="50"/>
      <c r="CO1353" s="50"/>
      <c r="CP1353" s="50"/>
      <c r="CQ1353" s="50"/>
      <c r="CR1353" s="50"/>
      <c r="CS1353" s="50"/>
      <c r="CT1353" s="50"/>
      <c r="CU1353" s="50"/>
      <c r="CV1353" s="50"/>
      <c r="CW1353" s="50"/>
      <c r="CX1353" s="50"/>
      <c r="CY1353" s="50"/>
      <c r="CZ1353" s="50"/>
      <c r="DA1353" s="50"/>
      <c r="DB1353" s="50"/>
      <c r="DC1353" s="50"/>
      <c r="DD1353" s="50"/>
      <c r="DE1353" s="50"/>
      <c r="DF1353" s="50"/>
    </row>
    <row r="1354" spans="2:110" x14ac:dyDescent="0.2">
      <c r="B1354" s="177"/>
      <c r="C1354" s="202"/>
      <c r="D1354" s="200"/>
      <c r="E1354" s="203"/>
      <c r="F1354" s="203"/>
      <c r="G1354" s="203"/>
      <c r="H1354" s="203"/>
      <c r="I1354" s="203"/>
      <c r="J1354" s="203"/>
      <c r="K1354" s="203"/>
      <c r="L1354" s="203"/>
      <c r="M1354" s="203"/>
      <c r="N1354" s="203"/>
      <c r="O1354" s="203"/>
      <c r="P1354" s="203"/>
      <c r="Q1354" s="204"/>
      <c r="R1354" s="204"/>
      <c r="S1354" s="234"/>
      <c r="T1354" s="50"/>
      <c r="U1354" s="50"/>
      <c r="V1354" s="50"/>
      <c r="W1354" s="50"/>
      <c r="X1354" s="50"/>
      <c r="Y1354" s="50"/>
      <c r="Z1354" s="250"/>
      <c r="AA1354" s="238"/>
      <c r="AB1354" s="50"/>
      <c r="AC1354" s="50"/>
      <c r="AD1354" s="50"/>
      <c r="AE1354" s="50"/>
      <c r="AF1354" s="50"/>
      <c r="AG1354" s="50"/>
      <c r="AH1354" s="50"/>
      <c r="AI1354" s="50"/>
      <c r="AJ1354" s="50"/>
      <c r="AK1354" s="50"/>
      <c r="AL1354" s="50"/>
      <c r="AM1354" s="50"/>
      <c r="AN1354" s="50"/>
      <c r="AO1354" s="50"/>
      <c r="AP1354" s="50"/>
      <c r="AQ1354" s="50"/>
      <c r="AR1354" s="50"/>
      <c r="AS1354" s="50"/>
      <c r="AT1354" s="50"/>
      <c r="AU1354" s="50"/>
      <c r="AV1354" s="50"/>
      <c r="AW1354" s="50"/>
      <c r="AX1354" s="50"/>
      <c r="AY1354" s="50"/>
      <c r="AZ1354" s="50"/>
      <c r="BA1354" s="50"/>
      <c r="BB1354" s="50"/>
      <c r="BC1354" s="50"/>
      <c r="BD1354" s="50"/>
      <c r="BE1354" s="50"/>
      <c r="BF1354" s="50"/>
      <c r="BG1354" s="50"/>
      <c r="BH1354" s="50"/>
      <c r="BI1354" s="50"/>
      <c r="BJ1354" s="50"/>
      <c r="BK1354" s="50"/>
      <c r="BL1354" s="50"/>
      <c r="BM1354" s="50"/>
      <c r="BN1354" s="50"/>
      <c r="BO1354" s="50"/>
      <c r="BP1354" s="50"/>
      <c r="BQ1354" s="50"/>
      <c r="BR1354" s="50"/>
      <c r="BS1354" s="50"/>
      <c r="BT1354" s="50"/>
      <c r="BU1354" s="50"/>
      <c r="BV1354" s="50"/>
      <c r="BW1354" s="50"/>
      <c r="BX1354" s="50"/>
      <c r="BY1354" s="50"/>
      <c r="BZ1354" s="50"/>
      <c r="CA1354" s="50"/>
      <c r="CB1354" s="50"/>
      <c r="CC1354" s="50"/>
      <c r="CD1354" s="50"/>
      <c r="CE1354" s="50"/>
      <c r="CF1354" s="50"/>
      <c r="CG1354" s="50"/>
      <c r="CH1354" s="50"/>
      <c r="CI1354" s="50"/>
      <c r="CJ1354" s="50"/>
      <c r="CK1354" s="50"/>
      <c r="CL1354" s="50"/>
      <c r="CM1354" s="50"/>
      <c r="CN1354" s="50"/>
      <c r="CO1354" s="50"/>
      <c r="CP1354" s="50"/>
      <c r="CQ1354" s="50"/>
      <c r="CR1354" s="50"/>
      <c r="CS1354" s="50"/>
      <c r="CT1354" s="50"/>
      <c r="CU1354" s="50"/>
      <c r="CV1354" s="50"/>
      <c r="CW1354" s="50"/>
      <c r="CX1354" s="50"/>
      <c r="CY1354" s="50"/>
      <c r="CZ1354" s="50"/>
      <c r="DA1354" s="50"/>
      <c r="DB1354" s="50"/>
      <c r="DC1354" s="50"/>
      <c r="DD1354" s="50"/>
      <c r="DE1354" s="50"/>
      <c r="DF1354" s="50"/>
    </row>
    <row r="1355" spans="2:110" x14ac:dyDescent="0.2">
      <c r="B1355" s="177"/>
      <c r="C1355" s="202"/>
      <c r="D1355" s="200"/>
      <c r="E1355" s="203"/>
      <c r="F1355" s="203"/>
      <c r="G1355" s="203"/>
      <c r="H1355" s="203"/>
      <c r="I1355" s="203"/>
      <c r="J1355" s="203"/>
      <c r="K1355" s="203"/>
      <c r="L1355" s="203"/>
      <c r="M1355" s="203"/>
      <c r="N1355" s="203"/>
      <c r="O1355" s="203"/>
      <c r="P1355" s="203"/>
      <c r="Q1355" s="204"/>
      <c r="R1355" s="204"/>
      <c r="S1355" s="234"/>
      <c r="T1355" s="50"/>
      <c r="U1355" s="50"/>
      <c r="V1355" s="50"/>
      <c r="W1355" s="50"/>
      <c r="X1355" s="50"/>
      <c r="Y1355" s="50"/>
      <c r="Z1355" s="250"/>
      <c r="AA1355" s="238"/>
      <c r="AB1355" s="50"/>
      <c r="AC1355" s="50"/>
      <c r="AD1355" s="50"/>
      <c r="AE1355" s="50"/>
      <c r="AF1355" s="50"/>
      <c r="AG1355" s="50"/>
      <c r="AH1355" s="50"/>
      <c r="AI1355" s="50"/>
      <c r="AJ1355" s="50"/>
      <c r="AK1355" s="50"/>
      <c r="AL1355" s="50"/>
      <c r="AM1355" s="50"/>
      <c r="AN1355" s="50"/>
      <c r="AO1355" s="50"/>
      <c r="AP1355" s="50"/>
      <c r="AQ1355" s="50"/>
      <c r="AR1355" s="50"/>
      <c r="AS1355" s="50"/>
      <c r="AT1355" s="50"/>
      <c r="AU1355" s="50"/>
      <c r="AV1355" s="50"/>
      <c r="AW1355" s="50"/>
      <c r="AX1355" s="50"/>
      <c r="AY1355" s="50"/>
      <c r="AZ1355" s="50"/>
      <c r="BA1355" s="50"/>
      <c r="BB1355" s="50"/>
      <c r="BC1355" s="50"/>
      <c r="BD1355" s="50"/>
      <c r="BE1355" s="50"/>
      <c r="BF1355" s="50"/>
      <c r="BG1355" s="50"/>
      <c r="BH1355" s="50"/>
      <c r="BI1355" s="50"/>
      <c r="BJ1355" s="50"/>
      <c r="BK1355" s="50"/>
      <c r="BL1355" s="50"/>
      <c r="BM1355" s="50"/>
      <c r="BN1355" s="50"/>
      <c r="BO1355" s="50"/>
      <c r="BP1355" s="50"/>
      <c r="BQ1355" s="50"/>
      <c r="BR1355" s="50"/>
      <c r="BS1355" s="50"/>
      <c r="BT1355" s="50"/>
      <c r="BU1355" s="50"/>
      <c r="BV1355" s="50"/>
      <c r="BW1355" s="50"/>
      <c r="BX1355" s="50"/>
      <c r="BY1355" s="50"/>
      <c r="BZ1355" s="50"/>
      <c r="CA1355" s="50"/>
      <c r="CB1355" s="50"/>
      <c r="CC1355" s="50"/>
      <c r="CD1355" s="50"/>
      <c r="CE1355" s="50"/>
      <c r="CF1355" s="50"/>
      <c r="CG1355" s="50"/>
      <c r="CH1355" s="50"/>
      <c r="CI1355" s="50"/>
      <c r="CJ1355" s="50"/>
      <c r="CK1355" s="50"/>
      <c r="CL1355" s="50"/>
      <c r="CM1355" s="50"/>
      <c r="CN1355" s="50"/>
      <c r="CO1355" s="50"/>
      <c r="CP1355" s="50"/>
      <c r="CQ1355" s="50"/>
      <c r="CR1355" s="50"/>
      <c r="CS1355" s="50"/>
      <c r="CT1355" s="50"/>
      <c r="CU1355" s="50"/>
      <c r="CV1355" s="50"/>
      <c r="CW1355" s="50"/>
      <c r="CX1355" s="50"/>
      <c r="CY1355" s="50"/>
      <c r="CZ1355" s="50"/>
      <c r="DA1355" s="50"/>
      <c r="DB1355" s="50"/>
      <c r="DC1355" s="50"/>
      <c r="DD1355" s="50"/>
      <c r="DE1355" s="50"/>
      <c r="DF1355" s="50"/>
    </row>
    <row r="1356" spans="2:110" x14ac:dyDescent="0.2">
      <c r="B1356" s="177"/>
      <c r="C1356" s="202"/>
      <c r="D1356" s="200"/>
      <c r="E1356" s="203"/>
      <c r="F1356" s="203"/>
      <c r="G1356" s="203"/>
      <c r="H1356" s="203"/>
      <c r="I1356" s="203"/>
      <c r="J1356" s="203"/>
      <c r="K1356" s="203"/>
      <c r="L1356" s="203"/>
      <c r="M1356" s="203"/>
      <c r="N1356" s="203"/>
      <c r="O1356" s="203"/>
      <c r="P1356" s="203"/>
      <c r="Q1356" s="204"/>
      <c r="R1356" s="204"/>
      <c r="S1356" s="234"/>
      <c r="T1356" s="50"/>
      <c r="U1356" s="50"/>
      <c r="V1356" s="50"/>
      <c r="W1356" s="50"/>
      <c r="X1356" s="50"/>
      <c r="Y1356" s="50"/>
      <c r="Z1356" s="250"/>
      <c r="AA1356" s="238"/>
      <c r="AB1356" s="50"/>
      <c r="AC1356" s="50"/>
      <c r="AD1356" s="50"/>
      <c r="AE1356" s="50"/>
      <c r="AF1356" s="50"/>
      <c r="AG1356" s="50"/>
      <c r="AH1356" s="50"/>
      <c r="AI1356" s="50"/>
      <c r="AJ1356" s="50"/>
      <c r="AK1356" s="50"/>
      <c r="AL1356" s="50"/>
      <c r="AM1356" s="50"/>
      <c r="AN1356" s="50"/>
      <c r="AO1356" s="50"/>
      <c r="AP1356" s="50"/>
      <c r="AQ1356" s="50"/>
      <c r="AR1356" s="50"/>
      <c r="AS1356" s="50"/>
      <c r="AT1356" s="50"/>
      <c r="AU1356" s="50"/>
      <c r="AV1356" s="50"/>
      <c r="AW1356" s="50"/>
      <c r="AX1356" s="50"/>
      <c r="AY1356" s="50"/>
      <c r="AZ1356" s="50"/>
      <c r="BA1356" s="50"/>
      <c r="BB1356" s="50"/>
      <c r="BC1356" s="50"/>
      <c r="BD1356" s="50"/>
      <c r="BE1356" s="50"/>
      <c r="BF1356" s="50"/>
      <c r="BG1356" s="50"/>
      <c r="BH1356" s="50"/>
      <c r="BI1356" s="50"/>
      <c r="BJ1356" s="50"/>
      <c r="BK1356" s="50"/>
      <c r="BL1356" s="50"/>
      <c r="BM1356" s="50"/>
      <c r="BN1356" s="50"/>
      <c r="BO1356" s="50"/>
      <c r="BP1356" s="50"/>
      <c r="BQ1356" s="50"/>
      <c r="BR1356" s="50"/>
      <c r="BS1356" s="50"/>
      <c r="BT1356" s="50"/>
      <c r="BU1356" s="50"/>
      <c r="BV1356" s="50"/>
      <c r="BW1356" s="50"/>
      <c r="BX1356" s="50"/>
      <c r="BY1356" s="50"/>
      <c r="BZ1356" s="50"/>
      <c r="CA1356" s="50"/>
      <c r="CB1356" s="50"/>
      <c r="CC1356" s="50"/>
      <c r="CD1356" s="50"/>
      <c r="CE1356" s="50"/>
      <c r="CF1356" s="50"/>
      <c r="CG1356" s="50"/>
      <c r="CH1356" s="50"/>
      <c r="CI1356" s="50"/>
      <c r="CJ1356" s="50"/>
      <c r="CK1356" s="50"/>
      <c r="CL1356" s="50"/>
      <c r="CM1356" s="50"/>
      <c r="CN1356" s="50"/>
      <c r="CO1356" s="50"/>
      <c r="CP1356" s="50"/>
      <c r="CQ1356" s="50"/>
      <c r="CR1356" s="50"/>
      <c r="CS1356" s="50"/>
      <c r="CT1356" s="50"/>
      <c r="CU1356" s="50"/>
      <c r="CV1356" s="50"/>
      <c r="CW1356" s="50"/>
      <c r="CX1356" s="50"/>
      <c r="CY1356" s="50"/>
      <c r="CZ1356" s="50"/>
      <c r="DA1356" s="50"/>
      <c r="DB1356" s="50"/>
      <c r="DC1356" s="50"/>
      <c r="DD1356" s="50"/>
      <c r="DE1356" s="50"/>
      <c r="DF1356" s="50"/>
    </row>
    <row r="1357" spans="2:110" x14ac:dyDescent="0.2">
      <c r="B1357" s="177"/>
      <c r="C1357" s="202"/>
      <c r="D1357" s="200"/>
      <c r="E1357" s="203"/>
      <c r="F1357" s="203"/>
      <c r="G1357" s="203"/>
      <c r="H1357" s="203"/>
      <c r="I1357" s="203"/>
      <c r="J1357" s="203"/>
      <c r="K1357" s="203"/>
      <c r="L1357" s="203"/>
      <c r="M1357" s="203"/>
      <c r="N1357" s="203"/>
      <c r="O1357" s="203"/>
      <c r="P1357" s="203"/>
      <c r="Q1357" s="204"/>
      <c r="R1357" s="204"/>
      <c r="S1357" s="234"/>
      <c r="T1357" s="50"/>
      <c r="U1357" s="50"/>
      <c r="V1357" s="50"/>
      <c r="W1357" s="50"/>
      <c r="X1357" s="50"/>
      <c r="Y1357" s="50"/>
      <c r="Z1357" s="250"/>
      <c r="AA1357" s="238"/>
      <c r="AB1357" s="50"/>
      <c r="AC1357" s="50"/>
      <c r="AD1357" s="50"/>
      <c r="AE1357" s="50"/>
      <c r="AF1357" s="50"/>
      <c r="AG1357" s="50"/>
      <c r="AH1357" s="50"/>
      <c r="AI1357" s="50"/>
      <c r="AJ1357" s="50"/>
      <c r="AK1357" s="50"/>
      <c r="AL1357" s="50"/>
      <c r="AM1357" s="50"/>
      <c r="AN1357" s="50"/>
      <c r="AO1357" s="50"/>
      <c r="AP1357" s="50"/>
      <c r="AQ1357" s="50"/>
      <c r="AR1357" s="50"/>
      <c r="AS1357" s="50"/>
      <c r="AT1357" s="50"/>
      <c r="AU1357" s="50"/>
      <c r="AV1357" s="50"/>
      <c r="AW1357" s="50"/>
      <c r="AX1357" s="50"/>
      <c r="AY1357" s="50"/>
      <c r="AZ1357" s="50"/>
      <c r="BA1357" s="50"/>
      <c r="BB1357" s="50"/>
      <c r="BC1357" s="50"/>
      <c r="BD1357" s="50"/>
      <c r="BE1357" s="50"/>
      <c r="BF1357" s="50"/>
      <c r="BG1357" s="50"/>
      <c r="BH1357" s="50"/>
      <c r="BI1357" s="50"/>
      <c r="BJ1357" s="50"/>
      <c r="BK1357" s="50"/>
      <c r="BL1357" s="50"/>
      <c r="BM1357" s="50"/>
      <c r="BN1357" s="50"/>
      <c r="BO1357" s="50"/>
      <c r="BP1357" s="50"/>
      <c r="BQ1357" s="50"/>
      <c r="BR1357" s="50"/>
      <c r="BS1357" s="50"/>
      <c r="BT1357" s="50"/>
      <c r="BU1357" s="50"/>
      <c r="BV1357" s="50"/>
      <c r="BW1357" s="50"/>
      <c r="BX1357" s="50"/>
      <c r="BY1357" s="50"/>
      <c r="BZ1357" s="50"/>
      <c r="CA1357" s="50"/>
      <c r="CB1357" s="50"/>
      <c r="CC1357" s="50"/>
      <c r="CD1357" s="50"/>
      <c r="CE1357" s="50"/>
      <c r="CF1357" s="50"/>
      <c r="CG1357" s="50"/>
      <c r="CH1357" s="50"/>
      <c r="CI1357" s="50"/>
      <c r="CJ1357" s="50"/>
      <c r="CK1357" s="50"/>
      <c r="CL1357" s="50"/>
      <c r="CM1357" s="50"/>
      <c r="CN1357" s="50"/>
      <c r="CO1357" s="50"/>
      <c r="CP1357" s="50"/>
      <c r="CQ1357" s="50"/>
      <c r="CR1357" s="50"/>
      <c r="CS1357" s="50"/>
      <c r="CT1357" s="50"/>
      <c r="CU1357" s="50"/>
      <c r="CV1357" s="50"/>
      <c r="CW1357" s="50"/>
      <c r="CX1357" s="50"/>
      <c r="CY1357" s="50"/>
      <c r="CZ1357" s="50"/>
      <c r="DA1357" s="50"/>
      <c r="DB1357" s="50"/>
      <c r="DC1357" s="50"/>
      <c r="DD1357" s="50"/>
      <c r="DE1357" s="50"/>
      <c r="DF1357" s="50"/>
    </row>
    <row r="1358" spans="2:110" x14ac:dyDescent="0.2">
      <c r="B1358" s="177"/>
      <c r="C1358" s="202"/>
      <c r="D1358" s="200"/>
      <c r="E1358" s="203"/>
      <c r="F1358" s="203"/>
      <c r="G1358" s="203"/>
      <c r="H1358" s="203"/>
      <c r="I1358" s="203"/>
      <c r="J1358" s="203"/>
      <c r="K1358" s="203"/>
      <c r="L1358" s="203"/>
      <c r="M1358" s="203"/>
      <c r="N1358" s="203"/>
      <c r="O1358" s="203"/>
      <c r="P1358" s="203"/>
      <c r="Q1358" s="204"/>
      <c r="R1358" s="204"/>
      <c r="S1358" s="234"/>
      <c r="T1358" s="50"/>
      <c r="U1358" s="50"/>
      <c r="V1358" s="50"/>
      <c r="W1358" s="50"/>
      <c r="X1358" s="50"/>
      <c r="Y1358" s="50"/>
      <c r="Z1358" s="250"/>
      <c r="AA1358" s="238"/>
      <c r="AB1358" s="50"/>
      <c r="AC1358" s="50"/>
      <c r="AD1358" s="50"/>
      <c r="AE1358" s="50"/>
      <c r="AF1358" s="50"/>
      <c r="AG1358" s="50"/>
      <c r="AH1358" s="50"/>
      <c r="AI1358" s="50"/>
      <c r="AJ1358" s="50"/>
      <c r="AK1358" s="50"/>
      <c r="AL1358" s="50"/>
      <c r="AM1358" s="50"/>
      <c r="AN1358" s="50"/>
      <c r="AO1358" s="50"/>
      <c r="AP1358" s="50"/>
      <c r="AQ1358" s="50"/>
      <c r="AR1358" s="50"/>
      <c r="AS1358" s="50"/>
      <c r="AT1358" s="50"/>
      <c r="AU1358" s="50"/>
      <c r="AV1358" s="50"/>
      <c r="AW1358" s="50"/>
      <c r="AX1358" s="50"/>
      <c r="AY1358" s="50"/>
      <c r="AZ1358" s="50"/>
      <c r="BA1358" s="50"/>
      <c r="BB1358" s="50"/>
      <c r="BC1358" s="50"/>
      <c r="BD1358" s="50"/>
      <c r="BE1358" s="50"/>
      <c r="BF1358" s="50"/>
      <c r="BG1358" s="50"/>
      <c r="BH1358" s="50"/>
      <c r="BI1358" s="50"/>
      <c r="BJ1358" s="50"/>
      <c r="BK1358" s="50"/>
      <c r="BL1358" s="50"/>
      <c r="BM1358" s="50"/>
      <c r="BN1358" s="50"/>
      <c r="BO1358" s="50"/>
      <c r="BP1358" s="50"/>
      <c r="BQ1358" s="50"/>
      <c r="BR1358" s="50"/>
      <c r="BS1358" s="50"/>
      <c r="BT1358" s="50"/>
      <c r="BU1358" s="50"/>
      <c r="BV1358" s="50"/>
      <c r="BW1358" s="50"/>
      <c r="BX1358" s="50"/>
      <c r="BY1358" s="50"/>
      <c r="BZ1358" s="50"/>
      <c r="CA1358" s="50"/>
      <c r="CB1358" s="50"/>
      <c r="CC1358" s="50"/>
      <c r="CD1358" s="50"/>
      <c r="CE1358" s="50"/>
      <c r="CF1358" s="50"/>
      <c r="CG1358" s="50"/>
      <c r="CH1358" s="50"/>
      <c r="CI1358" s="50"/>
      <c r="CJ1358" s="50"/>
      <c r="CK1358" s="50"/>
      <c r="CL1358" s="50"/>
      <c r="CM1358" s="50"/>
      <c r="CN1358" s="50"/>
      <c r="CO1358" s="50"/>
      <c r="CP1358" s="50"/>
      <c r="CQ1358" s="50"/>
      <c r="CR1358" s="50"/>
      <c r="CS1358" s="50"/>
      <c r="CT1358" s="50"/>
      <c r="CU1358" s="50"/>
      <c r="CV1358" s="50"/>
      <c r="CW1358" s="50"/>
      <c r="CX1358" s="50"/>
      <c r="CY1358" s="50"/>
      <c r="CZ1358" s="50"/>
      <c r="DA1358" s="50"/>
      <c r="DB1358" s="50"/>
      <c r="DC1358" s="50"/>
      <c r="DD1358" s="50"/>
      <c r="DE1358" s="50"/>
      <c r="DF1358" s="50"/>
    </row>
    <row r="1359" spans="2:110" x14ac:dyDescent="0.2">
      <c r="B1359" s="177"/>
      <c r="C1359" s="202"/>
      <c r="D1359" s="200"/>
      <c r="E1359" s="203"/>
      <c r="F1359" s="203"/>
      <c r="G1359" s="203"/>
      <c r="H1359" s="203"/>
      <c r="I1359" s="203"/>
      <c r="J1359" s="203"/>
      <c r="K1359" s="203"/>
      <c r="L1359" s="203"/>
      <c r="M1359" s="203"/>
      <c r="N1359" s="203"/>
      <c r="O1359" s="203"/>
      <c r="P1359" s="203"/>
      <c r="Q1359" s="204"/>
      <c r="R1359" s="204"/>
      <c r="S1359" s="234"/>
      <c r="T1359" s="50"/>
      <c r="U1359" s="50"/>
      <c r="V1359" s="50"/>
      <c r="W1359" s="50"/>
      <c r="X1359" s="50"/>
      <c r="Y1359" s="50"/>
      <c r="Z1359" s="250"/>
      <c r="AA1359" s="238"/>
      <c r="AB1359" s="50"/>
      <c r="AC1359" s="50"/>
      <c r="AD1359" s="50"/>
      <c r="AE1359" s="50"/>
      <c r="AF1359" s="50"/>
      <c r="AG1359" s="50"/>
      <c r="AH1359" s="50"/>
      <c r="AI1359" s="50"/>
      <c r="AJ1359" s="50"/>
      <c r="AK1359" s="50"/>
      <c r="AL1359" s="50"/>
      <c r="AM1359" s="50"/>
      <c r="AN1359" s="50"/>
      <c r="AO1359" s="50"/>
      <c r="AP1359" s="50"/>
      <c r="AQ1359" s="50"/>
      <c r="AR1359" s="50"/>
      <c r="AS1359" s="50"/>
      <c r="AT1359" s="50"/>
      <c r="AU1359" s="50"/>
      <c r="AV1359" s="50"/>
      <c r="AW1359" s="50"/>
      <c r="AX1359" s="50"/>
      <c r="AY1359" s="50"/>
      <c r="AZ1359" s="50"/>
      <c r="BA1359" s="50"/>
      <c r="BB1359" s="50"/>
      <c r="BC1359" s="50"/>
      <c r="BD1359" s="50"/>
      <c r="BE1359" s="50"/>
      <c r="BF1359" s="50"/>
      <c r="BG1359" s="50"/>
      <c r="BH1359" s="50"/>
      <c r="BI1359" s="50"/>
      <c r="BJ1359" s="50"/>
      <c r="BK1359" s="50"/>
      <c r="BL1359" s="50"/>
      <c r="BM1359" s="50"/>
      <c r="BN1359" s="50"/>
      <c r="BO1359" s="50"/>
      <c r="BP1359" s="50"/>
      <c r="BQ1359" s="50"/>
      <c r="BR1359" s="50"/>
      <c r="BS1359" s="50"/>
      <c r="BT1359" s="50"/>
      <c r="BU1359" s="50"/>
      <c r="BV1359" s="50"/>
      <c r="BW1359" s="50"/>
      <c r="BX1359" s="50"/>
      <c r="BY1359" s="50"/>
      <c r="BZ1359" s="50"/>
      <c r="CA1359" s="50"/>
      <c r="CB1359" s="50"/>
      <c r="CC1359" s="50"/>
      <c r="CD1359" s="50"/>
      <c r="CE1359" s="50"/>
      <c r="CF1359" s="50"/>
      <c r="CG1359" s="50"/>
      <c r="CH1359" s="50"/>
      <c r="CI1359" s="50"/>
      <c r="CJ1359" s="50"/>
      <c r="CK1359" s="50"/>
      <c r="CL1359" s="50"/>
      <c r="CM1359" s="50"/>
      <c r="CN1359" s="50"/>
      <c r="CO1359" s="50"/>
      <c r="CP1359" s="50"/>
      <c r="CQ1359" s="50"/>
      <c r="CR1359" s="50"/>
      <c r="CS1359" s="50"/>
      <c r="CT1359" s="50"/>
      <c r="CU1359" s="50"/>
      <c r="CV1359" s="50"/>
      <c r="CW1359" s="50"/>
      <c r="CX1359" s="50"/>
      <c r="CY1359" s="50"/>
      <c r="CZ1359" s="50"/>
      <c r="DA1359" s="50"/>
      <c r="DB1359" s="50"/>
      <c r="DC1359" s="50"/>
      <c r="DD1359" s="50"/>
      <c r="DE1359" s="50"/>
      <c r="DF1359" s="50"/>
    </row>
    <row r="1360" spans="2:110" x14ac:dyDescent="0.2">
      <c r="B1360" s="177"/>
      <c r="C1360" s="202"/>
      <c r="D1360" s="200"/>
      <c r="E1360" s="203"/>
      <c r="F1360" s="203"/>
      <c r="G1360" s="203"/>
      <c r="H1360" s="203"/>
      <c r="I1360" s="203"/>
      <c r="J1360" s="203"/>
      <c r="K1360" s="203"/>
      <c r="L1360" s="203"/>
      <c r="M1360" s="203"/>
      <c r="N1360" s="203"/>
      <c r="O1360" s="203"/>
      <c r="P1360" s="203"/>
      <c r="Q1360" s="204"/>
      <c r="R1360" s="204"/>
      <c r="S1360" s="234"/>
      <c r="T1360" s="50"/>
      <c r="U1360" s="50"/>
      <c r="V1360" s="50"/>
      <c r="W1360" s="50"/>
      <c r="X1360" s="50"/>
      <c r="Y1360" s="50"/>
      <c r="Z1360" s="250"/>
      <c r="AA1360" s="238"/>
      <c r="AB1360" s="50"/>
      <c r="AC1360" s="50"/>
      <c r="AD1360" s="50"/>
      <c r="AE1360" s="50"/>
      <c r="AF1360" s="50"/>
      <c r="AG1360" s="50"/>
      <c r="AH1360" s="50"/>
      <c r="AI1360" s="50"/>
      <c r="AJ1360" s="50"/>
      <c r="AK1360" s="50"/>
      <c r="AL1360" s="50"/>
      <c r="AM1360" s="50"/>
      <c r="AN1360" s="50"/>
      <c r="AO1360" s="50"/>
      <c r="AP1360" s="50"/>
      <c r="AQ1360" s="50"/>
      <c r="AR1360" s="50"/>
      <c r="AS1360" s="50"/>
      <c r="AT1360" s="50"/>
      <c r="AU1360" s="50"/>
      <c r="AV1360" s="50"/>
      <c r="AW1360" s="50"/>
      <c r="AX1360" s="50"/>
      <c r="AY1360" s="50"/>
      <c r="AZ1360" s="50"/>
      <c r="BA1360" s="50"/>
      <c r="BB1360" s="50"/>
      <c r="BC1360" s="50"/>
      <c r="BD1360" s="50"/>
      <c r="BE1360" s="50"/>
      <c r="BF1360" s="50"/>
      <c r="BG1360" s="50"/>
      <c r="BH1360" s="50"/>
      <c r="BI1360" s="50"/>
      <c r="BJ1360" s="50"/>
      <c r="BK1360" s="50"/>
      <c r="BL1360" s="50"/>
      <c r="BM1360" s="50"/>
      <c r="BN1360" s="50"/>
      <c r="BO1360" s="50"/>
      <c r="BP1360" s="50"/>
      <c r="BQ1360" s="50"/>
      <c r="BR1360" s="50"/>
      <c r="BS1360" s="50"/>
      <c r="BT1360" s="50"/>
      <c r="BU1360" s="50"/>
      <c r="BV1360" s="50"/>
      <c r="BW1360" s="50"/>
      <c r="BX1360" s="50"/>
      <c r="BY1360" s="50"/>
      <c r="BZ1360" s="50"/>
      <c r="CA1360" s="50"/>
      <c r="CB1360" s="50"/>
      <c r="CC1360" s="50"/>
      <c r="CD1360" s="50"/>
      <c r="CE1360" s="50"/>
      <c r="CF1360" s="50"/>
      <c r="CG1360" s="50"/>
      <c r="CH1360" s="50"/>
      <c r="CI1360" s="50"/>
      <c r="CJ1360" s="50"/>
      <c r="CK1360" s="50"/>
      <c r="CL1360" s="50"/>
      <c r="CM1360" s="50"/>
      <c r="CN1360" s="50"/>
      <c r="CO1360" s="50"/>
      <c r="CP1360" s="50"/>
      <c r="CQ1360" s="50"/>
      <c r="CR1360" s="50"/>
      <c r="CS1360" s="50"/>
      <c r="CT1360" s="50"/>
      <c r="CU1360" s="50"/>
      <c r="CV1360" s="50"/>
      <c r="CW1360" s="50"/>
      <c r="CX1360" s="50"/>
      <c r="CY1360" s="50"/>
      <c r="CZ1360" s="50"/>
      <c r="DA1360" s="50"/>
      <c r="DB1360" s="50"/>
      <c r="DC1360" s="50"/>
      <c r="DD1360" s="50"/>
      <c r="DE1360" s="50"/>
      <c r="DF1360" s="50"/>
    </row>
    <row r="1361" spans="2:110" x14ac:dyDescent="0.2">
      <c r="B1361" s="177"/>
      <c r="C1361" s="202"/>
      <c r="D1361" s="200"/>
      <c r="E1361" s="203"/>
      <c r="F1361" s="203"/>
      <c r="G1361" s="203"/>
      <c r="H1361" s="203"/>
      <c r="I1361" s="203"/>
      <c r="J1361" s="203"/>
      <c r="K1361" s="203"/>
      <c r="L1361" s="203"/>
      <c r="M1361" s="203"/>
      <c r="N1361" s="203"/>
      <c r="O1361" s="203"/>
      <c r="P1361" s="203"/>
      <c r="Q1361" s="204"/>
      <c r="R1361" s="204"/>
      <c r="S1361" s="234"/>
      <c r="T1361" s="50"/>
      <c r="U1361" s="50"/>
      <c r="V1361" s="50"/>
      <c r="W1361" s="50"/>
      <c r="X1361" s="50"/>
      <c r="Y1361" s="50"/>
      <c r="Z1361" s="250"/>
      <c r="AA1361" s="238"/>
      <c r="AB1361" s="50"/>
      <c r="AC1361" s="50"/>
      <c r="AD1361" s="50"/>
      <c r="AE1361" s="50"/>
      <c r="AF1361" s="50"/>
      <c r="AG1361" s="50"/>
      <c r="AH1361" s="50"/>
      <c r="AI1361" s="50"/>
      <c r="AJ1361" s="50"/>
      <c r="AK1361" s="50"/>
      <c r="AL1361" s="50"/>
      <c r="AM1361" s="50"/>
      <c r="AN1361" s="50"/>
      <c r="AO1361" s="50"/>
      <c r="AP1361" s="50"/>
      <c r="AQ1361" s="50"/>
      <c r="AR1361" s="50"/>
      <c r="AS1361" s="50"/>
      <c r="AT1361" s="50"/>
      <c r="AU1361" s="50"/>
      <c r="AV1361" s="50"/>
      <c r="AW1361" s="50"/>
      <c r="AX1361" s="50"/>
      <c r="AY1361" s="50"/>
      <c r="AZ1361" s="50"/>
      <c r="BA1361" s="50"/>
      <c r="BB1361" s="50"/>
      <c r="BC1361" s="50"/>
      <c r="BD1361" s="50"/>
      <c r="BE1361" s="50"/>
      <c r="BF1361" s="50"/>
      <c r="BG1361" s="50"/>
      <c r="BH1361" s="50"/>
      <c r="BI1361" s="50"/>
      <c r="BJ1361" s="50"/>
      <c r="BK1361" s="50"/>
      <c r="BL1361" s="50"/>
      <c r="BM1361" s="50"/>
      <c r="BN1361" s="50"/>
      <c r="BO1361" s="50"/>
      <c r="BP1361" s="50"/>
      <c r="BQ1361" s="50"/>
      <c r="BR1361" s="50"/>
      <c r="BS1361" s="50"/>
      <c r="BT1361" s="50"/>
      <c r="BU1361" s="50"/>
      <c r="BV1361" s="50"/>
      <c r="BW1361" s="50"/>
      <c r="BX1361" s="50"/>
      <c r="BY1361" s="50"/>
      <c r="BZ1361" s="50"/>
      <c r="CA1361" s="50"/>
      <c r="CB1361" s="50"/>
      <c r="CC1361" s="50"/>
      <c r="CD1361" s="50"/>
      <c r="CE1361" s="50"/>
      <c r="CF1361" s="50"/>
      <c r="CG1361" s="50"/>
      <c r="CH1361" s="50"/>
      <c r="CI1361" s="50"/>
      <c r="CJ1361" s="50"/>
      <c r="CK1361" s="50"/>
      <c r="CL1361" s="50"/>
      <c r="CM1361" s="50"/>
      <c r="CN1361" s="50"/>
      <c r="CO1361" s="50"/>
      <c r="CP1361" s="50"/>
      <c r="CQ1361" s="50"/>
      <c r="CR1361" s="50"/>
      <c r="CS1361" s="50"/>
      <c r="CT1361" s="50"/>
      <c r="CU1361" s="50"/>
      <c r="CV1361" s="50"/>
      <c r="CW1361" s="50"/>
      <c r="CX1361" s="50"/>
      <c r="CY1361" s="50"/>
      <c r="CZ1361" s="50"/>
      <c r="DA1361" s="50"/>
      <c r="DB1361" s="50"/>
      <c r="DC1361" s="50"/>
      <c r="DD1361" s="50"/>
      <c r="DE1361" s="50"/>
      <c r="DF1361" s="50"/>
    </row>
    <row r="1362" spans="2:110" x14ac:dyDescent="0.2">
      <c r="B1362" s="177"/>
      <c r="C1362" s="202"/>
      <c r="D1362" s="200"/>
      <c r="E1362" s="203"/>
      <c r="F1362" s="203"/>
      <c r="G1362" s="203"/>
      <c r="H1362" s="203"/>
      <c r="I1362" s="203"/>
      <c r="J1362" s="203"/>
      <c r="K1362" s="203"/>
      <c r="L1362" s="203"/>
      <c r="M1362" s="203"/>
      <c r="N1362" s="203"/>
      <c r="O1362" s="203"/>
      <c r="P1362" s="203"/>
      <c r="Q1362" s="204"/>
      <c r="R1362" s="204"/>
      <c r="S1362" s="234"/>
      <c r="T1362" s="50"/>
      <c r="U1362" s="50"/>
      <c r="V1362" s="50"/>
      <c r="W1362" s="50"/>
      <c r="X1362" s="50"/>
      <c r="Y1362" s="50"/>
      <c r="Z1362" s="250"/>
      <c r="AA1362" s="238"/>
      <c r="AB1362" s="50"/>
      <c r="AC1362" s="50"/>
      <c r="AD1362" s="50"/>
      <c r="AE1362" s="50"/>
      <c r="AF1362" s="50"/>
      <c r="AG1362" s="50"/>
      <c r="AH1362" s="50"/>
      <c r="AI1362" s="50"/>
      <c r="AJ1362" s="50"/>
      <c r="AK1362" s="50"/>
      <c r="AL1362" s="50"/>
      <c r="AM1362" s="50"/>
      <c r="AN1362" s="50"/>
      <c r="AO1362" s="50"/>
      <c r="AP1362" s="50"/>
      <c r="AQ1362" s="50"/>
      <c r="AR1362" s="50"/>
      <c r="AS1362" s="50"/>
      <c r="AT1362" s="50"/>
      <c r="AU1362" s="50"/>
      <c r="AV1362" s="50"/>
      <c r="AW1362" s="50"/>
      <c r="AX1362" s="50"/>
      <c r="AY1362" s="50"/>
      <c r="AZ1362" s="50"/>
      <c r="BA1362" s="50"/>
      <c r="BB1362" s="50"/>
      <c r="BC1362" s="50"/>
      <c r="BD1362" s="50"/>
      <c r="BE1362" s="50"/>
      <c r="BF1362" s="50"/>
      <c r="BG1362" s="50"/>
      <c r="BH1362" s="50"/>
      <c r="BI1362" s="50"/>
      <c r="BJ1362" s="50"/>
      <c r="BK1362" s="50"/>
      <c r="BL1362" s="50"/>
      <c r="BM1362" s="50"/>
      <c r="BN1362" s="50"/>
      <c r="BO1362" s="50"/>
      <c r="BP1362" s="50"/>
      <c r="BQ1362" s="50"/>
      <c r="BR1362" s="50"/>
      <c r="BS1362" s="50"/>
      <c r="BT1362" s="50"/>
      <c r="BU1362" s="50"/>
      <c r="BV1362" s="50"/>
      <c r="BW1362" s="50"/>
      <c r="BX1362" s="50"/>
      <c r="BY1362" s="50"/>
      <c r="BZ1362" s="50"/>
      <c r="CA1362" s="50"/>
      <c r="CB1362" s="50"/>
      <c r="CC1362" s="50"/>
      <c r="CD1362" s="50"/>
      <c r="CE1362" s="50"/>
      <c r="CF1362" s="50"/>
      <c r="CG1362" s="50"/>
      <c r="CH1362" s="50"/>
      <c r="CI1362" s="50"/>
      <c r="CJ1362" s="50"/>
      <c r="CK1362" s="50"/>
      <c r="CL1362" s="50"/>
      <c r="CM1362" s="50"/>
      <c r="CN1362" s="50"/>
      <c r="CO1362" s="50"/>
      <c r="CP1362" s="50"/>
      <c r="CQ1362" s="50"/>
      <c r="CR1362" s="50"/>
      <c r="CS1362" s="50"/>
      <c r="CT1362" s="50"/>
      <c r="CU1362" s="50"/>
      <c r="CV1362" s="50"/>
      <c r="CW1362" s="50"/>
      <c r="CX1362" s="50"/>
      <c r="CY1362" s="50"/>
      <c r="CZ1362" s="50"/>
      <c r="DA1362" s="50"/>
      <c r="DB1362" s="50"/>
      <c r="DC1362" s="50"/>
      <c r="DD1362" s="50"/>
      <c r="DE1362" s="50"/>
      <c r="DF1362" s="50"/>
    </row>
    <row r="1363" spans="2:110" x14ac:dyDescent="0.2">
      <c r="B1363" s="177"/>
      <c r="C1363" s="202"/>
      <c r="D1363" s="200"/>
      <c r="E1363" s="203"/>
      <c r="F1363" s="203"/>
      <c r="G1363" s="203"/>
      <c r="H1363" s="203"/>
      <c r="I1363" s="203"/>
      <c r="J1363" s="203"/>
      <c r="K1363" s="203"/>
      <c r="L1363" s="203"/>
      <c r="M1363" s="203"/>
      <c r="N1363" s="203"/>
      <c r="O1363" s="203"/>
      <c r="P1363" s="203"/>
      <c r="Q1363" s="204"/>
      <c r="R1363" s="204"/>
      <c r="S1363" s="234"/>
      <c r="T1363" s="50"/>
      <c r="U1363" s="50"/>
      <c r="V1363" s="50"/>
      <c r="W1363" s="50"/>
      <c r="X1363" s="50"/>
      <c r="Y1363" s="50"/>
      <c r="Z1363" s="250"/>
      <c r="AA1363" s="238"/>
      <c r="AB1363" s="50"/>
      <c r="AC1363" s="50"/>
      <c r="AD1363" s="50"/>
      <c r="AE1363" s="50"/>
      <c r="AF1363" s="50"/>
      <c r="AG1363" s="50"/>
      <c r="AH1363" s="50"/>
      <c r="AI1363" s="50"/>
      <c r="AJ1363" s="50"/>
      <c r="AK1363" s="50"/>
      <c r="AL1363" s="50"/>
      <c r="AM1363" s="50"/>
      <c r="AN1363" s="50"/>
      <c r="AO1363" s="50"/>
      <c r="AP1363" s="50"/>
      <c r="AQ1363" s="50"/>
      <c r="AR1363" s="50"/>
      <c r="AS1363" s="50"/>
      <c r="AT1363" s="50"/>
      <c r="AU1363" s="50"/>
      <c r="AV1363" s="50"/>
      <c r="AW1363" s="50"/>
      <c r="AX1363" s="50"/>
      <c r="AY1363" s="50"/>
      <c r="AZ1363" s="50"/>
      <c r="BA1363" s="50"/>
      <c r="BB1363" s="50"/>
      <c r="BC1363" s="50"/>
      <c r="BD1363" s="50"/>
      <c r="BE1363" s="50"/>
      <c r="BF1363" s="50"/>
      <c r="BG1363" s="50"/>
      <c r="BH1363" s="50"/>
      <c r="BI1363" s="50"/>
      <c r="BJ1363" s="50"/>
      <c r="BK1363" s="50"/>
      <c r="BL1363" s="50"/>
      <c r="BM1363" s="50"/>
      <c r="BN1363" s="50"/>
      <c r="BO1363" s="50"/>
      <c r="BP1363" s="50"/>
      <c r="BQ1363" s="50"/>
      <c r="BR1363" s="50"/>
      <c r="BS1363" s="50"/>
      <c r="BT1363" s="50"/>
      <c r="BU1363" s="50"/>
      <c r="BV1363" s="50"/>
      <c r="BW1363" s="50"/>
      <c r="BX1363" s="50"/>
      <c r="BY1363" s="50"/>
      <c r="BZ1363" s="50"/>
      <c r="CA1363" s="50"/>
      <c r="CB1363" s="50"/>
      <c r="CC1363" s="50"/>
      <c r="CD1363" s="50"/>
      <c r="CE1363" s="50"/>
      <c r="CF1363" s="50"/>
      <c r="CG1363" s="50"/>
      <c r="CH1363" s="50"/>
      <c r="CI1363" s="50"/>
      <c r="CJ1363" s="50"/>
      <c r="CK1363" s="50"/>
      <c r="CL1363" s="50"/>
      <c r="CM1363" s="50"/>
      <c r="CN1363" s="50"/>
      <c r="CO1363" s="50"/>
      <c r="CP1363" s="50"/>
      <c r="CQ1363" s="50"/>
      <c r="CR1363" s="50"/>
      <c r="CS1363" s="50"/>
      <c r="CT1363" s="50"/>
      <c r="CU1363" s="50"/>
      <c r="CV1363" s="50"/>
      <c r="CW1363" s="50"/>
      <c r="CX1363" s="50"/>
      <c r="CY1363" s="50"/>
      <c r="CZ1363" s="50"/>
      <c r="DA1363" s="50"/>
      <c r="DB1363" s="50"/>
      <c r="DC1363" s="50"/>
      <c r="DD1363" s="50"/>
      <c r="DE1363" s="50"/>
      <c r="DF1363" s="50"/>
    </row>
    <row r="1364" spans="2:110" x14ac:dyDescent="0.2">
      <c r="B1364" s="177"/>
      <c r="C1364" s="202"/>
      <c r="D1364" s="200"/>
      <c r="E1364" s="203"/>
      <c r="F1364" s="203"/>
      <c r="G1364" s="203"/>
      <c r="H1364" s="203"/>
      <c r="I1364" s="203"/>
      <c r="J1364" s="203"/>
      <c r="K1364" s="203"/>
      <c r="L1364" s="203"/>
      <c r="M1364" s="203"/>
      <c r="N1364" s="203"/>
      <c r="O1364" s="203"/>
      <c r="P1364" s="203"/>
      <c r="Q1364" s="204"/>
      <c r="R1364" s="204"/>
      <c r="S1364" s="234"/>
      <c r="T1364" s="50"/>
      <c r="U1364" s="50"/>
      <c r="V1364" s="50"/>
      <c r="W1364" s="50"/>
      <c r="X1364" s="50"/>
      <c r="Y1364" s="50"/>
      <c r="Z1364" s="250"/>
      <c r="AA1364" s="238"/>
      <c r="AB1364" s="50"/>
      <c r="AC1364" s="50"/>
      <c r="AD1364" s="50"/>
      <c r="AE1364" s="50"/>
      <c r="AF1364" s="50"/>
      <c r="AG1364" s="50"/>
      <c r="AH1364" s="50"/>
      <c r="AI1364" s="50"/>
      <c r="AJ1364" s="50"/>
      <c r="AK1364" s="50"/>
      <c r="AL1364" s="50"/>
      <c r="AM1364" s="50"/>
      <c r="AN1364" s="50"/>
      <c r="AO1364" s="50"/>
      <c r="AP1364" s="50"/>
      <c r="AQ1364" s="50"/>
      <c r="AR1364" s="50"/>
      <c r="AS1364" s="50"/>
      <c r="AT1364" s="50"/>
      <c r="AU1364" s="50"/>
      <c r="AV1364" s="50"/>
      <c r="AW1364" s="50"/>
      <c r="AX1364" s="50"/>
      <c r="AY1364" s="50"/>
      <c r="AZ1364" s="50"/>
      <c r="BA1364" s="50"/>
      <c r="BB1364" s="50"/>
      <c r="BC1364" s="50"/>
      <c r="BD1364" s="50"/>
      <c r="BE1364" s="50"/>
      <c r="BF1364" s="50"/>
      <c r="BG1364" s="50"/>
      <c r="BH1364" s="50"/>
      <c r="BI1364" s="50"/>
      <c r="BJ1364" s="50"/>
      <c r="BK1364" s="50"/>
      <c r="BL1364" s="50"/>
      <c r="BM1364" s="50"/>
      <c r="BN1364" s="50"/>
      <c r="BO1364" s="50"/>
      <c r="BP1364" s="50"/>
      <c r="BQ1364" s="50"/>
      <c r="BR1364" s="50"/>
      <c r="BS1364" s="50"/>
      <c r="BT1364" s="50"/>
      <c r="BU1364" s="50"/>
      <c r="BV1364" s="50"/>
      <c r="BW1364" s="50"/>
      <c r="BX1364" s="50"/>
      <c r="BY1364" s="50"/>
      <c r="BZ1364" s="50"/>
      <c r="CA1364" s="50"/>
      <c r="CB1364" s="50"/>
      <c r="CC1364" s="50"/>
      <c r="CD1364" s="50"/>
      <c r="CE1364" s="50"/>
      <c r="CF1364" s="50"/>
      <c r="CG1364" s="50"/>
      <c r="CH1364" s="50"/>
      <c r="CI1364" s="50"/>
      <c r="CJ1364" s="50"/>
      <c r="CK1364" s="50"/>
      <c r="CL1364" s="50"/>
      <c r="CM1364" s="50"/>
      <c r="CN1364" s="50"/>
      <c r="CO1364" s="50"/>
      <c r="CP1364" s="50"/>
      <c r="CQ1364" s="50"/>
      <c r="CR1364" s="50"/>
      <c r="CS1364" s="50"/>
      <c r="CT1364" s="50"/>
      <c r="CU1364" s="50"/>
      <c r="CV1364" s="50"/>
      <c r="CW1364" s="50"/>
      <c r="CX1364" s="50"/>
      <c r="CY1364" s="50"/>
      <c r="CZ1364" s="50"/>
      <c r="DA1364" s="50"/>
      <c r="DB1364" s="50"/>
      <c r="DC1364" s="50"/>
      <c r="DD1364" s="50"/>
      <c r="DE1364" s="50"/>
      <c r="DF1364" s="50"/>
    </row>
    <row r="1365" spans="2:110" x14ac:dyDescent="0.2">
      <c r="B1365" s="177"/>
      <c r="C1365" s="202"/>
      <c r="D1365" s="200"/>
      <c r="E1365" s="203"/>
      <c r="F1365" s="203"/>
      <c r="G1365" s="203"/>
      <c r="H1365" s="203"/>
      <c r="I1365" s="203"/>
      <c r="J1365" s="203"/>
      <c r="K1365" s="203"/>
      <c r="L1365" s="203"/>
      <c r="M1365" s="203"/>
      <c r="N1365" s="203"/>
      <c r="O1365" s="203"/>
      <c r="P1365" s="203"/>
      <c r="Q1365" s="204"/>
      <c r="R1365" s="204"/>
      <c r="S1365" s="234"/>
      <c r="T1365" s="50"/>
      <c r="U1365" s="50"/>
      <c r="V1365" s="50"/>
      <c r="W1365" s="50"/>
      <c r="X1365" s="50"/>
      <c r="Y1365" s="50"/>
      <c r="Z1365" s="250"/>
      <c r="AA1365" s="238"/>
      <c r="AB1365" s="50"/>
      <c r="AC1365" s="50"/>
      <c r="AD1365" s="50"/>
      <c r="AE1365" s="50"/>
      <c r="AF1365" s="50"/>
      <c r="AG1365" s="50"/>
      <c r="AH1365" s="50"/>
      <c r="AI1365" s="50"/>
      <c r="AJ1365" s="50"/>
      <c r="AK1365" s="50"/>
      <c r="AL1365" s="50"/>
      <c r="AM1365" s="50"/>
      <c r="AN1365" s="50"/>
      <c r="AO1365" s="50"/>
      <c r="AP1365" s="50"/>
      <c r="AQ1365" s="50"/>
      <c r="AR1365" s="50"/>
      <c r="AS1365" s="50"/>
      <c r="AT1365" s="50"/>
      <c r="AU1365" s="50"/>
      <c r="AV1365" s="50"/>
      <c r="AW1365" s="50"/>
      <c r="AX1365" s="50"/>
      <c r="AY1365" s="50"/>
      <c r="AZ1365" s="50"/>
      <c r="BA1365" s="50"/>
      <c r="BB1365" s="50"/>
      <c r="BC1365" s="50"/>
      <c r="BD1365" s="50"/>
      <c r="BE1365" s="50"/>
      <c r="BF1365" s="50"/>
      <c r="BG1365" s="50"/>
      <c r="BH1365" s="50"/>
      <c r="BI1365" s="50"/>
      <c r="BJ1365" s="50"/>
      <c r="BK1365" s="50"/>
      <c r="BL1365" s="50"/>
      <c r="BM1365" s="50"/>
      <c r="BN1365" s="50"/>
      <c r="BO1365" s="50"/>
      <c r="BP1365" s="50"/>
      <c r="BQ1365" s="50"/>
      <c r="BR1365" s="50"/>
      <c r="BS1365" s="50"/>
      <c r="BT1365" s="50"/>
      <c r="BU1365" s="50"/>
      <c r="BV1365" s="50"/>
      <c r="BW1365" s="50"/>
      <c r="BX1365" s="50"/>
      <c r="BY1365" s="50"/>
      <c r="BZ1365" s="50"/>
      <c r="CA1365" s="50"/>
      <c r="CB1365" s="50"/>
      <c r="CC1365" s="50"/>
      <c r="CD1365" s="50"/>
      <c r="CE1365" s="50"/>
      <c r="CF1365" s="50"/>
      <c r="CG1365" s="50"/>
      <c r="CH1365" s="50"/>
      <c r="CI1365" s="50"/>
      <c r="CJ1365" s="50"/>
      <c r="CK1365" s="50"/>
      <c r="CL1365" s="50"/>
      <c r="CM1365" s="50"/>
      <c r="CN1365" s="50"/>
      <c r="CO1365" s="50"/>
      <c r="CP1365" s="50"/>
      <c r="CQ1365" s="50"/>
      <c r="CR1365" s="50"/>
      <c r="CS1365" s="50"/>
      <c r="CT1365" s="50"/>
      <c r="CU1365" s="50"/>
      <c r="CV1365" s="50"/>
      <c r="CW1365" s="50"/>
      <c r="CX1365" s="50"/>
      <c r="CY1365" s="50"/>
      <c r="CZ1365" s="50"/>
      <c r="DA1365" s="50"/>
      <c r="DB1365" s="50"/>
      <c r="DC1365" s="50"/>
      <c r="DD1365" s="50"/>
      <c r="DE1365" s="50"/>
      <c r="DF1365" s="50"/>
    </row>
    <row r="1366" spans="2:110" x14ac:dyDescent="0.2">
      <c r="B1366" s="177"/>
      <c r="C1366" s="202"/>
      <c r="D1366" s="200"/>
      <c r="E1366" s="203"/>
      <c r="F1366" s="203"/>
      <c r="G1366" s="203"/>
      <c r="H1366" s="203"/>
      <c r="I1366" s="203"/>
      <c r="J1366" s="203"/>
      <c r="K1366" s="203"/>
      <c r="L1366" s="203"/>
      <c r="M1366" s="203"/>
      <c r="N1366" s="203"/>
      <c r="O1366" s="203"/>
      <c r="P1366" s="203"/>
      <c r="Q1366" s="204"/>
      <c r="R1366" s="204"/>
      <c r="S1366" s="234"/>
      <c r="T1366" s="50"/>
      <c r="U1366" s="50"/>
      <c r="V1366" s="50"/>
      <c r="W1366" s="50"/>
      <c r="X1366" s="50"/>
      <c r="Y1366" s="50"/>
      <c r="Z1366" s="250"/>
      <c r="AA1366" s="238"/>
      <c r="AB1366" s="50"/>
      <c r="AC1366" s="50"/>
      <c r="AD1366" s="50"/>
      <c r="AE1366" s="50"/>
      <c r="AF1366" s="50"/>
      <c r="AG1366" s="50"/>
      <c r="AH1366" s="50"/>
      <c r="AI1366" s="50"/>
      <c r="AJ1366" s="50"/>
      <c r="AK1366" s="50"/>
      <c r="AL1366" s="50"/>
      <c r="AM1366" s="50"/>
      <c r="AN1366" s="50"/>
      <c r="AO1366" s="50"/>
      <c r="AP1366" s="50"/>
      <c r="AQ1366" s="50"/>
      <c r="AR1366" s="50"/>
      <c r="AS1366" s="50"/>
      <c r="AT1366" s="50"/>
      <c r="AU1366" s="50"/>
      <c r="AV1366" s="50"/>
      <c r="AW1366" s="50"/>
      <c r="AX1366" s="50"/>
      <c r="AY1366" s="50"/>
      <c r="AZ1366" s="50"/>
      <c r="BA1366" s="50"/>
      <c r="BB1366" s="50"/>
      <c r="BC1366" s="50"/>
      <c r="BD1366" s="50"/>
      <c r="BE1366" s="50"/>
      <c r="BF1366" s="50"/>
      <c r="BG1366" s="50"/>
      <c r="BH1366" s="50"/>
      <c r="BI1366" s="50"/>
      <c r="BJ1366" s="50"/>
      <c r="BK1366" s="50"/>
      <c r="BL1366" s="50"/>
      <c r="BM1366" s="50"/>
      <c r="BN1366" s="50"/>
      <c r="BO1366" s="50"/>
      <c r="BP1366" s="50"/>
      <c r="BQ1366" s="50"/>
      <c r="BR1366" s="50"/>
      <c r="BS1366" s="50"/>
      <c r="BT1366" s="50"/>
      <c r="BU1366" s="50"/>
      <c r="BV1366" s="50"/>
      <c r="BW1366" s="50"/>
      <c r="BX1366" s="50"/>
      <c r="BY1366" s="50"/>
      <c r="BZ1366" s="50"/>
      <c r="CA1366" s="50"/>
      <c r="CB1366" s="50"/>
      <c r="CC1366" s="50"/>
      <c r="CD1366" s="50"/>
      <c r="CE1366" s="50"/>
      <c r="CF1366" s="50"/>
      <c r="CG1366" s="50"/>
      <c r="CH1366" s="50"/>
      <c r="CI1366" s="50"/>
      <c r="CJ1366" s="50"/>
      <c r="CK1366" s="50"/>
      <c r="CL1366" s="50"/>
      <c r="CM1366" s="50"/>
      <c r="CN1366" s="50"/>
      <c r="CO1366" s="50"/>
      <c r="CP1366" s="50"/>
      <c r="CQ1366" s="50"/>
      <c r="CR1366" s="50"/>
      <c r="CS1366" s="50"/>
      <c r="CT1366" s="50"/>
      <c r="CU1366" s="50"/>
      <c r="CV1366" s="50"/>
      <c r="CW1366" s="50"/>
      <c r="CX1366" s="50"/>
      <c r="CY1366" s="50"/>
      <c r="CZ1366" s="50"/>
      <c r="DA1366" s="50"/>
      <c r="DB1366" s="50"/>
      <c r="DC1366" s="50"/>
      <c r="DD1366" s="50"/>
      <c r="DE1366" s="50"/>
      <c r="DF1366" s="50"/>
    </row>
    <row r="1367" spans="2:110" x14ac:dyDescent="0.2">
      <c r="B1367" s="177"/>
      <c r="C1367" s="202"/>
      <c r="D1367" s="200"/>
      <c r="E1367" s="203"/>
      <c r="F1367" s="203"/>
      <c r="G1367" s="203"/>
      <c r="H1367" s="203"/>
      <c r="I1367" s="203"/>
      <c r="J1367" s="203"/>
      <c r="K1367" s="203"/>
      <c r="L1367" s="203"/>
      <c r="M1367" s="203"/>
      <c r="N1367" s="203"/>
      <c r="O1367" s="203"/>
      <c r="P1367" s="203"/>
      <c r="Q1367" s="204"/>
      <c r="R1367" s="204"/>
      <c r="S1367" s="234"/>
      <c r="T1367" s="50"/>
      <c r="U1367" s="50"/>
      <c r="V1367" s="50"/>
      <c r="W1367" s="50"/>
      <c r="X1367" s="50"/>
      <c r="Y1367" s="50"/>
      <c r="Z1367" s="250"/>
      <c r="AA1367" s="238"/>
      <c r="AB1367" s="50"/>
      <c r="AC1367" s="50"/>
      <c r="AD1367" s="50"/>
      <c r="AE1367" s="50"/>
      <c r="AF1367" s="50"/>
      <c r="AG1367" s="50"/>
      <c r="AH1367" s="50"/>
      <c r="AI1367" s="50"/>
      <c r="AJ1367" s="50"/>
      <c r="AK1367" s="50"/>
      <c r="AL1367" s="50"/>
      <c r="AM1367" s="50"/>
      <c r="AN1367" s="50"/>
      <c r="AO1367" s="50"/>
      <c r="AP1367" s="50"/>
      <c r="AQ1367" s="50"/>
      <c r="AR1367" s="50"/>
      <c r="AS1367" s="50"/>
      <c r="AT1367" s="50"/>
      <c r="AU1367" s="50"/>
      <c r="AV1367" s="50"/>
      <c r="AW1367" s="50"/>
      <c r="AX1367" s="50"/>
      <c r="AY1367" s="50"/>
      <c r="AZ1367" s="50"/>
      <c r="BA1367" s="50"/>
      <c r="BB1367" s="50"/>
      <c r="BC1367" s="50"/>
      <c r="BD1367" s="50"/>
      <c r="BE1367" s="50"/>
      <c r="BF1367" s="50"/>
      <c r="BG1367" s="50"/>
      <c r="BH1367" s="50"/>
      <c r="BI1367" s="50"/>
      <c r="BJ1367" s="50"/>
      <c r="BK1367" s="50"/>
      <c r="BL1367" s="50"/>
      <c r="BM1367" s="50"/>
      <c r="BN1367" s="50"/>
      <c r="BO1367" s="50"/>
      <c r="BP1367" s="50"/>
      <c r="BQ1367" s="50"/>
      <c r="BR1367" s="50"/>
      <c r="BS1367" s="50"/>
      <c r="BT1367" s="50"/>
      <c r="BU1367" s="50"/>
      <c r="BV1367" s="50"/>
      <c r="BW1367" s="50"/>
      <c r="BX1367" s="50"/>
      <c r="BY1367" s="50"/>
      <c r="BZ1367" s="50"/>
      <c r="CA1367" s="50"/>
      <c r="CB1367" s="50"/>
      <c r="CC1367" s="50"/>
      <c r="CD1367" s="50"/>
      <c r="CE1367" s="50"/>
      <c r="CF1367" s="50"/>
      <c r="CG1367" s="50"/>
      <c r="CH1367" s="50"/>
      <c r="CI1367" s="50"/>
      <c r="CJ1367" s="50"/>
      <c r="CK1367" s="50"/>
      <c r="CL1367" s="50"/>
      <c r="CM1367" s="50"/>
      <c r="CN1367" s="50"/>
      <c r="CO1367" s="50"/>
      <c r="CP1367" s="50"/>
      <c r="CQ1367" s="50"/>
      <c r="CR1367" s="50"/>
      <c r="CS1367" s="50"/>
      <c r="CT1367" s="50"/>
      <c r="CU1367" s="50"/>
      <c r="CV1367" s="50"/>
      <c r="CW1367" s="50"/>
      <c r="CX1367" s="50"/>
      <c r="CY1367" s="50"/>
      <c r="CZ1367" s="50"/>
      <c r="DA1367" s="50"/>
      <c r="DB1367" s="50"/>
      <c r="DC1367" s="50"/>
      <c r="DD1367" s="50"/>
      <c r="DE1367" s="50"/>
      <c r="DF1367" s="50"/>
    </row>
    <row r="1368" spans="2:110" x14ac:dyDescent="0.2">
      <c r="B1368" s="177"/>
      <c r="C1368" s="202"/>
      <c r="D1368" s="200"/>
      <c r="E1368" s="203"/>
      <c r="F1368" s="203"/>
      <c r="G1368" s="203"/>
      <c r="H1368" s="203"/>
      <c r="I1368" s="203"/>
      <c r="J1368" s="203"/>
      <c r="K1368" s="203"/>
      <c r="L1368" s="203"/>
      <c r="M1368" s="203"/>
      <c r="N1368" s="203"/>
      <c r="O1368" s="203"/>
      <c r="P1368" s="203"/>
      <c r="Q1368" s="204"/>
      <c r="R1368" s="204"/>
      <c r="S1368" s="234"/>
      <c r="T1368" s="50"/>
      <c r="U1368" s="50"/>
      <c r="V1368" s="50"/>
      <c r="W1368" s="50"/>
      <c r="X1368" s="50"/>
      <c r="Y1368" s="50"/>
      <c r="Z1368" s="250"/>
      <c r="AA1368" s="238"/>
      <c r="AB1368" s="50"/>
      <c r="AC1368" s="50"/>
      <c r="AD1368" s="50"/>
      <c r="AE1368" s="50"/>
      <c r="AF1368" s="50"/>
      <c r="AG1368" s="50"/>
      <c r="AH1368" s="50"/>
      <c r="AI1368" s="50"/>
      <c r="AJ1368" s="50"/>
      <c r="AK1368" s="50"/>
      <c r="AL1368" s="50"/>
      <c r="AM1368" s="50"/>
      <c r="AN1368" s="50"/>
      <c r="AO1368" s="50"/>
      <c r="AP1368" s="50"/>
      <c r="AQ1368" s="50"/>
      <c r="AR1368" s="50"/>
      <c r="AS1368" s="50"/>
      <c r="AT1368" s="50"/>
      <c r="AU1368" s="50"/>
      <c r="AV1368" s="50"/>
      <c r="AW1368" s="50"/>
      <c r="AX1368" s="50"/>
      <c r="AY1368" s="50"/>
      <c r="AZ1368" s="50"/>
      <c r="BA1368" s="50"/>
      <c r="BB1368" s="50"/>
      <c r="BC1368" s="50"/>
      <c r="BD1368" s="50"/>
      <c r="BE1368" s="50"/>
      <c r="BF1368" s="50"/>
      <c r="BG1368" s="50"/>
      <c r="BH1368" s="50"/>
      <c r="BI1368" s="50"/>
      <c r="BJ1368" s="50"/>
      <c r="BK1368" s="50"/>
      <c r="BL1368" s="50"/>
      <c r="BM1368" s="50"/>
      <c r="BN1368" s="50"/>
      <c r="BO1368" s="50"/>
      <c r="BP1368" s="50"/>
      <c r="BQ1368" s="50"/>
      <c r="BR1368" s="50"/>
      <c r="BS1368" s="50"/>
      <c r="BT1368" s="50"/>
      <c r="BU1368" s="50"/>
      <c r="BV1368" s="50"/>
      <c r="BW1368" s="50"/>
      <c r="BX1368" s="50"/>
      <c r="BY1368" s="50"/>
      <c r="BZ1368" s="50"/>
      <c r="CA1368" s="50"/>
      <c r="CB1368" s="50"/>
      <c r="CC1368" s="50"/>
      <c r="CD1368" s="50"/>
      <c r="CE1368" s="50"/>
      <c r="CF1368" s="50"/>
      <c r="CG1368" s="50"/>
      <c r="CH1368" s="50"/>
      <c r="CI1368" s="50"/>
      <c r="CJ1368" s="50"/>
      <c r="CK1368" s="50"/>
      <c r="CL1368" s="50"/>
      <c r="CM1368" s="50"/>
      <c r="CN1368" s="50"/>
      <c r="CO1368" s="50"/>
      <c r="CP1368" s="50"/>
      <c r="CQ1368" s="50"/>
      <c r="CR1368" s="50"/>
      <c r="CS1368" s="50"/>
      <c r="CT1368" s="50"/>
      <c r="CU1368" s="50"/>
      <c r="CV1368" s="50"/>
      <c r="CW1368" s="50"/>
      <c r="CX1368" s="50"/>
      <c r="CY1368" s="50"/>
      <c r="CZ1368" s="50"/>
      <c r="DA1368" s="50"/>
      <c r="DB1368" s="50"/>
      <c r="DC1368" s="50"/>
      <c r="DD1368" s="50"/>
      <c r="DE1368" s="50"/>
      <c r="DF1368" s="50"/>
    </row>
    <row r="1369" spans="2:110" x14ac:dyDescent="0.2">
      <c r="B1369" s="177"/>
      <c r="C1369" s="202"/>
      <c r="D1369" s="200"/>
      <c r="E1369" s="203"/>
      <c r="F1369" s="203"/>
      <c r="G1369" s="203"/>
      <c r="H1369" s="203"/>
      <c r="I1369" s="203"/>
      <c r="J1369" s="203"/>
      <c r="K1369" s="203"/>
      <c r="L1369" s="203"/>
      <c r="M1369" s="203"/>
      <c r="N1369" s="203"/>
      <c r="O1369" s="203"/>
      <c r="P1369" s="203"/>
      <c r="Q1369" s="204"/>
      <c r="R1369" s="204"/>
      <c r="S1369" s="234"/>
      <c r="T1369" s="50"/>
      <c r="U1369" s="50"/>
      <c r="V1369" s="50"/>
      <c r="W1369" s="50"/>
      <c r="X1369" s="50"/>
      <c r="Y1369" s="50"/>
      <c r="Z1369" s="250"/>
      <c r="AA1369" s="238"/>
      <c r="AB1369" s="50"/>
      <c r="AC1369" s="50"/>
      <c r="AD1369" s="50"/>
      <c r="AE1369" s="50"/>
      <c r="AF1369" s="50"/>
      <c r="AG1369" s="50"/>
      <c r="AH1369" s="50"/>
      <c r="AI1369" s="50"/>
      <c r="AJ1369" s="50"/>
      <c r="AK1369" s="50"/>
      <c r="AL1369" s="50"/>
      <c r="AM1369" s="50"/>
      <c r="AN1369" s="50"/>
      <c r="AO1369" s="50"/>
      <c r="AP1369" s="50"/>
      <c r="AQ1369" s="50"/>
      <c r="AR1369" s="50"/>
      <c r="AS1369" s="50"/>
      <c r="AT1369" s="50"/>
      <c r="AU1369" s="50"/>
      <c r="AV1369" s="50"/>
      <c r="AW1369" s="50"/>
      <c r="AX1369" s="50"/>
      <c r="AY1369" s="50"/>
      <c r="AZ1369" s="50"/>
      <c r="BA1369" s="50"/>
      <c r="BB1369" s="50"/>
      <c r="BC1369" s="50"/>
      <c r="BD1369" s="50"/>
      <c r="BE1369" s="50"/>
      <c r="BF1369" s="50"/>
      <c r="BG1369" s="50"/>
      <c r="BH1369" s="50"/>
      <c r="BI1369" s="50"/>
      <c r="BJ1369" s="50"/>
      <c r="BK1369" s="50"/>
      <c r="BL1369" s="50"/>
      <c r="BM1369" s="50"/>
      <c r="BN1369" s="50"/>
      <c r="BO1369" s="50"/>
      <c r="BP1369" s="50"/>
      <c r="BQ1369" s="50"/>
      <c r="BR1369" s="50"/>
      <c r="BS1369" s="50"/>
      <c r="BT1369" s="50"/>
      <c r="BU1369" s="50"/>
      <c r="BV1369" s="50"/>
      <c r="BW1369" s="50"/>
      <c r="BX1369" s="50"/>
      <c r="BY1369" s="50"/>
      <c r="BZ1369" s="50"/>
      <c r="CA1369" s="50"/>
      <c r="CB1369" s="50"/>
      <c r="CC1369" s="50"/>
      <c r="CD1369" s="50"/>
      <c r="CE1369" s="50"/>
      <c r="CF1369" s="50"/>
      <c r="CG1369" s="50"/>
      <c r="CH1369" s="50"/>
      <c r="CI1369" s="50"/>
      <c r="CJ1369" s="50"/>
      <c r="CK1369" s="50"/>
      <c r="CL1369" s="50"/>
      <c r="CM1369" s="50"/>
      <c r="CN1369" s="50"/>
      <c r="CO1369" s="50"/>
      <c r="CP1369" s="50"/>
      <c r="CQ1369" s="50"/>
      <c r="CR1369" s="50"/>
      <c r="CS1369" s="50"/>
      <c r="CT1369" s="50"/>
      <c r="CU1369" s="50"/>
      <c r="CV1369" s="50"/>
      <c r="CW1369" s="50"/>
      <c r="CX1369" s="50"/>
      <c r="CY1369" s="50"/>
      <c r="CZ1369" s="50"/>
      <c r="DA1369" s="50"/>
      <c r="DB1369" s="50"/>
      <c r="DC1369" s="50"/>
      <c r="DD1369" s="50"/>
      <c r="DE1369" s="50"/>
      <c r="DF1369" s="50"/>
    </row>
    <row r="1370" spans="2:110" x14ac:dyDescent="0.2">
      <c r="B1370" s="177"/>
      <c r="C1370" s="202"/>
      <c r="D1370" s="200"/>
      <c r="E1370" s="203"/>
      <c r="F1370" s="203"/>
      <c r="G1370" s="203"/>
      <c r="H1370" s="203"/>
      <c r="I1370" s="203"/>
      <c r="J1370" s="203"/>
      <c r="K1370" s="203"/>
      <c r="L1370" s="203"/>
      <c r="M1370" s="203"/>
      <c r="N1370" s="203"/>
      <c r="O1370" s="203"/>
      <c r="P1370" s="203"/>
      <c r="Q1370" s="204"/>
      <c r="R1370" s="204"/>
      <c r="S1370" s="234"/>
      <c r="T1370" s="50"/>
      <c r="U1370" s="50"/>
      <c r="V1370" s="50"/>
      <c r="W1370" s="50"/>
      <c r="X1370" s="50"/>
      <c r="Y1370" s="50"/>
      <c r="Z1370" s="250"/>
      <c r="AA1370" s="238"/>
      <c r="AB1370" s="50"/>
      <c r="AC1370" s="50"/>
      <c r="AD1370" s="50"/>
      <c r="AE1370" s="50"/>
      <c r="AF1370" s="50"/>
      <c r="AG1370" s="50"/>
      <c r="AH1370" s="50"/>
      <c r="AI1370" s="50"/>
      <c r="AJ1370" s="50"/>
      <c r="AK1370" s="50"/>
      <c r="AL1370" s="50"/>
      <c r="AM1370" s="50"/>
      <c r="AN1370" s="50"/>
      <c r="AO1370" s="50"/>
      <c r="AP1370" s="50"/>
      <c r="AQ1370" s="50"/>
      <c r="AR1370" s="50"/>
      <c r="AS1370" s="50"/>
      <c r="AT1370" s="50"/>
      <c r="AU1370" s="50"/>
      <c r="AV1370" s="50"/>
      <c r="AW1370" s="50"/>
      <c r="AX1370" s="50"/>
      <c r="AY1370" s="50"/>
      <c r="AZ1370" s="50"/>
      <c r="BA1370" s="50"/>
      <c r="BB1370" s="50"/>
      <c r="BC1370" s="50"/>
      <c r="BD1370" s="50"/>
      <c r="BE1370" s="50"/>
      <c r="BF1370" s="50"/>
      <c r="BG1370" s="50"/>
      <c r="BH1370" s="50"/>
      <c r="BI1370" s="50"/>
      <c r="BJ1370" s="50"/>
      <c r="BK1370" s="50"/>
      <c r="BL1370" s="50"/>
      <c r="BM1370" s="50"/>
      <c r="BN1370" s="50"/>
      <c r="BO1370" s="50"/>
      <c r="BP1370" s="50"/>
      <c r="BQ1370" s="50"/>
      <c r="BR1370" s="50"/>
      <c r="BS1370" s="50"/>
      <c r="BT1370" s="50"/>
      <c r="BU1370" s="50"/>
      <c r="BV1370" s="50"/>
      <c r="BW1370" s="50"/>
      <c r="BX1370" s="50"/>
      <c r="BY1370" s="50"/>
      <c r="BZ1370" s="50"/>
      <c r="CA1370" s="50"/>
      <c r="CB1370" s="50"/>
      <c r="CC1370" s="50"/>
      <c r="CD1370" s="50"/>
      <c r="CE1370" s="50"/>
      <c r="CF1370" s="50"/>
      <c r="CG1370" s="50"/>
      <c r="CH1370" s="50"/>
      <c r="CI1370" s="50"/>
      <c r="CJ1370" s="50"/>
      <c r="CK1370" s="50"/>
      <c r="CL1370" s="50"/>
      <c r="CM1370" s="50"/>
      <c r="CN1370" s="50"/>
      <c r="CO1370" s="50"/>
      <c r="CP1370" s="50"/>
      <c r="CQ1370" s="50"/>
      <c r="CR1370" s="50"/>
      <c r="CS1370" s="50"/>
      <c r="CT1370" s="50"/>
      <c r="CU1370" s="50"/>
      <c r="CV1370" s="50"/>
      <c r="CW1370" s="50"/>
      <c r="CX1370" s="50"/>
      <c r="CY1370" s="50"/>
      <c r="CZ1370" s="50"/>
      <c r="DA1370" s="50"/>
      <c r="DB1370" s="50"/>
      <c r="DC1370" s="50"/>
      <c r="DD1370" s="50"/>
      <c r="DE1370" s="50"/>
      <c r="DF1370" s="50"/>
    </row>
    <row r="1371" spans="2:110" x14ac:dyDescent="0.2">
      <c r="B1371" s="177"/>
      <c r="C1371" s="202"/>
      <c r="D1371" s="200"/>
      <c r="E1371" s="203"/>
      <c r="F1371" s="203"/>
      <c r="G1371" s="203"/>
      <c r="H1371" s="203"/>
      <c r="I1371" s="203"/>
      <c r="J1371" s="203"/>
      <c r="K1371" s="203"/>
      <c r="L1371" s="203"/>
      <c r="M1371" s="203"/>
      <c r="N1371" s="203"/>
      <c r="O1371" s="203"/>
      <c r="P1371" s="203"/>
      <c r="Q1371" s="204"/>
      <c r="R1371" s="204"/>
      <c r="S1371" s="234"/>
      <c r="T1371" s="50"/>
      <c r="U1371" s="50"/>
      <c r="V1371" s="50"/>
      <c r="W1371" s="50"/>
      <c r="X1371" s="50"/>
      <c r="Y1371" s="50"/>
      <c r="Z1371" s="250"/>
      <c r="AA1371" s="238"/>
      <c r="AB1371" s="50"/>
      <c r="AC1371" s="50"/>
      <c r="AD1371" s="50"/>
      <c r="AE1371" s="50"/>
      <c r="AF1371" s="50"/>
      <c r="AG1371" s="50"/>
      <c r="AH1371" s="50"/>
      <c r="AI1371" s="50"/>
      <c r="AJ1371" s="50"/>
      <c r="AK1371" s="50"/>
      <c r="AL1371" s="50"/>
      <c r="AM1371" s="50"/>
      <c r="AN1371" s="50"/>
      <c r="AO1371" s="50"/>
      <c r="AP1371" s="50"/>
      <c r="AQ1371" s="50"/>
      <c r="AR1371" s="50"/>
      <c r="AS1371" s="50"/>
      <c r="AT1371" s="50"/>
      <c r="AU1371" s="50"/>
      <c r="AV1371" s="50"/>
      <c r="AW1371" s="50"/>
      <c r="AX1371" s="50"/>
      <c r="AY1371" s="50"/>
      <c r="AZ1371" s="50"/>
      <c r="BA1371" s="50"/>
      <c r="BB1371" s="50"/>
      <c r="BC1371" s="50"/>
      <c r="BD1371" s="50"/>
      <c r="BE1371" s="50"/>
      <c r="BF1371" s="50"/>
      <c r="BG1371" s="50"/>
      <c r="BH1371" s="50"/>
      <c r="BI1371" s="50"/>
      <c r="BJ1371" s="50"/>
      <c r="BK1371" s="50"/>
      <c r="BL1371" s="50"/>
      <c r="BM1371" s="50"/>
      <c r="BN1371" s="50"/>
      <c r="BO1371" s="50"/>
      <c r="BP1371" s="50"/>
      <c r="BQ1371" s="50"/>
      <c r="BR1371" s="50"/>
      <c r="BS1371" s="50"/>
      <c r="BT1371" s="50"/>
      <c r="BU1371" s="50"/>
      <c r="BV1371" s="50"/>
      <c r="BW1371" s="50"/>
      <c r="BX1371" s="50"/>
      <c r="BY1371" s="50"/>
      <c r="BZ1371" s="50"/>
      <c r="CA1371" s="50"/>
      <c r="CB1371" s="50"/>
      <c r="CC1371" s="50"/>
      <c r="CD1371" s="50"/>
      <c r="CE1371" s="50"/>
      <c r="CF1371" s="50"/>
      <c r="CG1371" s="50"/>
      <c r="CH1371" s="50"/>
      <c r="CI1371" s="50"/>
      <c r="CJ1371" s="50"/>
      <c r="CK1371" s="50"/>
      <c r="CL1371" s="50"/>
      <c r="CM1371" s="50"/>
      <c r="CN1371" s="50"/>
      <c r="CO1371" s="50"/>
      <c r="CP1371" s="50"/>
      <c r="CQ1371" s="50"/>
      <c r="CR1371" s="50"/>
      <c r="CS1371" s="50"/>
      <c r="CT1371" s="50"/>
      <c r="CU1371" s="50"/>
      <c r="CV1371" s="50"/>
      <c r="CW1371" s="50"/>
      <c r="CX1371" s="50"/>
      <c r="CY1371" s="50"/>
      <c r="CZ1371" s="50"/>
      <c r="DA1371" s="50"/>
      <c r="DB1371" s="50"/>
      <c r="DC1371" s="50"/>
      <c r="DD1371" s="50"/>
      <c r="DE1371" s="50"/>
      <c r="DF1371" s="50"/>
    </row>
    <row r="1372" spans="2:110" x14ac:dyDescent="0.2">
      <c r="B1372" s="177"/>
      <c r="C1372" s="202"/>
      <c r="D1372" s="200"/>
      <c r="E1372" s="203"/>
      <c r="F1372" s="203"/>
      <c r="G1372" s="203"/>
      <c r="H1372" s="203"/>
      <c r="I1372" s="203"/>
      <c r="J1372" s="203"/>
      <c r="K1372" s="203"/>
      <c r="L1372" s="203"/>
      <c r="M1372" s="203"/>
      <c r="N1372" s="203"/>
      <c r="O1372" s="203"/>
      <c r="P1372" s="203"/>
      <c r="Q1372" s="204"/>
      <c r="R1372" s="204"/>
      <c r="S1372" s="234"/>
      <c r="T1372" s="50"/>
      <c r="U1372" s="50"/>
      <c r="V1372" s="50"/>
      <c r="W1372" s="50"/>
      <c r="X1372" s="50"/>
      <c r="Y1372" s="50"/>
      <c r="Z1372" s="250"/>
      <c r="AA1372" s="238"/>
      <c r="AB1372" s="50"/>
      <c r="AC1372" s="50"/>
      <c r="AD1372" s="50"/>
      <c r="AE1372" s="50"/>
      <c r="AF1372" s="50"/>
      <c r="AG1372" s="50"/>
      <c r="AH1372" s="50"/>
      <c r="AI1372" s="50"/>
      <c r="AJ1372" s="50"/>
      <c r="AK1372" s="50"/>
      <c r="AL1372" s="50"/>
      <c r="AM1372" s="50"/>
      <c r="AN1372" s="50"/>
      <c r="AO1372" s="50"/>
      <c r="AP1372" s="50"/>
      <c r="AQ1372" s="50"/>
      <c r="AR1372" s="50"/>
      <c r="AS1372" s="50"/>
      <c r="AT1372" s="50"/>
      <c r="AU1372" s="50"/>
      <c r="AV1372" s="50"/>
      <c r="AW1372" s="50"/>
      <c r="AX1372" s="50"/>
      <c r="AY1372" s="50"/>
      <c r="AZ1372" s="50"/>
      <c r="BA1372" s="50"/>
      <c r="BB1372" s="50"/>
      <c r="BC1372" s="50"/>
      <c r="BD1372" s="50"/>
      <c r="BE1372" s="50"/>
      <c r="BF1372" s="50"/>
      <c r="BG1372" s="50"/>
      <c r="BH1372" s="50"/>
      <c r="BI1372" s="50"/>
      <c r="BJ1372" s="50"/>
      <c r="BK1372" s="50"/>
      <c r="BL1372" s="50"/>
      <c r="BM1372" s="50"/>
      <c r="BN1372" s="50"/>
      <c r="BO1372" s="50"/>
      <c r="BP1372" s="50"/>
      <c r="BQ1372" s="50"/>
      <c r="BR1372" s="50"/>
      <c r="BS1372" s="50"/>
      <c r="BT1372" s="50"/>
      <c r="BU1372" s="50"/>
      <c r="BV1372" s="50"/>
      <c r="BW1372" s="50"/>
      <c r="BX1372" s="50"/>
      <c r="BY1372" s="50"/>
      <c r="BZ1372" s="50"/>
      <c r="CA1372" s="50"/>
      <c r="CB1372" s="50"/>
      <c r="CC1372" s="50"/>
      <c r="CD1372" s="50"/>
      <c r="CE1372" s="50"/>
      <c r="CF1372" s="50"/>
      <c r="CG1372" s="50"/>
      <c r="CH1372" s="50"/>
      <c r="CI1372" s="50"/>
      <c r="CJ1372" s="50"/>
      <c r="CK1372" s="50"/>
      <c r="CL1372" s="50"/>
      <c r="CM1372" s="50"/>
      <c r="CN1372" s="50"/>
      <c r="CO1372" s="50"/>
      <c r="CP1372" s="50"/>
      <c r="CQ1372" s="50"/>
      <c r="CR1372" s="50"/>
      <c r="CS1372" s="50"/>
      <c r="CT1372" s="50"/>
      <c r="CU1372" s="50"/>
      <c r="CV1372" s="50"/>
      <c r="CW1372" s="50"/>
      <c r="CX1372" s="50"/>
      <c r="CY1372" s="50"/>
      <c r="CZ1372" s="50"/>
      <c r="DA1372" s="50"/>
      <c r="DB1372" s="50"/>
      <c r="DC1372" s="50"/>
      <c r="DD1372" s="50"/>
      <c r="DE1372" s="50"/>
      <c r="DF1372" s="50"/>
    </row>
    <row r="1373" spans="2:110" x14ac:dyDescent="0.2">
      <c r="B1373" s="177"/>
      <c r="C1373" s="202"/>
      <c r="D1373" s="200"/>
      <c r="E1373" s="203"/>
      <c r="F1373" s="203"/>
      <c r="G1373" s="203"/>
      <c r="H1373" s="203"/>
      <c r="I1373" s="203"/>
      <c r="J1373" s="203"/>
      <c r="K1373" s="203"/>
      <c r="L1373" s="203"/>
      <c r="M1373" s="203"/>
      <c r="N1373" s="203"/>
      <c r="O1373" s="203"/>
      <c r="P1373" s="203"/>
      <c r="Q1373" s="204"/>
      <c r="R1373" s="204"/>
      <c r="S1373" s="234"/>
      <c r="T1373" s="50"/>
      <c r="U1373" s="50"/>
      <c r="V1373" s="50"/>
      <c r="W1373" s="50"/>
      <c r="X1373" s="50"/>
      <c r="Y1373" s="50"/>
      <c r="Z1373" s="250"/>
      <c r="AA1373" s="238"/>
      <c r="AB1373" s="50"/>
      <c r="AC1373" s="50"/>
      <c r="AD1373" s="50"/>
      <c r="AE1373" s="50"/>
      <c r="AF1373" s="50"/>
      <c r="AG1373" s="50"/>
      <c r="AH1373" s="50"/>
      <c r="AI1373" s="50"/>
      <c r="AJ1373" s="50"/>
      <c r="AK1373" s="50"/>
      <c r="AL1373" s="50"/>
      <c r="AM1373" s="50"/>
      <c r="AN1373" s="50"/>
      <c r="AO1373" s="50"/>
      <c r="AP1373" s="50"/>
      <c r="AQ1373" s="50"/>
      <c r="AR1373" s="50"/>
      <c r="AS1373" s="50"/>
      <c r="AT1373" s="50"/>
      <c r="AU1373" s="50"/>
      <c r="AV1373" s="50"/>
      <c r="AW1373" s="50"/>
      <c r="AX1373" s="50"/>
      <c r="AY1373" s="50"/>
      <c r="AZ1373" s="50"/>
      <c r="BA1373" s="50"/>
      <c r="BB1373" s="50"/>
      <c r="BC1373" s="50"/>
      <c r="BD1373" s="50"/>
      <c r="BE1373" s="50"/>
      <c r="BF1373" s="50"/>
      <c r="BG1373" s="50"/>
      <c r="BH1373" s="50"/>
      <c r="BI1373" s="50"/>
      <c r="BJ1373" s="50"/>
      <c r="BK1373" s="50"/>
      <c r="BL1373" s="50"/>
      <c r="BM1373" s="50"/>
      <c r="BN1373" s="50"/>
      <c r="BO1373" s="50"/>
      <c r="BP1373" s="50"/>
      <c r="BQ1373" s="50"/>
      <c r="BR1373" s="50"/>
      <c r="BS1373" s="50"/>
      <c r="BT1373" s="50"/>
      <c r="BU1373" s="50"/>
      <c r="BV1373" s="50"/>
      <c r="BW1373" s="50"/>
      <c r="BX1373" s="50"/>
      <c r="BY1373" s="50"/>
      <c r="BZ1373" s="50"/>
      <c r="CA1373" s="50"/>
      <c r="CB1373" s="50"/>
      <c r="CC1373" s="50"/>
      <c r="CD1373" s="50"/>
      <c r="CE1373" s="50"/>
      <c r="CF1373" s="50"/>
      <c r="CG1373" s="50"/>
      <c r="CH1373" s="50"/>
      <c r="CI1373" s="50"/>
      <c r="CJ1373" s="50"/>
      <c r="CK1373" s="50"/>
      <c r="CL1373" s="50"/>
      <c r="CM1373" s="50"/>
      <c r="CN1373" s="50"/>
      <c r="CO1373" s="50"/>
      <c r="CP1373" s="50"/>
      <c r="CQ1373" s="50"/>
      <c r="CR1373" s="50"/>
      <c r="CS1373" s="50"/>
      <c r="CT1373" s="50"/>
      <c r="CU1373" s="50"/>
      <c r="CV1373" s="50"/>
      <c r="CW1373" s="50"/>
      <c r="CX1373" s="50"/>
      <c r="CY1373" s="50"/>
      <c r="CZ1373" s="50"/>
      <c r="DA1373" s="50"/>
      <c r="DB1373" s="50"/>
      <c r="DC1373" s="50"/>
      <c r="DD1373" s="50"/>
      <c r="DE1373" s="50"/>
      <c r="DF1373" s="50"/>
    </row>
    <row r="1374" spans="2:110" x14ac:dyDescent="0.2">
      <c r="B1374" s="177"/>
      <c r="C1374" s="202"/>
      <c r="D1374" s="200"/>
      <c r="E1374" s="203"/>
      <c r="F1374" s="203"/>
      <c r="G1374" s="203"/>
      <c r="H1374" s="203"/>
      <c r="I1374" s="203"/>
      <c r="J1374" s="203"/>
      <c r="K1374" s="203"/>
      <c r="L1374" s="203"/>
      <c r="M1374" s="203"/>
      <c r="N1374" s="203"/>
      <c r="O1374" s="203"/>
      <c r="P1374" s="203"/>
      <c r="Q1374" s="204"/>
      <c r="R1374" s="204"/>
      <c r="S1374" s="234"/>
      <c r="T1374" s="50"/>
      <c r="U1374" s="50"/>
      <c r="V1374" s="50"/>
      <c r="W1374" s="50"/>
      <c r="X1374" s="50"/>
      <c r="Y1374" s="50"/>
      <c r="Z1374" s="250"/>
      <c r="AA1374" s="238"/>
      <c r="AB1374" s="50"/>
      <c r="AC1374" s="50"/>
      <c r="AD1374" s="50"/>
      <c r="AE1374" s="50"/>
      <c r="AF1374" s="50"/>
      <c r="AG1374" s="50"/>
      <c r="AH1374" s="50"/>
      <c r="AI1374" s="50"/>
      <c r="AJ1374" s="50"/>
      <c r="AK1374" s="50"/>
      <c r="AL1374" s="50"/>
      <c r="AM1374" s="50"/>
      <c r="AN1374" s="50"/>
      <c r="AO1374" s="50"/>
      <c r="AP1374" s="50"/>
      <c r="AQ1374" s="50"/>
      <c r="AR1374" s="50"/>
      <c r="AS1374" s="50"/>
      <c r="AT1374" s="50"/>
      <c r="AU1374" s="50"/>
      <c r="AV1374" s="50"/>
      <c r="AW1374" s="50"/>
      <c r="AX1374" s="50"/>
      <c r="AY1374" s="50"/>
      <c r="AZ1374" s="50"/>
      <c r="BA1374" s="50"/>
      <c r="BB1374" s="50"/>
      <c r="BC1374" s="50"/>
      <c r="BD1374" s="50"/>
      <c r="BE1374" s="50"/>
      <c r="BF1374" s="50"/>
      <c r="BG1374" s="50"/>
      <c r="BH1374" s="50"/>
      <c r="BI1374" s="50"/>
      <c r="BJ1374" s="50"/>
      <c r="BK1374" s="50"/>
      <c r="BL1374" s="50"/>
      <c r="BM1374" s="50"/>
      <c r="BN1374" s="50"/>
      <c r="BO1374" s="50"/>
      <c r="BP1374" s="50"/>
      <c r="BQ1374" s="50"/>
      <c r="BR1374" s="50"/>
      <c r="BS1374" s="50"/>
      <c r="BT1374" s="50"/>
      <c r="BU1374" s="50"/>
      <c r="BV1374" s="50"/>
      <c r="BW1374" s="50"/>
      <c r="BX1374" s="50"/>
      <c r="BY1374" s="50"/>
      <c r="BZ1374" s="50"/>
      <c r="CA1374" s="50"/>
      <c r="CB1374" s="50"/>
      <c r="CC1374" s="50"/>
      <c r="CD1374" s="50"/>
      <c r="CE1374" s="50"/>
      <c r="CF1374" s="50"/>
      <c r="CG1374" s="50"/>
      <c r="CH1374" s="50"/>
      <c r="CI1374" s="50"/>
      <c r="CJ1374" s="50"/>
      <c r="CK1374" s="50"/>
      <c r="CL1374" s="50"/>
      <c r="CM1374" s="50"/>
      <c r="CN1374" s="50"/>
      <c r="CO1374" s="50"/>
      <c r="CP1374" s="50"/>
      <c r="CQ1374" s="50"/>
      <c r="CR1374" s="50"/>
      <c r="CS1374" s="50"/>
      <c r="CT1374" s="50"/>
      <c r="CU1374" s="50"/>
      <c r="CV1374" s="50"/>
      <c r="CW1374" s="50"/>
      <c r="CX1374" s="50"/>
      <c r="CY1374" s="50"/>
      <c r="CZ1374" s="50"/>
      <c r="DA1374" s="50"/>
      <c r="DB1374" s="50"/>
      <c r="DC1374" s="50"/>
      <c r="DD1374" s="50"/>
      <c r="DE1374" s="50"/>
      <c r="DF1374" s="50"/>
    </row>
    <row r="1375" spans="2:110" x14ac:dyDescent="0.2">
      <c r="B1375" s="177"/>
      <c r="C1375" s="202"/>
      <c r="D1375" s="200"/>
      <c r="E1375" s="203"/>
      <c r="F1375" s="203"/>
      <c r="G1375" s="203"/>
      <c r="H1375" s="203"/>
      <c r="I1375" s="203"/>
      <c r="J1375" s="203"/>
      <c r="K1375" s="203"/>
      <c r="L1375" s="203"/>
      <c r="M1375" s="203"/>
      <c r="N1375" s="203"/>
      <c r="O1375" s="203"/>
      <c r="P1375" s="203"/>
      <c r="Q1375" s="204"/>
      <c r="R1375" s="204"/>
      <c r="S1375" s="234"/>
      <c r="T1375" s="50"/>
      <c r="U1375" s="50"/>
      <c r="V1375" s="50"/>
      <c r="W1375" s="50"/>
      <c r="X1375" s="50"/>
      <c r="Y1375" s="50"/>
      <c r="Z1375" s="250"/>
      <c r="AA1375" s="238"/>
      <c r="AB1375" s="50"/>
      <c r="AC1375" s="50"/>
      <c r="AD1375" s="50"/>
      <c r="AE1375" s="50"/>
      <c r="AF1375" s="50"/>
      <c r="AG1375" s="50"/>
      <c r="AH1375" s="50"/>
      <c r="AI1375" s="50"/>
      <c r="AJ1375" s="50"/>
      <c r="AK1375" s="50"/>
      <c r="AL1375" s="50"/>
      <c r="AM1375" s="50"/>
      <c r="AN1375" s="50"/>
      <c r="AO1375" s="50"/>
      <c r="AP1375" s="50"/>
      <c r="AQ1375" s="50"/>
      <c r="AR1375" s="50"/>
      <c r="AS1375" s="50"/>
      <c r="AT1375" s="50"/>
      <c r="AU1375" s="50"/>
      <c r="AV1375" s="50"/>
      <c r="AW1375" s="50"/>
      <c r="AX1375" s="50"/>
      <c r="AY1375" s="50"/>
      <c r="AZ1375" s="50"/>
      <c r="BA1375" s="50"/>
      <c r="BB1375" s="50"/>
      <c r="BC1375" s="50"/>
      <c r="BD1375" s="50"/>
      <c r="BE1375" s="50"/>
      <c r="BF1375" s="50"/>
      <c r="BG1375" s="50"/>
      <c r="BH1375" s="50"/>
      <c r="BI1375" s="50"/>
      <c r="BJ1375" s="50"/>
      <c r="BK1375" s="50"/>
      <c r="BL1375" s="50"/>
      <c r="BM1375" s="50"/>
      <c r="BN1375" s="50"/>
      <c r="BO1375" s="50"/>
      <c r="BP1375" s="50"/>
      <c r="BQ1375" s="50"/>
      <c r="BR1375" s="50"/>
      <c r="BS1375" s="50"/>
      <c r="BT1375" s="50"/>
      <c r="BU1375" s="50"/>
      <c r="BV1375" s="50"/>
      <c r="BW1375" s="50"/>
      <c r="BX1375" s="50"/>
      <c r="BY1375" s="50"/>
      <c r="BZ1375" s="50"/>
      <c r="CA1375" s="50"/>
      <c r="CB1375" s="50"/>
      <c r="CC1375" s="50"/>
      <c r="CD1375" s="50"/>
      <c r="CE1375" s="50"/>
      <c r="CF1375" s="50"/>
      <c r="CG1375" s="50"/>
      <c r="CH1375" s="50"/>
      <c r="CI1375" s="50"/>
      <c r="CJ1375" s="50"/>
      <c r="CK1375" s="50"/>
      <c r="CL1375" s="50"/>
      <c r="CM1375" s="50"/>
      <c r="CN1375" s="50"/>
      <c r="CO1375" s="50"/>
      <c r="CP1375" s="50"/>
      <c r="CQ1375" s="50"/>
      <c r="CR1375" s="50"/>
      <c r="CS1375" s="50"/>
      <c r="CT1375" s="50"/>
      <c r="CU1375" s="50"/>
      <c r="CV1375" s="50"/>
      <c r="CW1375" s="50"/>
      <c r="CX1375" s="50"/>
      <c r="CY1375" s="50"/>
      <c r="CZ1375" s="50"/>
      <c r="DA1375" s="50"/>
      <c r="DB1375" s="50"/>
      <c r="DC1375" s="50"/>
      <c r="DD1375" s="50"/>
      <c r="DE1375" s="50"/>
      <c r="DF1375" s="50"/>
    </row>
    <row r="1376" spans="2:110" x14ac:dyDescent="0.2">
      <c r="B1376" s="177"/>
      <c r="C1376" s="202"/>
      <c r="D1376" s="200"/>
      <c r="E1376" s="203"/>
      <c r="F1376" s="203"/>
      <c r="G1376" s="203"/>
      <c r="H1376" s="203"/>
      <c r="I1376" s="203"/>
      <c r="J1376" s="203"/>
      <c r="K1376" s="203"/>
      <c r="L1376" s="203"/>
      <c r="M1376" s="203"/>
      <c r="N1376" s="203"/>
      <c r="O1376" s="203"/>
      <c r="P1376" s="203"/>
      <c r="Q1376" s="204"/>
      <c r="R1376" s="204"/>
      <c r="S1376" s="234"/>
      <c r="T1376" s="50"/>
      <c r="U1376" s="50"/>
      <c r="V1376" s="50"/>
      <c r="W1376" s="50"/>
      <c r="X1376" s="50"/>
      <c r="Y1376" s="50"/>
      <c r="Z1376" s="250"/>
      <c r="AA1376" s="238"/>
      <c r="AB1376" s="50"/>
      <c r="AC1376" s="50"/>
      <c r="AD1376" s="50"/>
      <c r="AE1376" s="50"/>
      <c r="AF1376" s="50"/>
      <c r="AG1376" s="50"/>
      <c r="AH1376" s="50"/>
      <c r="AI1376" s="50"/>
      <c r="AJ1376" s="50"/>
      <c r="AK1376" s="50"/>
      <c r="AL1376" s="50"/>
      <c r="AM1376" s="50"/>
      <c r="AN1376" s="50"/>
      <c r="AO1376" s="50"/>
      <c r="AP1376" s="50"/>
      <c r="AQ1376" s="50"/>
      <c r="AR1376" s="50"/>
      <c r="AS1376" s="50"/>
      <c r="AT1376" s="50"/>
      <c r="AU1376" s="50"/>
      <c r="AV1376" s="50"/>
      <c r="AW1376" s="50"/>
      <c r="AX1376" s="50"/>
      <c r="AY1376" s="50"/>
      <c r="AZ1376" s="50"/>
      <c r="BA1376" s="50"/>
      <c r="BB1376" s="50"/>
      <c r="BC1376" s="50"/>
      <c r="BD1376" s="50"/>
      <c r="BE1376" s="50"/>
      <c r="BF1376" s="50"/>
      <c r="BG1376" s="50"/>
      <c r="BH1376" s="50"/>
      <c r="BI1376" s="50"/>
      <c r="BJ1376" s="50"/>
      <c r="BK1376" s="50"/>
      <c r="BL1376" s="50"/>
      <c r="BM1376" s="50"/>
      <c r="BN1376" s="50"/>
      <c r="BO1376" s="50"/>
      <c r="BP1376" s="50"/>
      <c r="BQ1376" s="50"/>
      <c r="BR1376" s="50"/>
      <c r="BS1376" s="50"/>
      <c r="BT1376" s="50"/>
      <c r="BU1376" s="50"/>
      <c r="BV1376" s="50"/>
      <c r="BW1376" s="50"/>
      <c r="BX1376" s="50"/>
      <c r="BY1376" s="50"/>
      <c r="BZ1376" s="50"/>
      <c r="CA1376" s="50"/>
      <c r="CB1376" s="50"/>
      <c r="CC1376" s="50"/>
      <c r="CD1376" s="50"/>
      <c r="CE1376" s="50"/>
      <c r="CF1376" s="50"/>
      <c r="CG1376" s="50"/>
      <c r="CH1376" s="50"/>
      <c r="CI1376" s="50"/>
      <c r="CJ1376" s="50"/>
      <c r="CK1376" s="50"/>
      <c r="CL1376" s="50"/>
      <c r="CM1376" s="50"/>
      <c r="CN1376" s="50"/>
      <c r="CO1376" s="50"/>
      <c r="CP1376" s="50"/>
      <c r="CQ1376" s="50"/>
      <c r="CR1376" s="50"/>
      <c r="CS1376" s="50"/>
      <c r="CT1376" s="50"/>
      <c r="CU1376" s="50"/>
      <c r="CV1376" s="50"/>
      <c r="CW1376" s="50"/>
      <c r="CX1376" s="50"/>
      <c r="CY1376" s="50"/>
      <c r="CZ1376" s="50"/>
      <c r="DA1376" s="50"/>
      <c r="DB1376" s="50"/>
      <c r="DC1376" s="50"/>
      <c r="DD1376" s="50"/>
      <c r="DE1376" s="50"/>
      <c r="DF1376" s="50"/>
    </row>
    <row r="1377" spans="2:110" x14ac:dyDescent="0.2">
      <c r="B1377" s="177"/>
      <c r="C1377" s="202"/>
      <c r="D1377" s="200"/>
      <c r="E1377" s="203"/>
      <c r="F1377" s="203"/>
      <c r="G1377" s="203"/>
      <c r="H1377" s="203"/>
      <c r="I1377" s="203"/>
      <c r="J1377" s="203"/>
      <c r="K1377" s="203"/>
      <c r="L1377" s="203"/>
      <c r="M1377" s="203"/>
      <c r="N1377" s="203"/>
      <c r="O1377" s="203"/>
      <c r="P1377" s="203"/>
      <c r="Q1377" s="204"/>
      <c r="R1377" s="204"/>
      <c r="S1377" s="234"/>
      <c r="T1377" s="50"/>
      <c r="U1377" s="50"/>
      <c r="V1377" s="50"/>
      <c r="W1377" s="50"/>
      <c r="X1377" s="50"/>
      <c r="Y1377" s="50"/>
      <c r="Z1377" s="250"/>
      <c r="AA1377" s="238"/>
      <c r="AB1377" s="50"/>
      <c r="AC1377" s="50"/>
      <c r="AD1377" s="50"/>
      <c r="AE1377" s="50"/>
      <c r="AF1377" s="50"/>
      <c r="AG1377" s="50"/>
      <c r="AH1377" s="50"/>
      <c r="AI1377" s="50"/>
      <c r="AJ1377" s="50"/>
      <c r="AK1377" s="50"/>
      <c r="AL1377" s="50"/>
      <c r="AM1377" s="50"/>
      <c r="AN1377" s="50"/>
      <c r="AO1377" s="50"/>
      <c r="AP1377" s="50"/>
      <c r="AQ1377" s="50"/>
      <c r="AR1377" s="50"/>
      <c r="AS1377" s="50"/>
      <c r="AT1377" s="50"/>
      <c r="AU1377" s="50"/>
      <c r="AV1377" s="50"/>
      <c r="AW1377" s="50"/>
      <c r="AX1377" s="50"/>
      <c r="AY1377" s="50"/>
      <c r="AZ1377" s="50"/>
      <c r="BA1377" s="50"/>
      <c r="BB1377" s="50"/>
      <c r="BC1377" s="50"/>
      <c r="BD1377" s="50"/>
      <c r="BE1377" s="50"/>
      <c r="BF1377" s="50"/>
      <c r="BG1377" s="50"/>
      <c r="BH1377" s="50"/>
      <c r="BI1377" s="50"/>
      <c r="BJ1377" s="50"/>
      <c r="BK1377" s="50"/>
      <c r="BL1377" s="50"/>
      <c r="BM1377" s="50"/>
      <c r="BN1377" s="50"/>
      <c r="BO1377" s="50"/>
      <c r="BP1377" s="50"/>
      <c r="BQ1377" s="50"/>
      <c r="BR1377" s="50"/>
      <c r="BS1377" s="50"/>
      <c r="BT1377" s="50"/>
      <c r="BU1377" s="50"/>
      <c r="BV1377" s="50"/>
      <c r="BW1377" s="50"/>
      <c r="BX1377" s="50"/>
      <c r="BY1377" s="50"/>
      <c r="BZ1377" s="50"/>
      <c r="CA1377" s="50"/>
      <c r="CB1377" s="50"/>
      <c r="CC1377" s="50"/>
      <c r="CD1377" s="50"/>
      <c r="CE1377" s="50"/>
      <c r="CF1377" s="50"/>
      <c r="CG1377" s="50"/>
      <c r="CH1377" s="50"/>
      <c r="CI1377" s="50"/>
      <c r="CJ1377" s="50"/>
      <c r="CK1377" s="50"/>
      <c r="CL1377" s="50"/>
      <c r="CM1377" s="50"/>
      <c r="CN1377" s="50"/>
      <c r="CO1377" s="50"/>
      <c r="CP1377" s="50"/>
      <c r="CQ1377" s="50"/>
      <c r="CR1377" s="50"/>
      <c r="CS1377" s="50"/>
      <c r="CT1377" s="50"/>
      <c r="CU1377" s="50"/>
      <c r="CV1377" s="50"/>
      <c r="CW1377" s="50"/>
      <c r="CX1377" s="50"/>
      <c r="CY1377" s="50"/>
      <c r="CZ1377" s="50"/>
      <c r="DA1377" s="50"/>
      <c r="DB1377" s="50"/>
      <c r="DC1377" s="50"/>
      <c r="DD1377" s="50"/>
      <c r="DE1377" s="50"/>
      <c r="DF1377" s="50"/>
    </row>
    <row r="1378" spans="2:110" x14ac:dyDescent="0.2">
      <c r="B1378" s="177"/>
      <c r="C1378" s="202"/>
      <c r="D1378" s="200"/>
      <c r="E1378" s="203"/>
      <c r="F1378" s="203"/>
      <c r="G1378" s="203"/>
      <c r="H1378" s="203"/>
      <c r="I1378" s="203"/>
      <c r="J1378" s="203"/>
      <c r="K1378" s="203"/>
      <c r="L1378" s="203"/>
      <c r="M1378" s="203"/>
      <c r="N1378" s="203"/>
      <c r="O1378" s="203"/>
      <c r="P1378" s="203"/>
      <c r="Q1378" s="204"/>
      <c r="R1378" s="204"/>
      <c r="S1378" s="234"/>
      <c r="T1378" s="50"/>
      <c r="U1378" s="50"/>
      <c r="V1378" s="50"/>
      <c r="W1378" s="50"/>
      <c r="X1378" s="50"/>
      <c r="Y1378" s="50"/>
      <c r="Z1378" s="250"/>
      <c r="AA1378" s="238"/>
      <c r="AB1378" s="50"/>
      <c r="AC1378" s="50"/>
      <c r="AD1378" s="50"/>
      <c r="AE1378" s="50"/>
      <c r="AF1378" s="50"/>
      <c r="AG1378" s="50"/>
      <c r="AH1378" s="50"/>
      <c r="AI1378" s="50"/>
      <c r="AJ1378" s="50"/>
      <c r="AK1378" s="50"/>
      <c r="AL1378" s="50"/>
      <c r="AM1378" s="50"/>
      <c r="AN1378" s="50"/>
      <c r="AO1378" s="50"/>
      <c r="AP1378" s="50"/>
      <c r="AQ1378" s="50"/>
      <c r="AR1378" s="50"/>
      <c r="AS1378" s="50"/>
      <c r="AT1378" s="50"/>
      <c r="AU1378" s="50"/>
      <c r="AV1378" s="50"/>
      <c r="AW1378" s="50"/>
      <c r="AX1378" s="50"/>
      <c r="AY1378" s="50"/>
      <c r="AZ1378" s="50"/>
      <c r="BA1378" s="50"/>
      <c r="BB1378" s="50"/>
      <c r="BC1378" s="50"/>
      <c r="BD1378" s="50"/>
      <c r="BE1378" s="50"/>
      <c r="BF1378" s="50"/>
      <c r="BG1378" s="50"/>
      <c r="BH1378" s="50"/>
      <c r="BI1378" s="50"/>
      <c r="BJ1378" s="50"/>
      <c r="BK1378" s="50"/>
      <c r="BL1378" s="50"/>
      <c r="BM1378" s="50"/>
      <c r="BN1378" s="50"/>
      <c r="BO1378" s="50"/>
      <c r="BP1378" s="50"/>
      <c r="BQ1378" s="50"/>
      <c r="BR1378" s="50"/>
      <c r="BS1378" s="50"/>
      <c r="BT1378" s="50"/>
      <c r="BU1378" s="50"/>
      <c r="BV1378" s="50"/>
      <c r="BW1378" s="50"/>
      <c r="BX1378" s="50"/>
      <c r="BY1378" s="50"/>
      <c r="BZ1378" s="50"/>
      <c r="CA1378" s="50"/>
      <c r="CB1378" s="50"/>
      <c r="CC1378" s="50"/>
      <c r="CD1378" s="50"/>
      <c r="CE1378" s="50"/>
      <c r="CF1378" s="50"/>
      <c r="CG1378" s="50"/>
      <c r="CH1378" s="50"/>
      <c r="CI1378" s="50"/>
      <c r="CJ1378" s="50"/>
      <c r="CK1378" s="50"/>
      <c r="CL1378" s="50"/>
      <c r="CM1378" s="50"/>
      <c r="CN1378" s="50"/>
      <c r="CO1378" s="50"/>
      <c r="CP1378" s="50"/>
      <c r="CQ1378" s="50"/>
      <c r="CR1378" s="50"/>
      <c r="CS1378" s="50"/>
      <c r="CT1378" s="50"/>
      <c r="CU1378" s="50"/>
      <c r="CV1378" s="50"/>
      <c r="CW1378" s="50"/>
      <c r="CX1378" s="50"/>
      <c r="CY1378" s="50"/>
      <c r="CZ1378" s="50"/>
      <c r="DA1378" s="50"/>
      <c r="DB1378" s="50"/>
      <c r="DC1378" s="50"/>
      <c r="DD1378" s="50"/>
      <c r="DE1378" s="50"/>
      <c r="DF1378" s="50"/>
    </row>
    <row r="1379" spans="2:110" x14ac:dyDescent="0.2">
      <c r="B1379" s="177"/>
      <c r="C1379" s="202"/>
      <c r="D1379" s="200"/>
      <c r="E1379" s="203"/>
      <c r="F1379" s="203"/>
      <c r="G1379" s="203"/>
      <c r="H1379" s="203"/>
      <c r="I1379" s="203"/>
      <c r="J1379" s="203"/>
      <c r="K1379" s="203"/>
      <c r="L1379" s="203"/>
      <c r="M1379" s="203"/>
      <c r="N1379" s="203"/>
      <c r="O1379" s="203"/>
      <c r="P1379" s="203"/>
      <c r="Q1379" s="204"/>
      <c r="R1379" s="204"/>
      <c r="S1379" s="234"/>
      <c r="T1379" s="50"/>
      <c r="U1379" s="50"/>
      <c r="V1379" s="50"/>
      <c r="W1379" s="50"/>
      <c r="X1379" s="50"/>
      <c r="Y1379" s="50"/>
      <c r="Z1379" s="250"/>
      <c r="AA1379" s="238"/>
      <c r="AB1379" s="50"/>
      <c r="AC1379" s="50"/>
      <c r="AD1379" s="50"/>
      <c r="AE1379" s="50"/>
      <c r="AF1379" s="50"/>
      <c r="AG1379" s="50"/>
      <c r="AH1379" s="50"/>
      <c r="AI1379" s="50"/>
      <c r="AJ1379" s="50"/>
      <c r="AK1379" s="50"/>
      <c r="AL1379" s="50"/>
      <c r="AM1379" s="50"/>
      <c r="AN1379" s="50"/>
      <c r="AO1379" s="50"/>
      <c r="AP1379" s="50"/>
      <c r="AQ1379" s="50"/>
      <c r="AR1379" s="50"/>
      <c r="AS1379" s="50"/>
      <c r="AT1379" s="50"/>
      <c r="AU1379" s="50"/>
      <c r="AV1379" s="50"/>
      <c r="AW1379" s="50"/>
      <c r="AX1379" s="50"/>
      <c r="AY1379" s="50"/>
      <c r="AZ1379" s="50"/>
      <c r="BA1379" s="50"/>
      <c r="BB1379" s="50"/>
      <c r="BC1379" s="50"/>
      <c r="BD1379" s="50"/>
      <c r="BE1379" s="50"/>
      <c r="BF1379" s="50"/>
      <c r="BG1379" s="50"/>
      <c r="BH1379" s="50"/>
      <c r="BI1379" s="50"/>
      <c r="BJ1379" s="50"/>
      <c r="BK1379" s="50"/>
      <c r="BL1379" s="50"/>
      <c r="BM1379" s="50"/>
      <c r="BN1379" s="50"/>
      <c r="BO1379" s="50"/>
      <c r="BP1379" s="50"/>
      <c r="BQ1379" s="50"/>
      <c r="BR1379" s="50"/>
      <c r="BS1379" s="50"/>
      <c r="BT1379" s="50"/>
      <c r="BU1379" s="50"/>
      <c r="BV1379" s="50"/>
      <c r="BW1379" s="50"/>
      <c r="BX1379" s="50"/>
      <c r="BY1379" s="50"/>
      <c r="BZ1379" s="50"/>
      <c r="CA1379" s="50"/>
      <c r="CB1379" s="50"/>
      <c r="CC1379" s="50"/>
      <c r="CD1379" s="50"/>
      <c r="CE1379" s="50"/>
      <c r="CF1379" s="50"/>
      <c r="CG1379" s="50"/>
      <c r="CH1379" s="50"/>
      <c r="CI1379" s="50"/>
      <c r="CJ1379" s="50"/>
      <c r="CK1379" s="50"/>
      <c r="CL1379" s="50"/>
      <c r="CM1379" s="50"/>
      <c r="CN1379" s="50"/>
      <c r="CO1379" s="50"/>
      <c r="CP1379" s="50"/>
      <c r="CQ1379" s="50"/>
      <c r="CR1379" s="50"/>
      <c r="CS1379" s="50"/>
      <c r="CT1379" s="50"/>
      <c r="CU1379" s="50"/>
      <c r="CV1379" s="50"/>
      <c r="CW1379" s="50"/>
      <c r="CX1379" s="50"/>
      <c r="CY1379" s="50"/>
      <c r="CZ1379" s="50"/>
      <c r="DA1379" s="50"/>
      <c r="DB1379" s="50"/>
      <c r="DC1379" s="50"/>
      <c r="DD1379" s="50"/>
      <c r="DE1379" s="50"/>
      <c r="DF1379" s="50"/>
    </row>
    <row r="1380" spans="2:110" x14ac:dyDescent="0.2">
      <c r="B1380" s="177"/>
      <c r="C1380" s="202"/>
      <c r="D1380" s="200"/>
      <c r="E1380" s="203"/>
      <c r="F1380" s="203"/>
      <c r="G1380" s="203"/>
      <c r="H1380" s="203"/>
      <c r="I1380" s="203"/>
      <c r="J1380" s="203"/>
      <c r="K1380" s="203"/>
      <c r="L1380" s="203"/>
      <c r="M1380" s="203"/>
      <c r="N1380" s="203"/>
      <c r="O1380" s="203"/>
      <c r="P1380" s="203"/>
      <c r="Q1380" s="204"/>
      <c r="R1380" s="204"/>
      <c r="S1380" s="234"/>
      <c r="T1380" s="50"/>
      <c r="U1380" s="50"/>
      <c r="V1380" s="50"/>
      <c r="W1380" s="50"/>
      <c r="X1380" s="50"/>
      <c r="Y1380" s="50"/>
      <c r="Z1380" s="250"/>
      <c r="AA1380" s="238"/>
      <c r="AB1380" s="50"/>
      <c r="AC1380" s="50"/>
      <c r="AD1380" s="50"/>
      <c r="AE1380" s="50"/>
      <c r="AF1380" s="50"/>
      <c r="AG1380" s="50"/>
      <c r="AH1380" s="50"/>
      <c r="AI1380" s="50"/>
      <c r="AJ1380" s="50"/>
      <c r="AK1380" s="50"/>
      <c r="AL1380" s="50"/>
      <c r="AM1380" s="50"/>
      <c r="AN1380" s="50"/>
      <c r="AO1380" s="50"/>
      <c r="AP1380" s="50"/>
      <c r="AQ1380" s="50"/>
      <c r="AR1380" s="50"/>
      <c r="AS1380" s="50"/>
      <c r="AT1380" s="50"/>
      <c r="AU1380" s="50"/>
      <c r="AV1380" s="50"/>
      <c r="AW1380" s="50"/>
      <c r="AX1380" s="50"/>
      <c r="AY1380" s="50"/>
      <c r="AZ1380" s="50"/>
      <c r="BA1380" s="50"/>
      <c r="BB1380" s="50"/>
      <c r="BC1380" s="50"/>
      <c r="BD1380" s="50"/>
      <c r="BE1380" s="50"/>
      <c r="BF1380" s="50"/>
      <c r="BG1380" s="50"/>
      <c r="BH1380" s="50"/>
      <c r="BI1380" s="50"/>
      <c r="BJ1380" s="50"/>
      <c r="BK1380" s="50"/>
      <c r="BL1380" s="50"/>
      <c r="BM1380" s="50"/>
      <c r="BN1380" s="50"/>
      <c r="BO1380" s="50"/>
      <c r="BP1380" s="50"/>
      <c r="BQ1380" s="50"/>
      <c r="BR1380" s="50"/>
      <c r="BS1380" s="50"/>
      <c r="BT1380" s="50"/>
      <c r="BU1380" s="50"/>
      <c r="BV1380" s="50"/>
      <c r="BW1380" s="50"/>
      <c r="BX1380" s="50"/>
      <c r="BY1380" s="50"/>
      <c r="BZ1380" s="50"/>
      <c r="CA1380" s="50"/>
      <c r="CB1380" s="50"/>
      <c r="CC1380" s="50"/>
      <c r="CD1380" s="50"/>
      <c r="CE1380" s="50"/>
      <c r="CF1380" s="50"/>
      <c r="CG1380" s="50"/>
      <c r="CH1380" s="50"/>
      <c r="CI1380" s="50"/>
      <c r="CJ1380" s="50"/>
      <c r="CK1380" s="50"/>
      <c r="CL1380" s="50"/>
      <c r="CM1380" s="50"/>
      <c r="CN1380" s="50"/>
      <c r="CO1380" s="50"/>
      <c r="CP1380" s="50"/>
      <c r="CQ1380" s="50"/>
      <c r="CR1380" s="50"/>
      <c r="CS1380" s="50"/>
      <c r="CT1380" s="50"/>
      <c r="CU1380" s="50"/>
      <c r="CV1380" s="50"/>
      <c r="CW1380" s="50"/>
      <c r="CX1380" s="50"/>
      <c r="CY1380" s="50"/>
      <c r="CZ1380" s="50"/>
      <c r="DA1380" s="50"/>
      <c r="DB1380" s="50"/>
      <c r="DC1380" s="50"/>
      <c r="DD1380" s="50"/>
      <c r="DE1380" s="50"/>
      <c r="DF1380" s="50"/>
    </row>
    <row r="1381" spans="2:110" x14ac:dyDescent="0.2">
      <c r="B1381" s="177"/>
      <c r="C1381" s="202"/>
      <c r="D1381" s="200"/>
      <c r="E1381" s="203"/>
      <c r="F1381" s="203"/>
      <c r="G1381" s="203"/>
      <c r="H1381" s="203"/>
      <c r="I1381" s="203"/>
      <c r="J1381" s="203"/>
      <c r="K1381" s="203"/>
      <c r="L1381" s="203"/>
      <c r="M1381" s="203"/>
      <c r="N1381" s="203"/>
      <c r="O1381" s="203"/>
      <c r="P1381" s="203"/>
      <c r="Q1381" s="204"/>
      <c r="R1381" s="204"/>
      <c r="S1381" s="234"/>
      <c r="T1381" s="50"/>
      <c r="U1381" s="50"/>
      <c r="V1381" s="50"/>
      <c r="W1381" s="50"/>
      <c r="X1381" s="50"/>
      <c r="Y1381" s="50"/>
      <c r="Z1381" s="250"/>
      <c r="AA1381" s="238"/>
      <c r="AB1381" s="50"/>
      <c r="AC1381" s="50"/>
      <c r="AD1381" s="50"/>
      <c r="AE1381" s="50"/>
      <c r="AF1381" s="50"/>
      <c r="AG1381" s="50"/>
      <c r="AH1381" s="50"/>
      <c r="AI1381" s="50"/>
      <c r="AJ1381" s="50"/>
      <c r="AK1381" s="50"/>
      <c r="AL1381" s="50"/>
      <c r="AM1381" s="50"/>
      <c r="AN1381" s="50"/>
      <c r="AO1381" s="50"/>
      <c r="AP1381" s="50"/>
      <c r="AQ1381" s="50"/>
      <c r="AR1381" s="50"/>
      <c r="AS1381" s="50"/>
      <c r="AT1381" s="50"/>
      <c r="AU1381" s="50"/>
      <c r="AV1381" s="50"/>
      <c r="AW1381" s="50"/>
      <c r="AX1381" s="50"/>
      <c r="AY1381" s="50"/>
      <c r="AZ1381" s="50"/>
      <c r="BA1381" s="50"/>
      <c r="BB1381" s="50"/>
      <c r="BC1381" s="50"/>
      <c r="BD1381" s="50"/>
      <c r="BE1381" s="50"/>
      <c r="BF1381" s="50"/>
      <c r="BG1381" s="50"/>
      <c r="BH1381" s="50"/>
      <c r="BI1381" s="50"/>
      <c r="BJ1381" s="50"/>
      <c r="BK1381" s="50"/>
      <c r="BL1381" s="50"/>
      <c r="BM1381" s="50"/>
      <c r="BN1381" s="50"/>
      <c r="BO1381" s="50"/>
      <c r="BP1381" s="50"/>
      <c r="BQ1381" s="50"/>
      <c r="BR1381" s="50"/>
      <c r="BS1381" s="50"/>
      <c r="BT1381" s="50"/>
      <c r="BU1381" s="50"/>
      <c r="BV1381" s="50"/>
      <c r="BW1381" s="50"/>
      <c r="BX1381" s="50"/>
      <c r="BY1381" s="50"/>
      <c r="BZ1381" s="50"/>
      <c r="CA1381" s="50"/>
      <c r="CB1381" s="50"/>
      <c r="CC1381" s="50"/>
      <c r="CD1381" s="50"/>
      <c r="CE1381" s="50"/>
      <c r="CF1381" s="50"/>
      <c r="CG1381" s="50"/>
      <c r="CH1381" s="50"/>
      <c r="CI1381" s="50"/>
      <c r="CJ1381" s="50"/>
      <c r="CK1381" s="50"/>
      <c r="CL1381" s="50"/>
      <c r="CM1381" s="50"/>
      <c r="CN1381" s="50"/>
      <c r="CO1381" s="50"/>
      <c r="CP1381" s="50"/>
      <c r="CQ1381" s="50"/>
      <c r="CR1381" s="50"/>
      <c r="CS1381" s="50"/>
      <c r="CT1381" s="50"/>
      <c r="CU1381" s="50"/>
      <c r="CV1381" s="50"/>
      <c r="CW1381" s="50"/>
      <c r="CX1381" s="50"/>
      <c r="CY1381" s="50"/>
      <c r="CZ1381" s="50"/>
      <c r="DA1381" s="50"/>
      <c r="DB1381" s="50"/>
      <c r="DC1381" s="50"/>
      <c r="DD1381" s="50"/>
      <c r="DE1381" s="50"/>
      <c r="DF1381" s="50"/>
    </row>
    <row r="1382" spans="2:110" x14ac:dyDescent="0.2">
      <c r="B1382" s="177"/>
      <c r="C1382" s="202"/>
      <c r="D1382" s="200"/>
      <c r="E1382" s="203"/>
      <c r="F1382" s="203"/>
      <c r="G1382" s="203"/>
      <c r="H1382" s="203"/>
      <c r="I1382" s="203"/>
      <c r="J1382" s="203"/>
      <c r="K1382" s="203"/>
      <c r="L1382" s="203"/>
      <c r="M1382" s="203"/>
      <c r="N1382" s="203"/>
      <c r="O1382" s="203"/>
      <c r="P1382" s="203"/>
      <c r="Q1382" s="204"/>
      <c r="R1382" s="204"/>
      <c r="S1382" s="234"/>
      <c r="T1382" s="50"/>
      <c r="U1382" s="50"/>
      <c r="V1382" s="50"/>
      <c r="W1382" s="50"/>
      <c r="X1382" s="50"/>
      <c r="Y1382" s="50"/>
      <c r="Z1382" s="250"/>
      <c r="AA1382" s="238"/>
      <c r="AB1382" s="50"/>
      <c r="AC1382" s="50"/>
      <c r="AD1382" s="50"/>
      <c r="AE1382" s="50"/>
      <c r="AF1382" s="50"/>
      <c r="AG1382" s="50"/>
      <c r="AH1382" s="50"/>
      <c r="AI1382" s="50"/>
      <c r="AJ1382" s="50"/>
      <c r="AK1382" s="50"/>
      <c r="AL1382" s="50"/>
      <c r="AM1382" s="50"/>
      <c r="AN1382" s="50"/>
      <c r="AO1382" s="50"/>
      <c r="AP1382" s="50"/>
      <c r="AQ1382" s="50"/>
      <c r="AR1382" s="50"/>
      <c r="AS1382" s="50"/>
      <c r="AT1382" s="50"/>
      <c r="AU1382" s="50"/>
      <c r="AV1382" s="50"/>
      <c r="AW1382" s="50"/>
      <c r="AX1382" s="50"/>
      <c r="AY1382" s="50"/>
      <c r="AZ1382" s="50"/>
      <c r="BA1382" s="50"/>
      <c r="BB1382" s="50"/>
      <c r="BC1382" s="50"/>
      <c r="BD1382" s="50"/>
      <c r="BE1382" s="50"/>
      <c r="BF1382" s="50"/>
      <c r="BG1382" s="50"/>
      <c r="BH1382" s="50"/>
      <c r="BI1382" s="50"/>
      <c r="BJ1382" s="50"/>
      <c r="BK1382" s="50"/>
      <c r="BL1382" s="50"/>
      <c r="BM1382" s="50"/>
      <c r="BN1382" s="50"/>
      <c r="BO1382" s="50"/>
      <c r="BP1382" s="50"/>
      <c r="BQ1382" s="50"/>
      <c r="BR1382" s="50"/>
      <c r="BS1382" s="50"/>
      <c r="BT1382" s="50"/>
      <c r="BU1382" s="50"/>
      <c r="BV1382" s="50"/>
      <c r="BW1382" s="50"/>
      <c r="BX1382" s="50"/>
      <c r="BY1382" s="50"/>
      <c r="BZ1382" s="50"/>
      <c r="CA1382" s="50"/>
      <c r="CB1382" s="50"/>
      <c r="CC1382" s="50"/>
      <c r="CD1382" s="50"/>
      <c r="CE1382" s="50"/>
      <c r="CF1382" s="50"/>
      <c r="CG1382" s="50"/>
      <c r="CH1382" s="50"/>
      <c r="CI1382" s="50"/>
      <c r="CJ1382" s="50"/>
      <c r="CK1382" s="50"/>
      <c r="CL1382" s="50"/>
      <c r="CM1382" s="50"/>
      <c r="CN1382" s="50"/>
      <c r="CO1382" s="50"/>
      <c r="CP1382" s="50"/>
      <c r="CQ1382" s="50"/>
      <c r="CR1382" s="50"/>
      <c r="CS1382" s="50"/>
      <c r="CT1382" s="50"/>
      <c r="CU1382" s="50"/>
      <c r="CV1382" s="50"/>
      <c r="CW1382" s="50"/>
      <c r="CX1382" s="50"/>
      <c r="CY1382" s="50"/>
      <c r="CZ1382" s="50"/>
      <c r="DA1382" s="50"/>
      <c r="DB1382" s="50"/>
      <c r="DC1382" s="50"/>
      <c r="DD1382" s="50"/>
      <c r="DE1382" s="50"/>
      <c r="DF1382" s="50"/>
    </row>
    <row r="1383" spans="2:110" x14ac:dyDescent="0.2">
      <c r="B1383" s="177"/>
      <c r="C1383" s="202"/>
      <c r="D1383" s="200"/>
      <c r="E1383" s="203"/>
      <c r="F1383" s="203"/>
      <c r="G1383" s="203"/>
      <c r="H1383" s="203"/>
      <c r="I1383" s="203"/>
      <c r="J1383" s="203"/>
      <c r="K1383" s="203"/>
      <c r="L1383" s="203"/>
      <c r="M1383" s="203"/>
      <c r="N1383" s="203"/>
      <c r="O1383" s="203"/>
      <c r="P1383" s="203"/>
      <c r="Q1383" s="204"/>
      <c r="R1383" s="204"/>
      <c r="S1383" s="234"/>
      <c r="T1383" s="50"/>
      <c r="U1383" s="50"/>
      <c r="V1383" s="50"/>
      <c r="W1383" s="50"/>
      <c r="X1383" s="50"/>
      <c r="Y1383" s="50"/>
      <c r="Z1383" s="250"/>
      <c r="AA1383" s="238"/>
      <c r="AB1383" s="50"/>
      <c r="AC1383" s="50"/>
      <c r="AD1383" s="50"/>
      <c r="AE1383" s="50"/>
      <c r="AF1383" s="50"/>
      <c r="AG1383" s="50"/>
      <c r="AH1383" s="50"/>
      <c r="AI1383" s="50"/>
      <c r="AJ1383" s="50"/>
      <c r="AK1383" s="50"/>
      <c r="AL1383" s="50"/>
      <c r="AM1383" s="50"/>
      <c r="AN1383" s="50"/>
      <c r="AO1383" s="50"/>
      <c r="AP1383" s="50"/>
      <c r="AQ1383" s="50"/>
      <c r="AR1383" s="50"/>
      <c r="AS1383" s="50"/>
      <c r="AT1383" s="50"/>
      <c r="AU1383" s="50"/>
      <c r="AV1383" s="50"/>
      <c r="AW1383" s="50"/>
      <c r="AX1383" s="50"/>
      <c r="AY1383" s="50"/>
      <c r="AZ1383" s="50"/>
      <c r="BA1383" s="50"/>
      <c r="BB1383" s="50"/>
      <c r="BC1383" s="50"/>
      <c r="BD1383" s="50"/>
      <c r="BE1383" s="50"/>
      <c r="BF1383" s="50"/>
      <c r="BG1383" s="50"/>
      <c r="BH1383" s="50"/>
      <c r="BI1383" s="50"/>
      <c r="BJ1383" s="50"/>
      <c r="BK1383" s="50"/>
      <c r="BL1383" s="50"/>
      <c r="BM1383" s="50"/>
      <c r="BN1383" s="50"/>
      <c r="BO1383" s="50"/>
      <c r="BP1383" s="50"/>
      <c r="BQ1383" s="50"/>
      <c r="BR1383" s="50"/>
      <c r="BS1383" s="50"/>
      <c r="BT1383" s="50"/>
      <c r="BU1383" s="50"/>
      <c r="BV1383" s="50"/>
      <c r="BW1383" s="50"/>
      <c r="BX1383" s="50"/>
      <c r="BY1383" s="50"/>
      <c r="BZ1383" s="50"/>
      <c r="CA1383" s="50"/>
      <c r="CB1383" s="50"/>
      <c r="CC1383" s="50"/>
      <c r="CD1383" s="50"/>
      <c r="CE1383" s="50"/>
      <c r="CF1383" s="50"/>
      <c r="CG1383" s="50"/>
      <c r="CH1383" s="50"/>
      <c r="CI1383" s="50"/>
      <c r="CJ1383" s="50"/>
      <c r="CK1383" s="50"/>
      <c r="CL1383" s="50"/>
      <c r="CM1383" s="50"/>
      <c r="CN1383" s="50"/>
      <c r="CO1383" s="50"/>
      <c r="CP1383" s="50"/>
      <c r="CQ1383" s="50"/>
      <c r="CR1383" s="50"/>
      <c r="CS1383" s="50"/>
      <c r="CT1383" s="50"/>
      <c r="CU1383" s="50"/>
      <c r="CV1383" s="50"/>
      <c r="CW1383" s="50"/>
      <c r="CX1383" s="50"/>
      <c r="CY1383" s="50"/>
      <c r="CZ1383" s="50"/>
      <c r="DA1383" s="50"/>
      <c r="DB1383" s="50"/>
      <c r="DC1383" s="50"/>
      <c r="DD1383" s="50"/>
      <c r="DE1383" s="50"/>
      <c r="DF1383" s="50"/>
    </row>
    <row r="1384" spans="2:110" x14ac:dyDescent="0.2">
      <c r="B1384" s="177"/>
      <c r="C1384" s="202"/>
      <c r="D1384" s="200"/>
      <c r="E1384" s="203"/>
      <c r="F1384" s="203"/>
      <c r="G1384" s="203"/>
      <c r="H1384" s="203"/>
      <c r="I1384" s="203"/>
      <c r="J1384" s="203"/>
      <c r="K1384" s="203"/>
      <c r="L1384" s="203"/>
      <c r="M1384" s="203"/>
      <c r="N1384" s="203"/>
      <c r="O1384" s="203"/>
      <c r="P1384" s="203"/>
      <c r="Q1384" s="204"/>
      <c r="R1384" s="204"/>
      <c r="S1384" s="234"/>
      <c r="T1384" s="50"/>
      <c r="U1384" s="50"/>
      <c r="V1384" s="50"/>
      <c r="W1384" s="50"/>
      <c r="X1384" s="50"/>
      <c r="Y1384" s="50"/>
      <c r="Z1384" s="250"/>
      <c r="AA1384" s="238"/>
      <c r="AB1384" s="50"/>
      <c r="AC1384" s="50"/>
      <c r="AD1384" s="50"/>
      <c r="AE1384" s="50"/>
      <c r="AF1384" s="50"/>
      <c r="AG1384" s="50"/>
      <c r="AH1384" s="50"/>
      <c r="AI1384" s="50"/>
      <c r="AJ1384" s="50"/>
      <c r="AK1384" s="50"/>
      <c r="AL1384" s="50"/>
      <c r="AM1384" s="50"/>
      <c r="AN1384" s="50"/>
      <c r="AO1384" s="50"/>
      <c r="AP1384" s="50"/>
      <c r="AQ1384" s="50"/>
      <c r="AR1384" s="50"/>
      <c r="AS1384" s="50"/>
      <c r="AT1384" s="50"/>
      <c r="AU1384" s="50"/>
      <c r="AV1384" s="50"/>
      <c r="AW1384" s="50"/>
      <c r="AX1384" s="50"/>
      <c r="AY1384" s="50"/>
      <c r="AZ1384" s="50"/>
      <c r="BA1384" s="50"/>
      <c r="BB1384" s="50"/>
      <c r="BC1384" s="50"/>
      <c r="BD1384" s="50"/>
      <c r="BE1384" s="50"/>
      <c r="BF1384" s="50"/>
      <c r="BG1384" s="50"/>
      <c r="BH1384" s="50"/>
      <c r="BI1384" s="50"/>
      <c r="BJ1384" s="50"/>
      <c r="BK1384" s="50"/>
      <c r="BL1384" s="50"/>
      <c r="BM1384" s="50"/>
      <c r="BN1384" s="50"/>
      <c r="BO1384" s="50"/>
      <c r="BP1384" s="50"/>
      <c r="BQ1384" s="50"/>
      <c r="BR1384" s="50"/>
      <c r="BS1384" s="50"/>
      <c r="BT1384" s="50"/>
      <c r="BU1384" s="50"/>
      <c r="BV1384" s="50"/>
      <c r="BW1384" s="50"/>
      <c r="BX1384" s="50"/>
      <c r="BY1384" s="50"/>
      <c r="BZ1384" s="50"/>
      <c r="CA1384" s="50"/>
      <c r="CB1384" s="50"/>
      <c r="CC1384" s="50"/>
      <c r="CD1384" s="50"/>
      <c r="CE1384" s="50"/>
      <c r="CF1384" s="50"/>
      <c r="CG1384" s="50"/>
      <c r="CH1384" s="50"/>
      <c r="CI1384" s="50"/>
      <c r="CJ1384" s="50"/>
      <c r="CK1384" s="50"/>
      <c r="CL1384" s="50"/>
      <c r="CM1384" s="50"/>
      <c r="CN1384" s="50"/>
      <c r="CO1384" s="50"/>
      <c r="CP1384" s="50"/>
      <c r="CQ1384" s="50"/>
      <c r="CR1384" s="50"/>
      <c r="CS1384" s="50"/>
      <c r="CT1384" s="50"/>
      <c r="CU1384" s="50"/>
      <c r="CV1384" s="50"/>
      <c r="CW1384" s="50"/>
      <c r="CX1384" s="50"/>
      <c r="CY1384" s="50"/>
      <c r="CZ1384" s="50"/>
      <c r="DA1384" s="50"/>
      <c r="DB1384" s="50"/>
      <c r="DC1384" s="50"/>
      <c r="DD1384" s="50"/>
      <c r="DE1384" s="50"/>
      <c r="DF1384" s="50"/>
    </row>
    <row r="1385" spans="2:110" x14ac:dyDescent="0.2">
      <c r="B1385" s="177"/>
      <c r="C1385" s="202"/>
      <c r="D1385" s="200"/>
      <c r="E1385" s="203"/>
      <c r="F1385" s="203"/>
      <c r="G1385" s="203"/>
      <c r="H1385" s="203"/>
      <c r="I1385" s="203"/>
      <c r="J1385" s="203"/>
      <c r="K1385" s="203"/>
      <c r="L1385" s="203"/>
      <c r="M1385" s="203"/>
      <c r="N1385" s="203"/>
      <c r="O1385" s="203"/>
      <c r="P1385" s="203"/>
      <c r="Q1385" s="204"/>
      <c r="R1385" s="204"/>
      <c r="S1385" s="234"/>
      <c r="T1385" s="50"/>
      <c r="U1385" s="50"/>
      <c r="V1385" s="50"/>
      <c r="W1385" s="50"/>
      <c r="X1385" s="50"/>
      <c r="Y1385" s="50"/>
      <c r="Z1385" s="250"/>
      <c r="AA1385" s="238"/>
      <c r="AB1385" s="50"/>
      <c r="AC1385" s="50"/>
      <c r="AD1385" s="50"/>
      <c r="AE1385" s="50"/>
      <c r="AF1385" s="50"/>
      <c r="AG1385" s="50"/>
      <c r="AH1385" s="50"/>
      <c r="AI1385" s="50"/>
      <c r="AJ1385" s="50"/>
      <c r="AK1385" s="50"/>
      <c r="AL1385" s="50"/>
      <c r="AM1385" s="50"/>
      <c r="AN1385" s="50"/>
      <c r="AO1385" s="50"/>
      <c r="AP1385" s="50"/>
      <c r="AQ1385" s="50"/>
      <c r="AR1385" s="50"/>
      <c r="AS1385" s="50"/>
      <c r="AT1385" s="50"/>
      <c r="AU1385" s="50"/>
      <c r="AV1385" s="50"/>
      <c r="AW1385" s="50"/>
      <c r="AX1385" s="50"/>
      <c r="AY1385" s="50"/>
      <c r="AZ1385" s="50"/>
      <c r="BA1385" s="50"/>
      <c r="BB1385" s="50"/>
      <c r="BC1385" s="50"/>
      <c r="BD1385" s="50"/>
      <c r="BE1385" s="50"/>
      <c r="BF1385" s="50"/>
      <c r="BG1385" s="50"/>
      <c r="BH1385" s="50"/>
      <c r="BI1385" s="50"/>
      <c r="BJ1385" s="50"/>
      <c r="BK1385" s="50"/>
      <c r="BL1385" s="50"/>
      <c r="BM1385" s="50"/>
      <c r="BN1385" s="50"/>
      <c r="BO1385" s="50"/>
      <c r="BP1385" s="50"/>
      <c r="BQ1385" s="50"/>
      <c r="BR1385" s="50"/>
      <c r="BS1385" s="50"/>
      <c r="BT1385" s="50"/>
      <c r="BU1385" s="50"/>
      <c r="BV1385" s="50"/>
      <c r="BW1385" s="50"/>
      <c r="BX1385" s="50"/>
      <c r="BY1385" s="50"/>
      <c r="BZ1385" s="50"/>
      <c r="CA1385" s="50"/>
      <c r="CB1385" s="50"/>
      <c r="CC1385" s="50"/>
      <c r="CD1385" s="50"/>
      <c r="CE1385" s="50"/>
      <c r="CF1385" s="50"/>
      <c r="CG1385" s="50"/>
      <c r="CH1385" s="50"/>
      <c r="CI1385" s="50"/>
      <c r="CJ1385" s="50"/>
      <c r="CK1385" s="50"/>
      <c r="CL1385" s="50"/>
      <c r="CM1385" s="50"/>
      <c r="CN1385" s="50"/>
      <c r="CO1385" s="50"/>
      <c r="CP1385" s="50"/>
      <c r="CQ1385" s="50"/>
      <c r="CR1385" s="50"/>
      <c r="CS1385" s="50"/>
      <c r="CT1385" s="50"/>
      <c r="CU1385" s="50"/>
      <c r="CV1385" s="50"/>
      <c r="CW1385" s="50"/>
      <c r="CX1385" s="50"/>
      <c r="CY1385" s="50"/>
      <c r="CZ1385" s="50"/>
      <c r="DA1385" s="50"/>
      <c r="DB1385" s="50"/>
      <c r="DC1385" s="50"/>
      <c r="DD1385" s="50"/>
      <c r="DE1385" s="50"/>
      <c r="DF1385" s="50"/>
    </row>
    <row r="1386" spans="2:110" x14ac:dyDescent="0.2">
      <c r="B1386" s="177"/>
      <c r="C1386" s="202"/>
      <c r="D1386" s="200"/>
      <c r="E1386" s="203"/>
      <c r="F1386" s="203"/>
      <c r="G1386" s="203"/>
      <c r="H1386" s="203"/>
      <c r="I1386" s="203"/>
      <c r="J1386" s="203"/>
      <c r="K1386" s="203"/>
      <c r="L1386" s="203"/>
      <c r="M1386" s="203"/>
      <c r="N1386" s="203"/>
      <c r="O1386" s="203"/>
      <c r="P1386" s="203"/>
      <c r="Q1386" s="204"/>
      <c r="R1386" s="204"/>
      <c r="S1386" s="234"/>
      <c r="T1386" s="50"/>
      <c r="U1386" s="50"/>
      <c r="V1386" s="50"/>
      <c r="W1386" s="50"/>
      <c r="X1386" s="50"/>
      <c r="Y1386" s="50"/>
      <c r="Z1386" s="250"/>
      <c r="AA1386" s="238"/>
      <c r="AB1386" s="50"/>
      <c r="AC1386" s="50"/>
      <c r="AD1386" s="50"/>
      <c r="AE1386" s="50"/>
      <c r="AF1386" s="50"/>
      <c r="AG1386" s="50"/>
      <c r="AH1386" s="50"/>
      <c r="AI1386" s="50"/>
      <c r="AJ1386" s="50"/>
      <c r="AK1386" s="50"/>
      <c r="AL1386" s="50"/>
      <c r="AM1386" s="50"/>
      <c r="AN1386" s="50"/>
      <c r="AO1386" s="50"/>
      <c r="AP1386" s="50"/>
      <c r="AQ1386" s="50"/>
      <c r="AR1386" s="50"/>
      <c r="AS1386" s="50"/>
      <c r="AT1386" s="50"/>
      <c r="AU1386" s="50"/>
      <c r="AV1386" s="50"/>
      <c r="AW1386" s="50"/>
      <c r="AX1386" s="50"/>
      <c r="AY1386" s="50"/>
      <c r="AZ1386" s="50"/>
      <c r="BA1386" s="50"/>
      <c r="BB1386" s="50"/>
      <c r="BC1386" s="50"/>
      <c r="BD1386" s="50"/>
      <c r="BE1386" s="50"/>
      <c r="BF1386" s="50"/>
      <c r="BG1386" s="50"/>
      <c r="BH1386" s="50"/>
      <c r="BI1386" s="50"/>
      <c r="BJ1386" s="50"/>
      <c r="BK1386" s="50"/>
      <c r="BL1386" s="50"/>
      <c r="BM1386" s="50"/>
      <c r="BN1386" s="50"/>
      <c r="BO1386" s="50"/>
      <c r="BP1386" s="50"/>
      <c r="BQ1386" s="50"/>
      <c r="BR1386" s="50"/>
      <c r="BS1386" s="50"/>
      <c r="BT1386" s="50"/>
      <c r="BU1386" s="50"/>
      <c r="BV1386" s="50"/>
      <c r="BW1386" s="50"/>
      <c r="BX1386" s="50"/>
      <c r="BY1386" s="50"/>
      <c r="BZ1386" s="50"/>
      <c r="CA1386" s="50"/>
      <c r="CB1386" s="50"/>
      <c r="CC1386" s="50"/>
      <c r="CD1386" s="50"/>
      <c r="CE1386" s="50"/>
      <c r="CF1386" s="50"/>
      <c r="CG1386" s="50"/>
      <c r="CH1386" s="50"/>
      <c r="CI1386" s="50"/>
      <c r="CJ1386" s="50"/>
      <c r="CK1386" s="50"/>
      <c r="CL1386" s="50"/>
      <c r="CM1386" s="50"/>
      <c r="CN1386" s="50"/>
      <c r="CO1386" s="50"/>
      <c r="CP1386" s="50"/>
      <c r="CQ1386" s="50"/>
      <c r="CR1386" s="50"/>
      <c r="CS1386" s="50"/>
      <c r="CT1386" s="50"/>
      <c r="CU1386" s="50"/>
      <c r="CV1386" s="50"/>
      <c r="CW1386" s="50"/>
      <c r="CX1386" s="50"/>
      <c r="CY1386" s="50"/>
      <c r="CZ1386" s="50"/>
      <c r="DA1386" s="50"/>
      <c r="DB1386" s="50"/>
      <c r="DC1386" s="50"/>
      <c r="DD1386" s="50"/>
      <c r="DE1386" s="50"/>
      <c r="DF1386" s="50"/>
    </row>
    <row r="1387" spans="2:110" x14ac:dyDescent="0.2">
      <c r="B1387" s="177"/>
      <c r="C1387" s="202"/>
      <c r="D1387" s="200"/>
      <c r="E1387" s="203"/>
      <c r="F1387" s="203"/>
      <c r="G1387" s="203"/>
      <c r="H1387" s="203"/>
      <c r="I1387" s="203"/>
      <c r="J1387" s="203"/>
      <c r="K1387" s="203"/>
      <c r="L1387" s="203"/>
      <c r="M1387" s="203"/>
      <c r="N1387" s="203"/>
      <c r="O1387" s="203"/>
      <c r="P1387" s="203"/>
      <c r="Q1387" s="204"/>
      <c r="R1387" s="204"/>
      <c r="S1387" s="234"/>
      <c r="T1387" s="50"/>
      <c r="U1387" s="50"/>
      <c r="V1387" s="50"/>
      <c r="W1387" s="50"/>
      <c r="X1387" s="50"/>
      <c r="Y1387" s="50"/>
      <c r="Z1387" s="250"/>
      <c r="AA1387" s="238"/>
      <c r="AB1387" s="50"/>
      <c r="AC1387" s="50"/>
      <c r="AD1387" s="50"/>
      <c r="AE1387" s="50"/>
      <c r="AF1387" s="50"/>
      <c r="AG1387" s="50"/>
      <c r="AH1387" s="50"/>
      <c r="AI1387" s="50"/>
      <c r="AJ1387" s="50"/>
      <c r="AK1387" s="50"/>
      <c r="AL1387" s="50"/>
      <c r="AM1387" s="50"/>
      <c r="AN1387" s="50"/>
      <c r="AO1387" s="50"/>
      <c r="AP1387" s="50"/>
      <c r="AQ1387" s="50"/>
      <c r="AR1387" s="50"/>
      <c r="AS1387" s="50"/>
      <c r="AT1387" s="50"/>
      <c r="AU1387" s="50"/>
      <c r="AV1387" s="50"/>
      <c r="AW1387" s="50"/>
      <c r="AX1387" s="50"/>
      <c r="AY1387" s="50"/>
      <c r="AZ1387" s="50"/>
      <c r="BA1387" s="50"/>
      <c r="BB1387" s="50"/>
      <c r="BC1387" s="50"/>
      <c r="BD1387" s="50"/>
      <c r="BE1387" s="50"/>
      <c r="BF1387" s="50"/>
      <c r="BG1387" s="50"/>
      <c r="BH1387" s="50"/>
      <c r="BI1387" s="50"/>
      <c r="BJ1387" s="50"/>
      <c r="BK1387" s="50"/>
      <c r="BL1387" s="50"/>
      <c r="BM1387" s="50"/>
      <c r="BN1387" s="50"/>
      <c r="BO1387" s="50"/>
      <c r="BP1387" s="50"/>
      <c r="BQ1387" s="50"/>
      <c r="BR1387" s="50"/>
      <c r="BS1387" s="50"/>
      <c r="BT1387" s="50"/>
      <c r="BU1387" s="50"/>
      <c r="BV1387" s="50"/>
      <c r="BW1387" s="50"/>
      <c r="BX1387" s="50"/>
      <c r="BY1387" s="50"/>
      <c r="BZ1387" s="50"/>
      <c r="CA1387" s="50"/>
      <c r="CB1387" s="50"/>
      <c r="CC1387" s="50"/>
      <c r="CD1387" s="50"/>
      <c r="CE1387" s="50"/>
      <c r="CF1387" s="50"/>
      <c r="CG1387" s="50"/>
      <c r="CH1387" s="50"/>
      <c r="CI1387" s="50"/>
      <c r="CJ1387" s="50"/>
      <c r="CK1387" s="50"/>
      <c r="CL1387" s="50"/>
      <c r="CM1387" s="50"/>
      <c r="CN1387" s="50"/>
      <c r="CO1387" s="50"/>
      <c r="CP1387" s="50"/>
      <c r="CQ1387" s="50"/>
      <c r="CR1387" s="50"/>
      <c r="CS1387" s="50"/>
      <c r="CT1387" s="50"/>
      <c r="CU1387" s="50"/>
      <c r="CV1387" s="50"/>
      <c r="CW1387" s="50"/>
      <c r="CX1387" s="50"/>
      <c r="CY1387" s="50"/>
      <c r="CZ1387" s="50"/>
      <c r="DA1387" s="50"/>
      <c r="DB1387" s="50"/>
      <c r="DC1387" s="50"/>
      <c r="DD1387" s="50"/>
      <c r="DE1387" s="50"/>
      <c r="DF1387" s="50"/>
    </row>
    <row r="1388" spans="2:110" x14ac:dyDescent="0.2">
      <c r="B1388" s="177"/>
      <c r="C1388" s="202"/>
      <c r="D1388" s="200"/>
      <c r="E1388" s="203"/>
      <c r="F1388" s="203"/>
      <c r="G1388" s="203"/>
      <c r="H1388" s="203"/>
      <c r="I1388" s="203"/>
      <c r="J1388" s="203"/>
      <c r="K1388" s="203"/>
      <c r="L1388" s="203"/>
      <c r="M1388" s="203"/>
      <c r="N1388" s="203"/>
      <c r="O1388" s="203"/>
      <c r="P1388" s="203"/>
      <c r="Q1388" s="204"/>
      <c r="R1388" s="204"/>
      <c r="S1388" s="234"/>
      <c r="T1388" s="50"/>
      <c r="U1388" s="50"/>
      <c r="V1388" s="50"/>
      <c r="W1388" s="50"/>
      <c r="X1388" s="50"/>
      <c r="Y1388" s="50"/>
      <c r="Z1388" s="250"/>
      <c r="AA1388" s="238"/>
      <c r="AB1388" s="50"/>
      <c r="AC1388" s="50"/>
      <c r="AD1388" s="50"/>
      <c r="AE1388" s="50"/>
      <c r="AF1388" s="50"/>
      <c r="AG1388" s="50"/>
      <c r="AH1388" s="50"/>
      <c r="AI1388" s="50"/>
      <c r="AJ1388" s="50"/>
      <c r="AK1388" s="50"/>
      <c r="AL1388" s="50"/>
      <c r="AM1388" s="50"/>
      <c r="AN1388" s="50"/>
      <c r="AO1388" s="50"/>
      <c r="AP1388" s="50"/>
      <c r="AQ1388" s="50"/>
      <c r="AR1388" s="50"/>
      <c r="AS1388" s="50"/>
      <c r="AT1388" s="50"/>
      <c r="AU1388" s="50"/>
      <c r="AV1388" s="50"/>
      <c r="AW1388" s="50"/>
      <c r="AX1388" s="50"/>
      <c r="AY1388" s="50"/>
      <c r="AZ1388" s="50"/>
      <c r="BA1388" s="50"/>
      <c r="BB1388" s="50"/>
      <c r="BC1388" s="50"/>
      <c r="BD1388" s="50"/>
      <c r="BE1388" s="50"/>
      <c r="BF1388" s="50"/>
      <c r="BG1388" s="50"/>
      <c r="BH1388" s="50"/>
      <c r="BI1388" s="50"/>
      <c r="BJ1388" s="50"/>
      <c r="BK1388" s="50"/>
      <c r="BL1388" s="50"/>
      <c r="BM1388" s="50"/>
      <c r="BN1388" s="50"/>
      <c r="BO1388" s="50"/>
      <c r="BP1388" s="50"/>
      <c r="BQ1388" s="50"/>
      <c r="BR1388" s="50"/>
      <c r="BS1388" s="50"/>
      <c r="BT1388" s="50"/>
      <c r="BU1388" s="50"/>
      <c r="BV1388" s="50"/>
      <c r="BW1388" s="50"/>
      <c r="BX1388" s="50"/>
      <c r="BY1388" s="50"/>
      <c r="BZ1388" s="50"/>
      <c r="CA1388" s="50"/>
      <c r="CB1388" s="50"/>
      <c r="CC1388" s="50"/>
      <c r="CD1388" s="50"/>
      <c r="CE1388" s="50"/>
      <c r="CF1388" s="50"/>
      <c r="CG1388" s="50"/>
      <c r="CH1388" s="50"/>
      <c r="CI1388" s="50"/>
      <c r="CJ1388" s="50"/>
      <c r="CK1388" s="50"/>
      <c r="CL1388" s="50"/>
      <c r="CM1388" s="50"/>
      <c r="CN1388" s="50"/>
      <c r="CO1388" s="50"/>
      <c r="CP1388" s="50"/>
      <c r="CQ1388" s="50"/>
      <c r="CR1388" s="50"/>
      <c r="CS1388" s="50"/>
      <c r="CT1388" s="50"/>
      <c r="CU1388" s="50"/>
      <c r="CV1388" s="50"/>
      <c r="CW1388" s="50"/>
      <c r="CX1388" s="50"/>
      <c r="CY1388" s="50"/>
      <c r="CZ1388" s="50"/>
      <c r="DA1388" s="50"/>
      <c r="DB1388" s="50"/>
      <c r="DC1388" s="50"/>
      <c r="DD1388" s="50"/>
      <c r="DE1388" s="50"/>
      <c r="DF1388" s="50"/>
    </row>
    <row r="1389" spans="2:110" x14ac:dyDescent="0.2">
      <c r="B1389" s="177"/>
      <c r="C1389" s="202"/>
      <c r="D1389" s="200"/>
      <c r="E1389" s="203"/>
      <c r="F1389" s="203"/>
      <c r="G1389" s="203"/>
      <c r="H1389" s="203"/>
      <c r="I1389" s="203"/>
      <c r="J1389" s="203"/>
      <c r="K1389" s="203"/>
      <c r="L1389" s="203"/>
      <c r="M1389" s="203"/>
      <c r="N1389" s="203"/>
      <c r="O1389" s="203"/>
      <c r="P1389" s="203"/>
      <c r="Q1389" s="204"/>
      <c r="R1389" s="204"/>
      <c r="S1389" s="234"/>
      <c r="T1389" s="50"/>
      <c r="U1389" s="50"/>
      <c r="V1389" s="50"/>
      <c r="W1389" s="50"/>
      <c r="X1389" s="50"/>
      <c r="Y1389" s="50"/>
      <c r="Z1389" s="250"/>
      <c r="AA1389" s="238"/>
      <c r="AB1389" s="50"/>
      <c r="AC1389" s="50"/>
      <c r="AD1389" s="50"/>
      <c r="AE1389" s="50"/>
      <c r="AF1389" s="50"/>
      <c r="AG1389" s="50"/>
      <c r="AH1389" s="50"/>
      <c r="AI1389" s="50"/>
      <c r="AJ1389" s="50"/>
      <c r="AK1389" s="50"/>
      <c r="AL1389" s="50"/>
      <c r="AM1389" s="50"/>
      <c r="AN1389" s="50"/>
      <c r="AO1389" s="50"/>
      <c r="AP1389" s="50"/>
      <c r="AQ1389" s="50"/>
      <c r="AR1389" s="50"/>
      <c r="AS1389" s="50"/>
      <c r="AT1389" s="50"/>
      <c r="AU1389" s="50"/>
      <c r="AV1389" s="50"/>
      <c r="AW1389" s="50"/>
      <c r="AX1389" s="50"/>
      <c r="AY1389" s="50"/>
      <c r="AZ1389" s="50"/>
      <c r="BA1389" s="50"/>
      <c r="BB1389" s="50"/>
      <c r="BC1389" s="50"/>
      <c r="BD1389" s="50"/>
      <c r="BE1389" s="50"/>
      <c r="BF1389" s="50"/>
      <c r="BG1389" s="50"/>
      <c r="BH1389" s="50"/>
      <c r="BI1389" s="50"/>
      <c r="BJ1389" s="50"/>
      <c r="BK1389" s="50"/>
      <c r="BL1389" s="50"/>
      <c r="BM1389" s="50"/>
      <c r="BN1389" s="50"/>
      <c r="BO1389" s="50"/>
      <c r="BP1389" s="50"/>
      <c r="BQ1389" s="50"/>
      <c r="BR1389" s="50"/>
      <c r="BS1389" s="50"/>
      <c r="BT1389" s="50"/>
      <c r="BU1389" s="50"/>
      <c r="BV1389" s="50"/>
      <c r="BW1389" s="50"/>
      <c r="BX1389" s="50"/>
      <c r="BY1389" s="50"/>
      <c r="BZ1389" s="50"/>
      <c r="CA1389" s="50"/>
      <c r="CB1389" s="50"/>
      <c r="CC1389" s="50"/>
      <c r="CD1389" s="50"/>
      <c r="CE1389" s="50"/>
      <c r="CF1389" s="50"/>
      <c r="CG1389" s="50"/>
      <c r="CH1389" s="50"/>
      <c r="CI1389" s="50"/>
      <c r="CJ1389" s="50"/>
      <c r="CK1389" s="50"/>
      <c r="CL1389" s="50"/>
      <c r="CM1389" s="50"/>
      <c r="CN1389" s="50"/>
      <c r="CO1389" s="50"/>
      <c r="CP1389" s="50"/>
      <c r="CQ1389" s="50"/>
      <c r="CR1389" s="50"/>
      <c r="CS1389" s="50"/>
      <c r="CT1389" s="50"/>
      <c r="CU1389" s="50"/>
      <c r="CV1389" s="50"/>
      <c r="CW1389" s="50"/>
      <c r="CX1389" s="50"/>
      <c r="CY1389" s="50"/>
      <c r="CZ1389" s="50"/>
      <c r="DA1389" s="50"/>
      <c r="DB1389" s="50"/>
      <c r="DC1389" s="50"/>
      <c r="DD1389" s="50"/>
      <c r="DE1389" s="50"/>
      <c r="DF1389" s="50"/>
    </row>
    <row r="1390" spans="2:110" x14ac:dyDescent="0.2">
      <c r="B1390" s="177"/>
      <c r="C1390" s="202"/>
      <c r="D1390" s="200"/>
      <c r="E1390" s="203"/>
      <c r="F1390" s="203"/>
      <c r="G1390" s="203"/>
      <c r="H1390" s="203"/>
      <c r="I1390" s="203"/>
      <c r="J1390" s="203"/>
      <c r="K1390" s="203"/>
      <c r="L1390" s="203"/>
      <c r="M1390" s="203"/>
      <c r="N1390" s="203"/>
      <c r="O1390" s="203"/>
      <c r="P1390" s="203"/>
      <c r="Q1390" s="204"/>
      <c r="R1390" s="204"/>
      <c r="S1390" s="234"/>
      <c r="T1390" s="50"/>
      <c r="U1390" s="50"/>
      <c r="V1390" s="50"/>
      <c r="W1390" s="50"/>
      <c r="X1390" s="50"/>
      <c r="Y1390" s="50"/>
      <c r="Z1390" s="250"/>
      <c r="AA1390" s="238"/>
      <c r="AB1390" s="50"/>
      <c r="AC1390" s="50"/>
      <c r="AD1390" s="50"/>
      <c r="AE1390" s="50"/>
      <c r="AF1390" s="50"/>
      <c r="AG1390" s="50"/>
      <c r="AH1390" s="50"/>
      <c r="AI1390" s="50"/>
      <c r="AJ1390" s="50"/>
      <c r="AK1390" s="50"/>
      <c r="AL1390" s="50"/>
      <c r="AM1390" s="50"/>
      <c r="AN1390" s="50"/>
      <c r="AO1390" s="50"/>
      <c r="AP1390" s="50"/>
      <c r="AQ1390" s="50"/>
      <c r="AR1390" s="50"/>
      <c r="AS1390" s="50"/>
      <c r="AT1390" s="50"/>
      <c r="AU1390" s="50"/>
      <c r="AV1390" s="50"/>
      <c r="AW1390" s="50"/>
      <c r="AX1390" s="50"/>
      <c r="AY1390" s="50"/>
      <c r="AZ1390" s="50"/>
      <c r="BA1390" s="50"/>
      <c r="BB1390" s="50"/>
      <c r="BC1390" s="50"/>
      <c r="BD1390" s="50"/>
      <c r="BE1390" s="50"/>
      <c r="BF1390" s="50"/>
      <c r="BG1390" s="50"/>
      <c r="BH1390" s="50"/>
      <c r="BI1390" s="50"/>
      <c r="BJ1390" s="50"/>
      <c r="BK1390" s="50"/>
      <c r="BL1390" s="50"/>
      <c r="BM1390" s="50"/>
      <c r="BN1390" s="50"/>
      <c r="BO1390" s="50"/>
      <c r="BP1390" s="50"/>
      <c r="BQ1390" s="50"/>
      <c r="BR1390" s="50"/>
      <c r="BS1390" s="50"/>
      <c r="BT1390" s="50"/>
      <c r="BU1390" s="50"/>
      <c r="BV1390" s="50"/>
      <c r="BW1390" s="50"/>
      <c r="BX1390" s="50"/>
      <c r="BY1390" s="50"/>
      <c r="BZ1390" s="50"/>
      <c r="CA1390" s="50"/>
      <c r="CB1390" s="50"/>
      <c r="CC1390" s="50"/>
      <c r="CD1390" s="50"/>
      <c r="CE1390" s="50"/>
      <c r="CF1390" s="50"/>
      <c r="CG1390" s="50"/>
      <c r="CH1390" s="50"/>
      <c r="CI1390" s="50"/>
      <c r="CJ1390" s="50"/>
      <c r="CK1390" s="50"/>
      <c r="CL1390" s="50"/>
      <c r="CM1390" s="50"/>
      <c r="CN1390" s="50"/>
      <c r="CO1390" s="50"/>
      <c r="CP1390" s="50"/>
      <c r="CQ1390" s="50"/>
      <c r="CR1390" s="50"/>
      <c r="CS1390" s="50"/>
      <c r="CT1390" s="50"/>
      <c r="CU1390" s="50"/>
      <c r="CV1390" s="50"/>
      <c r="CW1390" s="50"/>
      <c r="CX1390" s="50"/>
      <c r="CY1390" s="50"/>
      <c r="CZ1390" s="50"/>
      <c r="DA1390" s="50"/>
      <c r="DB1390" s="50"/>
      <c r="DC1390" s="50"/>
      <c r="DD1390" s="50"/>
      <c r="DE1390" s="50"/>
      <c r="DF1390" s="50"/>
    </row>
    <row r="1391" spans="2:110" x14ac:dyDescent="0.2">
      <c r="B1391" s="177"/>
      <c r="C1391" s="202"/>
      <c r="D1391" s="200"/>
      <c r="E1391" s="203"/>
      <c r="F1391" s="203"/>
      <c r="G1391" s="203"/>
      <c r="H1391" s="203"/>
      <c r="I1391" s="203"/>
      <c r="J1391" s="203"/>
      <c r="K1391" s="203"/>
      <c r="L1391" s="203"/>
      <c r="M1391" s="203"/>
      <c r="N1391" s="203"/>
      <c r="O1391" s="203"/>
      <c r="P1391" s="203"/>
      <c r="Q1391" s="204"/>
      <c r="R1391" s="204"/>
      <c r="S1391" s="234"/>
      <c r="T1391" s="50"/>
      <c r="U1391" s="50"/>
      <c r="V1391" s="50"/>
      <c r="W1391" s="50"/>
      <c r="X1391" s="50"/>
      <c r="Y1391" s="50"/>
      <c r="Z1391" s="250"/>
      <c r="AA1391" s="238"/>
      <c r="AB1391" s="50"/>
      <c r="AC1391" s="50"/>
      <c r="AD1391" s="50"/>
      <c r="AE1391" s="50"/>
      <c r="AF1391" s="50"/>
      <c r="AG1391" s="50"/>
      <c r="AH1391" s="50"/>
      <c r="AI1391" s="50"/>
      <c r="AJ1391" s="50"/>
      <c r="AK1391" s="50"/>
      <c r="AL1391" s="50"/>
      <c r="AM1391" s="50"/>
      <c r="AN1391" s="50"/>
      <c r="AO1391" s="50"/>
      <c r="AP1391" s="50"/>
      <c r="AQ1391" s="50"/>
      <c r="AR1391" s="50"/>
      <c r="AS1391" s="50"/>
      <c r="AT1391" s="50"/>
      <c r="AU1391" s="50"/>
      <c r="AV1391" s="50"/>
      <c r="AW1391" s="50"/>
      <c r="AX1391" s="50"/>
      <c r="AY1391" s="50"/>
      <c r="AZ1391" s="50"/>
      <c r="BA1391" s="50"/>
      <c r="BB1391" s="50"/>
      <c r="BC1391" s="50"/>
      <c r="BD1391" s="50"/>
      <c r="BE1391" s="50"/>
      <c r="BF1391" s="50"/>
      <c r="BG1391" s="50"/>
      <c r="BH1391" s="50"/>
      <c r="BI1391" s="50"/>
      <c r="BJ1391" s="50"/>
      <c r="BK1391" s="50"/>
      <c r="BL1391" s="50"/>
      <c r="BM1391" s="50"/>
      <c r="BN1391" s="50"/>
      <c r="BO1391" s="50"/>
      <c r="BP1391" s="50"/>
      <c r="BQ1391" s="50"/>
      <c r="BR1391" s="50"/>
      <c r="BS1391" s="50"/>
      <c r="BT1391" s="50"/>
      <c r="BU1391" s="50"/>
      <c r="BV1391" s="50"/>
      <c r="BW1391" s="50"/>
      <c r="BX1391" s="50"/>
      <c r="BY1391" s="50"/>
      <c r="BZ1391" s="50"/>
      <c r="CA1391" s="50"/>
      <c r="CB1391" s="50"/>
      <c r="CC1391" s="50"/>
      <c r="CD1391" s="50"/>
      <c r="CE1391" s="50"/>
      <c r="CF1391" s="50"/>
      <c r="CG1391" s="50"/>
      <c r="CH1391" s="50"/>
      <c r="CI1391" s="50"/>
      <c r="CJ1391" s="50"/>
      <c r="CK1391" s="50"/>
      <c r="CL1391" s="50"/>
      <c r="CM1391" s="50"/>
      <c r="CN1391" s="50"/>
      <c r="CO1391" s="50"/>
      <c r="CP1391" s="50"/>
      <c r="CQ1391" s="50"/>
      <c r="CR1391" s="50"/>
      <c r="CS1391" s="50"/>
      <c r="CT1391" s="50"/>
      <c r="CU1391" s="50"/>
      <c r="CV1391" s="50"/>
      <c r="CW1391" s="50"/>
      <c r="CX1391" s="50"/>
      <c r="CY1391" s="50"/>
      <c r="CZ1391" s="50"/>
      <c r="DA1391" s="50"/>
      <c r="DB1391" s="50"/>
      <c r="DC1391" s="50"/>
      <c r="DD1391" s="50"/>
      <c r="DE1391" s="50"/>
      <c r="DF1391" s="50"/>
    </row>
    <row r="1392" spans="2:110" x14ac:dyDescent="0.2">
      <c r="B1392" s="177"/>
      <c r="C1392" s="202"/>
      <c r="D1392" s="200"/>
      <c r="E1392" s="203"/>
      <c r="F1392" s="203"/>
      <c r="G1392" s="203"/>
      <c r="H1392" s="203"/>
      <c r="I1392" s="203"/>
      <c r="J1392" s="203"/>
      <c r="K1392" s="203"/>
      <c r="L1392" s="203"/>
      <c r="M1392" s="203"/>
      <c r="N1392" s="203"/>
      <c r="O1392" s="203"/>
      <c r="P1392" s="203"/>
      <c r="Q1392" s="204"/>
      <c r="R1392" s="204"/>
      <c r="S1392" s="234"/>
      <c r="T1392" s="50"/>
      <c r="U1392" s="50"/>
      <c r="V1392" s="50"/>
      <c r="W1392" s="50"/>
      <c r="X1392" s="50"/>
      <c r="Y1392" s="50"/>
      <c r="Z1392" s="250"/>
      <c r="AA1392" s="238"/>
      <c r="AB1392" s="50"/>
      <c r="AC1392" s="50"/>
      <c r="AD1392" s="50"/>
      <c r="AE1392" s="50"/>
      <c r="AF1392" s="50"/>
      <c r="AG1392" s="50"/>
      <c r="AH1392" s="50"/>
      <c r="AI1392" s="50"/>
      <c r="AJ1392" s="50"/>
      <c r="AK1392" s="50"/>
      <c r="AL1392" s="50"/>
      <c r="AM1392" s="50"/>
      <c r="AN1392" s="50"/>
      <c r="AO1392" s="50"/>
      <c r="AP1392" s="50"/>
      <c r="AQ1392" s="50"/>
      <c r="AR1392" s="50"/>
      <c r="AS1392" s="50"/>
      <c r="AT1392" s="50"/>
      <c r="AU1392" s="50"/>
      <c r="AV1392" s="50"/>
      <c r="AW1392" s="50"/>
      <c r="AX1392" s="50"/>
      <c r="AY1392" s="50"/>
      <c r="AZ1392" s="50"/>
      <c r="BA1392" s="50"/>
      <c r="BB1392" s="50"/>
      <c r="BC1392" s="50"/>
      <c r="BD1392" s="50"/>
      <c r="BE1392" s="50"/>
      <c r="BF1392" s="50"/>
      <c r="BG1392" s="50"/>
      <c r="BH1392" s="50"/>
      <c r="BI1392" s="50"/>
      <c r="BJ1392" s="50"/>
      <c r="BK1392" s="50"/>
      <c r="BL1392" s="50"/>
      <c r="BM1392" s="50"/>
      <c r="BN1392" s="50"/>
      <c r="BO1392" s="50"/>
      <c r="BP1392" s="50"/>
      <c r="BQ1392" s="50"/>
      <c r="BR1392" s="50"/>
      <c r="BS1392" s="50"/>
      <c r="BT1392" s="50"/>
      <c r="BU1392" s="50"/>
      <c r="BV1392" s="50"/>
      <c r="BW1392" s="50"/>
      <c r="BX1392" s="50"/>
      <c r="BY1392" s="50"/>
      <c r="BZ1392" s="50"/>
      <c r="CA1392" s="50"/>
      <c r="CB1392" s="50"/>
      <c r="CC1392" s="50"/>
      <c r="CD1392" s="50"/>
      <c r="CE1392" s="50"/>
      <c r="CF1392" s="50"/>
      <c r="CG1392" s="50"/>
      <c r="CH1392" s="50"/>
      <c r="CI1392" s="50"/>
      <c r="CJ1392" s="50"/>
      <c r="CK1392" s="50"/>
      <c r="CL1392" s="50"/>
      <c r="CM1392" s="50"/>
      <c r="CN1392" s="50"/>
      <c r="CO1392" s="50"/>
      <c r="CP1392" s="50"/>
      <c r="CQ1392" s="50"/>
      <c r="CR1392" s="50"/>
      <c r="CS1392" s="50"/>
      <c r="CT1392" s="50"/>
      <c r="CU1392" s="50"/>
      <c r="CV1392" s="50"/>
      <c r="CW1392" s="50"/>
      <c r="CX1392" s="50"/>
      <c r="CY1392" s="50"/>
      <c r="CZ1392" s="50"/>
      <c r="DA1392" s="50"/>
      <c r="DB1392" s="50"/>
      <c r="DC1392" s="50"/>
      <c r="DD1392" s="50"/>
      <c r="DE1392" s="50"/>
      <c r="DF1392" s="50"/>
    </row>
    <row r="1393" spans="2:110" x14ac:dyDescent="0.2">
      <c r="B1393" s="177"/>
      <c r="C1393" s="202"/>
      <c r="D1393" s="200"/>
      <c r="E1393" s="203"/>
      <c r="F1393" s="203"/>
      <c r="G1393" s="203"/>
      <c r="H1393" s="203"/>
      <c r="I1393" s="203"/>
      <c r="J1393" s="203"/>
      <c r="K1393" s="203"/>
      <c r="L1393" s="203"/>
      <c r="M1393" s="203"/>
      <c r="N1393" s="203"/>
      <c r="O1393" s="203"/>
      <c r="P1393" s="203"/>
      <c r="Q1393" s="204"/>
      <c r="R1393" s="204"/>
      <c r="S1393" s="234"/>
      <c r="T1393" s="50"/>
      <c r="U1393" s="50"/>
      <c r="V1393" s="50"/>
      <c r="W1393" s="50"/>
      <c r="X1393" s="50"/>
      <c r="Y1393" s="50"/>
      <c r="Z1393" s="250"/>
      <c r="AA1393" s="238"/>
      <c r="AB1393" s="50"/>
      <c r="AC1393" s="50"/>
      <c r="AD1393" s="50"/>
      <c r="AE1393" s="50"/>
      <c r="AF1393" s="50"/>
      <c r="AG1393" s="50"/>
      <c r="AH1393" s="50"/>
      <c r="AI1393" s="50"/>
      <c r="AJ1393" s="50"/>
      <c r="AK1393" s="50"/>
      <c r="AL1393" s="50"/>
      <c r="AM1393" s="50"/>
      <c r="AN1393" s="50"/>
      <c r="AO1393" s="50"/>
      <c r="AP1393" s="50"/>
      <c r="AQ1393" s="50"/>
      <c r="AR1393" s="50"/>
      <c r="AS1393" s="50"/>
      <c r="AT1393" s="50"/>
      <c r="AU1393" s="50"/>
      <c r="AV1393" s="50"/>
      <c r="AW1393" s="50"/>
      <c r="AX1393" s="50"/>
      <c r="AY1393" s="50"/>
      <c r="AZ1393" s="50"/>
      <c r="BA1393" s="50"/>
      <c r="BB1393" s="50"/>
      <c r="BC1393" s="50"/>
      <c r="BD1393" s="50"/>
      <c r="BE1393" s="50"/>
      <c r="BF1393" s="50"/>
      <c r="BG1393" s="50"/>
      <c r="BH1393" s="50"/>
      <c r="BI1393" s="50"/>
      <c r="BJ1393" s="50"/>
      <c r="BK1393" s="50"/>
      <c r="BL1393" s="50"/>
      <c r="BM1393" s="50"/>
      <c r="BN1393" s="50"/>
      <c r="BO1393" s="50"/>
      <c r="BP1393" s="50"/>
      <c r="BQ1393" s="50"/>
      <c r="BR1393" s="50"/>
      <c r="BS1393" s="50"/>
      <c r="BT1393" s="50"/>
      <c r="BU1393" s="50"/>
      <c r="BV1393" s="50"/>
      <c r="BW1393" s="50"/>
      <c r="BX1393" s="50"/>
      <c r="BY1393" s="50"/>
      <c r="BZ1393" s="50"/>
      <c r="CA1393" s="50"/>
      <c r="CB1393" s="50"/>
      <c r="CC1393" s="50"/>
      <c r="CD1393" s="50"/>
      <c r="CE1393" s="50"/>
      <c r="CF1393" s="50"/>
      <c r="CG1393" s="50"/>
      <c r="CH1393" s="50"/>
      <c r="CI1393" s="50"/>
      <c r="CJ1393" s="50"/>
      <c r="CK1393" s="50"/>
      <c r="CL1393" s="50"/>
      <c r="CM1393" s="50"/>
      <c r="CN1393" s="50"/>
      <c r="CO1393" s="50"/>
      <c r="CP1393" s="50"/>
      <c r="CQ1393" s="50"/>
      <c r="CR1393" s="50"/>
      <c r="CS1393" s="50"/>
      <c r="CT1393" s="50"/>
      <c r="CU1393" s="50"/>
      <c r="CV1393" s="50"/>
      <c r="CW1393" s="50"/>
      <c r="CX1393" s="50"/>
      <c r="CY1393" s="50"/>
      <c r="CZ1393" s="50"/>
      <c r="DA1393" s="50"/>
      <c r="DB1393" s="50"/>
      <c r="DC1393" s="50"/>
      <c r="DD1393" s="50"/>
      <c r="DE1393" s="50"/>
      <c r="DF1393" s="50"/>
    </row>
    <row r="1394" spans="2:110" x14ac:dyDescent="0.2">
      <c r="B1394" s="177"/>
      <c r="C1394" s="202"/>
      <c r="D1394" s="200"/>
      <c r="E1394" s="203"/>
      <c r="F1394" s="203"/>
      <c r="G1394" s="203"/>
      <c r="H1394" s="203"/>
      <c r="I1394" s="203"/>
      <c r="J1394" s="203"/>
      <c r="K1394" s="203"/>
      <c r="L1394" s="203"/>
      <c r="M1394" s="203"/>
      <c r="N1394" s="203"/>
      <c r="O1394" s="203"/>
      <c r="P1394" s="203"/>
      <c r="Q1394" s="204"/>
      <c r="R1394" s="204"/>
      <c r="S1394" s="234"/>
      <c r="T1394" s="50"/>
      <c r="U1394" s="50"/>
      <c r="V1394" s="50"/>
      <c r="W1394" s="50"/>
      <c r="X1394" s="50"/>
      <c r="Y1394" s="50"/>
      <c r="Z1394" s="250"/>
      <c r="AA1394" s="238"/>
      <c r="AB1394" s="50"/>
      <c r="AC1394" s="50"/>
      <c r="AD1394" s="50"/>
      <c r="AE1394" s="50"/>
      <c r="AF1394" s="50"/>
      <c r="AG1394" s="50"/>
      <c r="AH1394" s="50"/>
      <c r="AI1394" s="50"/>
      <c r="AJ1394" s="50"/>
      <c r="AK1394" s="50"/>
      <c r="AL1394" s="50"/>
      <c r="AM1394" s="50"/>
      <c r="AN1394" s="50"/>
      <c r="AO1394" s="50"/>
      <c r="AP1394" s="50"/>
      <c r="AQ1394" s="50"/>
      <c r="AR1394" s="50"/>
      <c r="AS1394" s="50"/>
      <c r="AT1394" s="50"/>
      <c r="AU1394" s="50"/>
      <c r="AV1394" s="50"/>
      <c r="AW1394" s="50"/>
      <c r="AX1394" s="50"/>
      <c r="AY1394" s="50"/>
      <c r="AZ1394" s="50"/>
      <c r="BA1394" s="50"/>
      <c r="BB1394" s="50"/>
      <c r="BC1394" s="50"/>
      <c r="BD1394" s="50"/>
      <c r="BE1394" s="50"/>
      <c r="BF1394" s="50"/>
      <c r="BG1394" s="50"/>
      <c r="BH1394" s="50"/>
      <c r="BI1394" s="50"/>
      <c r="BJ1394" s="50"/>
      <c r="BK1394" s="50"/>
      <c r="BL1394" s="50"/>
      <c r="BM1394" s="50"/>
      <c r="BN1394" s="50"/>
      <c r="BO1394" s="50"/>
      <c r="BP1394" s="50"/>
      <c r="BQ1394" s="50"/>
      <c r="BR1394" s="50"/>
      <c r="BS1394" s="50"/>
      <c r="BT1394" s="50"/>
      <c r="BU1394" s="50"/>
      <c r="BV1394" s="50"/>
      <c r="BW1394" s="50"/>
      <c r="BX1394" s="50"/>
      <c r="BY1394" s="50"/>
      <c r="BZ1394" s="50"/>
      <c r="CA1394" s="50"/>
      <c r="CB1394" s="50"/>
      <c r="CC1394" s="50"/>
      <c r="CD1394" s="50"/>
      <c r="CE1394" s="50"/>
      <c r="CF1394" s="50"/>
      <c r="CG1394" s="50"/>
      <c r="CH1394" s="50"/>
      <c r="CI1394" s="50"/>
      <c r="CJ1394" s="50"/>
      <c r="CK1394" s="50"/>
      <c r="CL1394" s="50"/>
      <c r="CM1394" s="50"/>
      <c r="CN1394" s="50"/>
      <c r="CO1394" s="50"/>
      <c r="CP1394" s="50"/>
      <c r="CQ1394" s="50"/>
      <c r="CR1394" s="50"/>
      <c r="CS1394" s="50"/>
      <c r="CT1394" s="50"/>
      <c r="CU1394" s="50"/>
      <c r="CV1394" s="50"/>
      <c r="CW1394" s="50"/>
      <c r="CX1394" s="50"/>
      <c r="CY1394" s="50"/>
      <c r="CZ1394" s="50"/>
      <c r="DA1394" s="50"/>
      <c r="DB1394" s="50"/>
      <c r="DC1394" s="50"/>
      <c r="DD1394" s="50"/>
      <c r="DE1394" s="50"/>
      <c r="DF1394" s="50"/>
    </row>
    <row r="1395" spans="2:110" x14ac:dyDescent="0.2">
      <c r="B1395" s="177"/>
      <c r="C1395" s="202"/>
      <c r="D1395" s="200"/>
      <c r="E1395" s="203"/>
      <c r="F1395" s="203"/>
      <c r="G1395" s="203"/>
      <c r="H1395" s="203"/>
      <c r="I1395" s="203"/>
      <c r="J1395" s="203"/>
      <c r="K1395" s="203"/>
      <c r="L1395" s="203"/>
      <c r="M1395" s="203"/>
      <c r="N1395" s="203"/>
      <c r="O1395" s="203"/>
      <c r="P1395" s="203"/>
      <c r="Q1395" s="204"/>
      <c r="R1395" s="204"/>
      <c r="S1395" s="234"/>
      <c r="T1395" s="50"/>
      <c r="U1395" s="50"/>
      <c r="V1395" s="50"/>
      <c r="W1395" s="50"/>
      <c r="X1395" s="50"/>
      <c r="Y1395" s="50"/>
      <c r="Z1395" s="250"/>
      <c r="AA1395" s="238"/>
      <c r="AB1395" s="50"/>
      <c r="AC1395" s="50"/>
      <c r="AD1395" s="50"/>
      <c r="AE1395" s="50"/>
      <c r="AF1395" s="50"/>
      <c r="AG1395" s="50"/>
      <c r="AH1395" s="50"/>
      <c r="AI1395" s="50"/>
      <c r="AJ1395" s="50"/>
      <c r="AK1395" s="50"/>
      <c r="AL1395" s="50"/>
      <c r="AM1395" s="50"/>
      <c r="AN1395" s="50"/>
      <c r="AO1395" s="50"/>
      <c r="AP1395" s="50"/>
      <c r="AQ1395" s="50"/>
      <c r="AR1395" s="50"/>
      <c r="AS1395" s="50"/>
      <c r="AT1395" s="50"/>
      <c r="AU1395" s="50"/>
      <c r="AV1395" s="50"/>
      <c r="AW1395" s="50"/>
      <c r="AX1395" s="50"/>
      <c r="AY1395" s="50"/>
      <c r="AZ1395" s="50"/>
      <c r="BA1395" s="50"/>
      <c r="BB1395" s="50"/>
      <c r="BC1395" s="50"/>
      <c r="BD1395" s="50"/>
      <c r="BE1395" s="50"/>
      <c r="BF1395" s="50"/>
      <c r="BG1395" s="50"/>
      <c r="BH1395" s="50"/>
      <c r="BI1395" s="50"/>
      <c r="BJ1395" s="50"/>
      <c r="BK1395" s="50"/>
      <c r="BL1395" s="50"/>
      <c r="BM1395" s="50"/>
      <c r="BN1395" s="50"/>
      <c r="BO1395" s="50"/>
      <c r="BP1395" s="50"/>
      <c r="BQ1395" s="50"/>
      <c r="BR1395" s="50"/>
      <c r="BS1395" s="50"/>
      <c r="BT1395" s="50"/>
      <c r="BU1395" s="50"/>
      <c r="BV1395" s="50"/>
      <c r="BW1395" s="50"/>
      <c r="BX1395" s="50"/>
      <c r="BY1395" s="50"/>
      <c r="BZ1395" s="50"/>
      <c r="CA1395" s="50"/>
      <c r="CB1395" s="50"/>
      <c r="CC1395" s="50"/>
      <c r="CD1395" s="50"/>
      <c r="CE1395" s="50"/>
      <c r="CF1395" s="50"/>
      <c r="CG1395" s="50"/>
      <c r="CH1395" s="50"/>
      <c r="CI1395" s="50"/>
      <c r="CJ1395" s="50"/>
      <c r="CK1395" s="50"/>
      <c r="CL1395" s="50"/>
      <c r="CM1395" s="50"/>
      <c r="CN1395" s="50"/>
      <c r="CO1395" s="50"/>
      <c r="CP1395" s="50"/>
      <c r="CQ1395" s="50"/>
      <c r="CR1395" s="50"/>
      <c r="CS1395" s="50"/>
      <c r="CT1395" s="50"/>
      <c r="CU1395" s="50"/>
      <c r="CV1395" s="50"/>
      <c r="CW1395" s="50"/>
      <c r="CX1395" s="50"/>
      <c r="CY1395" s="50"/>
      <c r="CZ1395" s="50"/>
      <c r="DA1395" s="50"/>
      <c r="DB1395" s="50"/>
      <c r="DC1395" s="50"/>
      <c r="DD1395" s="50"/>
      <c r="DE1395" s="50"/>
      <c r="DF1395" s="50"/>
    </row>
    <row r="1396" spans="2:110" x14ac:dyDescent="0.2">
      <c r="B1396" s="177"/>
      <c r="C1396" s="202"/>
      <c r="D1396" s="200"/>
      <c r="E1396" s="203"/>
      <c r="F1396" s="203"/>
      <c r="G1396" s="203"/>
      <c r="H1396" s="203"/>
      <c r="I1396" s="203"/>
      <c r="J1396" s="203"/>
      <c r="K1396" s="203"/>
      <c r="L1396" s="203"/>
      <c r="M1396" s="203"/>
      <c r="N1396" s="203"/>
      <c r="O1396" s="203"/>
      <c r="P1396" s="203"/>
      <c r="Q1396" s="204"/>
      <c r="R1396" s="204"/>
      <c r="S1396" s="234"/>
      <c r="T1396" s="50"/>
      <c r="U1396" s="50"/>
      <c r="V1396" s="50"/>
      <c r="W1396" s="50"/>
      <c r="X1396" s="50"/>
      <c r="Y1396" s="50"/>
      <c r="Z1396" s="250"/>
      <c r="AA1396" s="238"/>
      <c r="AB1396" s="50"/>
      <c r="AC1396" s="50"/>
      <c r="AD1396" s="50"/>
      <c r="AE1396" s="50"/>
      <c r="AF1396" s="50"/>
      <c r="AG1396" s="50"/>
      <c r="AH1396" s="50"/>
      <c r="AI1396" s="50"/>
      <c r="AJ1396" s="50"/>
      <c r="AK1396" s="50"/>
      <c r="AL1396" s="50"/>
      <c r="AM1396" s="50"/>
      <c r="AN1396" s="50"/>
      <c r="AO1396" s="50"/>
      <c r="AP1396" s="50"/>
      <c r="AQ1396" s="50"/>
      <c r="AR1396" s="50"/>
      <c r="AS1396" s="50"/>
      <c r="AT1396" s="50"/>
      <c r="AU1396" s="50"/>
      <c r="AV1396" s="50"/>
      <c r="AW1396" s="50"/>
      <c r="AX1396" s="50"/>
      <c r="AY1396" s="50"/>
      <c r="AZ1396" s="50"/>
      <c r="BA1396" s="50"/>
      <c r="BB1396" s="50"/>
      <c r="BC1396" s="50"/>
      <c r="BD1396" s="50"/>
      <c r="BE1396" s="50"/>
      <c r="BF1396" s="50"/>
      <c r="BG1396" s="50"/>
      <c r="BH1396" s="50"/>
      <c r="BI1396" s="50"/>
      <c r="BJ1396" s="50"/>
      <c r="BK1396" s="50"/>
      <c r="BL1396" s="50"/>
      <c r="BM1396" s="50"/>
      <c r="BN1396" s="50"/>
      <c r="BO1396" s="50"/>
      <c r="BP1396" s="50"/>
      <c r="BQ1396" s="50"/>
      <c r="BR1396" s="50"/>
      <c r="BS1396" s="50"/>
      <c r="BT1396" s="50"/>
      <c r="BU1396" s="50"/>
      <c r="BV1396" s="50"/>
      <c r="BW1396" s="50"/>
      <c r="BX1396" s="50"/>
      <c r="BY1396" s="50"/>
      <c r="BZ1396" s="50"/>
      <c r="CA1396" s="50"/>
      <c r="CB1396" s="50"/>
      <c r="CC1396" s="50"/>
      <c r="CD1396" s="50"/>
      <c r="CE1396" s="50"/>
      <c r="CF1396" s="50"/>
      <c r="CG1396" s="50"/>
      <c r="CH1396" s="50"/>
      <c r="CI1396" s="50"/>
      <c r="CJ1396" s="50"/>
      <c r="CK1396" s="50"/>
      <c r="CL1396" s="50"/>
      <c r="CM1396" s="50"/>
      <c r="CN1396" s="50"/>
      <c r="CO1396" s="50"/>
      <c r="CP1396" s="50"/>
      <c r="CQ1396" s="50"/>
      <c r="CR1396" s="50"/>
      <c r="CS1396" s="50"/>
      <c r="CT1396" s="50"/>
      <c r="CU1396" s="50"/>
      <c r="CV1396" s="50"/>
      <c r="CW1396" s="50"/>
      <c r="CX1396" s="50"/>
      <c r="CY1396" s="50"/>
      <c r="CZ1396" s="50"/>
      <c r="DA1396" s="50"/>
      <c r="DB1396" s="50"/>
      <c r="DC1396" s="50"/>
      <c r="DD1396" s="50"/>
      <c r="DE1396" s="50"/>
      <c r="DF1396" s="50"/>
    </row>
    <row r="1397" spans="2:110" x14ac:dyDescent="0.2">
      <c r="B1397" s="177"/>
      <c r="C1397" s="202"/>
      <c r="D1397" s="200"/>
      <c r="E1397" s="203"/>
      <c r="F1397" s="203"/>
      <c r="G1397" s="203"/>
      <c r="H1397" s="203"/>
      <c r="I1397" s="203"/>
      <c r="J1397" s="203"/>
      <c r="K1397" s="203"/>
      <c r="L1397" s="203"/>
      <c r="M1397" s="203"/>
      <c r="N1397" s="203"/>
      <c r="O1397" s="203"/>
      <c r="P1397" s="203"/>
      <c r="Q1397" s="204"/>
      <c r="R1397" s="204"/>
      <c r="S1397" s="234"/>
      <c r="T1397" s="50"/>
      <c r="U1397" s="50"/>
      <c r="V1397" s="50"/>
      <c r="W1397" s="50"/>
      <c r="X1397" s="50"/>
      <c r="Y1397" s="50"/>
      <c r="Z1397" s="250"/>
      <c r="AA1397" s="238"/>
      <c r="AB1397" s="50"/>
      <c r="AC1397" s="50"/>
      <c r="AD1397" s="50"/>
      <c r="AE1397" s="50"/>
      <c r="AF1397" s="50"/>
      <c r="AG1397" s="50"/>
      <c r="AH1397" s="50"/>
      <c r="AI1397" s="50"/>
      <c r="AJ1397" s="50"/>
      <c r="AK1397" s="50"/>
      <c r="AL1397" s="50"/>
      <c r="AM1397" s="50"/>
      <c r="AN1397" s="50"/>
      <c r="AO1397" s="50"/>
      <c r="AP1397" s="50"/>
      <c r="AQ1397" s="50"/>
      <c r="AR1397" s="50"/>
      <c r="AS1397" s="50"/>
      <c r="AT1397" s="50"/>
      <c r="AU1397" s="50"/>
      <c r="AV1397" s="50"/>
      <c r="AW1397" s="50"/>
      <c r="AX1397" s="50"/>
      <c r="AY1397" s="50"/>
      <c r="AZ1397" s="50"/>
      <c r="BA1397" s="50"/>
      <c r="BB1397" s="50"/>
      <c r="BC1397" s="50"/>
      <c r="BD1397" s="50"/>
      <c r="BE1397" s="50"/>
      <c r="BF1397" s="50"/>
      <c r="BG1397" s="50"/>
      <c r="BH1397" s="50"/>
      <c r="BI1397" s="50"/>
      <c r="BJ1397" s="50"/>
      <c r="BK1397" s="50"/>
      <c r="BL1397" s="50"/>
      <c r="BM1397" s="50"/>
      <c r="BN1397" s="50"/>
      <c r="BO1397" s="50"/>
      <c r="BP1397" s="50"/>
      <c r="BQ1397" s="50"/>
      <c r="BR1397" s="50"/>
      <c r="BS1397" s="50"/>
      <c r="BT1397" s="50"/>
      <c r="BU1397" s="50"/>
      <c r="BV1397" s="50"/>
      <c r="BW1397" s="50"/>
      <c r="BX1397" s="50"/>
      <c r="BY1397" s="50"/>
      <c r="BZ1397" s="50"/>
      <c r="CA1397" s="50"/>
      <c r="CB1397" s="50"/>
      <c r="CC1397" s="50"/>
      <c r="CD1397" s="50"/>
      <c r="CE1397" s="50"/>
      <c r="CF1397" s="50"/>
      <c r="CG1397" s="50"/>
      <c r="CH1397" s="50"/>
      <c r="CI1397" s="50"/>
      <c r="CJ1397" s="50"/>
      <c r="CK1397" s="50"/>
      <c r="CL1397" s="50"/>
      <c r="CM1397" s="50"/>
      <c r="CN1397" s="50"/>
      <c r="CO1397" s="50"/>
      <c r="CP1397" s="50"/>
      <c r="CQ1397" s="50"/>
      <c r="CR1397" s="50"/>
      <c r="CS1397" s="50"/>
      <c r="CT1397" s="50"/>
      <c r="CU1397" s="50"/>
      <c r="CV1397" s="50"/>
      <c r="CW1397" s="50"/>
      <c r="CX1397" s="50"/>
      <c r="CY1397" s="50"/>
      <c r="CZ1397" s="50"/>
      <c r="DA1397" s="50"/>
      <c r="DB1397" s="50"/>
      <c r="DC1397" s="50"/>
      <c r="DD1397" s="50"/>
      <c r="DE1397" s="50"/>
      <c r="DF1397" s="50"/>
    </row>
    <row r="1398" spans="2:110" x14ac:dyDescent="0.2">
      <c r="B1398" s="177"/>
      <c r="C1398" s="202"/>
      <c r="D1398" s="200"/>
      <c r="E1398" s="203"/>
      <c r="F1398" s="203"/>
      <c r="G1398" s="203"/>
      <c r="H1398" s="203"/>
      <c r="I1398" s="203"/>
      <c r="J1398" s="203"/>
      <c r="K1398" s="203"/>
      <c r="L1398" s="203"/>
      <c r="M1398" s="203"/>
      <c r="N1398" s="203"/>
      <c r="O1398" s="203"/>
      <c r="P1398" s="203"/>
      <c r="Q1398" s="204"/>
      <c r="R1398" s="204"/>
      <c r="S1398" s="234"/>
      <c r="T1398" s="50"/>
      <c r="U1398" s="50"/>
      <c r="V1398" s="50"/>
      <c r="W1398" s="50"/>
      <c r="X1398" s="50"/>
      <c r="Y1398" s="50"/>
      <c r="Z1398" s="250"/>
      <c r="AA1398" s="238"/>
      <c r="AB1398" s="50"/>
      <c r="AC1398" s="50"/>
      <c r="AD1398" s="50"/>
      <c r="AE1398" s="50"/>
      <c r="AF1398" s="50"/>
      <c r="AG1398" s="50"/>
      <c r="AH1398" s="50"/>
      <c r="AI1398" s="50"/>
      <c r="AJ1398" s="50"/>
      <c r="AK1398" s="50"/>
      <c r="AL1398" s="50"/>
      <c r="AM1398" s="50"/>
      <c r="AN1398" s="50"/>
      <c r="AO1398" s="50"/>
      <c r="AP1398" s="50"/>
      <c r="AQ1398" s="50"/>
      <c r="AR1398" s="50"/>
      <c r="AS1398" s="50"/>
      <c r="AT1398" s="50"/>
      <c r="AU1398" s="50"/>
      <c r="AV1398" s="50"/>
      <c r="AW1398" s="50"/>
      <c r="AX1398" s="50"/>
      <c r="AY1398" s="50"/>
      <c r="AZ1398" s="50"/>
      <c r="BA1398" s="50"/>
      <c r="BB1398" s="50"/>
      <c r="BC1398" s="50"/>
      <c r="BD1398" s="50"/>
      <c r="BE1398" s="50"/>
      <c r="BF1398" s="50"/>
      <c r="BG1398" s="50"/>
      <c r="BH1398" s="50"/>
      <c r="BI1398" s="50"/>
      <c r="BJ1398" s="50"/>
      <c r="BK1398" s="50"/>
      <c r="BL1398" s="50"/>
      <c r="BM1398" s="50"/>
      <c r="BN1398" s="50"/>
      <c r="BO1398" s="50"/>
      <c r="BP1398" s="50"/>
      <c r="BQ1398" s="50"/>
      <c r="BR1398" s="50"/>
      <c r="BS1398" s="50"/>
      <c r="BT1398" s="50"/>
      <c r="BU1398" s="50"/>
      <c r="BV1398" s="50"/>
      <c r="BW1398" s="50"/>
      <c r="BX1398" s="50"/>
      <c r="BY1398" s="50"/>
      <c r="BZ1398" s="50"/>
      <c r="CA1398" s="50"/>
      <c r="CB1398" s="50"/>
      <c r="CC1398" s="50"/>
      <c r="CD1398" s="50"/>
      <c r="CE1398" s="50"/>
      <c r="CF1398" s="50"/>
      <c r="CG1398" s="50"/>
      <c r="CH1398" s="50"/>
      <c r="CI1398" s="50"/>
      <c r="CJ1398" s="50"/>
      <c r="CK1398" s="50"/>
      <c r="CL1398" s="50"/>
      <c r="CM1398" s="50"/>
      <c r="CN1398" s="50"/>
      <c r="CO1398" s="50"/>
      <c r="CP1398" s="50"/>
      <c r="CQ1398" s="50"/>
      <c r="CR1398" s="50"/>
      <c r="CS1398" s="50"/>
      <c r="CT1398" s="50"/>
      <c r="CU1398" s="50"/>
      <c r="CV1398" s="50"/>
      <c r="CW1398" s="50"/>
      <c r="CX1398" s="50"/>
      <c r="CY1398" s="50"/>
      <c r="CZ1398" s="50"/>
      <c r="DA1398" s="50"/>
      <c r="DB1398" s="50"/>
      <c r="DC1398" s="50"/>
      <c r="DD1398" s="50"/>
      <c r="DE1398" s="50"/>
      <c r="DF1398" s="50"/>
    </row>
    <row r="1399" spans="2:110" x14ac:dyDescent="0.2">
      <c r="B1399" s="177"/>
      <c r="C1399" s="202"/>
      <c r="D1399" s="200"/>
      <c r="E1399" s="203"/>
      <c r="F1399" s="203"/>
      <c r="G1399" s="203"/>
      <c r="H1399" s="203"/>
      <c r="I1399" s="203"/>
      <c r="J1399" s="203"/>
      <c r="K1399" s="203"/>
      <c r="L1399" s="203"/>
      <c r="M1399" s="203"/>
      <c r="N1399" s="203"/>
      <c r="O1399" s="203"/>
      <c r="P1399" s="203"/>
      <c r="Q1399" s="204"/>
      <c r="R1399" s="204"/>
      <c r="S1399" s="234"/>
      <c r="T1399" s="50"/>
      <c r="U1399" s="50"/>
      <c r="V1399" s="50"/>
      <c r="W1399" s="50"/>
      <c r="X1399" s="50"/>
      <c r="Y1399" s="50"/>
      <c r="Z1399" s="250"/>
      <c r="AA1399" s="238"/>
      <c r="AB1399" s="50"/>
      <c r="AC1399" s="50"/>
      <c r="AD1399" s="50"/>
      <c r="AE1399" s="50"/>
      <c r="AF1399" s="50"/>
      <c r="AG1399" s="50"/>
      <c r="AH1399" s="50"/>
      <c r="AI1399" s="50"/>
      <c r="AJ1399" s="50"/>
      <c r="AK1399" s="50"/>
      <c r="AL1399" s="50"/>
      <c r="AM1399" s="50"/>
      <c r="AN1399" s="50"/>
      <c r="AO1399" s="50"/>
      <c r="AP1399" s="50"/>
      <c r="AQ1399" s="50"/>
      <c r="AR1399" s="50"/>
      <c r="AS1399" s="50"/>
      <c r="AT1399" s="50"/>
      <c r="AU1399" s="50"/>
      <c r="AV1399" s="50"/>
      <c r="AW1399" s="50"/>
      <c r="AX1399" s="50"/>
      <c r="AY1399" s="50"/>
      <c r="AZ1399" s="50"/>
      <c r="BA1399" s="50"/>
      <c r="BB1399" s="50"/>
      <c r="BC1399" s="50"/>
      <c r="BD1399" s="50"/>
      <c r="BE1399" s="50"/>
      <c r="BF1399" s="50"/>
      <c r="BG1399" s="50"/>
      <c r="BH1399" s="50"/>
      <c r="BI1399" s="50"/>
      <c r="BJ1399" s="50"/>
      <c r="BK1399" s="50"/>
      <c r="BL1399" s="50"/>
      <c r="BM1399" s="50"/>
      <c r="BN1399" s="50"/>
      <c r="BO1399" s="50"/>
      <c r="BP1399" s="50"/>
      <c r="BQ1399" s="50"/>
      <c r="BR1399" s="50"/>
      <c r="BS1399" s="50"/>
      <c r="BT1399" s="50"/>
      <c r="BU1399" s="50"/>
      <c r="BV1399" s="50"/>
      <c r="BW1399" s="50"/>
      <c r="BX1399" s="50"/>
      <c r="BY1399" s="50"/>
      <c r="BZ1399" s="50"/>
      <c r="CA1399" s="50"/>
      <c r="CB1399" s="50"/>
      <c r="CC1399" s="50"/>
      <c r="CD1399" s="50"/>
      <c r="CE1399" s="50"/>
      <c r="CF1399" s="50"/>
      <c r="CG1399" s="50"/>
      <c r="CH1399" s="50"/>
      <c r="CI1399" s="50"/>
      <c r="CJ1399" s="50"/>
      <c r="CK1399" s="50"/>
      <c r="CL1399" s="50"/>
      <c r="CM1399" s="50"/>
      <c r="CN1399" s="50"/>
      <c r="CO1399" s="50"/>
      <c r="CP1399" s="50"/>
      <c r="CQ1399" s="50"/>
      <c r="CR1399" s="50"/>
      <c r="CS1399" s="50"/>
      <c r="CT1399" s="50"/>
      <c r="CU1399" s="50"/>
      <c r="CV1399" s="50"/>
      <c r="CW1399" s="50"/>
      <c r="CX1399" s="50"/>
      <c r="CY1399" s="50"/>
      <c r="CZ1399" s="50"/>
      <c r="DA1399" s="50"/>
      <c r="DB1399" s="50"/>
      <c r="DC1399" s="50"/>
      <c r="DD1399" s="50"/>
      <c r="DE1399" s="50"/>
      <c r="DF1399" s="50"/>
    </row>
    <row r="1400" spans="2:110" x14ac:dyDescent="0.2">
      <c r="B1400" s="177"/>
      <c r="C1400" s="202"/>
      <c r="D1400" s="200"/>
      <c r="E1400" s="203"/>
      <c r="F1400" s="203"/>
      <c r="G1400" s="203"/>
      <c r="H1400" s="203"/>
      <c r="I1400" s="203"/>
      <c r="J1400" s="203"/>
      <c r="K1400" s="203"/>
      <c r="L1400" s="203"/>
      <c r="M1400" s="203"/>
      <c r="N1400" s="203"/>
      <c r="O1400" s="203"/>
      <c r="P1400" s="203"/>
      <c r="Q1400" s="204"/>
      <c r="R1400" s="204"/>
      <c r="S1400" s="234"/>
      <c r="T1400" s="50"/>
      <c r="U1400" s="50"/>
      <c r="V1400" s="50"/>
      <c r="W1400" s="50"/>
      <c r="X1400" s="50"/>
      <c r="Y1400" s="50"/>
      <c r="Z1400" s="250"/>
      <c r="AA1400" s="238"/>
      <c r="AB1400" s="50"/>
      <c r="AC1400" s="50"/>
      <c r="AD1400" s="50"/>
      <c r="AE1400" s="50"/>
      <c r="AF1400" s="50"/>
      <c r="AG1400" s="50"/>
      <c r="AH1400" s="50"/>
      <c r="AI1400" s="50"/>
      <c r="AJ1400" s="50"/>
      <c r="AK1400" s="50"/>
      <c r="AL1400" s="50"/>
      <c r="AM1400" s="50"/>
      <c r="AN1400" s="50"/>
      <c r="AO1400" s="50"/>
      <c r="AP1400" s="50"/>
      <c r="AQ1400" s="50"/>
      <c r="AR1400" s="50"/>
      <c r="AS1400" s="50"/>
      <c r="AT1400" s="50"/>
      <c r="AU1400" s="50"/>
      <c r="AV1400" s="50"/>
      <c r="AW1400" s="50"/>
      <c r="AX1400" s="50"/>
      <c r="AY1400" s="50"/>
      <c r="AZ1400" s="50"/>
      <c r="BA1400" s="50"/>
      <c r="BB1400" s="50"/>
      <c r="BC1400" s="50"/>
      <c r="BD1400" s="50"/>
      <c r="BE1400" s="50"/>
      <c r="BF1400" s="50"/>
      <c r="BG1400" s="50"/>
      <c r="BH1400" s="50"/>
      <c r="BI1400" s="50"/>
      <c r="BJ1400" s="50"/>
      <c r="BK1400" s="50"/>
      <c r="BL1400" s="50"/>
      <c r="BM1400" s="50"/>
      <c r="BN1400" s="50"/>
      <c r="BO1400" s="50"/>
      <c r="BP1400" s="50"/>
      <c r="BQ1400" s="50"/>
      <c r="BR1400" s="50"/>
      <c r="BS1400" s="50"/>
      <c r="BT1400" s="50"/>
      <c r="BU1400" s="50"/>
      <c r="BV1400" s="50"/>
      <c r="BW1400" s="50"/>
      <c r="BX1400" s="50"/>
      <c r="BY1400" s="50"/>
      <c r="BZ1400" s="50"/>
      <c r="CA1400" s="50"/>
      <c r="CB1400" s="50"/>
      <c r="CC1400" s="50"/>
      <c r="CD1400" s="50"/>
      <c r="CE1400" s="50"/>
      <c r="CF1400" s="50"/>
      <c r="CG1400" s="50"/>
      <c r="CH1400" s="50"/>
      <c r="CI1400" s="50"/>
      <c r="CJ1400" s="50"/>
      <c r="CK1400" s="50"/>
      <c r="CL1400" s="50"/>
      <c r="CM1400" s="50"/>
      <c r="CN1400" s="50"/>
      <c r="CO1400" s="50"/>
      <c r="CP1400" s="50"/>
      <c r="CQ1400" s="50"/>
      <c r="CR1400" s="50"/>
      <c r="CS1400" s="50"/>
      <c r="CT1400" s="50"/>
      <c r="CU1400" s="50"/>
      <c r="CV1400" s="50"/>
      <c r="CW1400" s="50"/>
      <c r="CX1400" s="50"/>
      <c r="CY1400" s="50"/>
      <c r="CZ1400" s="50"/>
      <c r="DA1400" s="50"/>
      <c r="DB1400" s="50"/>
      <c r="DC1400" s="50"/>
      <c r="DD1400" s="50"/>
      <c r="DE1400" s="50"/>
      <c r="DF1400" s="50"/>
    </row>
    <row r="1401" spans="2:110" x14ac:dyDescent="0.2">
      <c r="B1401" s="177"/>
      <c r="C1401" s="202"/>
      <c r="D1401" s="200"/>
      <c r="E1401" s="203"/>
      <c r="F1401" s="203"/>
      <c r="G1401" s="203"/>
      <c r="H1401" s="203"/>
      <c r="I1401" s="203"/>
      <c r="J1401" s="203"/>
      <c r="K1401" s="203"/>
      <c r="L1401" s="203"/>
      <c r="M1401" s="203"/>
      <c r="N1401" s="203"/>
      <c r="O1401" s="203"/>
      <c r="P1401" s="203"/>
      <c r="Q1401" s="204"/>
      <c r="R1401" s="204"/>
      <c r="S1401" s="234"/>
      <c r="T1401" s="50"/>
      <c r="U1401" s="50"/>
      <c r="V1401" s="50"/>
      <c r="W1401" s="50"/>
      <c r="X1401" s="50"/>
      <c r="Y1401" s="50"/>
      <c r="Z1401" s="250"/>
      <c r="AA1401" s="238"/>
      <c r="AB1401" s="50"/>
      <c r="AC1401" s="50"/>
      <c r="AD1401" s="50"/>
      <c r="AE1401" s="50"/>
      <c r="AF1401" s="50"/>
      <c r="AG1401" s="50"/>
      <c r="AH1401" s="50"/>
      <c r="AI1401" s="50"/>
      <c r="AJ1401" s="50"/>
      <c r="AK1401" s="50"/>
      <c r="AL1401" s="50"/>
      <c r="AM1401" s="50"/>
      <c r="AN1401" s="50"/>
      <c r="AO1401" s="50"/>
      <c r="AP1401" s="50"/>
      <c r="AQ1401" s="50"/>
      <c r="AR1401" s="50"/>
      <c r="AS1401" s="50"/>
      <c r="AT1401" s="50"/>
      <c r="AU1401" s="50"/>
      <c r="AV1401" s="50"/>
      <c r="AW1401" s="50"/>
      <c r="AX1401" s="50"/>
      <c r="AY1401" s="50"/>
      <c r="AZ1401" s="50"/>
      <c r="BA1401" s="50"/>
      <c r="BB1401" s="50"/>
      <c r="BC1401" s="50"/>
      <c r="BD1401" s="50"/>
      <c r="BE1401" s="50"/>
      <c r="BF1401" s="50"/>
      <c r="BG1401" s="50"/>
      <c r="BH1401" s="50"/>
      <c r="BI1401" s="50"/>
      <c r="BJ1401" s="50"/>
      <c r="BK1401" s="50"/>
      <c r="BL1401" s="50"/>
      <c r="BM1401" s="50"/>
      <c r="BN1401" s="50"/>
      <c r="BO1401" s="50"/>
      <c r="BP1401" s="50"/>
      <c r="BQ1401" s="50"/>
      <c r="BR1401" s="50"/>
      <c r="BS1401" s="50"/>
      <c r="BT1401" s="50"/>
      <c r="BU1401" s="50"/>
      <c r="BV1401" s="50"/>
      <c r="BW1401" s="50"/>
      <c r="BX1401" s="50"/>
      <c r="BY1401" s="50"/>
      <c r="BZ1401" s="50"/>
      <c r="CA1401" s="50"/>
      <c r="CB1401" s="50"/>
      <c r="CC1401" s="50"/>
      <c r="CD1401" s="50"/>
      <c r="CE1401" s="50"/>
      <c r="CF1401" s="50"/>
      <c r="CG1401" s="50"/>
      <c r="CH1401" s="50"/>
      <c r="CI1401" s="50"/>
      <c r="CJ1401" s="50"/>
      <c r="CK1401" s="50"/>
      <c r="CL1401" s="50"/>
      <c r="CM1401" s="50"/>
      <c r="CN1401" s="50"/>
      <c r="CO1401" s="50"/>
      <c r="CP1401" s="50"/>
      <c r="CQ1401" s="50"/>
      <c r="CR1401" s="50"/>
      <c r="CS1401" s="50"/>
      <c r="CT1401" s="50"/>
      <c r="CU1401" s="50"/>
      <c r="CV1401" s="50"/>
      <c r="CW1401" s="50"/>
      <c r="CX1401" s="50"/>
      <c r="CY1401" s="50"/>
      <c r="CZ1401" s="50"/>
      <c r="DA1401" s="50"/>
      <c r="DB1401" s="50"/>
      <c r="DC1401" s="50"/>
      <c r="DD1401" s="50"/>
      <c r="DE1401" s="50"/>
      <c r="DF1401" s="50"/>
    </row>
    <row r="1402" spans="2:110" x14ac:dyDescent="0.2">
      <c r="B1402" s="177"/>
      <c r="C1402" s="202"/>
      <c r="D1402" s="200"/>
      <c r="E1402" s="203"/>
      <c r="F1402" s="203"/>
      <c r="G1402" s="203"/>
      <c r="H1402" s="203"/>
      <c r="I1402" s="203"/>
      <c r="J1402" s="203"/>
      <c r="K1402" s="203"/>
      <c r="L1402" s="203"/>
      <c r="M1402" s="203"/>
      <c r="N1402" s="203"/>
      <c r="O1402" s="203"/>
      <c r="P1402" s="203"/>
      <c r="Q1402" s="204"/>
      <c r="R1402" s="204"/>
      <c r="S1402" s="234"/>
      <c r="T1402" s="50"/>
      <c r="U1402" s="50"/>
      <c r="V1402" s="50"/>
      <c r="W1402" s="50"/>
      <c r="X1402" s="50"/>
      <c r="Y1402" s="50"/>
      <c r="Z1402" s="250"/>
      <c r="AA1402" s="238"/>
      <c r="AB1402" s="50"/>
      <c r="AC1402" s="50"/>
      <c r="AD1402" s="50"/>
      <c r="AE1402" s="50"/>
      <c r="AF1402" s="50"/>
      <c r="AG1402" s="50"/>
      <c r="AH1402" s="50"/>
      <c r="AI1402" s="50"/>
      <c r="AJ1402" s="50"/>
      <c r="AK1402" s="50"/>
      <c r="AL1402" s="50"/>
      <c r="AM1402" s="50"/>
      <c r="AN1402" s="50"/>
      <c r="AO1402" s="50"/>
      <c r="AP1402" s="50"/>
      <c r="AQ1402" s="50"/>
      <c r="AR1402" s="50"/>
      <c r="AS1402" s="50"/>
      <c r="AT1402" s="50"/>
      <c r="AU1402" s="50"/>
      <c r="AV1402" s="50"/>
      <c r="AW1402" s="50"/>
      <c r="AX1402" s="50"/>
      <c r="AY1402" s="50"/>
      <c r="AZ1402" s="50"/>
      <c r="BA1402" s="50"/>
      <c r="BB1402" s="50"/>
      <c r="BC1402" s="50"/>
      <c r="BD1402" s="50"/>
      <c r="BE1402" s="50"/>
      <c r="BF1402" s="50"/>
      <c r="BG1402" s="50"/>
      <c r="BH1402" s="50"/>
      <c r="BI1402" s="50"/>
      <c r="BJ1402" s="50"/>
      <c r="BK1402" s="50"/>
      <c r="BL1402" s="50"/>
      <c r="BM1402" s="50"/>
      <c r="BN1402" s="50"/>
      <c r="BO1402" s="50"/>
      <c r="BP1402" s="50"/>
      <c r="BQ1402" s="50"/>
      <c r="BR1402" s="50"/>
      <c r="BS1402" s="50"/>
      <c r="BT1402" s="50"/>
      <c r="BU1402" s="50"/>
      <c r="BV1402" s="50"/>
      <c r="BW1402" s="50"/>
      <c r="BX1402" s="50"/>
      <c r="BY1402" s="50"/>
      <c r="BZ1402" s="50"/>
      <c r="CA1402" s="50"/>
      <c r="CB1402" s="50"/>
      <c r="CC1402" s="50"/>
      <c r="CD1402" s="50"/>
      <c r="CE1402" s="50"/>
      <c r="CF1402" s="50"/>
      <c r="CG1402" s="50"/>
      <c r="CH1402" s="50"/>
      <c r="CI1402" s="50"/>
      <c r="CJ1402" s="50"/>
      <c r="CK1402" s="50"/>
      <c r="CL1402" s="50"/>
      <c r="CM1402" s="50"/>
      <c r="CN1402" s="50"/>
      <c r="CO1402" s="50"/>
      <c r="CP1402" s="50"/>
      <c r="CQ1402" s="50"/>
      <c r="CR1402" s="50"/>
      <c r="CS1402" s="50"/>
      <c r="CT1402" s="50"/>
      <c r="CU1402" s="50"/>
      <c r="CV1402" s="50"/>
      <c r="CW1402" s="50"/>
      <c r="CX1402" s="50"/>
      <c r="CY1402" s="50"/>
      <c r="CZ1402" s="50"/>
      <c r="DA1402" s="50"/>
      <c r="DB1402" s="50"/>
      <c r="DC1402" s="50"/>
      <c r="DD1402" s="50"/>
      <c r="DE1402" s="50"/>
      <c r="DF1402" s="50"/>
    </row>
    <row r="1403" spans="2:110" x14ac:dyDescent="0.2">
      <c r="B1403" s="177"/>
      <c r="C1403" s="202"/>
      <c r="D1403" s="200"/>
      <c r="E1403" s="203"/>
      <c r="F1403" s="203"/>
      <c r="G1403" s="203"/>
      <c r="H1403" s="203"/>
      <c r="I1403" s="203"/>
      <c r="J1403" s="203"/>
      <c r="K1403" s="203"/>
      <c r="L1403" s="203"/>
      <c r="M1403" s="203"/>
      <c r="N1403" s="203"/>
      <c r="O1403" s="203"/>
      <c r="P1403" s="203"/>
      <c r="Q1403" s="204"/>
      <c r="R1403" s="204"/>
      <c r="S1403" s="234"/>
      <c r="T1403" s="50"/>
      <c r="U1403" s="50"/>
      <c r="V1403" s="50"/>
      <c r="W1403" s="50"/>
      <c r="X1403" s="50"/>
      <c r="Y1403" s="50"/>
      <c r="Z1403" s="250"/>
      <c r="AA1403" s="238"/>
      <c r="AB1403" s="50"/>
      <c r="AC1403" s="50"/>
      <c r="AD1403" s="50"/>
      <c r="AE1403" s="50"/>
      <c r="AF1403" s="50"/>
      <c r="AG1403" s="50"/>
      <c r="AH1403" s="50"/>
      <c r="AI1403" s="50"/>
      <c r="AJ1403" s="50"/>
      <c r="AK1403" s="50"/>
      <c r="AL1403" s="50"/>
      <c r="AM1403" s="50"/>
      <c r="AN1403" s="50"/>
      <c r="AO1403" s="50"/>
      <c r="AP1403" s="50"/>
      <c r="AQ1403" s="50"/>
      <c r="AR1403" s="50"/>
      <c r="AS1403" s="50"/>
      <c r="AT1403" s="50"/>
      <c r="AU1403" s="50"/>
      <c r="AV1403" s="50"/>
      <c r="AW1403" s="50"/>
      <c r="AX1403" s="50"/>
      <c r="AY1403" s="50"/>
      <c r="AZ1403" s="50"/>
      <c r="BA1403" s="50"/>
      <c r="BB1403" s="50"/>
      <c r="BC1403" s="50"/>
      <c r="BD1403" s="50"/>
      <c r="BE1403" s="50"/>
      <c r="BF1403" s="50"/>
      <c r="BG1403" s="50"/>
      <c r="BH1403" s="50"/>
      <c r="BI1403" s="50"/>
      <c r="BJ1403" s="50"/>
      <c r="BK1403" s="50"/>
      <c r="BL1403" s="50"/>
      <c r="BM1403" s="50"/>
      <c r="BN1403" s="50"/>
      <c r="BO1403" s="50"/>
      <c r="BP1403" s="50"/>
      <c r="BQ1403" s="50"/>
      <c r="BR1403" s="50"/>
      <c r="BS1403" s="50"/>
      <c r="BT1403" s="50"/>
      <c r="BU1403" s="50"/>
      <c r="BV1403" s="50"/>
      <c r="BW1403" s="50"/>
      <c r="BX1403" s="50"/>
      <c r="BY1403" s="50"/>
      <c r="BZ1403" s="50"/>
      <c r="CA1403" s="50"/>
      <c r="CB1403" s="50"/>
      <c r="CC1403" s="50"/>
      <c r="CD1403" s="50"/>
      <c r="CE1403" s="50"/>
      <c r="CF1403" s="50"/>
      <c r="CG1403" s="50"/>
      <c r="CH1403" s="50"/>
      <c r="CI1403" s="50"/>
      <c r="CJ1403" s="50"/>
      <c r="CK1403" s="50"/>
      <c r="CL1403" s="50"/>
      <c r="CM1403" s="50"/>
      <c r="CN1403" s="50"/>
      <c r="CO1403" s="50"/>
      <c r="CP1403" s="50"/>
      <c r="CQ1403" s="50"/>
      <c r="CR1403" s="50"/>
      <c r="CS1403" s="50"/>
      <c r="CT1403" s="50"/>
      <c r="CU1403" s="50"/>
      <c r="CV1403" s="50"/>
      <c r="CW1403" s="50"/>
      <c r="CX1403" s="50"/>
      <c r="CY1403" s="50"/>
      <c r="CZ1403" s="50"/>
      <c r="DA1403" s="50"/>
      <c r="DB1403" s="50"/>
      <c r="DC1403" s="50"/>
      <c r="DD1403" s="50"/>
      <c r="DE1403" s="50"/>
      <c r="DF1403" s="50"/>
    </row>
    <row r="1404" spans="2:110" x14ac:dyDescent="0.2">
      <c r="B1404" s="177"/>
      <c r="C1404" s="202"/>
      <c r="D1404" s="200"/>
      <c r="E1404" s="203"/>
      <c r="F1404" s="203"/>
      <c r="G1404" s="203"/>
      <c r="H1404" s="203"/>
      <c r="I1404" s="203"/>
      <c r="J1404" s="203"/>
      <c r="K1404" s="203"/>
      <c r="L1404" s="203"/>
      <c r="M1404" s="203"/>
      <c r="N1404" s="203"/>
      <c r="O1404" s="203"/>
      <c r="P1404" s="203"/>
      <c r="Q1404" s="204"/>
      <c r="R1404" s="204"/>
      <c r="S1404" s="234"/>
      <c r="T1404" s="50"/>
      <c r="U1404" s="50"/>
      <c r="V1404" s="50"/>
      <c r="W1404" s="50"/>
      <c r="X1404" s="50"/>
      <c r="Y1404" s="50"/>
      <c r="Z1404" s="250"/>
      <c r="AA1404" s="238"/>
      <c r="AB1404" s="50"/>
      <c r="AC1404" s="50"/>
      <c r="AD1404" s="50"/>
      <c r="AE1404" s="50"/>
      <c r="AF1404" s="50"/>
      <c r="AG1404" s="50"/>
      <c r="AH1404" s="50"/>
      <c r="AI1404" s="50"/>
      <c r="AJ1404" s="50"/>
      <c r="AK1404" s="50"/>
      <c r="AL1404" s="50"/>
      <c r="AM1404" s="50"/>
      <c r="AN1404" s="50"/>
      <c r="AO1404" s="50"/>
      <c r="AP1404" s="50"/>
      <c r="AQ1404" s="50"/>
      <c r="AR1404" s="50"/>
      <c r="AS1404" s="50"/>
      <c r="AT1404" s="50"/>
      <c r="AU1404" s="50"/>
      <c r="AV1404" s="50"/>
      <c r="AW1404" s="50"/>
      <c r="AX1404" s="50"/>
      <c r="AY1404" s="50"/>
      <c r="AZ1404" s="50"/>
      <c r="BA1404" s="50"/>
      <c r="BB1404" s="50"/>
      <c r="BC1404" s="50"/>
      <c r="BD1404" s="50"/>
      <c r="BE1404" s="50"/>
      <c r="BF1404" s="50"/>
      <c r="BG1404" s="50"/>
      <c r="BH1404" s="50"/>
      <c r="BI1404" s="50"/>
      <c r="BJ1404" s="50"/>
      <c r="BK1404" s="50"/>
      <c r="BL1404" s="50"/>
      <c r="BM1404" s="50"/>
      <c r="BN1404" s="50"/>
      <c r="BO1404" s="50"/>
      <c r="BP1404" s="50"/>
      <c r="BQ1404" s="50"/>
      <c r="BR1404" s="50"/>
      <c r="BS1404" s="50"/>
      <c r="BT1404" s="50"/>
      <c r="BU1404" s="50"/>
      <c r="BV1404" s="50"/>
      <c r="BW1404" s="50"/>
      <c r="BX1404" s="50"/>
      <c r="BY1404" s="50"/>
      <c r="BZ1404" s="50"/>
      <c r="CA1404" s="50"/>
      <c r="CB1404" s="50"/>
      <c r="CC1404" s="50"/>
      <c r="CD1404" s="50"/>
      <c r="CE1404" s="50"/>
      <c r="CF1404" s="50"/>
      <c r="CG1404" s="50"/>
      <c r="CH1404" s="50"/>
      <c r="CI1404" s="50"/>
      <c r="CJ1404" s="50"/>
      <c r="CK1404" s="50"/>
      <c r="CL1404" s="50"/>
      <c r="CM1404" s="50"/>
      <c r="CN1404" s="50"/>
      <c r="CO1404" s="50"/>
      <c r="CP1404" s="50"/>
      <c r="CQ1404" s="50"/>
      <c r="CR1404" s="50"/>
      <c r="CS1404" s="50"/>
      <c r="CT1404" s="50"/>
      <c r="CU1404" s="50"/>
      <c r="CV1404" s="50"/>
      <c r="CW1404" s="50"/>
      <c r="CX1404" s="50"/>
      <c r="CY1404" s="50"/>
      <c r="CZ1404" s="50"/>
      <c r="DA1404" s="50"/>
      <c r="DB1404" s="50"/>
      <c r="DC1404" s="50"/>
      <c r="DD1404" s="50"/>
      <c r="DE1404" s="50"/>
      <c r="DF1404" s="50"/>
    </row>
    <row r="1405" spans="2:110" x14ac:dyDescent="0.2">
      <c r="B1405" s="177"/>
      <c r="C1405" s="202"/>
      <c r="D1405" s="200"/>
      <c r="E1405" s="203"/>
      <c r="F1405" s="203"/>
      <c r="G1405" s="203"/>
      <c r="H1405" s="203"/>
      <c r="I1405" s="203"/>
      <c r="J1405" s="203"/>
      <c r="K1405" s="203"/>
      <c r="L1405" s="203"/>
      <c r="M1405" s="203"/>
      <c r="N1405" s="203"/>
      <c r="O1405" s="203"/>
      <c r="P1405" s="203"/>
      <c r="Q1405" s="204"/>
      <c r="R1405" s="204"/>
      <c r="S1405" s="234"/>
      <c r="T1405" s="50"/>
      <c r="U1405" s="50"/>
      <c r="V1405" s="50"/>
      <c r="W1405" s="50"/>
      <c r="X1405" s="50"/>
      <c r="Y1405" s="50"/>
      <c r="Z1405" s="250"/>
      <c r="AA1405" s="238"/>
      <c r="AB1405" s="50"/>
      <c r="AC1405" s="50"/>
      <c r="AD1405" s="50"/>
      <c r="AE1405" s="50"/>
      <c r="AF1405" s="50"/>
      <c r="AG1405" s="50"/>
      <c r="AH1405" s="50"/>
      <c r="AI1405" s="50"/>
      <c r="AJ1405" s="50"/>
      <c r="AK1405" s="50"/>
      <c r="AL1405" s="50"/>
      <c r="AM1405" s="50"/>
      <c r="AN1405" s="50"/>
      <c r="AO1405" s="50"/>
      <c r="AP1405" s="50"/>
      <c r="AQ1405" s="50"/>
      <c r="AR1405" s="50"/>
      <c r="AS1405" s="50"/>
      <c r="AT1405" s="50"/>
      <c r="AU1405" s="50"/>
      <c r="AV1405" s="50"/>
      <c r="AW1405" s="50"/>
      <c r="AX1405" s="50"/>
      <c r="AY1405" s="50"/>
      <c r="AZ1405" s="50"/>
      <c r="BA1405" s="50"/>
      <c r="BB1405" s="50"/>
      <c r="BC1405" s="50"/>
      <c r="BD1405" s="50"/>
      <c r="BE1405" s="50"/>
      <c r="BF1405" s="50"/>
      <c r="BG1405" s="50"/>
      <c r="BH1405" s="50"/>
      <c r="BI1405" s="50"/>
      <c r="BJ1405" s="50"/>
      <c r="BK1405" s="50"/>
      <c r="BL1405" s="50"/>
      <c r="BM1405" s="50"/>
      <c r="BN1405" s="50"/>
      <c r="BO1405" s="50"/>
      <c r="BP1405" s="50"/>
      <c r="BQ1405" s="50"/>
      <c r="BR1405" s="50"/>
      <c r="BS1405" s="50"/>
      <c r="BT1405" s="50"/>
      <c r="BU1405" s="50"/>
      <c r="BV1405" s="50"/>
      <c r="BW1405" s="50"/>
      <c r="BX1405" s="50"/>
      <c r="BY1405" s="50"/>
      <c r="BZ1405" s="50"/>
      <c r="CA1405" s="50"/>
      <c r="CB1405" s="50"/>
      <c r="CC1405" s="50"/>
      <c r="CD1405" s="50"/>
      <c r="CE1405" s="50"/>
      <c r="CF1405" s="50"/>
      <c r="CG1405" s="50"/>
      <c r="CH1405" s="50"/>
      <c r="CI1405" s="50"/>
      <c r="CJ1405" s="50"/>
      <c r="CK1405" s="50"/>
      <c r="CL1405" s="50"/>
      <c r="CM1405" s="50"/>
      <c r="CN1405" s="50"/>
      <c r="CO1405" s="50"/>
      <c r="CP1405" s="50"/>
      <c r="CQ1405" s="50"/>
      <c r="CR1405" s="50"/>
      <c r="CS1405" s="50"/>
      <c r="CT1405" s="50"/>
      <c r="CU1405" s="50"/>
      <c r="CV1405" s="50"/>
      <c r="CW1405" s="50"/>
      <c r="CX1405" s="50"/>
      <c r="CY1405" s="50"/>
      <c r="CZ1405" s="50"/>
      <c r="DA1405" s="50"/>
      <c r="DB1405" s="50"/>
      <c r="DC1405" s="50"/>
      <c r="DD1405" s="50"/>
      <c r="DE1405" s="50"/>
      <c r="DF1405" s="50"/>
    </row>
    <row r="1406" spans="2:110" x14ac:dyDescent="0.2">
      <c r="B1406" s="177"/>
      <c r="C1406" s="202"/>
      <c r="D1406" s="200"/>
      <c r="E1406" s="203"/>
      <c r="F1406" s="203"/>
      <c r="G1406" s="203"/>
      <c r="H1406" s="203"/>
      <c r="I1406" s="203"/>
      <c r="J1406" s="203"/>
      <c r="K1406" s="203"/>
      <c r="L1406" s="203"/>
      <c r="M1406" s="203"/>
      <c r="N1406" s="203"/>
      <c r="O1406" s="203"/>
      <c r="P1406" s="203"/>
      <c r="Q1406" s="204"/>
      <c r="R1406" s="204"/>
      <c r="S1406" s="234"/>
      <c r="T1406" s="50"/>
      <c r="U1406" s="50"/>
      <c r="V1406" s="50"/>
      <c r="W1406" s="50"/>
      <c r="X1406" s="50"/>
      <c r="Y1406" s="50"/>
      <c r="Z1406" s="250"/>
      <c r="AA1406" s="238"/>
      <c r="AB1406" s="50"/>
      <c r="AC1406" s="50"/>
      <c r="AD1406" s="50"/>
      <c r="AE1406" s="50"/>
      <c r="AF1406" s="50"/>
      <c r="AG1406" s="50"/>
      <c r="AH1406" s="50"/>
      <c r="AI1406" s="50"/>
      <c r="AJ1406" s="50"/>
      <c r="AK1406" s="50"/>
      <c r="AL1406" s="50"/>
      <c r="AM1406" s="50"/>
      <c r="AN1406" s="50"/>
      <c r="AO1406" s="50"/>
      <c r="AP1406" s="50"/>
      <c r="AQ1406" s="50"/>
      <c r="AR1406" s="50"/>
      <c r="AS1406" s="50"/>
      <c r="AT1406" s="50"/>
      <c r="AU1406" s="50"/>
      <c r="AV1406" s="50"/>
      <c r="AW1406" s="50"/>
      <c r="AX1406" s="50"/>
      <c r="AY1406" s="50"/>
      <c r="AZ1406" s="50"/>
      <c r="BA1406" s="50"/>
      <c r="BB1406" s="50"/>
      <c r="BC1406" s="50"/>
      <c r="BD1406" s="50"/>
      <c r="BE1406" s="50"/>
      <c r="BF1406" s="50"/>
      <c r="BG1406" s="50"/>
      <c r="BH1406" s="50"/>
      <c r="BI1406" s="50"/>
      <c r="BJ1406" s="50"/>
      <c r="BK1406" s="50"/>
      <c r="BL1406" s="50"/>
      <c r="BM1406" s="50"/>
      <c r="BN1406" s="50"/>
      <c r="BO1406" s="50"/>
      <c r="BP1406" s="50"/>
      <c r="BQ1406" s="50"/>
      <c r="BR1406" s="50"/>
      <c r="BS1406" s="50"/>
      <c r="BT1406" s="50"/>
      <c r="BU1406" s="50"/>
      <c r="BV1406" s="50"/>
      <c r="BW1406" s="50"/>
      <c r="BX1406" s="50"/>
      <c r="BY1406" s="50"/>
      <c r="BZ1406" s="50"/>
      <c r="CA1406" s="50"/>
      <c r="CB1406" s="50"/>
      <c r="CC1406" s="50"/>
      <c r="CD1406" s="50"/>
      <c r="CE1406" s="50"/>
      <c r="CF1406" s="50"/>
      <c r="CG1406" s="50"/>
      <c r="CH1406" s="50"/>
      <c r="CI1406" s="50"/>
      <c r="CJ1406" s="50"/>
      <c r="CK1406" s="50"/>
      <c r="CL1406" s="50"/>
      <c r="CM1406" s="50"/>
      <c r="CN1406" s="50"/>
      <c r="CO1406" s="50"/>
      <c r="CP1406" s="50"/>
      <c r="CQ1406" s="50"/>
      <c r="CR1406" s="50"/>
      <c r="CS1406" s="50"/>
      <c r="CT1406" s="50"/>
      <c r="CU1406" s="50"/>
      <c r="CV1406" s="50"/>
      <c r="CW1406" s="50"/>
      <c r="CX1406" s="50"/>
      <c r="CY1406" s="50"/>
      <c r="CZ1406" s="50"/>
      <c r="DA1406" s="50"/>
      <c r="DB1406" s="50"/>
      <c r="DC1406" s="50"/>
      <c r="DD1406" s="50"/>
      <c r="DE1406" s="50"/>
      <c r="DF1406" s="50"/>
    </row>
    <row r="1407" spans="2:110" x14ac:dyDescent="0.2">
      <c r="B1407" s="177"/>
      <c r="C1407" s="202"/>
      <c r="D1407" s="200"/>
      <c r="E1407" s="203"/>
      <c r="F1407" s="203"/>
      <c r="G1407" s="203"/>
      <c r="H1407" s="203"/>
      <c r="I1407" s="203"/>
      <c r="J1407" s="203"/>
      <c r="K1407" s="203"/>
      <c r="L1407" s="203"/>
      <c r="M1407" s="203"/>
      <c r="N1407" s="203"/>
      <c r="O1407" s="203"/>
      <c r="P1407" s="203"/>
      <c r="Q1407" s="204"/>
      <c r="R1407" s="204"/>
      <c r="S1407" s="234"/>
      <c r="T1407" s="50"/>
      <c r="U1407" s="50"/>
      <c r="V1407" s="50"/>
      <c r="W1407" s="50"/>
      <c r="X1407" s="50"/>
      <c r="Y1407" s="50"/>
      <c r="Z1407" s="250"/>
      <c r="AA1407" s="238"/>
      <c r="AB1407" s="50"/>
      <c r="AC1407" s="50"/>
      <c r="AD1407" s="50"/>
      <c r="AE1407" s="50"/>
      <c r="AF1407" s="50"/>
      <c r="AG1407" s="50"/>
      <c r="AH1407" s="50"/>
      <c r="AI1407" s="50"/>
      <c r="AJ1407" s="50"/>
      <c r="AK1407" s="50"/>
      <c r="AL1407" s="50"/>
      <c r="AM1407" s="50"/>
      <c r="AN1407" s="50"/>
      <c r="AO1407" s="50"/>
      <c r="AP1407" s="50"/>
      <c r="AQ1407" s="50"/>
      <c r="AR1407" s="50"/>
      <c r="AS1407" s="50"/>
      <c r="AT1407" s="50"/>
      <c r="AU1407" s="50"/>
      <c r="AV1407" s="50"/>
      <c r="AW1407" s="50"/>
      <c r="AX1407" s="50"/>
      <c r="AY1407" s="50"/>
      <c r="AZ1407" s="50"/>
      <c r="BA1407" s="50"/>
      <c r="BB1407" s="50"/>
      <c r="BC1407" s="50"/>
      <c r="BD1407" s="50"/>
      <c r="BE1407" s="50"/>
      <c r="BF1407" s="50"/>
      <c r="BG1407" s="50"/>
      <c r="BH1407" s="50"/>
      <c r="BI1407" s="50"/>
      <c r="BJ1407" s="50"/>
      <c r="BK1407" s="50"/>
      <c r="BL1407" s="50"/>
      <c r="BM1407" s="50"/>
      <c r="BN1407" s="50"/>
      <c r="BO1407" s="50"/>
      <c r="BP1407" s="50"/>
      <c r="BQ1407" s="50"/>
      <c r="BR1407" s="50"/>
      <c r="BS1407" s="50"/>
      <c r="BT1407" s="50"/>
      <c r="BU1407" s="50"/>
      <c r="BV1407" s="50"/>
      <c r="BW1407" s="50"/>
      <c r="BX1407" s="50"/>
      <c r="BY1407" s="50"/>
      <c r="BZ1407" s="50"/>
      <c r="CA1407" s="50"/>
      <c r="CB1407" s="50"/>
      <c r="CC1407" s="50"/>
      <c r="CD1407" s="50"/>
      <c r="CE1407" s="50"/>
      <c r="CF1407" s="50"/>
      <c r="CG1407" s="50"/>
      <c r="CH1407" s="50"/>
      <c r="CI1407" s="50"/>
      <c r="CJ1407" s="50"/>
      <c r="CK1407" s="50"/>
      <c r="CL1407" s="50"/>
      <c r="CM1407" s="50"/>
      <c r="CN1407" s="50"/>
      <c r="CO1407" s="50"/>
      <c r="CP1407" s="50"/>
      <c r="CQ1407" s="50"/>
      <c r="CR1407" s="50"/>
      <c r="CS1407" s="50"/>
      <c r="CT1407" s="50"/>
      <c r="CU1407" s="50"/>
      <c r="CV1407" s="50"/>
      <c r="CW1407" s="50"/>
      <c r="CX1407" s="50"/>
      <c r="CY1407" s="50"/>
      <c r="CZ1407" s="50"/>
      <c r="DA1407" s="50"/>
      <c r="DB1407" s="50"/>
      <c r="DC1407" s="50"/>
      <c r="DD1407" s="50"/>
      <c r="DE1407" s="50"/>
      <c r="DF1407" s="50"/>
    </row>
    <row r="1408" spans="2:110" x14ac:dyDescent="0.2">
      <c r="B1408" s="177"/>
      <c r="C1408" s="202"/>
      <c r="D1408" s="200"/>
      <c r="E1408" s="203"/>
      <c r="F1408" s="203"/>
      <c r="G1408" s="203"/>
      <c r="H1408" s="203"/>
      <c r="I1408" s="203"/>
      <c r="J1408" s="203"/>
      <c r="K1408" s="203"/>
      <c r="L1408" s="203"/>
      <c r="M1408" s="203"/>
      <c r="N1408" s="203"/>
      <c r="O1408" s="203"/>
      <c r="P1408" s="203"/>
      <c r="Q1408" s="204"/>
      <c r="R1408" s="204"/>
      <c r="S1408" s="234"/>
      <c r="T1408" s="50"/>
      <c r="U1408" s="50"/>
      <c r="V1408" s="50"/>
      <c r="W1408" s="50"/>
      <c r="X1408" s="50"/>
      <c r="Y1408" s="50"/>
      <c r="Z1408" s="250"/>
      <c r="AA1408" s="238"/>
      <c r="AB1408" s="50"/>
      <c r="AC1408" s="50"/>
      <c r="AD1408" s="50"/>
      <c r="AE1408" s="50"/>
      <c r="AF1408" s="50"/>
      <c r="AG1408" s="50"/>
      <c r="AH1408" s="50"/>
      <c r="AI1408" s="50"/>
      <c r="AJ1408" s="50"/>
      <c r="AK1408" s="50"/>
      <c r="AL1408" s="50"/>
      <c r="AM1408" s="50"/>
      <c r="AN1408" s="50"/>
      <c r="AO1408" s="50"/>
      <c r="AP1408" s="50"/>
      <c r="AQ1408" s="50"/>
      <c r="AR1408" s="50"/>
      <c r="AS1408" s="50"/>
      <c r="AT1408" s="50"/>
      <c r="AU1408" s="50"/>
      <c r="AV1408" s="50"/>
      <c r="AW1408" s="50"/>
      <c r="AX1408" s="50"/>
      <c r="AY1408" s="50"/>
      <c r="AZ1408" s="50"/>
      <c r="BA1408" s="50"/>
      <c r="BB1408" s="50"/>
      <c r="BC1408" s="50"/>
      <c r="BD1408" s="50"/>
      <c r="BE1408" s="50"/>
      <c r="BF1408" s="50"/>
      <c r="BG1408" s="50"/>
      <c r="BH1408" s="50"/>
      <c r="BI1408" s="50"/>
      <c r="BJ1408" s="50"/>
      <c r="BK1408" s="50"/>
      <c r="BL1408" s="50"/>
      <c r="BM1408" s="50"/>
      <c r="BN1408" s="50"/>
      <c r="BO1408" s="50"/>
      <c r="BP1408" s="50"/>
      <c r="BQ1408" s="50"/>
      <c r="BR1408" s="50"/>
      <c r="BS1408" s="50"/>
      <c r="BT1408" s="50"/>
      <c r="BU1408" s="50"/>
      <c r="BV1408" s="50"/>
      <c r="BW1408" s="50"/>
      <c r="BX1408" s="50"/>
      <c r="BY1408" s="50"/>
      <c r="BZ1408" s="50"/>
      <c r="CA1408" s="50"/>
      <c r="CB1408" s="50"/>
      <c r="CC1408" s="50"/>
      <c r="CD1408" s="50"/>
      <c r="CE1408" s="50"/>
      <c r="CF1408" s="50"/>
      <c r="CG1408" s="50"/>
      <c r="CH1408" s="50"/>
      <c r="CI1408" s="50"/>
      <c r="CJ1408" s="50"/>
      <c r="CK1408" s="50"/>
      <c r="CL1408" s="50"/>
      <c r="CM1408" s="50"/>
      <c r="CN1408" s="50"/>
      <c r="CO1408" s="50"/>
      <c r="CP1408" s="50"/>
      <c r="CQ1408" s="50"/>
      <c r="CR1408" s="50"/>
      <c r="CS1408" s="50"/>
      <c r="CT1408" s="50"/>
      <c r="CU1408" s="50"/>
      <c r="CV1408" s="50"/>
      <c r="CW1408" s="50"/>
      <c r="CX1408" s="50"/>
      <c r="CY1408" s="50"/>
      <c r="CZ1408" s="50"/>
      <c r="DA1408" s="50"/>
      <c r="DB1408" s="50"/>
      <c r="DC1408" s="50"/>
      <c r="DD1408" s="50"/>
      <c r="DE1408" s="50"/>
      <c r="DF1408" s="50"/>
    </row>
    <row r="1409" spans="2:110" x14ac:dyDescent="0.2">
      <c r="B1409" s="177"/>
      <c r="C1409" s="202"/>
      <c r="D1409" s="200"/>
      <c r="E1409" s="203"/>
      <c r="F1409" s="203"/>
      <c r="G1409" s="203"/>
      <c r="H1409" s="203"/>
      <c r="I1409" s="203"/>
      <c r="J1409" s="203"/>
      <c r="K1409" s="203"/>
      <c r="L1409" s="203"/>
      <c r="M1409" s="203"/>
      <c r="N1409" s="203"/>
      <c r="O1409" s="203"/>
      <c r="P1409" s="203"/>
      <c r="Q1409" s="204"/>
      <c r="R1409" s="204"/>
      <c r="S1409" s="234"/>
      <c r="T1409" s="50"/>
      <c r="U1409" s="50"/>
      <c r="V1409" s="50"/>
      <c r="W1409" s="50"/>
      <c r="X1409" s="50"/>
      <c r="Y1409" s="50"/>
      <c r="Z1409" s="250"/>
      <c r="AA1409" s="238"/>
      <c r="AB1409" s="50"/>
      <c r="AC1409" s="50"/>
      <c r="AD1409" s="50"/>
      <c r="AE1409" s="50"/>
      <c r="AF1409" s="50"/>
      <c r="AG1409" s="50"/>
      <c r="AH1409" s="50"/>
      <c r="AI1409" s="50"/>
      <c r="AJ1409" s="50"/>
      <c r="AK1409" s="50"/>
      <c r="AL1409" s="50"/>
      <c r="AM1409" s="50"/>
      <c r="AN1409" s="50"/>
      <c r="AO1409" s="50"/>
      <c r="AP1409" s="50"/>
      <c r="AQ1409" s="50"/>
      <c r="AR1409" s="50"/>
      <c r="AS1409" s="50"/>
      <c r="AT1409" s="50"/>
      <c r="AU1409" s="50"/>
      <c r="AV1409" s="50"/>
      <c r="AW1409" s="50"/>
      <c r="AX1409" s="50"/>
      <c r="AY1409" s="50"/>
      <c r="AZ1409" s="50"/>
      <c r="BA1409" s="50"/>
      <c r="BB1409" s="50"/>
      <c r="BC1409" s="50"/>
      <c r="BD1409" s="50"/>
      <c r="BE1409" s="50"/>
      <c r="BF1409" s="50"/>
      <c r="BG1409" s="50"/>
      <c r="BH1409" s="50"/>
      <c r="BI1409" s="50"/>
      <c r="BJ1409" s="50"/>
      <c r="BK1409" s="50"/>
      <c r="BL1409" s="50"/>
      <c r="BM1409" s="50"/>
      <c r="BN1409" s="50"/>
      <c r="BO1409" s="50"/>
      <c r="BP1409" s="50"/>
      <c r="BQ1409" s="50"/>
      <c r="BR1409" s="50"/>
      <c r="BS1409" s="50"/>
      <c r="BT1409" s="50"/>
      <c r="BU1409" s="50"/>
      <c r="BV1409" s="50"/>
      <c r="BW1409" s="50"/>
      <c r="BX1409" s="50"/>
      <c r="BY1409" s="50"/>
      <c r="BZ1409" s="50"/>
      <c r="CA1409" s="50"/>
      <c r="CB1409" s="50"/>
      <c r="CC1409" s="50"/>
      <c r="CD1409" s="50"/>
      <c r="CE1409" s="50"/>
      <c r="CF1409" s="50"/>
      <c r="CG1409" s="50"/>
      <c r="CH1409" s="50"/>
      <c r="CI1409" s="50"/>
      <c r="CJ1409" s="50"/>
      <c r="CK1409" s="50"/>
      <c r="CL1409" s="50"/>
      <c r="CM1409" s="50"/>
      <c r="CN1409" s="50"/>
      <c r="CO1409" s="50"/>
      <c r="CP1409" s="50"/>
      <c r="CQ1409" s="50"/>
      <c r="CR1409" s="50"/>
      <c r="CS1409" s="50"/>
      <c r="CT1409" s="50"/>
      <c r="CU1409" s="50"/>
      <c r="CV1409" s="50"/>
      <c r="CW1409" s="50"/>
      <c r="CX1409" s="50"/>
      <c r="CY1409" s="50"/>
      <c r="CZ1409" s="50"/>
      <c r="DA1409" s="50"/>
      <c r="DB1409" s="50"/>
      <c r="DC1409" s="50"/>
      <c r="DD1409" s="50"/>
      <c r="DE1409" s="50"/>
      <c r="DF1409" s="50"/>
    </row>
    <row r="1410" spans="2:110" x14ac:dyDescent="0.2">
      <c r="B1410" s="177"/>
      <c r="C1410" s="202"/>
      <c r="D1410" s="200"/>
      <c r="E1410" s="203"/>
      <c r="F1410" s="203"/>
      <c r="G1410" s="203"/>
      <c r="H1410" s="203"/>
      <c r="I1410" s="203"/>
      <c r="J1410" s="203"/>
      <c r="K1410" s="203"/>
      <c r="L1410" s="203"/>
      <c r="M1410" s="203"/>
      <c r="N1410" s="203"/>
      <c r="O1410" s="203"/>
      <c r="P1410" s="203"/>
      <c r="Q1410" s="204"/>
      <c r="R1410" s="204"/>
      <c r="S1410" s="234"/>
      <c r="T1410" s="50"/>
      <c r="U1410" s="50"/>
      <c r="V1410" s="50"/>
      <c r="W1410" s="50"/>
      <c r="X1410" s="50"/>
      <c r="Y1410" s="50"/>
      <c r="Z1410" s="250"/>
      <c r="AA1410" s="238"/>
      <c r="AB1410" s="50"/>
      <c r="AC1410" s="50"/>
      <c r="AD1410" s="50"/>
      <c r="AE1410" s="50"/>
      <c r="AF1410" s="50"/>
      <c r="AG1410" s="50"/>
      <c r="AH1410" s="50"/>
      <c r="AI1410" s="50"/>
      <c r="AJ1410" s="50"/>
      <c r="AK1410" s="50"/>
      <c r="AL1410" s="50"/>
      <c r="AM1410" s="50"/>
      <c r="AN1410" s="50"/>
      <c r="AO1410" s="50"/>
      <c r="AP1410" s="50"/>
      <c r="AQ1410" s="50"/>
      <c r="AR1410" s="50"/>
      <c r="AS1410" s="50"/>
      <c r="AT1410" s="50"/>
      <c r="AU1410" s="50"/>
      <c r="AV1410" s="50"/>
      <c r="AW1410" s="50"/>
      <c r="AX1410" s="50"/>
      <c r="AY1410" s="50"/>
      <c r="AZ1410" s="50"/>
      <c r="BA1410" s="50"/>
      <c r="BB1410" s="50"/>
      <c r="BC1410" s="50"/>
      <c r="BD1410" s="50"/>
      <c r="BE1410" s="50"/>
      <c r="BF1410" s="50"/>
      <c r="BG1410" s="50"/>
      <c r="BH1410" s="50"/>
      <c r="BI1410" s="50"/>
      <c r="BJ1410" s="50"/>
      <c r="BK1410" s="50"/>
      <c r="BL1410" s="50"/>
      <c r="BM1410" s="50"/>
      <c r="BN1410" s="50"/>
      <c r="BO1410" s="50"/>
      <c r="BP1410" s="50"/>
      <c r="BQ1410" s="50"/>
      <c r="BR1410" s="50"/>
      <c r="BS1410" s="50"/>
      <c r="BT1410" s="50"/>
      <c r="BU1410" s="50"/>
      <c r="BV1410" s="50"/>
      <c r="BW1410" s="50"/>
      <c r="BX1410" s="50"/>
      <c r="BY1410" s="50"/>
      <c r="BZ1410" s="50"/>
      <c r="CA1410" s="50"/>
      <c r="CB1410" s="50"/>
      <c r="CC1410" s="50"/>
      <c r="CD1410" s="50"/>
      <c r="CE1410" s="50"/>
      <c r="CF1410" s="50"/>
      <c r="CG1410" s="50"/>
      <c r="CH1410" s="50"/>
      <c r="CI1410" s="50"/>
      <c r="CJ1410" s="50"/>
      <c r="CK1410" s="50"/>
      <c r="CL1410" s="50"/>
      <c r="CM1410" s="50"/>
      <c r="CN1410" s="50"/>
      <c r="CO1410" s="50"/>
      <c r="CP1410" s="50"/>
      <c r="CQ1410" s="50"/>
      <c r="CR1410" s="50"/>
      <c r="CS1410" s="50"/>
      <c r="CT1410" s="50"/>
      <c r="CU1410" s="50"/>
      <c r="CV1410" s="50"/>
      <c r="CW1410" s="50"/>
      <c r="CX1410" s="50"/>
      <c r="CY1410" s="50"/>
      <c r="CZ1410" s="50"/>
      <c r="DA1410" s="50"/>
      <c r="DB1410" s="50"/>
      <c r="DC1410" s="50"/>
      <c r="DD1410" s="50"/>
      <c r="DE1410" s="50"/>
      <c r="DF1410" s="50"/>
    </row>
    <row r="1411" spans="2:110" x14ac:dyDescent="0.2">
      <c r="B1411" s="177"/>
      <c r="C1411" s="202"/>
      <c r="D1411" s="200"/>
      <c r="E1411" s="203"/>
      <c r="F1411" s="203"/>
      <c r="G1411" s="203"/>
      <c r="H1411" s="203"/>
      <c r="I1411" s="203"/>
      <c r="J1411" s="203"/>
      <c r="K1411" s="203"/>
      <c r="L1411" s="203"/>
      <c r="M1411" s="203"/>
      <c r="N1411" s="203"/>
      <c r="O1411" s="203"/>
      <c r="P1411" s="203"/>
      <c r="Q1411" s="204"/>
      <c r="R1411" s="204"/>
      <c r="S1411" s="234"/>
      <c r="T1411" s="50"/>
      <c r="U1411" s="50"/>
      <c r="V1411" s="50"/>
      <c r="W1411" s="50"/>
      <c r="X1411" s="50"/>
      <c r="Y1411" s="50"/>
      <c r="Z1411" s="250"/>
      <c r="AA1411" s="238"/>
      <c r="AB1411" s="50"/>
      <c r="AC1411" s="50"/>
      <c r="AD1411" s="50"/>
      <c r="AE1411" s="50"/>
      <c r="AF1411" s="50"/>
      <c r="AG1411" s="50"/>
      <c r="AH1411" s="50"/>
      <c r="AI1411" s="50"/>
      <c r="AJ1411" s="50"/>
      <c r="AK1411" s="50"/>
      <c r="AL1411" s="50"/>
      <c r="AM1411" s="50"/>
      <c r="AN1411" s="50"/>
      <c r="AO1411" s="50"/>
      <c r="AP1411" s="50"/>
      <c r="AQ1411" s="50"/>
      <c r="AR1411" s="50"/>
      <c r="AS1411" s="50"/>
      <c r="AT1411" s="50"/>
      <c r="AU1411" s="50"/>
      <c r="AV1411" s="50"/>
      <c r="AW1411" s="50"/>
      <c r="AX1411" s="50"/>
      <c r="AY1411" s="50"/>
      <c r="AZ1411" s="50"/>
      <c r="BA1411" s="50"/>
      <c r="BB1411" s="50"/>
      <c r="BC1411" s="50"/>
      <c r="BD1411" s="50"/>
      <c r="BE1411" s="50"/>
      <c r="BF1411" s="50"/>
      <c r="BG1411" s="50"/>
      <c r="BH1411" s="50"/>
      <c r="BI1411" s="50"/>
      <c r="BJ1411" s="50"/>
      <c r="BK1411" s="50"/>
      <c r="BL1411" s="50"/>
      <c r="BM1411" s="50"/>
      <c r="BN1411" s="50"/>
      <c r="BO1411" s="50"/>
      <c r="BP1411" s="50"/>
      <c r="BQ1411" s="50"/>
      <c r="BR1411" s="50"/>
      <c r="BS1411" s="50"/>
      <c r="BT1411" s="50"/>
      <c r="BU1411" s="50"/>
      <c r="BV1411" s="50"/>
      <c r="BW1411" s="50"/>
      <c r="BX1411" s="50"/>
      <c r="BY1411" s="50"/>
      <c r="BZ1411" s="50"/>
      <c r="CA1411" s="50"/>
      <c r="CB1411" s="50"/>
      <c r="CC1411" s="50"/>
      <c r="CD1411" s="50"/>
      <c r="CE1411" s="50"/>
      <c r="CF1411" s="50"/>
      <c r="CG1411" s="50"/>
      <c r="CH1411" s="50"/>
      <c r="CI1411" s="50"/>
      <c r="CJ1411" s="50"/>
      <c r="CK1411" s="50"/>
      <c r="CL1411" s="50"/>
      <c r="CM1411" s="50"/>
      <c r="CN1411" s="50"/>
      <c r="CO1411" s="50"/>
      <c r="CP1411" s="50"/>
      <c r="CQ1411" s="50"/>
      <c r="CR1411" s="50"/>
      <c r="CS1411" s="50"/>
      <c r="CT1411" s="50"/>
      <c r="CU1411" s="50"/>
      <c r="CV1411" s="50"/>
      <c r="CW1411" s="50"/>
      <c r="CX1411" s="50"/>
      <c r="CY1411" s="50"/>
      <c r="CZ1411" s="50"/>
      <c r="DA1411" s="50"/>
      <c r="DB1411" s="50"/>
      <c r="DC1411" s="50"/>
      <c r="DD1411" s="50"/>
      <c r="DE1411" s="50"/>
      <c r="DF1411" s="50"/>
    </row>
    <row r="1412" spans="2:110" x14ac:dyDescent="0.2">
      <c r="B1412" s="177"/>
      <c r="C1412" s="202"/>
      <c r="D1412" s="200"/>
      <c r="E1412" s="203"/>
      <c r="F1412" s="203"/>
      <c r="G1412" s="203"/>
      <c r="H1412" s="203"/>
      <c r="I1412" s="203"/>
      <c r="J1412" s="203"/>
      <c r="K1412" s="203"/>
      <c r="L1412" s="203"/>
      <c r="M1412" s="203"/>
      <c r="N1412" s="203"/>
      <c r="O1412" s="203"/>
      <c r="P1412" s="203"/>
      <c r="Q1412" s="204"/>
      <c r="R1412" s="204"/>
      <c r="S1412" s="234"/>
      <c r="T1412" s="50"/>
      <c r="U1412" s="50"/>
      <c r="V1412" s="50"/>
      <c r="W1412" s="50"/>
      <c r="X1412" s="50"/>
      <c r="Y1412" s="50"/>
      <c r="Z1412" s="250"/>
      <c r="AA1412" s="238"/>
      <c r="AB1412" s="50"/>
      <c r="AC1412" s="50"/>
      <c r="AD1412" s="50"/>
      <c r="AE1412" s="50"/>
      <c r="AF1412" s="50"/>
      <c r="AG1412" s="50"/>
      <c r="AH1412" s="50"/>
      <c r="AI1412" s="50"/>
      <c r="AJ1412" s="50"/>
      <c r="AK1412" s="50"/>
      <c r="AL1412" s="50"/>
      <c r="AM1412" s="50"/>
      <c r="AN1412" s="50"/>
      <c r="AO1412" s="50"/>
      <c r="AP1412" s="50"/>
      <c r="AQ1412" s="50"/>
      <c r="AR1412" s="50"/>
      <c r="AS1412" s="50"/>
      <c r="AT1412" s="50"/>
      <c r="AU1412" s="50"/>
      <c r="AV1412" s="50"/>
      <c r="AW1412" s="50"/>
      <c r="AX1412" s="50"/>
      <c r="AY1412" s="50"/>
      <c r="AZ1412" s="50"/>
      <c r="BA1412" s="50"/>
      <c r="BB1412" s="50"/>
      <c r="BC1412" s="50"/>
      <c r="BD1412" s="50"/>
      <c r="BE1412" s="50"/>
      <c r="BF1412" s="50"/>
      <c r="BG1412" s="50"/>
      <c r="BH1412" s="50"/>
      <c r="BI1412" s="50"/>
      <c r="BJ1412" s="50"/>
      <c r="BK1412" s="50"/>
      <c r="BL1412" s="50"/>
      <c r="BM1412" s="50"/>
      <c r="BN1412" s="50"/>
      <c r="BO1412" s="50"/>
      <c r="BP1412" s="50"/>
      <c r="BQ1412" s="50"/>
      <c r="BR1412" s="50"/>
      <c r="BS1412" s="50"/>
      <c r="BT1412" s="50"/>
      <c r="BU1412" s="50"/>
      <c r="BV1412" s="50"/>
      <c r="BW1412" s="50"/>
      <c r="BX1412" s="50"/>
      <c r="BY1412" s="50"/>
      <c r="BZ1412" s="50"/>
      <c r="CA1412" s="50"/>
      <c r="CB1412" s="50"/>
      <c r="CC1412" s="50"/>
      <c r="CD1412" s="50"/>
      <c r="CE1412" s="50"/>
      <c r="CF1412" s="50"/>
      <c r="CG1412" s="50"/>
      <c r="CH1412" s="50"/>
      <c r="CI1412" s="50"/>
      <c r="CJ1412" s="50"/>
      <c r="CK1412" s="50"/>
      <c r="CL1412" s="50"/>
      <c r="CM1412" s="50"/>
      <c r="CN1412" s="50"/>
      <c r="CO1412" s="50"/>
      <c r="CP1412" s="50"/>
      <c r="CQ1412" s="50"/>
      <c r="CR1412" s="50"/>
      <c r="CS1412" s="50"/>
      <c r="CT1412" s="50"/>
      <c r="CU1412" s="50"/>
      <c r="CV1412" s="50"/>
      <c r="CW1412" s="50"/>
      <c r="CX1412" s="50"/>
      <c r="CY1412" s="50"/>
      <c r="CZ1412" s="50"/>
      <c r="DA1412" s="50"/>
      <c r="DB1412" s="50"/>
      <c r="DC1412" s="50"/>
      <c r="DD1412" s="50"/>
      <c r="DE1412" s="50"/>
      <c r="DF1412" s="50"/>
    </row>
    <row r="1413" spans="2:110" x14ac:dyDescent="0.2">
      <c r="B1413" s="177"/>
      <c r="C1413" s="202"/>
      <c r="D1413" s="200"/>
      <c r="E1413" s="203"/>
      <c r="F1413" s="203"/>
      <c r="G1413" s="203"/>
      <c r="H1413" s="203"/>
      <c r="I1413" s="203"/>
      <c r="J1413" s="203"/>
      <c r="K1413" s="203"/>
      <c r="L1413" s="203"/>
      <c r="M1413" s="203"/>
      <c r="N1413" s="203"/>
      <c r="O1413" s="203"/>
      <c r="P1413" s="203"/>
      <c r="Q1413" s="204"/>
      <c r="R1413" s="204"/>
      <c r="S1413" s="234"/>
      <c r="T1413" s="50"/>
      <c r="U1413" s="50"/>
      <c r="V1413" s="50"/>
      <c r="W1413" s="50"/>
      <c r="X1413" s="50"/>
      <c r="Y1413" s="50"/>
      <c r="Z1413" s="250"/>
      <c r="AA1413" s="238"/>
      <c r="AB1413" s="50"/>
      <c r="AC1413" s="50"/>
      <c r="AD1413" s="50"/>
      <c r="AE1413" s="50"/>
      <c r="AF1413" s="50"/>
      <c r="AG1413" s="50"/>
      <c r="AH1413" s="50"/>
      <c r="AI1413" s="50"/>
      <c r="AJ1413" s="50"/>
      <c r="AK1413" s="50"/>
      <c r="AL1413" s="50"/>
      <c r="AM1413" s="50"/>
      <c r="AN1413" s="50"/>
      <c r="AO1413" s="50"/>
      <c r="AP1413" s="50"/>
      <c r="AQ1413" s="50"/>
      <c r="AR1413" s="50"/>
      <c r="AS1413" s="50"/>
      <c r="AT1413" s="50"/>
      <c r="AU1413" s="50"/>
      <c r="AV1413" s="50"/>
      <c r="AW1413" s="50"/>
      <c r="AX1413" s="50"/>
      <c r="AY1413" s="50"/>
      <c r="AZ1413" s="50"/>
      <c r="BA1413" s="50"/>
      <c r="BB1413" s="50"/>
      <c r="BC1413" s="50"/>
      <c r="BD1413" s="50"/>
      <c r="BE1413" s="50"/>
      <c r="BF1413" s="50"/>
      <c r="BG1413" s="50"/>
      <c r="BH1413" s="50"/>
      <c r="BI1413" s="50"/>
      <c r="BJ1413" s="50"/>
      <c r="BK1413" s="50"/>
      <c r="BL1413" s="50"/>
      <c r="BM1413" s="50"/>
      <c r="BN1413" s="50"/>
      <c r="BO1413" s="50"/>
      <c r="BP1413" s="50"/>
      <c r="BQ1413" s="50"/>
      <c r="BR1413" s="50"/>
      <c r="BS1413" s="50"/>
      <c r="BT1413" s="50"/>
      <c r="BU1413" s="50"/>
      <c r="BV1413" s="50"/>
      <c r="BW1413" s="50"/>
      <c r="BX1413" s="50"/>
      <c r="BY1413" s="50"/>
      <c r="BZ1413" s="50"/>
      <c r="CA1413" s="50"/>
      <c r="CB1413" s="50"/>
      <c r="CC1413" s="50"/>
      <c r="CD1413" s="50"/>
      <c r="CE1413" s="50"/>
      <c r="CF1413" s="50"/>
      <c r="CG1413" s="50"/>
      <c r="CH1413" s="50"/>
      <c r="CI1413" s="50"/>
      <c r="CJ1413" s="50"/>
      <c r="CK1413" s="50"/>
      <c r="CL1413" s="50"/>
      <c r="CM1413" s="50"/>
      <c r="CN1413" s="50"/>
      <c r="CO1413" s="50"/>
      <c r="CP1413" s="50"/>
      <c r="CQ1413" s="50"/>
      <c r="CR1413" s="50"/>
      <c r="CS1413" s="50"/>
      <c r="CT1413" s="50"/>
      <c r="CU1413" s="50"/>
      <c r="CV1413" s="50"/>
      <c r="CW1413" s="50"/>
      <c r="CX1413" s="50"/>
      <c r="CY1413" s="50"/>
      <c r="CZ1413" s="50"/>
      <c r="DA1413" s="50"/>
      <c r="DB1413" s="50"/>
      <c r="DC1413" s="50"/>
      <c r="DD1413" s="50"/>
      <c r="DE1413" s="50"/>
      <c r="DF1413" s="50"/>
    </row>
    <row r="1414" spans="2:110" x14ac:dyDescent="0.2">
      <c r="B1414" s="177"/>
      <c r="C1414" s="202"/>
      <c r="D1414" s="200"/>
      <c r="E1414" s="203"/>
      <c r="F1414" s="203"/>
      <c r="G1414" s="203"/>
      <c r="H1414" s="203"/>
      <c r="I1414" s="203"/>
      <c r="J1414" s="203"/>
      <c r="K1414" s="203"/>
      <c r="L1414" s="203"/>
      <c r="M1414" s="203"/>
      <c r="N1414" s="203"/>
      <c r="O1414" s="203"/>
      <c r="P1414" s="203"/>
      <c r="Q1414" s="204"/>
      <c r="R1414" s="204"/>
      <c r="S1414" s="234"/>
      <c r="T1414" s="50"/>
      <c r="U1414" s="50"/>
      <c r="V1414" s="50"/>
      <c r="W1414" s="50"/>
      <c r="X1414" s="50"/>
      <c r="Y1414" s="50"/>
      <c r="Z1414" s="250"/>
      <c r="AA1414" s="238"/>
      <c r="AB1414" s="50"/>
      <c r="AC1414" s="50"/>
      <c r="AD1414" s="50"/>
      <c r="AE1414" s="50"/>
      <c r="AF1414" s="50"/>
      <c r="AG1414" s="50"/>
      <c r="AH1414" s="50"/>
      <c r="AI1414" s="50"/>
      <c r="AJ1414" s="50"/>
      <c r="AK1414" s="50"/>
      <c r="AL1414" s="50"/>
      <c r="AM1414" s="50"/>
      <c r="AN1414" s="50"/>
      <c r="AO1414" s="50"/>
      <c r="AP1414" s="50"/>
      <c r="AQ1414" s="50"/>
      <c r="AR1414" s="50"/>
      <c r="AS1414" s="50"/>
      <c r="AT1414" s="50"/>
      <c r="AU1414" s="50"/>
      <c r="AV1414" s="50"/>
      <c r="AW1414" s="50"/>
      <c r="AX1414" s="50"/>
      <c r="AY1414" s="50"/>
      <c r="AZ1414" s="50"/>
      <c r="BA1414" s="50"/>
      <c r="BB1414" s="50"/>
      <c r="BC1414" s="50"/>
      <c r="BD1414" s="50"/>
      <c r="BE1414" s="50"/>
      <c r="BF1414" s="50"/>
      <c r="BG1414" s="50"/>
      <c r="BH1414" s="50"/>
      <c r="BI1414" s="50"/>
      <c r="BJ1414" s="50"/>
      <c r="BK1414" s="50"/>
      <c r="BL1414" s="50"/>
      <c r="BM1414" s="50"/>
      <c r="BN1414" s="50"/>
      <c r="BO1414" s="50"/>
      <c r="BP1414" s="50"/>
      <c r="BQ1414" s="50"/>
      <c r="BR1414" s="50"/>
      <c r="BS1414" s="50"/>
      <c r="BT1414" s="50"/>
      <c r="BU1414" s="50"/>
      <c r="BV1414" s="50"/>
      <c r="BW1414" s="50"/>
      <c r="BX1414" s="50"/>
      <c r="BY1414" s="50"/>
      <c r="BZ1414" s="50"/>
      <c r="CA1414" s="50"/>
      <c r="CB1414" s="50"/>
      <c r="CC1414" s="50"/>
      <c r="CD1414" s="50"/>
      <c r="CE1414" s="50"/>
      <c r="CF1414" s="50"/>
      <c r="CG1414" s="50"/>
      <c r="CH1414" s="50"/>
      <c r="CI1414" s="50"/>
      <c r="CJ1414" s="50"/>
      <c r="CK1414" s="50"/>
      <c r="CL1414" s="50"/>
      <c r="CM1414" s="50"/>
      <c r="CN1414" s="50"/>
      <c r="CO1414" s="50"/>
      <c r="CP1414" s="50"/>
      <c r="CQ1414" s="50"/>
      <c r="CR1414" s="50"/>
      <c r="CS1414" s="50"/>
      <c r="CT1414" s="50"/>
      <c r="CU1414" s="50"/>
      <c r="CV1414" s="50"/>
      <c r="CW1414" s="50"/>
      <c r="CX1414" s="50"/>
      <c r="CY1414" s="50"/>
      <c r="CZ1414" s="50"/>
      <c r="DA1414" s="50"/>
      <c r="DB1414" s="50"/>
      <c r="DC1414" s="50"/>
      <c r="DD1414" s="50"/>
      <c r="DE1414" s="50"/>
      <c r="DF1414" s="50"/>
    </row>
    <row r="1415" spans="2:110" x14ac:dyDescent="0.2">
      <c r="B1415" s="177"/>
      <c r="C1415" s="202"/>
      <c r="D1415" s="200"/>
      <c r="E1415" s="203"/>
      <c r="F1415" s="203"/>
      <c r="G1415" s="203"/>
      <c r="H1415" s="203"/>
      <c r="I1415" s="203"/>
      <c r="J1415" s="203"/>
      <c r="K1415" s="203"/>
      <c r="L1415" s="203"/>
      <c r="M1415" s="203"/>
      <c r="N1415" s="203"/>
      <c r="O1415" s="203"/>
      <c r="P1415" s="203"/>
      <c r="Q1415" s="204"/>
      <c r="R1415" s="204"/>
      <c r="S1415" s="234"/>
      <c r="T1415" s="50"/>
      <c r="U1415" s="50"/>
      <c r="V1415" s="50"/>
      <c r="W1415" s="50"/>
      <c r="X1415" s="50"/>
      <c r="Y1415" s="50"/>
      <c r="Z1415" s="250"/>
      <c r="AA1415" s="238"/>
      <c r="AB1415" s="50"/>
      <c r="AC1415" s="50"/>
      <c r="AD1415" s="50"/>
      <c r="AE1415" s="50"/>
      <c r="AF1415" s="50"/>
      <c r="AG1415" s="50"/>
      <c r="AH1415" s="50"/>
      <c r="AI1415" s="50"/>
      <c r="AJ1415" s="50"/>
      <c r="AK1415" s="50"/>
      <c r="AL1415" s="50"/>
      <c r="AM1415" s="50"/>
      <c r="AN1415" s="50"/>
      <c r="AO1415" s="50"/>
      <c r="AP1415" s="50"/>
      <c r="AQ1415" s="50"/>
      <c r="AR1415" s="50"/>
      <c r="AS1415" s="50"/>
      <c r="AT1415" s="50"/>
      <c r="AU1415" s="50"/>
      <c r="AV1415" s="50"/>
      <c r="AW1415" s="50"/>
      <c r="AX1415" s="50"/>
      <c r="AY1415" s="50"/>
      <c r="AZ1415" s="50"/>
      <c r="BA1415" s="50"/>
      <c r="BB1415" s="50"/>
      <c r="BC1415" s="50"/>
      <c r="BD1415" s="50"/>
      <c r="BE1415" s="50"/>
      <c r="BF1415" s="50"/>
      <c r="BG1415" s="50"/>
      <c r="BH1415" s="50"/>
      <c r="BI1415" s="50"/>
      <c r="BJ1415" s="50"/>
      <c r="BK1415" s="50"/>
      <c r="BL1415" s="50"/>
      <c r="BM1415" s="50"/>
      <c r="BN1415" s="50"/>
      <c r="BO1415" s="50"/>
      <c r="BP1415" s="50"/>
      <c r="BQ1415" s="50"/>
      <c r="BR1415" s="50"/>
      <c r="BS1415" s="50"/>
      <c r="BT1415" s="50"/>
      <c r="BU1415" s="50"/>
      <c r="BV1415" s="50"/>
      <c r="BW1415" s="50"/>
      <c r="BX1415" s="50"/>
      <c r="BY1415" s="50"/>
      <c r="BZ1415" s="50"/>
      <c r="CA1415" s="50"/>
      <c r="CB1415" s="50"/>
      <c r="CC1415" s="50"/>
      <c r="CD1415" s="50"/>
      <c r="CE1415" s="50"/>
      <c r="CF1415" s="50"/>
      <c r="CG1415" s="50"/>
      <c r="CH1415" s="50"/>
      <c r="CI1415" s="50"/>
      <c r="CJ1415" s="50"/>
      <c r="CK1415" s="50"/>
      <c r="CL1415" s="50"/>
      <c r="CM1415" s="50"/>
      <c r="CN1415" s="50"/>
      <c r="CO1415" s="50"/>
      <c r="CP1415" s="50"/>
      <c r="CQ1415" s="50"/>
      <c r="CR1415" s="50"/>
      <c r="CS1415" s="50"/>
      <c r="CT1415" s="50"/>
      <c r="CU1415" s="50"/>
      <c r="CV1415" s="50"/>
      <c r="CW1415" s="50"/>
      <c r="CX1415" s="50"/>
      <c r="CY1415" s="50"/>
      <c r="CZ1415" s="50"/>
      <c r="DA1415" s="50"/>
      <c r="DB1415" s="50"/>
      <c r="DC1415" s="50"/>
      <c r="DD1415" s="50"/>
      <c r="DE1415" s="50"/>
      <c r="DF1415" s="50"/>
    </row>
    <row r="1416" spans="2:110" x14ac:dyDescent="0.2">
      <c r="B1416" s="177"/>
      <c r="C1416" s="202"/>
      <c r="D1416" s="200"/>
      <c r="E1416" s="203"/>
      <c r="F1416" s="203"/>
      <c r="G1416" s="203"/>
      <c r="H1416" s="203"/>
      <c r="I1416" s="203"/>
      <c r="J1416" s="203"/>
      <c r="K1416" s="203"/>
      <c r="L1416" s="203"/>
      <c r="M1416" s="203"/>
      <c r="N1416" s="203"/>
      <c r="O1416" s="203"/>
      <c r="P1416" s="203"/>
      <c r="Q1416" s="204"/>
      <c r="R1416" s="204"/>
      <c r="S1416" s="234"/>
      <c r="T1416" s="50"/>
      <c r="U1416" s="50"/>
      <c r="V1416" s="50"/>
      <c r="W1416" s="50"/>
      <c r="X1416" s="50"/>
      <c r="Y1416" s="50"/>
      <c r="Z1416" s="250"/>
      <c r="AA1416" s="238"/>
      <c r="AB1416" s="50"/>
      <c r="AC1416" s="50"/>
      <c r="AD1416" s="50"/>
      <c r="AE1416" s="50"/>
      <c r="AF1416" s="50"/>
      <c r="AG1416" s="50"/>
      <c r="AH1416" s="50"/>
      <c r="AI1416" s="50"/>
      <c r="AJ1416" s="50"/>
      <c r="AK1416" s="50"/>
      <c r="AL1416" s="50"/>
      <c r="AM1416" s="50"/>
      <c r="AN1416" s="50"/>
      <c r="AO1416" s="50"/>
      <c r="AP1416" s="50"/>
      <c r="AQ1416" s="50"/>
      <c r="AR1416" s="50"/>
      <c r="AS1416" s="50"/>
      <c r="AT1416" s="50"/>
      <c r="AU1416" s="50"/>
      <c r="AV1416" s="50"/>
      <c r="AW1416" s="50"/>
      <c r="AX1416" s="50"/>
      <c r="AY1416" s="50"/>
      <c r="AZ1416" s="50"/>
      <c r="BA1416" s="50"/>
      <c r="BB1416" s="50"/>
      <c r="BC1416" s="50"/>
      <c r="BD1416" s="50"/>
      <c r="BE1416" s="50"/>
      <c r="BF1416" s="50"/>
      <c r="BG1416" s="50"/>
      <c r="BH1416" s="50"/>
      <c r="BI1416" s="50"/>
      <c r="BJ1416" s="50"/>
      <c r="BK1416" s="50"/>
      <c r="BL1416" s="50"/>
      <c r="BM1416" s="50"/>
      <c r="BN1416" s="50"/>
      <c r="BO1416" s="50"/>
      <c r="BP1416" s="50"/>
      <c r="BQ1416" s="50"/>
      <c r="BR1416" s="50"/>
      <c r="BS1416" s="50"/>
      <c r="BT1416" s="50"/>
      <c r="BU1416" s="50"/>
      <c r="BV1416" s="50"/>
      <c r="BW1416" s="50"/>
      <c r="BX1416" s="50"/>
      <c r="BY1416" s="50"/>
      <c r="BZ1416" s="50"/>
      <c r="CA1416" s="50"/>
      <c r="CB1416" s="50"/>
      <c r="CC1416" s="50"/>
      <c r="CD1416" s="50"/>
      <c r="CE1416" s="50"/>
      <c r="CF1416" s="50"/>
      <c r="CG1416" s="50"/>
      <c r="CH1416" s="50"/>
      <c r="CI1416" s="50"/>
      <c r="CJ1416" s="50"/>
      <c r="CK1416" s="50"/>
      <c r="CL1416" s="50"/>
      <c r="CM1416" s="50"/>
      <c r="CN1416" s="50"/>
      <c r="CO1416" s="50"/>
      <c r="CP1416" s="50"/>
      <c r="CQ1416" s="50"/>
      <c r="CR1416" s="50"/>
      <c r="CS1416" s="50"/>
      <c r="CT1416" s="50"/>
      <c r="CU1416" s="50"/>
      <c r="CV1416" s="50"/>
      <c r="CW1416" s="50"/>
      <c r="CX1416" s="50"/>
      <c r="CY1416" s="50"/>
      <c r="CZ1416" s="50"/>
      <c r="DA1416" s="50"/>
      <c r="DB1416" s="50"/>
      <c r="DC1416" s="50"/>
      <c r="DD1416" s="50"/>
      <c r="DE1416" s="50"/>
      <c r="DF1416" s="50"/>
    </row>
    <row r="1417" spans="2:110" x14ac:dyDescent="0.2">
      <c r="B1417" s="177"/>
      <c r="C1417" s="202"/>
      <c r="D1417" s="200"/>
      <c r="E1417" s="203"/>
      <c r="F1417" s="203"/>
      <c r="G1417" s="203"/>
      <c r="H1417" s="203"/>
      <c r="I1417" s="203"/>
      <c r="J1417" s="203"/>
      <c r="K1417" s="203"/>
      <c r="L1417" s="203"/>
      <c r="M1417" s="203"/>
      <c r="N1417" s="203"/>
      <c r="O1417" s="203"/>
      <c r="P1417" s="203"/>
      <c r="Q1417" s="204"/>
      <c r="R1417" s="204"/>
      <c r="S1417" s="234"/>
      <c r="T1417" s="50"/>
      <c r="U1417" s="50"/>
      <c r="V1417" s="50"/>
      <c r="W1417" s="50"/>
      <c r="X1417" s="50"/>
      <c r="Y1417" s="50"/>
      <c r="Z1417" s="250"/>
      <c r="AA1417" s="238"/>
      <c r="AB1417" s="50"/>
      <c r="AC1417" s="50"/>
      <c r="AD1417" s="50"/>
      <c r="AE1417" s="50"/>
      <c r="AF1417" s="50"/>
      <c r="AG1417" s="50"/>
      <c r="AH1417" s="50"/>
      <c r="AI1417" s="50"/>
      <c r="AJ1417" s="50"/>
      <c r="AK1417" s="50"/>
      <c r="AL1417" s="50"/>
      <c r="AM1417" s="50"/>
      <c r="AN1417" s="50"/>
      <c r="AO1417" s="50"/>
      <c r="AP1417" s="50"/>
      <c r="AQ1417" s="50"/>
      <c r="AR1417" s="50"/>
      <c r="AS1417" s="50"/>
      <c r="AT1417" s="50"/>
      <c r="AU1417" s="50"/>
      <c r="AV1417" s="50"/>
      <c r="AW1417" s="50"/>
      <c r="AX1417" s="50"/>
      <c r="AY1417" s="50"/>
      <c r="AZ1417" s="50"/>
      <c r="BA1417" s="50"/>
      <c r="BB1417" s="50"/>
      <c r="BC1417" s="50"/>
      <c r="BD1417" s="50"/>
      <c r="BE1417" s="50"/>
      <c r="BF1417" s="50"/>
      <c r="BG1417" s="50"/>
      <c r="BH1417" s="50"/>
      <c r="BI1417" s="50"/>
      <c r="BJ1417" s="50"/>
      <c r="BK1417" s="50"/>
      <c r="BL1417" s="50"/>
      <c r="BM1417" s="50"/>
      <c r="BN1417" s="50"/>
      <c r="BO1417" s="50"/>
      <c r="BP1417" s="50"/>
      <c r="BQ1417" s="50"/>
      <c r="BR1417" s="50"/>
      <c r="BS1417" s="50"/>
      <c r="BT1417" s="50"/>
      <c r="BU1417" s="50"/>
      <c r="BV1417" s="50"/>
      <c r="BW1417" s="50"/>
      <c r="BX1417" s="50"/>
      <c r="BY1417" s="50"/>
      <c r="BZ1417" s="50"/>
      <c r="CA1417" s="50"/>
      <c r="CB1417" s="50"/>
      <c r="CC1417" s="50"/>
      <c r="CD1417" s="50"/>
      <c r="CE1417" s="50"/>
      <c r="CF1417" s="50"/>
      <c r="CG1417" s="50"/>
      <c r="CH1417" s="50"/>
      <c r="CI1417" s="50"/>
      <c r="CJ1417" s="50"/>
      <c r="CK1417" s="50"/>
      <c r="CL1417" s="50"/>
      <c r="CM1417" s="50"/>
      <c r="CN1417" s="50"/>
      <c r="CO1417" s="50"/>
      <c r="CP1417" s="50"/>
      <c r="CQ1417" s="50"/>
      <c r="CR1417" s="50"/>
      <c r="CS1417" s="50"/>
      <c r="CT1417" s="50"/>
      <c r="CU1417" s="50"/>
      <c r="CV1417" s="50"/>
      <c r="CW1417" s="50"/>
      <c r="CX1417" s="50"/>
      <c r="CY1417" s="50"/>
      <c r="CZ1417" s="50"/>
      <c r="DA1417" s="50"/>
      <c r="DB1417" s="50"/>
      <c r="DC1417" s="50"/>
      <c r="DD1417" s="50"/>
      <c r="DE1417" s="50"/>
      <c r="DF1417" s="50"/>
    </row>
    <row r="1418" spans="2:110" x14ac:dyDescent="0.2">
      <c r="B1418" s="177"/>
      <c r="C1418" s="202"/>
      <c r="D1418" s="200"/>
      <c r="E1418" s="203"/>
      <c r="F1418" s="203"/>
      <c r="G1418" s="203"/>
      <c r="H1418" s="203"/>
      <c r="I1418" s="203"/>
      <c r="J1418" s="203"/>
      <c r="K1418" s="203"/>
      <c r="L1418" s="203"/>
      <c r="M1418" s="203"/>
      <c r="N1418" s="203"/>
      <c r="O1418" s="203"/>
      <c r="P1418" s="203"/>
      <c r="Q1418" s="204"/>
      <c r="R1418" s="204"/>
      <c r="S1418" s="234"/>
      <c r="T1418" s="50"/>
      <c r="U1418" s="50"/>
      <c r="V1418" s="50"/>
      <c r="W1418" s="50"/>
      <c r="X1418" s="50"/>
      <c r="Y1418" s="50"/>
      <c r="Z1418" s="250"/>
      <c r="AA1418" s="238"/>
      <c r="AB1418" s="50"/>
      <c r="AC1418" s="50"/>
      <c r="AD1418" s="50"/>
      <c r="AE1418" s="50"/>
      <c r="AF1418" s="50"/>
      <c r="AG1418" s="50"/>
      <c r="AH1418" s="50"/>
      <c r="AI1418" s="50"/>
      <c r="AJ1418" s="50"/>
      <c r="AK1418" s="50"/>
      <c r="AL1418" s="50"/>
      <c r="AM1418" s="50"/>
      <c r="AN1418" s="50"/>
      <c r="AO1418" s="50"/>
      <c r="AP1418" s="50"/>
      <c r="AQ1418" s="50"/>
      <c r="AR1418" s="50"/>
      <c r="AS1418" s="50"/>
      <c r="AT1418" s="50"/>
      <c r="AU1418" s="50"/>
      <c r="AV1418" s="50"/>
      <c r="AW1418" s="50"/>
      <c r="AX1418" s="50"/>
      <c r="AY1418" s="50"/>
      <c r="AZ1418" s="50"/>
      <c r="BA1418" s="50"/>
      <c r="BB1418" s="50"/>
      <c r="BC1418" s="50"/>
      <c r="BD1418" s="50"/>
      <c r="BE1418" s="50"/>
      <c r="BF1418" s="50"/>
      <c r="BG1418" s="50"/>
      <c r="BH1418" s="50"/>
      <c r="BI1418" s="50"/>
      <c r="BJ1418" s="50"/>
      <c r="BK1418" s="50"/>
      <c r="BL1418" s="50"/>
      <c r="BM1418" s="50"/>
      <c r="BN1418" s="50"/>
      <c r="BO1418" s="50"/>
      <c r="BP1418" s="50"/>
      <c r="BQ1418" s="50"/>
      <c r="BR1418" s="50"/>
      <c r="BS1418" s="50"/>
      <c r="BT1418" s="50"/>
      <c r="BU1418" s="50"/>
      <c r="BV1418" s="50"/>
      <c r="BW1418" s="50"/>
      <c r="BX1418" s="50"/>
      <c r="BY1418" s="50"/>
      <c r="BZ1418" s="50"/>
      <c r="CA1418" s="50"/>
      <c r="CB1418" s="50"/>
      <c r="CC1418" s="50"/>
      <c r="CD1418" s="50"/>
      <c r="CE1418" s="50"/>
      <c r="CF1418" s="50"/>
      <c r="CG1418" s="50"/>
      <c r="CH1418" s="50"/>
      <c r="CI1418" s="50"/>
      <c r="CJ1418" s="50"/>
      <c r="CK1418" s="50"/>
      <c r="CL1418" s="50"/>
      <c r="CM1418" s="50"/>
      <c r="CN1418" s="50"/>
      <c r="CO1418" s="50"/>
      <c r="CP1418" s="50"/>
      <c r="CQ1418" s="50"/>
      <c r="CR1418" s="50"/>
      <c r="CS1418" s="50"/>
      <c r="CT1418" s="50"/>
      <c r="CU1418" s="50"/>
      <c r="CV1418" s="50"/>
      <c r="CW1418" s="50"/>
      <c r="CX1418" s="50"/>
      <c r="CY1418" s="50"/>
      <c r="CZ1418" s="50"/>
      <c r="DA1418" s="50"/>
      <c r="DB1418" s="50"/>
      <c r="DC1418" s="50"/>
      <c r="DD1418" s="50"/>
      <c r="DE1418" s="50"/>
      <c r="DF1418" s="50"/>
    </row>
    <row r="1419" spans="2:110" x14ac:dyDescent="0.2">
      <c r="B1419" s="177"/>
      <c r="C1419" s="202"/>
      <c r="D1419" s="200"/>
      <c r="E1419" s="203"/>
      <c r="F1419" s="203"/>
      <c r="G1419" s="203"/>
      <c r="H1419" s="203"/>
      <c r="I1419" s="203"/>
      <c r="J1419" s="203"/>
      <c r="K1419" s="203"/>
      <c r="L1419" s="203"/>
      <c r="M1419" s="203"/>
      <c r="N1419" s="203"/>
      <c r="O1419" s="203"/>
      <c r="P1419" s="203"/>
      <c r="Q1419" s="204"/>
      <c r="R1419" s="204"/>
      <c r="S1419" s="234"/>
      <c r="T1419" s="50"/>
      <c r="U1419" s="50"/>
      <c r="V1419" s="50"/>
      <c r="W1419" s="50"/>
      <c r="X1419" s="50"/>
      <c r="Y1419" s="50"/>
      <c r="Z1419" s="250"/>
      <c r="AA1419" s="238"/>
      <c r="AB1419" s="50"/>
      <c r="AC1419" s="50"/>
      <c r="AD1419" s="50"/>
      <c r="AE1419" s="50"/>
      <c r="AF1419" s="50"/>
      <c r="AG1419" s="50"/>
      <c r="AH1419" s="50"/>
      <c r="AI1419" s="50"/>
      <c r="AJ1419" s="50"/>
      <c r="AK1419" s="50"/>
      <c r="AL1419" s="50"/>
      <c r="AM1419" s="50"/>
      <c r="AN1419" s="50"/>
      <c r="AO1419" s="50"/>
      <c r="AP1419" s="50"/>
      <c r="AQ1419" s="50"/>
      <c r="AR1419" s="50"/>
      <c r="AS1419" s="50"/>
      <c r="AT1419" s="50"/>
      <c r="AU1419" s="50"/>
      <c r="AV1419" s="50"/>
      <c r="AW1419" s="50"/>
      <c r="AX1419" s="50"/>
      <c r="AY1419" s="50"/>
      <c r="AZ1419" s="50"/>
      <c r="BA1419" s="50"/>
      <c r="BB1419" s="50"/>
      <c r="BC1419" s="50"/>
      <c r="BD1419" s="50"/>
      <c r="BE1419" s="50"/>
      <c r="BF1419" s="50"/>
      <c r="BG1419" s="50"/>
      <c r="BH1419" s="50"/>
      <c r="BI1419" s="50"/>
      <c r="BJ1419" s="50"/>
      <c r="BK1419" s="50"/>
      <c r="BL1419" s="50"/>
      <c r="BM1419" s="50"/>
      <c r="BN1419" s="50"/>
      <c r="BO1419" s="50"/>
      <c r="BP1419" s="50"/>
      <c r="BQ1419" s="50"/>
      <c r="BR1419" s="50"/>
      <c r="BS1419" s="50"/>
      <c r="BT1419" s="50"/>
      <c r="BU1419" s="50"/>
      <c r="BV1419" s="50"/>
      <c r="BW1419" s="50"/>
      <c r="BX1419" s="50"/>
      <c r="BY1419" s="50"/>
      <c r="BZ1419" s="50"/>
      <c r="CA1419" s="50"/>
      <c r="CB1419" s="50"/>
      <c r="CC1419" s="50"/>
      <c r="CD1419" s="50"/>
      <c r="CE1419" s="50"/>
      <c r="CF1419" s="50"/>
      <c r="CG1419" s="50"/>
      <c r="CH1419" s="50"/>
      <c r="CI1419" s="50"/>
      <c r="CJ1419" s="50"/>
      <c r="CK1419" s="50"/>
      <c r="CL1419" s="50"/>
      <c r="CM1419" s="50"/>
      <c r="CN1419" s="50"/>
      <c r="CO1419" s="50"/>
      <c r="CP1419" s="50"/>
      <c r="CQ1419" s="50"/>
      <c r="CR1419" s="50"/>
      <c r="CS1419" s="50"/>
      <c r="CT1419" s="50"/>
      <c r="CU1419" s="50"/>
      <c r="CV1419" s="50"/>
      <c r="CW1419" s="50"/>
      <c r="CX1419" s="50"/>
      <c r="CY1419" s="50"/>
      <c r="CZ1419" s="50"/>
      <c r="DA1419" s="50"/>
      <c r="DB1419" s="50"/>
      <c r="DC1419" s="50"/>
      <c r="DD1419" s="50"/>
      <c r="DE1419" s="50"/>
      <c r="DF1419" s="50"/>
    </row>
    <row r="1420" spans="2:110" x14ac:dyDescent="0.2">
      <c r="B1420" s="177"/>
      <c r="C1420" s="202"/>
      <c r="D1420" s="200"/>
      <c r="E1420" s="203"/>
      <c r="F1420" s="203"/>
      <c r="G1420" s="203"/>
      <c r="H1420" s="203"/>
      <c r="I1420" s="203"/>
      <c r="J1420" s="203"/>
      <c r="K1420" s="203"/>
      <c r="L1420" s="203"/>
      <c r="M1420" s="203"/>
      <c r="N1420" s="203"/>
      <c r="O1420" s="203"/>
      <c r="P1420" s="203"/>
      <c r="Q1420" s="204"/>
      <c r="R1420" s="204"/>
      <c r="S1420" s="234"/>
      <c r="T1420" s="50"/>
      <c r="U1420" s="50"/>
      <c r="V1420" s="50"/>
      <c r="W1420" s="50"/>
      <c r="X1420" s="50"/>
      <c r="Y1420" s="50"/>
      <c r="Z1420" s="250"/>
      <c r="AA1420" s="238"/>
      <c r="AB1420" s="50"/>
      <c r="AC1420" s="50"/>
      <c r="AD1420" s="50"/>
      <c r="AE1420" s="50"/>
      <c r="AF1420" s="50"/>
      <c r="AG1420" s="50"/>
      <c r="AH1420" s="50"/>
      <c r="AI1420" s="50"/>
      <c r="AJ1420" s="50"/>
      <c r="AK1420" s="50"/>
      <c r="AL1420" s="50"/>
      <c r="AM1420" s="50"/>
      <c r="AN1420" s="50"/>
      <c r="AO1420" s="50"/>
      <c r="AP1420" s="50"/>
      <c r="AQ1420" s="50"/>
      <c r="AR1420" s="50"/>
      <c r="AS1420" s="50"/>
      <c r="AT1420" s="50"/>
      <c r="AU1420" s="50"/>
      <c r="AV1420" s="50"/>
      <c r="AW1420" s="50"/>
      <c r="AX1420" s="50"/>
      <c r="AY1420" s="50"/>
      <c r="AZ1420" s="50"/>
      <c r="BA1420" s="50"/>
      <c r="BB1420" s="50"/>
      <c r="BC1420" s="50"/>
      <c r="BD1420" s="50"/>
      <c r="BE1420" s="50"/>
      <c r="BF1420" s="50"/>
      <c r="BG1420" s="50"/>
      <c r="BH1420" s="50"/>
      <c r="BI1420" s="50"/>
      <c r="BJ1420" s="50"/>
      <c r="BK1420" s="50"/>
      <c r="BL1420" s="50"/>
      <c r="BM1420" s="50"/>
      <c r="BN1420" s="50"/>
      <c r="BO1420" s="50"/>
      <c r="BP1420" s="50"/>
      <c r="BQ1420" s="50"/>
      <c r="BR1420" s="50"/>
      <c r="BS1420" s="50"/>
      <c r="BT1420" s="50"/>
      <c r="BU1420" s="50"/>
      <c r="BV1420" s="50"/>
      <c r="BW1420" s="50"/>
      <c r="BX1420" s="50"/>
      <c r="BY1420" s="50"/>
      <c r="BZ1420" s="50"/>
      <c r="CA1420" s="50"/>
      <c r="CB1420" s="50"/>
      <c r="CC1420" s="50"/>
      <c r="CD1420" s="50"/>
      <c r="CE1420" s="50"/>
      <c r="CF1420" s="50"/>
      <c r="CG1420" s="50"/>
      <c r="CH1420" s="50"/>
      <c r="CI1420" s="50"/>
      <c r="CJ1420" s="50"/>
      <c r="CK1420" s="50"/>
      <c r="CL1420" s="50"/>
      <c r="CM1420" s="50"/>
      <c r="CN1420" s="50"/>
      <c r="CO1420" s="50"/>
      <c r="CP1420" s="50"/>
      <c r="CQ1420" s="50"/>
      <c r="CR1420" s="50"/>
      <c r="CS1420" s="50"/>
      <c r="CT1420" s="50"/>
      <c r="CU1420" s="50"/>
      <c r="CV1420" s="50"/>
      <c r="CW1420" s="50"/>
      <c r="CX1420" s="50"/>
      <c r="CY1420" s="50"/>
      <c r="CZ1420" s="50"/>
      <c r="DA1420" s="50"/>
      <c r="DB1420" s="50"/>
      <c r="DC1420" s="50"/>
      <c r="DD1420" s="50"/>
      <c r="DE1420" s="50"/>
      <c r="DF1420" s="50"/>
    </row>
    <row r="1421" spans="2:110" x14ac:dyDescent="0.2">
      <c r="B1421" s="177"/>
      <c r="C1421" s="202"/>
      <c r="D1421" s="200"/>
      <c r="E1421" s="203"/>
      <c r="F1421" s="203"/>
      <c r="G1421" s="203"/>
      <c r="H1421" s="203"/>
      <c r="I1421" s="203"/>
      <c r="J1421" s="203"/>
      <c r="K1421" s="203"/>
      <c r="L1421" s="203"/>
      <c r="M1421" s="203"/>
      <c r="N1421" s="203"/>
      <c r="O1421" s="203"/>
      <c r="P1421" s="203"/>
      <c r="Q1421" s="204"/>
      <c r="R1421" s="204"/>
      <c r="S1421" s="234"/>
      <c r="T1421" s="50"/>
      <c r="U1421" s="50"/>
      <c r="V1421" s="50"/>
      <c r="W1421" s="50"/>
      <c r="X1421" s="50"/>
      <c r="Y1421" s="50"/>
      <c r="Z1421" s="250"/>
      <c r="AA1421" s="238"/>
      <c r="AB1421" s="50"/>
      <c r="AC1421" s="50"/>
      <c r="AD1421" s="50"/>
      <c r="AE1421" s="50"/>
      <c r="AF1421" s="50"/>
      <c r="AG1421" s="50"/>
      <c r="AH1421" s="50"/>
      <c r="AI1421" s="50"/>
      <c r="AJ1421" s="50"/>
      <c r="AK1421" s="50"/>
      <c r="AL1421" s="50"/>
      <c r="AM1421" s="50"/>
      <c r="AN1421" s="50"/>
      <c r="AO1421" s="50"/>
      <c r="AP1421" s="50"/>
      <c r="AQ1421" s="50"/>
      <c r="AR1421" s="50"/>
      <c r="AS1421" s="50"/>
      <c r="AT1421" s="50"/>
      <c r="AU1421" s="50"/>
      <c r="AV1421" s="50"/>
      <c r="AW1421" s="50"/>
      <c r="AX1421" s="50"/>
      <c r="AY1421" s="50"/>
      <c r="AZ1421" s="50"/>
      <c r="BA1421" s="50"/>
      <c r="BB1421" s="50"/>
      <c r="BC1421" s="50"/>
      <c r="BD1421" s="50"/>
      <c r="BE1421" s="50"/>
      <c r="BF1421" s="50"/>
      <c r="BG1421" s="50"/>
      <c r="BH1421" s="50"/>
      <c r="BI1421" s="50"/>
      <c r="BJ1421" s="50"/>
      <c r="BK1421" s="50"/>
      <c r="BL1421" s="50"/>
      <c r="BM1421" s="50"/>
      <c r="BN1421" s="50"/>
      <c r="BO1421" s="50"/>
      <c r="BP1421" s="50"/>
      <c r="BQ1421" s="50"/>
      <c r="BR1421" s="50"/>
      <c r="BS1421" s="50"/>
      <c r="BT1421" s="50"/>
      <c r="BU1421" s="50"/>
      <c r="BV1421" s="50"/>
      <c r="BW1421" s="50"/>
      <c r="BX1421" s="50"/>
      <c r="BY1421" s="50"/>
      <c r="BZ1421" s="50"/>
      <c r="CA1421" s="50"/>
      <c r="CB1421" s="50"/>
      <c r="CC1421" s="50"/>
      <c r="CD1421" s="50"/>
      <c r="CE1421" s="50"/>
      <c r="CF1421" s="50"/>
      <c r="CG1421" s="50"/>
      <c r="CH1421" s="50"/>
      <c r="CI1421" s="50"/>
      <c r="CJ1421" s="50"/>
      <c r="CK1421" s="50"/>
      <c r="CL1421" s="50"/>
      <c r="CM1421" s="50"/>
      <c r="CN1421" s="50"/>
      <c r="CO1421" s="50"/>
      <c r="CP1421" s="50"/>
      <c r="CQ1421" s="50"/>
      <c r="CR1421" s="50"/>
      <c r="CS1421" s="50"/>
      <c r="CT1421" s="50"/>
      <c r="CU1421" s="50"/>
      <c r="CV1421" s="50"/>
      <c r="CW1421" s="50"/>
      <c r="CX1421" s="50"/>
      <c r="CY1421" s="50"/>
      <c r="CZ1421" s="50"/>
      <c r="DA1421" s="50"/>
      <c r="DB1421" s="50"/>
      <c r="DC1421" s="50"/>
      <c r="DD1421" s="50"/>
      <c r="DE1421" s="50"/>
      <c r="DF1421" s="50"/>
    </row>
    <row r="1422" spans="2:110" x14ac:dyDescent="0.2">
      <c r="B1422" s="177"/>
      <c r="C1422" s="202"/>
      <c r="D1422" s="200"/>
      <c r="E1422" s="203"/>
      <c r="F1422" s="203"/>
      <c r="G1422" s="203"/>
      <c r="H1422" s="203"/>
      <c r="I1422" s="203"/>
      <c r="J1422" s="203"/>
      <c r="K1422" s="203"/>
      <c r="L1422" s="203"/>
      <c r="M1422" s="203"/>
      <c r="N1422" s="203"/>
      <c r="O1422" s="203"/>
      <c r="P1422" s="203"/>
      <c r="Q1422" s="204"/>
      <c r="R1422" s="204"/>
      <c r="S1422" s="234"/>
      <c r="T1422" s="50"/>
      <c r="U1422" s="50"/>
      <c r="V1422" s="50"/>
      <c r="W1422" s="50"/>
      <c r="X1422" s="50"/>
      <c r="Y1422" s="50"/>
      <c r="Z1422" s="250"/>
      <c r="AA1422" s="238"/>
      <c r="AB1422" s="50"/>
      <c r="AC1422" s="50"/>
      <c r="AD1422" s="50"/>
      <c r="AE1422" s="50"/>
      <c r="AF1422" s="50"/>
      <c r="AG1422" s="50"/>
      <c r="AH1422" s="50"/>
      <c r="AI1422" s="50"/>
      <c r="AJ1422" s="50"/>
      <c r="AK1422" s="50"/>
      <c r="AL1422" s="50"/>
      <c r="AM1422" s="50"/>
      <c r="AN1422" s="50"/>
      <c r="AO1422" s="50"/>
      <c r="AP1422" s="50"/>
      <c r="AQ1422" s="50"/>
      <c r="AR1422" s="50"/>
      <c r="AS1422" s="50"/>
      <c r="AT1422" s="50"/>
      <c r="AU1422" s="50"/>
      <c r="AV1422" s="50"/>
      <c r="AW1422" s="50"/>
      <c r="AX1422" s="50"/>
      <c r="AY1422" s="50"/>
      <c r="AZ1422" s="50"/>
      <c r="BA1422" s="50"/>
      <c r="BB1422" s="50"/>
      <c r="BC1422" s="50"/>
      <c r="BD1422" s="50"/>
      <c r="BE1422" s="50"/>
      <c r="BF1422" s="50"/>
      <c r="BG1422" s="50"/>
      <c r="BH1422" s="50"/>
      <c r="BI1422" s="50"/>
      <c r="BJ1422" s="50"/>
      <c r="BK1422" s="50"/>
      <c r="BL1422" s="50"/>
      <c r="BM1422" s="50"/>
      <c r="BN1422" s="50"/>
      <c r="BO1422" s="50"/>
      <c r="BP1422" s="50"/>
      <c r="BQ1422" s="50"/>
      <c r="BR1422" s="50"/>
      <c r="BS1422" s="50"/>
      <c r="BT1422" s="50"/>
      <c r="BU1422" s="50"/>
      <c r="BV1422" s="50"/>
      <c r="BW1422" s="50"/>
      <c r="BX1422" s="50"/>
      <c r="BY1422" s="50"/>
      <c r="BZ1422" s="50"/>
      <c r="CA1422" s="50"/>
      <c r="CB1422" s="50"/>
      <c r="CC1422" s="50"/>
      <c r="CD1422" s="50"/>
      <c r="CE1422" s="50"/>
      <c r="CF1422" s="50"/>
      <c r="CG1422" s="50"/>
      <c r="CH1422" s="50"/>
      <c r="CI1422" s="50"/>
      <c r="CJ1422" s="50"/>
      <c r="CK1422" s="50"/>
      <c r="CL1422" s="50"/>
      <c r="CM1422" s="50"/>
      <c r="CN1422" s="50"/>
      <c r="CO1422" s="50"/>
      <c r="CP1422" s="50"/>
      <c r="CQ1422" s="50"/>
      <c r="CR1422" s="50"/>
      <c r="CS1422" s="50"/>
      <c r="CT1422" s="50"/>
      <c r="CU1422" s="50"/>
      <c r="CV1422" s="50"/>
      <c r="CW1422" s="50"/>
      <c r="CX1422" s="50"/>
      <c r="CY1422" s="50"/>
      <c r="CZ1422" s="50"/>
      <c r="DA1422" s="50"/>
      <c r="DB1422" s="50"/>
      <c r="DC1422" s="50"/>
      <c r="DD1422" s="50"/>
      <c r="DE1422" s="50"/>
      <c r="DF1422" s="50"/>
    </row>
    <row r="1423" spans="2:110" x14ac:dyDescent="0.2">
      <c r="B1423" s="177"/>
      <c r="C1423" s="202"/>
      <c r="D1423" s="200"/>
      <c r="E1423" s="203"/>
      <c r="F1423" s="203"/>
      <c r="G1423" s="203"/>
      <c r="H1423" s="203"/>
      <c r="I1423" s="203"/>
      <c r="J1423" s="203"/>
      <c r="K1423" s="203"/>
      <c r="L1423" s="203"/>
      <c r="M1423" s="203"/>
      <c r="N1423" s="203"/>
      <c r="O1423" s="203"/>
      <c r="P1423" s="203"/>
      <c r="Q1423" s="204"/>
      <c r="R1423" s="204"/>
      <c r="S1423" s="234"/>
      <c r="T1423" s="50"/>
      <c r="U1423" s="50"/>
      <c r="V1423" s="50"/>
      <c r="W1423" s="50"/>
      <c r="X1423" s="50"/>
      <c r="Y1423" s="50"/>
      <c r="Z1423" s="250"/>
      <c r="AA1423" s="238"/>
      <c r="AB1423" s="50"/>
      <c r="AC1423" s="50"/>
      <c r="AD1423" s="50"/>
      <c r="AE1423" s="50"/>
      <c r="AF1423" s="50"/>
      <c r="AG1423" s="50"/>
      <c r="AH1423" s="50"/>
      <c r="AI1423" s="50"/>
      <c r="AJ1423" s="50"/>
      <c r="AK1423" s="50"/>
      <c r="AL1423" s="50"/>
      <c r="AM1423" s="50"/>
      <c r="AN1423" s="50"/>
      <c r="AO1423" s="50"/>
      <c r="AP1423" s="50"/>
      <c r="AQ1423" s="50"/>
      <c r="AR1423" s="50"/>
      <c r="AS1423" s="50"/>
      <c r="AT1423" s="50"/>
      <c r="AU1423" s="50"/>
      <c r="AV1423" s="50"/>
      <c r="AW1423" s="50"/>
      <c r="AX1423" s="50"/>
      <c r="AY1423" s="50"/>
      <c r="AZ1423" s="50"/>
      <c r="BA1423" s="50"/>
      <c r="BB1423" s="50"/>
      <c r="BC1423" s="50"/>
      <c r="BD1423" s="50"/>
      <c r="BE1423" s="50"/>
      <c r="BF1423" s="50"/>
      <c r="BG1423" s="50"/>
      <c r="BH1423" s="50"/>
      <c r="BI1423" s="50"/>
      <c r="BJ1423" s="50"/>
      <c r="BK1423" s="50"/>
      <c r="BL1423" s="50"/>
      <c r="BM1423" s="50"/>
      <c r="BN1423" s="50"/>
      <c r="BO1423" s="50"/>
      <c r="BP1423" s="50"/>
      <c r="BQ1423" s="50"/>
      <c r="BR1423" s="50"/>
      <c r="BS1423" s="50"/>
      <c r="BT1423" s="50"/>
      <c r="BU1423" s="50"/>
      <c r="BV1423" s="50"/>
      <c r="BW1423" s="50"/>
      <c r="BX1423" s="50"/>
      <c r="BY1423" s="50"/>
      <c r="BZ1423" s="50"/>
      <c r="CA1423" s="50"/>
      <c r="CB1423" s="50"/>
      <c r="CC1423" s="50"/>
      <c r="CD1423" s="50"/>
      <c r="CE1423" s="50"/>
      <c r="CF1423" s="50"/>
      <c r="CG1423" s="50"/>
      <c r="CH1423" s="50"/>
      <c r="CI1423" s="50"/>
      <c r="CJ1423" s="50"/>
      <c r="CK1423" s="50"/>
      <c r="CL1423" s="50"/>
      <c r="CM1423" s="50"/>
      <c r="CN1423" s="50"/>
      <c r="CO1423" s="50"/>
      <c r="CP1423" s="50"/>
      <c r="CQ1423" s="50"/>
      <c r="CR1423" s="50"/>
      <c r="CS1423" s="50"/>
      <c r="CT1423" s="50"/>
      <c r="CU1423" s="50"/>
      <c r="CV1423" s="50"/>
      <c r="CW1423" s="50"/>
      <c r="CX1423" s="50"/>
      <c r="CY1423" s="50"/>
      <c r="CZ1423" s="50"/>
      <c r="DA1423" s="50"/>
      <c r="DB1423" s="50"/>
      <c r="DC1423" s="50"/>
      <c r="DD1423" s="50"/>
      <c r="DE1423" s="50"/>
      <c r="DF1423" s="50"/>
    </row>
    <row r="1424" spans="2:110" x14ac:dyDescent="0.2">
      <c r="B1424" s="177"/>
      <c r="C1424" s="202"/>
      <c r="D1424" s="200"/>
      <c r="E1424" s="203"/>
      <c r="F1424" s="203"/>
      <c r="G1424" s="203"/>
      <c r="H1424" s="203"/>
      <c r="I1424" s="203"/>
      <c r="J1424" s="203"/>
      <c r="K1424" s="203"/>
      <c r="L1424" s="203"/>
      <c r="M1424" s="203"/>
      <c r="N1424" s="203"/>
      <c r="O1424" s="203"/>
      <c r="P1424" s="203"/>
      <c r="Q1424" s="204"/>
      <c r="R1424" s="204"/>
      <c r="S1424" s="234"/>
      <c r="T1424" s="50"/>
      <c r="U1424" s="50"/>
      <c r="V1424" s="50"/>
      <c r="W1424" s="50"/>
      <c r="X1424" s="50"/>
      <c r="Y1424" s="50"/>
      <c r="Z1424" s="250"/>
      <c r="AA1424" s="238"/>
      <c r="AB1424" s="50"/>
      <c r="AC1424" s="50"/>
      <c r="AD1424" s="50"/>
      <c r="AE1424" s="50"/>
      <c r="AF1424" s="50"/>
      <c r="AG1424" s="50"/>
      <c r="AH1424" s="50"/>
      <c r="AI1424" s="50"/>
      <c r="AJ1424" s="50"/>
      <c r="AK1424" s="50"/>
      <c r="AL1424" s="50"/>
      <c r="AM1424" s="50"/>
      <c r="AN1424" s="50"/>
      <c r="AO1424" s="50"/>
      <c r="AP1424" s="50"/>
      <c r="AQ1424" s="50"/>
      <c r="AR1424" s="50"/>
      <c r="AS1424" s="50"/>
      <c r="AT1424" s="50"/>
      <c r="AU1424" s="50"/>
      <c r="AV1424" s="50"/>
      <c r="AW1424" s="50"/>
      <c r="AX1424" s="50"/>
      <c r="AY1424" s="50"/>
      <c r="AZ1424" s="50"/>
      <c r="BA1424" s="50"/>
      <c r="BB1424" s="50"/>
      <c r="BC1424" s="50"/>
      <c r="BD1424" s="50"/>
      <c r="BE1424" s="50"/>
      <c r="BF1424" s="50"/>
      <c r="BG1424" s="50"/>
      <c r="BH1424" s="50"/>
      <c r="BI1424" s="50"/>
      <c r="BJ1424" s="50"/>
      <c r="BK1424" s="50"/>
      <c r="BL1424" s="50"/>
      <c r="BM1424" s="50"/>
      <c r="BN1424" s="50"/>
      <c r="BO1424" s="50"/>
      <c r="BP1424" s="50"/>
      <c r="BQ1424" s="50"/>
      <c r="BR1424" s="50"/>
      <c r="BS1424" s="50"/>
      <c r="BT1424" s="50"/>
      <c r="BU1424" s="50"/>
      <c r="BV1424" s="50"/>
      <c r="BW1424" s="50"/>
      <c r="BX1424" s="50"/>
      <c r="BY1424" s="50"/>
      <c r="BZ1424" s="50"/>
      <c r="CA1424" s="50"/>
      <c r="CB1424" s="50"/>
      <c r="CC1424" s="50"/>
      <c r="CD1424" s="50"/>
      <c r="CE1424" s="50"/>
      <c r="CF1424" s="50"/>
      <c r="CG1424" s="50"/>
      <c r="CH1424" s="50"/>
      <c r="CI1424" s="50"/>
      <c r="CJ1424" s="50"/>
      <c r="CK1424" s="50"/>
      <c r="CL1424" s="50"/>
      <c r="CM1424" s="50"/>
      <c r="CN1424" s="50"/>
      <c r="CO1424" s="50"/>
      <c r="CP1424" s="50"/>
      <c r="CQ1424" s="50"/>
      <c r="CR1424" s="50"/>
      <c r="CS1424" s="50"/>
      <c r="CT1424" s="50"/>
      <c r="CU1424" s="50"/>
      <c r="CV1424" s="50"/>
      <c r="CW1424" s="50"/>
      <c r="CX1424" s="50"/>
      <c r="CY1424" s="50"/>
      <c r="CZ1424" s="50"/>
      <c r="DA1424" s="50"/>
      <c r="DB1424" s="50"/>
      <c r="DC1424" s="50"/>
      <c r="DD1424" s="50"/>
      <c r="DE1424" s="50"/>
      <c r="DF1424" s="50"/>
    </row>
    <row r="1425" spans="2:110" x14ac:dyDescent="0.2">
      <c r="B1425" s="177"/>
      <c r="C1425" s="202"/>
      <c r="D1425" s="200"/>
      <c r="E1425" s="203"/>
      <c r="F1425" s="203"/>
      <c r="G1425" s="203"/>
      <c r="H1425" s="203"/>
      <c r="I1425" s="203"/>
      <c r="J1425" s="203"/>
      <c r="K1425" s="203"/>
      <c r="L1425" s="203"/>
      <c r="M1425" s="203"/>
      <c r="N1425" s="203"/>
      <c r="O1425" s="203"/>
      <c r="P1425" s="203"/>
      <c r="Q1425" s="204"/>
      <c r="R1425" s="204"/>
      <c r="S1425" s="234"/>
      <c r="T1425" s="50"/>
      <c r="U1425" s="50"/>
      <c r="V1425" s="50"/>
      <c r="W1425" s="50"/>
      <c r="X1425" s="50"/>
      <c r="Y1425" s="50"/>
      <c r="Z1425" s="250"/>
      <c r="AA1425" s="238"/>
      <c r="AB1425" s="50"/>
      <c r="AC1425" s="50"/>
      <c r="AD1425" s="50"/>
      <c r="AE1425" s="50"/>
      <c r="AF1425" s="50"/>
      <c r="AG1425" s="50"/>
      <c r="AH1425" s="50"/>
      <c r="AI1425" s="50"/>
      <c r="AJ1425" s="50"/>
      <c r="AK1425" s="50"/>
      <c r="AL1425" s="50"/>
      <c r="AM1425" s="50"/>
      <c r="AN1425" s="50"/>
      <c r="AO1425" s="50"/>
      <c r="AP1425" s="50"/>
      <c r="AQ1425" s="50"/>
      <c r="AR1425" s="50"/>
      <c r="AS1425" s="50"/>
      <c r="AT1425" s="50"/>
      <c r="AU1425" s="50"/>
      <c r="AV1425" s="50"/>
      <c r="AW1425" s="50"/>
      <c r="AX1425" s="50"/>
      <c r="AY1425" s="50"/>
      <c r="AZ1425" s="50"/>
      <c r="BA1425" s="50"/>
      <c r="BB1425" s="50"/>
      <c r="BC1425" s="50"/>
      <c r="BD1425" s="50"/>
      <c r="BE1425" s="50"/>
      <c r="BF1425" s="50"/>
      <c r="BG1425" s="50"/>
      <c r="BH1425" s="50"/>
      <c r="BI1425" s="50"/>
      <c r="BJ1425" s="50"/>
      <c r="BK1425" s="50"/>
      <c r="BL1425" s="50"/>
      <c r="BM1425" s="50"/>
      <c r="BN1425" s="50"/>
      <c r="BO1425" s="50"/>
      <c r="BP1425" s="50"/>
      <c r="BQ1425" s="50"/>
      <c r="BR1425" s="50"/>
      <c r="BS1425" s="50"/>
      <c r="BT1425" s="50"/>
      <c r="BU1425" s="50"/>
      <c r="BV1425" s="50"/>
      <c r="BW1425" s="50"/>
      <c r="BX1425" s="50"/>
      <c r="BY1425" s="50"/>
      <c r="BZ1425" s="50"/>
      <c r="CA1425" s="50"/>
      <c r="CB1425" s="50"/>
      <c r="CC1425" s="50"/>
      <c r="CD1425" s="50"/>
      <c r="CE1425" s="50"/>
      <c r="CF1425" s="50"/>
      <c r="CG1425" s="50"/>
      <c r="CH1425" s="50"/>
      <c r="CI1425" s="50"/>
      <c r="CJ1425" s="50"/>
      <c r="CK1425" s="50"/>
      <c r="CL1425" s="50"/>
      <c r="CM1425" s="50"/>
      <c r="CN1425" s="50"/>
      <c r="CO1425" s="50"/>
      <c r="CP1425" s="50"/>
      <c r="CQ1425" s="50"/>
      <c r="CR1425" s="50"/>
      <c r="CS1425" s="50"/>
      <c r="CT1425" s="50"/>
      <c r="CU1425" s="50"/>
      <c r="CV1425" s="50"/>
      <c r="CW1425" s="50"/>
      <c r="CX1425" s="50"/>
      <c r="CY1425" s="50"/>
      <c r="CZ1425" s="50"/>
      <c r="DA1425" s="50"/>
      <c r="DB1425" s="50"/>
      <c r="DC1425" s="50"/>
      <c r="DD1425" s="50"/>
      <c r="DE1425" s="50"/>
      <c r="DF1425" s="50"/>
    </row>
    <row r="1426" spans="2:110" x14ac:dyDescent="0.2">
      <c r="B1426" s="177"/>
      <c r="C1426" s="202"/>
      <c r="D1426" s="200"/>
      <c r="E1426" s="203"/>
      <c r="F1426" s="203"/>
      <c r="G1426" s="203"/>
      <c r="H1426" s="203"/>
      <c r="I1426" s="203"/>
      <c r="J1426" s="203"/>
      <c r="K1426" s="203"/>
      <c r="L1426" s="203"/>
      <c r="M1426" s="203"/>
      <c r="N1426" s="203"/>
      <c r="O1426" s="203"/>
      <c r="P1426" s="203"/>
      <c r="Q1426" s="204"/>
      <c r="R1426" s="204"/>
      <c r="S1426" s="234"/>
      <c r="T1426" s="50"/>
      <c r="U1426" s="50"/>
      <c r="V1426" s="50"/>
      <c r="W1426" s="50"/>
      <c r="X1426" s="50"/>
      <c r="Y1426" s="50"/>
      <c r="Z1426" s="250"/>
      <c r="AA1426" s="238"/>
      <c r="AB1426" s="50"/>
      <c r="AC1426" s="50"/>
      <c r="AD1426" s="50"/>
      <c r="AE1426" s="50"/>
      <c r="AF1426" s="50"/>
      <c r="AG1426" s="50"/>
      <c r="AH1426" s="50"/>
      <c r="AI1426" s="50"/>
      <c r="AJ1426" s="50"/>
      <c r="AK1426" s="50"/>
      <c r="AL1426" s="50"/>
      <c r="AM1426" s="50"/>
      <c r="AN1426" s="50"/>
      <c r="AO1426" s="50"/>
      <c r="AP1426" s="50"/>
      <c r="AQ1426" s="50"/>
      <c r="AR1426" s="50"/>
      <c r="AS1426" s="50"/>
      <c r="AT1426" s="50"/>
      <c r="AU1426" s="50"/>
      <c r="AV1426" s="50"/>
      <c r="AW1426" s="50"/>
      <c r="AX1426" s="50"/>
      <c r="AY1426" s="50"/>
      <c r="AZ1426" s="50"/>
      <c r="BA1426" s="50"/>
      <c r="BB1426" s="50"/>
      <c r="BC1426" s="50"/>
      <c r="BD1426" s="50"/>
      <c r="BE1426" s="50"/>
      <c r="BF1426" s="50"/>
      <c r="BG1426" s="50"/>
      <c r="BH1426" s="50"/>
      <c r="BI1426" s="50"/>
      <c r="BJ1426" s="50"/>
      <c r="BK1426" s="50"/>
      <c r="BL1426" s="50"/>
      <c r="BM1426" s="50"/>
      <c r="BN1426" s="50"/>
      <c r="BO1426" s="50"/>
      <c r="BP1426" s="50"/>
      <c r="BQ1426" s="50"/>
      <c r="BR1426" s="50"/>
      <c r="BS1426" s="50"/>
      <c r="BT1426" s="50"/>
      <c r="BU1426" s="50"/>
      <c r="BV1426" s="50"/>
      <c r="BW1426" s="50"/>
      <c r="BX1426" s="50"/>
      <c r="BY1426" s="50"/>
      <c r="BZ1426" s="50"/>
      <c r="CA1426" s="50"/>
      <c r="CB1426" s="50"/>
      <c r="CC1426" s="50"/>
      <c r="CD1426" s="50"/>
      <c r="CE1426" s="50"/>
      <c r="CF1426" s="50"/>
      <c r="CG1426" s="50"/>
      <c r="CH1426" s="50"/>
      <c r="CI1426" s="50"/>
      <c r="CJ1426" s="50"/>
      <c r="CK1426" s="50"/>
      <c r="CL1426" s="50"/>
      <c r="CM1426" s="50"/>
      <c r="CN1426" s="50"/>
      <c r="CO1426" s="50"/>
      <c r="CP1426" s="50"/>
      <c r="CQ1426" s="50"/>
      <c r="CR1426" s="50"/>
      <c r="CS1426" s="50"/>
      <c r="CT1426" s="50"/>
      <c r="CU1426" s="50"/>
      <c r="CV1426" s="50"/>
      <c r="CW1426" s="50"/>
      <c r="CX1426" s="50"/>
      <c r="CY1426" s="50"/>
      <c r="CZ1426" s="50"/>
      <c r="DA1426" s="50"/>
      <c r="DB1426" s="50"/>
      <c r="DC1426" s="50"/>
      <c r="DD1426" s="50"/>
      <c r="DE1426" s="50"/>
      <c r="DF1426" s="50"/>
    </row>
    <row r="1427" spans="2:110" x14ac:dyDescent="0.2">
      <c r="B1427" s="177"/>
      <c r="C1427" s="202"/>
      <c r="D1427" s="200"/>
      <c r="E1427" s="203"/>
      <c r="F1427" s="203"/>
      <c r="G1427" s="203"/>
      <c r="H1427" s="203"/>
      <c r="I1427" s="203"/>
      <c r="J1427" s="203"/>
      <c r="K1427" s="203"/>
      <c r="L1427" s="203"/>
      <c r="M1427" s="203"/>
      <c r="N1427" s="203"/>
      <c r="O1427" s="203"/>
      <c r="P1427" s="203"/>
      <c r="Q1427" s="204"/>
      <c r="R1427" s="204"/>
      <c r="S1427" s="234"/>
      <c r="T1427" s="50"/>
      <c r="U1427" s="50"/>
      <c r="V1427" s="50"/>
      <c r="W1427" s="50"/>
      <c r="X1427" s="50"/>
      <c r="Y1427" s="50"/>
      <c r="Z1427" s="250"/>
      <c r="AA1427" s="238"/>
      <c r="AB1427" s="50"/>
      <c r="AC1427" s="50"/>
      <c r="AD1427" s="50"/>
      <c r="AE1427" s="50"/>
      <c r="AF1427" s="50"/>
      <c r="AG1427" s="50"/>
      <c r="AH1427" s="50"/>
      <c r="AI1427" s="50"/>
      <c r="AJ1427" s="50"/>
      <c r="AK1427" s="50"/>
      <c r="AL1427" s="50"/>
      <c r="AM1427" s="50"/>
      <c r="AN1427" s="50"/>
      <c r="AO1427" s="50"/>
      <c r="AP1427" s="50"/>
      <c r="AQ1427" s="50"/>
      <c r="AR1427" s="50"/>
      <c r="AS1427" s="50"/>
      <c r="AT1427" s="50"/>
      <c r="AU1427" s="50"/>
      <c r="AV1427" s="50"/>
      <c r="AW1427" s="50"/>
      <c r="AX1427" s="50"/>
      <c r="AY1427" s="50"/>
      <c r="AZ1427" s="50"/>
      <c r="BA1427" s="50"/>
      <c r="BB1427" s="50"/>
      <c r="BC1427" s="50"/>
      <c r="BD1427" s="50"/>
      <c r="BE1427" s="50"/>
      <c r="BF1427" s="50"/>
      <c r="BG1427" s="50"/>
      <c r="BH1427" s="50"/>
      <c r="BI1427" s="50"/>
      <c r="BJ1427" s="50"/>
      <c r="BK1427" s="50"/>
      <c r="BL1427" s="50"/>
      <c r="BM1427" s="50"/>
      <c r="BN1427" s="50"/>
      <c r="BO1427" s="50"/>
      <c r="BP1427" s="50"/>
      <c r="BQ1427" s="50"/>
      <c r="BR1427" s="50"/>
      <c r="BS1427" s="50"/>
      <c r="BT1427" s="50"/>
      <c r="BU1427" s="50"/>
      <c r="BV1427" s="50"/>
      <c r="BW1427" s="50"/>
      <c r="BX1427" s="50"/>
      <c r="BY1427" s="50"/>
      <c r="BZ1427" s="50"/>
      <c r="CA1427" s="50"/>
      <c r="CB1427" s="50"/>
      <c r="CC1427" s="50"/>
      <c r="CD1427" s="50"/>
      <c r="CE1427" s="50"/>
      <c r="CF1427" s="50"/>
      <c r="CG1427" s="50"/>
      <c r="CH1427" s="50"/>
      <c r="CI1427" s="50"/>
      <c r="CJ1427" s="50"/>
      <c r="CK1427" s="50"/>
      <c r="CL1427" s="50"/>
      <c r="CM1427" s="50"/>
      <c r="CN1427" s="50"/>
      <c r="CO1427" s="50"/>
      <c r="CP1427" s="50"/>
      <c r="CQ1427" s="50"/>
      <c r="CR1427" s="50"/>
      <c r="CS1427" s="50"/>
      <c r="CT1427" s="50"/>
      <c r="CU1427" s="50"/>
      <c r="CV1427" s="50"/>
      <c r="CW1427" s="50"/>
      <c r="CX1427" s="50"/>
      <c r="CY1427" s="50"/>
      <c r="CZ1427" s="50"/>
      <c r="DA1427" s="50"/>
      <c r="DB1427" s="50"/>
      <c r="DC1427" s="50"/>
      <c r="DD1427" s="50"/>
      <c r="DE1427" s="50"/>
      <c r="DF1427" s="50"/>
    </row>
    <row r="1428" spans="2:110" x14ac:dyDescent="0.2">
      <c r="B1428" s="177"/>
      <c r="C1428" s="202"/>
      <c r="D1428" s="200"/>
      <c r="E1428" s="203"/>
      <c r="F1428" s="203"/>
      <c r="G1428" s="203"/>
      <c r="H1428" s="203"/>
      <c r="I1428" s="203"/>
      <c r="J1428" s="203"/>
      <c r="K1428" s="203"/>
      <c r="L1428" s="203"/>
      <c r="M1428" s="203"/>
      <c r="N1428" s="203"/>
      <c r="O1428" s="203"/>
      <c r="P1428" s="203"/>
      <c r="Q1428" s="204"/>
      <c r="R1428" s="204"/>
      <c r="S1428" s="234"/>
      <c r="T1428" s="50"/>
      <c r="U1428" s="50"/>
      <c r="V1428" s="50"/>
      <c r="W1428" s="50"/>
      <c r="X1428" s="50"/>
      <c r="Y1428" s="50"/>
      <c r="Z1428" s="250"/>
      <c r="AA1428" s="238"/>
      <c r="AB1428" s="50"/>
      <c r="AC1428" s="50"/>
      <c r="AD1428" s="50"/>
      <c r="AE1428" s="50"/>
      <c r="AF1428" s="50"/>
      <c r="AG1428" s="50"/>
      <c r="AH1428" s="50"/>
      <c r="AI1428" s="50"/>
      <c r="AJ1428" s="50"/>
      <c r="AK1428" s="50"/>
      <c r="AL1428" s="50"/>
      <c r="AM1428" s="50"/>
      <c r="AN1428" s="50"/>
      <c r="AO1428" s="50"/>
      <c r="AP1428" s="50"/>
      <c r="AQ1428" s="50"/>
      <c r="AR1428" s="50"/>
      <c r="AS1428" s="50"/>
      <c r="AT1428" s="50"/>
      <c r="AU1428" s="50"/>
      <c r="AV1428" s="50"/>
      <c r="AW1428" s="50"/>
      <c r="AX1428" s="50"/>
      <c r="AY1428" s="50"/>
      <c r="AZ1428" s="50"/>
      <c r="BA1428" s="50"/>
      <c r="BB1428" s="50"/>
      <c r="BC1428" s="50"/>
      <c r="BD1428" s="50"/>
      <c r="BE1428" s="50"/>
      <c r="BF1428" s="50"/>
      <c r="BG1428" s="50"/>
      <c r="BH1428" s="50"/>
      <c r="BI1428" s="50"/>
      <c r="BJ1428" s="50"/>
      <c r="BK1428" s="50"/>
      <c r="BL1428" s="50"/>
      <c r="BM1428" s="50"/>
      <c r="BN1428" s="50"/>
      <c r="BO1428" s="50"/>
      <c r="BP1428" s="50"/>
      <c r="BQ1428" s="50"/>
      <c r="BR1428" s="50"/>
      <c r="BS1428" s="50"/>
      <c r="BT1428" s="50"/>
      <c r="BU1428" s="50"/>
      <c r="BV1428" s="50"/>
      <c r="BW1428" s="50"/>
      <c r="BX1428" s="50"/>
      <c r="BY1428" s="50"/>
      <c r="BZ1428" s="50"/>
      <c r="CA1428" s="50"/>
      <c r="CB1428" s="50"/>
      <c r="CC1428" s="50"/>
      <c r="CD1428" s="50"/>
      <c r="CE1428" s="50"/>
      <c r="CF1428" s="50"/>
      <c r="CG1428" s="50"/>
      <c r="CH1428" s="50"/>
      <c r="CI1428" s="50"/>
      <c r="CJ1428" s="50"/>
      <c r="CK1428" s="50"/>
      <c r="CL1428" s="50"/>
      <c r="CM1428" s="50"/>
      <c r="CN1428" s="50"/>
      <c r="CO1428" s="50"/>
      <c r="CP1428" s="50"/>
      <c r="CQ1428" s="50"/>
      <c r="CR1428" s="50"/>
      <c r="CS1428" s="50"/>
      <c r="CT1428" s="50"/>
      <c r="CU1428" s="50"/>
      <c r="CV1428" s="50"/>
      <c r="CW1428" s="50"/>
      <c r="CX1428" s="50"/>
      <c r="CY1428" s="50"/>
      <c r="CZ1428" s="50"/>
      <c r="DA1428" s="50"/>
      <c r="DB1428" s="50"/>
      <c r="DC1428" s="50"/>
      <c r="DD1428" s="50"/>
      <c r="DE1428" s="50"/>
      <c r="DF1428" s="50"/>
    </row>
    <row r="1429" spans="2:110" x14ac:dyDescent="0.2">
      <c r="B1429" s="177"/>
      <c r="C1429" s="202"/>
      <c r="D1429" s="200"/>
      <c r="E1429" s="203"/>
      <c r="F1429" s="203"/>
      <c r="G1429" s="203"/>
      <c r="H1429" s="203"/>
      <c r="I1429" s="203"/>
      <c r="J1429" s="203"/>
      <c r="K1429" s="203"/>
      <c r="L1429" s="203"/>
      <c r="M1429" s="203"/>
      <c r="N1429" s="203"/>
      <c r="O1429" s="203"/>
      <c r="P1429" s="203"/>
      <c r="Q1429" s="204"/>
      <c r="R1429" s="204"/>
      <c r="S1429" s="234"/>
      <c r="T1429" s="50"/>
      <c r="U1429" s="50"/>
      <c r="V1429" s="50"/>
      <c r="W1429" s="50"/>
      <c r="X1429" s="50"/>
      <c r="Y1429" s="50"/>
      <c r="Z1429" s="250"/>
      <c r="AA1429" s="238"/>
      <c r="AB1429" s="50"/>
      <c r="AC1429" s="50"/>
      <c r="AD1429" s="50"/>
      <c r="AE1429" s="50"/>
      <c r="AF1429" s="50"/>
      <c r="AG1429" s="50"/>
      <c r="AH1429" s="50"/>
      <c r="AI1429" s="50"/>
      <c r="AJ1429" s="50"/>
      <c r="AK1429" s="50"/>
      <c r="AL1429" s="50"/>
      <c r="AM1429" s="50"/>
      <c r="AN1429" s="50"/>
      <c r="AO1429" s="50"/>
      <c r="AP1429" s="50"/>
      <c r="AQ1429" s="50"/>
      <c r="AR1429" s="50"/>
      <c r="AS1429" s="50"/>
      <c r="AT1429" s="50"/>
      <c r="AU1429" s="50"/>
      <c r="AV1429" s="50"/>
      <c r="AW1429" s="50"/>
      <c r="AX1429" s="50"/>
      <c r="AY1429" s="50"/>
      <c r="AZ1429" s="50"/>
      <c r="BA1429" s="50"/>
      <c r="BB1429" s="50"/>
      <c r="BC1429" s="50"/>
      <c r="BD1429" s="50"/>
      <c r="BE1429" s="50"/>
      <c r="BF1429" s="50"/>
      <c r="BG1429" s="50"/>
      <c r="BH1429" s="50"/>
      <c r="BI1429" s="50"/>
      <c r="BJ1429" s="50"/>
      <c r="BK1429" s="50"/>
      <c r="BL1429" s="50"/>
      <c r="BM1429" s="50"/>
      <c r="BN1429" s="50"/>
      <c r="BO1429" s="50"/>
      <c r="BP1429" s="50"/>
      <c r="BQ1429" s="50"/>
      <c r="BR1429" s="50"/>
      <c r="BS1429" s="50"/>
      <c r="BT1429" s="50"/>
      <c r="BU1429" s="50"/>
      <c r="BV1429" s="50"/>
      <c r="BW1429" s="50"/>
      <c r="BX1429" s="50"/>
      <c r="BY1429" s="50"/>
      <c r="BZ1429" s="50"/>
      <c r="CA1429" s="50"/>
      <c r="CB1429" s="50"/>
      <c r="CC1429" s="50"/>
      <c r="CD1429" s="50"/>
      <c r="CE1429" s="50"/>
      <c r="CF1429" s="50"/>
      <c r="CG1429" s="50"/>
      <c r="CH1429" s="50"/>
      <c r="CI1429" s="50"/>
      <c r="CJ1429" s="50"/>
      <c r="CK1429" s="50"/>
      <c r="CL1429" s="50"/>
      <c r="CM1429" s="50"/>
      <c r="CN1429" s="50"/>
      <c r="CO1429" s="50"/>
      <c r="CP1429" s="50"/>
      <c r="CQ1429" s="50"/>
      <c r="CR1429" s="50"/>
      <c r="CS1429" s="50"/>
      <c r="CT1429" s="50"/>
      <c r="CU1429" s="50"/>
      <c r="CV1429" s="50"/>
      <c r="CW1429" s="50"/>
      <c r="CX1429" s="50"/>
      <c r="CY1429" s="50"/>
      <c r="CZ1429" s="50"/>
      <c r="DA1429" s="50"/>
      <c r="DB1429" s="50"/>
      <c r="DC1429" s="50"/>
      <c r="DD1429" s="50"/>
      <c r="DE1429" s="50"/>
      <c r="DF1429" s="50"/>
    </row>
    <row r="1430" spans="2:110" x14ac:dyDescent="0.2">
      <c r="B1430" s="177"/>
      <c r="C1430" s="202"/>
      <c r="D1430" s="200"/>
      <c r="E1430" s="203"/>
      <c r="F1430" s="203"/>
      <c r="G1430" s="203"/>
      <c r="H1430" s="203"/>
      <c r="I1430" s="203"/>
      <c r="J1430" s="203"/>
      <c r="K1430" s="203"/>
      <c r="L1430" s="203"/>
      <c r="M1430" s="203"/>
      <c r="N1430" s="203"/>
      <c r="O1430" s="203"/>
      <c r="P1430" s="203"/>
      <c r="Q1430" s="204"/>
      <c r="R1430" s="204"/>
      <c r="S1430" s="234"/>
      <c r="T1430" s="50"/>
      <c r="U1430" s="50"/>
      <c r="V1430" s="50"/>
      <c r="W1430" s="50"/>
      <c r="X1430" s="50"/>
      <c r="Y1430" s="50"/>
      <c r="Z1430" s="250"/>
      <c r="AA1430" s="238"/>
      <c r="AB1430" s="50"/>
      <c r="AC1430" s="50"/>
      <c r="AD1430" s="50"/>
      <c r="AE1430" s="50"/>
      <c r="AF1430" s="50"/>
      <c r="AG1430" s="50"/>
      <c r="AH1430" s="50"/>
      <c r="AI1430" s="50"/>
      <c r="AJ1430" s="50"/>
      <c r="AK1430" s="50"/>
      <c r="AL1430" s="50"/>
      <c r="AM1430" s="50"/>
      <c r="AN1430" s="50"/>
      <c r="AO1430" s="50"/>
      <c r="AP1430" s="50"/>
      <c r="AQ1430" s="50"/>
      <c r="AR1430" s="50"/>
      <c r="AS1430" s="50"/>
      <c r="AT1430" s="50"/>
      <c r="AU1430" s="50"/>
      <c r="AV1430" s="50"/>
      <c r="AW1430" s="50"/>
      <c r="AX1430" s="50"/>
      <c r="AY1430" s="50"/>
      <c r="AZ1430" s="50"/>
      <c r="BA1430" s="50"/>
      <c r="BB1430" s="50"/>
      <c r="BC1430" s="50"/>
      <c r="BD1430" s="50"/>
      <c r="BE1430" s="50"/>
      <c r="BF1430" s="50"/>
      <c r="BG1430" s="50"/>
      <c r="BH1430" s="50"/>
      <c r="BI1430" s="50"/>
      <c r="BJ1430" s="50"/>
      <c r="BK1430" s="50"/>
      <c r="BL1430" s="50"/>
      <c r="BM1430" s="50"/>
      <c r="BN1430" s="50"/>
      <c r="BO1430" s="50"/>
      <c r="BP1430" s="50"/>
      <c r="BQ1430" s="50"/>
      <c r="BR1430" s="50"/>
      <c r="BS1430" s="50"/>
      <c r="BT1430" s="50"/>
      <c r="BU1430" s="50"/>
      <c r="BV1430" s="50"/>
      <c r="BW1430" s="50"/>
      <c r="BX1430" s="50"/>
      <c r="BY1430" s="50"/>
      <c r="BZ1430" s="50"/>
      <c r="CA1430" s="50"/>
      <c r="CB1430" s="50"/>
      <c r="CC1430" s="50"/>
      <c r="CD1430" s="50"/>
      <c r="CE1430" s="50"/>
      <c r="CF1430" s="50"/>
      <c r="CG1430" s="50"/>
      <c r="CH1430" s="50"/>
      <c r="CI1430" s="50"/>
      <c r="CJ1430" s="50"/>
      <c r="CK1430" s="50"/>
      <c r="CL1430" s="50"/>
      <c r="CM1430" s="50"/>
      <c r="CN1430" s="50"/>
      <c r="CO1430" s="50"/>
      <c r="CP1430" s="50"/>
      <c r="CQ1430" s="50"/>
      <c r="CR1430" s="50"/>
      <c r="CS1430" s="50"/>
      <c r="CT1430" s="50"/>
      <c r="CU1430" s="50"/>
      <c r="CV1430" s="50"/>
      <c r="CW1430" s="50"/>
      <c r="CX1430" s="50"/>
      <c r="CY1430" s="50"/>
      <c r="CZ1430" s="50"/>
      <c r="DA1430" s="50"/>
      <c r="DB1430" s="50"/>
      <c r="DC1430" s="50"/>
      <c r="DD1430" s="50"/>
      <c r="DE1430" s="50"/>
      <c r="DF1430" s="50"/>
    </row>
    <row r="1431" spans="2:110" x14ac:dyDescent="0.2">
      <c r="B1431" s="177"/>
      <c r="C1431" s="202"/>
      <c r="D1431" s="200"/>
      <c r="E1431" s="203"/>
      <c r="F1431" s="203"/>
      <c r="G1431" s="203"/>
      <c r="H1431" s="203"/>
      <c r="I1431" s="203"/>
      <c r="J1431" s="203"/>
      <c r="K1431" s="203"/>
      <c r="L1431" s="203"/>
      <c r="M1431" s="203"/>
      <c r="N1431" s="203"/>
      <c r="O1431" s="203"/>
      <c r="P1431" s="203"/>
      <c r="Q1431" s="204"/>
      <c r="R1431" s="204"/>
      <c r="S1431" s="234"/>
      <c r="T1431" s="50"/>
      <c r="U1431" s="50"/>
      <c r="V1431" s="50"/>
      <c r="W1431" s="50"/>
      <c r="X1431" s="50"/>
      <c r="Y1431" s="50"/>
      <c r="Z1431" s="250"/>
      <c r="AA1431" s="238"/>
      <c r="AB1431" s="50"/>
      <c r="AC1431" s="50"/>
      <c r="AD1431" s="50"/>
      <c r="AE1431" s="50"/>
      <c r="AF1431" s="50"/>
      <c r="AG1431" s="50"/>
      <c r="AH1431" s="50"/>
      <c r="AI1431" s="50"/>
      <c r="AJ1431" s="50"/>
      <c r="AK1431" s="50"/>
      <c r="AL1431" s="50"/>
      <c r="AM1431" s="50"/>
      <c r="AN1431" s="50"/>
      <c r="AO1431" s="50"/>
      <c r="AP1431" s="50"/>
      <c r="AQ1431" s="50"/>
      <c r="AR1431" s="50"/>
      <c r="AS1431" s="50"/>
      <c r="AT1431" s="50"/>
      <c r="AU1431" s="50"/>
      <c r="AV1431" s="50"/>
      <c r="AW1431" s="50"/>
      <c r="AX1431" s="50"/>
      <c r="AY1431" s="50"/>
      <c r="AZ1431" s="50"/>
      <c r="BA1431" s="50"/>
      <c r="BB1431" s="50"/>
      <c r="BC1431" s="50"/>
      <c r="BD1431" s="50"/>
      <c r="BE1431" s="50"/>
      <c r="BF1431" s="50"/>
      <c r="BG1431" s="50"/>
      <c r="BH1431" s="50"/>
      <c r="BI1431" s="50"/>
      <c r="BJ1431" s="50"/>
      <c r="BK1431" s="50"/>
      <c r="BL1431" s="50"/>
      <c r="BM1431" s="50"/>
      <c r="BN1431" s="50"/>
      <c r="BO1431" s="50"/>
      <c r="BP1431" s="50"/>
      <c r="BQ1431" s="50"/>
      <c r="BR1431" s="50"/>
      <c r="BS1431" s="50"/>
      <c r="BT1431" s="50"/>
      <c r="BU1431" s="50"/>
      <c r="BV1431" s="50"/>
      <c r="BW1431" s="50"/>
      <c r="BX1431" s="50"/>
      <c r="BY1431" s="50"/>
      <c r="BZ1431" s="50"/>
      <c r="CA1431" s="50"/>
      <c r="CB1431" s="50"/>
      <c r="CC1431" s="50"/>
      <c r="CD1431" s="50"/>
      <c r="CE1431" s="50"/>
      <c r="CF1431" s="50"/>
      <c r="CG1431" s="50"/>
      <c r="CH1431" s="50"/>
      <c r="CI1431" s="50"/>
      <c r="CJ1431" s="50"/>
      <c r="CK1431" s="50"/>
      <c r="CL1431" s="50"/>
      <c r="CM1431" s="50"/>
      <c r="CN1431" s="50"/>
      <c r="CO1431" s="50"/>
      <c r="CP1431" s="50"/>
      <c r="CQ1431" s="50"/>
      <c r="CR1431" s="50"/>
      <c r="CS1431" s="50"/>
      <c r="CT1431" s="50"/>
      <c r="CU1431" s="50"/>
      <c r="CV1431" s="50"/>
      <c r="CW1431" s="50"/>
      <c r="CX1431" s="50"/>
      <c r="CY1431" s="50"/>
      <c r="CZ1431" s="50"/>
      <c r="DA1431" s="50"/>
      <c r="DB1431" s="50"/>
      <c r="DC1431" s="50"/>
      <c r="DD1431" s="50"/>
      <c r="DE1431" s="50"/>
      <c r="DF1431" s="50"/>
    </row>
    <row r="1432" spans="2:110" x14ac:dyDescent="0.2">
      <c r="B1432" s="177"/>
      <c r="C1432" s="202"/>
      <c r="D1432" s="200"/>
      <c r="E1432" s="203"/>
      <c r="F1432" s="203"/>
      <c r="G1432" s="203"/>
      <c r="H1432" s="203"/>
      <c r="I1432" s="203"/>
      <c r="J1432" s="203"/>
      <c r="K1432" s="203"/>
      <c r="L1432" s="203"/>
      <c r="M1432" s="203"/>
      <c r="N1432" s="203"/>
      <c r="O1432" s="203"/>
      <c r="P1432" s="203"/>
      <c r="Q1432" s="204"/>
      <c r="R1432" s="204"/>
      <c r="S1432" s="234"/>
      <c r="T1432" s="50"/>
      <c r="U1432" s="50"/>
      <c r="V1432" s="50"/>
      <c r="W1432" s="50"/>
      <c r="X1432" s="50"/>
      <c r="Y1432" s="50"/>
      <c r="Z1432" s="250"/>
      <c r="AA1432" s="238"/>
      <c r="AB1432" s="50"/>
      <c r="AC1432" s="50"/>
      <c r="AD1432" s="50"/>
      <c r="AE1432" s="50"/>
      <c r="AF1432" s="50"/>
      <c r="AG1432" s="50"/>
      <c r="AH1432" s="50"/>
      <c r="AI1432" s="50"/>
      <c r="AJ1432" s="50"/>
      <c r="AK1432" s="50"/>
      <c r="AL1432" s="50"/>
      <c r="AM1432" s="50"/>
      <c r="AN1432" s="50"/>
      <c r="AO1432" s="50"/>
      <c r="AP1432" s="50"/>
      <c r="AQ1432" s="50"/>
      <c r="AR1432" s="50"/>
      <c r="AS1432" s="50"/>
      <c r="AT1432" s="50"/>
      <c r="AU1432" s="50"/>
      <c r="AV1432" s="50"/>
      <c r="AW1432" s="50"/>
      <c r="AX1432" s="50"/>
      <c r="AY1432" s="50"/>
      <c r="AZ1432" s="50"/>
      <c r="BA1432" s="50"/>
      <c r="BB1432" s="50"/>
      <c r="BC1432" s="50"/>
      <c r="BD1432" s="50"/>
      <c r="BE1432" s="50"/>
      <c r="BF1432" s="50"/>
      <c r="BG1432" s="50"/>
      <c r="BH1432" s="50"/>
      <c r="BI1432" s="50"/>
      <c r="BJ1432" s="50"/>
      <c r="BK1432" s="50"/>
      <c r="BL1432" s="50"/>
      <c r="BM1432" s="50"/>
      <c r="BN1432" s="50"/>
      <c r="BO1432" s="50"/>
      <c r="BP1432" s="50"/>
      <c r="BQ1432" s="50"/>
      <c r="BR1432" s="50"/>
      <c r="BS1432" s="50"/>
      <c r="BT1432" s="50"/>
      <c r="BU1432" s="50"/>
      <c r="BV1432" s="50"/>
      <c r="BW1432" s="50"/>
      <c r="BX1432" s="50"/>
      <c r="BY1432" s="50"/>
      <c r="BZ1432" s="50"/>
      <c r="CA1432" s="50"/>
      <c r="CB1432" s="50"/>
      <c r="CC1432" s="50"/>
      <c r="CD1432" s="50"/>
      <c r="CE1432" s="50"/>
      <c r="CF1432" s="50"/>
      <c r="CG1432" s="50"/>
      <c r="CH1432" s="50"/>
      <c r="CI1432" s="50"/>
      <c r="CJ1432" s="50"/>
      <c r="CK1432" s="50"/>
      <c r="CL1432" s="50"/>
      <c r="CM1432" s="50"/>
      <c r="CN1432" s="50"/>
      <c r="CO1432" s="50"/>
      <c r="CP1432" s="50"/>
      <c r="CQ1432" s="50"/>
      <c r="CR1432" s="50"/>
      <c r="CS1432" s="50"/>
      <c r="CT1432" s="50"/>
      <c r="CU1432" s="50"/>
      <c r="CV1432" s="50"/>
      <c r="CW1432" s="50"/>
      <c r="CX1432" s="50"/>
      <c r="CY1432" s="50"/>
      <c r="CZ1432" s="50"/>
      <c r="DA1432" s="50"/>
      <c r="DB1432" s="50"/>
      <c r="DC1432" s="50"/>
      <c r="DD1432" s="50"/>
      <c r="DE1432" s="50"/>
      <c r="DF1432" s="50"/>
    </row>
    <row r="1433" spans="2:110" x14ac:dyDescent="0.2">
      <c r="B1433" s="177"/>
      <c r="C1433" s="202"/>
      <c r="D1433" s="200"/>
      <c r="E1433" s="203"/>
      <c r="F1433" s="203"/>
      <c r="G1433" s="203"/>
      <c r="H1433" s="203"/>
      <c r="I1433" s="203"/>
      <c r="J1433" s="203"/>
      <c r="K1433" s="203"/>
      <c r="L1433" s="203"/>
      <c r="M1433" s="203"/>
      <c r="N1433" s="203"/>
      <c r="O1433" s="203"/>
      <c r="P1433" s="203"/>
      <c r="Q1433" s="204"/>
      <c r="R1433" s="204"/>
      <c r="S1433" s="234"/>
      <c r="T1433" s="50"/>
      <c r="U1433" s="50"/>
      <c r="V1433" s="50"/>
      <c r="W1433" s="50"/>
      <c r="X1433" s="50"/>
      <c r="Y1433" s="50"/>
      <c r="Z1433" s="250"/>
      <c r="AA1433" s="238"/>
      <c r="AB1433" s="50"/>
      <c r="AC1433" s="50"/>
      <c r="AD1433" s="50"/>
      <c r="AE1433" s="50"/>
      <c r="AF1433" s="50"/>
      <c r="AG1433" s="50"/>
      <c r="AH1433" s="50"/>
      <c r="AI1433" s="50"/>
      <c r="AJ1433" s="50"/>
      <c r="AK1433" s="50"/>
      <c r="AL1433" s="50"/>
      <c r="AM1433" s="50"/>
      <c r="AN1433" s="50"/>
      <c r="AO1433" s="50"/>
      <c r="AP1433" s="50"/>
      <c r="AQ1433" s="50"/>
      <c r="AR1433" s="50"/>
      <c r="AS1433" s="50"/>
      <c r="AT1433" s="50"/>
      <c r="AU1433" s="50"/>
      <c r="AV1433" s="50"/>
      <c r="AW1433" s="50"/>
      <c r="AX1433" s="50"/>
      <c r="AY1433" s="50"/>
      <c r="AZ1433" s="50"/>
      <c r="BA1433" s="50"/>
      <c r="BB1433" s="50"/>
      <c r="BC1433" s="50"/>
      <c r="BD1433" s="50"/>
      <c r="BE1433" s="50"/>
      <c r="BF1433" s="50"/>
      <c r="BG1433" s="50"/>
      <c r="BH1433" s="50"/>
      <c r="BI1433" s="50"/>
      <c r="BJ1433" s="50"/>
      <c r="BK1433" s="50"/>
      <c r="BL1433" s="50"/>
      <c r="BM1433" s="50"/>
      <c r="BN1433" s="50"/>
      <c r="BO1433" s="50"/>
      <c r="BP1433" s="50"/>
      <c r="BQ1433" s="50"/>
      <c r="BR1433" s="50"/>
      <c r="BS1433" s="50"/>
      <c r="BT1433" s="50"/>
      <c r="BU1433" s="50"/>
      <c r="BV1433" s="50"/>
      <c r="BW1433" s="50"/>
      <c r="BX1433" s="50"/>
      <c r="BY1433" s="50"/>
      <c r="BZ1433" s="50"/>
      <c r="CA1433" s="50"/>
      <c r="CB1433" s="50"/>
      <c r="CC1433" s="50"/>
      <c r="CD1433" s="50"/>
      <c r="CE1433" s="50"/>
      <c r="CF1433" s="50"/>
      <c r="CG1433" s="50"/>
      <c r="CH1433" s="50"/>
      <c r="CI1433" s="50"/>
      <c r="CJ1433" s="50"/>
      <c r="CK1433" s="50"/>
      <c r="CL1433" s="50"/>
      <c r="CM1433" s="50"/>
      <c r="CN1433" s="50"/>
      <c r="CO1433" s="50"/>
      <c r="CP1433" s="50"/>
      <c r="CQ1433" s="50"/>
      <c r="CR1433" s="50"/>
      <c r="CS1433" s="50"/>
      <c r="CT1433" s="50"/>
      <c r="CU1433" s="50"/>
      <c r="CV1433" s="50"/>
      <c r="CW1433" s="50"/>
      <c r="CX1433" s="50"/>
      <c r="CY1433" s="50"/>
      <c r="CZ1433" s="50"/>
      <c r="DA1433" s="50"/>
      <c r="DB1433" s="50"/>
      <c r="DC1433" s="50"/>
      <c r="DD1433" s="50"/>
      <c r="DE1433" s="50"/>
      <c r="DF1433" s="50"/>
    </row>
    <row r="1434" spans="2:110" x14ac:dyDescent="0.2">
      <c r="B1434" s="177"/>
      <c r="C1434" s="202"/>
      <c r="D1434" s="200"/>
      <c r="E1434" s="203"/>
      <c r="F1434" s="203"/>
      <c r="G1434" s="203"/>
      <c r="H1434" s="203"/>
      <c r="I1434" s="203"/>
      <c r="J1434" s="203"/>
      <c r="K1434" s="203"/>
      <c r="L1434" s="203"/>
      <c r="M1434" s="203"/>
      <c r="N1434" s="203"/>
      <c r="O1434" s="203"/>
      <c r="P1434" s="203"/>
      <c r="Q1434" s="204"/>
      <c r="R1434" s="204"/>
      <c r="S1434" s="234"/>
      <c r="T1434" s="50"/>
      <c r="U1434" s="50"/>
      <c r="V1434" s="50"/>
      <c r="W1434" s="50"/>
      <c r="X1434" s="50"/>
      <c r="Y1434" s="50"/>
      <c r="Z1434" s="250"/>
      <c r="AA1434" s="238"/>
      <c r="AB1434" s="50"/>
      <c r="AC1434" s="50"/>
      <c r="AD1434" s="50"/>
      <c r="AE1434" s="50"/>
      <c r="AF1434" s="50"/>
      <c r="AG1434" s="50"/>
      <c r="AH1434" s="50"/>
      <c r="AI1434" s="50"/>
      <c r="AJ1434" s="50"/>
      <c r="AK1434" s="50"/>
      <c r="AL1434" s="50"/>
      <c r="AM1434" s="50"/>
      <c r="AN1434" s="50"/>
      <c r="AO1434" s="50"/>
      <c r="AP1434" s="50"/>
      <c r="AQ1434" s="50"/>
      <c r="AR1434" s="50"/>
      <c r="AS1434" s="50"/>
      <c r="AT1434" s="50"/>
      <c r="AU1434" s="50"/>
      <c r="AV1434" s="50"/>
      <c r="AW1434" s="50"/>
      <c r="AX1434" s="50"/>
      <c r="AY1434" s="50"/>
      <c r="AZ1434" s="50"/>
      <c r="BA1434" s="50"/>
      <c r="BB1434" s="50"/>
      <c r="BC1434" s="50"/>
      <c r="BD1434" s="50"/>
      <c r="BE1434" s="50"/>
      <c r="BF1434" s="50"/>
      <c r="BG1434" s="50"/>
      <c r="BH1434" s="50"/>
      <c r="BI1434" s="50"/>
      <c r="BJ1434" s="50"/>
      <c r="BK1434" s="50"/>
      <c r="BL1434" s="50"/>
      <c r="BM1434" s="50"/>
      <c r="BN1434" s="50"/>
      <c r="BO1434" s="50"/>
      <c r="BP1434" s="50"/>
      <c r="BQ1434" s="50"/>
      <c r="BR1434" s="50"/>
      <c r="BS1434" s="50"/>
      <c r="BT1434" s="50"/>
      <c r="BU1434" s="50"/>
      <c r="BV1434" s="50"/>
      <c r="BW1434" s="50"/>
      <c r="BX1434" s="50"/>
      <c r="BY1434" s="50"/>
      <c r="BZ1434" s="50"/>
      <c r="CA1434" s="50"/>
      <c r="CB1434" s="50"/>
      <c r="CC1434" s="50"/>
      <c r="CD1434" s="50"/>
      <c r="CE1434" s="50"/>
      <c r="CF1434" s="50"/>
      <c r="CG1434" s="50"/>
      <c r="CH1434" s="50"/>
      <c r="CI1434" s="50"/>
      <c r="CJ1434" s="50"/>
      <c r="CK1434" s="50"/>
      <c r="CL1434" s="50"/>
      <c r="CM1434" s="50"/>
      <c r="CN1434" s="50"/>
      <c r="CO1434" s="50"/>
      <c r="CP1434" s="50"/>
      <c r="CQ1434" s="50"/>
      <c r="CR1434" s="50"/>
      <c r="CS1434" s="50"/>
      <c r="CT1434" s="50"/>
      <c r="CU1434" s="50"/>
      <c r="CV1434" s="50"/>
      <c r="CW1434" s="50"/>
      <c r="CX1434" s="50"/>
      <c r="CY1434" s="50"/>
      <c r="CZ1434" s="50"/>
      <c r="DA1434" s="50"/>
      <c r="DB1434" s="50"/>
      <c r="DC1434" s="50"/>
      <c r="DD1434" s="50"/>
      <c r="DE1434" s="50"/>
      <c r="DF1434" s="50"/>
    </row>
    <row r="1435" spans="2:110" x14ac:dyDescent="0.2">
      <c r="B1435" s="177"/>
      <c r="C1435" s="202"/>
      <c r="D1435" s="200"/>
      <c r="E1435" s="203"/>
      <c r="F1435" s="203"/>
      <c r="G1435" s="203"/>
      <c r="H1435" s="203"/>
      <c r="I1435" s="203"/>
      <c r="J1435" s="203"/>
      <c r="K1435" s="203"/>
      <c r="L1435" s="203"/>
      <c r="M1435" s="203"/>
      <c r="N1435" s="203"/>
      <c r="O1435" s="203"/>
      <c r="P1435" s="203"/>
      <c r="Q1435" s="204"/>
      <c r="R1435" s="204"/>
      <c r="S1435" s="234"/>
      <c r="T1435" s="50"/>
      <c r="U1435" s="50"/>
      <c r="V1435" s="50"/>
      <c r="W1435" s="50"/>
      <c r="X1435" s="50"/>
      <c r="Y1435" s="50"/>
      <c r="Z1435" s="250"/>
      <c r="AA1435" s="238"/>
      <c r="AB1435" s="50"/>
      <c r="AC1435" s="50"/>
      <c r="AD1435" s="50"/>
      <c r="AE1435" s="50"/>
      <c r="AF1435" s="50"/>
      <c r="AG1435" s="50"/>
      <c r="AH1435" s="50"/>
      <c r="AI1435" s="50"/>
      <c r="AJ1435" s="50"/>
      <c r="AK1435" s="50"/>
      <c r="AL1435" s="50"/>
      <c r="AM1435" s="50"/>
      <c r="AN1435" s="50"/>
      <c r="AO1435" s="50"/>
      <c r="AP1435" s="50"/>
      <c r="AQ1435" s="50"/>
      <c r="AR1435" s="50"/>
      <c r="AS1435" s="50"/>
      <c r="AT1435" s="50"/>
      <c r="AU1435" s="50"/>
      <c r="AV1435" s="50"/>
      <c r="AW1435" s="50"/>
      <c r="AX1435" s="50"/>
      <c r="AY1435" s="50"/>
      <c r="AZ1435" s="50"/>
      <c r="BA1435" s="50"/>
      <c r="BB1435" s="50"/>
      <c r="BC1435" s="50"/>
      <c r="BD1435" s="50"/>
      <c r="BE1435" s="50"/>
      <c r="BF1435" s="50"/>
      <c r="BG1435" s="50"/>
      <c r="BH1435" s="50"/>
      <c r="BI1435" s="50"/>
      <c r="BJ1435" s="50"/>
      <c r="BK1435" s="50"/>
      <c r="BL1435" s="50"/>
      <c r="BM1435" s="50"/>
      <c r="BN1435" s="50"/>
      <c r="BO1435" s="50"/>
      <c r="BP1435" s="50"/>
      <c r="BQ1435" s="50"/>
      <c r="BR1435" s="50"/>
      <c r="BS1435" s="50"/>
      <c r="BT1435" s="50"/>
      <c r="BU1435" s="50"/>
      <c r="BV1435" s="50"/>
      <c r="BW1435" s="50"/>
      <c r="BX1435" s="50"/>
      <c r="BY1435" s="50"/>
      <c r="BZ1435" s="50"/>
      <c r="CA1435" s="50"/>
      <c r="CB1435" s="50"/>
      <c r="CC1435" s="50"/>
      <c r="CD1435" s="50"/>
      <c r="CE1435" s="50"/>
      <c r="CF1435" s="50"/>
      <c r="CG1435" s="50"/>
      <c r="CH1435" s="50"/>
      <c r="CI1435" s="50"/>
      <c r="CJ1435" s="50"/>
      <c r="CK1435" s="50"/>
      <c r="CL1435" s="50"/>
      <c r="CM1435" s="50"/>
      <c r="CN1435" s="50"/>
      <c r="CO1435" s="50"/>
      <c r="CP1435" s="50"/>
      <c r="CQ1435" s="50"/>
      <c r="CR1435" s="50"/>
      <c r="CS1435" s="50"/>
      <c r="CT1435" s="50"/>
      <c r="CU1435" s="50"/>
      <c r="CV1435" s="50"/>
      <c r="CW1435" s="50"/>
      <c r="CX1435" s="50"/>
      <c r="CY1435" s="50"/>
      <c r="CZ1435" s="50"/>
      <c r="DA1435" s="50"/>
      <c r="DB1435" s="50"/>
      <c r="DC1435" s="50"/>
      <c r="DD1435" s="50"/>
      <c r="DE1435" s="50"/>
      <c r="DF1435" s="50"/>
    </row>
    <row r="1436" spans="2:110" x14ac:dyDescent="0.2">
      <c r="B1436" s="177"/>
      <c r="C1436" s="202"/>
      <c r="D1436" s="200"/>
      <c r="E1436" s="203"/>
      <c r="F1436" s="203"/>
      <c r="G1436" s="203"/>
      <c r="H1436" s="203"/>
      <c r="I1436" s="203"/>
      <c r="J1436" s="203"/>
      <c r="K1436" s="203"/>
      <c r="L1436" s="203"/>
      <c r="M1436" s="203"/>
      <c r="N1436" s="203"/>
      <c r="O1436" s="203"/>
      <c r="P1436" s="203"/>
      <c r="Q1436" s="204"/>
      <c r="R1436" s="204"/>
      <c r="S1436" s="234"/>
      <c r="T1436" s="50"/>
      <c r="U1436" s="50"/>
      <c r="V1436" s="50"/>
      <c r="W1436" s="50"/>
      <c r="X1436" s="50"/>
      <c r="Y1436" s="50"/>
      <c r="Z1436" s="250"/>
      <c r="AA1436" s="238"/>
      <c r="AB1436" s="50"/>
      <c r="AC1436" s="50"/>
      <c r="AD1436" s="50"/>
      <c r="AE1436" s="50"/>
      <c r="AF1436" s="50"/>
      <c r="AG1436" s="50"/>
      <c r="AH1436" s="50"/>
      <c r="AI1436" s="50"/>
      <c r="AJ1436" s="50"/>
      <c r="AK1436" s="50"/>
      <c r="AL1436" s="50"/>
      <c r="AM1436" s="50"/>
      <c r="AN1436" s="50"/>
      <c r="AO1436" s="50"/>
      <c r="AP1436" s="50"/>
      <c r="AQ1436" s="50"/>
      <c r="AR1436" s="50"/>
      <c r="AS1436" s="50"/>
      <c r="AT1436" s="50"/>
      <c r="AU1436" s="50"/>
      <c r="AV1436" s="50"/>
      <c r="AW1436" s="50"/>
      <c r="AX1436" s="50"/>
      <c r="AY1436" s="50"/>
      <c r="AZ1436" s="50"/>
      <c r="BA1436" s="50"/>
      <c r="BB1436" s="50"/>
      <c r="BC1436" s="50"/>
      <c r="BD1436" s="50"/>
      <c r="BE1436" s="50"/>
      <c r="BF1436" s="50"/>
      <c r="BG1436" s="50"/>
      <c r="BH1436" s="50"/>
      <c r="BI1436" s="50"/>
      <c r="BJ1436" s="50"/>
      <c r="BK1436" s="50"/>
      <c r="BL1436" s="50"/>
      <c r="BM1436" s="50"/>
      <c r="BN1436" s="50"/>
      <c r="BO1436" s="50"/>
      <c r="BP1436" s="50"/>
      <c r="BQ1436" s="50"/>
      <c r="BR1436" s="50"/>
      <c r="BS1436" s="50"/>
      <c r="BT1436" s="50"/>
      <c r="BU1436" s="50"/>
      <c r="BV1436" s="50"/>
      <c r="BW1436" s="50"/>
      <c r="BX1436" s="50"/>
      <c r="BY1436" s="50"/>
      <c r="BZ1436" s="50"/>
      <c r="CA1436" s="50"/>
      <c r="CB1436" s="50"/>
      <c r="CC1436" s="50"/>
      <c r="CD1436" s="50"/>
      <c r="CE1436" s="50"/>
      <c r="CF1436" s="50"/>
      <c r="CG1436" s="50"/>
      <c r="CH1436" s="50"/>
      <c r="CI1436" s="50"/>
      <c r="CJ1436" s="50"/>
      <c r="CK1436" s="50"/>
      <c r="CL1436" s="50"/>
      <c r="CM1436" s="50"/>
      <c r="CN1436" s="50"/>
      <c r="CO1436" s="50"/>
      <c r="CP1436" s="50"/>
      <c r="CQ1436" s="50"/>
      <c r="CR1436" s="50"/>
      <c r="CS1436" s="50"/>
      <c r="CT1436" s="50"/>
      <c r="CU1436" s="50"/>
      <c r="CV1436" s="50"/>
      <c r="CW1436" s="50"/>
      <c r="CX1436" s="50"/>
      <c r="CY1436" s="50"/>
      <c r="CZ1436" s="50"/>
      <c r="DA1436" s="50"/>
      <c r="DB1436" s="50"/>
      <c r="DC1436" s="50"/>
      <c r="DD1436" s="50"/>
      <c r="DE1436" s="50"/>
      <c r="DF1436" s="50"/>
    </row>
    <row r="1437" spans="2:110" x14ac:dyDescent="0.2">
      <c r="B1437" s="177"/>
      <c r="C1437" s="202"/>
      <c r="D1437" s="200"/>
      <c r="E1437" s="203"/>
      <c r="F1437" s="203"/>
      <c r="G1437" s="203"/>
      <c r="H1437" s="203"/>
      <c r="I1437" s="203"/>
      <c r="J1437" s="203"/>
      <c r="K1437" s="203"/>
      <c r="L1437" s="203"/>
      <c r="M1437" s="203"/>
      <c r="N1437" s="203"/>
      <c r="O1437" s="203"/>
      <c r="P1437" s="203"/>
      <c r="Q1437" s="204"/>
      <c r="R1437" s="204"/>
      <c r="S1437" s="234"/>
      <c r="T1437" s="50"/>
      <c r="U1437" s="50"/>
      <c r="V1437" s="50"/>
      <c r="W1437" s="50"/>
      <c r="X1437" s="50"/>
      <c r="Y1437" s="50"/>
      <c r="Z1437" s="250"/>
      <c r="AA1437" s="238"/>
      <c r="AB1437" s="50"/>
      <c r="AC1437" s="50"/>
      <c r="AD1437" s="50"/>
      <c r="AE1437" s="50"/>
      <c r="AF1437" s="50"/>
      <c r="AG1437" s="50"/>
      <c r="AH1437" s="50"/>
      <c r="AI1437" s="50"/>
      <c r="AJ1437" s="50"/>
      <c r="AK1437" s="50"/>
      <c r="AL1437" s="50"/>
      <c r="AM1437" s="50"/>
      <c r="AN1437" s="50"/>
      <c r="AO1437" s="50"/>
      <c r="AP1437" s="50"/>
      <c r="AQ1437" s="50"/>
      <c r="AR1437" s="50"/>
      <c r="AS1437" s="50"/>
      <c r="AT1437" s="50"/>
      <c r="AU1437" s="50"/>
      <c r="AV1437" s="50"/>
      <c r="AW1437" s="50"/>
      <c r="AX1437" s="50"/>
      <c r="AY1437" s="50"/>
      <c r="AZ1437" s="50"/>
      <c r="BA1437" s="50"/>
      <c r="BB1437" s="50"/>
      <c r="BC1437" s="50"/>
      <c r="BD1437" s="50"/>
      <c r="BE1437" s="50"/>
      <c r="BF1437" s="50"/>
      <c r="BG1437" s="50"/>
      <c r="BH1437" s="50"/>
      <c r="BI1437" s="50"/>
      <c r="BJ1437" s="50"/>
      <c r="BK1437" s="50"/>
      <c r="BL1437" s="50"/>
      <c r="BM1437" s="50"/>
      <c r="BN1437" s="50"/>
      <c r="BO1437" s="50"/>
      <c r="BP1437" s="50"/>
      <c r="BQ1437" s="50"/>
      <c r="BR1437" s="50"/>
      <c r="BS1437" s="50"/>
      <c r="BT1437" s="50"/>
      <c r="BU1437" s="50"/>
      <c r="BV1437" s="50"/>
      <c r="BW1437" s="50"/>
      <c r="BX1437" s="50"/>
      <c r="BY1437" s="50"/>
      <c r="BZ1437" s="50"/>
      <c r="CA1437" s="50"/>
      <c r="CB1437" s="50"/>
      <c r="CC1437" s="50"/>
      <c r="CD1437" s="50"/>
      <c r="CE1437" s="50"/>
      <c r="CF1437" s="50"/>
      <c r="CG1437" s="50"/>
      <c r="CH1437" s="50"/>
      <c r="CI1437" s="50"/>
      <c r="CJ1437" s="50"/>
      <c r="CK1437" s="50"/>
      <c r="CL1437" s="50"/>
      <c r="CM1437" s="50"/>
      <c r="CN1437" s="50"/>
      <c r="CO1437" s="50"/>
      <c r="CP1437" s="50"/>
      <c r="CQ1437" s="50"/>
      <c r="CR1437" s="50"/>
      <c r="CS1437" s="50"/>
      <c r="CT1437" s="50"/>
      <c r="CU1437" s="50"/>
      <c r="CV1437" s="50"/>
      <c r="CW1437" s="50"/>
      <c r="CX1437" s="50"/>
      <c r="CY1437" s="50"/>
      <c r="CZ1437" s="50"/>
      <c r="DA1437" s="50"/>
      <c r="DB1437" s="50"/>
      <c r="DC1437" s="50"/>
      <c r="DD1437" s="50"/>
      <c r="DE1437" s="50"/>
      <c r="DF1437" s="50"/>
    </row>
    <row r="1438" spans="2:110" x14ac:dyDescent="0.2">
      <c r="B1438" s="177"/>
      <c r="C1438" s="202"/>
      <c r="D1438" s="200"/>
      <c r="E1438" s="203"/>
      <c r="F1438" s="203"/>
      <c r="G1438" s="203"/>
      <c r="H1438" s="203"/>
      <c r="I1438" s="203"/>
      <c r="J1438" s="203"/>
      <c r="K1438" s="203"/>
      <c r="L1438" s="203"/>
      <c r="M1438" s="203"/>
      <c r="N1438" s="203"/>
      <c r="O1438" s="203"/>
      <c r="P1438" s="203"/>
      <c r="Q1438" s="204"/>
      <c r="R1438" s="204"/>
      <c r="S1438" s="234"/>
      <c r="T1438" s="50"/>
      <c r="U1438" s="50"/>
      <c r="V1438" s="50"/>
      <c r="W1438" s="50"/>
      <c r="X1438" s="50"/>
      <c r="Y1438" s="50"/>
      <c r="Z1438" s="250"/>
      <c r="AA1438" s="238"/>
      <c r="AB1438" s="50"/>
      <c r="AC1438" s="50"/>
      <c r="AD1438" s="50"/>
      <c r="AE1438" s="50"/>
      <c r="AF1438" s="50"/>
      <c r="AG1438" s="50"/>
      <c r="AH1438" s="50"/>
      <c r="AI1438" s="50"/>
      <c r="AJ1438" s="50"/>
      <c r="AK1438" s="50"/>
      <c r="AL1438" s="50"/>
      <c r="AM1438" s="50"/>
      <c r="AN1438" s="50"/>
      <c r="AO1438" s="50"/>
      <c r="AP1438" s="50"/>
      <c r="AQ1438" s="50"/>
      <c r="AR1438" s="50"/>
      <c r="AS1438" s="50"/>
      <c r="AT1438" s="50"/>
      <c r="AU1438" s="50"/>
      <c r="AV1438" s="50"/>
      <c r="AW1438" s="50"/>
      <c r="AX1438" s="50"/>
      <c r="AY1438" s="50"/>
      <c r="AZ1438" s="50"/>
      <c r="BA1438" s="50"/>
      <c r="BB1438" s="50"/>
      <c r="BC1438" s="50"/>
      <c r="BD1438" s="50"/>
      <c r="BE1438" s="50"/>
      <c r="BF1438" s="50"/>
      <c r="BG1438" s="50"/>
      <c r="BH1438" s="50"/>
      <c r="BI1438" s="50"/>
      <c r="BJ1438" s="50"/>
      <c r="BK1438" s="50"/>
      <c r="BL1438" s="50"/>
      <c r="BM1438" s="50"/>
      <c r="BN1438" s="50"/>
      <c r="BO1438" s="50"/>
      <c r="BP1438" s="50"/>
      <c r="BQ1438" s="50"/>
      <c r="BR1438" s="50"/>
      <c r="BS1438" s="50"/>
      <c r="BT1438" s="50"/>
      <c r="BU1438" s="50"/>
      <c r="BV1438" s="50"/>
      <c r="BW1438" s="50"/>
      <c r="BX1438" s="50"/>
      <c r="BY1438" s="50"/>
      <c r="BZ1438" s="50"/>
      <c r="CA1438" s="50"/>
      <c r="CB1438" s="50"/>
      <c r="CC1438" s="50"/>
      <c r="CD1438" s="50"/>
      <c r="CE1438" s="50"/>
      <c r="CF1438" s="50"/>
      <c r="CG1438" s="50"/>
      <c r="CH1438" s="50"/>
      <c r="CI1438" s="50"/>
      <c r="CJ1438" s="50"/>
      <c r="CK1438" s="50"/>
      <c r="CL1438" s="50"/>
      <c r="CM1438" s="50"/>
      <c r="CN1438" s="50"/>
      <c r="CO1438" s="50"/>
      <c r="CP1438" s="50"/>
      <c r="CQ1438" s="50"/>
      <c r="CR1438" s="50"/>
      <c r="CS1438" s="50"/>
      <c r="CT1438" s="50"/>
      <c r="CU1438" s="50"/>
      <c r="CV1438" s="50"/>
      <c r="CW1438" s="50"/>
      <c r="CX1438" s="50"/>
      <c r="CY1438" s="50"/>
      <c r="CZ1438" s="50"/>
      <c r="DA1438" s="50"/>
      <c r="DB1438" s="50"/>
      <c r="DC1438" s="50"/>
      <c r="DD1438" s="50"/>
      <c r="DE1438" s="50"/>
      <c r="DF1438" s="50"/>
    </row>
    <row r="1439" spans="2:110" x14ac:dyDescent="0.2">
      <c r="B1439" s="177"/>
      <c r="C1439" s="202"/>
      <c r="D1439" s="200"/>
      <c r="E1439" s="203"/>
      <c r="F1439" s="203"/>
      <c r="G1439" s="203"/>
      <c r="H1439" s="203"/>
      <c r="I1439" s="203"/>
      <c r="J1439" s="203"/>
      <c r="K1439" s="203"/>
      <c r="L1439" s="203"/>
      <c r="M1439" s="203"/>
      <c r="N1439" s="203"/>
      <c r="O1439" s="203"/>
      <c r="P1439" s="203"/>
      <c r="Q1439" s="204"/>
      <c r="R1439" s="204"/>
      <c r="S1439" s="234"/>
      <c r="T1439" s="50"/>
      <c r="U1439" s="50"/>
      <c r="V1439" s="50"/>
      <c r="W1439" s="50"/>
      <c r="X1439" s="50"/>
      <c r="Y1439" s="50"/>
      <c r="Z1439" s="250"/>
      <c r="AA1439" s="238"/>
      <c r="AB1439" s="50"/>
      <c r="AC1439" s="50"/>
      <c r="AD1439" s="50"/>
      <c r="AE1439" s="50"/>
      <c r="AF1439" s="50"/>
      <c r="AG1439" s="50"/>
      <c r="AH1439" s="50"/>
      <c r="AI1439" s="50"/>
      <c r="AJ1439" s="50"/>
      <c r="AK1439" s="50"/>
      <c r="AL1439" s="50"/>
      <c r="AM1439" s="50"/>
      <c r="AN1439" s="50"/>
      <c r="AO1439" s="50"/>
      <c r="AP1439" s="50"/>
      <c r="AQ1439" s="50"/>
      <c r="AR1439" s="50"/>
      <c r="AS1439" s="50"/>
      <c r="AT1439" s="50"/>
      <c r="AU1439" s="50"/>
      <c r="AV1439" s="50"/>
      <c r="AW1439" s="50"/>
      <c r="AX1439" s="50"/>
      <c r="AY1439" s="50"/>
      <c r="AZ1439" s="50"/>
      <c r="BA1439" s="50"/>
      <c r="BB1439" s="50"/>
      <c r="BC1439" s="50"/>
      <c r="BD1439" s="50"/>
      <c r="BE1439" s="50"/>
      <c r="BF1439" s="50"/>
      <c r="BG1439" s="50"/>
      <c r="BH1439" s="50"/>
      <c r="BI1439" s="50"/>
      <c r="BJ1439" s="50"/>
      <c r="BK1439" s="50"/>
      <c r="BL1439" s="50"/>
      <c r="BM1439" s="50"/>
      <c r="BN1439" s="50"/>
      <c r="BO1439" s="50"/>
      <c r="BP1439" s="50"/>
      <c r="BQ1439" s="50"/>
      <c r="BR1439" s="50"/>
      <c r="BS1439" s="50"/>
      <c r="BT1439" s="50"/>
      <c r="BU1439" s="50"/>
      <c r="BV1439" s="50"/>
      <c r="BW1439" s="50"/>
      <c r="BX1439" s="50"/>
      <c r="BY1439" s="50"/>
      <c r="BZ1439" s="50"/>
      <c r="CA1439" s="50"/>
      <c r="CB1439" s="50"/>
      <c r="CC1439" s="50"/>
      <c r="CD1439" s="50"/>
      <c r="CE1439" s="50"/>
      <c r="CF1439" s="50"/>
      <c r="CG1439" s="50"/>
      <c r="CH1439" s="50"/>
      <c r="CI1439" s="50"/>
      <c r="CJ1439" s="50"/>
      <c r="CK1439" s="50"/>
      <c r="CL1439" s="50"/>
      <c r="CM1439" s="50"/>
      <c r="CN1439" s="50"/>
      <c r="CO1439" s="50"/>
      <c r="CP1439" s="50"/>
      <c r="CQ1439" s="50"/>
      <c r="CR1439" s="50"/>
      <c r="CS1439" s="50"/>
      <c r="CT1439" s="50"/>
      <c r="CU1439" s="50"/>
      <c r="CV1439" s="50"/>
      <c r="CW1439" s="50"/>
      <c r="CX1439" s="50"/>
      <c r="CY1439" s="50"/>
      <c r="CZ1439" s="50"/>
      <c r="DA1439" s="50"/>
      <c r="DB1439" s="50"/>
      <c r="DC1439" s="50"/>
      <c r="DD1439" s="50"/>
      <c r="DE1439" s="50"/>
      <c r="DF1439" s="50"/>
    </row>
    <row r="1440" spans="2:110" x14ac:dyDescent="0.2">
      <c r="B1440" s="177"/>
      <c r="C1440" s="202"/>
      <c r="D1440" s="200"/>
      <c r="E1440" s="203"/>
      <c r="F1440" s="203"/>
      <c r="G1440" s="203"/>
      <c r="H1440" s="203"/>
      <c r="I1440" s="203"/>
      <c r="J1440" s="203"/>
      <c r="K1440" s="203"/>
      <c r="L1440" s="203"/>
      <c r="M1440" s="203"/>
      <c r="N1440" s="203"/>
      <c r="O1440" s="203"/>
      <c r="P1440" s="203"/>
      <c r="Q1440" s="204"/>
      <c r="R1440" s="204"/>
      <c r="S1440" s="234"/>
      <c r="T1440" s="50"/>
      <c r="U1440" s="50"/>
      <c r="V1440" s="50"/>
      <c r="W1440" s="50"/>
      <c r="X1440" s="50"/>
      <c r="Y1440" s="50"/>
      <c r="Z1440" s="250"/>
      <c r="AA1440" s="238"/>
      <c r="AB1440" s="50"/>
      <c r="AC1440" s="50"/>
      <c r="AD1440" s="50"/>
      <c r="AE1440" s="50"/>
      <c r="AF1440" s="50"/>
      <c r="AG1440" s="50"/>
      <c r="AH1440" s="50"/>
      <c r="AI1440" s="50"/>
      <c r="AJ1440" s="50"/>
      <c r="AK1440" s="50"/>
      <c r="AL1440" s="50"/>
      <c r="AM1440" s="50"/>
      <c r="AN1440" s="50"/>
      <c r="AO1440" s="50"/>
      <c r="AP1440" s="50"/>
      <c r="AQ1440" s="50"/>
      <c r="AR1440" s="50"/>
      <c r="AS1440" s="50"/>
      <c r="AT1440" s="50"/>
      <c r="AU1440" s="50"/>
      <c r="AV1440" s="50"/>
      <c r="AW1440" s="50"/>
      <c r="AX1440" s="50"/>
      <c r="AY1440" s="50"/>
      <c r="AZ1440" s="50"/>
      <c r="BA1440" s="50"/>
      <c r="BB1440" s="50"/>
      <c r="BC1440" s="50"/>
      <c r="BD1440" s="50"/>
      <c r="BE1440" s="50"/>
      <c r="BF1440" s="50"/>
      <c r="BG1440" s="50"/>
      <c r="BH1440" s="50"/>
      <c r="BI1440" s="50"/>
      <c r="BJ1440" s="50"/>
      <c r="BK1440" s="50"/>
      <c r="BL1440" s="50"/>
      <c r="BM1440" s="50"/>
      <c r="BN1440" s="50"/>
      <c r="BO1440" s="50"/>
      <c r="BP1440" s="50"/>
      <c r="BQ1440" s="50"/>
      <c r="BR1440" s="50"/>
      <c r="BS1440" s="50"/>
      <c r="BT1440" s="50"/>
      <c r="BU1440" s="50"/>
      <c r="BV1440" s="50"/>
      <c r="BW1440" s="50"/>
      <c r="BX1440" s="50"/>
      <c r="BY1440" s="50"/>
      <c r="BZ1440" s="50"/>
      <c r="CA1440" s="50"/>
      <c r="CB1440" s="50"/>
      <c r="CC1440" s="50"/>
      <c r="CD1440" s="50"/>
      <c r="CE1440" s="50"/>
      <c r="CF1440" s="50"/>
      <c r="CG1440" s="50"/>
      <c r="CH1440" s="50"/>
      <c r="CI1440" s="50"/>
      <c r="CJ1440" s="50"/>
      <c r="CK1440" s="50"/>
      <c r="CL1440" s="50"/>
      <c r="CM1440" s="50"/>
      <c r="CN1440" s="50"/>
      <c r="CO1440" s="50"/>
      <c r="CP1440" s="50"/>
      <c r="CQ1440" s="50"/>
      <c r="CR1440" s="50"/>
      <c r="CS1440" s="50"/>
      <c r="CT1440" s="50"/>
      <c r="CU1440" s="50"/>
      <c r="CV1440" s="50"/>
      <c r="CW1440" s="50"/>
      <c r="CX1440" s="50"/>
      <c r="CY1440" s="50"/>
      <c r="CZ1440" s="50"/>
      <c r="DA1440" s="50"/>
      <c r="DB1440" s="50"/>
      <c r="DC1440" s="50"/>
      <c r="DD1440" s="50"/>
      <c r="DE1440" s="50"/>
      <c r="DF1440" s="50"/>
    </row>
    <row r="1441" spans="2:110" x14ac:dyDescent="0.2">
      <c r="B1441" s="177"/>
      <c r="C1441" s="202"/>
      <c r="D1441" s="200"/>
      <c r="E1441" s="203"/>
      <c r="F1441" s="203"/>
      <c r="G1441" s="203"/>
      <c r="H1441" s="203"/>
      <c r="I1441" s="203"/>
      <c r="J1441" s="203"/>
      <c r="K1441" s="203"/>
      <c r="L1441" s="203"/>
      <c r="M1441" s="203"/>
      <c r="N1441" s="203"/>
      <c r="O1441" s="203"/>
      <c r="P1441" s="203"/>
      <c r="Q1441" s="204"/>
      <c r="R1441" s="204"/>
      <c r="S1441" s="234"/>
      <c r="T1441" s="50"/>
      <c r="U1441" s="50"/>
      <c r="V1441" s="50"/>
      <c r="W1441" s="50"/>
      <c r="X1441" s="50"/>
      <c r="Y1441" s="50"/>
      <c r="Z1441" s="250"/>
      <c r="AA1441" s="238"/>
      <c r="AB1441" s="50"/>
      <c r="AC1441" s="50"/>
      <c r="AD1441" s="50"/>
      <c r="AE1441" s="50"/>
      <c r="AF1441" s="50"/>
      <c r="AG1441" s="50"/>
      <c r="AH1441" s="50"/>
      <c r="AI1441" s="50"/>
      <c r="AJ1441" s="50"/>
      <c r="AK1441" s="50"/>
      <c r="AL1441" s="50"/>
      <c r="AM1441" s="50"/>
      <c r="AN1441" s="50"/>
      <c r="AO1441" s="50"/>
      <c r="AP1441" s="50"/>
      <c r="AQ1441" s="50"/>
      <c r="AR1441" s="50"/>
      <c r="AS1441" s="50"/>
      <c r="AT1441" s="50"/>
      <c r="AU1441" s="50"/>
      <c r="AV1441" s="50"/>
      <c r="AW1441" s="50"/>
      <c r="AX1441" s="50"/>
      <c r="AY1441" s="50"/>
      <c r="AZ1441" s="50"/>
      <c r="BA1441" s="50"/>
      <c r="BB1441" s="50"/>
      <c r="BC1441" s="50"/>
      <c r="BD1441" s="50"/>
      <c r="BE1441" s="50"/>
      <c r="BF1441" s="50"/>
      <c r="BG1441" s="50"/>
      <c r="BH1441" s="50"/>
      <c r="BI1441" s="50"/>
      <c r="BJ1441" s="50"/>
      <c r="BK1441" s="50"/>
      <c r="BL1441" s="50"/>
      <c r="BM1441" s="50"/>
      <c r="BN1441" s="50"/>
      <c r="BO1441" s="50"/>
      <c r="BP1441" s="50"/>
      <c r="BQ1441" s="50"/>
      <c r="BR1441" s="50"/>
      <c r="BS1441" s="50"/>
      <c r="BT1441" s="50"/>
      <c r="BU1441" s="50"/>
      <c r="BV1441" s="50"/>
      <c r="BW1441" s="50"/>
      <c r="BX1441" s="50"/>
      <c r="BY1441" s="50"/>
      <c r="BZ1441" s="50"/>
      <c r="CA1441" s="50"/>
      <c r="CB1441" s="50"/>
      <c r="CC1441" s="50"/>
      <c r="CD1441" s="50"/>
      <c r="CE1441" s="50"/>
      <c r="CF1441" s="50"/>
      <c r="CG1441" s="50"/>
      <c r="CH1441" s="50"/>
      <c r="CI1441" s="50"/>
      <c r="CJ1441" s="50"/>
      <c r="CK1441" s="50"/>
      <c r="CL1441" s="50"/>
      <c r="CM1441" s="50"/>
      <c r="CN1441" s="50"/>
      <c r="CO1441" s="50"/>
      <c r="CP1441" s="50"/>
      <c r="CQ1441" s="50"/>
      <c r="CR1441" s="50"/>
      <c r="CS1441" s="50"/>
      <c r="CT1441" s="50"/>
      <c r="CU1441" s="50"/>
      <c r="CV1441" s="50"/>
      <c r="CW1441" s="50"/>
      <c r="CX1441" s="50"/>
      <c r="CY1441" s="50"/>
      <c r="CZ1441" s="50"/>
      <c r="DA1441" s="50"/>
      <c r="DB1441" s="50"/>
      <c r="DC1441" s="50"/>
      <c r="DD1441" s="50"/>
      <c r="DE1441" s="50"/>
      <c r="DF1441" s="50"/>
    </row>
    <row r="1442" spans="2:110" x14ac:dyDescent="0.2">
      <c r="B1442" s="177"/>
      <c r="C1442" s="202"/>
      <c r="D1442" s="200"/>
      <c r="E1442" s="203"/>
      <c r="F1442" s="203"/>
      <c r="G1442" s="203"/>
      <c r="H1442" s="203"/>
      <c r="I1442" s="203"/>
      <c r="J1442" s="203"/>
      <c r="K1442" s="203"/>
      <c r="L1442" s="203"/>
      <c r="M1442" s="203"/>
      <c r="N1442" s="203"/>
      <c r="O1442" s="203"/>
      <c r="P1442" s="203"/>
      <c r="Q1442" s="204"/>
      <c r="R1442" s="204"/>
      <c r="S1442" s="234"/>
      <c r="T1442" s="50"/>
      <c r="U1442" s="50"/>
      <c r="V1442" s="50"/>
      <c r="W1442" s="50"/>
      <c r="X1442" s="50"/>
      <c r="Y1442" s="50"/>
      <c r="Z1442" s="250"/>
      <c r="AA1442" s="238"/>
      <c r="AB1442" s="50"/>
      <c r="AC1442" s="50"/>
      <c r="AD1442" s="50"/>
      <c r="AE1442" s="50"/>
      <c r="AF1442" s="50"/>
      <c r="AG1442" s="50"/>
      <c r="AH1442" s="50"/>
      <c r="AI1442" s="50"/>
      <c r="AJ1442" s="50"/>
      <c r="AK1442" s="50"/>
      <c r="AL1442" s="50"/>
      <c r="AM1442" s="50"/>
      <c r="AN1442" s="50"/>
      <c r="AO1442" s="50"/>
      <c r="AP1442" s="50"/>
      <c r="AQ1442" s="50"/>
      <c r="AR1442" s="50"/>
      <c r="AS1442" s="50"/>
      <c r="AT1442" s="50"/>
      <c r="AU1442" s="50"/>
      <c r="AV1442" s="50"/>
      <c r="AW1442" s="50"/>
      <c r="AX1442" s="50"/>
      <c r="AY1442" s="50"/>
      <c r="AZ1442" s="50"/>
      <c r="BA1442" s="50"/>
      <c r="BB1442" s="50"/>
      <c r="BC1442" s="50"/>
      <c r="BD1442" s="50"/>
      <c r="BE1442" s="50"/>
      <c r="BF1442" s="50"/>
      <c r="BG1442" s="50"/>
      <c r="BH1442" s="50"/>
      <c r="BI1442" s="50"/>
      <c r="BJ1442" s="50"/>
      <c r="BK1442" s="50"/>
      <c r="BL1442" s="50"/>
      <c r="BM1442" s="50"/>
      <c r="BN1442" s="50"/>
      <c r="BO1442" s="50"/>
      <c r="BP1442" s="50"/>
      <c r="BQ1442" s="50"/>
      <c r="BR1442" s="50"/>
      <c r="BS1442" s="50"/>
      <c r="BT1442" s="50"/>
      <c r="BU1442" s="50"/>
      <c r="BV1442" s="50"/>
      <c r="BW1442" s="50"/>
      <c r="BX1442" s="50"/>
      <c r="BY1442" s="50"/>
      <c r="BZ1442" s="50"/>
      <c r="CA1442" s="50"/>
      <c r="CB1442" s="50"/>
      <c r="CC1442" s="50"/>
      <c r="CD1442" s="50"/>
      <c r="CE1442" s="50"/>
      <c r="CF1442" s="50"/>
      <c r="CG1442" s="50"/>
      <c r="CH1442" s="50"/>
      <c r="CI1442" s="50"/>
      <c r="CJ1442" s="50"/>
      <c r="CK1442" s="50"/>
      <c r="CL1442" s="50"/>
      <c r="CM1442" s="50"/>
      <c r="CN1442" s="50"/>
      <c r="CO1442" s="50"/>
      <c r="CP1442" s="50"/>
      <c r="CQ1442" s="50"/>
      <c r="CR1442" s="50"/>
      <c r="CS1442" s="50"/>
      <c r="CT1442" s="50"/>
      <c r="CU1442" s="50"/>
      <c r="CV1442" s="50"/>
      <c r="CW1442" s="50"/>
      <c r="CX1442" s="50"/>
      <c r="CY1442" s="50"/>
      <c r="CZ1442" s="50"/>
      <c r="DA1442" s="50"/>
      <c r="DB1442" s="50"/>
      <c r="DC1442" s="50"/>
      <c r="DD1442" s="50"/>
      <c r="DE1442" s="50"/>
      <c r="DF1442" s="50"/>
    </row>
    <row r="1443" spans="2:110" x14ac:dyDescent="0.2">
      <c r="B1443" s="177"/>
      <c r="C1443" s="202"/>
      <c r="D1443" s="200"/>
      <c r="E1443" s="203"/>
      <c r="F1443" s="203"/>
      <c r="G1443" s="203"/>
      <c r="H1443" s="203"/>
      <c r="I1443" s="203"/>
      <c r="J1443" s="203"/>
      <c r="K1443" s="203"/>
      <c r="L1443" s="203"/>
      <c r="M1443" s="203"/>
      <c r="N1443" s="203"/>
      <c r="O1443" s="203"/>
      <c r="P1443" s="203"/>
      <c r="Q1443" s="204"/>
      <c r="R1443" s="204"/>
      <c r="S1443" s="234"/>
      <c r="T1443" s="50"/>
      <c r="U1443" s="50"/>
      <c r="V1443" s="50"/>
      <c r="W1443" s="50"/>
      <c r="X1443" s="50"/>
      <c r="Y1443" s="50"/>
      <c r="Z1443" s="250"/>
      <c r="AA1443" s="238"/>
      <c r="AB1443" s="50"/>
      <c r="AC1443" s="50"/>
      <c r="AD1443" s="50"/>
      <c r="AE1443" s="50"/>
      <c r="AF1443" s="50"/>
      <c r="AG1443" s="50"/>
      <c r="AH1443" s="50"/>
      <c r="AI1443" s="50"/>
      <c r="AJ1443" s="50"/>
      <c r="AK1443" s="50"/>
      <c r="AL1443" s="50"/>
      <c r="AM1443" s="50"/>
      <c r="AN1443" s="50"/>
      <c r="AO1443" s="50"/>
      <c r="AP1443" s="50"/>
      <c r="AQ1443" s="50"/>
      <c r="AR1443" s="50"/>
      <c r="AS1443" s="50"/>
      <c r="AT1443" s="50"/>
      <c r="AU1443" s="50"/>
      <c r="AV1443" s="50"/>
      <c r="AW1443" s="50"/>
      <c r="AX1443" s="50"/>
      <c r="AY1443" s="50"/>
      <c r="AZ1443" s="50"/>
      <c r="BA1443" s="50"/>
      <c r="BB1443" s="50"/>
      <c r="BC1443" s="50"/>
      <c r="BD1443" s="50"/>
      <c r="BE1443" s="50"/>
      <c r="BF1443" s="50"/>
      <c r="BG1443" s="50"/>
      <c r="BH1443" s="50"/>
      <c r="BI1443" s="50"/>
      <c r="BJ1443" s="50"/>
      <c r="BK1443" s="50"/>
      <c r="BL1443" s="50"/>
      <c r="BM1443" s="50"/>
      <c r="BN1443" s="50"/>
      <c r="BO1443" s="50"/>
      <c r="BP1443" s="50"/>
      <c r="BQ1443" s="50"/>
      <c r="BR1443" s="50"/>
      <c r="BS1443" s="50"/>
      <c r="BT1443" s="50"/>
      <c r="BU1443" s="50"/>
      <c r="BV1443" s="50"/>
      <c r="BW1443" s="50"/>
      <c r="BX1443" s="50"/>
      <c r="BY1443" s="50"/>
      <c r="BZ1443" s="50"/>
      <c r="CA1443" s="50"/>
      <c r="CB1443" s="50"/>
      <c r="CC1443" s="50"/>
      <c r="CD1443" s="50"/>
      <c r="CE1443" s="50"/>
      <c r="CF1443" s="50"/>
      <c r="CG1443" s="50"/>
      <c r="CH1443" s="50"/>
      <c r="CI1443" s="50"/>
      <c r="CJ1443" s="50"/>
      <c r="CK1443" s="50"/>
      <c r="CL1443" s="50"/>
      <c r="CM1443" s="50"/>
      <c r="CN1443" s="50"/>
      <c r="CO1443" s="50"/>
      <c r="CP1443" s="50"/>
      <c r="CQ1443" s="50"/>
      <c r="CR1443" s="50"/>
      <c r="CS1443" s="50"/>
      <c r="CT1443" s="50"/>
      <c r="CU1443" s="50"/>
      <c r="CV1443" s="50"/>
      <c r="CW1443" s="50"/>
      <c r="CX1443" s="50"/>
      <c r="CY1443" s="50"/>
      <c r="CZ1443" s="50"/>
      <c r="DA1443" s="50"/>
      <c r="DB1443" s="50"/>
      <c r="DC1443" s="50"/>
      <c r="DD1443" s="50"/>
      <c r="DE1443" s="50"/>
      <c r="DF1443" s="50"/>
    </row>
    <row r="1444" spans="2:110" x14ac:dyDescent="0.2">
      <c r="B1444" s="177"/>
      <c r="C1444" s="202"/>
      <c r="D1444" s="200"/>
      <c r="E1444" s="203"/>
      <c r="F1444" s="203"/>
      <c r="G1444" s="203"/>
      <c r="H1444" s="203"/>
      <c r="I1444" s="203"/>
      <c r="J1444" s="203"/>
      <c r="K1444" s="203"/>
      <c r="L1444" s="203"/>
      <c r="M1444" s="203"/>
      <c r="N1444" s="203"/>
      <c r="O1444" s="203"/>
      <c r="P1444" s="203"/>
      <c r="Q1444" s="204"/>
      <c r="R1444" s="204"/>
      <c r="S1444" s="234"/>
      <c r="T1444" s="50"/>
      <c r="U1444" s="50"/>
      <c r="V1444" s="50"/>
      <c r="W1444" s="50"/>
      <c r="X1444" s="50"/>
      <c r="Y1444" s="50"/>
      <c r="Z1444" s="250"/>
      <c r="AA1444" s="238"/>
      <c r="AB1444" s="50"/>
      <c r="AC1444" s="50"/>
      <c r="AD1444" s="50"/>
      <c r="AE1444" s="50"/>
      <c r="AF1444" s="50"/>
      <c r="AG1444" s="50"/>
      <c r="AH1444" s="50"/>
      <c r="AI1444" s="50"/>
      <c r="AJ1444" s="50"/>
      <c r="AK1444" s="50"/>
      <c r="AL1444" s="50"/>
      <c r="AM1444" s="50"/>
      <c r="AN1444" s="50"/>
      <c r="AO1444" s="50"/>
      <c r="AP1444" s="50"/>
      <c r="AQ1444" s="50"/>
      <c r="AR1444" s="50"/>
      <c r="AS1444" s="50"/>
      <c r="AT1444" s="50"/>
      <c r="AU1444" s="50"/>
      <c r="AV1444" s="50"/>
      <c r="AW1444" s="50"/>
      <c r="AX1444" s="50"/>
      <c r="AY1444" s="50"/>
      <c r="AZ1444" s="50"/>
      <c r="BA1444" s="50"/>
      <c r="BB1444" s="50"/>
      <c r="BC1444" s="50"/>
      <c r="BD1444" s="50"/>
      <c r="BE1444" s="50"/>
      <c r="BF1444" s="50"/>
      <c r="BG1444" s="50"/>
      <c r="BH1444" s="50"/>
      <c r="BI1444" s="50"/>
      <c r="BJ1444" s="50"/>
      <c r="BK1444" s="50"/>
      <c r="BL1444" s="50"/>
      <c r="BM1444" s="50"/>
      <c r="BN1444" s="50"/>
      <c r="BO1444" s="50"/>
      <c r="BP1444" s="50"/>
      <c r="BQ1444" s="50"/>
      <c r="BR1444" s="50"/>
      <c r="BS1444" s="50"/>
      <c r="BT1444" s="50"/>
      <c r="BU1444" s="50"/>
      <c r="BV1444" s="50"/>
      <c r="BW1444" s="50"/>
      <c r="BX1444" s="50"/>
      <c r="BY1444" s="50"/>
      <c r="BZ1444" s="50"/>
      <c r="CA1444" s="50"/>
      <c r="CB1444" s="50"/>
      <c r="CC1444" s="50"/>
      <c r="CD1444" s="50"/>
      <c r="CE1444" s="50"/>
      <c r="CF1444" s="50"/>
      <c r="CG1444" s="50"/>
      <c r="CH1444" s="50"/>
      <c r="CI1444" s="50"/>
      <c r="CJ1444" s="50"/>
      <c r="CK1444" s="50"/>
      <c r="CL1444" s="50"/>
      <c r="CM1444" s="50"/>
      <c r="CN1444" s="50"/>
      <c r="CO1444" s="50"/>
      <c r="CP1444" s="50"/>
      <c r="CQ1444" s="50"/>
      <c r="CR1444" s="50"/>
      <c r="CS1444" s="50"/>
      <c r="CT1444" s="50"/>
      <c r="CU1444" s="50"/>
      <c r="CV1444" s="50"/>
      <c r="CW1444" s="50"/>
      <c r="CX1444" s="50"/>
      <c r="CY1444" s="50"/>
      <c r="CZ1444" s="50"/>
      <c r="DA1444" s="50"/>
      <c r="DB1444" s="50"/>
      <c r="DC1444" s="50"/>
      <c r="DD1444" s="50"/>
      <c r="DE1444" s="50"/>
      <c r="DF1444" s="50"/>
    </row>
    <row r="1445" spans="2:110" x14ac:dyDescent="0.2">
      <c r="B1445" s="177"/>
      <c r="C1445" s="202"/>
      <c r="D1445" s="200"/>
      <c r="E1445" s="203"/>
      <c r="F1445" s="203"/>
      <c r="G1445" s="203"/>
      <c r="H1445" s="203"/>
      <c r="I1445" s="203"/>
      <c r="J1445" s="203"/>
      <c r="K1445" s="203"/>
      <c r="L1445" s="203"/>
      <c r="M1445" s="203"/>
      <c r="N1445" s="203"/>
      <c r="O1445" s="203"/>
      <c r="P1445" s="203"/>
      <c r="Q1445" s="204"/>
      <c r="R1445" s="204"/>
      <c r="S1445" s="234"/>
      <c r="T1445" s="50"/>
      <c r="U1445" s="50"/>
      <c r="V1445" s="50"/>
      <c r="W1445" s="50"/>
      <c r="X1445" s="50"/>
      <c r="Y1445" s="50"/>
      <c r="Z1445" s="250"/>
      <c r="AA1445" s="238"/>
      <c r="AB1445" s="50"/>
      <c r="AC1445" s="50"/>
      <c r="AD1445" s="50"/>
      <c r="AE1445" s="50"/>
      <c r="AF1445" s="50"/>
      <c r="AG1445" s="50"/>
      <c r="AH1445" s="50"/>
      <c r="AI1445" s="50"/>
      <c r="AJ1445" s="50"/>
      <c r="AK1445" s="50"/>
      <c r="AL1445" s="50"/>
      <c r="AM1445" s="50"/>
      <c r="AN1445" s="50"/>
      <c r="AO1445" s="50"/>
      <c r="AP1445" s="50"/>
      <c r="AQ1445" s="50"/>
      <c r="AR1445" s="50"/>
      <c r="AS1445" s="50"/>
      <c r="AT1445" s="50"/>
      <c r="AU1445" s="50"/>
      <c r="AV1445" s="50"/>
      <c r="AW1445" s="50"/>
      <c r="AX1445" s="50"/>
      <c r="AY1445" s="50"/>
      <c r="AZ1445" s="50"/>
      <c r="BA1445" s="50"/>
      <c r="BB1445" s="50"/>
      <c r="BC1445" s="50"/>
      <c r="BD1445" s="50"/>
      <c r="BE1445" s="50"/>
      <c r="BF1445" s="50"/>
      <c r="BG1445" s="50"/>
      <c r="BH1445" s="50"/>
      <c r="BI1445" s="50"/>
      <c r="BJ1445" s="50"/>
      <c r="BK1445" s="50"/>
      <c r="BL1445" s="50"/>
      <c r="BM1445" s="50"/>
      <c r="BN1445" s="50"/>
      <c r="BO1445" s="50"/>
      <c r="BP1445" s="50"/>
      <c r="BQ1445" s="50"/>
      <c r="BR1445" s="50"/>
      <c r="BS1445" s="50"/>
      <c r="BT1445" s="50"/>
      <c r="BU1445" s="50"/>
      <c r="BV1445" s="50"/>
      <c r="BW1445" s="50"/>
      <c r="BX1445" s="50"/>
      <c r="BY1445" s="50"/>
      <c r="BZ1445" s="50"/>
      <c r="CA1445" s="50"/>
      <c r="CB1445" s="50"/>
      <c r="CC1445" s="50"/>
      <c r="CD1445" s="50"/>
      <c r="CE1445" s="50"/>
      <c r="CF1445" s="50"/>
      <c r="CG1445" s="50"/>
      <c r="CH1445" s="50"/>
      <c r="CI1445" s="50"/>
      <c r="CJ1445" s="50"/>
      <c r="CK1445" s="50"/>
      <c r="CL1445" s="50"/>
      <c r="CM1445" s="50"/>
      <c r="CN1445" s="50"/>
      <c r="CO1445" s="50"/>
      <c r="CP1445" s="50"/>
      <c r="CQ1445" s="50"/>
      <c r="CR1445" s="50"/>
      <c r="CS1445" s="50"/>
      <c r="CT1445" s="50"/>
      <c r="CU1445" s="50"/>
      <c r="CV1445" s="50"/>
      <c r="CW1445" s="50"/>
      <c r="CX1445" s="50"/>
      <c r="CY1445" s="50"/>
      <c r="CZ1445" s="50"/>
      <c r="DA1445" s="50"/>
      <c r="DB1445" s="50"/>
      <c r="DC1445" s="50"/>
      <c r="DD1445" s="50"/>
      <c r="DE1445" s="50"/>
      <c r="DF1445" s="50"/>
    </row>
    <row r="1446" spans="2:110" x14ac:dyDescent="0.2">
      <c r="B1446" s="177"/>
      <c r="C1446" s="202"/>
      <c r="D1446" s="200"/>
      <c r="E1446" s="203"/>
      <c r="F1446" s="203"/>
      <c r="G1446" s="203"/>
      <c r="H1446" s="203"/>
      <c r="I1446" s="203"/>
      <c r="J1446" s="203"/>
      <c r="K1446" s="203"/>
      <c r="L1446" s="203"/>
      <c r="M1446" s="203"/>
      <c r="N1446" s="203"/>
      <c r="O1446" s="203"/>
      <c r="P1446" s="203"/>
      <c r="Q1446" s="204"/>
      <c r="R1446" s="204"/>
      <c r="S1446" s="234"/>
      <c r="T1446" s="50"/>
      <c r="U1446" s="50"/>
      <c r="V1446" s="50"/>
      <c r="W1446" s="50"/>
      <c r="X1446" s="50"/>
      <c r="Y1446" s="50"/>
      <c r="Z1446" s="250"/>
      <c r="AA1446" s="238"/>
      <c r="AB1446" s="50"/>
      <c r="AC1446" s="50"/>
      <c r="AD1446" s="50"/>
      <c r="AE1446" s="50"/>
      <c r="AF1446" s="50"/>
      <c r="AG1446" s="50"/>
      <c r="AH1446" s="50"/>
      <c r="AI1446" s="50"/>
      <c r="AJ1446" s="50"/>
      <c r="AK1446" s="50"/>
      <c r="AL1446" s="50"/>
      <c r="AM1446" s="50"/>
      <c r="AN1446" s="50"/>
      <c r="AO1446" s="50"/>
      <c r="AP1446" s="50"/>
      <c r="AQ1446" s="50"/>
      <c r="AR1446" s="50"/>
      <c r="AS1446" s="50"/>
      <c r="AT1446" s="50"/>
      <c r="AU1446" s="50"/>
      <c r="AV1446" s="50"/>
      <c r="AW1446" s="50"/>
      <c r="AX1446" s="50"/>
      <c r="AY1446" s="50"/>
      <c r="AZ1446" s="50"/>
      <c r="BA1446" s="50"/>
      <c r="BB1446" s="50"/>
      <c r="BC1446" s="50"/>
      <c r="BD1446" s="50"/>
      <c r="BE1446" s="50"/>
      <c r="BF1446" s="50"/>
      <c r="BG1446" s="50"/>
      <c r="BH1446" s="50"/>
      <c r="BI1446" s="50"/>
      <c r="BJ1446" s="50"/>
      <c r="BK1446" s="50"/>
      <c r="BL1446" s="50"/>
      <c r="BM1446" s="50"/>
      <c r="BN1446" s="50"/>
      <c r="BO1446" s="50"/>
      <c r="BP1446" s="50"/>
      <c r="BQ1446" s="50"/>
      <c r="BR1446" s="50"/>
      <c r="BS1446" s="50"/>
      <c r="BT1446" s="50"/>
      <c r="BU1446" s="50"/>
      <c r="BV1446" s="50"/>
      <c r="BW1446" s="50"/>
      <c r="BX1446" s="50"/>
      <c r="BY1446" s="50"/>
      <c r="BZ1446" s="50"/>
      <c r="CA1446" s="50"/>
      <c r="CB1446" s="50"/>
      <c r="CC1446" s="50"/>
      <c r="CD1446" s="50"/>
      <c r="CE1446" s="50"/>
      <c r="CF1446" s="50"/>
      <c r="CG1446" s="50"/>
      <c r="CH1446" s="50"/>
      <c r="CI1446" s="50"/>
      <c r="CJ1446" s="50"/>
      <c r="CK1446" s="50"/>
      <c r="CL1446" s="50"/>
      <c r="CM1446" s="50"/>
      <c r="CN1446" s="50"/>
      <c r="CO1446" s="50"/>
      <c r="CP1446" s="50"/>
      <c r="CQ1446" s="50"/>
      <c r="CR1446" s="50"/>
      <c r="CS1446" s="50"/>
      <c r="CT1446" s="50"/>
      <c r="CU1446" s="50"/>
      <c r="CV1446" s="50"/>
      <c r="CW1446" s="50"/>
      <c r="CX1446" s="50"/>
      <c r="CY1446" s="50"/>
      <c r="CZ1446" s="50"/>
      <c r="DA1446" s="50"/>
      <c r="DB1446" s="50"/>
      <c r="DC1446" s="50"/>
      <c r="DD1446" s="50"/>
      <c r="DE1446" s="50"/>
      <c r="DF1446" s="50"/>
    </row>
    <row r="1447" spans="2:110" x14ac:dyDescent="0.2">
      <c r="B1447" s="177"/>
      <c r="C1447" s="202"/>
      <c r="D1447" s="200"/>
      <c r="E1447" s="203"/>
      <c r="F1447" s="203"/>
      <c r="G1447" s="203"/>
      <c r="H1447" s="203"/>
      <c r="I1447" s="203"/>
      <c r="J1447" s="203"/>
      <c r="K1447" s="203"/>
      <c r="L1447" s="203"/>
      <c r="M1447" s="203"/>
      <c r="N1447" s="203"/>
      <c r="O1447" s="203"/>
      <c r="P1447" s="203"/>
      <c r="Q1447" s="204"/>
      <c r="R1447" s="204"/>
      <c r="S1447" s="234"/>
      <c r="T1447" s="50"/>
      <c r="U1447" s="50"/>
      <c r="V1447" s="50"/>
      <c r="W1447" s="50"/>
      <c r="X1447" s="50"/>
      <c r="Y1447" s="50"/>
      <c r="Z1447" s="250"/>
      <c r="AA1447" s="238"/>
      <c r="AB1447" s="50"/>
      <c r="AC1447" s="50"/>
      <c r="AD1447" s="50"/>
      <c r="AE1447" s="50"/>
      <c r="AF1447" s="50"/>
      <c r="AG1447" s="50"/>
      <c r="AH1447" s="50"/>
      <c r="AI1447" s="50"/>
      <c r="AJ1447" s="50"/>
      <c r="AK1447" s="50"/>
      <c r="AL1447" s="50"/>
      <c r="AM1447" s="50"/>
      <c r="AN1447" s="50"/>
      <c r="AO1447" s="50"/>
      <c r="AP1447" s="50"/>
      <c r="AQ1447" s="50"/>
      <c r="AR1447" s="50"/>
      <c r="AS1447" s="50"/>
      <c r="AT1447" s="50"/>
      <c r="AU1447" s="50"/>
      <c r="AV1447" s="50"/>
      <c r="AW1447" s="50"/>
      <c r="AX1447" s="50"/>
      <c r="AY1447" s="50"/>
      <c r="AZ1447" s="50"/>
      <c r="BA1447" s="50"/>
      <c r="BB1447" s="50"/>
      <c r="BC1447" s="50"/>
      <c r="BD1447" s="50"/>
      <c r="BE1447" s="50"/>
      <c r="BF1447" s="50"/>
      <c r="BG1447" s="50"/>
      <c r="BH1447" s="50"/>
      <c r="BI1447" s="50"/>
      <c r="BJ1447" s="50"/>
      <c r="BK1447" s="50"/>
      <c r="BL1447" s="50"/>
      <c r="BM1447" s="50"/>
      <c r="BN1447" s="50"/>
      <c r="BO1447" s="50"/>
      <c r="BP1447" s="50"/>
      <c r="BQ1447" s="50"/>
      <c r="BR1447" s="50"/>
      <c r="BS1447" s="50"/>
      <c r="BT1447" s="50"/>
      <c r="BU1447" s="50"/>
      <c r="BV1447" s="50"/>
      <c r="BW1447" s="50"/>
      <c r="BX1447" s="50"/>
      <c r="BY1447" s="50"/>
      <c r="BZ1447" s="50"/>
      <c r="CA1447" s="50"/>
      <c r="CB1447" s="50"/>
      <c r="CC1447" s="50"/>
      <c r="CD1447" s="50"/>
      <c r="CE1447" s="50"/>
      <c r="CF1447" s="50"/>
      <c r="CG1447" s="50"/>
      <c r="CH1447" s="50"/>
      <c r="CI1447" s="50"/>
      <c r="CJ1447" s="50"/>
      <c r="CK1447" s="50"/>
      <c r="CL1447" s="50"/>
      <c r="CM1447" s="50"/>
      <c r="CN1447" s="50"/>
      <c r="CO1447" s="50"/>
      <c r="CP1447" s="50"/>
      <c r="CQ1447" s="50"/>
      <c r="CR1447" s="50"/>
      <c r="CS1447" s="50"/>
      <c r="CT1447" s="50"/>
      <c r="CU1447" s="50"/>
      <c r="CV1447" s="50"/>
      <c r="CW1447" s="50"/>
      <c r="CX1447" s="50"/>
      <c r="CY1447" s="50"/>
      <c r="CZ1447" s="50"/>
      <c r="DA1447" s="50"/>
      <c r="DB1447" s="50"/>
      <c r="DC1447" s="50"/>
      <c r="DD1447" s="50"/>
      <c r="DE1447" s="50"/>
      <c r="DF1447" s="50"/>
    </row>
    <row r="1448" spans="2:110" x14ac:dyDescent="0.2">
      <c r="B1448" s="177"/>
      <c r="C1448" s="202"/>
      <c r="D1448" s="200"/>
      <c r="E1448" s="203"/>
      <c r="F1448" s="203"/>
      <c r="G1448" s="203"/>
      <c r="H1448" s="203"/>
      <c r="I1448" s="203"/>
      <c r="J1448" s="203"/>
      <c r="K1448" s="203"/>
      <c r="L1448" s="203"/>
      <c r="M1448" s="203"/>
      <c r="N1448" s="203"/>
      <c r="O1448" s="203"/>
      <c r="P1448" s="203"/>
      <c r="Q1448" s="204"/>
      <c r="R1448" s="204"/>
      <c r="S1448" s="234"/>
      <c r="T1448" s="50"/>
      <c r="U1448" s="50"/>
      <c r="V1448" s="50"/>
      <c r="W1448" s="50"/>
      <c r="X1448" s="50"/>
      <c r="Y1448" s="50"/>
      <c r="Z1448" s="250"/>
      <c r="AA1448" s="238"/>
      <c r="AB1448" s="50"/>
      <c r="AC1448" s="50"/>
      <c r="AD1448" s="50"/>
      <c r="AE1448" s="50"/>
      <c r="AF1448" s="50"/>
      <c r="AG1448" s="50"/>
      <c r="AH1448" s="50"/>
      <c r="AI1448" s="50"/>
      <c r="AJ1448" s="50"/>
      <c r="AK1448" s="50"/>
      <c r="AL1448" s="50"/>
      <c r="AM1448" s="50"/>
      <c r="AN1448" s="50"/>
      <c r="AO1448" s="50"/>
      <c r="AP1448" s="50"/>
      <c r="AQ1448" s="50"/>
      <c r="AR1448" s="50"/>
      <c r="AS1448" s="50"/>
      <c r="AT1448" s="50"/>
      <c r="AU1448" s="50"/>
      <c r="AV1448" s="50"/>
      <c r="AW1448" s="50"/>
      <c r="AX1448" s="50"/>
      <c r="AY1448" s="50"/>
      <c r="AZ1448" s="50"/>
      <c r="BA1448" s="50"/>
      <c r="BB1448" s="50"/>
      <c r="BC1448" s="50"/>
      <c r="BD1448" s="50"/>
      <c r="BE1448" s="50"/>
      <c r="BF1448" s="50"/>
      <c r="BG1448" s="50"/>
      <c r="BH1448" s="50"/>
      <c r="BI1448" s="50"/>
      <c r="BJ1448" s="50"/>
      <c r="BK1448" s="50"/>
      <c r="BL1448" s="50"/>
      <c r="BM1448" s="50"/>
      <c r="BN1448" s="50"/>
      <c r="BO1448" s="50"/>
      <c r="BP1448" s="50"/>
      <c r="BQ1448" s="50"/>
      <c r="BR1448" s="50"/>
      <c r="BS1448" s="50"/>
      <c r="BT1448" s="50"/>
      <c r="BU1448" s="50"/>
      <c r="BV1448" s="50"/>
      <c r="BW1448" s="50"/>
      <c r="BX1448" s="50"/>
      <c r="BY1448" s="50"/>
      <c r="BZ1448" s="50"/>
      <c r="CA1448" s="50"/>
      <c r="CB1448" s="50"/>
      <c r="CC1448" s="50"/>
      <c r="CD1448" s="50"/>
      <c r="CE1448" s="50"/>
      <c r="CF1448" s="50"/>
      <c r="CG1448" s="50"/>
      <c r="CH1448" s="50"/>
      <c r="CI1448" s="50"/>
      <c r="CJ1448" s="50"/>
      <c r="CK1448" s="50"/>
      <c r="CL1448" s="50"/>
      <c r="CM1448" s="50"/>
      <c r="CN1448" s="50"/>
      <c r="CO1448" s="50"/>
      <c r="CP1448" s="50"/>
      <c r="CQ1448" s="50"/>
      <c r="CR1448" s="50"/>
      <c r="CS1448" s="50"/>
      <c r="CT1448" s="50"/>
      <c r="CU1448" s="50"/>
      <c r="CV1448" s="50"/>
      <c r="CW1448" s="50"/>
      <c r="CX1448" s="50"/>
      <c r="CY1448" s="50"/>
      <c r="CZ1448" s="50"/>
      <c r="DA1448" s="50"/>
      <c r="DB1448" s="50"/>
      <c r="DC1448" s="50"/>
      <c r="DD1448" s="50"/>
      <c r="DE1448" s="50"/>
      <c r="DF1448" s="50"/>
    </row>
    <row r="1449" spans="2:110" x14ac:dyDescent="0.2">
      <c r="B1449" s="177"/>
      <c r="C1449" s="202"/>
      <c r="D1449" s="200"/>
      <c r="E1449" s="203"/>
      <c r="F1449" s="203"/>
      <c r="G1449" s="203"/>
      <c r="H1449" s="203"/>
      <c r="I1449" s="203"/>
      <c r="J1449" s="203"/>
      <c r="K1449" s="203"/>
      <c r="L1449" s="203"/>
      <c r="M1449" s="203"/>
      <c r="N1449" s="203"/>
      <c r="O1449" s="203"/>
      <c r="P1449" s="203"/>
      <c r="Q1449" s="204"/>
      <c r="R1449" s="204"/>
      <c r="S1449" s="234"/>
      <c r="T1449" s="50"/>
      <c r="U1449" s="50"/>
      <c r="V1449" s="50"/>
      <c r="W1449" s="50"/>
      <c r="X1449" s="50"/>
      <c r="Y1449" s="50"/>
      <c r="Z1449" s="250"/>
      <c r="AA1449" s="238"/>
      <c r="AB1449" s="50"/>
      <c r="AC1449" s="50"/>
      <c r="AD1449" s="50"/>
      <c r="AE1449" s="50"/>
      <c r="AF1449" s="50"/>
      <c r="AG1449" s="50"/>
      <c r="AH1449" s="50"/>
      <c r="AI1449" s="50"/>
      <c r="AJ1449" s="50"/>
      <c r="AK1449" s="50"/>
      <c r="AL1449" s="50"/>
      <c r="AM1449" s="50"/>
      <c r="AN1449" s="50"/>
      <c r="AO1449" s="50"/>
      <c r="AP1449" s="50"/>
      <c r="AQ1449" s="50"/>
      <c r="AR1449" s="50"/>
      <c r="AS1449" s="50"/>
      <c r="AT1449" s="50"/>
      <c r="AU1449" s="50"/>
      <c r="AV1449" s="50"/>
      <c r="AW1449" s="50"/>
      <c r="AX1449" s="50"/>
      <c r="AY1449" s="50"/>
      <c r="AZ1449" s="50"/>
      <c r="BA1449" s="50"/>
      <c r="BB1449" s="50"/>
      <c r="BC1449" s="50"/>
      <c r="BD1449" s="50"/>
      <c r="BE1449" s="50"/>
      <c r="BF1449" s="50"/>
      <c r="BG1449" s="50"/>
      <c r="BH1449" s="50"/>
      <c r="BI1449" s="50"/>
      <c r="BJ1449" s="50"/>
      <c r="BK1449" s="50"/>
      <c r="BL1449" s="50"/>
      <c r="BM1449" s="50"/>
      <c r="BN1449" s="50"/>
      <c r="BO1449" s="50"/>
      <c r="BP1449" s="50"/>
      <c r="BQ1449" s="50"/>
      <c r="BR1449" s="50"/>
      <c r="BS1449" s="50"/>
      <c r="BT1449" s="50"/>
      <c r="BU1449" s="50"/>
      <c r="BV1449" s="50"/>
      <c r="BW1449" s="50"/>
      <c r="BX1449" s="50"/>
      <c r="BY1449" s="50"/>
      <c r="BZ1449" s="50"/>
      <c r="CA1449" s="50"/>
      <c r="CB1449" s="50"/>
      <c r="CC1449" s="50"/>
      <c r="CD1449" s="50"/>
      <c r="CE1449" s="50"/>
      <c r="CF1449" s="50"/>
      <c r="CG1449" s="50"/>
      <c r="CH1449" s="50"/>
      <c r="CI1449" s="50"/>
      <c r="CJ1449" s="50"/>
      <c r="CK1449" s="50"/>
      <c r="CL1449" s="50"/>
      <c r="CM1449" s="50"/>
      <c r="CN1449" s="50"/>
      <c r="CO1449" s="50"/>
      <c r="CP1449" s="50"/>
      <c r="CQ1449" s="50"/>
      <c r="CR1449" s="50"/>
      <c r="CS1449" s="50"/>
      <c r="CT1449" s="50"/>
      <c r="CU1449" s="50"/>
      <c r="CV1449" s="50"/>
      <c r="CW1449" s="50"/>
      <c r="CX1449" s="50"/>
      <c r="CY1449" s="50"/>
      <c r="CZ1449" s="50"/>
      <c r="DA1449" s="50"/>
      <c r="DB1449" s="50"/>
      <c r="DC1449" s="50"/>
      <c r="DD1449" s="50"/>
      <c r="DE1449" s="50"/>
      <c r="DF1449" s="50"/>
    </row>
    <row r="1450" spans="2:110" x14ac:dyDescent="0.2">
      <c r="B1450" s="177"/>
      <c r="C1450" s="202"/>
      <c r="D1450" s="200"/>
      <c r="E1450" s="203"/>
      <c r="F1450" s="203"/>
      <c r="G1450" s="203"/>
      <c r="H1450" s="203"/>
      <c r="I1450" s="203"/>
      <c r="J1450" s="203"/>
      <c r="K1450" s="203"/>
      <c r="L1450" s="203"/>
      <c r="M1450" s="203"/>
      <c r="N1450" s="203"/>
      <c r="O1450" s="203"/>
      <c r="P1450" s="203"/>
      <c r="Q1450" s="204"/>
      <c r="R1450" s="204"/>
      <c r="S1450" s="234"/>
      <c r="T1450" s="50"/>
      <c r="U1450" s="50"/>
      <c r="V1450" s="50"/>
      <c r="W1450" s="50"/>
      <c r="X1450" s="50"/>
      <c r="Y1450" s="50"/>
      <c r="Z1450" s="250"/>
      <c r="AA1450" s="238"/>
      <c r="AB1450" s="50"/>
      <c r="AC1450" s="50"/>
      <c r="AD1450" s="50"/>
      <c r="AE1450" s="50"/>
      <c r="AF1450" s="50"/>
      <c r="AG1450" s="50"/>
      <c r="AH1450" s="50"/>
      <c r="AI1450" s="50"/>
      <c r="AJ1450" s="50"/>
      <c r="AK1450" s="50"/>
      <c r="AL1450" s="50"/>
      <c r="AM1450" s="50"/>
      <c r="AN1450" s="50"/>
      <c r="AO1450" s="50"/>
      <c r="AP1450" s="50"/>
      <c r="AQ1450" s="50"/>
      <c r="AR1450" s="50"/>
      <c r="AS1450" s="50"/>
      <c r="AT1450" s="50"/>
      <c r="AU1450" s="50"/>
      <c r="AV1450" s="50"/>
      <c r="AW1450" s="50"/>
      <c r="AX1450" s="50"/>
      <c r="AY1450" s="50"/>
      <c r="AZ1450" s="50"/>
      <c r="BA1450" s="50"/>
      <c r="BB1450" s="50"/>
      <c r="BC1450" s="50"/>
      <c r="BD1450" s="50"/>
      <c r="BE1450" s="50"/>
      <c r="BF1450" s="50"/>
      <c r="BG1450" s="50"/>
      <c r="BH1450" s="50"/>
      <c r="BI1450" s="50"/>
      <c r="BJ1450" s="50"/>
      <c r="BK1450" s="50"/>
      <c r="BL1450" s="50"/>
      <c r="BM1450" s="50"/>
      <c r="BN1450" s="50"/>
      <c r="BO1450" s="50"/>
      <c r="BP1450" s="50"/>
      <c r="BQ1450" s="50"/>
      <c r="BR1450" s="50"/>
      <c r="BS1450" s="50"/>
      <c r="BT1450" s="50"/>
      <c r="BU1450" s="50"/>
      <c r="BV1450" s="50"/>
      <c r="BW1450" s="50"/>
      <c r="BX1450" s="50"/>
      <c r="BY1450" s="50"/>
      <c r="BZ1450" s="50"/>
      <c r="CA1450" s="50"/>
      <c r="CB1450" s="50"/>
      <c r="CC1450" s="50"/>
      <c r="CD1450" s="50"/>
      <c r="CE1450" s="50"/>
      <c r="CF1450" s="50"/>
      <c r="CG1450" s="50"/>
      <c r="CH1450" s="50"/>
      <c r="CI1450" s="50"/>
      <c r="CJ1450" s="50"/>
      <c r="CK1450" s="50"/>
      <c r="CL1450" s="50"/>
      <c r="CM1450" s="50"/>
      <c r="CN1450" s="50"/>
      <c r="CO1450" s="50"/>
      <c r="CP1450" s="50"/>
      <c r="CQ1450" s="50"/>
      <c r="CR1450" s="50"/>
      <c r="CS1450" s="50"/>
      <c r="CT1450" s="50"/>
      <c r="CU1450" s="50"/>
      <c r="CV1450" s="50"/>
      <c r="CW1450" s="50"/>
      <c r="CX1450" s="50"/>
      <c r="CY1450" s="50"/>
      <c r="CZ1450" s="50"/>
      <c r="DA1450" s="50"/>
      <c r="DB1450" s="50"/>
      <c r="DC1450" s="50"/>
      <c r="DD1450" s="50"/>
      <c r="DE1450" s="50"/>
      <c r="DF1450" s="50"/>
    </row>
    <row r="1451" spans="2:110" x14ac:dyDescent="0.2">
      <c r="B1451" s="177"/>
      <c r="C1451" s="202"/>
      <c r="D1451" s="200"/>
      <c r="E1451" s="203"/>
      <c r="F1451" s="203"/>
      <c r="G1451" s="203"/>
      <c r="H1451" s="203"/>
      <c r="I1451" s="203"/>
      <c r="J1451" s="203"/>
      <c r="K1451" s="203"/>
      <c r="L1451" s="203"/>
      <c r="M1451" s="203"/>
      <c r="N1451" s="203"/>
      <c r="O1451" s="203"/>
      <c r="P1451" s="203"/>
      <c r="Q1451" s="204"/>
      <c r="R1451" s="204"/>
      <c r="S1451" s="234"/>
      <c r="T1451" s="50"/>
      <c r="U1451" s="50"/>
      <c r="V1451" s="50"/>
      <c r="W1451" s="50"/>
      <c r="X1451" s="50"/>
      <c r="Y1451" s="50"/>
      <c r="Z1451" s="250"/>
      <c r="AA1451" s="238"/>
      <c r="AB1451" s="50"/>
      <c r="AC1451" s="50"/>
      <c r="AD1451" s="50"/>
      <c r="AE1451" s="50"/>
      <c r="AF1451" s="50"/>
      <c r="AG1451" s="50"/>
      <c r="AH1451" s="50"/>
      <c r="AI1451" s="50"/>
      <c r="AJ1451" s="50"/>
      <c r="AK1451" s="50"/>
      <c r="AL1451" s="50"/>
      <c r="AM1451" s="50"/>
      <c r="AN1451" s="50"/>
      <c r="AO1451" s="50"/>
      <c r="AP1451" s="50"/>
      <c r="AQ1451" s="50"/>
      <c r="AR1451" s="50"/>
      <c r="AS1451" s="50"/>
      <c r="AT1451" s="50"/>
      <c r="AU1451" s="50"/>
      <c r="AV1451" s="50"/>
      <c r="AW1451" s="50"/>
      <c r="AX1451" s="50"/>
      <c r="AY1451" s="50"/>
      <c r="AZ1451" s="50"/>
      <c r="BA1451" s="50"/>
      <c r="BB1451" s="50"/>
      <c r="BC1451" s="50"/>
      <c r="BD1451" s="50"/>
      <c r="BE1451" s="50"/>
      <c r="BF1451" s="50"/>
      <c r="BG1451" s="50"/>
      <c r="BH1451" s="50"/>
      <c r="BI1451" s="50"/>
      <c r="BJ1451" s="50"/>
      <c r="BK1451" s="50"/>
      <c r="BL1451" s="50"/>
      <c r="BM1451" s="50"/>
      <c r="BN1451" s="50"/>
      <c r="BO1451" s="50"/>
      <c r="BP1451" s="50"/>
      <c r="BQ1451" s="50"/>
      <c r="BR1451" s="50"/>
      <c r="BS1451" s="50"/>
      <c r="BT1451" s="50"/>
      <c r="BU1451" s="50"/>
      <c r="BV1451" s="50"/>
      <c r="BW1451" s="50"/>
      <c r="BX1451" s="50"/>
      <c r="BY1451" s="50"/>
      <c r="BZ1451" s="50"/>
      <c r="CA1451" s="50"/>
      <c r="CB1451" s="50"/>
      <c r="CC1451" s="50"/>
      <c r="CD1451" s="50"/>
      <c r="CE1451" s="50"/>
      <c r="CF1451" s="50"/>
      <c r="CG1451" s="50"/>
      <c r="CH1451" s="50"/>
      <c r="CI1451" s="50"/>
      <c r="CJ1451" s="50"/>
      <c r="CK1451" s="50"/>
      <c r="CL1451" s="50"/>
      <c r="CM1451" s="50"/>
      <c r="CN1451" s="50"/>
      <c r="CO1451" s="50"/>
      <c r="CP1451" s="50"/>
      <c r="CQ1451" s="50"/>
      <c r="CR1451" s="50"/>
      <c r="CS1451" s="50"/>
      <c r="CT1451" s="50"/>
      <c r="CU1451" s="50"/>
      <c r="CV1451" s="50"/>
      <c r="CW1451" s="50"/>
      <c r="CX1451" s="50"/>
      <c r="CY1451" s="50"/>
      <c r="CZ1451" s="50"/>
      <c r="DA1451" s="50"/>
      <c r="DB1451" s="50"/>
      <c r="DC1451" s="50"/>
      <c r="DD1451" s="50"/>
      <c r="DE1451" s="50"/>
      <c r="DF1451" s="50"/>
    </row>
    <row r="1452" spans="2:110" x14ac:dyDescent="0.2">
      <c r="B1452" s="177"/>
      <c r="C1452" s="202"/>
      <c r="D1452" s="200"/>
      <c r="E1452" s="203"/>
      <c r="F1452" s="203"/>
      <c r="G1452" s="203"/>
      <c r="H1452" s="203"/>
      <c r="I1452" s="203"/>
      <c r="J1452" s="203"/>
      <c r="K1452" s="203"/>
      <c r="L1452" s="203"/>
      <c r="M1452" s="203"/>
      <c r="N1452" s="203"/>
      <c r="O1452" s="203"/>
      <c r="P1452" s="203"/>
      <c r="Q1452" s="204"/>
      <c r="R1452" s="204"/>
      <c r="S1452" s="234"/>
      <c r="T1452" s="50"/>
      <c r="U1452" s="50"/>
      <c r="V1452" s="50"/>
      <c r="W1452" s="50"/>
      <c r="X1452" s="50"/>
      <c r="Y1452" s="50"/>
      <c r="Z1452" s="250"/>
      <c r="AA1452" s="238"/>
      <c r="AB1452" s="50"/>
      <c r="AC1452" s="50"/>
      <c r="AD1452" s="50"/>
      <c r="AE1452" s="50"/>
      <c r="AF1452" s="50"/>
      <c r="AG1452" s="50"/>
      <c r="AH1452" s="50"/>
      <c r="AI1452" s="50"/>
      <c r="AJ1452" s="50"/>
      <c r="AK1452" s="50"/>
      <c r="AL1452" s="50"/>
      <c r="AM1452" s="50"/>
      <c r="AN1452" s="50"/>
      <c r="AO1452" s="50"/>
      <c r="AP1452" s="50"/>
      <c r="AQ1452" s="50"/>
      <c r="AR1452" s="50"/>
      <c r="AS1452" s="50"/>
      <c r="AT1452" s="50"/>
      <c r="AU1452" s="50"/>
      <c r="AV1452" s="50"/>
      <c r="AW1452" s="50"/>
      <c r="AX1452" s="50"/>
      <c r="AY1452" s="50"/>
      <c r="AZ1452" s="50"/>
      <c r="BA1452" s="50"/>
      <c r="BB1452" s="50"/>
      <c r="BC1452" s="50"/>
      <c r="BD1452" s="50"/>
      <c r="BE1452" s="50"/>
      <c r="BF1452" s="50"/>
      <c r="BG1452" s="50"/>
      <c r="BH1452" s="50"/>
      <c r="BI1452" s="50"/>
      <c r="BJ1452" s="50"/>
      <c r="BK1452" s="50"/>
      <c r="BL1452" s="50"/>
      <c r="BM1452" s="50"/>
      <c r="BN1452" s="50"/>
      <c r="BO1452" s="50"/>
      <c r="BP1452" s="50"/>
      <c r="BQ1452" s="50"/>
      <c r="BR1452" s="50"/>
      <c r="BS1452" s="50"/>
      <c r="BT1452" s="50"/>
      <c r="BU1452" s="50"/>
      <c r="BV1452" s="50"/>
      <c r="BW1452" s="50"/>
      <c r="BX1452" s="50"/>
      <c r="BY1452" s="50"/>
      <c r="BZ1452" s="50"/>
      <c r="CA1452" s="50"/>
      <c r="CB1452" s="50"/>
      <c r="CC1452" s="50"/>
      <c r="CD1452" s="50"/>
      <c r="CE1452" s="50"/>
      <c r="CF1452" s="50"/>
      <c r="CG1452" s="50"/>
      <c r="CH1452" s="50"/>
      <c r="CI1452" s="50"/>
      <c r="CJ1452" s="50"/>
      <c r="CK1452" s="50"/>
      <c r="CL1452" s="50"/>
      <c r="CM1452" s="50"/>
      <c r="CN1452" s="50"/>
      <c r="CO1452" s="50"/>
      <c r="CP1452" s="50"/>
      <c r="CQ1452" s="50"/>
      <c r="CR1452" s="50"/>
      <c r="CS1452" s="50"/>
      <c r="CT1452" s="50"/>
      <c r="CU1452" s="50"/>
      <c r="CV1452" s="50"/>
      <c r="CW1452" s="50"/>
      <c r="CX1452" s="50"/>
      <c r="CY1452" s="50"/>
      <c r="CZ1452" s="50"/>
      <c r="DA1452" s="50"/>
      <c r="DB1452" s="50"/>
      <c r="DC1452" s="50"/>
      <c r="DD1452" s="50"/>
      <c r="DE1452" s="50"/>
      <c r="DF1452" s="50"/>
    </row>
    <row r="1453" spans="2:110" x14ac:dyDescent="0.2">
      <c r="B1453" s="177"/>
      <c r="C1453" s="202"/>
      <c r="D1453" s="200"/>
      <c r="E1453" s="203"/>
      <c r="F1453" s="203"/>
      <c r="G1453" s="203"/>
      <c r="H1453" s="203"/>
      <c r="I1453" s="203"/>
      <c r="J1453" s="203"/>
      <c r="K1453" s="203"/>
      <c r="L1453" s="203"/>
      <c r="M1453" s="203"/>
      <c r="N1453" s="203"/>
      <c r="O1453" s="203"/>
      <c r="P1453" s="203"/>
      <c r="Q1453" s="204"/>
      <c r="R1453" s="204"/>
      <c r="S1453" s="234"/>
      <c r="T1453" s="50"/>
      <c r="U1453" s="50"/>
      <c r="V1453" s="50"/>
      <c r="W1453" s="50"/>
      <c r="X1453" s="50"/>
      <c r="Y1453" s="50"/>
      <c r="Z1453" s="250"/>
      <c r="AA1453" s="238"/>
      <c r="AB1453" s="50"/>
      <c r="AC1453" s="50"/>
      <c r="AD1453" s="50"/>
      <c r="AE1453" s="50"/>
      <c r="AF1453" s="50"/>
      <c r="AG1453" s="50"/>
      <c r="AH1453" s="50"/>
      <c r="AI1453" s="50"/>
      <c r="AJ1453" s="50"/>
      <c r="AK1453" s="50"/>
      <c r="AL1453" s="50"/>
      <c r="AM1453" s="50"/>
      <c r="AN1453" s="50"/>
      <c r="AO1453" s="50"/>
      <c r="AP1453" s="50"/>
      <c r="AQ1453" s="50"/>
      <c r="AR1453" s="50"/>
      <c r="AS1453" s="50"/>
      <c r="AT1453" s="50"/>
      <c r="AU1453" s="50"/>
      <c r="AV1453" s="50"/>
      <c r="AW1453" s="50"/>
      <c r="AX1453" s="50"/>
      <c r="AY1453" s="50"/>
      <c r="AZ1453" s="50"/>
      <c r="BA1453" s="50"/>
      <c r="BB1453" s="50"/>
      <c r="BC1453" s="50"/>
      <c r="BD1453" s="50"/>
      <c r="BE1453" s="50"/>
      <c r="BF1453" s="50"/>
      <c r="BG1453" s="50"/>
      <c r="BH1453" s="50"/>
      <c r="BI1453" s="50"/>
      <c r="BJ1453" s="50"/>
      <c r="BK1453" s="50"/>
      <c r="BL1453" s="50"/>
      <c r="BM1453" s="50"/>
      <c r="BN1453" s="50"/>
      <c r="BO1453" s="50"/>
      <c r="BP1453" s="50"/>
      <c r="BQ1453" s="50"/>
      <c r="BR1453" s="50"/>
      <c r="BS1453" s="50"/>
      <c r="BT1453" s="50"/>
      <c r="BU1453" s="50"/>
      <c r="BV1453" s="50"/>
      <c r="BW1453" s="50"/>
      <c r="BX1453" s="50"/>
      <c r="BY1453" s="50"/>
      <c r="BZ1453" s="50"/>
      <c r="CA1453" s="50"/>
      <c r="CB1453" s="50"/>
      <c r="CC1453" s="50"/>
      <c r="CD1453" s="50"/>
      <c r="CE1453" s="50"/>
      <c r="CF1453" s="50"/>
      <c r="CG1453" s="50"/>
      <c r="CH1453" s="50"/>
      <c r="CI1453" s="50"/>
      <c r="CJ1453" s="50"/>
      <c r="CK1453" s="50"/>
      <c r="CL1453" s="50"/>
      <c r="CM1453" s="50"/>
      <c r="CN1453" s="50"/>
      <c r="CO1453" s="50"/>
      <c r="CP1453" s="50"/>
      <c r="CQ1453" s="50"/>
      <c r="CR1453" s="50"/>
      <c r="CS1453" s="50"/>
      <c r="CT1453" s="50"/>
      <c r="CU1453" s="50"/>
      <c r="CV1453" s="50"/>
      <c r="CW1453" s="50"/>
      <c r="CX1453" s="50"/>
      <c r="CY1453" s="50"/>
      <c r="CZ1453" s="50"/>
      <c r="DA1453" s="50"/>
      <c r="DB1453" s="50"/>
      <c r="DC1453" s="50"/>
      <c r="DD1453" s="50"/>
      <c r="DE1453" s="50"/>
      <c r="DF1453" s="50"/>
    </row>
    <row r="1454" spans="2:110" x14ac:dyDescent="0.2">
      <c r="B1454" s="177"/>
      <c r="C1454" s="202"/>
      <c r="D1454" s="200"/>
      <c r="E1454" s="203"/>
      <c r="F1454" s="203"/>
      <c r="G1454" s="203"/>
      <c r="H1454" s="203"/>
      <c r="I1454" s="203"/>
      <c r="J1454" s="203"/>
      <c r="K1454" s="203"/>
      <c r="L1454" s="203"/>
      <c r="M1454" s="203"/>
      <c r="N1454" s="203"/>
      <c r="O1454" s="203"/>
      <c r="P1454" s="203"/>
      <c r="Q1454" s="204"/>
      <c r="R1454" s="204"/>
      <c r="S1454" s="234"/>
      <c r="T1454" s="50"/>
      <c r="U1454" s="50"/>
      <c r="V1454" s="50"/>
      <c r="W1454" s="50"/>
      <c r="X1454" s="50"/>
      <c r="Y1454" s="50"/>
      <c r="Z1454" s="250"/>
      <c r="AA1454" s="238"/>
      <c r="AB1454" s="50"/>
      <c r="AC1454" s="50"/>
      <c r="AD1454" s="50"/>
      <c r="AE1454" s="50"/>
      <c r="AF1454" s="50"/>
      <c r="AG1454" s="50"/>
      <c r="AH1454" s="50"/>
      <c r="AI1454" s="50"/>
      <c r="AJ1454" s="50"/>
      <c r="AK1454" s="50"/>
      <c r="AL1454" s="50"/>
      <c r="AM1454" s="50"/>
      <c r="AN1454" s="50"/>
      <c r="AO1454" s="50"/>
      <c r="AP1454" s="50"/>
      <c r="AQ1454" s="50"/>
      <c r="AR1454" s="50"/>
      <c r="AS1454" s="50"/>
      <c r="AT1454" s="50"/>
      <c r="AU1454" s="50"/>
      <c r="AV1454" s="50"/>
      <c r="AW1454" s="50"/>
      <c r="AX1454" s="50"/>
      <c r="AY1454" s="50"/>
      <c r="AZ1454" s="50"/>
      <c r="BA1454" s="50"/>
      <c r="BB1454" s="50"/>
      <c r="BC1454" s="50"/>
      <c r="BD1454" s="50"/>
      <c r="BE1454" s="50"/>
      <c r="BF1454" s="50"/>
      <c r="BG1454" s="50"/>
      <c r="BH1454" s="50"/>
      <c r="BI1454" s="50"/>
      <c r="BJ1454" s="50"/>
      <c r="BK1454" s="50"/>
      <c r="BL1454" s="50"/>
      <c r="BM1454" s="50"/>
      <c r="BN1454" s="50"/>
      <c r="BO1454" s="50"/>
      <c r="BP1454" s="50"/>
      <c r="BQ1454" s="50"/>
      <c r="BR1454" s="50"/>
      <c r="BS1454" s="50"/>
      <c r="BT1454" s="50"/>
      <c r="BU1454" s="50"/>
      <c r="BV1454" s="50"/>
      <c r="BW1454" s="50"/>
      <c r="BX1454" s="50"/>
      <c r="BY1454" s="50"/>
      <c r="BZ1454" s="50"/>
      <c r="CA1454" s="50"/>
      <c r="CB1454" s="50"/>
      <c r="CC1454" s="50"/>
      <c r="CD1454" s="50"/>
      <c r="CE1454" s="50"/>
      <c r="CF1454" s="50"/>
      <c r="CG1454" s="50"/>
      <c r="CH1454" s="50"/>
      <c r="CI1454" s="50"/>
      <c r="CJ1454" s="50"/>
      <c r="CK1454" s="50"/>
      <c r="CL1454" s="50"/>
      <c r="CM1454" s="50"/>
      <c r="CN1454" s="50"/>
      <c r="CO1454" s="50"/>
      <c r="CP1454" s="50"/>
      <c r="CQ1454" s="50"/>
      <c r="CR1454" s="50"/>
      <c r="CS1454" s="50"/>
      <c r="CT1454" s="50"/>
      <c r="CU1454" s="50"/>
      <c r="CV1454" s="50"/>
      <c r="CW1454" s="50"/>
      <c r="CX1454" s="50"/>
      <c r="CY1454" s="50"/>
      <c r="CZ1454" s="50"/>
      <c r="DA1454" s="50"/>
      <c r="DB1454" s="50"/>
      <c r="DC1454" s="50"/>
      <c r="DD1454" s="50"/>
      <c r="DE1454" s="50"/>
      <c r="DF1454" s="50"/>
    </row>
    <row r="1455" spans="2:110" x14ac:dyDescent="0.2">
      <c r="B1455" s="177"/>
      <c r="C1455" s="202"/>
      <c r="D1455" s="200"/>
      <c r="E1455" s="203"/>
      <c r="F1455" s="203"/>
      <c r="G1455" s="203"/>
      <c r="H1455" s="203"/>
      <c r="I1455" s="203"/>
      <c r="J1455" s="203"/>
      <c r="K1455" s="203"/>
      <c r="L1455" s="203"/>
      <c r="M1455" s="203"/>
      <c r="N1455" s="203"/>
      <c r="O1455" s="203"/>
      <c r="P1455" s="203"/>
      <c r="Q1455" s="204"/>
      <c r="R1455" s="204"/>
      <c r="S1455" s="234"/>
      <c r="T1455" s="50"/>
      <c r="U1455" s="50"/>
      <c r="V1455" s="50"/>
      <c r="W1455" s="50"/>
      <c r="X1455" s="50"/>
      <c r="Y1455" s="50"/>
      <c r="Z1455" s="250"/>
      <c r="AA1455" s="238"/>
      <c r="AB1455" s="50"/>
      <c r="AC1455" s="50"/>
      <c r="AD1455" s="50"/>
      <c r="AE1455" s="50"/>
      <c r="AF1455" s="50"/>
      <c r="AG1455" s="50"/>
      <c r="AH1455" s="50"/>
      <c r="AI1455" s="50"/>
      <c r="AJ1455" s="50"/>
      <c r="AK1455" s="50"/>
      <c r="AL1455" s="50"/>
      <c r="AM1455" s="50"/>
      <c r="AN1455" s="50"/>
      <c r="AO1455" s="50"/>
      <c r="AP1455" s="50"/>
      <c r="AQ1455" s="50"/>
      <c r="AR1455" s="50"/>
      <c r="AS1455" s="50"/>
      <c r="AT1455" s="50"/>
      <c r="AU1455" s="50"/>
      <c r="AV1455" s="50"/>
      <c r="AW1455" s="50"/>
      <c r="AX1455" s="50"/>
      <c r="AY1455" s="50"/>
      <c r="AZ1455" s="50"/>
      <c r="BA1455" s="50"/>
      <c r="BB1455" s="50"/>
      <c r="BC1455" s="50"/>
      <c r="BD1455" s="50"/>
      <c r="BE1455" s="50"/>
      <c r="BF1455" s="50"/>
      <c r="BG1455" s="50"/>
      <c r="BH1455" s="50"/>
      <c r="BI1455" s="50"/>
      <c r="BJ1455" s="50"/>
      <c r="BK1455" s="50"/>
      <c r="BL1455" s="50"/>
      <c r="BM1455" s="50"/>
      <c r="BN1455" s="50"/>
      <c r="BO1455" s="50"/>
      <c r="BP1455" s="50"/>
      <c r="BQ1455" s="50"/>
      <c r="BR1455" s="50"/>
      <c r="BS1455" s="50"/>
      <c r="BT1455" s="50"/>
      <c r="BU1455" s="50"/>
      <c r="BV1455" s="50"/>
      <c r="BW1455" s="50"/>
      <c r="BX1455" s="50"/>
      <c r="BY1455" s="50"/>
      <c r="BZ1455" s="50"/>
      <c r="CA1455" s="50"/>
      <c r="CB1455" s="50"/>
      <c r="CC1455" s="50"/>
      <c r="CD1455" s="50"/>
      <c r="CE1455" s="50"/>
      <c r="CF1455" s="50"/>
      <c r="CG1455" s="50"/>
      <c r="CH1455" s="50"/>
      <c r="CI1455" s="50"/>
      <c r="CJ1455" s="50"/>
      <c r="CK1455" s="50"/>
      <c r="CL1455" s="50"/>
      <c r="CM1455" s="50"/>
      <c r="CN1455" s="50"/>
      <c r="CO1455" s="50"/>
      <c r="CP1455" s="50"/>
      <c r="CQ1455" s="50"/>
      <c r="CR1455" s="50"/>
      <c r="CS1455" s="50"/>
      <c r="CT1455" s="50"/>
      <c r="CU1455" s="50"/>
      <c r="CV1455" s="50"/>
      <c r="CW1455" s="50"/>
      <c r="CX1455" s="50"/>
      <c r="CY1455" s="50"/>
      <c r="CZ1455" s="50"/>
      <c r="DA1455" s="50"/>
      <c r="DB1455" s="50"/>
      <c r="DC1455" s="50"/>
      <c r="DD1455" s="50"/>
      <c r="DE1455" s="50"/>
      <c r="DF1455" s="50"/>
    </row>
    <row r="1456" spans="2:110" x14ac:dyDescent="0.2">
      <c r="B1456" s="177"/>
      <c r="C1456" s="202"/>
      <c r="D1456" s="200"/>
      <c r="E1456" s="203"/>
      <c r="F1456" s="203"/>
      <c r="G1456" s="203"/>
      <c r="H1456" s="203"/>
      <c r="I1456" s="203"/>
      <c r="J1456" s="203"/>
      <c r="K1456" s="203"/>
      <c r="L1456" s="203"/>
      <c r="M1456" s="203"/>
      <c r="N1456" s="203"/>
      <c r="O1456" s="203"/>
      <c r="P1456" s="203"/>
      <c r="Q1456" s="204"/>
      <c r="R1456" s="204"/>
      <c r="S1456" s="234"/>
      <c r="T1456" s="50"/>
      <c r="U1456" s="50"/>
      <c r="V1456" s="50"/>
      <c r="W1456" s="50"/>
      <c r="X1456" s="50"/>
      <c r="Y1456" s="50"/>
      <c r="Z1456" s="250"/>
      <c r="AA1456" s="238"/>
      <c r="AB1456" s="50"/>
      <c r="AC1456" s="50"/>
      <c r="AD1456" s="50"/>
      <c r="AE1456" s="50"/>
      <c r="AF1456" s="50"/>
      <c r="AG1456" s="50"/>
      <c r="AH1456" s="50"/>
      <c r="AI1456" s="50"/>
      <c r="AJ1456" s="50"/>
      <c r="AK1456" s="50"/>
      <c r="AL1456" s="50"/>
      <c r="AM1456" s="50"/>
      <c r="AN1456" s="50"/>
      <c r="AO1456" s="50"/>
      <c r="AP1456" s="50"/>
      <c r="AQ1456" s="50"/>
      <c r="AR1456" s="50"/>
      <c r="AS1456" s="50"/>
      <c r="AT1456" s="50"/>
      <c r="AU1456" s="50"/>
      <c r="AV1456" s="50"/>
      <c r="AW1456" s="50"/>
      <c r="AX1456" s="50"/>
      <c r="AY1456" s="50"/>
      <c r="AZ1456" s="50"/>
      <c r="BA1456" s="50"/>
      <c r="BB1456" s="50"/>
      <c r="BC1456" s="50"/>
      <c r="BD1456" s="50"/>
      <c r="BE1456" s="50"/>
      <c r="BF1456" s="50"/>
      <c r="BG1456" s="50"/>
      <c r="BH1456" s="50"/>
      <c r="BI1456" s="50"/>
      <c r="BJ1456" s="50"/>
      <c r="BK1456" s="50"/>
      <c r="BL1456" s="50"/>
      <c r="BM1456" s="50"/>
      <c r="BN1456" s="50"/>
      <c r="BO1456" s="50"/>
      <c r="BP1456" s="50"/>
      <c r="BQ1456" s="50"/>
      <c r="BR1456" s="50"/>
      <c r="BS1456" s="50"/>
      <c r="BT1456" s="50"/>
      <c r="BU1456" s="50"/>
      <c r="BV1456" s="50"/>
      <c r="BW1456" s="50"/>
      <c r="BX1456" s="50"/>
      <c r="BY1456" s="50"/>
      <c r="BZ1456" s="50"/>
      <c r="CA1456" s="50"/>
      <c r="CB1456" s="50"/>
      <c r="CC1456" s="50"/>
      <c r="CD1456" s="50"/>
      <c r="CE1456" s="50"/>
      <c r="CF1456" s="50"/>
      <c r="CG1456" s="50"/>
      <c r="CH1456" s="50"/>
      <c r="CI1456" s="50"/>
      <c r="CJ1456" s="50"/>
      <c r="CK1456" s="50"/>
      <c r="CL1456" s="50"/>
      <c r="CM1456" s="50"/>
      <c r="CN1456" s="50"/>
      <c r="CO1456" s="50"/>
      <c r="CP1456" s="50"/>
      <c r="CQ1456" s="50"/>
      <c r="CR1456" s="50"/>
      <c r="CS1456" s="50"/>
      <c r="CT1456" s="50"/>
      <c r="CU1456" s="50"/>
      <c r="CV1456" s="50"/>
      <c r="CW1456" s="50"/>
      <c r="CX1456" s="50"/>
      <c r="CY1456" s="50"/>
      <c r="CZ1456" s="50"/>
      <c r="DA1456" s="50"/>
      <c r="DB1456" s="50"/>
      <c r="DC1456" s="50"/>
      <c r="DD1456" s="50"/>
      <c r="DE1456" s="50"/>
      <c r="DF1456" s="50"/>
    </row>
    <row r="1457" spans="2:110" x14ac:dyDescent="0.2">
      <c r="B1457" s="177"/>
      <c r="C1457" s="202"/>
      <c r="D1457" s="200"/>
      <c r="E1457" s="203"/>
      <c r="F1457" s="203"/>
      <c r="G1457" s="203"/>
      <c r="H1457" s="203"/>
      <c r="I1457" s="203"/>
      <c r="J1457" s="203"/>
      <c r="K1457" s="203"/>
      <c r="L1457" s="203"/>
      <c r="M1457" s="203"/>
      <c r="N1457" s="203"/>
      <c r="O1457" s="203"/>
      <c r="P1457" s="203"/>
      <c r="Q1457" s="204"/>
      <c r="R1457" s="204"/>
      <c r="S1457" s="234"/>
      <c r="T1457" s="50"/>
      <c r="U1457" s="50"/>
      <c r="V1457" s="50"/>
      <c r="W1457" s="50"/>
      <c r="X1457" s="50"/>
      <c r="Y1457" s="50"/>
      <c r="Z1457" s="250"/>
      <c r="AA1457" s="238"/>
      <c r="AB1457" s="50"/>
      <c r="AC1457" s="50"/>
      <c r="AD1457" s="50"/>
      <c r="AE1457" s="50"/>
      <c r="AF1457" s="50"/>
      <c r="AG1457" s="50"/>
      <c r="AH1457" s="50"/>
      <c r="AI1457" s="50"/>
      <c r="AJ1457" s="50"/>
      <c r="AK1457" s="50"/>
      <c r="AL1457" s="50"/>
      <c r="AM1457" s="50"/>
      <c r="AN1457" s="50"/>
      <c r="AO1457" s="50"/>
      <c r="AP1457" s="50"/>
      <c r="AQ1457" s="50"/>
      <c r="AR1457" s="50"/>
      <c r="AS1457" s="50"/>
      <c r="AT1457" s="50"/>
      <c r="AU1457" s="50"/>
      <c r="AV1457" s="50"/>
      <c r="AW1457" s="50"/>
      <c r="AX1457" s="50"/>
      <c r="AY1457" s="50"/>
      <c r="AZ1457" s="50"/>
      <c r="BA1457" s="50"/>
      <c r="BB1457" s="50"/>
      <c r="BC1457" s="50"/>
      <c r="BD1457" s="50"/>
      <c r="BE1457" s="50"/>
      <c r="BF1457" s="50"/>
      <c r="BG1457" s="50"/>
      <c r="BH1457" s="50"/>
      <c r="BI1457" s="50"/>
      <c r="BJ1457" s="50"/>
      <c r="BK1457" s="50"/>
      <c r="BL1457" s="50"/>
      <c r="BM1457" s="50"/>
      <c r="BN1457" s="50"/>
      <c r="BO1457" s="50"/>
      <c r="BP1457" s="50"/>
      <c r="BQ1457" s="50"/>
      <c r="BR1457" s="50"/>
      <c r="BS1457" s="50"/>
      <c r="BT1457" s="50"/>
      <c r="BU1457" s="50"/>
      <c r="BV1457" s="50"/>
      <c r="BW1457" s="50"/>
      <c r="BX1457" s="50"/>
      <c r="BY1457" s="50"/>
      <c r="BZ1457" s="50"/>
      <c r="CA1457" s="50"/>
      <c r="CB1457" s="50"/>
      <c r="CC1457" s="50"/>
      <c r="CD1457" s="50"/>
      <c r="CE1457" s="50"/>
      <c r="CF1457" s="50"/>
      <c r="CG1457" s="50"/>
      <c r="CH1457" s="50"/>
      <c r="CI1457" s="50"/>
      <c r="CJ1457" s="50"/>
      <c r="CK1457" s="50"/>
      <c r="CL1457" s="50"/>
      <c r="CM1457" s="50"/>
      <c r="CN1457" s="50"/>
      <c r="CO1457" s="50"/>
      <c r="CP1457" s="50"/>
      <c r="CQ1457" s="50"/>
      <c r="CR1457" s="50"/>
      <c r="CS1457" s="50"/>
      <c r="CT1457" s="50"/>
      <c r="CU1457" s="50"/>
      <c r="CV1457" s="50"/>
      <c r="CW1457" s="50"/>
      <c r="CX1457" s="50"/>
      <c r="CY1457" s="50"/>
      <c r="CZ1457" s="50"/>
      <c r="DA1457" s="50"/>
      <c r="DB1457" s="50"/>
      <c r="DC1457" s="50"/>
      <c r="DD1457" s="50"/>
      <c r="DE1457" s="50"/>
      <c r="DF1457" s="50"/>
    </row>
    <row r="1458" spans="2:110" x14ac:dyDescent="0.2">
      <c r="B1458" s="177"/>
      <c r="C1458" s="202"/>
      <c r="D1458" s="200"/>
      <c r="E1458" s="203"/>
      <c r="F1458" s="203"/>
      <c r="G1458" s="203"/>
      <c r="H1458" s="203"/>
      <c r="I1458" s="203"/>
      <c r="J1458" s="203"/>
      <c r="K1458" s="203"/>
      <c r="L1458" s="203"/>
      <c r="M1458" s="203"/>
      <c r="N1458" s="203"/>
      <c r="O1458" s="203"/>
      <c r="P1458" s="203"/>
      <c r="Q1458" s="204"/>
      <c r="R1458" s="204"/>
      <c r="S1458" s="234"/>
      <c r="T1458" s="50"/>
      <c r="U1458" s="50"/>
      <c r="V1458" s="50"/>
      <c r="W1458" s="50"/>
      <c r="X1458" s="50"/>
      <c r="Y1458" s="50"/>
      <c r="Z1458" s="250"/>
      <c r="AA1458" s="238"/>
      <c r="AB1458" s="50"/>
      <c r="AC1458" s="50"/>
      <c r="AD1458" s="50"/>
      <c r="AE1458" s="50"/>
      <c r="AF1458" s="50"/>
      <c r="AG1458" s="50"/>
      <c r="AH1458" s="50"/>
      <c r="AI1458" s="50"/>
      <c r="AJ1458" s="50"/>
      <c r="AK1458" s="50"/>
      <c r="AL1458" s="50"/>
      <c r="AM1458" s="50"/>
      <c r="AN1458" s="50"/>
      <c r="AO1458" s="50"/>
      <c r="AP1458" s="50"/>
      <c r="AQ1458" s="50"/>
      <c r="AR1458" s="50"/>
      <c r="AS1458" s="50"/>
      <c r="AT1458" s="50"/>
      <c r="AU1458" s="50"/>
      <c r="AV1458" s="50"/>
      <c r="AW1458" s="50"/>
      <c r="AX1458" s="50"/>
      <c r="AY1458" s="50"/>
      <c r="AZ1458" s="50"/>
      <c r="BA1458" s="50"/>
      <c r="BB1458" s="50"/>
      <c r="BC1458" s="50"/>
      <c r="BD1458" s="50"/>
      <c r="BE1458" s="50"/>
      <c r="BF1458" s="50"/>
      <c r="BG1458" s="50"/>
      <c r="BH1458" s="50"/>
      <c r="BI1458" s="50"/>
      <c r="BJ1458" s="50"/>
      <c r="BK1458" s="50"/>
      <c r="BL1458" s="50"/>
      <c r="BM1458" s="50"/>
      <c r="BN1458" s="50"/>
      <c r="BO1458" s="50"/>
      <c r="BP1458" s="50"/>
      <c r="BQ1458" s="50"/>
      <c r="BR1458" s="50"/>
      <c r="BS1458" s="50"/>
      <c r="BT1458" s="50"/>
      <c r="BU1458" s="50"/>
      <c r="BV1458" s="50"/>
      <c r="BW1458" s="50"/>
      <c r="BX1458" s="50"/>
      <c r="BY1458" s="50"/>
      <c r="BZ1458" s="50"/>
      <c r="CA1458" s="50"/>
      <c r="CB1458" s="50"/>
      <c r="CC1458" s="50"/>
      <c r="CD1458" s="50"/>
      <c r="CE1458" s="50"/>
      <c r="CF1458" s="50"/>
      <c r="CG1458" s="50"/>
      <c r="CH1458" s="50"/>
      <c r="CI1458" s="50"/>
      <c r="CJ1458" s="50"/>
      <c r="CK1458" s="50"/>
      <c r="CL1458" s="50"/>
      <c r="CM1458" s="50"/>
      <c r="CN1458" s="50"/>
      <c r="CO1458" s="50"/>
      <c r="CP1458" s="50"/>
      <c r="CQ1458" s="50"/>
      <c r="CR1458" s="50"/>
      <c r="CS1458" s="50"/>
      <c r="CT1458" s="50"/>
      <c r="CU1458" s="50"/>
      <c r="CV1458" s="50"/>
      <c r="CW1458" s="50"/>
      <c r="CX1458" s="50"/>
      <c r="CY1458" s="50"/>
      <c r="CZ1458" s="50"/>
      <c r="DA1458" s="50"/>
      <c r="DB1458" s="50"/>
      <c r="DC1458" s="50"/>
      <c r="DD1458" s="50"/>
      <c r="DE1458" s="50"/>
      <c r="DF1458" s="50"/>
    </row>
    <row r="1459" spans="2:110" x14ac:dyDescent="0.2">
      <c r="B1459" s="177"/>
      <c r="C1459" s="202"/>
      <c r="D1459" s="200"/>
      <c r="E1459" s="203"/>
      <c r="F1459" s="203"/>
      <c r="G1459" s="203"/>
      <c r="H1459" s="203"/>
      <c r="I1459" s="203"/>
      <c r="J1459" s="203"/>
      <c r="K1459" s="203"/>
      <c r="L1459" s="203"/>
      <c r="M1459" s="203"/>
      <c r="N1459" s="203"/>
      <c r="O1459" s="203"/>
      <c r="P1459" s="203"/>
      <c r="Q1459" s="204"/>
      <c r="R1459" s="204"/>
      <c r="S1459" s="234"/>
      <c r="T1459" s="50"/>
      <c r="U1459" s="50"/>
      <c r="V1459" s="50"/>
      <c r="W1459" s="50"/>
      <c r="X1459" s="50"/>
      <c r="Y1459" s="50"/>
      <c r="Z1459" s="250"/>
      <c r="AA1459" s="238"/>
      <c r="AB1459" s="50"/>
      <c r="AC1459" s="50"/>
      <c r="AD1459" s="50"/>
      <c r="AE1459" s="50"/>
      <c r="AF1459" s="50"/>
      <c r="AG1459" s="50"/>
      <c r="AH1459" s="50"/>
      <c r="AI1459" s="50"/>
      <c r="AJ1459" s="50"/>
      <c r="AK1459" s="50"/>
      <c r="AL1459" s="50"/>
      <c r="AM1459" s="50"/>
      <c r="AN1459" s="50"/>
      <c r="AO1459" s="50"/>
      <c r="AP1459" s="50"/>
      <c r="AQ1459" s="50"/>
      <c r="AR1459" s="50"/>
      <c r="AS1459" s="50"/>
      <c r="AT1459" s="50"/>
      <c r="AU1459" s="50"/>
      <c r="AV1459" s="50"/>
      <c r="AW1459" s="50"/>
      <c r="AX1459" s="50"/>
      <c r="AY1459" s="50"/>
      <c r="AZ1459" s="50"/>
      <c r="BA1459" s="50"/>
      <c r="BB1459" s="50"/>
      <c r="BC1459" s="50"/>
      <c r="BD1459" s="50"/>
      <c r="BE1459" s="50"/>
      <c r="BF1459" s="50"/>
      <c r="BG1459" s="50"/>
      <c r="BH1459" s="50"/>
      <c r="BI1459" s="50"/>
      <c r="BJ1459" s="50"/>
      <c r="BK1459" s="50"/>
      <c r="BL1459" s="50"/>
      <c r="BM1459" s="50"/>
      <c r="BN1459" s="50"/>
      <c r="BO1459" s="50"/>
      <c r="BP1459" s="50"/>
      <c r="BQ1459" s="50"/>
      <c r="BR1459" s="50"/>
      <c r="BS1459" s="50"/>
      <c r="BT1459" s="50"/>
      <c r="BU1459" s="50"/>
      <c r="BV1459" s="50"/>
      <c r="BW1459" s="50"/>
      <c r="BX1459" s="50"/>
      <c r="BY1459" s="50"/>
      <c r="BZ1459" s="50"/>
      <c r="CA1459" s="50"/>
      <c r="CB1459" s="50"/>
      <c r="CC1459" s="50"/>
      <c r="CD1459" s="50"/>
      <c r="CE1459" s="50"/>
      <c r="CF1459" s="50"/>
      <c r="CG1459" s="50"/>
      <c r="CH1459" s="50"/>
      <c r="CI1459" s="50"/>
      <c r="CJ1459" s="50"/>
      <c r="CK1459" s="50"/>
      <c r="CL1459" s="50"/>
      <c r="CM1459" s="50"/>
      <c r="CN1459" s="50"/>
      <c r="CO1459" s="50"/>
      <c r="CP1459" s="50"/>
      <c r="CQ1459" s="50"/>
      <c r="CR1459" s="50"/>
      <c r="CS1459" s="50"/>
      <c r="CT1459" s="50"/>
      <c r="CU1459" s="50"/>
      <c r="CV1459" s="50"/>
      <c r="CW1459" s="50"/>
      <c r="CX1459" s="50"/>
      <c r="CY1459" s="50"/>
      <c r="CZ1459" s="50"/>
      <c r="DA1459" s="50"/>
      <c r="DB1459" s="50"/>
      <c r="DC1459" s="50"/>
      <c r="DD1459" s="50"/>
      <c r="DE1459" s="50"/>
      <c r="DF1459" s="50"/>
    </row>
    <row r="1460" spans="2:110" x14ac:dyDescent="0.2">
      <c r="B1460" s="177"/>
      <c r="C1460" s="202"/>
      <c r="D1460" s="200"/>
      <c r="E1460" s="203"/>
      <c r="F1460" s="203"/>
      <c r="G1460" s="203"/>
      <c r="H1460" s="203"/>
      <c r="I1460" s="203"/>
      <c r="J1460" s="203"/>
      <c r="K1460" s="203"/>
      <c r="L1460" s="203"/>
      <c r="M1460" s="203"/>
      <c r="N1460" s="203"/>
      <c r="O1460" s="203"/>
      <c r="P1460" s="203"/>
      <c r="Q1460" s="204"/>
      <c r="R1460" s="204"/>
      <c r="S1460" s="234"/>
      <c r="T1460" s="50"/>
      <c r="U1460" s="50"/>
      <c r="V1460" s="50"/>
      <c r="W1460" s="50"/>
      <c r="X1460" s="50"/>
      <c r="Y1460" s="50"/>
      <c r="Z1460" s="250"/>
      <c r="AA1460" s="238"/>
      <c r="AB1460" s="50"/>
      <c r="AC1460" s="50"/>
      <c r="AD1460" s="50"/>
      <c r="AE1460" s="50"/>
      <c r="AF1460" s="50"/>
      <c r="AG1460" s="50"/>
      <c r="AH1460" s="50"/>
      <c r="AI1460" s="50"/>
      <c r="AJ1460" s="50"/>
      <c r="AK1460" s="50"/>
      <c r="AL1460" s="50"/>
      <c r="AM1460" s="50"/>
      <c r="AN1460" s="50"/>
      <c r="AO1460" s="50"/>
      <c r="AP1460" s="50"/>
      <c r="AQ1460" s="50"/>
      <c r="AR1460" s="50"/>
      <c r="AS1460" s="50"/>
      <c r="AT1460" s="50"/>
      <c r="AU1460" s="50"/>
      <c r="AV1460" s="50"/>
      <c r="AW1460" s="50"/>
      <c r="AX1460" s="50"/>
      <c r="AY1460" s="50"/>
      <c r="AZ1460" s="50"/>
      <c r="BA1460" s="50"/>
      <c r="BB1460" s="50"/>
      <c r="BC1460" s="50"/>
      <c r="BD1460" s="50"/>
      <c r="BE1460" s="50"/>
      <c r="BF1460" s="50"/>
      <c r="BG1460" s="50"/>
      <c r="BH1460" s="50"/>
      <c r="BI1460" s="50"/>
      <c r="BJ1460" s="50"/>
      <c r="BK1460" s="50"/>
      <c r="BL1460" s="50"/>
      <c r="BM1460" s="50"/>
      <c r="BN1460" s="50"/>
      <c r="BO1460" s="50"/>
      <c r="BP1460" s="50"/>
      <c r="BQ1460" s="50"/>
      <c r="BR1460" s="50"/>
      <c r="BS1460" s="50"/>
      <c r="BT1460" s="50"/>
      <c r="BU1460" s="50"/>
      <c r="BV1460" s="50"/>
      <c r="BW1460" s="50"/>
      <c r="BX1460" s="50"/>
      <c r="BY1460" s="50"/>
      <c r="BZ1460" s="50"/>
      <c r="CA1460" s="50"/>
      <c r="CB1460" s="50"/>
      <c r="CC1460" s="50"/>
      <c r="CD1460" s="50"/>
      <c r="CE1460" s="50"/>
      <c r="CF1460" s="50"/>
      <c r="CG1460" s="50"/>
      <c r="CH1460" s="50"/>
      <c r="CI1460" s="50"/>
      <c r="CJ1460" s="50"/>
      <c r="CK1460" s="50"/>
      <c r="CL1460" s="50"/>
      <c r="CM1460" s="50"/>
      <c r="CN1460" s="50"/>
      <c r="CO1460" s="50"/>
      <c r="CP1460" s="50"/>
      <c r="CQ1460" s="50"/>
      <c r="CR1460" s="50"/>
      <c r="CS1460" s="50"/>
      <c r="CT1460" s="50"/>
      <c r="CU1460" s="50"/>
      <c r="CV1460" s="50"/>
      <c r="CW1460" s="50"/>
      <c r="CX1460" s="50"/>
      <c r="CY1460" s="50"/>
      <c r="CZ1460" s="50"/>
      <c r="DA1460" s="50"/>
      <c r="DB1460" s="50"/>
      <c r="DC1460" s="50"/>
      <c r="DD1460" s="50"/>
      <c r="DE1460" s="50"/>
      <c r="DF1460" s="50"/>
    </row>
    <row r="1461" spans="2:110" x14ac:dyDescent="0.2">
      <c r="B1461" s="177"/>
      <c r="C1461" s="202"/>
      <c r="D1461" s="200"/>
      <c r="E1461" s="203"/>
      <c r="F1461" s="203"/>
      <c r="G1461" s="203"/>
      <c r="H1461" s="203"/>
      <c r="I1461" s="203"/>
      <c r="J1461" s="203"/>
      <c r="K1461" s="203"/>
      <c r="L1461" s="203"/>
      <c r="M1461" s="203"/>
      <c r="N1461" s="203"/>
      <c r="O1461" s="203"/>
      <c r="P1461" s="203"/>
      <c r="Q1461" s="204"/>
      <c r="R1461" s="204"/>
      <c r="S1461" s="234"/>
      <c r="T1461" s="50"/>
      <c r="U1461" s="50"/>
      <c r="V1461" s="50"/>
      <c r="W1461" s="50"/>
      <c r="X1461" s="50"/>
      <c r="Y1461" s="50"/>
      <c r="Z1461" s="250"/>
      <c r="AA1461" s="238"/>
      <c r="AB1461" s="50"/>
      <c r="AC1461" s="50"/>
      <c r="AD1461" s="50"/>
      <c r="AE1461" s="50"/>
      <c r="AF1461" s="50"/>
      <c r="AG1461" s="50"/>
      <c r="AH1461" s="50"/>
      <c r="AI1461" s="50"/>
      <c r="AJ1461" s="50"/>
      <c r="AK1461" s="50"/>
      <c r="AL1461" s="50"/>
      <c r="AM1461" s="50"/>
      <c r="AN1461" s="50"/>
      <c r="AO1461" s="50"/>
      <c r="AP1461" s="50"/>
      <c r="AQ1461" s="50"/>
      <c r="AR1461" s="50"/>
      <c r="AS1461" s="50"/>
      <c r="AT1461" s="50"/>
      <c r="AU1461" s="50"/>
      <c r="AV1461" s="50"/>
      <c r="AW1461" s="50"/>
      <c r="AX1461" s="50"/>
      <c r="AY1461" s="50"/>
      <c r="AZ1461" s="50"/>
      <c r="BA1461" s="50"/>
      <c r="BB1461" s="50"/>
      <c r="BC1461" s="50"/>
      <c r="BD1461" s="50"/>
      <c r="BE1461" s="50"/>
      <c r="BF1461" s="50"/>
      <c r="BG1461" s="50"/>
      <c r="BH1461" s="50"/>
      <c r="BI1461" s="50"/>
      <c r="BJ1461" s="50"/>
      <c r="BK1461" s="50"/>
      <c r="BL1461" s="50"/>
      <c r="BM1461" s="50"/>
      <c r="BN1461" s="50"/>
      <c r="BO1461" s="50"/>
      <c r="BP1461" s="50"/>
      <c r="BQ1461" s="50"/>
      <c r="BR1461" s="50"/>
      <c r="BS1461" s="50"/>
      <c r="BT1461" s="50"/>
      <c r="BU1461" s="50"/>
      <c r="BV1461" s="50"/>
      <c r="BW1461" s="50"/>
      <c r="BX1461" s="50"/>
      <c r="BY1461" s="50"/>
      <c r="BZ1461" s="50"/>
      <c r="CA1461" s="50"/>
      <c r="CB1461" s="50"/>
      <c r="CC1461" s="50"/>
      <c r="CD1461" s="50"/>
      <c r="CE1461" s="50"/>
      <c r="CF1461" s="50"/>
      <c r="CG1461" s="50"/>
      <c r="CH1461" s="50"/>
      <c r="CI1461" s="50"/>
      <c r="CJ1461" s="50"/>
      <c r="CK1461" s="50"/>
      <c r="CL1461" s="50"/>
      <c r="CM1461" s="50"/>
      <c r="CN1461" s="50"/>
      <c r="CO1461" s="50"/>
      <c r="CP1461" s="50"/>
      <c r="CQ1461" s="50"/>
      <c r="CR1461" s="50"/>
      <c r="CS1461" s="50"/>
      <c r="CT1461" s="50"/>
      <c r="CU1461" s="50"/>
      <c r="CV1461" s="50"/>
      <c r="CW1461" s="50"/>
      <c r="CX1461" s="50"/>
      <c r="CY1461" s="50"/>
      <c r="CZ1461" s="50"/>
      <c r="DA1461" s="50"/>
      <c r="DB1461" s="50"/>
      <c r="DC1461" s="50"/>
      <c r="DD1461" s="50"/>
      <c r="DE1461" s="50"/>
      <c r="DF1461" s="50"/>
    </row>
    <row r="1462" spans="2:110" x14ac:dyDescent="0.2">
      <c r="B1462" s="177"/>
      <c r="C1462" s="202"/>
      <c r="D1462" s="200"/>
      <c r="E1462" s="203"/>
      <c r="F1462" s="203"/>
      <c r="G1462" s="203"/>
      <c r="H1462" s="203"/>
      <c r="I1462" s="203"/>
      <c r="J1462" s="203"/>
      <c r="K1462" s="203"/>
      <c r="L1462" s="203"/>
      <c r="M1462" s="203"/>
      <c r="N1462" s="203"/>
      <c r="O1462" s="203"/>
      <c r="P1462" s="203"/>
      <c r="Q1462" s="204"/>
      <c r="R1462" s="204"/>
      <c r="S1462" s="234"/>
      <c r="T1462" s="50"/>
      <c r="U1462" s="50"/>
      <c r="V1462" s="50"/>
      <c r="W1462" s="50"/>
      <c r="X1462" s="50"/>
      <c r="Y1462" s="50"/>
      <c r="Z1462" s="250"/>
      <c r="AA1462" s="238"/>
      <c r="AB1462" s="50"/>
      <c r="AC1462" s="50"/>
      <c r="AD1462" s="50"/>
      <c r="AE1462" s="50"/>
      <c r="AF1462" s="50"/>
      <c r="AG1462" s="50"/>
      <c r="AH1462" s="50"/>
      <c r="AI1462" s="50"/>
      <c r="AJ1462" s="50"/>
      <c r="AK1462" s="50"/>
      <c r="AL1462" s="50"/>
      <c r="AM1462" s="50"/>
      <c r="AN1462" s="50"/>
      <c r="AO1462" s="50"/>
      <c r="AP1462" s="50"/>
      <c r="AQ1462" s="50"/>
      <c r="AR1462" s="50"/>
      <c r="AS1462" s="50"/>
      <c r="AT1462" s="50"/>
      <c r="AU1462" s="50"/>
      <c r="AV1462" s="50"/>
      <c r="AW1462" s="50"/>
      <c r="AX1462" s="50"/>
      <c r="AY1462" s="50"/>
      <c r="AZ1462" s="50"/>
      <c r="BA1462" s="50"/>
      <c r="BB1462" s="50"/>
      <c r="BC1462" s="50"/>
      <c r="BD1462" s="50"/>
      <c r="BE1462" s="50"/>
      <c r="BF1462" s="50"/>
      <c r="BG1462" s="50"/>
      <c r="BH1462" s="50"/>
      <c r="BI1462" s="50"/>
      <c r="BJ1462" s="50"/>
      <c r="BK1462" s="50"/>
      <c r="BL1462" s="50"/>
      <c r="BM1462" s="50"/>
      <c r="BN1462" s="50"/>
      <c r="BO1462" s="50"/>
      <c r="BP1462" s="50"/>
      <c r="BQ1462" s="50"/>
      <c r="BR1462" s="50"/>
      <c r="BS1462" s="50"/>
      <c r="BT1462" s="50"/>
      <c r="BU1462" s="50"/>
      <c r="BV1462" s="50"/>
      <c r="BW1462" s="50"/>
      <c r="BX1462" s="50"/>
      <c r="BY1462" s="50"/>
      <c r="BZ1462" s="50"/>
      <c r="CA1462" s="50"/>
      <c r="CB1462" s="50"/>
      <c r="CC1462" s="50"/>
      <c r="CD1462" s="50"/>
      <c r="CE1462" s="50"/>
      <c r="CF1462" s="50"/>
      <c r="CG1462" s="50"/>
      <c r="CH1462" s="50"/>
      <c r="CI1462" s="50"/>
      <c r="CJ1462" s="50"/>
      <c r="CK1462" s="50"/>
      <c r="CL1462" s="50"/>
      <c r="CM1462" s="50"/>
      <c r="CN1462" s="50"/>
      <c r="CO1462" s="50"/>
      <c r="CP1462" s="50"/>
      <c r="CQ1462" s="50"/>
      <c r="CR1462" s="50"/>
      <c r="CS1462" s="50"/>
      <c r="CT1462" s="50"/>
      <c r="CU1462" s="50"/>
      <c r="CV1462" s="50"/>
      <c r="CW1462" s="50"/>
      <c r="CX1462" s="50"/>
      <c r="CY1462" s="50"/>
      <c r="CZ1462" s="50"/>
      <c r="DA1462" s="50"/>
      <c r="DB1462" s="50"/>
      <c r="DC1462" s="50"/>
      <c r="DD1462" s="50"/>
      <c r="DE1462" s="50"/>
      <c r="DF1462" s="50"/>
    </row>
    <row r="1463" spans="2:110" x14ac:dyDescent="0.2">
      <c r="B1463" s="177"/>
      <c r="C1463" s="202"/>
      <c r="D1463" s="200"/>
      <c r="E1463" s="203"/>
      <c r="F1463" s="203"/>
      <c r="G1463" s="203"/>
      <c r="H1463" s="203"/>
      <c r="I1463" s="203"/>
      <c r="J1463" s="203"/>
      <c r="K1463" s="203"/>
      <c r="L1463" s="203"/>
      <c r="M1463" s="203"/>
      <c r="N1463" s="203"/>
      <c r="O1463" s="203"/>
      <c r="P1463" s="203"/>
      <c r="Q1463" s="204"/>
      <c r="R1463" s="204"/>
      <c r="S1463" s="234"/>
      <c r="T1463" s="50"/>
      <c r="U1463" s="50"/>
      <c r="V1463" s="50"/>
      <c r="W1463" s="50"/>
      <c r="X1463" s="50"/>
      <c r="Y1463" s="50"/>
      <c r="Z1463" s="250"/>
      <c r="AA1463" s="238"/>
      <c r="AB1463" s="50"/>
      <c r="AC1463" s="50"/>
      <c r="AD1463" s="50"/>
      <c r="AE1463" s="50"/>
      <c r="AF1463" s="50"/>
      <c r="AG1463" s="50"/>
      <c r="AH1463" s="50"/>
      <c r="AI1463" s="50"/>
      <c r="AJ1463" s="50"/>
      <c r="AK1463" s="50"/>
      <c r="AL1463" s="50"/>
      <c r="AM1463" s="50"/>
      <c r="AN1463" s="50"/>
      <c r="AO1463" s="50"/>
      <c r="AP1463" s="50"/>
      <c r="AQ1463" s="50"/>
      <c r="AR1463" s="50"/>
      <c r="AS1463" s="50"/>
      <c r="AT1463" s="50"/>
      <c r="AU1463" s="50"/>
      <c r="AV1463" s="50"/>
      <c r="AW1463" s="50"/>
      <c r="AX1463" s="50"/>
      <c r="AY1463" s="50"/>
      <c r="AZ1463" s="50"/>
      <c r="BA1463" s="50"/>
      <c r="BB1463" s="50"/>
      <c r="BC1463" s="50"/>
      <c r="BD1463" s="50"/>
      <c r="BE1463" s="50"/>
      <c r="BF1463" s="50"/>
      <c r="BG1463" s="50"/>
      <c r="BH1463" s="50"/>
      <c r="BI1463" s="50"/>
      <c r="BJ1463" s="50"/>
      <c r="BK1463" s="50"/>
      <c r="BL1463" s="50"/>
      <c r="BM1463" s="50"/>
      <c r="BN1463" s="50"/>
      <c r="BO1463" s="50"/>
      <c r="BP1463" s="50"/>
      <c r="BQ1463" s="50"/>
      <c r="BR1463" s="50"/>
      <c r="BS1463" s="50"/>
      <c r="BT1463" s="50"/>
      <c r="BU1463" s="50"/>
      <c r="BV1463" s="50"/>
      <c r="BW1463" s="50"/>
      <c r="BX1463" s="50"/>
      <c r="BY1463" s="50"/>
      <c r="BZ1463" s="50"/>
      <c r="CA1463" s="50"/>
      <c r="CB1463" s="50"/>
      <c r="CC1463" s="50"/>
      <c r="CD1463" s="50"/>
      <c r="CE1463" s="50"/>
      <c r="CF1463" s="50"/>
      <c r="CG1463" s="50"/>
      <c r="CH1463" s="50"/>
      <c r="CI1463" s="50"/>
      <c r="CJ1463" s="50"/>
      <c r="CK1463" s="50"/>
      <c r="CL1463" s="50"/>
      <c r="CM1463" s="50"/>
      <c r="CN1463" s="50"/>
      <c r="CO1463" s="50"/>
      <c r="CP1463" s="50"/>
      <c r="CQ1463" s="50"/>
      <c r="CR1463" s="50"/>
      <c r="CS1463" s="50"/>
      <c r="CT1463" s="50"/>
      <c r="CU1463" s="50"/>
      <c r="CV1463" s="50"/>
      <c r="CW1463" s="50"/>
      <c r="CX1463" s="50"/>
      <c r="CY1463" s="50"/>
      <c r="CZ1463" s="50"/>
      <c r="DA1463" s="50"/>
      <c r="DB1463" s="50"/>
      <c r="DC1463" s="50"/>
      <c r="DD1463" s="50"/>
      <c r="DE1463" s="50"/>
      <c r="DF1463" s="50"/>
    </row>
    <row r="1464" spans="2:110" x14ac:dyDescent="0.2">
      <c r="B1464" s="177"/>
      <c r="C1464" s="202"/>
      <c r="D1464" s="200"/>
      <c r="E1464" s="203"/>
      <c r="F1464" s="203"/>
      <c r="G1464" s="203"/>
      <c r="H1464" s="203"/>
      <c r="I1464" s="203"/>
      <c r="J1464" s="203"/>
      <c r="K1464" s="203"/>
      <c r="L1464" s="203"/>
      <c r="M1464" s="203"/>
      <c r="N1464" s="203"/>
      <c r="O1464" s="203"/>
      <c r="P1464" s="203"/>
      <c r="Q1464" s="204"/>
      <c r="R1464" s="204"/>
      <c r="S1464" s="234"/>
      <c r="T1464" s="50"/>
      <c r="U1464" s="50"/>
      <c r="V1464" s="50"/>
      <c r="W1464" s="50"/>
      <c r="X1464" s="50"/>
      <c r="Y1464" s="50"/>
      <c r="Z1464" s="250"/>
      <c r="AA1464" s="238"/>
      <c r="AB1464" s="50"/>
      <c r="AC1464" s="50"/>
      <c r="AD1464" s="50"/>
      <c r="AE1464" s="50"/>
      <c r="AF1464" s="50"/>
      <c r="AG1464" s="50"/>
      <c r="AH1464" s="50"/>
      <c r="AI1464" s="50"/>
      <c r="AJ1464" s="50"/>
      <c r="AK1464" s="50"/>
      <c r="AL1464" s="50"/>
      <c r="AM1464" s="50"/>
      <c r="AN1464" s="50"/>
      <c r="AO1464" s="50"/>
      <c r="AP1464" s="50"/>
      <c r="AQ1464" s="50"/>
      <c r="AR1464" s="50"/>
      <c r="AS1464" s="50"/>
      <c r="AT1464" s="50"/>
      <c r="AU1464" s="50"/>
      <c r="AV1464" s="50"/>
      <c r="AW1464" s="50"/>
      <c r="AX1464" s="50"/>
      <c r="AY1464" s="50"/>
      <c r="AZ1464" s="50"/>
      <c r="BA1464" s="50"/>
      <c r="BB1464" s="50"/>
      <c r="BC1464" s="50"/>
      <c r="BD1464" s="50"/>
      <c r="BE1464" s="50"/>
      <c r="BF1464" s="50"/>
      <c r="BG1464" s="50"/>
      <c r="BH1464" s="50"/>
      <c r="BI1464" s="50"/>
      <c r="BJ1464" s="50"/>
      <c r="BK1464" s="50"/>
      <c r="BL1464" s="50"/>
      <c r="BM1464" s="50"/>
      <c r="BN1464" s="50"/>
      <c r="BO1464" s="50"/>
      <c r="BP1464" s="50"/>
      <c r="BQ1464" s="50"/>
      <c r="BR1464" s="50"/>
      <c r="BS1464" s="50"/>
      <c r="BT1464" s="50"/>
      <c r="BU1464" s="50"/>
      <c r="BV1464" s="50"/>
      <c r="BW1464" s="50"/>
      <c r="BX1464" s="50"/>
      <c r="BY1464" s="50"/>
      <c r="BZ1464" s="50"/>
      <c r="CA1464" s="50"/>
      <c r="CB1464" s="50"/>
      <c r="CC1464" s="50"/>
      <c r="CD1464" s="50"/>
      <c r="CE1464" s="50"/>
      <c r="CF1464" s="50"/>
      <c r="CG1464" s="50"/>
      <c r="CH1464" s="50"/>
      <c r="CI1464" s="50"/>
      <c r="CJ1464" s="50"/>
      <c r="CK1464" s="50"/>
      <c r="CL1464" s="50"/>
      <c r="CM1464" s="50"/>
      <c r="CN1464" s="50"/>
      <c r="CO1464" s="50"/>
      <c r="CP1464" s="50"/>
      <c r="CQ1464" s="50"/>
      <c r="CR1464" s="50"/>
      <c r="CS1464" s="50"/>
      <c r="CT1464" s="50"/>
      <c r="CU1464" s="50"/>
      <c r="CV1464" s="50"/>
      <c r="CW1464" s="50"/>
      <c r="CX1464" s="50"/>
      <c r="CY1464" s="50"/>
      <c r="CZ1464" s="50"/>
      <c r="DA1464" s="50"/>
      <c r="DB1464" s="50"/>
      <c r="DC1464" s="50"/>
      <c r="DD1464" s="50"/>
      <c r="DE1464" s="50"/>
      <c r="DF1464" s="50"/>
    </row>
    <row r="1465" spans="2:110" x14ac:dyDescent="0.2">
      <c r="B1465" s="177"/>
      <c r="C1465" s="202"/>
      <c r="D1465" s="200"/>
      <c r="E1465" s="203"/>
      <c r="F1465" s="203"/>
      <c r="G1465" s="203"/>
      <c r="H1465" s="203"/>
      <c r="I1465" s="203"/>
      <c r="J1465" s="203"/>
      <c r="K1465" s="203"/>
      <c r="L1465" s="203"/>
      <c r="M1465" s="203"/>
      <c r="N1465" s="203"/>
      <c r="O1465" s="203"/>
      <c r="P1465" s="203"/>
      <c r="Q1465" s="204"/>
      <c r="R1465" s="204"/>
      <c r="S1465" s="234"/>
      <c r="T1465" s="50"/>
      <c r="U1465" s="50"/>
      <c r="V1465" s="50"/>
      <c r="W1465" s="50"/>
      <c r="X1465" s="50"/>
      <c r="Y1465" s="50"/>
      <c r="Z1465" s="250"/>
      <c r="AA1465" s="238"/>
      <c r="AB1465" s="50"/>
      <c r="AC1465" s="50"/>
      <c r="AD1465" s="50"/>
      <c r="AE1465" s="50"/>
      <c r="AF1465" s="50"/>
      <c r="AG1465" s="50"/>
      <c r="AH1465" s="50"/>
      <c r="AI1465" s="50"/>
      <c r="AJ1465" s="50"/>
      <c r="AK1465" s="50"/>
      <c r="AL1465" s="50"/>
      <c r="AM1465" s="50"/>
      <c r="AN1465" s="50"/>
      <c r="AO1465" s="50"/>
      <c r="AP1465" s="50"/>
      <c r="AQ1465" s="50"/>
      <c r="AR1465" s="50"/>
      <c r="AS1465" s="50"/>
      <c r="AT1465" s="50"/>
      <c r="AU1465" s="50"/>
      <c r="AV1465" s="50"/>
      <c r="AW1465" s="50"/>
      <c r="AX1465" s="50"/>
      <c r="AY1465" s="50"/>
      <c r="AZ1465" s="50"/>
      <c r="BA1465" s="50"/>
      <c r="BB1465" s="50"/>
      <c r="BC1465" s="50"/>
      <c r="BD1465" s="50"/>
      <c r="BE1465" s="50"/>
      <c r="BF1465" s="50"/>
      <c r="BG1465" s="50"/>
      <c r="BH1465" s="50"/>
      <c r="BI1465" s="50"/>
      <c r="BJ1465" s="50"/>
      <c r="BK1465" s="50"/>
      <c r="BL1465" s="50"/>
      <c r="BM1465" s="50"/>
      <c r="BN1465" s="50"/>
      <c r="BO1465" s="50"/>
      <c r="BP1465" s="50"/>
      <c r="BQ1465" s="50"/>
      <c r="BR1465" s="50"/>
      <c r="BS1465" s="50"/>
      <c r="BT1465" s="50"/>
      <c r="BU1465" s="50"/>
      <c r="BV1465" s="50"/>
      <c r="BW1465" s="50"/>
      <c r="BX1465" s="50"/>
      <c r="BY1465" s="50"/>
      <c r="BZ1465" s="50"/>
      <c r="CA1465" s="50"/>
      <c r="CB1465" s="50"/>
      <c r="CC1465" s="50"/>
      <c r="CD1465" s="50"/>
      <c r="CE1465" s="50"/>
      <c r="CF1465" s="50"/>
      <c r="CG1465" s="50"/>
      <c r="CH1465" s="50"/>
      <c r="CI1465" s="50"/>
      <c r="CJ1465" s="50"/>
      <c r="CK1465" s="50"/>
      <c r="CL1465" s="50"/>
      <c r="CM1465" s="50"/>
      <c r="CN1465" s="50"/>
      <c r="CO1465" s="50"/>
      <c r="CP1465" s="50"/>
      <c r="CQ1465" s="50"/>
      <c r="CR1465" s="50"/>
      <c r="CS1465" s="50"/>
      <c r="CT1465" s="50"/>
      <c r="CU1465" s="50"/>
      <c r="CV1465" s="50"/>
      <c r="CW1465" s="50"/>
      <c r="CX1465" s="50"/>
      <c r="CY1465" s="50"/>
      <c r="CZ1465" s="50"/>
      <c r="DA1465" s="50"/>
      <c r="DB1465" s="50"/>
      <c r="DC1465" s="50"/>
      <c r="DD1465" s="50"/>
      <c r="DE1465" s="50"/>
      <c r="DF1465" s="50"/>
    </row>
    <row r="1466" spans="2:110" x14ac:dyDescent="0.2">
      <c r="B1466" s="177"/>
      <c r="C1466" s="202"/>
      <c r="D1466" s="200"/>
      <c r="E1466" s="203"/>
      <c r="F1466" s="203"/>
      <c r="G1466" s="203"/>
      <c r="H1466" s="203"/>
      <c r="I1466" s="203"/>
      <c r="J1466" s="203"/>
      <c r="K1466" s="203"/>
      <c r="L1466" s="203"/>
      <c r="M1466" s="203"/>
      <c r="N1466" s="203"/>
      <c r="O1466" s="203"/>
      <c r="P1466" s="203"/>
      <c r="Q1466" s="204"/>
      <c r="R1466" s="204"/>
      <c r="S1466" s="234"/>
      <c r="T1466" s="50"/>
      <c r="U1466" s="50"/>
      <c r="V1466" s="50"/>
      <c r="W1466" s="50"/>
      <c r="X1466" s="50"/>
      <c r="Y1466" s="50"/>
      <c r="Z1466" s="250"/>
      <c r="AA1466" s="238"/>
      <c r="AB1466" s="50"/>
      <c r="AC1466" s="50"/>
      <c r="AD1466" s="50"/>
      <c r="AE1466" s="50"/>
      <c r="AF1466" s="50"/>
      <c r="AG1466" s="50"/>
      <c r="AH1466" s="50"/>
      <c r="AI1466" s="50"/>
      <c r="AJ1466" s="50"/>
      <c r="AK1466" s="50"/>
      <c r="AL1466" s="50"/>
      <c r="AM1466" s="50"/>
      <c r="AN1466" s="50"/>
      <c r="AO1466" s="50"/>
      <c r="AP1466" s="50"/>
      <c r="AQ1466" s="50"/>
      <c r="AR1466" s="50"/>
      <c r="AS1466" s="50"/>
      <c r="AT1466" s="50"/>
      <c r="AU1466" s="50"/>
      <c r="AV1466" s="50"/>
      <c r="AW1466" s="50"/>
      <c r="AX1466" s="50"/>
      <c r="AY1466" s="50"/>
      <c r="AZ1466" s="50"/>
      <c r="BA1466" s="50"/>
      <c r="BB1466" s="50"/>
      <c r="BC1466" s="50"/>
      <c r="BD1466" s="50"/>
      <c r="BE1466" s="50"/>
      <c r="BF1466" s="50"/>
      <c r="BG1466" s="50"/>
      <c r="BH1466" s="50"/>
      <c r="BI1466" s="50"/>
      <c r="BJ1466" s="50"/>
      <c r="BK1466" s="50"/>
      <c r="BL1466" s="50"/>
      <c r="BM1466" s="50"/>
      <c r="BN1466" s="50"/>
      <c r="BO1466" s="50"/>
      <c r="BP1466" s="50"/>
      <c r="BQ1466" s="50"/>
      <c r="BR1466" s="50"/>
      <c r="BS1466" s="50"/>
      <c r="BT1466" s="50"/>
      <c r="BU1466" s="50"/>
      <c r="BV1466" s="50"/>
      <c r="BW1466" s="50"/>
      <c r="BX1466" s="50"/>
      <c r="BY1466" s="50"/>
      <c r="BZ1466" s="50"/>
      <c r="CA1466" s="50"/>
      <c r="CB1466" s="50"/>
      <c r="CC1466" s="50"/>
      <c r="CD1466" s="50"/>
      <c r="CE1466" s="50"/>
      <c r="CF1466" s="50"/>
      <c r="CG1466" s="50"/>
      <c r="CH1466" s="50"/>
      <c r="CI1466" s="50"/>
      <c r="CJ1466" s="50"/>
      <c r="CK1466" s="50"/>
      <c r="CL1466" s="50"/>
      <c r="CM1466" s="50"/>
      <c r="CN1466" s="50"/>
      <c r="CO1466" s="50"/>
      <c r="CP1466" s="50"/>
      <c r="CQ1466" s="50"/>
      <c r="CR1466" s="50"/>
      <c r="CS1466" s="50"/>
      <c r="CT1466" s="50"/>
      <c r="CU1466" s="50"/>
      <c r="CV1466" s="50"/>
      <c r="CW1466" s="50"/>
      <c r="CX1466" s="50"/>
      <c r="CY1466" s="50"/>
      <c r="CZ1466" s="50"/>
      <c r="DA1466" s="50"/>
      <c r="DB1466" s="50"/>
      <c r="DC1466" s="50"/>
      <c r="DD1466" s="50"/>
      <c r="DE1466" s="50"/>
      <c r="DF1466" s="50"/>
    </row>
    <row r="1467" spans="2:110" x14ac:dyDescent="0.2">
      <c r="B1467" s="177"/>
      <c r="C1467" s="202"/>
      <c r="D1467" s="200"/>
      <c r="E1467" s="203"/>
      <c r="F1467" s="203"/>
      <c r="G1467" s="203"/>
      <c r="H1467" s="203"/>
      <c r="I1467" s="203"/>
      <c r="J1467" s="203"/>
      <c r="K1467" s="203"/>
      <c r="L1467" s="203"/>
      <c r="M1467" s="203"/>
      <c r="N1467" s="203"/>
      <c r="O1467" s="203"/>
      <c r="P1467" s="203"/>
      <c r="Q1467" s="204"/>
      <c r="R1467" s="204"/>
      <c r="S1467" s="234"/>
      <c r="T1467" s="50"/>
      <c r="U1467" s="50"/>
      <c r="V1467" s="50"/>
      <c r="W1467" s="50"/>
      <c r="X1467" s="50"/>
      <c r="Y1467" s="50"/>
      <c r="Z1467" s="250"/>
      <c r="AA1467" s="238"/>
      <c r="AB1467" s="50"/>
      <c r="AC1467" s="50"/>
      <c r="AD1467" s="50"/>
      <c r="AE1467" s="50"/>
      <c r="AF1467" s="50"/>
      <c r="AG1467" s="50"/>
      <c r="AH1467" s="50"/>
      <c r="AI1467" s="50"/>
      <c r="AJ1467" s="50"/>
      <c r="AK1467" s="50"/>
      <c r="AL1467" s="50"/>
      <c r="AM1467" s="50"/>
      <c r="AN1467" s="50"/>
      <c r="AO1467" s="50"/>
      <c r="AP1467" s="50"/>
      <c r="AQ1467" s="50"/>
      <c r="AR1467" s="50"/>
      <c r="AS1467" s="50"/>
      <c r="AT1467" s="50"/>
      <c r="AU1467" s="50"/>
      <c r="AV1467" s="50"/>
      <c r="AW1467" s="50"/>
      <c r="AX1467" s="50"/>
      <c r="AY1467" s="50"/>
      <c r="AZ1467" s="50"/>
      <c r="BA1467" s="50"/>
      <c r="BB1467" s="50"/>
      <c r="BC1467" s="50"/>
      <c r="BD1467" s="50"/>
      <c r="BE1467" s="50"/>
      <c r="BF1467" s="50"/>
      <c r="BG1467" s="50"/>
      <c r="BH1467" s="50"/>
      <c r="BI1467" s="50"/>
      <c r="BJ1467" s="50"/>
      <c r="BK1467" s="50"/>
      <c r="BL1467" s="50"/>
      <c r="BM1467" s="50"/>
      <c r="BN1467" s="50"/>
      <c r="BO1467" s="50"/>
      <c r="BP1467" s="50"/>
      <c r="BQ1467" s="50"/>
      <c r="BR1467" s="50"/>
      <c r="BS1467" s="50"/>
      <c r="BT1467" s="50"/>
      <c r="BU1467" s="50"/>
      <c r="BV1467" s="50"/>
      <c r="BW1467" s="50"/>
      <c r="BX1467" s="50"/>
      <c r="BY1467" s="50"/>
      <c r="BZ1467" s="50"/>
      <c r="CA1467" s="50"/>
      <c r="CB1467" s="50"/>
      <c r="CC1467" s="50"/>
      <c r="CD1467" s="50"/>
      <c r="CE1467" s="50"/>
      <c r="CF1467" s="50"/>
      <c r="CG1467" s="50"/>
      <c r="CH1467" s="50"/>
      <c r="CI1467" s="50"/>
      <c r="CJ1467" s="50"/>
      <c r="CK1467" s="50"/>
      <c r="CL1467" s="50"/>
      <c r="CM1467" s="50"/>
      <c r="CN1467" s="50"/>
      <c r="CO1467" s="50"/>
      <c r="CP1467" s="50"/>
      <c r="CQ1467" s="50"/>
      <c r="CR1467" s="50"/>
      <c r="CS1467" s="50"/>
      <c r="CT1467" s="50"/>
      <c r="CU1467" s="50"/>
      <c r="CV1467" s="50"/>
      <c r="CW1467" s="50"/>
      <c r="CX1467" s="50"/>
      <c r="CY1467" s="50"/>
      <c r="CZ1467" s="50"/>
      <c r="DA1467" s="50"/>
      <c r="DB1467" s="50"/>
      <c r="DC1467" s="50"/>
      <c r="DD1467" s="50"/>
      <c r="DE1467" s="50"/>
      <c r="DF1467" s="50"/>
    </row>
    <row r="1468" spans="2:110" x14ac:dyDescent="0.2">
      <c r="B1468" s="177"/>
      <c r="C1468" s="202"/>
      <c r="D1468" s="200"/>
      <c r="E1468" s="203"/>
      <c r="F1468" s="203"/>
      <c r="G1468" s="203"/>
      <c r="H1468" s="203"/>
      <c r="I1468" s="203"/>
      <c r="J1468" s="203"/>
      <c r="K1468" s="203"/>
      <c r="L1468" s="203"/>
      <c r="M1468" s="203"/>
      <c r="N1468" s="203"/>
      <c r="O1468" s="203"/>
      <c r="P1468" s="203"/>
      <c r="Q1468" s="204"/>
      <c r="R1468" s="204"/>
      <c r="S1468" s="234"/>
      <c r="T1468" s="50"/>
      <c r="U1468" s="50"/>
      <c r="V1468" s="50"/>
      <c r="W1468" s="50"/>
      <c r="X1468" s="50"/>
      <c r="Y1468" s="50"/>
      <c r="Z1468" s="250"/>
      <c r="AA1468" s="238"/>
      <c r="AB1468" s="50"/>
      <c r="AC1468" s="50"/>
      <c r="AD1468" s="50"/>
      <c r="AE1468" s="50"/>
      <c r="AF1468" s="50"/>
      <c r="AG1468" s="50"/>
      <c r="AH1468" s="50"/>
      <c r="AI1468" s="50"/>
      <c r="AJ1468" s="50"/>
      <c r="AK1468" s="50"/>
      <c r="AL1468" s="50"/>
      <c r="AM1468" s="50"/>
      <c r="AN1468" s="50"/>
      <c r="AO1468" s="50"/>
      <c r="AP1468" s="50"/>
      <c r="AQ1468" s="50"/>
      <c r="AR1468" s="50"/>
      <c r="AS1468" s="50"/>
      <c r="AT1468" s="50"/>
      <c r="AU1468" s="50"/>
      <c r="AV1468" s="50"/>
      <c r="AW1468" s="50"/>
      <c r="AX1468" s="50"/>
      <c r="AY1468" s="50"/>
      <c r="AZ1468" s="50"/>
      <c r="BA1468" s="50"/>
      <c r="BB1468" s="50"/>
      <c r="BC1468" s="50"/>
      <c r="BD1468" s="50"/>
      <c r="BE1468" s="50"/>
      <c r="BF1468" s="50"/>
      <c r="BG1468" s="50"/>
      <c r="BH1468" s="50"/>
      <c r="BI1468" s="50"/>
      <c r="BJ1468" s="50"/>
      <c r="BK1468" s="50"/>
      <c r="BL1468" s="50"/>
      <c r="BM1468" s="50"/>
      <c r="BN1468" s="50"/>
      <c r="BO1468" s="50"/>
      <c r="BP1468" s="50"/>
      <c r="BQ1468" s="50"/>
      <c r="BR1468" s="50"/>
      <c r="BS1468" s="50"/>
      <c r="BT1468" s="50"/>
      <c r="BU1468" s="50"/>
      <c r="BV1468" s="50"/>
      <c r="BW1468" s="50"/>
      <c r="BX1468" s="50"/>
      <c r="BY1468" s="50"/>
      <c r="BZ1468" s="50"/>
      <c r="CA1468" s="50"/>
      <c r="CB1468" s="50"/>
      <c r="CC1468" s="50"/>
      <c r="CD1468" s="50"/>
      <c r="CE1468" s="50"/>
      <c r="CF1468" s="50"/>
      <c r="CG1468" s="50"/>
      <c r="CH1468" s="50"/>
      <c r="CI1468" s="50"/>
      <c r="CJ1468" s="50"/>
      <c r="CK1468" s="50"/>
      <c r="CL1468" s="50"/>
      <c r="CM1468" s="50"/>
      <c r="CN1468" s="50"/>
      <c r="CO1468" s="50"/>
      <c r="CP1468" s="50"/>
      <c r="CQ1468" s="50"/>
      <c r="CR1468" s="50"/>
      <c r="CS1468" s="50"/>
      <c r="CT1468" s="50"/>
      <c r="CU1468" s="50"/>
      <c r="CV1468" s="50"/>
      <c r="CW1468" s="50"/>
      <c r="CX1468" s="50"/>
      <c r="CY1468" s="50"/>
      <c r="CZ1468" s="50"/>
      <c r="DA1468" s="50"/>
      <c r="DB1468" s="50"/>
      <c r="DC1468" s="50"/>
      <c r="DD1468" s="50"/>
      <c r="DE1468" s="50"/>
      <c r="DF1468" s="50"/>
    </row>
    <row r="1469" spans="2:110" x14ac:dyDescent="0.2">
      <c r="B1469" s="177"/>
      <c r="C1469" s="202"/>
      <c r="D1469" s="200"/>
      <c r="E1469" s="203"/>
      <c r="F1469" s="203"/>
      <c r="G1469" s="203"/>
      <c r="H1469" s="203"/>
      <c r="I1469" s="203"/>
      <c r="J1469" s="203"/>
      <c r="K1469" s="203"/>
      <c r="L1469" s="203"/>
      <c r="M1469" s="203"/>
      <c r="N1469" s="203"/>
      <c r="O1469" s="203"/>
      <c r="P1469" s="203"/>
      <c r="Q1469" s="204"/>
      <c r="R1469" s="204"/>
      <c r="S1469" s="234"/>
      <c r="T1469" s="50"/>
      <c r="U1469" s="50"/>
      <c r="V1469" s="50"/>
      <c r="W1469" s="50"/>
      <c r="X1469" s="50"/>
      <c r="Y1469" s="50"/>
      <c r="Z1469" s="250"/>
      <c r="AA1469" s="238"/>
      <c r="AB1469" s="50"/>
      <c r="AC1469" s="50"/>
      <c r="AD1469" s="50"/>
      <c r="AE1469" s="50"/>
      <c r="AF1469" s="50"/>
      <c r="AG1469" s="50"/>
      <c r="AH1469" s="50"/>
      <c r="AI1469" s="50"/>
      <c r="AJ1469" s="50"/>
      <c r="AK1469" s="50"/>
      <c r="AL1469" s="50"/>
      <c r="AM1469" s="50"/>
      <c r="AN1469" s="50"/>
      <c r="AO1469" s="50"/>
      <c r="AP1469" s="50"/>
      <c r="AQ1469" s="50"/>
      <c r="AR1469" s="50"/>
      <c r="AS1469" s="50"/>
      <c r="AT1469" s="50"/>
      <c r="AU1469" s="50"/>
      <c r="AV1469" s="50"/>
      <c r="AW1469" s="50"/>
      <c r="AX1469" s="50"/>
      <c r="AY1469" s="50"/>
      <c r="AZ1469" s="50"/>
      <c r="BA1469" s="50"/>
      <c r="BB1469" s="50"/>
      <c r="BC1469" s="50"/>
      <c r="BD1469" s="50"/>
      <c r="BE1469" s="50"/>
      <c r="BF1469" s="50"/>
      <c r="BG1469" s="50"/>
      <c r="BH1469" s="50"/>
      <c r="BI1469" s="50"/>
      <c r="BJ1469" s="50"/>
      <c r="BK1469" s="50"/>
      <c r="BL1469" s="50"/>
      <c r="BM1469" s="50"/>
      <c r="BN1469" s="50"/>
      <c r="BO1469" s="50"/>
      <c r="BP1469" s="50"/>
      <c r="BQ1469" s="50"/>
      <c r="BR1469" s="50"/>
      <c r="BS1469" s="50"/>
      <c r="BT1469" s="50"/>
      <c r="BU1469" s="50"/>
      <c r="BV1469" s="50"/>
      <c r="BW1469" s="50"/>
      <c r="BX1469" s="50"/>
      <c r="BY1469" s="50"/>
      <c r="BZ1469" s="50"/>
      <c r="CA1469" s="50"/>
      <c r="CB1469" s="50"/>
      <c r="CC1469" s="50"/>
      <c r="CD1469" s="50"/>
      <c r="CE1469" s="50"/>
      <c r="CF1469" s="50"/>
      <c r="CG1469" s="50"/>
      <c r="CH1469" s="50"/>
      <c r="CI1469" s="50"/>
      <c r="CJ1469" s="50"/>
      <c r="CK1469" s="50"/>
      <c r="CL1469" s="50"/>
      <c r="CM1469" s="50"/>
      <c r="CN1469" s="50"/>
      <c r="CO1469" s="50"/>
      <c r="CP1469" s="50"/>
      <c r="CQ1469" s="50"/>
      <c r="CR1469" s="50"/>
      <c r="CS1469" s="50"/>
      <c r="CT1469" s="50"/>
      <c r="CU1469" s="50"/>
      <c r="CV1469" s="50"/>
      <c r="CW1469" s="50"/>
      <c r="CX1469" s="50"/>
      <c r="CY1469" s="50"/>
      <c r="CZ1469" s="50"/>
      <c r="DA1469" s="50"/>
      <c r="DB1469" s="50"/>
      <c r="DC1469" s="50"/>
      <c r="DD1469" s="50"/>
      <c r="DE1469" s="50"/>
      <c r="DF1469" s="50"/>
    </row>
    <row r="1470" spans="2:110" x14ac:dyDescent="0.2">
      <c r="B1470" s="177"/>
      <c r="C1470" s="202"/>
      <c r="D1470" s="200"/>
      <c r="E1470" s="203"/>
      <c r="F1470" s="203"/>
      <c r="G1470" s="203"/>
      <c r="H1470" s="203"/>
      <c r="I1470" s="203"/>
      <c r="J1470" s="203"/>
      <c r="K1470" s="203"/>
      <c r="L1470" s="203"/>
      <c r="M1470" s="203"/>
      <c r="N1470" s="203"/>
      <c r="O1470" s="203"/>
      <c r="P1470" s="203"/>
      <c r="Q1470" s="204"/>
      <c r="R1470" s="204"/>
      <c r="S1470" s="234"/>
      <c r="T1470" s="50"/>
      <c r="U1470" s="50"/>
      <c r="V1470" s="50"/>
      <c r="W1470" s="50"/>
      <c r="X1470" s="50"/>
      <c r="Y1470" s="50"/>
      <c r="Z1470" s="250"/>
      <c r="AA1470" s="238"/>
      <c r="AB1470" s="50"/>
      <c r="AC1470" s="50"/>
      <c r="AD1470" s="50"/>
      <c r="AE1470" s="50"/>
      <c r="AF1470" s="50"/>
      <c r="AG1470" s="50"/>
      <c r="AH1470" s="50"/>
      <c r="AI1470" s="50"/>
      <c r="AJ1470" s="50"/>
      <c r="AK1470" s="50"/>
      <c r="AL1470" s="50"/>
      <c r="AM1470" s="50"/>
      <c r="AN1470" s="50"/>
      <c r="AO1470" s="50"/>
      <c r="AP1470" s="50"/>
      <c r="AQ1470" s="50"/>
      <c r="AR1470" s="50"/>
      <c r="AS1470" s="50"/>
      <c r="AT1470" s="50"/>
      <c r="AU1470" s="50"/>
      <c r="AV1470" s="50"/>
      <c r="AW1470" s="50"/>
      <c r="AX1470" s="50"/>
      <c r="AY1470" s="50"/>
      <c r="AZ1470" s="50"/>
      <c r="BA1470" s="50"/>
      <c r="BB1470" s="50"/>
      <c r="BC1470" s="50"/>
      <c r="BD1470" s="50"/>
      <c r="BE1470" s="50"/>
      <c r="BF1470" s="50"/>
      <c r="BG1470" s="50"/>
      <c r="BH1470" s="50"/>
      <c r="BI1470" s="50"/>
      <c r="BJ1470" s="50"/>
      <c r="BK1470" s="50"/>
      <c r="BL1470" s="50"/>
      <c r="BM1470" s="50"/>
      <c r="BN1470" s="50"/>
      <c r="BO1470" s="50"/>
      <c r="BP1470" s="50"/>
      <c r="BQ1470" s="50"/>
      <c r="BR1470" s="50"/>
      <c r="BS1470" s="50"/>
      <c r="BT1470" s="50"/>
      <c r="BU1470" s="50"/>
      <c r="BV1470" s="50"/>
      <c r="BW1470" s="50"/>
      <c r="BX1470" s="50"/>
      <c r="BY1470" s="50"/>
      <c r="BZ1470" s="50"/>
      <c r="CA1470" s="50"/>
      <c r="CB1470" s="50"/>
      <c r="CC1470" s="50"/>
      <c r="CD1470" s="50"/>
      <c r="CE1470" s="50"/>
      <c r="CF1470" s="50"/>
      <c r="CG1470" s="50"/>
      <c r="CH1470" s="50"/>
      <c r="CI1470" s="50"/>
      <c r="CJ1470" s="50"/>
      <c r="CK1470" s="50"/>
      <c r="CL1470" s="50"/>
      <c r="CM1470" s="50"/>
      <c r="CN1470" s="50"/>
      <c r="CO1470" s="50"/>
      <c r="CP1470" s="50"/>
      <c r="CQ1470" s="50"/>
      <c r="CR1470" s="50"/>
      <c r="CS1470" s="50"/>
      <c r="CT1470" s="50"/>
      <c r="CU1470" s="50"/>
      <c r="CV1470" s="50"/>
      <c r="CW1470" s="50"/>
      <c r="CX1470" s="50"/>
      <c r="CY1470" s="50"/>
      <c r="CZ1470" s="50"/>
      <c r="DA1470" s="50"/>
      <c r="DB1470" s="50"/>
      <c r="DC1470" s="50"/>
      <c r="DD1470" s="50"/>
      <c r="DE1470" s="50"/>
      <c r="DF1470" s="50"/>
    </row>
    <row r="1471" spans="2:110" x14ac:dyDescent="0.2">
      <c r="B1471" s="177"/>
      <c r="C1471" s="202"/>
      <c r="D1471" s="200"/>
      <c r="E1471" s="203"/>
      <c r="F1471" s="203"/>
      <c r="G1471" s="203"/>
      <c r="H1471" s="203"/>
      <c r="I1471" s="203"/>
      <c r="J1471" s="203"/>
      <c r="K1471" s="203"/>
      <c r="L1471" s="203"/>
      <c r="M1471" s="203"/>
      <c r="N1471" s="203"/>
      <c r="O1471" s="203"/>
      <c r="P1471" s="203"/>
      <c r="Q1471" s="204"/>
      <c r="R1471" s="204"/>
      <c r="S1471" s="234"/>
      <c r="T1471" s="50"/>
      <c r="U1471" s="50"/>
      <c r="V1471" s="50"/>
      <c r="W1471" s="50"/>
      <c r="X1471" s="50"/>
      <c r="Y1471" s="50"/>
      <c r="Z1471" s="250"/>
      <c r="AA1471" s="238"/>
      <c r="AB1471" s="50"/>
      <c r="AC1471" s="50"/>
      <c r="AD1471" s="50"/>
      <c r="AE1471" s="50"/>
      <c r="AF1471" s="50"/>
      <c r="AG1471" s="50"/>
      <c r="AH1471" s="50"/>
      <c r="AI1471" s="50"/>
      <c r="AJ1471" s="50"/>
      <c r="AK1471" s="50"/>
      <c r="AL1471" s="50"/>
      <c r="AM1471" s="50"/>
      <c r="AN1471" s="50"/>
      <c r="AO1471" s="50"/>
      <c r="AP1471" s="50"/>
      <c r="AQ1471" s="50"/>
      <c r="AR1471" s="50"/>
      <c r="AS1471" s="50"/>
      <c r="AT1471" s="50"/>
      <c r="AU1471" s="50"/>
      <c r="AV1471" s="50"/>
      <c r="AW1471" s="50"/>
      <c r="AX1471" s="50"/>
      <c r="AY1471" s="50"/>
      <c r="AZ1471" s="50"/>
      <c r="BA1471" s="50"/>
      <c r="BB1471" s="50"/>
      <c r="BC1471" s="50"/>
      <c r="BD1471" s="50"/>
      <c r="BE1471" s="50"/>
      <c r="BF1471" s="50"/>
      <c r="BG1471" s="50"/>
      <c r="BH1471" s="50"/>
      <c r="BI1471" s="50"/>
      <c r="BJ1471" s="50"/>
      <c r="BK1471" s="50"/>
      <c r="BL1471" s="50"/>
      <c r="BM1471" s="50"/>
      <c r="BN1471" s="50"/>
      <c r="BO1471" s="50"/>
      <c r="BP1471" s="50"/>
      <c r="BQ1471" s="50"/>
      <c r="BR1471" s="50"/>
      <c r="BS1471" s="50"/>
      <c r="BT1471" s="50"/>
      <c r="BU1471" s="50"/>
      <c r="BV1471" s="50"/>
      <c r="BW1471" s="50"/>
      <c r="BX1471" s="50"/>
      <c r="BY1471" s="50"/>
      <c r="BZ1471" s="50"/>
      <c r="CA1471" s="50"/>
      <c r="CB1471" s="50"/>
      <c r="CC1471" s="50"/>
      <c r="CD1471" s="50"/>
      <c r="CE1471" s="50"/>
      <c r="CF1471" s="50"/>
      <c r="CG1471" s="50"/>
      <c r="CH1471" s="50"/>
      <c r="CI1471" s="50"/>
      <c r="CJ1471" s="50"/>
      <c r="CK1471" s="50"/>
      <c r="CL1471" s="50"/>
      <c r="CM1471" s="50"/>
      <c r="CN1471" s="50"/>
      <c r="CO1471" s="50"/>
      <c r="CP1471" s="50"/>
      <c r="CQ1471" s="50"/>
      <c r="CR1471" s="50"/>
      <c r="CS1471" s="50"/>
      <c r="CT1471" s="50"/>
      <c r="CU1471" s="50"/>
      <c r="CV1471" s="50"/>
      <c r="CW1471" s="50"/>
      <c r="CX1471" s="50"/>
      <c r="CY1471" s="50"/>
      <c r="CZ1471" s="50"/>
      <c r="DA1471" s="50"/>
      <c r="DB1471" s="50"/>
      <c r="DC1471" s="50"/>
      <c r="DD1471" s="50"/>
      <c r="DE1471" s="50"/>
      <c r="DF1471" s="50"/>
    </row>
    <row r="1472" spans="2:110" x14ac:dyDescent="0.2">
      <c r="B1472" s="177"/>
      <c r="C1472" s="202"/>
      <c r="D1472" s="200"/>
      <c r="E1472" s="203"/>
      <c r="F1472" s="203"/>
      <c r="G1472" s="203"/>
      <c r="H1472" s="203"/>
      <c r="I1472" s="203"/>
      <c r="J1472" s="203"/>
      <c r="K1472" s="203"/>
      <c r="L1472" s="203"/>
      <c r="M1472" s="203"/>
      <c r="N1472" s="203"/>
      <c r="O1472" s="203"/>
      <c r="P1472" s="203"/>
      <c r="Q1472" s="204"/>
      <c r="R1472" s="204"/>
      <c r="S1472" s="234"/>
      <c r="T1472" s="50"/>
      <c r="U1472" s="50"/>
      <c r="V1472" s="50"/>
      <c r="W1472" s="50"/>
      <c r="X1472" s="50"/>
      <c r="Y1472" s="50"/>
      <c r="Z1472" s="250"/>
      <c r="AA1472" s="238"/>
      <c r="AB1472" s="50"/>
      <c r="AC1472" s="50"/>
      <c r="AD1472" s="50"/>
      <c r="AE1472" s="50"/>
      <c r="AF1472" s="50"/>
      <c r="AG1472" s="50"/>
      <c r="AH1472" s="50"/>
      <c r="AI1472" s="50"/>
      <c r="AJ1472" s="50"/>
      <c r="AK1472" s="50"/>
      <c r="AL1472" s="50"/>
      <c r="AM1472" s="50"/>
      <c r="AN1472" s="50"/>
      <c r="AO1472" s="50"/>
      <c r="AP1472" s="50"/>
      <c r="AQ1472" s="50"/>
      <c r="AR1472" s="50"/>
      <c r="AS1472" s="50"/>
      <c r="AT1472" s="50"/>
      <c r="AU1472" s="50"/>
      <c r="AV1472" s="50"/>
      <c r="AW1472" s="50"/>
      <c r="AX1472" s="50"/>
      <c r="AY1472" s="50"/>
      <c r="AZ1472" s="50"/>
      <c r="BA1472" s="50"/>
      <c r="BB1472" s="50"/>
      <c r="BC1472" s="50"/>
      <c r="BD1472" s="50"/>
      <c r="BE1472" s="50"/>
      <c r="BF1472" s="50"/>
      <c r="BG1472" s="50"/>
      <c r="BH1472" s="50"/>
      <c r="BI1472" s="50"/>
      <c r="BJ1472" s="50"/>
      <c r="BK1472" s="50"/>
      <c r="BL1472" s="50"/>
      <c r="BM1472" s="50"/>
      <c r="BN1472" s="50"/>
      <c r="BO1472" s="50"/>
      <c r="BP1472" s="50"/>
      <c r="BQ1472" s="50"/>
      <c r="BR1472" s="50"/>
      <c r="BS1472" s="50"/>
      <c r="BT1472" s="50"/>
      <c r="BU1472" s="50"/>
      <c r="BV1472" s="50"/>
      <c r="BW1472" s="50"/>
      <c r="BX1472" s="50"/>
      <c r="BY1472" s="50"/>
      <c r="BZ1472" s="50"/>
      <c r="CA1472" s="50"/>
      <c r="CB1472" s="50"/>
      <c r="CC1472" s="50"/>
      <c r="CD1472" s="50"/>
      <c r="CE1472" s="50"/>
      <c r="CF1472" s="50"/>
      <c r="CG1472" s="50"/>
      <c r="CH1472" s="50"/>
      <c r="CI1472" s="50"/>
      <c r="CJ1472" s="50"/>
      <c r="CK1472" s="50"/>
      <c r="CL1472" s="50"/>
      <c r="CM1472" s="50"/>
      <c r="CN1472" s="50"/>
      <c r="CO1472" s="50"/>
      <c r="CP1472" s="50"/>
      <c r="CQ1472" s="50"/>
      <c r="CR1472" s="50"/>
      <c r="CS1472" s="50"/>
      <c r="CT1472" s="50"/>
      <c r="CU1472" s="50"/>
      <c r="CV1472" s="50"/>
      <c r="CW1472" s="50"/>
      <c r="CX1472" s="50"/>
      <c r="CY1472" s="50"/>
      <c r="CZ1472" s="50"/>
      <c r="DA1472" s="50"/>
      <c r="DB1472" s="50"/>
      <c r="DC1472" s="50"/>
      <c r="DD1472" s="50"/>
      <c r="DE1472" s="50"/>
      <c r="DF1472" s="50"/>
    </row>
    <row r="1473" spans="2:110" x14ac:dyDescent="0.2">
      <c r="B1473" s="177"/>
      <c r="C1473" s="202"/>
      <c r="D1473" s="200"/>
      <c r="E1473" s="203"/>
      <c r="F1473" s="203"/>
      <c r="G1473" s="203"/>
      <c r="H1473" s="203"/>
      <c r="I1473" s="203"/>
      <c r="J1473" s="203"/>
      <c r="K1473" s="203"/>
      <c r="L1473" s="203"/>
      <c r="M1473" s="203"/>
      <c r="N1473" s="203"/>
      <c r="O1473" s="203"/>
      <c r="P1473" s="203"/>
      <c r="Q1473" s="204"/>
      <c r="R1473" s="204"/>
      <c r="S1473" s="234"/>
      <c r="T1473" s="50"/>
      <c r="U1473" s="50"/>
      <c r="V1473" s="50"/>
      <c r="W1473" s="50"/>
      <c r="X1473" s="50"/>
      <c r="Y1473" s="50"/>
      <c r="Z1473" s="250"/>
      <c r="AA1473" s="238"/>
      <c r="AB1473" s="50"/>
      <c r="AC1473" s="50"/>
      <c r="AD1473" s="50"/>
      <c r="AE1473" s="50"/>
      <c r="AF1473" s="50"/>
      <c r="AG1473" s="50"/>
      <c r="AH1473" s="50"/>
      <c r="AI1473" s="50"/>
      <c r="AJ1473" s="50"/>
      <c r="AK1473" s="50"/>
      <c r="AL1473" s="50"/>
      <c r="AM1473" s="50"/>
      <c r="AN1473" s="50"/>
      <c r="AO1473" s="50"/>
      <c r="AP1473" s="50"/>
      <c r="AQ1473" s="50"/>
      <c r="AR1473" s="50"/>
      <c r="AS1473" s="50"/>
      <c r="AT1473" s="50"/>
      <c r="AU1473" s="50"/>
      <c r="AV1473" s="50"/>
      <c r="AW1473" s="50"/>
      <c r="AX1473" s="50"/>
      <c r="AY1473" s="50"/>
      <c r="AZ1473" s="50"/>
      <c r="BA1473" s="50"/>
      <c r="BB1473" s="50"/>
      <c r="BC1473" s="50"/>
      <c r="BD1473" s="50"/>
      <c r="BE1473" s="50"/>
      <c r="BF1473" s="50"/>
      <c r="BG1473" s="50"/>
      <c r="BH1473" s="50"/>
      <c r="BI1473" s="50"/>
      <c r="BJ1473" s="50"/>
      <c r="BK1473" s="50"/>
      <c r="BL1473" s="50"/>
      <c r="BM1473" s="50"/>
      <c r="BN1473" s="50"/>
      <c r="BO1473" s="50"/>
      <c r="BP1473" s="50"/>
      <c r="BQ1473" s="50"/>
      <c r="BR1473" s="50"/>
      <c r="BS1473" s="50"/>
      <c r="BT1473" s="50"/>
      <c r="BU1473" s="50"/>
      <c r="BV1473" s="50"/>
      <c r="BW1473" s="50"/>
      <c r="BX1473" s="50"/>
      <c r="BY1473" s="50"/>
      <c r="BZ1473" s="50"/>
      <c r="CA1473" s="50"/>
      <c r="CB1473" s="50"/>
      <c r="CC1473" s="50"/>
      <c r="CD1473" s="50"/>
      <c r="CE1473" s="50"/>
      <c r="CF1473" s="50"/>
      <c r="CG1473" s="50"/>
      <c r="CH1473" s="50"/>
      <c r="CI1473" s="50"/>
      <c r="CJ1473" s="50"/>
      <c r="CK1473" s="50"/>
      <c r="CL1473" s="50"/>
      <c r="CM1473" s="50"/>
      <c r="CN1473" s="50"/>
      <c r="CO1473" s="50"/>
      <c r="CP1473" s="50"/>
      <c r="CQ1473" s="50"/>
      <c r="CR1473" s="50"/>
      <c r="CS1473" s="50"/>
      <c r="CT1473" s="50"/>
      <c r="CU1473" s="50"/>
      <c r="CV1473" s="50"/>
      <c r="CW1473" s="50"/>
      <c r="CX1473" s="50"/>
      <c r="CY1473" s="50"/>
      <c r="CZ1473" s="50"/>
      <c r="DA1473" s="50"/>
      <c r="DB1473" s="50"/>
      <c r="DC1473" s="50"/>
      <c r="DD1473" s="50"/>
      <c r="DE1473" s="50"/>
      <c r="DF1473" s="50"/>
    </row>
    <row r="1474" spans="2:110" x14ac:dyDescent="0.2">
      <c r="B1474" s="177"/>
      <c r="C1474" s="202"/>
      <c r="D1474" s="200"/>
      <c r="E1474" s="203"/>
      <c r="F1474" s="203"/>
      <c r="G1474" s="203"/>
      <c r="H1474" s="203"/>
      <c r="I1474" s="203"/>
      <c r="J1474" s="203"/>
      <c r="K1474" s="203"/>
      <c r="L1474" s="203"/>
      <c r="M1474" s="203"/>
      <c r="N1474" s="203"/>
      <c r="O1474" s="203"/>
      <c r="P1474" s="203"/>
      <c r="Q1474" s="204"/>
      <c r="R1474" s="204"/>
      <c r="S1474" s="234"/>
      <c r="T1474" s="50"/>
      <c r="U1474" s="50"/>
      <c r="V1474" s="50"/>
      <c r="W1474" s="50"/>
      <c r="X1474" s="50"/>
      <c r="Y1474" s="50"/>
      <c r="Z1474" s="250"/>
      <c r="AA1474" s="238"/>
      <c r="AB1474" s="50"/>
      <c r="AC1474" s="50"/>
      <c r="AD1474" s="50"/>
      <c r="AE1474" s="50"/>
      <c r="AF1474" s="50"/>
      <c r="AG1474" s="50"/>
      <c r="AH1474" s="50"/>
      <c r="AI1474" s="50"/>
      <c r="AJ1474" s="50"/>
      <c r="AK1474" s="50"/>
      <c r="AL1474" s="50"/>
      <c r="AM1474" s="50"/>
      <c r="AN1474" s="50"/>
      <c r="AO1474" s="50"/>
      <c r="AP1474" s="50"/>
      <c r="AQ1474" s="50"/>
      <c r="AR1474" s="50"/>
      <c r="AS1474" s="50"/>
      <c r="AT1474" s="50"/>
      <c r="AU1474" s="50"/>
      <c r="AV1474" s="50"/>
      <c r="AW1474" s="50"/>
      <c r="AX1474" s="50"/>
      <c r="AY1474" s="50"/>
      <c r="AZ1474" s="50"/>
      <c r="BA1474" s="50"/>
      <c r="BB1474" s="50"/>
      <c r="BC1474" s="50"/>
      <c r="BD1474" s="50"/>
      <c r="BE1474" s="50"/>
      <c r="BF1474" s="50"/>
      <c r="BG1474" s="50"/>
      <c r="BH1474" s="50"/>
      <c r="BI1474" s="50"/>
      <c r="BJ1474" s="50"/>
      <c r="BK1474" s="50"/>
      <c r="BL1474" s="50"/>
      <c r="BM1474" s="50"/>
      <c r="BN1474" s="50"/>
      <c r="BO1474" s="50"/>
      <c r="BP1474" s="50"/>
      <c r="BQ1474" s="50"/>
      <c r="BR1474" s="50"/>
      <c r="BS1474" s="50"/>
      <c r="BT1474" s="50"/>
      <c r="BU1474" s="50"/>
      <c r="BV1474" s="50"/>
      <c r="BW1474" s="50"/>
      <c r="BX1474" s="50"/>
      <c r="BY1474" s="50"/>
      <c r="BZ1474" s="50"/>
      <c r="CA1474" s="50"/>
      <c r="CB1474" s="50"/>
      <c r="CC1474" s="50"/>
      <c r="CD1474" s="50"/>
      <c r="CE1474" s="50"/>
      <c r="CF1474" s="50"/>
      <c r="CG1474" s="50"/>
      <c r="CH1474" s="50"/>
      <c r="CI1474" s="50"/>
      <c r="CJ1474" s="50"/>
      <c r="CK1474" s="50"/>
      <c r="CL1474" s="50"/>
      <c r="CM1474" s="50"/>
      <c r="CN1474" s="50"/>
      <c r="CO1474" s="50"/>
      <c r="CP1474" s="50"/>
      <c r="CQ1474" s="50"/>
      <c r="CR1474" s="50"/>
      <c r="CS1474" s="50"/>
      <c r="CT1474" s="50"/>
      <c r="CU1474" s="50"/>
      <c r="CV1474" s="50"/>
      <c r="CW1474" s="50"/>
      <c r="CX1474" s="50"/>
      <c r="CY1474" s="50"/>
      <c r="CZ1474" s="50"/>
      <c r="DA1474" s="50"/>
      <c r="DB1474" s="50"/>
      <c r="DC1474" s="50"/>
      <c r="DD1474" s="50"/>
      <c r="DE1474" s="50"/>
      <c r="DF1474" s="50"/>
    </row>
    <row r="1475" spans="2:110" x14ac:dyDescent="0.2">
      <c r="B1475" s="177"/>
      <c r="C1475" s="202"/>
      <c r="D1475" s="200"/>
      <c r="E1475" s="203"/>
      <c r="F1475" s="203"/>
      <c r="G1475" s="203"/>
      <c r="H1475" s="203"/>
      <c r="I1475" s="203"/>
      <c r="J1475" s="203"/>
      <c r="K1475" s="203"/>
      <c r="L1475" s="203"/>
      <c r="M1475" s="203"/>
      <c r="N1475" s="203"/>
      <c r="O1475" s="203"/>
      <c r="P1475" s="203"/>
      <c r="Q1475" s="204"/>
      <c r="R1475" s="204"/>
      <c r="S1475" s="234"/>
      <c r="T1475" s="50"/>
      <c r="U1475" s="50"/>
      <c r="V1475" s="50"/>
      <c r="W1475" s="50"/>
      <c r="X1475" s="50"/>
      <c r="Y1475" s="50"/>
      <c r="Z1475" s="250"/>
      <c r="AA1475" s="238"/>
      <c r="AB1475" s="50"/>
      <c r="AC1475" s="50"/>
      <c r="AD1475" s="50"/>
      <c r="AE1475" s="50"/>
      <c r="AF1475" s="50"/>
      <c r="AG1475" s="50"/>
      <c r="AH1475" s="50"/>
      <c r="AI1475" s="50"/>
      <c r="AJ1475" s="50"/>
      <c r="AK1475" s="50"/>
      <c r="AL1475" s="50"/>
      <c r="AM1475" s="50"/>
      <c r="AN1475" s="50"/>
      <c r="AO1475" s="50"/>
      <c r="AP1475" s="50"/>
      <c r="AQ1475" s="50"/>
      <c r="AR1475" s="50"/>
      <c r="AS1475" s="50"/>
      <c r="AT1475" s="50"/>
      <c r="AU1475" s="50"/>
      <c r="AV1475" s="50"/>
      <c r="AW1475" s="50"/>
      <c r="AX1475" s="50"/>
      <c r="AY1475" s="50"/>
      <c r="AZ1475" s="50"/>
      <c r="BA1475" s="50"/>
      <c r="BB1475" s="50"/>
      <c r="BC1475" s="50"/>
      <c r="BD1475" s="50"/>
      <c r="BE1475" s="50"/>
      <c r="BF1475" s="50"/>
      <c r="BG1475" s="50"/>
      <c r="BH1475" s="50"/>
      <c r="BI1475" s="50"/>
      <c r="BJ1475" s="50"/>
      <c r="BK1475" s="50"/>
      <c r="BL1475" s="50"/>
      <c r="BM1475" s="50"/>
      <c r="BN1475" s="50"/>
      <c r="BO1475" s="50"/>
      <c r="BP1475" s="50"/>
      <c r="BQ1475" s="50"/>
      <c r="BR1475" s="50"/>
      <c r="BS1475" s="50"/>
      <c r="BT1475" s="50"/>
      <c r="BU1475" s="50"/>
      <c r="BV1475" s="50"/>
      <c r="BW1475" s="50"/>
      <c r="BX1475" s="50"/>
      <c r="BY1475" s="50"/>
      <c r="BZ1475" s="50"/>
      <c r="CA1475" s="50"/>
      <c r="CB1475" s="50"/>
      <c r="CC1475" s="50"/>
      <c r="CD1475" s="50"/>
      <c r="CE1475" s="50"/>
      <c r="CF1475" s="50"/>
      <c r="CG1475" s="50"/>
      <c r="CH1475" s="50"/>
      <c r="CI1475" s="50"/>
      <c r="CJ1475" s="50"/>
      <c r="CK1475" s="50"/>
      <c r="CL1475" s="50"/>
      <c r="CM1475" s="50"/>
      <c r="CN1475" s="50"/>
      <c r="CO1475" s="50"/>
      <c r="CP1475" s="50"/>
      <c r="CQ1475" s="50"/>
      <c r="CR1475" s="50"/>
      <c r="CS1475" s="50"/>
      <c r="CT1475" s="50"/>
      <c r="CU1475" s="50"/>
      <c r="CV1475" s="50"/>
      <c r="CW1475" s="50"/>
      <c r="CX1475" s="50"/>
      <c r="CY1475" s="50"/>
      <c r="CZ1475" s="50"/>
      <c r="DA1475" s="50"/>
      <c r="DB1475" s="50"/>
      <c r="DC1475" s="50"/>
      <c r="DD1475" s="50"/>
      <c r="DE1475" s="50"/>
      <c r="DF1475" s="50"/>
    </row>
    <row r="1476" spans="2:110" x14ac:dyDescent="0.2">
      <c r="B1476" s="177"/>
      <c r="C1476" s="202"/>
      <c r="D1476" s="200"/>
      <c r="E1476" s="203"/>
      <c r="F1476" s="203"/>
      <c r="G1476" s="203"/>
      <c r="H1476" s="203"/>
      <c r="I1476" s="203"/>
      <c r="J1476" s="203"/>
      <c r="K1476" s="203"/>
      <c r="L1476" s="203"/>
      <c r="M1476" s="203"/>
      <c r="N1476" s="203"/>
      <c r="O1476" s="203"/>
      <c r="P1476" s="203"/>
      <c r="Q1476" s="204"/>
      <c r="R1476" s="204"/>
      <c r="S1476" s="234"/>
      <c r="T1476" s="50"/>
      <c r="U1476" s="50"/>
      <c r="V1476" s="50"/>
      <c r="W1476" s="50"/>
      <c r="X1476" s="50"/>
      <c r="Y1476" s="50"/>
      <c r="Z1476" s="250"/>
      <c r="AA1476" s="238"/>
      <c r="AB1476" s="50"/>
      <c r="AC1476" s="50"/>
      <c r="AD1476" s="50"/>
      <c r="AE1476" s="50"/>
      <c r="AF1476" s="50"/>
      <c r="AG1476" s="50"/>
      <c r="AH1476" s="50"/>
      <c r="AI1476" s="50"/>
      <c r="AJ1476" s="50"/>
      <c r="AK1476" s="50"/>
      <c r="AL1476" s="50"/>
      <c r="AM1476" s="50"/>
      <c r="AN1476" s="50"/>
      <c r="AO1476" s="50"/>
      <c r="AP1476" s="50"/>
      <c r="AQ1476" s="50"/>
      <c r="AR1476" s="50"/>
      <c r="AS1476" s="50"/>
      <c r="AT1476" s="50"/>
      <c r="AU1476" s="50"/>
      <c r="AV1476" s="50"/>
      <c r="AW1476" s="50"/>
      <c r="AX1476" s="50"/>
      <c r="AY1476" s="50"/>
      <c r="AZ1476" s="50"/>
      <c r="BA1476" s="50"/>
      <c r="BB1476" s="50"/>
      <c r="BC1476" s="50"/>
      <c r="BD1476" s="50"/>
      <c r="BE1476" s="50"/>
      <c r="BF1476" s="50"/>
      <c r="BG1476" s="50"/>
      <c r="BH1476" s="50"/>
      <c r="BI1476" s="50"/>
      <c r="BJ1476" s="50"/>
      <c r="BK1476" s="50"/>
      <c r="BL1476" s="50"/>
      <c r="BM1476" s="50"/>
      <c r="BN1476" s="50"/>
      <c r="BO1476" s="50"/>
      <c r="BP1476" s="50"/>
      <c r="BQ1476" s="50"/>
      <c r="BR1476" s="50"/>
      <c r="BS1476" s="50"/>
      <c r="BT1476" s="50"/>
      <c r="BU1476" s="50"/>
      <c r="BV1476" s="50"/>
      <c r="BW1476" s="50"/>
      <c r="BX1476" s="50"/>
      <c r="BY1476" s="50"/>
      <c r="BZ1476" s="50"/>
      <c r="CA1476" s="50"/>
      <c r="CB1476" s="50"/>
      <c r="CC1476" s="50"/>
      <c r="CD1476" s="50"/>
      <c r="CE1476" s="50"/>
      <c r="CF1476" s="50"/>
      <c r="CG1476" s="50"/>
      <c r="CH1476" s="50"/>
      <c r="CI1476" s="50"/>
      <c r="CJ1476" s="50"/>
      <c r="CK1476" s="50"/>
      <c r="CL1476" s="50"/>
      <c r="CM1476" s="50"/>
      <c r="CN1476" s="50"/>
      <c r="CO1476" s="50"/>
      <c r="CP1476" s="50"/>
      <c r="CQ1476" s="50"/>
      <c r="CR1476" s="50"/>
      <c r="CS1476" s="50"/>
      <c r="CT1476" s="50"/>
      <c r="CU1476" s="50"/>
      <c r="CV1476" s="50"/>
      <c r="CW1476" s="50"/>
      <c r="CX1476" s="50"/>
      <c r="CY1476" s="50"/>
      <c r="CZ1476" s="50"/>
      <c r="DA1476" s="50"/>
      <c r="DB1476" s="50"/>
      <c r="DC1476" s="50"/>
      <c r="DD1476" s="50"/>
      <c r="DE1476" s="50"/>
      <c r="DF1476" s="50"/>
    </row>
    <row r="1477" spans="2:110" x14ac:dyDescent="0.2">
      <c r="B1477" s="177"/>
      <c r="C1477" s="202"/>
      <c r="D1477" s="200"/>
      <c r="E1477" s="203"/>
      <c r="F1477" s="203"/>
      <c r="G1477" s="203"/>
      <c r="H1477" s="203"/>
      <c r="I1477" s="203"/>
      <c r="J1477" s="203"/>
      <c r="K1477" s="203"/>
      <c r="L1477" s="203"/>
      <c r="M1477" s="203"/>
      <c r="N1477" s="203"/>
      <c r="O1477" s="203"/>
      <c r="P1477" s="203"/>
      <c r="Q1477" s="204"/>
      <c r="R1477" s="204"/>
      <c r="S1477" s="234"/>
      <c r="T1477" s="50"/>
      <c r="U1477" s="50"/>
      <c r="V1477" s="50"/>
      <c r="W1477" s="50"/>
      <c r="X1477" s="50"/>
      <c r="Y1477" s="50"/>
      <c r="Z1477" s="250"/>
      <c r="AA1477" s="238"/>
      <c r="AB1477" s="50"/>
      <c r="AC1477" s="50"/>
      <c r="AD1477" s="50"/>
      <c r="AE1477" s="50"/>
      <c r="AF1477" s="50"/>
      <c r="AG1477" s="50"/>
      <c r="AH1477" s="50"/>
      <c r="AI1477" s="50"/>
      <c r="AJ1477" s="50"/>
      <c r="AK1477" s="50"/>
      <c r="AL1477" s="50"/>
      <c r="AM1477" s="50"/>
      <c r="AN1477" s="50"/>
      <c r="AO1477" s="50"/>
      <c r="AP1477" s="50"/>
      <c r="AQ1477" s="50"/>
      <c r="AR1477" s="50"/>
      <c r="AS1477" s="50"/>
      <c r="AT1477" s="50"/>
      <c r="AU1477" s="50"/>
      <c r="AV1477" s="50"/>
      <c r="AW1477" s="50"/>
      <c r="AX1477" s="50"/>
      <c r="AY1477" s="50"/>
      <c r="AZ1477" s="50"/>
      <c r="BA1477" s="50"/>
      <c r="BB1477" s="50"/>
      <c r="BC1477" s="50"/>
      <c r="BD1477" s="50"/>
      <c r="BE1477" s="50"/>
      <c r="BF1477" s="50"/>
      <c r="BG1477" s="50"/>
      <c r="BH1477" s="50"/>
      <c r="BI1477" s="50"/>
      <c r="BJ1477" s="50"/>
      <c r="BK1477" s="50"/>
      <c r="BL1477" s="50"/>
      <c r="BM1477" s="50"/>
      <c r="BN1477" s="50"/>
      <c r="BO1477" s="50"/>
      <c r="BP1477" s="50"/>
      <c r="BQ1477" s="50"/>
      <c r="BR1477" s="50"/>
      <c r="BS1477" s="50"/>
      <c r="BT1477" s="50"/>
      <c r="BU1477" s="50"/>
      <c r="BV1477" s="50"/>
      <c r="BW1477" s="50"/>
      <c r="BX1477" s="50"/>
      <c r="BY1477" s="50"/>
      <c r="BZ1477" s="50"/>
      <c r="CA1477" s="50"/>
      <c r="CB1477" s="50"/>
      <c r="CC1477" s="50"/>
      <c r="CD1477" s="50"/>
      <c r="CE1477" s="50"/>
      <c r="CF1477" s="50"/>
      <c r="CG1477" s="50"/>
      <c r="CH1477" s="50"/>
      <c r="CI1477" s="50"/>
      <c r="CJ1477" s="50"/>
      <c r="CK1477" s="50"/>
      <c r="CL1477" s="50"/>
      <c r="CM1477" s="50"/>
      <c r="CN1477" s="50"/>
      <c r="CO1477" s="50"/>
      <c r="CP1477" s="50"/>
      <c r="CQ1477" s="50"/>
      <c r="CR1477" s="50"/>
      <c r="CS1477" s="50"/>
      <c r="CT1477" s="50"/>
      <c r="CU1477" s="50"/>
      <c r="CV1477" s="50"/>
      <c r="CW1477" s="50"/>
      <c r="CX1477" s="50"/>
      <c r="CY1477" s="50"/>
      <c r="CZ1477" s="50"/>
      <c r="DA1477" s="50"/>
      <c r="DB1477" s="50"/>
      <c r="DC1477" s="50"/>
      <c r="DD1477" s="50"/>
      <c r="DE1477" s="50"/>
      <c r="DF1477" s="50"/>
    </row>
    <row r="1478" spans="2:110" x14ac:dyDescent="0.2">
      <c r="B1478" s="177"/>
      <c r="C1478" s="202"/>
      <c r="D1478" s="200"/>
      <c r="E1478" s="203"/>
      <c r="F1478" s="203"/>
      <c r="G1478" s="203"/>
      <c r="H1478" s="203"/>
      <c r="I1478" s="203"/>
      <c r="J1478" s="203"/>
      <c r="K1478" s="203"/>
      <c r="L1478" s="203"/>
      <c r="M1478" s="203"/>
      <c r="N1478" s="203"/>
      <c r="O1478" s="203"/>
      <c r="P1478" s="203"/>
      <c r="Q1478" s="204"/>
      <c r="R1478" s="204"/>
      <c r="S1478" s="234"/>
      <c r="T1478" s="50"/>
      <c r="U1478" s="50"/>
      <c r="V1478" s="50"/>
      <c r="W1478" s="50"/>
      <c r="X1478" s="50"/>
      <c r="Y1478" s="50"/>
      <c r="Z1478" s="250"/>
      <c r="AA1478" s="238"/>
      <c r="AB1478" s="50"/>
      <c r="AC1478" s="50"/>
      <c r="AD1478" s="50"/>
      <c r="AE1478" s="50"/>
      <c r="AF1478" s="50"/>
      <c r="AG1478" s="50"/>
      <c r="AH1478" s="50"/>
      <c r="AI1478" s="50"/>
      <c r="AJ1478" s="50"/>
      <c r="AK1478" s="50"/>
      <c r="AL1478" s="50"/>
      <c r="AM1478" s="50"/>
      <c r="AN1478" s="50"/>
      <c r="AO1478" s="50"/>
      <c r="AP1478" s="50"/>
      <c r="AQ1478" s="50"/>
      <c r="AR1478" s="50"/>
      <c r="AS1478" s="50"/>
      <c r="AT1478" s="50"/>
      <c r="AU1478" s="50"/>
      <c r="AV1478" s="50"/>
      <c r="AW1478" s="50"/>
      <c r="AX1478" s="50"/>
      <c r="AY1478" s="50"/>
      <c r="AZ1478" s="50"/>
      <c r="BA1478" s="50"/>
      <c r="BB1478" s="50"/>
      <c r="BC1478" s="50"/>
      <c r="BD1478" s="50"/>
      <c r="BE1478" s="50"/>
      <c r="BF1478" s="50"/>
      <c r="BG1478" s="50"/>
      <c r="BH1478" s="50"/>
      <c r="BI1478" s="50"/>
      <c r="BJ1478" s="50"/>
      <c r="BK1478" s="50"/>
      <c r="BL1478" s="50"/>
      <c r="BM1478" s="50"/>
      <c r="BN1478" s="50"/>
      <c r="BO1478" s="50"/>
      <c r="BP1478" s="50"/>
      <c r="BQ1478" s="50"/>
      <c r="BR1478" s="50"/>
      <c r="BS1478" s="50"/>
      <c r="BT1478" s="50"/>
      <c r="BU1478" s="50"/>
      <c r="BV1478" s="50"/>
      <c r="BW1478" s="50"/>
      <c r="BX1478" s="50"/>
      <c r="BY1478" s="50"/>
      <c r="BZ1478" s="50"/>
      <c r="CA1478" s="50"/>
      <c r="CB1478" s="50"/>
      <c r="CC1478" s="50"/>
      <c r="CD1478" s="50"/>
      <c r="CE1478" s="50"/>
      <c r="CF1478" s="50"/>
      <c r="CG1478" s="50"/>
      <c r="CH1478" s="50"/>
      <c r="CI1478" s="50"/>
      <c r="CJ1478" s="50"/>
      <c r="CK1478" s="50"/>
      <c r="CL1478" s="50"/>
      <c r="CM1478" s="50"/>
      <c r="CN1478" s="50"/>
      <c r="CO1478" s="50"/>
      <c r="CP1478" s="50"/>
      <c r="CQ1478" s="50"/>
      <c r="CR1478" s="50"/>
      <c r="CS1478" s="50"/>
      <c r="CT1478" s="50"/>
      <c r="CU1478" s="50"/>
      <c r="CV1478" s="50"/>
      <c r="CW1478" s="50"/>
      <c r="CX1478" s="50"/>
      <c r="CY1478" s="50"/>
      <c r="CZ1478" s="50"/>
      <c r="DA1478" s="50"/>
      <c r="DB1478" s="50"/>
      <c r="DC1478" s="50"/>
      <c r="DD1478" s="50"/>
      <c r="DE1478" s="50"/>
      <c r="DF1478" s="50"/>
    </row>
    <row r="1479" spans="2:110" x14ac:dyDescent="0.2">
      <c r="B1479" s="177"/>
      <c r="C1479" s="202"/>
      <c r="D1479" s="200"/>
      <c r="E1479" s="203"/>
      <c r="F1479" s="203"/>
      <c r="G1479" s="203"/>
      <c r="H1479" s="203"/>
      <c r="I1479" s="203"/>
      <c r="J1479" s="203"/>
      <c r="K1479" s="203"/>
      <c r="L1479" s="203"/>
      <c r="M1479" s="203"/>
      <c r="N1479" s="203"/>
      <c r="O1479" s="203"/>
      <c r="P1479" s="203"/>
      <c r="Q1479" s="204"/>
      <c r="R1479" s="204"/>
      <c r="S1479" s="234"/>
      <c r="T1479" s="50"/>
      <c r="U1479" s="50"/>
      <c r="V1479" s="50"/>
      <c r="W1479" s="50"/>
      <c r="X1479" s="50"/>
      <c r="Y1479" s="50"/>
      <c r="Z1479" s="250"/>
      <c r="AA1479" s="238"/>
      <c r="AB1479" s="50"/>
      <c r="AC1479" s="50"/>
      <c r="AD1479" s="50"/>
      <c r="AE1479" s="50"/>
      <c r="AF1479" s="50"/>
      <c r="AG1479" s="50"/>
      <c r="AH1479" s="50"/>
      <c r="AI1479" s="50"/>
      <c r="AJ1479" s="50"/>
      <c r="AK1479" s="50"/>
      <c r="AL1479" s="50"/>
      <c r="AM1479" s="50"/>
      <c r="AN1479" s="50"/>
      <c r="AO1479" s="50"/>
      <c r="AP1479" s="50"/>
      <c r="AQ1479" s="50"/>
      <c r="AR1479" s="50"/>
      <c r="AS1479" s="50"/>
      <c r="AT1479" s="50"/>
      <c r="AU1479" s="50"/>
      <c r="AV1479" s="50"/>
      <c r="AW1479" s="50"/>
      <c r="AX1479" s="50"/>
      <c r="AY1479" s="50"/>
      <c r="AZ1479" s="50"/>
      <c r="BA1479" s="50"/>
      <c r="BB1479" s="50"/>
      <c r="BC1479" s="50"/>
      <c r="BD1479" s="50"/>
      <c r="BE1479" s="50"/>
      <c r="BF1479" s="50"/>
      <c r="BG1479" s="50"/>
      <c r="BH1479" s="50"/>
      <c r="BI1479" s="50"/>
      <c r="BJ1479" s="50"/>
      <c r="BK1479" s="50"/>
      <c r="BL1479" s="50"/>
      <c r="BM1479" s="50"/>
      <c r="BN1479" s="50"/>
      <c r="BO1479" s="50"/>
      <c r="BP1479" s="50"/>
      <c r="BQ1479" s="50"/>
      <c r="BR1479" s="50"/>
      <c r="BS1479" s="50"/>
      <c r="BT1479" s="50"/>
      <c r="BU1479" s="50"/>
      <c r="BV1479" s="50"/>
      <c r="BW1479" s="50"/>
      <c r="BX1479" s="50"/>
      <c r="BY1479" s="50"/>
      <c r="BZ1479" s="50"/>
      <c r="CA1479" s="50"/>
      <c r="CB1479" s="50"/>
      <c r="CC1479" s="50"/>
      <c r="CD1479" s="50"/>
      <c r="CE1479" s="50"/>
      <c r="CF1479" s="50"/>
      <c r="CG1479" s="50"/>
      <c r="CH1479" s="50"/>
      <c r="CI1479" s="50"/>
      <c r="CJ1479" s="50"/>
      <c r="CK1479" s="50"/>
      <c r="CL1479" s="50"/>
      <c r="CM1479" s="50"/>
      <c r="CN1479" s="50"/>
      <c r="CO1479" s="50"/>
      <c r="CP1479" s="50"/>
      <c r="CQ1479" s="50"/>
      <c r="CR1479" s="50"/>
      <c r="CS1479" s="50"/>
      <c r="CT1479" s="50"/>
      <c r="CU1479" s="50"/>
      <c r="CV1479" s="50"/>
      <c r="CW1479" s="50"/>
      <c r="CX1479" s="50"/>
      <c r="CY1479" s="50"/>
      <c r="CZ1479" s="50"/>
      <c r="DA1479" s="50"/>
      <c r="DB1479" s="50"/>
      <c r="DC1479" s="50"/>
      <c r="DD1479" s="50"/>
      <c r="DE1479" s="50"/>
      <c r="DF1479" s="50"/>
    </row>
    <row r="1480" spans="2:110" x14ac:dyDescent="0.2">
      <c r="B1480" s="177"/>
      <c r="C1480" s="202"/>
      <c r="D1480" s="200"/>
      <c r="E1480" s="203"/>
      <c r="F1480" s="203"/>
      <c r="G1480" s="203"/>
      <c r="H1480" s="203"/>
      <c r="I1480" s="203"/>
      <c r="J1480" s="203"/>
      <c r="K1480" s="203"/>
      <c r="L1480" s="203"/>
      <c r="M1480" s="203"/>
      <c r="N1480" s="203"/>
      <c r="O1480" s="203"/>
      <c r="P1480" s="203"/>
      <c r="Q1480" s="204"/>
      <c r="R1480" s="204"/>
      <c r="S1480" s="234"/>
      <c r="T1480" s="50"/>
      <c r="U1480" s="50"/>
      <c r="V1480" s="50"/>
      <c r="W1480" s="50"/>
      <c r="X1480" s="50"/>
      <c r="Y1480" s="50"/>
      <c r="Z1480" s="250"/>
      <c r="AA1480" s="238"/>
      <c r="AB1480" s="50"/>
      <c r="AC1480" s="50"/>
      <c r="AD1480" s="50"/>
      <c r="AE1480" s="50"/>
      <c r="AF1480" s="50"/>
      <c r="AG1480" s="50"/>
      <c r="AH1480" s="50"/>
      <c r="AI1480" s="50"/>
      <c r="AJ1480" s="50"/>
      <c r="AK1480" s="50"/>
      <c r="AL1480" s="50"/>
      <c r="AM1480" s="50"/>
      <c r="AN1480" s="50"/>
      <c r="AO1480" s="50"/>
      <c r="AP1480" s="50"/>
      <c r="AQ1480" s="50"/>
      <c r="AR1480" s="50"/>
      <c r="AS1480" s="50"/>
      <c r="AT1480" s="50"/>
      <c r="AU1480" s="50"/>
      <c r="AV1480" s="50"/>
      <c r="AW1480" s="50"/>
      <c r="AX1480" s="50"/>
      <c r="AY1480" s="50"/>
      <c r="AZ1480" s="50"/>
      <c r="BA1480" s="50"/>
      <c r="BB1480" s="50"/>
      <c r="BC1480" s="50"/>
      <c r="BD1480" s="50"/>
      <c r="BE1480" s="50"/>
      <c r="BF1480" s="50"/>
      <c r="BG1480" s="50"/>
      <c r="BH1480" s="50"/>
      <c r="BI1480" s="50"/>
      <c r="BJ1480" s="50"/>
      <c r="BK1480" s="50"/>
      <c r="BL1480" s="50"/>
      <c r="BM1480" s="50"/>
      <c r="BN1480" s="50"/>
      <c r="BO1480" s="50"/>
      <c r="BP1480" s="50"/>
      <c r="BQ1480" s="50"/>
      <c r="BR1480" s="50"/>
      <c r="BS1480" s="50"/>
      <c r="BT1480" s="50"/>
      <c r="BU1480" s="50"/>
      <c r="BV1480" s="50"/>
      <c r="BW1480" s="50"/>
      <c r="BX1480" s="50"/>
      <c r="BY1480" s="50"/>
      <c r="BZ1480" s="50"/>
      <c r="CA1480" s="50"/>
      <c r="CB1480" s="50"/>
      <c r="CC1480" s="50"/>
      <c r="CD1480" s="50"/>
      <c r="CE1480" s="50"/>
      <c r="CF1480" s="50"/>
      <c r="CG1480" s="50"/>
      <c r="CH1480" s="50"/>
      <c r="CI1480" s="50"/>
      <c r="CJ1480" s="50"/>
      <c r="CK1480" s="50"/>
      <c r="CL1480" s="50"/>
      <c r="CM1480" s="50"/>
      <c r="CN1480" s="50"/>
      <c r="CO1480" s="50"/>
      <c r="CP1480" s="50"/>
      <c r="CQ1480" s="50"/>
      <c r="CR1480" s="50"/>
      <c r="CS1480" s="50"/>
      <c r="CT1480" s="50"/>
      <c r="CU1480" s="50"/>
      <c r="CV1480" s="50"/>
      <c r="CW1480" s="50"/>
      <c r="CX1480" s="50"/>
      <c r="CY1480" s="50"/>
      <c r="CZ1480" s="50"/>
      <c r="DA1480" s="50"/>
      <c r="DB1480" s="50"/>
      <c r="DC1480" s="50"/>
      <c r="DD1480" s="50"/>
      <c r="DE1480" s="50"/>
      <c r="DF1480" s="50"/>
    </row>
    <row r="1481" spans="2:110" x14ac:dyDescent="0.2">
      <c r="B1481" s="177"/>
      <c r="C1481" s="202"/>
      <c r="D1481" s="200"/>
      <c r="E1481" s="203"/>
      <c r="F1481" s="203"/>
      <c r="G1481" s="203"/>
      <c r="H1481" s="203"/>
      <c r="I1481" s="203"/>
      <c r="J1481" s="203"/>
      <c r="K1481" s="203"/>
      <c r="L1481" s="203"/>
      <c r="M1481" s="203"/>
      <c r="N1481" s="203"/>
      <c r="O1481" s="203"/>
      <c r="P1481" s="203"/>
      <c r="Q1481" s="204"/>
      <c r="R1481" s="204"/>
      <c r="S1481" s="234"/>
      <c r="T1481" s="50"/>
      <c r="U1481" s="50"/>
      <c r="V1481" s="50"/>
      <c r="W1481" s="50"/>
      <c r="X1481" s="50"/>
      <c r="Y1481" s="50"/>
      <c r="Z1481" s="250"/>
      <c r="AA1481" s="238"/>
      <c r="AB1481" s="50"/>
      <c r="AC1481" s="50"/>
      <c r="AD1481" s="50"/>
      <c r="AE1481" s="50"/>
      <c r="AF1481" s="50"/>
      <c r="AG1481" s="50"/>
      <c r="AH1481" s="50"/>
      <c r="AI1481" s="50"/>
      <c r="AJ1481" s="50"/>
      <c r="AK1481" s="50"/>
      <c r="AL1481" s="50"/>
      <c r="AM1481" s="50"/>
      <c r="AN1481" s="50"/>
      <c r="AO1481" s="50"/>
      <c r="AP1481" s="50"/>
      <c r="AQ1481" s="50"/>
      <c r="AR1481" s="50"/>
      <c r="AS1481" s="50"/>
      <c r="AT1481" s="50"/>
      <c r="AU1481" s="50"/>
      <c r="AV1481" s="50"/>
      <c r="AW1481" s="50"/>
      <c r="AX1481" s="50"/>
      <c r="AY1481" s="50"/>
      <c r="AZ1481" s="50"/>
      <c r="BA1481" s="50"/>
      <c r="BB1481" s="50"/>
      <c r="BC1481" s="50"/>
      <c r="BD1481" s="50"/>
      <c r="BE1481" s="50"/>
      <c r="BF1481" s="50"/>
      <c r="BG1481" s="50"/>
      <c r="BH1481" s="50"/>
      <c r="BI1481" s="50"/>
      <c r="BJ1481" s="50"/>
      <c r="BK1481" s="50"/>
      <c r="BL1481" s="50"/>
      <c r="BM1481" s="50"/>
      <c r="BN1481" s="50"/>
      <c r="BO1481" s="50"/>
      <c r="BP1481" s="50"/>
      <c r="BQ1481" s="50"/>
      <c r="BR1481" s="50"/>
      <c r="BS1481" s="50"/>
      <c r="BT1481" s="50"/>
      <c r="BU1481" s="50"/>
      <c r="BV1481" s="50"/>
      <c r="BW1481" s="50"/>
      <c r="BX1481" s="50"/>
      <c r="BY1481" s="50"/>
      <c r="BZ1481" s="50"/>
      <c r="CA1481" s="50"/>
      <c r="CB1481" s="50"/>
      <c r="CC1481" s="50"/>
      <c r="CD1481" s="50"/>
      <c r="CE1481" s="50"/>
      <c r="CF1481" s="50"/>
      <c r="CG1481" s="50"/>
      <c r="CH1481" s="50"/>
      <c r="CI1481" s="50"/>
      <c r="CJ1481" s="50"/>
      <c r="CK1481" s="50"/>
      <c r="CL1481" s="50"/>
      <c r="CM1481" s="50"/>
      <c r="CN1481" s="50"/>
      <c r="CO1481" s="50"/>
      <c r="CP1481" s="50"/>
      <c r="CQ1481" s="50"/>
      <c r="CR1481" s="50"/>
      <c r="CS1481" s="50"/>
      <c r="CT1481" s="50"/>
      <c r="CU1481" s="50"/>
      <c r="CV1481" s="50"/>
      <c r="CW1481" s="50"/>
      <c r="CX1481" s="50"/>
      <c r="CY1481" s="50"/>
      <c r="CZ1481" s="50"/>
      <c r="DA1481" s="50"/>
      <c r="DB1481" s="50"/>
      <c r="DC1481" s="50"/>
      <c r="DD1481" s="50"/>
      <c r="DE1481" s="50"/>
      <c r="DF1481" s="50"/>
    </row>
    <row r="1482" spans="2:110" x14ac:dyDescent="0.2">
      <c r="B1482" s="177"/>
      <c r="C1482" s="202"/>
      <c r="D1482" s="200"/>
      <c r="E1482" s="203"/>
      <c r="F1482" s="203"/>
      <c r="G1482" s="203"/>
      <c r="H1482" s="203"/>
      <c r="I1482" s="203"/>
      <c r="J1482" s="203"/>
      <c r="K1482" s="203"/>
      <c r="L1482" s="203"/>
      <c r="M1482" s="203"/>
      <c r="N1482" s="203"/>
      <c r="O1482" s="203"/>
      <c r="P1482" s="203"/>
      <c r="Q1482" s="204"/>
      <c r="R1482" s="204"/>
      <c r="S1482" s="234"/>
      <c r="T1482" s="50"/>
      <c r="U1482" s="50"/>
      <c r="V1482" s="50"/>
      <c r="W1482" s="50"/>
      <c r="X1482" s="50"/>
      <c r="Y1482" s="50"/>
      <c r="Z1482" s="250"/>
      <c r="AA1482" s="238"/>
      <c r="AB1482" s="50"/>
      <c r="AC1482" s="50"/>
      <c r="AD1482" s="50"/>
      <c r="AE1482" s="50"/>
      <c r="AF1482" s="50"/>
      <c r="AG1482" s="50"/>
      <c r="AH1482" s="50"/>
      <c r="AI1482" s="50"/>
      <c r="AJ1482" s="50"/>
      <c r="AK1482" s="50"/>
      <c r="AL1482" s="50"/>
      <c r="AM1482" s="50"/>
      <c r="AN1482" s="50"/>
      <c r="AO1482" s="50"/>
      <c r="AP1482" s="50"/>
      <c r="AQ1482" s="50"/>
      <c r="AR1482" s="50"/>
      <c r="AS1482" s="50"/>
      <c r="AT1482" s="50"/>
      <c r="AU1482" s="50"/>
      <c r="AV1482" s="50"/>
      <c r="AW1482" s="50"/>
      <c r="AX1482" s="50"/>
      <c r="AY1482" s="50"/>
      <c r="AZ1482" s="50"/>
      <c r="BA1482" s="50"/>
      <c r="BB1482" s="50"/>
      <c r="BC1482" s="50"/>
      <c r="BD1482" s="50"/>
      <c r="BE1482" s="50"/>
      <c r="BF1482" s="50"/>
      <c r="BG1482" s="50"/>
      <c r="BH1482" s="50"/>
      <c r="BI1482" s="50"/>
      <c r="BJ1482" s="50"/>
      <c r="BK1482" s="50"/>
      <c r="BL1482" s="50"/>
      <c r="BM1482" s="50"/>
      <c r="BN1482" s="50"/>
      <c r="BO1482" s="50"/>
      <c r="BP1482" s="50"/>
      <c r="BQ1482" s="50"/>
      <c r="BR1482" s="50"/>
      <c r="BS1482" s="50"/>
      <c r="BT1482" s="50"/>
      <c r="BU1482" s="50"/>
      <c r="BV1482" s="50"/>
      <c r="BW1482" s="50"/>
      <c r="BX1482" s="50"/>
      <c r="BY1482" s="50"/>
      <c r="BZ1482" s="50"/>
      <c r="CA1482" s="50"/>
      <c r="CB1482" s="50"/>
      <c r="CC1482" s="50"/>
      <c r="CD1482" s="50"/>
      <c r="CE1482" s="50"/>
      <c r="CF1482" s="50"/>
      <c r="CG1482" s="50"/>
      <c r="CH1482" s="50"/>
      <c r="CI1482" s="50"/>
      <c r="CJ1482" s="50"/>
      <c r="CK1482" s="50"/>
      <c r="CL1482" s="50"/>
      <c r="CM1482" s="50"/>
      <c r="CN1482" s="50"/>
      <c r="CO1482" s="50"/>
      <c r="CP1482" s="50"/>
      <c r="CQ1482" s="50"/>
      <c r="CR1482" s="50"/>
      <c r="CS1482" s="50"/>
      <c r="CT1482" s="50"/>
      <c r="CU1482" s="50"/>
      <c r="CV1482" s="50"/>
      <c r="CW1482" s="50"/>
      <c r="CX1482" s="50"/>
      <c r="CY1482" s="50"/>
      <c r="CZ1482" s="50"/>
      <c r="DA1482" s="50"/>
      <c r="DB1482" s="50"/>
      <c r="DC1482" s="50"/>
      <c r="DD1482" s="50"/>
      <c r="DE1482" s="50"/>
      <c r="DF1482" s="50"/>
    </row>
    <row r="1483" spans="2:110" x14ac:dyDescent="0.2">
      <c r="B1483" s="177"/>
      <c r="C1483" s="202"/>
      <c r="D1483" s="200"/>
      <c r="E1483" s="203"/>
      <c r="F1483" s="203"/>
      <c r="G1483" s="203"/>
      <c r="H1483" s="203"/>
      <c r="I1483" s="203"/>
      <c r="J1483" s="203"/>
      <c r="K1483" s="203"/>
      <c r="L1483" s="203"/>
      <c r="M1483" s="203"/>
      <c r="N1483" s="203"/>
      <c r="O1483" s="203"/>
      <c r="P1483" s="203"/>
      <c r="Q1483" s="204"/>
      <c r="R1483" s="204"/>
      <c r="S1483" s="234"/>
      <c r="T1483" s="50"/>
      <c r="U1483" s="50"/>
      <c r="V1483" s="50"/>
      <c r="W1483" s="50"/>
      <c r="X1483" s="50"/>
      <c r="Y1483" s="50"/>
      <c r="Z1483" s="250"/>
      <c r="AA1483" s="238"/>
      <c r="AB1483" s="50"/>
      <c r="AC1483" s="50"/>
      <c r="AD1483" s="50"/>
      <c r="AE1483" s="50"/>
      <c r="AF1483" s="50"/>
      <c r="AG1483" s="50"/>
      <c r="AH1483" s="50"/>
      <c r="AI1483" s="50"/>
      <c r="AJ1483" s="50"/>
      <c r="AK1483" s="50"/>
      <c r="AL1483" s="50"/>
      <c r="AM1483" s="50"/>
      <c r="AN1483" s="50"/>
      <c r="AO1483" s="50"/>
      <c r="AP1483" s="50"/>
      <c r="AQ1483" s="50"/>
      <c r="AR1483" s="50"/>
      <c r="AS1483" s="50"/>
      <c r="AT1483" s="50"/>
      <c r="AU1483" s="50"/>
      <c r="AV1483" s="50"/>
      <c r="AW1483" s="50"/>
      <c r="AX1483" s="50"/>
      <c r="AY1483" s="50"/>
      <c r="AZ1483" s="50"/>
      <c r="BA1483" s="50"/>
      <c r="BB1483" s="50"/>
      <c r="BC1483" s="50"/>
      <c r="BD1483" s="50"/>
      <c r="BE1483" s="50"/>
      <c r="BF1483" s="50"/>
      <c r="BG1483" s="50"/>
      <c r="BH1483" s="50"/>
      <c r="BI1483" s="50"/>
      <c r="BJ1483" s="50"/>
      <c r="BK1483" s="50"/>
      <c r="BL1483" s="50"/>
      <c r="BM1483" s="50"/>
      <c r="BN1483" s="50"/>
      <c r="BO1483" s="50"/>
      <c r="BP1483" s="50"/>
      <c r="BQ1483" s="50"/>
      <c r="BR1483" s="50"/>
      <c r="BS1483" s="50"/>
      <c r="BT1483" s="50"/>
      <c r="BU1483" s="50"/>
      <c r="BV1483" s="50"/>
      <c r="BW1483" s="50"/>
      <c r="BX1483" s="50"/>
      <c r="BY1483" s="50"/>
      <c r="BZ1483" s="50"/>
      <c r="CA1483" s="50"/>
      <c r="CB1483" s="50"/>
      <c r="CC1483" s="50"/>
      <c r="CD1483" s="50"/>
      <c r="CE1483" s="50"/>
      <c r="CF1483" s="50"/>
      <c r="CG1483" s="50"/>
      <c r="CH1483" s="50"/>
      <c r="CI1483" s="50"/>
      <c r="CJ1483" s="50"/>
      <c r="CK1483" s="50"/>
      <c r="CL1483" s="50"/>
      <c r="CM1483" s="50"/>
      <c r="CN1483" s="50"/>
      <c r="CO1483" s="50"/>
      <c r="CP1483" s="50"/>
      <c r="CQ1483" s="50"/>
      <c r="CR1483" s="50"/>
      <c r="CS1483" s="50"/>
      <c r="CT1483" s="50"/>
      <c r="CU1483" s="50"/>
      <c r="CV1483" s="50"/>
      <c r="CW1483" s="50"/>
      <c r="CX1483" s="50"/>
      <c r="CY1483" s="50"/>
      <c r="CZ1483" s="50"/>
      <c r="DA1483" s="50"/>
      <c r="DB1483" s="50"/>
      <c r="DC1483" s="50"/>
      <c r="DD1483" s="50"/>
      <c r="DE1483" s="50"/>
      <c r="DF1483" s="50"/>
    </row>
    <row r="1484" spans="2:110" x14ac:dyDescent="0.2">
      <c r="B1484" s="177"/>
      <c r="C1484" s="202"/>
      <c r="D1484" s="200"/>
      <c r="E1484" s="203"/>
      <c r="F1484" s="203"/>
      <c r="G1484" s="203"/>
      <c r="H1484" s="203"/>
      <c r="I1484" s="203"/>
      <c r="J1484" s="203"/>
      <c r="K1484" s="203"/>
      <c r="L1484" s="203"/>
      <c r="M1484" s="203"/>
      <c r="N1484" s="203"/>
      <c r="O1484" s="203"/>
      <c r="P1484" s="203"/>
      <c r="Q1484" s="204"/>
      <c r="R1484" s="204"/>
      <c r="S1484" s="234"/>
      <c r="T1484" s="50"/>
      <c r="U1484" s="50"/>
      <c r="V1484" s="50"/>
      <c r="W1484" s="50"/>
      <c r="X1484" s="50"/>
      <c r="Y1484" s="50"/>
      <c r="Z1484" s="250"/>
      <c r="AA1484" s="238"/>
      <c r="AB1484" s="50"/>
      <c r="AC1484" s="50"/>
      <c r="AD1484" s="50"/>
      <c r="AE1484" s="50"/>
      <c r="AF1484" s="50"/>
      <c r="AG1484" s="50"/>
      <c r="AH1484" s="50"/>
      <c r="AI1484" s="50"/>
      <c r="AJ1484" s="50"/>
      <c r="AK1484" s="50"/>
      <c r="AL1484" s="50"/>
      <c r="AM1484" s="50"/>
      <c r="AN1484" s="50"/>
      <c r="AO1484" s="50"/>
      <c r="AP1484" s="50"/>
      <c r="AQ1484" s="50"/>
      <c r="AR1484" s="50"/>
      <c r="AS1484" s="50"/>
      <c r="AT1484" s="50"/>
      <c r="AU1484" s="50"/>
      <c r="AV1484" s="50"/>
      <c r="AW1484" s="50"/>
      <c r="AX1484" s="50"/>
      <c r="AY1484" s="50"/>
      <c r="AZ1484" s="50"/>
      <c r="BA1484" s="50"/>
      <c r="BB1484" s="50"/>
      <c r="BC1484" s="50"/>
      <c r="BD1484" s="50"/>
      <c r="BE1484" s="50"/>
      <c r="BF1484" s="50"/>
      <c r="BG1484" s="50"/>
      <c r="BH1484" s="50"/>
      <c r="BI1484" s="50"/>
      <c r="BJ1484" s="50"/>
      <c r="BK1484" s="50"/>
      <c r="BL1484" s="50"/>
      <c r="BM1484" s="50"/>
      <c r="BN1484" s="50"/>
      <c r="BO1484" s="50"/>
      <c r="BP1484" s="50"/>
      <c r="BQ1484" s="50"/>
      <c r="BR1484" s="50"/>
      <c r="BS1484" s="50"/>
      <c r="BT1484" s="50"/>
      <c r="BU1484" s="50"/>
      <c r="BV1484" s="50"/>
      <c r="BW1484" s="50"/>
      <c r="BX1484" s="50"/>
      <c r="BY1484" s="50"/>
      <c r="BZ1484" s="50"/>
      <c r="CA1484" s="50"/>
      <c r="CB1484" s="50"/>
      <c r="CC1484" s="50"/>
      <c r="CD1484" s="50"/>
      <c r="CE1484" s="50"/>
      <c r="CF1484" s="50"/>
      <c r="CG1484" s="50"/>
      <c r="CH1484" s="50"/>
      <c r="CI1484" s="50"/>
      <c r="CJ1484" s="50"/>
      <c r="CK1484" s="50"/>
      <c r="CL1484" s="50"/>
      <c r="CM1484" s="50"/>
      <c r="CN1484" s="50"/>
      <c r="CO1484" s="50"/>
      <c r="CP1484" s="50"/>
      <c r="CQ1484" s="50"/>
      <c r="CR1484" s="50"/>
      <c r="CS1484" s="50"/>
      <c r="CT1484" s="50"/>
      <c r="CU1484" s="50"/>
      <c r="CV1484" s="50"/>
      <c r="CW1484" s="50"/>
      <c r="CX1484" s="50"/>
      <c r="CY1484" s="50"/>
      <c r="CZ1484" s="50"/>
      <c r="DA1484" s="50"/>
      <c r="DB1484" s="50"/>
      <c r="DC1484" s="50"/>
      <c r="DD1484" s="50"/>
      <c r="DE1484" s="50"/>
      <c r="DF1484" s="50"/>
    </row>
    <row r="1485" spans="2:110" x14ac:dyDescent="0.2">
      <c r="B1485" s="177"/>
      <c r="C1485" s="202"/>
      <c r="D1485" s="200"/>
      <c r="E1485" s="203"/>
      <c r="F1485" s="203"/>
      <c r="G1485" s="203"/>
      <c r="H1485" s="203"/>
      <c r="I1485" s="203"/>
      <c r="J1485" s="203"/>
      <c r="K1485" s="203"/>
      <c r="L1485" s="203"/>
      <c r="M1485" s="203"/>
      <c r="N1485" s="203"/>
      <c r="O1485" s="203"/>
      <c r="P1485" s="203"/>
      <c r="Q1485" s="204"/>
      <c r="R1485" s="204"/>
      <c r="S1485" s="234"/>
      <c r="T1485" s="50"/>
      <c r="U1485" s="50"/>
      <c r="V1485" s="50"/>
      <c r="W1485" s="50"/>
      <c r="X1485" s="50"/>
      <c r="Y1485" s="50"/>
      <c r="Z1485" s="250"/>
      <c r="AA1485" s="238"/>
      <c r="AB1485" s="50"/>
      <c r="AC1485" s="50"/>
      <c r="AD1485" s="50"/>
      <c r="AE1485" s="50"/>
      <c r="AF1485" s="50"/>
      <c r="AG1485" s="50"/>
      <c r="AH1485" s="50"/>
      <c r="AI1485" s="50"/>
      <c r="AJ1485" s="50"/>
      <c r="AK1485" s="50"/>
      <c r="AL1485" s="50"/>
      <c r="AM1485" s="50"/>
      <c r="AN1485" s="50"/>
      <c r="AO1485" s="50"/>
      <c r="AP1485" s="50"/>
      <c r="AQ1485" s="50"/>
      <c r="AR1485" s="50"/>
      <c r="AS1485" s="50"/>
      <c r="AT1485" s="50"/>
      <c r="AU1485" s="50"/>
      <c r="AV1485" s="50"/>
      <c r="AW1485" s="50"/>
      <c r="AX1485" s="50"/>
      <c r="AY1485" s="50"/>
      <c r="AZ1485" s="50"/>
      <c r="BA1485" s="50"/>
      <c r="BB1485" s="50"/>
      <c r="BC1485" s="50"/>
      <c r="BD1485" s="50"/>
      <c r="BE1485" s="50"/>
      <c r="BF1485" s="50"/>
      <c r="BG1485" s="50"/>
      <c r="BH1485" s="50"/>
      <c r="BI1485" s="50"/>
      <c r="BJ1485" s="50"/>
      <c r="BK1485" s="50"/>
      <c r="BL1485" s="50"/>
      <c r="BM1485" s="50"/>
      <c r="BN1485" s="50"/>
      <c r="BO1485" s="50"/>
      <c r="BP1485" s="50"/>
      <c r="BQ1485" s="50"/>
      <c r="BR1485" s="50"/>
      <c r="BS1485" s="50"/>
      <c r="BT1485" s="50"/>
      <c r="BU1485" s="50"/>
      <c r="BV1485" s="50"/>
      <c r="BW1485" s="50"/>
      <c r="BX1485" s="50"/>
      <c r="BY1485" s="50"/>
      <c r="BZ1485" s="50"/>
      <c r="CA1485" s="50"/>
      <c r="CB1485" s="50"/>
      <c r="CC1485" s="50"/>
      <c r="CD1485" s="50"/>
      <c r="CE1485" s="50"/>
      <c r="CF1485" s="50"/>
      <c r="CG1485" s="50"/>
      <c r="CH1485" s="50"/>
      <c r="CI1485" s="50"/>
      <c r="CJ1485" s="50"/>
      <c r="CK1485" s="50"/>
      <c r="CL1485" s="50"/>
      <c r="CM1485" s="50"/>
      <c r="CN1485" s="50"/>
      <c r="CO1485" s="50"/>
      <c r="CP1485" s="50"/>
      <c r="CQ1485" s="50"/>
      <c r="CR1485" s="50"/>
      <c r="CS1485" s="50"/>
      <c r="CT1485" s="50"/>
      <c r="CU1485" s="50"/>
      <c r="CV1485" s="50"/>
      <c r="CW1485" s="50"/>
      <c r="CX1485" s="50"/>
      <c r="CY1485" s="50"/>
      <c r="CZ1485" s="50"/>
      <c r="DA1485" s="50"/>
      <c r="DB1485" s="50"/>
      <c r="DC1485" s="50"/>
      <c r="DD1485" s="50"/>
      <c r="DE1485" s="50"/>
      <c r="DF1485" s="50"/>
    </row>
    <row r="1486" spans="2:110" x14ac:dyDescent="0.2">
      <c r="B1486" s="177"/>
      <c r="C1486" s="202"/>
      <c r="D1486" s="200"/>
      <c r="E1486" s="203"/>
      <c r="F1486" s="203"/>
      <c r="G1486" s="203"/>
      <c r="H1486" s="203"/>
      <c r="I1486" s="203"/>
      <c r="J1486" s="203"/>
      <c r="K1486" s="203"/>
      <c r="L1486" s="203"/>
      <c r="M1486" s="203"/>
      <c r="N1486" s="203"/>
      <c r="O1486" s="203"/>
      <c r="P1486" s="203"/>
      <c r="Q1486" s="204"/>
      <c r="R1486" s="204"/>
      <c r="S1486" s="234"/>
      <c r="T1486" s="50"/>
      <c r="U1486" s="50"/>
      <c r="V1486" s="50"/>
      <c r="W1486" s="50"/>
      <c r="X1486" s="50"/>
      <c r="Y1486" s="50"/>
      <c r="Z1486" s="250"/>
      <c r="AA1486" s="238"/>
      <c r="AB1486" s="50"/>
      <c r="AC1486" s="50"/>
      <c r="AD1486" s="50"/>
      <c r="AE1486" s="50"/>
      <c r="AF1486" s="50"/>
      <c r="AG1486" s="50"/>
      <c r="AH1486" s="50"/>
      <c r="AI1486" s="50"/>
      <c r="AJ1486" s="50"/>
      <c r="AK1486" s="50"/>
      <c r="AL1486" s="50"/>
      <c r="AM1486" s="50"/>
      <c r="AN1486" s="50"/>
      <c r="AO1486" s="50"/>
      <c r="AP1486" s="50"/>
      <c r="AQ1486" s="50"/>
      <c r="AR1486" s="50"/>
      <c r="AS1486" s="50"/>
      <c r="AT1486" s="50"/>
      <c r="AU1486" s="50"/>
      <c r="AV1486" s="50"/>
      <c r="AW1486" s="50"/>
      <c r="AX1486" s="50"/>
      <c r="AY1486" s="50"/>
      <c r="AZ1486" s="50"/>
      <c r="BA1486" s="50"/>
      <c r="BB1486" s="50"/>
      <c r="BC1486" s="50"/>
      <c r="BD1486" s="50"/>
      <c r="BE1486" s="50"/>
      <c r="BF1486" s="50"/>
      <c r="BG1486" s="50"/>
      <c r="BH1486" s="50"/>
      <c r="BI1486" s="50"/>
      <c r="BJ1486" s="50"/>
      <c r="BK1486" s="50"/>
      <c r="BL1486" s="50"/>
      <c r="BM1486" s="50"/>
      <c r="BN1486" s="50"/>
      <c r="BO1486" s="50"/>
      <c r="BP1486" s="50"/>
      <c r="BQ1486" s="50"/>
      <c r="BR1486" s="50"/>
      <c r="BS1486" s="50"/>
      <c r="BT1486" s="50"/>
      <c r="BU1486" s="50"/>
      <c r="BV1486" s="50"/>
      <c r="BW1486" s="50"/>
      <c r="BX1486" s="50"/>
      <c r="BY1486" s="50"/>
      <c r="BZ1486" s="50"/>
      <c r="CA1486" s="50"/>
      <c r="CB1486" s="50"/>
      <c r="CC1486" s="50"/>
      <c r="CD1486" s="50"/>
      <c r="CE1486" s="50"/>
      <c r="CF1486" s="50"/>
      <c r="CG1486" s="50"/>
      <c r="CH1486" s="50"/>
      <c r="CI1486" s="50"/>
      <c r="CJ1486" s="50"/>
      <c r="CK1486" s="50"/>
      <c r="CL1486" s="50"/>
      <c r="CM1486" s="50"/>
      <c r="CN1486" s="50"/>
      <c r="CO1486" s="50"/>
      <c r="CP1486" s="50"/>
      <c r="CQ1486" s="50"/>
      <c r="CR1486" s="50"/>
      <c r="CS1486" s="50"/>
      <c r="CT1486" s="50"/>
      <c r="CU1486" s="50"/>
      <c r="CV1486" s="50"/>
      <c r="CW1486" s="50"/>
      <c r="CX1486" s="50"/>
      <c r="CY1486" s="50"/>
      <c r="CZ1486" s="50"/>
      <c r="DA1486" s="50"/>
      <c r="DB1486" s="50"/>
      <c r="DC1486" s="50"/>
      <c r="DD1486" s="50"/>
      <c r="DE1486" s="50"/>
      <c r="DF1486" s="50"/>
    </row>
    <row r="1487" spans="2:110" x14ac:dyDescent="0.2">
      <c r="B1487" s="177"/>
      <c r="C1487" s="202"/>
      <c r="D1487" s="200"/>
      <c r="E1487" s="203"/>
      <c r="F1487" s="203"/>
      <c r="G1487" s="203"/>
      <c r="H1487" s="203"/>
      <c r="I1487" s="203"/>
      <c r="J1487" s="203"/>
      <c r="K1487" s="203"/>
      <c r="L1487" s="203"/>
      <c r="M1487" s="203"/>
      <c r="N1487" s="203"/>
      <c r="O1487" s="203"/>
      <c r="P1487" s="203"/>
      <c r="Q1487" s="204"/>
      <c r="R1487" s="204"/>
      <c r="S1487" s="234"/>
      <c r="T1487" s="50"/>
      <c r="U1487" s="50"/>
      <c r="V1487" s="50"/>
      <c r="W1487" s="50"/>
      <c r="X1487" s="50"/>
      <c r="Y1487" s="50"/>
      <c r="Z1487" s="250"/>
      <c r="AA1487" s="238"/>
      <c r="AB1487" s="50"/>
      <c r="AC1487" s="50"/>
      <c r="AD1487" s="50"/>
      <c r="AE1487" s="50"/>
      <c r="AF1487" s="50"/>
      <c r="AG1487" s="50"/>
      <c r="AH1487" s="50"/>
      <c r="AI1487" s="50"/>
      <c r="AJ1487" s="50"/>
      <c r="AK1487" s="50"/>
      <c r="AL1487" s="50"/>
      <c r="AM1487" s="50"/>
      <c r="AN1487" s="50"/>
      <c r="AO1487" s="50"/>
      <c r="AP1487" s="50"/>
      <c r="AQ1487" s="50"/>
      <c r="AR1487" s="50"/>
      <c r="AS1487" s="50"/>
      <c r="AT1487" s="50"/>
      <c r="AU1487" s="50"/>
      <c r="AV1487" s="50"/>
      <c r="AW1487" s="50"/>
      <c r="AX1487" s="50"/>
      <c r="AY1487" s="50"/>
      <c r="AZ1487" s="50"/>
      <c r="BA1487" s="50"/>
      <c r="BB1487" s="50"/>
      <c r="BC1487" s="50"/>
      <c r="BD1487" s="50"/>
      <c r="BE1487" s="50"/>
      <c r="BF1487" s="50"/>
      <c r="BG1487" s="50"/>
      <c r="BH1487" s="50"/>
      <c r="BI1487" s="50"/>
      <c r="BJ1487" s="50"/>
      <c r="BK1487" s="50"/>
      <c r="BL1487" s="50"/>
      <c r="BM1487" s="50"/>
      <c r="BN1487" s="50"/>
      <c r="BO1487" s="50"/>
      <c r="BP1487" s="50"/>
      <c r="BQ1487" s="50"/>
      <c r="BR1487" s="50"/>
      <c r="BS1487" s="50"/>
      <c r="BT1487" s="50"/>
      <c r="BU1487" s="50"/>
      <c r="BV1487" s="50"/>
      <c r="BW1487" s="50"/>
      <c r="BX1487" s="50"/>
      <c r="BY1487" s="50"/>
      <c r="BZ1487" s="50"/>
      <c r="CA1487" s="50"/>
      <c r="CB1487" s="50"/>
      <c r="CC1487" s="50"/>
      <c r="CD1487" s="50"/>
      <c r="CE1487" s="50"/>
      <c r="CF1487" s="50"/>
      <c r="CG1487" s="50"/>
      <c r="CH1487" s="50"/>
      <c r="CI1487" s="50"/>
      <c r="CJ1487" s="50"/>
      <c r="CK1487" s="50"/>
      <c r="CL1487" s="50"/>
      <c r="CM1487" s="50"/>
      <c r="CN1487" s="50"/>
      <c r="CO1487" s="50"/>
      <c r="CP1487" s="50"/>
      <c r="CQ1487" s="50"/>
      <c r="CR1487" s="50"/>
      <c r="CS1487" s="50"/>
      <c r="CT1487" s="50"/>
      <c r="CU1487" s="50"/>
      <c r="CV1487" s="50"/>
      <c r="CW1487" s="50"/>
      <c r="CX1487" s="50"/>
      <c r="CY1487" s="50"/>
      <c r="CZ1487" s="50"/>
      <c r="DA1487" s="50"/>
      <c r="DB1487" s="50"/>
      <c r="DC1487" s="50"/>
      <c r="DD1487" s="50"/>
      <c r="DE1487" s="50"/>
      <c r="DF1487" s="50"/>
    </row>
    <row r="1488" spans="2:110" x14ac:dyDescent="0.2">
      <c r="B1488" s="177"/>
      <c r="C1488" s="202"/>
      <c r="D1488" s="200"/>
      <c r="E1488" s="203"/>
      <c r="F1488" s="203"/>
      <c r="G1488" s="203"/>
      <c r="H1488" s="203"/>
      <c r="I1488" s="203"/>
      <c r="J1488" s="203"/>
      <c r="K1488" s="203"/>
      <c r="L1488" s="203"/>
      <c r="M1488" s="203"/>
      <c r="N1488" s="203"/>
      <c r="O1488" s="203"/>
      <c r="P1488" s="203"/>
      <c r="Q1488" s="204"/>
      <c r="R1488" s="204"/>
      <c r="S1488" s="234"/>
      <c r="T1488" s="50"/>
      <c r="U1488" s="50"/>
      <c r="V1488" s="50"/>
      <c r="W1488" s="50"/>
      <c r="X1488" s="50"/>
      <c r="Y1488" s="50"/>
      <c r="Z1488" s="250"/>
      <c r="AA1488" s="238"/>
      <c r="AB1488" s="50"/>
      <c r="AC1488" s="50"/>
      <c r="AD1488" s="50"/>
      <c r="AE1488" s="50"/>
      <c r="AF1488" s="50"/>
      <c r="AG1488" s="50"/>
      <c r="AH1488" s="50"/>
      <c r="AI1488" s="50"/>
      <c r="AJ1488" s="50"/>
      <c r="AK1488" s="50"/>
      <c r="AL1488" s="50"/>
      <c r="AM1488" s="50"/>
      <c r="AN1488" s="50"/>
      <c r="AO1488" s="50"/>
      <c r="AP1488" s="50"/>
      <c r="AQ1488" s="50"/>
      <c r="AR1488" s="50"/>
      <c r="AS1488" s="50"/>
      <c r="AT1488" s="50"/>
      <c r="AU1488" s="50"/>
      <c r="AV1488" s="50"/>
      <c r="AW1488" s="50"/>
      <c r="AX1488" s="50"/>
      <c r="AY1488" s="50"/>
      <c r="AZ1488" s="50"/>
      <c r="BA1488" s="50"/>
      <c r="BB1488" s="50"/>
      <c r="BC1488" s="50"/>
      <c r="BD1488" s="50"/>
      <c r="BE1488" s="50"/>
      <c r="BF1488" s="50"/>
      <c r="BG1488" s="50"/>
      <c r="BH1488" s="50"/>
      <c r="BI1488" s="50"/>
      <c r="BJ1488" s="50"/>
      <c r="BK1488" s="50"/>
      <c r="BL1488" s="50"/>
      <c r="BM1488" s="50"/>
      <c r="BN1488" s="50"/>
      <c r="BO1488" s="50"/>
      <c r="BP1488" s="50"/>
      <c r="BQ1488" s="50"/>
      <c r="BR1488" s="50"/>
      <c r="BS1488" s="50"/>
      <c r="BT1488" s="50"/>
      <c r="BU1488" s="50"/>
      <c r="BV1488" s="50"/>
      <c r="BW1488" s="50"/>
      <c r="BX1488" s="50"/>
      <c r="BY1488" s="50"/>
      <c r="BZ1488" s="50"/>
      <c r="CA1488" s="50"/>
      <c r="CB1488" s="50"/>
      <c r="CC1488" s="50"/>
      <c r="CD1488" s="50"/>
      <c r="CE1488" s="50"/>
      <c r="CF1488" s="50"/>
      <c r="CG1488" s="50"/>
      <c r="CH1488" s="50"/>
      <c r="CI1488" s="50"/>
      <c r="CJ1488" s="50"/>
      <c r="CK1488" s="50"/>
      <c r="CL1488" s="50"/>
      <c r="CM1488" s="50"/>
      <c r="CN1488" s="50"/>
      <c r="CO1488" s="50"/>
      <c r="CP1488" s="50"/>
      <c r="CQ1488" s="50"/>
      <c r="CR1488" s="50"/>
      <c r="CS1488" s="50"/>
      <c r="CT1488" s="50"/>
      <c r="CU1488" s="50"/>
      <c r="CV1488" s="50"/>
      <c r="CW1488" s="50"/>
      <c r="CX1488" s="50"/>
      <c r="CY1488" s="50"/>
      <c r="CZ1488" s="50"/>
      <c r="DA1488" s="50"/>
      <c r="DB1488" s="50"/>
      <c r="DC1488" s="50"/>
      <c r="DD1488" s="50"/>
      <c r="DE1488" s="50"/>
      <c r="DF1488" s="50"/>
    </row>
    <row r="1489" spans="2:110" x14ac:dyDescent="0.2">
      <c r="B1489" s="177"/>
      <c r="C1489" s="202"/>
      <c r="D1489" s="200"/>
      <c r="E1489" s="203"/>
      <c r="F1489" s="203"/>
      <c r="G1489" s="203"/>
      <c r="H1489" s="203"/>
      <c r="I1489" s="203"/>
      <c r="J1489" s="203"/>
      <c r="K1489" s="203"/>
      <c r="L1489" s="203"/>
      <c r="M1489" s="203"/>
      <c r="N1489" s="203"/>
      <c r="O1489" s="203"/>
      <c r="P1489" s="203"/>
      <c r="Q1489" s="204"/>
      <c r="R1489" s="204"/>
      <c r="S1489" s="234"/>
      <c r="T1489" s="50"/>
      <c r="U1489" s="50"/>
      <c r="V1489" s="50"/>
      <c r="W1489" s="50"/>
      <c r="X1489" s="50"/>
      <c r="Y1489" s="50"/>
      <c r="Z1489" s="250"/>
      <c r="AA1489" s="238"/>
      <c r="AB1489" s="50"/>
      <c r="AC1489" s="50"/>
      <c r="AD1489" s="50"/>
      <c r="AE1489" s="50"/>
      <c r="AF1489" s="50"/>
      <c r="AG1489" s="50"/>
      <c r="AH1489" s="50"/>
      <c r="AI1489" s="50"/>
      <c r="AJ1489" s="50"/>
      <c r="AK1489" s="50"/>
      <c r="AL1489" s="50"/>
      <c r="AM1489" s="50"/>
      <c r="AN1489" s="50"/>
      <c r="AO1489" s="50"/>
      <c r="AP1489" s="50"/>
      <c r="AQ1489" s="50"/>
      <c r="AR1489" s="50"/>
      <c r="AS1489" s="50"/>
      <c r="AT1489" s="50"/>
      <c r="AU1489" s="50"/>
      <c r="AV1489" s="50"/>
      <c r="AW1489" s="50"/>
      <c r="AX1489" s="50"/>
      <c r="AY1489" s="50"/>
      <c r="AZ1489" s="50"/>
      <c r="BA1489" s="50"/>
      <c r="BB1489" s="50"/>
      <c r="BC1489" s="50"/>
      <c r="BD1489" s="50"/>
      <c r="BE1489" s="50"/>
      <c r="BF1489" s="50"/>
      <c r="BG1489" s="50"/>
      <c r="BH1489" s="50"/>
      <c r="BI1489" s="50"/>
      <c r="BJ1489" s="50"/>
      <c r="BK1489" s="50"/>
      <c r="BL1489" s="50"/>
      <c r="BM1489" s="50"/>
      <c r="BN1489" s="50"/>
      <c r="BO1489" s="50"/>
      <c r="BP1489" s="50"/>
      <c r="BQ1489" s="50"/>
      <c r="BR1489" s="50"/>
      <c r="BS1489" s="50"/>
      <c r="BT1489" s="50"/>
      <c r="BU1489" s="50"/>
      <c r="BV1489" s="50"/>
      <c r="BW1489" s="50"/>
      <c r="BX1489" s="50"/>
      <c r="BY1489" s="50"/>
      <c r="BZ1489" s="50"/>
      <c r="CA1489" s="50"/>
      <c r="CB1489" s="50"/>
      <c r="CC1489" s="50"/>
      <c r="CD1489" s="50"/>
      <c r="CE1489" s="50"/>
      <c r="CF1489" s="50"/>
      <c r="CG1489" s="50"/>
      <c r="CH1489" s="50"/>
      <c r="CI1489" s="50"/>
      <c r="CJ1489" s="50"/>
      <c r="CK1489" s="50"/>
      <c r="CL1489" s="50"/>
      <c r="CM1489" s="50"/>
      <c r="CN1489" s="50"/>
      <c r="CO1489" s="50"/>
      <c r="CP1489" s="50"/>
      <c r="CQ1489" s="50"/>
      <c r="CR1489" s="50"/>
      <c r="CS1489" s="50"/>
      <c r="CT1489" s="50"/>
      <c r="CU1489" s="50"/>
      <c r="CV1489" s="50"/>
      <c r="CW1489" s="50"/>
      <c r="CX1489" s="50"/>
      <c r="CY1489" s="50"/>
      <c r="CZ1489" s="50"/>
      <c r="DA1489" s="50"/>
      <c r="DB1489" s="50"/>
      <c r="DC1489" s="50"/>
      <c r="DD1489" s="50"/>
      <c r="DE1489" s="50"/>
      <c r="DF1489" s="50"/>
    </row>
    <row r="1490" spans="2:110" x14ac:dyDescent="0.2">
      <c r="B1490" s="177"/>
      <c r="C1490" s="202"/>
      <c r="D1490" s="200"/>
      <c r="E1490" s="203"/>
      <c r="F1490" s="203"/>
      <c r="G1490" s="203"/>
      <c r="H1490" s="203"/>
      <c r="I1490" s="203"/>
      <c r="J1490" s="203"/>
      <c r="K1490" s="203"/>
      <c r="L1490" s="203"/>
      <c r="M1490" s="203"/>
      <c r="N1490" s="203"/>
      <c r="O1490" s="203"/>
      <c r="P1490" s="203"/>
      <c r="Q1490" s="204"/>
      <c r="R1490" s="204"/>
      <c r="S1490" s="234"/>
      <c r="T1490" s="50"/>
      <c r="U1490" s="50"/>
      <c r="V1490" s="50"/>
      <c r="W1490" s="50"/>
      <c r="X1490" s="50"/>
      <c r="Y1490" s="50"/>
      <c r="Z1490" s="250"/>
      <c r="AA1490" s="238"/>
      <c r="AB1490" s="50"/>
      <c r="AC1490" s="50"/>
      <c r="AD1490" s="50"/>
      <c r="AE1490" s="50"/>
      <c r="AF1490" s="50"/>
      <c r="AG1490" s="50"/>
      <c r="AH1490" s="50"/>
      <c r="AI1490" s="50"/>
      <c r="AJ1490" s="50"/>
      <c r="AK1490" s="50"/>
      <c r="AL1490" s="50"/>
      <c r="AM1490" s="50"/>
      <c r="AN1490" s="50"/>
      <c r="AO1490" s="50"/>
      <c r="AP1490" s="50"/>
      <c r="AQ1490" s="50"/>
      <c r="AR1490" s="50"/>
      <c r="AS1490" s="50"/>
      <c r="AT1490" s="50"/>
      <c r="AU1490" s="50"/>
      <c r="AV1490" s="50"/>
      <c r="AW1490" s="50"/>
      <c r="AX1490" s="50"/>
      <c r="AY1490" s="50"/>
      <c r="AZ1490" s="50"/>
      <c r="BA1490" s="50"/>
      <c r="BB1490" s="50"/>
      <c r="BC1490" s="50"/>
      <c r="BD1490" s="50"/>
      <c r="BE1490" s="50"/>
      <c r="BF1490" s="50"/>
      <c r="BG1490" s="50"/>
      <c r="BH1490" s="50"/>
      <c r="BI1490" s="50"/>
      <c r="BJ1490" s="50"/>
      <c r="BK1490" s="50"/>
      <c r="BL1490" s="50"/>
      <c r="BM1490" s="50"/>
      <c r="BN1490" s="50"/>
      <c r="BO1490" s="50"/>
      <c r="BP1490" s="50"/>
      <c r="BQ1490" s="50"/>
      <c r="BR1490" s="50"/>
      <c r="BS1490" s="50"/>
      <c r="BT1490" s="50"/>
      <c r="BU1490" s="50"/>
      <c r="BV1490" s="50"/>
      <c r="BW1490" s="50"/>
      <c r="BX1490" s="50"/>
      <c r="BY1490" s="50"/>
      <c r="BZ1490" s="50"/>
      <c r="CA1490" s="50"/>
      <c r="CB1490" s="50"/>
      <c r="CC1490" s="50"/>
      <c r="CD1490" s="50"/>
      <c r="CE1490" s="50"/>
      <c r="CF1490" s="50"/>
      <c r="CG1490" s="50"/>
      <c r="CH1490" s="50"/>
      <c r="CI1490" s="50"/>
      <c r="CJ1490" s="50"/>
      <c r="CK1490" s="50"/>
      <c r="CL1490" s="50"/>
      <c r="CM1490" s="50"/>
      <c r="CN1490" s="50"/>
      <c r="CO1490" s="50"/>
      <c r="CP1490" s="50"/>
      <c r="CQ1490" s="50"/>
      <c r="CR1490" s="50"/>
      <c r="CS1490" s="50"/>
      <c r="CT1490" s="50"/>
      <c r="CU1490" s="50"/>
      <c r="CV1490" s="50"/>
      <c r="CW1490" s="50"/>
      <c r="CX1490" s="50"/>
      <c r="CY1490" s="50"/>
      <c r="CZ1490" s="50"/>
      <c r="DA1490" s="50"/>
      <c r="DB1490" s="50"/>
      <c r="DC1490" s="50"/>
      <c r="DD1490" s="50"/>
      <c r="DE1490" s="50"/>
      <c r="DF1490" s="50"/>
    </row>
    <row r="1491" spans="2:110" x14ac:dyDescent="0.2">
      <c r="B1491" s="177"/>
      <c r="C1491" s="202"/>
      <c r="D1491" s="200"/>
      <c r="E1491" s="203"/>
      <c r="F1491" s="203"/>
      <c r="G1491" s="203"/>
      <c r="H1491" s="203"/>
      <c r="I1491" s="203"/>
      <c r="J1491" s="203"/>
      <c r="K1491" s="203"/>
      <c r="L1491" s="203"/>
      <c r="M1491" s="203"/>
      <c r="N1491" s="203"/>
      <c r="O1491" s="203"/>
      <c r="P1491" s="203"/>
      <c r="Q1491" s="204"/>
      <c r="R1491" s="204"/>
      <c r="S1491" s="234"/>
      <c r="T1491" s="50"/>
      <c r="U1491" s="50"/>
      <c r="V1491" s="50"/>
      <c r="W1491" s="50"/>
      <c r="X1491" s="50"/>
      <c r="Y1491" s="50"/>
      <c r="Z1491" s="250"/>
      <c r="AA1491" s="238"/>
      <c r="AB1491" s="50"/>
      <c r="AC1491" s="50"/>
      <c r="AD1491" s="50"/>
      <c r="AE1491" s="50"/>
      <c r="AF1491" s="50"/>
      <c r="AG1491" s="50"/>
      <c r="AH1491" s="50"/>
      <c r="AI1491" s="50"/>
      <c r="AJ1491" s="50"/>
      <c r="AK1491" s="50"/>
      <c r="AL1491" s="50"/>
      <c r="AM1491" s="50"/>
      <c r="AN1491" s="50"/>
      <c r="AO1491" s="50"/>
      <c r="AP1491" s="50"/>
      <c r="AQ1491" s="50"/>
      <c r="AR1491" s="50"/>
      <c r="AS1491" s="50"/>
      <c r="AT1491" s="50"/>
      <c r="AU1491" s="50"/>
      <c r="AV1491" s="50"/>
      <c r="AW1491" s="50"/>
      <c r="AX1491" s="50"/>
      <c r="AY1491" s="50"/>
      <c r="AZ1491" s="50"/>
      <c r="BA1491" s="50"/>
      <c r="BB1491" s="50"/>
      <c r="BC1491" s="50"/>
      <c r="BD1491" s="50"/>
      <c r="BE1491" s="50"/>
      <c r="BF1491" s="50"/>
      <c r="BG1491" s="50"/>
      <c r="BH1491" s="50"/>
      <c r="BI1491" s="50"/>
      <c r="BJ1491" s="50"/>
      <c r="BK1491" s="50"/>
      <c r="BL1491" s="50"/>
      <c r="BM1491" s="50"/>
      <c r="BN1491" s="50"/>
      <c r="BO1491" s="50"/>
      <c r="BP1491" s="50"/>
      <c r="BQ1491" s="50"/>
      <c r="BR1491" s="50"/>
      <c r="BS1491" s="50"/>
      <c r="BT1491" s="50"/>
      <c r="BU1491" s="50"/>
      <c r="BV1491" s="50"/>
      <c r="BW1491" s="50"/>
      <c r="BX1491" s="50"/>
      <c r="BY1491" s="50"/>
      <c r="BZ1491" s="50"/>
      <c r="CA1491" s="50"/>
      <c r="CB1491" s="50"/>
      <c r="CC1491" s="50"/>
      <c r="CD1491" s="50"/>
      <c r="CE1491" s="50"/>
      <c r="CF1491" s="50"/>
      <c r="CG1491" s="50"/>
      <c r="CH1491" s="50"/>
      <c r="CI1491" s="50"/>
      <c r="CJ1491" s="50"/>
      <c r="CK1491" s="50"/>
      <c r="CL1491" s="50"/>
      <c r="CM1491" s="50"/>
      <c r="CN1491" s="50"/>
      <c r="CO1491" s="50"/>
      <c r="CP1491" s="50"/>
      <c r="CQ1491" s="50"/>
      <c r="CR1491" s="50"/>
      <c r="CS1491" s="50"/>
      <c r="CT1491" s="50"/>
      <c r="CU1491" s="50"/>
      <c r="CV1491" s="50"/>
      <c r="CW1491" s="50"/>
      <c r="CX1491" s="50"/>
      <c r="CY1491" s="50"/>
      <c r="CZ1491" s="50"/>
      <c r="DA1491" s="50"/>
      <c r="DB1491" s="50"/>
      <c r="DC1491" s="50"/>
      <c r="DD1491" s="50"/>
      <c r="DE1491" s="50"/>
      <c r="DF1491" s="50"/>
    </row>
    <row r="1492" spans="2:110" x14ac:dyDescent="0.2">
      <c r="B1492" s="177"/>
      <c r="C1492" s="202"/>
      <c r="D1492" s="200"/>
      <c r="E1492" s="203"/>
      <c r="F1492" s="203"/>
      <c r="G1492" s="203"/>
      <c r="H1492" s="203"/>
      <c r="I1492" s="203"/>
      <c r="J1492" s="203"/>
      <c r="K1492" s="203"/>
      <c r="L1492" s="203"/>
      <c r="M1492" s="203"/>
      <c r="N1492" s="203"/>
      <c r="O1492" s="203"/>
      <c r="P1492" s="203"/>
      <c r="Q1492" s="204"/>
      <c r="R1492" s="204"/>
      <c r="S1492" s="234"/>
      <c r="T1492" s="50"/>
      <c r="U1492" s="50"/>
      <c r="V1492" s="50"/>
      <c r="W1492" s="50"/>
      <c r="X1492" s="50"/>
      <c r="Y1492" s="50"/>
      <c r="Z1492" s="250"/>
      <c r="AA1492" s="238"/>
      <c r="AB1492" s="50"/>
      <c r="AC1492" s="50"/>
      <c r="AD1492" s="50"/>
      <c r="AE1492" s="50"/>
      <c r="AF1492" s="50"/>
      <c r="AG1492" s="50"/>
      <c r="AH1492" s="50"/>
      <c r="AI1492" s="50"/>
      <c r="AJ1492" s="50"/>
      <c r="AK1492" s="50"/>
      <c r="AL1492" s="50"/>
      <c r="AM1492" s="50"/>
      <c r="AN1492" s="50"/>
      <c r="AO1492" s="50"/>
      <c r="AP1492" s="50"/>
      <c r="AQ1492" s="50"/>
      <c r="AR1492" s="50"/>
      <c r="AS1492" s="50"/>
      <c r="AT1492" s="50"/>
      <c r="AU1492" s="50"/>
      <c r="AV1492" s="50"/>
      <c r="AW1492" s="50"/>
      <c r="AX1492" s="50"/>
      <c r="AY1492" s="50"/>
      <c r="AZ1492" s="50"/>
      <c r="BA1492" s="50"/>
      <c r="BB1492" s="50"/>
      <c r="BC1492" s="50"/>
      <c r="BD1492" s="50"/>
      <c r="BE1492" s="50"/>
      <c r="BF1492" s="50"/>
      <c r="BG1492" s="50"/>
      <c r="BH1492" s="50"/>
      <c r="BI1492" s="50"/>
      <c r="BJ1492" s="50"/>
      <c r="BK1492" s="50"/>
      <c r="BL1492" s="50"/>
      <c r="BM1492" s="50"/>
      <c r="BN1492" s="50"/>
      <c r="BO1492" s="50"/>
      <c r="BP1492" s="50"/>
      <c r="BQ1492" s="50"/>
      <c r="BR1492" s="50"/>
      <c r="BS1492" s="50"/>
      <c r="BT1492" s="50"/>
      <c r="BU1492" s="50"/>
      <c r="BV1492" s="50"/>
      <c r="BW1492" s="50"/>
      <c r="BX1492" s="50"/>
      <c r="BY1492" s="50"/>
      <c r="BZ1492" s="50"/>
      <c r="CA1492" s="50"/>
      <c r="CB1492" s="50"/>
      <c r="CC1492" s="50"/>
      <c r="CD1492" s="50"/>
      <c r="CE1492" s="50"/>
      <c r="CF1492" s="50"/>
      <c r="CG1492" s="50"/>
      <c r="CH1492" s="50"/>
      <c r="CI1492" s="50"/>
      <c r="CJ1492" s="50"/>
      <c r="CK1492" s="50"/>
      <c r="CL1492" s="50"/>
      <c r="CM1492" s="50"/>
      <c r="CN1492" s="50"/>
      <c r="CO1492" s="50"/>
      <c r="CP1492" s="50"/>
      <c r="CQ1492" s="50"/>
      <c r="CR1492" s="50"/>
      <c r="CS1492" s="50"/>
      <c r="CT1492" s="50"/>
      <c r="CU1492" s="50"/>
      <c r="CV1492" s="50"/>
      <c r="CW1492" s="50"/>
      <c r="CX1492" s="50"/>
      <c r="CY1492" s="50"/>
      <c r="CZ1492" s="50"/>
      <c r="DA1492" s="50"/>
      <c r="DB1492" s="50"/>
      <c r="DC1492" s="50"/>
      <c r="DD1492" s="50"/>
      <c r="DE1492" s="50"/>
      <c r="DF1492" s="50"/>
    </row>
    <row r="1493" spans="2:110" x14ac:dyDescent="0.2">
      <c r="B1493" s="177"/>
      <c r="C1493" s="202"/>
      <c r="D1493" s="200"/>
      <c r="E1493" s="203"/>
      <c r="F1493" s="203"/>
      <c r="G1493" s="203"/>
      <c r="H1493" s="203"/>
      <c r="I1493" s="203"/>
      <c r="J1493" s="203"/>
      <c r="K1493" s="203"/>
      <c r="L1493" s="203"/>
      <c r="M1493" s="203"/>
      <c r="N1493" s="203"/>
      <c r="O1493" s="203"/>
      <c r="P1493" s="203"/>
      <c r="Q1493" s="204"/>
      <c r="R1493" s="204"/>
      <c r="S1493" s="234"/>
      <c r="T1493" s="50"/>
      <c r="U1493" s="50"/>
      <c r="V1493" s="50"/>
      <c r="W1493" s="50"/>
      <c r="X1493" s="50"/>
      <c r="Y1493" s="50"/>
      <c r="Z1493" s="250"/>
      <c r="AA1493" s="238"/>
      <c r="AB1493" s="50"/>
      <c r="AC1493" s="50"/>
      <c r="AD1493" s="50"/>
      <c r="AE1493" s="50"/>
      <c r="AF1493" s="50"/>
      <c r="AG1493" s="50"/>
      <c r="AH1493" s="50"/>
      <c r="AI1493" s="50"/>
      <c r="AJ1493" s="50"/>
      <c r="AK1493" s="50"/>
      <c r="AL1493" s="50"/>
      <c r="AM1493" s="50"/>
      <c r="AN1493" s="50"/>
      <c r="AO1493" s="50"/>
      <c r="AP1493" s="50"/>
      <c r="AQ1493" s="50"/>
      <c r="AR1493" s="50"/>
      <c r="AS1493" s="50"/>
      <c r="AT1493" s="50"/>
      <c r="AU1493" s="50"/>
      <c r="AV1493" s="50"/>
      <c r="AW1493" s="50"/>
      <c r="AX1493" s="50"/>
      <c r="AY1493" s="50"/>
      <c r="AZ1493" s="50"/>
      <c r="BA1493" s="50"/>
      <c r="BB1493" s="50"/>
      <c r="BC1493" s="50"/>
      <c r="BD1493" s="50"/>
      <c r="BE1493" s="50"/>
      <c r="BF1493" s="50"/>
      <c r="BG1493" s="50"/>
      <c r="BH1493" s="50"/>
      <c r="BI1493" s="50"/>
      <c r="BJ1493" s="50"/>
      <c r="BK1493" s="50"/>
      <c r="BL1493" s="50"/>
      <c r="BM1493" s="50"/>
      <c r="BN1493" s="50"/>
      <c r="BO1493" s="50"/>
      <c r="BP1493" s="50"/>
      <c r="BQ1493" s="50"/>
      <c r="BR1493" s="50"/>
      <c r="BS1493" s="50"/>
      <c r="BT1493" s="50"/>
      <c r="BU1493" s="50"/>
      <c r="BV1493" s="50"/>
      <c r="BW1493" s="50"/>
      <c r="BX1493" s="50"/>
      <c r="BY1493" s="50"/>
      <c r="BZ1493" s="50"/>
      <c r="CA1493" s="50"/>
      <c r="CB1493" s="50"/>
      <c r="CC1493" s="50"/>
      <c r="CD1493" s="50"/>
      <c r="CE1493" s="50"/>
      <c r="CF1493" s="50"/>
      <c r="CG1493" s="50"/>
      <c r="CH1493" s="50"/>
      <c r="CI1493" s="50"/>
      <c r="CJ1493" s="50"/>
      <c r="CK1493" s="50"/>
      <c r="CL1493" s="50"/>
      <c r="CM1493" s="50"/>
      <c r="CN1493" s="50"/>
      <c r="CO1493" s="50"/>
      <c r="CP1493" s="50"/>
      <c r="CQ1493" s="50"/>
      <c r="CR1493" s="50"/>
      <c r="CS1493" s="50"/>
      <c r="CT1493" s="50"/>
      <c r="CU1493" s="50"/>
      <c r="CV1493" s="50"/>
      <c r="CW1493" s="50"/>
      <c r="CX1493" s="50"/>
      <c r="CY1493" s="50"/>
      <c r="CZ1493" s="50"/>
      <c r="DA1493" s="50"/>
      <c r="DB1493" s="50"/>
      <c r="DC1493" s="50"/>
      <c r="DD1493" s="50"/>
      <c r="DE1493" s="50"/>
      <c r="DF1493" s="50"/>
    </row>
    <row r="1494" spans="2:110" x14ac:dyDescent="0.2">
      <c r="B1494" s="177"/>
      <c r="C1494" s="202"/>
      <c r="D1494" s="200"/>
      <c r="E1494" s="203"/>
      <c r="F1494" s="203"/>
      <c r="G1494" s="203"/>
      <c r="H1494" s="203"/>
      <c r="I1494" s="203"/>
      <c r="J1494" s="203"/>
      <c r="K1494" s="203"/>
      <c r="L1494" s="203"/>
      <c r="M1494" s="203"/>
      <c r="N1494" s="203"/>
      <c r="O1494" s="203"/>
      <c r="P1494" s="203"/>
      <c r="Q1494" s="204"/>
      <c r="R1494" s="204"/>
      <c r="S1494" s="234"/>
      <c r="T1494" s="50"/>
      <c r="U1494" s="50"/>
      <c r="V1494" s="50"/>
      <c r="W1494" s="50"/>
      <c r="X1494" s="50"/>
      <c r="Y1494" s="50"/>
      <c r="Z1494" s="250"/>
      <c r="AA1494" s="238"/>
      <c r="AB1494" s="50"/>
      <c r="AC1494" s="50"/>
      <c r="AD1494" s="50"/>
      <c r="AE1494" s="50"/>
      <c r="AF1494" s="50"/>
      <c r="AG1494" s="50"/>
      <c r="AH1494" s="50"/>
      <c r="AI1494" s="50"/>
      <c r="AJ1494" s="50"/>
      <c r="AK1494" s="50"/>
      <c r="AL1494" s="50"/>
      <c r="AM1494" s="50"/>
      <c r="AN1494" s="50"/>
      <c r="AO1494" s="50"/>
      <c r="AP1494" s="50"/>
      <c r="AQ1494" s="50"/>
      <c r="AR1494" s="50"/>
      <c r="AS1494" s="50"/>
      <c r="AT1494" s="50"/>
      <c r="AU1494" s="50"/>
      <c r="AV1494" s="50"/>
      <c r="AW1494" s="50"/>
      <c r="AX1494" s="50"/>
      <c r="AY1494" s="50"/>
      <c r="AZ1494" s="50"/>
      <c r="BA1494" s="50"/>
      <c r="BB1494" s="50"/>
      <c r="BC1494" s="50"/>
      <c r="BD1494" s="50"/>
      <c r="BE1494" s="50"/>
      <c r="BF1494" s="50"/>
      <c r="BG1494" s="50"/>
      <c r="BH1494" s="50"/>
      <c r="BI1494" s="50"/>
      <c r="BJ1494" s="50"/>
      <c r="BK1494" s="50"/>
      <c r="BL1494" s="50"/>
      <c r="BM1494" s="50"/>
      <c r="BN1494" s="50"/>
      <c r="BO1494" s="50"/>
      <c r="BP1494" s="50"/>
      <c r="BQ1494" s="50"/>
      <c r="BR1494" s="50"/>
      <c r="BS1494" s="50"/>
      <c r="BT1494" s="50"/>
      <c r="BU1494" s="50"/>
      <c r="BV1494" s="50"/>
      <c r="BW1494" s="50"/>
      <c r="BX1494" s="50"/>
      <c r="BY1494" s="50"/>
      <c r="BZ1494" s="50"/>
      <c r="CA1494" s="50"/>
      <c r="CB1494" s="50"/>
      <c r="CC1494" s="50"/>
      <c r="CD1494" s="50"/>
      <c r="CE1494" s="50"/>
      <c r="CF1494" s="50"/>
      <c r="CG1494" s="50"/>
      <c r="CH1494" s="50"/>
      <c r="CI1494" s="50"/>
      <c r="CJ1494" s="50"/>
      <c r="CK1494" s="50"/>
      <c r="CL1494" s="50"/>
      <c r="CM1494" s="50"/>
      <c r="CN1494" s="50"/>
      <c r="CO1494" s="50"/>
      <c r="CP1494" s="50"/>
      <c r="CQ1494" s="50"/>
      <c r="CR1494" s="50"/>
      <c r="CS1494" s="50"/>
      <c r="CT1494" s="50"/>
      <c r="CU1494" s="50"/>
      <c r="CV1494" s="50"/>
      <c r="CW1494" s="50"/>
      <c r="CX1494" s="50"/>
      <c r="CY1494" s="50"/>
      <c r="CZ1494" s="50"/>
      <c r="DA1494" s="50"/>
      <c r="DB1494" s="50"/>
      <c r="DC1494" s="50"/>
      <c r="DD1494" s="50"/>
      <c r="DE1494" s="50"/>
      <c r="DF1494" s="50"/>
    </row>
    <row r="1495" spans="2:110" x14ac:dyDescent="0.2">
      <c r="B1495" s="177"/>
      <c r="C1495" s="202"/>
      <c r="D1495" s="200"/>
      <c r="E1495" s="203"/>
      <c r="F1495" s="203"/>
      <c r="G1495" s="203"/>
      <c r="H1495" s="203"/>
      <c r="I1495" s="203"/>
      <c r="J1495" s="203"/>
      <c r="K1495" s="203"/>
      <c r="L1495" s="203"/>
      <c r="M1495" s="203"/>
      <c r="N1495" s="203"/>
      <c r="O1495" s="203"/>
      <c r="P1495" s="203"/>
      <c r="Q1495" s="204"/>
      <c r="R1495" s="204"/>
      <c r="S1495" s="234"/>
      <c r="T1495" s="50"/>
      <c r="U1495" s="50"/>
      <c r="V1495" s="50"/>
      <c r="W1495" s="50"/>
      <c r="X1495" s="50"/>
      <c r="Y1495" s="50"/>
      <c r="Z1495" s="250"/>
      <c r="AA1495" s="238"/>
      <c r="AB1495" s="50"/>
      <c r="AC1495" s="50"/>
      <c r="AD1495" s="50"/>
      <c r="AE1495" s="50"/>
      <c r="AF1495" s="50"/>
      <c r="AG1495" s="50"/>
      <c r="AH1495" s="50"/>
      <c r="AI1495" s="50"/>
      <c r="AJ1495" s="50"/>
      <c r="AK1495" s="50"/>
      <c r="AL1495" s="50"/>
      <c r="AM1495" s="50"/>
      <c r="AN1495" s="50"/>
      <c r="AO1495" s="50"/>
      <c r="AP1495" s="50"/>
      <c r="AQ1495" s="50"/>
      <c r="AR1495" s="50"/>
      <c r="AS1495" s="50"/>
      <c r="AT1495" s="50"/>
      <c r="AU1495" s="50"/>
      <c r="AV1495" s="50"/>
      <c r="AW1495" s="50"/>
      <c r="AX1495" s="50"/>
      <c r="AY1495" s="50"/>
      <c r="AZ1495" s="50"/>
      <c r="BA1495" s="50"/>
      <c r="BB1495" s="50"/>
      <c r="BC1495" s="50"/>
      <c r="BD1495" s="50"/>
      <c r="BE1495" s="50"/>
      <c r="BF1495" s="50"/>
      <c r="BG1495" s="50"/>
      <c r="BH1495" s="50"/>
      <c r="BI1495" s="50"/>
      <c r="BJ1495" s="50"/>
      <c r="BK1495" s="50"/>
      <c r="BL1495" s="50"/>
      <c r="BM1495" s="50"/>
      <c r="BN1495" s="50"/>
      <c r="BO1495" s="50"/>
      <c r="BP1495" s="50"/>
      <c r="BQ1495" s="50"/>
      <c r="BR1495" s="50"/>
      <c r="BS1495" s="50"/>
      <c r="BT1495" s="50"/>
      <c r="BU1495" s="50"/>
      <c r="BV1495" s="50"/>
      <c r="BW1495" s="50"/>
      <c r="BX1495" s="50"/>
      <c r="BY1495" s="50"/>
      <c r="BZ1495" s="50"/>
      <c r="CA1495" s="50"/>
      <c r="CB1495" s="50"/>
      <c r="CC1495" s="50"/>
      <c r="CD1495" s="50"/>
      <c r="CE1495" s="50"/>
      <c r="CF1495" s="50"/>
      <c r="CG1495" s="50"/>
      <c r="CH1495" s="50"/>
      <c r="CI1495" s="50"/>
      <c r="CJ1495" s="50"/>
      <c r="CK1495" s="50"/>
      <c r="CL1495" s="50"/>
      <c r="CM1495" s="50"/>
      <c r="CN1495" s="50"/>
      <c r="CO1495" s="50"/>
      <c r="CP1495" s="50"/>
      <c r="CQ1495" s="50"/>
      <c r="CR1495" s="50"/>
      <c r="CS1495" s="50"/>
      <c r="CT1495" s="50"/>
      <c r="CU1495" s="50"/>
      <c r="CV1495" s="50"/>
      <c r="CW1495" s="50"/>
      <c r="CX1495" s="50"/>
      <c r="CY1495" s="50"/>
      <c r="CZ1495" s="50"/>
      <c r="DA1495" s="50"/>
      <c r="DB1495" s="50"/>
      <c r="DC1495" s="50"/>
      <c r="DD1495" s="50"/>
      <c r="DE1495" s="50"/>
      <c r="DF1495" s="50"/>
    </row>
    <row r="1496" spans="2:110" x14ac:dyDescent="0.2">
      <c r="B1496" s="177"/>
      <c r="C1496" s="202"/>
      <c r="D1496" s="200"/>
      <c r="E1496" s="203"/>
      <c r="F1496" s="203"/>
      <c r="G1496" s="203"/>
      <c r="H1496" s="203"/>
      <c r="I1496" s="203"/>
      <c r="J1496" s="203"/>
      <c r="K1496" s="203"/>
      <c r="L1496" s="203"/>
      <c r="M1496" s="203"/>
      <c r="N1496" s="203"/>
      <c r="O1496" s="203"/>
      <c r="P1496" s="203"/>
      <c r="Q1496" s="204"/>
      <c r="R1496" s="204"/>
      <c r="S1496" s="234"/>
      <c r="T1496" s="50"/>
      <c r="U1496" s="50"/>
      <c r="V1496" s="50"/>
      <c r="W1496" s="50"/>
      <c r="X1496" s="50"/>
      <c r="Y1496" s="50"/>
      <c r="Z1496" s="250"/>
      <c r="AA1496" s="238"/>
      <c r="AB1496" s="50"/>
      <c r="AC1496" s="50"/>
      <c r="AD1496" s="50"/>
      <c r="AE1496" s="50"/>
      <c r="AF1496" s="50"/>
      <c r="AG1496" s="50"/>
      <c r="AH1496" s="50"/>
      <c r="AI1496" s="50"/>
      <c r="AJ1496" s="50"/>
      <c r="AK1496" s="50"/>
      <c r="AL1496" s="50"/>
      <c r="AM1496" s="50"/>
      <c r="AN1496" s="50"/>
      <c r="AO1496" s="50"/>
      <c r="AP1496" s="50"/>
      <c r="AQ1496" s="50"/>
      <c r="AR1496" s="50"/>
      <c r="AS1496" s="50"/>
      <c r="AT1496" s="50"/>
      <c r="AU1496" s="50"/>
      <c r="AV1496" s="50"/>
      <c r="AW1496" s="50"/>
      <c r="AX1496" s="50"/>
      <c r="AY1496" s="50"/>
      <c r="AZ1496" s="50"/>
      <c r="BA1496" s="50"/>
      <c r="BB1496" s="50"/>
      <c r="BC1496" s="50"/>
      <c r="BD1496" s="50"/>
      <c r="BE1496" s="50"/>
      <c r="BF1496" s="50"/>
      <c r="BG1496" s="50"/>
      <c r="BH1496" s="50"/>
      <c r="BI1496" s="50"/>
      <c r="BJ1496" s="50"/>
      <c r="BK1496" s="50"/>
      <c r="BL1496" s="50"/>
      <c r="BM1496" s="50"/>
      <c r="BN1496" s="50"/>
      <c r="BO1496" s="50"/>
      <c r="BP1496" s="50"/>
      <c r="BQ1496" s="50"/>
      <c r="BR1496" s="50"/>
      <c r="BS1496" s="50"/>
      <c r="BT1496" s="50"/>
      <c r="BU1496" s="50"/>
      <c r="BV1496" s="50"/>
      <c r="BW1496" s="50"/>
      <c r="BX1496" s="50"/>
      <c r="BY1496" s="50"/>
      <c r="BZ1496" s="50"/>
      <c r="CA1496" s="50"/>
      <c r="CB1496" s="50"/>
      <c r="CC1496" s="50"/>
      <c r="CD1496" s="50"/>
      <c r="CE1496" s="50"/>
      <c r="CF1496" s="50"/>
      <c r="CG1496" s="50"/>
      <c r="CH1496" s="50"/>
      <c r="CI1496" s="50"/>
      <c r="CJ1496" s="50"/>
      <c r="CK1496" s="50"/>
      <c r="CL1496" s="50"/>
      <c r="CM1496" s="50"/>
      <c r="CN1496" s="50"/>
      <c r="CO1496" s="50"/>
      <c r="CP1496" s="50"/>
      <c r="CQ1496" s="50"/>
      <c r="CR1496" s="50"/>
      <c r="CS1496" s="50"/>
      <c r="CT1496" s="50"/>
      <c r="CU1496" s="50"/>
      <c r="CV1496" s="50"/>
      <c r="CW1496" s="50"/>
      <c r="CX1496" s="50"/>
      <c r="CY1496" s="50"/>
      <c r="CZ1496" s="50"/>
      <c r="DA1496" s="50"/>
      <c r="DB1496" s="50"/>
      <c r="DC1496" s="50"/>
      <c r="DD1496" s="50"/>
      <c r="DE1496" s="50"/>
      <c r="DF1496" s="50"/>
    </row>
    <row r="1497" spans="2:110" x14ac:dyDescent="0.2">
      <c r="B1497" s="177"/>
      <c r="C1497" s="202"/>
      <c r="D1497" s="200"/>
      <c r="E1497" s="203"/>
      <c r="F1497" s="203"/>
      <c r="G1497" s="203"/>
      <c r="H1497" s="203"/>
      <c r="I1497" s="203"/>
      <c r="J1497" s="203"/>
      <c r="K1497" s="203"/>
      <c r="L1497" s="203"/>
      <c r="M1497" s="203"/>
      <c r="N1497" s="203"/>
      <c r="O1497" s="203"/>
      <c r="P1497" s="203"/>
      <c r="Q1497" s="204"/>
      <c r="R1497" s="204"/>
      <c r="S1497" s="234"/>
      <c r="T1497" s="50"/>
      <c r="U1497" s="50"/>
      <c r="V1497" s="50"/>
      <c r="W1497" s="50"/>
      <c r="X1497" s="50"/>
      <c r="Y1497" s="50"/>
      <c r="Z1497" s="250"/>
      <c r="AA1497" s="238"/>
      <c r="AB1497" s="50"/>
      <c r="AC1497" s="50"/>
      <c r="AD1497" s="50"/>
      <c r="AE1497" s="50"/>
      <c r="AF1497" s="50"/>
      <c r="AG1497" s="50"/>
      <c r="AH1497" s="50"/>
      <c r="AI1497" s="50"/>
      <c r="AJ1497" s="50"/>
      <c r="AK1497" s="50"/>
      <c r="AL1497" s="50"/>
      <c r="AM1497" s="50"/>
      <c r="AN1497" s="50"/>
      <c r="AO1497" s="50"/>
      <c r="AP1497" s="50"/>
      <c r="AQ1497" s="50"/>
      <c r="AR1497" s="50"/>
      <c r="AS1497" s="50"/>
      <c r="AT1497" s="50"/>
      <c r="AU1497" s="50"/>
      <c r="AV1497" s="50"/>
      <c r="AW1497" s="50"/>
      <c r="AX1497" s="50"/>
      <c r="AY1497" s="50"/>
      <c r="AZ1497" s="50"/>
      <c r="BA1497" s="50"/>
      <c r="BB1497" s="50"/>
      <c r="BC1497" s="50"/>
      <c r="BD1497" s="50"/>
      <c r="BE1497" s="50"/>
      <c r="BF1497" s="50"/>
      <c r="BG1497" s="50"/>
      <c r="BH1497" s="50"/>
      <c r="BI1497" s="50"/>
      <c r="BJ1497" s="50"/>
      <c r="BK1497" s="50"/>
      <c r="BL1497" s="50"/>
      <c r="BM1497" s="50"/>
      <c r="BN1497" s="50"/>
      <c r="BO1497" s="50"/>
      <c r="BP1497" s="50"/>
      <c r="BQ1497" s="50"/>
      <c r="BR1497" s="50"/>
      <c r="BS1497" s="50"/>
      <c r="BT1497" s="50"/>
      <c r="BU1497" s="50"/>
      <c r="BV1497" s="50"/>
      <c r="BW1497" s="50"/>
      <c r="BX1497" s="50"/>
      <c r="BY1497" s="50"/>
      <c r="BZ1497" s="50"/>
      <c r="CA1497" s="50"/>
      <c r="CB1497" s="50"/>
      <c r="CC1497" s="50"/>
      <c r="CD1497" s="50"/>
      <c r="CE1497" s="50"/>
      <c r="CF1497" s="50"/>
      <c r="CG1497" s="50"/>
      <c r="CH1497" s="50"/>
      <c r="CI1497" s="50"/>
      <c r="CJ1497" s="50"/>
      <c r="CK1497" s="50"/>
      <c r="CL1497" s="50"/>
      <c r="CM1497" s="50"/>
      <c r="CN1497" s="50"/>
      <c r="CO1497" s="50"/>
      <c r="CP1497" s="50"/>
      <c r="CQ1497" s="50"/>
      <c r="CR1497" s="50"/>
      <c r="CS1497" s="50"/>
      <c r="CT1497" s="50"/>
      <c r="CU1497" s="50"/>
      <c r="CV1497" s="50"/>
      <c r="CW1497" s="50"/>
      <c r="CX1497" s="50"/>
      <c r="CY1497" s="50"/>
      <c r="CZ1497" s="50"/>
      <c r="DA1497" s="50"/>
      <c r="DB1497" s="50"/>
      <c r="DC1497" s="50"/>
      <c r="DD1497" s="50"/>
      <c r="DE1497" s="50"/>
      <c r="DF1497" s="50"/>
    </row>
    <row r="1498" spans="2:110" x14ac:dyDescent="0.2">
      <c r="B1498" s="177"/>
      <c r="C1498" s="202"/>
      <c r="D1498" s="200"/>
      <c r="E1498" s="203"/>
      <c r="F1498" s="203"/>
      <c r="G1498" s="203"/>
      <c r="H1498" s="203"/>
      <c r="I1498" s="203"/>
      <c r="J1498" s="203"/>
      <c r="K1498" s="203"/>
      <c r="L1498" s="203"/>
      <c r="M1498" s="203"/>
      <c r="N1498" s="203"/>
      <c r="O1498" s="203"/>
      <c r="P1498" s="203"/>
      <c r="Q1498" s="204"/>
      <c r="R1498" s="204"/>
      <c r="S1498" s="234"/>
      <c r="T1498" s="50"/>
      <c r="U1498" s="50"/>
      <c r="V1498" s="50"/>
      <c r="W1498" s="50"/>
      <c r="X1498" s="50"/>
      <c r="Y1498" s="50"/>
      <c r="Z1498" s="250"/>
      <c r="AA1498" s="238"/>
      <c r="AB1498" s="50"/>
      <c r="AC1498" s="50"/>
      <c r="AD1498" s="50"/>
      <c r="AE1498" s="50"/>
      <c r="AF1498" s="50"/>
      <c r="AG1498" s="50"/>
      <c r="AH1498" s="50"/>
      <c r="AI1498" s="50"/>
      <c r="AJ1498" s="50"/>
      <c r="AK1498" s="50"/>
      <c r="AL1498" s="50"/>
      <c r="AM1498" s="50"/>
      <c r="AN1498" s="50"/>
      <c r="AO1498" s="50"/>
      <c r="AP1498" s="50"/>
      <c r="AQ1498" s="50"/>
      <c r="AR1498" s="50"/>
      <c r="AS1498" s="50"/>
      <c r="AT1498" s="50"/>
      <c r="AU1498" s="50"/>
      <c r="AV1498" s="50"/>
      <c r="AW1498" s="50"/>
      <c r="AX1498" s="50"/>
      <c r="AY1498" s="50"/>
      <c r="AZ1498" s="50"/>
      <c r="BA1498" s="50"/>
      <c r="BB1498" s="50"/>
      <c r="BC1498" s="50"/>
      <c r="BD1498" s="50"/>
      <c r="BE1498" s="50"/>
      <c r="BF1498" s="50"/>
      <c r="BG1498" s="50"/>
      <c r="BH1498" s="50"/>
      <c r="BI1498" s="50"/>
      <c r="BJ1498" s="50"/>
      <c r="BK1498" s="50"/>
      <c r="BL1498" s="50"/>
      <c r="BM1498" s="50"/>
      <c r="BN1498" s="50"/>
      <c r="BO1498" s="50"/>
      <c r="BP1498" s="50"/>
      <c r="BQ1498" s="50"/>
      <c r="BR1498" s="50"/>
      <c r="BS1498" s="50"/>
      <c r="BT1498" s="50"/>
      <c r="BU1498" s="50"/>
      <c r="BV1498" s="50"/>
      <c r="BW1498" s="50"/>
      <c r="BX1498" s="50"/>
      <c r="BY1498" s="50"/>
      <c r="BZ1498" s="50"/>
      <c r="CA1498" s="50"/>
      <c r="CB1498" s="50"/>
      <c r="CC1498" s="50"/>
      <c r="CD1498" s="50"/>
      <c r="CE1498" s="50"/>
      <c r="CF1498" s="50"/>
      <c r="CG1498" s="50"/>
      <c r="CH1498" s="50"/>
      <c r="CI1498" s="50"/>
      <c r="CJ1498" s="50"/>
      <c r="CK1498" s="50"/>
      <c r="CL1498" s="50"/>
      <c r="CM1498" s="50"/>
      <c r="CN1498" s="50"/>
      <c r="CO1498" s="50"/>
      <c r="CP1498" s="50"/>
      <c r="CQ1498" s="50"/>
      <c r="CR1498" s="50"/>
      <c r="CS1498" s="50"/>
      <c r="CT1498" s="50"/>
      <c r="CU1498" s="50"/>
      <c r="CV1498" s="50"/>
      <c r="CW1498" s="50"/>
      <c r="CX1498" s="50"/>
      <c r="CY1498" s="50"/>
      <c r="CZ1498" s="50"/>
      <c r="DA1498" s="50"/>
      <c r="DB1498" s="50"/>
      <c r="DC1498" s="50"/>
      <c r="DD1498" s="50"/>
      <c r="DE1498" s="50"/>
      <c r="DF1498" s="50"/>
    </row>
    <row r="1499" spans="2:110" x14ac:dyDescent="0.2">
      <c r="B1499" s="177"/>
      <c r="C1499" s="202"/>
      <c r="D1499" s="200"/>
      <c r="E1499" s="203"/>
      <c r="F1499" s="203"/>
      <c r="G1499" s="203"/>
      <c r="H1499" s="203"/>
      <c r="I1499" s="203"/>
      <c r="J1499" s="203"/>
      <c r="K1499" s="203"/>
      <c r="L1499" s="203"/>
      <c r="M1499" s="203"/>
      <c r="N1499" s="203"/>
      <c r="O1499" s="203"/>
      <c r="P1499" s="203"/>
      <c r="Q1499" s="204"/>
      <c r="R1499" s="204"/>
      <c r="S1499" s="234"/>
      <c r="T1499" s="50"/>
      <c r="U1499" s="50"/>
      <c r="V1499" s="50"/>
      <c r="W1499" s="50"/>
      <c r="X1499" s="50"/>
      <c r="Y1499" s="50"/>
      <c r="Z1499" s="250"/>
      <c r="AA1499" s="238"/>
      <c r="AB1499" s="50"/>
      <c r="AC1499" s="50"/>
      <c r="AD1499" s="50"/>
      <c r="AE1499" s="50"/>
      <c r="AF1499" s="50"/>
      <c r="AG1499" s="50"/>
      <c r="AH1499" s="50"/>
      <c r="AI1499" s="50"/>
      <c r="AJ1499" s="50"/>
      <c r="AK1499" s="50"/>
      <c r="AL1499" s="50"/>
      <c r="AM1499" s="50"/>
      <c r="AN1499" s="50"/>
      <c r="AO1499" s="50"/>
      <c r="AP1499" s="50"/>
      <c r="AQ1499" s="50"/>
      <c r="AR1499" s="50"/>
      <c r="AS1499" s="50"/>
      <c r="AT1499" s="50"/>
      <c r="AU1499" s="50"/>
      <c r="AV1499" s="50"/>
      <c r="AW1499" s="50"/>
      <c r="AX1499" s="50"/>
      <c r="AY1499" s="50"/>
      <c r="AZ1499" s="50"/>
      <c r="BA1499" s="50"/>
      <c r="BB1499" s="50"/>
      <c r="BC1499" s="50"/>
      <c r="BD1499" s="50"/>
      <c r="BE1499" s="50"/>
      <c r="BF1499" s="50"/>
      <c r="BG1499" s="50"/>
      <c r="BH1499" s="50"/>
      <c r="BI1499" s="50"/>
      <c r="BJ1499" s="50"/>
      <c r="BK1499" s="50"/>
      <c r="BL1499" s="50"/>
      <c r="BM1499" s="50"/>
      <c r="BN1499" s="50"/>
      <c r="BO1499" s="50"/>
      <c r="BP1499" s="50"/>
      <c r="BQ1499" s="50"/>
      <c r="BR1499" s="50"/>
      <c r="BS1499" s="50"/>
      <c r="BT1499" s="50"/>
      <c r="BU1499" s="50"/>
      <c r="BV1499" s="50"/>
      <c r="BW1499" s="50"/>
      <c r="BX1499" s="50"/>
      <c r="BY1499" s="50"/>
      <c r="BZ1499" s="50"/>
      <c r="CA1499" s="50"/>
      <c r="CB1499" s="50"/>
      <c r="CC1499" s="50"/>
      <c r="CD1499" s="50"/>
      <c r="CE1499" s="50"/>
      <c r="CF1499" s="50"/>
      <c r="CG1499" s="50"/>
      <c r="CH1499" s="50"/>
      <c r="CI1499" s="50"/>
      <c r="CJ1499" s="50"/>
      <c r="CK1499" s="50"/>
      <c r="CL1499" s="50"/>
      <c r="CM1499" s="50"/>
      <c r="CN1499" s="50"/>
      <c r="CO1499" s="50"/>
      <c r="CP1499" s="50"/>
      <c r="CQ1499" s="50"/>
      <c r="CR1499" s="50"/>
      <c r="CS1499" s="50"/>
      <c r="CT1499" s="50"/>
      <c r="CU1499" s="50"/>
      <c r="CV1499" s="50"/>
      <c r="CW1499" s="50"/>
      <c r="CX1499" s="50"/>
      <c r="CY1499" s="50"/>
      <c r="CZ1499" s="50"/>
      <c r="DA1499" s="50"/>
      <c r="DB1499" s="50"/>
      <c r="DC1499" s="50"/>
      <c r="DD1499" s="50"/>
      <c r="DE1499" s="50"/>
      <c r="DF1499" s="50"/>
    </row>
    <row r="1500" spans="2:110" x14ac:dyDescent="0.2">
      <c r="B1500" s="177"/>
      <c r="C1500" s="202"/>
      <c r="D1500" s="200"/>
      <c r="E1500" s="203"/>
      <c r="F1500" s="203"/>
      <c r="G1500" s="203"/>
      <c r="H1500" s="203"/>
      <c r="I1500" s="203"/>
      <c r="J1500" s="203"/>
      <c r="K1500" s="203"/>
      <c r="L1500" s="203"/>
      <c r="M1500" s="203"/>
      <c r="N1500" s="203"/>
      <c r="O1500" s="203"/>
      <c r="P1500" s="203"/>
      <c r="Q1500" s="204"/>
      <c r="R1500" s="204"/>
      <c r="S1500" s="234"/>
      <c r="T1500" s="50"/>
      <c r="U1500" s="50"/>
      <c r="V1500" s="50"/>
      <c r="W1500" s="50"/>
      <c r="X1500" s="50"/>
      <c r="Y1500" s="50"/>
      <c r="Z1500" s="250"/>
      <c r="AA1500" s="238"/>
      <c r="AB1500" s="50"/>
      <c r="AC1500" s="50"/>
      <c r="AD1500" s="50"/>
      <c r="AE1500" s="50"/>
      <c r="AF1500" s="50"/>
      <c r="AG1500" s="50"/>
      <c r="AH1500" s="50"/>
      <c r="AI1500" s="50"/>
      <c r="AJ1500" s="50"/>
      <c r="AK1500" s="50"/>
      <c r="AL1500" s="50"/>
      <c r="AM1500" s="50"/>
      <c r="AN1500" s="50"/>
      <c r="AO1500" s="50"/>
      <c r="AP1500" s="50"/>
      <c r="AQ1500" s="50"/>
      <c r="AR1500" s="50"/>
      <c r="AS1500" s="50"/>
      <c r="AT1500" s="50"/>
      <c r="AU1500" s="50"/>
      <c r="AV1500" s="50"/>
      <c r="AW1500" s="50"/>
      <c r="AX1500" s="50"/>
      <c r="AY1500" s="50"/>
      <c r="AZ1500" s="50"/>
      <c r="BA1500" s="50"/>
      <c r="BB1500" s="50"/>
      <c r="BC1500" s="50"/>
      <c r="BD1500" s="50"/>
      <c r="BE1500" s="50"/>
      <c r="BF1500" s="50"/>
      <c r="BG1500" s="50"/>
      <c r="BH1500" s="50"/>
      <c r="BI1500" s="50"/>
      <c r="BJ1500" s="50"/>
      <c r="BK1500" s="50"/>
      <c r="BL1500" s="50"/>
      <c r="BM1500" s="50"/>
      <c r="BN1500" s="50"/>
      <c r="BO1500" s="50"/>
      <c r="BP1500" s="50"/>
      <c r="BQ1500" s="50"/>
      <c r="BR1500" s="50"/>
      <c r="BS1500" s="50"/>
      <c r="BT1500" s="50"/>
      <c r="BU1500" s="50"/>
      <c r="BV1500" s="50"/>
      <c r="BW1500" s="50"/>
      <c r="BX1500" s="50"/>
      <c r="BY1500" s="50"/>
      <c r="BZ1500" s="50"/>
      <c r="CA1500" s="50"/>
      <c r="CB1500" s="50"/>
      <c r="CC1500" s="50"/>
      <c r="CD1500" s="50"/>
      <c r="CE1500" s="50"/>
      <c r="CF1500" s="50"/>
      <c r="CG1500" s="50"/>
      <c r="CH1500" s="50"/>
      <c r="CI1500" s="50"/>
      <c r="CJ1500" s="50"/>
      <c r="CK1500" s="50"/>
      <c r="CL1500" s="50"/>
      <c r="CM1500" s="50"/>
      <c r="CN1500" s="50"/>
      <c r="CO1500" s="50"/>
      <c r="CP1500" s="50"/>
      <c r="CQ1500" s="50"/>
      <c r="CR1500" s="50"/>
      <c r="CS1500" s="50"/>
      <c r="CT1500" s="50"/>
      <c r="CU1500" s="50"/>
      <c r="CV1500" s="50"/>
      <c r="CW1500" s="50"/>
      <c r="CX1500" s="50"/>
      <c r="CY1500" s="50"/>
      <c r="CZ1500" s="50"/>
      <c r="DA1500" s="50"/>
      <c r="DB1500" s="50"/>
      <c r="DC1500" s="50"/>
      <c r="DD1500" s="50"/>
      <c r="DE1500" s="50"/>
      <c r="DF1500" s="50"/>
    </row>
    <row r="1501" spans="2:110" x14ac:dyDescent="0.2">
      <c r="B1501" s="177"/>
      <c r="C1501" s="202"/>
      <c r="D1501" s="200"/>
      <c r="E1501" s="203"/>
      <c r="F1501" s="203"/>
      <c r="G1501" s="203"/>
      <c r="H1501" s="203"/>
      <c r="I1501" s="203"/>
      <c r="J1501" s="203"/>
      <c r="K1501" s="203"/>
      <c r="L1501" s="203"/>
      <c r="M1501" s="203"/>
      <c r="N1501" s="203"/>
      <c r="O1501" s="203"/>
      <c r="P1501" s="203"/>
      <c r="Q1501" s="204"/>
      <c r="R1501" s="204"/>
      <c r="S1501" s="234"/>
      <c r="T1501" s="50"/>
      <c r="U1501" s="50"/>
      <c r="V1501" s="50"/>
      <c r="W1501" s="50"/>
      <c r="X1501" s="50"/>
      <c r="Y1501" s="50"/>
      <c r="Z1501" s="250"/>
      <c r="AA1501" s="238"/>
      <c r="AB1501" s="50"/>
      <c r="AC1501" s="50"/>
      <c r="AD1501" s="50"/>
      <c r="AE1501" s="50"/>
      <c r="AF1501" s="50"/>
      <c r="AG1501" s="50"/>
      <c r="AH1501" s="50"/>
      <c r="AI1501" s="50"/>
      <c r="AJ1501" s="50"/>
      <c r="AK1501" s="50"/>
      <c r="AL1501" s="50"/>
      <c r="AM1501" s="50"/>
      <c r="AN1501" s="50"/>
      <c r="AO1501" s="50"/>
      <c r="AP1501" s="50"/>
      <c r="AQ1501" s="50"/>
      <c r="AR1501" s="50"/>
      <c r="AS1501" s="50"/>
      <c r="AT1501" s="50"/>
      <c r="AU1501" s="50"/>
      <c r="AV1501" s="50"/>
      <c r="AW1501" s="50"/>
      <c r="AX1501" s="50"/>
      <c r="AY1501" s="50"/>
      <c r="AZ1501" s="50"/>
      <c r="BA1501" s="50"/>
      <c r="BB1501" s="50"/>
      <c r="BC1501" s="50"/>
      <c r="BD1501" s="50"/>
      <c r="BE1501" s="50"/>
      <c r="BF1501" s="50"/>
      <c r="BG1501" s="50"/>
      <c r="BH1501" s="50"/>
      <c r="BI1501" s="50"/>
      <c r="BJ1501" s="50"/>
      <c r="BK1501" s="50"/>
      <c r="BL1501" s="50"/>
      <c r="BM1501" s="50"/>
      <c r="BN1501" s="50"/>
      <c r="BO1501" s="50"/>
      <c r="BP1501" s="50"/>
      <c r="BQ1501" s="50"/>
      <c r="BR1501" s="50"/>
      <c r="BS1501" s="50"/>
      <c r="BT1501" s="50"/>
      <c r="BU1501" s="50"/>
      <c r="BV1501" s="50"/>
      <c r="BW1501" s="50"/>
      <c r="BX1501" s="50"/>
      <c r="BY1501" s="50"/>
      <c r="BZ1501" s="50"/>
      <c r="CA1501" s="50"/>
      <c r="CB1501" s="50"/>
      <c r="CC1501" s="50"/>
      <c r="CD1501" s="50"/>
      <c r="CE1501" s="50"/>
      <c r="CF1501" s="50"/>
      <c r="CG1501" s="50"/>
      <c r="CH1501" s="50"/>
      <c r="CI1501" s="50"/>
      <c r="CJ1501" s="50"/>
      <c r="CK1501" s="50"/>
      <c r="CL1501" s="50"/>
      <c r="CM1501" s="50"/>
      <c r="CN1501" s="50"/>
      <c r="CO1501" s="50"/>
      <c r="CP1501" s="50"/>
      <c r="CQ1501" s="50"/>
      <c r="CR1501" s="50"/>
      <c r="CS1501" s="50"/>
      <c r="CT1501" s="50"/>
      <c r="CU1501" s="50"/>
      <c r="CV1501" s="50"/>
      <c r="CW1501" s="50"/>
      <c r="CX1501" s="50"/>
      <c r="CY1501" s="50"/>
      <c r="CZ1501" s="50"/>
      <c r="DA1501" s="50"/>
      <c r="DB1501" s="50"/>
      <c r="DC1501" s="50"/>
      <c r="DD1501" s="50"/>
      <c r="DE1501" s="50"/>
      <c r="DF1501" s="50"/>
    </row>
    <row r="1502" spans="2:110" x14ac:dyDescent="0.2">
      <c r="B1502" s="177"/>
      <c r="C1502" s="202"/>
      <c r="D1502" s="200"/>
      <c r="E1502" s="203"/>
      <c r="F1502" s="203"/>
      <c r="G1502" s="203"/>
      <c r="H1502" s="203"/>
      <c r="I1502" s="203"/>
      <c r="J1502" s="203"/>
      <c r="K1502" s="203"/>
      <c r="L1502" s="203"/>
      <c r="M1502" s="203"/>
      <c r="N1502" s="203"/>
      <c r="O1502" s="203"/>
      <c r="P1502" s="203"/>
      <c r="Q1502" s="204"/>
      <c r="R1502" s="204"/>
      <c r="S1502" s="234"/>
      <c r="T1502" s="50"/>
      <c r="U1502" s="50"/>
      <c r="V1502" s="50"/>
      <c r="W1502" s="50"/>
      <c r="X1502" s="50"/>
      <c r="Y1502" s="50"/>
      <c r="Z1502" s="250"/>
      <c r="AA1502" s="238"/>
      <c r="AB1502" s="50"/>
      <c r="AC1502" s="50"/>
      <c r="AD1502" s="50"/>
      <c r="AE1502" s="50"/>
      <c r="AF1502" s="50"/>
      <c r="AG1502" s="50"/>
      <c r="AH1502" s="50"/>
      <c r="AI1502" s="50"/>
      <c r="AJ1502" s="50"/>
      <c r="AK1502" s="50"/>
      <c r="AL1502" s="50"/>
      <c r="AM1502" s="50"/>
      <c r="AN1502" s="50"/>
      <c r="AO1502" s="50"/>
      <c r="AP1502" s="50"/>
      <c r="AQ1502" s="50"/>
      <c r="AR1502" s="50"/>
      <c r="AS1502" s="50"/>
      <c r="AT1502" s="50"/>
      <c r="AU1502" s="50"/>
      <c r="AV1502" s="50"/>
      <c r="AW1502" s="50"/>
      <c r="AX1502" s="50"/>
      <c r="AY1502" s="50"/>
      <c r="AZ1502" s="50"/>
      <c r="BA1502" s="50"/>
      <c r="BB1502" s="50"/>
      <c r="BC1502" s="50"/>
      <c r="BD1502" s="50"/>
      <c r="BE1502" s="50"/>
      <c r="BF1502" s="50"/>
      <c r="BG1502" s="50"/>
      <c r="BH1502" s="50"/>
      <c r="BI1502" s="50"/>
      <c r="BJ1502" s="50"/>
      <c r="BK1502" s="50"/>
      <c r="BL1502" s="50"/>
      <c r="BM1502" s="50"/>
      <c r="BN1502" s="50"/>
      <c r="BO1502" s="50"/>
      <c r="BP1502" s="50"/>
      <c r="BQ1502" s="50"/>
      <c r="BR1502" s="50"/>
      <c r="BS1502" s="50"/>
      <c r="BT1502" s="50"/>
      <c r="BU1502" s="50"/>
      <c r="BV1502" s="50"/>
      <c r="BW1502" s="50"/>
      <c r="BX1502" s="50"/>
      <c r="BY1502" s="50"/>
      <c r="BZ1502" s="50"/>
      <c r="CA1502" s="50"/>
      <c r="CB1502" s="50"/>
      <c r="CC1502" s="50"/>
      <c r="CD1502" s="50"/>
      <c r="CE1502" s="50"/>
      <c r="CF1502" s="50"/>
      <c r="CG1502" s="50"/>
      <c r="CH1502" s="50"/>
      <c r="CI1502" s="50"/>
      <c r="CJ1502" s="50"/>
      <c r="CK1502" s="50"/>
      <c r="CL1502" s="50"/>
      <c r="CM1502" s="50"/>
      <c r="CN1502" s="50"/>
      <c r="CO1502" s="50"/>
      <c r="CP1502" s="50"/>
      <c r="CQ1502" s="50"/>
      <c r="CR1502" s="50"/>
      <c r="CS1502" s="50"/>
      <c r="CT1502" s="50"/>
      <c r="CU1502" s="50"/>
      <c r="CV1502" s="50"/>
      <c r="CW1502" s="50"/>
      <c r="CX1502" s="50"/>
      <c r="CY1502" s="50"/>
      <c r="CZ1502" s="50"/>
      <c r="DA1502" s="50"/>
      <c r="DB1502" s="50"/>
      <c r="DC1502" s="50"/>
      <c r="DD1502" s="50"/>
      <c r="DE1502" s="50"/>
      <c r="DF1502" s="50"/>
    </row>
    <row r="1503" spans="2:110" x14ac:dyDescent="0.2">
      <c r="B1503" s="177"/>
      <c r="C1503" s="202"/>
      <c r="D1503" s="200"/>
      <c r="E1503" s="203"/>
      <c r="F1503" s="203"/>
      <c r="G1503" s="203"/>
      <c r="H1503" s="203"/>
      <c r="I1503" s="203"/>
      <c r="J1503" s="203"/>
      <c r="K1503" s="203"/>
      <c r="L1503" s="203"/>
      <c r="M1503" s="203"/>
      <c r="N1503" s="203"/>
      <c r="O1503" s="203"/>
      <c r="P1503" s="203"/>
      <c r="Q1503" s="204"/>
      <c r="R1503" s="204"/>
      <c r="S1503" s="234"/>
      <c r="T1503" s="50"/>
      <c r="U1503" s="50"/>
      <c r="V1503" s="50"/>
      <c r="W1503" s="50"/>
      <c r="X1503" s="50"/>
      <c r="Y1503" s="50"/>
      <c r="Z1503" s="250"/>
      <c r="AA1503" s="238"/>
      <c r="AB1503" s="50"/>
      <c r="AC1503" s="50"/>
      <c r="AD1503" s="50"/>
      <c r="AE1503" s="50"/>
      <c r="AF1503" s="50"/>
      <c r="AG1503" s="50"/>
      <c r="AH1503" s="50"/>
      <c r="AI1503" s="50"/>
      <c r="AJ1503" s="50"/>
      <c r="AK1503" s="50"/>
      <c r="AL1503" s="50"/>
      <c r="AM1503" s="50"/>
      <c r="AN1503" s="50"/>
      <c r="AO1503" s="50"/>
      <c r="AP1503" s="50"/>
      <c r="AQ1503" s="50"/>
      <c r="AR1503" s="50"/>
      <c r="AS1503" s="50"/>
      <c r="AT1503" s="50"/>
      <c r="AU1503" s="50"/>
      <c r="AV1503" s="50"/>
      <c r="AW1503" s="50"/>
      <c r="AX1503" s="50"/>
      <c r="AY1503" s="50"/>
      <c r="AZ1503" s="50"/>
      <c r="BA1503" s="50"/>
      <c r="BB1503" s="50"/>
      <c r="BC1503" s="50"/>
      <c r="BD1503" s="50"/>
      <c r="BE1503" s="50"/>
      <c r="BF1503" s="50"/>
      <c r="BG1503" s="50"/>
      <c r="BH1503" s="50"/>
      <c r="BI1503" s="50"/>
      <c r="BJ1503" s="50"/>
      <c r="BK1503" s="50"/>
      <c r="BL1503" s="50"/>
      <c r="BM1503" s="50"/>
      <c r="BN1503" s="50"/>
      <c r="BO1503" s="50"/>
      <c r="BP1503" s="50"/>
      <c r="BQ1503" s="50"/>
      <c r="BR1503" s="50"/>
      <c r="BS1503" s="50"/>
      <c r="BT1503" s="50"/>
      <c r="BU1503" s="50"/>
      <c r="BV1503" s="50"/>
      <c r="BW1503" s="50"/>
      <c r="BX1503" s="50"/>
      <c r="BY1503" s="50"/>
      <c r="BZ1503" s="50"/>
      <c r="CA1503" s="50"/>
      <c r="CB1503" s="50"/>
      <c r="CC1503" s="50"/>
      <c r="CD1503" s="50"/>
      <c r="CE1503" s="50"/>
      <c r="CF1503" s="50"/>
      <c r="CG1503" s="50"/>
      <c r="CH1503" s="50"/>
      <c r="CI1503" s="50"/>
      <c r="CJ1503" s="50"/>
      <c r="CK1503" s="50"/>
      <c r="CL1503" s="50"/>
      <c r="CM1503" s="50"/>
      <c r="CN1503" s="50"/>
      <c r="CO1503" s="50"/>
      <c r="CP1503" s="50"/>
      <c r="CQ1503" s="50"/>
      <c r="CR1503" s="50"/>
      <c r="CS1503" s="50"/>
      <c r="CT1503" s="50"/>
      <c r="CU1503" s="50"/>
      <c r="CV1503" s="50"/>
      <c r="CW1503" s="50"/>
      <c r="CX1503" s="50"/>
      <c r="CY1503" s="50"/>
      <c r="CZ1503" s="50"/>
      <c r="DA1503" s="50"/>
      <c r="DB1503" s="50"/>
      <c r="DC1503" s="50"/>
      <c r="DD1503" s="50"/>
      <c r="DE1503" s="50"/>
      <c r="DF1503" s="50"/>
    </row>
    <row r="1504" spans="2:110" x14ac:dyDescent="0.2">
      <c r="B1504" s="177"/>
      <c r="C1504" s="202"/>
      <c r="D1504" s="200"/>
      <c r="E1504" s="203"/>
      <c r="F1504" s="203"/>
      <c r="G1504" s="203"/>
      <c r="H1504" s="203"/>
      <c r="I1504" s="203"/>
      <c r="J1504" s="203"/>
      <c r="K1504" s="203"/>
      <c r="L1504" s="203"/>
      <c r="M1504" s="203"/>
      <c r="N1504" s="203"/>
      <c r="O1504" s="203"/>
      <c r="P1504" s="203"/>
      <c r="Q1504" s="204"/>
      <c r="R1504" s="204"/>
      <c r="S1504" s="234"/>
      <c r="T1504" s="50"/>
      <c r="U1504" s="50"/>
      <c r="V1504" s="50"/>
      <c r="W1504" s="50"/>
      <c r="X1504" s="50"/>
      <c r="Y1504" s="50"/>
      <c r="Z1504" s="250"/>
      <c r="AA1504" s="238"/>
      <c r="AB1504" s="50"/>
      <c r="AC1504" s="50"/>
      <c r="AD1504" s="50"/>
      <c r="AE1504" s="50"/>
      <c r="AF1504" s="50"/>
      <c r="AG1504" s="50"/>
      <c r="AH1504" s="50"/>
      <c r="AI1504" s="50"/>
      <c r="AJ1504" s="50"/>
      <c r="AK1504" s="50"/>
      <c r="AL1504" s="50"/>
      <c r="AM1504" s="50"/>
      <c r="AN1504" s="50"/>
      <c r="AO1504" s="50"/>
      <c r="AP1504" s="50"/>
      <c r="AQ1504" s="50"/>
      <c r="AR1504" s="50"/>
      <c r="AS1504" s="50"/>
      <c r="AT1504" s="50"/>
      <c r="AU1504" s="50"/>
      <c r="AV1504" s="50"/>
      <c r="AW1504" s="50"/>
      <c r="AX1504" s="50"/>
      <c r="AY1504" s="50"/>
      <c r="AZ1504" s="50"/>
      <c r="BA1504" s="50"/>
      <c r="BB1504" s="50"/>
      <c r="BC1504" s="50"/>
      <c r="BD1504" s="50"/>
      <c r="BE1504" s="50"/>
      <c r="BF1504" s="50"/>
      <c r="BG1504" s="50"/>
      <c r="BH1504" s="50"/>
      <c r="BI1504" s="50"/>
      <c r="BJ1504" s="50"/>
      <c r="BK1504" s="50"/>
      <c r="BL1504" s="50"/>
      <c r="BM1504" s="50"/>
      <c r="BN1504" s="50"/>
      <c r="BO1504" s="50"/>
      <c r="BP1504" s="50"/>
      <c r="BQ1504" s="50"/>
      <c r="BR1504" s="50"/>
      <c r="BS1504" s="50"/>
      <c r="BT1504" s="50"/>
      <c r="BU1504" s="50"/>
      <c r="BV1504" s="50"/>
      <c r="BW1504" s="50"/>
      <c r="BX1504" s="50"/>
      <c r="BY1504" s="50"/>
      <c r="BZ1504" s="50"/>
      <c r="CA1504" s="50"/>
      <c r="CB1504" s="50"/>
      <c r="CC1504" s="50"/>
      <c r="CD1504" s="50"/>
      <c r="CE1504" s="50"/>
      <c r="CF1504" s="50"/>
      <c r="CG1504" s="50"/>
      <c r="CH1504" s="50"/>
      <c r="CI1504" s="50"/>
      <c r="CJ1504" s="50"/>
      <c r="CK1504" s="50"/>
      <c r="CL1504" s="50"/>
      <c r="CM1504" s="50"/>
      <c r="CN1504" s="50"/>
      <c r="CO1504" s="50"/>
      <c r="CP1504" s="50"/>
      <c r="CQ1504" s="50"/>
      <c r="CR1504" s="50"/>
      <c r="CS1504" s="50"/>
      <c r="CT1504" s="50"/>
      <c r="CU1504" s="50"/>
      <c r="CV1504" s="50"/>
      <c r="CW1504" s="50"/>
      <c r="CX1504" s="50"/>
      <c r="CY1504" s="50"/>
      <c r="CZ1504" s="50"/>
      <c r="DA1504" s="50"/>
      <c r="DB1504" s="50"/>
      <c r="DC1504" s="50"/>
      <c r="DD1504" s="50"/>
      <c r="DE1504" s="50"/>
      <c r="DF1504" s="50"/>
    </row>
    <row r="1505" spans="2:110" x14ac:dyDescent="0.2">
      <c r="B1505" s="177"/>
      <c r="C1505" s="202"/>
      <c r="D1505" s="200"/>
      <c r="E1505" s="203"/>
      <c r="F1505" s="203"/>
      <c r="G1505" s="203"/>
      <c r="H1505" s="203"/>
      <c r="I1505" s="203"/>
      <c r="J1505" s="203"/>
      <c r="K1505" s="203"/>
      <c r="L1505" s="203"/>
      <c r="M1505" s="203"/>
      <c r="N1505" s="203"/>
      <c r="O1505" s="203"/>
      <c r="P1505" s="203"/>
      <c r="Q1505" s="204"/>
      <c r="R1505" s="204"/>
      <c r="S1505" s="234"/>
      <c r="T1505" s="50"/>
      <c r="U1505" s="50"/>
      <c r="V1505" s="50"/>
      <c r="W1505" s="50"/>
      <c r="X1505" s="50"/>
      <c r="Y1505" s="50"/>
      <c r="Z1505" s="250"/>
      <c r="AA1505" s="238"/>
      <c r="AB1505" s="50"/>
      <c r="AC1505" s="50"/>
      <c r="AD1505" s="50"/>
      <c r="AE1505" s="50"/>
      <c r="AF1505" s="50"/>
      <c r="AG1505" s="50"/>
      <c r="AH1505" s="50"/>
      <c r="AI1505" s="50"/>
      <c r="AJ1505" s="50"/>
      <c r="AK1505" s="50"/>
      <c r="AL1505" s="50"/>
      <c r="AM1505" s="50"/>
      <c r="AN1505" s="50"/>
      <c r="AO1505" s="50"/>
      <c r="AP1505" s="50"/>
      <c r="AQ1505" s="50"/>
      <c r="AR1505" s="50"/>
      <c r="AS1505" s="50"/>
      <c r="AT1505" s="50"/>
      <c r="AU1505" s="50"/>
      <c r="AV1505" s="50"/>
      <c r="AW1505" s="50"/>
      <c r="AX1505" s="50"/>
      <c r="AY1505" s="50"/>
      <c r="AZ1505" s="50"/>
      <c r="BA1505" s="50"/>
      <c r="BB1505" s="50"/>
      <c r="BC1505" s="50"/>
      <c r="BD1505" s="50"/>
      <c r="BE1505" s="50"/>
      <c r="BF1505" s="50"/>
      <c r="BG1505" s="50"/>
      <c r="BH1505" s="50"/>
      <c r="BI1505" s="50"/>
      <c r="BJ1505" s="50"/>
      <c r="BK1505" s="50"/>
      <c r="BL1505" s="50"/>
      <c r="BM1505" s="50"/>
      <c r="BN1505" s="50"/>
      <c r="BO1505" s="50"/>
      <c r="BP1505" s="50"/>
      <c r="BQ1505" s="50"/>
      <c r="BR1505" s="50"/>
      <c r="BS1505" s="50"/>
      <c r="BT1505" s="50"/>
      <c r="BU1505" s="50"/>
      <c r="BV1505" s="50"/>
      <c r="BW1505" s="50"/>
      <c r="BX1505" s="50"/>
      <c r="BY1505" s="50"/>
      <c r="BZ1505" s="50"/>
      <c r="CA1505" s="50"/>
      <c r="CB1505" s="50"/>
      <c r="CC1505" s="50"/>
      <c r="CD1505" s="50"/>
      <c r="CE1505" s="50"/>
      <c r="CF1505" s="50"/>
      <c r="CG1505" s="50"/>
      <c r="CH1505" s="50"/>
      <c r="CI1505" s="50"/>
      <c r="CJ1505" s="50"/>
      <c r="CK1505" s="50"/>
      <c r="CL1505" s="50"/>
      <c r="CM1505" s="50"/>
      <c r="CN1505" s="50"/>
      <c r="CO1505" s="50"/>
      <c r="CP1505" s="50"/>
      <c r="CQ1505" s="50"/>
      <c r="CR1505" s="50"/>
      <c r="CS1505" s="50"/>
      <c r="CT1505" s="50"/>
      <c r="CU1505" s="50"/>
      <c r="CV1505" s="50"/>
      <c r="CW1505" s="50"/>
      <c r="CX1505" s="50"/>
      <c r="CY1505" s="50"/>
      <c r="CZ1505" s="50"/>
      <c r="DA1505" s="50"/>
      <c r="DB1505" s="50"/>
      <c r="DC1505" s="50"/>
      <c r="DD1505" s="50"/>
      <c r="DE1505" s="50"/>
      <c r="DF1505" s="50"/>
    </row>
    <row r="1506" spans="2:110" x14ac:dyDescent="0.2">
      <c r="B1506" s="177"/>
      <c r="C1506" s="202"/>
      <c r="D1506" s="200"/>
      <c r="E1506" s="203"/>
      <c r="F1506" s="203"/>
      <c r="G1506" s="203"/>
      <c r="H1506" s="203"/>
      <c r="I1506" s="203"/>
      <c r="J1506" s="203"/>
      <c r="K1506" s="203"/>
      <c r="L1506" s="203"/>
      <c r="M1506" s="203"/>
      <c r="N1506" s="203"/>
      <c r="O1506" s="203"/>
      <c r="P1506" s="203"/>
      <c r="Q1506" s="204"/>
      <c r="R1506" s="204"/>
      <c r="S1506" s="234"/>
      <c r="T1506" s="50"/>
      <c r="U1506" s="50"/>
      <c r="V1506" s="50"/>
      <c r="W1506" s="50"/>
      <c r="X1506" s="50"/>
      <c r="Y1506" s="50"/>
      <c r="Z1506" s="250"/>
      <c r="AA1506" s="238"/>
      <c r="AB1506" s="50"/>
      <c r="AC1506" s="50"/>
      <c r="AD1506" s="50"/>
      <c r="AE1506" s="50"/>
      <c r="AF1506" s="50"/>
      <c r="AG1506" s="50"/>
      <c r="AH1506" s="50"/>
      <c r="AI1506" s="50"/>
      <c r="AJ1506" s="50"/>
      <c r="AK1506" s="50"/>
      <c r="AL1506" s="50"/>
      <c r="AM1506" s="50"/>
      <c r="AN1506" s="50"/>
      <c r="AO1506" s="50"/>
      <c r="AP1506" s="50"/>
      <c r="AQ1506" s="50"/>
      <c r="AR1506" s="50"/>
      <c r="AS1506" s="50"/>
      <c r="AT1506" s="50"/>
      <c r="AU1506" s="50"/>
      <c r="AV1506" s="50"/>
      <c r="AW1506" s="50"/>
      <c r="AX1506" s="50"/>
      <c r="AY1506" s="50"/>
      <c r="AZ1506" s="50"/>
      <c r="BA1506" s="50"/>
      <c r="BB1506" s="50"/>
      <c r="BC1506" s="50"/>
      <c r="BD1506" s="50"/>
      <c r="BE1506" s="50"/>
      <c r="BF1506" s="50"/>
      <c r="BG1506" s="50"/>
      <c r="BH1506" s="50"/>
      <c r="BI1506" s="50"/>
      <c r="BJ1506" s="50"/>
      <c r="BK1506" s="50"/>
      <c r="BL1506" s="50"/>
      <c r="BM1506" s="50"/>
      <c r="BN1506" s="50"/>
      <c r="BO1506" s="50"/>
      <c r="BP1506" s="50"/>
      <c r="BQ1506" s="50"/>
      <c r="BR1506" s="50"/>
      <c r="BS1506" s="50"/>
      <c r="BT1506" s="50"/>
      <c r="BU1506" s="50"/>
      <c r="BV1506" s="50"/>
      <c r="BW1506" s="50"/>
      <c r="BX1506" s="50"/>
      <c r="BY1506" s="50"/>
      <c r="BZ1506" s="50"/>
      <c r="CA1506" s="50"/>
      <c r="CB1506" s="50"/>
      <c r="CC1506" s="50"/>
      <c r="CD1506" s="50"/>
      <c r="CE1506" s="50"/>
      <c r="CF1506" s="50"/>
      <c r="CG1506" s="50"/>
      <c r="CH1506" s="50"/>
      <c r="CI1506" s="50"/>
      <c r="CJ1506" s="50"/>
      <c r="CK1506" s="50"/>
      <c r="CL1506" s="50"/>
      <c r="CM1506" s="50"/>
      <c r="CN1506" s="50"/>
      <c r="CO1506" s="50"/>
      <c r="CP1506" s="50"/>
      <c r="CQ1506" s="50"/>
      <c r="CR1506" s="50"/>
      <c r="CS1506" s="50"/>
      <c r="CT1506" s="50"/>
      <c r="CU1506" s="50"/>
      <c r="CV1506" s="50"/>
      <c r="CW1506" s="50"/>
      <c r="CX1506" s="50"/>
      <c r="CY1506" s="50"/>
      <c r="CZ1506" s="50"/>
      <c r="DA1506" s="50"/>
      <c r="DB1506" s="50"/>
      <c r="DC1506" s="50"/>
      <c r="DD1506" s="50"/>
      <c r="DE1506" s="50"/>
      <c r="DF1506" s="50"/>
    </row>
    <row r="1507" spans="2:110" x14ac:dyDescent="0.2">
      <c r="B1507" s="177"/>
      <c r="C1507" s="202"/>
      <c r="D1507" s="200"/>
      <c r="E1507" s="203"/>
      <c r="F1507" s="203"/>
      <c r="G1507" s="203"/>
      <c r="H1507" s="203"/>
      <c r="I1507" s="203"/>
      <c r="J1507" s="203"/>
      <c r="K1507" s="203"/>
      <c r="L1507" s="203"/>
      <c r="M1507" s="203"/>
      <c r="N1507" s="203"/>
      <c r="O1507" s="203"/>
      <c r="P1507" s="203"/>
      <c r="Q1507" s="204"/>
      <c r="R1507" s="204"/>
      <c r="S1507" s="234"/>
      <c r="T1507" s="50"/>
      <c r="U1507" s="50"/>
      <c r="V1507" s="50"/>
      <c r="W1507" s="50"/>
      <c r="X1507" s="50"/>
      <c r="Y1507" s="50"/>
      <c r="Z1507" s="250"/>
      <c r="AA1507" s="238"/>
      <c r="AB1507" s="50"/>
      <c r="AC1507" s="50"/>
      <c r="AD1507" s="50"/>
      <c r="AE1507" s="50"/>
      <c r="AF1507" s="50"/>
      <c r="AG1507" s="50"/>
      <c r="AH1507" s="50"/>
      <c r="AI1507" s="50"/>
      <c r="AJ1507" s="50"/>
      <c r="AK1507" s="50"/>
      <c r="AL1507" s="50"/>
      <c r="AM1507" s="50"/>
      <c r="AN1507" s="50"/>
      <c r="AO1507" s="50"/>
      <c r="AP1507" s="50"/>
      <c r="AQ1507" s="50"/>
      <c r="AR1507" s="50"/>
      <c r="AS1507" s="50"/>
      <c r="AT1507" s="50"/>
      <c r="AU1507" s="50"/>
      <c r="AV1507" s="50"/>
      <c r="AW1507" s="50"/>
      <c r="AX1507" s="50"/>
      <c r="AY1507" s="50"/>
      <c r="AZ1507" s="50"/>
      <c r="BA1507" s="50"/>
      <c r="BB1507" s="50"/>
      <c r="BC1507" s="50"/>
      <c r="BD1507" s="50"/>
      <c r="BE1507" s="50"/>
      <c r="BF1507" s="50"/>
      <c r="BG1507" s="50"/>
      <c r="BH1507" s="50"/>
      <c r="BI1507" s="50"/>
      <c r="BJ1507" s="50"/>
      <c r="BK1507" s="50"/>
      <c r="BL1507" s="50"/>
      <c r="BM1507" s="50"/>
      <c r="BN1507" s="50"/>
      <c r="BO1507" s="50"/>
      <c r="BP1507" s="50"/>
      <c r="BQ1507" s="50"/>
      <c r="BR1507" s="50"/>
      <c r="BS1507" s="50"/>
      <c r="BT1507" s="50"/>
      <c r="BU1507" s="50"/>
      <c r="BV1507" s="50"/>
      <c r="BW1507" s="50"/>
      <c r="BX1507" s="50"/>
      <c r="BY1507" s="50"/>
      <c r="BZ1507" s="50"/>
      <c r="CA1507" s="50"/>
      <c r="CB1507" s="50"/>
      <c r="CC1507" s="50"/>
      <c r="CD1507" s="50"/>
      <c r="CE1507" s="50"/>
      <c r="CF1507" s="50"/>
      <c r="CG1507" s="50"/>
      <c r="CH1507" s="50"/>
      <c r="CI1507" s="50"/>
      <c r="CJ1507" s="50"/>
      <c r="CK1507" s="50"/>
      <c r="CL1507" s="50"/>
      <c r="CM1507" s="50"/>
      <c r="CN1507" s="50"/>
      <c r="CO1507" s="50"/>
      <c r="CP1507" s="50"/>
      <c r="CQ1507" s="50"/>
      <c r="CR1507" s="50"/>
      <c r="CS1507" s="50"/>
      <c r="CT1507" s="50"/>
      <c r="CU1507" s="50"/>
      <c r="CV1507" s="50"/>
      <c r="CW1507" s="50"/>
      <c r="CX1507" s="50"/>
      <c r="CY1507" s="50"/>
      <c r="CZ1507" s="50"/>
      <c r="DA1507" s="50"/>
      <c r="DB1507" s="50"/>
      <c r="DC1507" s="50"/>
      <c r="DD1507" s="50"/>
      <c r="DE1507" s="50"/>
      <c r="DF1507" s="50"/>
    </row>
    <row r="1508" spans="2:110" x14ac:dyDescent="0.2">
      <c r="B1508" s="177"/>
      <c r="C1508" s="202"/>
      <c r="D1508" s="200"/>
      <c r="E1508" s="203"/>
      <c r="F1508" s="203"/>
      <c r="G1508" s="203"/>
      <c r="H1508" s="203"/>
      <c r="I1508" s="203"/>
      <c r="J1508" s="203"/>
      <c r="K1508" s="203"/>
      <c r="L1508" s="203"/>
      <c r="M1508" s="203"/>
      <c r="N1508" s="203"/>
      <c r="O1508" s="203"/>
      <c r="P1508" s="203"/>
      <c r="Q1508" s="204"/>
      <c r="R1508" s="204"/>
      <c r="S1508" s="234"/>
      <c r="T1508" s="50"/>
      <c r="U1508" s="50"/>
      <c r="V1508" s="50"/>
      <c r="W1508" s="50"/>
      <c r="X1508" s="50"/>
      <c r="Y1508" s="50"/>
      <c r="Z1508" s="250"/>
      <c r="AA1508" s="238"/>
      <c r="AB1508" s="50"/>
      <c r="AC1508" s="50"/>
      <c r="AD1508" s="50"/>
      <c r="AE1508" s="50"/>
      <c r="AF1508" s="50"/>
      <c r="AG1508" s="50"/>
      <c r="AH1508" s="50"/>
      <c r="AI1508" s="50"/>
      <c r="AJ1508" s="50"/>
      <c r="AK1508" s="50"/>
      <c r="AL1508" s="50"/>
      <c r="AM1508" s="50"/>
      <c r="AN1508" s="50"/>
      <c r="AO1508" s="50"/>
      <c r="AP1508" s="50"/>
      <c r="AQ1508" s="50"/>
      <c r="AR1508" s="50"/>
      <c r="AS1508" s="50"/>
      <c r="AT1508" s="50"/>
      <c r="AU1508" s="50"/>
      <c r="AV1508" s="50"/>
      <c r="AW1508" s="50"/>
      <c r="AX1508" s="50"/>
      <c r="AY1508" s="50"/>
      <c r="AZ1508" s="50"/>
      <c r="BA1508" s="50"/>
      <c r="BB1508" s="50"/>
      <c r="BC1508" s="50"/>
      <c r="BD1508" s="50"/>
      <c r="BE1508" s="50"/>
      <c r="BF1508" s="50"/>
      <c r="BG1508" s="50"/>
      <c r="BH1508" s="50"/>
      <c r="BI1508" s="50"/>
      <c r="BJ1508" s="50"/>
      <c r="BK1508" s="50"/>
      <c r="BL1508" s="50"/>
      <c r="BM1508" s="50"/>
      <c r="BN1508" s="50"/>
      <c r="BO1508" s="50"/>
      <c r="BP1508" s="50"/>
      <c r="BQ1508" s="50"/>
      <c r="BR1508" s="50"/>
      <c r="BS1508" s="50"/>
      <c r="BT1508" s="50"/>
      <c r="BU1508" s="50"/>
      <c r="BV1508" s="50"/>
      <c r="BW1508" s="50"/>
      <c r="BX1508" s="50"/>
      <c r="BY1508" s="50"/>
      <c r="BZ1508" s="50"/>
      <c r="CA1508" s="50"/>
      <c r="CB1508" s="50"/>
      <c r="CC1508" s="50"/>
      <c r="CD1508" s="50"/>
      <c r="CE1508" s="50"/>
      <c r="CF1508" s="50"/>
      <c r="CG1508" s="50"/>
      <c r="CH1508" s="50"/>
      <c r="CI1508" s="50"/>
      <c r="CJ1508" s="50"/>
      <c r="CK1508" s="50"/>
      <c r="CL1508" s="50"/>
      <c r="CM1508" s="50"/>
      <c r="CN1508" s="50"/>
      <c r="CO1508" s="50"/>
      <c r="CP1508" s="50"/>
      <c r="CQ1508" s="50"/>
      <c r="CR1508" s="50"/>
      <c r="CS1508" s="50"/>
      <c r="CT1508" s="50"/>
      <c r="CU1508" s="50"/>
      <c r="CV1508" s="50"/>
      <c r="CW1508" s="50"/>
      <c r="CX1508" s="50"/>
      <c r="CY1508" s="50"/>
      <c r="CZ1508" s="50"/>
      <c r="DA1508" s="50"/>
      <c r="DB1508" s="50"/>
      <c r="DC1508" s="50"/>
      <c r="DD1508" s="50"/>
      <c r="DE1508" s="50"/>
      <c r="DF1508" s="50"/>
    </row>
    <row r="1509" spans="2:110" x14ac:dyDescent="0.2">
      <c r="B1509" s="177"/>
      <c r="C1509" s="202"/>
      <c r="D1509" s="200"/>
      <c r="E1509" s="203"/>
      <c r="F1509" s="203"/>
      <c r="G1509" s="203"/>
      <c r="H1509" s="203"/>
      <c r="I1509" s="203"/>
      <c r="J1509" s="203"/>
      <c r="K1509" s="203"/>
      <c r="L1509" s="203"/>
      <c r="M1509" s="203"/>
      <c r="N1509" s="203"/>
      <c r="O1509" s="203"/>
      <c r="P1509" s="203"/>
      <c r="Q1509" s="204"/>
      <c r="R1509" s="204"/>
      <c r="S1509" s="234"/>
      <c r="T1509" s="50"/>
      <c r="U1509" s="50"/>
      <c r="V1509" s="50"/>
      <c r="W1509" s="50"/>
      <c r="X1509" s="50"/>
      <c r="Y1509" s="50"/>
      <c r="Z1509" s="250"/>
      <c r="AA1509" s="238"/>
      <c r="AB1509" s="50"/>
      <c r="AC1509" s="50"/>
      <c r="AD1509" s="50"/>
      <c r="AE1509" s="50"/>
      <c r="AF1509" s="50"/>
      <c r="AG1509" s="50"/>
      <c r="AH1509" s="50"/>
      <c r="AI1509" s="50"/>
      <c r="AJ1509" s="50"/>
      <c r="AK1509" s="50"/>
      <c r="AL1509" s="50"/>
      <c r="AM1509" s="50"/>
      <c r="AN1509" s="50"/>
      <c r="AO1509" s="50"/>
      <c r="AP1509" s="50"/>
      <c r="AQ1509" s="50"/>
      <c r="AR1509" s="50"/>
      <c r="AS1509" s="50"/>
      <c r="AT1509" s="50"/>
      <c r="AU1509" s="50"/>
      <c r="AV1509" s="50"/>
      <c r="AW1509" s="50"/>
      <c r="AX1509" s="50"/>
      <c r="AY1509" s="50"/>
      <c r="AZ1509" s="50"/>
      <c r="BA1509" s="50"/>
      <c r="BB1509" s="50"/>
      <c r="BC1509" s="50"/>
      <c r="BD1509" s="50"/>
      <c r="BE1509" s="50"/>
      <c r="BF1509" s="50"/>
      <c r="BG1509" s="50"/>
      <c r="BH1509" s="50"/>
      <c r="BI1509" s="50"/>
      <c r="BJ1509" s="50"/>
      <c r="BK1509" s="50"/>
      <c r="BL1509" s="50"/>
      <c r="BM1509" s="50"/>
      <c r="BN1509" s="50"/>
      <c r="BO1509" s="50"/>
      <c r="BP1509" s="50"/>
      <c r="BQ1509" s="50"/>
      <c r="BR1509" s="50"/>
      <c r="BS1509" s="50"/>
      <c r="BT1509" s="50"/>
      <c r="BU1509" s="50"/>
      <c r="BV1509" s="50"/>
      <c r="BW1509" s="50"/>
      <c r="BX1509" s="50"/>
      <c r="BY1509" s="50"/>
      <c r="BZ1509" s="50"/>
      <c r="CA1509" s="50"/>
      <c r="CB1509" s="50"/>
      <c r="CC1509" s="50"/>
      <c r="CD1509" s="50"/>
      <c r="CE1509" s="50"/>
      <c r="CF1509" s="50"/>
      <c r="CG1509" s="50"/>
      <c r="CH1509" s="50"/>
      <c r="CI1509" s="50"/>
      <c r="CJ1509" s="50"/>
      <c r="CK1509" s="50"/>
      <c r="CL1509" s="50"/>
      <c r="CM1509" s="50"/>
      <c r="CN1509" s="50"/>
      <c r="CO1509" s="50"/>
      <c r="CP1509" s="50"/>
      <c r="CQ1509" s="50"/>
      <c r="CR1509" s="50"/>
      <c r="CS1509" s="50"/>
      <c r="CT1509" s="50"/>
      <c r="CU1509" s="50"/>
      <c r="CV1509" s="50"/>
      <c r="CW1509" s="50"/>
      <c r="CX1509" s="50"/>
      <c r="CY1509" s="50"/>
      <c r="CZ1509" s="50"/>
      <c r="DA1509" s="50"/>
      <c r="DB1509" s="50"/>
      <c r="DC1509" s="50"/>
      <c r="DD1509" s="50"/>
      <c r="DE1509" s="50"/>
      <c r="DF1509" s="50"/>
    </row>
    <row r="1510" spans="2:110" x14ac:dyDescent="0.2">
      <c r="B1510" s="177"/>
      <c r="C1510" s="202"/>
      <c r="D1510" s="200"/>
      <c r="E1510" s="203"/>
      <c r="F1510" s="203"/>
      <c r="G1510" s="203"/>
      <c r="H1510" s="203"/>
      <c r="I1510" s="203"/>
      <c r="J1510" s="203"/>
      <c r="K1510" s="203"/>
      <c r="L1510" s="203"/>
      <c r="M1510" s="203"/>
      <c r="N1510" s="203"/>
      <c r="O1510" s="203"/>
      <c r="P1510" s="203"/>
      <c r="Q1510" s="204"/>
      <c r="R1510" s="204"/>
      <c r="S1510" s="234"/>
      <c r="T1510" s="50"/>
      <c r="U1510" s="50"/>
      <c r="V1510" s="50"/>
      <c r="W1510" s="50"/>
      <c r="X1510" s="50"/>
      <c r="Y1510" s="50"/>
      <c r="Z1510" s="250"/>
      <c r="AA1510" s="238"/>
      <c r="AB1510" s="50"/>
      <c r="AC1510" s="50"/>
      <c r="AD1510" s="50"/>
      <c r="AE1510" s="50"/>
      <c r="AF1510" s="50"/>
      <c r="AG1510" s="50"/>
      <c r="AH1510" s="50"/>
      <c r="AI1510" s="50"/>
      <c r="AJ1510" s="50"/>
      <c r="AK1510" s="50"/>
      <c r="AL1510" s="50"/>
      <c r="AM1510" s="50"/>
      <c r="AN1510" s="50"/>
      <c r="AO1510" s="50"/>
      <c r="AP1510" s="50"/>
      <c r="AQ1510" s="50"/>
      <c r="AR1510" s="50"/>
      <c r="AS1510" s="50"/>
      <c r="AT1510" s="50"/>
      <c r="AU1510" s="50"/>
      <c r="AV1510" s="50"/>
      <c r="AW1510" s="50"/>
      <c r="AX1510" s="50"/>
      <c r="AY1510" s="50"/>
      <c r="AZ1510" s="50"/>
      <c r="BA1510" s="50"/>
      <c r="BB1510" s="50"/>
      <c r="BC1510" s="50"/>
      <c r="BD1510" s="50"/>
      <c r="BE1510" s="50"/>
      <c r="BF1510" s="50"/>
      <c r="BG1510" s="50"/>
      <c r="BH1510" s="50"/>
      <c r="BI1510" s="50"/>
      <c r="BJ1510" s="50"/>
      <c r="BK1510" s="50"/>
      <c r="BL1510" s="50"/>
      <c r="BM1510" s="50"/>
      <c r="BN1510" s="50"/>
      <c r="BO1510" s="50"/>
      <c r="BP1510" s="50"/>
      <c r="BQ1510" s="50"/>
      <c r="BR1510" s="50"/>
      <c r="BS1510" s="50"/>
      <c r="BT1510" s="50"/>
      <c r="BU1510" s="50"/>
      <c r="BV1510" s="50"/>
      <c r="BW1510" s="50"/>
      <c r="BX1510" s="50"/>
      <c r="BY1510" s="50"/>
      <c r="BZ1510" s="50"/>
      <c r="CA1510" s="50"/>
      <c r="CB1510" s="50"/>
      <c r="CC1510" s="50"/>
      <c r="CD1510" s="50"/>
      <c r="CE1510" s="50"/>
      <c r="CF1510" s="50"/>
      <c r="CG1510" s="50"/>
      <c r="CH1510" s="50"/>
      <c r="CI1510" s="50"/>
      <c r="CJ1510" s="50"/>
      <c r="CK1510" s="50"/>
      <c r="CL1510" s="50"/>
      <c r="CM1510" s="50"/>
      <c r="CN1510" s="50"/>
      <c r="CO1510" s="50"/>
      <c r="CP1510" s="50"/>
      <c r="CQ1510" s="50"/>
      <c r="CR1510" s="50"/>
      <c r="CS1510" s="50"/>
      <c r="CT1510" s="50"/>
      <c r="CU1510" s="50"/>
      <c r="CV1510" s="50"/>
      <c r="CW1510" s="50"/>
      <c r="CX1510" s="50"/>
      <c r="CY1510" s="50"/>
      <c r="CZ1510" s="50"/>
      <c r="DA1510" s="50"/>
      <c r="DB1510" s="50"/>
      <c r="DC1510" s="50"/>
      <c r="DD1510" s="50"/>
      <c r="DE1510" s="50"/>
      <c r="DF1510" s="50"/>
    </row>
    <row r="1511" spans="2:110" x14ac:dyDescent="0.2">
      <c r="B1511" s="177"/>
      <c r="C1511" s="202"/>
      <c r="D1511" s="200"/>
      <c r="E1511" s="203"/>
      <c r="F1511" s="203"/>
      <c r="G1511" s="203"/>
      <c r="H1511" s="203"/>
      <c r="I1511" s="203"/>
      <c r="J1511" s="203"/>
      <c r="K1511" s="203"/>
      <c r="L1511" s="203"/>
      <c r="M1511" s="203"/>
      <c r="N1511" s="203"/>
      <c r="O1511" s="203"/>
      <c r="P1511" s="203"/>
      <c r="Q1511" s="204"/>
      <c r="R1511" s="204"/>
      <c r="S1511" s="234"/>
      <c r="T1511" s="50"/>
      <c r="U1511" s="50"/>
      <c r="V1511" s="50"/>
      <c r="W1511" s="50"/>
      <c r="X1511" s="50"/>
      <c r="Y1511" s="50"/>
      <c r="Z1511" s="250"/>
      <c r="AA1511" s="238"/>
      <c r="AB1511" s="50"/>
      <c r="AC1511" s="50"/>
      <c r="AD1511" s="50"/>
      <c r="AE1511" s="50"/>
      <c r="AF1511" s="50"/>
      <c r="AG1511" s="50"/>
      <c r="AH1511" s="50"/>
      <c r="AI1511" s="50"/>
      <c r="AJ1511" s="50"/>
      <c r="AK1511" s="50"/>
      <c r="AL1511" s="50"/>
      <c r="AM1511" s="50"/>
      <c r="AN1511" s="50"/>
      <c r="AO1511" s="50"/>
      <c r="AP1511" s="50"/>
      <c r="AQ1511" s="50"/>
      <c r="AR1511" s="50"/>
      <c r="AS1511" s="50"/>
      <c r="AT1511" s="50"/>
      <c r="AU1511" s="50"/>
      <c r="AV1511" s="50"/>
      <c r="AW1511" s="50"/>
      <c r="AX1511" s="50"/>
      <c r="AY1511" s="50"/>
      <c r="AZ1511" s="50"/>
      <c r="BA1511" s="50"/>
      <c r="BB1511" s="50"/>
      <c r="BC1511" s="50"/>
      <c r="BD1511" s="50"/>
      <c r="BE1511" s="50"/>
      <c r="BF1511" s="50"/>
      <c r="BG1511" s="50"/>
      <c r="BH1511" s="50"/>
      <c r="BI1511" s="50"/>
      <c r="BJ1511" s="50"/>
      <c r="BK1511" s="50"/>
      <c r="BL1511" s="50"/>
      <c r="BM1511" s="50"/>
      <c r="BN1511" s="50"/>
      <c r="BO1511" s="50"/>
      <c r="BP1511" s="50"/>
      <c r="BQ1511" s="50"/>
      <c r="BR1511" s="50"/>
      <c r="BS1511" s="50"/>
      <c r="BT1511" s="50"/>
      <c r="BU1511" s="50"/>
      <c r="BV1511" s="50"/>
      <c r="BW1511" s="50"/>
      <c r="BX1511" s="50"/>
      <c r="BY1511" s="50"/>
      <c r="BZ1511" s="50"/>
      <c r="CA1511" s="50"/>
      <c r="CB1511" s="50"/>
      <c r="CC1511" s="50"/>
      <c r="CD1511" s="50"/>
      <c r="CE1511" s="50"/>
      <c r="CF1511" s="50"/>
      <c r="CG1511" s="50"/>
      <c r="CH1511" s="50"/>
      <c r="CI1511" s="50"/>
      <c r="CJ1511" s="50"/>
      <c r="CK1511" s="50"/>
      <c r="CL1511" s="50"/>
      <c r="CM1511" s="50"/>
      <c r="CN1511" s="50"/>
      <c r="CO1511" s="50"/>
      <c r="CP1511" s="50"/>
      <c r="CQ1511" s="50"/>
      <c r="CR1511" s="50"/>
      <c r="CS1511" s="50"/>
      <c r="CT1511" s="50"/>
      <c r="CU1511" s="50"/>
      <c r="CV1511" s="50"/>
      <c r="CW1511" s="50"/>
      <c r="CX1511" s="50"/>
      <c r="CY1511" s="50"/>
      <c r="CZ1511" s="50"/>
      <c r="DA1511" s="50"/>
      <c r="DB1511" s="50"/>
      <c r="DC1511" s="50"/>
      <c r="DD1511" s="50"/>
      <c r="DE1511" s="50"/>
      <c r="DF1511" s="50"/>
    </row>
    <row r="1512" spans="2:110" x14ac:dyDescent="0.2">
      <c r="B1512" s="177"/>
      <c r="C1512" s="202"/>
      <c r="D1512" s="200"/>
      <c r="E1512" s="203"/>
      <c r="F1512" s="203"/>
      <c r="G1512" s="203"/>
      <c r="H1512" s="203"/>
      <c r="I1512" s="203"/>
      <c r="J1512" s="203"/>
      <c r="K1512" s="203"/>
      <c r="L1512" s="203"/>
      <c r="M1512" s="203"/>
      <c r="N1512" s="203"/>
      <c r="O1512" s="203"/>
      <c r="P1512" s="203"/>
      <c r="Q1512" s="204"/>
      <c r="R1512" s="204"/>
      <c r="S1512" s="234"/>
      <c r="T1512" s="50"/>
      <c r="U1512" s="50"/>
      <c r="V1512" s="50"/>
      <c r="W1512" s="50"/>
      <c r="X1512" s="50"/>
      <c r="Y1512" s="50"/>
      <c r="Z1512" s="250"/>
      <c r="AA1512" s="238"/>
      <c r="AB1512" s="50"/>
      <c r="AC1512" s="50"/>
      <c r="AD1512" s="50"/>
      <c r="AE1512" s="50"/>
      <c r="AF1512" s="50"/>
      <c r="AG1512" s="50"/>
      <c r="AH1512" s="50"/>
      <c r="AI1512" s="50"/>
      <c r="AJ1512" s="50"/>
      <c r="AK1512" s="50"/>
      <c r="AL1512" s="50"/>
      <c r="AM1512" s="50"/>
      <c r="AN1512" s="50"/>
      <c r="AO1512" s="50"/>
      <c r="AP1512" s="50"/>
      <c r="AQ1512" s="50"/>
      <c r="AR1512" s="50"/>
      <c r="AS1512" s="50"/>
      <c r="AT1512" s="50"/>
      <c r="AU1512" s="50"/>
      <c r="AV1512" s="50"/>
      <c r="AW1512" s="50"/>
      <c r="AX1512" s="50"/>
      <c r="AY1512" s="50"/>
      <c r="AZ1512" s="50"/>
      <c r="BA1512" s="50"/>
      <c r="BB1512" s="50"/>
      <c r="BC1512" s="50"/>
      <c r="BD1512" s="50"/>
      <c r="BE1512" s="50"/>
      <c r="BF1512" s="50"/>
      <c r="BG1512" s="50"/>
      <c r="BH1512" s="50"/>
      <c r="BI1512" s="50"/>
      <c r="BJ1512" s="50"/>
      <c r="BK1512" s="50"/>
      <c r="BL1512" s="50"/>
      <c r="BM1512" s="50"/>
      <c r="BN1512" s="50"/>
      <c r="BO1512" s="50"/>
      <c r="BP1512" s="50"/>
      <c r="BQ1512" s="50"/>
      <c r="BR1512" s="50"/>
      <c r="BS1512" s="50"/>
      <c r="BT1512" s="50"/>
      <c r="BU1512" s="50"/>
      <c r="BV1512" s="50"/>
      <c r="BW1512" s="50"/>
      <c r="BX1512" s="50"/>
      <c r="BY1512" s="50"/>
      <c r="BZ1512" s="50"/>
      <c r="CA1512" s="50"/>
      <c r="CB1512" s="50"/>
      <c r="CC1512" s="50"/>
      <c r="CD1512" s="50"/>
      <c r="CE1512" s="50"/>
      <c r="CF1512" s="50"/>
      <c r="CG1512" s="50"/>
      <c r="CH1512" s="50"/>
      <c r="CI1512" s="50"/>
      <c r="CJ1512" s="50"/>
      <c r="CK1512" s="50"/>
      <c r="CL1512" s="50"/>
      <c r="CM1512" s="50"/>
      <c r="CN1512" s="50"/>
      <c r="CO1512" s="50"/>
      <c r="CP1512" s="50"/>
      <c r="CQ1512" s="50"/>
      <c r="CR1512" s="50"/>
      <c r="CS1512" s="50"/>
      <c r="CT1512" s="50"/>
      <c r="CU1512" s="50"/>
      <c r="CV1512" s="50"/>
      <c r="CW1512" s="50"/>
      <c r="CX1512" s="50"/>
      <c r="CY1512" s="50"/>
      <c r="CZ1512" s="50"/>
      <c r="DA1512" s="50"/>
      <c r="DB1512" s="50"/>
      <c r="DC1512" s="50"/>
      <c r="DD1512" s="50"/>
      <c r="DE1512" s="50"/>
      <c r="DF1512" s="50"/>
    </row>
    <row r="1513" spans="2:110" x14ac:dyDescent="0.2">
      <c r="B1513" s="177"/>
      <c r="C1513" s="202"/>
      <c r="D1513" s="200"/>
      <c r="E1513" s="203"/>
      <c r="F1513" s="203"/>
      <c r="G1513" s="203"/>
      <c r="H1513" s="203"/>
      <c r="I1513" s="203"/>
      <c r="J1513" s="203"/>
      <c r="K1513" s="203"/>
      <c r="L1513" s="203"/>
      <c r="M1513" s="203"/>
      <c r="N1513" s="203"/>
      <c r="O1513" s="203"/>
      <c r="P1513" s="203"/>
      <c r="Q1513" s="204"/>
      <c r="R1513" s="204"/>
      <c r="S1513" s="234"/>
      <c r="T1513" s="50"/>
      <c r="U1513" s="50"/>
      <c r="V1513" s="50"/>
      <c r="W1513" s="50"/>
      <c r="X1513" s="50"/>
      <c r="Y1513" s="50"/>
      <c r="Z1513" s="250"/>
      <c r="AA1513" s="238"/>
      <c r="AB1513" s="50"/>
      <c r="AC1513" s="50"/>
      <c r="AD1513" s="50"/>
      <c r="AE1513" s="50"/>
      <c r="AF1513" s="50"/>
      <c r="AG1513" s="50"/>
      <c r="AH1513" s="50"/>
      <c r="AI1513" s="50"/>
      <c r="AJ1513" s="50"/>
      <c r="AK1513" s="50"/>
      <c r="AL1513" s="50"/>
      <c r="AM1513" s="50"/>
      <c r="AN1513" s="50"/>
      <c r="AO1513" s="50"/>
      <c r="AP1513" s="50"/>
      <c r="AQ1513" s="50"/>
      <c r="AR1513" s="50"/>
      <c r="AS1513" s="50"/>
      <c r="AT1513" s="50"/>
      <c r="AU1513" s="50"/>
      <c r="AV1513" s="50"/>
      <c r="AW1513" s="50"/>
      <c r="AX1513" s="50"/>
      <c r="AY1513" s="50"/>
      <c r="AZ1513" s="50"/>
      <c r="BA1513" s="50"/>
      <c r="BB1513" s="50"/>
      <c r="BC1513" s="50"/>
      <c r="BD1513" s="50"/>
      <c r="BE1513" s="50"/>
      <c r="BF1513" s="50"/>
      <c r="BG1513" s="50"/>
      <c r="BH1513" s="50"/>
      <c r="BI1513" s="50"/>
      <c r="BJ1513" s="50"/>
      <c r="BK1513" s="50"/>
      <c r="BL1513" s="50"/>
      <c r="BM1513" s="50"/>
      <c r="BN1513" s="50"/>
      <c r="BO1513" s="50"/>
      <c r="BP1513" s="50"/>
      <c r="BQ1513" s="50"/>
      <c r="BR1513" s="50"/>
      <c r="BS1513" s="50"/>
      <c r="BT1513" s="50"/>
      <c r="BU1513" s="50"/>
      <c r="BV1513" s="50"/>
      <c r="BW1513" s="50"/>
      <c r="BX1513" s="50"/>
      <c r="BY1513" s="50"/>
      <c r="BZ1513" s="50"/>
      <c r="CA1513" s="50"/>
      <c r="CB1513" s="50"/>
      <c r="CC1513" s="50"/>
      <c r="CD1513" s="50"/>
      <c r="CE1513" s="50"/>
      <c r="CF1513" s="50"/>
      <c r="CG1513" s="50"/>
      <c r="CH1513" s="50"/>
      <c r="CI1513" s="50"/>
      <c r="CJ1513" s="50"/>
      <c r="CK1513" s="50"/>
      <c r="CL1513" s="50"/>
      <c r="CM1513" s="50"/>
      <c r="CN1513" s="50"/>
      <c r="CO1513" s="50"/>
      <c r="CP1513" s="50"/>
      <c r="CQ1513" s="50"/>
      <c r="CR1513" s="50"/>
      <c r="CS1513" s="50"/>
      <c r="CT1513" s="50"/>
      <c r="CU1513" s="50"/>
      <c r="CV1513" s="50"/>
      <c r="CW1513" s="50"/>
      <c r="CX1513" s="50"/>
      <c r="CY1513" s="50"/>
      <c r="CZ1513" s="50"/>
      <c r="DA1513" s="50"/>
      <c r="DB1513" s="50"/>
      <c r="DC1513" s="50"/>
      <c r="DD1513" s="50"/>
      <c r="DE1513" s="50"/>
      <c r="DF1513" s="50"/>
    </row>
    <row r="1514" spans="2:110" x14ac:dyDescent="0.2">
      <c r="B1514" s="177"/>
      <c r="C1514" s="202"/>
      <c r="D1514" s="200"/>
      <c r="E1514" s="203"/>
      <c r="F1514" s="203"/>
      <c r="G1514" s="203"/>
      <c r="H1514" s="203"/>
      <c r="I1514" s="203"/>
      <c r="J1514" s="203"/>
      <c r="K1514" s="203"/>
      <c r="L1514" s="203"/>
      <c r="M1514" s="203"/>
      <c r="N1514" s="203"/>
      <c r="O1514" s="203"/>
      <c r="P1514" s="203"/>
      <c r="Q1514" s="204"/>
      <c r="R1514" s="204"/>
      <c r="S1514" s="234"/>
      <c r="T1514" s="50"/>
      <c r="U1514" s="50"/>
      <c r="V1514" s="50"/>
      <c r="W1514" s="50"/>
      <c r="X1514" s="50"/>
      <c r="Y1514" s="50"/>
      <c r="Z1514" s="250"/>
      <c r="AA1514" s="238"/>
      <c r="AB1514" s="50"/>
      <c r="AC1514" s="50"/>
      <c r="AD1514" s="50"/>
      <c r="AE1514" s="50"/>
      <c r="AF1514" s="50"/>
      <c r="AG1514" s="50"/>
      <c r="AH1514" s="50"/>
      <c r="AI1514" s="50"/>
      <c r="AJ1514" s="50"/>
      <c r="AK1514" s="50"/>
      <c r="AL1514" s="50"/>
      <c r="AM1514" s="50"/>
      <c r="AN1514" s="50"/>
      <c r="AO1514" s="50"/>
      <c r="AP1514" s="50"/>
      <c r="AQ1514" s="50"/>
      <c r="AR1514" s="50"/>
      <c r="AS1514" s="50"/>
      <c r="AT1514" s="50"/>
      <c r="AU1514" s="50"/>
      <c r="AV1514" s="50"/>
      <c r="AW1514" s="50"/>
      <c r="AX1514" s="50"/>
      <c r="AY1514" s="50"/>
      <c r="AZ1514" s="50"/>
      <c r="BA1514" s="50"/>
      <c r="BB1514" s="50"/>
      <c r="BC1514" s="50"/>
      <c r="BD1514" s="50"/>
      <c r="BE1514" s="50"/>
      <c r="BF1514" s="50"/>
      <c r="BG1514" s="50"/>
      <c r="BH1514" s="50"/>
      <c r="BI1514" s="50"/>
      <c r="BJ1514" s="50"/>
      <c r="BK1514" s="50"/>
      <c r="BL1514" s="50"/>
      <c r="BM1514" s="50"/>
      <c r="BN1514" s="50"/>
      <c r="BO1514" s="50"/>
      <c r="BP1514" s="50"/>
      <c r="BQ1514" s="50"/>
      <c r="BR1514" s="50"/>
      <c r="BS1514" s="50"/>
      <c r="BT1514" s="50"/>
      <c r="BU1514" s="50"/>
      <c r="BV1514" s="50"/>
      <c r="BW1514" s="50"/>
      <c r="BX1514" s="50"/>
      <c r="BY1514" s="50"/>
      <c r="BZ1514" s="50"/>
      <c r="CA1514" s="50"/>
      <c r="CB1514" s="50"/>
      <c r="CC1514" s="50"/>
      <c r="CD1514" s="50"/>
      <c r="CE1514" s="50"/>
      <c r="CF1514" s="50"/>
      <c r="CG1514" s="50"/>
      <c r="CH1514" s="50"/>
      <c r="CI1514" s="50"/>
      <c r="CJ1514" s="50"/>
      <c r="CK1514" s="50"/>
      <c r="CL1514" s="50"/>
      <c r="CM1514" s="50"/>
      <c r="CN1514" s="50"/>
      <c r="CO1514" s="50"/>
      <c r="CP1514" s="50"/>
      <c r="CQ1514" s="50"/>
      <c r="CR1514" s="50"/>
      <c r="CS1514" s="50"/>
      <c r="CT1514" s="50"/>
      <c r="CU1514" s="50"/>
      <c r="CV1514" s="50"/>
      <c r="CW1514" s="50"/>
      <c r="CX1514" s="50"/>
      <c r="CY1514" s="50"/>
      <c r="CZ1514" s="50"/>
      <c r="DA1514" s="50"/>
      <c r="DB1514" s="50"/>
      <c r="DC1514" s="50"/>
      <c r="DD1514" s="50"/>
      <c r="DE1514" s="50"/>
      <c r="DF1514" s="50"/>
    </row>
    <row r="1515" spans="2:110" x14ac:dyDescent="0.2">
      <c r="B1515" s="177"/>
      <c r="C1515" s="202"/>
      <c r="D1515" s="200"/>
      <c r="E1515" s="203"/>
      <c r="F1515" s="203"/>
      <c r="G1515" s="203"/>
      <c r="H1515" s="203"/>
      <c r="I1515" s="203"/>
      <c r="J1515" s="203"/>
      <c r="K1515" s="203"/>
      <c r="L1515" s="203"/>
      <c r="M1515" s="203"/>
      <c r="N1515" s="203"/>
      <c r="O1515" s="203"/>
      <c r="P1515" s="203"/>
      <c r="Q1515" s="204"/>
      <c r="R1515" s="204"/>
      <c r="S1515" s="234"/>
      <c r="T1515" s="50"/>
      <c r="U1515" s="50"/>
      <c r="V1515" s="50"/>
      <c r="W1515" s="50"/>
      <c r="X1515" s="50"/>
      <c r="Y1515" s="50"/>
      <c r="Z1515" s="250"/>
      <c r="AA1515" s="238"/>
      <c r="AB1515" s="50"/>
      <c r="AC1515" s="50"/>
      <c r="AD1515" s="50"/>
      <c r="AE1515" s="50"/>
      <c r="AF1515" s="50"/>
      <c r="AG1515" s="50"/>
      <c r="AH1515" s="50"/>
      <c r="AI1515" s="50"/>
      <c r="AJ1515" s="50"/>
      <c r="AK1515" s="50"/>
      <c r="AL1515" s="50"/>
      <c r="AM1515" s="50"/>
      <c r="AN1515" s="50"/>
      <c r="AO1515" s="50"/>
      <c r="AP1515" s="50"/>
      <c r="AQ1515" s="50"/>
      <c r="AR1515" s="50"/>
      <c r="AS1515" s="50"/>
      <c r="AT1515" s="50"/>
      <c r="AU1515" s="50"/>
      <c r="AV1515" s="50"/>
      <c r="AW1515" s="50"/>
      <c r="AX1515" s="50"/>
      <c r="AY1515" s="50"/>
      <c r="AZ1515" s="50"/>
      <c r="BA1515" s="50"/>
      <c r="BB1515" s="50"/>
      <c r="BC1515" s="50"/>
      <c r="BD1515" s="50"/>
      <c r="BE1515" s="50"/>
      <c r="BF1515" s="50"/>
      <c r="BG1515" s="50"/>
      <c r="BH1515" s="50"/>
      <c r="BI1515" s="50"/>
      <c r="BJ1515" s="50"/>
      <c r="BK1515" s="50"/>
      <c r="BL1515" s="50"/>
      <c r="BM1515" s="50"/>
      <c r="BN1515" s="50"/>
      <c r="BO1515" s="50"/>
      <c r="BP1515" s="50"/>
      <c r="BQ1515" s="50"/>
      <c r="BR1515" s="50"/>
      <c r="BS1515" s="50"/>
      <c r="BT1515" s="50"/>
      <c r="BU1515" s="50"/>
      <c r="BV1515" s="50"/>
      <c r="BW1515" s="50"/>
      <c r="BX1515" s="50"/>
      <c r="BY1515" s="50"/>
      <c r="BZ1515" s="50"/>
      <c r="CA1515" s="50"/>
      <c r="CB1515" s="50"/>
      <c r="CC1515" s="50"/>
      <c r="CD1515" s="50"/>
      <c r="CE1515" s="50"/>
      <c r="CF1515" s="50"/>
      <c r="CG1515" s="50"/>
      <c r="CH1515" s="50"/>
      <c r="CI1515" s="50"/>
      <c r="CJ1515" s="50"/>
      <c r="CK1515" s="50"/>
      <c r="CL1515" s="50"/>
      <c r="CM1515" s="50"/>
      <c r="CN1515" s="50"/>
      <c r="CO1515" s="50"/>
      <c r="CP1515" s="50"/>
      <c r="CQ1515" s="50"/>
      <c r="CR1515" s="50"/>
      <c r="CS1515" s="50"/>
      <c r="CT1515" s="50"/>
      <c r="CU1515" s="50"/>
      <c r="CV1515" s="50"/>
      <c r="CW1515" s="50"/>
      <c r="CX1515" s="50"/>
      <c r="CY1515" s="50"/>
      <c r="CZ1515" s="50"/>
      <c r="DA1515" s="50"/>
      <c r="DB1515" s="50"/>
      <c r="DC1515" s="50"/>
      <c r="DD1515" s="50"/>
      <c r="DE1515" s="50"/>
      <c r="DF1515" s="50"/>
    </row>
    <row r="1516" spans="2:110" x14ac:dyDescent="0.2">
      <c r="B1516" s="177"/>
      <c r="C1516" s="202"/>
      <c r="D1516" s="200"/>
      <c r="E1516" s="203"/>
      <c r="F1516" s="203"/>
      <c r="G1516" s="203"/>
      <c r="H1516" s="203"/>
      <c r="I1516" s="203"/>
      <c r="J1516" s="203"/>
      <c r="K1516" s="203"/>
      <c r="L1516" s="203"/>
      <c r="M1516" s="203"/>
      <c r="N1516" s="203"/>
      <c r="O1516" s="203"/>
      <c r="P1516" s="203"/>
      <c r="Q1516" s="204"/>
      <c r="R1516" s="204"/>
      <c r="S1516" s="234"/>
      <c r="T1516" s="50"/>
      <c r="U1516" s="50"/>
      <c r="V1516" s="50"/>
      <c r="W1516" s="50"/>
      <c r="X1516" s="50"/>
      <c r="Y1516" s="50"/>
      <c r="Z1516" s="250"/>
      <c r="AA1516" s="238"/>
      <c r="AB1516" s="50"/>
      <c r="AC1516" s="50"/>
      <c r="AD1516" s="50"/>
      <c r="AE1516" s="50"/>
      <c r="AF1516" s="50"/>
      <c r="AG1516" s="50"/>
      <c r="AH1516" s="50"/>
      <c r="AI1516" s="50"/>
      <c r="AJ1516" s="50"/>
      <c r="AK1516" s="50"/>
      <c r="AL1516" s="50"/>
      <c r="AM1516" s="50"/>
      <c r="AN1516" s="50"/>
      <c r="AO1516" s="50"/>
      <c r="AP1516" s="50"/>
      <c r="AQ1516" s="50"/>
      <c r="AR1516" s="50"/>
      <c r="AS1516" s="50"/>
      <c r="AT1516" s="50"/>
      <c r="AU1516" s="50"/>
      <c r="AV1516" s="50"/>
      <c r="AW1516" s="50"/>
      <c r="AX1516" s="50"/>
      <c r="AY1516" s="50"/>
      <c r="AZ1516" s="50"/>
      <c r="BA1516" s="50"/>
      <c r="BB1516" s="50"/>
      <c r="BC1516" s="50"/>
      <c r="BD1516" s="50"/>
      <c r="BE1516" s="50"/>
      <c r="BF1516" s="50"/>
      <c r="BG1516" s="50"/>
      <c r="BH1516" s="50"/>
      <c r="BI1516" s="50"/>
      <c r="BJ1516" s="50"/>
      <c r="BK1516" s="50"/>
      <c r="BL1516" s="50"/>
      <c r="BM1516" s="50"/>
      <c r="BN1516" s="50"/>
      <c r="BO1516" s="50"/>
      <c r="BP1516" s="50"/>
      <c r="BQ1516" s="50"/>
      <c r="BR1516" s="50"/>
      <c r="BS1516" s="50"/>
      <c r="BT1516" s="50"/>
      <c r="BU1516" s="50"/>
      <c r="BV1516" s="50"/>
      <c r="BW1516" s="50"/>
      <c r="BX1516" s="50"/>
      <c r="BY1516" s="50"/>
      <c r="BZ1516" s="50"/>
      <c r="CA1516" s="50"/>
      <c r="CB1516" s="50"/>
      <c r="CC1516" s="50"/>
      <c r="CD1516" s="50"/>
      <c r="CE1516" s="50"/>
      <c r="CF1516" s="50"/>
      <c r="CG1516" s="50"/>
      <c r="CH1516" s="50"/>
      <c r="CI1516" s="50"/>
      <c r="CJ1516" s="50"/>
      <c r="CK1516" s="50"/>
      <c r="CL1516" s="50"/>
      <c r="CM1516" s="50"/>
      <c r="CN1516" s="50"/>
      <c r="CO1516" s="50"/>
      <c r="CP1516" s="50"/>
      <c r="CQ1516" s="50"/>
      <c r="CR1516" s="50"/>
      <c r="CS1516" s="50"/>
      <c r="CT1516" s="50"/>
      <c r="CU1516" s="50"/>
      <c r="CV1516" s="50"/>
      <c r="CW1516" s="50"/>
      <c r="CX1516" s="50"/>
      <c r="CY1516" s="50"/>
      <c r="CZ1516" s="50"/>
      <c r="DA1516" s="50"/>
      <c r="DB1516" s="50"/>
      <c r="DC1516" s="50"/>
      <c r="DD1516" s="50"/>
      <c r="DE1516" s="50"/>
      <c r="DF1516" s="50"/>
    </row>
    <row r="1517" spans="2:110" x14ac:dyDescent="0.2">
      <c r="B1517" s="177"/>
      <c r="C1517" s="202"/>
      <c r="D1517" s="200"/>
      <c r="E1517" s="203"/>
      <c r="F1517" s="203"/>
      <c r="G1517" s="203"/>
      <c r="H1517" s="203"/>
      <c r="I1517" s="203"/>
      <c r="J1517" s="203"/>
      <c r="K1517" s="203"/>
      <c r="L1517" s="203"/>
      <c r="M1517" s="203"/>
      <c r="N1517" s="203"/>
      <c r="O1517" s="203"/>
      <c r="P1517" s="203"/>
      <c r="Q1517" s="204"/>
      <c r="R1517" s="204"/>
      <c r="S1517" s="234"/>
      <c r="T1517" s="50"/>
      <c r="U1517" s="50"/>
      <c r="V1517" s="50"/>
      <c r="W1517" s="50"/>
      <c r="X1517" s="50"/>
      <c r="Y1517" s="50"/>
      <c r="Z1517" s="250"/>
      <c r="AA1517" s="238"/>
      <c r="AB1517" s="50"/>
      <c r="AC1517" s="50"/>
      <c r="AD1517" s="50"/>
      <c r="AE1517" s="50"/>
      <c r="AF1517" s="50"/>
      <c r="AG1517" s="50"/>
      <c r="AH1517" s="50"/>
      <c r="AI1517" s="50"/>
      <c r="AJ1517" s="50"/>
      <c r="AK1517" s="50"/>
      <c r="AL1517" s="50"/>
      <c r="AM1517" s="50"/>
      <c r="AN1517" s="50"/>
      <c r="AO1517" s="50"/>
      <c r="AP1517" s="50"/>
      <c r="AQ1517" s="50"/>
      <c r="AR1517" s="50"/>
      <c r="AS1517" s="50"/>
      <c r="AT1517" s="50"/>
      <c r="AU1517" s="50"/>
      <c r="AV1517" s="50"/>
      <c r="AW1517" s="50"/>
      <c r="AX1517" s="50"/>
      <c r="AY1517" s="50"/>
      <c r="AZ1517" s="50"/>
      <c r="BA1517" s="50"/>
      <c r="BB1517" s="50"/>
      <c r="BC1517" s="50"/>
      <c r="BD1517" s="50"/>
      <c r="BE1517" s="50"/>
      <c r="BF1517" s="50"/>
      <c r="BG1517" s="50"/>
      <c r="BH1517" s="50"/>
      <c r="BI1517" s="50"/>
      <c r="BJ1517" s="50"/>
      <c r="BK1517" s="50"/>
      <c r="BL1517" s="50"/>
      <c r="BM1517" s="50"/>
      <c r="BN1517" s="50"/>
      <c r="BO1517" s="50"/>
      <c r="BP1517" s="50"/>
      <c r="BQ1517" s="50"/>
      <c r="BR1517" s="50"/>
      <c r="BS1517" s="50"/>
      <c r="BT1517" s="50"/>
      <c r="BU1517" s="50"/>
      <c r="BV1517" s="50"/>
      <c r="BW1517" s="50"/>
      <c r="BX1517" s="50"/>
      <c r="BY1517" s="50"/>
      <c r="BZ1517" s="50"/>
      <c r="CA1517" s="50"/>
      <c r="CB1517" s="50"/>
      <c r="CC1517" s="50"/>
      <c r="CD1517" s="50"/>
      <c r="CE1517" s="50"/>
      <c r="CF1517" s="50"/>
      <c r="CG1517" s="50"/>
      <c r="CH1517" s="50"/>
      <c r="CI1517" s="50"/>
      <c r="CJ1517" s="50"/>
      <c r="CK1517" s="50"/>
      <c r="CL1517" s="50"/>
      <c r="CM1517" s="50"/>
      <c r="CN1517" s="50"/>
      <c r="CO1517" s="50"/>
      <c r="CP1517" s="50"/>
      <c r="CQ1517" s="50"/>
      <c r="CR1517" s="50"/>
      <c r="CS1517" s="50"/>
      <c r="CT1517" s="50"/>
      <c r="CU1517" s="50"/>
      <c r="CV1517" s="50"/>
      <c r="CW1517" s="50"/>
      <c r="CX1517" s="50"/>
      <c r="CY1517" s="50"/>
      <c r="CZ1517" s="50"/>
      <c r="DA1517" s="50"/>
      <c r="DB1517" s="50"/>
      <c r="DC1517" s="50"/>
      <c r="DD1517" s="50"/>
      <c r="DE1517" s="50"/>
      <c r="DF1517" s="50"/>
    </row>
    <row r="1518" spans="2:110" x14ac:dyDescent="0.2">
      <c r="B1518" s="177"/>
      <c r="C1518" s="202"/>
      <c r="D1518" s="200"/>
      <c r="E1518" s="203"/>
      <c r="F1518" s="203"/>
      <c r="G1518" s="203"/>
      <c r="H1518" s="203"/>
      <c r="I1518" s="203"/>
      <c r="J1518" s="203"/>
      <c r="K1518" s="203"/>
      <c r="L1518" s="203"/>
      <c r="M1518" s="203"/>
      <c r="N1518" s="203"/>
      <c r="O1518" s="203"/>
      <c r="P1518" s="203"/>
      <c r="Q1518" s="204"/>
      <c r="R1518" s="204"/>
      <c r="S1518" s="234"/>
      <c r="T1518" s="50"/>
      <c r="U1518" s="50"/>
      <c r="V1518" s="50"/>
      <c r="W1518" s="50"/>
      <c r="X1518" s="50"/>
      <c r="Y1518" s="50"/>
      <c r="Z1518" s="250"/>
      <c r="AA1518" s="238"/>
      <c r="AB1518" s="50"/>
      <c r="AC1518" s="50"/>
      <c r="AD1518" s="50"/>
      <c r="AE1518" s="50"/>
      <c r="AF1518" s="50"/>
      <c r="AG1518" s="50"/>
      <c r="AH1518" s="50"/>
      <c r="AI1518" s="50"/>
      <c r="AJ1518" s="50"/>
      <c r="AK1518" s="50"/>
      <c r="AL1518" s="50"/>
      <c r="AM1518" s="50"/>
      <c r="AN1518" s="50"/>
      <c r="AO1518" s="50"/>
      <c r="AP1518" s="50"/>
      <c r="AQ1518" s="50"/>
      <c r="AR1518" s="50"/>
      <c r="AS1518" s="50"/>
      <c r="AT1518" s="50"/>
      <c r="AU1518" s="50"/>
      <c r="AV1518" s="50"/>
      <c r="AW1518" s="50"/>
      <c r="AX1518" s="50"/>
      <c r="AY1518" s="50"/>
      <c r="AZ1518" s="50"/>
      <c r="BA1518" s="50"/>
      <c r="BB1518" s="50"/>
      <c r="BC1518" s="50"/>
      <c r="BD1518" s="50"/>
      <c r="BE1518" s="50"/>
      <c r="BF1518" s="50"/>
      <c r="BG1518" s="50"/>
      <c r="BH1518" s="50"/>
      <c r="BI1518" s="50"/>
      <c r="BJ1518" s="50"/>
      <c r="BK1518" s="50"/>
      <c r="BL1518" s="50"/>
      <c r="BM1518" s="50"/>
      <c r="BN1518" s="50"/>
      <c r="BO1518" s="50"/>
      <c r="BP1518" s="50"/>
      <c r="BQ1518" s="50"/>
      <c r="BR1518" s="50"/>
      <c r="BS1518" s="50"/>
      <c r="BT1518" s="50"/>
      <c r="BU1518" s="50"/>
      <c r="BV1518" s="50"/>
      <c r="BW1518" s="50"/>
      <c r="BX1518" s="50"/>
      <c r="BY1518" s="50"/>
      <c r="BZ1518" s="50"/>
      <c r="CA1518" s="50"/>
      <c r="CB1518" s="50"/>
      <c r="CC1518" s="50"/>
      <c r="CD1518" s="50"/>
      <c r="CE1518" s="50"/>
      <c r="CF1518" s="50"/>
      <c r="CG1518" s="50"/>
      <c r="CH1518" s="50"/>
      <c r="CI1518" s="50"/>
      <c r="CJ1518" s="50"/>
      <c r="CK1518" s="50"/>
      <c r="CL1518" s="50"/>
      <c r="CM1518" s="50"/>
      <c r="CN1518" s="50"/>
      <c r="CO1518" s="50"/>
      <c r="CP1518" s="50"/>
      <c r="CQ1518" s="50"/>
      <c r="CR1518" s="50"/>
      <c r="CS1518" s="50"/>
      <c r="CT1518" s="50"/>
      <c r="CU1518" s="50"/>
      <c r="CV1518" s="50"/>
      <c r="CW1518" s="50"/>
      <c r="CX1518" s="50"/>
      <c r="CY1518" s="50"/>
      <c r="CZ1518" s="50"/>
      <c r="DA1518" s="50"/>
      <c r="DB1518" s="50"/>
      <c r="DC1518" s="50"/>
      <c r="DD1518" s="50"/>
      <c r="DE1518" s="50"/>
      <c r="DF1518" s="50"/>
    </row>
    <row r="1519" spans="2:110" x14ac:dyDescent="0.2">
      <c r="B1519" s="177"/>
      <c r="C1519" s="202"/>
      <c r="D1519" s="200"/>
      <c r="E1519" s="203"/>
      <c r="F1519" s="203"/>
      <c r="G1519" s="203"/>
      <c r="H1519" s="203"/>
      <c r="I1519" s="203"/>
      <c r="J1519" s="203"/>
      <c r="K1519" s="203"/>
      <c r="L1519" s="203"/>
      <c r="M1519" s="203"/>
      <c r="N1519" s="203"/>
      <c r="O1519" s="203"/>
      <c r="P1519" s="203"/>
      <c r="Q1519" s="204"/>
      <c r="R1519" s="204"/>
      <c r="S1519" s="234"/>
      <c r="T1519" s="50"/>
      <c r="U1519" s="50"/>
      <c r="V1519" s="50"/>
      <c r="W1519" s="50"/>
      <c r="X1519" s="50"/>
      <c r="Y1519" s="50"/>
      <c r="Z1519" s="250"/>
      <c r="AA1519" s="238"/>
      <c r="AB1519" s="50"/>
      <c r="AC1519" s="50"/>
      <c r="AD1519" s="50"/>
      <c r="AE1519" s="50"/>
      <c r="AF1519" s="50"/>
      <c r="AG1519" s="50"/>
      <c r="AH1519" s="50"/>
      <c r="AI1519" s="50"/>
      <c r="AJ1519" s="50"/>
      <c r="AK1519" s="50"/>
      <c r="AL1519" s="50"/>
      <c r="AM1519" s="50"/>
      <c r="AN1519" s="50"/>
      <c r="AO1519" s="50"/>
      <c r="AP1519" s="50"/>
      <c r="AQ1519" s="50"/>
      <c r="AR1519" s="50"/>
      <c r="AS1519" s="50"/>
      <c r="AT1519" s="50"/>
      <c r="AU1519" s="50"/>
      <c r="AV1519" s="50"/>
      <c r="AW1519" s="50"/>
      <c r="AX1519" s="50"/>
      <c r="AY1519" s="50"/>
      <c r="AZ1519" s="50"/>
      <c r="BA1519" s="50"/>
      <c r="BB1519" s="50"/>
      <c r="BC1519" s="50"/>
      <c r="BD1519" s="50"/>
      <c r="BE1519" s="50"/>
      <c r="BF1519" s="50"/>
      <c r="BG1519" s="50"/>
      <c r="BH1519" s="50"/>
      <c r="BI1519" s="50"/>
      <c r="BJ1519" s="50"/>
      <c r="BK1519" s="50"/>
      <c r="BL1519" s="50"/>
      <c r="BM1519" s="50"/>
      <c r="BN1519" s="50"/>
      <c r="BO1519" s="50"/>
      <c r="BP1519" s="50"/>
      <c r="BQ1519" s="50"/>
      <c r="BR1519" s="50"/>
      <c r="BS1519" s="50"/>
      <c r="BT1519" s="50"/>
      <c r="BU1519" s="50"/>
      <c r="BV1519" s="50"/>
      <c r="BW1519" s="50"/>
      <c r="BX1519" s="50"/>
      <c r="BY1519" s="50"/>
      <c r="BZ1519" s="50"/>
      <c r="CA1519" s="50"/>
      <c r="CB1519" s="50"/>
      <c r="CC1519" s="50"/>
      <c r="CD1519" s="50"/>
      <c r="CE1519" s="50"/>
      <c r="CF1519" s="50"/>
      <c r="CG1519" s="50"/>
      <c r="CH1519" s="50"/>
      <c r="CI1519" s="50"/>
      <c r="CJ1519" s="50"/>
      <c r="CK1519" s="50"/>
      <c r="CL1519" s="50"/>
      <c r="CM1519" s="50"/>
      <c r="CN1519" s="50"/>
      <c r="CO1519" s="50"/>
      <c r="CP1519" s="50"/>
      <c r="CQ1519" s="50"/>
      <c r="CR1519" s="50"/>
      <c r="CS1519" s="50"/>
      <c r="CT1519" s="50"/>
      <c r="CU1519" s="50"/>
      <c r="CV1519" s="50"/>
      <c r="CW1519" s="50"/>
      <c r="CX1519" s="50"/>
      <c r="CY1519" s="50"/>
      <c r="CZ1519" s="50"/>
      <c r="DA1519" s="50"/>
      <c r="DB1519" s="50"/>
      <c r="DC1519" s="50"/>
      <c r="DD1519" s="50"/>
      <c r="DE1519" s="50"/>
      <c r="DF1519" s="50"/>
    </row>
    <row r="1520" spans="2:110" x14ac:dyDescent="0.2">
      <c r="B1520" s="177"/>
      <c r="C1520" s="202"/>
      <c r="D1520" s="200"/>
      <c r="E1520" s="203"/>
      <c r="F1520" s="203"/>
      <c r="G1520" s="203"/>
      <c r="H1520" s="203"/>
      <c r="I1520" s="203"/>
      <c r="J1520" s="203"/>
      <c r="K1520" s="203"/>
      <c r="L1520" s="203"/>
      <c r="M1520" s="203"/>
      <c r="N1520" s="203"/>
      <c r="O1520" s="203"/>
      <c r="P1520" s="203"/>
      <c r="Q1520" s="204"/>
      <c r="R1520" s="204"/>
      <c r="S1520" s="234"/>
      <c r="T1520" s="50"/>
      <c r="U1520" s="50"/>
      <c r="V1520" s="50"/>
      <c r="W1520" s="50"/>
      <c r="X1520" s="50"/>
      <c r="Y1520" s="50"/>
      <c r="Z1520" s="250"/>
      <c r="AA1520" s="238"/>
      <c r="AB1520" s="50"/>
      <c r="AC1520" s="50"/>
      <c r="AD1520" s="50"/>
      <c r="AE1520" s="50"/>
      <c r="AF1520" s="50"/>
      <c r="AG1520" s="50"/>
      <c r="AH1520" s="50"/>
      <c r="AI1520" s="50"/>
      <c r="AJ1520" s="50"/>
      <c r="AK1520" s="50"/>
      <c r="AL1520" s="50"/>
      <c r="AM1520" s="50"/>
      <c r="AN1520" s="50"/>
      <c r="AO1520" s="50"/>
      <c r="AP1520" s="50"/>
      <c r="AQ1520" s="50"/>
      <c r="AR1520" s="50"/>
      <c r="AS1520" s="50"/>
      <c r="AT1520" s="50"/>
      <c r="AU1520" s="50"/>
      <c r="AV1520" s="50"/>
      <c r="AW1520" s="50"/>
      <c r="AX1520" s="50"/>
      <c r="AY1520" s="50"/>
      <c r="AZ1520" s="50"/>
      <c r="BA1520" s="50"/>
      <c r="BB1520" s="50"/>
      <c r="BC1520" s="50"/>
      <c r="BD1520" s="50"/>
      <c r="BE1520" s="50"/>
      <c r="BF1520" s="50"/>
      <c r="BG1520" s="50"/>
      <c r="BH1520" s="50"/>
      <c r="BI1520" s="50"/>
      <c r="BJ1520" s="50"/>
      <c r="BK1520" s="50"/>
      <c r="BL1520" s="50"/>
      <c r="BM1520" s="50"/>
      <c r="BN1520" s="50"/>
      <c r="BO1520" s="50"/>
      <c r="BP1520" s="50"/>
      <c r="BQ1520" s="50"/>
      <c r="BR1520" s="50"/>
      <c r="BS1520" s="50"/>
      <c r="BT1520" s="50"/>
      <c r="BU1520" s="50"/>
      <c r="BV1520" s="50"/>
      <c r="BW1520" s="50"/>
      <c r="BX1520" s="50"/>
      <c r="BY1520" s="50"/>
      <c r="BZ1520" s="50"/>
      <c r="CA1520" s="50"/>
      <c r="CB1520" s="50"/>
      <c r="CC1520" s="50"/>
      <c r="CD1520" s="50"/>
      <c r="CE1520" s="50"/>
      <c r="CF1520" s="50"/>
      <c r="CG1520" s="50"/>
      <c r="CH1520" s="50"/>
      <c r="CI1520" s="50"/>
      <c r="CJ1520" s="50"/>
      <c r="CK1520" s="50"/>
      <c r="CL1520" s="50"/>
      <c r="CM1520" s="50"/>
      <c r="CN1520" s="50"/>
      <c r="CO1520" s="50"/>
      <c r="CP1520" s="50"/>
      <c r="CQ1520" s="50"/>
      <c r="CR1520" s="50"/>
      <c r="CS1520" s="50"/>
      <c r="CT1520" s="50"/>
      <c r="CU1520" s="50"/>
      <c r="CV1520" s="50"/>
      <c r="CW1520" s="50"/>
      <c r="CX1520" s="50"/>
      <c r="CY1520" s="50"/>
      <c r="CZ1520" s="50"/>
      <c r="DA1520" s="50"/>
      <c r="DB1520" s="50"/>
      <c r="DC1520" s="50"/>
      <c r="DD1520" s="50"/>
      <c r="DE1520" s="50"/>
      <c r="DF1520" s="50"/>
    </row>
    <row r="1521" spans="2:110" x14ac:dyDescent="0.2">
      <c r="B1521" s="177"/>
      <c r="C1521" s="202"/>
      <c r="D1521" s="200"/>
      <c r="E1521" s="203"/>
      <c r="F1521" s="203"/>
      <c r="G1521" s="203"/>
      <c r="H1521" s="203"/>
      <c r="I1521" s="203"/>
      <c r="J1521" s="203"/>
      <c r="K1521" s="203"/>
      <c r="L1521" s="203"/>
      <c r="M1521" s="203"/>
      <c r="N1521" s="203"/>
      <c r="O1521" s="203"/>
      <c r="P1521" s="203"/>
      <c r="Q1521" s="204"/>
      <c r="R1521" s="204"/>
      <c r="S1521" s="234"/>
      <c r="T1521" s="50"/>
      <c r="U1521" s="50"/>
      <c r="V1521" s="50"/>
      <c r="W1521" s="50"/>
      <c r="X1521" s="50"/>
      <c r="Y1521" s="50"/>
      <c r="Z1521" s="250"/>
      <c r="AA1521" s="238"/>
      <c r="AB1521" s="50"/>
      <c r="AC1521" s="50"/>
      <c r="AD1521" s="50"/>
      <c r="AE1521" s="50"/>
      <c r="AF1521" s="50"/>
      <c r="AG1521" s="50"/>
      <c r="AH1521" s="50"/>
      <c r="AI1521" s="50"/>
      <c r="AJ1521" s="50"/>
      <c r="AK1521" s="50"/>
      <c r="AL1521" s="50"/>
      <c r="AM1521" s="50"/>
      <c r="AN1521" s="50"/>
      <c r="AO1521" s="50"/>
      <c r="AP1521" s="50"/>
      <c r="AQ1521" s="50"/>
      <c r="AR1521" s="50"/>
      <c r="AS1521" s="50"/>
      <c r="AT1521" s="50"/>
      <c r="AU1521" s="50"/>
      <c r="AV1521" s="50"/>
      <c r="AW1521" s="50"/>
      <c r="AX1521" s="50"/>
      <c r="AY1521" s="50"/>
      <c r="AZ1521" s="50"/>
      <c r="BA1521" s="50"/>
      <c r="BB1521" s="50"/>
      <c r="BC1521" s="50"/>
      <c r="BD1521" s="50"/>
      <c r="BE1521" s="50"/>
      <c r="BF1521" s="50"/>
      <c r="BG1521" s="50"/>
      <c r="BH1521" s="50"/>
      <c r="BI1521" s="50"/>
      <c r="BJ1521" s="50"/>
      <c r="BK1521" s="50"/>
      <c r="BL1521" s="50"/>
      <c r="BM1521" s="50"/>
      <c r="BN1521" s="50"/>
      <c r="BO1521" s="50"/>
      <c r="BP1521" s="50"/>
      <c r="BQ1521" s="50"/>
      <c r="BR1521" s="50"/>
      <c r="BS1521" s="50"/>
      <c r="BT1521" s="50"/>
      <c r="BU1521" s="50"/>
      <c r="BV1521" s="50"/>
      <c r="BW1521" s="50"/>
      <c r="BX1521" s="50"/>
      <c r="BY1521" s="50"/>
      <c r="BZ1521" s="50"/>
      <c r="CA1521" s="50"/>
      <c r="CB1521" s="50"/>
      <c r="CC1521" s="50"/>
      <c r="CD1521" s="50"/>
      <c r="CE1521" s="50"/>
      <c r="CF1521" s="50"/>
      <c r="CG1521" s="50"/>
      <c r="CH1521" s="50"/>
      <c r="CI1521" s="50"/>
      <c r="CJ1521" s="50"/>
      <c r="CK1521" s="50"/>
      <c r="CL1521" s="50"/>
      <c r="CM1521" s="50"/>
      <c r="CN1521" s="50"/>
      <c r="CO1521" s="50"/>
      <c r="CP1521" s="50"/>
      <c r="CQ1521" s="50"/>
      <c r="CR1521" s="50"/>
      <c r="CS1521" s="50"/>
      <c r="CT1521" s="50"/>
      <c r="CU1521" s="50"/>
      <c r="CV1521" s="50"/>
      <c r="CW1521" s="50"/>
      <c r="CX1521" s="50"/>
      <c r="CY1521" s="50"/>
      <c r="CZ1521" s="50"/>
      <c r="DA1521" s="50"/>
      <c r="DB1521" s="50"/>
      <c r="DC1521" s="50"/>
      <c r="DD1521" s="50"/>
      <c r="DE1521" s="50"/>
      <c r="DF1521" s="50"/>
    </row>
    <row r="1522" spans="2:110" x14ac:dyDescent="0.2">
      <c r="B1522" s="177"/>
      <c r="C1522" s="202"/>
      <c r="D1522" s="200"/>
      <c r="E1522" s="203"/>
      <c r="F1522" s="203"/>
      <c r="G1522" s="203"/>
      <c r="H1522" s="203"/>
      <c r="I1522" s="203"/>
      <c r="J1522" s="203"/>
      <c r="K1522" s="203"/>
      <c r="L1522" s="203"/>
      <c r="M1522" s="203"/>
      <c r="N1522" s="203"/>
      <c r="O1522" s="203"/>
      <c r="P1522" s="203"/>
      <c r="Q1522" s="204"/>
      <c r="R1522" s="204"/>
      <c r="S1522" s="234"/>
      <c r="T1522" s="50"/>
      <c r="U1522" s="50"/>
      <c r="V1522" s="50"/>
      <c r="W1522" s="50"/>
      <c r="X1522" s="50"/>
      <c r="Y1522" s="50"/>
      <c r="Z1522" s="250"/>
      <c r="AA1522" s="238"/>
      <c r="AB1522" s="50"/>
      <c r="AC1522" s="50"/>
      <c r="AD1522" s="50"/>
      <c r="AE1522" s="50"/>
      <c r="AF1522" s="50"/>
      <c r="AG1522" s="50"/>
      <c r="AH1522" s="50"/>
      <c r="AI1522" s="50"/>
      <c r="AJ1522" s="50"/>
      <c r="AK1522" s="50"/>
      <c r="AL1522" s="50"/>
      <c r="AM1522" s="50"/>
      <c r="AN1522" s="50"/>
      <c r="AO1522" s="50"/>
      <c r="AP1522" s="50"/>
      <c r="AQ1522" s="50"/>
      <c r="AR1522" s="50"/>
      <c r="AS1522" s="50"/>
      <c r="AT1522" s="50"/>
      <c r="AU1522" s="50"/>
      <c r="AV1522" s="50"/>
      <c r="AW1522" s="50"/>
      <c r="AX1522" s="50"/>
      <c r="AY1522" s="50"/>
      <c r="AZ1522" s="50"/>
      <c r="BA1522" s="50"/>
      <c r="BB1522" s="50"/>
      <c r="BC1522" s="50"/>
      <c r="BD1522" s="50"/>
      <c r="BE1522" s="50"/>
      <c r="BF1522" s="50"/>
      <c r="BG1522" s="50"/>
      <c r="BH1522" s="50"/>
      <c r="BI1522" s="50"/>
      <c r="BJ1522" s="50"/>
      <c r="BK1522" s="50"/>
      <c r="BL1522" s="50"/>
      <c r="BM1522" s="50"/>
      <c r="BN1522" s="50"/>
      <c r="BO1522" s="50"/>
      <c r="BP1522" s="50"/>
      <c r="BQ1522" s="50"/>
      <c r="BR1522" s="50"/>
      <c r="BS1522" s="50"/>
      <c r="BT1522" s="50"/>
      <c r="BU1522" s="50"/>
      <c r="BV1522" s="50"/>
      <c r="BW1522" s="50"/>
      <c r="BX1522" s="50"/>
      <c r="BY1522" s="50"/>
      <c r="BZ1522" s="50"/>
      <c r="CA1522" s="50"/>
      <c r="CB1522" s="50"/>
      <c r="CC1522" s="50"/>
      <c r="CD1522" s="50"/>
      <c r="CE1522" s="50"/>
      <c r="CF1522" s="50"/>
      <c r="CG1522" s="50"/>
      <c r="CH1522" s="50"/>
      <c r="CI1522" s="50"/>
      <c r="CJ1522" s="50"/>
      <c r="CK1522" s="50"/>
      <c r="CL1522" s="50"/>
      <c r="CM1522" s="50"/>
      <c r="CN1522" s="50"/>
      <c r="CO1522" s="50"/>
      <c r="CP1522" s="50"/>
      <c r="CQ1522" s="50"/>
      <c r="CR1522" s="50"/>
      <c r="CS1522" s="50"/>
      <c r="CT1522" s="50"/>
      <c r="CU1522" s="50"/>
      <c r="CV1522" s="50"/>
      <c r="CW1522" s="50"/>
      <c r="CX1522" s="50"/>
      <c r="CY1522" s="50"/>
      <c r="CZ1522" s="50"/>
      <c r="DA1522" s="50"/>
      <c r="DB1522" s="50"/>
      <c r="DC1522" s="50"/>
      <c r="DD1522" s="50"/>
      <c r="DE1522" s="50"/>
      <c r="DF1522" s="50"/>
    </row>
    <row r="1523" spans="2:110" x14ac:dyDescent="0.2">
      <c r="B1523" s="177"/>
      <c r="C1523" s="202"/>
      <c r="D1523" s="200"/>
      <c r="E1523" s="203"/>
      <c r="F1523" s="203"/>
      <c r="G1523" s="203"/>
      <c r="H1523" s="203"/>
      <c r="I1523" s="203"/>
      <c r="J1523" s="203"/>
      <c r="K1523" s="203"/>
      <c r="L1523" s="203"/>
      <c r="M1523" s="203"/>
      <c r="N1523" s="203"/>
      <c r="O1523" s="203"/>
      <c r="P1523" s="203"/>
      <c r="Q1523" s="204"/>
      <c r="R1523" s="204"/>
      <c r="S1523" s="234"/>
      <c r="T1523" s="50"/>
      <c r="U1523" s="50"/>
      <c r="V1523" s="50"/>
      <c r="W1523" s="50"/>
      <c r="X1523" s="50"/>
      <c r="Y1523" s="50"/>
      <c r="Z1523" s="250"/>
      <c r="AA1523" s="238"/>
      <c r="AB1523" s="50"/>
      <c r="AC1523" s="50"/>
      <c r="AD1523" s="50"/>
      <c r="AE1523" s="50"/>
      <c r="AF1523" s="50"/>
      <c r="AG1523" s="50"/>
      <c r="AH1523" s="50"/>
      <c r="AI1523" s="50"/>
      <c r="AJ1523" s="50"/>
      <c r="AK1523" s="50"/>
      <c r="AL1523" s="50"/>
      <c r="AM1523" s="50"/>
      <c r="AN1523" s="50"/>
      <c r="AO1523" s="50"/>
      <c r="AP1523" s="50"/>
      <c r="AQ1523" s="50"/>
      <c r="AR1523" s="50"/>
      <c r="AS1523" s="50"/>
      <c r="AT1523" s="50"/>
      <c r="AU1523" s="50"/>
      <c r="AV1523" s="50"/>
      <c r="AW1523" s="50"/>
      <c r="AX1523" s="50"/>
      <c r="AY1523" s="50"/>
      <c r="AZ1523" s="50"/>
      <c r="BA1523" s="50"/>
      <c r="BB1523" s="50"/>
      <c r="BC1523" s="50"/>
      <c r="BD1523" s="50"/>
      <c r="BE1523" s="50"/>
      <c r="BF1523" s="50"/>
      <c r="BG1523" s="50"/>
      <c r="BH1523" s="50"/>
      <c r="BI1523" s="50"/>
      <c r="BJ1523" s="50"/>
      <c r="BK1523" s="50"/>
      <c r="BL1523" s="50"/>
      <c r="BM1523" s="50"/>
      <c r="BN1523" s="50"/>
      <c r="BO1523" s="50"/>
      <c r="BP1523" s="50"/>
      <c r="BQ1523" s="50"/>
      <c r="BR1523" s="50"/>
      <c r="BS1523" s="50"/>
      <c r="BT1523" s="50"/>
      <c r="BU1523" s="50"/>
      <c r="BV1523" s="50"/>
      <c r="BW1523" s="50"/>
      <c r="BX1523" s="50"/>
      <c r="BY1523" s="50"/>
      <c r="BZ1523" s="50"/>
      <c r="CA1523" s="50"/>
      <c r="CB1523" s="50"/>
      <c r="CC1523" s="50"/>
      <c r="CD1523" s="50"/>
      <c r="CE1523" s="50"/>
      <c r="CF1523" s="50"/>
      <c r="CG1523" s="50"/>
      <c r="CH1523" s="50"/>
      <c r="CI1523" s="50"/>
      <c r="CJ1523" s="50"/>
      <c r="CK1523" s="50"/>
      <c r="CL1523" s="50"/>
      <c r="CM1523" s="50"/>
      <c r="CN1523" s="50"/>
      <c r="CO1523" s="50"/>
      <c r="CP1523" s="50"/>
      <c r="CQ1523" s="50"/>
      <c r="CR1523" s="50"/>
      <c r="CS1523" s="50"/>
      <c r="CT1523" s="50"/>
      <c r="CU1523" s="50"/>
      <c r="CV1523" s="50"/>
      <c r="CW1523" s="50"/>
      <c r="CX1523" s="50"/>
      <c r="CY1523" s="50"/>
      <c r="CZ1523" s="50"/>
      <c r="DA1523" s="50"/>
      <c r="DB1523" s="50"/>
      <c r="DC1523" s="50"/>
      <c r="DD1523" s="50"/>
      <c r="DE1523" s="50"/>
      <c r="DF1523" s="50"/>
    </row>
    <row r="1524" spans="2:110" x14ac:dyDescent="0.2">
      <c r="B1524" s="177"/>
      <c r="C1524" s="202"/>
      <c r="D1524" s="200"/>
      <c r="E1524" s="203"/>
      <c r="F1524" s="203"/>
      <c r="G1524" s="203"/>
      <c r="H1524" s="203"/>
      <c r="I1524" s="203"/>
      <c r="J1524" s="203"/>
      <c r="K1524" s="203"/>
      <c r="L1524" s="203"/>
      <c r="M1524" s="203"/>
      <c r="N1524" s="203"/>
      <c r="O1524" s="203"/>
      <c r="P1524" s="203"/>
      <c r="Q1524" s="204"/>
      <c r="R1524" s="204"/>
      <c r="S1524" s="234"/>
      <c r="T1524" s="50"/>
      <c r="U1524" s="50"/>
      <c r="V1524" s="50"/>
      <c r="W1524" s="50"/>
      <c r="X1524" s="50"/>
      <c r="Y1524" s="50"/>
      <c r="Z1524" s="250"/>
      <c r="AA1524" s="238"/>
      <c r="AB1524" s="50"/>
      <c r="AC1524" s="50"/>
      <c r="AD1524" s="50"/>
      <c r="AE1524" s="50"/>
      <c r="AF1524" s="50"/>
      <c r="AG1524" s="50"/>
      <c r="AH1524" s="50"/>
      <c r="AI1524" s="50"/>
      <c r="AJ1524" s="50"/>
      <c r="AK1524" s="50"/>
      <c r="AL1524" s="50"/>
      <c r="AM1524" s="50"/>
      <c r="AN1524" s="50"/>
      <c r="AO1524" s="50"/>
      <c r="AP1524" s="50"/>
      <c r="AQ1524" s="50"/>
      <c r="AR1524" s="50"/>
      <c r="AS1524" s="50"/>
      <c r="AT1524" s="50"/>
      <c r="AU1524" s="50"/>
      <c r="AV1524" s="50"/>
      <c r="AW1524" s="50"/>
      <c r="AX1524" s="50"/>
      <c r="AY1524" s="50"/>
      <c r="AZ1524" s="50"/>
      <c r="BA1524" s="50"/>
      <c r="BB1524" s="50"/>
      <c r="BC1524" s="50"/>
      <c r="BD1524" s="50"/>
      <c r="BE1524" s="50"/>
      <c r="BF1524" s="50"/>
      <c r="BG1524" s="50"/>
      <c r="BH1524" s="50"/>
      <c r="BI1524" s="50"/>
      <c r="BJ1524" s="50"/>
      <c r="BK1524" s="50"/>
      <c r="BL1524" s="50"/>
      <c r="BM1524" s="50"/>
      <c r="BN1524" s="50"/>
      <c r="BO1524" s="50"/>
      <c r="BP1524" s="50"/>
      <c r="BQ1524" s="50"/>
      <c r="BR1524" s="50"/>
      <c r="BS1524" s="50"/>
      <c r="BT1524" s="50"/>
      <c r="BU1524" s="50"/>
      <c r="BV1524" s="50"/>
      <c r="BW1524" s="50"/>
      <c r="BX1524" s="50"/>
      <c r="BY1524" s="50"/>
      <c r="BZ1524" s="50"/>
      <c r="CA1524" s="50"/>
      <c r="CB1524" s="50"/>
      <c r="CC1524" s="50"/>
      <c r="CD1524" s="50"/>
      <c r="CE1524" s="50"/>
      <c r="CF1524" s="50"/>
      <c r="CG1524" s="50"/>
      <c r="CH1524" s="50"/>
      <c r="CI1524" s="50"/>
      <c r="CJ1524" s="50"/>
      <c r="CK1524" s="50"/>
      <c r="CL1524" s="50"/>
      <c r="CM1524" s="50"/>
      <c r="CN1524" s="50"/>
      <c r="CO1524" s="50"/>
      <c r="CP1524" s="50"/>
      <c r="CQ1524" s="50"/>
      <c r="CR1524" s="50"/>
      <c r="CS1524" s="50"/>
      <c r="CT1524" s="50"/>
      <c r="CU1524" s="50"/>
      <c r="CV1524" s="50"/>
      <c r="CW1524" s="50"/>
      <c r="CX1524" s="50"/>
      <c r="CY1524" s="50"/>
      <c r="CZ1524" s="50"/>
      <c r="DA1524" s="50"/>
      <c r="DB1524" s="50"/>
      <c r="DC1524" s="50"/>
      <c r="DD1524" s="50"/>
      <c r="DE1524" s="50"/>
      <c r="DF1524" s="50"/>
    </row>
    <row r="1525" spans="2:110" x14ac:dyDescent="0.2">
      <c r="B1525" s="177"/>
      <c r="C1525" s="202"/>
      <c r="D1525" s="200"/>
      <c r="E1525" s="203"/>
      <c r="F1525" s="203"/>
      <c r="G1525" s="203"/>
      <c r="H1525" s="203"/>
      <c r="I1525" s="203"/>
      <c r="J1525" s="203"/>
      <c r="K1525" s="203"/>
      <c r="L1525" s="203"/>
      <c r="M1525" s="203"/>
      <c r="N1525" s="203"/>
      <c r="O1525" s="203"/>
      <c r="P1525" s="203"/>
      <c r="Q1525" s="204"/>
      <c r="R1525" s="204"/>
      <c r="S1525" s="234"/>
      <c r="T1525" s="50"/>
      <c r="U1525" s="50"/>
      <c r="V1525" s="50"/>
      <c r="W1525" s="50"/>
      <c r="X1525" s="50"/>
      <c r="Y1525" s="50"/>
      <c r="Z1525" s="250"/>
      <c r="AA1525" s="238"/>
      <c r="AB1525" s="50"/>
      <c r="AC1525" s="50"/>
      <c r="AD1525" s="50"/>
      <c r="AE1525" s="50"/>
      <c r="AF1525" s="50"/>
      <c r="AG1525" s="50"/>
      <c r="AH1525" s="50"/>
      <c r="AI1525" s="50"/>
      <c r="AJ1525" s="50"/>
      <c r="AK1525" s="50"/>
      <c r="AL1525" s="50"/>
      <c r="AM1525" s="50"/>
      <c r="AN1525" s="50"/>
      <c r="AO1525" s="50"/>
      <c r="AP1525" s="50"/>
      <c r="AQ1525" s="50"/>
      <c r="AR1525" s="50"/>
      <c r="AS1525" s="50"/>
      <c r="AT1525" s="50"/>
      <c r="AU1525" s="50"/>
      <c r="AV1525" s="50"/>
      <c r="AW1525" s="50"/>
      <c r="AX1525" s="50"/>
      <c r="AY1525" s="50"/>
      <c r="AZ1525" s="50"/>
      <c r="BA1525" s="50"/>
      <c r="BB1525" s="50"/>
      <c r="BC1525" s="50"/>
      <c r="BD1525" s="50"/>
      <c r="BE1525" s="50"/>
      <c r="BF1525" s="50"/>
      <c r="BG1525" s="50"/>
      <c r="BH1525" s="50"/>
      <c r="BI1525" s="50"/>
      <c r="BJ1525" s="50"/>
      <c r="BK1525" s="50"/>
      <c r="BL1525" s="50"/>
      <c r="BM1525" s="50"/>
      <c r="BN1525" s="50"/>
      <c r="BO1525" s="50"/>
      <c r="BP1525" s="50"/>
      <c r="BQ1525" s="50"/>
      <c r="BR1525" s="50"/>
      <c r="BS1525" s="50"/>
      <c r="BT1525" s="50"/>
      <c r="BU1525" s="50"/>
      <c r="BV1525" s="50"/>
      <c r="BW1525" s="50"/>
      <c r="BX1525" s="50"/>
      <c r="BY1525" s="50"/>
      <c r="BZ1525" s="50"/>
      <c r="CA1525" s="50"/>
      <c r="CB1525" s="50"/>
      <c r="CC1525" s="50"/>
      <c r="CD1525" s="50"/>
      <c r="CE1525" s="50"/>
      <c r="CF1525" s="50"/>
      <c r="CG1525" s="50"/>
      <c r="CH1525" s="50"/>
      <c r="CI1525" s="50"/>
      <c r="CJ1525" s="50"/>
      <c r="CK1525" s="50"/>
      <c r="CL1525" s="50"/>
      <c r="CM1525" s="50"/>
      <c r="CN1525" s="50"/>
      <c r="CO1525" s="50"/>
      <c r="CP1525" s="50"/>
      <c r="CQ1525" s="50"/>
      <c r="CR1525" s="50"/>
      <c r="CS1525" s="50"/>
      <c r="CT1525" s="50"/>
      <c r="CU1525" s="50"/>
      <c r="CV1525" s="50"/>
      <c r="CW1525" s="50"/>
      <c r="CX1525" s="50"/>
      <c r="CY1525" s="50"/>
      <c r="CZ1525" s="50"/>
      <c r="DA1525" s="50"/>
      <c r="DB1525" s="50"/>
      <c r="DC1525" s="50"/>
      <c r="DD1525" s="50"/>
      <c r="DE1525" s="50"/>
      <c r="DF1525" s="50"/>
    </row>
    <row r="1526" spans="2:110" x14ac:dyDescent="0.2">
      <c r="B1526" s="177"/>
      <c r="C1526" s="202"/>
      <c r="D1526" s="200"/>
      <c r="E1526" s="203"/>
      <c r="F1526" s="203"/>
      <c r="G1526" s="203"/>
      <c r="H1526" s="203"/>
      <c r="I1526" s="203"/>
      <c r="J1526" s="203"/>
      <c r="K1526" s="203"/>
      <c r="L1526" s="203"/>
      <c r="M1526" s="203"/>
      <c r="N1526" s="203"/>
      <c r="O1526" s="203"/>
      <c r="P1526" s="203"/>
      <c r="Q1526" s="204"/>
      <c r="R1526" s="204"/>
      <c r="S1526" s="234"/>
      <c r="T1526" s="50"/>
      <c r="U1526" s="50"/>
      <c r="V1526" s="50"/>
      <c r="W1526" s="50"/>
      <c r="X1526" s="50"/>
      <c r="Y1526" s="50"/>
      <c r="Z1526" s="250"/>
      <c r="AA1526" s="238"/>
      <c r="AB1526" s="50"/>
      <c r="AC1526" s="50"/>
      <c r="AD1526" s="50"/>
      <c r="AE1526" s="50"/>
      <c r="AF1526" s="50"/>
      <c r="AG1526" s="50"/>
      <c r="AH1526" s="50"/>
      <c r="AI1526" s="50"/>
      <c r="AJ1526" s="50"/>
      <c r="AK1526" s="50"/>
      <c r="AL1526" s="50"/>
      <c r="AM1526" s="50"/>
      <c r="AN1526" s="50"/>
      <c r="AO1526" s="50"/>
      <c r="AP1526" s="50"/>
      <c r="AQ1526" s="50"/>
      <c r="AR1526" s="50"/>
      <c r="AS1526" s="50"/>
      <c r="AT1526" s="50"/>
      <c r="AU1526" s="50"/>
      <c r="AV1526" s="50"/>
      <c r="AW1526" s="50"/>
      <c r="AX1526" s="50"/>
      <c r="AY1526" s="50"/>
      <c r="AZ1526" s="50"/>
      <c r="BA1526" s="50"/>
      <c r="BB1526" s="50"/>
      <c r="BC1526" s="50"/>
      <c r="BD1526" s="50"/>
      <c r="BE1526" s="50"/>
      <c r="BF1526" s="50"/>
      <c r="BG1526" s="50"/>
      <c r="BH1526" s="50"/>
      <c r="BI1526" s="50"/>
      <c r="BJ1526" s="50"/>
      <c r="BK1526" s="50"/>
      <c r="BL1526" s="50"/>
      <c r="BM1526" s="50"/>
      <c r="BN1526" s="50"/>
      <c r="BO1526" s="50"/>
      <c r="BP1526" s="50"/>
      <c r="BQ1526" s="50"/>
      <c r="BR1526" s="50"/>
      <c r="BS1526" s="50"/>
      <c r="BT1526" s="50"/>
      <c r="BU1526" s="50"/>
      <c r="BV1526" s="50"/>
      <c r="BW1526" s="50"/>
      <c r="BX1526" s="50"/>
      <c r="BY1526" s="50"/>
      <c r="BZ1526" s="50"/>
      <c r="CA1526" s="50"/>
      <c r="CB1526" s="50"/>
      <c r="CC1526" s="50"/>
      <c r="CD1526" s="50"/>
      <c r="CE1526" s="50"/>
      <c r="CF1526" s="50"/>
      <c r="CG1526" s="50"/>
      <c r="CH1526" s="50"/>
      <c r="CI1526" s="50"/>
      <c r="CJ1526" s="50"/>
      <c r="CK1526" s="50"/>
      <c r="CL1526" s="50"/>
      <c r="CM1526" s="50"/>
      <c r="CN1526" s="50"/>
      <c r="CO1526" s="50"/>
      <c r="CP1526" s="50"/>
      <c r="CQ1526" s="50"/>
      <c r="CR1526" s="50"/>
      <c r="CS1526" s="50"/>
      <c r="CT1526" s="50"/>
      <c r="CU1526" s="50"/>
      <c r="CV1526" s="50"/>
      <c r="CW1526" s="50"/>
      <c r="CX1526" s="50"/>
      <c r="CY1526" s="50"/>
      <c r="CZ1526" s="50"/>
      <c r="DA1526" s="50"/>
      <c r="DB1526" s="50"/>
      <c r="DC1526" s="50"/>
      <c r="DD1526" s="50"/>
      <c r="DE1526" s="50"/>
      <c r="DF1526" s="50"/>
    </row>
    <row r="1527" spans="2:110" x14ac:dyDescent="0.2">
      <c r="B1527" s="177"/>
      <c r="C1527" s="202"/>
      <c r="D1527" s="200"/>
      <c r="E1527" s="203"/>
      <c r="F1527" s="203"/>
      <c r="G1527" s="203"/>
      <c r="H1527" s="203"/>
      <c r="I1527" s="203"/>
      <c r="J1527" s="203"/>
      <c r="K1527" s="203"/>
      <c r="L1527" s="203"/>
      <c r="M1527" s="203"/>
      <c r="N1527" s="203"/>
      <c r="O1527" s="203"/>
      <c r="P1527" s="203"/>
      <c r="Q1527" s="204"/>
      <c r="R1527" s="204"/>
      <c r="S1527" s="234"/>
      <c r="T1527" s="50"/>
      <c r="U1527" s="50"/>
      <c r="V1527" s="50"/>
      <c r="W1527" s="50"/>
      <c r="X1527" s="50"/>
      <c r="Y1527" s="50"/>
      <c r="Z1527" s="250"/>
      <c r="AA1527" s="238"/>
      <c r="AB1527" s="50"/>
      <c r="AC1527" s="50"/>
      <c r="AD1527" s="50"/>
      <c r="AE1527" s="50"/>
      <c r="AF1527" s="50"/>
      <c r="AG1527" s="50"/>
      <c r="AH1527" s="50"/>
      <c r="AI1527" s="50"/>
      <c r="AJ1527" s="50"/>
      <c r="AK1527" s="50"/>
      <c r="AL1527" s="50"/>
      <c r="AM1527" s="50"/>
      <c r="AN1527" s="50"/>
      <c r="AO1527" s="50"/>
      <c r="AP1527" s="50"/>
      <c r="AQ1527" s="50"/>
      <c r="AR1527" s="50"/>
      <c r="AS1527" s="50"/>
      <c r="AT1527" s="50"/>
      <c r="AU1527" s="50"/>
      <c r="AV1527" s="50"/>
      <c r="AW1527" s="50"/>
      <c r="AX1527" s="50"/>
      <c r="AY1527" s="50"/>
      <c r="AZ1527" s="50"/>
      <c r="BA1527" s="50"/>
      <c r="BB1527" s="50"/>
      <c r="BC1527" s="50"/>
      <c r="BD1527" s="50"/>
      <c r="BE1527" s="50"/>
      <c r="BF1527" s="50"/>
      <c r="BG1527" s="50"/>
      <c r="BH1527" s="50"/>
      <c r="BI1527" s="50"/>
      <c r="BJ1527" s="50"/>
      <c r="BK1527" s="50"/>
      <c r="BL1527" s="50"/>
      <c r="BM1527" s="50"/>
      <c r="BN1527" s="50"/>
      <c r="BO1527" s="50"/>
      <c r="BP1527" s="50"/>
      <c r="BQ1527" s="50"/>
      <c r="BR1527" s="50"/>
      <c r="BS1527" s="50"/>
      <c r="BT1527" s="50"/>
      <c r="BU1527" s="50"/>
      <c r="BV1527" s="50"/>
      <c r="BW1527" s="50"/>
      <c r="BX1527" s="50"/>
      <c r="BY1527" s="50"/>
      <c r="BZ1527" s="50"/>
      <c r="CA1527" s="50"/>
      <c r="CB1527" s="50"/>
      <c r="CC1527" s="50"/>
      <c r="CD1527" s="50"/>
      <c r="CE1527" s="50"/>
      <c r="CF1527" s="50"/>
      <c r="CG1527" s="50"/>
      <c r="CH1527" s="50"/>
      <c r="CI1527" s="50"/>
      <c r="CJ1527" s="50"/>
      <c r="CK1527" s="50"/>
      <c r="CL1527" s="50"/>
      <c r="CM1527" s="50"/>
      <c r="CN1527" s="50"/>
      <c r="CO1527" s="50"/>
      <c r="CP1527" s="50"/>
      <c r="CQ1527" s="50"/>
      <c r="CR1527" s="50"/>
      <c r="CS1527" s="50"/>
      <c r="CT1527" s="50"/>
      <c r="CU1527" s="50"/>
      <c r="CV1527" s="50"/>
      <c r="CW1527" s="50"/>
      <c r="CX1527" s="50"/>
      <c r="CY1527" s="50"/>
      <c r="CZ1527" s="50"/>
      <c r="DA1527" s="50"/>
      <c r="DB1527" s="50"/>
      <c r="DC1527" s="50"/>
      <c r="DD1527" s="50"/>
      <c r="DE1527" s="50"/>
      <c r="DF1527" s="50"/>
    </row>
    <row r="1528" spans="2:110" x14ac:dyDescent="0.2">
      <c r="B1528" s="177"/>
      <c r="C1528" s="202"/>
      <c r="D1528" s="200"/>
      <c r="E1528" s="203"/>
      <c r="F1528" s="203"/>
      <c r="G1528" s="203"/>
      <c r="H1528" s="203"/>
      <c r="I1528" s="203"/>
      <c r="J1528" s="203"/>
      <c r="K1528" s="203"/>
      <c r="L1528" s="203"/>
      <c r="M1528" s="203"/>
      <c r="N1528" s="203"/>
      <c r="O1528" s="203"/>
      <c r="P1528" s="203"/>
      <c r="Q1528" s="204"/>
      <c r="R1528" s="204"/>
      <c r="S1528" s="234"/>
      <c r="T1528" s="50"/>
      <c r="U1528" s="50"/>
      <c r="V1528" s="50"/>
      <c r="W1528" s="50"/>
      <c r="X1528" s="50"/>
      <c r="Y1528" s="50"/>
      <c r="Z1528" s="250"/>
      <c r="AA1528" s="238"/>
      <c r="AB1528" s="50"/>
      <c r="AC1528" s="50"/>
      <c r="AD1528" s="50"/>
      <c r="AE1528" s="50"/>
      <c r="AF1528" s="50"/>
      <c r="AG1528" s="50"/>
      <c r="AH1528" s="50"/>
      <c r="AI1528" s="50"/>
      <c r="AJ1528" s="50"/>
      <c r="AK1528" s="50"/>
      <c r="AL1528" s="50"/>
      <c r="AM1528" s="50"/>
      <c r="AN1528" s="50"/>
      <c r="AO1528" s="50"/>
      <c r="AP1528" s="50"/>
      <c r="AQ1528" s="50"/>
      <c r="AR1528" s="50"/>
      <c r="AS1528" s="50"/>
      <c r="AT1528" s="50"/>
      <c r="AU1528" s="50"/>
      <c r="AV1528" s="50"/>
      <c r="AW1528" s="50"/>
      <c r="AX1528" s="50"/>
      <c r="AY1528" s="50"/>
      <c r="AZ1528" s="50"/>
      <c r="BA1528" s="50"/>
      <c r="BB1528" s="50"/>
      <c r="BC1528" s="50"/>
      <c r="BD1528" s="50"/>
      <c r="BE1528" s="50"/>
      <c r="BF1528" s="50"/>
      <c r="BG1528" s="50"/>
      <c r="BH1528" s="50"/>
      <c r="BI1528" s="50"/>
      <c r="BJ1528" s="50"/>
      <c r="BK1528" s="50"/>
      <c r="BL1528" s="50"/>
      <c r="BM1528" s="50"/>
      <c r="BN1528" s="50"/>
      <c r="BO1528" s="50"/>
      <c r="BP1528" s="50"/>
      <c r="BQ1528" s="50"/>
      <c r="BR1528" s="50"/>
      <c r="BS1528" s="50"/>
      <c r="BT1528" s="50"/>
      <c r="BU1528" s="50"/>
      <c r="BV1528" s="50"/>
      <c r="BW1528" s="50"/>
      <c r="BX1528" s="50"/>
      <c r="BY1528" s="50"/>
      <c r="BZ1528" s="50"/>
      <c r="CA1528" s="50"/>
      <c r="CB1528" s="50"/>
      <c r="CC1528" s="50"/>
      <c r="CD1528" s="50"/>
      <c r="CE1528" s="50"/>
      <c r="CF1528" s="50"/>
      <c r="CG1528" s="50"/>
      <c r="CH1528" s="50"/>
      <c r="CI1528" s="50"/>
      <c r="CJ1528" s="50"/>
      <c r="CK1528" s="50"/>
      <c r="CL1528" s="50"/>
      <c r="CM1528" s="50"/>
      <c r="CN1528" s="50"/>
      <c r="CO1528" s="50"/>
      <c r="CP1528" s="50"/>
      <c r="CQ1528" s="50"/>
      <c r="CR1528" s="50"/>
      <c r="CS1528" s="50"/>
      <c r="CT1528" s="50"/>
      <c r="CU1528" s="50"/>
      <c r="CV1528" s="50"/>
      <c r="CW1528" s="50"/>
      <c r="CX1528" s="50"/>
      <c r="CY1528" s="50"/>
      <c r="CZ1528" s="50"/>
      <c r="DA1528" s="50"/>
      <c r="DB1528" s="50"/>
      <c r="DC1528" s="50"/>
      <c r="DD1528" s="50"/>
      <c r="DE1528" s="50"/>
      <c r="DF1528" s="50"/>
    </row>
    <row r="1529" spans="2:110" x14ac:dyDescent="0.2">
      <c r="B1529" s="177"/>
      <c r="C1529" s="202"/>
      <c r="D1529" s="200"/>
      <c r="E1529" s="203"/>
      <c r="F1529" s="203"/>
      <c r="G1529" s="203"/>
      <c r="H1529" s="203"/>
      <c r="I1529" s="203"/>
      <c r="J1529" s="203"/>
      <c r="K1529" s="203"/>
      <c r="L1529" s="203"/>
      <c r="M1529" s="203"/>
      <c r="N1529" s="203"/>
      <c r="O1529" s="203"/>
      <c r="P1529" s="203"/>
      <c r="Q1529" s="204"/>
      <c r="R1529" s="204"/>
      <c r="S1529" s="234"/>
      <c r="T1529" s="50"/>
      <c r="U1529" s="50"/>
      <c r="V1529" s="50"/>
      <c r="W1529" s="50"/>
      <c r="X1529" s="50"/>
      <c r="Y1529" s="50"/>
      <c r="Z1529" s="250"/>
      <c r="AA1529" s="238"/>
      <c r="AB1529" s="50"/>
      <c r="AC1529" s="50"/>
      <c r="AD1529" s="50"/>
      <c r="AE1529" s="50"/>
      <c r="AF1529" s="50"/>
      <c r="AG1529" s="50"/>
      <c r="AH1529" s="50"/>
      <c r="AI1529" s="50"/>
      <c r="AJ1529" s="50"/>
      <c r="AK1529" s="50"/>
      <c r="AL1529" s="50"/>
      <c r="AM1529" s="50"/>
      <c r="AN1529" s="50"/>
      <c r="AO1529" s="50"/>
      <c r="AP1529" s="50"/>
      <c r="AQ1529" s="50"/>
      <c r="AR1529" s="50"/>
      <c r="AS1529" s="50"/>
      <c r="AT1529" s="50"/>
      <c r="AU1529" s="50"/>
      <c r="AV1529" s="50"/>
      <c r="AW1529" s="50"/>
      <c r="AX1529" s="50"/>
      <c r="AY1529" s="50"/>
      <c r="AZ1529" s="50"/>
      <c r="BA1529" s="50"/>
      <c r="BB1529" s="50"/>
      <c r="BC1529" s="50"/>
      <c r="BD1529" s="50"/>
      <c r="BE1529" s="50"/>
      <c r="BF1529" s="50"/>
      <c r="BG1529" s="50"/>
      <c r="BH1529" s="50"/>
      <c r="BI1529" s="50"/>
      <c r="BJ1529" s="50"/>
      <c r="BK1529" s="50"/>
      <c r="BL1529" s="50"/>
      <c r="BM1529" s="50"/>
      <c r="BN1529" s="50"/>
      <c r="BO1529" s="50"/>
      <c r="BP1529" s="50"/>
      <c r="BQ1529" s="50"/>
      <c r="BR1529" s="50"/>
      <c r="BS1529" s="50"/>
      <c r="BT1529" s="50"/>
      <c r="BU1529" s="50"/>
      <c r="BV1529" s="50"/>
      <c r="BW1529" s="50"/>
      <c r="BX1529" s="50"/>
      <c r="BY1529" s="50"/>
      <c r="BZ1529" s="50"/>
      <c r="CA1529" s="50"/>
      <c r="CB1529" s="50"/>
      <c r="CC1529" s="50"/>
      <c r="CD1529" s="50"/>
      <c r="CE1529" s="50"/>
      <c r="CF1529" s="50"/>
      <c r="CG1529" s="50"/>
      <c r="CH1529" s="50"/>
      <c r="CI1529" s="50"/>
      <c r="CJ1529" s="50"/>
      <c r="CK1529" s="50"/>
      <c r="CL1529" s="50"/>
      <c r="CM1529" s="50"/>
      <c r="CN1529" s="50"/>
      <c r="CO1529" s="50"/>
      <c r="CP1529" s="50"/>
      <c r="CQ1529" s="50"/>
      <c r="CR1529" s="50"/>
      <c r="CS1529" s="50"/>
      <c r="CT1529" s="50"/>
      <c r="CU1529" s="50"/>
      <c r="CV1529" s="50"/>
      <c r="CW1529" s="50"/>
      <c r="CX1529" s="50"/>
      <c r="CY1529" s="50"/>
      <c r="CZ1529" s="50"/>
      <c r="DA1529" s="50"/>
      <c r="DB1529" s="50"/>
      <c r="DC1529" s="50"/>
      <c r="DD1529" s="50"/>
      <c r="DE1529" s="50"/>
      <c r="DF1529" s="50"/>
    </row>
    <row r="1530" spans="2:110" x14ac:dyDescent="0.2">
      <c r="B1530" s="177"/>
      <c r="C1530" s="202"/>
      <c r="D1530" s="200"/>
      <c r="E1530" s="203"/>
      <c r="F1530" s="203"/>
      <c r="G1530" s="203"/>
      <c r="H1530" s="203"/>
      <c r="I1530" s="203"/>
      <c r="J1530" s="203"/>
      <c r="K1530" s="203"/>
      <c r="L1530" s="203"/>
      <c r="M1530" s="203"/>
      <c r="N1530" s="203"/>
      <c r="O1530" s="203"/>
      <c r="P1530" s="203"/>
      <c r="Q1530" s="204"/>
      <c r="R1530" s="204"/>
      <c r="S1530" s="234"/>
      <c r="T1530" s="50"/>
      <c r="U1530" s="50"/>
      <c r="V1530" s="50"/>
      <c r="W1530" s="50"/>
      <c r="X1530" s="50"/>
      <c r="Y1530" s="50"/>
      <c r="Z1530" s="250"/>
      <c r="AA1530" s="238"/>
      <c r="AB1530" s="50"/>
      <c r="AC1530" s="50"/>
      <c r="AD1530" s="50"/>
      <c r="AE1530" s="50"/>
      <c r="AF1530" s="50"/>
      <c r="AG1530" s="50"/>
      <c r="AH1530" s="50"/>
      <c r="AI1530" s="50"/>
      <c r="AJ1530" s="50"/>
      <c r="AK1530" s="50"/>
      <c r="AL1530" s="50"/>
      <c r="AM1530" s="50"/>
      <c r="AN1530" s="50"/>
      <c r="AO1530" s="50"/>
      <c r="AP1530" s="50"/>
      <c r="AQ1530" s="50"/>
      <c r="AR1530" s="50"/>
      <c r="AS1530" s="50"/>
      <c r="AT1530" s="50"/>
      <c r="AU1530" s="50"/>
      <c r="AV1530" s="50"/>
      <c r="AW1530" s="50"/>
      <c r="AX1530" s="50"/>
      <c r="AY1530" s="50"/>
      <c r="AZ1530" s="50"/>
      <c r="BA1530" s="50"/>
      <c r="BB1530" s="50"/>
      <c r="BC1530" s="50"/>
      <c r="BD1530" s="50"/>
      <c r="BE1530" s="50"/>
      <c r="BF1530" s="50"/>
      <c r="BG1530" s="50"/>
      <c r="BH1530" s="50"/>
      <c r="BI1530" s="50"/>
      <c r="BJ1530" s="50"/>
      <c r="BK1530" s="50"/>
      <c r="BL1530" s="50"/>
      <c r="BM1530" s="50"/>
      <c r="BN1530" s="50"/>
      <c r="BO1530" s="50"/>
      <c r="BP1530" s="50"/>
      <c r="BQ1530" s="50"/>
      <c r="BR1530" s="50"/>
      <c r="BS1530" s="50"/>
      <c r="BT1530" s="50"/>
      <c r="BU1530" s="50"/>
      <c r="BV1530" s="50"/>
      <c r="BW1530" s="50"/>
      <c r="BX1530" s="50"/>
      <c r="BY1530" s="50"/>
      <c r="BZ1530" s="50"/>
      <c r="CA1530" s="50"/>
      <c r="CB1530" s="50"/>
      <c r="CC1530" s="50"/>
      <c r="CD1530" s="50"/>
      <c r="CE1530" s="50"/>
      <c r="CF1530" s="50"/>
      <c r="CG1530" s="50"/>
      <c r="CH1530" s="50"/>
      <c r="CI1530" s="50"/>
      <c r="CJ1530" s="50"/>
      <c r="CK1530" s="50"/>
      <c r="CL1530" s="50"/>
      <c r="CM1530" s="50"/>
      <c r="CN1530" s="50"/>
      <c r="CO1530" s="50"/>
      <c r="CP1530" s="50"/>
      <c r="CQ1530" s="50"/>
      <c r="CR1530" s="50"/>
      <c r="CS1530" s="50"/>
      <c r="CT1530" s="50"/>
      <c r="CU1530" s="50"/>
      <c r="CV1530" s="50"/>
      <c r="CW1530" s="50"/>
      <c r="CX1530" s="50"/>
      <c r="CY1530" s="50"/>
      <c r="CZ1530" s="50"/>
      <c r="DA1530" s="50"/>
      <c r="DB1530" s="50"/>
      <c r="DC1530" s="50"/>
      <c r="DD1530" s="50"/>
      <c r="DE1530" s="50"/>
      <c r="DF1530" s="50"/>
    </row>
    <row r="1531" spans="2:110" x14ac:dyDescent="0.2">
      <c r="B1531" s="177"/>
      <c r="C1531" s="202"/>
      <c r="D1531" s="200"/>
      <c r="E1531" s="203"/>
      <c r="F1531" s="203"/>
      <c r="G1531" s="203"/>
      <c r="H1531" s="203"/>
      <c r="I1531" s="203"/>
      <c r="J1531" s="203"/>
      <c r="K1531" s="203"/>
      <c r="L1531" s="203"/>
      <c r="M1531" s="203"/>
      <c r="N1531" s="203"/>
      <c r="O1531" s="203"/>
      <c r="P1531" s="203"/>
      <c r="Q1531" s="204"/>
      <c r="R1531" s="204"/>
      <c r="S1531" s="234"/>
      <c r="T1531" s="50"/>
      <c r="U1531" s="50"/>
      <c r="V1531" s="50"/>
      <c r="W1531" s="50"/>
      <c r="X1531" s="50"/>
      <c r="Y1531" s="50"/>
      <c r="Z1531" s="250"/>
      <c r="AA1531" s="238"/>
      <c r="AB1531" s="50"/>
      <c r="AC1531" s="50"/>
      <c r="AD1531" s="50"/>
      <c r="AE1531" s="50"/>
      <c r="AF1531" s="50"/>
      <c r="AG1531" s="50"/>
      <c r="AH1531" s="50"/>
      <c r="AI1531" s="50"/>
      <c r="AJ1531" s="50"/>
      <c r="AK1531" s="50"/>
      <c r="AL1531" s="50"/>
      <c r="AM1531" s="50"/>
      <c r="AN1531" s="50"/>
      <c r="AO1531" s="50"/>
      <c r="AP1531" s="50"/>
      <c r="AQ1531" s="50"/>
      <c r="AR1531" s="50"/>
      <c r="AS1531" s="50"/>
      <c r="AT1531" s="50"/>
      <c r="AU1531" s="50"/>
      <c r="AV1531" s="50"/>
      <c r="AW1531" s="50"/>
      <c r="AX1531" s="50"/>
      <c r="AY1531" s="50"/>
      <c r="AZ1531" s="50"/>
      <c r="BA1531" s="50"/>
      <c r="BB1531" s="50"/>
      <c r="BC1531" s="50"/>
      <c r="BD1531" s="50"/>
      <c r="BE1531" s="50"/>
      <c r="BF1531" s="50"/>
      <c r="BG1531" s="50"/>
      <c r="BH1531" s="50"/>
      <c r="BI1531" s="50"/>
      <c r="BJ1531" s="50"/>
      <c r="BK1531" s="50"/>
      <c r="BL1531" s="50"/>
      <c r="BM1531" s="50"/>
      <c r="BN1531" s="50"/>
      <c r="BO1531" s="50"/>
      <c r="BP1531" s="50"/>
      <c r="BQ1531" s="50"/>
      <c r="BR1531" s="50"/>
      <c r="BS1531" s="50"/>
      <c r="BT1531" s="50"/>
      <c r="BU1531" s="50"/>
      <c r="BV1531" s="50"/>
      <c r="BW1531" s="50"/>
      <c r="BX1531" s="50"/>
      <c r="BY1531" s="50"/>
      <c r="BZ1531" s="50"/>
      <c r="CA1531" s="50"/>
      <c r="CB1531" s="50"/>
      <c r="CC1531" s="50"/>
      <c r="CD1531" s="50"/>
      <c r="CE1531" s="50"/>
      <c r="CF1531" s="50"/>
      <c r="CG1531" s="50"/>
      <c r="CH1531" s="50"/>
      <c r="CI1531" s="50"/>
      <c r="CJ1531" s="50"/>
      <c r="CK1531" s="50"/>
      <c r="CL1531" s="50"/>
      <c r="CM1531" s="50"/>
      <c r="CN1531" s="50"/>
      <c r="CO1531" s="50"/>
      <c r="CP1531" s="50"/>
      <c r="CQ1531" s="50"/>
      <c r="CR1531" s="50"/>
      <c r="CS1531" s="50"/>
      <c r="CT1531" s="50"/>
      <c r="CU1531" s="50"/>
      <c r="CV1531" s="50"/>
      <c r="CW1531" s="50"/>
      <c r="CX1531" s="50"/>
      <c r="CY1531" s="50"/>
      <c r="CZ1531" s="50"/>
      <c r="DA1531" s="50"/>
      <c r="DB1531" s="50"/>
      <c r="DC1531" s="50"/>
      <c r="DD1531" s="50"/>
      <c r="DE1531" s="50"/>
      <c r="DF1531" s="50"/>
    </row>
    <row r="1532" spans="2:110" x14ac:dyDescent="0.2">
      <c r="B1532" s="177"/>
      <c r="C1532" s="202"/>
      <c r="D1532" s="200"/>
      <c r="E1532" s="203"/>
      <c r="F1532" s="203"/>
      <c r="G1532" s="203"/>
      <c r="H1532" s="203"/>
      <c r="I1532" s="203"/>
      <c r="J1532" s="203"/>
      <c r="K1532" s="203"/>
      <c r="L1532" s="203"/>
      <c r="M1532" s="203"/>
      <c r="N1532" s="203"/>
      <c r="O1532" s="203"/>
      <c r="P1532" s="203"/>
      <c r="Q1532" s="204"/>
      <c r="R1532" s="204"/>
      <c r="S1532" s="234"/>
      <c r="T1532" s="50"/>
      <c r="U1532" s="50"/>
      <c r="V1532" s="50"/>
      <c r="W1532" s="50"/>
      <c r="X1532" s="50"/>
      <c r="Y1532" s="50"/>
      <c r="Z1532" s="250"/>
      <c r="AA1532" s="238"/>
      <c r="AB1532" s="50"/>
      <c r="AC1532" s="50"/>
      <c r="AD1532" s="50"/>
      <c r="AE1532" s="50"/>
      <c r="AF1532" s="50"/>
      <c r="AG1532" s="50"/>
      <c r="AH1532" s="50"/>
      <c r="AI1532" s="50"/>
      <c r="AJ1532" s="50"/>
      <c r="AK1532" s="50"/>
      <c r="AL1532" s="50"/>
      <c r="AM1532" s="50"/>
      <c r="AN1532" s="50"/>
      <c r="AO1532" s="50"/>
      <c r="AP1532" s="50"/>
      <c r="AQ1532" s="50"/>
      <c r="AR1532" s="50"/>
      <c r="AS1532" s="50"/>
      <c r="AT1532" s="50"/>
      <c r="AU1532" s="50"/>
      <c r="AV1532" s="50"/>
      <c r="AW1532" s="50"/>
      <c r="AX1532" s="50"/>
      <c r="AY1532" s="50"/>
      <c r="AZ1532" s="50"/>
      <c r="BA1532" s="50"/>
      <c r="BB1532" s="50"/>
      <c r="BC1532" s="50"/>
      <c r="BD1532" s="50"/>
      <c r="BE1532" s="50"/>
      <c r="BF1532" s="50"/>
      <c r="BG1532" s="50"/>
      <c r="BH1532" s="50"/>
      <c r="BI1532" s="50"/>
      <c r="BJ1532" s="50"/>
      <c r="BK1532" s="50"/>
      <c r="BL1532" s="50"/>
      <c r="BM1532" s="50"/>
      <c r="BN1532" s="50"/>
      <c r="BO1532" s="50"/>
      <c r="BP1532" s="50"/>
      <c r="BQ1532" s="50"/>
      <c r="BR1532" s="50"/>
      <c r="BS1532" s="50"/>
      <c r="BT1532" s="50"/>
      <c r="BU1532" s="50"/>
      <c r="BV1532" s="50"/>
      <c r="BW1532" s="50"/>
      <c r="BX1532" s="50"/>
      <c r="BY1532" s="50"/>
      <c r="BZ1532" s="50"/>
      <c r="CA1532" s="50"/>
      <c r="CB1532" s="50"/>
      <c r="CC1532" s="50"/>
      <c r="CD1532" s="50"/>
      <c r="CE1532" s="50"/>
      <c r="CF1532" s="50"/>
      <c r="CG1532" s="50"/>
      <c r="CH1532" s="50"/>
      <c r="CI1532" s="50"/>
      <c r="CJ1532" s="50"/>
      <c r="CK1532" s="50"/>
      <c r="CL1532" s="50"/>
      <c r="CM1532" s="50"/>
      <c r="CN1532" s="50"/>
      <c r="CO1532" s="50"/>
      <c r="CP1532" s="50"/>
      <c r="CQ1532" s="50"/>
      <c r="CR1532" s="50"/>
      <c r="CS1532" s="50"/>
      <c r="CT1532" s="50"/>
      <c r="CU1532" s="50"/>
      <c r="CV1532" s="50"/>
      <c r="CW1532" s="50"/>
      <c r="CX1532" s="50"/>
      <c r="CY1532" s="50"/>
      <c r="CZ1532" s="50"/>
      <c r="DA1532" s="50"/>
      <c r="DB1532" s="50"/>
      <c r="DC1532" s="50"/>
      <c r="DD1532" s="50"/>
      <c r="DE1532" s="50"/>
      <c r="DF1532" s="50"/>
    </row>
    <row r="1533" spans="2:110" x14ac:dyDescent="0.2">
      <c r="B1533" s="177"/>
      <c r="C1533" s="202"/>
      <c r="D1533" s="200"/>
      <c r="E1533" s="203"/>
      <c r="F1533" s="203"/>
      <c r="G1533" s="203"/>
      <c r="H1533" s="203"/>
      <c r="I1533" s="203"/>
      <c r="J1533" s="203"/>
      <c r="K1533" s="203"/>
      <c r="L1533" s="203"/>
      <c r="M1533" s="203"/>
      <c r="N1533" s="203"/>
      <c r="O1533" s="203"/>
      <c r="P1533" s="203"/>
      <c r="Q1533" s="204"/>
      <c r="R1533" s="204"/>
      <c r="S1533" s="234"/>
      <c r="T1533" s="50"/>
      <c r="U1533" s="50"/>
      <c r="V1533" s="50"/>
      <c r="W1533" s="50"/>
      <c r="X1533" s="50"/>
      <c r="Y1533" s="50"/>
      <c r="Z1533" s="250"/>
      <c r="AA1533" s="238"/>
      <c r="AB1533" s="50"/>
      <c r="AC1533" s="50"/>
      <c r="AD1533" s="50"/>
      <c r="AE1533" s="50"/>
      <c r="AF1533" s="50"/>
      <c r="AG1533" s="50"/>
      <c r="AH1533" s="50"/>
      <c r="AI1533" s="50"/>
      <c r="AJ1533" s="50"/>
      <c r="AK1533" s="50"/>
      <c r="AL1533" s="50"/>
      <c r="AM1533" s="50"/>
      <c r="AN1533" s="50"/>
      <c r="AO1533" s="50"/>
      <c r="AP1533" s="50"/>
      <c r="AQ1533" s="50"/>
      <c r="AR1533" s="50"/>
      <c r="AS1533" s="50"/>
      <c r="AT1533" s="50"/>
      <c r="AU1533" s="50"/>
      <c r="AV1533" s="50"/>
      <c r="AW1533" s="50"/>
      <c r="AX1533" s="50"/>
      <c r="AY1533" s="50"/>
      <c r="AZ1533" s="50"/>
      <c r="BA1533" s="50"/>
      <c r="BB1533" s="50"/>
      <c r="BC1533" s="50"/>
      <c r="BD1533" s="50"/>
      <c r="BE1533" s="50"/>
      <c r="BF1533" s="50"/>
      <c r="BG1533" s="50"/>
      <c r="BH1533" s="50"/>
      <c r="BI1533" s="50"/>
      <c r="BJ1533" s="50"/>
      <c r="BK1533" s="50"/>
      <c r="BL1533" s="50"/>
      <c r="BM1533" s="50"/>
      <c r="BN1533" s="50"/>
      <c r="BO1533" s="50"/>
      <c r="BP1533" s="50"/>
      <c r="BQ1533" s="50"/>
      <c r="BR1533" s="50"/>
      <c r="BS1533" s="50"/>
      <c r="BT1533" s="50"/>
      <c r="BU1533" s="50"/>
      <c r="BV1533" s="50"/>
      <c r="BW1533" s="50"/>
      <c r="BX1533" s="50"/>
      <c r="BY1533" s="50"/>
      <c r="BZ1533" s="50"/>
      <c r="CA1533" s="50"/>
      <c r="CB1533" s="50"/>
      <c r="CC1533" s="50"/>
      <c r="CD1533" s="50"/>
      <c r="CE1533" s="50"/>
      <c r="CF1533" s="50"/>
      <c r="CG1533" s="50"/>
      <c r="CH1533" s="50"/>
      <c r="CI1533" s="50"/>
      <c r="CJ1533" s="50"/>
      <c r="CK1533" s="50"/>
      <c r="CL1533" s="50"/>
      <c r="CM1533" s="50"/>
      <c r="CN1533" s="50"/>
      <c r="CO1533" s="50"/>
      <c r="CP1533" s="50"/>
      <c r="CQ1533" s="50"/>
      <c r="CR1533" s="50"/>
      <c r="CS1533" s="50"/>
      <c r="CT1533" s="50"/>
      <c r="CU1533" s="50"/>
      <c r="CV1533" s="50"/>
      <c r="CW1533" s="50"/>
      <c r="CX1533" s="50"/>
      <c r="CY1533" s="50"/>
      <c r="CZ1533" s="50"/>
      <c r="DA1533" s="50"/>
      <c r="DB1533" s="50"/>
      <c r="DC1533" s="50"/>
      <c r="DD1533" s="50"/>
      <c r="DE1533" s="50"/>
      <c r="DF1533" s="50"/>
    </row>
    <row r="1534" spans="2:110" x14ac:dyDescent="0.2">
      <c r="B1534" s="177"/>
      <c r="C1534" s="202"/>
      <c r="D1534" s="200"/>
      <c r="E1534" s="203"/>
      <c r="F1534" s="203"/>
      <c r="G1534" s="203"/>
      <c r="H1534" s="203"/>
      <c r="I1534" s="203"/>
      <c r="J1534" s="203"/>
      <c r="K1534" s="203"/>
      <c r="L1534" s="203"/>
      <c r="M1534" s="203"/>
      <c r="N1534" s="203"/>
      <c r="O1534" s="203"/>
      <c r="P1534" s="203"/>
      <c r="Q1534" s="204"/>
      <c r="R1534" s="204"/>
      <c r="S1534" s="234"/>
      <c r="T1534" s="50"/>
      <c r="U1534" s="50"/>
      <c r="V1534" s="50"/>
      <c r="W1534" s="50"/>
      <c r="X1534" s="50"/>
      <c r="Y1534" s="50"/>
      <c r="Z1534" s="250"/>
      <c r="AA1534" s="238"/>
      <c r="AB1534" s="50"/>
      <c r="AC1534" s="50"/>
      <c r="AD1534" s="50"/>
      <c r="AE1534" s="50"/>
      <c r="AF1534" s="50"/>
      <c r="AG1534" s="50"/>
      <c r="AH1534" s="50"/>
      <c r="AI1534" s="50"/>
      <c r="AJ1534" s="50"/>
      <c r="AK1534" s="50"/>
      <c r="AL1534" s="50"/>
      <c r="AM1534" s="50"/>
      <c r="AN1534" s="50"/>
      <c r="AO1534" s="50"/>
      <c r="AP1534" s="50"/>
      <c r="AQ1534" s="50"/>
      <c r="AR1534" s="50"/>
      <c r="AS1534" s="50"/>
      <c r="AT1534" s="50"/>
      <c r="AU1534" s="50"/>
      <c r="AV1534" s="50"/>
      <c r="AW1534" s="50"/>
      <c r="AX1534" s="50"/>
      <c r="AY1534" s="50"/>
      <c r="AZ1534" s="50"/>
      <c r="BA1534" s="50"/>
      <c r="BB1534" s="50"/>
      <c r="BC1534" s="50"/>
      <c r="BD1534" s="50"/>
      <c r="BE1534" s="50"/>
      <c r="BF1534" s="50"/>
      <c r="BG1534" s="50"/>
      <c r="BH1534" s="50"/>
      <c r="BI1534" s="50"/>
      <c r="BJ1534" s="50"/>
      <c r="BK1534" s="50"/>
      <c r="BL1534" s="50"/>
      <c r="BM1534" s="50"/>
      <c r="BN1534" s="50"/>
      <c r="BO1534" s="50"/>
      <c r="BP1534" s="50"/>
      <c r="BQ1534" s="50"/>
      <c r="BR1534" s="50"/>
      <c r="BS1534" s="50"/>
      <c r="BT1534" s="50"/>
      <c r="BU1534" s="50"/>
      <c r="BV1534" s="50"/>
      <c r="BW1534" s="50"/>
      <c r="BX1534" s="50"/>
      <c r="BY1534" s="50"/>
      <c r="BZ1534" s="50"/>
      <c r="CA1534" s="50"/>
      <c r="CB1534" s="50"/>
      <c r="CC1534" s="50"/>
      <c r="CD1534" s="50"/>
      <c r="CE1534" s="50"/>
      <c r="CF1534" s="50"/>
      <c r="CG1534" s="50"/>
      <c r="CH1534" s="50"/>
      <c r="CI1534" s="50"/>
      <c r="CJ1534" s="50"/>
      <c r="CK1534" s="50"/>
      <c r="CL1534" s="50"/>
      <c r="CM1534" s="50"/>
      <c r="CN1534" s="50"/>
      <c r="CO1534" s="50"/>
      <c r="CP1534" s="50"/>
      <c r="CQ1534" s="50"/>
      <c r="CR1534" s="50"/>
      <c r="CS1534" s="50"/>
      <c r="CT1534" s="50"/>
      <c r="CU1534" s="50"/>
      <c r="CV1534" s="50"/>
      <c r="CW1534" s="50"/>
      <c r="CX1534" s="50"/>
      <c r="CY1534" s="50"/>
      <c r="CZ1534" s="50"/>
      <c r="DA1534" s="50"/>
      <c r="DB1534" s="50"/>
      <c r="DC1534" s="50"/>
      <c r="DD1534" s="50"/>
      <c r="DE1534" s="50"/>
      <c r="DF1534" s="50"/>
    </row>
    <row r="1535" spans="2:110" x14ac:dyDescent="0.2">
      <c r="B1535" s="177"/>
      <c r="C1535" s="202"/>
      <c r="D1535" s="200"/>
      <c r="E1535" s="203"/>
      <c r="F1535" s="203"/>
      <c r="G1535" s="203"/>
      <c r="H1535" s="203"/>
      <c r="I1535" s="203"/>
      <c r="J1535" s="203"/>
      <c r="K1535" s="203"/>
      <c r="L1535" s="203"/>
      <c r="M1535" s="203"/>
      <c r="N1535" s="203"/>
      <c r="O1535" s="203"/>
      <c r="P1535" s="203"/>
      <c r="Q1535" s="204"/>
      <c r="R1535" s="204"/>
      <c r="S1535" s="234"/>
      <c r="T1535" s="50"/>
      <c r="U1535" s="50"/>
      <c r="V1535" s="50"/>
      <c r="W1535" s="50"/>
      <c r="X1535" s="50"/>
      <c r="Y1535" s="50"/>
      <c r="Z1535" s="250"/>
      <c r="AA1535" s="238"/>
      <c r="AB1535" s="50"/>
      <c r="AC1535" s="50"/>
      <c r="AD1535" s="50"/>
      <c r="AE1535" s="50"/>
      <c r="AF1535" s="50"/>
      <c r="AG1535" s="50"/>
      <c r="AH1535" s="50"/>
      <c r="AI1535" s="50"/>
      <c r="AJ1535" s="50"/>
      <c r="AK1535" s="50"/>
      <c r="AL1535" s="50"/>
      <c r="AM1535" s="50"/>
      <c r="AN1535" s="50"/>
      <c r="AO1535" s="50"/>
      <c r="AP1535" s="50"/>
      <c r="AQ1535" s="50"/>
      <c r="AR1535" s="50"/>
      <c r="AS1535" s="50"/>
      <c r="AT1535" s="50"/>
      <c r="AU1535" s="50"/>
      <c r="AV1535" s="50"/>
      <c r="AW1535" s="50"/>
      <c r="AX1535" s="50"/>
      <c r="AY1535" s="50"/>
      <c r="AZ1535" s="50"/>
      <c r="BA1535" s="50"/>
      <c r="BB1535" s="50"/>
      <c r="BC1535" s="50"/>
      <c r="BD1535" s="50"/>
      <c r="BE1535" s="50"/>
      <c r="BF1535" s="50"/>
      <c r="BG1535" s="50"/>
      <c r="BH1535" s="50"/>
      <c r="BI1535" s="50"/>
      <c r="BJ1535" s="50"/>
      <c r="BK1535" s="50"/>
      <c r="BL1535" s="50"/>
      <c r="BM1535" s="50"/>
      <c r="BN1535" s="50"/>
      <c r="BO1535" s="50"/>
      <c r="BP1535" s="50"/>
      <c r="BQ1535" s="50"/>
      <c r="BR1535" s="50"/>
      <c r="BS1535" s="50"/>
      <c r="BT1535" s="50"/>
      <c r="BU1535" s="50"/>
      <c r="BV1535" s="50"/>
      <c r="BW1535" s="50"/>
      <c r="BX1535" s="50"/>
      <c r="BY1535" s="50"/>
      <c r="BZ1535" s="50"/>
      <c r="CA1535" s="50"/>
      <c r="CB1535" s="50"/>
      <c r="CC1535" s="50"/>
      <c r="CD1535" s="50"/>
      <c r="CE1535" s="50"/>
      <c r="CF1535" s="50"/>
      <c r="CG1535" s="50"/>
      <c r="CH1535" s="50"/>
      <c r="CI1535" s="50"/>
      <c r="CJ1535" s="50"/>
      <c r="CK1535" s="50"/>
      <c r="CL1535" s="50"/>
      <c r="CM1535" s="50"/>
      <c r="CN1535" s="50"/>
      <c r="CO1535" s="50"/>
      <c r="CP1535" s="50"/>
      <c r="CQ1535" s="50"/>
      <c r="CR1535" s="50"/>
      <c r="CS1535" s="50"/>
      <c r="CT1535" s="50"/>
      <c r="CU1535" s="50"/>
      <c r="CV1535" s="50"/>
      <c r="CW1535" s="50"/>
      <c r="CX1535" s="50"/>
      <c r="CY1535" s="50"/>
      <c r="CZ1535" s="50"/>
      <c r="DA1535" s="50"/>
      <c r="DB1535" s="50"/>
      <c r="DC1535" s="50"/>
      <c r="DD1535" s="50"/>
      <c r="DE1535" s="50"/>
      <c r="DF1535" s="50"/>
    </row>
    <row r="1536" spans="2:110" x14ac:dyDescent="0.2">
      <c r="B1536" s="177"/>
      <c r="C1536" s="202"/>
      <c r="D1536" s="200"/>
      <c r="E1536" s="203"/>
      <c r="F1536" s="203"/>
      <c r="G1536" s="203"/>
      <c r="H1536" s="203"/>
      <c r="I1536" s="203"/>
      <c r="J1536" s="203"/>
      <c r="K1536" s="203"/>
      <c r="L1536" s="203"/>
      <c r="M1536" s="203"/>
      <c r="N1536" s="203"/>
      <c r="O1536" s="203"/>
      <c r="P1536" s="203"/>
      <c r="Q1536" s="204"/>
      <c r="R1536" s="204"/>
      <c r="S1536" s="234"/>
      <c r="T1536" s="50"/>
      <c r="U1536" s="50"/>
      <c r="V1536" s="50"/>
      <c r="W1536" s="50"/>
      <c r="X1536" s="50"/>
      <c r="Y1536" s="50"/>
      <c r="Z1536" s="250"/>
      <c r="AA1536" s="238"/>
      <c r="AB1536" s="50"/>
      <c r="AC1536" s="50"/>
      <c r="AD1536" s="50"/>
      <c r="AE1536" s="50"/>
      <c r="AF1536" s="50"/>
      <c r="AG1536" s="50"/>
      <c r="AH1536" s="50"/>
      <c r="AI1536" s="50"/>
      <c r="AJ1536" s="50"/>
      <c r="AK1536" s="50"/>
      <c r="AL1536" s="50"/>
      <c r="AM1536" s="50"/>
      <c r="AN1536" s="50"/>
      <c r="AO1536" s="50"/>
      <c r="AP1536" s="50"/>
      <c r="AQ1536" s="50"/>
      <c r="AR1536" s="50"/>
      <c r="AS1536" s="50"/>
      <c r="AT1536" s="50"/>
      <c r="AU1536" s="50"/>
      <c r="AV1536" s="50"/>
      <c r="AW1536" s="50"/>
      <c r="AX1536" s="50"/>
      <c r="AY1536" s="50"/>
      <c r="AZ1536" s="50"/>
      <c r="BA1536" s="50"/>
      <c r="BB1536" s="50"/>
      <c r="BC1536" s="50"/>
      <c r="BD1536" s="50"/>
      <c r="BE1536" s="50"/>
      <c r="BF1536" s="50"/>
      <c r="BG1536" s="50"/>
      <c r="BH1536" s="50"/>
      <c r="BI1536" s="50"/>
      <c r="BJ1536" s="50"/>
      <c r="BK1536" s="50"/>
      <c r="BL1536" s="50"/>
      <c r="BM1536" s="50"/>
      <c r="BN1536" s="50"/>
      <c r="BO1536" s="50"/>
      <c r="BP1536" s="50"/>
      <c r="BQ1536" s="50"/>
      <c r="BR1536" s="50"/>
      <c r="BS1536" s="50"/>
      <c r="BT1536" s="50"/>
      <c r="BU1536" s="50"/>
      <c r="BV1536" s="50"/>
      <c r="BW1536" s="50"/>
      <c r="BX1536" s="50"/>
      <c r="BY1536" s="50"/>
      <c r="BZ1536" s="50"/>
      <c r="CA1536" s="50"/>
      <c r="CB1536" s="50"/>
      <c r="CC1536" s="50"/>
      <c r="CD1536" s="50"/>
      <c r="CE1536" s="50"/>
      <c r="CF1536" s="50"/>
      <c r="CG1536" s="50"/>
      <c r="CH1536" s="50"/>
      <c r="CI1536" s="50"/>
      <c r="CJ1536" s="50"/>
      <c r="CK1536" s="50"/>
      <c r="CL1536" s="50"/>
      <c r="CM1536" s="50"/>
      <c r="CN1536" s="50"/>
      <c r="CO1536" s="50"/>
      <c r="CP1536" s="50"/>
      <c r="CQ1536" s="50"/>
      <c r="CR1536" s="50"/>
      <c r="CS1536" s="50"/>
      <c r="CT1536" s="50"/>
      <c r="CU1536" s="50"/>
      <c r="CV1536" s="50"/>
      <c r="CW1536" s="50"/>
      <c r="CX1536" s="50"/>
      <c r="CY1536" s="50"/>
      <c r="CZ1536" s="50"/>
      <c r="DA1536" s="50"/>
      <c r="DB1536" s="50"/>
      <c r="DC1536" s="50"/>
      <c r="DD1536" s="50"/>
      <c r="DE1536" s="50"/>
      <c r="DF1536" s="50"/>
    </row>
    <row r="1537" spans="2:110" x14ac:dyDescent="0.2">
      <c r="B1537" s="177"/>
      <c r="C1537" s="202"/>
      <c r="D1537" s="200"/>
      <c r="E1537" s="203"/>
      <c r="F1537" s="203"/>
      <c r="G1537" s="203"/>
      <c r="H1537" s="203"/>
      <c r="I1537" s="203"/>
      <c r="J1537" s="203"/>
      <c r="K1537" s="203"/>
      <c r="L1537" s="203"/>
      <c r="M1537" s="203"/>
      <c r="N1537" s="203"/>
      <c r="O1537" s="203"/>
      <c r="P1537" s="203"/>
      <c r="Q1537" s="204"/>
      <c r="R1537" s="204"/>
      <c r="S1537" s="234"/>
      <c r="T1537" s="50"/>
      <c r="U1537" s="50"/>
      <c r="V1537" s="50"/>
      <c r="W1537" s="50"/>
      <c r="X1537" s="50"/>
      <c r="Y1537" s="50"/>
      <c r="Z1537" s="250"/>
      <c r="AA1537" s="238"/>
      <c r="AB1537" s="50"/>
      <c r="AC1537" s="50"/>
      <c r="AD1537" s="50"/>
      <c r="AE1537" s="50"/>
      <c r="AF1537" s="50"/>
      <c r="AG1537" s="50"/>
      <c r="AH1537" s="50"/>
      <c r="AI1537" s="50"/>
      <c r="AJ1537" s="50"/>
      <c r="AK1537" s="50"/>
      <c r="AL1537" s="50"/>
      <c r="AM1537" s="50"/>
      <c r="AN1537" s="50"/>
      <c r="AO1537" s="50"/>
      <c r="AP1537" s="50"/>
      <c r="AQ1537" s="50"/>
      <c r="AR1537" s="50"/>
      <c r="AS1537" s="50"/>
      <c r="AT1537" s="50"/>
      <c r="AU1537" s="50"/>
      <c r="AV1537" s="50"/>
      <c r="AW1537" s="50"/>
      <c r="AX1537" s="50"/>
      <c r="AY1537" s="50"/>
      <c r="AZ1537" s="50"/>
      <c r="BA1537" s="50"/>
      <c r="BB1537" s="50"/>
      <c r="BC1537" s="50"/>
      <c r="BD1537" s="50"/>
      <c r="BE1537" s="50"/>
      <c r="BF1537" s="50"/>
      <c r="BG1537" s="50"/>
      <c r="BH1537" s="50"/>
      <c r="BI1537" s="50"/>
      <c r="BJ1537" s="50"/>
      <c r="BK1537" s="50"/>
      <c r="BL1537" s="50"/>
      <c r="BM1537" s="50"/>
      <c r="BN1537" s="50"/>
      <c r="BO1537" s="50"/>
      <c r="BP1537" s="50"/>
      <c r="BQ1537" s="50"/>
      <c r="BR1537" s="50"/>
      <c r="BS1537" s="50"/>
      <c r="BT1537" s="50"/>
      <c r="BU1537" s="50"/>
      <c r="BV1537" s="50"/>
      <c r="BW1537" s="50"/>
      <c r="BX1537" s="50"/>
      <c r="BY1537" s="50"/>
      <c r="BZ1537" s="50"/>
      <c r="CA1537" s="50"/>
      <c r="CB1537" s="50"/>
      <c r="CC1537" s="50"/>
      <c r="CD1537" s="50"/>
      <c r="CE1537" s="50"/>
      <c r="CF1537" s="50"/>
      <c r="CG1537" s="50"/>
      <c r="CH1537" s="50"/>
      <c r="CI1537" s="50"/>
      <c r="CJ1537" s="50"/>
      <c r="CK1537" s="50"/>
      <c r="CL1537" s="50"/>
      <c r="CM1537" s="50"/>
      <c r="CN1537" s="50"/>
      <c r="CO1537" s="50"/>
      <c r="CP1537" s="50"/>
      <c r="CQ1537" s="50"/>
      <c r="CR1537" s="50"/>
      <c r="CS1537" s="50"/>
      <c r="CT1537" s="50"/>
      <c r="CU1537" s="50"/>
      <c r="CV1537" s="50"/>
      <c r="CW1537" s="50"/>
      <c r="CX1537" s="50"/>
      <c r="CY1537" s="50"/>
      <c r="CZ1537" s="50"/>
      <c r="DA1537" s="50"/>
      <c r="DB1537" s="50"/>
      <c r="DC1537" s="50"/>
      <c r="DD1537" s="50"/>
      <c r="DE1537" s="50"/>
      <c r="DF1537" s="50"/>
    </row>
    <row r="1538" spans="2:110" x14ac:dyDescent="0.2">
      <c r="B1538" s="177"/>
      <c r="C1538" s="202"/>
      <c r="D1538" s="200"/>
      <c r="E1538" s="203"/>
      <c r="F1538" s="203"/>
      <c r="G1538" s="203"/>
      <c r="H1538" s="203"/>
      <c r="I1538" s="203"/>
      <c r="J1538" s="203"/>
      <c r="K1538" s="203"/>
      <c r="L1538" s="203"/>
      <c r="M1538" s="203"/>
      <c r="N1538" s="203"/>
      <c r="O1538" s="203"/>
      <c r="P1538" s="203"/>
      <c r="Q1538" s="204"/>
      <c r="R1538" s="204"/>
      <c r="S1538" s="234"/>
      <c r="T1538" s="50"/>
      <c r="U1538" s="50"/>
      <c r="V1538" s="50"/>
      <c r="W1538" s="50"/>
      <c r="X1538" s="50"/>
      <c r="Y1538" s="50"/>
      <c r="Z1538" s="250"/>
      <c r="AA1538" s="238"/>
      <c r="AB1538" s="50"/>
      <c r="AC1538" s="50"/>
      <c r="AD1538" s="50"/>
      <c r="AE1538" s="50"/>
      <c r="AF1538" s="50"/>
      <c r="AG1538" s="50"/>
      <c r="AH1538" s="50"/>
      <c r="AI1538" s="50"/>
      <c r="AJ1538" s="50"/>
      <c r="AK1538" s="50"/>
      <c r="AL1538" s="50"/>
      <c r="AM1538" s="50"/>
      <c r="AN1538" s="50"/>
      <c r="AO1538" s="50"/>
      <c r="AP1538" s="50"/>
      <c r="AQ1538" s="50"/>
      <c r="AR1538" s="50"/>
      <c r="AS1538" s="50"/>
      <c r="AT1538" s="50"/>
      <c r="AU1538" s="50"/>
      <c r="AV1538" s="50"/>
      <c r="AW1538" s="50"/>
      <c r="AX1538" s="50"/>
      <c r="AY1538" s="50"/>
      <c r="AZ1538" s="50"/>
      <c r="BA1538" s="50"/>
      <c r="BB1538" s="50"/>
      <c r="BC1538" s="50"/>
      <c r="BD1538" s="50"/>
      <c r="BE1538" s="50"/>
      <c r="BF1538" s="50"/>
      <c r="BG1538" s="50"/>
      <c r="BH1538" s="50"/>
      <c r="BI1538" s="50"/>
      <c r="BJ1538" s="50"/>
      <c r="BK1538" s="50"/>
      <c r="BL1538" s="50"/>
      <c r="BM1538" s="50"/>
      <c r="BN1538" s="50"/>
      <c r="BO1538" s="50"/>
      <c r="BP1538" s="50"/>
      <c r="BQ1538" s="50"/>
      <c r="BR1538" s="50"/>
      <c r="BS1538" s="50"/>
      <c r="BT1538" s="50"/>
      <c r="BU1538" s="50"/>
      <c r="BV1538" s="50"/>
      <c r="BW1538" s="50"/>
      <c r="BX1538" s="50"/>
      <c r="BY1538" s="50"/>
      <c r="BZ1538" s="50"/>
      <c r="CA1538" s="50"/>
      <c r="CB1538" s="50"/>
      <c r="CC1538" s="50"/>
      <c r="CD1538" s="50"/>
      <c r="CE1538" s="50"/>
      <c r="CF1538" s="50"/>
      <c r="CG1538" s="50"/>
      <c r="CH1538" s="50"/>
      <c r="CI1538" s="50"/>
      <c r="CJ1538" s="50"/>
      <c r="CK1538" s="50"/>
      <c r="CL1538" s="50"/>
      <c r="CM1538" s="50"/>
      <c r="CN1538" s="50"/>
      <c r="CO1538" s="50"/>
      <c r="CP1538" s="50"/>
      <c r="CQ1538" s="50"/>
      <c r="CR1538" s="50"/>
      <c r="CS1538" s="50"/>
      <c r="CT1538" s="50"/>
      <c r="CU1538" s="50"/>
      <c r="CV1538" s="50"/>
      <c r="CW1538" s="50"/>
      <c r="CX1538" s="50"/>
      <c r="CY1538" s="50"/>
      <c r="CZ1538" s="50"/>
      <c r="DA1538" s="50"/>
      <c r="DB1538" s="50"/>
      <c r="DC1538" s="50"/>
      <c r="DD1538" s="50"/>
      <c r="DE1538" s="50"/>
      <c r="DF1538" s="50"/>
    </row>
    <row r="1539" spans="2:110" x14ac:dyDescent="0.2">
      <c r="B1539" s="177"/>
      <c r="C1539" s="202"/>
      <c r="D1539" s="200"/>
      <c r="E1539" s="203"/>
      <c r="F1539" s="203"/>
      <c r="G1539" s="203"/>
      <c r="H1539" s="203"/>
      <c r="I1539" s="203"/>
      <c r="J1539" s="203"/>
      <c r="K1539" s="203"/>
      <c r="L1539" s="203"/>
      <c r="M1539" s="203"/>
      <c r="N1539" s="203"/>
      <c r="O1539" s="203"/>
      <c r="P1539" s="203"/>
      <c r="Q1539" s="204"/>
      <c r="R1539" s="204"/>
      <c r="S1539" s="234"/>
      <c r="T1539" s="50"/>
      <c r="U1539" s="50"/>
      <c r="V1539" s="50"/>
      <c r="W1539" s="50"/>
      <c r="X1539" s="50"/>
      <c r="Y1539" s="50"/>
      <c r="Z1539" s="250"/>
      <c r="AA1539" s="238"/>
      <c r="AB1539" s="50"/>
      <c r="AC1539" s="50"/>
      <c r="AD1539" s="50"/>
      <c r="AE1539" s="50"/>
      <c r="AF1539" s="50"/>
      <c r="AG1539" s="50"/>
      <c r="AH1539" s="50"/>
      <c r="AI1539" s="50"/>
      <c r="AJ1539" s="50"/>
      <c r="AK1539" s="50"/>
      <c r="AL1539" s="50"/>
      <c r="AM1539" s="50"/>
      <c r="AN1539" s="50"/>
      <c r="AO1539" s="50"/>
      <c r="AP1539" s="50"/>
      <c r="AQ1539" s="50"/>
      <c r="AR1539" s="50"/>
      <c r="AS1539" s="50"/>
      <c r="AT1539" s="50"/>
      <c r="AU1539" s="50"/>
      <c r="AV1539" s="50"/>
      <c r="AW1539" s="50"/>
      <c r="AX1539" s="50"/>
      <c r="AY1539" s="50"/>
      <c r="AZ1539" s="50"/>
      <c r="BA1539" s="50"/>
      <c r="BB1539" s="50"/>
      <c r="BC1539" s="50"/>
      <c r="BD1539" s="50"/>
      <c r="BE1539" s="50"/>
      <c r="BF1539" s="50"/>
      <c r="BG1539" s="50"/>
      <c r="BH1539" s="50"/>
      <c r="BI1539" s="50"/>
      <c r="BJ1539" s="50"/>
      <c r="BK1539" s="50"/>
      <c r="BL1539" s="50"/>
      <c r="BM1539" s="50"/>
      <c r="BN1539" s="50"/>
      <c r="BO1539" s="50"/>
      <c r="BP1539" s="50"/>
      <c r="BQ1539" s="50"/>
      <c r="BR1539" s="50"/>
      <c r="BS1539" s="50"/>
      <c r="BT1539" s="50"/>
      <c r="BU1539" s="50"/>
      <c r="BV1539" s="50"/>
      <c r="BW1539" s="50"/>
      <c r="BX1539" s="50"/>
      <c r="BY1539" s="50"/>
      <c r="BZ1539" s="50"/>
      <c r="CA1539" s="50"/>
      <c r="CB1539" s="50"/>
      <c r="CC1539" s="50"/>
      <c r="CD1539" s="50"/>
      <c r="CE1539" s="50"/>
      <c r="CF1539" s="50"/>
      <c r="CG1539" s="50"/>
      <c r="CH1539" s="50"/>
      <c r="CI1539" s="50"/>
      <c r="CJ1539" s="50"/>
      <c r="CK1539" s="50"/>
      <c r="CL1539" s="50"/>
      <c r="CM1539" s="50"/>
      <c r="CN1539" s="50"/>
      <c r="CO1539" s="50"/>
      <c r="CP1539" s="50"/>
      <c r="CQ1539" s="50"/>
      <c r="CR1539" s="50"/>
      <c r="CS1539" s="50"/>
      <c r="CT1539" s="50"/>
      <c r="CU1539" s="50"/>
      <c r="CV1539" s="50"/>
      <c r="CW1539" s="50"/>
      <c r="CX1539" s="50"/>
      <c r="CY1539" s="50"/>
      <c r="CZ1539" s="50"/>
      <c r="DA1539" s="50"/>
      <c r="DB1539" s="50"/>
      <c r="DC1539" s="50"/>
      <c r="DD1539" s="50"/>
      <c r="DE1539" s="50"/>
      <c r="DF1539" s="50"/>
    </row>
    <row r="1540" spans="2:110" x14ac:dyDescent="0.2">
      <c r="B1540" s="177"/>
      <c r="C1540" s="202"/>
      <c r="D1540" s="200"/>
      <c r="E1540" s="203"/>
      <c r="F1540" s="203"/>
      <c r="G1540" s="203"/>
      <c r="H1540" s="203"/>
      <c r="I1540" s="203"/>
      <c r="J1540" s="203"/>
      <c r="K1540" s="203"/>
      <c r="L1540" s="203"/>
      <c r="M1540" s="203"/>
      <c r="N1540" s="203"/>
      <c r="O1540" s="203"/>
      <c r="P1540" s="203"/>
      <c r="Q1540" s="204"/>
      <c r="R1540" s="204"/>
      <c r="S1540" s="234"/>
      <c r="T1540" s="50"/>
      <c r="U1540" s="50"/>
      <c r="V1540" s="50"/>
      <c r="W1540" s="50"/>
      <c r="X1540" s="50"/>
      <c r="Y1540" s="50"/>
      <c r="Z1540" s="250"/>
      <c r="AA1540" s="238"/>
      <c r="AB1540" s="50"/>
      <c r="AC1540" s="50"/>
      <c r="AD1540" s="50"/>
      <c r="AE1540" s="50"/>
      <c r="AF1540" s="50"/>
      <c r="AG1540" s="50"/>
      <c r="AH1540" s="50"/>
      <c r="AI1540" s="50"/>
      <c r="AJ1540" s="50"/>
      <c r="AK1540" s="50"/>
      <c r="AL1540" s="50"/>
      <c r="AM1540" s="50"/>
      <c r="AN1540" s="50"/>
      <c r="AO1540" s="50"/>
      <c r="AP1540" s="50"/>
      <c r="AQ1540" s="50"/>
      <c r="AR1540" s="50"/>
      <c r="AS1540" s="50"/>
      <c r="AT1540" s="50"/>
      <c r="AU1540" s="50"/>
      <c r="AV1540" s="50"/>
      <c r="AW1540" s="50"/>
      <c r="AX1540" s="50"/>
      <c r="AY1540" s="50"/>
      <c r="AZ1540" s="50"/>
      <c r="BA1540" s="50"/>
      <c r="BB1540" s="50"/>
      <c r="BC1540" s="50"/>
      <c r="BD1540" s="50"/>
      <c r="BE1540" s="50"/>
      <c r="BF1540" s="50"/>
      <c r="BG1540" s="50"/>
      <c r="BH1540" s="50"/>
      <c r="BI1540" s="50"/>
      <c r="BJ1540" s="50"/>
      <c r="BK1540" s="50"/>
      <c r="BL1540" s="50"/>
      <c r="BM1540" s="50"/>
      <c r="BN1540" s="50"/>
      <c r="BO1540" s="50"/>
      <c r="BP1540" s="50"/>
      <c r="BQ1540" s="50"/>
      <c r="BR1540" s="50"/>
      <c r="BS1540" s="50"/>
      <c r="BT1540" s="50"/>
      <c r="BU1540" s="50"/>
      <c r="BV1540" s="50"/>
      <c r="BW1540" s="50"/>
      <c r="BX1540" s="50"/>
      <c r="BY1540" s="50"/>
      <c r="BZ1540" s="50"/>
      <c r="CA1540" s="50"/>
      <c r="CB1540" s="50"/>
      <c r="CC1540" s="50"/>
      <c r="CD1540" s="50"/>
      <c r="CE1540" s="50"/>
      <c r="CF1540" s="50"/>
      <c r="CG1540" s="50"/>
      <c r="CH1540" s="50"/>
      <c r="CI1540" s="50"/>
      <c r="CJ1540" s="50"/>
      <c r="CK1540" s="50"/>
      <c r="CL1540" s="50"/>
      <c r="CM1540" s="50"/>
      <c r="CN1540" s="50"/>
      <c r="CO1540" s="50"/>
      <c r="CP1540" s="50"/>
      <c r="CQ1540" s="50"/>
      <c r="CR1540" s="50"/>
      <c r="CS1540" s="50"/>
      <c r="CT1540" s="50"/>
      <c r="CU1540" s="50"/>
      <c r="CV1540" s="50"/>
      <c r="CW1540" s="50"/>
      <c r="CX1540" s="50"/>
      <c r="CY1540" s="50"/>
      <c r="CZ1540" s="50"/>
      <c r="DA1540" s="50"/>
      <c r="DB1540" s="50"/>
      <c r="DC1540" s="50"/>
      <c r="DD1540" s="50"/>
      <c r="DE1540" s="50"/>
      <c r="DF1540" s="50"/>
    </row>
    <row r="1541" spans="2:110" x14ac:dyDescent="0.2">
      <c r="B1541" s="177"/>
      <c r="C1541" s="202"/>
      <c r="D1541" s="200"/>
      <c r="E1541" s="203"/>
      <c r="F1541" s="203"/>
      <c r="G1541" s="203"/>
      <c r="H1541" s="203"/>
      <c r="I1541" s="203"/>
      <c r="J1541" s="203"/>
      <c r="K1541" s="203"/>
      <c r="L1541" s="203"/>
      <c r="M1541" s="203"/>
      <c r="N1541" s="203"/>
      <c r="O1541" s="203"/>
      <c r="P1541" s="203"/>
      <c r="Q1541" s="204"/>
      <c r="R1541" s="204"/>
      <c r="S1541" s="234"/>
      <c r="T1541" s="50"/>
      <c r="U1541" s="50"/>
      <c r="V1541" s="50"/>
      <c r="W1541" s="50"/>
      <c r="X1541" s="50"/>
      <c r="Y1541" s="50"/>
      <c r="Z1541" s="250"/>
      <c r="AA1541" s="238"/>
      <c r="AB1541" s="50"/>
      <c r="AC1541" s="50"/>
      <c r="AD1541" s="50"/>
      <c r="AE1541" s="50"/>
      <c r="AF1541" s="50"/>
      <c r="AG1541" s="50"/>
      <c r="AH1541" s="50"/>
      <c r="AI1541" s="50"/>
      <c r="AJ1541" s="50"/>
      <c r="AK1541" s="50"/>
      <c r="AL1541" s="50"/>
      <c r="AM1541" s="50"/>
      <c r="AN1541" s="50"/>
      <c r="AO1541" s="50"/>
      <c r="AP1541" s="50"/>
      <c r="AQ1541" s="50"/>
      <c r="AR1541" s="50"/>
      <c r="AS1541" s="50"/>
      <c r="AT1541" s="50"/>
      <c r="AU1541" s="50"/>
      <c r="AV1541" s="50"/>
      <c r="AW1541" s="50"/>
      <c r="AX1541" s="50"/>
      <c r="AY1541" s="50"/>
      <c r="AZ1541" s="50"/>
      <c r="BA1541" s="50"/>
      <c r="BB1541" s="50"/>
      <c r="BC1541" s="50"/>
      <c r="BD1541" s="50"/>
      <c r="BE1541" s="50"/>
      <c r="BF1541" s="50"/>
      <c r="BG1541" s="50"/>
      <c r="BH1541" s="50"/>
      <c r="BI1541" s="50"/>
      <c r="BJ1541" s="50"/>
      <c r="BK1541" s="50"/>
      <c r="BL1541" s="50"/>
      <c r="BM1541" s="50"/>
      <c r="BN1541" s="50"/>
      <c r="BO1541" s="50"/>
      <c r="BP1541" s="50"/>
      <c r="BQ1541" s="50"/>
      <c r="BR1541" s="50"/>
      <c r="BS1541" s="50"/>
      <c r="BT1541" s="50"/>
      <c r="BU1541" s="50"/>
      <c r="BV1541" s="50"/>
      <c r="BW1541" s="50"/>
      <c r="BX1541" s="50"/>
      <c r="BY1541" s="50"/>
      <c r="BZ1541" s="50"/>
      <c r="CA1541" s="50"/>
      <c r="CB1541" s="50"/>
      <c r="CC1541" s="50"/>
      <c r="CD1541" s="50"/>
      <c r="CE1541" s="50"/>
      <c r="CF1541" s="50"/>
      <c r="CG1541" s="50"/>
      <c r="CH1541" s="50"/>
      <c r="CI1541" s="50"/>
      <c r="CJ1541" s="50"/>
      <c r="CK1541" s="50"/>
      <c r="CL1541" s="50"/>
      <c r="CM1541" s="50"/>
      <c r="CN1541" s="50"/>
      <c r="CO1541" s="50"/>
      <c r="CP1541" s="50"/>
      <c r="CQ1541" s="50"/>
      <c r="CR1541" s="50"/>
      <c r="CS1541" s="50"/>
      <c r="CT1541" s="50"/>
      <c r="CU1541" s="50"/>
      <c r="CV1541" s="50"/>
      <c r="CW1541" s="50"/>
      <c r="CX1541" s="50"/>
      <c r="CY1541" s="50"/>
      <c r="CZ1541" s="50"/>
      <c r="DA1541" s="50"/>
      <c r="DB1541" s="50"/>
      <c r="DC1541" s="50"/>
      <c r="DD1541" s="50"/>
      <c r="DE1541" s="50"/>
      <c r="DF1541" s="50"/>
    </row>
    <row r="1542" spans="2:110" x14ac:dyDescent="0.2">
      <c r="B1542" s="177"/>
      <c r="C1542" s="202"/>
      <c r="D1542" s="200"/>
      <c r="E1542" s="203"/>
      <c r="F1542" s="203"/>
      <c r="G1542" s="203"/>
      <c r="H1542" s="203"/>
      <c r="I1542" s="203"/>
      <c r="J1542" s="203"/>
      <c r="K1542" s="203"/>
      <c r="L1542" s="203"/>
      <c r="M1542" s="203"/>
      <c r="N1542" s="203"/>
      <c r="O1542" s="203"/>
      <c r="P1542" s="203"/>
      <c r="Q1542" s="204"/>
      <c r="R1542" s="204"/>
      <c r="S1542" s="234"/>
      <c r="T1542" s="50"/>
      <c r="U1542" s="50"/>
      <c r="V1542" s="50"/>
      <c r="W1542" s="50"/>
      <c r="X1542" s="50"/>
      <c r="Y1542" s="50"/>
      <c r="Z1542" s="250"/>
      <c r="AA1542" s="238"/>
      <c r="AB1542" s="50"/>
      <c r="AC1542" s="50"/>
      <c r="AD1542" s="50"/>
      <c r="AE1542" s="50"/>
      <c r="AF1542" s="50"/>
      <c r="AG1542" s="50"/>
      <c r="AH1542" s="50"/>
      <c r="AI1542" s="50"/>
      <c r="AJ1542" s="50"/>
      <c r="AK1542" s="50"/>
      <c r="AL1542" s="50"/>
      <c r="AM1542" s="50"/>
      <c r="AN1542" s="50"/>
      <c r="AO1542" s="50"/>
      <c r="AP1542" s="50"/>
      <c r="AQ1542" s="50"/>
      <c r="AR1542" s="50"/>
      <c r="AS1542" s="50"/>
      <c r="AT1542" s="50"/>
      <c r="AU1542" s="50"/>
      <c r="AV1542" s="50"/>
      <c r="AW1542" s="50"/>
      <c r="AX1542" s="50"/>
      <c r="AY1542" s="50"/>
      <c r="AZ1542" s="50"/>
      <c r="BA1542" s="50"/>
      <c r="BB1542" s="50"/>
      <c r="BC1542" s="50"/>
      <c r="BD1542" s="50"/>
      <c r="BE1542" s="50"/>
      <c r="BF1542" s="50"/>
      <c r="BG1542" s="50"/>
      <c r="BH1542" s="50"/>
      <c r="BI1542" s="50"/>
      <c r="BJ1542" s="50"/>
      <c r="BK1542" s="50"/>
      <c r="BL1542" s="50"/>
      <c r="BM1542" s="50"/>
      <c r="BN1542" s="50"/>
      <c r="BO1542" s="50"/>
      <c r="BP1542" s="50"/>
      <c r="BQ1542" s="50"/>
      <c r="BR1542" s="50"/>
      <c r="BS1542" s="50"/>
      <c r="BT1542" s="50"/>
      <c r="BU1542" s="50"/>
      <c r="BV1542" s="50"/>
      <c r="BW1542" s="50"/>
      <c r="BX1542" s="50"/>
      <c r="BY1542" s="50"/>
      <c r="BZ1542" s="50"/>
      <c r="CA1542" s="50"/>
      <c r="CB1542" s="50"/>
      <c r="CC1542" s="50"/>
      <c r="CD1542" s="50"/>
      <c r="CE1542" s="50"/>
      <c r="CF1542" s="50"/>
      <c r="CG1542" s="50"/>
      <c r="CH1542" s="50"/>
      <c r="CI1542" s="50"/>
      <c r="CJ1542" s="50"/>
      <c r="CK1542" s="50"/>
      <c r="CL1542" s="50"/>
      <c r="CM1542" s="50"/>
      <c r="CN1542" s="50"/>
      <c r="CO1542" s="50"/>
      <c r="CP1542" s="50"/>
      <c r="CQ1542" s="50"/>
      <c r="CR1542" s="50"/>
      <c r="CS1542" s="50"/>
      <c r="CT1542" s="50"/>
      <c r="CU1542" s="50"/>
      <c r="CV1542" s="50"/>
      <c r="CW1542" s="50"/>
      <c r="CX1542" s="50"/>
      <c r="CY1542" s="50"/>
      <c r="CZ1542" s="50"/>
      <c r="DA1542" s="50"/>
      <c r="DB1542" s="50"/>
      <c r="DC1542" s="50"/>
      <c r="DD1542" s="50"/>
      <c r="DE1542" s="50"/>
      <c r="DF1542" s="50"/>
    </row>
    <row r="1543" spans="2:110" x14ac:dyDescent="0.2">
      <c r="B1543" s="177"/>
      <c r="C1543" s="202"/>
      <c r="D1543" s="200"/>
      <c r="E1543" s="203"/>
      <c r="F1543" s="203"/>
      <c r="G1543" s="203"/>
      <c r="H1543" s="203"/>
      <c r="I1543" s="203"/>
      <c r="J1543" s="203"/>
      <c r="K1543" s="203"/>
      <c r="L1543" s="203"/>
      <c r="M1543" s="203"/>
      <c r="N1543" s="203"/>
      <c r="O1543" s="203"/>
      <c r="P1543" s="203"/>
      <c r="Q1543" s="204"/>
      <c r="R1543" s="204"/>
      <c r="S1543" s="234"/>
      <c r="T1543" s="50"/>
      <c r="U1543" s="50"/>
      <c r="V1543" s="50"/>
      <c r="W1543" s="50"/>
      <c r="X1543" s="50"/>
      <c r="Y1543" s="50"/>
      <c r="Z1543" s="250"/>
      <c r="AA1543" s="238"/>
      <c r="AB1543" s="50"/>
      <c r="AC1543" s="50"/>
      <c r="AD1543" s="50"/>
      <c r="AE1543" s="50"/>
      <c r="AF1543" s="50"/>
      <c r="AG1543" s="50"/>
      <c r="AH1543" s="50"/>
      <c r="AI1543" s="50"/>
      <c r="AJ1543" s="50"/>
      <c r="AK1543" s="50"/>
      <c r="AL1543" s="50"/>
      <c r="AM1543" s="50"/>
      <c r="AN1543" s="50"/>
      <c r="AO1543" s="50"/>
      <c r="AP1543" s="50"/>
      <c r="AQ1543" s="50"/>
      <c r="AR1543" s="50"/>
      <c r="AS1543" s="50"/>
      <c r="AT1543" s="50"/>
      <c r="AU1543" s="50"/>
      <c r="AV1543" s="50"/>
      <c r="AW1543" s="50"/>
      <c r="AX1543" s="50"/>
      <c r="AY1543" s="50"/>
      <c r="AZ1543" s="50"/>
      <c r="BA1543" s="50"/>
      <c r="BB1543" s="50"/>
      <c r="BC1543" s="50"/>
      <c r="BD1543" s="50"/>
      <c r="BE1543" s="50"/>
      <c r="BF1543" s="50"/>
      <c r="BG1543" s="50"/>
      <c r="BH1543" s="50"/>
      <c r="BI1543" s="50"/>
      <c r="BJ1543" s="50"/>
      <c r="BK1543" s="50"/>
      <c r="BL1543" s="50"/>
      <c r="BM1543" s="50"/>
      <c r="BN1543" s="50"/>
      <c r="BO1543" s="50"/>
      <c r="BP1543" s="50"/>
      <c r="BQ1543" s="50"/>
      <c r="BR1543" s="50"/>
      <c r="BS1543" s="50"/>
      <c r="BT1543" s="50"/>
      <c r="BU1543" s="50"/>
      <c r="BV1543" s="50"/>
      <c r="BW1543" s="50"/>
      <c r="BX1543" s="50"/>
      <c r="BY1543" s="50"/>
      <c r="BZ1543" s="50"/>
      <c r="CA1543" s="50"/>
      <c r="CB1543" s="50"/>
      <c r="CC1543" s="50"/>
      <c r="CD1543" s="50"/>
      <c r="CE1543" s="50"/>
      <c r="CF1543" s="50"/>
      <c r="CG1543" s="50"/>
      <c r="CH1543" s="50"/>
      <c r="CI1543" s="50"/>
      <c r="CJ1543" s="50"/>
      <c r="CK1543" s="50"/>
      <c r="CL1543" s="50"/>
      <c r="CM1543" s="50"/>
      <c r="CN1543" s="50"/>
      <c r="CO1543" s="50"/>
      <c r="CP1543" s="50"/>
      <c r="CQ1543" s="50"/>
      <c r="CR1543" s="50"/>
      <c r="CS1543" s="50"/>
      <c r="CT1543" s="50"/>
      <c r="CU1543" s="50"/>
      <c r="CV1543" s="50"/>
      <c r="CW1543" s="50"/>
      <c r="CX1543" s="50"/>
      <c r="CY1543" s="50"/>
      <c r="CZ1543" s="50"/>
      <c r="DA1543" s="50"/>
      <c r="DB1543" s="50"/>
      <c r="DC1543" s="50"/>
      <c r="DD1543" s="50"/>
      <c r="DE1543" s="50"/>
      <c r="DF1543" s="50"/>
    </row>
    <row r="1544" spans="2:110" x14ac:dyDescent="0.2">
      <c r="B1544" s="177"/>
      <c r="C1544" s="202"/>
      <c r="D1544" s="200"/>
      <c r="E1544" s="203"/>
      <c r="F1544" s="203"/>
      <c r="G1544" s="203"/>
      <c r="H1544" s="203"/>
      <c r="I1544" s="203"/>
      <c r="J1544" s="203"/>
      <c r="K1544" s="203"/>
      <c r="L1544" s="203"/>
      <c r="M1544" s="203"/>
      <c r="N1544" s="203"/>
      <c r="O1544" s="203"/>
      <c r="P1544" s="203"/>
      <c r="Q1544" s="204"/>
      <c r="R1544" s="204"/>
      <c r="S1544" s="234"/>
      <c r="T1544" s="50"/>
      <c r="U1544" s="50"/>
      <c r="V1544" s="50"/>
      <c r="W1544" s="50"/>
      <c r="X1544" s="50"/>
      <c r="Y1544" s="50"/>
      <c r="Z1544" s="250"/>
      <c r="AA1544" s="238"/>
      <c r="AB1544" s="50"/>
      <c r="AC1544" s="50"/>
      <c r="AD1544" s="50"/>
      <c r="AE1544" s="50"/>
      <c r="AF1544" s="50"/>
      <c r="AG1544" s="50"/>
      <c r="AH1544" s="50"/>
      <c r="AI1544" s="50"/>
      <c r="AJ1544" s="50"/>
      <c r="AK1544" s="50"/>
      <c r="AL1544" s="50"/>
      <c r="AM1544" s="50"/>
      <c r="AN1544" s="50"/>
      <c r="AO1544" s="50"/>
      <c r="AP1544" s="50"/>
      <c r="AQ1544" s="50"/>
      <c r="AR1544" s="50"/>
      <c r="AS1544" s="50"/>
      <c r="AT1544" s="50"/>
      <c r="AU1544" s="50"/>
      <c r="AV1544" s="50"/>
      <c r="AW1544" s="50"/>
      <c r="AX1544" s="50"/>
      <c r="AY1544" s="50"/>
      <c r="AZ1544" s="50"/>
      <c r="BA1544" s="50"/>
      <c r="BB1544" s="50"/>
      <c r="BC1544" s="50"/>
      <c r="BD1544" s="50"/>
      <c r="BE1544" s="50"/>
      <c r="BF1544" s="50"/>
      <c r="BG1544" s="50"/>
      <c r="BH1544" s="50"/>
      <c r="BI1544" s="50"/>
      <c r="BJ1544" s="50"/>
      <c r="BK1544" s="50"/>
      <c r="BL1544" s="50"/>
      <c r="BM1544" s="50"/>
      <c r="BN1544" s="50"/>
      <c r="BO1544" s="50"/>
      <c r="BP1544" s="50"/>
      <c r="BQ1544" s="50"/>
      <c r="BR1544" s="50"/>
      <c r="BS1544" s="50"/>
      <c r="BT1544" s="50"/>
      <c r="BU1544" s="50"/>
      <c r="BV1544" s="50"/>
      <c r="BW1544" s="50"/>
      <c r="BX1544" s="50"/>
      <c r="BY1544" s="50"/>
      <c r="BZ1544" s="50"/>
      <c r="CA1544" s="50"/>
      <c r="CB1544" s="50"/>
      <c r="CC1544" s="50"/>
      <c r="CD1544" s="50"/>
      <c r="CE1544" s="50"/>
      <c r="CF1544" s="50"/>
      <c r="CG1544" s="50"/>
      <c r="CH1544" s="50"/>
      <c r="CI1544" s="50"/>
      <c r="CJ1544" s="50"/>
      <c r="CK1544" s="50"/>
      <c r="CL1544" s="50"/>
      <c r="CM1544" s="50"/>
      <c r="CN1544" s="50"/>
      <c r="CO1544" s="50"/>
      <c r="CP1544" s="50"/>
      <c r="CQ1544" s="50"/>
      <c r="CR1544" s="50"/>
      <c r="CS1544" s="50"/>
      <c r="CT1544" s="50"/>
      <c r="CU1544" s="50"/>
      <c r="CV1544" s="50"/>
      <c r="CW1544" s="50"/>
      <c r="CX1544" s="50"/>
      <c r="CY1544" s="50"/>
      <c r="CZ1544" s="50"/>
      <c r="DA1544" s="50"/>
      <c r="DB1544" s="50"/>
      <c r="DC1544" s="50"/>
      <c r="DD1544" s="50"/>
      <c r="DE1544" s="50"/>
      <c r="DF1544" s="50"/>
    </row>
    <row r="1545" spans="2:110" x14ac:dyDescent="0.2">
      <c r="B1545" s="177"/>
      <c r="C1545" s="202"/>
      <c r="D1545" s="200"/>
      <c r="E1545" s="203"/>
      <c r="F1545" s="203"/>
      <c r="G1545" s="203"/>
      <c r="H1545" s="203"/>
      <c r="I1545" s="203"/>
      <c r="J1545" s="203"/>
      <c r="K1545" s="203"/>
      <c r="L1545" s="203"/>
      <c r="M1545" s="203"/>
      <c r="N1545" s="203"/>
      <c r="O1545" s="203"/>
      <c r="P1545" s="203"/>
      <c r="Q1545" s="204"/>
      <c r="R1545" s="204"/>
      <c r="S1545" s="234"/>
      <c r="T1545" s="50"/>
      <c r="U1545" s="50"/>
      <c r="V1545" s="50"/>
      <c r="W1545" s="50"/>
      <c r="X1545" s="50"/>
      <c r="Y1545" s="50"/>
      <c r="Z1545" s="250"/>
      <c r="AA1545" s="238"/>
      <c r="AB1545" s="50"/>
      <c r="AC1545" s="50"/>
      <c r="AD1545" s="50"/>
      <c r="AE1545" s="50"/>
      <c r="AF1545" s="50"/>
      <c r="AG1545" s="50"/>
      <c r="AH1545" s="50"/>
      <c r="AI1545" s="50"/>
      <c r="AJ1545" s="50"/>
      <c r="AK1545" s="50"/>
      <c r="AL1545" s="50"/>
      <c r="AM1545" s="50"/>
      <c r="AN1545" s="50"/>
      <c r="AO1545" s="50"/>
      <c r="AP1545" s="50"/>
      <c r="AQ1545" s="50"/>
      <c r="AR1545" s="50"/>
      <c r="AS1545" s="50"/>
      <c r="AT1545" s="50"/>
      <c r="AU1545" s="50"/>
      <c r="AV1545" s="50"/>
      <c r="AW1545" s="50"/>
      <c r="AX1545" s="50"/>
      <c r="AY1545" s="50"/>
      <c r="AZ1545" s="50"/>
      <c r="BA1545" s="50"/>
      <c r="BB1545" s="50"/>
      <c r="BC1545" s="50"/>
      <c r="BD1545" s="50"/>
      <c r="BE1545" s="50"/>
      <c r="BF1545" s="50"/>
      <c r="BG1545" s="50"/>
      <c r="BH1545" s="50"/>
      <c r="BI1545" s="50"/>
      <c r="BJ1545" s="50"/>
      <c r="BK1545" s="50"/>
      <c r="BL1545" s="50"/>
      <c r="BM1545" s="50"/>
      <c r="BN1545" s="50"/>
      <c r="BO1545" s="50"/>
      <c r="BP1545" s="50"/>
      <c r="BQ1545" s="50"/>
      <c r="BR1545" s="50"/>
      <c r="BS1545" s="50"/>
      <c r="BT1545" s="50"/>
      <c r="BU1545" s="50"/>
      <c r="BV1545" s="50"/>
      <c r="BW1545" s="50"/>
      <c r="BX1545" s="50"/>
      <c r="BY1545" s="50"/>
      <c r="BZ1545" s="50"/>
      <c r="CA1545" s="50"/>
      <c r="CB1545" s="50"/>
      <c r="CC1545" s="50"/>
      <c r="CD1545" s="50"/>
      <c r="CE1545" s="50"/>
      <c r="CF1545" s="50"/>
      <c r="CG1545" s="50"/>
      <c r="CH1545" s="50"/>
      <c r="CI1545" s="50"/>
      <c r="CJ1545" s="50"/>
      <c r="CK1545" s="50"/>
      <c r="CL1545" s="50"/>
      <c r="CM1545" s="50"/>
      <c r="CN1545" s="50"/>
      <c r="CO1545" s="50"/>
      <c r="CP1545" s="50"/>
      <c r="CQ1545" s="50"/>
      <c r="CR1545" s="50"/>
      <c r="CS1545" s="50"/>
      <c r="CT1545" s="50"/>
      <c r="CU1545" s="50"/>
      <c r="CV1545" s="50"/>
      <c r="CW1545" s="50"/>
      <c r="CX1545" s="50"/>
      <c r="CY1545" s="50"/>
      <c r="CZ1545" s="50"/>
      <c r="DA1545" s="50"/>
      <c r="DB1545" s="50"/>
      <c r="DC1545" s="50"/>
      <c r="DD1545" s="50"/>
      <c r="DE1545" s="50"/>
      <c r="DF1545" s="50"/>
    </row>
    <row r="1546" spans="2:110" x14ac:dyDescent="0.2">
      <c r="B1546" s="177"/>
      <c r="C1546" s="202"/>
      <c r="D1546" s="200"/>
      <c r="E1546" s="203"/>
      <c r="F1546" s="203"/>
      <c r="G1546" s="203"/>
      <c r="H1546" s="203"/>
      <c r="I1546" s="203"/>
      <c r="J1546" s="203"/>
      <c r="K1546" s="203"/>
      <c r="L1546" s="203"/>
      <c r="M1546" s="203"/>
      <c r="N1546" s="203"/>
      <c r="O1546" s="203"/>
      <c r="P1546" s="203"/>
      <c r="Q1546" s="204"/>
      <c r="R1546" s="204"/>
      <c r="S1546" s="234"/>
      <c r="T1546" s="50"/>
      <c r="U1546" s="50"/>
      <c r="V1546" s="50"/>
      <c r="W1546" s="50"/>
      <c r="X1546" s="50"/>
      <c r="Y1546" s="50"/>
      <c r="Z1546" s="250"/>
      <c r="AA1546" s="238"/>
      <c r="AB1546" s="50"/>
      <c r="AC1546" s="50"/>
      <c r="AD1546" s="50"/>
      <c r="AE1546" s="50"/>
      <c r="AF1546" s="50"/>
      <c r="AG1546" s="50"/>
      <c r="AH1546" s="50"/>
      <c r="AI1546" s="50"/>
      <c r="AJ1546" s="50"/>
      <c r="AK1546" s="50"/>
      <c r="AL1546" s="50"/>
      <c r="AM1546" s="50"/>
      <c r="AN1546" s="50"/>
      <c r="AO1546" s="50"/>
      <c r="AP1546" s="50"/>
      <c r="AQ1546" s="50"/>
      <c r="AR1546" s="50"/>
      <c r="AS1546" s="50"/>
      <c r="AT1546" s="50"/>
      <c r="AU1546" s="50"/>
      <c r="AV1546" s="50"/>
      <c r="AW1546" s="50"/>
      <c r="AX1546" s="50"/>
      <c r="AY1546" s="50"/>
      <c r="AZ1546" s="50"/>
      <c r="BA1546" s="50"/>
      <c r="BB1546" s="50"/>
      <c r="BC1546" s="50"/>
      <c r="BD1546" s="50"/>
      <c r="BE1546" s="50"/>
      <c r="BF1546" s="50"/>
      <c r="BG1546" s="50"/>
      <c r="BH1546" s="50"/>
      <c r="BI1546" s="50"/>
      <c r="BJ1546" s="50"/>
      <c r="BK1546" s="50"/>
      <c r="BL1546" s="50"/>
      <c r="BM1546" s="50"/>
      <c r="BN1546" s="50"/>
      <c r="BO1546" s="50"/>
      <c r="BP1546" s="50"/>
      <c r="BQ1546" s="50"/>
      <c r="BR1546" s="50"/>
      <c r="BS1546" s="50"/>
      <c r="BT1546" s="50"/>
      <c r="BU1546" s="50"/>
      <c r="BV1546" s="50"/>
      <c r="BW1546" s="50"/>
      <c r="BX1546" s="50"/>
      <c r="BY1546" s="50"/>
      <c r="BZ1546" s="50"/>
      <c r="CA1546" s="50"/>
      <c r="CB1546" s="50"/>
      <c r="CC1546" s="50"/>
      <c r="CD1546" s="50"/>
      <c r="CE1546" s="50"/>
      <c r="CF1546" s="50"/>
      <c r="CG1546" s="50"/>
      <c r="CH1546" s="50"/>
      <c r="CI1546" s="50"/>
      <c r="CJ1546" s="50"/>
      <c r="CK1546" s="50"/>
      <c r="CL1546" s="50"/>
      <c r="CM1546" s="50"/>
      <c r="CN1546" s="50"/>
      <c r="CO1546" s="50"/>
      <c r="CP1546" s="50"/>
      <c r="CQ1546" s="50"/>
      <c r="CR1546" s="50"/>
      <c r="CS1546" s="50"/>
      <c r="CT1546" s="50"/>
      <c r="CU1546" s="50"/>
      <c r="CV1546" s="50"/>
      <c r="CW1546" s="50"/>
      <c r="CX1546" s="50"/>
      <c r="CY1546" s="50"/>
      <c r="CZ1546" s="50"/>
      <c r="DA1546" s="50"/>
      <c r="DB1546" s="50"/>
      <c r="DC1546" s="50"/>
      <c r="DD1546" s="50"/>
      <c r="DE1546" s="50"/>
      <c r="DF1546" s="50"/>
    </row>
    <row r="1547" spans="2:110" x14ac:dyDescent="0.2">
      <c r="B1547" s="177"/>
      <c r="C1547" s="202"/>
      <c r="D1547" s="200"/>
      <c r="E1547" s="203"/>
      <c r="F1547" s="203"/>
      <c r="G1547" s="203"/>
      <c r="H1547" s="203"/>
      <c r="I1547" s="203"/>
      <c r="J1547" s="203"/>
      <c r="K1547" s="203"/>
      <c r="L1547" s="203"/>
      <c r="M1547" s="203"/>
      <c r="N1547" s="203"/>
      <c r="O1547" s="203"/>
      <c r="P1547" s="203"/>
      <c r="Q1547" s="204"/>
      <c r="R1547" s="204"/>
      <c r="S1547" s="234"/>
      <c r="T1547" s="50"/>
      <c r="U1547" s="50"/>
      <c r="V1547" s="50"/>
      <c r="W1547" s="50"/>
      <c r="X1547" s="50"/>
      <c r="Y1547" s="50"/>
      <c r="Z1547" s="250"/>
      <c r="AA1547" s="238"/>
      <c r="AB1547" s="50"/>
      <c r="AC1547" s="50"/>
      <c r="AD1547" s="50"/>
      <c r="AE1547" s="50"/>
      <c r="AF1547" s="50"/>
      <c r="AG1547" s="50"/>
      <c r="AH1547" s="50"/>
      <c r="AI1547" s="50"/>
      <c r="AJ1547" s="50"/>
      <c r="AK1547" s="50"/>
      <c r="AL1547" s="50"/>
      <c r="AM1547" s="50"/>
      <c r="AN1547" s="50"/>
      <c r="AO1547" s="50"/>
      <c r="AP1547" s="50"/>
      <c r="AQ1547" s="50"/>
      <c r="AR1547" s="50"/>
      <c r="AS1547" s="50"/>
      <c r="AT1547" s="50"/>
      <c r="AU1547" s="50"/>
      <c r="AV1547" s="50"/>
      <c r="AW1547" s="50"/>
      <c r="AX1547" s="50"/>
      <c r="AY1547" s="50"/>
      <c r="AZ1547" s="50"/>
      <c r="BA1547" s="50"/>
      <c r="BB1547" s="50"/>
      <c r="BC1547" s="50"/>
      <c r="BD1547" s="50"/>
      <c r="BE1547" s="50"/>
      <c r="BF1547" s="50"/>
      <c r="BG1547" s="50"/>
      <c r="BH1547" s="50"/>
      <c r="BI1547" s="50"/>
      <c r="BJ1547" s="50"/>
      <c r="BK1547" s="50"/>
      <c r="BL1547" s="50"/>
      <c r="BM1547" s="50"/>
      <c r="BN1547" s="50"/>
      <c r="BO1547" s="50"/>
      <c r="BP1547" s="50"/>
      <c r="BQ1547" s="50"/>
      <c r="BR1547" s="50"/>
      <c r="BS1547" s="50"/>
      <c r="BT1547" s="50"/>
      <c r="BU1547" s="50"/>
      <c r="BV1547" s="50"/>
      <c r="BW1547" s="50"/>
      <c r="BX1547" s="50"/>
      <c r="BY1547" s="50"/>
      <c r="BZ1547" s="50"/>
      <c r="CA1547" s="50"/>
      <c r="CB1547" s="50"/>
      <c r="CC1547" s="50"/>
      <c r="CD1547" s="50"/>
      <c r="CE1547" s="50"/>
      <c r="CF1547" s="50"/>
      <c r="CG1547" s="50"/>
      <c r="CH1547" s="50"/>
      <c r="CI1547" s="50"/>
      <c r="CJ1547" s="50"/>
      <c r="CK1547" s="50"/>
      <c r="CL1547" s="50"/>
      <c r="CM1547" s="50"/>
      <c r="CN1547" s="50"/>
      <c r="CO1547" s="50"/>
      <c r="CP1547" s="50"/>
      <c r="CQ1547" s="50"/>
      <c r="CR1547" s="50"/>
      <c r="CS1547" s="50"/>
      <c r="CT1547" s="50"/>
      <c r="CU1547" s="50"/>
      <c r="CV1547" s="50"/>
      <c r="CW1547" s="50"/>
      <c r="CX1547" s="50"/>
      <c r="CY1547" s="50"/>
      <c r="CZ1547" s="50"/>
      <c r="DA1547" s="50"/>
      <c r="DB1547" s="50"/>
      <c r="DC1547" s="50"/>
      <c r="DD1547" s="50"/>
      <c r="DE1547" s="50"/>
      <c r="DF1547" s="50"/>
    </row>
    <row r="1548" spans="2:110" x14ac:dyDescent="0.2">
      <c r="B1548" s="177"/>
      <c r="C1548" s="202"/>
      <c r="D1548" s="200"/>
      <c r="E1548" s="203"/>
      <c r="F1548" s="203"/>
      <c r="G1548" s="203"/>
      <c r="H1548" s="203"/>
      <c r="I1548" s="203"/>
      <c r="J1548" s="203"/>
      <c r="K1548" s="203"/>
      <c r="L1548" s="203"/>
      <c r="M1548" s="203"/>
      <c r="N1548" s="203"/>
      <c r="O1548" s="203"/>
      <c r="P1548" s="203"/>
      <c r="Q1548" s="204"/>
      <c r="R1548" s="204"/>
      <c r="S1548" s="234"/>
      <c r="T1548" s="50"/>
      <c r="U1548" s="50"/>
      <c r="V1548" s="50"/>
      <c r="W1548" s="50"/>
      <c r="X1548" s="50"/>
      <c r="Y1548" s="50"/>
      <c r="Z1548" s="250"/>
      <c r="AA1548" s="238"/>
      <c r="AB1548" s="50"/>
      <c r="AC1548" s="50"/>
      <c r="AD1548" s="50"/>
      <c r="AE1548" s="50"/>
      <c r="AF1548" s="50"/>
      <c r="AG1548" s="50"/>
      <c r="AH1548" s="50"/>
      <c r="AI1548" s="50"/>
      <c r="AJ1548" s="50"/>
      <c r="AK1548" s="50"/>
      <c r="AL1548" s="50"/>
      <c r="AM1548" s="50"/>
      <c r="AN1548" s="50"/>
      <c r="AO1548" s="50"/>
      <c r="AP1548" s="50"/>
      <c r="AQ1548" s="50"/>
      <c r="AR1548" s="50"/>
      <c r="AS1548" s="50"/>
      <c r="AT1548" s="50"/>
      <c r="AU1548" s="50"/>
      <c r="AV1548" s="50"/>
      <c r="AW1548" s="50"/>
      <c r="AX1548" s="50"/>
      <c r="AY1548" s="50"/>
      <c r="AZ1548" s="50"/>
      <c r="BA1548" s="50"/>
      <c r="BB1548" s="50"/>
      <c r="BC1548" s="50"/>
      <c r="BD1548" s="50"/>
      <c r="BE1548" s="50"/>
      <c r="BF1548" s="50"/>
      <c r="BG1548" s="50"/>
      <c r="BH1548" s="50"/>
      <c r="BI1548" s="50"/>
      <c r="BJ1548" s="50"/>
      <c r="BK1548" s="50"/>
      <c r="BL1548" s="50"/>
      <c r="BM1548" s="50"/>
      <c r="BN1548" s="50"/>
      <c r="BO1548" s="50"/>
      <c r="BP1548" s="50"/>
      <c r="BQ1548" s="50"/>
      <c r="BR1548" s="50"/>
      <c r="BS1548" s="50"/>
      <c r="BT1548" s="50"/>
      <c r="BU1548" s="50"/>
      <c r="BV1548" s="50"/>
      <c r="BW1548" s="50"/>
      <c r="BX1548" s="50"/>
      <c r="BY1548" s="50"/>
      <c r="BZ1548" s="50"/>
      <c r="CA1548" s="50"/>
      <c r="CB1548" s="50"/>
      <c r="CC1548" s="50"/>
      <c r="CD1548" s="50"/>
      <c r="CE1548" s="50"/>
      <c r="CF1548" s="50"/>
      <c r="CG1548" s="50"/>
      <c r="CH1548" s="50"/>
      <c r="CI1548" s="50"/>
      <c r="CJ1548" s="50"/>
      <c r="CK1548" s="50"/>
      <c r="CL1548" s="50"/>
      <c r="CM1548" s="50"/>
      <c r="CN1548" s="50"/>
      <c r="CO1548" s="50"/>
      <c r="CP1548" s="50"/>
      <c r="CQ1548" s="50"/>
      <c r="CR1548" s="50"/>
      <c r="CS1548" s="50"/>
      <c r="CT1548" s="50"/>
      <c r="CU1548" s="50"/>
      <c r="CV1548" s="50"/>
      <c r="CW1548" s="50"/>
      <c r="CX1548" s="50"/>
      <c r="CY1548" s="50"/>
      <c r="CZ1548" s="50"/>
      <c r="DA1548" s="50"/>
      <c r="DB1548" s="50"/>
      <c r="DC1548" s="50"/>
      <c r="DD1548" s="50"/>
      <c r="DE1548" s="50"/>
      <c r="DF1548" s="50"/>
    </row>
    <row r="1549" spans="2:110" x14ac:dyDescent="0.2">
      <c r="B1549" s="177"/>
      <c r="C1549" s="202"/>
      <c r="D1549" s="200"/>
      <c r="E1549" s="203"/>
      <c r="F1549" s="203"/>
      <c r="G1549" s="203"/>
      <c r="H1549" s="203"/>
      <c r="I1549" s="203"/>
      <c r="J1549" s="203"/>
      <c r="K1549" s="203"/>
      <c r="L1549" s="203"/>
      <c r="M1549" s="203"/>
      <c r="N1549" s="203"/>
      <c r="O1549" s="203"/>
      <c r="P1549" s="203"/>
      <c r="Q1549" s="204"/>
      <c r="R1549" s="204"/>
      <c r="S1549" s="234"/>
      <c r="T1549" s="50"/>
      <c r="U1549" s="50"/>
      <c r="V1549" s="50"/>
      <c r="W1549" s="50"/>
      <c r="X1549" s="50"/>
      <c r="Y1549" s="50"/>
      <c r="Z1549" s="250"/>
      <c r="AA1549" s="238"/>
      <c r="AB1549" s="50"/>
      <c r="AC1549" s="50"/>
      <c r="AD1549" s="50"/>
      <c r="AE1549" s="50"/>
      <c r="AF1549" s="50"/>
      <c r="AG1549" s="50"/>
      <c r="AH1549" s="50"/>
      <c r="AI1549" s="50"/>
      <c r="AJ1549" s="50"/>
      <c r="AK1549" s="50"/>
      <c r="AL1549" s="50"/>
      <c r="AM1549" s="50"/>
      <c r="AN1549" s="50"/>
      <c r="AO1549" s="50"/>
      <c r="AP1549" s="50"/>
      <c r="AQ1549" s="50"/>
      <c r="AR1549" s="50"/>
      <c r="AS1549" s="50"/>
      <c r="AT1549" s="50"/>
      <c r="AU1549" s="50"/>
      <c r="AV1549" s="50"/>
      <c r="AW1549" s="50"/>
      <c r="AX1549" s="50"/>
      <c r="AY1549" s="50"/>
      <c r="AZ1549" s="50"/>
      <c r="BA1549" s="50"/>
      <c r="BB1549" s="50"/>
      <c r="BC1549" s="50"/>
      <c r="BD1549" s="50"/>
      <c r="BE1549" s="50"/>
      <c r="BF1549" s="50"/>
      <c r="BG1549" s="50"/>
      <c r="BH1549" s="50"/>
      <c r="BI1549" s="50"/>
      <c r="BJ1549" s="50"/>
      <c r="BK1549" s="50"/>
      <c r="BL1549" s="50"/>
      <c r="BM1549" s="50"/>
      <c r="BN1549" s="50"/>
      <c r="BO1549" s="50"/>
      <c r="BP1549" s="50"/>
      <c r="BQ1549" s="50"/>
      <c r="BR1549" s="50"/>
      <c r="BS1549" s="50"/>
      <c r="BT1549" s="50"/>
      <c r="BU1549" s="50"/>
      <c r="BV1549" s="50"/>
      <c r="BW1549" s="50"/>
      <c r="BX1549" s="50"/>
      <c r="BY1549" s="50"/>
      <c r="BZ1549" s="50"/>
      <c r="CA1549" s="50"/>
      <c r="CB1549" s="50"/>
      <c r="CC1549" s="50"/>
      <c r="CD1549" s="50"/>
      <c r="CE1549" s="50"/>
      <c r="CF1549" s="50"/>
      <c r="CG1549" s="50"/>
      <c r="CH1549" s="50"/>
      <c r="CI1549" s="50"/>
      <c r="CJ1549" s="50"/>
      <c r="CK1549" s="50"/>
      <c r="CL1549" s="50"/>
      <c r="CM1549" s="50"/>
      <c r="CN1549" s="50"/>
      <c r="CO1549" s="50"/>
      <c r="CP1549" s="50"/>
      <c r="CQ1549" s="50"/>
      <c r="CR1549" s="50"/>
      <c r="CS1549" s="50"/>
      <c r="CT1549" s="50"/>
      <c r="CU1549" s="50"/>
      <c r="CV1549" s="50"/>
      <c r="CW1549" s="50"/>
      <c r="CX1549" s="50"/>
      <c r="CY1549" s="50"/>
      <c r="CZ1549" s="50"/>
      <c r="DA1549" s="50"/>
      <c r="DB1549" s="50"/>
      <c r="DC1549" s="50"/>
      <c r="DD1549" s="50"/>
      <c r="DE1549" s="50"/>
      <c r="DF1549" s="50"/>
    </row>
    <row r="1550" spans="2:110" x14ac:dyDescent="0.2">
      <c r="B1550" s="177"/>
      <c r="C1550" s="202"/>
      <c r="D1550" s="200"/>
      <c r="E1550" s="203"/>
      <c r="F1550" s="203"/>
      <c r="G1550" s="203"/>
      <c r="H1550" s="203"/>
      <c r="I1550" s="203"/>
      <c r="J1550" s="203"/>
      <c r="K1550" s="203"/>
      <c r="L1550" s="203"/>
      <c r="M1550" s="203"/>
      <c r="N1550" s="203"/>
      <c r="O1550" s="203"/>
      <c r="P1550" s="203"/>
      <c r="Q1550" s="204"/>
      <c r="R1550" s="204"/>
      <c r="S1550" s="234"/>
      <c r="T1550" s="50"/>
      <c r="U1550" s="50"/>
      <c r="V1550" s="50"/>
      <c r="W1550" s="50"/>
      <c r="X1550" s="50"/>
      <c r="Y1550" s="50"/>
      <c r="Z1550" s="250"/>
      <c r="AA1550" s="238"/>
      <c r="AB1550" s="50"/>
      <c r="AC1550" s="50"/>
      <c r="AD1550" s="50"/>
      <c r="AE1550" s="50"/>
      <c r="AF1550" s="50"/>
      <c r="AG1550" s="50"/>
      <c r="AH1550" s="50"/>
      <c r="AI1550" s="50"/>
      <c r="AJ1550" s="50"/>
      <c r="AK1550" s="50"/>
      <c r="AL1550" s="50"/>
      <c r="AM1550" s="50"/>
      <c r="AN1550" s="50"/>
      <c r="AO1550" s="50"/>
      <c r="AP1550" s="50"/>
      <c r="AQ1550" s="50"/>
      <c r="AR1550" s="50"/>
      <c r="AS1550" s="50"/>
      <c r="AT1550" s="50"/>
      <c r="AU1550" s="50"/>
      <c r="AV1550" s="50"/>
      <c r="AW1550" s="50"/>
      <c r="AX1550" s="50"/>
      <c r="AY1550" s="50"/>
      <c r="AZ1550" s="50"/>
      <c r="BA1550" s="50"/>
      <c r="BB1550" s="50"/>
      <c r="BC1550" s="50"/>
      <c r="BD1550" s="50"/>
      <c r="BE1550" s="50"/>
      <c r="BF1550" s="50"/>
      <c r="BG1550" s="50"/>
      <c r="BH1550" s="50"/>
      <c r="BI1550" s="50"/>
      <c r="BJ1550" s="50"/>
      <c r="BK1550" s="50"/>
      <c r="BL1550" s="50"/>
      <c r="BM1550" s="50"/>
      <c r="BN1550" s="50"/>
      <c r="BO1550" s="50"/>
      <c r="BP1550" s="50"/>
      <c r="BQ1550" s="50"/>
      <c r="BR1550" s="50"/>
      <c r="BS1550" s="50"/>
      <c r="BT1550" s="50"/>
      <c r="BU1550" s="50"/>
      <c r="BV1550" s="50"/>
      <c r="BW1550" s="50"/>
      <c r="BX1550" s="50"/>
      <c r="BY1550" s="50"/>
      <c r="BZ1550" s="50"/>
      <c r="CA1550" s="50"/>
      <c r="CB1550" s="50"/>
      <c r="CC1550" s="50"/>
      <c r="CD1550" s="50"/>
      <c r="CE1550" s="50"/>
      <c r="CF1550" s="50"/>
      <c r="CG1550" s="50"/>
      <c r="CH1550" s="50"/>
      <c r="CI1550" s="50"/>
      <c r="CJ1550" s="50"/>
      <c r="CK1550" s="50"/>
      <c r="CL1550" s="50"/>
      <c r="CM1550" s="50"/>
      <c r="CN1550" s="50"/>
      <c r="CO1550" s="50"/>
      <c r="CP1550" s="50"/>
      <c r="CQ1550" s="50"/>
      <c r="CR1550" s="50"/>
      <c r="CS1550" s="50"/>
      <c r="CT1550" s="50"/>
      <c r="CU1550" s="50"/>
      <c r="CV1550" s="50"/>
      <c r="CW1550" s="50"/>
      <c r="CX1550" s="50"/>
      <c r="CY1550" s="50"/>
      <c r="CZ1550" s="50"/>
      <c r="DA1550" s="50"/>
      <c r="DB1550" s="50"/>
      <c r="DC1550" s="50"/>
      <c r="DD1550" s="50"/>
      <c r="DE1550" s="50"/>
      <c r="DF1550" s="50"/>
    </row>
    <row r="1551" spans="2:110" x14ac:dyDescent="0.2">
      <c r="B1551" s="177"/>
      <c r="C1551" s="202"/>
      <c r="D1551" s="200"/>
      <c r="E1551" s="203"/>
      <c r="F1551" s="203"/>
      <c r="G1551" s="203"/>
      <c r="H1551" s="203"/>
      <c r="I1551" s="203"/>
      <c r="J1551" s="203"/>
      <c r="K1551" s="203"/>
      <c r="L1551" s="203"/>
      <c r="M1551" s="203"/>
      <c r="N1551" s="203"/>
      <c r="O1551" s="203"/>
      <c r="P1551" s="203"/>
      <c r="Q1551" s="204"/>
      <c r="R1551" s="204"/>
      <c r="S1551" s="234"/>
      <c r="T1551" s="50"/>
      <c r="U1551" s="50"/>
      <c r="V1551" s="50"/>
      <c r="W1551" s="50"/>
      <c r="X1551" s="50"/>
      <c r="Y1551" s="50"/>
      <c r="Z1551" s="250"/>
      <c r="AA1551" s="238"/>
      <c r="AB1551" s="50"/>
      <c r="AC1551" s="50"/>
      <c r="AD1551" s="50"/>
      <c r="AE1551" s="50"/>
      <c r="AF1551" s="50"/>
      <c r="AG1551" s="50"/>
      <c r="AH1551" s="50"/>
      <c r="AI1551" s="50"/>
      <c r="AJ1551" s="50"/>
      <c r="AK1551" s="50"/>
      <c r="AL1551" s="50"/>
      <c r="AM1551" s="50"/>
      <c r="AN1551" s="50"/>
      <c r="AO1551" s="50"/>
      <c r="AP1551" s="50"/>
      <c r="AQ1551" s="50"/>
      <c r="AR1551" s="50"/>
      <c r="AS1551" s="50"/>
      <c r="AT1551" s="50"/>
      <c r="AU1551" s="50"/>
      <c r="AV1551" s="50"/>
      <c r="AW1551" s="50"/>
      <c r="AX1551" s="50"/>
      <c r="AY1551" s="50"/>
      <c r="AZ1551" s="50"/>
      <c r="BA1551" s="50"/>
      <c r="BB1551" s="50"/>
      <c r="BC1551" s="50"/>
      <c r="BD1551" s="50"/>
      <c r="BE1551" s="50"/>
      <c r="BF1551" s="50"/>
      <c r="BG1551" s="50"/>
      <c r="BH1551" s="50"/>
      <c r="BI1551" s="50"/>
      <c r="BJ1551" s="50"/>
      <c r="BK1551" s="50"/>
      <c r="BL1551" s="50"/>
      <c r="BM1551" s="50"/>
      <c r="BN1551" s="50"/>
      <c r="BO1551" s="50"/>
      <c r="BP1551" s="50"/>
      <c r="BQ1551" s="50"/>
      <c r="BR1551" s="50"/>
      <c r="BS1551" s="50"/>
      <c r="BT1551" s="50"/>
      <c r="BU1551" s="50"/>
      <c r="BV1551" s="50"/>
      <c r="BW1551" s="50"/>
      <c r="BX1551" s="50"/>
      <c r="BY1551" s="50"/>
      <c r="BZ1551" s="50"/>
      <c r="CA1551" s="50"/>
      <c r="CB1551" s="50"/>
      <c r="CC1551" s="50"/>
      <c r="CD1551" s="50"/>
      <c r="CE1551" s="50"/>
      <c r="CF1551" s="50"/>
      <c r="CG1551" s="50"/>
      <c r="CH1551" s="50"/>
      <c r="CI1551" s="50"/>
      <c r="CJ1551" s="50"/>
      <c r="CK1551" s="50"/>
      <c r="CL1551" s="50"/>
      <c r="CM1551" s="50"/>
      <c r="CN1551" s="50"/>
      <c r="CO1551" s="50"/>
      <c r="CP1551" s="50"/>
      <c r="CQ1551" s="50"/>
      <c r="CR1551" s="50"/>
      <c r="CS1551" s="50"/>
      <c r="CT1551" s="50"/>
      <c r="CU1551" s="50"/>
      <c r="CV1551" s="50"/>
      <c r="CW1551" s="50"/>
      <c r="CX1551" s="50"/>
      <c r="CY1551" s="50"/>
      <c r="CZ1551" s="50"/>
      <c r="DA1551" s="50"/>
      <c r="DB1551" s="50"/>
      <c r="DC1551" s="50"/>
      <c r="DD1551" s="50"/>
      <c r="DE1551" s="50"/>
      <c r="DF1551" s="50"/>
    </row>
    <row r="1552" spans="2:110" x14ac:dyDescent="0.2">
      <c r="B1552" s="177"/>
      <c r="C1552" s="202"/>
      <c r="D1552" s="200"/>
      <c r="E1552" s="203"/>
      <c r="F1552" s="203"/>
      <c r="G1552" s="203"/>
      <c r="H1552" s="203"/>
      <c r="I1552" s="203"/>
      <c r="J1552" s="203"/>
      <c r="K1552" s="203"/>
      <c r="L1552" s="203"/>
      <c r="M1552" s="203"/>
      <c r="N1552" s="203"/>
      <c r="O1552" s="203"/>
      <c r="P1552" s="203"/>
      <c r="Q1552" s="204"/>
      <c r="R1552" s="204"/>
      <c r="S1552" s="234"/>
      <c r="T1552" s="50"/>
      <c r="U1552" s="50"/>
      <c r="V1552" s="50"/>
      <c r="W1552" s="50"/>
      <c r="X1552" s="50"/>
      <c r="Y1552" s="50"/>
      <c r="Z1552" s="250"/>
      <c r="AA1552" s="238"/>
      <c r="AB1552" s="50"/>
      <c r="AC1552" s="50"/>
      <c r="AD1552" s="50"/>
      <c r="AE1552" s="50"/>
      <c r="AF1552" s="50"/>
      <c r="AG1552" s="50"/>
      <c r="AH1552" s="50"/>
      <c r="AI1552" s="50"/>
      <c r="AJ1552" s="50"/>
      <c r="AK1552" s="50"/>
      <c r="AL1552" s="50"/>
      <c r="AM1552" s="50"/>
      <c r="AN1552" s="50"/>
      <c r="AO1552" s="50"/>
      <c r="AP1552" s="50"/>
      <c r="AQ1552" s="50"/>
      <c r="AR1552" s="50"/>
      <c r="AS1552" s="50"/>
      <c r="AT1552" s="50"/>
      <c r="AU1552" s="50"/>
      <c r="AV1552" s="50"/>
      <c r="AW1552" s="50"/>
      <c r="AX1552" s="50"/>
      <c r="AY1552" s="50"/>
      <c r="AZ1552" s="50"/>
      <c r="BA1552" s="50"/>
      <c r="BB1552" s="50"/>
      <c r="BC1552" s="50"/>
      <c r="BD1552" s="50"/>
      <c r="BE1552" s="50"/>
      <c r="BF1552" s="50"/>
      <c r="BG1552" s="50"/>
      <c r="BH1552" s="50"/>
      <c r="BI1552" s="50"/>
      <c r="BJ1552" s="50"/>
      <c r="BK1552" s="50"/>
      <c r="BL1552" s="50"/>
      <c r="BM1552" s="50"/>
      <c r="BN1552" s="50"/>
      <c r="BO1552" s="50"/>
      <c r="BP1552" s="50"/>
      <c r="BQ1552" s="50"/>
      <c r="BR1552" s="50"/>
      <c r="BS1552" s="50"/>
      <c r="BT1552" s="50"/>
      <c r="BU1552" s="50"/>
      <c r="BV1552" s="50"/>
      <c r="BW1552" s="50"/>
      <c r="BX1552" s="50"/>
      <c r="BY1552" s="50"/>
      <c r="BZ1552" s="50"/>
      <c r="CA1552" s="50"/>
      <c r="CB1552" s="50"/>
      <c r="CC1552" s="50"/>
      <c r="CD1552" s="50"/>
      <c r="CE1552" s="50"/>
      <c r="CF1552" s="50"/>
      <c r="CG1552" s="50"/>
      <c r="CH1552" s="50"/>
      <c r="CI1552" s="50"/>
      <c r="CJ1552" s="50"/>
      <c r="CK1552" s="50"/>
      <c r="CL1552" s="50"/>
      <c r="CM1552" s="50"/>
      <c r="CN1552" s="50"/>
      <c r="CO1552" s="50"/>
      <c r="CP1552" s="50"/>
      <c r="CQ1552" s="50"/>
      <c r="CR1552" s="50"/>
      <c r="CS1552" s="50"/>
      <c r="CT1552" s="50"/>
      <c r="CU1552" s="50"/>
      <c r="CV1552" s="50"/>
      <c r="CW1552" s="50"/>
      <c r="CX1552" s="50"/>
      <c r="CY1552" s="50"/>
      <c r="CZ1552" s="50"/>
      <c r="DA1552" s="50"/>
      <c r="DB1552" s="50"/>
      <c r="DC1552" s="50"/>
      <c r="DD1552" s="50"/>
      <c r="DE1552" s="50"/>
      <c r="DF1552" s="50"/>
    </row>
    <row r="1553" spans="2:110" x14ac:dyDescent="0.2">
      <c r="B1553" s="177"/>
      <c r="C1553" s="202"/>
      <c r="D1553" s="200"/>
      <c r="E1553" s="203"/>
      <c r="F1553" s="203"/>
      <c r="G1553" s="203"/>
      <c r="H1553" s="203"/>
      <c r="I1553" s="203"/>
      <c r="J1553" s="203"/>
      <c r="K1553" s="203"/>
      <c r="L1553" s="203"/>
      <c r="M1553" s="203"/>
      <c r="N1553" s="203"/>
      <c r="O1553" s="203"/>
      <c r="P1553" s="203"/>
      <c r="Q1553" s="204"/>
      <c r="R1553" s="204"/>
      <c r="S1553" s="234"/>
      <c r="T1553" s="50"/>
      <c r="U1553" s="50"/>
      <c r="V1553" s="50"/>
      <c r="W1553" s="50"/>
      <c r="X1553" s="50"/>
      <c r="Y1553" s="50"/>
      <c r="Z1553" s="250"/>
      <c r="AA1553" s="238"/>
      <c r="AB1553" s="50"/>
      <c r="AC1553" s="50"/>
      <c r="AD1553" s="50"/>
      <c r="AE1553" s="50"/>
      <c r="AF1553" s="50"/>
      <c r="AG1553" s="50"/>
      <c r="AH1553" s="50"/>
      <c r="AI1553" s="50"/>
      <c r="AJ1553" s="50"/>
      <c r="AK1553" s="50"/>
      <c r="AL1553" s="50"/>
      <c r="AM1553" s="50"/>
      <c r="AN1553" s="50"/>
      <c r="AO1553" s="50"/>
      <c r="AP1553" s="50"/>
      <c r="AQ1553" s="50"/>
      <c r="AR1553" s="50"/>
      <c r="AS1553" s="50"/>
      <c r="AT1553" s="50"/>
      <c r="AU1553" s="50"/>
      <c r="AV1553" s="50"/>
      <c r="AW1553" s="50"/>
      <c r="AX1553" s="50"/>
      <c r="AY1553" s="50"/>
      <c r="AZ1553" s="50"/>
      <c r="BA1553" s="50"/>
      <c r="BB1553" s="50"/>
      <c r="BC1553" s="50"/>
      <c r="BD1553" s="50"/>
      <c r="BE1553" s="50"/>
      <c r="BF1553" s="50"/>
      <c r="BG1553" s="50"/>
      <c r="BH1553" s="50"/>
      <c r="BI1553" s="50"/>
      <c r="BJ1553" s="50"/>
      <c r="BK1553" s="50"/>
      <c r="BL1553" s="50"/>
      <c r="BM1553" s="50"/>
      <c r="BN1553" s="50"/>
      <c r="BO1553" s="50"/>
      <c r="BP1553" s="50"/>
      <c r="BQ1553" s="50"/>
      <c r="BR1553" s="50"/>
      <c r="BS1553" s="50"/>
      <c r="BT1553" s="50"/>
      <c r="BU1553" s="50"/>
      <c r="BV1553" s="50"/>
      <c r="BW1553" s="50"/>
      <c r="BX1553" s="50"/>
      <c r="BY1553" s="50"/>
      <c r="BZ1553" s="50"/>
      <c r="CA1553" s="50"/>
      <c r="CB1553" s="50"/>
      <c r="CC1553" s="50"/>
      <c r="CD1553" s="50"/>
      <c r="CE1553" s="50"/>
      <c r="CF1553" s="50"/>
      <c r="CG1553" s="50"/>
      <c r="CH1553" s="50"/>
      <c r="CI1553" s="50"/>
      <c r="CJ1553" s="50"/>
      <c r="CK1553" s="50"/>
      <c r="CL1553" s="50"/>
      <c r="CM1553" s="50"/>
      <c r="CN1553" s="50"/>
      <c r="CO1553" s="50"/>
      <c r="CP1553" s="50"/>
      <c r="CQ1553" s="50"/>
      <c r="CR1553" s="50"/>
      <c r="CS1553" s="50"/>
      <c r="CT1553" s="50"/>
      <c r="CU1553" s="50"/>
      <c r="CV1553" s="50"/>
      <c r="CW1553" s="50"/>
      <c r="CX1553" s="50"/>
      <c r="CY1553" s="50"/>
      <c r="CZ1553" s="50"/>
      <c r="DA1553" s="50"/>
      <c r="DB1553" s="50"/>
      <c r="DC1553" s="50"/>
      <c r="DD1553" s="50"/>
      <c r="DE1553" s="50"/>
      <c r="DF1553" s="50"/>
    </row>
    <row r="1554" spans="2:110" x14ac:dyDescent="0.2">
      <c r="B1554" s="177"/>
      <c r="C1554" s="202"/>
      <c r="D1554" s="200"/>
      <c r="E1554" s="203"/>
      <c r="F1554" s="203"/>
      <c r="G1554" s="203"/>
      <c r="H1554" s="203"/>
      <c r="I1554" s="203"/>
      <c r="J1554" s="203"/>
      <c r="K1554" s="203"/>
      <c r="L1554" s="203"/>
      <c r="M1554" s="203"/>
      <c r="N1554" s="203"/>
      <c r="O1554" s="203"/>
      <c r="P1554" s="203"/>
      <c r="Q1554" s="204"/>
      <c r="R1554" s="204"/>
      <c r="S1554" s="234"/>
      <c r="T1554" s="50"/>
      <c r="U1554" s="50"/>
      <c r="V1554" s="50"/>
      <c r="W1554" s="50"/>
      <c r="X1554" s="50"/>
      <c r="Y1554" s="50"/>
      <c r="Z1554" s="250"/>
      <c r="AA1554" s="238"/>
      <c r="AB1554" s="50"/>
      <c r="AC1554" s="50"/>
      <c r="AD1554" s="50"/>
      <c r="AE1554" s="50"/>
      <c r="AF1554" s="50"/>
      <c r="AG1554" s="50"/>
      <c r="AH1554" s="50"/>
      <c r="AI1554" s="50"/>
      <c r="AJ1554" s="50"/>
      <c r="AK1554" s="50"/>
      <c r="AL1554" s="50"/>
      <c r="AM1554" s="50"/>
      <c r="AN1554" s="50"/>
      <c r="AO1554" s="50"/>
      <c r="AP1554" s="50"/>
      <c r="AQ1554" s="50"/>
      <c r="AR1554" s="50"/>
      <c r="AS1554" s="50"/>
      <c r="AT1554" s="50"/>
      <c r="AU1554" s="50"/>
      <c r="AV1554" s="50"/>
      <c r="AW1554" s="50"/>
      <c r="AX1554" s="50"/>
      <c r="AY1554" s="50"/>
      <c r="AZ1554" s="50"/>
      <c r="BA1554" s="50"/>
      <c r="BB1554" s="50"/>
      <c r="BC1554" s="50"/>
      <c r="BD1554" s="50"/>
      <c r="BE1554" s="50"/>
      <c r="BF1554" s="50"/>
      <c r="BG1554" s="50"/>
      <c r="BH1554" s="50"/>
      <c r="BI1554" s="50"/>
      <c r="BJ1554" s="50"/>
      <c r="BK1554" s="50"/>
      <c r="BL1554" s="50"/>
      <c r="BM1554" s="50"/>
      <c r="BN1554" s="50"/>
      <c r="BO1554" s="50"/>
      <c r="BP1554" s="50"/>
      <c r="BQ1554" s="50"/>
      <c r="BR1554" s="50"/>
      <c r="BS1554" s="50"/>
      <c r="BT1554" s="50"/>
      <c r="BU1554" s="50"/>
      <c r="BV1554" s="50"/>
      <c r="BW1554" s="50"/>
      <c r="BX1554" s="50"/>
      <c r="BY1554" s="50"/>
      <c r="BZ1554" s="50"/>
      <c r="CA1554" s="50"/>
      <c r="CB1554" s="50"/>
      <c r="CC1554" s="50"/>
      <c r="CD1554" s="50"/>
      <c r="CE1554" s="50"/>
      <c r="CF1554" s="50"/>
      <c r="CG1554" s="50"/>
      <c r="CH1554" s="50"/>
      <c r="CI1554" s="50"/>
      <c r="CJ1554" s="50"/>
      <c r="CK1554" s="50"/>
      <c r="CL1554" s="50"/>
      <c r="CM1554" s="50"/>
      <c r="CN1554" s="50"/>
      <c r="CO1554" s="50"/>
      <c r="CP1554" s="50"/>
      <c r="CQ1554" s="50"/>
      <c r="CR1554" s="50"/>
      <c r="CS1554" s="50"/>
      <c r="CT1554" s="50"/>
      <c r="CU1554" s="50"/>
      <c r="CV1554" s="50"/>
      <c r="CW1554" s="50"/>
      <c r="CX1554" s="50"/>
      <c r="CY1554" s="50"/>
      <c r="CZ1554" s="50"/>
      <c r="DA1554" s="50"/>
      <c r="DB1554" s="50"/>
      <c r="DC1554" s="50"/>
      <c r="DD1554" s="50"/>
      <c r="DE1554" s="50"/>
      <c r="DF1554" s="50"/>
    </row>
    <row r="1555" spans="2:110" x14ac:dyDescent="0.2">
      <c r="B1555" s="177"/>
      <c r="C1555" s="202"/>
      <c r="D1555" s="200"/>
      <c r="E1555" s="203"/>
      <c r="F1555" s="203"/>
      <c r="G1555" s="203"/>
      <c r="H1555" s="203"/>
      <c r="I1555" s="203"/>
      <c r="J1555" s="203"/>
      <c r="K1555" s="203"/>
      <c r="L1555" s="203"/>
      <c r="M1555" s="203"/>
      <c r="N1555" s="203"/>
      <c r="O1555" s="203"/>
      <c r="P1555" s="203"/>
      <c r="Q1555" s="204"/>
      <c r="R1555" s="204"/>
      <c r="S1555" s="234"/>
      <c r="T1555" s="50"/>
      <c r="U1555" s="50"/>
      <c r="V1555" s="50"/>
      <c r="W1555" s="50"/>
      <c r="X1555" s="50"/>
      <c r="Y1555" s="50"/>
      <c r="Z1555" s="250"/>
      <c r="AA1555" s="238"/>
      <c r="AB1555" s="50"/>
      <c r="AC1555" s="50"/>
      <c r="AD1555" s="50"/>
      <c r="AE1555" s="50"/>
      <c r="AF1555" s="50"/>
      <c r="AG1555" s="50"/>
      <c r="AH1555" s="50"/>
      <c r="AI1555" s="50"/>
      <c r="AJ1555" s="50"/>
      <c r="AK1555" s="50"/>
      <c r="AL1555" s="50"/>
      <c r="AM1555" s="50"/>
      <c r="AN1555" s="50"/>
      <c r="AO1555" s="50"/>
      <c r="AP1555" s="50"/>
      <c r="AQ1555" s="50"/>
      <c r="AR1555" s="50"/>
      <c r="AS1555" s="50"/>
      <c r="AT1555" s="50"/>
      <c r="AU1555" s="50"/>
      <c r="AV1555" s="50"/>
      <c r="AW1555" s="50"/>
      <c r="AX1555" s="50"/>
      <c r="AY1555" s="50"/>
      <c r="AZ1555" s="50"/>
      <c r="BA1555" s="50"/>
      <c r="BB1555" s="50"/>
      <c r="BC1555" s="50"/>
      <c r="BD1555" s="50"/>
      <c r="BE1555" s="50"/>
      <c r="BF1555" s="50"/>
      <c r="BG1555" s="50"/>
      <c r="BH1555" s="50"/>
      <c r="BI1555" s="50"/>
      <c r="BJ1555" s="50"/>
      <c r="BK1555" s="50"/>
      <c r="BL1555" s="50"/>
      <c r="BM1555" s="50"/>
      <c r="BN1555" s="50"/>
      <c r="BO1555" s="50"/>
      <c r="BP1555" s="50"/>
      <c r="BQ1555" s="50"/>
      <c r="BR1555" s="50"/>
      <c r="BS1555" s="50"/>
      <c r="BT1555" s="50"/>
      <c r="BU1555" s="50"/>
      <c r="BV1555" s="50"/>
      <c r="BW1555" s="50"/>
      <c r="BX1555" s="50"/>
      <c r="BY1555" s="50"/>
      <c r="BZ1555" s="50"/>
      <c r="CA1555" s="50"/>
      <c r="CB1555" s="50"/>
      <c r="CC1555" s="50"/>
      <c r="CD1555" s="50"/>
      <c r="CE1555" s="50"/>
      <c r="CF1555" s="50"/>
      <c r="CG1555" s="50"/>
      <c r="CH1555" s="50"/>
      <c r="CI1555" s="50"/>
      <c r="CJ1555" s="50"/>
      <c r="CK1555" s="50"/>
      <c r="CL1555" s="50"/>
      <c r="CM1555" s="50"/>
      <c r="CN1555" s="50"/>
      <c r="CO1555" s="50"/>
      <c r="CP1555" s="50"/>
      <c r="CQ1555" s="50"/>
      <c r="CR1555" s="50"/>
      <c r="CS1555" s="50"/>
      <c r="CT1555" s="50"/>
      <c r="CU1555" s="50"/>
      <c r="CV1555" s="50"/>
      <c r="CW1555" s="50"/>
      <c r="CX1555" s="50"/>
      <c r="CY1555" s="50"/>
      <c r="CZ1555" s="50"/>
      <c r="DA1555" s="50"/>
      <c r="DB1555" s="50"/>
      <c r="DC1555" s="50"/>
      <c r="DD1555" s="50"/>
      <c r="DE1555" s="50"/>
      <c r="DF1555" s="50"/>
    </row>
    <row r="1556" spans="2:110" x14ac:dyDescent="0.2">
      <c r="B1556" s="177"/>
      <c r="C1556" s="202"/>
      <c r="D1556" s="200"/>
      <c r="E1556" s="203"/>
      <c r="F1556" s="203"/>
      <c r="G1556" s="203"/>
      <c r="H1556" s="203"/>
      <c r="I1556" s="203"/>
      <c r="J1556" s="203"/>
      <c r="K1556" s="203"/>
      <c r="L1556" s="203"/>
      <c r="M1556" s="203"/>
      <c r="N1556" s="203"/>
      <c r="O1556" s="203"/>
      <c r="P1556" s="203"/>
      <c r="Q1556" s="204"/>
      <c r="R1556" s="204"/>
      <c r="S1556" s="234"/>
      <c r="T1556" s="50"/>
      <c r="U1556" s="50"/>
      <c r="V1556" s="50"/>
      <c r="W1556" s="50"/>
      <c r="X1556" s="50"/>
      <c r="Y1556" s="50"/>
      <c r="Z1556" s="250"/>
      <c r="AA1556" s="238"/>
      <c r="AB1556" s="50"/>
      <c r="AC1556" s="50"/>
      <c r="AD1556" s="50"/>
      <c r="AE1556" s="50"/>
      <c r="AF1556" s="50"/>
      <c r="AG1556" s="50"/>
      <c r="AH1556" s="50"/>
      <c r="AI1556" s="50"/>
      <c r="AJ1556" s="50"/>
      <c r="AK1556" s="50"/>
      <c r="AL1556" s="50"/>
      <c r="AM1556" s="50"/>
      <c r="AN1556" s="50"/>
      <c r="AO1556" s="50"/>
      <c r="AP1556" s="50"/>
      <c r="AQ1556" s="50"/>
      <c r="AR1556" s="50"/>
      <c r="AS1556" s="50"/>
      <c r="AT1556" s="50"/>
      <c r="AU1556" s="50"/>
      <c r="AV1556" s="50"/>
      <c r="AW1556" s="50"/>
      <c r="AX1556" s="50"/>
      <c r="AY1556" s="50"/>
      <c r="AZ1556" s="50"/>
      <c r="BA1556" s="50"/>
      <c r="BB1556" s="50"/>
      <c r="BC1556" s="50"/>
      <c r="BD1556" s="50"/>
      <c r="BE1556" s="50"/>
      <c r="BF1556" s="50"/>
      <c r="BG1556" s="50"/>
      <c r="BH1556" s="50"/>
      <c r="BI1556" s="50"/>
      <c r="BJ1556" s="50"/>
      <c r="BK1556" s="50"/>
      <c r="BL1556" s="50"/>
      <c r="BM1556" s="50"/>
      <c r="BN1556" s="50"/>
      <c r="BO1556" s="50"/>
      <c r="BP1556" s="50"/>
      <c r="BQ1556" s="50"/>
      <c r="BR1556" s="50"/>
      <c r="BS1556" s="50"/>
      <c r="BT1556" s="50"/>
      <c r="BU1556" s="50"/>
      <c r="BV1556" s="50"/>
      <c r="BW1556" s="50"/>
      <c r="BX1556" s="50"/>
      <c r="BY1556" s="50"/>
      <c r="BZ1556" s="50"/>
      <c r="CA1556" s="50"/>
      <c r="CB1556" s="50"/>
      <c r="CC1556" s="50"/>
      <c r="CD1556" s="50"/>
      <c r="CE1556" s="50"/>
      <c r="CF1556" s="50"/>
      <c r="CG1556" s="50"/>
      <c r="CH1556" s="50"/>
      <c r="CI1556" s="50"/>
      <c r="CJ1556" s="50"/>
      <c r="CK1556" s="50"/>
      <c r="CL1556" s="50"/>
      <c r="CM1556" s="50"/>
      <c r="CN1556" s="50"/>
      <c r="CO1556" s="50"/>
      <c r="CP1556" s="50"/>
      <c r="CQ1556" s="50"/>
      <c r="CR1556" s="50"/>
      <c r="CS1556" s="50"/>
      <c r="CT1556" s="50"/>
      <c r="CU1556" s="50"/>
      <c r="CV1556" s="50"/>
      <c r="CW1556" s="50"/>
      <c r="CX1556" s="50"/>
      <c r="CY1556" s="50"/>
      <c r="CZ1556" s="50"/>
      <c r="DA1556" s="50"/>
      <c r="DB1556" s="50"/>
      <c r="DC1556" s="50"/>
      <c r="DD1556" s="50"/>
      <c r="DE1556" s="50"/>
      <c r="DF1556" s="50"/>
    </row>
    <row r="1557" spans="2:110" x14ac:dyDescent="0.2">
      <c r="B1557" s="177"/>
      <c r="C1557" s="202"/>
      <c r="D1557" s="200"/>
      <c r="E1557" s="203"/>
      <c r="F1557" s="203"/>
      <c r="G1557" s="203"/>
      <c r="H1557" s="203"/>
      <c r="I1557" s="203"/>
      <c r="J1557" s="203"/>
      <c r="K1557" s="203"/>
      <c r="L1557" s="203"/>
      <c r="M1557" s="203"/>
      <c r="N1557" s="203"/>
      <c r="O1557" s="203"/>
      <c r="P1557" s="203"/>
      <c r="Q1557" s="204"/>
      <c r="R1557" s="204"/>
      <c r="S1557" s="234"/>
      <c r="T1557" s="50"/>
      <c r="U1557" s="50"/>
      <c r="V1557" s="50"/>
      <c r="W1557" s="50"/>
      <c r="X1557" s="50"/>
      <c r="Y1557" s="50"/>
      <c r="Z1557" s="250"/>
      <c r="AA1557" s="238"/>
      <c r="AB1557" s="50"/>
      <c r="AC1557" s="50"/>
      <c r="AD1557" s="50"/>
      <c r="AE1557" s="50"/>
      <c r="AF1557" s="50"/>
      <c r="AG1557" s="50"/>
      <c r="AH1557" s="50"/>
      <c r="AI1557" s="50"/>
      <c r="AJ1557" s="50"/>
      <c r="AK1557" s="50"/>
      <c r="AL1557" s="50"/>
      <c r="AM1557" s="50"/>
      <c r="AN1557" s="50"/>
      <c r="AO1557" s="50"/>
      <c r="AP1557" s="50"/>
      <c r="AQ1557" s="50"/>
      <c r="AR1557" s="50"/>
      <c r="AS1557" s="50"/>
      <c r="AT1557" s="50"/>
      <c r="AU1557" s="50"/>
      <c r="AV1557" s="50"/>
      <c r="AW1557" s="50"/>
      <c r="AX1557" s="50"/>
      <c r="AY1557" s="50"/>
      <c r="AZ1557" s="50"/>
      <c r="BA1557" s="50"/>
      <c r="BB1557" s="50"/>
      <c r="BC1557" s="50"/>
      <c r="BD1557" s="50"/>
      <c r="BE1557" s="50"/>
      <c r="BF1557" s="50"/>
      <c r="BG1557" s="50"/>
      <c r="BH1557" s="50"/>
      <c r="BI1557" s="50"/>
      <c r="BJ1557" s="50"/>
      <c r="BK1557" s="50"/>
      <c r="BL1557" s="50"/>
      <c r="BM1557" s="50"/>
      <c r="BN1557" s="50"/>
      <c r="BO1557" s="50"/>
      <c r="BP1557" s="50"/>
      <c r="BQ1557" s="50"/>
      <c r="BR1557" s="50"/>
      <c r="BS1557" s="50"/>
      <c r="BT1557" s="50"/>
      <c r="BU1557" s="50"/>
      <c r="BV1557" s="50"/>
      <c r="BW1557" s="50"/>
      <c r="BX1557" s="50"/>
      <c r="BY1557" s="50"/>
      <c r="BZ1557" s="50"/>
      <c r="CA1557" s="50"/>
      <c r="CB1557" s="50"/>
      <c r="CC1557" s="50"/>
      <c r="CD1557" s="50"/>
      <c r="CE1557" s="50"/>
      <c r="CF1557" s="50"/>
      <c r="CG1557" s="50"/>
      <c r="CH1557" s="50"/>
      <c r="CI1557" s="50"/>
      <c r="CJ1557" s="50"/>
      <c r="CK1557" s="50"/>
      <c r="CL1557" s="50"/>
      <c r="CM1557" s="50"/>
      <c r="CN1557" s="50"/>
      <c r="CO1557" s="50"/>
      <c r="CP1557" s="50"/>
      <c r="CQ1557" s="50"/>
      <c r="CR1557" s="50"/>
      <c r="CS1557" s="50"/>
      <c r="CT1557" s="50"/>
      <c r="CU1557" s="50"/>
      <c r="CV1557" s="50"/>
      <c r="CW1557" s="50"/>
      <c r="CX1557" s="50"/>
      <c r="CY1557" s="50"/>
      <c r="CZ1557" s="50"/>
      <c r="DA1557" s="50"/>
      <c r="DB1557" s="50"/>
      <c r="DC1557" s="50"/>
      <c r="DD1557" s="50"/>
      <c r="DE1557" s="50"/>
      <c r="DF1557" s="50"/>
    </row>
    <row r="1558" spans="2:110" x14ac:dyDescent="0.2">
      <c r="B1558" s="177"/>
      <c r="C1558" s="202"/>
      <c r="D1558" s="200"/>
      <c r="E1558" s="203"/>
      <c r="F1558" s="203"/>
      <c r="G1558" s="203"/>
      <c r="H1558" s="203"/>
      <c r="I1558" s="203"/>
      <c r="J1558" s="203"/>
      <c r="K1558" s="203"/>
      <c r="L1558" s="203"/>
      <c r="M1558" s="203"/>
      <c r="N1558" s="203"/>
      <c r="O1558" s="203"/>
      <c r="P1558" s="203"/>
      <c r="Q1558" s="204"/>
      <c r="R1558" s="204"/>
      <c r="S1558" s="234"/>
      <c r="T1558" s="50"/>
      <c r="U1558" s="50"/>
      <c r="V1558" s="50"/>
      <c r="W1558" s="50"/>
      <c r="X1558" s="50"/>
      <c r="Y1558" s="50"/>
      <c r="Z1558" s="250"/>
      <c r="AA1558" s="238"/>
      <c r="AB1558" s="50"/>
      <c r="AC1558" s="50"/>
      <c r="AD1558" s="50"/>
      <c r="AE1558" s="50"/>
      <c r="AF1558" s="50"/>
      <c r="AG1558" s="50"/>
      <c r="AH1558" s="50"/>
      <c r="AI1558" s="50"/>
      <c r="AJ1558" s="50"/>
      <c r="AK1558" s="50"/>
      <c r="AL1558" s="50"/>
      <c r="AM1558" s="50"/>
      <c r="AN1558" s="50"/>
      <c r="AO1558" s="50"/>
      <c r="AP1558" s="50"/>
      <c r="AQ1558" s="50"/>
      <c r="AR1558" s="50"/>
      <c r="AS1558" s="50"/>
      <c r="AT1558" s="50"/>
      <c r="AU1558" s="50"/>
      <c r="AV1558" s="50"/>
      <c r="AW1558" s="50"/>
      <c r="AX1558" s="50"/>
      <c r="AY1558" s="50"/>
      <c r="AZ1558" s="50"/>
      <c r="BA1558" s="50"/>
      <c r="BB1558" s="50"/>
      <c r="BC1558" s="50"/>
      <c r="BD1558" s="50"/>
      <c r="BE1558" s="50"/>
      <c r="BF1558" s="50"/>
      <c r="BG1558" s="50"/>
      <c r="BH1558" s="50"/>
      <c r="BI1558" s="50"/>
      <c r="BJ1558" s="50"/>
      <c r="BK1558" s="50"/>
      <c r="BL1558" s="50"/>
      <c r="BM1558" s="50"/>
      <c r="BN1558" s="50"/>
      <c r="BO1558" s="50"/>
      <c r="BP1558" s="50"/>
      <c r="BQ1558" s="50"/>
      <c r="BR1558" s="50"/>
      <c r="BS1558" s="50"/>
      <c r="BT1558" s="50"/>
      <c r="BU1558" s="50"/>
      <c r="BV1558" s="50"/>
      <c r="BW1558" s="50"/>
      <c r="BX1558" s="50"/>
      <c r="BY1558" s="50"/>
      <c r="BZ1558" s="50"/>
      <c r="CA1558" s="50"/>
      <c r="CB1558" s="50"/>
      <c r="CC1558" s="50"/>
      <c r="CD1558" s="50"/>
      <c r="CE1558" s="50"/>
      <c r="CF1558" s="50"/>
      <c r="CG1558" s="50"/>
      <c r="CH1558" s="50"/>
      <c r="CI1558" s="50"/>
      <c r="CJ1558" s="50"/>
      <c r="CK1558" s="50"/>
      <c r="CL1558" s="50"/>
      <c r="CM1558" s="50"/>
      <c r="CN1558" s="50"/>
      <c r="CO1558" s="50"/>
      <c r="CP1558" s="50"/>
      <c r="CQ1558" s="50"/>
      <c r="CR1558" s="50"/>
      <c r="CS1558" s="50"/>
      <c r="CT1558" s="50"/>
      <c r="CU1558" s="50"/>
      <c r="CV1558" s="50"/>
      <c r="CW1558" s="50"/>
      <c r="CX1558" s="50"/>
      <c r="CY1558" s="50"/>
      <c r="CZ1558" s="50"/>
      <c r="DA1558" s="50"/>
      <c r="DB1558" s="50"/>
      <c r="DC1558" s="50"/>
      <c r="DD1558" s="50"/>
      <c r="DE1558" s="50"/>
      <c r="DF1558" s="50"/>
    </row>
    <row r="1559" spans="2:110" x14ac:dyDescent="0.2">
      <c r="B1559" s="177"/>
      <c r="C1559" s="202"/>
      <c r="D1559" s="200"/>
      <c r="E1559" s="203"/>
      <c r="F1559" s="203"/>
      <c r="G1559" s="203"/>
      <c r="H1559" s="203"/>
      <c r="I1559" s="203"/>
      <c r="J1559" s="203"/>
      <c r="K1559" s="203"/>
      <c r="L1559" s="203"/>
      <c r="M1559" s="203"/>
      <c r="N1559" s="203"/>
      <c r="O1559" s="203"/>
      <c r="P1559" s="203"/>
      <c r="Q1559" s="204"/>
      <c r="R1559" s="204"/>
      <c r="S1559" s="234"/>
      <c r="T1559" s="50"/>
      <c r="U1559" s="50"/>
      <c r="V1559" s="50"/>
      <c r="W1559" s="50"/>
      <c r="X1559" s="50"/>
      <c r="Y1559" s="50"/>
      <c r="Z1559" s="250"/>
      <c r="AA1559" s="238"/>
      <c r="AB1559" s="50"/>
      <c r="AC1559" s="50"/>
      <c r="AD1559" s="50"/>
      <c r="AE1559" s="50"/>
      <c r="AF1559" s="50"/>
      <c r="AG1559" s="50"/>
      <c r="AH1559" s="50"/>
      <c r="AI1559" s="50"/>
      <c r="AJ1559" s="50"/>
      <c r="AK1559" s="50"/>
      <c r="AL1559" s="50"/>
      <c r="AM1559" s="50"/>
      <c r="AN1559" s="50"/>
      <c r="AO1559" s="50"/>
      <c r="AP1559" s="50"/>
      <c r="AQ1559" s="50"/>
      <c r="AR1559" s="50"/>
      <c r="AS1559" s="50"/>
      <c r="AT1559" s="50"/>
      <c r="AU1559" s="50"/>
      <c r="AV1559" s="50"/>
      <c r="AW1559" s="50"/>
      <c r="AX1559" s="50"/>
      <c r="AY1559" s="50"/>
      <c r="AZ1559" s="50"/>
      <c r="BA1559" s="50"/>
      <c r="BB1559" s="50"/>
      <c r="BC1559" s="50"/>
      <c r="BD1559" s="50"/>
      <c r="BE1559" s="50"/>
      <c r="BF1559" s="50"/>
      <c r="BG1559" s="50"/>
      <c r="BH1559" s="50"/>
      <c r="BI1559" s="50"/>
      <c r="BJ1559" s="50"/>
      <c r="BK1559" s="50"/>
      <c r="BL1559" s="50"/>
      <c r="BM1559" s="50"/>
      <c r="BN1559" s="50"/>
      <c r="BO1559" s="50"/>
      <c r="BP1559" s="50"/>
      <c r="BQ1559" s="50"/>
      <c r="BR1559" s="50"/>
      <c r="BS1559" s="50"/>
      <c r="BT1559" s="50"/>
      <c r="BU1559" s="50"/>
      <c r="BV1559" s="50"/>
      <c r="BW1559" s="50"/>
      <c r="BX1559" s="50"/>
      <c r="BY1559" s="50"/>
      <c r="BZ1559" s="50"/>
      <c r="CA1559" s="50"/>
      <c r="CB1559" s="50"/>
      <c r="CC1559" s="50"/>
      <c r="CD1559" s="50"/>
      <c r="CE1559" s="50"/>
      <c r="CF1559" s="50"/>
      <c r="CG1559" s="50"/>
      <c r="CH1559" s="50"/>
      <c r="CI1559" s="50"/>
      <c r="CJ1559" s="50"/>
      <c r="CK1559" s="50"/>
      <c r="CL1559" s="50"/>
      <c r="CM1559" s="50"/>
      <c r="CN1559" s="50"/>
      <c r="CO1559" s="50"/>
      <c r="CP1559" s="50"/>
      <c r="CQ1559" s="50"/>
      <c r="CR1559" s="50"/>
      <c r="CS1559" s="50"/>
      <c r="CT1559" s="50"/>
      <c r="CU1559" s="50"/>
      <c r="CV1559" s="50"/>
      <c r="CW1559" s="50"/>
      <c r="CX1559" s="50"/>
      <c r="CY1559" s="50"/>
      <c r="CZ1559" s="50"/>
      <c r="DA1559" s="50"/>
      <c r="DB1559" s="50"/>
      <c r="DC1559" s="50"/>
      <c r="DD1559" s="50"/>
      <c r="DE1559" s="50"/>
      <c r="DF1559" s="50"/>
    </row>
    <row r="1560" spans="2:110" x14ac:dyDescent="0.2">
      <c r="B1560" s="177"/>
      <c r="C1560" s="202"/>
      <c r="D1560" s="200"/>
      <c r="E1560" s="203"/>
      <c r="F1560" s="203"/>
      <c r="G1560" s="203"/>
      <c r="H1560" s="203"/>
      <c r="I1560" s="203"/>
      <c r="J1560" s="203"/>
      <c r="K1560" s="203"/>
      <c r="L1560" s="203"/>
      <c r="M1560" s="203"/>
      <c r="N1560" s="203"/>
      <c r="O1560" s="203"/>
      <c r="P1560" s="203"/>
      <c r="Q1560" s="204"/>
      <c r="R1560" s="204"/>
      <c r="S1560" s="234"/>
      <c r="T1560" s="50"/>
      <c r="U1560" s="50"/>
      <c r="V1560" s="50"/>
      <c r="W1560" s="50"/>
      <c r="X1560" s="50"/>
      <c r="Y1560" s="50"/>
      <c r="Z1560" s="250"/>
      <c r="AA1560" s="238"/>
      <c r="AB1560" s="50"/>
      <c r="AC1560" s="50"/>
      <c r="AD1560" s="50"/>
      <c r="AE1560" s="50"/>
      <c r="AF1560" s="50"/>
      <c r="AG1560" s="50"/>
      <c r="AH1560" s="50"/>
      <c r="AI1560" s="50"/>
      <c r="AJ1560" s="50"/>
      <c r="AK1560" s="50"/>
      <c r="AL1560" s="50"/>
      <c r="AM1560" s="50"/>
      <c r="AN1560" s="50"/>
      <c r="AO1560" s="50"/>
      <c r="AP1560" s="50"/>
      <c r="AQ1560" s="50"/>
      <c r="AR1560" s="50"/>
      <c r="AS1560" s="50"/>
      <c r="AT1560" s="50"/>
      <c r="AU1560" s="50"/>
      <c r="AV1560" s="50"/>
      <c r="AW1560" s="50"/>
      <c r="AX1560" s="50"/>
      <c r="AY1560" s="50"/>
      <c r="AZ1560" s="50"/>
      <c r="BA1560" s="50"/>
      <c r="BB1560" s="50"/>
      <c r="BC1560" s="50"/>
      <c r="BD1560" s="50"/>
      <c r="BE1560" s="50"/>
      <c r="BF1560" s="50"/>
      <c r="BG1560" s="50"/>
      <c r="BH1560" s="50"/>
      <c r="BI1560" s="50"/>
      <c r="BJ1560" s="50"/>
      <c r="BK1560" s="50"/>
      <c r="BL1560" s="50"/>
      <c r="BM1560" s="50"/>
      <c r="BN1560" s="50"/>
      <c r="BO1560" s="50"/>
      <c r="BP1560" s="50"/>
      <c r="BQ1560" s="50"/>
      <c r="BR1560" s="50"/>
      <c r="BS1560" s="50"/>
      <c r="BT1560" s="50"/>
      <c r="BU1560" s="50"/>
      <c r="BV1560" s="50"/>
      <c r="BW1560" s="50"/>
      <c r="BX1560" s="50"/>
      <c r="BY1560" s="50"/>
      <c r="BZ1560" s="50"/>
      <c r="CA1560" s="50"/>
      <c r="CB1560" s="50"/>
      <c r="CC1560" s="50"/>
      <c r="CD1560" s="50"/>
      <c r="CE1560" s="50"/>
      <c r="CF1560" s="50"/>
      <c r="CG1560" s="50"/>
      <c r="CH1560" s="50"/>
      <c r="CI1560" s="50"/>
      <c r="CJ1560" s="50"/>
      <c r="CK1560" s="50"/>
      <c r="CL1560" s="50"/>
      <c r="CM1560" s="50"/>
      <c r="CN1560" s="50"/>
      <c r="CO1560" s="50"/>
      <c r="CP1560" s="50"/>
      <c r="CQ1560" s="50"/>
      <c r="CR1560" s="50"/>
      <c r="CS1560" s="50"/>
      <c r="CT1560" s="50"/>
      <c r="CU1560" s="50"/>
      <c r="CV1560" s="50"/>
      <c r="CW1560" s="50"/>
      <c r="CX1560" s="50"/>
      <c r="CY1560" s="50"/>
      <c r="CZ1560" s="50"/>
      <c r="DA1560" s="50"/>
      <c r="DB1560" s="50"/>
      <c r="DC1560" s="50"/>
      <c r="DD1560" s="50"/>
      <c r="DE1560" s="50"/>
      <c r="DF1560" s="50"/>
    </row>
    <row r="1561" spans="2:110" x14ac:dyDescent="0.2">
      <c r="B1561" s="177"/>
      <c r="C1561" s="202"/>
      <c r="D1561" s="200"/>
      <c r="E1561" s="203"/>
      <c r="F1561" s="203"/>
      <c r="G1561" s="203"/>
      <c r="H1561" s="203"/>
      <c r="I1561" s="203"/>
      <c r="J1561" s="203"/>
      <c r="K1561" s="203"/>
      <c r="L1561" s="203"/>
      <c r="M1561" s="203"/>
      <c r="N1561" s="203"/>
      <c r="O1561" s="203"/>
      <c r="P1561" s="203"/>
      <c r="Q1561" s="204"/>
      <c r="R1561" s="204"/>
      <c r="S1561" s="234"/>
      <c r="T1561" s="50"/>
      <c r="U1561" s="50"/>
      <c r="V1561" s="50"/>
      <c r="W1561" s="50"/>
      <c r="X1561" s="50"/>
      <c r="Y1561" s="50"/>
      <c r="Z1561" s="250"/>
      <c r="AA1561" s="238"/>
      <c r="AB1561" s="50"/>
      <c r="AC1561" s="50"/>
      <c r="AD1561" s="50"/>
      <c r="AE1561" s="50"/>
      <c r="AF1561" s="50"/>
      <c r="AG1561" s="50"/>
      <c r="AH1561" s="50"/>
      <c r="AI1561" s="50"/>
      <c r="AJ1561" s="50"/>
      <c r="AK1561" s="50"/>
      <c r="AL1561" s="50"/>
      <c r="AM1561" s="50"/>
      <c r="AN1561" s="50"/>
      <c r="AO1561" s="50"/>
      <c r="AP1561" s="50"/>
      <c r="AQ1561" s="50"/>
      <c r="AR1561" s="50"/>
      <c r="AS1561" s="50"/>
      <c r="AT1561" s="50"/>
      <c r="AU1561" s="50"/>
      <c r="AV1561" s="50"/>
      <c r="AW1561" s="50"/>
      <c r="AX1561" s="50"/>
      <c r="AY1561" s="50"/>
      <c r="AZ1561" s="50"/>
      <c r="BA1561" s="50"/>
      <c r="BB1561" s="50"/>
      <c r="BC1561" s="50"/>
      <c r="BD1561" s="50"/>
      <c r="BE1561" s="50"/>
      <c r="BF1561" s="50"/>
      <c r="BG1561" s="50"/>
      <c r="BH1561" s="50"/>
      <c r="BI1561" s="50"/>
      <c r="BJ1561" s="50"/>
      <c r="BK1561" s="50"/>
      <c r="BL1561" s="50"/>
      <c r="BM1561" s="50"/>
      <c r="BN1561" s="50"/>
      <c r="BO1561" s="50"/>
      <c r="BP1561" s="50"/>
      <c r="BQ1561" s="50"/>
      <c r="BR1561" s="50"/>
      <c r="BS1561" s="50"/>
      <c r="BT1561" s="50"/>
      <c r="BU1561" s="50"/>
      <c r="BV1561" s="50"/>
      <c r="BW1561" s="50"/>
      <c r="BX1561" s="50"/>
      <c r="BY1561" s="50"/>
      <c r="BZ1561" s="50"/>
      <c r="CA1561" s="50"/>
      <c r="CB1561" s="50"/>
      <c r="CC1561" s="50"/>
      <c r="CD1561" s="50"/>
      <c r="CE1561" s="50"/>
      <c r="CF1561" s="50"/>
      <c r="CG1561" s="50"/>
      <c r="CH1561" s="50"/>
      <c r="CI1561" s="50"/>
      <c r="CJ1561" s="50"/>
      <c r="CK1561" s="50"/>
      <c r="CL1561" s="50"/>
      <c r="CM1561" s="50"/>
      <c r="CN1561" s="50"/>
      <c r="CO1561" s="50"/>
      <c r="CP1561" s="50"/>
      <c r="CQ1561" s="50"/>
      <c r="CR1561" s="50"/>
      <c r="CS1561" s="50"/>
      <c r="CT1561" s="50"/>
      <c r="CU1561" s="50"/>
      <c r="CV1561" s="50"/>
      <c r="CW1561" s="50"/>
      <c r="CX1561" s="50"/>
      <c r="CY1561" s="50"/>
      <c r="CZ1561" s="50"/>
      <c r="DA1561" s="50"/>
      <c r="DB1561" s="50"/>
      <c r="DC1561" s="50"/>
      <c r="DD1561" s="50"/>
      <c r="DE1561" s="50"/>
      <c r="DF1561" s="50"/>
    </row>
    <row r="1562" spans="2:110" x14ac:dyDescent="0.2">
      <c r="B1562" s="177"/>
      <c r="C1562" s="202"/>
      <c r="D1562" s="200"/>
      <c r="E1562" s="203"/>
      <c r="F1562" s="203"/>
      <c r="G1562" s="203"/>
      <c r="H1562" s="203"/>
      <c r="I1562" s="203"/>
      <c r="J1562" s="203"/>
      <c r="K1562" s="203"/>
      <c r="L1562" s="203"/>
      <c r="M1562" s="203"/>
      <c r="N1562" s="203"/>
      <c r="O1562" s="203"/>
      <c r="P1562" s="203"/>
      <c r="Q1562" s="204"/>
      <c r="R1562" s="204"/>
      <c r="S1562" s="234"/>
      <c r="T1562" s="50"/>
      <c r="U1562" s="50"/>
      <c r="V1562" s="50"/>
      <c r="W1562" s="50"/>
      <c r="X1562" s="50"/>
      <c r="Y1562" s="50"/>
      <c r="Z1562" s="250"/>
      <c r="AA1562" s="238"/>
      <c r="AB1562" s="50"/>
      <c r="AC1562" s="50"/>
      <c r="AD1562" s="50"/>
      <c r="AE1562" s="50"/>
      <c r="AF1562" s="50"/>
      <c r="AG1562" s="50"/>
      <c r="AH1562" s="50"/>
      <c r="AI1562" s="50"/>
      <c r="AJ1562" s="50"/>
      <c r="AK1562" s="50"/>
      <c r="AL1562" s="50"/>
      <c r="AM1562" s="50"/>
      <c r="AN1562" s="50"/>
      <c r="AO1562" s="50"/>
      <c r="AP1562" s="50"/>
      <c r="AQ1562" s="50"/>
      <c r="AR1562" s="50"/>
      <c r="AS1562" s="50"/>
      <c r="AT1562" s="50"/>
      <c r="AU1562" s="50"/>
      <c r="AV1562" s="50"/>
      <c r="AW1562" s="50"/>
      <c r="AX1562" s="50"/>
      <c r="AY1562" s="50"/>
      <c r="AZ1562" s="50"/>
      <c r="BA1562" s="50"/>
      <c r="BB1562" s="50"/>
      <c r="BC1562" s="50"/>
      <c r="BD1562" s="50"/>
      <c r="BE1562" s="50"/>
      <c r="BF1562" s="50"/>
      <c r="BG1562" s="50"/>
      <c r="BH1562" s="50"/>
      <c r="BI1562" s="50"/>
      <c r="BJ1562" s="50"/>
      <c r="BK1562" s="50"/>
      <c r="BL1562" s="50"/>
      <c r="BM1562" s="50"/>
      <c r="BN1562" s="50"/>
      <c r="BO1562" s="50"/>
      <c r="BP1562" s="50"/>
      <c r="BQ1562" s="50"/>
      <c r="BR1562" s="50"/>
      <c r="BS1562" s="50"/>
      <c r="BT1562" s="50"/>
      <c r="BU1562" s="50"/>
      <c r="BV1562" s="50"/>
      <c r="BW1562" s="50"/>
      <c r="BX1562" s="50"/>
      <c r="BY1562" s="50"/>
      <c r="BZ1562" s="50"/>
      <c r="CA1562" s="50"/>
      <c r="CB1562" s="50"/>
      <c r="CC1562" s="50"/>
      <c r="CD1562" s="50"/>
      <c r="CE1562" s="50"/>
      <c r="CF1562" s="50"/>
      <c r="CG1562" s="50"/>
      <c r="CH1562" s="50"/>
      <c r="CI1562" s="50"/>
      <c r="CJ1562" s="50"/>
      <c r="CK1562" s="50"/>
      <c r="CL1562" s="50"/>
      <c r="CM1562" s="50"/>
      <c r="CN1562" s="50"/>
      <c r="CO1562" s="50"/>
      <c r="CP1562" s="50"/>
      <c r="CQ1562" s="50"/>
      <c r="CR1562" s="50"/>
      <c r="CS1562" s="50"/>
      <c r="CT1562" s="50"/>
      <c r="CU1562" s="50"/>
      <c r="CV1562" s="50"/>
      <c r="CW1562" s="50"/>
      <c r="CX1562" s="50"/>
      <c r="CY1562" s="50"/>
      <c r="CZ1562" s="50"/>
      <c r="DA1562" s="50"/>
      <c r="DB1562" s="50"/>
      <c r="DC1562" s="50"/>
      <c r="DD1562" s="50"/>
      <c r="DE1562" s="50"/>
      <c r="DF1562" s="50"/>
    </row>
    <row r="1563" spans="2:110" x14ac:dyDescent="0.2">
      <c r="B1563" s="177"/>
      <c r="C1563" s="202"/>
      <c r="D1563" s="200"/>
      <c r="E1563" s="203"/>
      <c r="F1563" s="203"/>
      <c r="G1563" s="203"/>
      <c r="H1563" s="203"/>
      <c r="I1563" s="203"/>
      <c r="J1563" s="203"/>
      <c r="K1563" s="203"/>
      <c r="L1563" s="203"/>
      <c r="M1563" s="203"/>
      <c r="N1563" s="203"/>
      <c r="O1563" s="203"/>
      <c r="P1563" s="203"/>
      <c r="Q1563" s="204"/>
      <c r="R1563" s="204"/>
      <c r="S1563" s="234"/>
      <c r="T1563" s="50"/>
      <c r="U1563" s="50"/>
      <c r="V1563" s="50"/>
      <c r="W1563" s="50"/>
      <c r="X1563" s="50"/>
      <c r="Y1563" s="50"/>
      <c r="Z1563" s="250"/>
      <c r="AA1563" s="238"/>
      <c r="AB1563" s="50"/>
      <c r="AC1563" s="50"/>
      <c r="AD1563" s="50"/>
      <c r="AE1563" s="50"/>
      <c r="AF1563" s="50"/>
      <c r="AG1563" s="50"/>
      <c r="AH1563" s="50"/>
      <c r="AI1563" s="50"/>
      <c r="AJ1563" s="50"/>
      <c r="AK1563" s="50"/>
      <c r="AL1563" s="50"/>
      <c r="AM1563" s="50"/>
      <c r="AN1563" s="50"/>
      <c r="AO1563" s="50"/>
      <c r="AP1563" s="50"/>
      <c r="AQ1563" s="50"/>
      <c r="AR1563" s="50"/>
      <c r="AS1563" s="50"/>
      <c r="AT1563" s="50"/>
      <c r="AU1563" s="50"/>
      <c r="AV1563" s="50"/>
      <c r="AW1563" s="50"/>
      <c r="AX1563" s="50"/>
      <c r="AY1563" s="50"/>
      <c r="AZ1563" s="50"/>
      <c r="BA1563" s="50"/>
      <c r="BB1563" s="50"/>
      <c r="BC1563" s="50"/>
      <c r="BD1563" s="50"/>
      <c r="BE1563" s="50"/>
      <c r="BF1563" s="50"/>
      <c r="BG1563" s="50"/>
      <c r="BH1563" s="50"/>
      <c r="BI1563" s="50"/>
      <c r="BJ1563" s="50"/>
      <c r="BK1563" s="50"/>
      <c r="BL1563" s="50"/>
      <c r="BM1563" s="50"/>
      <c r="BN1563" s="50"/>
      <c r="BO1563" s="50"/>
      <c r="BP1563" s="50"/>
      <c r="BQ1563" s="50"/>
      <c r="BR1563" s="50"/>
      <c r="BS1563" s="50"/>
      <c r="BT1563" s="50"/>
      <c r="BU1563" s="50"/>
      <c r="BV1563" s="50"/>
      <c r="BW1563" s="50"/>
      <c r="BX1563" s="50"/>
      <c r="BY1563" s="50"/>
      <c r="BZ1563" s="50"/>
      <c r="CA1563" s="50"/>
      <c r="CB1563" s="50"/>
      <c r="CC1563" s="50"/>
      <c r="CD1563" s="50"/>
      <c r="CE1563" s="50"/>
      <c r="CF1563" s="50"/>
      <c r="CG1563" s="50"/>
      <c r="CH1563" s="50"/>
      <c r="CI1563" s="50"/>
      <c r="CJ1563" s="50"/>
      <c r="CK1563" s="50"/>
      <c r="CL1563" s="50"/>
      <c r="CM1563" s="50"/>
      <c r="CN1563" s="50"/>
      <c r="CO1563" s="50"/>
      <c r="CP1563" s="50"/>
      <c r="CQ1563" s="50"/>
      <c r="CR1563" s="50"/>
      <c r="CS1563" s="50"/>
      <c r="CT1563" s="50"/>
      <c r="CU1563" s="50"/>
      <c r="CV1563" s="50"/>
      <c r="CW1563" s="50"/>
      <c r="CX1563" s="50"/>
      <c r="CY1563" s="50"/>
      <c r="CZ1563" s="50"/>
      <c r="DA1563" s="50"/>
      <c r="DB1563" s="50"/>
      <c r="DC1563" s="50"/>
      <c r="DD1563" s="50"/>
      <c r="DE1563" s="50"/>
      <c r="DF1563" s="50"/>
    </row>
    <row r="1564" spans="2:110" x14ac:dyDescent="0.2">
      <c r="B1564" s="177"/>
      <c r="C1564" s="202"/>
      <c r="D1564" s="200"/>
      <c r="E1564" s="203"/>
      <c r="F1564" s="203"/>
      <c r="G1564" s="203"/>
      <c r="H1564" s="203"/>
      <c r="I1564" s="203"/>
      <c r="J1564" s="203"/>
      <c r="K1564" s="203"/>
      <c r="L1564" s="203"/>
      <c r="M1564" s="203"/>
      <c r="N1564" s="203"/>
      <c r="O1564" s="203"/>
      <c r="P1564" s="203"/>
      <c r="Q1564" s="204"/>
      <c r="R1564" s="204"/>
      <c r="S1564" s="234"/>
      <c r="T1564" s="50"/>
      <c r="U1564" s="50"/>
      <c r="V1564" s="50"/>
      <c r="W1564" s="50"/>
      <c r="X1564" s="50"/>
      <c r="Y1564" s="50"/>
      <c r="Z1564" s="250"/>
      <c r="AA1564" s="238"/>
      <c r="AB1564" s="50"/>
      <c r="AC1564" s="50"/>
      <c r="AD1564" s="50"/>
      <c r="AE1564" s="50"/>
      <c r="AF1564" s="50"/>
      <c r="AG1564" s="50"/>
      <c r="AH1564" s="50"/>
      <c r="AI1564" s="50"/>
      <c r="AJ1564" s="50"/>
      <c r="AK1564" s="50"/>
      <c r="AL1564" s="50"/>
      <c r="AM1564" s="50"/>
      <c r="AN1564" s="50"/>
      <c r="AO1564" s="50"/>
      <c r="AP1564" s="50"/>
      <c r="AQ1564" s="50"/>
      <c r="AR1564" s="50"/>
      <c r="AS1564" s="50"/>
      <c r="AT1564" s="50"/>
      <c r="AU1564" s="50"/>
      <c r="AV1564" s="50"/>
      <c r="AW1564" s="50"/>
      <c r="AX1564" s="50"/>
      <c r="AY1564" s="50"/>
      <c r="AZ1564" s="50"/>
      <c r="BA1564" s="50"/>
      <c r="BB1564" s="50"/>
      <c r="BC1564" s="50"/>
      <c r="BD1564" s="50"/>
      <c r="BE1564" s="50"/>
      <c r="BF1564" s="50"/>
      <c r="BG1564" s="50"/>
      <c r="BH1564" s="50"/>
      <c r="BI1564" s="50"/>
      <c r="BJ1564" s="50"/>
      <c r="BK1564" s="50"/>
      <c r="BL1564" s="50"/>
      <c r="BM1564" s="50"/>
      <c r="BN1564" s="50"/>
      <c r="BO1564" s="50"/>
      <c r="BP1564" s="50"/>
      <c r="BQ1564" s="50"/>
      <c r="BR1564" s="50"/>
      <c r="BS1564" s="50"/>
      <c r="BT1564" s="50"/>
      <c r="BU1564" s="50"/>
      <c r="BV1564" s="50"/>
      <c r="BW1564" s="50"/>
      <c r="BX1564" s="50"/>
      <c r="BY1564" s="50"/>
      <c r="BZ1564" s="50"/>
      <c r="CA1564" s="50"/>
      <c r="CB1564" s="50"/>
      <c r="CC1564" s="50"/>
      <c r="CD1564" s="50"/>
      <c r="CE1564" s="50"/>
      <c r="CF1564" s="50"/>
      <c r="CG1564" s="50"/>
      <c r="CH1564" s="50"/>
      <c r="CI1564" s="50"/>
      <c r="CJ1564" s="50"/>
      <c r="CK1564" s="50"/>
      <c r="CL1564" s="50"/>
      <c r="CM1564" s="50"/>
      <c r="CN1564" s="50"/>
      <c r="CO1564" s="50"/>
      <c r="CP1564" s="50"/>
      <c r="CQ1564" s="50"/>
      <c r="CR1564" s="50"/>
      <c r="CS1564" s="50"/>
      <c r="CT1564" s="50"/>
      <c r="CU1564" s="50"/>
      <c r="CV1564" s="50"/>
      <c r="CW1564" s="50"/>
      <c r="CX1564" s="50"/>
      <c r="CY1564" s="50"/>
      <c r="CZ1564" s="50"/>
      <c r="DA1564" s="50"/>
      <c r="DB1564" s="50"/>
      <c r="DC1564" s="50"/>
      <c r="DD1564" s="50"/>
      <c r="DE1564" s="50"/>
      <c r="DF1564" s="50"/>
    </row>
    <row r="1565" spans="2:110" x14ac:dyDescent="0.2">
      <c r="B1565" s="177"/>
      <c r="C1565" s="202"/>
      <c r="D1565" s="200"/>
      <c r="E1565" s="203"/>
      <c r="F1565" s="203"/>
      <c r="G1565" s="203"/>
      <c r="H1565" s="203"/>
      <c r="I1565" s="203"/>
      <c r="J1565" s="203"/>
      <c r="K1565" s="203"/>
      <c r="L1565" s="203"/>
      <c r="M1565" s="203"/>
      <c r="N1565" s="203"/>
      <c r="O1565" s="203"/>
      <c r="P1565" s="203"/>
      <c r="Q1565" s="204"/>
      <c r="R1565" s="204"/>
      <c r="S1565" s="234"/>
      <c r="T1565" s="50"/>
      <c r="U1565" s="50"/>
      <c r="V1565" s="50"/>
      <c r="W1565" s="50"/>
      <c r="X1565" s="50"/>
      <c r="Y1565" s="50"/>
      <c r="Z1565" s="250"/>
      <c r="AA1565" s="238"/>
      <c r="AB1565" s="50"/>
      <c r="AC1565" s="50"/>
      <c r="AD1565" s="50"/>
      <c r="AE1565" s="50"/>
      <c r="AF1565" s="50"/>
      <c r="AG1565" s="50"/>
      <c r="AH1565" s="50"/>
      <c r="AI1565" s="50"/>
      <c r="AJ1565" s="50"/>
      <c r="AK1565" s="50"/>
      <c r="AL1565" s="50"/>
      <c r="AM1565" s="50"/>
      <c r="AN1565" s="50"/>
      <c r="AO1565" s="50"/>
      <c r="AP1565" s="50"/>
      <c r="AQ1565" s="50"/>
      <c r="AR1565" s="50"/>
      <c r="AS1565" s="50"/>
      <c r="AT1565" s="50"/>
      <c r="AU1565" s="50"/>
      <c r="AV1565" s="50"/>
      <c r="AW1565" s="50"/>
      <c r="AX1565" s="50"/>
      <c r="AY1565" s="50"/>
      <c r="AZ1565" s="50"/>
      <c r="BA1565" s="50"/>
      <c r="BB1565" s="50"/>
      <c r="BC1565" s="50"/>
      <c r="BD1565" s="50"/>
      <c r="BE1565" s="50"/>
      <c r="BF1565" s="50"/>
      <c r="BG1565" s="50"/>
      <c r="BH1565" s="50"/>
      <c r="BI1565" s="50"/>
      <c r="BJ1565" s="50"/>
      <c r="BK1565" s="50"/>
      <c r="BL1565" s="50"/>
      <c r="BM1565" s="50"/>
      <c r="BN1565" s="50"/>
      <c r="BO1565" s="50"/>
      <c r="BP1565" s="50"/>
      <c r="BQ1565" s="50"/>
      <c r="BR1565" s="50"/>
      <c r="BS1565" s="50"/>
      <c r="BT1565" s="50"/>
      <c r="BU1565" s="50"/>
      <c r="BV1565" s="50"/>
      <c r="BW1565" s="50"/>
      <c r="BX1565" s="50"/>
      <c r="BY1565" s="50"/>
      <c r="BZ1565" s="50"/>
      <c r="CA1565" s="50"/>
      <c r="CB1565" s="50"/>
      <c r="CC1565" s="50"/>
      <c r="CD1565" s="50"/>
      <c r="CE1565" s="50"/>
      <c r="CF1565" s="50"/>
      <c r="CG1565" s="50"/>
      <c r="CH1565" s="50"/>
      <c r="CI1565" s="50"/>
      <c r="CJ1565" s="50"/>
      <c r="CK1565" s="50"/>
      <c r="CL1565" s="50"/>
      <c r="CM1565" s="50"/>
      <c r="CN1565" s="50"/>
      <c r="CO1565" s="50"/>
      <c r="CP1565" s="50"/>
      <c r="CQ1565" s="50"/>
      <c r="CR1565" s="50"/>
      <c r="CS1565" s="50"/>
      <c r="CT1565" s="50"/>
      <c r="CU1565" s="50"/>
      <c r="CV1565" s="50"/>
      <c r="CW1565" s="50"/>
      <c r="CX1565" s="50"/>
      <c r="CY1565" s="50"/>
      <c r="CZ1565" s="50"/>
      <c r="DA1565" s="50"/>
      <c r="DB1565" s="50"/>
      <c r="DC1565" s="50"/>
      <c r="DD1565" s="50"/>
      <c r="DE1565" s="50"/>
      <c r="DF1565" s="50"/>
    </row>
    <row r="1566" spans="2:110" x14ac:dyDescent="0.2">
      <c r="B1566" s="177"/>
      <c r="C1566" s="202"/>
      <c r="D1566" s="200"/>
      <c r="E1566" s="203"/>
      <c r="F1566" s="203"/>
      <c r="G1566" s="203"/>
      <c r="H1566" s="203"/>
      <c r="I1566" s="203"/>
      <c r="J1566" s="203"/>
      <c r="K1566" s="203"/>
      <c r="L1566" s="203"/>
      <c r="M1566" s="203"/>
      <c r="N1566" s="203"/>
      <c r="O1566" s="203"/>
      <c r="P1566" s="203"/>
      <c r="Q1566" s="204"/>
      <c r="R1566" s="204"/>
      <c r="S1566" s="234"/>
      <c r="T1566" s="50"/>
      <c r="U1566" s="50"/>
      <c r="V1566" s="50"/>
      <c r="W1566" s="50"/>
      <c r="X1566" s="50"/>
      <c r="Y1566" s="50"/>
      <c r="Z1566" s="250"/>
      <c r="AA1566" s="238"/>
      <c r="AB1566" s="50"/>
      <c r="AC1566" s="50"/>
      <c r="AD1566" s="50"/>
      <c r="AE1566" s="50"/>
      <c r="AF1566" s="50"/>
      <c r="AG1566" s="50"/>
      <c r="AH1566" s="50"/>
      <c r="AI1566" s="50"/>
      <c r="AJ1566" s="50"/>
      <c r="AK1566" s="50"/>
      <c r="AL1566" s="50"/>
      <c r="AM1566" s="50"/>
      <c r="AN1566" s="50"/>
      <c r="AO1566" s="50"/>
      <c r="AP1566" s="50"/>
      <c r="AQ1566" s="50"/>
      <c r="AR1566" s="50"/>
      <c r="AS1566" s="50"/>
      <c r="AT1566" s="50"/>
      <c r="AU1566" s="50"/>
      <c r="AV1566" s="50"/>
      <c r="AW1566" s="50"/>
      <c r="AX1566" s="50"/>
      <c r="AY1566" s="50"/>
      <c r="AZ1566" s="50"/>
      <c r="BA1566" s="50"/>
      <c r="BB1566" s="50"/>
      <c r="BC1566" s="50"/>
      <c r="BD1566" s="50"/>
      <c r="BE1566" s="50"/>
      <c r="BF1566" s="50"/>
      <c r="BG1566" s="50"/>
      <c r="BH1566" s="50"/>
      <c r="BI1566" s="50"/>
      <c r="BJ1566" s="50"/>
      <c r="BK1566" s="50"/>
      <c r="BL1566" s="50"/>
      <c r="BM1566" s="50"/>
      <c r="BN1566" s="50"/>
      <c r="BO1566" s="50"/>
      <c r="BP1566" s="50"/>
      <c r="BQ1566" s="50"/>
      <c r="BR1566" s="50"/>
      <c r="BS1566" s="50"/>
      <c r="BT1566" s="50"/>
      <c r="BU1566" s="50"/>
      <c r="BV1566" s="50"/>
      <c r="BW1566" s="50"/>
      <c r="BX1566" s="50"/>
      <c r="BY1566" s="50"/>
      <c r="BZ1566" s="50"/>
      <c r="CA1566" s="50"/>
      <c r="CB1566" s="50"/>
      <c r="CC1566" s="50"/>
      <c r="CD1566" s="50"/>
      <c r="CE1566" s="50"/>
      <c r="CF1566" s="50"/>
      <c r="CG1566" s="50"/>
      <c r="CH1566" s="50"/>
      <c r="CI1566" s="50"/>
      <c r="CJ1566" s="50"/>
      <c r="CK1566" s="50"/>
      <c r="CL1566" s="50"/>
      <c r="CM1566" s="50"/>
      <c r="CN1566" s="50"/>
      <c r="CO1566" s="50"/>
      <c r="CP1566" s="50"/>
      <c r="CQ1566" s="50"/>
      <c r="CR1566" s="50"/>
      <c r="CS1566" s="50"/>
      <c r="CT1566" s="50"/>
      <c r="CU1566" s="50"/>
      <c r="CV1566" s="50"/>
      <c r="CW1566" s="50"/>
      <c r="CX1566" s="50"/>
      <c r="CY1566" s="50"/>
      <c r="CZ1566" s="50"/>
      <c r="DA1566" s="50"/>
      <c r="DB1566" s="50"/>
      <c r="DC1566" s="50"/>
      <c r="DD1566" s="50"/>
      <c r="DE1566" s="50"/>
      <c r="DF1566" s="50"/>
    </row>
    <row r="1567" spans="2:110" x14ac:dyDescent="0.2">
      <c r="B1567" s="177"/>
      <c r="C1567" s="202"/>
      <c r="D1567" s="200"/>
      <c r="E1567" s="203"/>
      <c r="F1567" s="203"/>
      <c r="G1567" s="203"/>
      <c r="H1567" s="203"/>
      <c r="I1567" s="203"/>
      <c r="J1567" s="203"/>
      <c r="K1567" s="203"/>
      <c r="L1567" s="203"/>
      <c r="M1567" s="203"/>
      <c r="N1567" s="203"/>
      <c r="O1567" s="203"/>
      <c r="P1567" s="203"/>
      <c r="Q1567" s="204"/>
      <c r="R1567" s="204"/>
      <c r="S1567" s="234"/>
      <c r="T1567" s="50"/>
      <c r="U1567" s="50"/>
      <c r="V1567" s="50"/>
      <c r="W1567" s="50"/>
      <c r="X1567" s="50"/>
      <c r="Y1567" s="50"/>
      <c r="Z1567" s="250"/>
      <c r="AA1567" s="238"/>
      <c r="AB1567" s="50"/>
      <c r="AC1567" s="50"/>
      <c r="AD1567" s="50"/>
      <c r="AE1567" s="50"/>
      <c r="AF1567" s="50"/>
      <c r="AG1567" s="50"/>
      <c r="AH1567" s="50"/>
      <c r="AI1567" s="50"/>
      <c r="AJ1567" s="50"/>
      <c r="AK1567" s="50"/>
      <c r="AL1567" s="50"/>
      <c r="AM1567" s="50"/>
      <c r="AN1567" s="50"/>
      <c r="AO1567" s="50"/>
      <c r="AP1567" s="50"/>
      <c r="AQ1567" s="50"/>
      <c r="AR1567" s="50"/>
      <c r="AS1567" s="50"/>
      <c r="AT1567" s="50"/>
      <c r="AU1567" s="50"/>
      <c r="AV1567" s="50"/>
      <c r="AW1567" s="50"/>
      <c r="AX1567" s="50"/>
      <c r="AY1567" s="50"/>
      <c r="AZ1567" s="50"/>
      <c r="BA1567" s="50"/>
      <c r="BB1567" s="50"/>
      <c r="BC1567" s="50"/>
      <c r="BD1567" s="50"/>
      <c r="BE1567" s="50"/>
      <c r="BF1567" s="50"/>
      <c r="BG1567" s="50"/>
      <c r="BH1567" s="50"/>
      <c r="BI1567" s="50"/>
      <c r="BJ1567" s="50"/>
      <c r="BK1567" s="50"/>
      <c r="BL1567" s="50"/>
      <c r="BM1567" s="50"/>
      <c r="BN1567" s="50"/>
      <c r="BO1567" s="50"/>
      <c r="BP1567" s="50"/>
      <c r="BQ1567" s="50"/>
      <c r="BR1567" s="50"/>
      <c r="BS1567" s="50"/>
      <c r="BT1567" s="50"/>
      <c r="BU1567" s="50"/>
      <c r="BV1567" s="50"/>
      <c r="BW1567" s="50"/>
      <c r="BX1567" s="50"/>
      <c r="BY1567" s="50"/>
      <c r="BZ1567" s="50"/>
      <c r="CA1567" s="50"/>
      <c r="CB1567" s="50"/>
      <c r="CC1567" s="50"/>
      <c r="CD1567" s="50"/>
      <c r="CE1567" s="50"/>
      <c r="CF1567" s="50"/>
      <c r="CG1567" s="50"/>
      <c r="CH1567" s="50"/>
      <c r="CI1567" s="50"/>
      <c r="CJ1567" s="50"/>
      <c r="CK1567" s="50"/>
      <c r="CL1567" s="50"/>
      <c r="CM1567" s="50"/>
      <c r="CN1567" s="50"/>
      <c r="CO1567" s="50"/>
      <c r="CP1567" s="50"/>
      <c r="CQ1567" s="50"/>
      <c r="CR1567" s="50"/>
      <c r="CS1567" s="50"/>
      <c r="CT1567" s="50"/>
      <c r="CU1567" s="50"/>
      <c r="CV1567" s="50"/>
      <c r="CW1567" s="50"/>
      <c r="CX1567" s="50"/>
      <c r="CY1567" s="50"/>
      <c r="CZ1567" s="50"/>
      <c r="DA1567" s="50"/>
      <c r="DB1567" s="50"/>
      <c r="DC1567" s="50"/>
      <c r="DD1567" s="50"/>
      <c r="DE1567" s="50"/>
      <c r="DF1567" s="50"/>
    </row>
    <row r="1568" spans="2:110" x14ac:dyDescent="0.2">
      <c r="B1568" s="177"/>
      <c r="C1568" s="202"/>
      <c r="D1568" s="200"/>
      <c r="E1568" s="203"/>
      <c r="F1568" s="203"/>
      <c r="G1568" s="203"/>
      <c r="H1568" s="203"/>
      <c r="I1568" s="203"/>
      <c r="J1568" s="203"/>
      <c r="K1568" s="203"/>
      <c r="L1568" s="203"/>
      <c r="M1568" s="203"/>
      <c r="N1568" s="203"/>
      <c r="O1568" s="203"/>
      <c r="P1568" s="203"/>
      <c r="Q1568" s="204"/>
      <c r="R1568" s="204"/>
      <c r="S1568" s="234"/>
      <c r="T1568" s="50"/>
      <c r="U1568" s="50"/>
      <c r="V1568" s="50"/>
      <c r="W1568" s="50"/>
      <c r="X1568" s="50"/>
      <c r="Y1568" s="50"/>
      <c r="Z1568" s="250"/>
      <c r="AA1568" s="238"/>
      <c r="AB1568" s="50"/>
      <c r="AC1568" s="50"/>
      <c r="AD1568" s="50"/>
      <c r="AE1568" s="50"/>
      <c r="AF1568" s="50"/>
      <c r="AG1568" s="50"/>
      <c r="AH1568" s="50"/>
      <c r="AI1568" s="50"/>
      <c r="AJ1568" s="50"/>
      <c r="AK1568" s="50"/>
      <c r="AL1568" s="50"/>
      <c r="AM1568" s="50"/>
      <c r="AN1568" s="50"/>
      <c r="AO1568" s="50"/>
      <c r="AP1568" s="50"/>
      <c r="AQ1568" s="50"/>
      <c r="AR1568" s="50"/>
      <c r="AS1568" s="50"/>
      <c r="AT1568" s="50"/>
      <c r="AU1568" s="50"/>
      <c r="AV1568" s="50"/>
      <c r="AW1568" s="50"/>
      <c r="AX1568" s="50"/>
      <c r="AY1568" s="50"/>
      <c r="AZ1568" s="50"/>
      <c r="BA1568" s="50"/>
      <c r="BB1568" s="50"/>
      <c r="BC1568" s="50"/>
      <c r="BD1568" s="50"/>
      <c r="BE1568" s="50"/>
      <c r="BF1568" s="50"/>
      <c r="BG1568" s="50"/>
      <c r="BH1568" s="50"/>
      <c r="BI1568" s="50"/>
      <c r="BJ1568" s="50"/>
      <c r="BK1568" s="50"/>
      <c r="BL1568" s="50"/>
      <c r="BM1568" s="50"/>
      <c r="BN1568" s="50"/>
      <c r="BO1568" s="50"/>
      <c r="BP1568" s="50"/>
      <c r="BQ1568" s="50"/>
      <c r="BR1568" s="50"/>
      <c r="BS1568" s="50"/>
      <c r="BT1568" s="50"/>
      <c r="BU1568" s="50"/>
      <c r="BV1568" s="50"/>
      <c r="BW1568" s="50"/>
      <c r="BX1568" s="50"/>
      <c r="BY1568" s="50"/>
      <c r="BZ1568" s="50"/>
      <c r="CA1568" s="50"/>
      <c r="CB1568" s="50"/>
      <c r="CC1568" s="50"/>
      <c r="CD1568" s="50"/>
      <c r="CE1568" s="50"/>
      <c r="CF1568" s="50"/>
      <c r="CG1568" s="50"/>
      <c r="CH1568" s="50"/>
      <c r="CI1568" s="50"/>
      <c r="CJ1568" s="50"/>
      <c r="CK1568" s="50"/>
      <c r="CL1568" s="50"/>
      <c r="CM1568" s="50"/>
      <c r="CN1568" s="50"/>
      <c r="CO1568" s="50"/>
      <c r="CP1568" s="50"/>
      <c r="CQ1568" s="50"/>
      <c r="CR1568" s="50"/>
      <c r="CS1568" s="50"/>
      <c r="CT1568" s="50"/>
      <c r="CU1568" s="50"/>
      <c r="CV1568" s="50"/>
      <c r="CW1568" s="50"/>
      <c r="CX1568" s="50"/>
      <c r="CY1568" s="50"/>
      <c r="CZ1568" s="50"/>
      <c r="DA1568" s="50"/>
      <c r="DB1568" s="50"/>
      <c r="DC1568" s="50"/>
      <c r="DD1568" s="50"/>
      <c r="DE1568" s="50"/>
      <c r="DF1568" s="50"/>
    </row>
    <row r="1569" spans="2:110" x14ac:dyDescent="0.2">
      <c r="B1569" s="177"/>
      <c r="C1569" s="202"/>
      <c r="D1569" s="200"/>
      <c r="E1569" s="203"/>
      <c r="F1569" s="203"/>
      <c r="G1569" s="203"/>
      <c r="H1569" s="203"/>
      <c r="I1569" s="203"/>
      <c r="J1569" s="203"/>
      <c r="K1569" s="203"/>
      <c r="L1569" s="203"/>
      <c r="M1569" s="203"/>
      <c r="N1569" s="203"/>
      <c r="O1569" s="203"/>
      <c r="P1569" s="203"/>
      <c r="Q1569" s="204"/>
      <c r="R1569" s="204"/>
      <c r="S1569" s="234"/>
      <c r="T1569" s="50"/>
      <c r="U1569" s="50"/>
      <c r="V1569" s="50"/>
      <c r="W1569" s="50"/>
      <c r="X1569" s="50"/>
      <c r="Y1569" s="50"/>
      <c r="Z1569" s="250"/>
      <c r="AA1569" s="238"/>
      <c r="AB1569" s="50"/>
      <c r="AC1569" s="50"/>
      <c r="AD1569" s="50"/>
      <c r="AE1569" s="50"/>
      <c r="AF1569" s="50"/>
      <c r="AG1569" s="50"/>
      <c r="AH1569" s="50"/>
      <c r="AI1569" s="50"/>
      <c r="AJ1569" s="50"/>
      <c r="AK1569" s="50"/>
      <c r="AL1569" s="50"/>
      <c r="AM1569" s="50"/>
      <c r="AN1569" s="50"/>
      <c r="AO1569" s="50"/>
      <c r="AP1569" s="50"/>
      <c r="AQ1569" s="50"/>
      <c r="AR1569" s="50"/>
      <c r="AS1569" s="50"/>
      <c r="AT1569" s="50"/>
      <c r="AU1569" s="50"/>
      <c r="AV1569" s="50"/>
      <c r="AW1569" s="50"/>
      <c r="AX1569" s="50"/>
      <c r="AY1569" s="50"/>
      <c r="AZ1569" s="50"/>
      <c r="BA1569" s="50"/>
      <c r="BB1569" s="50"/>
      <c r="BC1569" s="50"/>
      <c r="BD1569" s="50"/>
      <c r="BE1569" s="50"/>
      <c r="BF1569" s="50"/>
      <c r="BG1569" s="50"/>
      <c r="BH1569" s="50"/>
      <c r="BI1569" s="50"/>
      <c r="BJ1569" s="50"/>
      <c r="BK1569" s="50"/>
      <c r="BL1569" s="50"/>
      <c r="BM1569" s="50"/>
      <c r="BN1569" s="50"/>
      <c r="BO1569" s="50"/>
      <c r="BP1569" s="50"/>
      <c r="BQ1569" s="50"/>
      <c r="BR1569" s="50"/>
      <c r="BS1569" s="50"/>
      <c r="BT1569" s="50"/>
      <c r="BU1569" s="50"/>
      <c r="BV1569" s="50"/>
      <c r="BW1569" s="50"/>
      <c r="BX1569" s="50"/>
      <c r="BY1569" s="50"/>
      <c r="BZ1569" s="50"/>
      <c r="CA1569" s="50"/>
      <c r="CB1569" s="50"/>
      <c r="CC1569" s="50"/>
      <c r="CD1569" s="50"/>
      <c r="CE1569" s="50"/>
      <c r="CF1569" s="50"/>
      <c r="CG1569" s="50"/>
      <c r="CH1569" s="50"/>
      <c r="CI1569" s="50"/>
      <c r="CJ1569" s="50"/>
      <c r="CK1569" s="50"/>
      <c r="CL1569" s="50"/>
      <c r="CM1569" s="50"/>
      <c r="CN1569" s="50"/>
      <c r="CO1569" s="50"/>
      <c r="CP1569" s="50"/>
      <c r="CQ1569" s="50"/>
      <c r="CR1569" s="50"/>
      <c r="CS1569" s="50"/>
      <c r="CT1569" s="50"/>
      <c r="CU1569" s="50"/>
      <c r="CV1569" s="50"/>
      <c r="CW1569" s="50"/>
      <c r="CX1569" s="50"/>
      <c r="CY1569" s="50"/>
      <c r="CZ1569" s="50"/>
      <c r="DA1569" s="50"/>
      <c r="DB1569" s="50"/>
      <c r="DC1569" s="50"/>
      <c r="DD1569" s="50"/>
      <c r="DE1569" s="50"/>
      <c r="DF1569" s="50"/>
    </row>
    <row r="1570" spans="2:110" x14ac:dyDescent="0.2">
      <c r="B1570" s="177"/>
      <c r="C1570" s="202"/>
      <c r="D1570" s="200"/>
      <c r="E1570" s="203"/>
      <c r="F1570" s="203"/>
      <c r="G1570" s="203"/>
      <c r="H1570" s="203"/>
      <c r="I1570" s="203"/>
      <c r="J1570" s="203"/>
      <c r="K1570" s="203"/>
      <c r="L1570" s="203"/>
      <c r="M1570" s="203"/>
      <c r="N1570" s="203"/>
      <c r="O1570" s="203"/>
      <c r="P1570" s="203"/>
      <c r="Q1570" s="204"/>
      <c r="R1570" s="204"/>
      <c r="S1570" s="234"/>
      <c r="T1570" s="50"/>
      <c r="U1570" s="50"/>
      <c r="V1570" s="50"/>
      <c r="W1570" s="50"/>
      <c r="X1570" s="50"/>
      <c r="Y1570" s="50"/>
      <c r="Z1570" s="250"/>
      <c r="AA1570" s="238"/>
      <c r="AB1570" s="50"/>
      <c r="AC1570" s="50"/>
      <c r="AD1570" s="50"/>
      <c r="AE1570" s="50"/>
      <c r="AF1570" s="50"/>
      <c r="AG1570" s="50"/>
      <c r="AH1570" s="50"/>
      <c r="AI1570" s="50"/>
      <c r="AJ1570" s="50"/>
      <c r="AK1570" s="50"/>
      <c r="AL1570" s="50"/>
      <c r="AM1570" s="50"/>
      <c r="AN1570" s="50"/>
      <c r="AO1570" s="50"/>
      <c r="AP1570" s="50"/>
      <c r="AQ1570" s="50"/>
      <c r="AR1570" s="50"/>
      <c r="AS1570" s="50"/>
      <c r="AT1570" s="50"/>
      <c r="AU1570" s="50"/>
      <c r="AV1570" s="50"/>
      <c r="AW1570" s="50"/>
      <c r="AX1570" s="50"/>
      <c r="AY1570" s="50"/>
      <c r="AZ1570" s="50"/>
      <c r="BA1570" s="50"/>
      <c r="BB1570" s="50"/>
      <c r="BC1570" s="50"/>
      <c r="BD1570" s="50"/>
      <c r="BE1570" s="50"/>
      <c r="BF1570" s="50"/>
      <c r="BG1570" s="50"/>
      <c r="BH1570" s="50"/>
      <c r="BI1570" s="50"/>
      <c r="BJ1570" s="50"/>
      <c r="BK1570" s="50"/>
      <c r="BL1570" s="50"/>
      <c r="BM1570" s="50"/>
      <c r="BN1570" s="50"/>
      <c r="BO1570" s="50"/>
      <c r="BP1570" s="50"/>
      <c r="BQ1570" s="50"/>
      <c r="BR1570" s="50"/>
      <c r="BS1570" s="50"/>
      <c r="BT1570" s="50"/>
      <c r="BU1570" s="50"/>
      <c r="BV1570" s="50"/>
      <c r="BW1570" s="50"/>
      <c r="BX1570" s="50"/>
      <c r="BY1570" s="50"/>
      <c r="BZ1570" s="50"/>
      <c r="CA1570" s="50"/>
      <c r="CB1570" s="50"/>
      <c r="CC1570" s="50"/>
      <c r="CD1570" s="50"/>
      <c r="CE1570" s="50"/>
      <c r="CF1570" s="50"/>
      <c r="CG1570" s="50"/>
      <c r="CH1570" s="50"/>
      <c r="CI1570" s="50"/>
      <c r="CJ1570" s="50"/>
      <c r="CK1570" s="50"/>
      <c r="CL1570" s="50"/>
      <c r="CM1570" s="50"/>
      <c r="CN1570" s="50"/>
      <c r="CO1570" s="50"/>
      <c r="CP1570" s="50"/>
      <c r="CQ1570" s="50"/>
      <c r="CR1570" s="50"/>
      <c r="CS1570" s="50"/>
      <c r="CT1570" s="50"/>
      <c r="CU1570" s="50"/>
      <c r="CV1570" s="50"/>
      <c r="CW1570" s="50"/>
      <c r="CX1570" s="50"/>
      <c r="CY1570" s="50"/>
      <c r="CZ1570" s="50"/>
      <c r="DA1570" s="50"/>
      <c r="DB1570" s="50"/>
      <c r="DC1570" s="50"/>
      <c r="DD1570" s="50"/>
      <c r="DE1570" s="50"/>
      <c r="DF1570" s="50"/>
    </row>
    <row r="1571" spans="2:110" x14ac:dyDescent="0.2">
      <c r="B1571" s="177"/>
      <c r="C1571" s="202"/>
      <c r="D1571" s="200"/>
      <c r="E1571" s="203"/>
      <c r="F1571" s="203"/>
      <c r="G1571" s="203"/>
      <c r="H1571" s="203"/>
      <c r="I1571" s="203"/>
      <c r="J1571" s="203"/>
      <c r="K1571" s="203"/>
      <c r="L1571" s="203"/>
      <c r="M1571" s="203"/>
      <c r="N1571" s="203"/>
      <c r="O1571" s="203"/>
      <c r="P1571" s="203"/>
      <c r="Q1571" s="204"/>
      <c r="R1571" s="204"/>
      <c r="S1571" s="234"/>
      <c r="T1571" s="50"/>
      <c r="U1571" s="50"/>
      <c r="V1571" s="50"/>
      <c r="W1571" s="50"/>
      <c r="X1571" s="50"/>
      <c r="Y1571" s="50"/>
      <c r="Z1571" s="250"/>
      <c r="AA1571" s="238"/>
      <c r="AB1571" s="50"/>
      <c r="AC1571" s="50"/>
      <c r="AD1571" s="50"/>
      <c r="AE1571" s="50"/>
      <c r="AF1571" s="50"/>
      <c r="AG1571" s="50"/>
      <c r="AH1571" s="50"/>
      <c r="AI1571" s="50"/>
      <c r="AJ1571" s="50"/>
      <c r="AK1571" s="50"/>
      <c r="AL1571" s="50"/>
      <c r="AM1571" s="50"/>
      <c r="AN1571" s="50"/>
      <c r="AO1571" s="50"/>
      <c r="AP1571" s="50"/>
      <c r="AQ1571" s="50"/>
      <c r="AR1571" s="50"/>
      <c r="AS1571" s="50"/>
      <c r="AT1571" s="50"/>
      <c r="AU1571" s="50"/>
      <c r="AV1571" s="50"/>
      <c r="AW1571" s="50"/>
      <c r="AX1571" s="50"/>
      <c r="AY1571" s="50"/>
      <c r="AZ1571" s="50"/>
      <c r="BA1571" s="50"/>
      <c r="BB1571" s="50"/>
      <c r="BC1571" s="50"/>
      <c r="BD1571" s="50"/>
      <c r="BE1571" s="50"/>
      <c r="BF1571" s="50"/>
      <c r="BG1571" s="50"/>
      <c r="BH1571" s="50"/>
      <c r="BI1571" s="50"/>
      <c r="BJ1571" s="50"/>
      <c r="BK1571" s="50"/>
      <c r="BL1571" s="50"/>
      <c r="BM1571" s="50"/>
      <c r="BN1571" s="50"/>
      <c r="BO1571" s="50"/>
      <c r="BP1571" s="50"/>
      <c r="BQ1571" s="50"/>
      <c r="BR1571" s="50"/>
      <c r="BS1571" s="50"/>
      <c r="BT1571" s="50"/>
      <c r="BU1571" s="50"/>
      <c r="BV1571" s="50"/>
      <c r="BW1571" s="50"/>
      <c r="BX1571" s="50"/>
      <c r="BY1571" s="50"/>
      <c r="BZ1571" s="50"/>
      <c r="CA1571" s="50"/>
      <c r="CB1571" s="50"/>
      <c r="CC1571" s="50"/>
      <c r="CD1571" s="50"/>
      <c r="CE1571" s="50"/>
      <c r="CF1571" s="50"/>
      <c r="CG1571" s="50"/>
      <c r="CH1571" s="50"/>
      <c r="CI1571" s="50"/>
      <c r="CJ1571" s="50"/>
      <c r="CK1571" s="50"/>
      <c r="CL1571" s="50"/>
      <c r="CM1571" s="50"/>
      <c r="CN1571" s="50"/>
      <c r="CO1571" s="50"/>
      <c r="CP1571" s="50"/>
      <c r="CQ1571" s="50"/>
      <c r="CR1571" s="50"/>
      <c r="CS1571" s="50"/>
      <c r="CT1571" s="50"/>
      <c r="CU1571" s="50"/>
      <c r="CV1571" s="50"/>
      <c r="CW1571" s="50"/>
      <c r="CX1571" s="50"/>
      <c r="CY1571" s="50"/>
      <c r="CZ1571" s="50"/>
      <c r="DA1571" s="50"/>
      <c r="DB1571" s="50"/>
      <c r="DC1571" s="50"/>
      <c r="DD1571" s="50"/>
      <c r="DE1571" s="50"/>
      <c r="DF1571" s="50"/>
    </row>
    <row r="1572" spans="2:110" x14ac:dyDescent="0.2">
      <c r="B1572" s="177"/>
      <c r="C1572" s="202"/>
      <c r="D1572" s="200"/>
      <c r="E1572" s="203"/>
      <c r="F1572" s="203"/>
      <c r="G1572" s="203"/>
      <c r="H1572" s="203"/>
      <c r="I1572" s="203"/>
      <c r="J1572" s="203"/>
      <c r="K1572" s="203"/>
      <c r="L1572" s="203"/>
      <c r="M1572" s="203"/>
      <c r="N1572" s="203"/>
      <c r="O1572" s="203"/>
      <c r="P1572" s="203"/>
      <c r="Q1572" s="204"/>
      <c r="R1572" s="204"/>
      <c r="S1572" s="234"/>
      <c r="T1572" s="50"/>
      <c r="U1572" s="50"/>
      <c r="V1572" s="50"/>
      <c r="W1572" s="50"/>
      <c r="X1572" s="50"/>
      <c r="Y1572" s="50"/>
      <c r="Z1572" s="250"/>
      <c r="AA1572" s="238"/>
      <c r="AB1572" s="50"/>
      <c r="AC1572" s="50"/>
      <c r="AD1572" s="50"/>
      <c r="AE1572" s="50"/>
      <c r="AF1572" s="50"/>
      <c r="AG1572" s="50"/>
      <c r="AH1572" s="50"/>
      <c r="AI1572" s="50"/>
      <c r="AJ1572" s="50"/>
      <c r="AK1572" s="50"/>
      <c r="AL1572" s="50"/>
      <c r="AM1572" s="50"/>
      <c r="AN1572" s="50"/>
      <c r="AO1572" s="50"/>
      <c r="AP1572" s="50"/>
      <c r="AQ1572" s="50"/>
      <c r="AR1572" s="50"/>
      <c r="AS1572" s="50"/>
      <c r="AT1572" s="50"/>
      <c r="AU1572" s="50"/>
      <c r="AV1572" s="50"/>
      <c r="AW1572" s="50"/>
      <c r="AX1572" s="50"/>
      <c r="AY1572" s="50"/>
      <c r="AZ1572" s="50"/>
      <c r="BA1572" s="50"/>
      <c r="BB1572" s="50"/>
      <c r="BC1572" s="50"/>
      <c r="BD1572" s="50"/>
      <c r="BE1572" s="50"/>
      <c r="BF1572" s="50"/>
      <c r="BG1572" s="50"/>
      <c r="BH1572" s="50"/>
      <c r="BI1572" s="50"/>
      <c r="BJ1572" s="50"/>
      <c r="BK1572" s="50"/>
      <c r="BL1572" s="50"/>
      <c r="BM1572" s="50"/>
      <c r="BN1572" s="50"/>
      <c r="BO1572" s="50"/>
      <c r="BP1572" s="50"/>
      <c r="BQ1572" s="50"/>
      <c r="BR1572" s="50"/>
      <c r="BS1572" s="50"/>
      <c r="BT1572" s="50"/>
      <c r="BU1572" s="50"/>
      <c r="BV1572" s="50"/>
      <c r="BW1572" s="50"/>
      <c r="BX1572" s="50"/>
      <c r="BY1572" s="50"/>
      <c r="BZ1572" s="50"/>
      <c r="CA1572" s="50"/>
      <c r="CB1572" s="50"/>
      <c r="CC1572" s="50"/>
      <c r="CD1572" s="50"/>
      <c r="CE1572" s="50"/>
      <c r="CF1572" s="50"/>
      <c r="CG1572" s="50"/>
      <c r="CH1572" s="50"/>
      <c r="CI1572" s="50"/>
      <c r="CJ1572" s="50"/>
      <c r="CK1572" s="50"/>
      <c r="CL1572" s="50"/>
      <c r="CM1572" s="50"/>
      <c r="CN1572" s="50"/>
      <c r="CO1572" s="50"/>
      <c r="CP1572" s="50"/>
      <c r="CQ1572" s="50"/>
      <c r="CR1572" s="50"/>
      <c r="CS1572" s="50"/>
      <c r="CT1572" s="50"/>
      <c r="CU1572" s="50"/>
      <c r="CV1572" s="50"/>
      <c r="CW1572" s="50"/>
      <c r="CX1572" s="50"/>
      <c r="CY1572" s="50"/>
      <c r="CZ1572" s="50"/>
      <c r="DA1572" s="50"/>
      <c r="DB1572" s="50"/>
      <c r="DC1572" s="50"/>
      <c r="DD1572" s="50"/>
      <c r="DE1572" s="50"/>
      <c r="DF1572" s="50"/>
    </row>
    <row r="1573" spans="2:110" x14ac:dyDescent="0.2">
      <c r="B1573" s="177"/>
      <c r="C1573" s="202"/>
      <c r="D1573" s="200"/>
      <c r="E1573" s="203"/>
      <c r="F1573" s="203"/>
      <c r="G1573" s="203"/>
      <c r="H1573" s="203"/>
      <c r="I1573" s="203"/>
      <c r="J1573" s="203"/>
      <c r="K1573" s="203"/>
      <c r="L1573" s="203"/>
      <c r="M1573" s="203"/>
      <c r="N1573" s="203"/>
      <c r="O1573" s="203"/>
      <c r="P1573" s="203"/>
      <c r="Q1573" s="204"/>
      <c r="R1573" s="204"/>
      <c r="S1573" s="234"/>
      <c r="T1573" s="50"/>
      <c r="U1573" s="50"/>
      <c r="V1573" s="50"/>
      <c r="W1573" s="50"/>
      <c r="X1573" s="50"/>
      <c r="Y1573" s="50"/>
      <c r="Z1573" s="250"/>
      <c r="AA1573" s="238"/>
      <c r="AB1573" s="50"/>
      <c r="AC1573" s="50"/>
      <c r="AD1573" s="50"/>
      <c r="AE1573" s="50"/>
      <c r="AF1573" s="50"/>
      <c r="AG1573" s="50"/>
      <c r="AH1573" s="50"/>
      <c r="AI1573" s="50"/>
      <c r="AJ1573" s="50"/>
      <c r="AK1573" s="50"/>
      <c r="AL1573" s="50"/>
      <c r="AM1573" s="50"/>
      <c r="AN1573" s="50"/>
      <c r="AO1573" s="50"/>
      <c r="AP1573" s="50"/>
      <c r="AQ1573" s="50"/>
      <c r="AR1573" s="50"/>
      <c r="AS1573" s="50"/>
      <c r="AT1573" s="50"/>
      <c r="AU1573" s="50"/>
      <c r="AV1573" s="50"/>
      <c r="AW1573" s="50"/>
      <c r="AX1573" s="50"/>
      <c r="AY1573" s="50"/>
      <c r="AZ1573" s="50"/>
      <c r="BA1573" s="50"/>
      <c r="BB1573" s="50"/>
      <c r="BC1573" s="50"/>
      <c r="BD1573" s="50"/>
      <c r="BE1573" s="50"/>
      <c r="BF1573" s="50"/>
      <c r="BG1573" s="50"/>
      <c r="BH1573" s="50"/>
      <c r="BI1573" s="50"/>
      <c r="BJ1573" s="50"/>
      <c r="BK1573" s="50"/>
      <c r="BL1573" s="50"/>
      <c r="BM1573" s="50"/>
      <c r="BN1573" s="50"/>
      <c r="BO1573" s="50"/>
      <c r="BP1573" s="50"/>
      <c r="BQ1573" s="50"/>
      <c r="BR1573" s="50"/>
      <c r="BS1573" s="50"/>
      <c r="BT1573" s="50"/>
      <c r="BU1573" s="50"/>
      <c r="BV1573" s="50"/>
      <c r="BW1573" s="50"/>
      <c r="BX1573" s="50"/>
      <c r="BY1573" s="50"/>
      <c r="BZ1573" s="50"/>
      <c r="CA1573" s="50"/>
      <c r="CB1573" s="50"/>
      <c r="CC1573" s="50"/>
      <c r="CD1573" s="50"/>
      <c r="CE1573" s="50"/>
      <c r="CF1573" s="50"/>
      <c r="CG1573" s="50"/>
      <c r="CH1573" s="50"/>
      <c r="CI1573" s="50"/>
      <c r="CJ1573" s="50"/>
      <c r="CK1573" s="50"/>
      <c r="CL1573" s="50"/>
      <c r="CM1573" s="50"/>
      <c r="CN1573" s="50"/>
      <c r="CO1573" s="50"/>
      <c r="CP1573" s="50"/>
      <c r="CQ1573" s="50"/>
      <c r="CR1573" s="50"/>
      <c r="CS1573" s="50"/>
      <c r="CT1573" s="50"/>
      <c r="CU1573" s="50"/>
      <c r="CV1573" s="50"/>
      <c r="CW1573" s="50"/>
      <c r="CX1573" s="50"/>
      <c r="CY1573" s="50"/>
      <c r="CZ1573" s="50"/>
      <c r="DA1573" s="50"/>
      <c r="DB1573" s="50"/>
      <c r="DC1573" s="50"/>
      <c r="DD1573" s="50"/>
      <c r="DE1573" s="50"/>
      <c r="DF1573" s="50"/>
    </row>
    <row r="1574" spans="2:110" x14ac:dyDescent="0.2">
      <c r="B1574" s="177"/>
      <c r="C1574" s="202"/>
      <c r="D1574" s="200"/>
      <c r="E1574" s="203"/>
      <c r="F1574" s="203"/>
      <c r="G1574" s="203"/>
      <c r="H1574" s="203"/>
      <c r="I1574" s="203"/>
      <c r="J1574" s="203"/>
      <c r="K1574" s="203"/>
      <c r="L1574" s="203"/>
      <c r="M1574" s="203"/>
      <c r="N1574" s="203"/>
      <c r="O1574" s="203"/>
      <c r="P1574" s="203"/>
      <c r="Q1574" s="204"/>
      <c r="R1574" s="204"/>
      <c r="S1574" s="234"/>
      <c r="T1574" s="50"/>
      <c r="U1574" s="50"/>
      <c r="V1574" s="50"/>
      <c r="W1574" s="50"/>
      <c r="X1574" s="50"/>
      <c r="Y1574" s="50"/>
      <c r="Z1574" s="250"/>
      <c r="AA1574" s="238"/>
      <c r="AB1574" s="50"/>
      <c r="AC1574" s="50"/>
      <c r="AD1574" s="50"/>
      <c r="AE1574" s="50"/>
      <c r="AF1574" s="50"/>
      <c r="AG1574" s="50"/>
      <c r="AH1574" s="50"/>
      <c r="AI1574" s="50"/>
      <c r="AJ1574" s="50"/>
      <c r="AK1574" s="50"/>
      <c r="AL1574" s="50"/>
      <c r="AM1574" s="50"/>
      <c r="AN1574" s="50"/>
      <c r="AO1574" s="50"/>
      <c r="AP1574" s="50"/>
      <c r="AQ1574" s="50"/>
      <c r="AR1574" s="50"/>
      <c r="AS1574" s="50"/>
      <c r="AT1574" s="50"/>
      <c r="AU1574" s="50"/>
      <c r="AV1574" s="50"/>
      <c r="AW1574" s="50"/>
      <c r="AX1574" s="50"/>
      <c r="AY1574" s="50"/>
      <c r="AZ1574" s="50"/>
      <c r="BA1574" s="50"/>
      <c r="BB1574" s="50"/>
      <c r="BC1574" s="50"/>
      <c r="BD1574" s="50"/>
      <c r="BE1574" s="50"/>
      <c r="BF1574" s="50"/>
      <c r="BG1574" s="50"/>
      <c r="BH1574" s="50"/>
      <c r="BI1574" s="50"/>
      <c r="BJ1574" s="50"/>
      <c r="BK1574" s="50"/>
      <c r="BL1574" s="50"/>
      <c r="BM1574" s="50"/>
      <c r="BN1574" s="50"/>
      <c r="BO1574" s="50"/>
      <c r="BP1574" s="50"/>
      <c r="BQ1574" s="50"/>
      <c r="BR1574" s="50"/>
      <c r="BS1574" s="50"/>
      <c r="BT1574" s="50"/>
      <c r="BU1574" s="50"/>
      <c r="BV1574" s="50"/>
      <c r="BW1574" s="50"/>
      <c r="BX1574" s="50"/>
      <c r="BY1574" s="50"/>
      <c r="BZ1574" s="50"/>
      <c r="CA1574" s="50"/>
      <c r="CB1574" s="50"/>
      <c r="CC1574" s="50"/>
      <c r="CD1574" s="50"/>
      <c r="CE1574" s="50"/>
      <c r="CF1574" s="50"/>
      <c r="CG1574" s="50"/>
      <c r="CH1574" s="50"/>
      <c r="CI1574" s="50"/>
      <c r="CJ1574" s="50"/>
      <c r="CK1574" s="50"/>
      <c r="CL1574" s="50"/>
      <c r="CM1574" s="50"/>
      <c r="CN1574" s="50"/>
      <c r="CO1574" s="50"/>
      <c r="CP1574" s="50"/>
      <c r="CQ1574" s="50"/>
      <c r="CR1574" s="50"/>
      <c r="CS1574" s="50"/>
      <c r="CT1574" s="50"/>
      <c r="CU1574" s="50"/>
      <c r="CV1574" s="50"/>
      <c r="CW1574" s="50"/>
      <c r="CX1574" s="50"/>
      <c r="CY1574" s="50"/>
      <c r="CZ1574" s="50"/>
      <c r="DA1574" s="50"/>
      <c r="DB1574" s="50"/>
      <c r="DC1574" s="50"/>
      <c r="DD1574" s="50"/>
      <c r="DE1574" s="50"/>
      <c r="DF1574" s="50"/>
    </row>
    <row r="1575" spans="2:110" x14ac:dyDescent="0.2">
      <c r="B1575" s="177"/>
      <c r="C1575" s="202"/>
      <c r="D1575" s="200"/>
      <c r="E1575" s="203"/>
      <c r="F1575" s="203"/>
      <c r="G1575" s="203"/>
      <c r="H1575" s="203"/>
      <c r="I1575" s="203"/>
      <c r="J1575" s="203"/>
      <c r="K1575" s="203"/>
      <c r="L1575" s="203"/>
      <c r="M1575" s="203"/>
      <c r="N1575" s="203"/>
      <c r="O1575" s="203"/>
      <c r="P1575" s="203"/>
      <c r="Q1575" s="204"/>
      <c r="R1575" s="204"/>
      <c r="S1575" s="234"/>
      <c r="T1575" s="50"/>
      <c r="U1575" s="50"/>
      <c r="V1575" s="50"/>
      <c r="W1575" s="50"/>
      <c r="X1575" s="50"/>
      <c r="Y1575" s="50"/>
      <c r="Z1575" s="250"/>
      <c r="AA1575" s="238"/>
      <c r="AB1575" s="50"/>
      <c r="AC1575" s="50"/>
      <c r="AD1575" s="50"/>
      <c r="AE1575" s="50"/>
      <c r="AF1575" s="50"/>
      <c r="AG1575" s="50"/>
      <c r="AH1575" s="50"/>
      <c r="AI1575" s="50"/>
      <c r="AJ1575" s="50"/>
      <c r="AK1575" s="50"/>
      <c r="AL1575" s="50"/>
      <c r="AM1575" s="50"/>
      <c r="AN1575" s="50"/>
      <c r="AO1575" s="50"/>
      <c r="AP1575" s="50"/>
      <c r="AQ1575" s="50"/>
      <c r="AR1575" s="50"/>
      <c r="AS1575" s="50"/>
      <c r="AT1575" s="50"/>
      <c r="AU1575" s="50"/>
      <c r="AV1575" s="50"/>
      <c r="AW1575" s="50"/>
      <c r="AX1575" s="50"/>
      <c r="AY1575" s="50"/>
      <c r="AZ1575" s="50"/>
      <c r="BA1575" s="50"/>
      <c r="BB1575" s="50"/>
      <c r="BC1575" s="50"/>
      <c r="BD1575" s="50"/>
      <c r="BE1575" s="50"/>
      <c r="BF1575" s="50"/>
      <c r="BG1575" s="50"/>
      <c r="BH1575" s="50"/>
      <c r="BI1575" s="50"/>
      <c r="BJ1575" s="50"/>
      <c r="BK1575" s="50"/>
      <c r="BL1575" s="50"/>
      <c r="BM1575" s="50"/>
      <c r="BN1575" s="50"/>
      <c r="BO1575" s="50"/>
      <c r="BP1575" s="50"/>
      <c r="BQ1575" s="50"/>
      <c r="BR1575" s="50"/>
      <c r="BS1575" s="50"/>
      <c r="BT1575" s="50"/>
      <c r="BU1575" s="50"/>
      <c r="BV1575" s="50"/>
      <c r="BW1575" s="50"/>
      <c r="BX1575" s="50"/>
      <c r="BY1575" s="50"/>
      <c r="BZ1575" s="50"/>
      <c r="CA1575" s="50"/>
      <c r="CB1575" s="50"/>
      <c r="CC1575" s="50"/>
      <c r="CD1575" s="50"/>
      <c r="CE1575" s="50"/>
      <c r="CF1575" s="50"/>
      <c r="CG1575" s="50"/>
      <c r="CH1575" s="50"/>
      <c r="CI1575" s="50"/>
      <c r="CJ1575" s="50"/>
      <c r="CK1575" s="50"/>
      <c r="CL1575" s="50"/>
      <c r="CM1575" s="50"/>
      <c r="CN1575" s="50"/>
      <c r="CO1575" s="50"/>
      <c r="CP1575" s="50"/>
      <c r="CQ1575" s="50"/>
      <c r="CR1575" s="50"/>
      <c r="CS1575" s="50"/>
      <c r="CT1575" s="50"/>
      <c r="CU1575" s="50"/>
      <c r="CV1575" s="50"/>
      <c r="CW1575" s="50"/>
      <c r="CX1575" s="50"/>
      <c r="CY1575" s="50"/>
      <c r="CZ1575" s="50"/>
      <c r="DA1575" s="50"/>
      <c r="DB1575" s="50"/>
      <c r="DC1575" s="50"/>
      <c r="DD1575" s="50"/>
      <c r="DE1575" s="50"/>
      <c r="DF1575" s="50"/>
    </row>
    <row r="1576" spans="2:110" x14ac:dyDescent="0.2">
      <c r="B1576" s="177"/>
      <c r="C1576" s="202"/>
      <c r="D1576" s="200"/>
      <c r="E1576" s="203"/>
      <c r="F1576" s="203"/>
      <c r="G1576" s="203"/>
      <c r="H1576" s="203"/>
      <c r="I1576" s="203"/>
      <c r="J1576" s="203"/>
      <c r="K1576" s="203"/>
      <c r="L1576" s="203"/>
      <c r="M1576" s="203"/>
      <c r="N1576" s="203"/>
      <c r="O1576" s="203"/>
      <c r="P1576" s="203"/>
      <c r="Q1576" s="204"/>
      <c r="R1576" s="204"/>
      <c r="S1576" s="234"/>
      <c r="T1576" s="50"/>
      <c r="U1576" s="50"/>
      <c r="V1576" s="50"/>
      <c r="W1576" s="50"/>
      <c r="X1576" s="50"/>
      <c r="Y1576" s="50"/>
      <c r="Z1576" s="250"/>
      <c r="AA1576" s="238"/>
      <c r="AB1576" s="50"/>
      <c r="AC1576" s="50"/>
      <c r="AD1576" s="50"/>
      <c r="AE1576" s="50"/>
      <c r="AF1576" s="50"/>
      <c r="AG1576" s="50"/>
      <c r="AH1576" s="50"/>
      <c r="AI1576" s="50"/>
      <c r="AJ1576" s="50"/>
      <c r="AK1576" s="50"/>
      <c r="AL1576" s="50"/>
      <c r="AM1576" s="50"/>
      <c r="AN1576" s="50"/>
      <c r="AO1576" s="50"/>
      <c r="AP1576" s="50"/>
      <c r="AQ1576" s="50"/>
      <c r="AR1576" s="50"/>
      <c r="AS1576" s="50"/>
      <c r="AT1576" s="50"/>
      <c r="AU1576" s="50"/>
      <c r="AV1576" s="50"/>
      <c r="AW1576" s="50"/>
      <c r="AX1576" s="50"/>
      <c r="AY1576" s="50"/>
      <c r="AZ1576" s="50"/>
      <c r="BA1576" s="50"/>
      <c r="BB1576" s="50"/>
      <c r="BC1576" s="50"/>
      <c r="BD1576" s="50"/>
      <c r="BE1576" s="50"/>
      <c r="BF1576" s="50"/>
      <c r="BG1576" s="50"/>
      <c r="BH1576" s="50"/>
      <c r="BI1576" s="50"/>
      <c r="BJ1576" s="50"/>
      <c r="BK1576" s="50"/>
      <c r="BL1576" s="50"/>
      <c r="BM1576" s="50"/>
      <c r="BN1576" s="50"/>
      <c r="BO1576" s="50"/>
      <c r="BP1576" s="50"/>
      <c r="BQ1576" s="50"/>
      <c r="BR1576" s="50"/>
      <c r="BS1576" s="50"/>
      <c r="BT1576" s="50"/>
      <c r="BU1576" s="50"/>
      <c r="BV1576" s="50"/>
      <c r="BW1576" s="50"/>
      <c r="BX1576" s="50"/>
      <c r="BY1576" s="50"/>
      <c r="BZ1576" s="50"/>
      <c r="CA1576" s="50"/>
      <c r="CB1576" s="50"/>
      <c r="CC1576" s="50"/>
      <c r="CD1576" s="50"/>
      <c r="CE1576" s="50"/>
      <c r="CF1576" s="50"/>
      <c r="CG1576" s="50"/>
      <c r="CH1576" s="50"/>
      <c r="CI1576" s="50"/>
      <c r="CJ1576" s="50"/>
      <c r="CK1576" s="50"/>
      <c r="CL1576" s="50"/>
      <c r="CM1576" s="50"/>
      <c r="CN1576" s="50"/>
      <c r="CO1576" s="50"/>
      <c r="CP1576" s="50"/>
      <c r="CQ1576" s="50"/>
      <c r="CR1576" s="50"/>
      <c r="CS1576" s="50"/>
      <c r="CT1576" s="50"/>
      <c r="CU1576" s="50"/>
      <c r="CV1576" s="50"/>
      <c r="CW1576" s="50"/>
      <c r="CX1576" s="50"/>
      <c r="CY1576" s="50"/>
      <c r="CZ1576" s="50"/>
      <c r="DA1576" s="50"/>
      <c r="DB1576" s="50"/>
      <c r="DC1576" s="50"/>
      <c r="DD1576" s="50"/>
      <c r="DE1576" s="50"/>
      <c r="DF1576" s="50"/>
    </row>
    <row r="1577" spans="2:110" x14ac:dyDescent="0.2">
      <c r="B1577" s="177"/>
      <c r="C1577" s="202"/>
      <c r="D1577" s="200"/>
      <c r="E1577" s="203"/>
      <c r="F1577" s="203"/>
      <c r="G1577" s="203"/>
      <c r="H1577" s="203"/>
      <c r="I1577" s="203"/>
      <c r="J1577" s="203"/>
      <c r="K1577" s="203"/>
      <c r="L1577" s="203"/>
      <c r="M1577" s="203"/>
      <c r="N1577" s="203"/>
      <c r="O1577" s="203"/>
      <c r="P1577" s="203"/>
      <c r="Q1577" s="204"/>
      <c r="R1577" s="204"/>
      <c r="S1577" s="234"/>
      <c r="T1577" s="50"/>
      <c r="U1577" s="50"/>
      <c r="V1577" s="50"/>
      <c r="W1577" s="50"/>
      <c r="X1577" s="50"/>
      <c r="Y1577" s="50"/>
      <c r="Z1577" s="250"/>
      <c r="AA1577" s="238"/>
      <c r="AB1577" s="50"/>
      <c r="AC1577" s="50"/>
      <c r="AD1577" s="50"/>
      <c r="AE1577" s="50"/>
      <c r="AF1577" s="50"/>
      <c r="AG1577" s="50"/>
      <c r="AH1577" s="50"/>
      <c r="AI1577" s="50"/>
      <c r="AJ1577" s="50"/>
      <c r="AK1577" s="50"/>
      <c r="AL1577" s="50"/>
      <c r="AM1577" s="50"/>
      <c r="AN1577" s="50"/>
      <c r="AO1577" s="50"/>
      <c r="AP1577" s="50"/>
      <c r="AQ1577" s="50"/>
      <c r="AR1577" s="50"/>
      <c r="AS1577" s="50"/>
      <c r="AT1577" s="50"/>
      <c r="AU1577" s="50"/>
      <c r="AV1577" s="50"/>
      <c r="AW1577" s="50"/>
      <c r="AX1577" s="50"/>
      <c r="AY1577" s="50"/>
      <c r="AZ1577" s="50"/>
      <c r="BA1577" s="50"/>
      <c r="BB1577" s="50"/>
      <c r="BC1577" s="50"/>
      <c r="BD1577" s="50"/>
      <c r="BE1577" s="50"/>
      <c r="BF1577" s="50"/>
      <c r="BG1577" s="50"/>
      <c r="BH1577" s="50"/>
      <c r="BI1577" s="50"/>
      <c r="BJ1577" s="50"/>
      <c r="BK1577" s="50"/>
      <c r="BL1577" s="50"/>
      <c r="BM1577" s="50"/>
      <c r="BN1577" s="50"/>
      <c r="BO1577" s="50"/>
      <c r="BP1577" s="50"/>
      <c r="BQ1577" s="50"/>
      <c r="BR1577" s="50"/>
      <c r="BS1577" s="50"/>
      <c r="BT1577" s="50"/>
      <c r="BU1577" s="50"/>
      <c r="BV1577" s="50"/>
      <c r="BW1577" s="50"/>
      <c r="BX1577" s="50"/>
      <c r="BY1577" s="50"/>
      <c r="BZ1577" s="50"/>
      <c r="CA1577" s="50"/>
      <c r="CB1577" s="50"/>
      <c r="CC1577" s="50"/>
      <c r="CD1577" s="50"/>
      <c r="CE1577" s="50"/>
      <c r="CF1577" s="50"/>
      <c r="CG1577" s="50"/>
      <c r="CH1577" s="50"/>
      <c r="CI1577" s="50"/>
      <c r="CJ1577" s="50"/>
      <c r="CK1577" s="50"/>
      <c r="CL1577" s="50"/>
      <c r="CM1577" s="50"/>
      <c r="CN1577" s="50"/>
      <c r="CO1577" s="50"/>
      <c r="CP1577" s="50"/>
      <c r="CQ1577" s="50"/>
      <c r="CR1577" s="50"/>
      <c r="CS1577" s="50"/>
      <c r="CT1577" s="50"/>
      <c r="CU1577" s="50"/>
      <c r="CV1577" s="50"/>
      <c r="CW1577" s="50"/>
      <c r="CX1577" s="50"/>
      <c r="CY1577" s="50"/>
      <c r="CZ1577" s="50"/>
      <c r="DA1577" s="50"/>
      <c r="DB1577" s="50"/>
      <c r="DC1577" s="50"/>
      <c r="DD1577" s="50"/>
      <c r="DE1577" s="50"/>
      <c r="DF1577" s="50"/>
    </row>
    <row r="1578" spans="2:110" x14ac:dyDescent="0.2">
      <c r="B1578" s="177"/>
      <c r="C1578" s="202"/>
      <c r="D1578" s="200"/>
      <c r="E1578" s="203"/>
      <c r="F1578" s="203"/>
      <c r="G1578" s="203"/>
      <c r="H1578" s="203"/>
      <c r="I1578" s="203"/>
      <c r="J1578" s="203"/>
      <c r="K1578" s="203"/>
      <c r="L1578" s="203"/>
      <c r="M1578" s="203"/>
      <c r="N1578" s="203"/>
      <c r="O1578" s="203"/>
      <c r="P1578" s="203"/>
      <c r="Q1578" s="204"/>
      <c r="R1578" s="204"/>
      <c r="S1578" s="234"/>
      <c r="T1578" s="50"/>
      <c r="U1578" s="50"/>
      <c r="V1578" s="50"/>
      <c r="W1578" s="50"/>
      <c r="X1578" s="50"/>
      <c r="Y1578" s="50"/>
      <c r="Z1578" s="250"/>
      <c r="AA1578" s="238"/>
      <c r="AB1578" s="50"/>
      <c r="AC1578" s="50"/>
      <c r="AD1578" s="50"/>
      <c r="AE1578" s="50"/>
      <c r="AF1578" s="50"/>
      <c r="AG1578" s="50"/>
      <c r="AH1578" s="50"/>
      <c r="AI1578" s="50"/>
      <c r="AJ1578" s="50"/>
      <c r="AK1578" s="50"/>
      <c r="AL1578" s="50"/>
      <c r="AM1578" s="50"/>
      <c r="AN1578" s="50"/>
      <c r="AO1578" s="50"/>
      <c r="AP1578" s="50"/>
      <c r="AQ1578" s="50"/>
      <c r="AR1578" s="50"/>
      <c r="AS1578" s="50"/>
      <c r="AT1578" s="50"/>
      <c r="AU1578" s="50"/>
      <c r="AV1578" s="50"/>
      <c r="AW1578" s="50"/>
      <c r="AX1578" s="50"/>
      <c r="AY1578" s="50"/>
      <c r="AZ1578" s="50"/>
      <c r="BA1578" s="50"/>
      <c r="BB1578" s="50"/>
      <c r="BC1578" s="50"/>
      <c r="BD1578" s="50"/>
      <c r="BE1578" s="50"/>
      <c r="BF1578" s="50"/>
      <c r="BG1578" s="50"/>
      <c r="BH1578" s="50"/>
      <c r="BI1578" s="50"/>
      <c r="BJ1578" s="50"/>
      <c r="BK1578" s="50"/>
      <c r="BL1578" s="50"/>
      <c r="BM1578" s="50"/>
      <c r="BN1578" s="50"/>
      <c r="BO1578" s="50"/>
      <c r="BP1578" s="50"/>
      <c r="BQ1578" s="50"/>
      <c r="BR1578" s="50"/>
      <c r="BS1578" s="50"/>
      <c r="BT1578" s="50"/>
      <c r="BU1578" s="50"/>
      <c r="BV1578" s="50"/>
      <c r="BW1578" s="50"/>
      <c r="BX1578" s="50"/>
      <c r="BY1578" s="50"/>
      <c r="BZ1578" s="50"/>
      <c r="CA1578" s="50"/>
      <c r="CB1578" s="50"/>
      <c r="CC1578" s="50"/>
      <c r="CD1578" s="50"/>
      <c r="CE1578" s="50"/>
      <c r="CF1578" s="50"/>
      <c r="CG1578" s="50"/>
      <c r="CH1578" s="50"/>
      <c r="CI1578" s="50"/>
      <c r="CJ1578" s="50"/>
      <c r="CK1578" s="50"/>
      <c r="CL1578" s="50"/>
      <c r="CM1578" s="50"/>
      <c r="CN1578" s="50"/>
      <c r="CO1578" s="50"/>
      <c r="CP1578" s="50"/>
      <c r="CQ1578" s="50"/>
      <c r="CR1578" s="50"/>
      <c r="CS1578" s="50"/>
      <c r="CT1578" s="50"/>
      <c r="CU1578" s="50"/>
      <c r="CV1578" s="50"/>
      <c r="CW1578" s="50"/>
      <c r="CX1578" s="50"/>
      <c r="CY1578" s="50"/>
      <c r="CZ1578" s="50"/>
      <c r="DA1578" s="50"/>
      <c r="DB1578" s="50"/>
      <c r="DC1578" s="50"/>
      <c r="DD1578" s="50"/>
      <c r="DE1578" s="50"/>
      <c r="DF1578" s="50"/>
    </row>
    <row r="1579" spans="2:110" x14ac:dyDescent="0.2">
      <c r="B1579" s="177"/>
      <c r="C1579" s="202"/>
      <c r="D1579" s="200"/>
      <c r="E1579" s="203"/>
      <c r="F1579" s="203"/>
      <c r="G1579" s="203"/>
      <c r="H1579" s="203"/>
      <c r="I1579" s="203"/>
      <c r="J1579" s="203"/>
      <c r="K1579" s="203"/>
      <c r="L1579" s="203"/>
      <c r="M1579" s="203"/>
      <c r="N1579" s="203"/>
      <c r="O1579" s="203"/>
      <c r="P1579" s="203"/>
      <c r="Q1579" s="204"/>
      <c r="R1579" s="204"/>
      <c r="S1579" s="234"/>
      <c r="T1579" s="50"/>
      <c r="U1579" s="50"/>
      <c r="V1579" s="50"/>
      <c r="W1579" s="50"/>
      <c r="X1579" s="50"/>
      <c r="Y1579" s="50"/>
      <c r="Z1579" s="250"/>
      <c r="AA1579" s="238"/>
      <c r="AB1579" s="50"/>
      <c r="AC1579" s="50"/>
      <c r="AD1579" s="50"/>
      <c r="AE1579" s="50"/>
      <c r="AF1579" s="50"/>
      <c r="AG1579" s="50"/>
      <c r="AH1579" s="50"/>
      <c r="AI1579" s="50"/>
      <c r="AJ1579" s="50"/>
      <c r="AK1579" s="50"/>
      <c r="AL1579" s="50"/>
      <c r="AM1579" s="50"/>
      <c r="AN1579" s="50"/>
      <c r="AO1579" s="50"/>
      <c r="AP1579" s="50"/>
      <c r="AQ1579" s="50"/>
      <c r="AR1579" s="50"/>
      <c r="AS1579" s="50"/>
      <c r="AT1579" s="50"/>
      <c r="AU1579" s="50"/>
      <c r="AV1579" s="50"/>
      <c r="AW1579" s="50"/>
      <c r="AX1579" s="50"/>
      <c r="AY1579" s="50"/>
      <c r="AZ1579" s="50"/>
      <c r="BA1579" s="50"/>
      <c r="BB1579" s="50"/>
      <c r="BC1579" s="50"/>
      <c r="BD1579" s="50"/>
      <c r="BE1579" s="50"/>
      <c r="BF1579" s="50"/>
      <c r="BG1579" s="50"/>
      <c r="BH1579" s="50"/>
      <c r="BI1579" s="50"/>
      <c r="BJ1579" s="50"/>
      <c r="BK1579" s="50"/>
      <c r="BL1579" s="50"/>
      <c r="BM1579" s="50"/>
      <c r="BN1579" s="50"/>
      <c r="BO1579" s="50"/>
      <c r="BP1579" s="50"/>
      <c r="BQ1579" s="50"/>
      <c r="BR1579" s="50"/>
      <c r="BS1579" s="50"/>
      <c r="BT1579" s="50"/>
      <c r="BU1579" s="50"/>
      <c r="BV1579" s="50"/>
      <c r="BW1579" s="50"/>
      <c r="BX1579" s="50"/>
      <c r="BY1579" s="50"/>
      <c r="BZ1579" s="50"/>
      <c r="CA1579" s="50"/>
      <c r="CB1579" s="50"/>
      <c r="CC1579" s="50"/>
      <c r="CD1579" s="50"/>
      <c r="CE1579" s="50"/>
      <c r="CF1579" s="50"/>
      <c r="CG1579" s="50"/>
      <c r="CH1579" s="50"/>
      <c r="CI1579" s="50"/>
      <c r="CJ1579" s="50"/>
      <c r="CK1579" s="50"/>
      <c r="CL1579" s="50"/>
      <c r="CM1579" s="50"/>
      <c r="CN1579" s="50"/>
      <c r="CO1579" s="50"/>
      <c r="CP1579" s="50"/>
      <c r="CQ1579" s="50"/>
      <c r="CR1579" s="50"/>
      <c r="CS1579" s="50"/>
      <c r="CT1579" s="50"/>
      <c r="CU1579" s="50"/>
      <c r="CV1579" s="50"/>
      <c r="CW1579" s="50"/>
      <c r="CX1579" s="50"/>
      <c r="CY1579" s="50"/>
      <c r="CZ1579" s="50"/>
      <c r="DA1579" s="50"/>
      <c r="DB1579" s="50"/>
      <c r="DC1579" s="50"/>
      <c r="DD1579" s="50"/>
      <c r="DE1579" s="50"/>
      <c r="DF1579" s="50"/>
    </row>
    <row r="1580" spans="2:110" x14ac:dyDescent="0.2">
      <c r="B1580" s="177"/>
      <c r="C1580" s="202"/>
      <c r="D1580" s="200"/>
      <c r="E1580" s="203"/>
      <c r="F1580" s="203"/>
      <c r="G1580" s="203"/>
      <c r="H1580" s="203"/>
      <c r="I1580" s="203"/>
      <c r="J1580" s="203"/>
      <c r="K1580" s="203"/>
      <c r="L1580" s="203"/>
      <c r="M1580" s="203"/>
      <c r="N1580" s="203"/>
      <c r="O1580" s="203"/>
      <c r="P1580" s="203"/>
      <c r="Q1580" s="204"/>
      <c r="R1580" s="204"/>
      <c r="S1580" s="234"/>
      <c r="T1580" s="50"/>
      <c r="U1580" s="50"/>
      <c r="V1580" s="50"/>
      <c r="W1580" s="50"/>
      <c r="X1580" s="50"/>
      <c r="Y1580" s="50"/>
      <c r="Z1580" s="250"/>
      <c r="AA1580" s="238"/>
      <c r="AB1580" s="50"/>
      <c r="AC1580" s="50"/>
      <c r="AD1580" s="50"/>
      <c r="AE1580" s="50"/>
      <c r="AF1580" s="50"/>
      <c r="AG1580" s="50"/>
      <c r="AH1580" s="50"/>
      <c r="AI1580" s="50"/>
      <c r="AJ1580" s="50"/>
      <c r="AK1580" s="50"/>
      <c r="AL1580" s="50"/>
      <c r="AM1580" s="50"/>
      <c r="AN1580" s="50"/>
      <c r="AO1580" s="50"/>
      <c r="AP1580" s="50"/>
      <c r="AQ1580" s="50"/>
      <c r="AR1580" s="50"/>
      <c r="AS1580" s="50"/>
      <c r="AT1580" s="50"/>
      <c r="AU1580" s="50"/>
      <c r="AV1580" s="50"/>
      <c r="AW1580" s="50"/>
      <c r="AX1580" s="50"/>
      <c r="AY1580" s="50"/>
      <c r="AZ1580" s="50"/>
      <c r="BA1580" s="50"/>
      <c r="BB1580" s="50"/>
      <c r="BC1580" s="50"/>
      <c r="BD1580" s="50"/>
      <c r="BE1580" s="50"/>
      <c r="BF1580" s="50"/>
      <c r="BG1580" s="50"/>
      <c r="BH1580" s="50"/>
      <c r="BI1580" s="50"/>
      <c r="BJ1580" s="50"/>
      <c r="BK1580" s="50"/>
      <c r="BL1580" s="50"/>
      <c r="BM1580" s="50"/>
      <c r="BN1580" s="50"/>
      <c r="BO1580" s="50"/>
      <c r="BP1580" s="50"/>
      <c r="BQ1580" s="50"/>
      <c r="BR1580" s="50"/>
      <c r="BS1580" s="50"/>
      <c r="BT1580" s="50"/>
      <c r="BU1580" s="50"/>
      <c r="BV1580" s="50"/>
      <c r="BW1580" s="50"/>
      <c r="BX1580" s="50"/>
      <c r="BY1580" s="50"/>
      <c r="BZ1580" s="50"/>
      <c r="CA1580" s="50"/>
      <c r="CB1580" s="50"/>
      <c r="CC1580" s="50"/>
      <c r="CD1580" s="50"/>
      <c r="CE1580" s="50"/>
      <c r="CF1580" s="50"/>
      <c r="CG1580" s="50"/>
      <c r="CH1580" s="50"/>
      <c r="CI1580" s="50"/>
      <c r="CJ1580" s="50"/>
      <c r="CK1580" s="50"/>
      <c r="CL1580" s="50"/>
      <c r="CM1580" s="50"/>
      <c r="CN1580" s="50"/>
      <c r="CO1580" s="50"/>
      <c r="CP1580" s="50"/>
      <c r="CQ1580" s="50"/>
      <c r="CR1580" s="50"/>
      <c r="CS1580" s="50"/>
      <c r="CT1580" s="50"/>
      <c r="CU1580" s="50"/>
      <c r="CV1580" s="50"/>
      <c r="CW1580" s="50"/>
      <c r="CX1580" s="50"/>
      <c r="CY1580" s="50"/>
      <c r="CZ1580" s="50"/>
      <c r="DA1580" s="50"/>
      <c r="DB1580" s="50"/>
      <c r="DC1580" s="50"/>
      <c r="DD1580" s="50"/>
      <c r="DE1580" s="50"/>
      <c r="DF1580" s="50"/>
    </row>
    <row r="1581" spans="2:110" x14ac:dyDescent="0.2">
      <c r="B1581" s="177"/>
      <c r="C1581" s="202"/>
      <c r="D1581" s="200"/>
      <c r="E1581" s="203"/>
      <c r="F1581" s="203"/>
      <c r="G1581" s="203"/>
      <c r="H1581" s="203"/>
      <c r="I1581" s="203"/>
      <c r="J1581" s="203"/>
      <c r="K1581" s="203"/>
      <c r="L1581" s="203"/>
      <c r="M1581" s="203"/>
      <c r="N1581" s="203"/>
      <c r="O1581" s="203"/>
      <c r="P1581" s="203"/>
      <c r="Q1581" s="204"/>
      <c r="R1581" s="204"/>
      <c r="S1581" s="234"/>
      <c r="T1581" s="50"/>
      <c r="U1581" s="50"/>
      <c r="V1581" s="50"/>
      <c r="W1581" s="50"/>
      <c r="X1581" s="50"/>
      <c r="Y1581" s="50"/>
      <c r="Z1581" s="250"/>
      <c r="AA1581" s="238"/>
      <c r="AB1581" s="50"/>
      <c r="AC1581" s="50"/>
      <c r="AD1581" s="50"/>
      <c r="AE1581" s="50"/>
      <c r="AF1581" s="50"/>
      <c r="AG1581" s="50"/>
      <c r="AH1581" s="50"/>
      <c r="AI1581" s="50"/>
      <c r="AJ1581" s="50"/>
      <c r="AK1581" s="50"/>
      <c r="AL1581" s="50"/>
      <c r="AM1581" s="50"/>
      <c r="AN1581" s="50"/>
      <c r="AO1581" s="50"/>
      <c r="AP1581" s="50"/>
      <c r="AQ1581" s="50"/>
      <c r="AR1581" s="50"/>
      <c r="AS1581" s="50"/>
      <c r="AT1581" s="50"/>
      <c r="AU1581" s="50"/>
      <c r="AV1581" s="50"/>
      <c r="AW1581" s="50"/>
      <c r="AX1581" s="50"/>
      <c r="AY1581" s="50"/>
      <c r="AZ1581" s="50"/>
      <c r="BA1581" s="50"/>
      <c r="BB1581" s="50"/>
      <c r="BC1581" s="50"/>
      <c r="BD1581" s="50"/>
      <c r="BE1581" s="50"/>
      <c r="BF1581" s="50"/>
      <c r="BG1581" s="50"/>
      <c r="BH1581" s="50"/>
      <c r="BI1581" s="50"/>
      <c r="BJ1581" s="50"/>
      <c r="BK1581" s="50"/>
      <c r="BL1581" s="50"/>
      <c r="BM1581" s="50"/>
      <c r="BN1581" s="50"/>
      <c r="BO1581" s="50"/>
      <c r="BP1581" s="50"/>
      <c r="BQ1581" s="50"/>
      <c r="BR1581" s="50"/>
      <c r="BS1581" s="50"/>
      <c r="BT1581" s="50"/>
      <c r="BU1581" s="50"/>
      <c r="BV1581" s="50"/>
      <c r="BW1581" s="50"/>
      <c r="BX1581" s="50"/>
      <c r="BY1581" s="50"/>
      <c r="BZ1581" s="50"/>
      <c r="CA1581" s="50"/>
      <c r="CB1581" s="50"/>
      <c r="CC1581" s="50"/>
      <c r="CD1581" s="50"/>
      <c r="CE1581" s="50"/>
      <c r="CF1581" s="50"/>
      <c r="CG1581" s="50"/>
      <c r="CH1581" s="50"/>
      <c r="CI1581" s="50"/>
      <c r="CJ1581" s="50"/>
      <c r="CK1581" s="50"/>
      <c r="CL1581" s="50"/>
      <c r="CM1581" s="50"/>
      <c r="CN1581" s="50"/>
      <c r="CO1581" s="50"/>
      <c r="CP1581" s="50"/>
      <c r="CQ1581" s="50"/>
      <c r="CR1581" s="50"/>
      <c r="CS1581" s="50"/>
      <c r="CT1581" s="50"/>
      <c r="CU1581" s="50"/>
      <c r="CV1581" s="50"/>
      <c r="CW1581" s="50"/>
      <c r="CX1581" s="50"/>
      <c r="CY1581" s="50"/>
      <c r="CZ1581" s="50"/>
      <c r="DA1581" s="50"/>
      <c r="DB1581" s="50"/>
      <c r="DC1581" s="50"/>
      <c r="DD1581" s="50"/>
      <c r="DE1581" s="50"/>
      <c r="DF1581" s="50"/>
    </row>
    <row r="1582" spans="2:110" x14ac:dyDescent="0.2">
      <c r="B1582" s="177"/>
      <c r="C1582" s="202"/>
      <c r="D1582" s="200"/>
      <c r="E1582" s="203"/>
      <c r="F1582" s="203"/>
      <c r="G1582" s="203"/>
      <c r="H1582" s="203"/>
      <c r="I1582" s="203"/>
      <c r="J1582" s="203"/>
      <c r="K1582" s="203"/>
      <c r="L1582" s="203"/>
      <c r="M1582" s="203"/>
      <c r="N1582" s="203"/>
      <c r="O1582" s="203"/>
      <c r="P1582" s="203"/>
      <c r="Q1582" s="204"/>
      <c r="R1582" s="204"/>
      <c r="S1582" s="234"/>
      <c r="T1582" s="50"/>
      <c r="U1582" s="50"/>
      <c r="V1582" s="50"/>
      <c r="W1582" s="50"/>
      <c r="X1582" s="50"/>
      <c r="Y1582" s="50"/>
      <c r="Z1582" s="250"/>
      <c r="AA1582" s="238"/>
      <c r="AB1582" s="50"/>
      <c r="AC1582" s="50"/>
      <c r="AD1582" s="50"/>
      <c r="AE1582" s="50"/>
      <c r="AF1582" s="50"/>
      <c r="AG1582" s="50"/>
      <c r="AH1582" s="50"/>
      <c r="AI1582" s="50"/>
      <c r="AJ1582" s="50"/>
      <c r="AK1582" s="50"/>
      <c r="AL1582" s="50"/>
      <c r="AM1582" s="50"/>
      <c r="AN1582" s="50"/>
      <c r="AO1582" s="50"/>
      <c r="AP1582" s="50"/>
      <c r="AQ1582" s="50"/>
      <c r="AR1582" s="50"/>
      <c r="AS1582" s="50"/>
      <c r="AT1582" s="50"/>
      <c r="AU1582" s="50"/>
      <c r="AV1582" s="50"/>
      <c r="AW1582" s="50"/>
      <c r="AX1582" s="50"/>
      <c r="AY1582" s="50"/>
      <c r="AZ1582" s="50"/>
      <c r="BA1582" s="50"/>
      <c r="BB1582" s="50"/>
      <c r="BC1582" s="50"/>
      <c r="BD1582" s="50"/>
      <c r="BE1582" s="50"/>
      <c r="BF1582" s="50"/>
      <c r="BG1582" s="50"/>
      <c r="BH1582" s="50"/>
      <c r="BI1582" s="50"/>
      <c r="BJ1582" s="50"/>
      <c r="BK1582" s="50"/>
      <c r="BL1582" s="50"/>
      <c r="BM1582" s="50"/>
      <c r="BN1582" s="50"/>
      <c r="BO1582" s="50"/>
      <c r="BP1582" s="50"/>
      <c r="BQ1582" s="50"/>
      <c r="BR1582" s="50"/>
      <c r="BS1582" s="50"/>
      <c r="BT1582" s="50"/>
      <c r="BU1582" s="50"/>
      <c r="BV1582" s="50"/>
      <c r="BW1582" s="50"/>
      <c r="BX1582" s="50"/>
      <c r="BY1582" s="50"/>
      <c r="BZ1582" s="50"/>
      <c r="CA1582" s="50"/>
      <c r="CB1582" s="50"/>
      <c r="CC1582" s="50"/>
      <c r="CD1582" s="50"/>
      <c r="CE1582" s="50"/>
      <c r="CF1582" s="50"/>
      <c r="CG1582" s="50"/>
      <c r="CH1582" s="50"/>
      <c r="CI1582" s="50"/>
      <c r="CJ1582" s="50"/>
      <c r="CK1582" s="50"/>
      <c r="CL1582" s="50"/>
      <c r="CM1582" s="50"/>
      <c r="CN1582" s="50"/>
      <c r="CO1582" s="50"/>
      <c r="CP1582" s="50"/>
      <c r="CQ1582" s="50"/>
      <c r="CR1582" s="50"/>
      <c r="CS1582" s="50"/>
      <c r="CT1582" s="50"/>
      <c r="CU1582" s="50"/>
      <c r="CV1582" s="50"/>
      <c r="CW1582" s="50"/>
      <c r="CX1582" s="50"/>
      <c r="CY1582" s="50"/>
      <c r="CZ1582" s="50"/>
      <c r="DA1582" s="50"/>
      <c r="DB1582" s="50"/>
      <c r="DC1582" s="50"/>
      <c r="DD1582" s="50"/>
      <c r="DE1582" s="50"/>
      <c r="DF1582" s="50"/>
    </row>
    <row r="1583" spans="2:110" x14ac:dyDescent="0.2">
      <c r="B1583" s="177"/>
      <c r="C1583" s="202"/>
      <c r="D1583" s="200"/>
      <c r="E1583" s="203"/>
      <c r="F1583" s="203"/>
      <c r="G1583" s="203"/>
      <c r="H1583" s="203"/>
      <c r="I1583" s="203"/>
      <c r="J1583" s="203"/>
      <c r="K1583" s="203"/>
      <c r="L1583" s="203"/>
      <c r="M1583" s="203"/>
      <c r="N1583" s="203"/>
      <c r="O1583" s="203"/>
      <c r="P1583" s="203"/>
      <c r="Q1583" s="204"/>
      <c r="R1583" s="204"/>
      <c r="S1583" s="234"/>
      <c r="T1583" s="50"/>
      <c r="U1583" s="50"/>
      <c r="V1583" s="50"/>
      <c r="W1583" s="50"/>
      <c r="X1583" s="50"/>
      <c r="Y1583" s="50"/>
      <c r="Z1583" s="250"/>
      <c r="AA1583" s="238"/>
      <c r="AB1583" s="50"/>
      <c r="AC1583" s="50"/>
      <c r="AD1583" s="50"/>
      <c r="AE1583" s="50"/>
      <c r="AF1583" s="50"/>
      <c r="AG1583" s="50"/>
      <c r="AH1583" s="50"/>
      <c r="AI1583" s="50"/>
      <c r="AJ1583" s="50"/>
      <c r="AK1583" s="50"/>
      <c r="AL1583" s="50"/>
      <c r="AM1583" s="50"/>
      <c r="AN1583" s="50"/>
      <c r="AO1583" s="50"/>
      <c r="AP1583" s="50"/>
      <c r="AQ1583" s="50"/>
      <c r="AR1583" s="50"/>
      <c r="AS1583" s="50"/>
      <c r="AT1583" s="50"/>
      <c r="AU1583" s="50"/>
      <c r="AV1583" s="50"/>
      <c r="AW1583" s="50"/>
      <c r="AX1583" s="50"/>
      <c r="AY1583" s="50"/>
      <c r="AZ1583" s="50"/>
      <c r="BA1583" s="50"/>
      <c r="BB1583" s="50"/>
      <c r="BC1583" s="50"/>
      <c r="BD1583" s="50"/>
      <c r="BE1583" s="50"/>
      <c r="BF1583" s="50"/>
      <c r="BG1583" s="50"/>
      <c r="BH1583" s="50"/>
      <c r="BI1583" s="50"/>
      <c r="BJ1583" s="50"/>
      <c r="BK1583" s="50"/>
      <c r="BL1583" s="50"/>
      <c r="BM1583" s="50"/>
      <c r="BN1583" s="50"/>
      <c r="BO1583" s="50"/>
      <c r="BP1583" s="50"/>
      <c r="BQ1583" s="50"/>
      <c r="BR1583" s="50"/>
      <c r="BS1583" s="50"/>
      <c r="BT1583" s="50"/>
      <c r="BU1583" s="50"/>
      <c r="BV1583" s="50"/>
      <c r="BW1583" s="50"/>
      <c r="BX1583" s="50"/>
      <c r="BY1583" s="50"/>
      <c r="BZ1583" s="50"/>
      <c r="CA1583" s="50"/>
      <c r="CB1583" s="50"/>
      <c r="CC1583" s="50"/>
      <c r="CD1583" s="50"/>
      <c r="CE1583" s="50"/>
      <c r="CF1583" s="50"/>
      <c r="CG1583" s="50"/>
      <c r="CH1583" s="50"/>
      <c r="CI1583" s="50"/>
      <c r="CJ1583" s="50"/>
      <c r="CK1583" s="50"/>
      <c r="CL1583" s="50"/>
      <c r="CM1583" s="50"/>
      <c r="CN1583" s="50"/>
      <c r="CO1583" s="50"/>
      <c r="CP1583" s="50"/>
      <c r="CQ1583" s="50"/>
      <c r="CR1583" s="50"/>
      <c r="CS1583" s="50"/>
      <c r="CT1583" s="50"/>
      <c r="CU1583" s="50"/>
      <c r="CV1583" s="50"/>
      <c r="CW1583" s="50"/>
      <c r="CX1583" s="50"/>
      <c r="CY1583" s="50"/>
      <c r="CZ1583" s="50"/>
      <c r="DA1583" s="50"/>
      <c r="DB1583" s="50"/>
      <c r="DC1583" s="50"/>
      <c r="DD1583" s="50"/>
      <c r="DE1583" s="50"/>
      <c r="DF1583" s="50"/>
    </row>
    <row r="1584" spans="2:110" x14ac:dyDescent="0.2">
      <c r="B1584" s="177"/>
      <c r="C1584" s="202"/>
      <c r="D1584" s="200"/>
      <c r="E1584" s="203"/>
      <c r="F1584" s="203"/>
      <c r="G1584" s="203"/>
      <c r="H1584" s="203"/>
      <c r="I1584" s="203"/>
      <c r="J1584" s="203"/>
      <c r="K1584" s="203"/>
      <c r="L1584" s="203"/>
      <c r="M1584" s="203"/>
      <c r="N1584" s="203"/>
      <c r="O1584" s="203"/>
      <c r="P1584" s="203"/>
      <c r="Q1584" s="204"/>
      <c r="R1584" s="204"/>
      <c r="S1584" s="234"/>
      <c r="T1584" s="50"/>
      <c r="U1584" s="50"/>
      <c r="V1584" s="50"/>
      <c r="W1584" s="50"/>
      <c r="X1584" s="50"/>
      <c r="Y1584" s="50"/>
      <c r="Z1584" s="250"/>
      <c r="AA1584" s="238"/>
      <c r="AB1584" s="50"/>
      <c r="AC1584" s="50"/>
      <c r="AD1584" s="50"/>
      <c r="AE1584" s="50"/>
      <c r="AF1584" s="50"/>
      <c r="AG1584" s="50"/>
      <c r="AH1584" s="50"/>
      <c r="AI1584" s="50"/>
      <c r="AJ1584" s="50"/>
      <c r="AK1584" s="50"/>
      <c r="AL1584" s="50"/>
      <c r="AM1584" s="50"/>
      <c r="AN1584" s="50"/>
      <c r="AO1584" s="50"/>
      <c r="AP1584" s="50"/>
      <c r="AQ1584" s="50"/>
      <c r="AR1584" s="50"/>
      <c r="AS1584" s="50"/>
      <c r="AT1584" s="50"/>
      <c r="AU1584" s="50"/>
      <c r="AV1584" s="50"/>
      <c r="AW1584" s="50"/>
      <c r="AX1584" s="50"/>
      <c r="AY1584" s="50"/>
      <c r="AZ1584" s="50"/>
      <c r="BA1584" s="50"/>
      <c r="BB1584" s="50"/>
      <c r="BC1584" s="50"/>
      <c r="BD1584" s="50"/>
      <c r="BE1584" s="50"/>
      <c r="BF1584" s="50"/>
      <c r="BG1584" s="50"/>
      <c r="BH1584" s="50"/>
      <c r="BI1584" s="50"/>
      <c r="BJ1584" s="50"/>
      <c r="BK1584" s="50"/>
      <c r="BL1584" s="50"/>
      <c r="BM1584" s="50"/>
      <c r="BN1584" s="50"/>
      <c r="BO1584" s="50"/>
      <c r="BP1584" s="50"/>
      <c r="BQ1584" s="50"/>
      <c r="BR1584" s="50"/>
      <c r="BS1584" s="50"/>
      <c r="BT1584" s="50"/>
      <c r="BU1584" s="50"/>
      <c r="BV1584" s="50"/>
      <c r="BW1584" s="50"/>
      <c r="BX1584" s="50"/>
      <c r="BY1584" s="50"/>
      <c r="BZ1584" s="50"/>
      <c r="CA1584" s="50"/>
      <c r="CB1584" s="50"/>
      <c r="CC1584" s="50"/>
      <c r="CD1584" s="50"/>
      <c r="CE1584" s="50"/>
      <c r="CF1584" s="50"/>
      <c r="CG1584" s="50"/>
      <c r="CH1584" s="50"/>
      <c r="CI1584" s="50"/>
      <c r="CJ1584" s="50"/>
      <c r="CK1584" s="50"/>
      <c r="CL1584" s="50"/>
      <c r="CM1584" s="50"/>
      <c r="CN1584" s="50"/>
      <c r="CO1584" s="50"/>
      <c r="CP1584" s="50"/>
      <c r="CQ1584" s="50"/>
      <c r="CR1584" s="50"/>
      <c r="CS1584" s="50"/>
      <c r="CT1584" s="50"/>
      <c r="CU1584" s="50"/>
      <c r="CV1584" s="50"/>
      <c r="CW1584" s="50"/>
      <c r="CX1584" s="50"/>
      <c r="CY1584" s="50"/>
      <c r="CZ1584" s="50"/>
      <c r="DA1584" s="50"/>
      <c r="DB1584" s="50"/>
      <c r="DC1584" s="50"/>
      <c r="DD1584" s="50"/>
      <c r="DE1584" s="50"/>
      <c r="DF1584" s="50"/>
    </row>
    <row r="1585" spans="2:110" x14ac:dyDescent="0.2">
      <c r="B1585" s="177"/>
      <c r="C1585" s="202"/>
      <c r="D1585" s="200"/>
      <c r="E1585" s="203"/>
      <c r="F1585" s="203"/>
      <c r="G1585" s="203"/>
      <c r="H1585" s="203"/>
      <c r="I1585" s="203"/>
      <c r="J1585" s="203"/>
      <c r="K1585" s="203"/>
      <c r="L1585" s="203"/>
      <c r="M1585" s="203"/>
      <c r="N1585" s="203"/>
      <c r="O1585" s="203"/>
      <c r="P1585" s="203"/>
      <c r="Q1585" s="204"/>
      <c r="R1585" s="204"/>
      <c r="S1585" s="234"/>
      <c r="T1585" s="50"/>
      <c r="U1585" s="50"/>
      <c r="V1585" s="50"/>
      <c r="W1585" s="50"/>
      <c r="X1585" s="50"/>
      <c r="Y1585" s="50"/>
      <c r="Z1585" s="250"/>
      <c r="AA1585" s="238"/>
      <c r="AB1585" s="50"/>
      <c r="AC1585" s="50"/>
      <c r="AD1585" s="50"/>
      <c r="AE1585" s="50"/>
      <c r="AF1585" s="50"/>
      <c r="AG1585" s="50"/>
      <c r="AH1585" s="50"/>
      <c r="AI1585" s="50"/>
      <c r="AJ1585" s="50"/>
      <c r="AK1585" s="50"/>
      <c r="AL1585" s="50"/>
      <c r="AM1585" s="50"/>
      <c r="AN1585" s="50"/>
      <c r="AO1585" s="50"/>
      <c r="AP1585" s="50"/>
      <c r="AQ1585" s="50"/>
      <c r="AR1585" s="50"/>
      <c r="AS1585" s="50"/>
      <c r="AT1585" s="50"/>
      <c r="AU1585" s="50"/>
      <c r="AV1585" s="50"/>
      <c r="AW1585" s="50"/>
      <c r="AX1585" s="50"/>
      <c r="AY1585" s="50"/>
      <c r="AZ1585" s="50"/>
      <c r="BA1585" s="50"/>
      <c r="BB1585" s="50"/>
      <c r="BC1585" s="50"/>
      <c r="BD1585" s="50"/>
      <c r="BE1585" s="50"/>
      <c r="BF1585" s="50"/>
      <c r="BG1585" s="50"/>
      <c r="BH1585" s="50"/>
      <c r="BI1585" s="50"/>
      <c r="BJ1585" s="50"/>
      <c r="BK1585" s="50"/>
      <c r="BL1585" s="50"/>
      <c r="BM1585" s="50"/>
      <c r="BN1585" s="50"/>
      <c r="BO1585" s="50"/>
      <c r="BP1585" s="50"/>
      <c r="BQ1585" s="50"/>
      <c r="BR1585" s="50"/>
      <c r="BS1585" s="50"/>
      <c r="BT1585" s="50"/>
      <c r="BU1585" s="50"/>
      <c r="BV1585" s="50"/>
      <c r="BW1585" s="50"/>
      <c r="BX1585" s="50"/>
      <c r="BY1585" s="50"/>
      <c r="BZ1585" s="50"/>
      <c r="CA1585" s="50"/>
      <c r="CB1585" s="50"/>
      <c r="CC1585" s="50"/>
      <c r="CD1585" s="50"/>
      <c r="CE1585" s="50"/>
      <c r="CF1585" s="50"/>
      <c r="CG1585" s="50"/>
      <c r="CH1585" s="50"/>
      <c r="CI1585" s="50"/>
      <c r="CJ1585" s="50"/>
      <c r="CK1585" s="50"/>
      <c r="CL1585" s="50"/>
      <c r="CM1585" s="50"/>
      <c r="CN1585" s="50"/>
      <c r="CO1585" s="50"/>
      <c r="CP1585" s="50"/>
      <c r="CQ1585" s="50"/>
      <c r="CR1585" s="50"/>
      <c r="CS1585" s="50"/>
      <c r="CT1585" s="50"/>
      <c r="CU1585" s="50"/>
      <c r="CV1585" s="50"/>
      <c r="CW1585" s="50"/>
      <c r="CX1585" s="50"/>
      <c r="CY1585" s="50"/>
      <c r="CZ1585" s="50"/>
      <c r="DA1585" s="50"/>
      <c r="DB1585" s="50"/>
      <c r="DC1585" s="50"/>
      <c r="DD1585" s="50"/>
      <c r="DE1585" s="50"/>
      <c r="DF1585" s="50"/>
    </row>
    <row r="1586" spans="2:110" x14ac:dyDescent="0.2">
      <c r="B1586" s="177"/>
      <c r="C1586" s="202"/>
      <c r="D1586" s="200"/>
      <c r="E1586" s="203"/>
      <c r="F1586" s="203"/>
      <c r="G1586" s="203"/>
      <c r="H1586" s="203"/>
      <c r="I1586" s="203"/>
      <c r="J1586" s="203"/>
      <c r="K1586" s="203"/>
      <c r="L1586" s="203"/>
      <c r="M1586" s="203"/>
      <c r="N1586" s="203"/>
      <c r="O1586" s="203"/>
      <c r="P1586" s="203"/>
      <c r="Q1586" s="204"/>
      <c r="R1586" s="204"/>
      <c r="S1586" s="234"/>
      <c r="T1586" s="50"/>
      <c r="U1586" s="50"/>
      <c r="V1586" s="50"/>
      <c r="W1586" s="50"/>
      <c r="X1586" s="50"/>
      <c r="Y1586" s="50"/>
      <c r="Z1586" s="250"/>
      <c r="AA1586" s="238"/>
      <c r="AB1586" s="50"/>
      <c r="AC1586" s="50"/>
      <c r="AD1586" s="50"/>
      <c r="AE1586" s="50"/>
      <c r="AF1586" s="50"/>
      <c r="AG1586" s="50"/>
      <c r="AH1586" s="50"/>
      <c r="AI1586" s="50"/>
      <c r="AJ1586" s="50"/>
      <c r="AK1586" s="50"/>
      <c r="AL1586" s="50"/>
      <c r="AM1586" s="50"/>
      <c r="AN1586" s="50"/>
      <c r="AO1586" s="50"/>
      <c r="AP1586" s="50"/>
      <c r="AQ1586" s="50"/>
      <c r="AR1586" s="50"/>
      <c r="AS1586" s="50"/>
      <c r="AT1586" s="50"/>
      <c r="AU1586" s="50"/>
      <c r="AV1586" s="50"/>
      <c r="AW1586" s="50"/>
      <c r="AX1586" s="50"/>
      <c r="AY1586" s="50"/>
      <c r="AZ1586" s="50"/>
      <c r="BA1586" s="50"/>
      <c r="BB1586" s="50"/>
      <c r="BC1586" s="50"/>
      <c r="BD1586" s="50"/>
      <c r="BE1586" s="50"/>
      <c r="BF1586" s="50"/>
      <c r="BG1586" s="50"/>
      <c r="BH1586" s="50"/>
      <c r="BI1586" s="50"/>
      <c r="BJ1586" s="50"/>
      <c r="BK1586" s="50"/>
      <c r="BL1586" s="50"/>
      <c r="BM1586" s="50"/>
      <c r="BN1586" s="50"/>
      <c r="BO1586" s="50"/>
      <c r="BP1586" s="50"/>
      <c r="BQ1586" s="50"/>
      <c r="BR1586" s="50"/>
      <c r="BS1586" s="50"/>
      <c r="BT1586" s="50"/>
      <c r="BU1586" s="50"/>
      <c r="BV1586" s="50"/>
      <c r="BW1586" s="50"/>
      <c r="BX1586" s="50"/>
      <c r="BY1586" s="50"/>
      <c r="BZ1586" s="50"/>
      <c r="CA1586" s="50"/>
      <c r="CB1586" s="50"/>
      <c r="CC1586" s="50"/>
      <c r="CD1586" s="50"/>
      <c r="CE1586" s="50"/>
      <c r="CF1586" s="50"/>
      <c r="CG1586" s="50"/>
      <c r="CH1586" s="50"/>
      <c r="CI1586" s="50"/>
      <c r="CJ1586" s="50"/>
      <c r="CK1586" s="50"/>
      <c r="CL1586" s="50"/>
      <c r="CM1586" s="50"/>
      <c r="CN1586" s="50"/>
      <c r="CO1586" s="50"/>
      <c r="CP1586" s="50"/>
      <c r="CQ1586" s="50"/>
      <c r="CR1586" s="50"/>
      <c r="CS1586" s="50"/>
      <c r="CT1586" s="50"/>
      <c r="CU1586" s="50"/>
      <c r="CV1586" s="50"/>
      <c r="CW1586" s="50"/>
      <c r="CX1586" s="50"/>
      <c r="CY1586" s="50"/>
      <c r="CZ1586" s="50"/>
      <c r="DA1586" s="50"/>
      <c r="DB1586" s="50"/>
      <c r="DC1586" s="50"/>
      <c r="DD1586" s="50"/>
      <c r="DE1586" s="50"/>
      <c r="DF1586" s="50"/>
    </row>
    <row r="1587" spans="2:110" x14ac:dyDescent="0.2">
      <c r="B1587" s="177"/>
      <c r="C1587" s="202"/>
      <c r="D1587" s="200"/>
      <c r="E1587" s="203"/>
      <c r="F1587" s="203"/>
      <c r="G1587" s="203"/>
      <c r="H1587" s="203"/>
      <c r="I1587" s="203"/>
      <c r="J1587" s="203"/>
      <c r="K1587" s="203"/>
      <c r="L1587" s="203"/>
      <c r="M1587" s="203"/>
      <c r="N1587" s="203"/>
      <c r="O1587" s="203"/>
      <c r="P1587" s="203"/>
      <c r="Q1587" s="204"/>
      <c r="R1587" s="204"/>
      <c r="S1587" s="234"/>
      <c r="T1587" s="50"/>
      <c r="U1587" s="50"/>
      <c r="V1587" s="50"/>
      <c r="W1587" s="50"/>
      <c r="X1587" s="50"/>
      <c r="Y1587" s="50"/>
      <c r="Z1587" s="250"/>
      <c r="AA1587" s="238"/>
      <c r="AB1587" s="50"/>
      <c r="AC1587" s="50"/>
      <c r="AD1587" s="50"/>
      <c r="AE1587" s="50"/>
      <c r="AF1587" s="50"/>
      <c r="AG1587" s="50"/>
      <c r="AH1587" s="50"/>
      <c r="AI1587" s="50"/>
      <c r="AJ1587" s="50"/>
      <c r="AK1587" s="50"/>
      <c r="AL1587" s="50"/>
      <c r="AM1587" s="50"/>
      <c r="AN1587" s="50"/>
      <c r="AO1587" s="50"/>
      <c r="AP1587" s="50"/>
      <c r="AQ1587" s="50"/>
      <c r="AR1587" s="50"/>
      <c r="AS1587" s="50"/>
      <c r="AT1587" s="50"/>
      <c r="AU1587" s="50"/>
      <c r="AV1587" s="50"/>
      <c r="AW1587" s="50"/>
      <c r="AX1587" s="50"/>
      <c r="AY1587" s="50"/>
      <c r="AZ1587" s="50"/>
      <c r="BA1587" s="50"/>
      <c r="BB1587" s="50"/>
      <c r="BC1587" s="50"/>
      <c r="BD1587" s="50"/>
      <c r="BE1587" s="50"/>
      <c r="BF1587" s="50"/>
      <c r="BG1587" s="50"/>
      <c r="BH1587" s="50"/>
      <c r="BI1587" s="50"/>
      <c r="BJ1587" s="50"/>
      <c r="BK1587" s="50"/>
      <c r="BL1587" s="50"/>
      <c r="BM1587" s="50"/>
      <c r="BN1587" s="50"/>
      <c r="BO1587" s="50"/>
      <c r="BP1587" s="50"/>
      <c r="BQ1587" s="50"/>
      <c r="BR1587" s="50"/>
      <c r="BS1587" s="50"/>
      <c r="BT1587" s="50"/>
      <c r="BU1587" s="50"/>
      <c r="BV1587" s="50"/>
      <c r="BW1587" s="50"/>
      <c r="BX1587" s="50"/>
      <c r="BY1587" s="50"/>
      <c r="BZ1587" s="50"/>
      <c r="CA1587" s="50"/>
      <c r="CB1587" s="50"/>
      <c r="CC1587" s="50"/>
      <c r="CD1587" s="50"/>
      <c r="CE1587" s="50"/>
      <c r="CF1587" s="50"/>
      <c r="CG1587" s="50"/>
      <c r="CH1587" s="50"/>
      <c r="CI1587" s="50"/>
      <c r="CJ1587" s="50"/>
      <c r="CK1587" s="50"/>
      <c r="CL1587" s="50"/>
      <c r="CM1587" s="50"/>
      <c r="CN1587" s="50"/>
      <c r="CO1587" s="50"/>
      <c r="CP1587" s="50"/>
      <c r="CQ1587" s="50"/>
      <c r="CR1587" s="50"/>
      <c r="CS1587" s="50"/>
      <c r="CT1587" s="50"/>
      <c r="CU1587" s="50"/>
      <c r="CV1587" s="50"/>
      <c r="CW1587" s="50"/>
      <c r="CX1587" s="50"/>
      <c r="CY1587" s="50"/>
      <c r="CZ1587" s="50"/>
      <c r="DA1587" s="50"/>
      <c r="DB1587" s="50"/>
      <c r="DC1587" s="50"/>
      <c r="DD1587" s="50"/>
      <c r="DE1587" s="50"/>
      <c r="DF1587" s="50"/>
    </row>
    <row r="1588" spans="2:110" x14ac:dyDescent="0.2">
      <c r="B1588" s="177"/>
      <c r="C1588" s="202"/>
      <c r="D1588" s="200"/>
      <c r="E1588" s="203"/>
      <c r="F1588" s="203"/>
      <c r="G1588" s="203"/>
      <c r="H1588" s="203"/>
      <c r="I1588" s="203"/>
      <c r="J1588" s="203"/>
      <c r="K1588" s="203"/>
      <c r="L1588" s="203"/>
      <c r="M1588" s="203"/>
      <c r="N1588" s="203"/>
      <c r="O1588" s="203"/>
      <c r="P1588" s="203"/>
      <c r="Q1588" s="204"/>
      <c r="R1588" s="204"/>
      <c r="S1588" s="234"/>
      <c r="T1588" s="50"/>
      <c r="U1588" s="50"/>
      <c r="V1588" s="50"/>
      <c r="W1588" s="50"/>
      <c r="X1588" s="50"/>
      <c r="Y1588" s="50"/>
      <c r="Z1588" s="250"/>
      <c r="AA1588" s="238"/>
      <c r="AB1588" s="50"/>
      <c r="AC1588" s="50"/>
      <c r="AD1588" s="50"/>
      <c r="AE1588" s="50"/>
      <c r="AF1588" s="50"/>
      <c r="AG1588" s="50"/>
      <c r="AH1588" s="50"/>
      <c r="AI1588" s="50"/>
      <c r="AJ1588" s="50"/>
      <c r="AK1588" s="50"/>
      <c r="AL1588" s="50"/>
      <c r="AM1588" s="50"/>
      <c r="AN1588" s="50"/>
      <c r="AO1588" s="50"/>
      <c r="AP1588" s="50"/>
      <c r="AQ1588" s="50"/>
      <c r="AR1588" s="50"/>
      <c r="AS1588" s="50"/>
      <c r="AT1588" s="50"/>
      <c r="AU1588" s="50"/>
      <c r="AV1588" s="50"/>
      <c r="AW1588" s="50"/>
      <c r="AX1588" s="50"/>
      <c r="AY1588" s="50"/>
      <c r="AZ1588" s="50"/>
      <c r="BA1588" s="50"/>
      <c r="BB1588" s="50"/>
      <c r="BC1588" s="50"/>
      <c r="BD1588" s="50"/>
      <c r="BE1588" s="50"/>
      <c r="BF1588" s="50"/>
      <c r="BG1588" s="50"/>
      <c r="BH1588" s="50"/>
      <c r="BI1588" s="50"/>
      <c r="BJ1588" s="50"/>
      <c r="BK1588" s="50"/>
      <c r="BL1588" s="50"/>
      <c r="BM1588" s="50"/>
      <c r="BN1588" s="50"/>
      <c r="BO1588" s="50"/>
      <c r="BP1588" s="50"/>
      <c r="BQ1588" s="50"/>
      <c r="BR1588" s="50"/>
      <c r="BS1588" s="50"/>
      <c r="BT1588" s="50"/>
      <c r="BU1588" s="50"/>
      <c r="BV1588" s="50"/>
      <c r="BW1588" s="50"/>
      <c r="BX1588" s="50"/>
      <c r="BY1588" s="50"/>
      <c r="BZ1588" s="50"/>
      <c r="CA1588" s="50"/>
      <c r="CB1588" s="50"/>
      <c r="CC1588" s="50"/>
      <c r="CD1588" s="50"/>
      <c r="CE1588" s="50"/>
      <c r="CF1588" s="50"/>
      <c r="CG1588" s="50"/>
      <c r="CH1588" s="50"/>
      <c r="CI1588" s="50"/>
      <c r="CJ1588" s="50"/>
      <c r="CK1588" s="50"/>
      <c r="CL1588" s="50"/>
      <c r="CM1588" s="50"/>
      <c r="CN1588" s="50"/>
      <c r="CO1588" s="50"/>
      <c r="CP1588" s="50"/>
      <c r="CQ1588" s="50"/>
      <c r="CR1588" s="50"/>
      <c r="CS1588" s="50"/>
      <c r="CT1588" s="50"/>
      <c r="CU1588" s="50"/>
      <c r="CV1588" s="50"/>
      <c r="CW1588" s="50"/>
      <c r="CX1588" s="50"/>
      <c r="CY1588" s="50"/>
      <c r="CZ1588" s="50"/>
      <c r="DA1588" s="50"/>
      <c r="DB1588" s="50"/>
      <c r="DC1588" s="50"/>
      <c r="DD1588" s="50"/>
      <c r="DE1588" s="50"/>
      <c r="DF1588" s="50"/>
    </row>
    <row r="1589" spans="2:110" x14ac:dyDescent="0.2">
      <c r="B1589" s="177"/>
      <c r="C1589" s="202"/>
      <c r="D1589" s="200"/>
      <c r="E1589" s="203"/>
      <c r="F1589" s="203"/>
      <c r="G1589" s="203"/>
      <c r="H1589" s="203"/>
      <c r="I1589" s="203"/>
      <c r="J1589" s="203"/>
      <c r="K1589" s="203"/>
      <c r="L1589" s="203"/>
      <c r="M1589" s="203"/>
      <c r="N1589" s="203"/>
      <c r="O1589" s="203"/>
      <c r="P1589" s="203"/>
      <c r="Q1589" s="204"/>
      <c r="R1589" s="204"/>
      <c r="S1589" s="234"/>
      <c r="T1589" s="50"/>
      <c r="U1589" s="50"/>
      <c r="V1589" s="50"/>
      <c r="W1589" s="50"/>
      <c r="X1589" s="50"/>
      <c r="Y1589" s="50"/>
      <c r="Z1589" s="250"/>
      <c r="AA1589" s="238"/>
      <c r="AB1589" s="50"/>
      <c r="AC1589" s="50"/>
      <c r="AD1589" s="50"/>
      <c r="AE1589" s="50"/>
      <c r="AF1589" s="50"/>
      <c r="AG1589" s="50"/>
      <c r="AH1589" s="50"/>
      <c r="AI1589" s="50"/>
      <c r="AJ1589" s="50"/>
      <c r="AK1589" s="50"/>
      <c r="AL1589" s="50"/>
      <c r="AM1589" s="50"/>
      <c r="AN1589" s="50"/>
      <c r="AO1589" s="50"/>
      <c r="AP1589" s="50"/>
      <c r="AQ1589" s="50"/>
      <c r="AR1589" s="50"/>
      <c r="AS1589" s="50"/>
      <c r="AT1589" s="50"/>
      <c r="AU1589" s="50"/>
      <c r="AV1589" s="50"/>
      <c r="AW1589" s="50"/>
      <c r="AX1589" s="50"/>
      <c r="AY1589" s="50"/>
      <c r="AZ1589" s="50"/>
      <c r="BA1589" s="50"/>
      <c r="BB1589" s="50"/>
      <c r="BC1589" s="50"/>
      <c r="BD1589" s="50"/>
      <c r="BE1589" s="50"/>
      <c r="BF1589" s="50"/>
      <c r="BG1589" s="50"/>
      <c r="BH1589" s="50"/>
      <c r="BI1589" s="50"/>
      <c r="BJ1589" s="50"/>
      <c r="BK1589" s="50"/>
      <c r="BL1589" s="50"/>
      <c r="BM1589" s="50"/>
      <c r="BN1589" s="50"/>
      <c r="BO1589" s="50"/>
      <c r="BP1589" s="50"/>
      <c r="BQ1589" s="50"/>
      <c r="BR1589" s="50"/>
      <c r="BS1589" s="50"/>
      <c r="BT1589" s="50"/>
      <c r="BU1589" s="50"/>
      <c r="BV1589" s="50"/>
      <c r="BW1589" s="50"/>
      <c r="BX1589" s="50"/>
      <c r="BY1589" s="50"/>
      <c r="BZ1589" s="50"/>
      <c r="CA1589" s="50"/>
      <c r="CB1589" s="50"/>
      <c r="CC1589" s="50"/>
      <c r="CD1589" s="50"/>
      <c r="CE1589" s="50"/>
      <c r="CF1589" s="50"/>
      <c r="CG1589" s="50"/>
      <c r="CH1589" s="50"/>
      <c r="CI1589" s="50"/>
      <c r="CJ1589" s="50"/>
      <c r="CK1589" s="50"/>
      <c r="CL1589" s="50"/>
      <c r="CM1589" s="50"/>
      <c r="CN1589" s="50"/>
      <c r="CO1589" s="50"/>
      <c r="CP1589" s="50"/>
      <c r="CQ1589" s="50"/>
      <c r="CR1589" s="50"/>
      <c r="CS1589" s="50"/>
      <c r="CT1589" s="50"/>
      <c r="CU1589" s="50"/>
      <c r="CV1589" s="50"/>
      <c r="CW1589" s="50"/>
      <c r="CX1589" s="50"/>
      <c r="CY1589" s="50"/>
      <c r="CZ1589" s="50"/>
      <c r="DA1589" s="50"/>
      <c r="DB1589" s="50"/>
      <c r="DC1589" s="50"/>
      <c r="DD1589" s="50"/>
      <c r="DE1589" s="50"/>
      <c r="DF1589" s="50"/>
    </row>
    <row r="1590" spans="2:110" x14ac:dyDescent="0.2">
      <c r="B1590" s="177"/>
      <c r="C1590" s="202"/>
      <c r="D1590" s="200"/>
      <c r="E1590" s="203"/>
      <c r="F1590" s="203"/>
      <c r="G1590" s="203"/>
      <c r="H1590" s="203"/>
      <c r="I1590" s="203"/>
      <c r="J1590" s="203"/>
      <c r="K1590" s="203"/>
      <c r="L1590" s="203"/>
      <c r="M1590" s="203"/>
      <c r="N1590" s="203"/>
      <c r="O1590" s="203"/>
      <c r="P1590" s="203"/>
      <c r="Q1590" s="204"/>
      <c r="R1590" s="204"/>
      <c r="S1590" s="234"/>
      <c r="T1590" s="50"/>
      <c r="U1590" s="50"/>
      <c r="V1590" s="50"/>
      <c r="W1590" s="50"/>
      <c r="X1590" s="50"/>
      <c r="Y1590" s="50"/>
      <c r="Z1590" s="250"/>
      <c r="AA1590" s="238"/>
      <c r="AB1590" s="50"/>
      <c r="AC1590" s="50"/>
      <c r="AD1590" s="50"/>
      <c r="AE1590" s="50"/>
      <c r="AF1590" s="50"/>
      <c r="AG1590" s="50"/>
      <c r="AH1590" s="50"/>
      <c r="AI1590" s="50"/>
      <c r="AJ1590" s="50"/>
      <c r="AK1590" s="50"/>
      <c r="AL1590" s="50"/>
      <c r="AM1590" s="50"/>
      <c r="AN1590" s="50"/>
      <c r="AO1590" s="50"/>
      <c r="AP1590" s="50"/>
      <c r="AQ1590" s="50"/>
      <c r="AR1590" s="50"/>
      <c r="AS1590" s="50"/>
      <c r="AT1590" s="50"/>
      <c r="AU1590" s="50"/>
      <c r="AV1590" s="50"/>
      <c r="AW1590" s="50"/>
      <c r="AX1590" s="50"/>
      <c r="AY1590" s="50"/>
      <c r="AZ1590" s="50"/>
      <c r="BA1590" s="50"/>
      <c r="BB1590" s="50"/>
      <c r="BC1590" s="50"/>
      <c r="BD1590" s="50"/>
      <c r="BE1590" s="50"/>
      <c r="BF1590" s="50"/>
      <c r="BG1590" s="50"/>
      <c r="BH1590" s="50"/>
      <c r="BI1590" s="50"/>
      <c r="BJ1590" s="50"/>
      <c r="BK1590" s="50"/>
      <c r="BL1590" s="50"/>
      <c r="BM1590" s="50"/>
      <c r="BN1590" s="50"/>
      <c r="BO1590" s="50"/>
      <c r="BP1590" s="50"/>
      <c r="BQ1590" s="50"/>
      <c r="BR1590" s="50"/>
      <c r="BS1590" s="50"/>
      <c r="BT1590" s="50"/>
      <c r="BU1590" s="50"/>
      <c r="BV1590" s="50"/>
      <c r="BW1590" s="50"/>
      <c r="BX1590" s="50"/>
      <c r="BY1590" s="50"/>
      <c r="BZ1590" s="50"/>
      <c r="CA1590" s="50"/>
      <c r="CB1590" s="50"/>
      <c r="CC1590" s="50"/>
      <c r="CD1590" s="50"/>
      <c r="CE1590" s="50"/>
      <c r="CF1590" s="50"/>
      <c r="CG1590" s="50"/>
      <c r="CH1590" s="50"/>
      <c r="CI1590" s="50"/>
      <c r="CJ1590" s="50"/>
      <c r="CK1590" s="50"/>
      <c r="CL1590" s="50"/>
      <c r="CM1590" s="50"/>
      <c r="CN1590" s="50"/>
      <c r="CO1590" s="50"/>
      <c r="CP1590" s="50"/>
      <c r="CQ1590" s="50"/>
      <c r="CR1590" s="50"/>
      <c r="CS1590" s="50"/>
      <c r="CT1590" s="50"/>
      <c r="CU1590" s="50"/>
      <c r="CV1590" s="50"/>
      <c r="CW1590" s="50"/>
      <c r="CX1590" s="50"/>
      <c r="CY1590" s="50"/>
      <c r="CZ1590" s="50"/>
      <c r="DA1590" s="50"/>
      <c r="DB1590" s="50"/>
      <c r="DC1590" s="50"/>
      <c r="DD1590" s="50"/>
      <c r="DE1590" s="50"/>
      <c r="DF1590" s="50"/>
    </row>
    <row r="1591" spans="2:110" x14ac:dyDescent="0.2">
      <c r="B1591" s="177"/>
      <c r="C1591" s="202"/>
      <c r="D1591" s="200"/>
      <c r="E1591" s="203"/>
      <c r="F1591" s="203"/>
      <c r="G1591" s="203"/>
      <c r="H1591" s="203"/>
      <c r="I1591" s="203"/>
      <c r="J1591" s="203"/>
      <c r="K1591" s="203"/>
      <c r="L1591" s="203"/>
      <c r="M1591" s="203"/>
      <c r="N1591" s="203"/>
      <c r="O1591" s="203"/>
      <c r="P1591" s="203"/>
      <c r="Q1591" s="204"/>
      <c r="R1591" s="204"/>
      <c r="S1591" s="234"/>
      <c r="T1591" s="50"/>
      <c r="U1591" s="50"/>
      <c r="V1591" s="50"/>
      <c r="W1591" s="50"/>
      <c r="X1591" s="50"/>
      <c r="Y1591" s="50"/>
      <c r="Z1591" s="250"/>
      <c r="AA1591" s="238"/>
      <c r="AB1591" s="50"/>
      <c r="AC1591" s="50"/>
      <c r="AD1591" s="50"/>
      <c r="AE1591" s="50"/>
      <c r="AF1591" s="50"/>
      <c r="AG1591" s="50"/>
      <c r="AH1591" s="50"/>
      <c r="AI1591" s="50"/>
      <c r="AJ1591" s="50"/>
      <c r="AK1591" s="50"/>
      <c r="AL1591" s="50"/>
      <c r="AM1591" s="50"/>
      <c r="AN1591" s="50"/>
      <c r="AO1591" s="50"/>
      <c r="AP1591" s="50"/>
      <c r="AQ1591" s="50"/>
      <c r="AR1591" s="50"/>
      <c r="AS1591" s="50"/>
      <c r="AT1591" s="50"/>
      <c r="AU1591" s="50"/>
      <c r="AV1591" s="50"/>
      <c r="AW1591" s="50"/>
      <c r="AX1591" s="50"/>
      <c r="AY1591" s="50"/>
      <c r="AZ1591" s="50"/>
      <c r="BA1591" s="50"/>
      <c r="BB1591" s="50"/>
      <c r="BC1591" s="50"/>
      <c r="BD1591" s="50"/>
      <c r="BE1591" s="50"/>
      <c r="BF1591" s="50"/>
      <c r="BG1591" s="50"/>
      <c r="BH1591" s="50"/>
      <c r="BI1591" s="50"/>
      <c r="BJ1591" s="50"/>
      <c r="BK1591" s="50"/>
      <c r="BL1591" s="50"/>
      <c r="BM1591" s="50"/>
      <c r="BN1591" s="50"/>
      <c r="BO1591" s="50"/>
      <c r="BP1591" s="50"/>
      <c r="BQ1591" s="50"/>
      <c r="BR1591" s="50"/>
      <c r="BS1591" s="50"/>
      <c r="BT1591" s="50"/>
      <c r="BU1591" s="50"/>
      <c r="BV1591" s="50"/>
      <c r="BW1591" s="50"/>
      <c r="BX1591" s="50"/>
      <c r="BY1591" s="50"/>
      <c r="BZ1591" s="50"/>
      <c r="CA1591" s="50"/>
      <c r="CB1591" s="50"/>
      <c r="CC1591" s="50"/>
      <c r="CD1591" s="50"/>
      <c r="CE1591" s="50"/>
      <c r="CF1591" s="50"/>
      <c r="CG1591" s="50"/>
      <c r="CH1591" s="50"/>
      <c r="CI1591" s="50"/>
      <c r="CJ1591" s="50"/>
      <c r="CK1591" s="50"/>
      <c r="CL1591" s="50"/>
      <c r="CM1591" s="50"/>
      <c r="CN1591" s="50"/>
      <c r="CO1591" s="50"/>
      <c r="CP1591" s="50"/>
      <c r="CQ1591" s="50"/>
      <c r="CR1591" s="50"/>
      <c r="CS1591" s="50"/>
      <c r="CT1591" s="50"/>
      <c r="CU1591" s="50"/>
      <c r="CV1591" s="50"/>
      <c r="CW1591" s="50"/>
      <c r="CX1591" s="50"/>
      <c r="CY1591" s="50"/>
      <c r="CZ1591" s="50"/>
      <c r="DA1591" s="50"/>
      <c r="DB1591" s="50"/>
      <c r="DC1591" s="50"/>
      <c r="DD1591" s="50"/>
      <c r="DE1591" s="50"/>
      <c r="DF1591" s="50"/>
    </row>
    <row r="1592" spans="2:110" x14ac:dyDescent="0.2">
      <c r="B1592" s="177"/>
      <c r="C1592" s="202"/>
      <c r="D1592" s="200"/>
      <c r="E1592" s="203"/>
      <c r="F1592" s="203"/>
      <c r="G1592" s="203"/>
      <c r="H1592" s="203"/>
      <c r="I1592" s="203"/>
      <c r="J1592" s="203"/>
      <c r="K1592" s="203"/>
      <c r="L1592" s="203"/>
      <c r="M1592" s="203"/>
      <c r="N1592" s="203"/>
      <c r="O1592" s="203"/>
      <c r="P1592" s="203"/>
      <c r="Q1592" s="204"/>
      <c r="R1592" s="204"/>
      <c r="S1592" s="234"/>
      <c r="T1592" s="50"/>
      <c r="U1592" s="50"/>
      <c r="V1592" s="50"/>
      <c r="W1592" s="50"/>
      <c r="X1592" s="50"/>
      <c r="Y1592" s="50"/>
      <c r="Z1592" s="250"/>
      <c r="AA1592" s="238"/>
      <c r="AB1592" s="50"/>
      <c r="AC1592" s="50"/>
      <c r="AD1592" s="50"/>
      <c r="AE1592" s="50"/>
      <c r="AF1592" s="50"/>
      <c r="AG1592" s="50"/>
      <c r="AH1592" s="50"/>
      <c r="AI1592" s="50"/>
      <c r="AJ1592" s="50"/>
      <c r="AK1592" s="50"/>
      <c r="AL1592" s="50"/>
      <c r="AM1592" s="50"/>
      <c r="AN1592" s="50"/>
      <c r="AO1592" s="50"/>
      <c r="AP1592" s="50"/>
      <c r="AQ1592" s="50"/>
      <c r="AR1592" s="50"/>
      <c r="AS1592" s="50"/>
      <c r="AT1592" s="50"/>
      <c r="AU1592" s="50"/>
      <c r="AV1592" s="50"/>
      <c r="AW1592" s="50"/>
      <c r="AX1592" s="50"/>
      <c r="AY1592" s="50"/>
      <c r="AZ1592" s="50"/>
      <c r="BA1592" s="50"/>
      <c r="BB1592" s="50"/>
      <c r="BC1592" s="50"/>
      <c r="BD1592" s="50"/>
      <c r="BE1592" s="50"/>
      <c r="BF1592" s="50"/>
      <c r="BG1592" s="50"/>
      <c r="BH1592" s="50"/>
      <c r="BI1592" s="50"/>
      <c r="BJ1592" s="50"/>
      <c r="BK1592" s="50"/>
      <c r="BL1592" s="50"/>
      <c r="BM1592" s="50"/>
      <c r="BN1592" s="50"/>
      <c r="BO1592" s="50"/>
      <c r="BP1592" s="50"/>
      <c r="BQ1592" s="50"/>
      <c r="BR1592" s="50"/>
      <c r="BS1592" s="50"/>
      <c r="BT1592" s="50"/>
      <c r="BU1592" s="50"/>
      <c r="BV1592" s="50"/>
      <c r="BW1592" s="50"/>
      <c r="BX1592" s="50"/>
      <c r="BY1592" s="50"/>
      <c r="BZ1592" s="50"/>
      <c r="CA1592" s="50"/>
      <c r="CB1592" s="50"/>
      <c r="CC1592" s="50"/>
      <c r="CD1592" s="50"/>
      <c r="CE1592" s="50"/>
      <c r="CF1592" s="50"/>
      <c r="CG1592" s="50"/>
      <c r="CH1592" s="50"/>
      <c r="CI1592" s="50"/>
      <c r="CJ1592" s="50"/>
      <c r="CK1592" s="50"/>
      <c r="CL1592" s="50"/>
      <c r="CM1592" s="50"/>
      <c r="CN1592" s="50"/>
      <c r="CO1592" s="50"/>
      <c r="CP1592" s="50"/>
      <c r="CQ1592" s="50"/>
      <c r="CR1592" s="50"/>
      <c r="CS1592" s="50"/>
      <c r="CT1592" s="50"/>
      <c r="CU1592" s="50"/>
      <c r="CV1592" s="50"/>
      <c r="CW1592" s="50"/>
      <c r="CX1592" s="50"/>
      <c r="CY1592" s="50"/>
      <c r="CZ1592" s="50"/>
      <c r="DA1592" s="50"/>
      <c r="DB1592" s="50"/>
      <c r="DC1592" s="50"/>
      <c r="DD1592" s="50"/>
      <c r="DE1592" s="50"/>
      <c r="DF1592" s="50"/>
    </row>
    <row r="1593" spans="2:110" x14ac:dyDescent="0.2">
      <c r="B1593" s="177"/>
      <c r="C1593" s="202"/>
      <c r="D1593" s="200"/>
      <c r="E1593" s="203"/>
      <c r="F1593" s="203"/>
      <c r="G1593" s="203"/>
      <c r="H1593" s="203"/>
      <c r="I1593" s="203"/>
      <c r="J1593" s="203"/>
      <c r="K1593" s="203"/>
      <c r="L1593" s="203"/>
      <c r="M1593" s="203"/>
      <c r="N1593" s="203"/>
      <c r="O1593" s="203"/>
      <c r="P1593" s="203"/>
      <c r="Q1593" s="204"/>
      <c r="R1593" s="204"/>
      <c r="S1593" s="234"/>
      <c r="T1593" s="50"/>
      <c r="U1593" s="50"/>
      <c r="V1593" s="50"/>
      <c r="W1593" s="50"/>
      <c r="X1593" s="50"/>
      <c r="Y1593" s="50"/>
      <c r="Z1593" s="250"/>
      <c r="AA1593" s="238"/>
      <c r="AB1593" s="50"/>
      <c r="AC1593" s="50"/>
      <c r="AD1593" s="50"/>
      <c r="AE1593" s="50"/>
      <c r="AF1593" s="50"/>
      <c r="AG1593" s="50"/>
      <c r="AH1593" s="50"/>
      <c r="AI1593" s="50"/>
      <c r="AJ1593" s="50"/>
      <c r="AK1593" s="50"/>
      <c r="AL1593" s="50"/>
      <c r="AM1593" s="50"/>
      <c r="AN1593" s="50"/>
      <c r="AO1593" s="50"/>
      <c r="AP1593" s="50"/>
      <c r="AQ1593" s="50"/>
      <c r="AR1593" s="50"/>
      <c r="AS1593" s="50"/>
      <c r="AT1593" s="50"/>
      <c r="AU1593" s="50"/>
      <c r="AV1593" s="50"/>
      <c r="AW1593" s="50"/>
      <c r="AX1593" s="50"/>
      <c r="AY1593" s="50"/>
      <c r="AZ1593" s="50"/>
      <c r="BA1593" s="50"/>
      <c r="BB1593" s="50"/>
      <c r="BC1593" s="50"/>
      <c r="BD1593" s="50"/>
      <c r="BE1593" s="50"/>
      <c r="BF1593" s="50"/>
      <c r="BG1593" s="50"/>
      <c r="BH1593" s="50"/>
      <c r="BI1593" s="50"/>
      <c r="BJ1593" s="50"/>
      <c r="BK1593" s="50"/>
      <c r="BL1593" s="50"/>
      <c r="BM1593" s="50"/>
      <c r="BN1593" s="50"/>
      <c r="BO1593" s="50"/>
      <c r="BP1593" s="50"/>
      <c r="BQ1593" s="50"/>
      <c r="BR1593" s="50"/>
      <c r="BS1593" s="50"/>
      <c r="BT1593" s="50"/>
      <c r="BU1593" s="50"/>
      <c r="BV1593" s="50"/>
      <c r="BW1593" s="50"/>
      <c r="BX1593" s="50"/>
      <c r="BY1593" s="50"/>
      <c r="BZ1593" s="50"/>
      <c r="CA1593" s="50"/>
      <c r="CB1593" s="50"/>
      <c r="CC1593" s="50"/>
      <c r="CD1593" s="50"/>
      <c r="CE1593" s="50"/>
      <c r="CF1593" s="50"/>
      <c r="CG1593" s="50"/>
      <c r="CH1593" s="50"/>
      <c r="CI1593" s="50"/>
      <c r="CJ1593" s="50"/>
      <c r="CK1593" s="50"/>
      <c r="CL1593" s="50"/>
      <c r="CM1593" s="50"/>
      <c r="CN1593" s="50"/>
      <c r="CO1593" s="50"/>
      <c r="CP1593" s="50"/>
      <c r="CQ1593" s="50"/>
      <c r="CR1593" s="50"/>
      <c r="CS1593" s="50"/>
      <c r="CT1593" s="50"/>
      <c r="CU1593" s="50"/>
      <c r="CV1593" s="50"/>
      <c r="CW1593" s="50"/>
      <c r="CX1593" s="50"/>
      <c r="CY1593" s="50"/>
      <c r="CZ1593" s="50"/>
      <c r="DA1593" s="50"/>
      <c r="DB1593" s="50"/>
      <c r="DC1593" s="50"/>
      <c r="DD1593" s="50"/>
      <c r="DE1593" s="50"/>
      <c r="DF1593" s="50"/>
    </row>
    <row r="1594" spans="2:110" x14ac:dyDescent="0.2">
      <c r="B1594" s="177"/>
      <c r="C1594" s="202"/>
      <c r="D1594" s="200"/>
      <c r="E1594" s="203"/>
      <c r="F1594" s="203"/>
      <c r="G1594" s="203"/>
      <c r="H1594" s="203"/>
      <c r="I1594" s="203"/>
      <c r="J1594" s="203"/>
      <c r="K1594" s="203"/>
      <c r="L1594" s="203"/>
      <c r="M1594" s="203"/>
      <c r="N1594" s="203"/>
      <c r="O1594" s="203"/>
      <c r="P1594" s="203"/>
      <c r="Q1594" s="204"/>
      <c r="R1594" s="204"/>
      <c r="S1594" s="234"/>
      <c r="T1594" s="50"/>
      <c r="U1594" s="50"/>
      <c r="V1594" s="50"/>
      <c r="W1594" s="50"/>
      <c r="X1594" s="50"/>
      <c r="Y1594" s="50"/>
      <c r="Z1594" s="250"/>
      <c r="AA1594" s="238"/>
      <c r="AB1594" s="50"/>
      <c r="AC1594" s="50"/>
      <c r="AD1594" s="50"/>
      <c r="AE1594" s="50"/>
      <c r="AF1594" s="50"/>
      <c r="AG1594" s="50"/>
      <c r="AH1594" s="50"/>
      <c r="AI1594" s="50"/>
      <c r="AJ1594" s="50"/>
      <c r="AK1594" s="50"/>
      <c r="AL1594" s="50"/>
      <c r="AM1594" s="50"/>
      <c r="AN1594" s="50"/>
      <c r="AO1594" s="50"/>
      <c r="AP1594" s="50"/>
      <c r="AQ1594" s="50"/>
      <c r="AR1594" s="50"/>
      <c r="AS1594" s="50"/>
      <c r="AT1594" s="50"/>
      <c r="AU1594" s="50"/>
      <c r="AV1594" s="50"/>
      <c r="AW1594" s="50"/>
      <c r="AX1594" s="50"/>
      <c r="AY1594" s="50"/>
      <c r="AZ1594" s="50"/>
      <c r="BA1594" s="50"/>
      <c r="BB1594" s="50"/>
      <c r="BC1594" s="50"/>
      <c r="BD1594" s="50"/>
      <c r="BE1594" s="50"/>
      <c r="BF1594" s="50"/>
      <c r="BG1594" s="50"/>
      <c r="BH1594" s="50"/>
      <c r="BI1594" s="50"/>
      <c r="BJ1594" s="50"/>
      <c r="BK1594" s="50"/>
      <c r="BL1594" s="50"/>
      <c r="BM1594" s="50"/>
      <c r="BN1594" s="50"/>
      <c r="BO1594" s="50"/>
      <c r="BP1594" s="50"/>
      <c r="BQ1594" s="50"/>
      <c r="BR1594" s="50"/>
      <c r="BS1594" s="50"/>
      <c r="BT1594" s="50"/>
      <c r="BU1594" s="50"/>
      <c r="BV1594" s="50"/>
      <c r="BW1594" s="50"/>
      <c r="BX1594" s="50"/>
      <c r="BY1594" s="50"/>
      <c r="BZ1594" s="50"/>
      <c r="CA1594" s="50"/>
      <c r="CB1594" s="50"/>
      <c r="CC1594" s="50"/>
      <c r="CD1594" s="50"/>
      <c r="CE1594" s="50"/>
      <c r="CF1594" s="50"/>
      <c r="CG1594" s="50"/>
      <c r="CH1594" s="50"/>
      <c r="CI1594" s="50"/>
      <c r="CJ1594" s="50"/>
      <c r="CK1594" s="50"/>
      <c r="CL1594" s="50"/>
      <c r="CM1594" s="50"/>
      <c r="CN1594" s="50"/>
      <c r="CO1594" s="50"/>
      <c r="CP1594" s="50"/>
      <c r="CQ1594" s="50"/>
      <c r="CR1594" s="50"/>
      <c r="CS1594" s="50"/>
      <c r="CT1594" s="50"/>
      <c r="CU1594" s="50"/>
      <c r="CV1594" s="50"/>
      <c r="CW1594" s="50"/>
      <c r="CX1594" s="50"/>
      <c r="CY1594" s="50"/>
      <c r="CZ1594" s="50"/>
      <c r="DA1594" s="50"/>
      <c r="DB1594" s="50"/>
      <c r="DC1594" s="50"/>
      <c r="DD1594" s="50"/>
      <c r="DE1594" s="50"/>
      <c r="DF1594" s="50"/>
    </row>
    <row r="1595" spans="2:110" x14ac:dyDescent="0.2">
      <c r="B1595" s="177"/>
      <c r="C1595" s="202"/>
      <c r="D1595" s="200"/>
      <c r="E1595" s="203"/>
      <c r="F1595" s="203"/>
      <c r="G1595" s="203"/>
      <c r="H1595" s="203"/>
      <c r="I1595" s="203"/>
      <c r="J1595" s="203"/>
      <c r="K1595" s="203"/>
      <c r="L1595" s="203"/>
      <c r="M1595" s="203"/>
      <c r="N1595" s="203"/>
      <c r="O1595" s="203"/>
      <c r="P1595" s="203"/>
      <c r="Q1595" s="204"/>
      <c r="R1595" s="204"/>
      <c r="S1595" s="234"/>
      <c r="T1595" s="50"/>
      <c r="U1595" s="50"/>
      <c r="V1595" s="50"/>
      <c r="W1595" s="50"/>
      <c r="X1595" s="50"/>
      <c r="Y1595" s="50"/>
      <c r="Z1595" s="250"/>
      <c r="AA1595" s="238"/>
      <c r="AB1595" s="50"/>
      <c r="AC1595" s="50"/>
      <c r="AD1595" s="50"/>
      <c r="AE1595" s="50"/>
      <c r="AF1595" s="50"/>
      <c r="AG1595" s="50"/>
      <c r="AH1595" s="50"/>
      <c r="AI1595" s="50"/>
      <c r="AJ1595" s="50"/>
      <c r="AK1595" s="50"/>
      <c r="AL1595" s="50"/>
      <c r="AM1595" s="50"/>
      <c r="AN1595" s="50"/>
      <c r="AO1595" s="50"/>
      <c r="AP1595" s="50"/>
      <c r="AQ1595" s="50"/>
      <c r="AR1595" s="50"/>
      <c r="AS1595" s="50"/>
      <c r="AT1595" s="50"/>
      <c r="AU1595" s="50"/>
      <c r="AV1595" s="50"/>
      <c r="AW1595" s="50"/>
      <c r="AX1595" s="50"/>
      <c r="AY1595" s="50"/>
      <c r="AZ1595" s="50"/>
      <c r="BA1595" s="50"/>
      <c r="BB1595" s="50"/>
      <c r="BC1595" s="50"/>
      <c r="BD1595" s="50"/>
      <c r="BE1595" s="50"/>
      <c r="BF1595" s="50"/>
      <c r="BG1595" s="50"/>
      <c r="BH1595" s="50"/>
      <c r="BI1595" s="50"/>
      <c r="BJ1595" s="50"/>
      <c r="BK1595" s="50"/>
      <c r="BL1595" s="50"/>
      <c r="BM1595" s="50"/>
      <c r="BN1595" s="50"/>
      <c r="BO1595" s="50"/>
      <c r="BP1595" s="50"/>
      <c r="BQ1595" s="50"/>
      <c r="BR1595" s="50"/>
      <c r="BS1595" s="50"/>
      <c r="BT1595" s="50"/>
      <c r="BU1595" s="50"/>
      <c r="BV1595" s="50"/>
      <c r="BW1595" s="50"/>
      <c r="BX1595" s="50"/>
      <c r="BY1595" s="50"/>
      <c r="BZ1595" s="50"/>
      <c r="CA1595" s="50"/>
      <c r="CB1595" s="50"/>
      <c r="CC1595" s="50"/>
      <c r="CD1595" s="50"/>
      <c r="CE1595" s="50"/>
      <c r="CF1595" s="50"/>
      <c r="CG1595" s="50"/>
      <c r="CH1595" s="50"/>
      <c r="CI1595" s="50"/>
      <c r="CJ1595" s="50"/>
      <c r="CK1595" s="50"/>
      <c r="CL1595" s="50"/>
      <c r="CM1595" s="50"/>
      <c r="CN1595" s="50"/>
      <c r="CO1595" s="50"/>
      <c r="CP1595" s="50"/>
      <c r="CQ1595" s="50"/>
      <c r="CR1595" s="50"/>
      <c r="CS1595" s="50"/>
      <c r="CT1595" s="50"/>
      <c r="CU1595" s="50"/>
      <c r="CV1595" s="50"/>
      <c r="CW1595" s="50"/>
      <c r="CX1595" s="50"/>
      <c r="CY1595" s="50"/>
      <c r="CZ1595" s="50"/>
      <c r="DA1595" s="50"/>
      <c r="DB1595" s="50"/>
      <c r="DC1595" s="50"/>
      <c r="DD1595" s="50"/>
      <c r="DE1595" s="50"/>
      <c r="DF1595" s="50"/>
    </row>
    <row r="1596" spans="2:110" x14ac:dyDescent="0.2">
      <c r="B1596" s="177"/>
      <c r="C1596" s="202"/>
      <c r="D1596" s="200"/>
      <c r="E1596" s="203"/>
      <c r="F1596" s="203"/>
      <c r="G1596" s="203"/>
      <c r="H1596" s="203"/>
      <c r="I1596" s="203"/>
      <c r="J1596" s="203"/>
      <c r="K1596" s="203"/>
      <c r="L1596" s="203"/>
      <c r="M1596" s="203"/>
      <c r="N1596" s="203"/>
      <c r="O1596" s="203"/>
      <c r="P1596" s="203"/>
      <c r="Q1596" s="204"/>
      <c r="R1596" s="204"/>
      <c r="S1596" s="234"/>
      <c r="T1596" s="50"/>
      <c r="U1596" s="50"/>
      <c r="V1596" s="50"/>
      <c r="W1596" s="50"/>
      <c r="X1596" s="50"/>
      <c r="Y1596" s="50"/>
      <c r="Z1596" s="250"/>
      <c r="AA1596" s="238"/>
      <c r="AB1596" s="50"/>
      <c r="AC1596" s="50"/>
      <c r="AD1596" s="50"/>
      <c r="AE1596" s="50"/>
      <c r="AF1596" s="50"/>
      <c r="AG1596" s="50"/>
      <c r="AH1596" s="50"/>
      <c r="AI1596" s="50"/>
      <c r="AJ1596" s="50"/>
      <c r="AK1596" s="50"/>
      <c r="AL1596" s="50"/>
      <c r="AM1596" s="50"/>
      <c r="AN1596" s="50"/>
      <c r="AO1596" s="50"/>
      <c r="AP1596" s="50"/>
      <c r="AQ1596" s="50"/>
      <c r="AR1596" s="50"/>
      <c r="AS1596" s="50"/>
      <c r="AT1596" s="50"/>
      <c r="AU1596" s="50"/>
      <c r="AV1596" s="50"/>
      <c r="AW1596" s="50"/>
      <c r="AX1596" s="50"/>
      <c r="AY1596" s="50"/>
      <c r="AZ1596" s="50"/>
      <c r="BA1596" s="50"/>
      <c r="BB1596" s="50"/>
      <c r="BC1596" s="50"/>
      <c r="BD1596" s="50"/>
      <c r="BE1596" s="50"/>
      <c r="BF1596" s="50"/>
      <c r="BG1596" s="50"/>
      <c r="BH1596" s="50"/>
      <c r="BI1596" s="50"/>
      <c r="BJ1596" s="50"/>
      <c r="BK1596" s="50"/>
      <c r="BL1596" s="50"/>
      <c r="BM1596" s="50"/>
      <c r="BN1596" s="50"/>
      <c r="BO1596" s="50"/>
      <c r="BP1596" s="50"/>
      <c r="BQ1596" s="50"/>
      <c r="BR1596" s="50"/>
      <c r="BS1596" s="50"/>
      <c r="BT1596" s="50"/>
      <c r="BU1596" s="50"/>
      <c r="BV1596" s="50"/>
      <c r="BW1596" s="50"/>
      <c r="BX1596" s="50"/>
      <c r="BY1596" s="50"/>
      <c r="BZ1596" s="50"/>
      <c r="CA1596" s="50"/>
      <c r="CB1596" s="50"/>
      <c r="CC1596" s="50"/>
      <c r="CD1596" s="50"/>
      <c r="CE1596" s="50"/>
      <c r="CF1596" s="50"/>
      <c r="CG1596" s="50"/>
      <c r="CH1596" s="50"/>
      <c r="CI1596" s="50"/>
      <c r="CJ1596" s="50"/>
      <c r="CK1596" s="50"/>
      <c r="CL1596" s="50"/>
      <c r="CM1596" s="50"/>
      <c r="CN1596" s="50"/>
      <c r="CO1596" s="50"/>
      <c r="CP1596" s="50"/>
      <c r="CQ1596" s="50"/>
      <c r="CR1596" s="50"/>
      <c r="CS1596" s="50"/>
      <c r="CT1596" s="50"/>
      <c r="CU1596" s="50"/>
      <c r="CV1596" s="50"/>
      <c r="CW1596" s="50"/>
      <c r="CX1596" s="50"/>
      <c r="CY1596" s="50"/>
      <c r="CZ1596" s="50"/>
      <c r="DA1596" s="50"/>
      <c r="DB1596" s="50"/>
      <c r="DC1596" s="50"/>
      <c r="DD1596" s="50"/>
      <c r="DE1596" s="50"/>
      <c r="DF1596" s="50"/>
    </row>
    <row r="1597" spans="2:110" x14ac:dyDescent="0.2">
      <c r="B1597" s="177"/>
      <c r="C1597" s="202"/>
      <c r="D1597" s="200"/>
      <c r="E1597" s="203"/>
      <c r="F1597" s="203"/>
      <c r="G1597" s="203"/>
      <c r="H1597" s="203"/>
      <c r="I1597" s="203"/>
      <c r="J1597" s="203"/>
      <c r="K1597" s="203"/>
      <c r="L1597" s="203"/>
      <c r="M1597" s="203"/>
      <c r="N1597" s="203"/>
      <c r="O1597" s="203"/>
      <c r="P1597" s="203"/>
      <c r="Q1597" s="204"/>
      <c r="R1597" s="204"/>
      <c r="S1597" s="234"/>
      <c r="T1597" s="50"/>
      <c r="U1597" s="50"/>
      <c r="V1597" s="50"/>
      <c r="W1597" s="50"/>
      <c r="X1597" s="50"/>
      <c r="Y1597" s="50"/>
      <c r="Z1597" s="250"/>
      <c r="AA1597" s="238"/>
      <c r="AB1597" s="50"/>
      <c r="AC1597" s="50"/>
      <c r="AD1597" s="50"/>
      <c r="AE1597" s="50"/>
      <c r="AF1597" s="50"/>
      <c r="AG1597" s="50"/>
      <c r="AH1597" s="50"/>
      <c r="AI1597" s="50"/>
      <c r="AJ1597" s="50"/>
      <c r="AK1597" s="50"/>
      <c r="AL1597" s="50"/>
      <c r="AM1597" s="50"/>
      <c r="AN1597" s="50"/>
      <c r="AO1597" s="50"/>
      <c r="AP1597" s="50"/>
      <c r="AQ1597" s="50"/>
      <c r="AR1597" s="50"/>
      <c r="AS1597" s="50"/>
      <c r="AT1597" s="50"/>
      <c r="AU1597" s="50"/>
      <c r="AV1597" s="50"/>
      <c r="AW1597" s="50"/>
      <c r="AX1597" s="50"/>
      <c r="AY1597" s="50"/>
      <c r="AZ1597" s="50"/>
      <c r="BA1597" s="50"/>
      <c r="BB1597" s="50"/>
      <c r="BC1597" s="50"/>
      <c r="BD1597" s="50"/>
      <c r="BE1597" s="50"/>
      <c r="BF1597" s="50"/>
      <c r="BG1597" s="50"/>
      <c r="BH1597" s="50"/>
      <c r="BI1597" s="50"/>
      <c r="BJ1597" s="50"/>
      <c r="BK1597" s="50"/>
      <c r="BL1597" s="50"/>
      <c r="BM1597" s="50"/>
      <c r="BN1597" s="50"/>
      <c r="BO1597" s="50"/>
      <c r="BP1597" s="50"/>
      <c r="BQ1597" s="50"/>
      <c r="BR1597" s="50"/>
      <c r="BS1597" s="50"/>
      <c r="BT1597" s="50"/>
      <c r="BU1597" s="50"/>
      <c r="BV1597" s="50"/>
      <c r="BW1597" s="50"/>
      <c r="BX1597" s="50"/>
      <c r="BY1597" s="50"/>
      <c r="BZ1597" s="50"/>
      <c r="CA1597" s="50"/>
      <c r="CB1597" s="50"/>
      <c r="CC1597" s="50"/>
      <c r="CD1597" s="50"/>
      <c r="CE1597" s="50"/>
      <c r="CF1597" s="50"/>
      <c r="CG1597" s="50"/>
      <c r="CH1597" s="50"/>
      <c r="CI1597" s="50"/>
      <c r="CJ1597" s="50"/>
      <c r="CK1597" s="50"/>
      <c r="CL1597" s="50"/>
      <c r="CM1597" s="50"/>
      <c r="CN1597" s="50"/>
      <c r="CO1597" s="50"/>
      <c r="CP1597" s="50"/>
      <c r="CQ1597" s="50"/>
      <c r="CR1597" s="50"/>
      <c r="CS1597" s="50"/>
      <c r="CT1597" s="50"/>
      <c r="CU1597" s="50"/>
      <c r="CV1597" s="50"/>
      <c r="CW1597" s="50"/>
      <c r="CX1597" s="50"/>
      <c r="CY1597" s="50"/>
      <c r="CZ1597" s="50"/>
      <c r="DA1597" s="50"/>
      <c r="DB1597" s="50"/>
      <c r="DC1597" s="50"/>
      <c r="DD1597" s="50"/>
      <c r="DE1597" s="50"/>
      <c r="DF1597" s="50"/>
    </row>
    <row r="1598" spans="2:110" x14ac:dyDescent="0.2">
      <c r="B1598" s="177"/>
      <c r="C1598" s="202"/>
      <c r="D1598" s="200"/>
      <c r="E1598" s="203"/>
      <c r="F1598" s="203"/>
      <c r="G1598" s="203"/>
      <c r="H1598" s="203"/>
      <c r="I1598" s="203"/>
      <c r="J1598" s="203"/>
      <c r="K1598" s="203"/>
      <c r="L1598" s="203"/>
      <c r="M1598" s="203"/>
      <c r="N1598" s="203"/>
      <c r="O1598" s="203"/>
      <c r="P1598" s="203"/>
      <c r="Q1598" s="204"/>
      <c r="R1598" s="204"/>
      <c r="S1598" s="234"/>
      <c r="T1598" s="50"/>
      <c r="U1598" s="50"/>
      <c r="V1598" s="50"/>
      <c r="W1598" s="50"/>
      <c r="X1598" s="50"/>
      <c r="Y1598" s="50"/>
      <c r="Z1598" s="250"/>
      <c r="AA1598" s="238"/>
      <c r="AB1598" s="50"/>
      <c r="AC1598" s="50"/>
      <c r="AD1598" s="50"/>
      <c r="AE1598" s="50"/>
      <c r="AF1598" s="50"/>
      <c r="AG1598" s="50"/>
      <c r="AH1598" s="50"/>
      <c r="AI1598" s="50"/>
      <c r="AJ1598" s="50"/>
      <c r="AK1598" s="50"/>
      <c r="AL1598" s="50"/>
      <c r="AM1598" s="50"/>
      <c r="AN1598" s="50"/>
      <c r="AO1598" s="50"/>
      <c r="AP1598" s="50"/>
      <c r="AQ1598" s="50"/>
      <c r="AR1598" s="50"/>
      <c r="AS1598" s="50"/>
      <c r="AT1598" s="50"/>
      <c r="AU1598" s="50"/>
      <c r="AV1598" s="50"/>
      <c r="AW1598" s="50"/>
      <c r="AX1598" s="50"/>
      <c r="AY1598" s="50"/>
      <c r="AZ1598" s="50"/>
      <c r="BA1598" s="50"/>
      <c r="BB1598" s="50"/>
      <c r="BC1598" s="50"/>
      <c r="BD1598" s="50"/>
      <c r="BE1598" s="50"/>
      <c r="BF1598" s="50"/>
      <c r="BG1598" s="50"/>
      <c r="BH1598" s="50"/>
      <c r="BI1598" s="50"/>
      <c r="BJ1598" s="50"/>
      <c r="BK1598" s="50"/>
      <c r="BL1598" s="50"/>
      <c r="BM1598" s="50"/>
      <c r="BN1598" s="50"/>
      <c r="BO1598" s="50"/>
      <c r="BP1598" s="50"/>
      <c r="BQ1598" s="50"/>
      <c r="BR1598" s="50"/>
      <c r="BS1598" s="50"/>
      <c r="BT1598" s="50"/>
      <c r="BU1598" s="50"/>
      <c r="BV1598" s="50"/>
      <c r="BW1598" s="50"/>
      <c r="BX1598" s="50"/>
      <c r="BY1598" s="50"/>
      <c r="BZ1598" s="50"/>
      <c r="CA1598" s="50"/>
      <c r="CB1598" s="50"/>
      <c r="CC1598" s="50"/>
      <c r="CD1598" s="50"/>
      <c r="CE1598" s="50"/>
      <c r="CF1598" s="50"/>
      <c r="CG1598" s="50"/>
      <c r="CH1598" s="50"/>
      <c r="CI1598" s="50"/>
      <c r="CJ1598" s="50"/>
      <c r="CK1598" s="50"/>
      <c r="CL1598" s="50"/>
      <c r="CM1598" s="50"/>
      <c r="CN1598" s="50"/>
      <c r="CO1598" s="50"/>
      <c r="CP1598" s="50"/>
      <c r="CQ1598" s="50"/>
      <c r="CR1598" s="50"/>
      <c r="CS1598" s="50"/>
      <c r="CT1598" s="50"/>
      <c r="CU1598" s="50"/>
      <c r="CV1598" s="50"/>
      <c r="CW1598" s="50"/>
      <c r="CX1598" s="50"/>
      <c r="CY1598" s="50"/>
      <c r="CZ1598" s="50"/>
      <c r="DA1598" s="50"/>
      <c r="DB1598" s="50"/>
      <c r="DC1598" s="50"/>
      <c r="DD1598" s="50"/>
      <c r="DE1598" s="50"/>
      <c r="DF1598" s="50"/>
    </row>
    <row r="1599" spans="2:110" x14ac:dyDescent="0.2">
      <c r="B1599" s="177"/>
      <c r="C1599" s="202"/>
      <c r="D1599" s="200"/>
      <c r="E1599" s="203"/>
      <c r="F1599" s="203"/>
      <c r="G1599" s="203"/>
      <c r="H1599" s="203"/>
      <c r="I1599" s="203"/>
      <c r="J1599" s="203"/>
      <c r="K1599" s="203"/>
      <c r="L1599" s="203"/>
      <c r="M1599" s="203"/>
      <c r="N1599" s="203"/>
      <c r="O1599" s="203"/>
      <c r="P1599" s="203"/>
      <c r="Q1599" s="204"/>
      <c r="R1599" s="204"/>
      <c r="S1599" s="234"/>
      <c r="T1599" s="50"/>
      <c r="U1599" s="50"/>
      <c r="V1599" s="50"/>
      <c r="W1599" s="50"/>
      <c r="X1599" s="50"/>
      <c r="Y1599" s="50"/>
      <c r="Z1599" s="250"/>
      <c r="AA1599" s="238"/>
      <c r="AB1599" s="50"/>
      <c r="AC1599" s="50"/>
      <c r="AD1599" s="50"/>
      <c r="AE1599" s="50"/>
      <c r="AF1599" s="50"/>
      <c r="AG1599" s="50"/>
      <c r="AH1599" s="50"/>
      <c r="AI1599" s="50"/>
      <c r="AJ1599" s="50"/>
      <c r="AK1599" s="50"/>
      <c r="AL1599" s="50"/>
      <c r="AM1599" s="50"/>
      <c r="AN1599" s="50"/>
      <c r="AO1599" s="50"/>
      <c r="AP1599" s="50"/>
      <c r="AQ1599" s="50"/>
      <c r="AR1599" s="50"/>
      <c r="AS1599" s="50"/>
      <c r="AT1599" s="50"/>
      <c r="AU1599" s="50"/>
      <c r="AV1599" s="50"/>
      <c r="AW1599" s="50"/>
      <c r="AX1599" s="50"/>
      <c r="AY1599" s="50"/>
      <c r="AZ1599" s="50"/>
      <c r="BA1599" s="50"/>
      <c r="BB1599" s="50"/>
      <c r="BC1599" s="50"/>
      <c r="BD1599" s="50"/>
      <c r="BE1599" s="50"/>
      <c r="BF1599" s="50"/>
      <c r="BG1599" s="50"/>
      <c r="BH1599" s="50"/>
      <c r="BI1599" s="50"/>
      <c r="BJ1599" s="50"/>
      <c r="BK1599" s="50"/>
      <c r="BL1599" s="50"/>
      <c r="BM1599" s="50"/>
      <c r="BN1599" s="50"/>
      <c r="BO1599" s="50"/>
      <c r="BP1599" s="50"/>
      <c r="BQ1599" s="50"/>
      <c r="BR1599" s="50"/>
      <c r="BS1599" s="50"/>
      <c r="BT1599" s="50"/>
      <c r="BU1599" s="50"/>
      <c r="BV1599" s="50"/>
      <c r="BW1599" s="50"/>
      <c r="BX1599" s="50"/>
      <c r="BY1599" s="50"/>
      <c r="BZ1599" s="50"/>
      <c r="CA1599" s="50"/>
      <c r="CB1599" s="50"/>
      <c r="CC1599" s="50"/>
      <c r="CD1599" s="50"/>
      <c r="CE1599" s="50"/>
      <c r="CF1599" s="50"/>
      <c r="CG1599" s="50"/>
      <c r="CH1599" s="50"/>
      <c r="CI1599" s="50"/>
      <c r="CJ1599" s="50"/>
      <c r="CK1599" s="50"/>
      <c r="CL1599" s="50"/>
      <c r="CM1599" s="50"/>
      <c r="CN1599" s="50"/>
      <c r="CO1599" s="50"/>
      <c r="CP1599" s="50"/>
      <c r="CQ1599" s="50"/>
      <c r="CR1599" s="50"/>
      <c r="CS1599" s="50"/>
      <c r="CT1599" s="50"/>
      <c r="CU1599" s="50"/>
      <c r="CV1599" s="50"/>
      <c r="CW1599" s="50"/>
      <c r="CX1599" s="50"/>
      <c r="CY1599" s="50"/>
      <c r="CZ1599" s="50"/>
      <c r="DA1599" s="50"/>
      <c r="DB1599" s="50"/>
      <c r="DC1599" s="50"/>
      <c r="DD1599" s="50"/>
      <c r="DE1599" s="50"/>
      <c r="DF1599" s="50"/>
    </row>
    <row r="1600" spans="2:110" x14ac:dyDescent="0.2">
      <c r="B1600" s="177"/>
      <c r="C1600" s="202"/>
      <c r="D1600" s="200"/>
      <c r="E1600" s="203"/>
      <c r="F1600" s="203"/>
      <c r="G1600" s="203"/>
      <c r="H1600" s="203"/>
      <c r="I1600" s="203"/>
      <c r="J1600" s="203"/>
      <c r="K1600" s="203"/>
      <c r="L1600" s="203"/>
      <c r="M1600" s="203"/>
      <c r="N1600" s="203"/>
      <c r="O1600" s="203"/>
      <c r="P1600" s="203"/>
      <c r="Q1600" s="204"/>
      <c r="R1600" s="204"/>
      <c r="S1600" s="234"/>
      <c r="T1600" s="50"/>
      <c r="U1600" s="50"/>
      <c r="V1600" s="50"/>
      <c r="W1600" s="50"/>
      <c r="X1600" s="50"/>
      <c r="Y1600" s="50"/>
      <c r="Z1600" s="250"/>
      <c r="AA1600" s="238"/>
      <c r="AB1600" s="50"/>
      <c r="AC1600" s="50"/>
      <c r="AD1600" s="50"/>
      <c r="AE1600" s="50"/>
      <c r="AF1600" s="50"/>
      <c r="AG1600" s="50"/>
      <c r="AH1600" s="50"/>
      <c r="AI1600" s="50"/>
      <c r="AJ1600" s="50"/>
      <c r="AK1600" s="50"/>
      <c r="AL1600" s="50"/>
      <c r="AM1600" s="50"/>
      <c r="AN1600" s="50"/>
      <c r="AO1600" s="50"/>
      <c r="AP1600" s="50"/>
      <c r="AQ1600" s="50"/>
      <c r="AR1600" s="50"/>
      <c r="AS1600" s="50"/>
      <c r="AT1600" s="50"/>
      <c r="AU1600" s="50"/>
      <c r="AV1600" s="50"/>
      <c r="AW1600" s="50"/>
      <c r="AX1600" s="50"/>
      <c r="AY1600" s="50"/>
      <c r="AZ1600" s="50"/>
      <c r="BA1600" s="50"/>
      <c r="BB1600" s="50"/>
      <c r="BC1600" s="50"/>
      <c r="BD1600" s="50"/>
      <c r="BE1600" s="50"/>
      <c r="BF1600" s="50"/>
      <c r="BG1600" s="50"/>
      <c r="BH1600" s="50"/>
      <c r="BI1600" s="50"/>
      <c r="BJ1600" s="50"/>
      <c r="BK1600" s="50"/>
      <c r="BL1600" s="50"/>
      <c r="BM1600" s="50"/>
      <c r="BN1600" s="50"/>
      <c r="BO1600" s="50"/>
      <c r="BP1600" s="50"/>
      <c r="BQ1600" s="50"/>
      <c r="BR1600" s="50"/>
      <c r="BS1600" s="50"/>
      <c r="BT1600" s="50"/>
      <c r="BU1600" s="50"/>
      <c r="BV1600" s="50"/>
      <c r="BW1600" s="50"/>
      <c r="BX1600" s="50"/>
      <c r="BY1600" s="50"/>
      <c r="BZ1600" s="50"/>
      <c r="CA1600" s="50"/>
      <c r="CB1600" s="50"/>
      <c r="CC1600" s="50"/>
      <c r="CD1600" s="50"/>
      <c r="CE1600" s="50"/>
      <c r="CF1600" s="50"/>
      <c r="CG1600" s="50"/>
      <c r="CH1600" s="50"/>
      <c r="CI1600" s="50"/>
      <c r="CJ1600" s="50"/>
      <c r="CK1600" s="50"/>
      <c r="CL1600" s="50"/>
      <c r="CM1600" s="50"/>
      <c r="CN1600" s="50"/>
      <c r="CO1600" s="50"/>
      <c r="CP1600" s="50"/>
      <c r="CQ1600" s="50"/>
      <c r="CR1600" s="50"/>
      <c r="CS1600" s="50"/>
      <c r="CT1600" s="50"/>
      <c r="CU1600" s="50"/>
      <c r="CV1600" s="50"/>
      <c r="CW1600" s="50"/>
      <c r="CX1600" s="50"/>
      <c r="CY1600" s="50"/>
      <c r="CZ1600" s="50"/>
      <c r="DA1600" s="50"/>
      <c r="DB1600" s="50"/>
      <c r="DC1600" s="50"/>
      <c r="DD1600" s="50"/>
      <c r="DE1600" s="50"/>
      <c r="DF1600" s="50"/>
    </row>
    <row r="1601" spans="2:110" x14ac:dyDescent="0.2">
      <c r="B1601" s="177"/>
      <c r="C1601" s="202"/>
      <c r="D1601" s="200"/>
      <c r="E1601" s="203"/>
      <c r="F1601" s="203"/>
      <c r="G1601" s="203"/>
      <c r="H1601" s="203"/>
      <c r="I1601" s="203"/>
      <c r="J1601" s="203"/>
      <c r="K1601" s="203"/>
      <c r="L1601" s="203"/>
      <c r="M1601" s="203"/>
      <c r="N1601" s="203"/>
      <c r="O1601" s="203"/>
      <c r="P1601" s="203"/>
      <c r="Q1601" s="204"/>
      <c r="R1601" s="204"/>
      <c r="S1601" s="234"/>
      <c r="T1601" s="50"/>
      <c r="U1601" s="50"/>
      <c r="V1601" s="50"/>
      <c r="W1601" s="50"/>
      <c r="X1601" s="50"/>
      <c r="Y1601" s="50"/>
      <c r="Z1601" s="250"/>
      <c r="AA1601" s="238"/>
      <c r="AB1601" s="50"/>
      <c r="AC1601" s="50"/>
      <c r="AD1601" s="50"/>
      <c r="AE1601" s="50"/>
      <c r="AF1601" s="50"/>
      <c r="AG1601" s="50"/>
      <c r="AH1601" s="50"/>
      <c r="AI1601" s="50"/>
      <c r="AJ1601" s="50"/>
      <c r="AK1601" s="50"/>
      <c r="AL1601" s="50"/>
      <c r="AM1601" s="50"/>
      <c r="AN1601" s="50"/>
      <c r="AO1601" s="50"/>
      <c r="AP1601" s="50"/>
      <c r="AQ1601" s="50"/>
      <c r="AR1601" s="50"/>
      <c r="AS1601" s="50"/>
      <c r="AT1601" s="50"/>
      <c r="AU1601" s="50"/>
      <c r="AV1601" s="50"/>
      <c r="AW1601" s="50"/>
      <c r="AX1601" s="50"/>
      <c r="AY1601" s="50"/>
      <c r="AZ1601" s="50"/>
      <c r="BA1601" s="50"/>
      <c r="BB1601" s="50"/>
      <c r="BC1601" s="50"/>
      <c r="BD1601" s="50"/>
      <c r="BE1601" s="50"/>
      <c r="BF1601" s="50"/>
      <c r="BG1601" s="50"/>
      <c r="BH1601" s="50"/>
      <c r="BI1601" s="50"/>
      <c r="BJ1601" s="50"/>
      <c r="BK1601" s="50"/>
      <c r="BL1601" s="50"/>
      <c r="BM1601" s="50"/>
      <c r="BN1601" s="50"/>
      <c r="BO1601" s="50"/>
      <c r="BP1601" s="50"/>
      <c r="BQ1601" s="50"/>
      <c r="BR1601" s="50"/>
      <c r="BS1601" s="50"/>
      <c r="BT1601" s="50"/>
      <c r="BU1601" s="50"/>
      <c r="BV1601" s="50"/>
      <c r="BW1601" s="50"/>
      <c r="BX1601" s="50"/>
      <c r="BY1601" s="50"/>
      <c r="BZ1601" s="50"/>
      <c r="CA1601" s="50"/>
      <c r="CB1601" s="50"/>
      <c r="CC1601" s="50"/>
      <c r="CD1601" s="50"/>
      <c r="CE1601" s="50"/>
      <c r="CF1601" s="50"/>
      <c r="CG1601" s="50"/>
      <c r="CH1601" s="50"/>
      <c r="CI1601" s="50"/>
      <c r="CJ1601" s="50"/>
      <c r="CK1601" s="50"/>
      <c r="CL1601" s="50"/>
      <c r="CM1601" s="50"/>
      <c r="CN1601" s="50"/>
      <c r="CO1601" s="50"/>
      <c r="CP1601" s="50"/>
      <c r="CQ1601" s="50"/>
      <c r="CR1601" s="50"/>
      <c r="CS1601" s="50"/>
      <c r="CT1601" s="50"/>
      <c r="CU1601" s="50"/>
      <c r="CV1601" s="50"/>
      <c r="CW1601" s="50"/>
      <c r="CX1601" s="50"/>
      <c r="CY1601" s="50"/>
      <c r="CZ1601" s="50"/>
      <c r="DA1601" s="50"/>
      <c r="DB1601" s="50"/>
      <c r="DC1601" s="50"/>
      <c r="DD1601" s="50"/>
      <c r="DE1601" s="50"/>
      <c r="DF1601" s="50"/>
    </row>
    <row r="1602" spans="2:110" x14ac:dyDescent="0.2">
      <c r="B1602" s="177"/>
      <c r="C1602" s="202"/>
      <c r="D1602" s="200"/>
      <c r="E1602" s="203"/>
      <c r="F1602" s="203"/>
      <c r="G1602" s="203"/>
      <c r="H1602" s="203"/>
      <c r="I1602" s="203"/>
      <c r="J1602" s="203"/>
      <c r="K1602" s="203"/>
      <c r="L1602" s="203"/>
      <c r="M1602" s="203"/>
      <c r="N1602" s="203"/>
      <c r="O1602" s="203"/>
      <c r="P1602" s="203"/>
      <c r="Q1602" s="204"/>
      <c r="R1602" s="204"/>
      <c r="S1602" s="234"/>
      <c r="T1602" s="50"/>
      <c r="U1602" s="50"/>
      <c r="V1602" s="50"/>
      <c r="W1602" s="50"/>
      <c r="X1602" s="50"/>
      <c r="Y1602" s="50"/>
      <c r="Z1602" s="250"/>
      <c r="AA1602" s="238"/>
      <c r="AB1602" s="50"/>
      <c r="AC1602" s="50"/>
      <c r="AD1602" s="50"/>
      <c r="AE1602" s="50"/>
      <c r="AF1602" s="50"/>
      <c r="AG1602" s="50"/>
      <c r="AH1602" s="50"/>
      <c r="AI1602" s="50"/>
      <c r="AJ1602" s="50"/>
      <c r="AK1602" s="50"/>
      <c r="AL1602" s="50"/>
      <c r="AM1602" s="50"/>
      <c r="AN1602" s="50"/>
      <c r="AO1602" s="50"/>
      <c r="AP1602" s="50"/>
      <c r="AQ1602" s="50"/>
      <c r="AR1602" s="50"/>
      <c r="AS1602" s="50"/>
      <c r="AT1602" s="50"/>
      <c r="AU1602" s="50"/>
      <c r="AV1602" s="50"/>
      <c r="AW1602" s="50"/>
      <c r="AX1602" s="50"/>
      <c r="AY1602" s="50"/>
      <c r="AZ1602" s="50"/>
      <c r="BA1602" s="50"/>
      <c r="BB1602" s="50"/>
      <c r="BC1602" s="50"/>
      <c r="BD1602" s="50"/>
      <c r="BE1602" s="50"/>
      <c r="BF1602" s="50"/>
      <c r="BG1602" s="50"/>
      <c r="BH1602" s="50"/>
      <c r="BI1602" s="50"/>
      <c r="BJ1602" s="50"/>
      <c r="BK1602" s="50"/>
      <c r="BL1602" s="50"/>
      <c r="BM1602" s="50"/>
      <c r="BN1602" s="50"/>
      <c r="BO1602" s="50"/>
      <c r="BP1602" s="50"/>
      <c r="BQ1602" s="50"/>
      <c r="BR1602" s="50"/>
      <c r="BS1602" s="50"/>
      <c r="BT1602" s="50"/>
      <c r="BU1602" s="50"/>
      <c r="BV1602" s="50"/>
      <c r="BW1602" s="50"/>
      <c r="BX1602" s="50"/>
      <c r="BY1602" s="50"/>
      <c r="BZ1602" s="50"/>
      <c r="CA1602" s="50"/>
      <c r="CB1602" s="50"/>
      <c r="CC1602" s="50"/>
      <c r="CD1602" s="50"/>
      <c r="CE1602" s="50"/>
      <c r="CF1602" s="50"/>
      <c r="CG1602" s="50"/>
      <c r="CH1602" s="50"/>
      <c r="CI1602" s="50"/>
      <c r="CJ1602" s="50"/>
      <c r="CK1602" s="50"/>
      <c r="CL1602" s="50"/>
      <c r="CM1602" s="50"/>
      <c r="CN1602" s="50"/>
      <c r="CO1602" s="50"/>
      <c r="CP1602" s="50"/>
      <c r="CQ1602" s="50"/>
      <c r="CR1602" s="50"/>
      <c r="CS1602" s="50"/>
      <c r="CT1602" s="50"/>
      <c r="CU1602" s="50"/>
      <c r="CV1602" s="50"/>
      <c r="CW1602" s="50"/>
      <c r="CX1602" s="50"/>
      <c r="CY1602" s="50"/>
      <c r="CZ1602" s="50"/>
      <c r="DA1602" s="50"/>
      <c r="DB1602" s="50"/>
      <c r="DC1602" s="50"/>
      <c r="DD1602" s="50"/>
      <c r="DE1602" s="50"/>
      <c r="DF1602" s="50"/>
    </row>
    <row r="1603" spans="2:110" x14ac:dyDescent="0.2">
      <c r="B1603" s="177"/>
      <c r="C1603" s="202"/>
      <c r="D1603" s="200"/>
      <c r="E1603" s="203"/>
      <c r="F1603" s="203"/>
      <c r="G1603" s="203"/>
      <c r="H1603" s="203"/>
      <c r="I1603" s="203"/>
      <c r="J1603" s="203"/>
      <c r="K1603" s="203"/>
      <c r="L1603" s="203"/>
      <c r="M1603" s="203"/>
      <c r="N1603" s="203"/>
      <c r="O1603" s="203"/>
      <c r="P1603" s="203"/>
      <c r="Q1603" s="204"/>
      <c r="R1603" s="204"/>
      <c r="S1603" s="234"/>
      <c r="T1603" s="50"/>
      <c r="U1603" s="50"/>
      <c r="V1603" s="50"/>
      <c r="W1603" s="50"/>
      <c r="X1603" s="50"/>
      <c r="Y1603" s="50"/>
      <c r="Z1603" s="250"/>
      <c r="AA1603" s="238"/>
      <c r="AB1603" s="50"/>
      <c r="AC1603" s="50"/>
      <c r="AD1603" s="50"/>
      <c r="AE1603" s="50"/>
      <c r="AF1603" s="50"/>
      <c r="AG1603" s="50"/>
      <c r="AH1603" s="50"/>
      <c r="AI1603" s="50"/>
      <c r="AJ1603" s="50"/>
      <c r="AK1603" s="50"/>
      <c r="AL1603" s="50"/>
      <c r="AM1603" s="50"/>
      <c r="AN1603" s="50"/>
      <c r="AO1603" s="50"/>
      <c r="AP1603" s="50"/>
      <c r="AQ1603" s="50"/>
      <c r="AR1603" s="50"/>
      <c r="AS1603" s="50"/>
      <c r="AT1603" s="50"/>
      <c r="AU1603" s="50"/>
      <c r="AV1603" s="50"/>
      <c r="AW1603" s="50"/>
      <c r="AX1603" s="50"/>
      <c r="AY1603" s="50"/>
      <c r="AZ1603" s="50"/>
      <c r="BA1603" s="50"/>
      <c r="BB1603" s="50"/>
      <c r="BC1603" s="50"/>
      <c r="BD1603" s="50"/>
      <c r="BE1603" s="50"/>
      <c r="BF1603" s="50"/>
      <c r="BG1603" s="50"/>
      <c r="BH1603" s="50"/>
      <c r="BI1603" s="50"/>
      <c r="BJ1603" s="50"/>
      <c r="BK1603" s="50"/>
      <c r="BL1603" s="50"/>
      <c r="BM1603" s="50"/>
      <c r="BN1603" s="50"/>
      <c r="BO1603" s="50"/>
      <c r="BP1603" s="50"/>
      <c r="BQ1603" s="50"/>
      <c r="BR1603" s="50"/>
      <c r="BS1603" s="50"/>
      <c r="BT1603" s="50"/>
      <c r="BU1603" s="50"/>
      <c r="BV1603" s="50"/>
      <c r="BW1603" s="50"/>
      <c r="BX1603" s="50"/>
      <c r="BY1603" s="50"/>
      <c r="BZ1603" s="50"/>
      <c r="CA1603" s="50"/>
      <c r="CB1603" s="50"/>
      <c r="CC1603" s="50"/>
      <c r="CD1603" s="50"/>
      <c r="CE1603" s="50"/>
      <c r="CF1603" s="50"/>
      <c r="CG1603" s="50"/>
      <c r="CH1603" s="50"/>
      <c r="CI1603" s="50"/>
      <c r="CJ1603" s="50"/>
      <c r="CK1603" s="50"/>
      <c r="CL1603" s="50"/>
      <c r="CM1603" s="50"/>
      <c r="CN1603" s="50"/>
      <c r="CO1603" s="50"/>
      <c r="CP1603" s="50"/>
      <c r="CQ1603" s="50"/>
      <c r="CR1603" s="50"/>
      <c r="CS1603" s="50"/>
      <c r="CT1603" s="50"/>
      <c r="CU1603" s="50"/>
      <c r="CV1603" s="50"/>
      <c r="CW1603" s="50"/>
      <c r="CX1603" s="50"/>
      <c r="CY1603" s="50"/>
      <c r="CZ1603" s="50"/>
      <c r="DA1603" s="50"/>
      <c r="DB1603" s="50"/>
      <c r="DC1603" s="50"/>
      <c r="DD1603" s="50"/>
      <c r="DE1603" s="50"/>
      <c r="DF1603" s="50"/>
    </row>
    <row r="1604" spans="2:110" x14ac:dyDescent="0.2">
      <c r="B1604" s="177"/>
      <c r="C1604" s="202"/>
      <c r="D1604" s="200"/>
      <c r="E1604" s="203"/>
      <c r="F1604" s="203"/>
      <c r="G1604" s="203"/>
      <c r="H1604" s="203"/>
      <c r="I1604" s="203"/>
      <c r="J1604" s="203"/>
      <c r="K1604" s="203"/>
      <c r="L1604" s="203"/>
      <c r="M1604" s="203"/>
      <c r="N1604" s="203"/>
      <c r="O1604" s="203"/>
      <c r="P1604" s="203"/>
      <c r="Q1604" s="204"/>
      <c r="R1604" s="204"/>
      <c r="S1604" s="234"/>
      <c r="T1604" s="50"/>
      <c r="U1604" s="50"/>
      <c r="V1604" s="50"/>
      <c r="W1604" s="50"/>
      <c r="X1604" s="50"/>
      <c r="Y1604" s="50"/>
      <c r="Z1604" s="250"/>
      <c r="AA1604" s="238"/>
      <c r="AB1604" s="50"/>
      <c r="AC1604" s="50"/>
      <c r="AD1604" s="50"/>
      <c r="AE1604" s="50"/>
      <c r="AF1604" s="50"/>
      <c r="AG1604" s="50"/>
      <c r="AH1604" s="50"/>
      <c r="AI1604" s="50"/>
      <c r="AJ1604" s="50"/>
      <c r="AK1604" s="50"/>
      <c r="AL1604" s="50"/>
      <c r="AM1604" s="50"/>
      <c r="AN1604" s="50"/>
      <c r="AO1604" s="50"/>
      <c r="AP1604" s="50"/>
      <c r="AQ1604" s="50"/>
      <c r="AR1604" s="50"/>
      <c r="AS1604" s="50"/>
      <c r="AT1604" s="50"/>
      <c r="AU1604" s="50"/>
      <c r="AV1604" s="50"/>
      <c r="AW1604" s="50"/>
      <c r="AX1604" s="50"/>
      <c r="AY1604" s="50"/>
      <c r="AZ1604" s="50"/>
      <c r="BA1604" s="50"/>
      <c r="BB1604" s="50"/>
      <c r="BC1604" s="50"/>
      <c r="BD1604" s="50"/>
      <c r="BE1604" s="50"/>
      <c r="BF1604" s="50"/>
      <c r="BG1604" s="50"/>
      <c r="BH1604" s="50"/>
      <c r="BI1604" s="50"/>
      <c r="BJ1604" s="50"/>
      <c r="BK1604" s="50"/>
      <c r="BL1604" s="50"/>
      <c r="BM1604" s="50"/>
      <c r="BN1604" s="50"/>
      <c r="BO1604" s="50"/>
      <c r="BP1604" s="50"/>
      <c r="BQ1604" s="50"/>
      <c r="BR1604" s="50"/>
      <c r="BS1604" s="50"/>
      <c r="BT1604" s="50"/>
      <c r="BU1604" s="50"/>
      <c r="BV1604" s="50"/>
      <c r="BW1604" s="50"/>
      <c r="BX1604" s="50"/>
      <c r="BY1604" s="50"/>
      <c r="BZ1604" s="50"/>
      <c r="CA1604" s="50"/>
      <c r="CB1604" s="50"/>
      <c r="CC1604" s="50"/>
      <c r="CD1604" s="50"/>
      <c r="CE1604" s="50"/>
      <c r="CF1604" s="50"/>
      <c r="CG1604" s="50"/>
      <c r="CH1604" s="50"/>
      <c r="CI1604" s="50"/>
      <c r="CJ1604" s="50"/>
      <c r="CK1604" s="50"/>
      <c r="CL1604" s="50"/>
      <c r="CM1604" s="50"/>
      <c r="CN1604" s="50"/>
      <c r="CO1604" s="50"/>
      <c r="CP1604" s="50"/>
      <c r="CQ1604" s="50"/>
      <c r="CR1604" s="50"/>
      <c r="CS1604" s="50"/>
      <c r="CT1604" s="50"/>
      <c r="CU1604" s="50"/>
      <c r="CV1604" s="50"/>
      <c r="CW1604" s="50"/>
      <c r="CX1604" s="50"/>
      <c r="CY1604" s="50"/>
      <c r="CZ1604" s="50"/>
      <c r="DA1604" s="50"/>
      <c r="DB1604" s="50"/>
      <c r="DC1604" s="50"/>
      <c r="DD1604" s="50"/>
      <c r="DE1604" s="50"/>
      <c r="DF1604" s="50"/>
    </row>
    <row r="1605" spans="2:110" x14ac:dyDescent="0.2">
      <c r="B1605" s="177"/>
      <c r="C1605" s="202"/>
      <c r="D1605" s="200"/>
      <c r="E1605" s="203"/>
      <c r="F1605" s="203"/>
      <c r="G1605" s="203"/>
      <c r="H1605" s="203"/>
      <c r="I1605" s="203"/>
      <c r="J1605" s="203"/>
      <c r="K1605" s="203"/>
      <c r="L1605" s="203"/>
      <c r="M1605" s="203"/>
      <c r="N1605" s="203"/>
      <c r="O1605" s="203"/>
      <c r="P1605" s="203"/>
      <c r="Q1605" s="204"/>
      <c r="R1605" s="204"/>
      <c r="S1605" s="234"/>
      <c r="T1605" s="50"/>
      <c r="U1605" s="50"/>
      <c r="V1605" s="50"/>
      <c r="W1605" s="50"/>
      <c r="X1605" s="50"/>
      <c r="Y1605" s="50"/>
      <c r="Z1605" s="250"/>
      <c r="AA1605" s="238"/>
      <c r="AB1605" s="50"/>
      <c r="AC1605" s="50"/>
      <c r="AD1605" s="50"/>
      <c r="AE1605" s="50"/>
      <c r="AF1605" s="50"/>
      <c r="AG1605" s="50"/>
      <c r="AH1605" s="50"/>
      <c r="AI1605" s="50"/>
      <c r="AJ1605" s="50"/>
      <c r="AK1605" s="50"/>
      <c r="AL1605" s="50"/>
      <c r="AM1605" s="50"/>
      <c r="AN1605" s="50"/>
      <c r="AO1605" s="50"/>
      <c r="AP1605" s="50"/>
      <c r="AQ1605" s="50"/>
      <c r="AR1605" s="50"/>
      <c r="AS1605" s="50"/>
      <c r="AT1605" s="50"/>
      <c r="AU1605" s="50"/>
      <c r="AV1605" s="50"/>
      <c r="AW1605" s="50"/>
      <c r="AX1605" s="50"/>
      <c r="AY1605" s="50"/>
      <c r="AZ1605" s="50"/>
      <c r="BA1605" s="50"/>
      <c r="BB1605" s="50"/>
      <c r="BC1605" s="50"/>
      <c r="BD1605" s="50"/>
      <c r="BE1605" s="50"/>
      <c r="BF1605" s="50"/>
      <c r="BG1605" s="50"/>
      <c r="BH1605" s="50"/>
      <c r="BI1605" s="50"/>
      <c r="BJ1605" s="50"/>
      <c r="BK1605" s="50"/>
      <c r="BL1605" s="50"/>
      <c r="BM1605" s="50"/>
      <c r="BN1605" s="50"/>
      <c r="BO1605" s="50"/>
      <c r="BP1605" s="50"/>
      <c r="BQ1605" s="50"/>
      <c r="BR1605" s="50"/>
      <c r="BS1605" s="50"/>
      <c r="BT1605" s="50"/>
      <c r="BU1605" s="50"/>
      <c r="BV1605" s="50"/>
      <c r="BW1605" s="50"/>
      <c r="BX1605" s="50"/>
      <c r="BY1605" s="50"/>
      <c r="BZ1605" s="50"/>
      <c r="CA1605" s="50"/>
      <c r="CB1605" s="50"/>
      <c r="CC1605" s="50"/>
      <c r="CD1605" s="50"/>
      <c r="CE1605" s="50"/>
      <c r="CF1605" s="50"/>
      <c r="CG1605" s="50"/>
      <c r="CH1605" s="50"/>
      <c r="CI1605" s="50"/>
      <c r="CJ1605" s="50"/>
      <c r="CK1605" s="50"/>
      <c r="CL1605" s="50"/>
      <c r="CM1605" s="50"/>
      <c r="CN1605" s="50"/>
      <c r="CO1605" s="50"/>
      <c r="CP1605" s="50"/>
      <c r="CQ1605" s="50"/>
      <c r="CR1605" s="50"/>
      <c r="CS1605" s="50"/>
      <c r="CT1605" s="50"/>
      <c r="CU1605" s="50"/>
      <c r="CV1605" s="50"/>
      <c r="CW1605" s="50"/>
      <c r="CX1605" s="50"/>
      <c r="CY1605" s="50"/>
      <c r="CZ1605" s="50"/>
      <c r="DA1605" s="50"/>
      <c r="DB1605" s="50"/>
      <c r="DC1605" s="50"/>
      <c r="DD1605" s="50"/>
      <c r="DE1605" s="50"/>
      <c r="DF1605" s="50"/>
    </row>
    <row r="1606" spans="2:110" x14ac:dyDescent="0.2">
      <c r="B1606" s="177"/>
      <c r="C1606" s="202"/>
      <c r="D1606" s="200"/>
      <c r="E1606" s="203"/>
      <c r="F1606" s="203"/>
      <c r="G1606" s="203"/>
      <c r="H1606" s="203"/>
      <c r="I1606" s="203"/>
      <c r="J1606" s="203"/>
      <c r="K1606" s="203"/>
      <c r="L1606" s="203"/>
      <c r="M1606" s="203"/>
      <c r="N1606" s="203"/>
      <c r="O1606" s="203"/>
      <c r="P1606" s="203"/>
      <c r="Q1606" s="204"/>
      <c r="R1606" s="204"/>
      <c r="S1606" s="234"/>
      <c r="T1606" s="50"/>
      <c r="U1606" s="50"/>
      <c r="V1606" s="50"/>
      <c r="W1606" s="50"/>
      <c r="X1606" s="50"/>
      <c r="Y1606" s="50"/>
      <c r="Z1606" s="250"/>
      <c r="AA1606" s="238"/>
      <c r="AB1606" s="50"/>
      <c r="AC1606" s="50"/>
      <c r="AD1606" s="50"/>
      <c r="AE1606" s="50"/>
      <c r="AF1606" s="50"/>
      <c r="AG1606" s="50"/>
      <c r="AH1606" s="50"/>
      <c r="AI1606" s="50"/>
      <c r="AJ1606" s="50"/>
      <c r="AK1606" s="50"/>
      <c r="AL1606" s="50"/>
      <c r="AM1606" s="50"/>
      <c r="AN1606" s="50"/>
      <c r="AO1606" s="50"/>
      <c r="AP1606" s="50"/>
      <c r="AQ1606" s="50"/>
      <c r="AR1606" s="50"/>
      <c r="AS1606" s="50"/>
      <c r="AT1606" s="50"/>
      <c r="AU1606" s="50"/>
      <c r="AV1606" s="50"/>
      <c r="AW1606" s="50"/>
      <c r="AX1606" s="50"/>
      <c r="AY1606" s="50"/>
      <c r="AZ1606" s="50"/>
      <c r="BA1606" s="50"/>
      <c r="BB1606" s="50"/>
      <c r="BC1606" s="50"/>
      <c r="BD1606" s="50"/>
      <c r="BE1606" s="50"/>
      <c r="BF1606" s="50"/>
      <c r="BG1606" s="50"/>
      <c r="BH1606" s="50"/>
      <c r="BI1606" s="50"/>
      <c r="BJ1606" s="50"/>
      <c r="BK1606" s="50"/>
      <c r="BL1606" s="50"/>
      <c r="BM1606" s="50"/>
      <c r="BN1606" s="50"/>
      <c r="BO1606" s="50"/>
      <c r="BP1606" s="50"/>
      <c r="BQ1606" s="50"/>
      <c r="BR1606" s="50"/>
      <c r="BS1606" s="50"/>
      <c r="BT1606" s="50"/>
      <c r="BU1606" s="50"/>
      <c r="BV1606" s="50"/>
      <c r="BW1606" s="50"/>
      <c r="BX1606" s="50"/>
      <c r="BY1606" s="50"/>
      <c r="BZ1606" s="50"/>
      <c r="CA1606" s="50"/>
      <c r="CB1606" s="50"/>
      <c r="CC1606" s="50"/>
      <c r="CD1606" s="50"/>
      <c r="CE1606" s="50"/>
      <c r="CF1606" s="50"/>
      <c r="CG1606" s="50"/>
      <c r="CH1606" s="50"/>
      <c r="CI1606" s="50"/>
      <c r="CJ1606" s="50"/>
      <c r="CK1606" s="50"/>
      <c r="CL1606" s="50"/>
      <c r="CM1606" s="50"/>
      <c r="CN1606" s="50"/>
      <c r="CO1606" s="50"/>
      <c r="CP1606" s="50"/>
      <c r="CQ1606" s="50"/>
      <c r="CR1606" s="50"/>
      <c r="CS1606" s="50"/>
      <c r="CT1606" s="50"/>
      <c r="CU1606" s="50"/>
      <c r="CV1606" s="50"/>
      <c r="CW1606" s="50"/>
      <c r="CX1606" s="50"/>
      <c r="CY1606" s="50"/>
      <c r="CZ1606" s="50"/>
      <c r="DA1606" s="50"/>
      <c r="DB1606" s="50"/>
      <c r="DC1606" s="50"/>
      <c r="DD1606" s="50"/>
      <c r="DE1606" s="50"/>
      <c r="DF1606" s="50"/>
    </row>
    <row r="1607" spans="2:110" x14ac:dyDescent="0.2">
      <c r="B1607" s="177"/>
      <c r="C1607" s="202"/>
      <c r="D1607" s="200"/>
      <c r="E1607" s="203"/>
      <c r="F1607" s="203"/>
      <c r="G1607" s="203"/>
      <c r="H1607" s="203"/>
      <c r="I1607" s="203"/>
      <c r="J1607" s="203"/>
      <c r="K1607" s="203"/>
      <c r="L1607" s="203"/>
      <c r="M1607" s="203"/>
      <c r="N1607" s="203"/>
      <c r="O1607" s="203"/>
      <c r="P1607" s="203"/>
      <c r="Q1607" s="204"/>
      <c r="R1607" s="204"/>
      <c r="S1607" s="234"/>
      <c r="T1607" s="50"/>
      <c r="U1607" s="50"/>
      <c r="V1607" s="50"/>
      <c r="W1607" s="50"/>
      <c r="X1607" s="50"/>
      <c r="Y1607" s="50"/>
      <c r="Z1607" s="250"/>
      <c r="AA1607" s="238"/>
      <c r="AB1607" s="50"/>
      <c r="AC1607" s="50"/>
      <c r="AD1607" s="50"/>
      <c r="AE1607" s="50"/>
      <c r="AF1607" s="50"/>
      <c r="AG1607" s="50"/>
      <c r="AH1607" s="50"/>
      <c r="AI1607" s="50"/>
      <c r="AJ1607" s="50"/>
      <c r="AK1607" s="50"/>
      <c r="AL1607" s="50"/>
      <c r="AM1607" s="50"/>
      <c r="AN1607" s="50"/>
      <c r="AO1607" s="50"/>
      <c r="AP1607" s="50"/>
      <c r="AQ1607" s="50"/>
      <c r="AR1607" s="50"/>
      <c r="AS1607" s="50"/>
      <c r="AT1607" s="50"/>
      <c r="AU1607" s="50"/>
      <c r="AV1607" s="50"/>
      <c r="AW1607" s="50"/>
      <c r="AX1607" s="50"/>
      <c r="AY1607" s="50"/>
      <c r="AZ1607" s="50"/>
      <c r="BA1607" s="50"/>
      <c r="BB1607" s="50"/>
      <c r="BC1607" s="50"/>
      <c r="BD1607" s="50"/>
      <c r="BE1607" s="50"/>
      <c r="BF1607" s="50"/>
      <c r="BG1607" s="50"/>
      <c r="BH1607" s="50"/>
      <c r="BI1607" s="50"/>
      <c r="BJ1607" s="50"/>
      <c r="BK1607" s="50"/>
      <c r="BL1607" s="50"/>
      <c r="BM1607" s="50"/>
      <c r="BN1607" s="50"/>
      <c r="BO1607" s="50"/>
      <c r="BP1607" s="50"/>
      <c r="BQ1607" s="50"/>
      <c r="BR1607" s="50"/>
      <c r="BS1607" s="50"/>
      <c r="BT1607" s="50"/>
      <c r="BU1607" s="50"/>
      <c r="BV1607" s="50"/>
      <c r="BW1607" s="50"/>
      <c r="BX1607" s="50"/>
      <c r="BY1607" s="50"/>
      <c r="BZ1607" s="50"/>
      <c r="CA1607" s="50"/>
      <c r="CB1607" s="50"/>
      <c r="CC1607" s="50"/>
      <c r="CD1607" s="50"/>
      <c r="CE1607" s="50"/>
      <c r="CF1607" s="50"/>
      <c r="CG1607" s="50"/>
      <c r="CH1607" s="50"/>
      <c r="CI1607" s="50"/>
      <c r="CJ1607" s="50"/>
      <c r="CK1607" s="50"/>
      <c r="CL1607" s="50"/>
      <c r="CM1607" s="50"/>
      <c r="CN1607" s="50"/>
      <c r="CO1607" s="50"/>
      <c r="CP1607" s="50"/>
      <c r="CQ1607" s="50"/>
      <c r="CR1607" s="50"/>
      <c r="CS1607" s="50"/>
      <c r="CT1607" s="50"/>
      <c r="CU1607" s="50"/>
      <c r="CV1607" s="50"/>
      <c r="CW1607" s="50"/>
      <c r="CX1607" s="50"/>
      <c r="CY1607" s="50"/>
      <c r="CZ1607" s="50"/>
      <c r="DA1607" s="50"/>
      <c r="DB1607" s="50"/>
      <c r="DC1607" s="50"/>
      <c r="DD1607" s="50"/>
      <c r="DE1607" s="50"/>
      <c r="DF1607" s="50"/>
    </row>
    <row r="1608" spans="2:110" x14ac:dyDescent="0.2">
      <c r="B1608" s="177"/>
      <c r="C1608" s="202"/>
      <c r="D1608" s="200"/>
      <c r="E1608" s="203"/>
      <c r="F1608" s="203"/>
      <c r="G1608" s="203"/>
      <c r="H1608" s="203"/>
      <c r="I1608" s="203"/>
      <c r="J1608" s="203"/>
      <c r="K1608" s="203"/>
      <c r="L1608" s="203"/>
      <c r="M1608" s="203"/>
      <c r="N1608" s="203"/>
      <c r="O1608" s="203"/>
      <c r="P1608" s="203"/>
      <c r="Q1608" s="204"/>
      <c r="R1608" s="204"/>
      <c r="S1608" s="234"/>
      <c r="T1608" s="50"/>
      <c r="U1608" s="50"/>
      <c r="V1608" s="50"/>
      <c r="W1608" s="50"/>
      <c r="X1608" s="50"/>
      <c r="Y1608" s="50"/>
      <c r="Z1608" s="250"/>
      <c r="AA1608" s="238"/>
      <c r="AB1608" s="50"/>
      <c r="AC1608" s="50"/>
      <c r="AD1608" s="50"/>
      <c r="AE1608" s="50"/>
      <c r="AF1608" s="50"/>
      <c r="AG1608" s="50"/>
      <c r="AH1608" s="50"/>
      <c r="AI1608" s="50"/>
      <c r="AJ1608" s="50"/>
      <c r="AK1608" s="50"/>
      <c r="AL1608" s="50"/>
      <c r="AM1608" s="50"/>
      <c r="AN1608" s="50"/>
      <c r="AO1608" s="50"/>
      <c r="AP1608" s="50"/>
      <c r="AQ1608" s="50"/>
      <c r="AR1608" s="50"/>
      <c r="AS1608" s="50"/>
      <c r="AT1608" s="50"/>
      <c r="AU1608" s="50"/>
      <c r="AV1608" s="50"/>
      <c r="AW1608" s="50"/>
      <c r="AX1608" s="50"/>
      <c r="AY1608" s="50"/>
      <c r="AZ1608" s="50"/>
      <c r="BA1608" s="50"/>
      <c r="BB1608" s="50"/>
      <c r="BC1608" s="50"/>
      <c r="BD1608" s="50"/>
      <c r="BE1608" s="50"/>
      <c r="BF1608" s="50"/>
      <c r="BG1608" s="50"/>
      <c r="BH1608" s="50"/>
      <c r="BI1608" s="50"/>
      <c r="BJ1608" s="50"/>
      <c r="BK1608" s="50"/>
      <c r="BL1608" s="50"/>
      <c r="BM1608" s="50"/>
      <c r="BN1608" s="50"/>
      <c r="BO1608" s="50"/>
      <c r="BP1608" s="50"/>
      <c r="BQ1608" s="50"/>
      <c r="BR1608" s="50"/>
      <c r="BS1608" s="50"/>
      <c r="BT1608" s="50"/>
      <c r="BU1608" s="50"/>
      <c r="BV1608" s="50"/>
      <c r="BW1608" s="50"/>
      <c r="BX1608" s="50"/>
      <c r="BY1608" s="50"/>
      <c r="BZ1608" s="50"/>
      <c r="CA1608" s="50"/>
      <c r="CB1608" s="50"/>
      <c r="CC1608" s="50"/>
      <c r="CD1608" s="50"/>
      <c r="CE1608" s="50"/>
      <c r="CF1608" s="50"/>
      <c r="CG1608" s="50"/>
      <c r="CH1608" s="50"/>
      <c r="CI1608" s="50"/>
      <c r="CJ1608" s="50"/>
      <c r="CK1608" s="50"/>
      <c r="CL1608" s="50"/>
      <c r="CM1608" s="50"/>
      <c r="CN1608" s="50"/>
      <c r="CO1608" s="50"/>
      <c r="CP1608" s="50"/>
      <c r="CQ1608" s="50"/>
      <c r="CR1608" s="50"/>
      <c r="CS1608" s="50"/>
      <c r="CT1608" s="50"/>
      <c r="CU1608" s="50"/>
      <c r="CV1608" s="50"/>
      <c r="CW1608" s="50"/>
      <c r="CX1608" s="50"/>
      <c r="CY1608" s="50"/>
      <c r="CZ1608" s="50"/>
      <c r="DA1608" s="50"/>
      <c r="DB1608" s="50"/>
      <c r="DC1608" s="50"/>
      <c r="DD1608" s="50"/>
      <c r="DE1608" s="50"/>
      <c r="DF1608" s="50"/>
    </row>
    <row r="1609" spans="2:110" x14ac:dyDescent="0.2">
      <c r="B1609" s="177"/>
      <c r="C1609" s="202"/>
      <c r="D1609" s="200"/>
      <c r="E1609" s="203"/>
      <c r="F1609" s="203"/>
      <c r="G1609" s="203"/>
      <c r="H1609" s="203"/>
      <c r="I1609" s="203"/>
      <c r="J1609" s="203"/>
      <c r="K1609" s="203"/>
      <c r="L1609" s="203"/>
      <c r="M1609" s="203"/>
      <c r="N1609" s="203"/>
      <c r="O1609" s="203"/>
      <c r="P1609" s="203"/>
      <c r="Q1609" s="204"/>
      <c r="R1609" s="204"/>
      <c r="S1609" s="234"/>
      <c r="T1609" s="50"/>
      <c r="U1609" s="50"/>
      <c r="V1609" s="50"/>
      <c r="W1609" s="50"/>
      <c r="X1609" s="50"/>
      <c r="Y1609" s="50"/>
      <c r="Z1609" s="250"/>
      <c r="AA1609" s="238"/>
      <c r="AB1609" s="50"/>
      <c r="AC1609" s="50"/>
      <c r="AD1609" s="50"/>
      <c r="AE1609" s="50"/>
      <c r="AF1609" s="50"/>
      <c r="AG1609" s="50"/>
      <c r="AH1609" s="50"/>
      <c r="AI1609" s="50"/>
      <c r="AJ1609" s="50"/>
      <c r="AK1609" s="50"/>
      <c r="AL1609" s="50"/>
      <c r="AM1609" s="50"/>
      <c r="AN1609" s="50"/>
      <c r="AO1609" s="50"/>
      <c r="AP1609" s="50"/>
      <c r="AQ1609" s="50"/>
      <c r="AR1609" s="50"/>
      <c r="AS1609" s="50"/>
      <c r="AT1609" s="50"/>
      <c r="AU1609" s="50"/>
      <c r="AV1609" s="50"/>
      <c r="AW1609" s="50"/>
      <c r="AX1609" s="50"/>
      <c r="AY1609" s="50"/>
      <c r="AZ1609" s="50"/>
      <c r="BA1609" s="50"/>
      <c r="BB1609" s="50"/>
      <c r="BC1609" s="50"/>
      <c r="BD1609" s="50"/>
      <c r="BE1609" s="50"/>
      <c r="BF1609" s="50"/>
      <c r="BG1609" s="50"/>
      <c r="BH1609" s="50"/>
      <c r="BI1609" s="50"/>
      <c r="BJ1609" s="50"/>
      <c r="BK1609" s="50"/>
      <c r="BL1609" s="50"/>
      <c r="BM1609" s="50"/>
      <c r="BN1609" s="50"/>
      <c r="BO1609" s="50"/>
      <c r="BP1609" s="50"/>
      <c r="BQ1609" s="50"/>
      <c r="BR1609" s="50"/>
      <c r="BS1609" s="50"/>
      <c r="BT1609" s="50"/>
      <c r="BU1609" s="50"/>
      <c r="BV1609" s="50"/>
      <c r="BW1609" s="50"/>
      <c r="BX1609" s="50"/>
      <c r="BY1609" s="50"/>
      <c r="BZ1609" s="50"/>
      <c r="CA1609" s="50"/>
      <c r="CB1609" s="50"/>
      <c r="CC1609" s="50"/>
      <c r="CD1609" s="50"/>
      <c r="CE1609" s="50"/>
      <c r="CF1609" s="50"/>
      <c r="CG1609" s="50"/>
      <c r="CH1609" s="50"/>
      <c r="CI1609" s="50"/>
      <c r="CJ1609" s="50"/>
      <c r="CK1609" s="50"/>
      <c r="CL1609" s="50"/>
      <c r="CM1609" s="50"/>
      <c r="CN1609" s="50"/>
      <c r="CO1609" s="50"/>
      <c r="CP1609" s="50"/>
      <c r="CQ1609" s="50"/>
      <c r="CR1609" s="50"/>
      <c r="CS1609" s="50"/>
      <c r="CT1609" s="50"/>
      <c r="CU1609" s="50"/>
      <c r="CV1609" s="50"/>
      <c r="CW1609" s="50"/>
      <c r="CX1609" s="50"/>
      <c r="CY1609" s="50"/>
      <c r="CZ1609" s="50"/>
      <c r="DA1609" s="50"/>
      <c r="DB1609" s="50"/>
      <c r="DC1609" s="50"/>
      <c r="DD1609" s="50"/>
      <c r="DE1609" s="50"/>
      <c r="DF1609" s="50"/>
    </row>
    <row r="1610" spans="2:110" x14ac:dyDescent="0.2">
      <c r="B1610" s="177"/>
      <c r="C1610" s="202"/>
      <c r="D1610" s="200"/>
      <c r="E1610" s="203"/>
      <c r="F1610" s="203"/>
      <c r="G1610" s="203"/>
      <c r="H1610" s="203"/>
      <c r="I1610" s="203"/>
      <c r="J1610" s="203"/>
      <c r="K1610" s="203"/>
      <c r="L1610" s="203"/>
      <c r="M1610" s="203"/>
      <c r="N1610" s="203"/>
      <c r="O1610" s="203"/>
      <c r="P1610" s="203"/>
      <c r="Q1610" s="204"/>
      <c r="R1610" s="204"/>
      <c r="S1610" s="234"/>
      <c r="T1610" s="50"/>
      <c r="U1610" s="50"/>
      <c r="V1610" s="50"/>
      <c r="W1610" s="50"/>
      <c r="X1610" s="50"/>
      <c r="Y1610" s="50"/>
      <c r="Z1610" s="250"/>
      <c r="AA1610" s="238"/>
      <c r="AB1610" s="50"/>
      <c r="AC1610" s="50"/>
      <c r="AD1610" s="50"/>
      <c r="AE1610" s="50"/>
      <c r="AF1610" s="50"/>
      <c r="AG1610" s="50"/>
      <c r="AH1610" s="50"/>
      <c r="AI1610" s="50"/>
      <c r="AJ1610" s="50"/>
      <c r="AK1610" s="50"/>
      <c r="AL1610" s="50"/>
      <c r="AM1610" s="50"/>
      <c r="AN1610" s="50"/>
      <c r="AO1610" s="50"/>
      <c r="AP1610" s="50"/>
      <c r="AQ1610" s="50"/>
      <c r="AR1610" s="50"/>
      <c r="AS1610" s="50"/>
      <c r="AT1610" s="50"/>
      <c r="AU1610" s="50"/>
      <c r="AV1610" s="50"/>
      <c r="AW1610" s="50"/>
      <c r="AX1610" s="50"/>
      <c r="AY1610" s="50"/>
      <c r="AZ1610" s="50"/>
      <c r="BA1610" s="50"/>
      <c r="BB1610" s="50"/>
      <c r="BC1610" s="50"/>
      <c r="BD1610" s="50"/>
      <c r="BE1610" s="50"/>
      <c r="BF1610" s="50"/>
      <c r="BG1610" s="50"/>
      <c r="BH1610" s="50"/>
      <c r="BI1610" s="50"/>
      <c r="BJ1610" s="50"/>
      <c r="BK1610" s="50"/>
      <c r="BL1610" s="50"/>
      <c r="BM1610" s="50"/>
      <c r="BN1610" s="50"/>
      <c r="BO1610" s="50"/>
      <c r="BP1610" s="50"/>
      <c r="BQ1610" s="50"/>
      <c r="BR1610" s="50"/>
      <c r="BS1610" s="50"/>
      <c r="BT1610" s="50"/>
      <c r="BU1610" s="50"/>
      <c r="BV1610" s="50"/>
      <c r="BW1610" s="50"/>
      <c r="BX1610" s="50"/>
      <c r="BY1610" s="50"/>
      <c r="BZ1610" s="50"/>
      <c r="CA1610" s="50"/>
      <c r="CB1610" s="50"/>
      <c r="CC1610" s="50"/>
      <c r="CD1610" s="50"/>
      <c r="CE1610" s="50"/>
      <c r="CF1610" s="50"/>
      <c r="CG1610" s="50"/>
      <c r="CH1610" s="50"/>
      <c r="CI1610" s="50"/>
      <c r="CJ1610" s="50"/>
      <c r="CK1610" s="50"/>
      <c r="CL1610" s="50"/>
      <c r="CM1610" s="50"/>
      <c r="CN1610" s="50"/>
      <c r="CO1610" s="50"/>
      <c r="CP1610" s="50"/>
      <c r="CQ1610" s="50"/>
      <c r="CR1610" s="50"/>
      <c r="CS1610" s="50"/>
      <c r="CT1610" s="50"/>
      <c r="CU1610" s="50"/>
      <c r="CV1610" s="50"/>
      <c r="CW1610" s="50"/>
      <c r="CX1610" s="50"/>
      <c r="CY1610" s="50"/>
      <c r="CZ1610" s="50"/>
      <c r="DA1610" s="50"/>
      <c r="DB1610" s="50"/>
      <c r="DC1610" s="50"/>
      <c r="DD1610" s="50"/>
      <c r="DE1610" s="50"/>
      <c r="DF1610" s="50"/>
    </row>
    <row r="1611" spans="2:110" x14ac:dyDescent="0.2">
      <c r="B1611" s="177"/>
      <c r="C1611" s="202"/>
      <c r="D1611" s="200"/>
      <c r="E1611" s="203"/>
      <c r="F1611" s="203"/>
      <c r="G1611" s="203"/>
      <c r="H1611" s="203"/>
      <c r="I1611" s="203"/>
      <c r="J1611" s="203"/>
      <c r="K1611" s="203"/>
      <c r="L1611" s="203"/>
      <c r="M1611" s="203"/>
      <c r="N1611" s="203"/>
      <c r="O1611" s="203"/>
      <c r="P1611" s="203"/>
      <c r="Q1611" s="204"/>
      <c r="R1611" s="204"/>
      <c r="S1611" s="234"/>
      <c r="T1611" s="50"/>
      <c r="U1611" s="50"/>
      <c r="V1611" s="50"/>
      <c r="W1611" s="50"/>
      <c r="X1611" s="50"/>
      <c r="Y1611" s="50"/>
      <c r="Z1611" s="250"/>
      <c r="AA1611" s="238"/>
      <c r="AB1611" s="50"/>
      <c r="AC1611" s="50"/>
      <c r="AD1611" s="50"/>
      <c r="AE1611" s="50"/>
      <c r="AF1611" s="50"/>
      <c r="AG1611" s="50"/>
      <c r="AH1611" s="50"/>
      <c r="AI1611" s="50"/>
      <c r="AJ1611" s="50"/>
      <c r="AK1611" s="50"/>
      <c r="AL1611" s="50"/>
      <c r="AM1611" s="50"/>
      <c r="AN1611" s="50"/>
      <c r="AO1611" s="50"/>
      <c r="AP1611" s="50"/>
      <c r="AQ1611" s="50"/>
      <c r="AR1611" s="50"/>
      <c r="AS1611" s="50"/>
      <c r="AT1611" s="50"/>
      <c r="AU1611" s="50"/>
      <c r="AV1611" s="50"/>
      <c r="AW1611" s="50"/>
      <c r="AX1611" s="50"/>
      <c r="AY1611" s="50"/>
      <c r="AZ1611" s="50"/>
      <c r="BA1611" s="50"/>
      <c r="BB1611" s="50"/>
      <c r="BC1611" s="50"/>
      <c r="BD1611" s="50"/>
      <c r="BE1611" s="50"/>
      <c r="BF1611" s="50"/>
      <c r="BG1611" s="50"/>
      <c r="BH1611" s="50"/>
      <c r="BI1611" s="50"/>
      <c r="BJ1611" s="50"/>
      <c r="BK1611" s="50"/>
      <c r="BL1611" s="50"/>
      <c r="BM1611" s="50"/>
      <c r="BN1611" s="50"/>
      <c r="BO1611" s="50"/>
      <c r="BP1611" s="50"/>
      <c r="BQ1611" s="50"/>
      <c r="BR1611" s="50"/>
      <c r="BS1611" s="50"/>
      <c r="BT1611" s="50"/>
      <c r="BU1611" s="50"/>
      <c r="BV1611" s="50"/>
      <c r="BW1611" s="50"/>
      <c r="BX1611" s="50"/>
      <c r="BY1611" s="50"/>
      <c r="BZ1611" s="50"/>
      <c r="CA1611" s="50"/>
      <c r="CB1611" s="50"/>
      <c r="CC1611" s="50"/>
      <c r="CD1611" s="50"/>
      <c r="CE1611" s="50"/>
      <c r="CF1611" s="50"/>
      <c r="CG1611" s="50"/>
      <c r="CH1611" s="50"/>
      <c r="CI1611" s="50"/>
      <c r="CJ1611" s="50"/>
      <c r="CK1611" s="50"/>
      <c r="CL1611" s="50"/>
      <c r="CM1611" s="50"/>
      <c r="CN1611" s="50"/>
      <c r="CO1611" s="50"/>
      <c r="CP1611" s="50"/>
      <c r="CQ1611" s="50"/>
      <c r="CR1611" s="50"/>
      <c r="CS1611" s="50"/>
      <c r="CT1611" s="50"/>
      <c r="CU1611" s="50"/>
      <c r="CV1611" s="50"/>
      <c r="CW1611" s="50"/>
      <c r="CX1611" s="50"/>
      <c r="CY1611" s="50"/>
      <c r="CZ1611" s="50"/>
      <c r="DA1611" s="50"/>
      <c r="DB1611" s="50"/>
      <c r="DC1611" s="50"/>
      <c r="DD1611" s="50"/>
      <c r="DE1611" s="50"/>
      <c r="DF1611" s="50"/>
    </row>
    <row r="1612" spans="2:110" x14ac:dyDescent="0.2">
      <c r="B1612" s="177"/>
      <c r="C1612" s="202"/>
      <c r="D1612" s="200"/>
      <c r="E1612" s="203"/>
      <c r="F1612" s="203"/>
      <c r="G1612" s="203"/>
      <c r="H1612" s="203"/>
      <c r="I1612" s="203"/>
      <c r="J1612" s="203"/>
      <c r="K1612" s="203"/>
      <c r="L1612" s="203"/>
      <c r="M1612" s="203"/>
      <c r="N1612" s="203"/>
      <c r="O1612" s="203"/>
      <c r="P1612" s="203"/>
      <c r="Q1612" s="204"/>
      <c r="R1612" s="204"/>
      <c r="S1612" s="234"/>
      <c r="T1612" s="50"/>
      <c r="U1612" s="50"/>
      <c r="V1612" s="50"/>
      <c r="W1612" s="50"/>
      <c r="X1612" s="50"/>
      <c r="Y1612" s="50"/>
      <c r="Z1612" s="250"/>
      <c r="AA1612" s="238"/>
      <c r="AB1612" s="50"/>
      <c r="AC1612" s="50"/>
      <c r="AD1612" s="50"/>
      <c r="AE1612" s="50"/>
      <c r="AF1612" s="50"/>
      <c r="AG1612" s="50"/>
      <c r="AH1612" s="50"/>
      <c r="AI1612" s="50"/>
      <c r="AJ1612" s="50"/>
      <c r="AK1612" s="50"/>
      <c r="AL1612" s="50"/>
      <c r="AM1612" s="50"/>
      <c r="AN1612" s="50"/>
      <c r="AO1612" s="50"/>
      <c r="AP1612" s="50"/>
      <c r="AQ1612" s="50"/>
      <c r="AR1612" s="50"/>
      <c r="AS1612" s="50"/>
      <c r="AT1612" s="50"/>
      <c r="AU1612" s="50"/>
      <c r="AV1612" s="50"/>
      <c r="AW1612" s="50"/>
      <c r="AX1612" s="50"/>
      <c r="AY1612" s="50"/>
      <c r="AZ1612" s="50"/>
      <c r="BA1612" s="50"/>
      <c r="BB1612" s="50"/>
      <c r="BC1612" s="50"/>
      <c r="BD1612" s="50"/>
      <c r="BE1612" s="50"/>
      <c r="BF1612" s="50"/>
      <c r="BG1612" s="50"/>
      <c r="BH1612" s="50"/>
      <c r="BI1612" s="50"/>
      <c r="BJ1612" s="50"/>
      <c r="BK1612" s="50"/>
      <c r="BL1612" s="50"/>
      <c r="BM1612" s="50"/>
      <c r="BN1612" s="50"/>
      <c r="BO1612" s="50"/>
      <c r="BP1612" s="50"/>
      <c r="BQ1612" s="50"/>
      <c r="BR1612" s="50"/>
      <c r="BS1612" s="50"/>
      <c r="BT1612" s="50"/>
      <c r="BU1612" s="50"/>
      <c r="BV1612" s="50"/>
      <c r="BW1612" s="50"/>
      <c r="BX1612" s="50"/>
      <c r="BY1612" s="50"/>
      <c r="BZ1612" s="50"/>
      <c r="CA1612" s="50"/>
      <c r="CB1612" s="50"/>
      <c r="CC1612" s="50"/>
      <c r="CD1612" s="50"/>
      <c r="CE1612" s="50"/>
      <c r="CF1612" s="50"/>
      <c r="CG1612" s="50"/>
      <c r="CH1612" s="50"/>
      <c r="CI1612" s="50"/>
      <c r="CJ1612" s="50"/>
      <c r="CK1612" s="50"/>
      <c r="CL1612" s="50"/>
      <c r="CM1612" s="50"/>
      <c r="CN1612" s="50"/>
      <c r="CO1612" s="50"/>
      <c r="CP1612" s="50"/>
      <c r="CQ1612" s="50"/>
      <c r="CR1612" s="50"/>
      <c r="CS1612" s="50"/>
      <c r="CT1612" s="50"/>
      <c r="CU1612" s="50"/>
      <c r="CV1612" s="50"/>
      <c r="CW1612" s="50"/>
      <c r="CX1612" s="50"/>
      <c r="CY1612" s="50"/>
      <c r="CZ1612" s="50"/>
      <c r="DA1612" s="50"/>
      <c r="DB1612" s="50"/>
      <c r="DC1612" s="50"/>
      <c r="DD1612" s="50"/>
      <c r="DE1612" s="50"/>
      <c r="DF1612" s="50"/>
    </row>
    <row r="1613" spans="2:110" x14ac:dyDescent="0.2">
      <c r="B1613" s="177"/>
      <c r="C1613" s="202"/>
      <c r="D1613" s="200"/>
      <c r="E1613" s="203"/>
      <c r="F1613" s="203"/>
      <c r="G1613" s="203"/>
      <c r="H1613" s="203"/>
      <c r="I1613" s="203"/>
      <c r="J1613" s="203"/>
      <c r="K1613" s="203"/>
      <c r="L1613" s="203"/>
      <c r="M1613" s="203"/>
      <c r="N1613" s="203"/>
      <c r="O1613" s="203"/>
      <c r="P1613" s="203"/>
      <c r="Q1613" s="204"/>
      <c r="R1613" s="204"/>
      <c r="S1613" s="234"/>
      <c r="T1613" s="50"/>
      <c r="U1613" s="50"/>
      <c r="V1613" s="50"/>
      <c r="W1613" s="50"/>
      <c r="X1613" s="50"/>
      <c r="Y1613" s="50"/>
      <c r="Z1613" s="250"/>
      <c r="AA1613" s="238"/>
      <c r="AB1613" s="50"/>
      <c r="AC1613" s="50"/>
      <c r="AD1613" s="50"/>
      <c r="AE1613" s="50"/>
      <c r="AF1613" s="50"/>
      <c r="AG1613" s="50"/>
      <c r="AH1613" s="50"/>
      <c r="AI1613" s="50"/>
      <c r="AJ1613" s="50"/>
      <c r="AK1613" s="50"/>
      <c r="AL1613" s="50"/>
      <c r="AM1613" s="50"/>
      <c r="AN1613" s="50"/>
      <c r="AO1613" s="50"/>
      <c r="AP1613" s="50"/>
      <c r="AQ1613" s="50"/>
      <c r="AR1613" s="50"/>
      <c r="AS1613" s="50"/>
      <c r="AT1613" s="50"/>
      <c r="AU1613" s="50"/>
      <c r="AV1613" s="50"/>
      <c r="AW1613" s="50"/>
      <c r="AX1613" s="50"/>
      <c r="AY1613" s="50"/>
      <c r="AZ1613" s="50"/>
      <c r="BA1613" s="50"/>
      <c r="BB1613" s="50"/>
      <c r="BC1613" s="50"/>
      <c r="BD1613" s="50"/>
      <c r="BE1613" s="50"/>
      <c r="BF1613" s="50"/>
      <c r="BG1613" s="50"/>
      <c r="BH1613" s="50"/>
      <c r="BI1613" s="50"/>
      <c r="BJ1613" s="50"/>
      <c r="BK1613" s="50"/>
      <c r="BL1613" s="50"/>
      <c r="BM1613" s="50"/>
      <c r="BN1613" s="50"/>
      <c r="BO1613" s="50"/>
      <c r="BP1613" s="50"/>
      <c r="BQ1613" s="50"/>
      <c r="BR1613" s="50"/>
      <c r="BS1613" s="50"/>
      <c r="BT1613" s="50"/>
      <c r="BU1613" s="50"/>
      <c r="BV1613" s="50"/>
      <c r="BW1613" s="50"/>
      <c r="BX1613" s="50"/>
      <c r="BY1613" s="50"/>
      <c r="BZ1613" s="50"/>
      <c r="CA1613" s="50"/>
      <c r="CB1613" s="50"/>
      <c r="CC1613" s="50"/>
      <c r="CD1613" s="50"/>
      <c r="CE1613" s="50"/>
      <c r="CF1613" s="50"/>
      <c r="CG1613" s="50"/>
      <c r="CH1613" s="50"/>
      <c r="CI1613" s="50"/>
      <c r="CJ1613" s="50"/>
      <c r="CK1613" s="50"/>
      <c r="CL1613" s="50"/>
      <c r="CM1613" s="50"/>
      <c r="CN1613" s="50"/>
      <c r="CO1613" s="50"/>
      <c r="CP1613" s="50"/>
      <c r="CQ1613" s="50"/>
      <c r="CR1613" s="50"/>
      <c r="CS1613" s="50"/>
      <c r="CT1613" s="50"/>
      <c r="CU1613" s="50"/>
      <c r="CV1613" s="50"/>
      <c r="CW1613" s="50"/>
      <c r="CX1613" s="50"/>
      <c r="CY1613" s="50"/>
      <c r="CZ1613" s="50"/>
      <c r="DA1613" s="50"/>
      <c r="DB1613" s="50"/>
      <c r="DC1613" s="50"/>
      <c r="DD1613" s="50"/>
      <c r="DE1613" s="50"/>
      <c r="DF1613" s="50"/>
    </row>
    <row r="1614" spans="2:110" x14ac:dyDescent="0.2">
      <c r="B1614" s="177"/>
      <c r="C1614" s="202"/>
      <c r="D1614" s="200"/>
      <c r="E1614" s="203"/>
      <c r="F1614" s="203"/>
      <c r="G1614" s="203"/>
      <c r="H1614" s="203"/>
      <c r="I1614" s="203"/>
      <c r="J1614" s="203"/>
      <c r="K1614" s="203"/>
      <c r="L1614" s="203"/>
      <c r="M1614" s="203"/>
      <c r="N1614" s="203"/>
      <c r="O1614" s="203"/>
      <c r="P1614" s="203"/>
      <c r="Q1614" s="204"/>
      <c r="R1614" s="204"/>
      <c r="S1614" s="234"/>
      <c r="T1614" s="50"/>
      <c r="U1614" s="50"/>
      <c r="V1614" s="50"/>
      <c r="W1614" s="50"/>
      <c r="X1614" s="50"/>
      <c r="Y1614" s="50"/>
      <c r="Z1614" s="250"/>
      <c r="AA1614" s="238"/>
      <c r="AB1614" s="50"/>
      <c r="AC1614" s="50"/>
      <c r="AD1614" s="50"/>
      <c r="AE1614" s="50"/>
      <c r="AF1614" s="50"/>
      <c r="AG1614" s="50"/>
      <c r="AH1614" s="50"/>
      <c r="AI1614" s="50"/>
      <c r="AJ1614" s="50"/>
      <c r="AK1614" s="50"/>
      <c r="AL1614" s="50"/>
      <c r="AM1614" s="50"/>
      <c r="AN1614" s="50"/>
      <c r="AO1614" s="50"/>
      <c r="AP1614" s="50"/>
      <c r="AQ1614" s="50"/>
      <c r="AR1614" s="50"/>
      <c r="AS1614" s="50"/>
      <c r="AT1614" s="50"/>
      <c r="AU1614" s="50"/>
      <c r="AV1614" s="50"/>
      <c r="AW1614" s="50"/>
      <c r="AX1614" s="50"/>
      <c r="AY1614" s="50"/>
      <c r="AZ1614" s="50"/>
      <c r="BA1614" s="50"/>
      <c r="BB1614" s="50"/>
      <c r="BC1614" s="50"/>
      <c r="BD1614" s="50"/>
      <c r="BE1614" s="50"/>
      <c r="BF1614" s="50"/>
      <c r="BG1614" s="50"/>
      <c r="BH1614" s="50"/>
      <c r="BI1614" s="50"/>
      <c r="BJ1614" s="50"/>
      <c r="BK1614" s="50"/>
      <c r="BL1614" s="50"/>
      <c r="BM1614" s="50"/>
      <c r="BN1614" s="50"/>
      <c r="BO1614" s="50"/>
      <c r="BP1614" s="50"/>
      <c r="BQ1614" s="50"/>
      <c r="BR1614" s="50"/>
      <c r="BS1614" s="50"/>
      <c r="BT1614" s="50"/>
      <c r="BU1614" s="50"/>
      <c r="BV1614" s="50"/>
      <c r="BW1614" s="50"/>
      <c r="BX1614" s="50"/>
      <c r="BY1614" s="50"/>
      <c r="BZ1614" s="50"/>
      <c r="CA1614" s="50"/>
      <c r="CB1614" s="50"/>
      <c r="CC1614" s="50"/>
      <c r="CD1614" s="50"/>
      <c r="CE1614" s="50"/>
      <c r="CF1614" s="50"/>
      <c r="CG1614" s="50"/>
      <c r="CH1614" s="50"/>
      <c r="CI1614" s="50"/>
      <c r="CJ1614" s="50"/>
      <c r="CK1614" s="50"/>
      <c r="CL1614" s="50"/>
      <c r="CM1614" s="50"/>
      <c r="CN1614" s="50"/>
      <c r="CO1614" s="50"/>
      <c r="CP1614" s="50"/>
      <c r="CQ1614" s="50"/>
      <c r="CR1614" s="50"/>
      <c r="CS1614" s="50"/>
      <c r="CT1614" s="50"/>
      <c r="CU1614" s="50"/>
      <c r="CV1614" s="50"/>
      <c r="CW1614" s="50"/>
      <c r="CX1614" s="50"/>
      <c r="CY1614" s="50"/>
      <c r="CZ1614" s="50"/>
      <c r="DA1614" s="50"/>
      <c r="DB1614" s="50"/>
      <c r="DC1614" s="50"/>
      <c r="DD1614" s="50"/>
      <c r="DE1614" s="50"/>
      <c r="DF1614" s="50"/>
    </row>
    <row r="1615" spans="2:110" x14ac:dyDescent="0.2">
      <c r="B1615" s="177"/>
      <c r="C1615" s="202"/>
      <c r="D1615" s="200"/>
      <c r="E1615" s="203"/>
      <c r="F1615" s="203"/>
      <c r="G1615" s="203"/>
      <c r="H1615" s="203"/>
      <c r="I1615" s="203"/>
      <c r="J1615" s="203"/>
      <c r="K1615" s="203"/>
      <c r="L1615" s="203"/>
      <c r="M1615" s="203"/>
      <c r="N1615" s="203"/>
      <c r="O1615" s="203"/>
      <c r="P1615" s="203"/>
      <c r="Q1615" s="204"/>
      <c r="R1615" s="204"/>
      <c r="S1615" s="234"/>
      <c r="T1615" s="50"/>
      <c r="U1615" s="50"/>
      <c r="V1615" s="50"/>
      <c r="W1615" s="50"/>
      <c r="X1615" s="50"/>
      <c r="Y1615" s="50"/>
      <c r="Z1615" s="250"/>
      <c r="AA1615" s="238"/>
      <c r="AB1615" s="50"/>
      <c r="AC1615" s="50"/>
      <c r="AD1615" s="50"/>
      <c r="AE1615" s="50"/>
      <c r="AF1615" s="50"/>
      <c r="AG1615" s="50"/>
      <c r="AH1615" s="50"/>
      <c r="AI1615" s="50"/>
      <c r="AJ1615" s="50"/>
      <c r="AK1615" s="50"/>
      <c r="AL1615" s="50"/>
      <c r="AM1615" s="50"/>
      <c r="AN1615" s="50"/>
      <c r="AO1615" s="50"/>
      <c r="AP1615" s="50"/>
      <c r="AQ1615" s="50"/>
      <c r="AR1615" s="50"/>
      <c r="AS1615" s="50"/>
      <c r="AT1615" s="50"/>
      <c r="AU1615" s="50"/>
      <c r="AV1615" s="50"/>
      <c r="AW1615" s="50"/>
      <c r="AX1615" s="50"/>
      <c r="AY1615" s="50"/>
      <c r="AZ1615" s="50"/>
      <c r="BA1615" s="50"/>
      <c r="BB1615" s="50"/>
      <c r="BC1615" s="50"/>
      <c r="BD1615" s="50"/>
      <c r="BE1615" s="50"/>
      <c r="BF1615" s="50"/>
      <c r="BG1615" s="50"/>
      <c r="BH1615" s="50"/>
      <c r="BI1615" s="50"/>
      <c r="BJ1615" s="50"/>
      <c r="BK1615" s="50"/>
      <c r="BL1615" s="50"/>
      <c r="BM1615" s="50"/>
      <c r="BN1615" s="50"/>
      <c r="BO1615" s="50"/>
      <c r="BP1615" s="50"/>
      <c r="BQ1615" s="50"/>
      <c r="BR1615" s="50"/>
      <c r="BS1615" s="50"/>
      <c r="BT1615" s="50"/>
      <c r="BU1615" s="50"/>
      <c r="BV1615" s="50"/>
      <c r="BW1615" s="50"/>
      <c r="BX1615" s="50"/>
      <c r="BY1615" s="50"/>
      <c r="BZ1615" s="50"/>
      <c r="CA1615" s="50"/>
      <c r="CB1615" s="50"/>
      <c r="CC1615" s="50"/>
      <c r="CD1615" s="50"/>
      <c r="CE1615" s="50"/>
      <c r="CF1615" s="50"/>
      <c r="CG1615" s="50"/>
      <c r="CH1615" s="50"/>
      <c r="CI1615" s="50"/>
      <c r="CJ1615" s="50"/>
      <c r="CK1615" s="50"/>
      <c r="CL1615" s="50"/>
      <c r="CM1615" s="50"/>
      <c r="CN1615" s="50"/>
      <c r="CO1615" s="50"/>
      <c r="CP1615" s="50"/>
      <c r="CQ1615" s="50"/>
      <c r="CR1615" s="50"/>
      <c r="CS1615" s="50"/>
      <c r="CT1615" s="50"/>
      <c r="CU1615" s="50"/>
      <c r="CV1615" s="50"/>
      <c r="CW1615" s="50"/>
      <c r="CX1615" s="50"/>
      <c r="CY1615" s="50"/>
      <c r="CZ1615" s="50"/>
      <c r="DA1615" s="50"/>
      <c r="DB1615" s="50"/>
      <c r="DC1615" s="50"/>
      <c r="DD1615" s="50"/>
      <c r="DE1615" s="50"/>
      <c r="DF1615" s="50"/>
    </row>
    <row r="1616" spans="2:110" x14ac:dyDescent="0.2">
      <c r="B1616" s="177"/>
      <c r="C1616" s="202"/>
      <c r="D1616" s="200"/>
      <c r="E1616" s="203"/>
      <c r="F1616" s="203"/>
      <c r="G1616" s="203"/>
      <c r="H1616" s="203"/>
      <c r="I1616" s="203"/>
      <c r="J1616" s="203"/>
      <c r="K1616" s="203"/>
      <c r="L1616" s="203"/>
      <c r="M1616" s="203"/>
      <c r="N1616" s="203"/>
      <c r="O1616" s="203"/>
      <c r="P1616" s="203"/>
      <c r="Q1616" s="204"/>
      <c r="R1616" s="204"/>
      <c r="S1616" s="234"/>
      <c r="T1616" s="50"/>
      <c r="U1616" s="50"/>
      <c r="V1616" s="50"/>
      <c r="W1616" s="50"/>
      <c r="X1616" s="50"/>
      <c r="Y1616" s="50"/>
      <c r="Z1616" s="250"/>
      <c r="AA1616" s="238"/>
      <c r="AB1616" s="50"/>
      <c r="AC1616" s="50"/>
      <c r="AD1616" s="50"/>
      <c r="AE1616" s="50"/>
      <c r="AF1616" s="50"/>
      <c r="AG1616" s="50"/>
      <c r="AH1616" s="50"/>
      <c r="AI1616" s="50"/>
      <c r="AJ1616" s="50"/>
      <c r="AK1616" s="50"/>
      <c r="AL1616" s="50"/>
      <c r="AM1616" s="50"/>
      <c r="AN1616" s="50"/>
      <c r="AO1616" s="50"/>
      <c r="AP1616" s="50"/>
      <c r="AQ1616" s="50"/>
      <c r="AR1616" s="50"/>
      <c r="AS1616" s="50"/>
      <c r="AT1616" s="50"/>
      <c r="AU1616" s="50"/>
      <c r="AV1616" s="50"/>
      <c r="AW1616" s="50"/>
      <c r="AX1616" s="50"/>
      <c r="AY1616" s="50"/>
      <c r="AZ1616" s="50"/>
      <c r="BA1616" s="50"/>
      <c r="BB1616" s="50"/>
      <c r="BC1616" s="50"/>
      <c r="BD1616" s="50"/>
      <c r="BE1616" s="50"/>
      <c r="BF1616" s="50"/>
      <c r="BG1616" s="50"/>
      <c r="BH1616" s="50"/>
      <c r="BI1616" s="50"/>
      <c r="BJ1616" s="50"/>
      <c r="BK1616" s="50"/>
      <c r="BL1616" s="50"/>
      <c r="BM1616" s="50"/>
      <c r="BN1616" s="50"/>
      <c r="BO1616" s="50"/>
      <c r="BP1616" s="50"/>
      <c r="BQ1616" s="50"/>
      <c r="BR1616" s="50"/>
      <c r="BS1616" s="50"/>
      <c r="BT1616" s="50"/>
      <c r="BU1616" s="50"/>
      <c r="BV1616" s="50"/>
      <c r="BW1616" s="50"/>
      <c r="BX1616" s="50"/>
      <c r="BY1616" s="50"/>
      <c r="BZ1616" s="50"/>
      <c r="CA1616" s="50"/>
      <c r="CB1616" s="50"/>
      <c r="CC1616" s="50"/>
      <c r="CD1616" s="50"/>
      <c r="CE1616" s="50"/>
      <c r="CF1616" s="50"/>
      <c r="CG1616" s="50"/>
      <c r="CH1616" s="50"/>
      <c r="CI1616" s="50"/>
      <c r="CJ1616" s="50"/>
      <c r="CK1616" s="50"/>
      <c r="CL1616" s="50"/>
      <c r="CM1616" s="50"/>
      <c r="CN1616" s="50"/>
      <c r="CO1616" s="50"/>
      <c r="CP1616" s="50"/>
      <c r="CQ1616" s="50"/>
      <c r="CR1616" s="50"/>
      <c r="CS1616" s="50"/>
      <c r="CT1616" s="50"/>
      <c r="CU1616" s="50"/>
      <c r="CV1616" s="50"/>
      <c r="CW1616" s="50"/>
      <c r="CX1616" s="50"/>
      <c r="CY1616" s="50"/>
      <c r="CZ1616" s="50"/>
      <c r="DA1616" s="50"/>
      <c r="DB1616" s="50"/>
      <c r="DC1616" s="50"/>
      <c r="DD1616" s="50"/>
      <c r="DE1616" s="50"/>
      <c r="DF1616" s="50"/>
    </row>
    <row r="1617" spans="2:110" x14ac:dyDescent="0.2">
      <c r="B1617" s="177"/>
      <c r="C1617" s="202"/>
      <c r="D1617" s="200"/>
      <c r="E1617" s="203"/>
      <c r="F1617" s="203"/>
      <c r="G1617" s="203"/>
      <c r="H1617" s="203"/>
      <c r="I1617" s="203"/>
      <c r="J1617" s="203"/>
      <c r="K1617" s="203"/>
      <c r="L1617" s="203"/>
      <c r="M1617" s="203"/>
      <c r="N1617" s="203"/>
      <c r="O1617" s="203"/>
      <c r="P1617" s="203"/>
      <c r="Q1617" s="204"/>
      <c r="R1617" s="204"/>
      <c r="S1617" s="234"/>
      <c r="T1617" s="50"/>
      <c r="U1617" s="50"/>
      <c r="V1617" s="50"/>
      <c r="W1617" s="50"/>
      <c r="X1617" s="50"/>
      <c r="Y1617" s="50"/>
      <c r="Z1617" s="250"/>
      <c r="AA1617" s="238"/>
      <c r="AB1617" s="50"/>
      <c r="AC1617" s="50"/>
      <c r="AD1617" s="50"/>
      <c r="AE1617" s="50"/>
      <c r="AF1617" s="50"/>
      <c r="AG1617" s="50"/>
      <c r="AH1617" s="50"/>
      <c r="AI1617" s="50"/>
      <c r="AJ1617" s="50"/>
      <c r="AK1617" s="50"/>
      <c r="AL1617" s="50"/>
      <c r="AM1617" s="50"/>
      <c r="AN1617" s="50"/>
      <c r="AO1617" s="50"/>
      <c r="AP1617" s="50"/>
      <c r="AQ1617" s="50"/>
      <c r="AR1617" s="50"/>
      <c r="AS1617" s="50"/>
      <c r="AT1617" s="50"/>
      <c r="AU1617" s="50"/>
      <c r="AV1617" s="50"/>
      <c r="AW1617" s="50"/>
      <c r="AX1617" s="50"/>
      <c r="AY1617" s="50"/>
      <c r="AZ1617" s="50"/>
      <c r="BA1617" s="50"/>
      <c r="BB1617" s="50"/>
      <c r="BC1617" s="50"/>
      <c r="BD1617" s="50"/>
      <c r="BE1617" s="50"/>
      <c r="BF1617" s="50"/>
      <c r="BG1617" s="50"/>
      <c r="BH1617" s="50"/>
      <c r="BI1617" s="50"/>
      <c r="BJ1617" s="50"/>
      <c r="BK1617" s="50"/>
      <c r="BL1617" s="50"/>
      <c r="BM1617" s="50"/>
      <c r="BN1617" s="50"/>
      <c r="BO1617" s="50"/>
      <c r="BP1617" s="50"/>
      <c r="BQ1617" s="50"/>
      <c r="BR1617" s="50"/>
      <c r="BS1617" s="50"/>
      <c r="BT1617" s="50"/>
      <c r="BU1617" s="50"/>
      <c r="BV1617" s="50"/>
      <c r="BW1617" s="50"/>
      <c r="BX1617" s="50"/>
      <c r="BY1617" s="50"/>
      <c r="BZ1617" s="50"/>
      <c r="CA1617" s="50"/>
      <c r="CB1617" s="50"/>
      <c r="CC1617" s="50"/>
      <c r="CD1617" s="50"/>
      <c r="CE1617" s="50"/>
      <c r="CF1617" s="50"/>
      <c r="CG1617" s="50"/>
      <c r="CH1617" s="50"/>
      <c r="CI1617" s="50"/>
      <c r="CJ1617" s="50"/>
      <c r="CK1617" s="50"/>
      <c r="CL1617" s="50"/>
      <c r="CM1617" s="50"/>
      <c r="CN1617" s="50"/>
      <c r="CO1617" s="50"/>
      <c r="CP1617" s="50"/>
      <c r="CQ1617" s="50"/>
      <c r="CR1617" s="50"/>
      <c r="CS1617" s="50"/>
      <c r="CT1617" s="50"/>
      <c r="CU1617" s="50"/>
      <c r="CV1617" s="50"/>
      <c r="CW1617" s="50"/>
      <c r="CX1617" s="50"/>
      <c r="CY1617" s="50"/>
      <c r="CZ1617" s="50"/>
      <c r="DA1617" s="50"/>
      <c r="DB1617" s="50"/>
      <c r="DC1617" s="50"/>
      <c r="DD1617" s="50"/>
      <c r="DE1617" s="50"/>
      <c r="DF1617" s="50"/>
    </row>
    <row r="1618" spans="2:110" x14ac:dyDescent="0.2">
      <c r="B1618" s="177"/>
      <c r="C1618" s="202"/>
      <c r="D1618" s="200"/>
      <c r="E1618" s="203"/>
      <c r="F1618" s="203"/>
      <c r="G1618" s="203"/>
      <c r="H1618" s="203"/>
      <c r="I1618" s="203"/>
      <c r="J1618" s="203"/>
      <c r="K1618" s="203"/>
      <c r="L1618" s="203"/>
      <c r="M1618" s="203"/>
      <c r="N1618" s="203"/>
      <c r="O1618" s="203"/>
      <c r="P1618" s="203"/>
      <c r="Q1618" s="204"/>
      <c r="R1618" s="204"/>
      <c r="S1618" s="234"/>
      <c r="T1618" s="50"/>
      <c r="U1618" s="50"/>
      <c r="V1618" s="50"/>
      <c r="W1618" s="50"/>
      <c r="X1618" s="50"/>
      <c r="Y1618" s="50"/>
      <c r="Z1618" s="250"/>
      <c r="AA1618" s="238"/>
      <c r="AB1618" s="50"/>
      <c r="AC1618" s="50"/>
      <c r="AD1618" s="50"/>
      <c r="AE1618" s="50"/>
      <c r="AF1618" s="50"/>
      <c r="AG1618" s="50"/>
      <c r="AH1618" s="50"/>
      <c r="AI1618" s="50"/>
      <c r="AJ1618" s="50"/>
      <c r="AK1618" s="50"/>
      <c r="AL1618" s="50"/>
      <c r="AM1618" s="50"/>
      <c r="AN1618" s="50"/>
      <c r="AO1618" s="50"/>
      <c r="AP1618" s="50"/>
      <c r="AQ1618" s="50"/>
      <c r="AR1618" s="50"/>
      <c r="AS1618" s="50"/>
      <c r="AT1618" s="50"/>
      <c r="AU1618" s="50"/>
      <c r="AV1618" s="50"/>
      <c r="AW1618" s="50"/>
      <c r="AX1618" s="50"/>
      <c r="AY1618" s="50"/>
      <c r="AZ1618" s="50"/>
      <c r="BA1618" s="50"/>
      <c r="BB1618" s="50"/>
      <c r="BC1618" s="50"/>
      <c r="BD1618" s="50"/>
      <c r="BE1618" s="50"/>
      <c r="BF1618" s="50"/>
      <c r="BG1618" s="50"/>
      <c r="BH1618" s="50"/>
      <c r="BI1618" s="50"/>
      <c r="BJ1618" s="50"/>
      <c r="BK1618" s="50"/>
      <c r="BL1618" s="50"/>
      <c r="BM1618" s="50"/>
      <c r="BN1618" s="50"/>
      <c r="BO1618" s="50"/>
      <c r="BP1618" s="50"/>
      <c r="BQ1618" s="50"/>
      <c r="BR1618" s="50"/>
      <c r="BS1618" s="50"/>
      <c r="BT1618" s="50"/>
      <c r="BU1618" s="50"/>
      <c r="BV1618" s="50"/>
      <c r="BW1618" s="50"/>
      <c r="BX1618" s="50"/>
      <c r="BY1618" s="50"/>
      <c r="BZ1618" s="50"/>
      <c r="CA1618" s="50"/>
      <c r="CB1618" s="50"/>
      <c r="CC1618" s="50"/>
      <c r="CD1618" s="50"/>
      <c r="CE1618" s="50"/>
      <c r="CF1618" s="50"/>
      <c r="CG1618" s="50"/>
      <c r="CH1618" s="50"/>
      <c r="CI1618" s="50"/>
      <c r="CJ1618" s="50"/>
      <c r="CK1618" s="50"/>
      <c r="CL1618" s="50"/>
      <c r="CM1618" s="50"/>
      <c r="CN1618" s="50"/>
      <c r="CO1618" s="50"/>
      <c r="CP1618" s="50"/>
      <c r="CQ1618" s="50"/>
      <c r="CR1618" s="50"/>
      <c r="CS1618" s="50"/>
      <c r="CT1618" s="50"/>
      <c r="CU1618" s="50"/>
      <c r="CV1618" s="50"/>
      <c r="CW1618" s="50"/>
      <c r="CX1618" s="50"/>
      <c r="CY1618" s="50"/>
      <c r="CZ1618" s="50"/>
      <c r="DA1618" s="50"/>
      <c r="DB1618" s="50"/>
      <c r="DC1618" s="50"/>
      <c r="DD1618" s="50"/>
      <c r="DE1618" s="50"/>
      <c r="DF1618" s="50"/>
    </row>
    <row r="1619" spans="2:110" x14ac:dyDescent="0.2">
      <c r="B1619" s="177"/>
      <c r="C1619" s="202"/>
      <c r="D1619" s="200"/>
      <c r="E1619" s="203"/>
      <c r="F1619" s="203"/>
      <c r="G1619" s="203"/>
      <c r="H1619" s="203"/>
      <c r="I1619" s="203"/>
      <c r="J1619" s="203"/>
      <c r="K1619" s="203"/>
      <c r="L1619" s="203"/>
      <c r="M1619" s="203"/>
      <c r="N1619" s="203"/>
      <c r="O1619" s="203"/>
      <c r="P1619" s="203"/>
      <c r="Q1619" s="204"/>
      <c r="R1619" s="204"/>
      <c r="S1619" s="234"/>
      <c r="T1619" s="50"/>
      <c r="U1619" s="50"/>
      <c r="V1619" s="50"/>
      <c r="W1619" s="50"/>
      <c r="X1619" s="50"/>
      <c r="Y1619" s="50"/>
      <c r="Z1619" s="250"/>
      <c r="AA1619" s="238"/>
      <c r="AB1619" s="50"/>
      <c r="AC1619" s="50"/>
      <c r="AD1619" s="50"/>
      <c r="AE1619" s="50"/>
      <c r="AF1619" s="50"/>
      <c r="AG1619" s="50"/>
      <c r="AH1619" s="50"/>
      <c r="AI1619" s="50"/>
      <c r="AJ1619" s="50"/>
      <c r="AK1619" s="50"/>
      <c r="AL1619" s="50"/>
      <c r="AM1619" s="50"/>
      <c r="AN1619" s="50"/>
      <c r="AO1619" s="50"/>
      <c r="AP1619" s="50"/>
      <c r="AQ1619" s="50"/>
      <c r="AR1619" s="50"/>
      <c r="AS1619" s="50"/>
      <c r="AT1619" s="50"/>
      <c r="AU1619" s="50"/>
      <c r="AV1619" s="50"/>
      <c r="AW1619" s="50"/>
      <c r="AX1619" s="50"/>
      <c r="AY1619" s="50"/>
      <c r="AZ1619" s="50"/>
      <c r="BA1619" s="50"/>
      <c r="BB1619" s="50"/>
      <c r="BC1619" s="50"/>
      <c r="BD1619" s="50"/>
      <c r="BE1619" s="50"/>
      <c r="BF1619" s="50"/>
      <c r="BG1619" s="50"/>
      <c r="BH1619" s="50"/>
      <c r="BI1619" s="50"/>
      <c r="BJ1619" s="50"/>
      <c r="BK1619" s="50"/>
      <c r="BL1619" s="50"/>
      <c r="BM1619" s="50"/>
      <c r="BN1619" s="50"/>
      <c r="BO1619" s="50"/>
      <c r="BP1619" s="50"/>
      <c r="BQ1619" s="50"/>
      <c r="BR1619" s="50"/>
      <c r="BS1619" s="50"/>
      <c r="BT1619" s="50"/>
      <c r="BU1619" s="50"/>
      <c r="BV1619" s="50"/>
      <c r="BW1619" s="50"/>
      <c r="BX1619" s="50"/>
      <c r="BY1619" s="50"/>
      <c r="BZ1619" s="50"/>
      <c r="CA1619" s="50"/>
      <c r="CB1619" s="50"/>
      <c r="CC1619" s="50"/>
      <c r="CD1619" s="50"/>
      <c r="CE1619" s="50"/>
      <c r="CF1619" s="50"/>
      <c r="CG1619" s="50"/>
      <c r="CH1619" s="50"/>
      <c r="CI1619" s="50"/>
      <c r="CJ1619" s="50"/>
      <c r="CK1619" s="50"/>
      <c r="CL1619" s="50"/>
      <c r="CM1619" s="50"/>
      <c r="CN1619" s="50"/>
      <c r="CO1619" s="50"/>
      <c r="CP1619" s="50"/>
      <c r="CQ1619" s="50"/>
      <c r="CR1619" s="50"/>
      <c r="CS1619" s="50"/>
      <c r="CT1619" s="50"/>
      <c r="CU1619" s="50"/>
      <c r="CV1619" s="50"/>
      <c r="CW1619" s="50"/>
      <c r="CX1619" s="50"/>
      <c r="CY1619" s="50"/>
      <c r="CZ1619" s="50"/>
      <c r="DA1619" s="50"/>
      <c r="DB1619" s="50"/>
      <c r="DC1619" s="50"/>
      <c r="DD1619" s="50"/>
      <c r="DE1619" s="50"/>
      <c r="DF1619" s="50"/>
    </row>
    <row r="1620" spans="2:110" x14ac:dyDescent="0.2">
      <c r="B1620" s="177"/>
      <c r="C1620" s="202"/>
      <c r="D1620" s="200"/>
      <c r="E1620" s="203"/>
      <c r="F1620" s="203"/>
      <c r="G1620" s="203"/>
      <c r="H1620" s="203"/>
      <c r="I1620" s="203"/>
      <c r="J1620" s="203"/>
      <c r="K1620" s="203"/>
      <c r="L1620" s="203"/>
      <c r="M1620" s="203"/>
      <c r="N1620" s="203"/>
      <c r="O1620" s="203"/>
      <c r="P1620" s="203"/>
      <c r="Q1620" s="204"/>
      <c r="R1620" s="204"/>
      <c r="S1620" s="234"/>
      <c r="T1620" s="50"/>
      <c r="U1620" s="50"/>
      <c r="V1620" s="50"/>
      <c r="W1620" s="50"/>
      <c r="X1620" s="50"/>
      <c r="Y1620" s="50"/>
      <c r="Z1620" s="250"/>
      <c r="AA1620" s="238"/>
      <c r="AB1620" s="50"/>
      <c r="AC1620" s="50"/>
      <c r="AD1620" s="50"/>
      <c r="AE1620" s="50"/>
      <c r="AF1620" s="50"/>
      <c r="AG1620" s="50"/>
      <c r="AH1620" s="50"/>
      <c r="AI1620" s="50"/>
      <c r="AJ1620" s="50"/>
      <c r="AK1620" s="50"/>
      <c r="AL1620" s="50"/>
      <c r="AM1620" s="50"/>
      <c r="AN1620" s="50"/>
      <c r="AO1620" s="50"/>
      <c r="AP1620" s="50"/>
      <c r="AQ1620" s="50"/>
      <c r="AR1620" s="50"/>
      <c r="AS1620" s="50"/>
      <c r="AT1620" s="50"/>
      <c r="AU1620" s="50"/>
      <c r="AV1620" s="50"/>
      <c r="AW1620" s="50"/>
      <c r="AX1620" s="50"/>
      <c r="AY1620" s="50"/>
      <c r="AZ1620" s="50"/>
      <c r="BA1620" s="50"/>
      <c r="BB1620" s="50"/>
      <c r="BC1620" s="50"/>
      <c r="BD1620" s="50"/>
      <c r="BE1620" s="50"/>
      <c r="BF1620" s="50"/>
      <c r="BG1620" s="50"/>
      <c r="BH1620" s="50"/>
      <c r="BI1620" s="50"/>
      <c r="BJ1620" s="50"/>
      <c r="BK1620" s="50"/>
      <c r="BL1620" s="50"/>
      <c r="BM1620" s="50"/>
      <c r="BN1620" s="50"/>
      <c r="BO1620" s="50"/>
      <c r="BP1620" s="50"/>
      <c r="BQ1620" s="50"/>
      <c r="BR1620" s="50"/>
      <c r="BS1620" s="50"/>
      <c r="BT1620" s="50"/>
      <c r="BU1620" s="50"/>
      <c r="BV1620" s="50"/>
      <c r="BW1620" s="50"/>
      <c r="BX1620" s="50"/>
      <c r="BY1620" s="50"/>
      <c r="BZ1620" s="50"/>
      <c r="CA1620" s="50"/>
      <c r="CB1620" s="50"/>
      <c r="CC1620" s="50"/>
      <c r="CD1620" s="50"/>
      <c r="CE1620" s="50"/>
      <c r="CF1620" s="50"/>
      <c r="CG1620" s="50"/>
      <c r="CH1620" s="50"/>
      <c r="CI1620" s="50"/>
      <c r="CJ1620" s="50"/>
      <c r="CK1620" s="50"/>
      <c r="CL1620" s="50"/>
      <c r="CM1620" s="50"/>
      <c r="CN1620" s="50"/>
      <c r="CO1620" s="50"/>
      <c r="CP1620" s="50"/>
      <c r="CQ1620" s="50"/>
      <c r="CR1620" s="50"/>
      <c r="CS1620" s="50"/>
      <c r="CT1620" s="50"/>
      <c r="CU1620" s="50"/>
      <c r="CV1620" s="50"/>
      <c r="CW1620" s="50"/>
      <c r="CX1620" s="50"/>
      <c r="CY1620" s="50"/>
      <c r="CZ1620" s="50"/>
      <c r="DA1620" s="50"/>
      <c r="DB1620" s="50"/>
      <c r="DC1620" s="50"/>
      <c r="DD1620" s="50"/>
      <c r="DE1620" s="50"/>
      <c r="DF1620" s="50"/>
    </row>
    <row r="1621" spans="2:110" x14ac:dyDescent="0.2">
      <c r="B1621" s="177"/>
      <c r="C1621" s="202"/>
      <c r="D1621" s="200"/>
      <c r="E1621" s="203"/>
      <c r="F1621" s="203"/>
      <c r="G1621" s="203"/>
      <c r="H1621" s="203"/>
      <c r="I1621" s="203"/>
      <c r="J1621" s="203"/>
      <c r="K1621" s="203"/>
      <c r="L1621" s="203"/>
      <c r="M1621" s="203"/>
      <c r="N1621" s="203"/>
      <c r="O1621" s="203"/>
      <c r="P1621" s="203"/>
      <c r="Q1621" s="204"/>
      <c r="R1621" s="204"/>
      <c r="S1621" s="234"/>
      <c r="T1621" s="50"/>
      <c r="U1621" s="50"/>
      <c r="V1621" s="50"/>
      <c r="W1621" s="50"/>
      <c r="X1621" s="50"/>
      <c r="Y1621" s="50"/>
      <c r="Z1621" s="250"/>
      <c r="AA1621" s="238"/>
      <c r="AB1621" s="50"/>
      <c r="AC1621" s="50"/>
      <c r="AD1621" s="50"/>
      <c r="AE1621" s="50"/>
      <c r="AF1621" s="50"/>
      <c r="AG1621" s="50"/>
      <c r="AH1621" s="50"/>
      <c r="AI1621" s="50"/>
      <c r="AJ1621" s="50"/>
      <c r="AK1621" s="50"/>
      <c r="AL1621" s="50"/>
      <c r="AM1621" s="50"/>
      <c r="AN1621" s="50"/>
      <c r="AO1621" s="50"/>
      <c r="AP1621" s="50"/>
      <c r="AQ1621" s="50"/>
      <c r="AR1621" s="50"/>
      <c r="AS1621" s="50"/>
      <c r="AT1621" s="50"/>
      <c r="AU1621" s="50"/>
      <c r="AV1621" s="50"/>
      <c r="AW1621" s="50"/>
      <c r="AX1621" s="50"/>
      <c r="AY1621" s="50"/>
      <c r="AZ1621" s="50"/>
      <c r="BA1621" s="50"/>
      <c r="BB1621" s="50"/>
      <c r="BC1621" s="50"/>
      <c r="BD1621" s="50"/>
      <c r="BE1621" s="50"/>
      <c r="BF1621" s="50"/>
      <c r="BG1621" s="50"/>
      <c r="BH1621" s="50"/>
      <c r="BI1621" s="50"/>
      <c r="BJ1621" s="50"/>
      <c r="BK1621" s="50"/>
      <c r="BL1621" s="50"/>
      <c r="BM1621" s="50"/>
      <c r="BN1621" s="50"/>
      <c r="BO1621" s="50"/>
      <c r="BP1621" s="50"/>
      <c r="BQ1621" s="50"/>
      <c r="BR1621" s="50"/>
      <c r="BS1621" s="50"/>
      <c r="BT1621" s="50"/>
      <c r="BU1621" s="50"/>
      <c r="BV1621" s="50"/>
      <c r="BW1621" s="50"/>
      <c r="BX1621" s="50"/>
      <c r="BY1621" s="50"/>
      <c r="BZ1621" s="50"/>
      <c r="CA1621" s="50"/>
      <c r="CB1621" s="50"/>
      <c r="CC1621" s="50"/>
      <c r="CD1621" s="50"/>
      <c r="CE1621" s="50"/>
      <c r="CF1621" s="50"/>
      <c r="CG1621" s="50"/>
      <c r="CH1621" s="50"/>
      <c r="CI1621" s="50"/>
      <c r="CJ1621" s="50"/>
      <c r="CK1621" s="50"/>
      <c r="CL1621" s="50"/>
      <c r="CM1621" s="50"/>
      <c r="CN1621" s="50"/>
      <c r="CO1621" s="50"/>
      <c r="CP1621" s="50"/>
      <c r="CQ1621" s="50"/>
      <c r="CR1621" s="50"/>
      <c r="CS1621" s="50"/>
      <c r="CT1621" s="50"/>
      <c r="CU1621" s="50"/>
      <c r="CV1621" s="50"/>
      <c r="CW1621" s="50"/>
      <c r="CX1621" s="50"/>
      <c r="CY1621" s="50"/>
      <c r="CZ1621" s="50"/>
      <c r="DA1621" s="50"/>
      <c r="DB1621" s="50"/>
      <c r="DC1621" s="50"/>
      <c r="DD1621" s="50"/>
      <c r="DE1621" s="50"/>
      <c r="DF1621" s="50"/>
    </row>
    <row r="1622" spans="2:110" x14ac:dyDescent="0.2">
      <c r="B1622" s="177"/>
      <c r="C1622" s="202"/>
      <c r="D1622" s="200"/>
      <c r="E1622" s="203"/>
      <c r="F1622" s="203"/>
      <c r="G1622" s="203"/>
      <c r="H1622" s="203"/>
      <c r="I1622" s="203"/>
      <c r="J1622" s="203"/>
      <c r="K1622" s="203"/>
      <c r="L1622" s="203"/>
      <c r="M1622" s="203"/>
      <c r="N1622" s="203"/>
      <c r="O1622" s="203"/>
      <c r="P1622" s="203"/>
      <c r="Q1622" s="204"/>
      <c r="R1622" s="204"/>
      <c r="S1622" s="234"/>
      <c r="T1622" s="50"/>
      <c r="U1622" s="50"/>
      <c r="V1622" s="50"/>
      <c r="W1622" s="50"/>
      <c r="X1622" s="50"/>
      <c r="Y1622" s="50"/>
      <c r="Z1622" s="250"/>
      <c r="AA1622" s="238"/>
      <c r="AB1622" s="50"/>
      <c r="AC1622" s="50"/>
      <c r="AD1622" s="50"/>
      <c r="AE1622" s="50"/>
      <c r="AF1622" s="50"/>
      <c r="AG1622" s="50"/>
      <c r="AH1622" s="50"/>
      <c r="AI1622" s="50"/>
      <c r="AJ1622" s="50"/>
      <c r="AK1622" s="50"/>
      <c r="AL1622" s="50"/>
      <c r="AM1622" s="50"/>
      <c r="AN1622" s="50"/>
      <c r="AO1622" s="50"/>
      <c r="AP1622" s="50"/>
      <c r="AQ1622" s="50"/>
      <c r="AR1622" s="50"/>
      <c r="AS1622" s="50"/>
      <c r="AT1622" s="50"/>
      <c r="AU1622" s="50"/>
      <c r="AV1622" s="50"/>
      <c r="AW1622" s="50"/>
      <c r="AX1622" s="50"/>
      <c r="AY1622" s="50"/>
      <c r="AZ1622" s="50"/>
      <c r="BA1622" s="50"/>
      <c r="BB1622" s="50"/>
      <c r="BC1622" s="50"/>
      <c r="BD1622" s="50"/>
      <c r="BE1622" s="50"/>
      <c r="BF1622" s="50"/>
      <c r="BG1622" s="50"/>
      <c r="BH1622" s="50"/>
      <c r="BI1622" s="50"/>
      <c r="BJ1622" s="50"/>
      <c r="BK1622" s="50"/>
      <c r="BL1622" s="50"/>
      <c r="BM1622" s="50"/>
      <c r="BN1622" s="50"/>
      <c r="BO1622" s="50"/>
      <c r="BP1622" s="50"/>
      <c r="BQ1622" s="50"/>
      <c r="BR1622" s="50"/>
      <c r="BS1622" s="50"/>
      <c r="BT1622" s="50"/>
      <c r="BU1622" s="50"/>
      <c r="BV1622" s="50"/>
      <c r="BW1622" s="50"/>
      <c r="BX1622" s="50"/>
      <c r="BY1622" s="50"/>
      <c r="BZ1622" s="50"/>
      <c r="CA1622" s="50"/>
      <c r="CB1622" s="50"/>
      <c r="CC1622" s="50"/>
      <c r="CD1622" s="50"/>
      <c r="CE1622" s="50"/>
      <c r="CF1622" s="50"/>
      <c r="CG1622" s="50"/>
      <c r="CH1622" s="50"/>
      <c r="CI1622" s="50"/>
      <c r="CJ1622" s="50"/>
      <c r="CK1622" s="50"/>
      <c r="CL1622" s="50"/>
      <c r="CM1622" s="50"/>
      <c r="CN1622" s="50"/>
      <c r="CO1622" s="50"/>
      <c r="CP1622" s="50"/>
      <c r="CQ1622" s="50"/>
      <c r="CR1622" s="50"/>
      <c r="CS1622" s="50"/>
      <c r="CT1622" s="50"/>
      <c r="CU1622" s="50"/>
      <c r="CV1622" s="50"/>
      <c r="CW1622" s="50"/>
      <c r="CX1622" s="50"/>
      <c r="CY1622" s="50"/>
      <c r="CZ1622" s="50"/>
      <c r="DA1622" s="50"/>
      <c r="DB1622" s="50"/>
      <c r="DC1622" s="50"/>
      <c r="DD1622" s="50"/>
      <c r="DE1622" s="50"/>
      <c r="DF1622" s="50"/>
    </row>
    <row r="1623" spans="2:110" x14ac:dyDescent="0.2">
      <c r="B1623" s="177"/>
      <c r="C1623" s="202"/>
      <c r="D1623" s="200"/>
      <c r="E1623" s="203"/>
      <c r="F1623" s="203"/>
      <c r="G1623" s="203"/>
      <c r="H1623" s="203"/>
      <c r="I1623" s="203"/>
      <c r="J1623" s="203"/>
      <c r="K1623" s="203"/>
      <c r="L1623" s="203"/>
      <c r="M1623" s="203"/>
      <c r="N1623" s="203"/>
      <c r="O1623" s="203"/>
      <c r="P1623" s="203"/>
      <c r="Q1623" s="204"/>
      <c r="R1623" s="204"/>
      <c r="S1623" s="234"/>
      <c r="T1623" s="50"/>
      <c r="U1623" s="50"/>
      <c r="V1623" s="50"/>
      <c r="W1623" s="50"/>
      <c r="X1623" s="50"/>
      <c r="Y1623" s="50"/>
      <c r="Z1623" s="250"/>
      <c r="AA1623" s="238"/>
      <c r="AB1623" s="50"/>
      <c r="AC1623" s="50"/>
      <c r="AD1623" s="50"/>
      <c r="AE1623" s="50"/>
      <c r="AF1623" s="50"/>
      <c r="AG1623" s="50"/>
      <c r="AH1623" s="50"/>
      <c r="AI1623" s="50"/>
      <c r="AJ1623" s="50"/>
      <c r="AK1623" s="50"/>
      <c r="AL1623" s="50"/>
      <c r="AM1623" s="50"/>
      <c r="AN1623" s="50"/>
      <c r="AO1623" s="50"/>
      <c r="AP1623" s="50"/>
      <c r="AQ1623" s="50"/>
      <c r="AR1623" s="50"/>
      <c r="AS1623" s="50"/>
      <c r="AT1623" s="50"/>
      <c r="AU1623" s="50"/>
      <c r="AV1623" s="50"/>
      <c r="AW1623" s="50"/>
      <c r="AX1623" s="50"/>
      <c r="AY1623" s="50"/>
      <c r="AZ1623" s="50"/>
      <c r="BA1623" s="50"/>
      <c r="BB1623" s="50"/>
      <c r="BC1623" s="50"/>
      <c r="BD1623" s="50"/>
      <c r="BE1623" s="50"/>
      <c r="BF1623" s="50"/>
      <c r="BG1623" s="50"/>
      <c r="BH1623" s="50"/>
      <c r="BI1623" s="50"/>
      <c r="BJ1623" s="50"/>
      <c r="BK1623" s="50"/>
      <c r="BL1623" s="50"/>
      <c r="BM1623" s="50"/>
      <c r="BN1623" s="50"/>
      <c r="BO1623" s="50"/>
      <c r="BP1623" s="50"/>
      <c r="BQ1623" s="50"/>
      <c r="BR1623" s="50"/>
      <c r="BS1623" s="50"/>
      <c r="BT1623" s="50"/>
      <c r="BU1623" s="50"/>
      <c r="BV1623" s="50"/>
      <c r="BW1623" s="50"/>
      <c r="BX1623" s="50"/>
      <c r="BY1623" s="50"/>
      <c r="BZ1623" s="50"/>
      <c r="CA1623" s="50"/>
      <c r="CB1623" s="50"/>
      <c r="CC1623" s="50"/>
      <c r="CD1623" s="50"/>
      <c r="CE1623" s="50"/>
      <c r="CF1623" s="50"/>
      <c r="CG1623" s="50"/>
      <c r="CH1623" s="50"/>
      <c r="CI1623" s="50"/>
      <c r="CJ1623" s="50"/>
      <c r="CK1623" s="50"/>
      <c r="CL1623" s="50"/>
      <c r="CM1623" s="50"/>
      <c r="CN1623" s="50"/>
      <c r="CO1623" s="50"/>
      <c r="CP1623" s="50"/>
      <c r="CQ1623" s="50"/>
      <c r="CR1623" s="50"/>
      <c r="CS1623" s="50"/>
      <c r="CT1623" s="50"/>
      <c r="CU1623" s="50"/>
      <c r="CV1623" s="50"/>
      <c r="CW1623" s="50"/>
      <c r="CX1623" s="50"/>
      <c r="CY1623" s="50"/>
      <c r="CZ1623" s="50"/>
      <c r="DA1623" s="50"/>
      <c r="DB1623" s="50"/>
      <c r="DC1623" s="50"/>
      <c r="DD1623" s="50"/>
      <c r="DE1623" s="50"/>
      <c r="DF1623" s="50"/>
    </row>
    <row r="1624" spans="2:110" x14ac:dyDescent="0.2">
      <c r="B1624" s="177"/>
      <c r="C1624" s="202"/>
      <c r="D1624" s="200"/>
      <c r="E1624" s="203"/>
      <c r="F1624" s="203"/>
      <c r="G1624" s="203"/>
      <c r="H1624" s="203"/>
      <c r="I1624" s="203"/>
      <c r="J1624" s="203"/>
      <c r="K1624" s="203"/>
      <c r="L1624" s="203"/>
      <c r="M1624" s="203"/>
      <c r="N1624" s="203"/>
      <c r="O1624" s="203"/>
      <c r="P1624" s="203"/>
      <c r="Q1624" s="204"/>
      <c r="R1624" s="204"/>
      <c r="S1624" s="234"/>
      <c r="T1624" s="50"/>
      <c r="U1624" s="50"/>
      <c r="V1624" s="50"/>
      <c r="W1624" s="50"/>
      <c r="X1624" s="50"/>
      <c r="Y1624" s="50"/>
      <c r="Z1624" s="250"/>
      <c r="AA1624" s="238"/>
      <c r="AB1624" s="50"/>
      <c r="AC1624" s="50"/>
      <c r="AD1624" s="50"/>
      <c r="AE1624" s="50"/>
      <c r="AF1624" s="50"/>
      <c r="AG1624" s="50"/>
      <c r="AH1624" s="50"/>
      <c r="AI1624" s="50"/>
      <c r="AJ1624" s="50"/>
      <c r="AK1624" s="50"/>
      <c r="AL1624" s="50"/>
      <c r="AM1624" s="50"/>
      <c r="AN1624" s="50"/>
      <c r="AO1624" s="50"/>
      <c r="AP1624" s="50"/>
      <c r="AQ1624" s="50"/>
      <c r="AR1624" s="50"/>
      <c r="AS1624" s="50"/>
      <c r="AT1624" s="50"/>
      <c r="AU1624" s="50"/>
      <c r="AV1624" s="50"/>
      <c r="AW1624" s="50"/>
      <c r="AX1624" s="50"/>
      <c r="AY1624" s="50"/>
      <c r="AZ1624" s="50"/>
      <c r="BA1624" s="50"/>
      <c r="BB1624" s="50"/>
      <c r="BC1624" s="50"/>
      <c r="BD1624" s="50"/>
      <c r="BE1624" s="50"/>
      <c r="BF1624" s="50"/>
      <c r="BG1624" s="50"/>
      <c r="BH1624" s="50"/>
      <c r="BI1624" s="50"/>
      <c r="BJ1624" s="50"/>
      <c r="BK1624" s="50"/>
      <c r="BL1624" s="50"/>
      <c r="BM1624" s="50"/>
      <c r="BN1624" s="50"/>
      <c r="BO1624" s="50"/>
      <c r="BP1624" s="50"/>
      <c r="BQ1624" s="50"/>
      <c r="BR1624" s="50"/>
      <c r="BS1624" s="50"/>
      <c r="BT1624" s="50"/>
      <c r="BU1624" s="50"/>
      <c r="BV1624" s="50"/>
      <c r="BW1624" s="50"/>
      <c r="BX1624" s="50"/>
      <c r="BY1624" s="50"/>
      <c r="BZ1624" s="50"/>
      <c r="CA1624" s="50"/>
      <c r="CB1624" s="50"/>
      <c r="CC1624" s="50"/>
      <c r="CD1624" s="50"/>
      <c r="CE1624" s="50"/>
      <c r="CF1624" s="50"/>
      <c r="CG1624" s="50"/>
      <c r="CH1624" s="50"/>
      <c r="CI1624" s="50"/>
      <c r="CJ1624" s="50"/>
      <c r="CK1624" s="50"/>
      <c r="CL1624" s="50"/>
      <c r="CM1624" s="50"/>
      <c r="CN1624" s="50"/>
      <c r="CO1624" s="50"/>
      <c r="CP1624" s="50"/>
      <c r="CQ1624" s="50"/>
      <c r="CR1624" s="50"/>
      <c r="CS1624" s="50"/>
      <c r="CT1624" s="50"/>
      <c r="CU1624" s="50"/>
      <c r="CV1624" s="50"/>
      <c r="CW1624" s="50"/>
      <c r="CX1624" s="50"/>
      <c r="CY1624" s="50"/>
      <c r="CZ1624" s="50"/>
      <c r="DA1624" s="50"/>
      <c r="DB1624" s="50"/>
      <c r="DC1624" s="50"/>
      <c r="DD1624" s="50"/>
      <c r="DE1624" s="50"/>
      <c r="DF1624" s="50"/>
    </row>
    <row r="1625" spans="2:110" x14ac:dyDescent="0.2">
      <c r="B1625" s="177"/>
      <c r="C1625" s="202"/>
      <c r="D1625" s="200"/>
      <c r="E1625" s="203"/>
      <c r="F1625" s="203"/>
      <c r="G1625" s="203"/>
      <c r="H1625" s="203"/>
      <c r="I1625" s="203"/>
      <c r="J1625" s="203"/>
      <c r="K1625" s="203"/>
      <c r="L1625" s="203"/>
      <c r="M1625" s="203"/>
      <c r="N1625" s="203"/>
      <c r="O1625" s="203"/>
      <c r="P1625" s="203"/>
      <c r="Q1625" s="204"/>
      <c r="R1625" s="204"/>
      <c r="S1625" s="234"/>
      <c r="T1625" s="50"/>
      <c r="U1625" s="50"/>
      <c r="V1625" s="50"/>
      <c r="W1625" s="50"/>
      <c r="X1625" s="50"/>
      <c r="Y1625" s="50"/>
      <c r="Z1625" s="250"/>
      <c r="AA1625" s="238"/>
      <c r="AB1625" s="50"/>
      <c r="AC1625" s="50"/>
      <c r="AD1625" s="50"/>
      <c r="AE1625" s="50"/>
      <c r="AF1625" s="50"/>
      <c r="AG1625" s="50"/>
      <c r="AH1625" s="50"/>
      <c r="AI1625" s="50"/>
      <c r="AJ1625" s="50"/>
      <c r="AK1625" s="50"/>
      <c r="AL1625" s="50"/>
      <c r="AM1625" s="50"/>
      <c r="AN1625" s="50"/>
      <c r="AO1625" s="50"/>
      <c r="AP1625" s="50"/>
      <c r="AQ1625" s="50"/>
      <c r="AR1625" s="50"/>
      <c r="AS1625" s="50"/>
      <c r="AT1625" s="50"/>
      <c r="AU1625" s="50"/>
      <c r="AV1625" s="50"/>
      <c r="AW1625" s="50"/>
      <c r="AX1625" s="50"/>
      <c r="AY1625" s="50"/>
      <c r="AZ1625" s="50"/>
      <c r="BA1625" s="50"/>
      <c r="BB1625" s="50"/>
      <c r="BC1625" s="50"/>
      <c r="BD1625" s="50"/>
      <c r="BE1625" s="50"/>
      <c r="BF1625" s="50"/>
      <c r="BG1625" s="50"/>
      <c r="BH1625" s="50"/>
      <c r="BI1625" s="50"/>
      <c r="BJ1625" s="50"/>
      <c r="BK1625" s="50"/>
      <c r="BL1625" s="50"/>
      <c r="BM1625" s="50"/>
      <c r="BN1625" s="50"/>
      <c r="BO1625" s="50"/>
      <c r="BP1625" s="50"/>
      <c r="BQ1625" s="50"/>
      <c r="BR1625" s="50"/>
      <c r="BS1625" s="50"/>
      <c r="BT1625" s="50"/>
      <c r="BU1625" s="50"/>
      <c r="BV1625" s="50"/>
      <c r="BW1625" s="50"/>
      <c r="BX1625" s="50"/>
      <c r="BY1625" s="50"/>
      <c r="BZ1625" s="50"/>
      <c r="CA1625" s="50"/>
      <c r="CB1625" s="50"/>
      <c r="CC1625" s="50"/>
      <c r="CD1625" s="50"/>
      <c r="CE1625" s="50"/>
      <c r="CF1625" s="50"/>
      <c r="CG1625" s="50"/>
      <c r="CH1625" s="50"/>
      <c r="CI1625" s="50"/>
      <c r="CJ1625" s="50"/>
      <c r="CK1625" s="50"/>
      <c r="CL1625" s="50"/>
      <c r="CM1625" s="50"/>
      <c r="CN1625" s="50"/>
      <c r="CO1625" s="50"/>
      <c r="CP1625" s="50"/>
      <c r="CQ1625" s="50"/>
      <c r="CR1625" s="50"/>
      <c r="CS1625" s="50"/>
      <c r="CT1625" s="50"/>
      <c r="CU1625" s="50"/>
      <c r="CV1625" s="50"/>
      <c r="CW1625" s="50"/>
      <c r="CX1625" s="50"/>
      <c r="CY1625" s="50"/>
      <c r="CZ1625" s="50"/>
      <c r="DA1625" s="50"/>
      <c r="DB1625" s="50"/>
      <c r="DC1625" s="50"/>
      <c r="DD1625" s="50"/>
      <c r="DE1625" s="50"/>
      <c r="DF1625" s="50"/>
    </row>
    <row r="1626" spans="2:110" x14ac:dyDescent="0.2">
      <c r="B1626" s="177"/>
      <c r="C1626" s="202"/>
      <c r="D1626" s="200"/>
      <c r="E1626" s="203"/>
      <c r="F1626" s="203"/>
      <c r="G1626" s="203"/>
      <c r="H1626" s="203"/>
      <c r="I1626" s="203"/>
      <c r="J1626" s="203"/>
      <c r="K1626" s="203"/>
      <c r="L1626" s="203"/>
      <c r="M1626" s="203"/>
      <c r="N1626" s="203"/>
      <c r="O1626" s="203"/>
      <c r="P1626" s="203"/>
      <c r="Q1626" s="204"/>
      <c r="R1626" s="204"/>
      <c r="S1626" s="234"/>
      <c r="T1626" s="50"/>
      <c r="U1626" s="50"/>
      <c r="V1626" s="50"/>
      <c r="W1626" s="50"/>
      <c r="X1626" s="50"/>
      <c r="Y1626" s="50"/>
      <c r="Z1626" s="250"/>
      <c r="AA1626" s="238"/>
      <c r="AB1626" s="50"/>
      <c r="AC1626" s="50"/>
      <c r="AD1626" s="50"/>
      <c r="AE1626" s="50"/>
      <c r="AF1626" s="50"/>
      <c r="AG1626" s="50"/>
      <c r="AH1626" s="50"/>
      <c r="AI1626" s="50"/>
      <c r="AJ1626" s="50"/>
      <c r="AK1626" s="50"/>
      <c r="AL1626" s="50"/>
      <c r="AM1626" s="50"/>
      <c r="AN1626" s="50"/>
      <c r="AO1626" s="50"/>
      <c r="AP1626" s="50"/>
      <c r="AQ1626" s="50"/>
      <c r="AR1626" s="50"/>
      <c r="AS1626" s="50"/>
      <c r="AT1626" s="50"/>
      <c r="AU1626" s="50"/>
      <c r="AV1626" s="50"/>
      <c r="AW1626" s="50"/>
      <c r="AX1626" s="50"/>
      <c r="AY1626" s="50"/>
      <c r="AZ1626" s="50"/>
      <c r="BA1626" s="50"/>
      <c r="BB1626" s="50"/>
      <c r="BC1626" s="50"/>
      <c r="BD1626" s="50"/>
      <c r="BE1626" s="50"/>
      <c r="BF1626" s="50"/>
      <c r="BG1626" s="50"/>
      <c r="BH1626" s="50"/>
      <c r="BI1626" s="50"/>
      <c r="BJ1626" s="50"/>
      <c r="BK1626" s="50"/>
      <c r="BL1626" s="50"/>
      <c r="BM1626" s="50"/>
      <c r="BN1626" s="50"/>
      <c r="BO1626" s="50"/>
      <c r="BP1626" s="50"/>
      <c r="BQ1626" s="50"/>
      <c r="BR1626" s="50"/>
      <c r="BS1626" s="50"/>
      <c r="BT1626" s="50"/>
      <c r="BU1626" s="50"/>
      <c r="BV1626" s="50"/>
      <c r="BW1626" s="50"/>
      <c r="BX1626" s="50"/>
      <c r="BY1626" s="50"/>
      <c r="BZ1626" s="50"/>
      <c r="CA1626" s="50"/>
      <c r="CB1626" s="50"/>
      <c r="CC1626" s="50"/>
      <c r="CD1626" s="50"/>
      <c r="CE1626" s="50"/>
      <c r="CF1626" s="50"/>
      <c r="CG1626" s="50"/>
      <c r="CH1626" s="50"/>
      <c r="CI1626" s="50"/>
      <c r="CJ1626" s="50"/>
      <c r="CK1626" s="50"/>
      <c r="CL1626" s="50"/>
      <c r="CM1626" s="50"/>
      <c r="CN1626" s="50"/>
      <c r="CO1626" s="50"/>
      <c r="CP1626" s="50"/>
      <c r="CQ1626" s="50"/>
      <c r="CR1626" s="50"/>
      <c r="CS1626" s="50"/>
      <c r="CT1626" s="50"/>
      <c r="CU1626" s="50"/>
      <c r="CV1626" s="50"/>
      <c r="CW1626" s="50"/>
      <c r="CX1626" s="50"/>
      <c r="CY1626" s="50"/>
      <c r="CZ1626" s="50"/>
      <c r="DA1626" s="50"/>
      <c r="DB1626" s="50"/>
      <c r="DC1626" s="50"/>
      <c r="DD1626" s="50"/>
      <c r="DE1626" s="50"/>
      <c r="DF1626" s="50"/>
    </row>
    <row r="1627" spans="2:110" x14ac:dyDescent="0.2">
      <c r="B1627" s="177"/>
      <c r="C1627" s="202"/>
      <c r="D1627" s="200"/>
      <c r="E1627" s="203"/>
      <c r="F1627" s="203"/>
      <c r="G1627" s="203"/>
      <c r="H1627" s="203"/>
      <c r="I1627" s="203"/>
      <c r="J1627" s="203"/>
      <c r="K1627" s="203"/>
      <c r="L1627" s="203"/>
      <c r="M1627" s="203"/>
      <c r="N1627" s="203"/>
      <c r="O1627" s="203"/>
      <c r="P1627" s="203"/>
      <c r="Q1627" s="204"/>
      <c r="R1627" s="204"/>
      <c r="S1627" s="234"/>
      <c r="T1627" s="50"/>
      <c r="U1627" s="50"/>
      <c r="V1627" s="50"/>
      <c r="W1627" s="50"/>
      <c r="X1627" s="50"/>
      <c r="Y1627" s="50"/>
      <c r="Z1627" s="250"/>
      <c r="AA1627" s="238"/>
      <c r="AB1627" s="50"/>
      <c r="AC1627" s="50"/>
      <c r="AD1627" s="50"/>
      <c r="AE1627" s="50"/>
      <c r="AF1627" s="50"/>
      <c r="AG1627" s="50"/>
      <c r="AH1627" s="50"/>
      <c r="AI1627" s="50"/>
      <c r="AJ1627" s="50"/>
      <c r="AK1627" s="50"/>
      <c r="AL1627" s="50"/>
      <c r="AM1627" s="50"/>
      <c r="AN1627" s="50"/>
      <c r="AO1627" s="50"/>
      <c r="AP1627" s="50"/>
      <c r="AQ1627" s="50"/>
      <c r="AR1627" s="50"/>
      <c r="AS1627" s="50"/>
      <c r="AT1627" s="50"/>
      <c r="AU1627" s="50"/>
      <c r="AV1627" s="50"/>
      <c r="AW1627" s="50"/>
      <c r="AX1627" s="50"/>
      <c r="AY1627" s="50"/>
      <c r="AZ1627" s="50"/>
      <c r="BA1627" s="50"/>
      <c r="BB1627" s="50"/>
      <c r="BC1627" s="50"/>
      <c r="BD1627" s="50"/>
      <c r="BE1627" s="50"/>
      <c r="BF1627" s="50"/>
      <c r="BG1627" s="50"/>
      <c r="BH1627" s="50"/>
      <c r="BI1627" s="50"/>
      <c r="BJ1627" s="50"/>
      <c r="BK1627" s="50"/>
      <c r="BL1627" s="50"/>
      <c r="BM1627" s="50"/>
      <c r="BN1627" s="50"/>
      <c r="BO1627" s="50"/>
      <c r="BP1627" s="50"/>
      <c r="BQ1627" s="50"/>
      <c r="BR1627" s="50"/>
      <c r="BS1627" s="50"/>
      <c r="BT1627" s="50"/>
      <c r="BU1627" s="50"/>
      <c r="BV1627" s="50"/>
      <c r="BW1627" s="50"/>
      <c r="BX1627" s="50"/>
      <c r="BY1627" s="50"/>
      <c r="BZ1627" s="50"/>
      <c r="CA1627" s="50"/>
      <c r="CB1627" s="50"/>
      <c r="CC1627" s="50"/>
      <c r="CD1627" s="50"/>
      <c r="CE1627" s="50"/>
      <c r="CF1627" s="50"/>
      <c r="CG1627" s="50"/>
      <c r="CH1627" s="50"/>
      <c r="CI1627" s="50"/>
      <c r="CJ1627" s="50"/>
      <c r="CK1627" s="50"/>
      <c r="CL1627" s="50"/>
      <c r="CM1627" s="50"/>
      <c r="CN1627" s="50"/>
      <c r="CO1627" s="50"/>
      <c r="CP1627" s="50"/>
      <c r="CQ1627" s="50"/>
      <c r="CR1627" s="50"/>
      <c r="CS1627" s="50"/>
      <c r="CT1627" s="50"/>
      <c r="CU1627" s="50"/>
      <c r="CV1627" s="50"/>
      <c r="CW1627" s="50"/>
      <c r="CX1627" s="50"/>
      <c r="CY1627" s="50"/>
      <c r="CZ1627" s="50"/>
      <c r="DA1627" s="50"/>
      <c r="DB1627" s="50"/>
      <c r="DC1627" s="50"/>
      <c r="DD1627" s="50"/>
      <c r="DE1627" s="50"/>
      <c r="DF1627" s="50"/>
    </row>
    <row r="1628" spans="2:110" x14ac:dyDescent="0.2">
      <c r="B1628" s="177"/>
      <c r="C1628" s="202"/>
      <c r="D1628" s="200"/>
      <c r="E1628" s="203"/>
      <c r="F1628" s="203"/>
      <c r="G1628" s="203"/>
      <c r="H1628" s="203"/>
      <c r="I1628" s="203"/>
      <c r="J1628" s="203"/>
      <c r="K1628" s="203"/>
      <c r="L1628" s="203"/>
      <c r="M1628" s="203"/>
      <c r="N1628" s="203"/>
      <c r="O1628" s="203"/>
      <c r="P1628" s="203"/>
      <c r="Q1628" s="204"/>
      <c r="R1628" s="204"/>
      <c r="S1628" s="234"/>
      <c r="T1628" s="50"/>
      <c r="U1628" s="50"/>
      <c r="V1628" s="50"/>
      <c r="W1628" s="50"/>
      <c r="X1628" s="50"/>
      <c r="Y1628" s="50"/>
      <c r="Z1628" s="250"/>
      <c r="AA1628" s="238"/>
      <c r="AB1628" s="50"/>
      <c r="AC1628" s="50"/>
      <c r="AD1628" s="50"/>
      <c r="AE1628" s="50"/>
      <c r="AF1628" s="50"/>
      <c r="AG1628" s="50"/>
      <c r="AH1628" s="50"/>
      <c r="AI1628" s="50"/>
      <c r="AJ1628" s="50"/>
      <c r="AK1628" s="50"/>
      <c r="AL1628" s="50"/>
      <c r="AM1628" s="50"/>
      <c r="AN1628" s="50"/>
      <c r="AO1628" s="50"/>
      <c r="AP1628" s="50"/>
      <c r="AQ1628" s="50"/>
      <c r="AR1628" s="50"/>
      <c r="AS1628" s="50"/>
      <c r="AT1628" s="50"/>
      <c r="AU1628" s="50"/>
      <c r="AV1628" s="50"/>
      <c r="AW1628" s="50"/>
      <c r="AX1628" s="50"/>
      <c r="AY1628" s="50"/>
      <c r="AZ1628" s="50"/>
      <c r="BA1628" s="50"/>
      <c r="BB1628" s="50"/>
      <c r="BC1628" s="50"/>
      <c r="BD1628" s="50"/>
      <c r="BE1628" s="50"/>
      <c r="BF1628" s="50"/>
      <c r="BG1628" s="50"/>
      <c r="BH1628" s="50"/>
      <c r="BI1628" s="50"/>
      <c r="BJ1628" s="50"/>
      <c r="BK1628" s="50"/>
      <c r="BL1628" s="50"/>
      <c r="BM1628" s="50"/>
      <c r="BN1628" s="50"/>
      <c r="BO1628" s="50"/>
      <c r="BP1628" s="50"/>
      <c r="BQ1628" s="50"/>
      <c r="BR1628" s="50"/>
      <c r="BS1628" s="50"/>
      <c r="BT1628" s="50"/>
      <c r="BU1628" s="50"/>
      <c r="BV1628" s="50"/>
      <c r="BW1628" s="50"/>
      <c r="BX1628" s="50"/>
      <c r="BY1628" s="50"/>
      <c r="BZ1628" s="50"/>
      <c r="CA1628" s="50"/>
      <c r="CB1628" s="50"/>
      <c r="CC1628" s="50"/>
      <c r="CD1628" s="50"/>
      <c r="CE1628" s="50"/>
      <c r="CF1628" s="50"/>
      <c r="CG1628" s="50"/>
      <c r="CH1628" s="50"/>
      <c r="CI1628" s="50"/>
      <c r="CJ1628" s="50"/>
      <c r="CK1628" s="50"/>
      <c r="CL1628" s="50"/>
      <c r="CM1628" s="50"/>
      <c r="CN1628" s="50"/>
      <c r="CO1628" s="50"/>
      <c r="CP1628" s="50"/>
      <c r="CQ1628" s="50"/>
      <c r="CR1628" s="50"/>
      <c r="CS1628" s="50"/>
      <c r="CT1628" s="50"/>
      <c r="CU1628" s="50"/>
      <c r="CV1628" s="50"/>
      <c r="CW1628" s="50"/>
      <c r="CX1628" s="50"/>
      <c r="CY1628" s="50"/>
      <c r="CZ1628" s="50"/>
      <c r="DA1628" s="50"/>
      <c r="DB1628" s="50"/>
      <c r="DC1628" s="50"/>
      <c r="DD1628" s="50"/>
      <c r="DE1628" s="50"/>
      <c r="DF1628" s="50"/>
    </row>
    <row r="1629" spans="2:110" x14ac:dyDescent="0.2">
      <c r="B1629" s="177"/>
      <c r="C1629" s="202"/>
      <c r="D1629" s="200"/>
      <c r="E1629" s="203"/>
      <c r="F1629" s="203"/>
      <c r="G1629" s="203"/>
      <c r="H1629" s="203"/>
      <c r="I1629" s="203"/>
      <c r="J1629" s="203"/>
      <c r="K1629" s="203"/>
      <c r="L1629" s="203"/>
      <c r="M1629" s="203"/>
      <c r="N1629" s="203"/>
      <c r="O1629" s="203"/>
      <c r="P1629" s="203"/>
      <c r="Q1629" s="204"/>
      <c r="R1629" s="204"/>
      <c r="S1629" s="234"/>
      <c r="T1629" s="50"/>
      <c r="U1629" s="50"/>
      <c r="V1629" s="50"/>
      <c r="W1629" s="50"/>
      <c r="X1629" s="50"/>
      <c r="Y1629" s="50"/>
      <c r="Z1629" s="250"/>
      <c r="AA1629" s="238"/>
      <c r="AB1629" s="50"/>
      <c r="AC1629" s="50"/>
      <c r="AD1629" s="50"/>
      <c r="AE1629" s="50"/>
      <c r="AF1629" s="50"/>
      <c r="AG1629" s="50"/>
      <c r="AH1629" s="50"/>
      <c r="AI1629" s="50"/>
      <c r="AJ1629" s="50"/>
      <c r="AK1629" s="50"/>
      <c r="AL1629" s="50"/>
      <c r="AM1629" s="50"/>
      <c r="AN1629" s="50"/>
      <c r="AO1629" s="50"/>
      <c r="AP1629" s="50"/>
      <c r="AQ1629" s="50"/>
      <c r="AR1629" s="50"/>
      <c r="AS1629" s="50"/>
      <c r="AT1629" s="50"/>
      <c r="AU1629" s="50"/>
      <c r="AV1629" s="50"/>
      <c r="AW1629" s="50"/>
      <c r="AX1629" s="50"/>
      <c r="AY1629" s="50"/>
      <c r="AZ1629" s="50"/>
      <c r="BA1629" s="50"/>
      <c r="BB1629" s="50"/>
      <c r="BC1629" s="50"/>
      <c r="BD1629" s="50"/>
      <c r="BE1629" s="50"/>
      <c r="BF1629" s="50"/>
      <c r="BG1629" s="50"/>
      <c r="BH1629" s="50"/>
      <c r="BI1629" s="50"/>
      <c r="BJ1629" s="50"/>
      <c r="BK1629" s="50"/>
      <c r="BL1629" s="50"/>
      <c r="BM1629" s="50"/>
      <c r="BN1629" s="50"/>
      <c r="BO1629" s="50"/>
      <c r="BP1629" s="50"/>
      <c r="BQ1629" s="50"/>
      <c r="BR1629" s="50"/>
      <c r="BS1629" s="50"/>
      <c r="BT1629" s="50"/>
      <c r="BU1629" s="50"/>
      <c r="BV1629" s="50"/>
      <c r="BW1629" s="50"/>
      <c r="BX1629" s="50"/>
      <c r="BY1629" s="50"/>
      <c r="BZ1629" s="50"/>
      <c r="CA1629" s="50"/>
      <c r="CB1629" s="50"/>
      <c r="CC1629" s="50"/>
      <c r="CD1629" s="50"/>
      <c r="CE1629" s="50"/>
      <c r="CF1629" s="50"/>
      <c r="CG1629" s="50"/>
      <c r="CH1629" s="50"/>
      <c r="CI1629" s="50"/>
      <c r="CJ1629" s="50"/>
      <c r="CK1629" s="50"/>
      <c r="CL1629" s="50"/>
      <c r="CM1629" s="50"/>
      <c r="CN1629" s="50"/>
      <c r="CO1629" s="50"/>
      <c r="CP1629" s="50"/>
      <c r="CQ1629" s="50"/>
      <c r="CR1629" s="50"/>
      <c r="CS1629" s="50"/>
      <c r="CT1629" s="50"/>
      <c r="CU1629" s="50"/>
      <c r="CV1629" s="50"/>
      <c r="CW1629" s="50"/>
      <c r="CX1629" s="50"/>
      <c r="CY1629" s="50"/>
      <c r="CZ1629" s="50"/>
      <c r="DA1629" s="50"/>
      <c r="DB1629" s="50"/>
      <c r="DC1629" s="50"/>
      <c r="DD1629" s="50"/>
      <c r="DE1629" s="50"/>
      <c r="DF1629" s="50"/>
    </row>
    <row r="1630" spans="2:110" x14ac:dyDescent="0.2">
      <c r="B1630" s="177"/>
      <c r="C1630" s="202"/>
      <c r="D1630" s="200"/>
      <c r="E1630" s="203"/>
      <c r="F1630" s="203"/>
      <c r="G1630" s="203"/>
      <c r="H1630" s="203"/>
      <c r="I1630" s="203"/>
      <c r="J1630" s="203"/>
      <c r="K1630" s="203"/>
      <c r="L1630" s="203"/>
      <c r="M1630" s="203"/>
      <c r="N1630" s="203"/>
      <c r="O1630" s="203"/>
      <c r="P1630" s="203"/>
      <c r="Q1630" s="204"/>
      <c r="R1630" s="204"/>
      <c r="S1630" s="234"/>
      <c r="T1630" s="50"/>
      <c r="U1630" s="50"/>
      <c r="V1630" s="50"/>
      <c r="W1630" s="50"/>
      <c r="X1630" s="50"/>
      <c r="Y1630" s="50"/>
      <c r="Z1630" s="250"/>
      <c r="AA1630" s="238"/>
      <c r="AB1630" s="50"/>
      <c r="AC1630" s="50"/>
      <c r="AD1630" s="50"/>
      <c r="AE1630" s="50"/>
      <c r="AF1630" s="50"/>
      <c r="AG1630" s="50"/>
      <c r="AH1630" s="50"/>
      <c r="AI1630" s="50"/>
      <c r="AJ1630" s="50"/>
      <c r="AK1630" s="50"/>
      <c r="AL1630" s="50"/>
      <c r="AM1630" s="50"/>
      <c r="AN1630" s="50"/>
      <c r="AO1630" s="50"/>
      <c r="AP1630" s="50"/>
      <c r="AQ1630" s="50"/>
      <c r="AR1630" s="50"/>
      <c r="AS1630" s="50"/>
      <c r="AT1630" s="50"/>
      <c r="AU1630" s="50"/>
      <c r="AV1630" s="50"/>
      <c r="AW1630" s="50"/>
      <c r="AX1630" s="50"/>
      <c r="AY1630" s="50"/>
      <c r="AZ1630" s="50"/>
      <c r="BA1630" s="50"/>
      <c r="BB1630" s="50"/>
      <c r="BC1630" s="50"/>
      <c r="BD1630" s="50"/>
      <c r="BE1630" s="50"/>
      <c r="BF1630" s="50"/>
      <c r="BG1630" s="50"/>
      <c r="BH1630" s="50"/>
      <c r="BI1630" s="50"/>
      <c r="BJ1630" s="50"/>
      <c r="BK1630" s="50"/>
      <c r="BL1630" s="50"/>
      <c r="BM1630" s="50"/>
      <c r="BN1630" s="50"/>
      <c r="BO1630" s="50"/>
      <c r="BP1630" s="50"/>
      <c r="BQ1630" s="50"/>
      <c r="BR1630" s="50"/>
      <c r="BS1630" s="50"/>
      <c r="BT1630" s="50"/>
      <c r="BU1630" s="50"/>
      <c r="BV1630" s="50"/>
      <c r="BW1630" s="50"/>
      <c r="BX1630" s="50"/>
      <c r="BY1630" s="50"/>
      <c r="BZ1630" s="50"/>
      <c r="CA1630" s="50"/>
      <c r="CB1630" s="50"/>
      <c r="CC1630" s="50"/>
      <c r="CD1630" s="50"/>
      <c r="CE1630" s="50"/>
      <c r="CF1630" s="50"/>
      <c r="CG1630" s="50"/>
      <c r="CH1630" s="50"/>
      <c r="CI1630" s="50"/>
      <c r="CJ1630" s="50"/>
      <c r="CK1630" s="50"/>
      <c r="CL1630" s="50"/>
      <c r="CM1630" s="50"/>
      <c r="CN1630" s="50"/>
      <c r="CO1630" s="50"/>
      <c r="CP1630" s="50"/>
      <c r="CQ1630" s="50"/>
      <c r="CR1630" s="50"/>
      <c r="CS1630" s="50"/>
      <c r="CT1630" s="50"/>
      <c r="CU1630" s="50"/>
      <c r="CV1630" s="50"/>
      <c r="CW1630" s="50"/>
      <c r="CX1630" s="50"/>
      <c r="CY1630" s="50"/>
      <c r="CZ1630" s="50"/>
      <c r="DA1630" s="50"/>
      <c r="DB1630" s="50"/>
      <c r="DC1630" s="50"/>
      <c r="DD1630" s="50"/>
      <c r="DE1630" s="50"/>
      <c r="DF1630" s="50"/>
    </row>
    <row r="1631" spans="2:110" x14ac:dyDescent="0.2">
      <c r="B1631" s="177"/>
      <c r="C1631" s="202"/>
      <c r="D1631" s="200"/>
      <c r="E1631" s="203"/>
      <c r="F1631" s="203"/>
      <c r="G1631" s="203"/>
      <c r="H1631" s="203"/>
      <c r="I1631" s="203"/>
      <c r="J1631" s="203"/>
      <c r="K1631" s="203"/>
      <c r="L1631" s="203"/>
      <c r="M1631" s="203"/>
      <c r="N1631" s="203"/>
      <c r="O1631" s="203"/>
      <c r="P1631" s="203"/>
      <c r="Q1631" s="204"/>
      <c r="R1631" s="204"/>
      <c r="S1631" s="234"/>
      <c r="T1631" s="50"/>
      <c r="U1631" s="50"/>
      <c r="V1631" s="50"/>
      <c r="W1631" s="50"/>
      <c r="X1631" s="50"/>
      <c r="Y1631" s="50"/>
      <c r="Z1631" s="250"/>
      <c r="AA1631" s="238"/>
      <c r="AB1631" s="50"/>
      <c r="AC1631" s="50"/>
      <c r="AD1631" s="50"/>
      <c r="AE1631" s="50"/>
      <c r="AF1631" s="50"/>
      <c r="AG1631" s="50"/>
      <c r="AH1631" s="50"/>
      <c r="AI1631" s="50"/>
      <c r="AJ1631" s="50"/>
      <c r="AK1631" s="50"/>
      <c r="AL1631" s="50"/>
      <c r="AM1631" s="50"/>
      <c r="AN1631" s="50"/>
      <c r="AO1631" s="50"/>
      <c r="AP1631" s="50"/>
      <c r="AQ1631" s="50"/>
      <c r="AR1631" s="50"/>
      <c r="AS1631" s="50"/>
      <c r="AT1631" s="50"/>
      <c r="AU1631" s="50"/>
      <c r="AV1631" s="50"/>
      <c r="AW1631" s="50"/>
      <c r="AX1631" s="50"/>
      <c r="AY1631" s="50"/>
      <c r="AZ1631" s="50"/>
      <c r="BA1631" s="50"/>
      <c r="BB1631" s="50"/>
      <c r="BC1631" s="50"/>
      <c r="BD1631" s="50"/>
      <c r="BE1631" s="50"/>
      <c r="BF1631" s="50"/>
      <c r="BG1631" s="50"/>
      <c r="BH1631" s="50"/>
      <c r="BI1631" s="50"/>
      <c r="BJ1631" s="50"/>
      <c r="BK1631" s="50"/>
      <c r="BL1631" s="50"/>
      <c r="BM1631" s="50"/>
      <c r="BN1631" s="50"/>
      <c r="BO1631" s="50"/>
      <c r="BP1631" s="50"/>
      <c r="BQ1631" s="50"/>
      <c r="BR1631" s="50"/>
      <c r="BS1631" s="50"/>
      <c r="BT1631" s="50"/>
      <c r="BU1631" s="50"/>
      <c r="BV1631" s="50"/>
      <c r="BW1631" s="50"/>
      <c r="BX1631" s="50"/>
      <c r="BY1631" s="50"/>
      <c r="BZ1631" s="50"/>
      <c r="CA1631" s="50"/>
      <c r="CB1631" s="50"/>
      <c r="CC1631" s="50"/>
      <c r="CD1631" s="50"/>
      <c r="CE1631" s="50"/>
      <c r="CF1631" s="50"/>
      <c r="CG1631" s="50"/>
      <c r="CH1631" s="50"/>
      <c r="CI1631" s="50"/>
      <c r="CJ1631" s="50"/>
      <c r="CK1631" s="50"/>
      <c r="CL1631" s="50"/>
      <c r="CM1631" s="50"/>
      <c r="CN1631" s="50"/>
      <c r="CO1631" s="50"/>
      <c r="CP1631" s="50"/>
      <c r="CQ1631" s="50"/>
      <c r="CR1631" s="50"/>
      <c r="CS1631" s="50"/>
      <c r="CT1631" s="50"/>
      <c r="CU1631" s="50"/>
      <c r="CV1631" s="50"/>
      <c r="CW1631" s="50"/>
      <c r="CX1631" s="50"/>
      <c r="CY1631" s="50"/>
      <c r="CZ1631" s="50"/>
      <c r="DA1631" s="50"/>
      <c r="DB1631" s="50"/>
      <c r="DC1631" s="50"/>
      <c r="DD1631" s="50"/>
      <c r="DE1631" s="50"/>
      <c r="DF1631" s="50"/>
    </row>
    <row r="1632" spans="2:110" x14ac:dyDescent="0.2">
      <c r="B1632" s="177"/>
      <c r="C1632" s="202"/>
      <c r="D1632" s="200"/>
      <c r="E1632" s="203"/>
      <c r="F1632" s="203"/>
      <c r="G1632" s="203"/>
      <c r="H1632" s="203"/>
      <c r="I1632" s="203"/>
      <c r="J1632" s="203"/>
      <c r="K1632" s="203"/>
      <c r="L1632" s="203"/>
      <c r="M1632" s="203"/>
      <c r="N1632" s="203"/>
      <c r="O1632" s="203"/>
      <c r="P1632" s="203"/>
      <c r="Q1632" s="204"/>
      <c r="R1632" s="204"/>
      <c r="S1632" s="234"/>
      <c r="T1632" s="50"/>
      <c r="U1632" s="50"/>
      <c r="V1632" s="50"/>
      <c r="W1632" s="50"/>
      <c r="X1632" s="50"/>
      <c r="Y1632" s="50"/>
      <c r="Z1632" s="250"/>
      <c r="AA1632" s="238"/>
      <c r="AB1632" s="50"/>
      <c r="AC1632" s="50"/>
      <c r="AD1632" s="50"/>
      <c r="AE1632" s="50"/>
      <c r="AF1632" s="50"/>
      <c r="AG1632" s="50"/>
      <c r="AH1632" s="50"/>
      <c r="AI1632" s="50"/>
      <c r="AJ1632" s="50"/>
      <c r="AK1632" s="50"/>
      <c r="AL1632" s="50"/>
      <c r="AM1632" s="50"/>
      <c r="AN1632" s="50"/>
      <c r="AO1632" s="50"/>
      <c r="AP1632" s="50"/>
      <c r="AQ1632" s="50"/>
      <c r="AR1632" s="50"/>
      <c r="AS1632" s="50"/>
      <c r="AT1632" s="50"/>
      <c r="AU1632" s="50"/>
      <c r="AV1632" s="50"/>
      <c r="AW1632" s="50"/>
      <c r="AX1632" s="50"/>
      <c r="AY1632" s="50"/>
      <c r="AZ1632" s="50"/>
      <c r="BA1632" s="50"/>
      <c r="BB1632" s="50"/>
      <c r="BC1632" s="50"/>
      <c r="BD1632" s="50"/>
      <c r="BE1632" s="50"/>
      <c r="BF1632" s="50"/>
      <c r="BG1632" s="50"/>
      <c r="BH1632" s="50"/>
      <c r="BI1632" s="50"/>
      <c r="BJ1632" s="50"/>
      <c r="BK1632" s="50"/>
      <c r="BL1632" s="50"/>
      <c r="BM1632" s="50"/>
      <c r="BN1632" s="50"/>
      <c r="BO1632" s="50"/>
      <c r="BP1632" s="50"/>
      <c r="BQ1632" s="50"/>
      <c r="BR1632" s="50"/>
      <c r="BS1632" s="50"/>
      <c r="BT1632" s="50"/>
      <c r="BU1632" s="50"/>
      <c r="BV1632" s="50"/>
      <c r="BW1632" s="50"/>
      <c r="BX1632" s="50"/>
      <c r="BY1632" s="50"/>
      <c r="BZ1632" s="50"/>
      <c r="CA1632" s="50"/>
      <c r="CB1632" s="50"/>
      <c r="CC1632" s="50"/>
      <c r="CD1632" s="50"/>
      <c r="CE1632" s="50"/>
      <c r="CF1632" s="50"/>
      <c r="CG1632" s="50"/>
      <c r="CH1632" s="50"/>
      <c r="CI1632" s="50"/>
      <c r="CJ1632" s="50"/>
      <c r="CK1632" s="50"/>
      <c r="CL1632" s="50"/>
      <c r="CM1632" s="50"/>
      <c r="CN1632" s="50"/>
      <c r="CO1632" s="50"/>
      <c r="CP1632" s="50"/>
      <c r="CQ1632" s="50"/>
      <c r="CR1632" s="50"/>
      <c r="CS1632" s="50"/>
      <c r="CT1632" s="50"/>
      <c r="CU1632" s="50"/>
      <c r="CV1632" s="50"/>
      <c r="CW1632" s="50"/>
      <c r="CX1632" s="50"/>
      <c r="CY1632" s="50"/>
      <c r="CZ1632" s="50"/>
      <c r="DA1632" s="50"/>
      <c r="DB1632" s="50"/>
      <c r="DC1632" s="50"/>
      <c r="DD1632" s="50"/>
      <c r="DE1632" s="50"/>
      <c r="DF1632" s="50"/>
    </row>
    <row r="1633" spans="2:110" x14ac:dyDescent="0.2">
      <c r="B1633" s="177"/>
      <c r="C1633" s="202"/>
      <c r="D1633" s="200"/>
      <c r="E1633" s="203"/>
      <c r="F1633" s="203"/>
      <c r="G1633" s="203"/>
      <c r="H1633" s="203"/>
      <c r="I1633" s="203"/>
      <c r="J1633" s="203"/>
      <c r="K1633" s="203"/>
      <c r="L1633" s="203"/>
      <c r="M1633" s="203"/>
      <c r="N1633" s="203"/>
      <c r="O1633" s="203"/>
      <c r="P1633" s="203"/>
      <c r="Q1633" s="204"/>
      <c r="R1633" s="204"/>
      <c r="S1633" s="234"/>
      <c r="T1633" s="50"/>
      <c r="U1633" s="50"/>
      <c r="V1633" s="50"/>
      <c r="W1633" s="50"/>
      <c r="X1633" s="50"/>
      <c r="Y1633" s="50"/>
      <c r="Z1633" s="250"/>
      <c r="AA1633" s="238"/>
      <c r="AB1633" s="50"/>
      <c r="AC1633" s="50"/>
      <c r="AD1633" s="50"/>
      <c r="AE1633" s="50"/>
      <c r="AF1633" s="50"/>
      <c r="AG1633" s="50"/>
      <c r="AH1633" s="50"/>
      <c r="AI1633" s="50"/>
      <c r="AJ1633" s="50"/>
      <c r="AK1633" s="50"/>
      <c r="AL1633" s="50"/>
      <c r="AM1633" s="50"/>
      <c r="AN1633" s="50"/>
      <c r="AO1633" s="50"/>
      <c r="AP1633" s="50"/>
      <c r="AQ1633" s="50"/>
      <c r="AR1633" s="50"/>
      <c r="AS1633" s="50"/>
      <c r="AT1633" s="50"/>
      <c r="AU1633" s="50"/>
      <c r="AV1633" s="50"/>
      <c r="AW1633" s="50"/>
      <c r="AX1633" s="50"/>
      <c r="AY1633" s="50"/>
      <c r="AZ1633" s="50"/>
      <c r="BA1633" s="50"/>
      <c r="BB1633" s="50"/>
      <c r="BC1633" s="50"/>
      <c r="BD1633" s="50"/>
      <c r="BE1633" s="50"/>
      <c r="BF1633" s="50"/>
      <c r="BG1633" s="50"/>
      <c r="BH1633" s="50"/>
      <c r="BI1633" s="50"/>
      <c r="BJ1633" s="50"/>
      <c r="BK1633" s="50"/>
      <c r="BL1633" s="50"/>
      <c r="BM1633" s="50"/>
      <c r="BN1633" s="50"/>
      <c r="BO1633" s="50"/>
      <c r="BP1633" s="50"/>
      <c r="BQ1633" s="50"/>
      <c r="BR1633" s="50"/>
      <c r="BS1633" s="50"/>
      <c r="BT1633" s="50"/>
      <c r="BU1633" s="50"/>
      <c r="BV1633" s="50"/>
      <c r="BW1633" s="50"/>
      <c r="BX1633" s="50"/>
      <c r="BY1633" s="50"/>
      <c r="BZ1633" s="50"/>
      <c r="CA1633" s="50"/>
      <c r="CB1633" s="50"/>
      <c r="CC1633" s="50"/>
      <c r="CD1633" s="50"/>
      <c r="CE1633" s="50"/>
      <c r="CF1633" s="50"/>
      <c r="CG1633" s="50"/>
      <c r="CH1633" s="50"/>
      <c r="CI1633" s="50"/>
      <c r="CJ1633" s="50"/>
      <c r="CK1633" s="50"/>
      <c r="CL1633" s="50"/>
      <c r="CM1633" s="50"/>
      <c r="CN1633" s="50"/>
      <c r="CO1633" s="50"/>
      <c r="CP1633" s="50"/>
      <c r="CQ1633" s="50"/>
      <c r="CR1633" s="50"/>
      <c r="CS1633" s="50"/>
      <c r="CT1633" s="50"/>
      <c r="CU1633" s="50"/>
      <c r="CV1633" s="50"/>
      <c r="CW1633" s="50"/>
      <c r="CX1633" s="50"/>
      <c r="CY1633" s="50"/>
      <c r="CZ1633" s="50"/>
      <c r="DA1633" s="50"/>
      <c r="DB1633" s="50"/>
      <c r="DC1633" s="50"/>
      <c r="DD1633" s="50"/>
      <c r="DE1633" s="50"/>
      <c r="DF1633" s="50"/>
    </row>
    <row r="1634" spans="2:110" x14ac:dyDescent="0.2">
      <c r="B1634" s="177"/>
      <c r="C1634" s="202"/>
      <c r="D1634" s="200"/>
      <c r="E1634" s="203"/>
      <c r="F1634" s="203"/>
      <c r="G1634" s="203"/>
      <c r="H1634" s="203"/>
      <c r="I1634" s="203"/>
      <c r="J1634" s="203"/>
      <c r="K1634" s="203"/>
      <c r="L1634" s="203"/>
      <c r="M1634" s="203"/>
      <c r="N1634" s="203"/>
      <c r="O1634" s="203"/>
      <c r="P1634" s="203"/>
      <c r="Q1634" s="204"/>
      <c r="R1634" s="204"/>
      <c r="S1634" s="234"/>
      <c r="T1634" s="50"/>
      <c r="U1634" s="50"/>
      <c r="V1634" s="50"/>
      <c r="W1634" s="50"/>
      <c r="X1634" s="50"/>
      <c r="Y1634" s="50"/>
      <c r="Z1634" s="250"/>
      <c r="AA1634" s="238"/>
      <c r="AB1634" s="50"/>
      <c r="AC1634" s="50"/>
      <c r="AD1634" s="50"/>
      <c r="AE1634" s="50"/>
      <c r="AF1634" s="50"/>
      <c r="AG1634" s="50"/>
      <c r="AH1634" s="50"/>
      <c r="AI1634" s="50"/>
      <c r="AJ1634" s="50"/>
      <c r="AK1634" s="50"/>
      <c r="AL1634" s="50"/>
      <c r="AM1634" s="50"/>
      <c r="AN1634" s="50"/>
      <c r="AO1634" s="50"/>
      <c r="AP1634" s="50"/>
      <c r="AQ1634" s="50"/>
      <c r="AR1634" s="50"/>
      <c r="AS1634" s="50"/>
      <c r="AT1634" s="50"/>
      <c r="AU1634" s="50"/>
      <c r="AV1634" s="50"/>
      <c r="AW1634" s="50"/>
      <c r="AX1634" s="50"/>
      <c r="AY1634" s="50"/>
      <c r="AZ1634" s="50"/>
      <c r="BA1634" s="50"/>
      <c r="BB1634" s="50"/>
      <c r="BC1634" s="50"/>
      <c r="BD1634" s="50"/>
      <c r="BE1634" s="50"/>
      <c r="BF1634" s="50"/>
      <c r="BG1634" s="50"/>
      <c r="BH1634" s="50"/>
      <c r="BI1634" s="50"/>
      <c r="BJ1634" s="50"/>
      <c r="BK1634" s="50"/>
      <c r="BL1634" s="50"/>
      <c r="BM1634" s="50"/>
      <c r="BN1634" s="50"/>
      <c r="BO1634" s="50"/>
      <c r="BP1634" s="50"/>
      <c r="BQ1634" s="50"/>
      <c r="BR1634" s="50"/>
      <c r="BS1634" s="50"/>
      <c r="BT1634" s="50"/>
      <c r="BU1634" s="50"/>
      <c r="BV1634" s="50"/>
      <c r="BW1634" s="50"/>
      <c r="BX1634" s="50"/>
      <c r="BY1634" s="50"/>
      <c r="BZ1634" s="50"/>
      <c r="CA1634" s="50"/>
      <c r="CB1634" s="50"/>
      <c r="CC1634" s="50"/>
      <c r="CD1634" s="50"/>
      <c r="CE1634" s="50"/>
      <c r="CF1634" s="50"/>
      <c r="CG1634" s="50"/>
      <c r="CH1634" s="50"/>
      <c r="CI1634" s="50"/>
      <c r="CJ1634" s="50"/>
      <c r="CK1634" s="50"/>
      <c r="CL1634" s="50"/>
      <c r="CM1634" s="50"/>
      <c r="CN1634" s="50"/>
      <c r="CO1634" s="50"/>
      <c r="CP1634" s="50"/>
      <c r="CQ1634" s="50"/>
      <c r="CR1634" s="50"/>
      <c r="CS1634" s="50"/>
      <c r="CT1634" s="50"/>
      <c r="CU1634" s="50"/>
      <c r="CV1634" s="50"/>
      <c r="CW1634" s="50"/>
      <c r="CX1634" s="50"/>
      <c r="CY1634" s="50"/>
      <c r="CZ1634" s="50"/>
      <c r="DA1634" s="50"/>
      <c r="DB1634" s="50"/>
      <c r="DC1634" s="50"/>
      <c r="DD1634" s="50"/>
      <c r="DE1634" s="50"/>
      <c r="DF1634" s="50"/>
    </row>
    <row r="1635" spans="2:110" x14ac:dyDescent="0.2">
      <c r="B1635" s="177"/>
      <c r="C1635" s="202"/>
      <c r="D1635" s="200"/>
      <c r="E1635" s="203"/>
      <c r="F1635" s="203"/>
      <c r="G1635" s="203"/>
      <c r="H1635" s="203"/>
      <c r="I1635" s="203"/>
      <c r="J1635" s="203"/>
      <c r="K1635" s="203"/>
      <c r="L1635" s="203"/>
      <c r="M1635" s="203"/>
      <c r="N1635" s="203"/>
      <c r="O1635" s="203"/>
      <c r="P1635" s="203"/>
      <c r="Q1635" s="204"/>
      <c r="R1635" s="204"/>
      <c r="S1635" s="234"/>
      <c r="T1635" s="50"/>
      <c r="U1635" s="50"/>
      <c r="V1635" s="50"/>
      <c r="W1635" s="50"/>
      <c r="X1635" s="50"/>
      <c r="Y1635" s="50"/>
      <c r="Z1635" s="250"/>
      <c r="AA1635" s="238"/>
      <c r="AB1635" s="50"/>
      <c r="AC1635" s="50"/>
      <c r="AD1635" s="50"/>
      <c r="AE1635" s="50"/>
      <c r="AF1635" s="50"/>
      <c r="AG1635" s="50"/>
      <c r="AH1635" s="50"/>
      <c r="AI1635" s="50"/>
      <c r="AJ1635" s="50"/>
      <c r="AK1635" s="50"/>
      <c r="AL1635" s="50"/>
      <c r="AM1635" s="50"/>
      <c r="AN1635" s="50"/>
      <c r="AO1635" s="50"/>
      <c r="AP1635" s="50"/>
      <c r="AQ1635" s="50"/>
      <c r="AR1635" s="50"/>
      <c r="AS1635" s="50"/>
      <c r="AT1635" s="50"/>
      <c r="AU1635" s="50"/>
      <c r="AV1635" s="50"/>
      <c r="AW1635" s="50"/>
      <c r="AX1635" s="50"/>
      <c r="AY1635" s="50"/>
      <c r="AZ1635" s="50"/>
      <c r="BA1635" s="50"/>
      <c r="BB1635" s="50"/>
      <c r="BC1635" s="50"/>
      <c r="BD1635" s="50"/>
      <c r="BE1635" s="50"/>
      <c r="BF1635" s="50"/>
      <c r="BG1635" s="50"/>
      <c r="BH1635" s="50"/>
      <c r="BI1635" s="50"/>
      <c r="BJ1635" s="50"/>
      <c r="BK1635" s="50"/>
      <c r="BL1635" s="50"/>
      <c r="BM1635" s="50"/>
      <c r="BN1635" s="50"/>
      <c r="BO1635" s="50"/>
      <c r="BP1635" s="50"/>
      <c r="BQ1635" s="50"/>
      <c r="BR1635" s="50"/>
      <c r="BS1635" s="50"/>
      <c r="BT1635" s="50"/>
      <c r="BU1635" s="50"/>
      <c r="BV1635" s="50"/>
      <c r="BW1635" s="50"/>
      <c r="BX1635" s="50"/>
      <c r="BY1635" s="50"/>
      <c r="BZ1635" s="50"/>
      <c r="CA1635" s="50"/>
      <c r="CB1635" s="50"/>
      <c r="CC1635" s="50"/>
      <c r="CD1635" s="50"/>
      <c r="CE1635" s="50"/>
      <c r="CF1635" s="50"/>
      <c r="CG1635" s="50"/>
      <c r="CH1635" s="50"/>
      <c r="CI1635" s="50"/>
      <c r="CJ1635" s="50"/>
      <c r="CK1635" s="50"/>
      <c r="CL1635" s="50"/>
      <c r="CM1635" s="50"/>
      <c r="CN1635" s="50"/>
      <c r="CO1635" s="50"/>
      <c r="CP1635" s="50"/>
      <c r="CQ1635" s="50"/>
      <c r="CR1635" s="50"/>
      <c r="CS1635" s="50"/>
      <c r="CT1635" s="50"/>
      <c r="CU1635" s="50"/>
      <c r="CV1635" s="50"/>
      <c r="CW1635" s="50"/>
      <c r="CX1635" s="50"/>
      <c r="CY1635" s="50"/>
      <c r="CZ1635" s="50"/>
      <c r="DA1635" s="50"/>
      <c r="DB1635" s="50"/>
      <c r="DC1635" s="50"/>
      <c r="DD1635" s="50"/>
      <c r="DE1635" s="50"/>
      <c r="DF1635" s="50"/>
    </row>
    <row r="1636" spans="2:110" x14ac:dyDescent="0.2">
      <c r="B1636" s="177"/>
      <c r="C1636" s="202"/>
      <c r="D1636" s="200"/>
      <c r="E1636" s="203"/>
      <c r="F1636" s="203"/>
      <c r="G1636" s="203"/>
      <c r="H1636" s="203"/>
      <c r="I1636" s="203"/>
      <c r="J1636" s="203"/>
      <c r="K1636" s="203"/>
      <c r="L1636" s="203"/>
      <c r="M1636" s="203"/>
      <c r="N1636" s="203"/>
      <c r="O1636" s="203"/>
      <c r="P1636" s="203"/>
      <c r="Q1636" s="204"/>
      <c r="R1636" s="204"/>
      <c r="S1636" s="234"/>
      <c r="T1636" s="50"/>
      <c r="U1636" s="50"/>
      <c r="V1636" s="50"/>
      <c r="W1636" s="50"/>
      <c r="X1636" s="50"/>
      <c r="Y1636" s="50"/>
      <c r="Z1636" s="250"/>
      <c r="AA1636" s="238"/>
      <c r="AB1636" s="50"/>
      <c r="AC1636" s="50"/>
      <c r="AD1636" s="50"/>
      <c r="AE1636" s="50"/>
      <c r="AF1636" s="50"/>
      <c r="AG1636" s="50"/>
      <c r="AH1636" s="50"/>
      <c r="AI1636" s="50"/>
      <c r="AJ1636" s="50"/>
      <c r="AK1636" s="50"/>
      <c r="AL1636" s="50"/>
      <c r="AM1636" s="50"/>
      <c r="AN1636" s="50"/>
      <c r="AO1636" s="50"/>
      <c r="AP1636" s="50"/>
      <c r="AQ1636" s="50"/>
      <c r="AR1636" s="50"/>
      <c r="AS1636" s="50"/>
      <c r="AT1636" s="50"/>
      <c r="AU1636" s="50"/>
      <c r="AV1636" s="50"/>
      <c r="AW1636" s="50"/>
      <c r="AX1636" s="50"/>
      <c r="AY1636" s="50"/>
      <c r="AZ1636" s="50"/>
      <c r="BA1636" s="50"/>
      <c r="BB1636" s="50"/>
      <c r="BC1636" s="50"/>
      <c r="BD1636" s="50"/>
      <c r="BE1636" s="50"/>
      <c r="BF1636" s="50"/>
      <c r="BG1636" s="50"/>
      <c r="BH1636" s="50"/>
      <c r="BI1636" s="50"/>
      <c r="BJ1636" s="50"/>
      <c r="BK1636" s="50"/>
      <c r="BL1636" s="50"/>
      <c r="BM1636" s="50"/>
      <c r="BN1636" s="50"/>
      <c r="BO1636" s="50"/>
      <c r="BP1636" s="50"/>
      <c r="BQ1636" s="50"/>
      <c r="BR1636" s="50"/>
      <c r="BS1636" s="50"/>
      <c r="BT1636" s="50"/>
      <c r="BU1636" s="50"/>
      <c r="BV1636" s="50"/>
      <c r="BW1636" s="50"/>
      <c r="BX1636" s="50"/>
      <c r="BY1636" s="50"/>
      <c r="BZ1636" s="50"/>
      <c r="CA1636" s="50"/>
      <c r="CB1636" s="50"/>
      <c r="CC1636" s="50"/>
      <c r="CD1636" s="50"/>
      <c r="CE1636" s="50"/>
      <c r="CF1636" s="50"/>
      <c r="CG1636" s="50"/>
      <c r="CH1636" s="50"/>
      <c r="CI1636" s="50"/>
      <c r="CJ1636" s="50"/>
      <c r="CK1636" s="50"/>
      <c r="CL1636" s="50"/>
      <c r="CM1636" s="50"/>
      <c r="CN1636" s="50"/>
      <c r="CO1636" s="50"/>
      <c r="CP1636" s="50"/>
      <c r="CQ1636" s="50"/>
      <c r="CR1636" s="50"/>
      <c r="CS1636" s="50"/>
      <c r="CT1636" s="50"/>
      <c r="CU1636" s="50"/>
      <c r="CV1636" s="50"/>
      <c r="CW1636" s="50"/>
      <c r="CX1636" s="50"/>
      <c r="CY1636" s="50"/>
      <c r="CZ1636" s="50"/>
      <c r="DA1636" s="50"/>
      <c r="DB1636" s="50"/>
      <c r="DC1636" s="50"/>
      <c r="DD1636" s="50"/>
      <c r="DE1636" s="50"/>
      <c r="DF1636" s="50"/>
    </row>
    <row r="1637" spans="2:110" x14ac:dyDescent="0.2">
      <c r="B1637" s="177"/>
      <c r="C1637" s="202"/>
      <c r="D1637" s="200"/>
      <c r="E1637" s="203"/>
      <c r="F1637" s="203"/>
      <c r="G1637" s="203"/>
      <c r="H1637" s="203"/>
      <c r="I1637" s="203"/>
      <c r="J1637" s="203"/>
      <c r="K1637" s="203"/>
      <c r="L1637" s="203"/>
      <c r="M1637" s="203"/>
      <c r="N1637" s="203"/>
      <c r="O1637" s="203"/>
      <c r="P1637" s="203"/>
      <c r="Q1637" s="204"/>
      <c r="R1637" s="204"/>
      <c r="S1637" s="234"/>
      <c r="T1637" s="50"/>
      <c r="U1637" s="50"/>
      <c r="V1637" s="50"/>
      <c r="W1637" s="50"/>
      <c r="X1637" s="50"/>
      <c r="Y1637" s="50"/>
      <c r="Z1637" s="250"/>
      <c r="AA1637" s="238"/>
      <c r="AB1637" s="50"/>
      <c r="AC1637" s="50"/>
      <c r="AD1637" s="50"/>
      <c r="AE1637" s="50"/>
      <c r="AF1637" s="50"/>
      <c r="AG1637" s="50"/>
      <c r="AH1637" s="50"/>
      <c r="AI1637" s="50"/>
      <c r="AJ1637" s="50"/>
      <c r="AK1637" s="50"/>
      <c r="AL1637" s="50"/>
      <c r="AM1637" s="50"/>
      <c r="AN1637" s="50"/>
      <c r="AO1637" s="50"/>
      <c r="AP1637" s="50"/>
      <c r="AQ1637" s="50"/>
      <c r="AR1637" s="50"/>
      <c r="AS1637" s="50"/>
      <c r="AT1637" s="50"/>
      <c r="AU1637" s="50"/>
      <c r="AV1637" s="50"/>
      <c r="AW1637" s="50"/>
      <c r="AX1637" s="50"/>
      <c r="AY1637" s="50"/>
      <c r="AZ1637" s="50"/>
      <c r="BA1637" s="50"/>
      <c r="BB1637" s="50"/>
      <c r="BC1637" s="50"/>
      <c r="BD1637" s="50"/>
      <c r="BE1637" s="50"/>
      <c r="BF1637" s="50"/>
      <c r="BG1637" s="50"/>
      <c r="BH1637" s="50"/>
      <c r="BI1637" s="50"/>
      <c r="BJ1637" s="50"/>
      <c r="BK1637" s="50"/>
      <c r="BL1637" s="50"/>
      <c r="BM1637" s="50"/>
      <c r="BN1637" s="50"/>
      <c r="BO1637" s="50"/>
      <c r="BP1637" s="50"/>
      <c r="BQ1637" s="50"/>
      <c r="BR1637" s="50"/>
      <c r="BS1637" s="50"/>
      <c r="BT1637" s="50"/>
      <c r="BU1637" s="50"/>
      <c r="BV1637" s="50"/>
      <c r="BW1637" s="50"/>
      <c r="BX1637" s="50"/>
      <c r="BY1637" s="50"/>
      <c r="BZ1637" s="50"/>
      <c r="CA1637" s="50"/>
      <c r="CB1637" s="50"/>
      <c r="CC1637" s="50"/>
      <c r="CD1637" s="50"/>
      <c r="CE1637" s="50"/>
      <c r="CF1637" s="50"/>
      <c r="CG1637" s="50"/>
      <c r="CH1637" s="50"/>
      <c r="CI1637" s="50"/>
      <c r="CJ1637" s="50"/>
      <c r="CK1637" s="50"/>
      <c r="CL1637" s="50"/>
      <c r="CM1637" s="50"/>
      <c r="CN1637" s="50"/>
      <c r="CO1637" s="50"/>
      <c r="CP1637" s="50"/>
      <c r="CQ1637" s="50"/>
      <c r="CR1637" s="50"/>
      <c r="CS1637" s="50"/>
      <c r="CT1637" s="50"/>
      <c r="CU1637" s="50"/>
      <c r="CV1637" s="50"/>
      <c r="CW1637" s="50"/>
      <c r="CX1637" s="50"/>
      <c r="CY1637" s="50"/>
      <c r="CZ1637" s="50"/>
      <c r="DA1637" s="50"/>
      <c r="DB1637" s="50"/>
      <c r="DC1637" s="50"/>
      <c r="DD1637" s="50"/>
      <c r="DE1637" s="50"/>
      <c r="DF1637" s="50"/>
    </row>
    <row r="1638" spans="2:110" x14ac:dyDescent="0.2">
      <c r="B1638" s="177"/>
      <c r="C1638" s="202"/>
      <c r="D1638" s="200"/>
      <c r="E1638" s="203"/>
      <c r="F1638" s="203"/>
      <c r="G1638" s="203"/>
      <c r="H1638" s="203"/>
      <c r="I1638" s="203"/>
      <c r="J1638" s="203"/>
      <c r="K1638" s="203"/>
      <c r="L1638" s="203"/>
      <c r="M1638" s="203"/>
      <c r="N1638" s="203"/>
      <c r="O1638" s="203"/>
      <c r="P1638" s="203"/>
      <c r="Q1638" s="204"/>
      <c r="R1638" s="204"/>
      <c r="S1638" s="234"/>
      <c r="T1638" s="50"/>
      <c r="U1638" s="50"/>
      <c r="V1638" s="50"/>
      <c r="W1638" s="50"/>
      <c r="X1638" s="50"/>
      <c r="Y1638" s="50"/>
      <c r="Z1638" s="250"/>
      <c r="AA1638" s="238"/>
      <c r="AB1638" s="50"/>
      <c r="AC1638" s="50"/>
      <c r="AD1638" s="50"/>
      <c r="AE1638" s="50"/>
      <c r="AF1638" s="50"/>
      <c r="AG1638" s="50"/>
      <c r="AH1638" s="50"/>
      <c r="AI1638" s="50"/>
      <c r="AJ1638" s="50"/>
      <c r="AK1638" s="50"/>
      <c r="AL1638" s="50"/>
      <c r="AM1638" s="50"/>
      <c r="AN1638" s="50"/>
      <c r="AO1638" s="50"/>
      <c r="AP1638" s="50"/>
      <c r="AQ1638" s="50"/>
      <c r="AR1638" s="50"/>
      <c r="AS1638" s="50"/>
      <c r="AT1638" s="50"/>
      <c r="AU1638" s="50"/>
      <c r="AV1638" s="50"/>
      <c r="AW1638" s="50"/>
      <c r="AX1638" s="50"/>
      <c r="AY1638" s="50"/>
      <c r="AZ1638" s="50"/>
      <c r="BA1638" s="50"/>
      <c r="BB1638" s="50"/>
      <c r="BC1638" s="50"/>
      <c r="BD1638" s="50"/>
      <c r="BE1638" s="50"/>
      <c r="BF1638" s="50"/>
      <c r="BG1638" s="50"/>
      <c r="BH1638" s="50"/>
      <c r="BI1638" s="50"/>
      <c r="BJ1638" s="50"/>
      <c r="BK1638" s="50"/>
      <c r="BL1638" s="50"/>
      <c r="BM1638" s="50"/>
      <c r="BN1638" s="50"/>
      <c r="BO1638" s="50"/>
      <c r="BP1638" s="50"/>
      <c r="BQ1638" s="50"/>
      <c r="BR1638" s="50"/>
      <c r="BS1638" s="50"/>
      <c r="BT1638" s="50"/>
      <c r="BU1638" s="50"/>
      <c r="BV1638" s="50"/>
      <c r="BW1638" s="50"/>
      <c r="BX1638" s="50"/>
      <c r="BY1638" s="50"/>
      <c r="BZ1638" s="50"/>
      <c r="CA1638" s="50"/>
      <c r="CB1638" s="50"/>
      <c r="CC1638" s="50"/>
      <c r="CD1638" s="50"/>
      <c r="CE1638" s="50"/>
      <c r="CF1638" s="50"/>
      <c r="CG1638" s="50"/>
      <c r="CH1638" s="50"/>
      <c r="CI1638" s="50"/>
      <c r="CJ1638" s="50"/>
      <c r="CK1638" s="50"/>
      <c r="CL1638" s="50"/>
      <c r="CM1638" s="50"/>
      <c r="CN1638" s="50"/>
      <c r="CO1638" s="50"/>
      <c r="CP1638" s="50"/>
      <c r="CQ1638" s="50"/>
      <c r="CR1638" s="50"/>
      <c r="CS1638" s="50"/>
      <c r="CT1638" s="50"/>
      <c r="CU1638" s="50"/>
      <c r="CV1638" s="50"/>
      <c r="CW1638" s="50"/>
      <c r="CX1638" s="50"/>
      <c r="CY1638" s="50"/>
      <c r="CZ1638" s="50"/>
      <c r="DA1638" s="50"/>
      <c r="DB1638" s="50"/>
      <c r="DC1638" s="50"/>
      <c r="DD1638" s="50"/>
      <c r="DE1638" s="50"/>
      <c r="DF1638" s="50"/>
    </row>
    <row r="1639" spans="2:110" x14ac:dyDescent="0.2">
      <c r="B1639" s="177"/>
      <c r="C1639" s="202"/>
      <c r="D1639" s="200"/>
      <c r="E1639" s="203"/>
      <c r="F1639" s="203"/>
      <c r="G1639" s="203"/>
      <c r="H1639" s="203"/>
      <c r="I1639" s="203"/>
      <c r="J1639" s="203"/>
      <c r="K1639" s="203"/>
      <c r="L1639" s="203"/>
      <c r="M1639" s="203"/>
      <c r="N1639" s="203"/>
      <c r="O1639" s="203"/>
      <c r="P1639" s="203"/>
      <c r="Q1639" s="204"/>
      <c r="R1639" s="204"/>
      <c r="S1639" s="234"/>
      <c r="T1639" s="50"/>
      <c r="U1639" s="50"/>
      <c r="V1639" s="50"/>
      <c r="W1639" s="50"/>
      <c r="X1639" s="50"/>
      <c r="Y1639" s="50"/>
      <c r="Z1639" s="250"/>
      <c r="AA1639" s="238"/>
      <c r="AB1639" s="50"/>
      <c r="AC1639" s="50"/>
      <c r="AD1639" s="50"/>
      <c r="AE1639" s="50"/>
      <c r="AF1639" s="50"/>
      <c r="AG1639" s="50"/>
      <c r="AH1639" s="50"/>
      <c r="AI1639" s="50"/>
      <c r="AJ1639" s="50"/>
      <c r="AK1639" s="50"/>
      <c r="AL1639" s="50"/>
      <c r="AM1639" s="50"/>
      <c r="AN1639" s="50"/>
      <c r="AO1639" s="50"/>
      <c r="AP1639" s="50"/>
      <c r="AQ1639" s="50"/>
      <c r="AR1639" s="50"/>
      <c r="AS1639" s="50"/>
      <c r="AT1639" s="50"/>
      <c r="AU1639" s="50"/>
      <c r="AV1639" s="50"/>
      <c r="AW1639" s="50"/>
      <c r="AX1639" s="50"/>
      <c r="AY1639" s="50"/>
      <c r="AZ1639" s="50"/>
      <c r="BA1639" s="50"/>
      <c r="BB1639" s="50"/>
      <c r="BC1639" s="50"/>
      <c r="BD1639" s="50"/>
      <c r="BE1639" s="50"/>
      <c r="BF1639" s="50"/>
      <c r="BG1639" s="50"/>
      <c r="BH1639" s="50"/>
      <c r="BI1639" s="50"/>
      <c r="BJ1639" s="50"/>
      <c r="BK1639" s="50"/>
      <c r="BL1639" s="50"/>
      <c r="BM1639" s="50"/>
      <c r="BN1639" s="50"/>
      <c r="BO1639" s="50"/>
      <c r="BP1639" s="50"/>
      <c r="BQ1639" s="50"/>
      <c r="BR1639" s="50"/>
      <c r="BS1639" s="50"/>
      <c r="BT1639" s="50"/>
      <c r="BU1639" s="50"/>
      <c r="BV1639" s="50"/>
      <c r="BW1639" s="50"/>
      <c r="BX1639" s="50"/>
      <c r="BY1639" s="50"/>
      <c r="BZ1639" s="50"/>
      <c r="CA1639" s="50"/>
      <c r="CB1639" s="50"/>
      <c r="CC1639" s="50"/>
      <c r="CD1639" s="50"/>
      <c r="CE1639" s="50"/>
      <c r="CF1639" s="50"/>
      <c r="CG1639" s="50"/>
      <c r="CH1639" s="50"/>
      <c r="CI1639" s="50"/>
      <c r="CJ1639" s="50"/>
      <c r="CK1639" s="50"/>
      <c r="CL1639" s="50"/>
      <c r="CM1639" s="50"/>
      <c r="CN1639" s="50"/>
      <c r="CO1639" s="50"/>
      <c r="CP1639" s="50"/>
      <c r="CQ1639" s="50"/>
      <c r="CR1639" s="50"/>
      <c r="CS1639" s="50"/>
      <c r="CT1639" s="50"/>
      <c r="CU1639" s="50"/>
      <c r="CV1639" s="50"/>
      <c r="CW1639" s="50"/>
      <c r="CX1639" s="50"/>
      <c r="CY1639" s="50"/>
      <c r="CZ1639" s="50"/>
      <c r="DA1639" s="50"/>
      <c r="DB1639" s="50"/>
      <c r="DC1639" s="50"/>
      <c r="DD1639" s="50"/>
      <c r="DE1639" s="50"/>
      <c r="DF1639" s="50"/>
    </row>
    <row r="1640" spans="2:110" x14ac:dyDescent="0.2">
      <c r="B1640" s="177"/>
      <c r="C1640" s="202"/>
      <c r="D1640" s="200"/>
      <c r="E1640" s="203"/>
      <c r="F1640" s="203"/>
      <c r="G1640" s="203"/>
      <c r="H1640" s="203"/>
      <c r="I1640" s="203"/>
      <c r="J1640" s="203"/>
      <c r="K1640" s="203"/>
      <c r="L1640" s="203"/>
      <c r="M1640" s="203"/>
      <c r="N1640" s="203"/>
      <c r="O1640" s="203"/>
      <c r="P1640" s="203"/>
      <c r="Q1640" s="204"/>
      <c r="R1640" s="204"/>
      <c r="S1640" s="234"/>
      <c r="T1640" s="50"/>
      <c r="U1640" s="50"/>
      <c r="V1640" s="50"/>
      <c r="W1640" s="50"/>
      <c r="X1640" s="50"/>
      <c r="Y1640" s="50"/>
      <c r="Z1640" s="250"/>
      <c r="AA1640" s="238"/>
      <c r="AB1640" s="50"/>
      <c r="AC1640" s="50"/>
      <c r="AD1640" s="50"/>
      <c r="AE1640" s="50"/>
      <c r="AF1640" s="50"/>
      <c r="AG1640" s="50"/>
      <c r="AH1640" s="50"/>
      <c r="AI1640" s="50"/>
      <c r="AJ1640" s="50"/>
      <c r="AK1640" s="50"/>
      <c r="AL1640" s="50"/>
      <c r="AM1640" s="50"/>
      <c r="AN1640" s="50"/>
      <c r="AO1640" s="50"/>
      <c r="AP1640" s="50"/>
      <c r="AQ1640" s="50"/>
      <c r="AR1640" s="50"/>
      <c r="AS1640" s="50"/>
      <c r="AT1640" s="50"/>
      <c r="AU1640" s="50"/>
      <c r="AV1640" s="50"/>
      <c r="AW1640" s="50"/>
      <c r="AX1640" s="50"/>
      <c r="AY1640" s="50"/>
      <c r="AZ1640" s="50"/>
      <c r="BA1640" s="50"/>
      <c r="BB1640" s="50"/>
      <c r="BC1640" s="50"/>
      <c r="BD1640" s="50"/>
      <c r="BE1640" s="50"/>
      <c r="BF1640" s="50"/>
      <c r="BG1640" s="50"/>
      <c r="BH1640" s="50"/>
      <c r="BI1640" s="50"/>
      <c r="BJ1640" s="50"/>
      <c r="BK1640" s="50"/>
      <c r="BL1640" s="50"/>
      <c r="BM1640" s="50"/>
      <c r="BN1640" s="50"/>
      <c r="BO1640" s="50"/>
      <c r="BP1640" s="50"/>
      <c r="BQ1640" s="50"/>
      <c r="BR1640" s="50"/>
      <c r="BS1640" s="50"/>
      <c r="BT1640" s="50"/>
      <c r="BU1640" s="50"/>
      <c r="BV1640" s="50"/>
      <c r="BW1640" s="50"/>
      <c r="BX1640" s="50"/>
      <c r="BY1640" s="50"/>
      <c r="BZ1640" s="50"/>
      <c r="CA1640" s="50"/>
      <c r="CB1640" s="50"/>
      <c r="CC1640" s="50"/>
      <c r="CD1640" s="50"/>
      <c r="CE1640" s="50"/>
      <c r="CF1640" s="50"/>
      <c r="CG1640" s="50"/>
      <c r="CH1640" s="50"/>
      <c r="CI1640" s="50"/>
      <c r="CJ1640" s="50"/>
      <c r="CK1640" s="50"/>
      <c r="CL1640" s="50"/>
      <c r="CM1640" s="50"/>
      <c r="CN1640" s="50"/>
      <c r="CO1640" s="50"/>
      <c r="CP1640" s="50"/>
      <c r="CQ1640" s="50"/>
      <c r="CR1640" s="50"/>
      <c r="CS1640" s="50"/>
      <c r="CT1640" s="50"/>
      <c r="CU1640" s="50"/>
      <c r="CV1640" s="50"/>
      <c r="CW1640" s="50"/>
      <c r="CX1640" s="50"/>
      <c r="CY1640" s="50"/>
      <c r="CZ1640" s="50"/>
      <c r="DA1640" s="50"/>
      <c r="DB1640" s="50"/>
      <c r="DC1640" s="50"/>
      <c r="DD1640" s="50"/>
      <c r="DE1640" s="50"/>
      <c r="DF1640" s="50"/>
    </row>
    <row r="1641" spans="2:110" x14ac:dyDescent="0.2">
      <c r="B1641" s="177"/>
      <c r="C1641" s="202"/>
      <c r="D1641" s="200"/>
      <c r="E1641" s="203"/>
      <c r="F1641" s="203"/>
      <c r="G1641" s="203"/>
      <c r="H1641" s="203"/>
      <c r="I1641" s="203"/>
      <c r="J1641" s="203"/>
      <c r="K1641" s="203"/>
      <c r="L1641" s="203"/>
      <c r="M1641" s="203"/>
      <c r="N1641" s="203"/>
      <c r="O1641" s="203"/>
      <c r="P1641" s="203"/>
      <c r="Q1641" s="204"/>
      <c r="R1641" s="204"/>
      <c r="S1641" s="234"/>
      <c r="T1641" s="50"/>
      <c r="U1641" s="50"/>
      <c r="V1641" s="50"/>
      <c r="W1641" s="50"/>
      <c r="X1641" s="50"/>
      <c r="Y1641" s="50"/>
      <c r="Z1641" s="250"/>
      <c r="AA1641" s="238"/>
      <c r="AB1641" s="50"/>
      <c r="AC1641" s="50"/>
      <c r="AD1641" s="50"/>
      <c r="AE1641" s="50"/>
      <c r="AF1641" s="50"/>
      <c r="AG1641" s="50"/>
      <c r="AH1641" s="50"/>
      <c r="AI1641" s="50"/>
      <c r="AJ1641" s="50"/>
      <c r="AK1641" s="50"/>
      <c r="AL1641" s="50"/>
      <c r="AM1641" s="50"/>
      <c r="AN1641" s="50"/>
      <c r="AO1641" s="50"/>
      <c r="AP1641" s="50"/>
      <c r="AQ1641" s="50"/>
      <c r="AR1641" s="50"/>
      <c r="AS1641" s="50"/>
      <c r="AT1641" s="50"/>
      <c r="AU1641" s="50"/>
      <c r="AV1641" s="50"/>
      <c r="AW1641" s="50"/>
      <c r="AX1641" s="50"/>
      <c r="AY1641" s="50"/>
      <c r="AZ1641" s="50"/>
      <c r="BA1641" s="50"/>
      <c r="BB1641" s="50"/>
      <c r="BC1641" s="50"/>
      <c r="BD1641" s="50"/>
      <c r="BE1641" s="50"/>
      <c r="BF1641" s="50"/>
      <c r="BG1641" s="50"/>
      <c r="BH1641" s="50"/>
      <c r="BI1641" s="50"/>
      <c r="BJ1641" s="50"/>
      <c r="BK1641" s="50"/>
      <c r="BL1641" s="50"/>
      <c r="BM1641" s="50"/>
      <c r="BN1641" s="50"/>
      <c r="BO1641" s="50"/>
      <c r="BP1641" s="50"/>
      <c r="BQ1641" s="50"/>
      <c r="BR1641" s="50"/>
      <c r="BS1641" s="50"/>
      <c r="BT1641" s="50"/>
      <c r="BU1641" s="50"/>
      <c r="BV1641" s="50"/>
      <c r="BW1641" s="50"/>
      <c r="BX1641" s="50"/>
      <c r="BY1641" s="50"/>
      <c r="BZ1641" s="50"/>
      <c r="CA1641" s="50"/>
      <c r="CB1641" s="50"/>
      <c r="CC1641" s="50"/>
      <c r="CD1641" s="50"/>
      <c r="CE1641" s="50"/>
      <c r="CF1641" s="50"/>
      <c r="CG1641" s="50"/>
      <c r="CH1641" s="50"/>
      <c r="CI1641" s="50"/>
      <c r="CJ1641" s="50"/>
      <c r="CK1641" s="50"/>
      <c r="CL1641" s="50"/>
      <c r="CM1641" s="50"/>
      <c r="CN1641" s="50"/>
      <c r="CO1641" s="50"/>
      <c r="CP1641" s="50"/>
      <c r="CQ1641" s="50"/>
      <c r="CR1641" s="50"/>
      <c r="CS1641" s="50"/>
      <c r="CT1641" s="50"/>
      <c r="CU1641" s="50"/>
      <c r="CV1641" s="50"/>
      <c r="CW1641" s="50"/>
      <c r="CX1641" s="50"/>
      <c r="CY1641" s="50"/>
      <c r="CZ1641" s="50"/>
      <c r="DA1641" s="50"/>
      <c r="DB1641" s="50"/>
      <c r="DC1641" s="50"/>
      <c r="DD1641" s="50"/>
      <c r="DE1641" s="50"/>
      <c r="DF1641" s="50"/>
    </row>
    <row r="1642" spans="2:110" x14ac:dyDescent="0.2">
      <c r="B1642" s="177"/>
      <c r="C1642" s="202"/>
      <c r="D1642" s="200"/>
      <c r="E1642" s="203"/>
      <c r="F1642" s="203"/>
      <c r="G1642" s="203"/>
      <c r="H1642" s="203"/>
      <c r="I1642" s="203"/>
      <c r="J1642" s="203"/>
      <c r="K1642" s="203"/>
      <c r="L1642" s="203"/>
      <c r="M1642" s="203"/>
      <c r="N1642" s="203"/>
      <c r="O1642" s="203"/>
      <c r="P1642" s="203"/>
      <c r="Q1642" s="204"/>
      <c r="R1642" s="204"/>
      <c r="S1642" s="234"/>
      <c r="T1642" s="50"/>
      <c r="U1642" s="50"/>
      <c r="V1642" s="50"/>
      <c r="W1642" s="50"/>
      <c r="X1642" s="50"/>
      <c r="Y1642" s="50"/>
      <c r="Z1642" s="250"/>
      <c r="AA1642" s="238"/>
      <c r="AB1642" s="50"/>
      <c r="AC1642" s="50"/>
      <c r="AD1642" s="50"/>
      <c r="AE1642" s="50"/>
      <c r="AF1642" s="50"/>
      <c r="AG1642" s="50"/>
      <c r="AH1642" s="50"/>
      <c r="AI1642" s="50"/>
      <c r="AJ1642" s="50"/>
      <c r="AK1642" s="50"/>
      <c r="AL1642" s="50"/>
      <c r="AM1642" s="50"/>
      <c r="AN1642" s="50"/>
      <c r="AO1642" s="50"/>
      <c r="AP1642" s="50"/>
      <c r="AQ1642" s="50"/>
      <c r="AR1642" s="50"/>
      <c r="AS1642" s="50"/>
      <c r="AT1642" s="50"/>
      <c r="AU1642" s="50"/>
      <c r="AV1642" s="50"/>
      <c r="AW1642" s="50"/>
      <c r="AX1642" s="50"/>
      <c r="AY1642" s="50"/>
      <c r="AZ1642" s="50"/>
      <c r="BA1642" s="50"/>
      <c r="BB1642" s="50"/>
      <c r="BC1642" s="50"/>
      <c r="BD1642" s="50"/>
      <c r="BE1642" s="50"/>
      <c r="BF1642" s="50"/>
      <c r="BG1642" s="50"/>
      <c r="BH1642" s="50"/>
      <c r="BI1642" s="50"/>
      <c r="BJ1642" s="50"/>
      <c r="BK1642" s="50"/>
      <c r="BL1642" s="50"/>
      <c r="BM1642" s="50"/>
      <c r="BN1642" s="50"/>
      <c r="BO1642" s="50"/>
      <c r="BP1642" s="50"/>
      <c r="BQ1642" s="50"/>
      <c r="BR1642" s="50"/>
      <c r="BS1642" s="50"/>
      <c r="BT1642" s="50"/>
      <c r="BU1642" s="50"/>
      <c r="BV1642" s="50"/>
      <c r="BW1642" s="50"/>
      <c r="BX1642" s="50"/>
      <c r="BY1642" s="50"/>
      <c r="BZ1642" s="50"/>
      <c r="CA1642" s="50"/>
      <c r="CB1642" s="50"/>
      <c r="CC1642" s="50"/>
      <c r="CD1642" s="50"/>
      <c r="CE1642" s="50"/>
      <c r="CF1642" s="50"/>
      <c r="CG1642" s="50"/>
      <c r="CH1642" s="50"/>
      <c r="CI1642" s="50"/>
      <c r="CJ1642" s="50"/>
      <c r="CK1642" s="50"/>
      <c r="CL1642" s="50"/>
      <c r="CM1642" s="50"/>
      <c r="CN1642" s="50"/>
      <c r="CO1642" s="50"/>
      <c r="CP1642" s="50"/>
      <c r="CQ1642" s="50"/>
      <c r="CR1642" s="50"/>
      <c r="CS1642" s="50"/>
      <c r="CT1642" s="50"/>
      <c r="CU1642" s="50"/>
      <c r="CV1642" s="50"/>
      <c r="CW1642" s="50"/>
      <c r="CX1642" s="50"/>
      <c r="CY1642" s="50"/>
      <c r="CZ1642" s="50"/>
      <c r="DA1642" s="50"/>
      <c r="DB1642" s="50"/>
      <c r="DC1642" s="50"/>
      <c r="DD1642" s="50"/>
      <c r="DE1642" s="50"/>
      <c r="DF1642" s="50"/>
    </row>
    <row r="1643" spans="2:110" x14ac:dyDescent="0.2">
      <c r="B1643" s="177"/>
      <c r="C1643" s="202"/>
      <c r="D1643" s="200"/>
      <c r="E1643" s="203"/>
      <c r="F1643" s="203"/>
      <c r="G1643" s="203"/>
      <c r="H1643" s="203"/>
      <c r="I1643" s="203"/>
      <c r="J1643" s="203"/>
      <c r="K1643" s="203"/>
      <c r="L1643" s="203"/>
      <c r="M1643" s="203"/>
      <c r="N1643" s="203"/>
      <c r="O1643" s="203"/>
      <c r="P1643" s="203"/>
      <c r="Q1643" s="204"/>
      <c r="R1643" s="204"/>
      <c r="S1643" s="234"/>
      <c r="T1643" s="50"/>
      <c r="U1643" s="50"/>
      <c r="V1643" s="50"/>
      <c r="W1643" s="50"/>
      <c r="X1643" s="50"/>
      <c r="Y1643" s="50"/>
      <c r="Z1643" s="250"/>
      <c r="AA1643" s="238"/>
      <c r="AB1643" s="50"/>
      <c r="AC1643" s="50"/>
      <c r="AD1643" s="50"/>
      <c r="AE1643" s="50"/>
      <c r="AF1643" s="50"/>
      <c r="AG1643" s="50"/>
      <c r="AH1643" s="50"/>
      <c r="AI1643" s="50"/>
      <c r="AJ1643" s="50"/>
      <c r="AK1643" s="50"/>
      <c r="AL1643" s="50"/>
      <c r="AM1643" s="50"/>
      <c r="AN1643" s="50"/>
      <c r="AO1643" s="50"/>
      <c r="AP1643" s="50"/>
      <c r="AQ1643" s="50"/>
      <c r="AR1643" s="50"/>
      <c r="AS1643" s="50"/>
      <c r="AT1643" s="50"/>
      <c r="AU1643" s="50"/>
      <c r="AV1643" s="50"/>
      <c r="AW1643" s="50"/>
      <c r="AX1643" s="50"/>
      <c r="AY1643" s="50"/>
      <c r="AZ1643" s="50"/>
      <c r="BA1643" s="50"/>
      <c r="BB1643" s="50"/>
      <c r="BC1643" s="50"/>
      <c r="BD1643" s="50"/>
      <c r="BE1643" s="50"/>
      <c r="BF1643" s="50"/>
      <c r="BG1643" s="50"/>
      <c r="BH1643" s="50"/>
      <c r="BI1643" s="50"/>
      <c r="BJ1643" s="50"/>
      <c r="BK1643" s="50"/>
      <c r="BL1643" s="50"/>
      <c r="BM1643" s="50"/>
      <c r="BN1643" s="50"/>
      <c r="BO1643" s="50"/>
      <c r="BP1643" s="50"/>
      <c r="BQ1643" s="50"/>
      <c r="BR1643" s="50"/>
      <c r="BS1643" s="50"/>
      <c r="BT1643" s="50"/>
      <c r="BU1643" s="50"/>
      <c r="BV1643" s="50"/>
      <c r="BW1643" s="50"/>
      <c r="BX1643" s="50"/>
      <c r="BY1643" s="50"/>
      <c r="BZ1643" s="50"/>
      <c r="CA1643" s="50"/>
      <c r="CB1643" s="50"/>
      <c r="CC1643" s="50"/>
      <c r="CD1643" s="50"/>
      <c r="CE1643" s="50"/>
      <c r="CF1643" s="50"/>
      <c r="CG1643" s="50"/>
      <c r="CH1643" s="50"/>
      <c r="CI1643" s="50"/>
      <c r="CJ1643" s="50"/>
      <c r="CK1643" s="50"/>
      <c r="CL1643" s="50"/>
      <c r="CM1643" s="50"/>
      <c r="CN1643" s="50"/>
      <c r="CO1643" s="50"/>
      <c r="CP1643" s="50"/>
      <c r="CQ1643" s="50"/>
      <c r="CR1643" s="50"/>
      <c r="CS1643" s="50"/>
      <c r="CT1643" s="50"/>
      <c r="CU1643" s="50"/>
      <c r="CV1643" s="50"/>
      <c r="CW1643" s="50"/>
      <c r="CX1643" s="50"/>
      <c r="CY1643" s="50"/>
      <c r="CZ1643" s="50"/>
      <c r="DA1643" s="50"/>
      <c r="DB1643" s="50"/>
      <c r="DC1643" s="50"/>
      <c r="DD1643" s="50"/>
      <c r="DE1643" s="50"/>
      <c r="DF1643" s="50"/>
    </row>
    <row r="1644" spans="2:110" x14ac:dyDescent="0.2">
      <c r="B1644" s="177"/>
      <c r="C1644" s="202"/>
      <c r="D1644" s="200"/>
      <c r="E1644" s="203"/>
      <c r="F1644" s="203"/>
      <c r="G1644" s="203"/>
      <c r="H1644" s="203"/>
      <c r="I1644" s="203"/>
      <c r="J1644" s="203"/>
      <c r="K1644" s="203"/>
      <c r="L1644" s="203"/>
      <c r="M1644" s="203"/>
      <c r="N1644" s="203"/>
      <c r="O1644" s="203"/>
      <c r="P1644" s="203"/>
      <c r="Q1644" s="204"/>
      <c r="R1644" s="204"/>
      <c r="S1644" s="234"/>
      <c r="T1644" s="50"/>
      <c r="U1644" s="50"/>
      <c r="V1644" s="50"/>
      <c r="W1644" s="50"/>
      <c r="X1644" s="50"/>
      <c r="Y1644" s="50"/>
      <c r="Z1644" s="250"/>
      <c r="AA1644" s="238"/>
      <c r="AB1644" s="50"/>
      <c r="AC1644" s="50"/>
      <c r="AD1644" s="50"/>
      <c r="AE1644" s="50"/>
      <c r="AF1644" s="50"/>
      <c r="AG1644" s="50"/>
      <c r="AH1644" s="50"/>
      <c r="AI1644" s="50"/>
      <c r="AJ1644" s="50"/>
      <c r="AK1644" s="50"/>
      <c r="AL1644" s="50"/>
      <c r="AM1644" s="50"/>
      <c r="AN1644" s="50"/>
      <c r="AO1644" s="50"/>
      <c r="AP1644" s="50"/>
      <c r="AQ1644" s="50"/>
      <c r="AR1644" s="50"/>
      <c r="AS1644" s="50"/>
      <c r="AT1644" s="50"/>
      <c r="AU1644" s="50"/>
      <c r="AV1644" s="50"/>
      <c r="AW1644" s="50"/>
      <c r="AX1644" s="50"/>
      <c r="AY1644" s="50"/>
      <c r="AZ1644" s="50"/>
      <c r="BA1644" s="50"/>
      <c r="BB1644" s="50"/>
      <c r="BC1644" s="50"/>
      <c r="BD1644" s="50"/>
      <c r="BE1644" s="50"/>
      <c r="BF1644" s="50"/>
      <c r="BG1644" s="50"/>
      <c r="BH1644" s="50"/>
      <c r="BI1644" s="50"/>
      <c r="BJ1644" s="50"/>
      <c r="BK1644" s="50"/>
      <c r="BL1644" s="50"/>
      <c r="BM1644" s="50"/>
      <c r="BN1644" s="50"/>
      <c r="BO1644" s="50"/>
      <c r="BP1644" s="50"/>
      <c r="BQ1644" s="50"/>
      <c r="BR1644" s="50"/>
      <c r="BS1644" s="50"/>
      <c r="BT1644" s="50"/>
      <c r="BU1644" s="50"/>
      <c r="BV1644" s="50"/>
      <c r="BW1644" s="50"/>
      <c r="BX1644" s="50"/>
      <c r="BY1644" s="50"/>
      <c r="BZ1644" s="50"/>
      <c r="CA1644" s="50"/>
      <c r="CB1644" s="50"/>
      <c r="CC1644" s="50"/>
      <c r="CD1644" s="50"/>
      <c r="CE1644" s="50"/>
      <c r="CF1644" s="50"/>
      <c r="CG1644" s="50"/>
      <c r="CH1644" s="50"/>
      <c r="CI1644" s="50"/>
      <c r="CJ1644" s="50"/>
      <c r="CK1644" s="50"/>
      <c r="CL1644" s="50"/>
      <c r="CM1644" s="50"/>
      <c r="CN1644" s="50"/>
      <c r="CO1644" s="50"/>
      <c r="CP1644" s="50"/>
      <c r="CQ1644" s="50"/>
      <c r="CR1644" s="50"/>
      <c r="CS1644" s="50"/>
      <c r="CT1644" s="50"/>
      <c r="CU1644" s="50"/>
      <c r="CV1644" s="50"/>
      <c r="CW1644" s="50"/>
      <c r="CX1644" s="50"/>
      <c r="CY1644" s="50"/>
      <c r="CZ1644" s="50"/>
      <c r="DA1644" s="50"/>
      <c r="DB1644" s="50"/>
      <c r="DC1644" s="50"/>
      <c r="DD1644" s="50"/>
      <c r="DE1644" s="50"/>
      <c r="DF1644" s="50"/>
    </row>
    <row r="1645" spans="2:110" x14ac:dyDescent="0.2">
      <c r="B1645" s="177"/>
      <c r="C1645" s="202"/>
      <c r="D1645" s="200"/>
      <c r="E1645" s="203"/>
      <c r="F1645" s="203"/>
      <c r="G1645" s="203"/>
      <c r="H1645" s="203"/>
      <c r="I1645" s="203"/>
      <c r="J1645" s="203"/>
      <c r="K1645" s="203"/>
      <c r="L1645" s="203"/>
      <c r="M1645" s="203"/>
      <c r="N1645" s="203"/>
      <c r="O1645" s="203"/>
      <c r="P1645" s="203"/>
      <c r="Q1645" s="204"/>
      <c r="R1645" s="204"/>
      <c r="S1645" s="234"/>
      <c r="T1645" s="50"/>
      <c r="U1645" s="50"/>
      <c r="V1645" s="50"/>
      <c r="W1645" s="50"/>
      <c r="X1645" s="50"/>
      <c r="Y1645" s="50"/>
      <c r="Z1645" s="250"/>
      <c r="AA1645" s="238"/>
      <c r="AB1645" s="50"/>
      <c r="AC1645" s="50"/>
      <c r="AD1645" s="50"/>
      <c r="AE1645" s="50"/>
      <c r="AF1645" s="50"/>
      <c r="AG1645" s="50"/>
      <c r="AH1645" s="50"/>
      <c r="AI1645" s="50"/>
      <c r="AJ1645" s="50"/>
      <c r="AK1645" s="50"/>
      <c r="AL1645" s="50"/>
      <c r="AM1645" s="50"/>
      <c r="AN1645" s="50"/>
      <c r="AO1645" s="50"/>
      <c r="AP1645" s="50"/>
      <c r="AQ1645" s="50"/>
      <c r="AR1645" s="50"/>
      <c r="AS1645" s="50"/>
      <c r="AT1645" s="50"/>
      <c r="AU1645" s="50"/>
      <c r="AV1645" s="50"/>
      <c r="AW1645" s="50"/>
      <c r="AX1645" s="50"/>
      <c r="AY1645" s="50"/>
      <c r="AZ1645" s="50"/>
      <c r="BA1645" s="50"/>
      <c r="BB1645" s="50"/>
      <c r="BC1645" s="50"/>
      <c r="BD1645" s="50"/>
      <c r="BE1645" s="50"/>
      <c r="BF1645" s="50"/>
      <c r="BG1645" s="50"/>
      <c r="BH1645" s="50"/>
      <c r="BI1645" s="50"/>
      <c r="BJ1645" s="50"/>
      <c r="BK1645" s="50"/>
      <c r="BL1645" s="50"/>
      <c r="BM1645" s="50"/>
      <c r="BN1645" s="50"/>
      <c r="BO1645" s="50"/>
      <c r="BP1645" s="50"/>
      <c r="BQ1645" s="50"/>
      <c r="BR1645" s="50"/>
      <c r="BS1645" s="50"/>
      <c r="BT1645" s="50"/>
      <c r="BU1645" s="50"/>
      <c r="BV1645" s="50"/>
      <c r="BW1645" s="50"/>
      <c r="BX1645" s="50"/>
      <c r="BY1645" s="50"/>
      <c r="BZ1645" s="50"/>
      <c r="CA1645" s="50"/>
      <c r="CB1645" s="50"/>
      <c r="CC1645" s="50"/>
      <c r="CD1645" s="50"/>
      <c r="CE1645" s="50"/>
      <c r="CF1645" s="50"/>
      <c r="CG1645" s="50"/>
      <c r="CH1645" s="50"/>
      <c r="CI1645" s="50"/>
      <c r="CJ1645" s="50"/>
      <c r="CK1645" s="50"/>
      <c r="CL1645" s="50"/>
      <c r="CM1645" s="50"/>
      <c r="CN1645" s="50"/>
      <c r="CO1645" s="50"/>
      <c r="CP1645" s="50"/>
      <c r="CQ1645" s="50"/>
      <c r="CR1645" s="50"/>
      <c r="CS1645" s="50"/>
      <c r="CT1645" s="50"/>
      <c r="CU1645" s="50"/>
      <c r="CV1645" s="50"/>
      <c r="CW1645" s="50"/>
      <c r="CX1645" s="50"/>
      <c r="CY1645" s="50"/>
      <c r="CZ1645" s="50"/>
      <c r="DA1645" s="50"/>
      <c r="DB1645" s="50"/>
      <c r="DC1645" s="50"/>
      <c r="DD1645" s="50"/>
      <c r="DE1645" s="50"/>
      <c r="DF1645" s="50"/>
    </row>
    <row r="1646" spans="2:110" x14ac:dyDescent="0.2">
      <c r="B1646" s="177"/>
      <c r="C1646" s="202"/>
      <c r="D1646" s="200"/>
      <c r="E1646" s="203"/>
      <c r="F1646" s="203"/>
      <c r="G1646" s="203"/>
      <c r="H1646" s="203"/>
      <c r="I1646" s="203"/>
      <c r="J1646" s="203"/>
      <c r="K1646" s="203"/>
      <c r="L1646" s="203"/>
      <c r="M1646" s="203"/>
      <c r="N1646" s="203"/>
      <c r="O1646" s="203"/>
      <c r="P1646" s="203"/>
      <c r="Q1646" s="204"/>
      <c r="R1646" s="204"/>
      <c r="S1646" s="234"/>
      <c r="T1646" s="50"/>
      <c r="U1646" s="50"/>
      <c r="V1646" s="50"/>
      <c r="W1646" s="50"/>
      <c r="X1646" s="50"/>
      <c r="Y1646" s="50"/>
      <c r="Z1646" s="250"/>
      <c r="AA1646" s="238"/>
      <c r="AB1646" s="50"/>
      <c r="AC1646" s="50"/>
      <c r="AD1646" s="50"/>
      <c r="AE1646" s="50"/>
      <c r="AF1646" s="50"/>
      <c r="AG1646" s="50"/>
      <c r="AH1646" s="50"/>
      <c r="AI1646" s="50"/>
      <c r="AJ1646" s="50"/>
      <c r="AK1646" s="50"/>
      <c r="AL1646" s="50"/>
      <c r="AM1646" s="50"/>
      <c r="AN1646" s="50"/>
      <c r="AO1646" s="50"/>
      <c r="AP1646" s="50"/>
      <c r="AQ1646" s="50"/>
      <c r="AR1646" s="50"/>
      <c r="AS1646" s="50"/>
      <c r="AT1646" s="50"/>
      <c r="AU1646" s="50"/>
      <c r="AV1646" s="50"/>
      <c r="AW1646" s="50"/>
      <c r="AX1646" s="50"/>
      <c r="AY1646" s="50"/>
      <c r="AZ1646" s="50"/>
      <c r="BA1646" s="50"/>
      <c r="BB1646" s="50"/>
      <c r="BC1646" s="50"/>
      <c r="BD1646" s="50"/>
      <c r="BE1646" s="50"/>
      <c r="BF1646" s="50"/>
      <c r="BG1646" s="50"/>
      <c r="BH1646" s="50"/>
      <c r="BI1646" s="50"/>
      <c r="BJ1646" s="50"/>
      <c r="BK1646" s="50"/>
      <c r="BL1646" s="50"/>
      <c r="BM1646" s="50"/>
      <c r="BN1646" s="50"/>
      <c r="BO1646" s="50"/>
      <c r="BP1646" s="50"/>
      <c r="BQ1646" s="50"/>
      <c r="BR1646" s="50"/>
      <c r="BS1646" s="50"/>
      <c r="BT1646" s="50"/>
      <c r="BU1646" s="50"/>
      <c r="BV1646" s="50"/>
      <c r="BW1646" s="50"/>
      <c r="BX1646" s="50"/>
      <c r="BY1646" s="50"/>
      <c r="BZ1646" s="50"/>
      <c r="CA1646" s="50"/>
      <c r="CB1646" s="50"/>
      <c r="CC1646" s="50"/>
      <c r="CD1646" s="50"/>
      <c r="CE1646" s="50"/>
      <c r="CF1646" s="50"/>
      <c r="CG1646" s="50"/>
      <c r="CH1646" s="50"/>
      <c r="CI1646" s="50"/>
      <c r="CJ1646" s="50"/>
      <c r="CK1646" s="50"/>
      <c r="CL1646" s="50"/>
      <c r="CM1646" s="50"/>
      <c r="CN1646" s="50"/>
      <c r="CO1646" s="50"/>
      <c r="CP1646" s="50"/>
      <c r="CQ1646" s="50"/>
      <c r="CR1646" s="50"/>
      <c r="CS1646" s="50"/>
      <c r="CT1646" s="50"/>
      <c r="CU1646" s="50"/>
      <c r="CV1646" s="50"/>
      <c r="CW1646" s="50"/>
      <c r="CX1646" s="50"/>
      <c r="CY1646" s="50"/>
      <c r="CZ1646" s="50"/>
      <c r="DA1646" s="50"/>
      <c r="DB1646" s="50"/>
      <c r="DC1646" s="50"/>
      <c r="DD1646" s="50"/>
      <c r="DE1646" s="50"/>
      <c r="DF1646" s="50"/>
    </row>
    <row r="1647" spans="2:110" x14ac:dyDescent="0.2">
      <c r="B1647" s="177"/>
      <c r="C1647" s="202"/>
      <c r="D1647" s="200"/>
      <c r="E1647" s="203"/>
      <c r="F1647" s="203"/>
      <c r="G1647" s="203"/>
      <c r="H1647" s="203"/>
      <c r="I1647" s="203"/>
      <c r="J1647" s="203"/>
      <c r="K1647" s="203"/>
      <c r="L1647" s="203"/>
      <c r="M1647" s="203"/>
      <c r="N1647" s="203"/>
      <c r="O1647" s="203"/>
      <c r="P1647" s="203"/>
      <c r="Q1647" s="204"/>
      <c r="R1647" s="204"/>
      <c r="S1647" s="234"/>
      <c r="T1647" s="50"/>
      <c r="U1647" s="50"/>
      <c r="V1647" s="50"/>
      <c r="W1647" s="50"/>
      <c r="X1647" s="50"/>
      <c r="Y1647" s="50"/>
      <c r="Z1647" s="250"/>
      <c r="AA1647" s="238"/>
      <c r="AB1647" s="50"/>
      <c r="AC1647" s="50"/>
      <c r="AD1647" s="50"/>
      <c r="AE1647" s="50"/>
      <c r="AF1647" s="50"/>
      <c r="AG1647" s="50"/>
      <c r="AH1647" s="50"/>
      <c r="AI1647" s="50"/>
      <c r="AJ1647" s="50"/>
      <c r="AK1647" s="50"/>
      <c r="AL1647" s="50"/>
      <c r="AM1647" s="50"/>
      <c r="AN1647" s="50"/>
      <c r="AO1647" s="50"/>
      <c r="AP1647" s="50"/>
      <c r="AQ1647" s="50"/>
      <c r="AR1647" s="50"/>
      <c r="AS1647" s="50"/>
      <c r="AT1647" s="50"/>
      <c r="AU1647" s="50"/>
      <c r="AV1647" s="50"/>
      <c r="AW1647" s="50"/>
      <c r="AX1647" s="50"/>
      <c r="AY1647" s="50"/>
      <c r="AZ1647" s="50"/>
      <c r="BA1647" s="50"/>
      <c r="BB1647" s="50"/>
      <c r="BC1647" s="50"/>
      <c r="BD1647" s="50"/>
      <c r="BE1647" s="50"/>
      <c r="BF1647" s="50"/>
      <c r="BG1647" s="50"/>
      <c r="BH1647" s="50"/>
      <c r="BI1647" s="50"/>
      <c r="BJ1647" s="50"/>
      <c r="BK1647" s="50"/>
      <c r="BL1647" s="50"/>
      <c r="BM1647" s="50"/>
      <c r="BN1647" s="50"/>
      <c r="BO1647" s="50"/>
      <c r="BP1647" s="50"/>
      <c r="BQ1647" s="50"/>
      <c r="BR1647" s="50"/>
      <c r="BS1647" s="50"/>
      <c r="BT1647" s="50"/>
      <c r="BU1647" s="50"/>
      <c r="BV1647" s="50"/>
      <c r="BW1647" s="50"/>
      <c r="BX1647" s="50"/>
      <c r="BY1647" s="50"/>
      <c r="BZ1647" s="50"/>
      <c r="CA1647" s="50"/>
      <c r="CB1647" s="50"/>
      <c r="CC1647" s="50"/>
      <c r="CD1647" s="50"/>
      <c r="CE1647" s="50"/>
      <c r="CF1647" s="50"/>
      <c r="CG1647" s="50"/>
      <c r="CH1647" s="50"/>
      <c r="CI1647" s="50"/>
      <c r="CJ1647" s="50"/>
      <c r="CK1647" s="50"/>
      <c r="CL1647" s="50"/>
      <c r="CM1647" s="50"/>
      <c r="CN1647" s="50"/>
      <c r="CO1647" s="50"/>
      <c r="CP1647" s="50"/>
      <c r="CQ1647" s="50"/>
      <c r="CR1647" s="50"/>
      <c r="CS1647" s="50"/>
      <c r="CT1647" s="50"/>
      <c r="CU1647" s="50"/>
      <c r="CV1647" s="50"/>
      <c r="CW1647" s="50"/>
      <c r="CX1647" s="50"/>
      <c r="CY1647" s="50"/>
      <c r="CZ1647" s="50"/>
      <c r="DA1647" s="50"/>
      <c r="DB1647" s="50"/>
      <c r="DC1647" s="50"/>
      <c r="DD1647" s="50"/>
      <c r="DE1647" s="50"/>
      <c r="DF1647" s="50"/>
    </row>
    <row r="1648" spans="2:110" x14ac:dyDescent="0.2">
      <c r="B1648" s="177"/>
      <c r="C1648" s="202"/>
      <c r="D1648" s="200"/>
      <c r="E1648" s="203"/>
      <c r="F1648" s="203"/>
      <c r="G1648" s="203"/>
      <c r="H1648" s="203"/>
      <c r="I1648" s="203"/>
      <c r="J1648" s="203"/>
      <c r="K1648" s="203"/>
      <c r="L1648" s="203"/>
      <c r="M1648" s="203"/>
      <c r="N1648" s="203"/>
      <c r="O1648" s="203"/>
      <c r="P1648" s="203"/>
      <c r="Q1648" s="204"/>
      <c r="R1648" s="204"/>
      <c r="S1648" s="234"/>
      <c r="T1648" s="50"/>
      <c r="U1648" s="50"/>
      <c r="V1648" s="50"/>
      <c r="W1648" s="50"/>
      <c r="X1648" s="50"/>
      <c r="Y1648" s="50"/>
      <c r="Z1648" s="250"/>
      <c r="AA1648" s="238"/>
      <c r="AB1648" s="50"/>
      <c r="AC1648" s="50"/>
      <c r="AD1648" s="50"/>
      <c r="AE1648" s="50"/>
      <c r="AF1648" s="50"/>
      <c r="AG1648" s="50"/>
      <c r="AH1648" s="50"/>
      <c r="AI1648" s="50"/>
      <c r="AJ1648" s="50"/>
      <c r="AK1648" s="50"/>
      <c r="AL1648" s="50"/>
      <c r="AM1648" s="50"/>
      <c r="AN1648" s="50"/>
      <c r="AO1648" s="50"/>
      <c r="AP1648" s="50"/>
      <c r="AQ1648" s="50"/>
      <c r="AR1648" s="50"/>
      <c r="AS1648" s="50"/>
      <c r="AT1648" s="50"/>
      <c r="AU1648" s="50"/>
      <c r="AV1648" s="50"/>
      <c r="AW1648" s="50"/>
      <c r="AX1648" s="50"/>
      <c r="AY1648" s="50"/>
      <c r="AZ1648" s="50"/>
      <c r="BA1648" s="50"/>
      <c r="BB1648" s="50"/>
      <c r="BC1648" s="50"/>
      <c r="BD1648" s="50"/>
      <c r="BE1648" s="50"/>
      <c r="BF1648" s="50"/>
      <c r="BG1648" s="50"/>
      <c r="BH1648" s="50"/>
      <c r="BI1648" s="50"/>
      <c r="BJ1648" s="50"/>
      <c r="BK1648" s="50"/>
      <c r="BL1648" s="50"/>
      <c r="BM1648" s="50"/>
      <c r="BN1648" s="50"/>
      <c r="BO1648" s="50"/>
      <c r="BP1648" s="50"/>
      <c r="BQ1648" s="50"/>
      <c r="BR1648" s="50"/>
      <c r="BS1648" s="50"/>
      <c r="BT1648" s="50"/>
      <c r="BU1648" s="50"/>
      <c r="BV1648" s="50"/>
      <c r="BW1648" s="50"/>
      <c r="BX1648" s="50"/>
      <c r="BY1648" s="50"/>
      <c r="BZ1648" s="50"/>
      <c r="CA1648" s="50"/>
      <c r="CB1648" s="50"/>
      <c r="CC1648" s="50"/>
      <c r="CD1648" s="50"/>
      <c r="CE1648" s="50"/>
      <c r="CF1648" s="50"/>
      <c r="CG1648" s="50"/>
      <c r="CH1648" s="50"/>
      <c r="CI1648" s="50"/>
      <c r="CJ1648" s="50"/>
      <c r="CK1648" s="50"/>
      <c r="CL1648" s="50"/>
      <c r="CM1648" s="50"/>
      <c r="CN1648" s="50"/>
      <c r="CO1648" s="50"/>
      <c r="CP1648" s="50"/>
      <c r="CQ1648" s="50"/>
      <c r="CR1648" s="50"/>
      <c r="CS1648" s="50"/>
      <c r="CT1648" s="50"/>
      <c r="CU1648" s="50"/>
      <c r="CV1648" s="50"/>
      <c r="CW1648" s="50"/>
      <c r="CX1648" s="50"/>
      <c r="CY1648" s="50"/>
      <c r="CZ1648" s="50"/>
      <c r="DA1648" s="50"/>
      <c r="DB1648" s="50"/>
      <c r="DC1648" s="50"/>
      <c r="DD1648" s="50"/>
      <c r="DE1648" s="50"/>
      <c r="DF1648" s="50"/>
    </row>
    <row r="1649" spans="2:110" x14ac:dyDescent="0.2">
      <c r="B1649" s="177"/>
      <c r="C1649" s="202"/>
      <c r="D1649" s="200"/>
      <c r="E1649" s="203"/>
      <c r="F1649" s="203"/>
      <c r="G1649" s="203"/>
      <c r="H1649" s="203"/>
      <c r="I1649" s="203"/>
      <c r="J1649" s="203"/>
      <c r="K1649" s="203"/>
      <c r="L1649" s="203"/>
      <c r="M1649" s="203"/>
      <c r="N1649" s="203"/>
      <c r="O1649" s="203"/>
      <c r="P1649" s="203"/>
      <c r="Q1649" s="204"/>
      <c r="R1649" s="204"/>
      <c r="S1649" s="234"/>
      <c r="T1649" s="50"/>
      <c r="U1649" s="50"/>
      <c r="V1649" s="50"/>
      <c r="W1649" s="50"/>
      <c r="X1649" s="50"/>
      <c r="Y1649" s="50"/>
      <c r="Z1649" s="250"/>
      <c r="AA1649" s="238"/>
      <c r="AB1649" s="50"/>
      <c r="AC1649" s="50"/>
      <c r="AD1649" s="50"/>
      <c r="AE1649" s="50"/>
      <c r="AF1649" s="50"/>
      <c r="AG1649" s="50"/>
      <c r="AH1649" s="50"/>
      <c r="AI1649" s="50"/>
      <c r="AJ1649" s="50"/>
      <c r="AK1649" s="50"/>
      <c r="AL1649" s="50"/>
      <c r="AM1649" s="50"/>
      <c r="AN1649" s="50"/>
      <c r="AO1649" s="50"/>
      <c r="AP1649" s="50"/>
      <c r="AQ1649" s="50"/>
      <c r="AR1649" s="50"/>
      <c r="AS1649" s="50"/>
      <c r="AT1649" s="50"/>
      <c r="AU1649" s="50"/>
      <c r="AV1649" s="50"/>
      <c r="AW1649" s="50"/>
      <c r="AX1649" s="50"/>
      <c r="AY1649" s="50"/>
      <c r="AZ1649" s="50"/>
      <c r="BA1649" s="50"/>
      <c r="BB1649" s="50"/>
      <c r="BC1649" s="50"/>
      <c r="BD1649" s="50"/>
      <c r="BE1649" s="50"/>
      <c r="BF1649" s="50"/>
      <c r="BG1649" s="50"/>
      <c r="BH1649" s="50"/>
      <c r="BI1649" s="50"/>
      <c r="BJ1649" s="50"/>
      <c r="BK1649" s="50"/>
      <c r="BL1649" s="50"/>
      <c r="BM1649" s="50"/>
      <c r="BN1649" s="50"/>
      <c r="BO1649" s="50"/>
      <c r="BP1649" s="50"/>
      <c r="BQ1649" s="50"/>
      <c r="BR1649" s="50"/>
      <c r="BS1649" s="50"/>
      <c r="BT1649" s="50"/>
      <c r="BU1649" s="50"/>
      <c r="BV1649" s="50"/>
      <c r="BW1649" s="50"/>
      <c r="BX1649" s="50"/>
      <c r="BY1649" s="50"/>
      <c r="BZ1649" s="50"/>
      <c r="CA1649" s="50"/>
      <c r="CB1649" s="50"/>
      <c r="CC1649" s="50"/>
      <c r="CD1649" s="50"/>
      <c r="CE1649" s="50"/>
      <c r="CF1649" s="50"/>
      <c r="CG1649" s="50"/>
      <c r="CH1649" s="50"/>
      <c r="CI1649" s="50"/>
      <c r="CJ1649" s="50"/>
      <c r="CK1649" s="50"/>
      <c r="CL1649" s="50"/>
      <c r="CM1649" s="50"/>
      <c r="CN1649" s="50"/>
      <c r="CO1649" s="50"/>
      <c r="CP1649" s="50"/>
      <c r="CQ1649" s="50"/>
      <c r="CR1649" s="50"/>
      <c r="CS1649" s="50"/>
      <c r="CT1649" s="50"/>
      <c r="CU1649" s="50"/>
      <c r="CV1649" s="50"/>
      <c r="CW1649" s="50"/>
      <c r="CX1649" s="50"/>
      <c r="CY1649" s="50"/>
      <c r="CZ1649" s="50"/>
      <c r="DA1649" s="50"/>
      <c r="DB1649" s="50"/>
      <c r="DC1649" s="50"/>
      <c r="DD1649" s="50"/>
      <c r="DE1649" s="50"/>
      <c r="DF1649" s="50"/>
    </row>
    <row r="1650" spans="2:110" x14ac:dyDescent="0.2">
      <c r="B1650" s="177"/>
      <c r="C1650" s="202"/>
      <c r="D1650" s="200"/>
      <c r="E1650" s="203"/>
      <c r="F1650" s="203"/>
      <c r="G1650" s="203"/>
      <c r="H1650" s="203"/>
      <c r="I1650" s="203"/>
      <c r="J1650" s="203"/>
      <c r="K1650" s="203"/>
      <c r="L1650" s="203"/>
      <c r="M1650" s="203"/>
      <c r="N1650" s="203"/>
      <c r="O1650" s="203"/>
      <c r="P1650" s="203"/>
      <c r="Q1650" s="204"/>
      <c r="R1650" s="204"/>
      <c r="S1650" s="234"/>
      <c r="T1650" s="50"/>
      <c r="U1650" s="50"/>
      <c r="V1650" s="50"/>
      <c r="W1650" s="50"/>
      <c r="X1650" s="50"/>
      <c r="Y1650" s="50"/>
      <c r="Z1650" s="250"/>
      <c r="AA1650" s="238"/>
      <c r="AB1650" s="50"/>
      <c r="AC1650" s="50"/>
      <c r="AD1650" s="50"/>
      <c r="AE1650" s="50"/>
      <c r="AF1650" s="50"/>
      <c r="AG1650" s="50"/>
      <c r="AH1650" s="50"/>
      <c r="AI1650" s="50"/>
      <c r="AJ1650" s="50"/>
      <c r="AK1650" s="50"/>
      <c r="AL1650" s="50"/>
      <c r="AM1650" s="50"/>
      <c r="AN1650" s="50"/>
      <c r="AO1650" s="50"/>
      <c r="AP1650" s="50"/>
      <c r="AQ1650" s="50"/>
      <c r="AR1650" s="50"/>
      <c r="AS1650" s="50"/>
      <c r="AT1650" s="50"/>
      <c r="AU1650" s="50"/>
      <c r="AV1650" s="50"/>
      <c r="AW1650" s="50"/>
      <c r="AX1650" s="50"/>
      <c r="AY1650" s="50"/>
      <c r="AZ1650" s="50"/>
      <c r="BA1650" s="50"/>
      <c r="BB1650" s="50"/>
      <c r="BC1650" s="50"/>
      <c r="BD1650" s="50"/>
      <c r="BE1650" s="50"/>
      <c r="BF1650" s="50"/>
      <c r="BG1650" s="50"/>
      <c r="BH1650" s="50"/>
      <c r="BI1650" s="50"/>
      <c r="BJ1650" s="50"/>
      <c r="BK1650" s="50"/>
      <c r="BL1650" s="50"/>
      <c r="BM1650" s="50"/>
      <c r="BN1650" s="50"/>
      <c r="BO1650" s="50"/>
      <c r="BP1650" s="50"/>
      <c r="BQ1650" s="50"/>
      <c r="BR1650" s="50"/>
      <c r="BS1650" s="50"/>
      <c r="BT1650" s="50"/>
      <c r="BU1650" s="50"/>
      <c r="BV1650" s="50"/>
      <c r="BW1650" s="50"/>
      <c r="BX1650" s="50"/>
      <c r="BY1650" s="50"/>
      <c r="BZ1650" s="50"/>
      <c r="CA1650" s="50"/>
      <c r="CB1650" s="50"/>
      <c r="CC1650" s="50"/>
      <c r="CD1650" s="50"/>
      <c r="CE1650" s="50"/>
      <c r="CF1650" s="50"/>
      <c r="CG1650" s="50"/>
      <c r="CH1650" s="50"/>
      <c r="CI1650" s="50"/>
      <c r="CJ1650" s="50"/>
      <c r="CK1650" s="50"/>
      <c r="CL1650" s="50"/>
      <c r="CM1650" s="50"/>
      <c r="CN1650" s="50"/>
      <c r="CO1650" s="50"/>
      <c r="CP1650" s="50"/>
      <c r="CQ1650" s="50"/>
      <c r="CR1650" s="50"/>
      <c r="CS1650" s="50"/>
      <c r="CT1650" s="50"/>
      <c r="CU1650" s="50"/>
      <c r="CV1650" s="50"/>
      <c r="CW1650" s="50"/>
      <c r="CX1650" s="50"/>
      <c r="CY1650" s="50"/>
      <c r="CZ1650" s="50"/>
      <c r="DA1650" s="50"/>
      <c r="DB1650" s="50"/>
      <c r="DC1650" s="50"/>
      <c r="DD1650" s="50"/>
      <c r="DE1650" s="50"/>
      <c r="DF1650" s="50"/>
    </row>
    <row r="1651" spans="2:110" x14ac:dyDescent="0.2">
      <c r="B1651" s="177"/>
      <c r="C1651" s="202"/>
      <c r="D1651" s="200"/>
      <c r="E1651" s="203"/>
      <c r="F1651" s="203"/>
      <c r="G1651" s="203"/>
      <c r="H1651" s="203"/>
      <c r="I1651" s="203"/>
      <c r="J1651" s="203"/>
      <c r="K1651" s="203"/>
      <c r="L1651" s="203"/>
      <c r="M1651" s="203"/>
      <c r="N1651" s="203"/>
      <c r="O1651" s="203"/>
      <c r="P1651" s="203"/>
      <c r="Q1651" s="204"/>
      <c r="R1651" s="204"/>
      <c r="S1651" s="234"/>
      <c r="T1651" s="50"/>
      <c r="U1651" s="50"/>
      <c r="V1651" s="50"/>
      <c r="W1651" s="50"/>
      <c r="X1651" s="50"/>
      <c r="Y1651" s="50"/>
      <c r="Z1651" s="250"/>
      <c r="AA1651" s="238"/>
      <c r="AB1651" s="50"/>
      <c r="AC1651" s="50"/>
      <c r="AD1651" s="50"/>
      <c r="AE1651" s="50"/>
      <c r="AF1651" s="50"/>
      <c r="AG1651" s="50"/>
      <c r="AH1651" s="50"/>
      <c r="AI1651" s="50"/>
      <c r="AJ1651" s="50"/>
      <c r="AK1651" s="50"/>
      <c r="AL1651" s="50"/>
      <c r="AM1651" s="50"/>
      <c r="AN1651" s="50"/>
      <c r="AO1651" s="50"/>
      <c r="AP1651" s="50"/>
      <c r="AQ1651" s="50"/>
      <c r="AR1651" s="50"/>
      <c r="AS1651" s="50"/>
      <c r="AT1651" s="50"/>
      <c r="AU1651" s="50"/>
      <c r="AV1651" s="50"/>
      <c r="AW1651" s="50"/>
      <c r="AX1651" s="50"/>
      <c r="AY1651" s="50"/>
      <c r="AZ1651" s="50"/>
      <c r="BA1651" s="50"/>
      <c r="BB1651" s="50"/>
      <c r="BC1651" s="50"/>
      <c r="BD1651" s="50"/>
      <c r="BE1651" s="50"/>
      <c r="BF1651" s="50"/>
      <c r="BG1651" s="50"/>
      <c r="BH1651" s="50"/>
      <c r="BI1651" s="50"/>
      <c r="BJ1651" s="50"/>
      <c r="BK1651" s="50"/>
      <c r="BL1651" s="50"/>
      <c r="BM1651" s="50"/>
      <c r="BN1651" s="50"/>
      <c r="BO1651" s="50"/>
      <c r="BP1651" s="50"/>
      <c r="BQ1651" s="50"/>
      <c r="BR1651" s="50"/>
      <c r="BS1651" s="50"/>
      <c r="BT1651" s="50"/>
      <c r="BU1651" s="50"/>
      <c r="BV1651" s="50"/>
      <c r="BW1651" s="50"/>
      <c r="BX1651" s="50"/>
      <c r="BY1651" s="50"/>
      <c r="BZ1651" s="50"/>
      <c r="CA1651" s="50"/>
      <c r="CB1651" s="50"/>
      <c r="CC1651" s="50"/>
      <c r="CD1651" s="50"/>
      <c r="CE1651" s="50"/>
      <c r="CF1651" s="50"/>
      <c r="CG1651" s="50"/>
      <c r="CH1651" s="50"/>
      <c r="CI1651" s="50"/>
      <c r="CJ1651" s="50"/>
      <c r="CK1651" s="50"/>
      <c r="CL1651" s="50"/>
      <c r="CM1651" s="50"/>
      <c r="CN1651" s="50"/>
      <c r="CO1651" s="50"/>
      <c r="CP1651" s="50"/>
      <c r="CQ1651" s="50"/>
      <c r="CR1651" s="50"/>
      <c r="CS1651" s="50"/>
      <c r="CT1651" s="50"/>
      <c r="CU1651" s="50"/>
      <c r="CV1651" s="50"/>
      <c r="CW1651" s="50"/>
      <c r="CX1651" s="50"/>
      <c r="CY1651" s="50"/>
      <c r="CZ1651" s="50"/>
      <c r="DA1651" s="50"/>
      <c r="DB1651" s="50"/>
      <c r="DC1651" s="50"/>
      <c r="DD1651" s="50"/>
      <c r="DE1651" s="50"/>
      <c r="DF1651" s="50"/>
    </row>
    <row r="1652" spans="2:110" x14ac:dyDescent="0.2">
      <c r="B1652" s="177"/>
      <c r="C1652" s="202"/>
      <c r="D1652" s="200"/>
      <c r="E1652" s="203"/>
      <c r="F1652" s="203"/>
      <c r="G1652" s="203"/>
      <c r="H1652" s="203"/>
      <c r="I1652" s="203"/>
      <c r="J1652" s="203"/>
      <c r="K1652" s="203"/>
      <c r="L1652" s="203"/>
      <c r="M1652" s="203"/>
      <c r="N1652" s="203"/>
      <c r="O1652" s="203"/>
      <c r="P1652" s="203"/>
      <c r="Q1652" s="204"/>
      <c r="R1652" s="204"/>
      <c r="S1652" s="234"/>
      <c r="T1652" s="50"/>
      <c r="U1652" s="50"/>
      <c r="V1652" s="50"/>
      <c r="W1652" s="50"/>
      <c r="X1652" s="50"/>
      <c r="Y1652" s="50"/>
      <c r="Z1652" s="250"/>
      <c r="AA1652" s="238"/>
      <c r="AB1652" s="50"/>
      <c r="AC1652" s="50"/>
      <c r="AD1652" s="50"/>
      <c r="AE1652" s="50"/>
      <c r="AF1652" s="50"/>
      <c r="AG1652" s="50"/>
      <c r="AH1652" s="50"/>
      <c r="AI1652" s="50"/>
      <c r="AJ1652" s="50"/>
      <c r="AK1652" s="50"/>
      <c r="AL1652" s="50"/>
      <c r="AM1652" s="50"/>
      <c r="AN1652" s="50"/>
      <c r="AO1652" s="50"/>
      <c r="AP1652" s="50"/>
      <c r="AQ1652" s="50"/>
      <c r="AR1652" s="50"/>
      <c r="AS1652" s="50"/>
      <c r="AT1652" s="50"/>
      <c r="AU1652" s="50"/>
      <c r="AV1652" s="50"/>
      <c r="AW1652" s="50"/>
      <c r="AX1652" s="50"/>
      <c r="AY1652" s="50"/>
      <c r="AZ1652" s="50"/>
      <c r="BA1652" s="50"/>
      <c r="BB1652" s="50"/>
      <c r="BC1652" s="50"/>
      <c r="BD1652" s="50"/>
      <c r="BE1652" s="50"/>
      <c r="BF1652" s="50"/>
      <c r="BG1652" s="50"/>
      <c r="BH1652" s="50"/>
      <c r="BI1652" s="50"/>
      <c r="BJ1652" s="50"/>
      <c r="BK1652" s="50"/>
      <c r="BL1652" s="50"/>
      <c r="BM1652" s="50"/>
      <c r="BN1652" s="50"/>
      <c r="BO1652" s="50"/>
      <c r="BP1652" s="50"/>
      <c r="BQ1652" s="50"/>
      <c r="BR1652" s="50"/>
      <c r="BS1652" s="50"/>
      <c r="BT1652" s="50"/>
      <c r="BU1652" s="50"/>
      <c r="BV1652" s="50"/>
      <c r="BW1652" s="50"/>
      <c r="BX1652" s="50"/>
      <c r="BY1652" s="50"/>
      <c r="BZ1652" s="50"/>
      <c r="CA1652" s="50"/>
      <c r="CB1652" s="50"/>
      <c r="CC1652" s="50"/>
      <c r="CD1652" s="50"/>
      <c r="CE1652" s="50"/>
      <c r="CF1652" s="50"/>
      <c r="CG1652" s="50"/>
      <c r="CH1652" s="50"/>
      <c r="CI1652" s="50"/>
      <c r="CJ1652" s="50"/>
      <c r="CK1652" s="50"/>
      <c r="CL1652" s="50"/>
      <c r="CM1652" s="50"/>
      <c r="CN1652" s="50"/>
      <c r="CO1652" s="50"/>
      <c r="CP1652" s="50"/>
      <c r="CQ1652" s="50"/>
      <c r="CR1652" s="50"/>
      <c r="CS1652" s="50"/>
      <c r="CT1652" s="50"/>
      <c r="CU1652" s="50"/>
      <c r="CV1652" s="50"/>
      <c r="CW1652" s="50"/>
      <c r="CX1652" s="50"/>
      <c r="CY1652" s="50"/>
      <c r="CZ1652" s="50"/>
      <c r="DA1652" s="50"/>
      <c r="DB1652" s="50"/>
      <c r="DC1652" s="50"/>
      <c r="DD1652" s="50"/>
      <c r="DE1652" s="50"/>
      <c r="DF1652" s="50"/>
    </row>
    <row r="1653" spans="2:110" x14ac:dyDescent="0.2">
      <c r="B1653" s="177"/>
      <c r="C1653" s="202"/>
      <c r="D1653" s="200"/>
      <c r="E1653" s="203"/>
      <c r="F1653" s="203"/>
      <c r="G1653" s="203"/>
      <c r="H1653" s="203"/>
      <c r="I1653" s="203"/>
      <c r="J1653" s="203"/>
      <c r="K1653" s="203"/>
      <c r="L1653" s="203"/>
      <c r="M1653" s="203"/>
      <c r="N1653" s="203"/>
      <c r="O1653" s="203"/>
      <c r="P1653" s="203"/>
      <c r="Q1653" s="204"/>
      <c r="R1653" s="204"/>
      <c r="S1653" s="234"/>
      <c r="T1653" s="50"/>
      <c r="U1653" s="50"/>
      <c r="V1653" s="50"/>
      <c r="W1653" s="50"/>
      <c r="X1653" s="50"/>
      <c r="Y1653" s="50"/>
      <c r="Z1653" s="250"/>
      <c r="AA1653" s="238"/>
      <c r="AB1653" s="50"/>
      <c r="AC1653" s="50"/>
      <c r="AD1653" s="50"/>
      <c r="AE1653" s="50"/>
      <c r="AF1653" s="50"/>
      <c r="AG1653" s="50"/>
      <c r="AH1653" s="50"/>
      <c r="AI1653" s="50"/>
      <c r="AJ1653" s="50"/>
      <c r="AK1653" s="50"/>
      <c r="AL1653" s="50"/>
      <c r="AM1653" s="50"/>
      <c r="AN1653" s="50"/>
      <c r="AO1653" s="50"/>
      <c r="AP1653" s="50"/>
      <c r="AQ1653" s="50"/>
      <c r="AR1653" s="50"/>
      <c r="AS1653" s="50"/>
      <c r="AT1653" s="50"/>
      <c r="AU1653" s="50"/>
      <c r="AV1653" s="50"/>
      <c r="AW1653" s="50"/>
      <c r="AX1653" s="50"/>
      <c r="AY1653" s="50"/>
      <c r="AZ1653" s="50"/>
      <c r="BA1653" s="50"/>
      <c r="BB1653" s="50"/>
      <c r="BC1653" s="50"/>
      <c r="BD1653" s="50"/>
      <c r="BE1653" s="50"/>
      <c r="BF1653" s="50"/>
      <c r="BG1653" s="50"/>
      <c r="BH1653" s="50"/>
      <c r="BI1653" s="50"/>
      <c r="BJ1653" s="50"/>
      <c r="BK1653" s="50"/>
      <c r="BL1653" s="50"/>
      <c r="BM1653" s="50"/>
      <c r="BN1653" s="50"/>
      <c r="BO1653" s="50"/>
      <c r="BP1653" s="50"/>
      <c r="BQ1653" s="50"/>
      <c r="BR1653" s="50"/>
      <c r="BS1653" s="50"/>
      <c r="BT1653" s="50"/>
      <c r="BU1653" s="50"/>
      <c r="BV1653" s="50"/>
      <c r="BW1653" s="50"/>
      <c r="BX1653" s="50"/>
      <c r="BY1653" s="50"/>
      <c r="BZ1653" s="50"/>
      <c r="CA1653" s="50"/>
      <c r="CB1653" s="50"/>
      <c r="CC1653" s="50"/>
      <c r="CD1653" s="50"/>
      <c r="CE1653" s="50"/>
      <c r="CF1653" s="50"/>
      <c r="CG1653" s="50"/>
      <c r="CH1653" s="50"/>
      <c r="CI1653" s="50"/>
      <c r="CJ1653" s="50"/>
      <c r="CK1653" s="50"/>
      <c r="CL1653" s="50"/>
      <c r="CM1653" s="50"/>
      <c r="CN1653" s="50"/>
      <c r="CO1653" s="50"/>
      <c r="CP1653" s="50"/>
      <c r="CQ1653" s="50"/>
      <c r="CR1653" s="50"/>
      <c r="CS1653" s="50"/>
      <c r="CT1653" s="50"/>
      <c r="CU1653" s="50"/>
      <c r="CV1653" s="50"/>
      <c r="CW1653" s="50"/>
      <c r="CX1653" s="50"/>
      <c r="CY1653" s="50"/>
      <c r="CZ1653" s="50"/>
      <c r="DA1653" s="50"/>
      <c r="DB1653" s="50"/>
      <c r="DC1653" s="50"/>
      <c r="DD1653" s="50"/>
      <c r="DE1653" s="50"/>
      <c r="DF1653" s="50"/>
    </row>
    <row r="1654" spans="2:110" x14ac:dyDescent="0.2">
      <c r="B1654" s="177"/>
      <c r="C1654" s="202"/>
      <c r="D1654" s="200"/>
      <c r="E1654" s="203"/>
      <c r="F1654" s="203"/>
      <c r="G1654" s="203"/>
      <c r="H1654" s="203"/>
      <c r="I1654" s="203"/>
      <c r="J1654" s="203"/>
      <c r="K1654" s="203"/>
      <c r="L1654" s="203"/>
      <c r="M1654" s="203"/>
      <c r="N1654" s="203"/>
      <c r="O1654" s="203"/>
      <c r="P1654" s="203"/>
      <c r="Q1654" s="204"/>
      <c r="R1654" s="204"/>
      <c r="S1654" s="234"/>
      <c r="T1654" s="50"/>
      <c r="U1654" s="50"/>
      <c r="V1654" s="50"/>
      <c r="W1654" s="50"/>
      <c r="X1654" s="50"/>
      <c r="Y1654" s="50"/>
      <c r="Z1654" s="250"/>
      <c r="AA1654" s="238"/>
      <c r="AB1654" s="50"/>
      <c r="AC1654" s="50"/>
      <c r="AD1654" s="50"/>
      <c r="AE1654" s="50"/>
      <c r="AF1654" s="50"/>
      <c r="AG1654" s="50"/>
      <c r="AH1654" s="50"/>
      <c r="AI1654" s="50"/>
      <c r="AJ1654" s="50"/>
      <c r="AK1654" s="50"/>
      <c r="AL1654" s="50"/>
      <c r="AM1654" s="50"/>
      <c r="AN1654" s="50"/>
      <c r="AO1654" s="50"/>
      <c r="AP1654" s="50"/>
      <c r="AQ1654" s="50"/>
      <c r="AR1654" s="50"/>
      <c r="AS1654" s="50"/>
      <c r="AT1654" s="50"/>
      <c r="AU1654" s="50"/>
      <c r="AV1654" s="50"/>
      <c r="AW1654" s="50"/>
      <c r="AX1654" s="50"/>
      <c r="AY1654" s="50"/>
      <c r="AZ1654" s="50"/>
      <c r="BA1654" s="50"/>
      <c r="BB1654" s="50"/>
      <c r="BC1654" s="50"/>
      <c r="BD1654" s="50"/>
      <c r="BE1654" s="50"/>
      <c r="BF1654" s="50"/>
      <c r="BG1654" s="50"/>
      <c r="BH1654" s="50"/>
      <c r="BI1654" s="50"/>
      <c r="BJ1654" s="50"/>
      <c r="BK1654" s="50"/>
      <c r="BL1654" s="50"/>
      <c r="BM1654" s="50"/>
      <c r="BN1654" s="50"/>
      <c r="BO1654" s="50"/>
      <c r="BP1654" s="50"/>
      <c r="BQ1654" s="50"/>
      <c r="BR1654" s="50"/>
      <c r="BS1654" s="50"/>
      <c r="BT1654" s="50"/>
      <c r="BU1654" s="50"/>
      <c r="BV1654" s="50"/>
      <c r="BW1654" s="50"/>
      <c r="BX1654" s="50"/>
      <c r="BY1654" s="50"/>
      <c r="BZ1654" s="50"/>
      <c r="CA1654" s="50"/>
      <c r="CB1654" s="50"/>
      <c r="CC1654" s="50"/>
      <c r="CD1654" s="50"/>
      <c r="CE1654" s="50"/>
      <c r="CF1654" s="50"/>
      <c r="CG1654" s="50"/>
      <c r="CH1654" s="50"/>
      <c r="CI1654" s="50"/>
      <c r="CJ1654" s="50"/>
      <c r="CK1654" s="50"/>
      <c r="CL1654" s="50"/>
      <c r="CM1654" s="50"/>
      <c r="CN1654" s="50"/>
      <c r="CO1654" s="50"/>
      <c r="CP1654" s="50"/>
      <c r="CQ1654" s="50"/>
      <c r="CR1654" s="50"/>
      <c r="CS1654" s="50"/>
      <c r="CT1654" s="50"/>
      <c r="CU1654" s="50"/>
      <c r="CV1654" s="50"/>
      <c r="CW1654" s="50"/>
      <c r="CX1654" s="50"/>
      <c r="CY1654" s="50"/>
      <c r="CZ1654" s="50"/>
      <c r="DA1654" s="50"/>
      <c r="DB1654" s="50"/>
      <c r="DC1654" s="50"/>
      <c r="DD1654" s="50"/>
      <c r="DE1654" s="50"/>
      <c r="DF1654" s="50"/>
    </row>
    <row r="1655" spans="2:110" x14ac:dyDescent="0.2">
      <c r="B1655" s="177"/>
      <c r="C1655" s="202"/>
      <c r="D1655" s="200"/>
      <c r="E1655" s="203"/>
      <c r="F1655" s="203"/>
      <c r="G1655" s="203"/>
      <c r="H1655" s="203"/>
      <c r="I1655" s="203"/>
      <c r="J1655" s="203"/>
      <c r="K1655" s="203"/>
      <c r="L1655" s="203"/>
      <c r="M1655" s="203"/>
      <c r="N1655" s="203"/>
      <c r="O1655" s="203"/>
      <c r="P1655" s="203"/>
      <c r="Q1655" s="204"/>
      <c r="R1655" s="204"/>
      <c r="S1655" s="234"/>
      <c r="T1655" s="50"/>
      <c r="U1655" s="50"/>
      <c r="V1655" s="50"/>
      <c r="W1655" s="50"/>
      <c r="X1655" s="50"/>
      <c r="Y1655" s="50"/>
      <c r="Z1655" s="250"/>
      <c r="AA1655" s="238"/>
      <c r="AB1655" s="50"/>
      <c r="AC1655" s="50"/>
      <c r="AD1655" s="50"/>
      <c r="AE1655" s="50"/>
      <c r="AF1655" s="50"/>
      <c r="AG1655" s="50"/>
      <c r="AH1655" s="50"/>
      <c r="AI1655" s="50"/>
      <c r="AJ1655" s="50"/>
      <c r="AK1655" s="50"/>
      <c r="AL1655" s="50"/>
      <c r="AM1655" s="50"/>
      <c r="AN1655" s="50"/>
      <c r="AO1655" s="50"/>
      <c r="AP1655" s="50"/>
      <c r="AQ1655" s="50"/>
      <c r="AR1655" s="50"/>
      <c r="AS1655" s="50"/>
      <c r="AT1655" s="50"/>
      <c r="AU1655" s="50"/>
      <c r="AV1655" s="50"/>
      <c r="AW1655" s="50"/>
      <c r="AX1655" s="50"/>
      <c r="AY1655" s="50"/>
      <c r="AZ1655" s="50"/>
      <c r="BA1655" s="50"/>
      <c r="BB1655" s="50"/>
      <c r="BC1655" s="50"/>
      <c r="BD1655" s="50"/>
      <c r="BE1655" s="50"/>
      <c r="BF1655" s="50"/>
      <c r="BG1655" s="50"/>
      <c r="BH1655" s="50"/>
      <c r="BI1655" s="50"/>
      <c r="BJ1655" s="50"/>
      <c r="BK1655" s="50"/>
      <c r="BL1655" s="50"/>
      <c r="BM1655" s="50"/>
      <c r="BN1655" s="50"/>
      <c r="BO1655" s="50"/>
      <c r="BP1655" s="50"/>
      <c r="BQ1655" s="50"/>
      <c r="BR1655" s="50"/>
      <c r="BS1655" s="50"/>
      <c r="BT1655" s="50"/>
      <c r="BU1655" s="50"/>
      <c r="BV1655" s="50"/>
      <c r="BW1655" s="50"/>
      <c r="BX1655" s="50"/>
      <c r="BY1655" s="50"/>
      <c r="BZ1655" s="50"/>
      <c r="CA1655" s="50"/>
      <c r="CB1655" s="50"/>
      <c r="CC1655" s="50"/>
      <c r="CD1655" s="50"/>
      <c r="CE1655" s="50"/>
      <c r="CF1655" s="50"/>
      <c r="CG1655" s="50"/>
      <c r="CH1655" s="50"/>
      <c r="CI1655" s="50"/>
      <c r="CJ1655" s="50"/>
      <c r="CK1655" s="50"/>
      <c r="CL1655" s="50"/>
      <c r="CM1655" s="50"/>
      <c r="CN1655" s="50"/>
      <c r="CO1655" s="50"/>
      <c r="CP1655" s="50"/>
      <c r="CQ1655" s="50"/>
      <c r="CR1655" s="50"/>
      <c r="CS1655" s="50"/>
      <c r="CT1655" s="50"/>
      <c r="CU1655" s="50"/>
      <c r="CV1655" s="50"/>
      <c r="CW1655" s="50"/>
      <c r="CX1655" s="50"/>
      <c r="CY1655" s="50"/>
      <c r="CZ1655" s="50"/>
      <c r="DA1655" s="50"/>
      <c r="DB1655" s="50"/>
      <c r="DC1655" s="50"/>
      <c r="DD1655" s="50"/>
      <c r="DE1655" s="50"/>
      <c r="DF1655" s="50"/>
    </row>
    <row r="1656" spans="2:110" x14ac:dyDescent="0.2">
      <c r="B1656" s="177"/>
      <c r="C1656" s="202"/>
      <c r="D1656" s="200"/>
      <c r="E1656" s="203"/>
      <c r="F1656" s="203"/>
      <c r="G1656" s="203"/>
      <c r="H1656" s="203"/>
      <c r="I1656" s="203"/>
      <c r="J1656" s="203"/>
      <c r="K1656" s="203"/>
      <c r="L1656" s="203"/>
      <c r="M1656" s="203"/>
      <c r="N1656" s="203"/>
      <c r="O1656" s="203"/>
      <c r="P1656" s="203"/>
      <c r="Q1656" s="204"/>
      <c r="R1656" s="204"/>
      <c r="S1656" s="234"/>
      <c r="T1656" s="50"/>
      <c r="U1656" s="50"/>
      <c r="V1656" s="50"/>
      <c r="W1656" s="50"/>
      <c r="X1656" s="50"/>
      <c r="Y1656" s="50"/>
      <c r="Z1656" s="250"/>
      <c r="AA1656" s="238"/>
      <c r="AB1656" s="50"/>
      <c r="AC1656" s="50"/>
      <c r="AD1656" s="50"/>
      <c r="AE1656" s="50"/>
      <c r="AF1656" s="50"/>
      <c r="AG1656" s="50"/>
      <c r="AH1656" s="50"/>
      <c r="AI1656" s="50"/>
      <c r="AJ1656" s="50"/>
      <c r="AK1656" s="50"/>
      <c r="AL1656" s="50"/>
      <c r="AM1656" s="50"/>
      <c r="AN1656" s="50"/>
      <c r="AO1656" s="50"/>
      <c r="AP1656" s="50"/>
      <c r="AQ1656" s="50"/>
      <c r="AR1656" s="50"/>
      <c r="AS1656" s="50"/>
      <c r="AT1656" s="50"/>
      <c r="AU1656" s="50"/>
      <c r="AV1656" s="50"/>
      <c r="AW1656" s="50"/>
      <c r="AX1656" s="50"/>
      <c r="AY1656" s="50"/>
      <c r="AZ1656" s="50"/>
      <c r="BA1656" s="50"/>
      <c r="BB1656" s="50"/>
      <c r="BC1656" s="50"/>
      <c r="BD1656" s="50"/>
      <c r="BE1656" s="50"/>
      <c r="BF1656" s="50"/>
      <c r="BG1656" s="50"/>
      <c r="BH1656" s="50"/>
      <c r="BI1656" s="50"/>
      <c r="BJ1656" s="50"/>
      <c r="BK1656" s="50"/>
      <c r="BL1656" s="50"/>
      <c r="BM1656" s="50"/>
      <c r="BN1656" s="50"/>
      <c r="BO1656" s="50"/>
      <c r="BP1656" s="50"/>
      <c r="BQ1656" s="50"/>
      <c r="BR1656" s="50"/>
      <c r="BS1656" s="50"/>
      <c r="BT1656" s="50"/>
      <c r="BU1656" s="50"/>
      <c r="BV1656" s="50"/>
      <c r="BW1656" s="50"/>
      <c r="BX1656" s="50"/>
      <c r="BY1656" s="50"/>
      <c r="BZ1656" s="50"/>
      <c r="CA1656" s="50"/>
      <c r="CB1656" s="50"/>
      <c r="CC1656" s="50"/>
      <c r="CD1656" s="50"/>
      <c r="CE1656" s="50"/>
      <c r="CF1656" s="50"/>
      <c r="CG1656" s="50"/>
      <c r="CH1656" s="50"/>
      <c r="CI1656" s="50"/>
      <c r="CJ1656" s="50"/>
      <c r="CK1656" s="50"/>
      <c r="CL1656" s="50"/>
      <c r="CM1656" s="50"/>
      <c r="CN1656" s="50"/>
      <c r="CO1656" s="50"/>
      <c r="CP1656" s="50"/>
      <c r="CQ1656" s="50"/>
      <c r="CR1656" s="50"/>
      <c r="CS1656" s="50"/>
      <c r="CT1656" s="50"/>
      <c r="CU1656" s="50"/>
      <c r="CV1656" s="50"/>
      <c r="CW1656" s="50"/>
      <c r="CX1656" s="50"/>
      <c r="CY1656" s="50"/>
      <c r="CZ1656" s="50"/>
      <c r="DA1656" s="50"/>
      <c r="DB1656" s="50"/>
      <c r="DC1656" s="50"/>
      <c r="DD1656" s="50"/>
      <c r="DE1656" s="50"/>
      <c r="DF1656" s="50"/>
    </row>
    <row r="1657" spans="2:110" x14ac:dyDescent="0.2">
      <c r="B1657" s="177"/>
      <c r="C1657" s="202"/>
      <c r="D1657" s="200"/>
      <c r="E1657" s="203"/>
      <c r="F1657" s="203"/>
      <c r="G1657" s="203"/>
      <c r="H1657" s="203"/>
      <c r="I1657" s="203"/>
      <c r="J1657" s="203"/>
      <c r="K1657" s="203"/>
      <c r="L1657" s="203"/>
      <c r="M1657" s="203"/>
      <c r="N1657" s="203"/>
      <c r="O1657" s="203"/>
      <c r="P1657" s="203"/>
      <c r="Q1657" s="204"/>
      <c r="R1657" s="204"/>
      <c r="S1657" s="234"/>
      <c r="T1657" s="50"/>
      <c r="U1657" s="50"/>
      <c r="V1657" s="50"/>
      <c r="W1657" s="50"/>
      <c r="X1657" s="50"/>
      <c r="Y1657" s="50"/>
      <c r="Z1657" s="250"/>
      <c r="AA1657" s="238"/>
      <c r="AB1657" s="50"/>
      <c r="AC1657" s="50"/>
      <c r="AD1657" s="50"/>
      <c r="AE1657" s="50"/>
      <c r="AF1657" s="50"/>
      <c r="AG1657" s="50"/>
      <c r="AH1657" s="50"/>
      <c r="AI1657" s="50"/>
      <c r="AJ1657" s="50"/>
      <c r="AK1657" s="50"/>
      <c r="AL1657" s="50"/>
      <c r="AM1657" s="50"/>
      <c r="AN1657" s="50"/>
      <c r="AO1657" s="50"/>
      <c r="AP1657" s="50"/>
      <c r="AQ1657" s="50"/>
      <c r="AR1657" s="50"/>
      <c r="AS1657" s="50"/>
      <c r="AT1657" s="50"/>
      <c r="AU1657" s="50"/>
      <c r="AV1657" s="50"/>
      <c r="AW1657" s="50"/>
      <c r="AX1657" s="50"/>
      <c r="AY1657" s="50"/>
      <c r="AZ1657" s="50"/>
      <c r="BA1657" s="50"/>
      <c r="BB1657" s="50"/>
      <c r="BC1657" s="50"/>
      <c r="BD1657" s="50"/>
      <c r="BE1657" s="50"/>
      <c r="BF1657" s="50"/>
      <c r="BG1657" s="50"/>
      <c r="BH1657" s="50"/>
      <c r="BI1657" s="50"/>
      <c r="BJ1657" s="50"/>
      <c r="BK1657" s="50"/>
      <c r="BL1657" s="50"/>
      <c r="BM1657" s="50"/>
      <c r="BN1657" s="50"/>
      <c r="BO1657" s="50"/>
      <c r="BP1657" s="50"/>
      <c r="BQ1657" s="50"/>
      <c r="BR1657" s="50"/>
      <c r="BS1657" s="50"/>
      <c r="BT1657" s="50"/>
      <c r="BU1657" s="50"/>
      <c r="BV1657" s="50"/>
      <c r="BW1657" s="50"/>
      <c r="BX1657" s="50"/>
      <c r="BY1657" s="50"/>
      <c r="BZ1657" s="50"/>
      <c r="CA1657" s="50"/>
      <c r="CB1657" s="50"/>
      <c r="CC1657" s="50"/>
      <c r="CD1657" s="50"/>
      <c r="CE1657" s="50"/>
      <c r="CF1657" s="50"/>
      <c r="CG1657" s="50"/>
      <c r="CH1657" s="50"/>
      <c r="CI1657" s="50"/>
      <c r="CJ1657" s="50"/>
      <c r="CK1657" s="50"/>
      <c r="CL1657" s="50"/>
      <c r="CM1657" s="50"/>
      <c r="CN1657" s="50"/>
      <c r="CO1657" s="50"/>
      <c r="CP1657" s="50"/>
      <c r="CQ1657" s="50"/>
      <c r="CR1657" s="50"/>
      <c r="CS1657" s="50"/>
      <c r="CT1657" s="50"/>
      <c r="CU1657" s="50"/>
      <c r="CV1657" s="50"/>
      <c r="CW1657" s="50"/>
      <c r="CX1657" s="50"/>
      <c r="CY1657" s="50"/>
      <c r="CZ1657" s="50"/>
      <c r="DA1657" s="50"/>
      <c r="DB1657" s="50"/>
      <c r="DC1657" s="50"/>
      <c r="DD1657" s="50"/>
      <c r="DE1657" s="50"/>
      <c r="DF1657" s="50"/>
    </row>
    <row r="1658" spans="2:110" x14ac:dyDescent="0.2">
      <c r="B1658" s="177"/>
      <c r="C1658" s="202"/>
      <c r="D1658" s="200"/>
      <c r="E1658" s="203"/>
      <c r="F1658" s="203"/>
      <c r="G1658" s="203"/>
      <c r="H1658" s="203"/>
      <c r="I1658" s="203"/>
      <c r="J1658" s="203"/>
      <c r="K1658" s="203"/>
      <c r="L1658" s="203"/>
      <c r="M1658" s="203"/>
      <c r="N1658" s="203"/>
      <c r="O1658" s="203"/>
      <c r="P1658" s="203"/>
      <c r="Q1658" s="204"/>
      <c r="R1658" s="204"/>
      <c r="S1658" s="234"/>
      <c r="T1658" s="50"/>
      <c r="U1658" s="50"/>
      <c r="V1658" s="50"/>
      <c r="W1658" s="50"/>
      <c r="X1658" s="50"/>
      <c r="Y1658" s="50"/>
      <c r="Z1658" s="250"/>
      <c r="AA1658" s="238"/>
      <c r="AB1658" s="50"/>
      <c r="AC1658" s="50"/>
      <c r="AD1658" s="50"/>
      <c r="AE1658" s="50"/>
      <c r="AF1658" s="50"/>
      <c r="AG1658" s="50"/>
      <c r="AH1658" s="50"/>
      <c r="AI1658" s="50"/>
      <c r="AJ1658" s="50"/>
      <c r="AK1658" s="50"/>
      <c r="AL1658" s="50"/>
      <c r="AM1658" s="50"/>
      <c r="AN1658" s="50"/>
      <c r="AO1658" s="50"/>
      <c r="AP1658" s="50"/>
      <c r="AQ1658" s="50"/>
      <c r="AR1658" s="50"/>
      <c r="AS1658" s="50"/>
      <c r="AT1658" s="50"/>
      <c r="AU1658" s="50"/>
      <c r="AV1658" s="50"/>
      <c r="AW1658" s="50"/>
      <c r="AX1658" s="50"/>
      <c r="AY1658" s="50"/>
      <c r="AZ1658" s="50"/>
      <c r="BA1658" s="50"/>
      <c r="BB1658" s="50"/>
      <c r="BC1658" s="50"/>
      <c r="BD1658" s="50"/>
      <c r="BE1658" s="50"/>
      <c r="BF1658" s="50"/>
      <c r="BG1658" s="50"/>
      <c r="BH1658" s="50"/>
      <c r="BI1658" s="50"/>
      <c r="BJ1658" s="50"/>
      <c r="BK1658" s="50"/>
      <c r="BL1658" s="50"/>
      <c r="BM1658" s="50"/>
      <c r="BN1658" s="50"/>
      <c r="BO1658" s="50"/>
      <c r="BP1658" s="50"/>
      <c r="BQ1658" s="50"/>
      <c r="BR1658" s="50"/>
      <c r="BS1658" s="50"/>
      <c r="BT1658" s="50"/>
      <c r="BU1658" s="50"/>
      <c r="BV1658" s="50"/>
      <c r="BW1658" s="50"/>
      <c r="BX1658" s="50"/>
      <c r="BY1658" s="50"/>
      <c r="BZ1658" s="50"/>
      <c r="CA1658" s="50"/>
      <c r="CB1658" s="50"/>
      <c r="CC1658" s="50"/>
      <c r="CD1658" s="50"/>
      <c r="CE1658" s="50"/>
      <c r="CF1658" s="50"/>
      <c r="CG1658" s="50"/>
      <c r="CH1658" s="50"/>
      <c r="CI1658" s="50"/>
      <c r="CJ1658" s="50"/>
      <c r="CK1658" s="50"/>
      <c r="CL1658" s="50"/>
      <c r="CM1658" s="50"/>
      <c r="CN1658" s="50"/>
      <c r="CO1658" s="50"/>
      <c r="CP1658" s="50"/>
      <c r="CQ1658" s="50"/>
      <c r="CR1658" s="50"/>
      <c r="CS1658" s="50"/>
      <c r="CT1658" s="50"/>
      <c r="CU1658" s="50"/>
      <c r="CV1658" s="50"/>
      <c r="CW1658" s="50"/>
      <c r="CX1658" s="50"/>
      <c r="CY1658" s="50"/>
      <c r="CZ1658" s="50"/>
      <c r="DA1658" s="50"/>
      <c r="DB1658" s="50"/>
      <c r="DC1658" s="50"/>
      <c r="DD1658" s="50"/>
      <c r="DE1658" s="50"/>
      <c r="DF1658" s="50"/>
    </row>
    <row r="1659" spans="2:110" x14ac:dyDescent="0.2">
      <c r="B1659" s="177"/>
      <c r="C1659" s="202"/>
      <c r="D1659" s="200"/>
      <c r="E1659" s="203"/>
      <c r="F1659" s="203"/>
      <c r="G1659" s="203"/>
      <c r="H1659" s="203"/>
      <c r="I1659" s="203"/>
      <c r="J1659" s="203"/>
      <c r="K1659" s="203"/>
      <c r="L1659" s="203"/>
      <c r="M1659" s="203"/>
      <c r="N1659" s="203"/>
      <c r="O1659" s="203"/>
      <c r="P1659" s="203"/>
      <c r="Q1659" s="204"/>
      <c r="R1659" s="204"/>
      <c r="S1659" s="234"/>
      <c r="T1659" s="50"/>
      <c r="U1659" s="50"/>
      <c r="V1659" s="50"/>
      <c r="W1659" s="50"/>
      <c r="X1659" s="50"/>
      <c r="Y1659" s="50"/>
      <c r="Z1659" s="250"/>
      <c r="AA1659" s="238"/>
      <c r="AB1659" s="50"/>
      <c r="AC1659" s="50"/>
      <c r="AD1659" s="50"/>
      <c r="AE1659" s="50"/>
      <c r="AF1659" s="50"/>
      <c r="AG1659" s="50"/>
      <c r="AH1659" s="50"/>
      <c r="AI1659" s="50"/>
      <c r="AJ1659" s="50"/>
      <c r="AK1659" s="50"/>
      <c r="AL1659" s="50"/>
      <c r="AM1659" s="50"/>
      <c r="AN1659" s="50"/>
      <c r="AO1659" s="50"/>
      <c r="AP1659" s="50"/>
      <c r="AQ1659" s="50"/>
      <c r="AR1659" s="50"/>
      <c r="AS1659" s="50"/>
      <c r="AT1659" s="50"/>
      <c r="AU1659" s="50"/>
      <c r="AV1659" s="50"/>
      <c r="AW1659" s="50"/>
      <c r="AX1659" s="50"/>
      <c r="AY1659" s="50"/>
      <c r="AZ1659" s="50"/>
      <c r="BA1659" s="50"/>
      <c r="BB1659" s="50"/>
      <c r="BC1659" s="50"/>
      <c r="BD1659" s="50"/>
      <c r="BE1659" s="50"/>
      <c r="BF1659" s="50"/>
      <c r="BG1659" s="50"/>
      <c r="BH1659" s="50"/>
      <c r="BI1659" s="50"/>
      <c r="BJ1659" s="50"/>
      <c r="BK1659" s="50"/>
      <c r="BL1659" s="50"/>
      <c r="BM1659" s="50"/>
      <c r="BN1659" s="50"/>
      <c r="BO1659" s="50"/>
      <c r="BP1659" s="50"/>
      <c r="BQ1659" s="50"/>
      <c r="BR1659" s="50"/>
      <c r="BS1659" s="50"/>
      <c r="BT1659" s="50"/>
      <c r="BU1659" s="50"/>
      <c r="BV1659" s="50"/>
      <c r="BW1659" s="50"/>
      <c r="BX1659" s="50"/>
      <c r="BY1659" s="50"/>
      <c r="BZ1659" s="50"/>
      <c r="CA1659" s="50"/>
      <c r="CB1659" s="50"/>
      <c r="CC1659" s="50"/>
      <c r="CD1659" s="50"/>
      <c r="CE1659" s="50"/>
      <c r="CF1659" s="50"/>
      <c r="CG1659" s="50"/>
      <c r="CH1659" s="50"/>
      <c r="CI1659" s="50"/>
      <c r="CJ1659" s="50"/>
      <c r="CK1659" s="50"/>
      <c r="CL1659" s="50"/>
      <c r="CM1659" s="50"/>
      <c r="CN1659" s="50"/>
      <c r="CO1659" s="50"/>
      <c r="CP1659" s="50"/>
      <c r="CQ1659" s="50"/>
      <c r="CR1659" s="50"/>
      <c r="CS1659" s="50"/>
      <c r="CT1659" s="50"/>
      <c r="CU1659" s="50"/>
      <c r="CV1659" s="50"/>
      <c r="CW1659" s="50"/>
      <c r="CX1659" s="50"/>
      <c r="CY1659" s="50"/>
      <c r="CZ1659" s="50"/>
      <c r="DA1659" s="50"/>
      <c r="DB1659" s="50"/>
      <c r="DC1659" s="50"/>
      <c r="DD1659" s="50"/>
      <c r="DE1659" s="50"/>
      <c r="DF1659" s="50"/>
    </row>
    <row r="1660" spans="2:110" x14ac:dyDescent="0.2">
      <c r="B1660" s="177"/>
      <c r="C1660" s="202"/>
      <c r="D1660" s="200"/>
      <c r="E1660" s="203"/>
      <c r="F1660" s="203"/>
      <c r="G1660" s="203"/>
      <c r="H1660" s="203"/>
      <c r="I1660" s="203"/>
      <c r="J1660" s="203"/>
      <c r="K1660" s="203"/>
      <c r="L1660" s="203"/>
      <c r="M1660" s="203"/>
      <c r="N1660" s="203"/>
      <c r="O1660" s="203"/>
      <c r="P1660" s="203"/>
      <c r="Q1660" s="204"/>
      <c r="R1660" s="204"/>
      <c r="S1660" s="234"/>
      <c r="T1660" s="50"/>
      <c r="U1660" s="50"/>
      <c r="V1660" s="50"/>
      <c r="W1660" s="50"/>
      <c r="X1660" s="50"/>
      <c r="Y1660" s="50"/>
      <c r="Z1660" s="250"/>
      <c r="AA1660" s="238"/>
      <c r="AB1660" s="50"/>
      <c r="AC1660" s="50"/>
      <c r="AD1660" s="50"/>
      <c r="AE1660" s="50"/>
      <c r="AF1660" s="50"/>
      <c r="AG1660" s="50"/>
      <c r="AH1660" s="50"/>
      <c r="AI1660" s="50"/>
      <c r="AJ1660" s="50"/>
      <c r="AK1660" s="50"/>
      <c r="AL1660" s="50"/>
      <c r="AM1660" s="50"/>
      <c r="AN1660" s="50"/>
      <c r="AO1660" s="50"/>
      <c r="AP1660" s="50"/>
      <c r="AQ1660" s="50"/>
      <c r="AR1660" s="50"/>
      <c r="AS1660" s="50"/>
      <c r="AT1660" s="50"/>
      <c r="AU1660" s="50"/>
      <c r="AV1660" s="50"/>
      <c r="AW1660" s="50"/>
      <c r="AX1660" s="50"/>
      <c r="AY1660" s="50"/>
      <c r="AZ1660" s="50"/>
      <c r="BA1660" s="50"/>
      <c r="BB1660" s="50"/>
      <c r="BC1660" s="50"/>
      <c r="BD1660" s="50"/>
      <c r="BE1660" s="50"/>
      <c r="BF1660" s="50"/>
      <c r="BG1660" s="50"/>
      <c r="BH1660" s="50"/>
      <c r="BI1660" s="50"/>
      <c r="BJ1660" s="50"/>
      <c r="BK1660" s="50"/>
      <c r="BL1660" s="50"/>
      <c r="BM1660" s="50"/>
      <c r="BN1660" s="50"/>
      <c r="BO1660" s="50"/>
      <c r="BP1660" s="50"/>
      <c r="BQ1660" s="50"/>
      <c r="BR1660" s="50"/>
      <c r="BS1660" s="50"/>
      <c r="BT1660" s="50"/>
      <c r="BU1660" s="50"/>
      <c r="BV1660" s="50"/>
      <c r="BW1660" s="50"/>
      <c r="BX1660" s="50"/>
      <c r="BY1660" s="50"/>
      <c r="BZ1660" s="50"/>
      <c r="CA1660" s="50"/>
      <c r="CB1660" s="50"/>
      <c r="CC1660" s="50"/>
      <c r="CD1660" s="50"/>
      <c r="CE1660" s="50"/>
      <c r="CF1660" s="50"/>
      <c r="CG1660" s="50"/>
      <c r="CH1660" s="50"/>
      <c r="CI1660" s="50"/>
      <c r="CJ1660" s="50"/>
      <c r="CK1660" s="50"/>
      <c r="CL1660" s="50"/>
      <c r="CM1660" s="50"/>
      <c r="CN1660" s="50"/>
      <c r="CO1660" s="50"/>
      <c r="CP1660" s="50"/>
      <c r="CQ1660" s="50"/>
      <c r="CR1660" s="50"/>
      <c r="CS1660" s="50"/>
      <c r="CT1660" s="50"/>
      <c r="CU1660" s="50"/>
      <c r="CV1660" s="50"/>
      <c r="CW1660" s="50"/>
      <c r="CX1660" s="50"/>
      <c r="CY1660" s="50"/>
      <c r="CZ1660" s="50"/>
      <c r="DA1660" s="50"/>
      <c r="DB1660" s="50"/>
      <c r="DC1660" s="50"/>
      <c r="DD1660" s="50"/>
      <c r="DE1660" s="50"/>
      <c r="DF1660" s="50"/>
    </row>
    <row r="1661" spans="2:110" x14ac:dyDescent="0.2">
      <c r="B1661" s="177"/>
      <c r="C1661" s="202"/>
      <c r="D1661" s="200"/>
      <c r="E1661" s="203"/>
      <c r="F1661" s="203"/>
      <c r="G1661" s="203"/>
      <c r="H1661" s="203"/>
      <c r="I1661" s="203"/>
      <c r="J1661" s="203"/>
      <c r="K1661" s="203"/>
      <c r="L1661" s="203"/>
      <c r="M1661" s="203"/>
      <c r="N1661" s="203"/>
      <c r="O1661" s="203"/>
      <c r="P1661" s="203"/>
      <c r="Q1661" s="204"/>
      <c r="R1661" s="204"/>
      <c r="S1661" s="234"/>
      <c r="T1661" s="50"/>
      <c r="U1661" s="50"/>
      <c r="V1661" s="50"/>
      <c r="W1661" s="50"/>
      <c r="X1661" s="50"/>
      <c r="Y1661" s="50"/>
      <c r="Z1661" s="250"/>
      <c r="AA1661" s="238"/>
      <c r="AB1661" s="50"/>
      <c r="AC1661" s="50"/>
      <c r="AD1661" s="50"/>
      <c r="AE1661" s="50"/>
      <c r="AF1661" s="50"/>
      <c r="AG1661" s="50"/>
      <c r="AH1661" s="50"/>
      <c r="AI1661" s="50"/>
      <c r="AJ1661" s="50"/>
      <c r="AK1661" s="50"/>
      <c r="AL1661" s="50"/>
      <c r="AM1661" s="50"/>
      <c r="AN1661" s="50"/>
      <c r="AO1661" s="50"/>
      <c r="AP1661" s="50"/>
      <c r="AQ1661" s="50"/>
      <c r="AR1661" s="50"/>
      <c r="AS1661" s="50"/>
      <c r="AT1661" s="50"/>
      <c r="AU1661" s="50"/>
      <c r="AV1661" s="50"/>
      <c r="AW1661" s="50"/>
      <c r="AX1661" s="50"/>
      <c r="AY1661" s="50"/>
      <c r="AZ1661" s="50"/>
      <c r="BA1661" s="50"/>
      <c r="BB1661" s="50"/>
      <c r="BC1661" s="50"/>
      <c r="BD1661" s="50"/>
      <c r="BE1661" s="50"/>
      <c r="BF1661" s="50"/>
      <c r="BG1661" s="50"/>
      <c r="BH1661" s="50"/>
      <c r="BI1661" s="50"/>
      <c r="BJ1661" s="50"/>
      <c r="BK1661" s="50"/>
      <c r="BL1661" s="50"/>
      <c r="BM1661" s="50"/>
      <c r="BN1661" s="50"/>
      <c r="BO1661" s="50"/>
      <c r="BP1661" s="50"/>
      <c r="BQ1661" s="50"/>
      <c r="BR1661" s="50"/>
      <c r="BS1661" s="50"/>
      <c r="BT1661" s="50"/>
      <c r="BU1661" s="50"/>
      <c r="BV1661" s="50"/>
      <c r="BW1661" s="50"/>
      <c r="BX1661" s="50"/>
      <c r="BY1661" s="50"/>
      <c r="BZ1661" s="50"/>
      <c r="CA1661" s="50"/>
      <c r="CB1661" s="50"/>
      <c r="CC1661" s="50"/>
      <c r="CD1661" s="50"/>
      <c r="CE1661" s="50"/>
      <c r="CF1661" s="50"/>
      <c r="CG1661" s="50"/>
      <c r="CH1661" s="50"/>
      <c r="CI1661" s="50"/>
      <c r="CJ1661" s="50"/>
      <c r="CK1661" s="50"/>
      <c r="CL1661" s="50"/>
      <c r="CM1661" s="50"/>
      <c r="CN1661" s="50"/>
      <c r="CO1661" s="50"/>
      <c r="CP1661" s="50"/>
      <c r="CQ1661" s="50"/>
      <c r="CR1661" s="50"/>
      <c r="CS1661" s="50"/>
      <c r="CT1661" s="50"/>
      <c r="CU1661" s="50"/>
      <c r="CV1661" s="50"/>
      <c r="CW1661" s="50"/>
      <c r="CX1661" s="50"/>
      <c r="CY1661" s="50"/>
      <c r="CZ1661" s="50"/>
      <c r="DA1661" s="50"/>
      <c r="DB1661" s="50"/>
      <c r="DC1661" s="50"/>
      <c r="DD1661" s="50"/>
      <c r="DE1661" s="50"/>
      <c r="DF1661" s="50"/>
    </row>
    <row r="1662" spans="2:110" x14ac:dyDescent="0.2">
      <c r="B1662" s="177"/>
      <c r="C1662" s="202"/>
      <c r="D1662" s="200"/>
      <c r="E1662" s="203"/>
      <c r="F1662" s="203"/>
      <c r="G1662" s="203"/>
      <c r="H1662" s="203"/>
      <c r="I1662" s="203"/>
      <c r="J1662" s="203"/>
      <c r="K1662" s="203"/>
      <c r="L1662" s="203"/>
      <c r="M1662" s="203"/>
      <c r="N1662" s="203"/>
      <c r="O1662" s="203"/>
      <c r="P1662" s="203"/>
      <c r="Q1662" s="204"/>
      <c r="R1662" s="204"/>
      <c r="S1662" s="234"/>
      <c r="T1662" s="50"/>
      <c r="U1662" s="50"/>
      <c r="V1662" s="50"/>
      <c r="W1662" s="50"/>
      <c r="X1662" s="50"/>
      <c r="Y1662" s="50"/>
      <c r="Z1662" s="250"/>
      <c r="AA1662" s="238"/>
      <c r="AB1662" s="50"/>
      <c r="AC1662" s="50"/>
      <c r="AD1662" s="50"/>
      <c r="AE1662" s="50"/>
      <c r="AF1662" s="50"/>
      <c r="AG1662" s="50"/>
      <c r="AH1662" s="50"/>
      <c r="AI1662" s="50"/>
      <c r="AJ1662" s="50"/>
      <c r="AK1662" s="50"/>
      <c r="AL1662" s="50"/>
      <c r="AM1662" s="50"/>
      <c r="AN1662" s="50"/>
      <c r="AO1662" s="50"/>
      <c r="AP1662" s="50"/>
      <c r="AQ1662" s="50"/>
      <c r="AR1662" s="50"/>
      <c r="AS1662" s="50"/>
      <c r="AT1662" s="50"/>
      <c r="AU1662" s="50"/>
      <c r="AV1662" s="50"/>
      <c r="AW1662" s="50"/>
      <c r="AX1662" s="50"/>
      <c r="AY1662" s="50"/>
      <c r="AZ1662" s="50"/>
      <c r="BA1662" s="50"/>
      <c r="BB1662" s="50"/>
      <c r="BC1662" s="50"/>
      <c r="BD1662" s="50"/>
      <c r="BE1662" s="50"/>
      <c r="BF1662" s="50"/>
      <c r="BG1662" s="50"/>
      <c r="BH1662" s="50"/>
      <c r="BI1662" s="50"/>
      <c r="BJ1662" s="50"/>
      <c r="BK1662" s="50"/>
      <c r="BL1662" s="50"/>
      <c r="BM1662" s="50"/>
      <c r="BN1662" s="50"/>
      <c r="BO1662" s="50"/>
      <c r="BP1662" s="50"/>
      <c r="BQ1662" s="50"/>
      <c r="BR1662" s="50"/>
      <c r="BS1662" s="50"/>
      <c r="BT1662" s="50"/>
      <c r="BU1662" s="50"/>
      <c r="BV1662" s="50"/>
      <c r="BW1662" s="50"/>
      <c r="BX1662" s="50"/>
      <c r="BY1662" s="50"/>
      <c r="BZ1662" s="50"/>
      <c r="CA1662" s="50"/>
      <c r="CB1662" s="50"/>
      <c r="CC1662" s="50"/>
      <c r="CD1662" s="50"/>
      <c r="CE1662" s="50"/>
      <c r="CF1662" s="50"/>
      <c r="CG1662" s="50"/>
      <c r="CH1662" s="50"/>
      <c r="CI1662" s="50"/>
      <c r="CJ1662" s="50"/>
      <c r="CK1662" s="50"/>
      <c r="CL1662" s="50"/>
      <c r="CM1662" s="50"/>
      <c r="CN1662" s="50"/>
      <c r="CO1662" s="50"/>
      <c r="CP1662" s="50"/>
      <c r="CQ1662" s="50"/>
      <c r="CR1662" s="50"/>
      <c r="CS1662" s="50"/>
      <c r="CT1662" s="50"/>
      <c r="CU1662" s="50"/>
      <c r="CV1662" s="50"/>
      <c r="CW1662" s="50"/>
      <c r="CX1662" s="50"/>
      <c r="CY1662" s="50"/>
      <c r="CZ1662" s="50"/>
      <c r="DA1662" s="50"/>
      <c r="DB1662" s="50"/>
      <c r="DC1662" s="50"/>
      <c r="DD1662" s="50"/>
      <c r="DE1662" s="50"/>
      <c r="DF1662" s="50"/>
    </row>
    <row r="1663" spans="2:110" x14ac:dyDescent="0.2">
      <c r="B1663" s="177"/>
      <c r="C1663" s="202"/>
      <c r="D1663" s="200"/>
      <c r="E1663" s="203"/>
      <c r="F1663" s="203"/>
      <c r="G1663" s="203"/>
      <c r="H1663" s="203"/>
      <c r="I1663" s="203"/>
      <c r="J1663" s="203"/>
      <c r="K1663" s="203"/>
      <c r="L1663" s="203"/>
      <c r="M1663" s="203"/>
      <c r="N1663" s="203"/>
      <c r="O1663" s="203"/>
      <c r="P1663" s="203"/>
      <c r="Q1663" s="204"/>
      <c r="R1663" s="204"/>
      <c r="S1663" s="234"/>
      <c r="T1663" s="50"/>
      <c r="U1663" s="50"/>
      <c r="V1663" s="50"/>
      <c r="W1663" s="50"/>
      <c r="X1663" s="50"/>
      <c r="Y1663" s="50"/>
      <c r="Z1663" s="250"/>
      <c r="AA1663" s="238"/>
      <c r="AB1663" s="50"/>
      <c r="AC1663" s="50"/>
      <c r="AD1663" s="50"/>
      <c r="AE1663" s="50"/>
      <c r="AF1663" s="50"/>
      <c r="AG1663" s="50"/>
      <c r="AH1663" s="50"/>
      <c r="AI1663" s="50"/>
      <c r="AJ1663" s="50"/>
      <c r="AK1663" s="50"/>
      <c r="AL1663" s="50"/>
      <c r="AM1663" s="50"/>
      <c r="AN1663" s="50"/>
      <c r="AO1663" s="50"/>
      <c r="AP1663" s="50"/>
      <c r="AQ1663" s="50"/>
      <c r="AR1663" s="50"/>
      <c r="AS1663" s="50"/>
      <c r="AT1663" s="50"/>
      <c r="AU1663" s="50"/>
      <c r="AV1663" s="50"/>
      <c r="AW1663" s="50"/>
      <c r="AX1663" s="50"/>
      <c r="AY1663" s="50"/>
      <c r="AZ1663" s="50"/>
      <c r="BA1663" s="50"/>
      <c r="BB1663" s="50"/>
      <c r="BC1663" s="50"/>
      <c r="BD1663" s="50"/>
      <c r="BE1663" s="50"/>
      <c r="BF1663" s="50"/>
      <c r="BG1663" s="50"/>
      <c r="BH1663" s="50"/>
      <c r="BI1663" s="50"/>
      <c r="BJ1663" s="50"/>
      <c r="BK1663" s="50"/>
      <c r="BL1663" s="50"/>
      <c r="BM1663" s="50"/>
      <c r="BN1663" s="50"/>
      <c r="BO1663" s="50"/>
      <c r="BP1663" s="50"/>
      <c r="BQ1663" s="50"/>
      <c r="BR1663" s="50"/>
      <c r="BS1663" s="50"/>
      <c r="BT1663" s="50"/>
      <c r="BU1663" s="50"/>
      <c r="BV1663" s="50"/>
      <c r="BW1663" s="50"/>
      <c r="BX1663" s="50"/>
      <c r="BY1663" s="50"/>
      <c r="BZ1663" s="50"/>
      <c r="CA1663" s="50"/>
      <c r="CB1663" s="50"/>
      <c r="CC1663" s="50"/>
      <c r="CD1663" s="50"/>
      <c r="CE1663" s="50"/>
      <c r="CF1663" s="50"/>
      <c r="CG1663" s="50"/>
      <c r="CH1663" s="50"/>
      <c r="CI1663" s="50"/>
      <c r="CJ1663" s="50"/>
      <c r="CK1663" s="50"/>
      <c r="CL1663" s="50"/>
      <c r="CM1663" s="50"/>
      <c r="CN1663" s="50"/>
      <c r="CO1663" s="50"/>
      <c r="CP1663" s="50"/>
      <c r="CQ1663" s="50"/>
      <c r="CR1663" s="50"/>
      <c r="CS1663" s="50"/>
      <c r="CT1663" s="50"/>
      <c r="CU1663" s="50"/>
      <c r="CV1663" s="50"/>
      <c r="CW1663" s="50"/>
      <c r="CX1663" s="50"/>
      <c r="CY1663" s="50"/>
      <c r="CZ1663" s="50"/>
      <c r="DA1663" s="50"/>
      <c r="DB1663" s="50"/>
      <c r="DC1663" s="50"/>
      <c r="DD1663" s="50"/>
      <c r="DE1663" s="50"/>
      <c r="DF1663" s="50"/>
    </row>
    <row r="1664" spans="2:110" x14ac:dyDescent="0.2">
      <c r="B1664" s="177"/>
      <c r="C1664" s="202"/>
      <c r="D1664" s="200"/>
      <c r="E1664" s="203"/>
      <c r="F1664" s="203"/>
      <c r="G1664" s="203"/>
      <c r="H1664" s="203"/>
      <c r="I1664" s="203"/>
      <c r="J1664" s="203"/>
      <c r="K1664" s="203"/>
      <c r="L1664" s="203"/>
      <c r="M1664" s="203"/>
      <c r="N1664" s="203"/>
      <c r="O1664" s="203"/>
      <c r="P1664" s="203"/>
      <c r="Q1664" s="204"/>
      <c r="R1664" s="204"/>
      <c r="S1664" s="234"/>
      <c r="T1664" s="50"/>
      <c r="U1664" s="50"/>
      <c r="V1664" s="50"/>
      <c r="W1664" s="50"/>
      <c r="X1664" s="50"/>
      <c r="Y1664" s="50"/>
      <c r="Z1664" s="250"/>
      <c r="AA1664" s="238"/>
      <c r="AB1664" s="50"/>
      <c r="AC1664" s="50"/>
      <c r="AD1664" s="50"/>
      <c r="AE1664" s="50"/>
      <c r="AF1664" s="50"/>
      <c r="AG1664" s="50"/>
      <c r="AH1664" s="50"/>
      <c r="AI1664" s="50"/>
      <c r="AJ1664" s="50"/>
      <c r="AK1664" s="50"/>
      <c r="AL1664" s="50"/>
      <c r="AM1664" s="50"/>
      <c r="AN1664" s="50"/>
      <c r="AO1664" s="50"/>
      <c r="AP1664" s="50"/>
      <c r="AQ1664" s="50"/>
      <c r="AR1664" s="50"/>
      <c r="AS1664" s="50"/>
      <c r="AT1664" s="50"/>
      <c r="AU1664" s="50"/>
      <c r="AV1664" s="50"/>
      <c r="AW1664" s="50"/>
      <c r="AX1664" s="50"/>
      <c r="AY1664" s="50"/>
      <c r="AZ1664" s="50"/>
      <c r="BA1664" s="50"/>
      <c r="BB1664" s="50"/>
      <c r="BC1664" s="50"/>
      <c r="BD1664" s="50"/>
      <c r="BE1664" s="50"/>
      <c r="BF1664" s="50"/>
      <c r="BG1664" s="50"/>
      <c r="BH1664" s="50"/>
      <c r="BI1664" s="50"/>
      <c r="BJ1664" s="50"/>
      <c r="BK1664" s="50"/>
      <c r="BL1664" s="50"/>
      <c r="BM1664" s="50"/>
      <c r="BN1664" s="50"/>
      <c r="BO1664" s="50"/>
      <c r="BP1664" s="50"/>
      <c r="BQ1664" s="50"/>
      <c r="BR1664" s="50"/>
      <c r="BS1664" s="50"/>
      <c r="BT1664" s="50"/>
      <c r="BU1664" s="50"/>
      <c r="BV1664" s="50"/>
      <c r="BW1664" s="50"/>
      <c r="BX1664" s="50"/>
      <c r="BY1664" s="50"/>
      <c r="BZ1664" s="50"/>
      <c r="CA1664" s="50"/>
      <c r="CB1664" s="50"/>
      <c r="CC1664" s="50"/>
      <c r="CD1664" s="50"/>
      <c r="CE1664" s="50"/>
      <c r="CF1664" s="50"/>
      <c r="CG1664" s="50"/>
      <c r="CH1664" s="50"/>
      <c r="CI1664" s="50"/>
      <c r="CJ1664" s="50"/>
      <c r="CK1664" s="50"/>
      <c r="CL1664" s="50"/>
      <c r="CM1664" s="50"/>
      <c r="CN1664" s="50"/>
      <c r="CO1664" s="50"/>
      <c r="CP1664" s="50"/>
      <c r="CQ1664" s="50"/>
      <c r="CR1664" s="50"/>
      <c r="CS1664" s="50"/>
      <c r="CT1664" s="50"/>
      <c r="CU1664" s="50"/>
      <c r="CV1664" s="50"/>
      <c r="CW1664" s="50"/>
      <c r="CX1664" s="50"/>
      <c r="CY1664" s="50"/>
      <c r="CZ1664" s="50"/>
      <c r="DA1664" s="50"/>
      <c r="DB1664" s="50"/>
      <c r="DC1664" s="50"/>
      <c r="DD1664" s="50"/>
      <c r="DE1664" s="50"/>
      <c r="DF1664" s="50"/>
    </row>
    <row r="1665" spans="2:110" x14ac:dyDescent="0.2">
      <c r="B1665" s="177"/>
      <c r="C1665" s="202"/>
      <c r="D1665" s="200"/>
      <c r="E1665" s="203"/>
      <c r="F1665" s="203"/>
      <c r="G1665" s="203"/>
      <c r="H1665" s="203"/>
      <c r="I1665" s="203"/>
      <c r="J1665" s="203"/>
      <c r="K1665" s="203"/>
      <c r="L1665" s="203"/>
      <c r="M1665" s="203"/>
      <c r="N1665" s="203"/>
      <c r="O1665" s="203"/>
      <c r="P1665" s="203"/>
      <c r="Q1665" s="204"/>
      <c r="R1665" s="204"/>
      <c r="S1665" s="234"/>
      <c r="T1665" s="50"/>
      <c r="U1665" s="50"/>
      <c r="V1665" s="50"/>
      <c r="W1665" s="50"/>
      <c r="X1665" s="50"/>
      <c r="Y1665" s="50"/>
      <c r="Z1665" s="250"/>
      <c r="AA1665" s="238"/>
      <c r="AB1665" s="50"/>
      <c r="AC1665" s="50"/>
      <c r="AD1665" s="50"/>
      <c r="AE1665" s="50"/>
      <c r="AF1665" s="50"/>
      <c r="AG1665" s="50"/>
      <c r="AH1665" s="50"/>
      <c r="AI1665" s="50"/>
      <c r="AJ1665" s="50"/>
      <c r="AK1665" s="50"/>
      <c r="AL1665" s="50"/>
      <c r="AM1665" s="50"/>
      <c r="AN1665" s="50"/>
      <c r="AO1665" s="50"/>
      <c r="AP1665" s="50"/>
      <c r="AQ1665" s="50"/>
      <c r="AR1665" s="50"/>
      <c r="AS1665" s="50"/>
      <c r="AT1665" s="50"/>
      <c r="AU1665" s="50"/>
      <c r="AV1665" s="50"/>
      <c r="AW1665" s="50"/>
      <c r="AX1665" s="50"/>
      <c r="AY1665" s="50"/>
      <c r="AZ1665" s="50"/>
      <c r="BA1665" s="50"/>
      <c r="BB1665" s="50"/>
      <c r="BC1665" s="50"/>
      <c r="BD1665" s="50"/>
      <c r="BE1665" s="50"/>
      <c r="BF1665" s="50"/>
      <c r="BG1665" s="50"/>
      <c r="BH1665" s="50"/>
      <c r="BI1665" s="50"/>
      <c r="BJ1665" s="50"/>
      <c r="BK1665" s="50"/>
      <c r="BL1665" s="50"/>
      <c r="BM1665" s="50"/>
      <c r="BN1665" s="50"/>
      <c r="BO1665" s="50"/>
      <c r="BP1665" s="50"/>
      <c r="BQ1665" s="50"/>
      <c r="BR1665" s="50"/>
      <c r="BS1665" s="50"/>
      <c r="BT1665" s="50"/>
      <c r="BU1665" s="50"/>
      <c r="BV1665" s="50"/>
      <c r="BW1665" s="50"/>
      <c r="BX1665" s="50"/>
      <c r="BY1665" s="50"/>
      <c r="BZ1665" s="50"/>
      <c r="CA1665" s="50"/>
      <c r="CB1665" s="50"/>
      <c r="CC1665" s="50"/>
      <c r="CD1665" s="50"/>
      <c r="CE1665" s="50"/>
      <c r="CF1665" s="50"/>
      <c r="CG1665" s="50"/>
      <c r="CH1665" s="50"/>
      <c r="CI1665" s="50"/>
      <c r="CJ1665" s="50"/>
      <c r="CK1665" s="50"/>
      <c r="CL1665" s="50"/>
      <c r="CM1665" s="50"/>
      <c r="CN1665" s="50"/>
      <c r="CO1665" s="50"/>
      <c r="CP1665" s="50"/>
      <c r="CQ1665" s="50"/>
      <c r="CR1665" s="50"/>
      <c r="CS1665" s="50"/>
      <c r="CT1665" s="50"/>
      <c r="CU1665" s="50"/>
      <c r="CV1665" s="50"/>
      <c r="CW1665" s="50"/>
      <c r="CX1665" s="50"/>
      <c r="CY1665" s="50"/>
      <c r="CZ1665" s="50"/>
      <c r="DA1665" s="50"/>
      <c r="DB1665" s="50"/>
      <c r="DC1665" s="50"/>
      <c r="DD1665" s="50"/>
      <c r="DE1665" s="50"/>
      <c r="DF1665" s="50"/>
    </row>
    <row r="1666" spans="2:110" x14ac:dyDescent="0.2">
      <c r="B1666" s="177"/>
      <c r="C1666" s="202"/>
      <c r="D1666" s="200"/>
      <c r="E1666" s="203"/>
      <c r="F1666" s="203"/>
      <c r="G1666" s="203"/>
      <c r="H1666" s="203"/>
      <c r="I1666" s="203"/>
      <c r="J1666" s="203"/>
      <c r="K1666" s="203"/>
      <c r="L1666" s="203"/>
      <c r="M1666" s="203"/>
      <c r="N1666" s="203"/>
      <c r="O1666" s="203"/>
      <c r="P1666" s="203"/>
      <c r="Q1666" s="204"/>
      <c r="R1666" s="204"/>
      <c r="S1666" s="234"/>
      <c r="T1666" s="50"/>
      <c r="U1666" s="50"/>
      <c r="V1666" s="50"/>
      <c r="W1666" s="50"/>
      <c r="X1666" s="50"/>
      <c r="Y1666" s="50"/>
      <c r="Z1666" s="250"/>
      <c r="AA1666" s="238"/>
      <c r="AB1666" s="50"/>
      <c r="AC1666" s="50"/>
      <c r="AD1666" s="50"/>
      <c r="AE1666" s="50"/>
      <c r="AF1666" s="50"/>
      <c r="AG1666" s="50"/>
      <c r="AH1666" s="50"/>
      <c r="AI1666" s="50"/>
      <c r="AJ1666" s="50"/>
      <c r="AK1666" s="50"/>
      <c r="AL1666" s="50"/>
      <c r="AM1666" s="50"/>
      <c r="AN1666" s="50"/>
      <c r="AO1666" s="50"/>
      <c r="AP1666" s="50"/>
      <c r="AQ1666" s="50"/>
      <c r="AR1666" s="50"/>
      <c r="AS1666" s="50"/>
      <c r="AT1666" s="50"/>
      <c r="AU1666" s="50"/>
      <c r="AV1666" s="50"/>
      <c r="AW1666" s="50"/>
      <c r="AX1666" s="50"/>
      <c r="AY1666" s="50"/>
      <c r="AZ1666" s="50"/>
      <c r="BA1666" s="50"/>
      <c r="BB1666" s="50"/>
      <c r="BC1666" s="50"/>
      <c r="BD1666" s="50"/>
      <c r="BE1666" s="50"/>
      <c r="BF1666" s="50"/>
      <c r="BG1666" s="50"/>
      <c r="BH1666" s="50"/>
      <c r="BI1666" s="50"/>
      <c r="BJ1666" s="50"/>
      <c r="BK1666" s="50"/>
      <c r="BL1666" s="50"/>
      <c r="BM1666" s="50"/>
      <c r="BN1666" s="50"/>
      <c r="BO1666" s="50"/>
      <c r="BP1666" s="50"/>
      <c r="BQ1666" s="50"/>
      <c r="BR1666" s="50"/>
      <c r="BS1666" s="50"/>
      <c r="BT1666" s="50"/>
      <c r="BU1666" s="50"/>
      <c r="BV1666" s="50"/>
      <c r="BW1666" s="50"/>
      <c r="BX1666" s="50"/>
      <c r="BY1666" s="50"/>
      <c r="BZ1666" s="50"/>
      <c r="CA1666" s="50"/>
      <c r="CB1666" s="50"/>
      <c r="CC1666" s="50"/>
      <c r="CD1666" s="50"/>
      <c r="CE1666" s="50"/>
      <c r="CF1666" s="50"/>
      <c r="CG1666" s="50"/>
      <c r="CH1666" s="50"/>
      <c r="CI1666" s="50"/>
      <c r="CJ1666" s="50"/>
      <c r="CK1666" s="50"/>
      <c r="CL1666" s="50"/>
      <c r="CM1666" s="50"/>
      <c r="CN1666" s="50"/>
      <c r="CO1666" s="50"/>
      <c r="CP1666" s="50"/>
      <c r="CQ1666" s="50"/>
      <c r="CR1666" s="50"/>
      <c r="CS1666" s="50"/>
      <c r="CT1666" s="50"/>
      <c r="CU1666" s="50"/>
      <c r="CV1666" s="50"/>
      <c r="CW1666" s="50"/>
      <c r="CX1666" s="50"/>
      <c r="CY1666" s="50"/>
      <c r="CZ1666" s="50"/>
      <c r="DA1666" s="50"/>
      <c r="DB1666" s="50"/>
      <c r="DC1666" s="50"/>
      <c r="DD1666" s="50"/>
      <c r="DE1666" s="50"/>
      <c r="DF1666" s="50"/>
    </row>
    <row r="1667" spans="2:110" x14ac:dyDescent="0.2">
      <c r="B1667" s="177"/>
      <c r="C1667" s="202"/>
      <c r="D1667" s="200"/>
      <c r="E1667" s="203"/>
      <c r="F1667" s="203"/>
      <c r="G1667" s="203"/>
      <c r="H1667" s="203"/>
      <c r="I1667" s="203"/>
      <c r="J1667" s="203"/>
      <c r="K1667" s="203"/>
      <c r="L1667" s="203"/>
      <c r="M1667" s="203"/>
      <c r="N1667" s="203"/>
      <c r="O1667" s="203"/>
      <c r="P1667" s="203"/>
      <c r="Q1667" s="204"/>
      <c r="R1667" s="204"/>
      <c r="S1667" s="234"/>
      <c r="T1667" s="50"/>
      <c r="U1667" s="50"/>
      <c r="V1667" s="50"/>
      <c r="W1667" s="50"/>
      <c r="X1667" s="50"/>
      <c r="Y1667" s="50"/>
      <c r="Z1667" s="250"/>
      <c r="AA1667" s="238"/>
      <c r="AB1667" s="50"/>
      <c r="AC1667" s="50"/>
      <c r="AD1667" s="50"/>
      <c r="AE1667" s="50"/>
      <c r="AF1667" s="50"/>
      <c r="AG1667" s="50"/>
      <c r="AH1667" s="50"/>
      <c r="AI1667" s="50"/>
      <c r="AJ1667" s="50"/>
      <c r="AK1667" s="50"/>
      <c r="AL1667" s="50"/>
      <c r="AM1667" s="50"/>
      <c r="AN1667" s="50"/>
      <c r="AO1667" s="50"/>
      <c r="AP1667" s="50"/>
      <c r="AQ1667" s="50"/>
      <c r="AR1667" s="50"/>
      <c r="AS1667" s="50"/>
      <c r="AT1667" s="50"/>
      <c r="AU1667" s="50"/>
      <c r="AV1667" s="50"/>
      <c r="AW1667" s="50"/>
      <c r="AX1667" s="50"/>
      <c r="AY1667" s="50"/>
      <c r="AZ1667" s="50"/>
      <c r="BA1667" s="50"/>
      <c r="BB1667" s="50"/>
      <c r="BC1667" s="50"/>
      <c r="BD1667" s="50"/>
      <c r="BE1667" s="50"/>
      <c r="BF1667" s="50"/>
      <c r="BG1667" s="50"/>
      <c r="BH1667" s="50"/>
      <c r="BI1667" s="50"/>
      <c r="BJ1667" s="50"/>
      <c r="BK1667" s="50"/>
      <c r="BL1667" s="50"/>
      <c r="BM1667" s="50"/>
      <c r="BN1667" s="50"/>
      <c r="BO1667" s="50"/>
      <c r="BP1667" s="50"/>
      <c r="BQ1667" s="50"/>
      <c r="BR1667" s="50"/>
      <c r="BS1667" s="50"/>
      <c r="BT1667" s="50"/>
      <c r="BU1667" s="50"/>
      <c r="BV1667" s="50"/>
      <c r="BW1667" s="50"/>
      <c r="BX1667" s="50"/>
      <c r="BY1667" s="50"/>
      <c r="BZ1667" s="50"/>
      <c r="CA1667" s="50"/>
      <c r="CB1667" s="50"/>
      <c r="CC1667" s="50"/>
      <c r="CD1667" s="50"/>
      <c r="CE1667" s="50"/>
      <c r="CF1667" s="50"/>
      <c r="CG1667" s="50"/>
      <c r="CH1667" s="50"/>
      <c r="CI1667" s="50"/>
      <c r="CJ1667" s="50"/>
      <c r="CK1667" s="50"/>
      <c r="CL1667" s="50"/>
      <c r="CM1667" s="50"/>
      <c r="CN1667" s="50"/>
      <c r="CO1667" s="50"/>
      <c r="CP1667" s="50"/>
      <c r="CQ1667" s="50"/>
      <c r="CR1667" s="50"/>
      <c r="CS1667" s="50"/>
      <c r="CT1667" s="50"/>
      <c r="CU1667" s="50"/>
      <c r="CV1667" s="50"/>
      <c r="CW1667" s="50"/>
      <c r="CX1667" s="50"/>
      <c r="CY1667" s="50"/>
      <c r="CZ1667" s="50"/>
      <c r="DA1667" s="50"/>
      <c r="DB1667" s="50"/>
      <c r="DC1667" s="50"/>
      <c r="DD1667" s="50"/>
      <c r="DE1667" s="50"/>
      <c r="DF1667" s="50"/>
    </row>
    <row r="1668" spans="2:110" x14ac:dyDescent="0.2">
      <c r="B1668" s="177"/>
      <c r="C1668" s="202"/>
      <c r="D1668" s="200"/>
      <c r="E1668" s="203"/>
      <c r="F1668" s="203"/>
      <c r="G1668" s="203"/>
      <c r="H1668" s="203"/>
      <c r="I1668" s="203"/>
      <c r="J1668" s="203"/>
      <c r="K1668" s="203"/>
      <c r="L1668" s="203"/>
      <c r="M1668" s="203"/>
      <c r="N1668" s="203"/>
      <c r="O1668" s="203"/>
      <c r="P1668" s="203"/>
      <c r="Q1668" s="204"/>
      <c r="R1668" s="204"/>
      <c r="S1668" s="234"/>
      <c r="T1668" s="50"/>
      <c r="U1668" s="50"/>
      <c r="V1668" s="50"/>
      <c r="W1668" s="50"/>
      <c r="X1668" s="50"/>
      <c r="Y1668" s="50"/>
      <c r="Z1668" s="250"/>
      <c r="AA1668" s="238"/>
      <c r="AB1668" s="50"/>
      <c r="AC1668" s="50"/>
      <c r="AD1668" s="50"/>
      <c r="AE1668" s="50"/>
      <c r="AF1668" s="50"/>
      <c r="AG1668" s="50"/>
      <c r="AH1668" s="50"/>
      <c r="AI1668" s="50"/>
      <c r="AJ1668" s="50"/>
      <c r="AK1668" s="50"/>
      <c r="AL1668" s="50"/>
      <c r="AM1668" s="50"/>
      <c r="AN1668" s="50"/>
      <c r="AO1668" s="50"/>
      <c r="AP1668" s="50"/>
      <c r="AQ1668" s="50"/>
      <c r="AR1668" s="50"/>
      <c r="AS1668" s="50"/>
      <c r="AT1668" s="50"/>
      <c r="AU1668" s="50"/>
      <c r="AV1668" s="50"/>
      <c r="AW1668" s="50"/>
      <c r="AX1668" s="50"/>
      <c r="AY1668" s="50"/>
      <c r="AZ1668" s="50"/>
      <c r="BA1668" s="50"/>
      <c r="BB1668" s="50"/>
      <c r="BC1668" s="50"/>
      <c r="BD1668" s="50"/>
      <c r="BE1668" s="50"/>
      <c r="BF1668" s="50"/>
      <c r="BG1668" s="50"/>
      <c r="BH1668" s="50"/>
      <c r="BI1668" s="50"/>
      <c r="BJ1668" s="50"/>
      <c r="BK1668" s="50"/>
      <c r="BL1668" s="50"/>
      <c r="BM1668" s="50"/>
      <c r="BN1668" s="50"/>
      <c r="BO1668" s="50"/>
      <c r="BP1668" s="50"/>
      <c r="BQ1668" s="50"/>
      <c r="BR1668" s="50"/>
      <c r="BS1668" s="50"/>
      <c r="BT1668" s="50"/>
      <c r="BU1668" s="50"/>
      <c r="BV1668" s="50"/>
      <c r="BW1668" s="50"/>
      <c r="BX1668" s="50"/>
      <c r="BY1668" s="50"/>
      <c r="BZ1668" s="50"/>
      <c r="CA1668" s="50"/>
      <c r="CB1668" s="50"/>
      <c r="CC1668" s="50"/>
      <c r="CD1668" s="50"/>
      <c r="CE1668" s="50"/>
      <c r="CF1668" s="50"/>
      <c r="CG1668" s="50"/>
      <c r="CH1668" s="50"/>
      <c r="CI1668" s="50"/>
      <c r="CJ1668" s="50"/>
      <c r="CK1668" s="50"/>
      <c r="CL1668" s="50"/>
      <c r="CM1668" s="50"/>
      <c r="CN1668" s="50"/>
      <c r="CO1668" s="50"/>
      <c r="CP1668" s="50"/>
      <c r="CQ1668" s="50"/>
      <c r="CR1668" s="50"/>
      <c r="CS1668" s="50"/>
      <c r="CT1668" s="50"/>
      <c r="CU1668" s="50"/>
      <c r="CV1668" s="50"/>
      <c r="CW1668" s="50"/>
      <c r="CX1668" s="50"/>
      <c r="CY1668" s="50"/>
      <c r="CZ1668" s="50"/>
      <c r="DA1668" s="50"/>
      <c r="DB1668" s="50"/>
      <c r="DC1668" s="50"/>
      <c r="DD1668" s="50"/>
      <c r="DE1668" s="50"/>
      <c r="DF1668" s="50"/>
    </row>
    <row r="1669" spans="2:110" x14ac:dyDescent="0.2">
      <c r="B1669" s="177"/>
      <c r="C1669" s="202"/>
      <c r="D1669" s="200"/>
      <c r="E1669" s="203"/>
      <c r="F1669" s="203"/>
      <c r="G1669" s="203"/>
      <c r="H1669" s="203"/>
      <c r="I1669" s="203"/>
      <c r="J1669" s="203"/>
      <c r="K1669" s="203"/>
      <c r="L1669" s="203"/>
      <c r="M1669" s="203"/>
      <c r="N1669" s="203"/>
      <c r="O1669" s="203"/>
      <c r="P1669" s="203"/>
      <c r="Q1669" s="204"/>
      <c r="R1669" s="204"/>
      <c r="S1669" s="234"/>
      <c r="T1669" s="50"/>
      <c r="U1669" s="50"/>
      <c r="V1669" s="50"/>
      <c r="W1669" s="50"/>
      <c r="X1669" s="50"/>
      <c r="Y1669" s="50"/>
      <c r="Z1669" s="250"/>
      <c r="AA1669" s="238"/>
      <c r="AB1669" s="50"/>
      <c r="AC1669" s="50"/>
      <c r="AD1669" s="50"/>
      <c r="AE1669" s="50"/>
      <c r="AF1669" s="50"/>
      <c r="AG1669" s="50"/>
      <c r="AH1669" s="50"/>
      <c r="AI1669" s="50"/>
      <c r="AJ1669" s="50"/>
      <c r="AK1669" s="50"/>
      <c r="AL1669" s="50"/>
      <c r="AM1669" s="50"/>
      <c r="AN1669" s="50"/>
      <c r="AO1669" s="50"/>
      <c r="AP1669" s="50"/>
      <c r="AQ1669" s="50"/>
      <c r="AR1669" s="50"/>
      <c r="AS1669" s="50"/>
      <c r="AT1669" s="50"/>
      <c r="AU1669" s="50"/>
      <c r="AV1669" s="50"/>
      <c r="AW1669" s="50"/>
      <c r="AX1669" s="50"/>
      <c r="AY1669" s="50"/>
      <c r="AZ1669" s="50"/>
      <c r="BA1669" s="50"/>
      <c r="BB1669" s="50"/>
      <c r="BC1669" s="50"/>
      <c r="BD1669" s="50"/>
      <c r="BE1669" s="50"/>
      <c r="BF1669" s="50"/>
      <c r="BG1669" s="50"/>
      <c r="BH1669" s="50"/>
      <c r="BI1669" s="50"/>
      <c r="BJ1669" s="50"/>
      <c r="BK1669" s="50"/>
      <c r="BL1669" s="50"/>
      <c r="BM1669" s="50"/>
      <c r="BN1669" s="50"/>
      <c r="BO1669" s="50"/>
      <c r="BP1669" s="50"/>
      <c r="BQ1669" s="50"/>
      <c r="BR1669" s="50"/>
      <c r="BS1669" s="50"/>
      <c r="BT1669" s="50"/>
      <c r="BU1669" s="50"/>
      <c r="BV1669" s="50"/>
      <c r="BW1669" s="50"/>
      <c r="BX1669" s="50"/>
      <c r="BY1669" s="50"/>
      <c r="BZ1669" s="50"/>
      <c r="CA1669" s="50"/>
      <c r="CB1669" s="50"/>
      <c r="CC1669" s="50"/>
      <c r="CD1669" s="50"/>
      <c r="CE1669" s="50"/>
      <c r="CF1669" s="50"/>
      <c r="CG1669" s="50"/>
      <c r="CH1669" s="50"/>
      <c r="CI1669" s="50"/>
      <c r="CJ1669" s="50"/>
      <c r="CK1669" s="50"/>
      <c r="CL1669" s="50"/>
      <c r="CM1669" s="50"/>
      <c r="CN1669" s="50"/>
      <c r="CO1669" s="50"/>
      <c r="CP1669" s="50"/>
      <c r="CQ1669" s="50"/>
      <c r="CR1669" s="50"/>
      <c r="CS1669" s="50"/>
      <c r="CT1669" s="50"/>
      <c r="CU1669" s="50"/>
      <c r="CV1669" s="50"/>
      <c r="CW1669" s="50"/>
      <c r="CX1669" s="50"/>
      <c r="CY1669" s="50"/>
      <c r="CZ1669" s="50"/>
      <c r="DA1669" s="50"/>
      <c r="DB1669" s="50"/>
      <c r="DC1669" s="50"/>
      <c r="DD1669" s="50"/>
      <c r="DE1669" s="50"/>
      <c r="DF1669" s="50"/>
    </row>
    <row r="1670" spans="2:110" x14ac:dyDescent="0.2">
      <c r="B1670" s="177"/>
      <c r="C1670" s="202"/>
      <c r="D1670" s="200"/>
      <c r="E1670" s="203"/>
      <c r="F1670" s="203"/>
      <c r="G1670" s="203"/>
      <c r="H1670" s="203"/>
      <c r="I1670" s="203"/>
      <c r="J1670" s="203"/>
      <c r="K1670" s="203"/>
      <c r="L1670" s="203"/>
      <c r="M1670" s="203"/>
      <c r="N1670" s="203"/>
      <c r="O1670" s="203"/>
      <c r="P1670" s="203"/>
      <c r="Q1670" s="204"/>
      <c r="R1670" s="204"/>
      <c r="S1670" s="234"/>
      <c r="T1670" s="50"/>
      <c r="U1670" s="50"/>
      <c r="V1670" s="50"/>
      <c r="W1670" s="50"/>
      <c r="X1670" s="50"/>
      <c r="Y1670" s="50"/>
      <c r="Z1670" s="250"/>
      <c r="AA1670" s="238"/>
      <c r="AB1670" s="50"/>
      <c r="AC1670" s="50"/>
      <c r="AD1670" s="50"/>
      <c r="AE1670" s="50"/>
      <c r="AF1670" s="50"/>
      <c r="AG1670" s="50"/>
      <c r="AH1670" s="50"/>
      <c r="AI1670" s="50"/>
      <c r="AJ1670" s="50"/>
      <c r="AK1670" s="50"/>
      <c r="AL1670" s="50"/>
      <c r="AM1670" s="50"/>
      <c r="AN1670" s="50"/>
      <c r="AO1670" s="50"/>
      <c r="AP1670" s="50"/>
      <c r="AQ1670" s="50"/>
      <c r="AR1670" s="50"/>
      <c r="AS1670" s="50"/>
      <c r="AT1670" s="50"/>
      <c r="AU1670" s="50"/>
      <c r="AV1670" s="50"/>
      <c r="AW1670" s="50"/>
      <c r="AX1670" s="50"/>
      <c r="AY1670" s="50"/>
      <c r="AZ1670" s="50"/>
      <c r="BA1670" s="50"/>
      <c r="BB1670" s="50"/>
      <c r="BC1670" s="50"/>
      <c r="BD1670" s="50"/>
      <c r="BE1670" s="50"/>
      <c r="BF1670" s="50"/>
      <c r="BG1670" s="50"/>
      <c r="BH1670" s="50"/>
      <c r="BI1670" s="50"/>
      <c r="BJ1670" s="50"/>
      <c r="BK1670" s="50"/>
      <c r="BL1670" s="50"/>
      <c r="BM1670" s="50"/>
      <c r="BN1670" s="50"/>
      <c r="BO1670" s="50"/>
      <c r="BP1670" s="50"/>
      <c r="BQ1670" s="50"/>
      <c r="BR1670" s="50"/>
      <c r="BS1670" s="50"/>
      <c r="BT1670" s="50"/>
      <c r="BU1670" s="50"/>
      <c r="BV1670" s="50"/>
      <c r="BW1670" s="50"/>
      <c r="BX1670" s="50"/>
      <c r="BY1670" s="50"/>
      <c r="BZ1670" s="50"/>
      <c r="CA1670" s="50"/>
      <c r="CB1670" s="50"/>
      <c r="CC1670" s="50"/>
      <c r="CD1670" s="50"/>
      <c r="CE1670" s="50"/>
      <c r="CF1670" s="50"/>
      <c r="CG1670" s="50"/>
      <c r="CH1670" s="50"/>
      <c r="CI1670" s="50"/>
      <c r="CJ1670" s="50"/>
      <c r="CK1670" s="50"/>
      <c r="CL1670" s="50"/>
      <c r="CM1670" s="50"/>
      <c r="CN1670" s="50"/>
      <c r="CO1670" s="50"/>
      <c r="CP1670" s="50"/>
      <c r="CQ1670" s="50"/>
      <c r="CR1670" s="50"/>
      <c r="CS1670" s="50"/>
      <c r="CT1670" s="50"/>
      <c r="CU1670" s="50"/>
      <c r="CV1670" s="50"/>
      <c r="CW1670" s="50"/>
      <c r="CX1670" s="50"/>
      <c r="CY1670" s="50"/>
      <c r="CZ1670" s="50"/>
      <c r="DA1670" s="50"/>
      <c r="DB1670" s="50"/>
      <c r="DC1670" s="50"/>
      <c r="DD1670" s="50"/>
      <c r="DE1670" s="50"/>
      <c r="DF1670" s="50"/>
    </row>
    <row r="1671" spans="2:110" x14ac:dyDescent="0.2">
      <c r="B1671" s="177"/>
      <c r="C1671" s="202"/>
      <c r="D1671" s="200"/>
      <c r="E1671" s="203"/>
      <c r="F1671" s="203"/>
      <c r="G1671" s="203"/>
      <c r="H1671" s="203"/>
      <c r="I1671" s="203"/>
      <c r="J1671" s="203"/>
      <c r="K1671" s="203"/>
      <c r="L1671" s="203"/>
      <c r="M1671" s="203"/>
      <c r="N1671" s="203"/>
      <c r="O1671" s="203"/>
      <c r="P1671" s="203"/>
      <c r="Q1671" s="204"/>
      <c r="R1671" s="204"/>
      <c r="S1671" s="234"/>
      <c r="T1671" s="50"/>
      <c r="U1671" s="50"/>
      <c r="V1671" s="50"/>
      <c r="W1671" s="50"/>
      <c r="X1671" s="50"/>
      <c r="Y1671" s="50"/>
      <c r="Z1671" s="250"/>
      <c r="AA1671" s="238"/>
      <c r="AB1671" s="50"/>
      <c r="AC1671" s="50"/>
      <c r="AD1671" s="50"/>
      <c r="AE1671" s="50"/>
      <c r="AF1671" s="50"/>
      <c r="AG1671" s="50"/>
      <c r="AH1671" s="50"/>
      <c r="AI1671" s="50"/>
      <c r="AJ1671" s="50"/>
      <c r="AK1671" s="50"/>
      <c r="AL1671" s="50"/>
      <c r="AM1671" s="50"/>
      <c r="AN1671" s="50"/>
      <c r="AO1671" s="50"/>
      <c r="AP1671" s="50"/>
      <c r="AQ1671" s="50"/>
      <c r="AR1671" s="50"/>
      <c r="AS1671" s="50"/>
      <c r="AT1671" s="50"/>
      <c r="AU1671" s="50"/>
      <c r="AV1671" s="50"/>
      <c r="AW1671" s="50"/>
      <c r="AX1671" s="50"/>
      <c r="AY1671" s="50"/>
      <c r="AZ1671" s="50"/>
      <c r="BA1671" s="50"/>
      <c r="BB1671" s="50"/>
      <c r="BC1671" s="50"/>
      <c r="BD1671" s="50"/>
      <c r="BE1671" s="50"/>
      <c r="BF1671" s="50"/>
      <c r="BG1671" s="50"/>
      <c r="BH1671" s="50"/>
      <c r="BI1671" s="50"/>
      <c r="BJ1671" s="50"/>
      <c r="BK1671" s="50"/>
      <c r="BL1671" s="50"/>
      <c r="BM1671" s="50"/>
      <c r="BN1671" s="50"/>
      <c r="BO1671" s="50"/>
      <c r="BP1671" s="50"/>
      <c r="BQ1671" s="50"/>
      <c r="BR1671" s="50"/>
      <c r="BS1671" s="50"/>
      <c r="BT1671" s="50"/>
      <c r="BU1671" s="50"/>
      <c r="BV1671" s="50"/>
      <c r="BW1671" s="50"/>
      <c r="BX1671" s="50"/>
      <c r="BY1671" s="50"/>
      <c r="BZ1671" s="50"/>
      <c r="CA1671" s="50"/>
      <c r="CB1671" s="50"/>
      <c r="CC1671" s="50"/>
      <c r="CD1671" s="50"/>
      <c r="CE1671" s="50"/>
      <c r="CF1671" s="50"/>
      <c r="CG1671" s="50"/>
      <c r="CH1671" s="50"/>
      <c r="CI1671" s="50"/>
      <c r="CJ1671" s="50"/>
      <c r="CK1671" s="50"/>
      <c r="CL1671" s="50"/>
      <c r="CM1671" s="50"/>
      <c r="CN1671" s="50"/>
      <c r="CO1671" s="50"/>
      <c r="CP1671" s="50"/>
      <c r="CQ1671" s="50"/>
      <c r="CR1671" s="50"/>
      <c r="CS1671" s="50"/>
      <c r="CT1671" s="50"/>
      <c r="CU1671" s="50"/>
      <c r="CV1671" s="50"/>
      <c r="CW1671" s="50"/>
      <c r="CX1671" s="50"/>
      <c r="CY1671" s="50"/>
      <c r="CZ1671" s="50"/>
      <c r="DA1671" s="50"/>
      <c r="DB1671" s="50"/>
      <c r="DC1671" s="50"/>
      <c r="DD1671" s="50"/>
      <c r="DE1671" s="50"/>
      <c r="DF1671" s="50"/>
    </row>
    <row r="1672" spans="2:110" x14ac:dyDescent="0.2">
      <c r="B1672" s="177"/>
      <c r="C1672" s="202"/>
      <c r="D1672" s="200"/>
      <c r="E1672" s="203"/>
      <c r="F1672" s="203"/>
      <c r="G1672" s="203"/>
      <c r="H1672" s="203"/>
      <c r="I1672" s="203"/>
      <c r="J1672" s="203"/>
      <c r="K1672" s="203"/>
      <c r="L1672" s="203"/>
      <c r="M1672" s="203"/>
      <c r="N1672" s="203"/>
      <c r="O1672" s="203"/>
      <c r="P1672" s="203"/>
      <c r="Q1672" s="204"/>
      <c r="R1672" s="204"/>
      <c r="S1672" s="234"/>
      <c r="T1672" s="50"/>
      <c r="U1672" s="50"/>
      <c r="V1672" s="50"/>
      <c r="W1672" s="50"/>
      <c r="X1672" s="50"/>
      <c r="Y1672" s="50"/>
      <c r="Z1672" s="250"/>
      <c r="AA1672" s="238"/>
      <c r="AB1672" s="50"/>
      <c r="AC1672" s="50"/>
      <c r="AD1672" s="50"/>
      <c r="AE1672" s="50"/>
      <c r="AF1672" s="50"/>
      <c r="AG1672" s="50"/>
      <c r="AH1672" s="50"/>
      <c r="AI1672" s="50"/>
      <c r="AJ1672" s="50"/>
      <c r="AK1672" s="50"/>
      <c r="AL1672" s="50"/>
      <c r="AM1672" s="50"/>
      <c r="AN1672" s="50"/>
      <c r="AO1672" s="50"/>
      <c r="AP1672" s="50"/>
      <c r="AQ1672" s="50"/>
      <c r="AR1672" s="50"/>
      <c r="AS1672" s="50"/>
      <c r="AT1672" s="50"/>
      <c r="AU1672" s="50"/>
      <c r="AV1672" s="50"/>
      <c r="AW1672" s="50"/>
      <c r="AX1672" s="50"/>
      <c r="AY1672" s="50"/>
      <c r="AZ1672" s="50"/>
      <c r="BA1672" s="50"/>
      <c r="BB1672" s="50"/>
      <c r="BC1672" s="50"/>
      <c r="BD1672" s="50"/>
      <c r="BE1672" s="50"/>
      <c r="BF1672" s="50"/>
      <c r="BG1672" s="50"/>
      <c r="BH1672" s="50"/>
      <c r="BI1672" s="50"/>
      <c r="BJ1672" s="50"/>
      <c r="BK1672" s="50"/>
      <c r="BL1672" s="50"/>
      <c r="BM1672" s="50"/>
      <c r="BN1672" s="50"/>
      <c r="BO1672" s="50"/>
      <c r="BP1672" s="50"/>
      <c r="BQ1672" s="50"/>
      <c r="BR1672" s="50"/>
      <c r="BS1672" s="50"/>
      <c r="BT1672" s="50"/>
      <c r="BU1672" s="50"/>
      <c r="BV1672" s="50"/>
      <c r="BW1672" s="50"/>
      <c r="BX1672" s="50"/>
      <c r="BY1672" s="50"/>
      <c r="BZ1672" s="50"/>
      <c r="CA1672" s="50"/>
      <c r="CB1672" s="50"/>
      <c r="CC1672" s="50"/>
      <c r="CD1672" s="50"/>
      <c r="CE1672" s="50"/>
      <c r="CF1672" s="50"/>
      <c r="CG1672" s="50"/>
      <c r="CH1672" s="50"/>
      <c r="CI1672" s="50"/>
      <c r="CJ1672" s="50"/>
      <c r="CK1672" s="50"/>
      <c r="CL1672" s="50"/>
      <c r="CM1672" s="50"/>
      <c r="CN1672" s="50"/>
      <c r="CO1672" s="50"/>
      <c r="CP1672" s="50"/>
      <c r="CQ1672" s="50"/>
      <c r="CR1672" s="50"/>
      <c r="CS1672" s="50"/>
      <c r="CT1672" s="50"/>
      <c r="CU1672" s="50"/>
      <c r="CV1672" s="50"/>
      <c r="CW1672" s="50"/>
      <c r="CX1672" s="50"/>
      <c r="CY1672" s="50"/>
      <c r="CZ1672" s="50"/>
      <c r="DA1672" s="50"/>
      <c r="DB1672" s="50"/>
      <c r="DC1672" s="50"/>
      <c r="DD1672" s="50"/>
      <c r="DE1672" s="50"/>
      <c r="DF1672" s="50"/>
    </row>
    <row r="1673" spans="2:110" x14ac:dyDescent="0.2">
      <c r="B1673" s="177"/>
      <c r="C1673" s="202"/>
      <c r="D1673" s="200"/>
      <c r="E1673" s="203"/>
      <c r="F1673" s="203"/>
      <c r="G1673" s="203"/>
      <c r="H1673" s="203"/>
      <c r="I1673" s="203"/>
      <c r="J1673" s="203"/>
      <c r="K1673" s="203"/>
      <c r="L1673" s="203"/>
      <c r="M1673" s="203"/>
      <c r="N1673" s="203"/>
      <c r="O1673" s="203"/>
      <c r="P1673" s="203"/>
      <c r="Q1673" s="204"/>
      <c r="R1673" s="204"/>
      <c r="S1673" s="234"/>
      <c r="T1673" s="50"/>
      <c r="U1673" s="50"/>
      <c r="V1673" s="50"/>
      <c r="W1673" s="50"/>
      <c r="X1673" s="50"/>
      <c r="Y1673" s="50"/>
      <c r="Z1673" s="250"/>
      <c r="AA1673" s="238"/>
      <c r="AB1673" s="50"/>
      <c r="AC1673" s="50"/>
      <c r="AD1673" s="50"/>
      <c r="AE1673" s="50"/>
      <c r="AF1673" s="50"/>
      <c r="AG1673" s="50"/>
      <c r="AH1673" s="50"/>
      <c r="AI1673" s="50"/>
      <c r="AJ1673" s="50"/>
      <c r="AK1673" s="50"/>
      <c r="AL1673" s="50"/>
      <c r="AM1673" s="50"/>
      <c r="AN1673" s="50"/>
      <c r="AO1673" s="50"/>
      <c r="AP1673" s="50"/>
      <c r="AQ1673" s="50"/>
      <c r="AR1673" s="50"/>
      <c r="AS1673" s="50"/>
      <c r="AT1673" s="50"/>
      <c r="AU1673" s="50"/>
      <c r="AV1673" s="50"/>
      <c r="AW1673" s="50"/>
      <c r="AX1673" s="50"/>
      <c r="AY1673" s="50"/>
      <c r="AZ1673" s="50"/>
      <c r="BA1673" s="50"/>
      <c r="BB1673" s="50"/>
      <c r="BC1673" s="50"/>
      <c r="BD1673" s="50"/>
      <c r="BE1673" s="50"/>
      <c r="BF1673" s="50"/>
      <c r="BG1673" s="50"/>
      <c r="BH1673" s="50"/>
      <c r="BI1673" s="50"/>
      <c r="BJ1673" s="50"/>
      <c r="BK1673" s="50"/>
      <c r="BL1673" s="50"/>
      <c r="BM1673" s="50"/>
      <c r="BN1673" s="50"/>
      <c r="BO1673" s="50"/>
      <c r="BP1673" s="50"/>
      <c r="BQ1673" s="50"/>
      <c r="BR1673" s="50"/>
      <c r="BS1673" s="50"/>
      <c r="BT1673" s="50"/>
      <c r="BU1673" s="50"/>
      <c r="BV1673" s="50"/>
      <c r="BW1673" s="50"/>
      <c r="BX1673" s="50"/>
      <c r="BY1673" s="50"/>
      <c r="BZ1673" s="50"/>
      <c r="CA1673" s="50"/>
      <c r="CB1673" s="50"/>
      <c r="CC1673" s="50"/>
      <c r="CD1673" s="50"/>
      <c r="CE1673" s="50"/>
      <c r="CF1673" s="50"/>
      <c r="CG1673" s="50"/>
      <c r="CH1673" s="50"/>
      <c r="CI1673" s="50"/>
      <c r="CJ1673" s="50"/>
      <c r="CK1673" s="50"/>
      <c r="CL1673" s="50"/>
      <c r="CM1673" s="50"/>
      <c r="CN1673" s="50"/>
      <c r="CO1673" s="50"/>
      <c r="CP1673" s="50"/>
      <c r="CQ1673" s="50"/>
      <c r="CR1673" s="50"/>
      <c r="CS1673" s="50"/>
      <c r="CT1673" s="50"/>
      <c r="CU1673" s="50"/>
      <c r="CV1673" s="50"/>
      <c r="CW1673" s="50"/>
      <c r="CX1673" s="50"/>
      <c r="CY1673" s="50"/>
      <c r="CZ1673" s="50"/>
      <c r="DA1673" s="50"/>
      <c r="DB1673" s="50"/>
      <c r="DC1673" s="50"/>
      <c r="DD1673" s="50"/>
      <c r="DE1673" s="50"/>
      <c r="DF1673" s="50"/>
    </row>
    <row r="1674" spans="2:110" x14ac:dyDescent="0.2">
      <c r="B1674" s="177"/>
      <c r="C1674" s="202"/>
      <c r="D1674" s="200"/>
      <c r="E1674" s="203"/>
      <c r="F1674" s="203"/>
      <c r="G1674" s="203"/>
      <c r="H1674" s="203"/>
      <c r="I1674" s="203"/>
      <c r="J1674" s="203"/>
      <c r="K1674" s="203"/>
      <c r="L1674" s="203"/>
      <c r="M1674" s="203"/>
      <c r="N1674" s="203"/>
      <c r="O1674" s="203"/>
      <c r="P1674" s="203"/>
      <c r="Q1674" s="204"/>
      <c r="R1674" s="204"/>
      <c r="S1674" s="234"/>
      <c r="T1674" s="50"/>
      <c r="U1674" s="50"/>
      <c r="V1674" s="50"/>
      <c r="W1674" s="50"/>
      <c r="X1674" s="50"/>
      <c r="Y1674" s="50"/>
      <c r="Z1674" s="250"/>
      <c r="AA1674" s="238"/>
      <c r="AB1674" s="50"/>
      <c r="AC1674" s="50"/>
      <c r="AD1674" s="50"/>
      <c r="AE1674" s="50"/>
      <c r="AF1674" s="50"/>
      <c r="AG1674" s="50"/>
      <c r="AH1674" s="50"/>
      <c r="AI1674" s="50"/>
      <c r="AJ1674" s="50"/>
      <c r="AK1674" s="50"/>
      <c r="AL1674" s="50"/>
      <c r="AM1674" s="50"/>
      <c r="AN1674" s="50"/>
      <c r="AO1674" s="50"/>
      <c r="AP1674" s="50"/>
      <c r="AQ1674" s="50"/>
      <c r="AR1674" s="50"/>
      <c r="AS1674" s="50"/>
      <c r="AT1674" s="50"/>
      <c r="AU1674" s="50"/>
      <c r="AV1674" s="50"/>
      <c r="AW1674" s="50"/>
      <c r="AX1674" s="50"/>
      <c r="AY1674" s="50"/>
      <c r="AZ1674" s="50"/>
      <c r="BA1674" s="50"/>
      <c r="BB1674" s="50"/>
      <c r="BC1674" s="50"/>
      <c r="BD1674" s="50"/>
      <c r="BE1674" s="50"/>
      <c r="BF1674" s="50"/>
      <c r="BG1674" s="50"/>
      <c r="BH1674" s="50"/>
      <c r="BI1674" s="50"/>
      <c r="BJ1674" s="50"/>
      <c r="BK1674" s="50"/>
      <c r="BL1674" s="50"/>
      <c r="BM1674" s="50"/>
      <c r="BN1674" s="50"/>
      <c r="BO1674" s="50"/>
      <c r="BP1674" s="50"/>
      <c r="BQ1674" s="50"/>
      <c r="BR1674" s="50"/>
      <c r="BS1674" s="50"/>
      <c r="BT1674" s="50"/>
      <c r="BU1674" s="50"/>
      <c r="BV1674" s="50"/>
      <c r="BW1674" s="50"/>
      <c r="BX1674" s="50"/>
      <c r="BY1674" s="50"/>
      <c r="BZ1674" s="50"/>
      <c r="CA1674" s="50"/>
      <c r="CB1674" s="50"/>
      <c r="CC1674" s="50"/>
      <c r="CD1674" s="50"/>
      <c r="CE1674" s="50"/>
      <c r="CF1674" s="50"/>
      <c r="CG1674" s="50"/>
      <c r="CH1674" s="50"/>
      <c r="CI1674" s="50"/>
      <c r="CJ1674" s="50"/>
      <c r="CK1674" s="50"/>
      <c r="CL1674" s="50"/>
      <c r="CM1674" s="50"/>
      <c r="CN1674" s="50"/>
      <c r="CO1674" s="50"/>
      <c r="CP1674" s="50"/>
      <c r="CQ1674" s="50"/>
      <c r="CR1674" s="50"/>
      <c r="CS1674" s="50"/>
      <c r="CT1674" s="50"/>
      <c r="CU1674" s="50"/>
      <c r="CV1674" s="50"/>
      <c r="CW1674" s="50"/>
      <c r="CX1674" s="50"/>
      <c r="CY1674" s="50"/>
      <c r="CZ1674" s="50"/>
      <c r="DA1674" s="50"/>
      <c r="DB1674" s="50"/>
      <c r="DC1674" s="50"/>
      <c r="DD1674" s="50"/>
      <c r="DE1674" s="50"/>
      <c r="DF1674" s="50"/>
    </row>
    <row r="1675" spans="2:110" x14ac:dyDescent="0.2">
      <c r="B1675" s="177"/>
      <c r="C1675" s="202"/>
      <c r="D1675" s="200"/>
      <c r="E1675" s="203"/>
      <c r="F1675" s="203"/>
      <c r="G1675" s="203"/>
      <c r="H1675" s="203"/>
      <c r="I1675" s="203"/>
      <c r="J1675" s="203"/>
      <c r="K1675" s="203"/>
      <c r="L1675" s="203"/>
      <c r="M1675" s="203"/>
      <c r="N1675" s="203"/>
      <c r="O1675" s="203"/>
      <c r="P1675" s="203"/>
      <c r="Q1675" s="204"/>
      <c r="R1675" s="204"/>
      <c r="S1675" s="234"/>
      <c r="T1675" s="50"/>
      <c r="U1675" s="50"/>
      <c r="V1675" s="50"/>
      <c r="W1675" s="50"/>
      <c r="X1675" s="50"/>
      <c r="Y1675" s="50"/>
      <c r="Z1675" s="250"/>
      <c r="AA1675" s="238"/>
      <c r="AB1675" s="50"/>
      <c r="AC1675" s="50"/>
      <c r="AD1675" s="50"/>
      <c r="AE1675" s="50"/>
      <c r="AF1675" s="50"/>
      <c r="AG1675" s="50"/>
      <c r="AH1675" s="50"/>
      <c r="AI1675" s="50"/>
      <c r="AJ1675" s="50"/>
      <c r="AK1675" s="50"/>
      <c r="AL1675" s="50"/>
      <c r="AM1675" s="50"/>
      <c r="AN1675" s="50"/>
      <c r="AO1675" s="50"/>
      <c r="AP1675" s="50"/>
      <c r="AQ1675" s="50"/>
      <c r="AR1675" s="50"/>
      <c r="AS1675" s="50"/>
      <c r="AT1675" s="50"/>
      <c r="AU1675" s="50"/>
      <c r="AV1675" s="50"/>
      <c r="AW1675" s="50"/>
      <c r="AX1675" s="50"/>
      <c r="AY1675" s="50"/>
      <c r="AZ1675" s="50"/>
      <c r="BA1675" s="50"/>
      <c r="BB1675" s="50"/>
      <c r="BC1675" s="50"/>
      <c r="BD1675" s="50"/>
      <c r="BE1675" s="50"/>
      <c r="BF1675" s="50"/>
      <c r="BG1675" s="50"/>
      <c r="BH1675" s="50"/>
      <c r="BI1675" s="50"/>
      <c r="BJ1675" s="50"/>
      <c r="BK1675" s="50"/>
      <c r="BL1675" s="50"/>
      <c r="BM1675" s="50"/>
      <c r="BN1675" s="50"/>
      <c r="BO1675" s="50"/>
      <c r="BP1675" s="50"/>
      <c r="BQ1675" s="50"/>
      <c r="BR1675" s="50"/>
      <c r="BS1675" s="50"/>
      <c r="BT1675" s="50"/>
      <c r="BU1675" s="50"/>
      <c r="BV1675" s="50"/>
      <c r="BW1675" s="50"/>
      <c r="BX1675" s="50"/>
      <c r="BY1675" s="50"/>
      <c r="BZ1675" s="50"/>
      <c r="CA1675" s="50"/>
      <c r="CB1675" s="50"/>
      <c r="CC1675" s="50"/>
      <c r="CD1675" s="50"/>
      <c r="CE1675" s="50"/>
      <c r="CF1675" s="50"/>
      <c r="CG1675" s="50"/>
      <c r="CH1675" s="50"/>
      <c r="CI1675" s="50"/>
      <c r="CJ1675" s="50"/>
      <c r="CK1675" s="50"/>
      <c r="CL1675" s="50"/>
      <c r="CM1675" s="50"/>
      <c r="CN1675" s="50"/>
      <c r="CO1675" s="50"/>
      <c r="CP1675" s="50"/>
      <c r="CQ1675" s="50"/>
      <c r="CR1675" s="50"/>
      <c r="CS1675" s="50"/>
      <c r="CT1675" s="50"/>
      <c r="CU1675" s="50"/>
      <c r="CV1675" s="50"/>
      <c r="CW1675" s="50"/>
      <c r="CX1675" s="50"/>
      <c r="CY1675" s="50"/>
      <c r="CZ1675" s="50"/>
      <c r="DA1675" s="50"/>
      <c r="DB1675" s="50"/>
      <c r="DC1675" s="50"/>
      <c r="DD1675" s="50"/>
      <c r="DE1675" s="50"/>
      <c r="DF1675" s="50"/>
    </row>
    <row r="1676" spans="2:110" x14ac:dyDescent="0.2">
      <c r="B1676" s="177"/>
      <c r="C1676" s="202"/>
      <c r="D1676" s="200"/>
      <c r="E1676" s="203"/>
      <c r="F1676" s="203"/>
      <c r="G1676" s="203"/>
      <c r="H1676" s="203"/>
      <c r="I1676" s="203"/>
      <c r="J1676" s="203"/>
      <c r="K1676" s="203"/>
      <c r="L1676" s="203"/>
      <c r="M1676" s="203"/>
      <c r="N1676" s="203"/>
      <c r="O1676" s="203"/>
      <c r="P1676" s="203"/>
      <c r="Q1676" s="204"/>
      <c r="R1676" s="204"/>
      <c r="S1676" s="234"/>
      <c r="T1676" s="50"/>
      <c r="U1676" s="50"/>
      <c r="V1676" s="50"/>
      <c r="W1676" s="50"/>
      <c r="X1676" s="50"/>
      <c r="Y1676" s="50"/>
      <c r="Z1676" s="250"/>
      <c r="AA1676" s="238"/>
      <c r="AB1676" s="50"/>
      <c r="AC1676" s="50"/>
      <c r="AD1676" s="50"/>
      <c r="AE1676" s="50"/>
      <c r="AF1676" s="50"/>
      <c r="AG1676" s="50"/>
      <c r="AH1676" s="50"/>
      <c r="AI1676" s="50"/>
      <c r="AJ1676" s="50"/>
      <c r="AK1676" s="50"/>
      <c r="AL1676" s="50"/>
      <c r="AM1676" s="50"/>
      <c r="AN1676" s="50"/>
      <c r="AO1676" s="50"/>
      <c r="AP1676" s="50"/>
      <c r="AQ1676" s="50"/>
      <c r="AR1676" s="50"/>
      <c r="AS1676" s="50"/>
      <c r="AT1676" s="50"/>
      <c r="AU1676" s="50"/>
      <c r="AV1676" s="50"/>
      <c r="AW1676" s="50"/>
      <c r="AX1676" s="50"/>
      <c r="AY1676" s="50"/>
      <c r="AZ1676" s="50"/>
      <c r="BA1676" s="50"/>
      <c r="BB1676" s="50"/>
      <c r="BC1676" s="50"/>
      <c r="BD1676" s="50"/>
      <c r="BE1676" s="50"/>
      <c r="BF1676" s="50"/>
      <c r="BG1676" s="50"/>
      <c r="BH1676" s="50"/>
      <c r="BI1676" s="50"/>
      <c r="BJ1676" s="50"/>
      <c r="BK1676" s="50"/>
      <c r="BL1676" s="50"/>
      <c r="BM1676" s="50"/>
      <c r="BN1676" s="50"/>
      <c r="BO1676" s="50"/>
      <c r="BP1676" s="50"/>
      <c r="BQ1676" s="50"/>
      <c r="BR1676" s="50"/>
      <c r="BS1676" s="50"/>
      <c r="BT1676" s="50"/>
      <c r="BU1676" s="50"/>
      <c r="BV1676" s="50"/>
      <c r="BW1676" s="50"/>
      <c r="BX1676" s="50"/>
      <c r="BY1676" s="50"/>
      <c r="BZ1676" s="50"/>
      <c r="CA1676" s="50"/>
      <c r="CB1676" s="50"/>
      <c r="CC1676" s="50"/>
      <c r="CD1676" s="50"/>
      <c r="CE1676" s="50"/>
      <c r="CF1676" s="50"/>
      <c r="CG1676" s="50"/>
      <c r="CH1676" s="50"/>
      <c r="CI1676" s="50"/>
      <c r="CJ1676" s="50"/>
      <c r="CK1676" s="50"/>
      <c r="CL1676" s="50"/>
      <c r="CM1676" s="50"/>
      <c r="CN1676" s="50"/>
      <c r="CO1676" s="50"/>
      <c r="CP1676" s="50"/>
      <c r="CQ1676" s="50"/>
      <c r="CR1676" s="50"/>
      <c r="CS1676" s="50"/>
      <c r="CT1676" s="50"/>
      <c r="CU1676" s="50"/>
      <c r="CV1676" s="50"/>
      <c r="CW1676" s="50"/>
      <c r="CX1676" s="50"/>
      <c r="CY1676" s="50"/>
      <c r="CZ1676" s="50"/>
      <c r="DA1676" s="50"/>
      <c r="DB1676" s="50"/>
      <c r="DC1676" s="50"/>
      <c r="DD1676" s="50"/>
      <c r="DE1676" s="50"/>
      <c r="DF1676" s="50"/>
    </row>
    <row r="1677" spans="2:110" x14ac:dyDescent="0.2">
      <c r="B1677" s="177"/>
      <c r="C1677" s="202"/>
      <c r="D1677" s="200"/>
      <c r="E1677" s="203"/>
      <c r="F1677" s="203"/>
      <c r="G1677" s="203"/>
      <c r="H1677" s="203"/>
      <c r="I1677" s="203"/>
      <c r="J1677" s="203"/>
      <c r="K1677" s="203"/>
      <c r="L1677" s="203"/>
      <c r="M1677" s="203"/>
      <c r="N1677" s="203"/>
      <c r="O1677" s="203"/>
      <c r="P1677" s="203"/>
      <c r="Q1677" s="204"/>
      <c r="R1677" s="204"/>
      <c r="S1677" s="234"/>
      <c r="T1677" s="50"/>
      <c r="U1677" s="50"/>
      <c r="V1677" s="50"/>
      <c r="W1677" s="50"/>
      <c r="X1677" s="50"/>
      <c r="Y1677" s="50"/>
      <c r="Z1677" s="250"/>
      <c r="AA1677" s="238"/>
      <c r="AB1677" s="50"/>
      <c r="AC1677" s="50"/>
      <c r="AD1677" s="50"/>
      <c r="AE1677" s="50"/>
      <c r="AF1677" s="50"/>
      <c r="AG1677" s="50"/>
      <c r="AH1677" s="50"/>
      <c r="AI1677" s="50"/>
      <c r="AJ1677" s="50"/>
      <c r="AK1677" s="50"/>
      <c r="AL1677" s="50"/>
      <c r="AM1677" s="50"/>
      <c r="AN1677" s="50"/>
      <c r="AO1677" s="50"/>
      <c r="AP1677" s="50"/>
      <c r="AQ1677" s="50"/>
      <c r="AR1677" s="50"/>
      <c r="AS1677" s="50"/>
      <c r="AT1677" s="50"/>
      <c r="AU1677" s="50"/>
      <c r="AV1677" s="50"/>
      <c r="AW1677" s="50"/>
      <c r="AX1677" s="50"/>
      <c r="AY1677" s="50"/>
      <c r="AZ1677" s="50"/>
      <c r="BA1677" s="50"/>
      <c r="BB1677" s="50"/>
      <c r="BC1677" s="50"/>
      <c r="BD1677" s="50"/>
      <c r="BE1677" s="50"/>
      <c r="BF1677" s="50"/>
      <c r="BG1677" s="50"/>
      <c r="BH1677" s="50"/>
      <c r="BI1677" s="50"/>
      <c r="BJ1677" s="50"/>
      <c r="BK1677" s="50"/>
      <c r="BL1677" s="50"/>
      <c r="BM1677" s="50"/>
      <c r="BN1677" s="50"/>
      <c r="BO1677" s="50"/>
      <c r="BP1677" s="50"/>
      <c r="BQ1677" s="50"/>
      <c r="BR1677" s="50"/>
      <c r="BS1677" s="50"/>
      <c r="BT1677" s="50"/>
      <c r="BU1677" s="50"/>
      <c r="BV1677" s="50"/>
      <c r="BW1677" s="50"/>
      <c r="BX1677" s="50"/>
      <c r="BY1677" s="50"/>
      <c r="BZ1677" s="50"/>
      <c r="CA1677" s="50"/>
      <c r="CB1677" s="50"/>
      <c r="CC1677" s="50"/>
      <c r="CD1677" s="50"/>
      <c r="CE1677" s="50"/>
      <c r="CF1677" s="50"/>
      <c r="CG1677" s="50"/>
      <c r="CH1677" s="50"/>
      <c r="CI1677" s="50"/>
      <c r="CJ1677" s="50"/>
      <c r="CK1677" s="50"/>
      <c r="CL1677" s="50"/>
      <c r="CM1677" s="50"/>
      <c r="CN1677" s="50"/>
      <c r="CO1677" s="50"/>
      <c r="CP1677" s="50"/>
      <c r="CQ1677" s="50"/>
      <c r="CR1677" s="50"/>
      <c r="CS1677" s="50"/>
      <c r="CT1677" s="50"/>
      <c r="CU1677" s="50"/>
      <c r="CV1677" s="50"/>
      <c r="CW1677" s="50"/>
      <c r="CX1677" s="50"/>
      <c r="CY1677" s="50"/>
      <c r="CZ1677" s="50"/>
      <c r="DA1677" s="50"/>
      <c r="DB1677" s="50"/>
      <c r="DC1677" s="50"/>
      <c r="DD1677" s="50"/>
      <c r="DE1677" s="50"/>
      <c r="DF1677" s="50"/>
    </row>
    <row r="1678" spans="2:110" x14ac:dyDescent="0.2">
      <c r="B1678" s="177"/>
      <c r="C1678" s="202"/>
      <c r="D1678" s="200"/>
      <c r="E1678" s="203"/>
      <c r="F1678" s="203"/>
      <c r="G1678" s="203"/>
      <c r="H1678" s="203"/>
      <c r="I1678" s="203"/>
      <c r="J1678" s="203"/>
      <c r="K1678" s="203"/>
      <c r="L1678" s="203"/>
      <c r="M1678" s="203"/>
      <c r="N1678" s="203"/>
      <c r="O1678" s="203"/>
      <c r="P1678" s="203"/>
      <c r="Q1678" s="204"/>
      <c r="R1678" s="204"/>
      <c r="S1678" s="234"/>
      <c r="T1678" s="50"/>
      <c r="U1678" s="50"/>
      <c r="V1678" s="50"/>
      <c r="W1678" s="50"/>
      <c r="X1678" s="50"/>
      <c r="Y1678" s="50"/>
      <c r="Z1678" s="250"/>
      <c r="AA1678" s="238"/>
      <c r="AB1678" s="50"/>
      <c r="AC1678" s="50"/>
      <c r="AD1678" s="50"/>
      <c r="AE1678" s="50"/>
      <c r="AF1678" s="50"/>
      <c r="AG1678" s="50"/>
      <c r="AH1678" s="50"/>
      <c r="AI1678" s="50"/>
      <c r="AJ1678" s="50"/>
      <c r="AK1678" s="50"/>
      <c r="AL1678" s="50"/>
      <c r="AM1678" s="50"/>
      <c r="AN1678" s="50"/>
      <c r="AO1678" s="50"/>
      <c r="AP1678" s="50"/>
      <c r="AQ1678" s="50"/>
      <c r="AR1678" s="50"/>
      <c r="AS1678" s="50"/>
      <c r="AT1678" s="50"/>
      <c r="AU1678" s="50"/>
      <c r="AV1678" s="50"/>
      <c r="AW1678" s="50"/>
      <c r="AX1678" s="50"/>
      <c r="AY1678" s="50"/>
      <c r="AZ1678" s="50"/>
      <c r="BA1678" s="50"/>
      <c r="BB1678" s="50"/>
      <c r="BC1678" s="50"/>
      <c r="BD1678" s="50"/>
      <c r="BE1678" s="50"/>
      <c r="BF1678" s="50"/>
      <c r="BG1678" s="50"/>
      <c r="BH1678" s="50"/>
      <c r="BI1678" s="50"/>
      <c r="BJ1678" s="50"/>
      <c r="BK1678" s="50"/>
      <c r="BL1678" s="50"/>
      <c r="BM1678" s="50"/>
      <c r="BN1678" s="50"/>
      <c r="BO1678" s="50"/>
      <c r="BP1678" s="50"/>
      <c r="BQ1678" s="50"/>
      <c r="BR1678" s="50"/>
      <c r="BS1678" s="50"/>
      <c r="BT1678" s="50"/>
      <c r="BU1678" s="50"/>
      <c r="BV1678" s="50"/>
      <c r="BW1678" s="50"/>
      <c r="BX1678" s="50"/>
      <c r="BY1678" s="50"/>
      <c r="BZ1678" s="50"/>
      <c r="CA1678" s="50"/>
      <c r="CB1678" s="50"/>
      <c r="CC1678" s="50"/>
      <c r="CD1678" s="50"/>
      <c r="CE1678" s="50"/>
      <c r="CF1678" s="50"/>
      <c r="CG1678" s="50"/>
      <c r="CH1678" s="50"/>
      <c r="CI1678" s="50"/>
      <c r="CJ1678" s="50"/>
      <c r="CK1678" s="50"/>
      <c r="CL1678" s="50"/>
      <c r="CM1678" s="50"/>
      <c r="CN1678" s="50"/>
      <c r="CO1678" s="50"/>
      <c r="CP1678" s="50"/>
      <c r="CQ1678" s="50"/>
      <c r="CR1678" s="50"/>
      <c r="CS1678" s="50"/>
      <c r="CT1678" s="50"/>
      <c r="CU1678" s="50"/>
      <c r="CV1678" s="50"/>
      <c r="CW1678" s="50"/>
      <c r="CX1678" s="50"/>
      <c r="CY1678" s="50"/>
      <c r="CZ1678" s="50"/>
      <c r="DA1678" s="50"/>
      <c r="DB1678" s="50"/>
      <c r="DC1678" s="50"/>
      <c r="DD1678" s="50"/>
      <c r="DE1678" s="50"/>
      <c r="DF1678" s="50"/>
    </row>
    <row r="1679" spans="2:110" x14ac:dyDescent="0.2">
      <c r="B1679" s="177"/>
      <c r="C1679" s="202"/>
      <c r="D1679" s="200"/>
      <c r="E1679" s="203"/>
      <c r="F1679" s="203"/>
      <c r="G1679" s="203"/>
      <c r="H1679" s="203"/>
      <c r="I1679" s="203"/>
      <c r="J1679" s="203"/>
      <c r="K1679" s="203"/>
      <c r="L1679" s="203"/>
      <c r="M1679" s="203"/>
      <c r="N1679" s="203"/>
      <c r="O1679" s="203"/>
      <c r="P1679" s="203"/>
      <c r="Q1679" s="204"/>
      <c r="R1679" s="204"/>
      <c r="S1679" s="234"/>
      <c r="T1679" s="50"/>
      <c r="U1679" s="50"/>
      <c r="V1679" s="50"/>
      <c r="W1679" s="50"/>
      <c r="X1679" s="50"/>
      <c r="Y1679" s="50"/>
      <c r="Z1679" s="250"/>
      <c r="AA1679" s="238"/>
      <c r="AB1679" s="50"/>
      <c r="AC1679" s="50"/>
      <c r="AD1679" s="50"/>
      <c r="AE1679" s="50"/>
      <c r="AF1679" s="50"/>
      <c r="AG1679" s="50"/>
      <c r="AH1679" s="50"/>
      <c r="AI1679" s="50"/>
      <c r="AJ1679" s="50"/>
      <c r="AK1679" s="50"/>
      <c r="AL1679" s="50"/>
      <c r="AM1679" s="50"/>
      <c r="AN1679" s="50"/>
      <c r="AO1679" s="50"/>
      <c r="AP1679" s="50"/>
      <c r="AQ1679" s="50"/>
      <c r="AR1679" s="50"/>
      <c r="AS1679" s="50"/>
      <c r="AT1679" s="50"/>
      <c r="AU1679" s="50"/>
      <c r="AV1679" s="50"/>
      <c r="AW1679" s="50"/>
      <c r="AX1679" s="50"/>
      <c r="AY1679" s="50"/>
      <c r="AZ1679" s="50"/>
      <c r="BA1679" s="50"/>
      <c r="BB1679" s="50"/>
      <c r="BC1679" s="50"/>
      <c r="BD1679" s="50"/>
      <c r="BE1679" s="50"/>
      <c r="BF1679" s="50"/>
      <c r="BG1679" s="50"/>
      <c r="BH1679" s="50"/>
      <c r="BI1679" s="50"/>
      <c r="BJ1679" s="50"/>
      <c r="BK1679" s="50"/>
      <c r="BL1679" s="50"/>
      <c r="BM1679" s="50"/>
      <c r="BN1679" s="50"/>
      <c r="BO1679" s="50"/>
      <c r="BP1679" s="50"/>
      <c r="BQ1679" s="50"/>
      <c r="BR1679" s="50"/>
      <c r="BS1679" s="50"/>
      <c r="BT1679" s="50"/>
      <c r="BU1679" s="50"/>
      <c r="BV1679" s="50"/>
      <c r="BW1679" s="50"/>
      <c r="BX1679" s="50"/>
      <c r="BY1679" s="50"/>
      <c r="BZ1679" s="50"/>
      <c r="CA1679" s="50"/>
      <c r="CB1679" s="50"/>
      <c r="CC1679" s="50"/>
      <c r="CD1679" s="50"/>
      <c r="CE1679" s="50"/>
      <c r="CF1679" s="50"/>
      <c r="CG1679" s="50"/>
      <c r="CH1679" s="50"/>
      <c r="CI1679" s="50"/>
      <c r="CJ1679" s="50"/>
      <c r="CK1679" s="50"/>
      <c r="CL1679" s="50"/>
      <c r="CM1679" s="50"/>
      <c r="CN1679" s="50"/>
      <c r="CO1679" s="50"/>
      <c r="CP1679" s="50"/>
      <c r="CQ1679" s="50"/>
      <c r="CR1679" s="50"/>
      <c r="CS1679" s="50"/>
      <c r="CT1679" s="50"/>
      <c r="CU1679" s="50"/>
      <c r="CV1679" s="50"/>
      <c r="CW1679" s="50"/>
      <c r="CX1679" s="50"/>
      <c r="CY1679" s="50"/>
      <c r="CZ1679" s="50"/>
      <c r="DA1679" s="50"/>
      <c r="DB1679" s="50"/>
      <c r="DC1679" s="50"/>
      <c r="DD1679" s="50"/>
      <c r="DE1679" s="50"/>
      <c r="DF1679" s="50"/>
    </row>
    <row r="1680" spans="2:110" x14ac:dyDescent="0.2">
      <c r="B1680" s="177"/>
      <c r="C1680" s="202"/>
      <c r="D1680" s="200"/>
      <c r="E1680" s="203"/>
      <c r="F1680" s="203"/>
      <c r="G1680" s="203"/>
      <c r="H1680" s="203"/>
      <c r="I1680" s="203"/>
      <c r="J1680" s="203"/>
      <c r="K1680" s="203"/>
      <c r="L1680" s="203"/>
      <c r="M1680" s="203"/>
      <c r="N1680" s="203"/>
      <c r="O1680" s="203"/>
      <c r="P1680" s="203"/>
      <c r="Q1680" s="204"/>
      <c r="R1680" s="204"/>
      <c r="S1680" s="234"/>
      <c r="T1680" s="50"/>
      <c r="U1680" s="50"/>
      <c r="V1680" s="50"/>
      <c r="W1680" s="50"/>
      <c r="X1680" s="50"/>
      <c r="Y1680" s="50"/>
      <c r="Z1680" s="250"/>
      <c r="AA1680" s="238"/>
      <c r="AB1680" s="50"/>
      <c r="AC1680" s="50"/>
      <c r="AD1680" s="50"/>
      <c r="AE1680" s="50"/>
      <c r="AF1680" s="50"/>
      <c r="AG1680" s="50"/>
      <c r="AH1680" s="50"/>
      <c r="AI1680" s="50"/>
      <c r="AJ1680" s="50"/>
      <c r="AK1680" s="50"/>
      <c r="AL1680" s="50"/>
      <c r="AM1680" s="50"/>
      <c r="AN1680" s="50"/>
      <c r="AO1680" s="50"/>
      <c r="AP1680" s="50"/>
      <c r="AQ1680" s="50"/>
      <c r="AR1680" s="50"/>
      <c r="AS1680" s="50"/>
      <c r="AT1680" s="50"/>
      <c r="AU1680" s="50"/>
      <c r="AV1680" s="50"/>
      <c r="AW1680" s="50"/>
      <c r="AX1680" s="50"/>
      <c r="AY1680" s="50"/>
      <c r="AZ1680" s="50"/>
      <c r="BA1680" s="50"/>
      <c r="BB1680" s="50"/>
      <c r="BC1680" s="50"/>
      <c r="BD1680" s="50"/>
      <c r="BE1680" s="50"/>
      <c r="BF1680" s="50"/>
      <c r="BG1680" s="50"/>
      <c r="BH1680" s="50"/>
      <c r="BI1680" s="50"/>
      <c r="BJ1680" s="50"/>
      <c r="BK1680" s="50"/>
      <c r="BL1680" s="50"/>
      <c r="BM1680" s="50"/>
      <c r="BN1680" s="50"/>
      <c r="BO1680" s="50"/>
      <c r="BP1680" s="50"/>
      <c r="BQ1680" s="50"/>
      <c r="BR1680" s="50"/>
      <c r="BS1680" s="50"/>
      <c r="BT1680" s="50"/>
      <c r="BU1680" s="50"/>
      <c r="BV1680" s="50"/>
      <c r="BW1680" s="50"/>
      <c r="BX1680" s="50"/>
      <c r="BY1680" s="50"/>
      <c r="BZ1680" s="50"/>
      <c r="CA1680" s="50"/>
      <c r="CB1680" s="50"/>
      <c r="CC1680" s="50"/>
      <c r="CD1680" s="50"/>
      <c r="CE1680" s="50"/>
      <c r="CF1680" s="50"/>
      <c r="CG1680" s="50"/>
      <c r="CH1680" s="50"/>
      <c r="CI1680" s="50"/>
      <c r="CJ1680" s="50"/>
      <c r="CK1680" s="50"/>
      <c r="CL1680" s="50"/>
      <c r="CM1680" s="50"/>
      <c r="CN1680" s="50"/>
      <c r="CO1680" s="50"/>
      <c r="CP1680" s="50"/>
      <c r="CQ1680" s="50"/>
      <c r="CR1680" s="50"/>
      <c r="CS1680" s="50"/>
      <c r="CT1680" s="50"/>
      <c r="CU1680" s="50"/>
      <c r="CV1680" s="50"/>
      <c r="CW1680" s="50"/>
      <c r="CX1680" s="50"/>
      <c r="CY1680" s="50"/>
      <c r="CZ1680" s="50"/>
      <c r="DA1680" s="50"/>
      <c r="DB1680" s="50"/>
      <c r="DC1680" s="50"/>
      <c r="DD1680" s="50"/>
      <c r="DE1680" s="50"/>
      <c r="DF1680" s="50"/>
    </row>
    <row r="1681" spans="2:110" x14ac:dyDescent="0.2">
      <c r="B1681" s="177"/>
      <c r="C1681" s="202"/>
      <c r="D1681" s="200"/>
      <c r="E1681" s="203"/>
      <c r="F1681" s="203"/>
      <c r="G1681" s="203"/>
      <c r="H1681" s="203"/>
      <c r="I1681" s="203"/>
      <c r="J1681" s="203"/>
      <c r="K1681" s="203"/>
      <c r="L1681" s="203"/>
      <c r="M1681" s="203"/>
      <c r="N1681" s="203"/>
      <c r="O1681" s="203"/>
      <c r="P1681" s="203"/>
      <c r="Q1681" s="204"/>
      <c r="R1681" s="204"/>
      <c r="S1681" s="234"/>
      <c r="T1681" s="50"/>
      <c r="U1681" s="50"/>
      <c r="V1681" s="50"/>
      <c r="W1681" s="50"/>
      <c r="X1681" s="50"/>
      <c r="Y1681" s="50"/>
      <c r="Z1681" s="250"/>
      <c r="AA1681" s="238"/>
      <c r="AB1681" s="50"/>
      <c r="AC1681" s="50"/>
      <c r="AD1681" s="50"/>
      <c r="AE1681" s="50"/>
      <c r="AF1681" s="50"/>
      <c r="AG1681" s="50"/>
      <c r="AH1681" s="50"/>
      <c r="AI1681" s="50"/>
      <c r="AJ1681" s="50"/>
      <c r="AK1681" s="50"/>
      <c r="AL1681" s="50"/>
      <c r="AM1681" s="50"/>
      <c r="AN1681" s="50"/>
      <c r="AO1681" s="50"/>
      <c r="AP1681" s="50"/>
      <c r="AQ1681" s="50"/>
      <c r="AR1681" s="50"/>
      <c r="AS1681" s="50"/>
      <c r="AT1681" s="50"/>
      <c r="AU1681" s="50"/>
      <c r="AV1681" s="50"/>
      <c r="AW1681" s="50"/>
      <c r="AX1681" s="50"/>
      <c r="AY1681" s="50"/>
      <c r="AZ1681" s="50"/>
      <c r="BA1681" s="50"/>
      <c r="BB1681" s="50"/>
      <c r="BC1681" s="50"/>
      <c r="BD1681" s="50"/>
      <c r="BE1681" s="50"/>
      <c r="BF1681" s="50"/>
      <c r="BG1681" s="50"/>
      <c r="BH1681" s="50"/>
      <c r="BI1681" s="50"/>
      <c r="BJ1681" s="50"/>
      <c r="BK1681" s="50"/>
      <c r="BL1681" s="50"/>
      <c r="BM1681" s="50"/>
      <c r="BN1681" s="50"/>
      <c r="BO1681" s="50"/>
      <c r="BP1681" s="50"/>
      <c r="BQ1681" s="50"/>
      <c r="BR1681" s="50"/>
      <c r="BS1681" s="50"/>
      <c r="BT1681" s="50"/>
      <c r="BU1681" s="50"/>
      <c r="BV1681" s="50"/>
      <c r="BW1681" s="50"/>
      <c r="BX1681" s="50"/>
      <c r="BY1681" s="50"/>
      <c r="BZ1681" s="50"/>
      <c r="CA1681" s="50"/>
      <c r="CB1681" s="50"/>
      <c r="CC1681" s="50"/>
      <c r="CD1681" s="50"/>
      <c r="CE1681" s="50"/>
      <c r="CF1681" s="50"/>
      <c r="CG1681" s="50"/>
      <c r="CH1681" s="50"/>
      <c r="CI1681" s="50"/>
      <c r="CJ1681" s="50"/>
      <c r="CK1681" s="50"/>
      <c r="CL1681" s="50"/>
      <c r="CM1681" s="50"/>
      <c r="CN1681" s="50"/>
      <c r="CO1681" s="50"/>
      <c r="CP1681" s="50"/>
      <c r="CQ1681" s="50"/>
      <c r="CR1681" s="50"/>
      <c r="CS1681" s="50"/>
      <c r="CT1681" s="50"/>
      <c r="CU1681" s="50"/>
      <c r="CV1681" s="50"/>
      <c r="CW1681" s="50"/>
      <c r="CX1681" s="50"/>
      <c r="CY1681" s="50"/>
      <c r="CZ1681" s="50"/>
      <c r="DA1681" s="50"/>
      <c r="DB1681" s="50"/>
      <c r="DC1681" s="50"/>
      <c r="DD1681" s="50"/>
      <c r="DE1681" s="50"/>
      <c r="DF1681" s="50"/>
    </row>
    <row r="1682" spans="2:110" x14ac:dyDescent="0.2">
      <c r="B1682" s="177"/>
      <c r="C1682" s="202"/>
      <c r="D1682" s="200"/>
      <c r="E1682" s="203"/>
      <c r="F1682" s="203"/>
      <c r="G1682" s="203"/>
      <c r="H1682" s="203"/>
      <c r="I1682" s="203"/>
      <c r="J1682" s="203"/>
      <c r="K1682" s="203"/>
      <c r="L1682" s="203"/>
      <c r="M1682" s="203"/>
      <c r="N1682" s="203"/>
      <c r="O1682" s="203"/>
      <c r="P1682" s="203"/>
      <c r="Q1682" s="204"/>
      <c r="R1682" s="204"/>
      <c r="S1682" s="234"/>
      <c r="T1682" s="50"/>
      <c r="U1682" s="50"/>
      <c r="V1682" s="50"/>
      <c r="W1682" s="50"/>
      <c r="X1682" s="50"/>
      <c r="Y1682" s="50"/>
      <c r="Z1682" s="250"/>
      <c r="AA1682" s="238"/>
      <c r="AB1682" s="50"/>
      <c r="AC1682" s="50"/>
      <c r="AD1682" s="50"/>
      <c r="AE1682" s="50"/>
      <c r="AF1682" s="50"/>
      <c r="AG1682" s="50"/>
      <c r="AH1682" s="50"/>
      <c r="AI1682" s="50"/>
      <c r="AJ1682" s="50"/>
      <c r="AK1682" s="50"/>
      <c r="AL1682" s="50"/>
      <c r="AM1682" s="50"/>
      <c r="AN1682" s="50"/>
      <c r="AO1682" s="50"/>
      <c r="AP1682" s="50"/>
      <c r="AQ1682" s="50"/>
      <c r="AR1682" s="50"/>
      <c r="AS1682" s="50"/>
      <c r="AT1682" s="50"/>
      <c r="AU1682" s="50"/>
      <c r="AV1682" s="50"/>
      <c r="AW1682" s="50"/>
      <c r="AX1682" s="50"/>
      <c r="AY1682" s="50"/>
      <c r="AZ1682" s="50"/>
      <c r="BA1682" s="50"/>
      <c r="BB1682" s="50"/>
      <c r="BC1682" s="50"/>
      <c r="BD1682" s="50"/>
      <c r="BE1682" s="50"/>
      <c r="BF1682" s="50"/>
      <c r="BG1682" s="50"/>
      <c r="BH1682" s="50"/>
      <c r="BI1682" s="50"/>
      <c r="BJ1682" s="50"/>
      <c r="BK1682" s="50"/>
      <c r="BL1682" s="50"/>
      <c r="BM1682" s="50"/>
      <c r="BN1682" s="50"/>
      <c r="BO1682" s="50"/>
      <c r="BP1682" s="50"/>
      <c r="BQ1682" s="50"/>
      <c r="BR1682" s="50"/>
      <c r="BS1682" s="50"/>
      <c r="BT1682" s="50"/>
      <c r="BU1682" s="50"/>
      <c r="BV1682" s="50"/>
      <c r="BW1682" s="50"/>
      <c r="BX1682" s="50"/>
      <c r="BY1682" s="50"/>
      <c r="BZ1682" s="50"/>
      <c r="CA1682" s="50"/>
      <c r="CB1682" s="50"/>
      <c r="CC1682" s="50"/>
      <c r="CD1682" s="50"/>
      <c r="CE1682" s="50"/>
      <c r="CF1682" s="50"/>
      <c r="CG1682" s="50"/>
      <c r="CH1682" s="50"/>
      <c r="CI1682" s="50"/>
      <c r="CJ1682" s="50"/>
      <c r="CK1682" s="50"/>
      <c r="CL1682" s="50"/>
      <c r="CM1682" s="50"/>
      <c r="CN1682" s="50"/>
      <c r="CO1682" s="50"/>
      <c r="CP1682" s="50"/>
      <c r="CQ1682" s="50"/>
      <c r="CR1682" s="50"/>
      <c r="CS1682" s="50"/>
      <c r="CT1682" s="50"/>
      <c r="CU1682" s="50"/>
      <c r="CV1682" s="50"/>
      <c r="CW1682" s="50"/>
      <c r="CX1682" s="50"/>
      <c r="CY1682" s="50"/>
      <c r="CZ1682" s="50"/>
      <c r="DA1682" s="50"/>
      <c r="DB1682" s="50"/>
      <c r="DC1682" s="50"/>
      <c r="DD1682" s="50"/>
      <c r="DE1682" s="50"/>
      <c r="DF1682" s="50"/>
    </row>
    <row r="1683" spans="2:110" x14ac:dyDescent="0.2">
      <c r="B1683" s="177"/>
      <c r="C1683" s="202"/>
      <c r="D1683" s="200"/>
      <c r="E1683" s="203"/>
      <c r="F1683" s="203"/>
      <c r="G1683" s="203"/>
      <c r="H1683" s="203"/>
      <c r="I1683" s="203"/>
      <c r="J1683" s="203"/>
      <c r="K1683" s="203"/>
      <c r="L1683" s="203"/>
      <c r="M1683" s="203"/>
      <c r="N1683" s="203"/>
      <c r="O1683" s="203"/>
      <c r="P1683" s="203"/>
      <c r="Q1683" s="204"/>
      <c r="R1683" s="204"/>
      <c r="S1683" s="234"/>
      <c r="T1683" s="50"/>
      <c r="U1683" s="50"/>
      <c r="V1683" s="50"/>
      <c r="W1683" s="50"/>
      <c r="X1683" s="50"/>
      <c r="Y1683" s="50"/>
      <c r="Z1683" s="250"/>
      <c r="AA1683" s="238"/>
      <c r="AB1683" s="50"/>
      <c r="AC1683" s="50"/>
      <c r="AD1683" s="50"/>
      <c r="AE1683" s="50"/>
      <c r="AF1683" s="50"/>
      <c r="AG1683" s="50"/>
      <c r="AH1683" s="50"/>
      <c r="AI1683" s="50"/>
      <c r="AJ1683" s="50"/>
      <c r="AK1683" s="50"/>
      <c r="AL1683" s="50"/>
      <c r="AM1683" s="50"/>
      <c r="AN1683" s="50"/>
      <c r="AO1683" s="50"/>
      <c r="AP1683" s="50"/>
      <c r="AQ1683" s="50"/>
      <c r="AR1683" s="50"/>
      <c r="AS1683" s="50"/>
      <c r="AT1683" s="50"/>
      <c r="AU1683" s="50"/>
      <c r="AV1683" s="50"/>
      <c r="AW1683" s="50"/>
      <c r="AX1683" s="50"/>
      <c r="AY1683" s="50"/>
      <c r="AZ1683" s="50"/>
      <c r="BA1683" s="50"/>
      <c r="BB1683" s="50"/>
      <c r="BC1683" s="50"/>
      <c r="BD1683" s="50"/>
      <c r="BE1683" s="50"/>
      <c r="BF1683" s="50"/>
      <c r="BG1683" s="50"/>
      <c r="BH1683" s="50"/>
      <c r="BI1683" s="50"/>
      <c r="BJ1683" s="50"/>
      <c r="BK1683" s="50"/>
      <c r="BL1683" s="50"/>
      <c r="BM1683" s="50"/>
      <c r="BN1683" s="50"/>
      <c r="BO1683" s="50"/>
      <c r="BP1683" s="50"/>
      <c r="BQ1683" s="50"/>
      <c r="BR1683" s="50"/>
      <c r="BS1683" s="50"/>
      <c r="BT1683" s="50"/>
      <c r="BU1683" s="50"/>
      <c r="BV1683" s="50"/>
      <c r="BW1683" s="50"/>
      <c r="BX1683" s="50"/>
      <c r="BY1683" s="50"/>
      <c r="BZ1683" s="50"/>
      <c r="CA1683" s="50"/>
      <c r="CB1683" s="50"/>
      <c r="CC1683" s="50"/>
      <c r="CD1683" s="50"/>
      <c r="CE1683" s="50"/>
      <c r="CF1683" s="50"/>
      <c r="CG1683" s="50"/>
      <c r="CH1683" s="50"/>
      <c r="CI1683" s="50"/>
      <c r="CJ1683" s="50"/>
      <c r="CK1683" s="50"/>
      <c r="CL1683" s="50"/>
      <c r="CM1683" s="50"/>
      <c r="CN1683" s="50"/>
      <c r="CO1683" s="50"/>
      <c r="CP1683" s="50"/>
      <c r="CQ1683" s="50"/>
      <c r="CR1683" s="50"/>
      <c r="CS1683" s="50"/>
      <c r="CT1683" s="50"/>
      <c r="CU1683" s="50"/>
      <c r="CV1683" s="50"/>
      <c r="CW1683" s="50"/>
      <c r="CX1683" s="50"/>
      <c r="CY1683" s="50"/>
      <c r="CZ1683" s="50"/>
      <c r="DA1683" s="50"/>
      <c r="DB1683" s="50"/>
      <c r="DC1683" s="50"/>
      <c r="DD1683" s="50"/>
      <c r="DE1683" s="50"/>
      <c r="DF1683" s="50"/>
    </row>
    <row r="1684" spans="2:110" x14ac:dyDescent="0.2">
      <c r="B1684" s="177"/>
      <c r="C1684" s="202"/>
      <c r="D1684" s="200"/>
      <c r="E1684" s="203"/>
      <c r="F1684" s="203"/>
      <c r="G1684" s="203"/>
      <c r="H1684" s="203"/>
      <c r="I1684" s="203"/>
      <c r="J1684" s="203"/>
      <c r="K1684" s="203"/>
      <c r="L1684" s="203"/>
      <c r="M1684" s="203"/>
      <c r="N1684" s="203"/>
      <c r="O1684" s="203"/>
      <c r="P1684" s="203"/>
      <c r="Q1684" s="204"/>
      <c r="R1684" s="204"/>
      <c r="S1684" s="234"/>
      <c r="T1684" s="50"/>
      <c r="U1684" s="50"/>
      <c r="V1684" s="50"/>
      <c r="W1684" s="50"/>
      <c r="X1684" s="50"/>
      <c r="Y1684" s="50"/>
      <c r="Z1684" s="250"/>
      <c r="AA1684" s="238"/>
      <c r="AB1684" s="50"/>
      <c r="AC1684" s="50"/>
      <c r="AD1684" s="50"/>
      <c r="AE1684" s="50"/>
      <c r="AF1684" s="50"/>
      <c r="AG1684" s="50"/>
      <c r="AH1684" s="50"/>
      <c r="AI1684" s="50"/>
      <c r="AJ1684" s="50"/>
      <c r="AK1684" s="50"/>
      <c r="AL1684" s="50"/>
      <c r="AM1684" s="50"/>
      <c r="AN1684" s="50"/>
      <c r="AO1684" s="50"/>
      <c r="AP1684" s="50"/>
      <c r="AQ1684" s="50"/>
      <c r="AR1684" s="50"/>
      <c r="AS1684" s="50"/>
      <c r="AT1684" s="50"/>
      <c r="AU1684" s="50"/>
      <c r="AV1684" s="50"/>
      <c r="AW1684" s="50"/>
      <c r="AX1684" s="50"/>
      <c r="AY1684" s="50"/>
      <c r="AZ1684" s="50"/>
      <c r="BA1684" s="50"/>
      <c r="BB1684" s="50"/>
      <c r="BC1684" s="50"/>
      <c r="BD1684" s="50"/>
      <c r="BE1684" s="50"/>
      <c r="BF1684" s="50"/>
      <c r="BG1684" s="50"/>
      <c r="BH1684" s="50"/>
      <c r="BI1684" s="50"/>
      <c r="BJ1684" s="50"/>
      <c r="BK1684" s="50"/>
      <c r="BL1684" s="50"/>
      <c r="BM1684" s="50"/>
      <c r="BN1684" s="50"/>
      <c r="BO1684" s="50"/>
      <c r="BP1684" s="50"/>
      <c r="BQ1684" s="50"/>
      <c r="BR1684" s="50"/>
      <c r="BS1684" s="50"/>
      <c r="BT1684" s="50"/>
      <c r="BU1684" s="50"/>
      <c r="BV1684" s="50"/>
      <c r="BW1684" s="50"/>
      <c r="BX1684" s="50"/>
      <c r="BY1684" s="50"/>
      <c r="BZ1684" s="50"/>
      <c r="CA1684" s="50"/>
      <c r="CB1684" s="50"/>
      <c r="CC1684" s="50"/>
      <c r="CD1684" s="50"/>
      <c r="CE1684" s="50"/>
      <c r="CF1684" s="50"/>
      <c r="CG1684" s="50"/>
      <c r="CH1684" s="50"/>
      <c r="CI1684" s="50"/>
      <c r="CJ1684" s="50"/>
      <c r="CK1684" s="50"/>
      <c r="CL1684" s="50"/>
      <c r="CM1684" s="50"/>
      <c r="CN1684" s="50"/>
      <c r="CO1684" s="50"/>
      <c r="CP1684" s="50"/>
      <c r="CQ1684" s="50"/>
      <c r="CR1684" s="50"/>
      <c r="CS1684" s="50"/>
      <c r="CT1684" s="50"/>
      <c r="CU1684" s="50"/>
      <c r="CV1684" s="50"/>
      <c r="CW1684" s="50"/>
      <c r="CX1684" s="50"/>
      <c r="CY1684" s="50"/>
      <c r="CZ1684" s="50"/>
      <c r="DA1684" s="50"/>
      <c r="DB1684" s="50"/>
      <c r="DC1684" s="50"/>
      <c r="DD1684" s="50"/>
      <c r="DE1684" s="50"/>
      <c r="DF1684" s="50"/>
    </row>
    <row r="1685" spans="2:110" x14ac:dyDescent="0.2">
      <c r="B1685" s="177"/>
      <c r="C1685" s="202"/>
      <c r="D1685" s="200"/>
      <c r="E1685" s="203"/>
      <c r="F1685" s="203"/>
      <c r="G1685" s="203"/>
      <c r="H1685" s="203"/>
      <c r="I1685" s="203"/>
      <c r="J1685" s="203"/>
      <c r="K1685" s="203"/>
      <c r="L1685" s="203"/>
      <c r="M1685" s="203"/>
      <c r="N1685" s="203"/>
      <c r="O1685" s="203"/>
      <c r="P1685" s="203"/>
      <c r="Q1685" s="204"/>
      <c r="R1685" s="204"/>
      <c r="S1685" s="234"/>
      <c r="T1685" s="50"/>
      <c r="U1685" s="50"/>
      <c r="V1685" s="50"/>
      <c r="W1685" s="50"/>
      <c r="X1685" s="50"/>
      <c r="Y1685" s="50"/>
      <c r="Z1685" s="250"/>
      <c r="AA1685" s="238"/>
      <c r="AB1685" s="50"/>
      <c r="AC1685" s="50"/>
      <c r="AD1685" s="50"/>
      <c r="AE1685" s="50"/>
      <c r="AF1685" s="50"/>
      <c r="AG1685" s="50"/>
      <c r="AH1685" s="50"/>
      <c r="AI1685" s="50"/>
      <c r="AJ1685" s="50"/>
      <c r="AK1685" s="50"/>
      <c r="AL1685" s="50"/>
      <c r="AM1685" s="50"/>
      <c r="AN1685" s="50"/>
      <c r="AO1685" s="50"/>
      <c r="AP1685" s="50"/>
      <c r="AQ1685" s="50"/>
      <c r="AR1685" s="50"/>
      <c r="AS1685" s="50"/>
      <c r="AT1685" s="50"/>
      <c r="AU1685" s="50"/>
      <c r="AV1685" s="50"/>
      <c r="AW1685" s="50"/>
      <c r="AX1685" s="50"/>
      <c r="AY1685" s="50"/>
      <c r="AZ1685" s="50"/>
      <c r="BA1685" s="50"/>
      <c r="BB1685" s="50"/>
      <c r="BC1685" s="50"/>
      <c r="BD1685" s="50"/>
      <c r="BE1685" s="50"/>
      <c r="BF1685" s="50"/>
      <c r="BG1685" s="50"/>
      <c r="BH1685" s="50"/>
      <c r="BI1685" s="50"/>
      <c r="BJ1685" s="50"/>
      <c r="BK1685" s="50"/>
      <c r="BL1685" s="50"/>
      <c r="BM1685" s="50"/>
      <c r="BN1685" s="50"/>
      <c r="BO1685" s="50"/>
      <c r="BP1685" s="50"/>
      <c r="BQ1685" s="50"/>
      <c r="BR1685" s="50"/>
      <c r="BS1685" s="50"/>
      <c r="BT1685" s="50"/>
      <c r="BU1685" s="50"/>
      <c r="BV1685" s="50"/>
      <c r="BW1685" s="50"/>
      <c r="BX1685" s="50"/>
      <c r="BY1685" s="50"/>
      <c r="BZ1685" s="50"/>
      <c r="CA1685" s="50"/>
      <c r="CB1685" s="50"/>
      <c r="CC1685" s="50"/>
      <c r="CD1685" s="50"/>
      <c r="CE1685" s="50"/>
      <c r="CF1685" s="50"/>
      <c r="CG1685" s="50"/>
      <c r="CH1685" s="50"/>
      <c r="CI1685" s="50"/>
      <c r="CJ1685" s="50"/>
      <c r="CK1685" s="50"/>
      <c r="CL1685" s="50"/>
      <c r="CM1685" s="50"/>
      <c r="CN1685" s="50"/>
      <c r="CO1685" s="50"/>
      <c r="CP1685" s="50"/>
      <c r="CQ1685" s="50"/>
      <c r="CR1685" s="50"/>
      <c r="CS1685" s="50"/>
      <c r="CT1685" s="50"/>
      <c r="CU1685" s="50"/>
      <c r="CV1685" s="50"/>
      <c r="CW1685" s="50"/>
      <c r="CX1685" s="50"/>
      <c r="CY1685" s="50"/>
      <c r="CZ1685" s="50"/>
      <c r="DA1685" s="50"/>
      <c r="DB1685" s="50"/>
      <c r="DC1685" s="50"/>
      <c r="DD1685" s="50"/>
      <c r="DE1685" s="50"/>
      <c r="DF1685" s="50"/>
    </row>
    <row r="1686" spans="2:110" x14ac:dyDescent="0.2">
      <c r="B1686" s="177"/>
      <c r="C1686" s="202"/>
      <c r="D1686" s="200"/>
      <c r="E1686" s="203"/>
      <c r="F1686" s="203"/>
      <c r="G1686" s="203"/>
      <c r="H1686" s="203"/>
      <c r="I1686" s="203"/>
      <c r="J1686" s="203"/>
      <c r="K1686" s="203"/>
      <c r="L1686" s="203"/>
      <c r="M1686" s="203"/>
      <c r="N1686" s="203"/>
      <c r="O1686" s="203"/>
      <c r="P1686" s="203"/>
      <c r="Q1686" s="204"/>
      <c r="R1686" s="204"/>
      <c r="S1686" s="234"/>
      <c r="T1686" s="50"/>
      <c r="U1686" s="50"/>
      <c r="V1686" s="50"/>
      <c r="W1686" s="50"/>
      <c r="X1686" s="50"/>
      <c r="Y1686" s="50"/>
      <c r="Z1686" s="250"/>
      <c r="AA1686" s="238"/>
      <c r="AB1686" s="50"/>
      <c r="AC1686" s="50"/>
      <c r="AD1686" s="50"/>
      <c r="AE1686" s="50"/>
      <c r="AF1686" s="50"/>
      <c r="AG1686" s="50"/>
      <c r="AH1686" s="50"/>
      <c r="AI1686" s="50"/>
      <c r="AJ1686" s="50"/>
      <c r="AK1686" s="50"/>
      <c r="AL1686" s="50"/>
      <c r="AM1686" s="50"/>
      <c r="AN1686" s="50"/>
      <c r="AO1686" s="50"/>
      <c r="AP1686" s="50"/>
      <c r="AQ1686" s="50"/>
      <c r="AR1686" s="50"/>
      <c r="AS1686" s="50"/>
      <c r="AT1686" s="50"/>
      <c r="AU1686" s="50"/>
      <c r="AV1686" s="50"/>
      <c r="AW1686" s="50"/>
      <c r="AX1686" s="50"/>
      <c r="AY1686" s="50"/>
      <c r="AZ1686" s="50"/>
      <c r="BA1686" s="50"/>
      <c r="BB1686" s="50"/>
      <c r="BC1686" s="50"/>
      <c r="BD1686" s="50"/>
      <c r="BE1686" s="50"/>
      <c r="BF1686" s="50"/>
      <c r="BG1686" s="50"/>
      <c r="BH1686" s="50"/>
      <c r="BI1686" s="50"/>
      <c r="BJ1686" s="50"/>
      <c r="BK1686" s="50"/>
      <c r="BL1686" s="50"/>
      <c r="BM1686" s="50"/>
      <c r="BN1686" s="50"/>
      <c r="BO1686" s="50"/>
      <c r="BP1686" s="50"/>
      <c r="BQ1686" s="50"/>
      <c r="BR1686" s="50"/>
      <c r="BS1686" s="50"/>
      <c r="BT1686" s="50"/>
      <c r="BU1686" s="50"/>
      <c r="BV1686" s="50"/>
      <c r="BW1686" s="50"/>
      <c r="BX1686" s="50"/>
      <c r="BY1686" s="50"/>
      <c r="BZ1686" s="50"/>
      <c r="CA1686" s="50"/>
      <c r="CB1686" s="50"/>
      <c r="CC1686" s="50"/>
      <c r="CD1686" s="50"/>
      <c r="CE1686" s="50"/>
      <c r="CF1686" s="50"/>
      <c r="CG1686" s="50"/>
      <c r="CH1686" s="50"/>
      <c r="CI1686" s="50"/>
      <c r="CJ1686" s="50"/>
      <c r="CK1686" s="50"/>
      <c r="CL1686" s="50"/>
      <c r="CM1686" s="50"/>
      <c r="CN1686" s="50"/>
      <c r="CO1686" s="50"/>
      <c r="CP1686" s="50"/>
      <c r="CQ1686" s="50"/>
      <c r="CR1686" s="50"/>
      <c r="CS1686" s="50"/>
      <c r="CT1686" s="50"/>
      <c r="CU1686" s="50"/>
      <c r="CV1686" s="50"/>
      <c r="CW1686" s="50"/>
      <c r="CX1686" s="50"/>
      <c r="CY1686" s="50"/>
      <c r="CZ1686" s="50"/>
      <c r="DA1686" s="50"/>
      <c r="DB1686" s="50"/>
      <c r="DC1686" s="50"/>
      <c r="DD1686" s="50"/>
      <c r="DE1686" s="50"/>
      <c r="DF1686" s="50"/>
    </row>
    <row r="1687" spans="2:110" x14ac:dyDescent="0.2">
      <c r="B1687" s="177"/>
      <c r="C1687" s="202"/>
      <c r="D1687" s="200"/>
      <c r="E1687" s="203"/>
      <c r="F1687" s="203"/>
      <c r="G1687" s="203"/>
      <c r="H1687" s="203"/>
      <c r="I1687" s="203"/>
      <c r="J1687" s="203"/>
      <c r="K1687" s="203"/>
      <c r="L1687" s="203"/>
      <c r="M1687" s="203"/>
      <c r="N1687" s="203"/>
      <c r="O1687" s="203"/>
      <c r="P1687" s="203"/>
      <c r="Q1687" s="204"/>
      <c r="R1687" s="204"/>
      <c r="S1687" s="234"/>
      <c r="T1687" s="50"/>
      <c r="U1687" s="50"/>
      <c r="V1687" s="50"/>
      <c r="W1687" s="50"/>
      <c r="X1687" s="50"/>
      <c r="Y1687" s="50"/>
      <c r="Z1687" s="250"/>
      <c r="AA1687" s="238"/>
      <c r="AB1687" s="50"/>
      <c r="AC1687" s="50"/>
      <c r="AD1687" s="50"/>
      <c r="AE1687" s="50"/>
      <c r="AF1687" s="50"/>
      <c r="AG1687" s="50"/>
      <c r="AH1687" s="50"/>
      <c r="AI1687" s="50"/>
      <c r="AJ1687" s="50"/>
      <c r="AK1687" s="50"/>
      <c r="AL1687" s="50"/>
      <c r="AM1687" s="50"/>
      <c r="AN1687" s="50"/>
      <c r="AO1687" s="50"/>
      <c r="AP1687" s="50"/>
      <c r="AQ1687" s="50"/>
      <c r="AR1687" s="50"/>
      <c r="AS1687" s="50"/>
      <c r="AT1687" s="50"/>
      <c r="AU1687" s="50"/>
      <c r="AV1687" s="50"/>
      <c r="AW1687" s="50"/>
      <c r="AX1687" s="50"/>
      <c r="AY1687" s="50"/>
      <c r="AZ1687" s="50"/>
      <c r="BA1687" s="50"/>
      <c r="BB1687" s="50"/>
      <c r="BC1687" s="50"/>
      <c r="BD1687" s="50"/>
      <c r="BE1687" s="50"/>
      <c r="BF1687" s="50"/>
      <c r="BG1687" s="50"/>
      <c r="BH1687" s="50"/>
      <c r="BI1687" s="50"/>
      <c r="BJ1687" s="50"/>
      <c r="BK1687" s="50"/>
      <c r="BL1687" s="50"/>
      <c r="BM1687" s="50"/>
      <c r="BN1687" s="50"/>
      <c r="BO1687" s="50"/>
      <c r="BP1687" s="50"/>
      <c r="BQ1687" s="50"/>
      <c r="BR1687" s="50"/>
      <c r="BS1687" s="50"/>
      <c r="BT1687" s="50"/>
      <c r="BU1687" s="50"/>
      <c r="BV1687" s="50"/>
      <c r="BW1687" s="50"/>
      <c r="BX1687" s="50"/>
      <c r="BY1687" s="50"/>
      <c r="BZ1687" s="50"/>
      <c r="CA1687" s="50"/>
      <c r="CB1687" s="50"/>
      <c r="CC1687" s="50"/>
      <c r="CD1687" s="50"/>
      <c r="CE1687" s="50"/>
      <c r="CF1687" s="50"/>
      <c r="CG1687" s="50"/>
      <c r="CH1687" s="50"/>
      <c r="CI1687" s="50"/>
      <c r="CJ1687" s="50"/>
      <c r="CK1687" s="50"/>
      <c r="CL1687" s="50"/>
      <c r="CM1687" s="50"/>
      <c r="CN1687" s="50"/>
      <c r="CO1687" s="50"/>
      <c r="CP1687" s="50"/>
      <c r="CQ1687" s="50"/>
      <c r="CR1687" s="50"/>
      <c r="CS1687" s="50"/>
      <c r="CT1687" s="50"/>
      <c r="CU1687" s="50"/>
      <c r="CV1687" s="50"/>
      <c r="CW1687" s="50"/>
      <c r="CX1687" s="50"/>
      <c r="CY1687" s="50"/>
      <c r="CZ1687" s="50"/>
      <c r="DA1687" s="50"/>
      <c r="DB1687" s="50"/>
      <c r="DC1687" s="50"/>
      <c r="DD1687" s="50"/>
      <c r="DE1687" s="50"/>
      <c r="DF1687" s="50"/>
    </row>
    <row r="1688" spans="2:110" x14ac:dyDescent="0.2">
      <c r="B1688" s="177"/>
      <c r="C1688" s="202"/>
      <c r="D1688" s="200"/>
      <c r="E1688" s="203"/>
      <c r="F1688" s="203"/>
      <c r="G1688" s="203"/>
      <c r="H1688" s="203"/>
      <c r="I1688" s="203"/>
      <c r="J1688" s="203"/>
      <c r="K1688" s="203"/>
      <c r="L1688" s="203"/>
      <c r="M1688" s="203"/>
      <c r="N1688" s="203"/>
      <c r="O1688" s="203"/>
      <c r="P1688" s="203"/>
      <c r="Q1688" s="204"/>
      <c r="R1688" s="204"/>
      <c r="S1688" s="234"/>
      <c r="T1688" s="50"/>
      <c r="U1688" s="50"/>
      <c r="V1688" s="50"/>
      <c r="W1688" s="50"/>
      <c r="X1688" s="50"/>
      <c r="Y1688" s="50"/>
      <c r="Z1688" s="250"/>
      <c r="AA1688" s="238"/>
      <c r="AB1688" s="50"/>
      <c r="AC1688" s="50"/>
      <c r="AD1688" s="50"/>
      <c r="AE1688" s="50"/>
      <c r="AF1688" s="50"/>
      <c r="AG1688" s="50"/>
      <c r="AH1688" s="50"/>
      <c r="AI1688" s="50"/>
      <c r="AJ1688" s="50"/>
      <c r="AK1688" s="50"/>
      <c r="AL1688" s="50"/>
      <c r="AM1688" s="50"/>
      <c r="AN1688" s="50"/>
      <c r="AO1688" s="50"/>
      <c r="AP1688" s="50"/>
      <c r="AQ1688" s="50"/>
      <c r="AR1688" s="50"/>
      <c r="AS1688" s="50"/>
      <c r="AT1688" s="50"/>
      <c r="AU1688" s="50"/>
      <c r="AV1688" s="50"/>
      <c r="AW1688" s="50"/>
      <c r="AX1688" s="50"/>
      <c r="AY1688" s="50"/>
      <c r="AZ1688" s="50"/>
      <c r="BA1688" s="50"/>
      <c r="BB1688" s="50"/>
      <c r="BC1688" s="50"/>
      <c r="BD1688" s="50"/>
      <c r="BE1688" s="50"/>
      <c r="BF1688" s="50"/>
      <c r="BG1688" s="50"/>
      <c r="BH1688" s="50"/>
      <c r="BI1688" s="50"/>
      <c r="BJ1688" s="50"/>
      <c r="BK1688" s="50"/>
      <c r="BL1688" s="50"/>
      <c r="BM1688" s="50"/>
      <c r="BN1688" s="50"/>
      <c r="BO1688" s="50"/>
      <c r="BP1688" s="50"/>
      <c r="BQ1688" s="50"/>
      <c r="BR1688" s="50"/>
      <c r="BS1688" s="50"/>
      <c r="BT1688" s="50"/>
      <c r="BU1688" s="50"/>
      <c r="BV1688" s="50"/>
      <c r="BW1688" s="50"/>
      <c r="BX1688" s="50"/>
      <c r="BY1688" s="50"/>
      <c r="BZ1688" s="50"/>
      <c r="CA1688" s="50"/>
      <c r="CB1688" s="50"/>
      <c r="CC1688" s="50"/>
      <c r="CD1688" s="50"/>
      <c r="CE1688" s="50"/>
      <c r="CF1688" s="50"/>
      <c r="CG1688" s="50"/>
      <c r="CH1688" s="50"/>
      <c r="CI1688" s="50"/>
      <c r="CJ1688" s="50"/>
      <c r="CK1688" s="50"/>
      <c r="CL1688" s="50"/>
      <c r="CM1688" s="50"/>
      <c r="CN1688" s="50"/>
      <c r="CO1688" s="50"/>
      <c r="CP1688" s="50"/>
      <c r="CQ1688" s="50"/>
      <c r="CR1688" s="50"/>
      <c r="CS1688" s="50"/>
      <c r="CT1688" s="50"/>
      <c r="CU1688" s="50"/>
      <c r="CV1688" s="50"/>
      <c r="CW1688" s="50"/>
      <c r="CX1688" s="50"/>
      <c r="CY1688" s="50"/>
      <c r="CZ1688" s="50"/>
      <c r="DA1688" s="50"/>
      <c r="DB1688" s="50"/>
      <c r="DC1688" s="50"/>
      <c r="DD1688" s="50"/>
      <c r="DE1688" s="50"/>
      <c r="DF1688" s="50"/>
    </row>
    <row r="1689" spans="2:110" x14ac:dyDescent="0.2">
      <c r="B1689" s="177"/>
      <c r="C1689" s="202"/>
      <c r="D1689" s="200"/>
      <c r="E1689" s="203"/>
      <c r="F1689" s="203"/>
      <c r="G1689" s="203"/>
      <c r="H1689" s="203"/>
      <c r="I1689" s="203"/>
      <c r="J1689" s="203"/>
      <c r="K1689" s="203"/>
      <c r="L1689" s="203"/>
      <c r="M1689" s="203"/>
      <c r="N1689" s="203"/>
      <c r="O1689" s="203"/>
      <c r="P1689" s="203"/>
      <c r="Q1689" s="204"/>
      <c r="R1689" s="204"/>
      <c r="S1689" s="234"/>
      <c r="T1689" s="50"/>
      <c r="U1689" s="50"/>
      <c r="V1689" s="50"/>
      <c r="W1689" s="50"/>
      <c r="X1689" s="50"/>
      <c r="Y1689" s="50"/>
      <c r="Z1689" s="250"/>
      <c r="AA1689" s="238"/>
      <c r="AB1689" s="50"/>
      <c r="AC1689" s="50"/>
      <c r="AD1689" s="50"/>
      <c r="AE1689" s="50"/>
      <c r="AF1689" s="50"/>
      <c r="AG1689" s="50"/>
      <c r="AH1689" s="50"/>
      <c r="AI1689" s="50"/>
      <c r="AJ1689" s="50"/>
      <c r="AK1689" s="50"/>
      <c r="AL1689" s="50"/>
      <c r="AM1689" s="50"/>
      <c r="AN1689" s="50"/>
      <c r="AO1689" s="50"/>
      <c r="AP1689" s="50"/>
      <c r="AQ1689" s="50"/>
      <c r="AR1689" s="50"/>
      <c r="AS1689" s="50"/>
      <c r="AT1689" s="50"/>
      <c r="AU1689" s="50"/>
      <c r="AV1689" s="50"/>
      <c r="AW1689" s="50"/>
      <c r="AX1689" s="50"/>
      <c r="AY1689" s="50"/>
      <c r="AZ1689" s="50"/>
      <c r="BA1689" s="50"/>
      <c r="BB1689" s="50"/>
      <c r="BC1689" s="50"/>
      <c r="BD1689" s="50"/>
      <c r="BE1689" s="50"/>
      <c r="BF1689" s="50"/>
      <c r="BG1689" s="50"/>
      <c r="BH1689" s="50"/>
      <c r="BI1689" s="50"/>
      <c r="BJ1689" s="50"/>
      <c r="BK1689" s="50"/>
      <c r="BL1689" s="50"/>
      <c r="BM1689" s="50"/>
      <c r="BN1689" s="50"/>
      <c r="BO1689" s="50"/>
      <c r="BP1689" s="50"/>
      <c r="BQ1689" s="50"/>
      <c r="BR1689" s="50"/>
      <c r="BS1689" s="50"/>
      <c r="BT1689" s="50"/>
      <c r="BU1689" s="50"/>
      <c r="BV1689" s="50"/>
      <c r="BW1689" s="50"/>
      <c r="BX1689" s="50"/>
      <c r="BY1689" s="50"/>
      <c r="BZ1689" s="50"/>
      <c r="CA1689" s="50"/>
      <c r="CB1689" s="50"/>
      <c r="CC1689" s="50"/>
      <c r="CD1689" s="50"/>
      <c r="CE1689" s="50"/>
      <c r="CF1689" s="50"/>
      <c r="CG1689" s="50"/>
      <c r="CH1689" s="50"/>
      <c r="CI1689" s="50"/>
      <c r="CJ1689" s="50"/>
      <c r="CK1689" s="50"/>
      <c r="CL1689" s="50"/>
      <c r="CM1689" s="50"/>
      <c r="CN1689" s="50"/>
      <c r="CO1689" s="50"/>
      <c r="CP1689" s="50"/>
      <c r="CQ1689" s="50"/>
      <c r="CR1689" s="50"/>
      <c r="CS1689" s="50"/>
      <c r="CT1689" s="50"/>
      <c r="CU1689" s="50"/>
      <c r="CV1689" s="50"/>
      <c r="CW1689" s="50"/>
      <c r="CX1689" s="50"/>
      <c r="CY1689" s="50"/>
      <c r="CZ1689" s="50"/>
      <c r="DA1689" s="50"/>
      <c r="DB1689" s="50"/>
      <c r="DC1689" s="50"/>
      <c r="DD1689" s="50"/>
      <c r="DE1689" s="50"/>
      <c r="DF1689" s="50"/>
    </row>
    <row r="1690" spans="2:110" x14ac:dyDescent="0.2">
      <c r="B1690" s="177"/>
      <c r="C1690" s="202"/>
      <c r="D1690" s="200"/>
      <c r="E1690" s="203"/>
      <c r="F1690" s="203"/>
      <c r="G1690" s="203"/>
      <c r="H1690" s="203"/>
      <c r="I1690" s="203"/>
      <c r="J1690" s="203"/>
      <c r="K1690" s="203"/>
      <c r="L1690" s="203"/>
      <c r="M1690" s="203"/>
      <c r="N1690" s="203"/>
      <c r="O1690" s="203"/>
      <c r="P1690" s="203"/>
      <c r="Q1690" s="204"/>
      <c r="R1690" s="204"/>
      <c r="S1690" s="234"/>
      <c r="T1690" s="50"/>
      <c r="U1690" s="50"/>
      <c r="V1690" s="50"/>
      <c r="W1690" s="50"/>
      <c r="X1690" s="50"/>
      <c r="Y1690" s="50"/>
      <c r="Z1690" s="250"/>
      <c r="AA1690" s="238"/>
      <c r="AB1690" s="50"/>
      <c r="AC1690" s="50"/>
      <c r="AD1690" s="50"/>
      <c r="AE1690" s="50"/>
      <c r="AF1690" s="50"/>
      <c r="AG1690" s="50"/>
      <c r="AH1690" s="50"/>
      <c r="AI1690" s="50"/>
      <c r="AJ1690" s="50"/>
      <c r="AK1690" s="50"/>
      <c r="AL1690" s="50"/>
      <c r="AM1690" s="50"/>
      <c r="AN1690" s="50"/>
      <c r="AO1690" s="50"/>
      <c r="AP1690" s="50"/>
      <c r="AQ1690" s="50"/>
      <c r="AR1690" s="50"/>
      <c r="AS1690" s="50"/>
      <c r="AT1690" s="50"/>
      <c r="AU1690" s="50"/>
      <c r="AV1690" s="50"/>
      <c r="AW1690" s="50"/>
      <c r="AX1690" s="50"/>
      <c r="AY1690" s="50"/>
      <c r="AZ1690" s="50"/>
      <c r="BA1690" s="50"/>
      <c r="BB1690" s="50"/>
      <c r="BC1690" s="50"/>
      <c r="BD1690" s="50"/>
      <c r="BE1690" s="50"/>
      <c r="BF1690" s="50"/>
      <c r="BG1690" s="50"/>
      <c r="BH1690" s="50"/>
      <c r="BI1690" s="50"/>
      <c r="BJ1690" s="50"/>
      <c r="BK1690" s="50"/>
      <c r="BL1690" s="50"/>
      <c r="BM1690" s="50"/>
      <c r="BN1690" s="50"/>
      <c r="BO1690" s="50"/>
      <c r="BP1690" s="50"/>
      <c r="BQ1690" s="50"/>
      <c r="BR1690" s="50"/>
      <c r="BS1690" s="50"/>
      <c r="BT1690" s="50"/>
      <c r="BU1690" s="50"/>
      <c r="BV1690" s="50"/>
      <c r="BW1690" s="50"/>
      <c r="BX1690" s="50"/>
      <c r="BY1690" s="50"/>
      <c r="BZ1690" s="50"/>
      <c r="CA1690" s="50"/>
      <c r="CB1690" s="50"/>
      <c r="CC1690" s="50"/>
      <c r="CD1690" s="50"/>
      <c r="CE1690" s="50"/>
      <c r="CF1690" s="50"/>
      <c r="CG1690" s="50"/>
      <c r="CH1690" s="50"/>
      <c r="CI1690" s="50"/>
      <c r="CJ1690" s="50"/>
      <c r="CK1690" s="50"/>
      <c r="CL1690" s="50"/>
      <c r="CM1690" s="50"/>
      <c r="CN1690" s="50"/>
      <c r="CO1690" s="50"/>
      <c r="CP1690" s="50"/>
      <c r="CQ1690" s="50"/>
      <c r="CR1690" s="50"/>
      <c r="CS1690" s="50"/>
      <c r="CT1690" s="50"/>
      <c r="CU1690" s="50"/>
      <c r="CV1690" s="50"/>
      <c r="CW1690" s="50"/>
      <c r="CX1690" s="50"/>
      <c r="CY1690" s="50"/>
      <c r="CZ1690" s="50"/>
      <c r="DA1690" s="50"/>
      <c r="DB1690" s="50"/>
      <c r="DC1690" s="50"/>
      <c r="DD1690" s="50"/>
      <c r="DE1690" s="50"/>
      <c r="DF1690" s="50"/>
    </row>
    <row r="1691" spans="2:110" x14ac:dyDescent="0.2">
      <c r="B1691" s="177"/>
      <c r="C1691" s="202"/>
      <c r="D1691" s="200"/>
      <c r="E1691" s="203"/>
      <c r="F1691" s="203"/>
      <c r="G1691" s="203"/>
      <c r="H1691" s="203"/>
      <c r="I1691" s="203"/>
      <c r="J1691" s="203"/>
      <c r="K1691" s="203"/>
      <c r="L1691" s="203"/>
      <c r="M1691" s="203"/>
      <c r="N1691" s="203"/>
      <c r="O1691" s="203"/>
      <c r="P1691" s="203"/>
      <c r="Q1691" s="204"/>
      <c r="R1691" s="204"/>
      <c r="S1691" s="234"/>
      <c r="T1691" s="50"/>
      <c r="U1691" s="50"/>
      <c r="V1691" s="50"/>
      <c r="W1691" s="50"/>
      <c r="X1691" s="50"/>
      <c r="Y1691" s="50"/>
      <c r="Z1691" s="250"/>
      <c r="AA1691" s="238"/>
      <c r="AB1691" s="50"/>
      <c r="AC1691" s="50"/>
      <c r="AD1691" s="50"/>
      <c r="AE1691" s="50"/>
      <c r="AF1691" s="50"/>
      <c r="AG1691" s="50"/>
      <c r="AH1691" s="50"/>
      <c r="AI1691" s="50"/>
      <c r="AJ1691" s="50"/>
      <c r="AK1691" s="50"/>
      <c r="AL1691" s="50"/>
      <c r="AM1691" s="50"/>
      <c r="AN1691" s="50"/>
      <c r="AO1691" s="50"/>
      <c r="AP1691" s="50"/>
      <c r="AQ1691" s="50"/>
      <c r="AR1691" s="50"/>
      <c r="AS1691" s="50"/>
      <c r="AT1691" s="50"/>
      <c r="AU1691" s="50"/>
      <c r="AV1691" s="50"/>
      <c r="AW1691" s="50"/>
      <c r="AX1691" s="50"/>
      <c r="AY1691" s="50"/>
      <c r="AZ1691" s="50"/>
      <c r="BA1691" s="50"/>
      <c r="BB1691" s="50"/>
      <c r="BC1691" s="50"/>
      <c r="BD1691" s="50"/>
      <c r="BE1691" s="50"/>
      <c r="BF1691" s="50"/>
      <c r="BG1691" s="50"/>
      <c r="BH1691" s="50"/>
      <c r="BI1691" s="50"/>
      <c r="BJ1691" s="50"/>
      <c r="BK1691" s="50"/>
      <c r="BL1691" s="50"/>
      <c r="BM1691" s="50"/>
      <c r="BN1691" s="50"/>
      <c r="BO1691" s="50"/>
      <c r="BP1691" s="50"/>
      <c r="BQ1691" s="50"/>
      <c r="BR1691" s="50"/>
      <c r="BS1691" s="50"/>
      <c r="BT1691" s="50"/>
      <c r="BU1691" s="50"/>
      <c r="BV1691" s="50"/>
      <c r="BW1691" s="50"/>
      <c r="BX1691" s="50"/>
      <c r="BY1691" s="50"/>
      <c r="BZ1691" s="50"/>
      <c r="CA1691" s="50"/>
      <c r="CB1691" s="50"/>
      <c r="CC1691" s="50"/>
      <c r="CD1691" s="50"/>
      <c r="CE1691" s="50"/>
      <c r="CF1691" s="50"/>
      <c r="CG1691" s="50"/>
      <c r="CH1691" s="50"/>
      <c r="CI1691" s="50"/>
      <c r="CJ1691" s="50"/>
      <c r="CK1691" s="50"/>
      <c r="CL1691" s="50"/>
      <c r="CM1691" s="50"/>
      <c r="CN1691" s="50"/>
      <c r="CO1691" s="50"/>
      <c r="CP1691" s="50"/>
      <c r="CQ1691" s="50"/>
      <c r="CR1691" s="50"/>
      <c r="CS1691" s="50"/>
      <c r="CT1691" s="50"/>
      <c r="CU1691" s="50"/>
      <c r="CV1691" s="50"/>
      <c r="CW1691" s="50"/>
      <c r="CX1691" s="50"/>
      <c r="CY1691" s="50"/>
      <c r="CZ1691" s="50"/>
      <c r="DA1691" s="50"/>
      <c r="DB1691" s="50"/>
      <c r="DC1691" s="50"/>
      <c r="DD1691" s="50"/>
      <c r="DE1691" s="50"/>
      <c r="DF1691" s="50"/>
    </row>
    <row r="1692" spans="2:110" x14ac:dyDescent="0.2">
      <c r="B1692" s="177"/>
      <c r="C1692" s="202"/>
      <c r="D1692" s="200"/>
      <c r="E1692" s="203"/>
      <c r="F1692" s="203"/>
      <c r="G1692" s="203"/>
      <c r="H1692" s="203"/>
      <c r="I1692" s="203"/>
      <c r="J1692" s="203"/>
      <c r="K1692" s="203"/>
      <c r="L1692" s="203"/>
      <c r="M1692" s="203"/>
      <c r="N1692" s="203"/>
      <c r="O1692" s="203"/>
      <c r="P1692" s="203"/>
      <c r="Q1692" s="204"/>
      <c r="R1692" s="204"/>
      <c r="S1692" s="234"/>
      <c r="T1692" s="50"/>
      <c r="U1692" s="50"/>
      <c r="V1692" s="50"/>
      <c r="W1692" s="50"/>
      <c r="X1692" s="50"/>
      <c r="Y1692" s="50"/>
      <c r="Z1692" s="250"/>
      <c r="AA1692" s="238"/>
      <c r="AB1692" s="50"/>
      <c r="AC1692" s="50"/>
      <c r="AD1692" s="50"/>
      <c r="AE1692" s="50"/>
      <c r="AF1692" s="50"/>
      <c r="AG1692" s="50"/>
      <c r="AH1692" s="50"/>
      <c r="AI1692" s="50"/>
      <c r="AJ1692" s="50"/>
      <c r="AK1692" s="50"/>
      <c r="AL1692" s="50"/>
      <c r="AM1692" s="50"/>
      <c r="AN1692" s="50"/>
      <c r="AO1692" s="50"/>
      <c r="AP1692" s="50"/>
      <c r="AQ1692" s="50"/>
      <c r="AR1692" s="50"/>
      <c r="AS1692" s="50"/>
      <c r="AT1692" s="50"/>
      <c r="AU1692" s="50"/>
      <c r="AV1692" s="50"/>
      <c r="AW1692" s="50"/>
      <c r="AX1692" s="50"/>
      <c r="AY1692" s="50"/>
      <c r="AZ1692" s="50"/>
      <c r="BA1692" s="50"/>
      <c r="BB1692" s="50"/>
      <c r="BC1692" s="50"/>
      <c r="BD1692" s="50"/>
      <c r="BE1692" s="50"/>
      <c r="BF1692" s="50"/>
      <c r="BG1692" s="50"/>
      <c r="BH1692" s="50"/>
      <c r="BI1692" s="50"/>
      <c r="BJ1692" s="50"/>
      <c r="BK1692" s="50"/>
      <c r="BL1692" s="50"/>
      <c r="BM1692" s="50"/>
      <c r="BN1692" s="50"/>
      <c r="BO1692" s="50"/>
      <c r="BP1692" s="50"/>
      <c r="BQ1692" s="50"/>
      <c r="BR1692" s="50"/>
      <c r="BS1692" s="50"/>
      <c r="BT1692" s="50"/>
      <c r="BU1692" s="50"/>
      <c r="BV1692" s="50"/>
      <c r="BW1692" s="50"/>
      <c r="BX1692" s="50"/>
      <c r="BY1692" s="50"/>
      <c r="BZ1692" s="50"/>
      <c r="CA1692" s="50"/>
      <c r="CB1692" s="50"/>
      <c r="CC1692" s="50"/>
      <c r="CD1692" s="50"/>
      <c r="CE1692" s="50"/>
      <c r="CF1692" s="50"/>
      <c r="CG1692" s="50"/>
      <c r="CH1692" s="50"/>
      <c r="CI1692" s="50"/>
      <c r="CJ1692" s="50"/>
      <c r="CK1692" s="50"/>
      <c r="CL1692" s="50"/>
      <c r="CM1692" s="50"/>
      <c r="CN1692" s="50"/>
      <c r="CO1692" s="50"/>
      <c r="CP1692" s="50"/>
      <c r="CQ1692" s="50"/>
      <c r="CR1692" s="50"/>
      <c r="CS1692" s="50"/>
      <c r="CT1692" s="50"/>
      <c r="CU1692" s="50"/>
      <c r="CV1692" s="50"/>
      <c r="CW1692" s="50"/>
      <c r="CX1692" s="50"/>
      <c r="CY1692" s="50"/>
      <c r="CZ1692" s="50"/>
      <c r="DA1692" s="50"/>
      <c r="DB1692" s="50"/>
      <c r="DC1692" s="50"/>
      <c r="DD1692" s="50"/>
      <c r="DE1692" s="50"/>
      <c r="DF1692" s="50"/>
    </row>
    <row r="1693" spans="2:110" x14ac:dyDescent="0.2">
      <c r="B1693" s="177"/>
      <c r="C1693" s="202"/>
      <c r="D1693" s="200"/>
      <c r="E1693" s="203"/>
      <c r="F1693" s="203"/>
      <c r="G1693" s="203"/>
      <c r="H1693" s="203"/>
      <c r="I1693" s="203"/>
      <c r="J1693" s="203"/>
      <c r="K1693" s="203"/>
      <c r="L1693" s="203"/>
      <c r="M1693" s="203"/>
      <c r="N1693" s="203"/>
      <c r="O1693" s="203"/>
      <c r="P1693" s="203"/>
      <c r="Q1693" s="204"/>
      <c r="R1693" s="204"/>
      <c r="S1693" s="234"/>
      <c r="T1693" s="50"/>
      <c r="U1693" s="50"/>
      <c r="V1693" s="50"/>
      <c r="W1693" s="50"/>
      <c r="X1693" s="50"/>
      <c r="Y1693" s="50"/>
      <c r="Z1693" s="250"/>
      <c r="AA1693" s="238"/>
      <c r="AB1693" s="50"/>
      <c r="AC1693" s="50"/>
      <c r="AD1693" s="50"/>
      <c r="AE1693" s="50"/>
      <c r="AF1693" s="50"/>
      <c r="AG1693" s="50"/>
      <c r="AH1693" s="50"/>
      <c r="AI1693" s="50"/>
      <c r="AJ1693" s="50"/>
      <c r="AK1693" s="50"/>
      <c r="AL1693" s="50"/>
      <c r="AM1693" s="50"/>
      <c r="AN1693" s="50"/>
      <c r="AO1693" s="50"/>
      <c r="AP1693" s="50"/>
      <c r="AQ1693" s="50"/>
      <c r="AR1693" s="50"/>
      <c r="AS1693" s="50"/>
      <c r="AT1693" s="50"/>
      <c r="AU1693" s="50"/>
      <c r="AV1693" s="50"/>
      <c r="AW1693" s="50"/>
      <c r="AX1693" s="50"/>
      <c r="AY1693" s="50"/>
      <c r="AZ1693" s="50"/>
      <c r="BA1693" s="50"/>
      <c r="BB1693" s="50"/>
      <c r="BC1693" s="50"/>
      <c r="BD1693" s="50"/>
      <c r="BE1693" s="50"/>
      <c r="BF1693" s="50"/>
      <c r="BG1693" s="50"/>
      <c r="BH1693" s="50"/>
      <c r="BI1693" s="50"/>
      <c r="BJ1693" s="50"/>
      <c r="BK1693" s="50"/>
      <c r="BL1693" s="50"/>
      <c r="BM1693" s="50"/>
      <c r="BN1693" s="50"/>
      <c r="BO1693" s="50"/>
      <c r="BP1693" s="50"/>
      <c r="BQ1693" s="50"/>
      <c r="BR1693" s="50"/>
      <c r="BS1693" s="50"/>
      <c r="BT1693" s="50"/>
      <c r="BU1693" s="50"/>
      <c r="BV1693" s="50"/>
      <c r="BW1693" s="50"/>
      <c r="BX1693" s="50"/>
      <c r="BY1693" s="50"/>
      <c r="BZ1693" s="50"/>
      <c r="CA1693" s="50"/>
      <c r="CB1693" s="50"/>
      <c r="CC1693" s="50"/>
      <c r="CD1693" s="50"/>
      <c r="CE1693" s="50"/>
      <c r="CF1693" s="50"/>
      <c r="CG1693" s="50"/>
      <c r="CH1693" s="50"/>
      <c r="CI1693" s="50"/>
      <c r="CJ1693" s="50"/>
      <c r="CK1693" s="50"/>
      <c r="CL1693" s="50"/>
      <c r="CM1693" s="50"/>
      <c r="CN1693" s="50"/>
      <c r="CO1693" s="50"/>
      <c r="CP1693" s="50"/>
      <c r="CQ1693" s="50"/>
      <c r="CR1693" s="50"/>
      <c r="CS1693" s="50"/>
      <c r="CT1693" s="50"/>
      <c r="CU1693" s="50"/>
      <c r="CV1693" s="50"/>
      <c r="CW1693" s="50"/>
      <c r="CX1693" s="50"/>
      <c r="CY1693" s="50"/>
      <c r="CZ1693" s="50"/>
      <c r="DA1693" s="50"/>
      <c r="DB1693" s="50"/>
      <c r="DC1693" s="50"/>
      <c r="DD1693" s="50"/>
      <c r="DE1693" s="50"/>
      <c r="DF1693" s="50"/>
    </row>
    <row r="1694" spans="2:110" x14ac:dyDescent="0.2">
      <c r="B1694" s="177"/>
      <c r="C1694" s="202"/>
      <c r="D1694" s="200"/>
      <c r="E1694" s="203"/>
      <c r="F1694" s="203"/>
      <c r="G1694" s="203"/>
      <c r="H1694" s="203"/>
      <c r="I1694" s="203"/>
      <c r="J1694" s="203"/>
      <c r="K1694" s="203"/>
      <c r="L1694" s="203"/>
      <c r="M1694" s="203"/>
      <c r="N1694" s="203"/>
      <c r="O1694" s="203"/>
      <c r="P1694" s="203"/>
      <c r="Q1694" s="204"/>
      <c r="R1694" s="204"/>
      <c r="S1694" s="234"/>
      <c r="T1694" s="50"/>
      <c r="U1694" s="50"/>
      <c r="V1694" s="50"/>
      <c r="W1694" s="50"/>
      <c r="X1694" s="50"/>
      <c r="Y1694" s="50"/>
      <c r="Z1694" s="250"/>
      <c r="AA1694" s="238"/>
      <c r="AB1694" s="50"/>
      <c r="AC1694" s="50"/>
      <c r="AD1694" s="50"/>
      <c r="AE1694" s="50"/>
      <c r="AF1694" s="50"/>
      <c r="AG1694" s="50"/>
      <c r="AH1694" s="50"/>
      <c r="AI1694" s="50"/>
      <c r="AJ1694" s="50"/>
      <c r="AK1694" s="50"/>
      <c r="AL1694" s="50"/>
      <c r="AM1694" s="50"/>
      <c r="AN1694" s="50"/>
      <c r="AO1694" s="50"/>
      <c r="AP1694" s="50"/>
      <c r="AQ1694" s="50"/>
      <c r="AR1694" s="50"/>
      <c r="AS1694" s="50"/>
      <c r="AT1694" s="50"/>
      <c r="AU1694" s="50"/>
      <c r="AV1694" s="50"/>
      <c r="AW1694" s="50"/>
      <c r="AX1694" s="50"/>
      <c r="AY1694" s="50"/>
      <c r="AZ1694" s="50"/>
      <c r="BA1694" s="50"/>
      <c r="BB1694" s="50"/>
      <c r="BC1694" s="50"/>
      <c r="BD1694" s="50"/>
      <c r="BE1694" s="50"/>
      <c r="BF1694" s="50"/>
      <c r="BG1694" s="50"/>
      <c r="BH1694" s="50"/>
      <c r="BI1694" s="50"/>
      <c r="BJ1694" s="50"/>
      <c r="BK1694" s="50"/>
      <c r="BL1694" s="50"/>
      <c r="BM1694" s="50"/>
      <c r="BN1694" s="50"/>
      <c r="BO1694" s="50"/>
      <c r="BP1694" s="50"/>
      <c r="BQ1694" s="50"/>
      <c r="BR1694" s="50"/>
      <c r="BS1694" s="50"/>
      <c r="BT1694" s="50"/>
      <c r="BU1694" s="50"/>
      <c r="BV1694" s="50"/>
      <c r="BW1694" s="50"/>
      <c r="BX1694" s="50"/>
      <c r="BY1694" s="50"/>
      <c r="BZ1694" s="50"/>
      <c r="CA1694" s="50"/>
      <c r="CB1694" s="50"/>
      <c r="CC1694" s="50"/>
      <c r="CD1694" s="50"/>
      <c r="CE1694" s="50"/>
      <c r="CF1694" s="50"/>
      <c r="CG1694" s="50"/>
      <c r="CH1694" s="50"/>
      <c r="CI1694" s="50"/>
      <c r="CJ1694" s="50"/>
      <c r="CK1694" s="50"/>
      <c r="CL1694" s="50"/>
      <c r="CM1694" s="50"/>
      <c r="CN1694" s="50"/>
      <c r="CO1694" s="50"/>
      <c r="CP1694" s="50"/>
      <c r="CQ1694" s="50"/>
      <c r="CR1694" s="50"/>
      <c r="CS1694" s="50"/>
      <c r="CT1694" s="50"/>
      <c r="CU1694" s="50"/>
      <c r="CV1694" s="50"/>
      <c r="CW1694" s="50"/>
      <c r="CX1694" s="50"/>
      <c r="CY1694" s="50"/>
      <c r="CZ1694" s="50"/>
      <c r="DA1694" s="50"/>
      <c r="DB1694" s="50"/>
      <c r="DC1694" s="50"/>
      <c r="DD1694" s="50"/>
      <c r="DE1694" s="50"/>
      <c r="DF1694" s="50"/>
    </row>
    <row r="1695" spans="2:110" x14ac:dyDescent="0.2">
      <c r="B1695" s="177"/>
      <c r="C1695" s="202"/>
      <c r="D1695" s="200"/>
      <c r="E1695" s="203"/>
      <c r="F1695" s="203"/>
      <c r="G1695" s="203"/>
      <c r="H1695" s="203"/>
      <c r="I1695" s="203"/>
      <c r="J1695" s="203"/>
      <c r="K1695" s="203"/>
      <c r="L1695" s="203"/>
      <c r="M1695" s="203"/>
      <c r="N1695" s="203"/>
      <c r="O1695" s="203"/>
      <c r="P1695" s="203"/>
      <c r="Q1695" s="204"/>
      <c r="R1695" s="204"/>
      <c r="S1695" s="234"/>
      <c r="T1695" s="50"/>
      <c r="U1695" s="50"/>
      <c r="V1695" s="50"/>
      <c r="W1695" s="50"/>
      <c r="X1695" s="50"/>
      <c r="Y1695" s="50"/>
      <c r="Z1695" s="250"/>
      <c r="AA1695" s="238"/>
      <c r="AB1695" s="50"/>
      <c r="AC1695" s="50"/>
      <c r="AD1695" s="50"/>
      <c r="AE1695" s="50"/>
      <c r="AF1695" s="50"/>
      <c r="AG1695" s="50"/>
      <c r="AH1695" s="50"/>
      <c r="AI1695" s="50"/>
      <c r="AJ1695" s="50"/>
      <c r="AK1695" s="50"/>
      <c r="AL1695" s="50"/>
      <c r="AM1695" s="50"/>
      <c r="AN1695" s="50"/>
      <c r="AO1695" s="50"/>
      <c r="AP1695" s="50"/>
      <c r="AQ1695" s="50"/>
      <c r="AR1695" s="50"/>
      <c r="AS1695" s="50"/>
      <c r="AT1695" s="50"/>
      <c r="AU1695" s="50"/>
      <c r="AV1695" s="50"/>
      <c r="AW1695" s="50"/>
      <c r="AX1695" s="50"/>
      <c r="AY1695" s="50"/>
      <c r="AZ1695" s="50"/>
      <c r="BA1695" s="50"/>
      <c r="BB1695" s="50"/>
      <c r="BC1695" s="50"/>
      <c r="BD1695" s="50"/>
      <c r="BE1695" s="50"/>
      <c r="BF1695" s="50"/>
      <c r="BG1695" s="50"/>
      <c r="BH1695" s="50"/>
      <c r="BI1695" s="50"/>
      <c r="BJ1695" s="50"/>
      <c r="BK1695" s="50"/>
      <c r="BL1695" s="50"/>
      <c r="BM1695" s="50"/>
      <c r="BN1695" s="50"/>
      <c r="BO1695" s="50"/>
      <c r="BP1695" s="50"/>
      <c r="BQ1695" s="50"/>
      <c r="BR1695" s="50"/>
      <c r="BS1695" s="50"/>
      <c r="BT1695" s="50"/>
      <c r="BU1695" s="50"/>
      <c r="BV1695" s="50"/>
      <c r="BW1695" s="50"/>
      <c r="BX1695" s="50"/>
      <c r="BY1695" s="50"/>
      <c r="BZ1695" s="50"/>
      <c r="CA1695" s="50"/>
      <c r="CB1695" s="50"/>
      <c r="CC1695" s="50"/>
      <c r="CD1695" s="50"/>
      <c r="CE1695" s="50"/>
      <c r="CF1695" s="50"/>
      <c r="CG1695" s="50"/>
      <c r="CH1695" s="50"/>
      <c r="CI1695" s="50"/>
      <c r="CJ1695" s="50"/>
      <c r="CK1695" s="50"/>
      <c r="CL1695" s="50"/>
      <c r="CM1695" s="50"/>
      <c r="CN1695" s="50"/>
      <c r="CO1695" s="50"/>
      <c r="CP1695" s="50"/>
      <c r="CQ1695" s="50"/>
      <c r="CR1695" s="50"/>
      <c r="CS1695" s="50"/>
      <c r="CT1695" s="50"/>
      <c r="CU1695" s="50"/>
      <c r="CV1695" s="50"/>
      <c r="CW1695" s="50"/>
      <c r="CX1695" s="50"/>
      <c r="CY1695" s="50"/>
      <c r="CZ1695" s="50"/>
      <c r="DA1695" s="50"/>
      <c r="DB1695" s="50"/>
      <c r="DC1695" s="50"/>
      <c r="DD1695" s="50"/>
      <c r="DE1695" s="50"/>
      <c r="DF1695" s="50"/>
    </row>
    <row r="1696" spans="2:110" x14ac:dyDescent="0.2">
      <c r="B1696" s="177"/>
      <c r="C1696" s="202"/>
      <c r="D1696" s="200"/>
      <c r="E1696" s="203"/>
      <c r="F1696" s="203"/>
      <c r="G1696" s="203"/>
      <c r="H1696" s="203"/>
      <c r="I1696" s="203"/>
      <c r="J1696" s="203"/>
      <c r="K1696" s="203"/>
      <c r="L1696" s="203"/>
      <c r="M1696" s="203"/>
      <c r="N1696" s="203"/>
      <c r="O1696" s="203"/>
      <c r="P1696" s="203"/>
      <c r="Q1696" s="204"/>
      <c r="R1696" s="204"/>
      <c r="S1696" s="234"/>
      <c r="T1696" s="50"/>
      <c r="U1696" s="50"/>
      <c r="V1696" s="50"/>
      <c r="W1696" s="50"/>
      <c r="X1696" s="50"/>
      <c r="Y1696" s="50"/>
      <c r="Z1696" s="250"/>
      <c r="AA1696" s="238"/>
      <c r="AB1696" s="50"/>
      <c r="AC1696" s="50"/>
      <c r="AD1696" s="50"/>
      <c r="AE1696" s="50"/>
      <c r="AF1696" s="50"/>
      <c r="AG1696" s="50"/>
      <c r="AH1696" s="50"/>
      <c r="AI1696" s="50"/>
      <c r="AJ1696" s="50"/>
      <c r="AK1696" s="50"/>
      <c r="AL1696" s="50"/>
      <c r="AM1696" s="50"/>
      <c r="AN1696" s="50"/>
      <c r="AO1696" s="50"/>
      <c r="AP1696" s="50"/>
      <c r="AQ1696" s="50"/>
      <c r="AR1696" s="50"/>
      <c r="AS1696" s="50"/>
      <c r="AT1696" s="50"/>
      <c r="AU1696" s="50"/>
      <c r="AV1696" s="50"/>
      <c r="AW1696" s="50"/>
      <c r="AX1696" s="50"/>
      <c r="AY1696" s="50"/>
      <c r="AZ1696" s="50"/>
      <c r="BA1696" s="50"/>
      <c r="BB1696" s="50"/>
      <c r="BC1696" s="50"/>
      <c r="BD1696" s="50"/>
      <c r="BE1696" s="50"/>
      <c r="BF1696" s="50"/>
      <c r="BG1696" s="50"/>
      <c r="BH1696" s="50"/>
      <c r="BI1696" s="50"/>
      <c r="BJ1696" s="50"/>
      <c r="BK1696" s="50"/>
      <c r="BL1696" s="50"/>
      <c r="BM1696" s="50"/>
      <c r="BN1696" s="50"/>
      <c r="BO1696" s="50"/>
      <c r="BP1696" s="50"/>
      <c r="BQ1696" s="50"/>
      <c r="BR1696" s="50"/>
      <c r="BS1696" s="50"/>
      <c r="BT1696" s="50"/>
      <c r="BU1696" s="50"/>
      <c r="BV1696" s="50"/>
      <c r="BW1696" s="50"/>
      <c r="BX1696" s="50"/>
      <c r="BY1696" s="50"/>
      <c r="BZ1696" s="50"/>
      <c r="CA1696" s="50"/>
      <c r="CB1696" s="50"/>
      <c r="CC1696" s="50"/>
      <c r="CD1696" s="50"/>
      <c r="CE1696" s="50"/>
      <c r="CF1696" s="50"/>
      <c r="CG1696" s="50"/>
      <c r="CH1696" s="50"/>
      <c r="CI1696" s="50"/>
      <c r="CJ1696" s="50"/>
      <c r="CK1696" s="50"/>
      <c r="CL1696" s="50"/>
      <c r="CM1696" s="50"/>
      <c r="CN1696" s="50"/>
      <c r="CO1696" s="50"/>
      <c r="CP1696" s="50"/>
      <c r="CQ1696" s="50"/>
      <c r="CR1696" s="50"/>
      <c r="CS1696" s="50"/>
      <c r="CT1696" s="50"/>
      <c r="CU1696" s="50"/>
      <c r="CV1696" s="50"/>
      <c r="CW1696" s="50"/>
      <c r="CX1696" s="50"/>
      <c r="CY1696" s="50"/>
      <c r="CZ1696" s="50"/>
      <c r="DA1696" s="50"/>
      <c r="DB1696" s="50"/>
      <c r="DC1696" s="50"/>
      <c r="DD1696" s="50"/>
      <c r="DE1696" s="50"/>
      <c r="DF1696" s="50"/>
    </row>
    <row r="1697" spans="2:110" x14ac:dyDescent="0.2">
      <c r="B1697" s="177"/>
      <c r="C1697" s="202"/>
      <c r="D1697" s="200"/>
      <c r="E1697" s="203"/>
      <c r="F1697" s="203"/>
      <c r="G1697" s="203"/>
      <c r="H1697" s="203"/>
      <c r="I1697" s="203"/>
      <c r="J1697" s="203"/>
      <c r="K1697" s="203"/>
      <c r="L1697" s="203"/>
      <c r="M1697" s="203"/>
      <c r="N1697" s="203"/>
      <c r="O1697" s="203"/>
      <c r="P1697" s="203"/>
      <c r="Q1697" s="204"/>
      <c r="R1697" s="204"/>
      <c r="S1697" s="234"/>
      <c r="T1697" s="50"/>
      <c r="U1697" s="50"/>
      <c r="V1697" s="50"/>
      <c r="W1697" s="50"/>
      <c r="X1697" s="50"/>
      <c r="Y1697" s="50"/>
      <c r="Z1697" s="250"/>
      <c r="AA1697" s="238"/>
      <c r="AB1697" s="50"/>
      <c r="AC1697" s="50"/>
      <c r="AD1697" s="50"/>
      <c r="AE1697" s="50"/>
      <c r="AF1697" s="50"/>
      <c r="AG1697" s="50"/>
      <c r="AH1697" s="50"/>
      <c r="AI1697" s="50"/>
      <c r="AJ1697" s="50"/>
      <c r="AK1697" s="50"/>
      <c r="AL1697" s="50"/>
      <c r="AM1697" s="50"/>
      <c r="AN1697" s="50"/>
      <c r="AO1697" s="50"/>
      <c r="AP1697" s="50"/>
      <c r="AQ1697" s="50"/>
      <c r="AR1697" s="50"/>
      <c r="AS1697" s="50"/>
      <c r="AT1697" s="50"/>
      <c r="AU1697" s="50"/>
      <c r="AV1697" s="50"/>
      <c r="AW1697" s="50"/>
      <c r="AX1697" s="50"/>
      <c r="AY1697" s="50"/>
      <c r="AZ1697" s="50"/>
      <c r="BA1697" s="50"/>
      <c r="BB1697" s="50"/>
      <c r="BC1697" s="50"/>
      <c r="BD1697" s="50"/>
      <c r="BE1697" s="50"/>
      <c r="BF1697" s="50"/>
      <c r="BG1697" s="50"/>
      <c r="BH1697" s="50"/>
      <c r="BI1697" s="50"/>
      <c r="BJ1697" s="50"/>
      <c r="BK1697" s="50"/>
      <c r="BL1697" s="50"/>
      <c r="BM1697" s="50"/>
      <c r="BN1697" s="50"/>
      <c r="BO1697" s="50"/>
      <c r="BP1697" s="50"/>
      <c r="BQ1697" s="50"/>
      <c r="BR1697" s="50"/>
      <c r="BS1697" s="50"/>
      <c r="BT1697" s="50"/>
      <c r="BU1697" s="50"/>
      <c r="BV1697" s="50"/>
      <c r="BW1697" s="50"/>
      <c r="BX1697" s="50"/>
      <c r="BY1697" s="50"/>
      <c r="BZ1697" s="50"/>
      <c r="CA1697" s="50"/>
      <c r="CB1697" s="50"/>
      <c r="CC1697" s="50"/>
      <c r="CD1697" s="50"/>
      <c r="CE1697" s="50"/>
      <c r="CF1697" s="50"/>
      <c r="CG1697" s="50"/>
      <c r="CH1697" s="50"/>
      <c r="CI1697" s="50"/>
      <c r="CJ1697" s="50"/>
      <c r="CK1697" s="50"/>
      <c r="CL1697" s="50"/>
      <c r="CM1697" s="50"/>
      <c r="CN1697" s="50"/>
      <c r="CO1697" s="50"/>
      <c r="CP1697" s="50"/>
      <c r="CQ1697" s="50"/>
      <c r="CR1697" s="50"/>
      <c r="CS1697" s="50"/>
      <c r="CT1697" s="50"/>
      <c r="CU1697" s="50"/>
      <c r="CV1697" s="50"/>
      <c r="CW1697" s="50"/>
      <c r="CX1697" s="50"/>
      <c r="CY1697" s="50"/>
      <c r="CZ1697" s="50"/>
      <c r="DA1697" s="50"/>
      <c r="DB1697" s="50"/>
      <c r="DC1697" s="50"/>
      <c r="DD1697" s="50"/>
      <c r="DE1697" s="50"/>
      <c r="DF1697" s="50"/>
    </row>
    <row r="1698" spans="2:110" x14ac:dyDescent="0.2">
      <c r="B1698" s="177"/>
      <c r="C1698" s="202"/>
      <c r="D1698" s="200"/>
      <c r="E1698" s="203"/>
      <c r="F1698" s="203"/>
      <c r="G1698" s="203"/>
      <c r="H1698" s="203"/>
      <c r="I1698" s="203"/>
      <c r="J1698" s="203"/>
      <c r="K1698" s="203"/>
      <c r="L1698" s="203"/>
      <c r="M1698" s="203"/>
      <c r="N1698" s="203"/>
      <c r="O1698" s="203"/>
      <c r="P1698" s="203"/>
      <c r="Q1698" s="204"/>
      <c r="R1698" s="204"/>
      <c r="S1698" s="234"/>
      <c r="T1698" s="50"/>
      <c r="U1698" s="50"/>
      <c r="V1698" s="50"/>
      <c r="W1698" s="50"/>
      <c r="X1698" s="50"/>
      <c r="Y1698" s="50"/>
      <c r="Z1698" s="250"/>
      <c r="AA1698" s="238"/>
      <c r="AB1698" s="50"/>
      <c r="AC1698" s="50"/>
      <c r="AD1698" s="50"/>
      <c r="AE1698" s="50"/>
      <c r="AF1698" s="50"/>
      <c r="AG1698" s="50"/>
      <c r="AH1698" s="50"/>
      <c r="AI1698" s="50"/>
      <c r="AJ1698" s="50"/>
      <c r="AK1698" s="50"/>
      <c r="AL1698" s="50"/>
      <c r="AM1698" s="50"/>
      <c r="AN1698" s="50"/>
      <c r="AO1698" s="50"/>
      <c r="AP1698" s="50"/>
      <c r="AQ1698" s="50"/>
      <c r="AR1698" s="50"/>
      <c r="AS1698" s="50"/>
      <c r="AT1698" s="50"/>
      <c r="AU1698" s="50"/>
      <c r="AV1698" s="50"/>
      <c r="AW1698" s="50"/>
      <c r="AX1698" s="50"/>
      <c r="AY1698" s="50"/>
      <c r="AZ1698" s="50"/>
      <c r="BA1698" s="50"/>
      <c r="BB1698" s="50"/>
      <c r="BC1698" s="50"/>
      <c r="BD1698" s="50"/>
      <c r="BE1698" s="50"/>
      <c r="BF1698" s="50"/>
      <c r="BG1698" s="50"/>
      <c r="BH1698" s="50"/>
      <c r="BI1698" s="50"/>
      <c r="BJ1698" s="50"/>
      <c r="BK1698" s="50"/>
      <c r="BL1698" s="50"/>
      <c r="BM1698" s="50"/>
      <c r="BN1698" s="50"/>
      <c r="BO1698" s="50"/>
      <c r="BP1698" s="50"/>
      <c r="BQ1698" s="50"/>
      <c r="BR1698" s="50"/>
      <c r="BS1698" s="50"/>
      <c r="BT1698" s="50"/>
      <c r="BU1698" s="50"/>
      <c r="BV1698" s="50"/>
      <c r="BW1698" s="50"/>
      <c r="BX1698" s="50"/>
      <c r="BY1698" s="50"/>
      <c r="BZ1698" s="50"/>
      <c r="CA1698" s="50"/>
      <c r="CB1698" s="50"/>
      <c r="CC1698" s="50"/>
      <c r="CD1698" s="50"/>
      <c r="CE1698" s="50"/>
      <c r="CF1698" s="50"/>
      <c r="CG1698" s="50"/>
      <c r="CH1698" s="50"/>
      <c r="CI1698" s="50"/>
      <c r="CJ1698" s="50"/>
      <c r="CK1698" s="50"/>
      <c r="CL1698" s="50"/>
      <c r="CM1698" s="50"/>
      <c r="CN1698" s="50"/>
      <c r="CO1698" s="50"/>
      <c r="CP1698" s="50"/>
      <c r="CQ1698" s="50"/>
      <c r="CR1698" s="50"/>
      <c r="CS1698" s="50"/>
      <c r="CT1698" s="50"/>
      <c r="CU1698" s="50"/>
      <c r="CV1698" s="50"/>
      <c r="CW1698" s="50"/>
      <c r="CX1698" s="50"/>
      <c r="CY1698" s="50"/>
      <c r="CZ1698" s="50"/>
      <c r="DA1698" s="50"/>
      <c r="DB1698" s="50"/>
      <c r="DC1698" s="50"/>
      <c r="DD1698" s="50"/>
      <c r="DE1698" s="50"/>
      <c r="DF1698" s="50"/>
    </row>
    <row r="1699" spans="2:110" x14ac:dyDescent="0.2">
      <c r="B1699" s="177"/>
      <c r="C1699" s="202"/>
      <c r="D1699" s="200"/>
      <c r="E1699" s="203"/>
      <c r="F1699" s="203"/>
      <c r="G1699" s="203"/>
      <c r="H1699" s="203"/>
      <c r="I1699" s="203"/>
      <c r="J1699" s="203"/>
      <c r="K1699" s="203"/>
      <c r="L1699" s="203"/>
      <c r="M1699" s="203"/>
      <c r="N1699" s="203"/>
      <c r="O1699" s="203"/>
      <c r="P1699" s="203"/>
      <c r="Q1699" s="204"/>
      <c r="R1699" s="204"/>
      <c r="S1699" s="234"/>
      <c r="T1699" s="50"/>
      <c r="U1699" s="50"/>
      <c r="V1699" s="50"/>
      <c r="W1699" s="50"/>
      <c r="X1699" s="50"/>
      <c r="Y1699" s="50"/>
      <c r="Z1699" s="250"/>
      <c r="AA1699" s="238"/>
      <c r="AB1699" s="50"/>
      <c r="AC1699" s="50"/>
      <c r="AD1699" s="50"/>
      <c r="AE1699" s="50"/>
      <c r="AF1699" s="50"/>
      <c r="AG1699" s="50"/>
      <c r="AH1699" s="50"/>
      <c r="AI1699" s="50"/>
      <c r="AJ1699" s="50"/>
      <c r="AK1699" s="50"/>
      <c r="AL1699" s="50"/>
      <c r="AM1699" s="50"/>
      <c r="AN1699" s="50"/>
      <c r="AO1699" s="50"/>
      <c r="AP1699" s="50"/>
      <c r="AQ1699" s="50"/>
      <c r="AR1699" s="50"/>
      <c r="AS1699" s="50"/>
      <c r="AT1699" s="50"/>
      <c r="AU1699" s="50"/>
      <c r="AV1699" s="50"/>
      <c r="AW1699" s="50"/>
      <c r="AX1699" s="50"/>
      <c r="AY1699" s="50"/>
      <c r="AZ1699" s="50"/>
      <c r="BA1699" s="50"/>
      <c r="BB1699" s="50"/>
      <c r="BC1699" s="50"/>
      <c r="BD1699" s="50"/>
      <c r="BE1699" s="50"/>
      <c r="BF1699" s="50"/>
      <c r="BG1699" s="50"/>
      <c r="BH1699" s="50"/>
      <c r="BI1699" s="50"/>
      <c r="BJ1699" s="50"/>
      <c r="BK1699" s="50"/>
      <c r="BL1699" s="50"/>
      <c r="BM1699" s="50"/>
      <c r="BN1699" s="50"/>
      <c r="BO1699" s="50"/>
      <c r="BP1699" s="50"/>
      <c r="BQ1699" s="50"/>
      <c r="BR1699" s="50"/>
      <c r="BS1699" s="50"/>
      <c r="BT1699" s="50"/>
      <c r="BU1699" s="50"/>
      <c r="BV1699" s="50"/>
      <c r="BW1699" s="50"/>
      <c r="BX1699" s="50"/>
      <c r="BY1699" s="50"/>
      <c r="BZ1699" s="50"/>
      <c r="CA1699" s="50"/>
      <c r="CB1699" s="50"/>
      <c r="CC1699" s="50"/>
      <c r="CD1699" s="50"/>
      <c r="CE1699" s="50"/>
      <c r="CF1699" s="50"/>
      <c r="CG1699" s="50"/>
      <c r="CH1699" s="50"/>
      <c r="CI1699" s="50"/>
      <c r="CJ1699" s="50"/>
      <c r="CK1699" s="50"/>
      <c r="CL1699" s="50"/>
      <c r="CM1699" s="50"/>
      <c r="CN1699" s="50"/>
      <c r="CO1699" s="50"/>
      <c r="CP1699" s="50"/>
      <c r="CQ1699" s="50"/>
      <c r="CR1699" s="50"/>
      <c r="CS1699" s="50"/>
      <c r="CT1699" s="50"/>
      <c r="CU1699" s="50"/>
      <c r="CV1699" s="50"/>
      <c r="CW1699" s="50"/>
      <c r="CX1699" s="50"/>
      <c r="CY1699" s="50"/>
      <c r="CZ1699" s="50"/>
      <c r="DA1699" s="50"/>
      <c r="DB1699" s="50"/>
      <c r="DC1699" s="50"/>
      <c r="DD1699" s="50"/>
      <c r="DE1699" s="50"/>
      <c r="DF1699" s="50"/>
    </row>
    <row r="1700" spans="2:110" x14ac:dyDescent="0.2">
      <c r="B1700" s="177"/>
      <c r="C1700" s="202"/>
      <c r="D1700" s="200"/>
      <c r="E1700" s="203"/>
      <c r="F1700" s="203"/>
      <c r="G1700" s="203"/>
      <c r="H1700" s="203"/>
      <c r="I1700" s="203"/>
      <c r="J1700" s="203"/>
      <c r="K1700" s="203"/>
      <c r="L1700" s="203"/>
      <c r="M1700" s="203"/>
      <c r="N1700" s="203"/>
      <c r="O1700" s="203"/>
      <c r="P1700" s="203"/>
      <c r="Q1700" s="204"/>
      <c r="R1700" s="204"/>
      <c r="S1700" s="234"/>
      <c r="T1700" s="50"/>
      <c r="U1700" s="50"/>
      <c r="V1700" s="50"/>
      <c r="W1700" s="50"/>
      <c r="X1700" s="50"/>
      <c r="Y1700" s="50"/>
      <c r="Z1700" s="250"/>
      <c r="AA1700" s="238"/>
      <c r="AB1700" s="50"/>
      <c r="AC1700" s="50"/>
      <c r="AD1700" s="50"/>
      <c r="AE1700" s="50"/>
      <c r="AF1700" s="50"/>
      <c r="AG1700" s="50"/>
      <c r="AH1700" s="50"/>
      <c r="AI1700" s="50"/>
      <c r="AJ1700" s="50"/>
      <c r="AK1700" s="50"/>
      <c r="AL1700" s="50"/>
      <c r="AM1700" s="50"/>
      <c r="AN1700" s="50"/>
      <c r="AO1700" s="50"/>
      <c r="AP1700" s="50"/>
      <c r="AQ1700" s="50"/>
      <c r="AR1700" s="50"/>
      <c r="AS1700" s="50"/>
      <c r="AT1700" s="50"/>
      <c r="AU1700" s="50"/>
      <c r="AV1700" s="50"/>
      <c r="AW1700" s="50"/>
      <c r="AX1700" s="50"/>
      <c r="AY1700" s="50"/>
      <c r="AZ1700" s="50"/>
      <c r="BA1700" s="50"/>
      <c r="BB1700" s="50"/>
      <c r="BC1700" s="50"/>
      <c r="BD1700" s="50"/>
      <c r="BE1700" s="50"/>
      <c r="BF1700" s="50"/>
      <c r="BG1700" s="50"/>
      <c r="BH1700" s="50"/>
      <c r="BI1700" s="50"/>
      <c r="BJ1700" s="50"/>
      <c r="BK1700" s="50"/>
      <c r="BL1700" s="50"/>
      <c r="BM1700" s="50"/>
      <c r="BN1700" s="50"/>
      <c r="BO1700" s="50"/>
      <c r="BP1700" s="50"/>
      <c r="BQ1700" s="50"/>
      <c r="BR1700" s="50"/>
      <c r="BS1700" s="50"/>
      <c r="BT1700" s="50"/>
      <c r="BU1700" s="50"/>
      <c r="BV1700" s="50"/>
      <c r="BW1700" s="50"/>
      <c r="BX1700" s="50"/>
      <c r="BY1700" s="50"/>
      <c r="BZ1700" s="50"/>
      <c r="CA1700" s="50"/>
      <c r="CB1700" s="50"/>
      <c r="CC1700" s="50"/>
      <c r="CD1700" s="50"/>
      <c r="CE1700" s="50"/>
      <c r="CF1700" s="50"/>
      <c r="CG1700" s="50"/>
      <c r="CH1700" s="50"/>
      <c r="CI1700" s="50"/>
      <c r="CJ1700" s="50"/>
      <c r="CK1700" s="50"/>
      <c r="CL1700" s="50"/>
      <c r="CM1700" s="50"/>
      <c r="CN1700" s="50"/>
      <c r="CO1700" s="50"/>
      <c r="CP1700" s="50"/>
      <c r="CQ1700" s="50"/>
      <c r="CR1700" s="50"/>
      <c r="CS1700" s="50"/>
      <c r="CT1700" s="50"/>
      <c r="CU1700" s="50"/>
      <c r="CV1700" s="50"/>
      <c r="CW1700" s="50"/>
      <c r="CX1700" s="50"/>
      <c r="CY1700" s="50"/>
      <c r="CZ1700" s="50"/>
      <c r="DA1700" s="50"/>
      <c r="DB1700" s="50"/>
      <c r="DC1700" s="50"/>
      <c r="DD1700" s="50"/>
      <c r="DE1700" s="50"/>
      <c r="DF1700" s="50"/>
    </row>
    <row r="1701" spans="2:110" x14ac:dyDescent="0.2">
      <c r="B1701" s="177"/>
      <c r="C1701" s="202"/>
      <c r="D1701" s="200"/>
      <c r="E1701" s="203"/>
      <c r="F1701" s="203"/>
      <c r="G1701" s="203"/>
      <c r="H1701" s="203"/>
      <c r="I1701" s="203"/>
      <c r="J1701" s="203"/>
      <c r="K1701" s="203"/>
      <c r="L1701" s="203"/>
      <c r="M1701" s="203"/>
      <c r="N1701" s="203"/>
      <c r="O1701" s="203"/>
      <c r="P1701" s="203"/>
      <c r="Q1701" s="204"/>
      <c r="R1701" s="204"/>
      <c r="S1701" s="234"/>
      <c r="T1701" s="50"/>
      <c r="U1701" s="50"/>
      <c r="V1701" s="50"/>
      <c r="W1701" s="50"/>
      <c r="X1701" s="50"/>
      <c r="Y1701" s="50"/>
      <c r="Z1701" s="250"/>
      <c r="AA1701" s="238"/>
      <c r="AB1701" s="50"/>
      <c r="AC1701" s="50"/>
      <c r="AD1701" s="50"/>
      <c r="AE1701" s="50"/>
      <c r="AF1701" s="50"/>
      <c r="AG1701" s="50"/>
      <c r="AH1701" s="50"/>
      <c r="AI1701" s="50"/>
      <c r="AJ1701" s="50"/>
      <c r="AK1701" s="50"/>
      <c r="AL1701" s="50"/>
      <c r="AM1701" s="50"/>
      <c r="AN1701" s="50"/>
      <c r="AO1701" s="50"/>
      <c r="AP1701" s="50"/>
      <c r="AQ1701" s="50"/>
      <c r="AR1701" s="50"/>
      <c r="AS1701" s="50"/>
      <c r="AT1701" s="50"/>
      <c r="AU1701" s="50"/>
      <c r="AV1701" s="50"/>
      <c r="AW1701" s="50"/>
      <c r="AX1701" s="50"/>
      <c r="AY1701" s="50"/>
      <c r="AZ1701" s="50"/>
      <c r="BA1701" s="50"/>
      <c r="BB1701" s="50"/>
      <c r="BC1701" s="50"/>
      <c r="BD1701" s="50"/>
      <c r="BE1701" s="50"/>
      <c r="BF1701" s="50"/>
      <c r="BG1701" s="50"/>
      <c r="BH1701" s="50"/>
      <c r="BI1701" s="50"/>
      <c r="BJ1701" s="50"/>
      <c r="BK1701" s="50"/>
      <c r="BL1701" s="50"/>
      <c r="BM1701" s="50"/>
      <c r="BN1701" s="50"/>
      <c r="BO1701" s="50"/>
      <c r="BP1701" s="50"/>
      <c r="BQ1701" s="50"/>
      <c r="BR1701" s="50"/>
      <c r="BS1701" s="50"/>
      <c r="BT1701" s="50"/>
      <c r="BU1701" s="50"/>
      <c r="BV1701" s="50"/>
      <c r="BW1701" s="50"/>
      <c r="BX1701" s="50"/>
      <c r="BY1701" s="50"/>
      <c r="BZ1701" s="50"/>
      <c r="CA1701" s="50"/>
      <c r="CB1701" s="50"/>
      <c r="CC1701" s="50"/>
      <c r="CD1701" s="50"/>
      <c r="CE1701" s="50"/>
      <c r="CF1701" s="50"/>
      <c r="CG1701" s="50"/>
      <c r="CH1701" s="50"/>
      <c r="CI1701" s="50"/>
      <c r="CJ1701" s="50"/>
      <c r="CK1701" s="50"/>
      <c r="CL1701" s="50"/>
      <c r="CM1701" s="50"/>
      <c r="CN1701" s="50"/>
      <c r="CO1701" s="50"/>
      <c r="CP1701" s="50"/>
      <c r="CQ1701" s="50"/>
      <c r="CR1701" s="50"/>
      <c r="CS1701" s="50"/>
      <c r="CT1701" s="50"/>
      <c r="CU1701" s="50"/>
      <c r="CV1701" s="50"/>
      <c r="CW1701" s="50"/>
      <c r="CX1701" s="50"/>
      <c r="CY1701" s="50"/>
      <c r="CZ1701" s="50"/>
      <c r="DA1701" s="50"/>
      <c r="DB1701" s="50"/>
      <c r="DC1701" s="50"/>
      <c r="DD1701" s="50"/>
      <c r="DE1701" s="50"/>
      <c r="DF1701" s="50"/>
    </row>
    <row r="1702" spans="2:110" x14ac:dyDescent="0.2">
      <c r="B1702" s="177"/>
      <c r="C1702" s="202"/>
      <c r="D1702" s="200"/>
      <c r="E1702" s="203"/>
      <c r="F1702" s="203"/>
      <c r="G1702" s="203"/>
      <c r="H1702" s="203"/>
      <c r="I1702" s="203"/>
      <c r="J1702" s="203"/>
      <c r="K1702" s="203"/>
      <c r="L1702" s="203"/>
      <c r="M1702" s="203"/>
      <c r="N1702" s="203"/>
      <c r="O1702" s="203"/>
      <c r="P1702" s="203"/>
      <c r="Q1702" s="204"/>
      <c r="R1702" s="204"/>
      <c r="S1702" s="234"/>
      <c r="T1702" s="50"/>
      <c r="U1702" s="50"/>
      <c r="V1702" s="50"/>
      <c r="W1702" s="50"/>
      <c r="X1702" s="50"/>
      <c r="Y1702" s="50"/>
      <c r="Z1702" s="250"/>
      <c r="AA1702" s="238"/>
      <c r="AB1702" s="50"/>
      <c r="AC1702" s="50"/>
      <c r="AD1702" s="50"/>
      <c r="AE1702" s="50"/>
      <c r="AF1702" s="50"/>
      <c r="AG1702" s="50"/>
      <c r="AH1702" s="50"/>
      <c r="AI1702" s="50"/>
      <c r="AJ1702" s="50"/>
      <c r="AK1702" s="50"/>
      <c r="AL1702" s="50"/>
      <c r="AM1702" s="50"/>
      <c r="AN1702" s="50"/>
      <c r="AO1702" s="50"/>
      <c r="AP1702" s="50"/>
      <c r="AQ1702" s="50"/>
      <c r="AR1702" s="50"/>
      <c r="AS1702" s="50"/>
      <c r="AT1702" s="50"/>
      <c r="AU1702" s="50"/>
      <c r="AV1702" s="50"/>
      <c r="AW1702" s="50"/>
      <c r="AX1702" s="50"/>
      <c r="AY1702" s="50"/>
      <c r="AZ1702" s="50"/>
      <c r="BA1702" s="50"/>
      <c r="BB1702" s="50"/>
      <c r="BC1702" s="50"/>
      <c r="BD1702" s="50"/>
      <c r="BE1702" s="50"/>
      <c r="BF1702" s="50"/>
      <c r="BG1702" s="50"/>
      <c r="BH1702" s="50"/>
      <c r="BI1702" s="50"/>
      <c r="BJ1702" s="50"/>
      <c r="BK1702" s="50"/>
      <c r="BL1702" s="50"/>
      <c r="BM1702" s="50"/>
      <c r="BN1702" s="50"/>
      <c r="BO1702" s="50"/>
      <c r="BP1702" s="50"/>
      <c r="BQ1702" s="50"/>
      <c r="BR1702" s="50"/>
      <c r="BS1702" s="50"/>
      <c r="BT1702" s="50"/>
      <c r="BU1702" s="50"/>
      <c r="BV1702" s="50"/>
      <c r="BW1702" s="50"/>
      <c r="BX1702" s="50"/>
      <c r="BY1702" s="50"/>
      <c r="BZ1702" s="50"/>
      <c r="CA1702" s="50"/>
      <c r="CB1702" s="50"/>
      <c r="CC1702" s="50"/>
      <c r="CD1702" s="50"/>
      <c r="CE1702" s="50"/>
      <c r="CF1702" s="50"/>
      <c r="CG1702" s="50"/>
      <c r="CH1702" s="50"/>
      <c r="CI1702" s="50"/>
      <c r="CJ1702" s="50"/>
      <c r="CK1702" s="50"/>
      <c r="CL1702" s="50"/>
      <c r="CM1702" s="50"/>
      <c r="CN1702" s="50"/>
      <c r="CO1702" s="50"/>
      <c r="CP1702" s="50"/>
      <c r="CQ1702" s="50"/>
      <c r="CR1702" s="50"/>
      <c r="CS1702" s="50"/>
      <c r="CT1702" s="50"/>
      <c r="CU1702" s="50"/>
      <c r="CV1702" s="50"/>
      <c r="CW1702" s="50"/>
      <c r="CX1702" s="50"/>
      <c r="CY1702" s="50"/>
      <c r="CZ1702" s="50"/>
      <c r="DA1702" s="50"/>
      <c r="DB1702" s="50"/>
      <c r="DC1702" s="50"/>
      <c r="DD1702" s="50"/>
      <c r="DE1702" s="50"/>
      <c r="DF1702" s="50"/>
    </row>
    <row r="1703" spans="2:110" x14ac:dyDescent="0.2">
      <c r="B1703" s="177"/>
      <c r="C1703" s="202"/>
      <c r="D1703" s="200"/>
      <c r="E1703" s="203"/>
      <c r="F1703" s="203"/>
      <c r="G1703" s="203"/>
      <c r="H1703" s="203"/>
      <c r="I1703" s="203"/>
      <c r="J1703" s="203"/>
      <c r="K1703" s="203"/>
      <c r="L1703" s="203"/>
      <c r="M1703" s="203"/>
      <c r="N1703" s="203"/>
      <c r="O1703" s="203"/>
      <c r="P1703" s="203"/>
      <c r="Q1703" s="204"/>
      <c r="R1703" s="204"/>
      <c r="S1703" s="234"/>
      <c r="T1703" s="50"/>
      <c r="U1703" s="50"/>
      <c r="V1703" s="50"/>
      <c r="W1703" s="50"/>
      <c r="X1703" s="50"/>
      <c r="Y1703" s="50"/>
      <c r="Z1703" s="250"/>
      <c r="AA1703" s="238"/>
      <c r="AB1703" s="50"/>
      <c r="AC1703" s="50"/>
      <c r="AD1703" s="50"/>
      <c r="AE1703" s="50"/>
      <c r="AF1703" s="50"/>
      <c r="AG1703" s="50"/>
      <c r="AH1703" s="50"/>
      <c r="AI1703" s="50"/>
      <c r="AJ1703" s="50"/>
      <c r="AK1703" s="50"/>
      <c r="AL1703" s="50"/>
      <c r="AM1703" s="50"/>
      <c r="AN1703" s="50"/>
      <c r="AO1703" s="50"/>
      <c r="AP1703" s="50"/>
      <c r="AQ1703" s="50"/>
      <c r="AR1703" s="50"/>
      <c r="AS1703" s="50"/>
      <c r="AT1703" s="50"/>
      <c r="AU1703" s="50"/>
      <c r="AV1703" s="50"/>
      <c r="AW1703" s="50"/>
      <c r="AX1703" s="50"/>
      <c r="AY1703" s="50"/>
      <c r="AZ1703" s="50"/>
      <c r="BA1703" s="50"/>
      <c r="BB1703" s="50"/>
      <c r="BC1703" s="50"/>
      <c r="BD1703" s="50"/>
      <c r="BE1703" s="50"/>
      <c r="BF1703" s="50"/>
      <c r="BG1703" s="50"/>
      <c r="BH1703" s="50"/>
      <c r="BI1703" s="50"/>
      <c r="BJ1703" s="50"/>
      <c r="BK1703" s="50"/>
      <c r="BL1703" s="50"/>
      <c r="BM1703" s="50"/>
      <c r="BN1703" s="50"/>
      <c r="BO1703" s="50"/>
      <c r="BP1703" s="50"/>
      <c r="BQ1703" s="50"/>
      <c r="BR1703" s="50"/>
      <c r="BS1703" s="50"/>
      <c r="BT1703" s="50"/>
      <c r="BU1703" s="50"/>
      <c r="BV1703" s="50"/>
      <c r="BW1703" s="50"/>
      <c r="BX1703" s="50"/>
      <c r="BY1703" s="50"/>
      <c r="BZ1703" s="50"/>
      <c r="CA1703" s="50"/>
      <c r="CB1703" s="50"/>
      <c r="CC1703" s="50"/>
      <c r="CD1703" s="50"/>
      <c r="CE1703" s="50"/>
      <c r="CF1703" s="50"/>
      <c r="CG1703" s="50"/>
      <c r="CH1703" s="50"/>
      <c r="CI1703" s="50"/>
      <c r="CJ1703" s="50"/>
      <c r="CK1703" s="50"/>
      <c r="CL1703" s="50"/>
      <c r="CM1703" s="50"/>
      <c r="CN1703" s="50"/>
      <c r="CO1703" s="50"/>
      <c r="CP1703" s="50"/>
      <c r="CQ1703" s="50"/>
      <c r="CR1703" s="50"/>
      <c r="CS1703" s="50"/>
      <c r="CT1703" s="50"/>
      <c r="CU1703" s="50"/>
      <c r="CV1703" s="50"/>
      <c r="CW1703" s="50"/>
      <c r="CX1703" s="50"/>
      <c r="CY1703" s="50"/>
      <c r="CZ1703" s="50"/>
      <c r="DA1703" s="50"/>
      <c r="DB1703" s="50"/>
      <c r="DC1703" s="50"/>
      <c r="DD1703" s="50"/>
      <c r="DE1703" s="50"/>
      <c r="DF1703" s="50"/>
    </row>
    <row r="1704" spans="2:110" x14ac:dyDescent="0.2">
      <c r="B1704" s="177"/>
      <c r="C1704" s="202"/>
      <c r="D1704" s="200"/>
      <c r="E1704" s="203"/>
      <c r="F1704" s="203"/>
      <c r="G1704" s="203"/>
      <c r="H1704" s="203"/>
      <c r="I1704" s="203"/>
      <c r="J1704" s="203"/>
      <c r="K1704" s="203"/>
      <c r="L1704" s="203"/>
      <c r="M1704" s="203"/>
      <c r="N1704" s="203"/>
      <c r="O1704" s="203"/>
      <c r="P1704" s="203"/>
      <c r="Q1704" s="204"/>
      <c r="R1704" s="204"/>
      <c r="S1704" s="234"/>
      <c r="T1704" s="50"/>
      <c r="U1704" s="50"/>
      <c r="V1704" s="50"/>
      <c r="W1704" s="50"/>
      <c r="X1704" s="50"/>
      <c r="Y1704" s="50"/>
      <c r="Z1704" s="250"/>
      <c r="AA1704" s="238"/>
      <c r="AB1704" s="50"/>
      <c r="AC1704" s="50"/>
      <c r="AD1704" s="50"/>
      <c r="AE1704" s="50"/>
      <c r="AF1704" s="50"/>
      <c r="AG1704" s="50"/>
      <c r="AH1704" s="50"/>
      <c r="AI1704" s="50"/>
      <c r="AJ1704" s="50"/>
      <c r="AK1704" s="50"/>
      <c r="AL1704" s="50"/>
      <c r="AM1704" s="50"/>
      <c r="AN1704" s="50"/>
      <c r="AO1704" s="50"/>
      <c r="AP1704" s="50"/>
      <c r="AQ1704" s="50"/>
      <c r="AR1704" s="50"/>
      <c r="AS1704" s="50"/>
      <c r="AT1704" s="50"/>
      <c r="AU1704" s="50"/>
      <c r="AV1704" s="50"/>
      <c r="AW1704" s="50"/>
      <c r="AX1704" s="50"/>
      <c r="AY1704" s="50"/>
      <c r="AZ1704" s="50"/>
      <c r="BA1704" s="50"/>
      <c r="BB1704" s="50"/>
      <c r="BC1704" s="50"/>
      <c r="BD1704" s="50"/>
      <c r="BE1704" s="50"/>
      <c r="BF1704" s="50"/>
      <c r="BG1704" s="50"/>
      <c r="BH1704" s="50"/>
      <c r="BI1704" s="50"/>
      <c r="BJ1704" s="50"/>
      <c r="BK1704" s="50"/>
      <c r="BL1704" s="50"/>
      <c r="BM1704" s="50"/>
      <c r="BN1704" s="50"/>
      <c r="BO1704" s="50"/>
      <c r="BP1704" s="50"/>
      <c r="BQ1704" s="50"/>
      <c r="BR1704" s="50"/>
      <c r="BS1704" s="50"/>
      <c r="BT1704" s="50"/>
      <c r="BU1704" s="50"/>
      <c r="BV1704" s="50"/>
      <c r="BW1704" s="50"/>
      <c r="BX1704" s="50"/>
      <c r="BY1704" s="50"/>
      <c r="BZ1704" s="50"/>
      <c r="CA1704" s="50"/>
      <c r="CB1704" s="50"/>
      <c r="CC1704" s="50"/>
      <c r="CD1704" s="50"/>
      <c r="CE1704" s="50"/>
      <c r="CF1704" s="50"/>
      <c r="CG1704" s="50"/>
      <c r="CH1704" s="50"/>
      <c r="CI1704" s="50"/>
      <c r="CJ1704" s="50"/>
      <c r="CK1704" s="50"/>
      <c r="CL1704" s="50"/>
      <c r="CM1704" s="50"/>
      <c r="CN1704" s="50"/>
      <c r="CO1704" s="50"/>
      <c r="CP1704" s="50"/>
      <c r="CQ1704" s="50"/>
      <c r="CR1704" s="50"/>
      <c r="CS1704" s="50"/>
      <c r="CT1704" s="50"/>
      <c r="CU1704" s="50"/>
      <c r="CV1704" s="50"/>
      <c r="CW1704" s="50"/>
      <c r="CX1704" s="50"/>
      <c r="CY1704" s="50"/>
      <c r="CZ1704" s="50"/>
      <c r="DA1704" s="50"/>
      <c r="DB1704" s="50"/>
      <c r="DC1704" s="50"/>
      <c r="DD1704" s="50"/>
      <c r="DE1704" s="50"/>
      <c r="DF1704" s="50"/>
    </row>
    <row r="1705" spans="2:110" x14ac:dyDescent="0.2">
      <c r="B1705" s="177"/>
      <c r="C1705" s="202"/>
      <c r="D1705" s="200"/>
      <c r="E1705" s="203"/>
      <c r="F1705" s="203"/>
      <c r="G1705" s="203"/>
      <c r="H1705" s="203"/>
      <c r="I1705" s="203"/>
      <c r="J1705" s="203"/>
      <c r="K1705" s="203"/>
      <c r="L1705" s="203"/>
      <c r="M1705" s="203"/>
      <c r="N1705" s="203"/>
      <c r="O1705" s="203"/>
      <c r="P1705" s="203"/>
      <c r="Q1705" s="204"/>
      <c r="R1705" s="204"/>
      <c r="S1705" s="234"/>
      <c r="T1705" s="50"/>
      <c r="U1705" s="50"/>
      <c r="V1705" s="50"/>
      <c r="W1705" s="50"/>
      <c r="X1705" s="50"/>
      <c r="Y1705" s="50"/>
      <c r="Z1705" s="250"/>
      <c r="AA1705" s="238"/>
      <c r="AB1705" s="50"/>
      <c r="AC1705" s="50"/>
      <c r="AD1705" s="50"/>
      <c r="AE1705" s="50"/>
      <c r="AF1705" s="50"/>
      <c r="AG1705" s="50"/>
      <c r="AH1705" s="50"/>
      <c r="AI1705" s="50"/>
      <c r="AJ1705" s="50"/>
      <c r="AK1705" s="50"/>
      <c r="AL1705" s="50"/>
      <c r="AM1705" s="50"/>
      <c r="AN1705" s="50"/>
      <c r="AO1705" s="50"/>
      <c r="AP1705" s="50"/>
      <c r="AQ1705" s="50"/>
      <c r="AR1705" s="50"/>
      <c r="AS1705" s="50"/>
      <c r="AT1705" s="50"/>
      <c r="AU1705" s="50"/>
      <c r="AV1705" s="50"/>
      <c r="AW1705" s="50"/>
      <c r="AX1705" s="50"/>
      <c r="AY1705" s="50"/>
      <c r="AZ1705" s="50"/>
      <c r="BA1705" s="50"/>
      <c r="BB1705" s="50"/>
      <c r="BC1705" s="50"/>
      <c r="BD1705" s="50"/>
      <c r="BE1705" s="50"/>
      <c r="BF1705" s="50"/>
      <c r="BG1705" s="50"/>
      <c r="BH1705" s="50"/>
      <c r="BI1705" s="50"/>
      <c r="BJ1705" s="50"/>
      <c r="BK1705" s="50"/>
      <c r="BL1705" s="50"/>
      <c r="BM1705" s="50"/>
      <c r="BN1705" s="50"/>
      <c r="BO1705" s="50"/>
      <c r="BP1705" s="50"/>
      <c r="BQ1705" s="50"/>
      <c r="BR1705" s="50"/>
      <c r="BS1705" s="50"/>
      <c r="BT1705" s="50"/>
      <c r="BU1705" s="50"/>
      <c r="BV1705" s="50"/>
      <c r="BW1705" s="50"/>
      <c r="BX1705" s="50"/>
      <c r="BY1705" s="50"/>
      <c r="BZ1705" s="50"/>
      <c r="CA1705" s="50"/>
      <c r="CB1705" s="50"/>
      <c r="CC1705" s="50"/>
      <c r="CD1705" s="50"/>
      <c r="CE1705" s="50"/>
      <c r="CF1705" s="50"/>
      <c r="CG1705" s="50"/>
      <c r="CH1705" s="50"/>
      <c r="CI1705" s="50"/>
      <c r="CJ1705" s="50"/>
      <c r="CK1705" s="50"/>
      <c r="CL1705" s="50"/>
      <c r="CM1705" s="50"/>
      <c r="CN1705" s="50"/>
      <c r="CO1705" s="50"/>
      <c r="CP1705" s="50"/>
      <c r="CQ1705" s="50"/>
      <c r="CR1705" s="50"/>
      <c r="CS1705" s="50"/>
      <c r="CT1705" s="50"/>
      <c r="CU1705" s="50"/>
      <c r="CV1705" s="50"/>
      <c r="CW1705" s="50"/>
      <c r="CX1705" s="50"/>
      <c r="CY1705" s="50"/>
      <c r="CZ1705" s="50"/>
      <c r="DA1705" s="50"/>
      <c r="DB1705" s="50"/>
      <c r="DC1705" s="50"/>
      <c r="DD1705" s="50"/>
      <c r="DE1705" s="50"/>
      <c r="DF1705" s="50"/>
    </row>
    <row r="1706" spans="2:110" x14ac:dyDescent="0.2">
      <c r="B1706" s="177"/>
      <c r="C1706" s="202"/>
      <c r="D1706" s="200"/>
      <c r="E1706" s="203"/>
      <c r="F1706" s="203"/>
      <c r="G1706" s="203"/>
      <c r="H1706" s="203"/>
      <c r="I1706" s="203"/>
      <c r="J1706" s="203"/>
      <c r="K1706" s="203"/>
      <c r="L1706" s="203"/>
      <c r="M1706" s="203"/>
      <c r="N1706" s="203"/>
      <c r="O1706" s="203"/>
      <c r="P1706" s="203"/>
      <c r="Q1706" s="204"/>
      <c r="R1706" s="204"/>
      <c r="S1706" s="234"/>
      <c r="T1706" s="50"/>
      <c r="U1706" s="50"/>
      <c r="V1706" s="50"/>
      <c r="W1706" s="50"/>
      <c r="X1706" s="50"/>
      <c r="Y1706" s="50"/>
      <c r="Z1706" s="250"/>
      <c r="AA1706" s="238"/>
      <c r="AB1706" s="50"/>
      <c r="AC1706" s="50"/>
      <c r="AD1706" s="50"/>
      <c r="AE1706" s="50"/>
      <c r="AF1706" s="50"/>
      <c r="AG1706" s="50"/>
      <c r="AH1706" s="50"/>
      <c r="AI1706" s="50"/>
      <c r="AJ1706" s="50"/>
      <c r="AK1706" s="50"/>
      <c r="AL1706" s="50"/>
      <c r="AM1706" s="50"/>
      <c r="AN1706" s="50"/>
      <c r="AO1706" s="50"/>
      <c r="AP1706" s="50"/>
      <c r="AQ1706" s="50"/>
      <c r="AR1706" s="50"/>
      <c r="AS1706" s="50"/>
      <c r="AT1706" s="50"/>
      <c r="AU1706" s="50"/>
      <c r="AV1706" s="50"/>
      <c r="AW1706" s="50"/>
      <c r="AX1706" s="50"/>
      <c r="AY1706" s="50"/>
      <c r="AZ1706" s="50"/>
      <c r="BA1706" s="50"/>
      <c r="BB1706" s="50"/>
      <c r="BC1706" s="50"/>
      <c r="BD1706" s="50"/>
      <c r="BE1706" s="50"/>
      <c r="BF1706" s="50"/>
      <c r="BG1706" s="50"/>
      <c r="BH1706" s="50"/>
      <c r="BI1706" s="50"/>
      <c r="BJ1706" s="50"/>
      <c r="BK1706" s="50"/>
      <c r="BL1706" s="50"/>
      <c r="BM1706" s="50"/>
      <c r="BN1706" s="50"/>
      <c r="BO1706" s="50"/>
      <c r="BP1706" s="50"/>
      <c r="BQ1706" s="50"/>
      <c r="BR1706" s="50"/>
      <c r="BS1706" s="50"/>
      <c r="BT1706" s="50"/>
      <c r="BU1706" s="50"/>
      <c r="BV1706" s="50"/>
      <c r="BW1706" s="50"/>
      <c r="BX1706" s="50"/>
      <c r="BY1706" s="50"/>
      <c r="BZ1706" s="50"/>
      <c r="CA1706" s="50"/>
      <c r="CB1706" s="50"/>
      <c r="CC1706" s="50"/>
      <c r="CD1706" s="50"/>
      <c r="CE1706" s="50"/>
      <c r="CF1706" s="50"/>
      <c r="CG1706" s="50"/>
      <c r="CH1706" s="50"/>
      <c r="CI1706" s="50"/>
      <c r="CJ1706" s="50"/>
      <c r="CK1706" s="50"/>
      <c r="CL1706" s="50"/>
      <c r="CM1706" s="50"/>
      <c r="CN1706" s="50"/>
      <c r="CO1706" s="50"/>
      <c r="CP1706" s="50"/>
      <c r="CQ1706" s="50"/>
      <c r="CR1706" s="50"/>
      <c r="CS1706" s="50"/>
      <c r="CT1706" s="50"/>
      <c r="CU1706" s="50"/>
      <c r="CV1706" s="50"/>
      <c r="CW1706" s="50"/>
      <c r="CX1706" s="50"/>
      <c r="CY1706" s="50"/>
      <c r="CZ1706" s="50"/>
      <c r="DA1706" s="50"/>
      <c r="DB1706" s="50"/>
      <c r="DC1706" s="50"/>
      <c r="DD1706" s="50"/>
      <c r="DE1706" s="50"/>
      <c r="DF1706" s="50"/>
    </row>
    <row r="1707" spans="2:110" x14ac:dyDescent="0.2">
      <c r="B1707" s="177"/>
      <c r="C1707" s="202"/>
      <c r="D1707" s="200"/>
      <c r="E1707" s="203"/>
      <c r="F1707" s="203"/>
      <c r="G1707" s="203"/>
      <c r="H1707" s="203"/>
      <c r="I1707" s="203"/>
      <c r="J1707" s="203"/>
      <c r="K1707" s="203"/>
      <c r="L1707" s="203"/>
      <c r="M1707" s="203"/>
      <c r="N1707" s="203"/>
      <c r="O1707" s="203"/>
      <c r="P1707" s="203"/>
      <c r="Q1707" s="204"/>
      <c r="R1707" s="204"/>
      <c r="S1707" s="234"/>
      <c r="T1707" s="50"/>
      <c r="U1707" s="50"/>
      <c r="V1707" s="50"/>
      <c r="W1707" s="50"/>
      <c r="X1707" s="50"/>
      <c r="Y1707" s="50"/>
      <c r="Z1707" s="250"/>
      <c r="AA1707" s="238"/>
      <c r="AB1707" s="50"/>
      <c r="AC1707" s="50"/>
      <c r="AD1707" s="50"/>
      <c r="AE1707" s="50"/>
      <c r="AF1707" s="50"/>
      <c r="AG1707" s="50"/>
      <c r="AH1707" s="50"/>
      <c r="AI1707" s="50"/>
      <c r="AJ1707" s="50"/>
      <c r="AK1707" s="50"/>
      <c r="AL1707" s="50"/>
      <c r="AM1707" s="50"/>
      <c r="AN1707" s="50"/>
      <c r="AO1707" s="50"/>
      <c r="AP1707" s="50"/>
      <c r="AQ1707" s="50"/>
      <c r="AR1707" s="50"/>
      <c r="AS1707" s="50"/>
      <c r="AT1707" s="50"/>
      <c r="AU1707" s="50"/>
      <c r="AV1707" s="50"/>
      <c r="AW1707" s="50"/>
      <c r="AX1707" s="50"/>
      <c r="AY1707" s="50"/>
      <c r="AZ1707" s="50"/>
      <c r="BA1707" s="50"/>
      <c r="BB1707" s="50"/>
      <c r="BC1707" s="50"/>
      <c r="BD1707" s="50"/>
      <c r="BE1707" s="50"/>
      <c r="BF1707" s="50"/>
      <c r="BG1707" s="50"/>
      <c r="BH1707" s="50"/>
      <c r="BI1707" s="50"/>
      <c r="BJ1707" s="50"/>
      <c r="BK1707" s="50"/>
      <c r="BL1707" s="50"/>
      <c r="BM1707" s="50"/>
      <c r="BN1707" s="50"/>
      <c r="BO1707" s="50"/>
      <c r="BP1707" s="50"/>
      <c r="BQ1707" s="50"/>
      <c r="BR1707" s="50"/>
      <c r="BS1707" s="50"/>
      <c r="BT1707" s="50"/>
      <c r="BU1707" s="50"/>
      <c r="BV1707" s="50"/>
      <c r="BW1707" s="50"/>
      <c r="BX1707" s="50"/>
      <c r="BY1707" s="50"/>
      <c r="BZ1707" s="50"/>
      <c r="CA1707" s="50"/>
      <c r="CB1707" s="50"/>
      <c r="CC1707" s="50"/>
      <c r="CD1707" s="50"/>
      <c r="CE1707" s="50"/>
      <c r="CF1707" s="50"/>
      <c r="CG1707" s="50"/>
      <c r="CH1707" s="50"/>
      <c r="CI1707" s="50"/>
      <c r="CJ1707" s="50"/>
      <c r="CK1707" s="50"/>
      <c r="CL1707" s="50"/>
      <c r="CM1707" s="50"/>
      <c r="CN1707" s="50"/>
      <c r="CO1707" s="50"/>
      <c r="CP1707" s="50"/>
      <c r="CQ1707" s="50"/>
      <c r="CR1707" s="50"/>
      <c r="CS1707" s="50"/>
      <c r="CT1707" s="50"/>
      <c r="CU1707" s="50"/>
      <c r="CV1707" s="50"/>
      <c r="CW1707" s="50"/>
      <c r="CX1707" s="50"/>
      <c r="CY1707" s="50"/>
      <c r="CZ1707" s="50"/>
      <c r="DA1707" s="50"/>
      <c r="DB1707" s="50"/>
      <c r="DC1707" s="50"/>
      <c r="DD1707" s="50"/>
      <c r="DE1707" s="50"/>
      <c r="DF1707" s="50"/>
    </row>
    <row r="1708" spans="2:110" x14ac:dyDescent="0.2">
      <c r="B1708" s="177"/>
      <c r="C1708" s="202"/>
      <c r="D1708" s="200"/>
      <c r="E1708" s="203"/>
      <c r="F1708" s="203"/>
      <c r="G1708" s="203"/>
      <c r="H1708" s="203"/>
      <c r="I1708" s="203"/>
      <c r="J1708" s="203"/>
      <c r="K1708" s="203"/>
      <c r="L1708" s="203"/>
      <c r="M1708" s="203"/>
      <c r="N1708" s="203"/>
      <c r="O1708" s="203"/>
      <c r="P1708" s="203"/>
      <c r="Q1708" s="204"/>
      <c r="R1708" s="204"/>
      <c r="S1708" s="234"/>
      <c r="T1708" s="50"/>
      <c r="U1708" s="50"/>
      <c r="V1708" s="50"/>
      <c r="W1708" s="50"/>
      <c r="X1708" s="50"/>
      <c r="Y1708" s="50"/>
      <c r="Z1708" s="250"/>
      <c r="AA1708" s="238"/>
      <c r="AB1708" s="50"/>
      <c r="AC1708" s="50"/>
      <c r="AD1708" s="50"/>
      <c r="AE1708" s="50"/>
      <c r="AF1708" s="50"/>
      <c r="AG1708" s="50"/>
      <c r="AH1708" s="50"/>
      <c r="AI1708" s="50"/>
      <c r="AJ1708" s="50"/>
      <c r="AK1708" s="50"/>
      <c r="AL1708" s="50"/>
      <c r="AM1708" s="50"/>
      <c r="AN1708" s="50"/>
      <c r="AO1708" s="50"/>
      <c r="AP1708" s="50"/>
      <c r="AQ1708" s="50"/>
      <c r="AR1708" s="50"/>
      <c r="AS1708" s="50"/>
      <c r="AT1708" s="50"/>
      <c r="AU1708" s="50"/>
      <c r="AV1708" s="50"/>
      <c r="AW1708" s="50"/>
      <c r="AX1708" s="50"/>
      <c r="AY1708" s="50"/>
      <c r="AZ1708" s="50"/>
      <c r="BA1708" s="50"/>
      <c r="BB1708" s="50"/>
      <c r="BC1708" s="50"/>
      <c r="BD1708" s="50"/>
      <c r="BE1708" s="50"/>
      <c r="BF1708" s="50"/>
      <c r="BG1708" s="50"/>
      <c r="BH1708" s="50"/>
      <c r="BI1708" s="50"/>
      <c r="BJ1708" s="50"/>
      <c r="BK1708" s="50"/>
      <c r="BL1708" s="50"/>
      <c r="BM1708" s="50"/>
      <c r="BN1708" s="50"/>
      <c r="BO1708" s="50"/>
      <c r="BP1708" s="50"/>
      <c r="BQ1708" s="50"/>
      <c r="BR1708" s="50"/>
      <c r="BS1708" s="50"/>
      <c r="BT1708" s="50"/>
      <c r="BU1708" s="50"/>
      <c r="BV1708" s="50"/>
      <c r="BW1708" s="50"/>
      <c r="BX1708" s="50"/>
      <c r="BY1708" s="50"/>
      <c r="BZ1708" s="50"/>
      <c r="CA1708" s="50"/>
      <c r="CB1708" s="50"/>
      <c r="CC1708" s="50"/>
      <c r="CD1708" s="50"/>
      <c r="CE1708" s="50"/>
      <c r="CF1708" s="50"/>
      <c r="CG1708" s="50"/>
      <c r="CH1708" s="50"/>
      <c r="CI1708" s="50"/>
      <c r="CJ1708" s="50"/>
      <c r="CK1708" s="50"/>
      <c r="CL1708" s="50"/>
      <c r="CM1708" s="50"/>
      <c r="CN1708" s="50"/>
      <c r="CO1708" s="50"/>
      <c r="CP1708" s="50"/>
      <c r="CQ1708" s="50"/>
      <c r="CR1708" s="50"/>
      <c r="CS1708" s="50"/>
      <c r="CT1708" s="50"/>
      <c r="CU1708" s="50"/>
      <c r="CV1708" s="50"/>
      <c r="CW1708" s="50"/>
      <c r="CX1708" s="50"/>
      <c r="CY1708" s="50"/>
      <c r="CZ1708" s="50"/>
      <c r="DA1708" s="50"/>
      <c r="DB1708" s="50"/>
      <c r="DC1708" s="50"/>
      <c r="DD1708" s="50"/>
      <c r="DE1708" s="50"/>
      <c r="DF1708" s="50"/>
    </row>
    <row r="1709" spans="2:110" x14ac:dyDescent="0.2">
      <c r="B1709" s="177"/>
      <c r="C1709" s="202"/>
      <c r="D1709" s="200"/>
      <c r="E1709" s="203"/>
      <c r="F1709" s="203"/>
      <c r="G1709" s="203"/>
      <c r="H1709" s="203"/>
      <c r="I1709" s="203"/>
      <c r="J1709" s="203"/>
      <c r="K1709" s="203"/>
      <c r="L1709" s="203"/>
      <c r="M1709" s="203"/>
      <c r="N1709" s="203"/>
      <c r="O1709" s="203"/>
      <c r="P1709" s="203"/>
      <c r="Q1709" s="204"/>
      <c r="R1709" s="204"/>
      <c r="S1709" s="234"/>
      <c r="T1709" s="50"/>
      <c r="U1709" s="50"/>
      <c r="V1709" s="50"/>
      <c r="W1709" s="50"/>
      <c r="X1709" s="50"/>
      <c r="Y1709" s="50"/>
      <c r="Z1709" s="250"/>
      <c r="AA1709" s="238"/>
      <c r="AB1709" s="50"/>
      <c r="AC1709" s="50"/>
      <c r="AD1709" s="50"/>
      <c r="AE1709" s="50"/>
      <c r="AF1709" s="50"/>
      <c r="AG1709" s="50"/>
      <c r="AH1709" s="50"/>
      <c r="AI1709" s="50"/>
      <c r="AJ1709" s="50"/>
      <c r="AK1709" s="50"/>
      <c r="AL1709" s="50"/>
      <c r="AM1709" s="50"/>
      <c r="AN1709" s="50"/>
      <c r="AO1709" s="50"/>
      <c r="AP1709" s="50"/>
      <c r="AQ1709" s="50"/>
      <c r="AR1709" s="50"/>
      <c r="AS1709" s="50"/>
      <c r="AT1709" s="50"/>
      <c r="AU1709" s="50"/>
      <c r="AV1709" s="50"/>
      <c r="AW1709" s="50"/>
      <c r="AX1709" s="50"/>
      <c r="AY1709" s="50"/>
      <c r="AZ1709" s="50"/>
      <c r="BA1709" s="50"/>
      <c r="BB1709" s="50"/>
      <c r="BC1709" s="50"/>
      <c r="BD1709" s="50"/>
      <c r="BE1709" s="50"/>
      <c r="BF1709" s="50"/>
      <c r="BG1709" s="50"/>
      <c r="BH1709" s="50"/>
      <c r="BI1709" s="50"/>
      <c r="BJ1709" s="50"/>
      <c r="BK1709" s="50"/>
      <c r="BL1709" s="50"/>
      <c r="BM1709" s="50"/>
      <c r="BN1709" s="50"/>
      <c r="BO1709" s="50"/>
      <c r="BP1709" s="50"/>
      <c r="BQ1709" s="50"/>
      <c r="BR1709" s="50"/>
      <c r="BS1709" s="50"/>
      <c r="BT1709" s="50"/>
      <c r="BU1709" s="50"/>
      <c r="BV1709" s="50"/>
      <c r="BW1709" s="50"/>
      <c r="BX1709" s="50"/>
      <c r="BY1709" s="50"/>
      <c r="BZ1709" s="50"/>
      <c r="CA1709" s="50"/>
      <c r="CB1709" s="50"/>
      <c r="CC1709" s="50"/>
      <c r="CD1709" s="50"/>
      <c r="CE1709" s="50"/>
      <c r="CF1709" s="50"/>
      <c r="CG1709" s="50"/>
      <c r="CH1709" s="50"/>
      <c r="CI1709" s="50"/>
      <c r="CJ1709" s="50"/>
      <c r="CK1709" s="50"/>
      <c r="CL1709" s="50"/>
      <c r="CM1709" s="50"/>
      <c r="CN1709" s="50"/>
      <c r="CO1709" s="50"/>
      <c r="CP1709" s="50"/>
      <c r="CQ1709" s="50"/>
      <c r="CR1709" s="50"/>
      <c r="CS1709" s="50"/>
      <c r="CT1709" s="50"/>
      <c r="CU1709" s="50"/>
      <c r="CV1709" s="50"/>
      <c r="CW1709" s="50"/>
      <c r="CX1709" s="50"/>
      <c r="CY1709" s="50"/>
      <c r="CZ1709" s="50"/>
      <c r="DA1709" s="50"/>
      <c r="DB1709" s="50"/>
      <c r="DC1709" s="50"/>
      <c r="DD1709" s="50"/>
      <c r="DE1709" s="50"/>
      <c r="DF1709" s="50"/>
    </row>
    <row r="1710" spans="2:110" x14ac:dyDescent="0.2">
      <c r="B1710" s="177"/>
      <c r="C1710" s="202"/>
      <c r="D1710" s="200"/>
      <c r="E1710" s="203"/>
      <c r="F1710" s="203"/>
      <c r="G1710" s="203"/>
      <c r="H1710" s="203"/>
      <c r="I1710" s="203"/>
      <c r="J1710" s="203"/>
      <c r="K1710" s="203"/>
      <c r="L1710" s="203"/>
      <c r="M1710" s="203"/>
      <c r="N1710" s="203"/>
      <c r="O1710" s="203"/>
      <c r="P1710" s="203"/>
      <c r="Q1710" s="204"/>
      <c r="R1710" s="204"/>
      <c r="S1710" s="234"/>
      <c r="T1710" s="50"/>
      <c r="U1710" s="50"/>
      <c r="V1710" s="50"/>
      <c r="W1710" s="50"/>
      <c r="X1710" s="50"/>
      <c r="Y1710" s="50"/>
      <c r="Z1710" s="250"/>
      <c r="AA1710" s="238"/>
      <c r="AB1710" s="50"/>
      <c r="AC1710" s="50"/>
      <c r="AD1710" s="50"/>
      <c r="AE1710" s="50"/>
      <c r="AF1710" s="50"/>
      <c r="AG1710" s="50"/>
      <c r="AH1710" s="50"/>
      <c r="AI1710" s="50"/>
      <c r="AJ1710" s="50"/>
      <c r="AK1710" s="50"/>
      <c r="AL1710" s="50"/>
      <c r="AM1710" s="50"/>
      <c r="AN1710" s="50"/>
      <c r="AO1710" s="50"/>
      <c r="AP1710" s="50"/>
      <c r="AQ1710" s="50"/>
      <c r="AR1710" s="50"/>
      <c r="AS1710" s="50"/>
      <c r="AT1710" s="50"/>
      <c r="AU1710" s="50"/>
      <c r="AV1710" s="50"/>
      <c r="AW1710" s="50"/>
      <c r="AX1710" s="50"/>
      <c r="AY1710" s="50"/>
      <c r="AZ1710" s="50"/>
      <c r="BA1710" s="50"/>
      <c r="BB1710" s="50"/>
      <c r="BC1710" s="50"/>
      <c r="BD1710" s="50"/>
      <c r="BE1710" s="50"/>
      <c r="BF1710" s="50"/>
      <c r="BG1710" s="50"/>
      <c r="BH1710" s="50"/>
      <c r="BI1710" s="50"/>
      <c r="BJ1710" s="50"/>
      <c r="BK1710" s="50"/>
      <c r="BL1710" s="50"/>
      <c r="BM1710" s="50"/>
      <c r="BN1710" s="50"/>
      <c r="BO1710" s="50"/>
      <c r="BP1710" s="50"/>
      <c r="BQ1710" s="50"/>
      <c r="BR1710" s="50"/>
      <c r="BS1710" s="50"/>
      <c r="BT1710" s="50"/>
      <c r="BU1710" s="50"/>
      <c r="BV1710" s="50"/>
      <c r="BW1710" s="50"/>
      <c r="BX1710" s="50"/>
      <c r="BY1710" s="50"/>
      <c r="BZ1710" s="50"/>
      <c r="CA1710" s="50"/>
      <c r="CB1710" s="50"/>
      <c r="CC1710" s="50"/>
      <c r="CD1710" s="50"/>
      <c r="CE1710" s="50"/>
      <c r="CF1710" s="50"/>
      <c r="CG1710" s="50"/>
      <c r="CH1710" s="50"/>
      <c r="CI1710" s="50"/>
      <c r="CJ1710" s="50"/>
      <c r="CK1710" s="50"/>
      <c r="CL1710" s="50"/>
      <c r="CM1710" s="50"/>
      <c r="CN1710" s="50"/>
      <c r="CO1710" s="50"/>
      <c r="CP1710" s="50"/>
      <c r="CQ1710" s="50"/>
      <c r="CR1710" s="50"/>
      <c r="CS1710" s="50"/>
      <c r="CT1710" s="50"/>
      <c r="CU1710" s="50"/>
      <c r="CV1710" s="50"/>
      <c r="CW1710" s="50"/>
      <c r="CX1710" s="50"/>
      <c r="CY1710" s="50"/>
      <c r="CZ1710" s="50"/>
      <c r="DA1710" s="50"/>
      <c r="DB1710" s="50"/>
      <c r="DC1710" s="50"/>
      <c r="DD1710" s="50"/>
      <c r="DE1710" s="50"/>
      <c r="DF1710" s="50"/>
    </row>
    <row r="1711" spans="2:110" x14ac:dyDescent="0.2">
      <c r="B1711" s="177"/>
      <c r="C1711" s="202"/>
      <c r="D1711" s="200"/>
      <c r="E1711" s="203"/>
      <c r="F1711" s="203"/>
      <c r="G1711" s="203"/>
      <c r="H1711" s="203"/>
      <c r="I1711" s="203"/>
      <c r="J1711" s="203"/>
      <c r="K1711" s="203"/>
      <c r="L1711" s="203"/>
      <c r="M1711" s="203"/>
      <c r="N1711" s="203"/>
      <c r="O1711" s="203"/>
      <c r="P1711" s="203"/>
      <c r="Q1711" s="204"/>
      <c r="R1711" s="204"/>
      <c r="S1711" s="234"/>
      <c r="T1711" s="50"/>
      <c r="U1711" s="50"/>
      <c r="V1711" s="50"/>
      <c r="W1711" s="50"/>
      <c r="X1711" s="50"/>
      <c r="Y1711" s="50"/>
      <c r="Z1711" s="250"/>
      <c r="AA1711" s="238"/>
      <c r="AB1711" s="50"/>
      <c r="AC1711" s="50"/>
      <c r="AD1711" s="50"/>
      <c r="AE1711" s="50"/>
      <c r="AF1711" s="50"/>
      <c r="AG1711" s="50"/>
      <c r="AH1711" s="50"/>
      <c r="AI1711" s="50"/>
      <c r="AJ1711" s="50"/>
      <c r="AK1711" s="50"/>
      <c r="AL1711" s="50"/>
      <c r="AM1711" s="50"/>
      <c r="AN1711" s="50"/>
      <c r="AO1711" s="50"/>
      <c r="AP1711" s="50"/>
      <c r="AQ1711" s="50"/>
      <c r="AR1711" s="50"/>
      <c r="AS1711" s="50"/>
      <c r="AT1711" s="50"/>
      <c r="AU1711" s="50"/>
      <c r="AV1711" s="50"/>
      <c r="AW1711" s="50"/>
      <c r="AX1711" s="50"/>
      <c r="AY1711" s="50"/>
      <c r="AZ1711" s="50"/>
      <c r="BA1711" s="50"/>
      <c r="BB1711" s="50"/>
      <c r="BC1711" s="50"/>
      <c r="BD1711" s="50"/>
      <c r="BE1711" s="50"/>
      <c r="BF1711" s="50"/>
      <c r="BG1711" s="50"/>
      <c r="BH1711" s="50"/>
      <c r="BI1711" s="50"/>
      <c r="BJ1711" s="50"/>
      <c r="BK1711" s="50"/>
      <c r="BL1711" s="50"/>
      <c r="BM1711" s="50"/>
      <c r="BN1711" s="50"/>
      <c r="BO1711" s="50"/>
      <c r="BP1711" s="50"/>
      <c r="BQ1711" s="50"/>
      <c r="BR1711" s="50"/>
      <c r="BS1711" s="50"/>
      <c r="BT1711" s="50"/>
      <c r="BU1711" s="50"/>
      <c r="BV1711" s="50"/>
      <c r="BW1711" s="50"/>
      <c r="BX1711" s="50"/>
      <c r="BY1711" s="50"/>
      <c r="BZ1711" s="50"/>
      <c r="CA1711" s="50"/>
      <c r="CB1711" s="50"/>
      <c r="CC1711" s="50"/>
      <c r="CD1711" s="50"/>
      <c r="CE1711" s="50"/>
      <c r="CF1711" s="50"/>
      <c r="CG1711" s="50"/>
      <c r="CH1711" s="50"/>
      <c r="CI1711" s="50"/>
      <c r="CJ1711" s="50"/>
      <c r="CK1711" s="50"/>
      <c r="CL1711" s="50"/>
      <c r="CM1711" s="50"/>
      <c r="CN1711" s="50"/>
      <c r="CO1711" s="50"/>
      <c r="CP1711" s="50"/>
      <c r="CQ1711" s="50"/>
      <c r="CR1711" s="50"/>
      <c r="CS1711" s="50"/>
      <c r="CT1711" s="50"/>
      <c r="CU1711" s="50"/>
      <c r="CV1711" s="50"/>
      <c r="CW1711" s="50"/>
      <c r="CX1711" s="50"/>
      <c r="CY1711" s="50"/>
      <c r="CZ1711" s="50"/>
      <c r="DA1711" s="50"/>
      <c r="DB1711" s="50"/>
      <c r="DC1711" s="50"/>
      <c r="DD1711" s="50"/>
      <c r="DE1711" s="50"/>
      <c r="DF1711" s="50"/>
    </row>
    <row r="1712" spans="2:110" x14ac:dyDescent="0.2">
      <c r="B1712" s="177"/>
      <c r="C1712" s="202"/>
      <c r="D1712" s="200"/>
      <c r="E1712" s="203"/>
      <c r="F1712" s="203"/>
      <c r="G1712" s="203"/>
      <c r="H1712" s="203"/>
      <c r="I1712" s="203"/>
      <c r="J1712" s="203"/>
      <c r="K1712" s="203"/>
      <c r="L1712" s="203"/>
      <c r="M1712" s="203"/>
      <c r="N1712" s="203"/>
      <c r="O1712" s="203"/>
      <c r="P1712" s="203"/>
      <c r="Q1712" s="204"/>
      <c r="R1712" s="204"/>
      <c r="S1712" s="234"/>
      <c r="T1712" s="50"/>
      <c r="U1712" s="50"/>
      <c r="V1712" s="50"/>
      <c r="W1712" s="50"/>
      <c r="X1712" s="50"/>
      <c r="Y1712" s="50"/>
      <c r="Z1712" s="250"/>
      <c r="AA1712" s="238"/>
      <c r="AB1712" s="50"/>
      <c r="AC1712" s="50"/>
      <c r="AD1712" s="50"/>
      <c r="AE1712" s="50"/>
      <c r="AF1712" s="50"/>
      <c r="AG1712" s="50"/>
      <c r="AH1712" s="50"/>
      <c r="AI1712" s="50"/>
      <c r="AJ1712" s="50"/>
      <c r="AK1712" s="50"/>
      <c r="AL1712" s="50"/>
      <c r="AM1712" s="50"/>
      <c r="AN1712" s="50"/>
      <c r="AO1712" s="50"/>
      <c r="AP1712" s="50"/>
      <c r="AQ1712" s="50"/>
      <c r="AR1712" s="50"/>
      <c r="AS1712" s="50"/>
      <c r="AT1712" s="50"/>
      <c r="AU1712" s="50"/>
      <c r="AV1712" s="50"/>
      <c r="AW1712" s="50"/>
      <c r="AX1712" s="50"/>
      <c r="AY1712" s="50"/>
      <c r="AZ1712" s="50"/>
      <c r="BA1712" s="50"/>
      <c r="BB1712" s="50"/>
      <c r="BC1712" s="50"/>
      <c r="BD1712" s="50"/>
      <c r="BE1712" s="50"/>
      <c r="BF1712" s="50"/>
      <c r="BG1712" s="50"/>
      <c r="BH1712" s="50"/>
      <c r="BI1712" s="50"/>
      <c r="BJ1712" s="50"/>
      <c r="BK1712" s="50"/>
      <c r="BL1712" s="50"/>
      <c r="BM1712" s="50"/>
      <c r="BN1712" s="50"/>
      <c r="BO1712" s="50"/>
      <c r="BP1712" s="50"/>
      <c r="BQ1712" s="50"/>
      <c r="BR1712" s="50"/>
      <c r="BS1712" s="50"/>
      <c r="BT1712" s="50"/>
      <c r="BU1712" s="50"/>
      <c r="BV1712" s="50"/>
      <c r="BW1712" s="50"/>
      <c r="BX1712" s="50"/>
      <c r="BY1712" s="50"/>
      <c r="BZ1712" s="50"/>
      <c r="CA1712" s="50"/>
      <c r="CB1712" s="50"/>
      <c r="CC1712" s="50"/>
      <c r="CD1712" s="50"/>
      <c r="CE1712" s="50"/>
      <c r="CF1712" s="50"/>
      <c r="CG1712" s="50"/>
      <c r="CH1712" s="50"/>
      <c r="CI1712" s="50"/>
      <c r="CJ1712" s="50"/>
      <c r="CK1712" s="50"/>
      <c r="CL1712" s="50"/>
      <c r="CM1712" s="50"/>
      <c r="CN1712" s="50"/>
      <c r="CO1712" s="50"/>
      <c r="CP1712" s="50"/>
      <c r="CQ1712" s="50"/>
      <c r="CR1712" s="50"/>
      <c r="CS1712" s="50"/>
      <c r="CT1712" s="50"/>
      <c r="CU1712" s="50"/>
      <c r="CV1712" s="50"/>
      <c r="CW1712" s="50"/>
      <c r="CX1712" s="50"/>
      <c r="CY1712" s="50"/>
      <c r="CZ1712" s="50"/>
      <c r="DA1712" s="50"/>
      <c r="DB1712" s="50"/>
      <c r="DC1712" s="50"/>
      <c r="DD1712" s="50"/>
      <c r="DE1712" s="50"/>
      <c r="DF1712" s="50"/>
    </row>
    <row r="1713" spans="2:110" x14ac:dyDescent="0.2">
      <c r="B1713" s="177"/>
      <c r="C1713" s="202"/>
      <c r="D1713" s="200"/>
      <c r="E1713" s="203"/>
      <c r="F1713" s="203"/>
      <c r="G1713" s="203"/>
      <c r="H1713" s="203"/>
      <c r="I1713" s="203"/>
      <c r="J1713" s="203"/>
      <c r="K1713" s="203"/>
      <c r="L1713" s="203"/>
      <c r="M1713" s="203"/>
      <c r="N1713" s="203"/>
      <c r="O1713" s="203"/>
      <c r="P1713" s="203"/>
      <c r="Q1713" s="204"/>
      <c r="R1713" s="204"/>
      <c r="S1713" s="234"/>
      <c r="T1713" s="50"/>
      <c r="U1713" s="50"/>
      <c r="V1713" s="50"/>
      <c r="W1713" s="50"/>
      <c r="X1713" s="50"/>
      <c r="Y1713" s="50"/>
      <c r="Z1713" s="250"/>
      <c r="AA1713" s="238"/>
      <c r="AB1713" s="50"/>
      <c r="AC1713" s="50"/>
      <c r="AD1713" s="50"/>
      <c r="AE1713" s="50"/>
      <c r="AF1713" s="50"/>
      <c r="AG1713" s="50"/>
      <c r="AH1713" s="50"/>
      <c r="AI1713" s="50"/>
      <c r="AJ1713" s="50"/>
      <c r="AK1713" s="50"/>
      <c r="AL1713" s="50"/>
      <c r="AM1713" s="50"/>
      <c r="AN1713" s="50"/>
      <c r="AO1713" s="50"/>
      <c r="AP1713" s="50"/>
      <c r="AQ1713" s="50"/>
      <c r="AR1713" s="50"/>
      <c r="AS1713" s="50"/>
      <c r="AT1713" s="50"/>
      <c r="AU1713" s="50"/>
      <c r="AV1713" s="50"/>
      <c r="AW1713" s="50"/>
      <c r="AX1713" s="50"/>
      <c r="AY1713" s="50"/>
      <c r="AZ1713" s="50"/>
      <c r="BA1713" s="50"/>
      <c r="BB1713" s="50"/>
      <c r="BC1713" s="50"/>
      <c r="BD1713" s="50"/>
      <c r="BE1713" s="50"/>
      <c r="BF1713" s="50"/>
      <c r="BG1713" s="50"/>
      <c r="BH1713" s="50"/>
      <c r="BI1713" s="50"/>
      <c r="BJ1713" s="50"/>
      <c r="BK1713" s="50"/>
      <c r="BL1713" s="50"/>
      <c r="BM1713" s="50"/>
      <c r="BN1713" s="50"/>
      <c r="BO1713" s="50"/>
      <c r="BP1713" s="50"/>
      <c r="BQ1713" s="50"/>
      <c r="BR1713" s="50"/>
      <c r="BS1713" s="50"/>
      <c r="BT1713" s="50"/>
      <c r="BU1713" s="50"/>
      <c r="BV1713" s="50"/>
      <c r="BW1713" s="50"/>
      <c r="BX1713" s="50"/>
      <c r="BY1713" s="50"/>
      <c r="BZ1713" s="50"/>
      <c r="CA1713" s="50"/>
      <c r="CB1713" s="50"/>
      <c r="CC1713" s="50"/>
      <c r="CD1713" s="50"/>
      <c r="CE1713" s="50"/>
      <c r="CF1713" s="50"/>
      <c r="CG1713" s="50"/>
      <c r="CH1713" s="50"/>
      <c r="CI1713" s="50"/>
      <c r="CJ1713" s="50"/>
      <c r="CK1713" s="50"/>
      <c r="CL1713" s="50"/>
      <c r="CM1713" s="50"/>
      <c r="CN1713" s="50"/>
      <c r="CO1713" s="50"/>
      <c r="CP1713" s="50"/>
      <c r="CQ1713" s="50"/>
      <c r="CR1713" s="50"/>
      <c r="CS1713" s="50"/>
      <c r="CT1713" s="50"/>
      <c r="CU1713" s="50"/>
      <c r="CV1713" s="50"/>
      <c r="CW1713" s="50"/>
      <c r="CX1713" s="50"/>
      <c r="CY1713" s="50"/>
      <c r="CZ1713" s="50"/>
      <c r="DA1713" s="50"/>
      <c r="DB1713" s="50"/>
      <c r="DC1713" s="50"/>
      <c r="DD1713" s="50"/>
      <c r="DE1713" s="50"/>
      <c r="DF1713" s="50"/>
    </row>
    <row r="1714" spans="2:110" x14ac:dyDescent="0.2">
      <c r="B1714" s="177"/>
      <c r="C1714" s="202"/>
      <c r="D1714" s="200"/>
      <c r="E1714" s="203"/>
      <c r="F1714" s="203"/>
      <c r="G1714" s="203"/>
      <c r="H1714" s="203"/>
      <c r="I1714" s="203"/>
      <c r="J1714" s="203"/>
      <c r="K1714" s="203"/>
      <c r="L1714" s="203"/>
      <c r="M1714" s="203"/>
      <c r="N1714" s="203"/>
      <c r="O1714" s="203"/>
      <c r="P1714" s="203"/>
      <c r="Q1714" s="204"/>
      <c r="R1714" s="204"/>
      <c r="S1714" s="234"/>
      <c r="T1714" s="50"/>
      <c r="U1714" s="50"/>
      <c r="V1714" s="50"/>
      <c r="W1714" s="50"/>
      <c r="X1714" s="50"/>
      <c r="Y1714" s="50"/>
      <c r="Z1714" s="250"/>
      <c r="AA1714" s="238"/>
      <c r="AB1714" s="50"/>
      <c r="AC1714" s="50"/>
      <c r="AD1714" s="50"/>
      <c r="AE1714" s="50"/>
      <c r="AF1714" s="50"/>
      <c r="AG1714" s="50"/>
      <c r="AH1714" s="50"/>
      <c r="AI1714" s="50"/>
      <c r="AJ1714" s="50"/>
      <c r="AK1714" s="50"/>
      <c r="AL1714" s="50"/>
      <c r="AM1714" s="50"/>
      <c r="AN1714" s="50"/>
      <c r="AO1714" s="50"/>
      <c r="AP1714" s="50"/>
      <c r="AQ1714" s="50"/>
      <c r="AR1714" s="50"/>
      <c r="AS1714" s="50"/>
      <c r="AT1714" s="50"/>
      <c r="AU1714" s="50"/>
      <c r="AV1714" s="50"/>
      <c r="AW1714" s="50"/>
      <c r="AX1714" s="50"/>
      <c r="AY1714" s="50"/>
      <c r="AZ1714" s="50"/>
      <c r="BA1714" s="50"/>
      <c r="BB1714" s="50"/>
      <c r="BC1714" s="50"/>
      <c r="BD1714" s="50"/>
      <c r="BE1714" s="50"/>
      <c r="BF1714" s="50"/>
      <c r="BG1714" s="50"/>
      <c r="BH1714" s="50"/>
      <c r="BI1714" s="50"/>
      <c r="BJ1714" s="50"/>
      <c r="BK1714" s="50"/>
      <c r="BL1714" s="50"/>
      <c r="BM1714" s="50"/>
      <c r="BN1714" s="50"/>
      <c r="BO1714" s="50"/>
      <c r="BP1714" s="50"/>
      <c r="BQ1714" s="50"/>
      <c r="BR1714" s="50"/>
      <c r="BS1714" s="50"/>
      <c r="BT1714" s="50"/>
      <c r="BU1714" s="50"/>
      <c r="BV1714" s="50"/>
      <c r="BW1714" s="50"/>
      <c r="BX1714" s="50"/>
      <c r="BY1714" s="50"/>
      <c r="BZ1714" s="50"/>
      <c r="CA1714" s="50"/>
      <c r="CB1714" s="50"/>
      <c r="CC1714" s="50"/>
      <c r="CD1714" s="50"/>
      <c r="CE1714" s="50"/>
      <c r="CF1714" s="50"/>
      <c r="CG1714" s="50"/>
      <c r="CH1714" s="50"/>
      <c r="CI1714" s="50"/>
      <c r="CJ1714" s="50"/>
      <c r="CK1714" s="50"/>
      <c r="CL1714" s="50"/>
      <c r="CM1714" s="50"/>
      <c r="CN1714" s="50"/>
      <c r="CO1714" s="50"/>
      <c r="CP1714" s="50"/>
      <c r="CQ1714" s="50"/>
      <c r="CR1714" s="50"/>
      <c r="CS1714" s="50"/>
      <c r="CT1714" s="50"/>
      <c r="CU1714" s="50"/>
      <c r="CV1714" s="50"/>
      <c r="CW1714" s="50"/>
      <c r="CX1714" s="50"/>
      <c r="CY1714" s="50"/>
      <c r="CZ1714" s="50"/>
      <c r="DA1714" s="50"/>
      <c r="DB1714" s="50"/>
      <c r="DC1714" s="50"/>
      <c r="DD1714" s="50"/>
      <c r="DE1714" s="50"/>
      <c r="DF1714" s="50"/>
    </row>
    <row r="1715" spans="2:110" x14ac:dyDescent="0.2">
      <c r="B1715" s="177"/>
      <c r="C1715" s="202"/>
      <c r="D1715" s="200"/>
      <c r="E1715" s="203"/>
      <c r="F1715" s="203"/>
      <c r="G1715" s="203"/>
      <c r="H1715" s="203"/>
      <c r="I1715" s="203"/>
      <c r="J1715" s="203"/>
      <c r="K1715" s="203"/>
      <c r="L1715" s="203"/>
      <c r="M1715" s="203"/>
      <c r="N1715" s="203"/>
      <c r="O1715" s="203"/>
      <c r="P1715" s="203"/>
      <c r="Q1715" s="204"/>
      <c r="R1715" s="204"/>
      <c r="S1715" s="234"/>
      <c r="T1715" s="50"/>
      <c r="U1715" s="50"/>
      <c r="V1715" s="50"/>
      <c r="W1715" s="50"/>
      <c r="X1715" s="50"/>
      <c r="Y1715" s="50"/>
      <c r="Z1715" s="250"/>
      <c r="AA1715" s="238"/>
      <c r="AB1715" s="50"/>
      <c r="AC1715" s="50"/>
      <c r="AD1715" s="50"/>
      <c r="AE1715" s="50"/>
      <c r="AF1715" s="50"/>
      <c r="AG1715" s="50"/>
      <c r="AH1715" s="50"/>
      <c r="AI1715" s="50"/>
      <c r="AJ1715" s="50"/>
      <c r="AK1715" s="50"/>
      <c r="AL1715" s="50"/>
      <c r="AM1715" s="50"/>
      <c r="AN1715" s="50"/>
      <c r="AO1715" s="50"/>
      <c r="AP1715" s="50"/>
      <c r="AQ1715" s="50"/>
      <c r="AR1715" s="50"/>
      <c r="AS1715" s="50"/>
      <c r="AT1715" s="50"/>
      <c r="AU1715" s="50"/>
      <c r="AV1715" s="50"/>
      <c r="AW1715" s="50"/>
      <c r="AX1715" s="50"/>
      <c r="AY1715" s="50"/>
      <c r="AZ1715" s="50"/>
      <c r="BA1715" s="50"/>
      <c r="BB1715" s="50"/>
      <c r="BC1715" s="50"/>
      <c r="BD1715" s="50"/>
      <c r="BE1715" s="50"/>
      <c r="BF1715" s="50"/>
      <c r="BG1715" s="50"/>
      <c r="BH1715" s="50"/>
      <c r="BI1715" s="50"/>
      <c r="BJ1715" s="50"/>
      <c r="BK1715" s="50"/>
      <c r="BL1715" s="50"/>
      <c r="BM1715" s="50"/>
      <c r="BN1715" s="50"/>
      <c r="BO1715" s="50"/>
      <c r="BP1715" s="50"/>
      <c r="BQ1715" s="50"/>
      <c r="BR1715" s="50"/>
      <c r="BS1715" s="50"/>
      <c r="BT1715" s="50"/>
      <c r="BU1715" s="50"/>
      <c r="BV1715" s="50"/>
      <c r="BW1715" s="50"/>
      <c r="BX1715" s="50"/>
      <c r="BY1715" s="50"/>
      <c r="BZ1715" s="50"/>
      <c r="CA1715" s="50"/>
      <c r="CB1715" s="50"/>
      <c r="CC1715" s="50"/>
      <c r="CD1715" s="50"/>
      <c r="CE1715" s="50"/>
      <c r="CF1715" s="50"/>
      <c r="CG1715" s="50"/>
      <c r="CH1715" s="50"/>
      <c r="CI1715" s="50"/>
      <c r="CJ1715" s="50"/>
      <c r="CK1715" s="50"/>
      <c r="CL1715" s="50"/>
      <c r="CM1715" s="50"/>
      <c r="CN1715" s="50"/>
      <c r="CO1715" s="50"/>
      <c r="CP1715" s="50"/>
      <c r="CQ1715" s="50"/>
      <c r="CR1715" s="50"/>
      <c r="CS1715" s="50"/>
      <c r="CT1715" s="50"/>
      <c r="CU1715" s="50"/>
      <c r="CV1715" s="50"/>
      <c r="CW1715" s="50"/>
      <c r="CX1715" s="50"/>
      <c r="CY1715" s="50"/>
      <c r="CZ1715" s="50"/>
      <c r="DA1715" s="50"/>
      <c r="DB1715" s="50"/>
      <c r="DC1715" s="50"/>
      <c r="DD1715" s="50"/>
      <c r="DE1715" s="50"/>
      <c r="DF1715" s="50"/>
    </row>
    <row r="1716" spans="2:110" x14ac:dyDescent="0.2">
      <c r="B1716" s="177"/>
      <c r="C1716" s="202"/>
      <c r="D1716" s="200"/>
      <c r="E1716" s="203"/>
      <c r="F1716" s="203"/>
      <c r="G1716" s="203"/>
      <c r="H1716" s="203"/>
      <c r="I1716" s="203"/>
      <c r="J1716" s="203"/>
      <c r="K1716" s="203"/>
      <c r="L1716" s="203"/>
      <c r="M1716" s="203"/>
      <c r="N1716" s="203"/>
      <c r="O1716" s="203"/>
      <c r="P1716" s="203"/>
      <c r="Q1716" s="204"/>
      <c r="R1716" s="204"/>
      <c r="S1716" s="234"/>
      <c r="T1716" s="50"/>
      <c r="U1716" s="50"/>
      <c r="V1716" s="50"/>
      <c r="W1716" s="50"/>
      <c r="X1716" s="50"/>
      <c r="Y1716" s="50"/>
      <c r="Z1716" s="250"/>
      <c r="AA1716" s="238"/>
      <c r="AB1716" s="50"/>
      <c r="AC1716" s="50"/>
      <c r="AD1716" s="50"/>
      <c r="AE1716" s="50"/>
      <c r="AF1716" s="50"/>
      <c r="AG1716" s="50"/>
      <c r="AH1716" s="50"/>
      <c r="AI1716" s="50"/>
      <c r="AJ1716" s="50"/>
      <c r="AK1716" s="50"/>
      <c r="AL1716" s="50"/>
      <c r="AM1716" s="50"/>
      <c r="AN1716" s="50"/>
      <c r="AO1716" s="50"/>
      <c r="AP1716" s="50"/>
      <c r="AQ1716" s="50"/>
      <c r="AR1716" s="50"/>
      <c r="AS1716" s="50"/>
      <c r="AT1716" s="50"/>
      <c r="AU1716" s="50"/>
      <c r="AV1716" s="50"/>
      <c r="AW1716" s="50"/>
      <c r="AX1716" s="50"/>
      <c r="AY1716" s="50"/>
      <c r="AZ1716" s="50"/>
      <c r="BA1716" s="50"/>
      <c r="BB1716" s="50"/>
      <c r="BC1716" s="50"/>
      <c r="BD1716" s="50"/>
      <c r="BE1716" s="50"/>
      <c r="BF1716" s="50"/>
      <c r="BG1716" s="50"/>
      <c r="BH1716" s="50"/>
      <c r="BI1716" s="50"/>
      <c r="BJ1716" s="50"/>
      <c r="BK1716" s="50"/>
      <c r="BL1716" s="50"/>
      <c r="BM1716" s="50"/>
      <c r="BN1716" s="50"/>
      <c r="BO1716" s="50"/>
      <c r="BP1716" s="50"/>
      <c r="BQ1716" s="50"/>
      <c r="BR1716" s="50"/>
      <c r="BS1716" s="50"/>
      <c r="BT1716" s="50"/>
      <c r="BU1716" s="50"/>
      <c r="BV1716" s="50"/>
      <c r="BW1716" s="50"/>
      <c r="BX1716" s="50"/>
      <c r="BY1716" s="50"/>
      <c r="BZ1716" s="50"/>
      <c r="CA1716" s="50"/>
      <c r="CB1716" s="50"/>
      <c r="CC1716" s="50"/>
      <c r="CD1716" s="50"/>
      <c r="CE1716" s="50"/>
      <c r="CF1716" s="50"/>
      <c r="CG1716" s="50"/>
      <c r="CH1716" s="50"/>
      <c r="CI1716" s="50"/>
      <c r="CJ1716" s="50"/>
      <c r="CK1716" s="50"/>
      <c r="CL1716" s="50"/>
      <c r="CM1716" s="50"/>
      <c r="CN1716" s="50"/>
      <c r="CO1716" s="50"/>
      <c r="CP1716" s="50"/>
      <c r="CQ1716" s="50"/>
      <c r="CR1716" s="50"/>
      <c r="CS1716" s="50"/>
      <c r="CT1716" s="50"/>
      <c r="CU1716" s="50"/>
      <c r="CV1716" s="50"/>
      <c r="CW1716" s="50"/>
      <c r="CX1716" s="50"/>
      <c r="CY1716" s="50"/>
      <c r="CZ1716" s="50"/>
      <c r="DA1716" s="50"/>
      <c r="DB1716" s="50"/>
      <c r="DC1716" s="50"/>
      <c r="DD1716" s="50"/>
      <c r="DE1716" s="50"/>
      <c r="DF1716" s="50"/>
    </row>
    <row r="1717" spans="2:110" x14ac:dyDescent="0.2">
      <c r="B1717" s="177"/>
      <c r="C1717" s="202"/>
      <c r="D1717" s="200"/>
      <c r="E1717" s="203"/>
      <c r="F1717" s="203"/>
      <c r="G1717" s="203"/>
      <c r="H1717" s="203"/>
      <c r="I1717" s="203"/>
      <c r="J1717" s="203"/>
      <c r="K1717" s="203"/>
      <c r="L1717" s="203"/>
      <c r="M1717" s="203"/>
      <c r="N1717" s="203"/>
      <c r="O1717" s="203"/>
      <c r="P1717" s="203"/>
      <c r="Q1717" s="204"/>
      <c r="R1717" s="204"/>
      <c r="S1717" s="234"/>
      <c r="T1717" s="50"/>
      <c r="U1717" s="50"/>
      <c r="V1717" s="50"/>
      <c r="W1717" s="50"/>
      <c r="X1717" s="50"/>
      <c r="Y1717" s="50"/>
      <c r="Z1717" s="250"/>
      <c r="AA1717" s="238"/>
      <c r="AB1717" s="50"/>
      <c r="AC1717" s="50"/>
      <c r="AD1717" s="50"/>
      <c r="AE1717" s="50"/>
      <c r="AF1717" s="50"/>
      <c r="AG1717" s="50"/>
      <c r="AH1717" s="50"/>
      <c r="AI1717" s="50"/>
      <c r="AJ1717" s="50"/>
      <c r="AK1717" s="50"/>
      <c r="AL1717" s="50"/>
      <c r="AM1717" s="50"/>
      <c r="AN1717" s="50"/>
      <c r="AO1717" s="50"/>
      <c r="AP1717" s="50"/>
      <c r="AQ1717" s="50"/>
      <c r="AR1717" s="50"/>
      <c r="AS1717" s="50"/>
      <c r="AT1717" s="50"/>
      <c r="AU1717" s="50"/>
      <c r="AV1717" s="50"/>
      <c r="AW1717" s="50"/>
      <c r="AX1717" s="50"/>
      <c r="AY1717" s="50"/>
      <c r="AZ1717" s="50"/>
      <c r="BA1717" s="50"/>
      <c r="BB1717" s="50"/>
      <c r="BC1717" s="50"/>
      <c r="BD1717" s="50"/>
      <c r="BE1717" s="50"/>
      <c r="BF1717" s="50"/>
      <c r="BG1717" s="50"/>
      <c r="BH1717" s="50"/>
      <c r="BI1717" s="50"/>
      <c r="BJ1717" s="50"/>
      <c r="BK1717" s="50"/>
      <c r="BL1717" s="50"/>
      <c r="BM1717" s="50"/>
      <c r="BN1717" s="50"/>
      <c r="BO1717" s="50"/>
      <c r="BP1717" s="50"/>
      <c r="BQ1717" s="50"/>
      <c r="BR1717" s="50"/>
      <c r="BS1717" s="50"/>
      <c r="BT1717" s="50"/>
      <c r="BU1717" s="50"/>
      <c r="BV1717" s="50"/>
      <c r="BW1717" s="50"/>
      <c r="BX1717" s="50"/>
      <c r="BY1717" s="50"/>
      <c r="BZ1717" s="50"/>
      <c r="CA1717" s="50"/>
      <c r="CB1717" s="50"/>
      <c r="CC1717" s="50"/>
      <c r="CD1717" s="50"/>
      <c r="CE1717" s="50"/>
      <c r="CF1717" s="50"/>
      <c r="CG1717" s="50"/>
      <c r="CH1717" s="50"/>
      <c r="CI1717" s="50"/>
      <c r="CJ1717" s="50"/>
      <c r="CK1717" s="50"/>
      <c r="CL1717" s="50"/>
      <c r="CM1717" s="50"/>
      <c r="CN1717" s="50"/>
      <c r="CO1717" s="50"/>
      <c r="CP1717" s="50"/>
      <c r="CQ1717" s="50"/>
      <c r="CR1717" s="50"/>
      <c r="CS1717" s="50"/>
      <c r="CT1717" s="50"/>
      <c r="CU1717" s="50"/>
      <c r="CV1717" s="50"/>
      <c r="CW1717" s="50"/>
      <c r="CX1717" s="50"/>
      <c r="CY1717" s="50"/>
      <c r="CZ1717" s="50"/>
      <c r="DA1717" s="50"/>
      <c r="DB1717" s="50"/>
      <c r="DC1717" s="50"/>
      <c r="DD1717" s="50"/>
      <c r="DE1717" s="50"/>
      <c r="DF1717" s="50"/>
    </row>
    <row r="1718" spans="2:110" x14ac:dyDescent="0.2">
      <c r="B1718" s="177"/>
      <c r="C1718" s="202"/>
      <c r="D1718" s="200"/>
      <c r="E1718" s="203"/>
      <c r="F1718" s="203"/>
      <c r="G1718" s="203"/>
      <c r="H1718" s="203"/>
      <c r="I1718" s="203"/>
      <c r="J1718" s="203"/>
      <c r="K1718" s="203"/>
      <c r="L1718" s="203"/>
      <c r="M1718" s="203"/>
      <c r="N1718" s="203"/>
      <c r="O1718" s="203"/>
      <c r="P1718" s="203"/>
      <c r="Q1718" s="204"/>
      <c r="R1718" s="204"/>
      <c r="S1718" s="234"/>
      <c r="T1718" s="50"/>
      <c r="U1718" s="50"/>
      <c r="V1718" s="50"/>
      <c r="W1718" s="50"/>
      <c r="X1718" s="50"/>
      <c r="Y1718" s="50"/>
      <c r="Z1718" s="250"/>
      <c r="AA1718" s="238"/>
      <c r="AB1718" s="50"/>
      <c r="AC1718" s="50"/>
      <c r="AD1718" s="50"/>
      <c r="AE1718" s="50"/>
      <c r="AF1718" s="50"/>
      <c r="AG1718" s="50"/>
      <c r="AH1718" s="50"/>
      <c r="AI1718" s="50"/>
      <c r="AJ1718" s="50"/>
      <c r="AK1718" s="50"/>
      <c r="AL1718" s="50"/>
      <c r="AM1718" s="50"/>
      <c r="AN1718" s="50"/>
      <c r="AO1718" s="50"/>
      <c r="AP1718" s="50"/>
      <c r="AQ1718" s="50"/>
      <c r="AR1718" s="50"/>
      <c r="AS1718" s="50"/>
      <c r="AT1718" s="50"/>
      <c r="AU1718" s="50"/>
      <c r="AV1718" s="50"/>
      <c r="AW1718" s="50"/>
      <c r="AX1718" s="50"/>
      <c r="AY1718" s="50"/>
      <c r="AZ1718" s="50"/>
      <c r="BA1718" s="50"/>
      <c r="BB1718" s="50"/>
      <c r="BC1718" s="50"/>
      <c r="BD1718" s="50"/>
      <c r="BE1718" s="50"/>
      <c r="BF1718" s="50"/>
      <c r="BG1718" s="50"/>
      <c r="BH1718" s="50"/>
      <c r="BI1718" s="50"/>
      <c r="BJ1718" s="50"/>
      <c r="BK1718" s="50"/>
      <c r="BL1718" s="50"/>
      <c r="BM1718" s="50"/>
      <c r="BN1718" s="50"/>
      <c r="BO1718" s="50"/>
      <c r="BP1718" s="50"/>
      <c r="BQ1718" s="50"/>
      <c r="BR1718" s="50"/>
      <c r="BS1718" s="50"/>
      <c r="BT1718" s="50"/>
      <c r="BU1718" s="50"/>
      <c r="BV1718" s="50"/>
      <c r="BW1718" s="50"/>
      <c r="BX1718" s="50"/>
      <c r="BY1718" s="50"/>
      <c r="BZ1718" s="50"/>
      <c r="CA1718" s="50"/>
      <c r="CB1718" s="50"/>
      <c r="CC1718" s="50"/>
      <c r="CD1718" s="50"/>
      <c r="CE1718" s="50"/>
      <c r="CF1718" s="50"/>
      <c r="CG1718" s="50"/>
      <c r="CH1718" s="50"/>
      <c r="CI1718" s="50"/>
      <c r="CJ1718" s="50"/>
      <c r="CK1718" s="50"/>
      <c r="CL1718" s="50"/>
      <c r="CM1718" s="50"/>
      <c r="CN1718" s="50"/>
      <c r="CO1718" s="50"/>
      <c r="CP1718" s="50"/>
      <c r="CQ1718" s="50"/>
      <c r="CR1718" s="50"/>
      <c r="CS1718" s="50"/>
      <c r="CT1718" s="50"/>
      <c r="CU1718" s="50"/>
      <c r="CV1718" s="50"/>
      <c r="CW1718" s="50"/>
      <c r="CX1718" s="50"/>
      <c r="CY1718" s="50"/>
      <c r="CZ1718" s="50"/>
      <c r="DA1718" s="50"/>
      <c r="DB1718" s="50"/>
      <c r="DC1718" s="50"/>
      <c r="DD1718" s="50"/>
      <c r="DE1718" s="50"/>
      <c r="DF1718" s="50"/>
    </row>
    <row r="1719" spans="2:110" x14ac:dyDescent="0.2">
      <c r="B1719" s="177"/>
      <c r="C1719" s="202"/>
      <c r="D1719" s="200"/>
      <c r="E1719" s="203"/>
      <c r="F1719" s="203"/>
      <c r="G1719" s="203"/>
      <c r="H1719" s="203"/>
      <c r="I1719" s="203"/>
      <c r="J1719" s="203"/>
      <c r="K1719" s="203"/>
      <c r="L1719" s="203"/>
      <c r="M1719" s="203"/>
      <c r="N1719" s="203"/>
      <c r="O1719" s="203"/>
      <c r="P1719" s="203"/>
      <c r="Q1719" s="204"/>
      <c r="R1719" s="204"/>
      <c r="S1719" s="234"/>
      <c r="T1719" s="50"/>
      <c r="U1719" s="50"/>
      <c r="V1719" s="50"/>
      <c r="W1719" s="50"/>
      <c r="X1719" s="50"/>
      <c r="Y1719" s="50"/>
      <c r="Z1719" s="250"/>
      <c r="AA1719" s="238"/>
      <c r="AB1719" s="50"/>
      <c r="AC1719" s="50"/>
      <c r="AD1719" s="50"/>
      <c r="AE1719" s="50"/>
      <c r="AF1719" s="50"/>
      <c r="AG1719" s="50"/>
      <c r="AH1719" s="50"/>
      <c r="AI1719" s="50"/>
      <c r="AJ1719" s="50"/>
      <c r="AK1719" s="50"/>
      <c r="AL1719" s="50"/>
      <c r="AM1719" s="50"/>
      <c r="AN1719" s="50"/>
      <c r="AO1719" s="50"/>
      <c r="AP1719" s="50"/>
      <c r="AQ1719" s="50"/>
      <c r="AR1719" s="50"/>
      <c r="AS1719" s="50"/>
      <c r="AT1719" s="50"/>
      <c r="AU1719" s="50"/>
      <c r="AV1719" s="50"/>
      <c r="AW1719" s="50"/>
      <c r="AX1719" s="50"/>
      <c r="AY1719" s="50"/>
      <c r="AZ1719" s="50"/>
      <c r="BA1719" s="50"/>
      <c r="BB1719" s="50"/>
      <c r="BC1719" s="50"/>
      <c r="BD1719" s="50"/>
      <c r="BE1719" s="50"/>
      <c r="BF1719" s="50"/>
      <c r="BG1719" s="50"/>
      <c r="BH1719" s="50"/>
      <c r="BI1719" s="50"/>
      <c r="BJ1719" s="50"/>
      <c r="BK1719" s="50"/>
      <c r="BL1719" s="50"/>
      <c r="BM1719" s="50"/>
      <c r="BN1719" s="50"/>
      <c r="BO1719" s="50"/>
      <c r="BP1719" s="50"/>
      <c r="BQ1719" s="50"/>
      <c r="BR1719" s="50"/>
      <c r="BS1719" s="50"/>
      <c r="BT1719" s="50"/>
      <c r="BU1719" s="50"/>
      <c r="BV1719" s="50"/>
      <c r="BW1719" s="50"/>
      <c r="BX1719" s="50"/>
      <c r="BY1719" s="50"/>
      <c r="BZ1719" s="50"/>
      <c r="CA1719" s="50"/>
      <c r="CB1719" s="50"/>
      <c r="CC1719" s="50"/>
      <c r="CD1719" s="50"/>
      <c r="CE1719" s="50"/>
      <c r="CF1719" s="50"/>
      <c r="CG1719" s="50"/>
      <c r="CH1719" s="50"/>
      <c r="CI1719" s="50"/>
      <c r="CJ1719" s="50"/>
      <c r="CK1719" s="50"/>
      <c r="CL1719" s="50"/>
      <c r="CM1719" s="50"/>
      <c r="CN1719" s="50"/>
      <c r="CO1719" s="50"/>
      <c r="CP1719" s="50"/>
      <c r="CQ1719" s="50"/>
      <c r="CR1719" s="50"/>
      <c r="CS1719" s="50"/>
      <c r="CT1719" s="50"/>
      <c r="CU1719" s="50"/>
      <c r="CV1719" s="50"/>
      <c r="CW1719" s="50"/>
      <c r="CX1719" s="50"/>
      <c r="CY1719" s="50"/>
      <c r="CZ1719" s="50"/>
      <c r="DA1719" s="50"/>
      <c r="DB1719" s="50"/>
      <c r="DC1719" s="50"/>
      <c r="DD1719" s="50"/>
      <c r="DE1719" s="50"/>
      <c r="DF1719" s="50"/>
    </row>
    <row r="1720" spans="2:110" x14ac:dyDescent="0.2">
      <c r="B1720" s="177"/>
      <c r="C1720" s="202"/>
      <c r="D1720" s="200"/>
      <c r="E1720" s="203"/>
      <c r="F1720" s="203"/>
      <c r="G1720" s="203"/>
      <c r="H1720" s="203"/>
      <c r="I1720" s="203"/>
      <c r="J1720" s="203"/>
      <c r="K1720" s="203"/>
      <c r="L1720" s="203"/>
      <c r="M1720" s="203"/>
      <c r="N1720" s="203"/>
      <c r="O1720" s="203"/>
      <c r="P1720" s="203"/>
      <c r="Q1720" s="204"/>
      <c r="R1720" s="204"/>
      <c r="S1720" s="234"/>
      <c r="T1720" s="50"/>
      <c r="U1720" s="50"/>
      <c r="V1720" s="50"/>
      <c r="W1720" s="50"/>
      <c r="X1720" s="50"/>
      <c r="Y1720" s="50"/>
      <c r="Z1720" s="250"/>
      <c r="AA1720" s="238"/>
      <c r="AB1720" s="50"/>
      <c r="AC1720" s="50"/>
      <c r="AD1720" s="50"/>
      <c r="AE1720" s="50"/>
      <c r="AF1720" s="50"/>
      <c r="AG1720" s="50"/>
      <c r="AH1720" s="50"/>
      <c r="AI1720" s="50"/>
      <c r="AJ1720" s="50"/>
      <c r="AK1720" s="50"/>
      <c r="AL1720" s="50"/>
      <c r="AM1720" s="50"/>
      <c r="AN1720" s="50"/>
      <c r="AO1720" s="50"/>
      <c r="AP1720" s="50"/>
      <c r="AQ1720" s="50"/>
      <c r="AR1720" s="50"/>
      <c r="AS1720" s="50"/>
      <c r="AT1720" s="50"/>
      <c r="AU1720" s="50"/>
      <c r="AV1720" s="50"/>
      <c r="AW1720" s="50"/>
      <c r="AX1720" s="50"/>
      <c r="AY1720" s="50"/>
      <c r="AZ1720" s="50"/>
      <c r="BA1720" s="50"/>
      <c r="BB1720" s="50"/>
      <c r="BC1720" s="50"/>
      <c r="BD1720" s="50"/>
      <c r="BE1720" s="50"/>
      <c r="BF1720" s="50"/>
      <c r="BG1720" s="50"/>
      <c r="BH1720" s="50"/>
      <c r="BI1720" s="50"/>
      <c r="BJ1720" s="50"/>
      <c r="BK1720" s="50"/>
      <c r="BL1720" s="50"/>
      <c r="BM1720" s="50"/>
      <c r="BN1720" s="50"/>
      <c r="BO1720" s="50"/>
      <c r="BP1720" s="50"/>
      <c r="BQ1720" s="50"/>
      <c r="BR1720" s="50"/>
      <c r="BS1720" s="50"/>
      <c r="BT1720" s="50"/>
      <c r="BU1720" s="50"/>
      <c r="BV1720" s="50"/>
      <c r="BW1720" s="50"/>
      <c r="BX1720" s="50"/>
      <c r="BY1720" s="50"/>
      <c r="BZ1720" s="50"/>
      <c r="CA1720" s="50"/>
      <c r="CB1720" s="50"/>
      <c r="CC1720" s="50"/>
      <c r="CD1720" s="50"/>
      <c r="CE1720" s="50"/>
      <c r="CF1720" s="50"/>
      <c r="CG1720" s="50"/>
      <c r="CH1720" s="50"/>
      <c r="CI1720" s="50"/>
      <c r="CJ1720" s="50"/>
      <c r="CK1720" s="50"/>
      <c r="CL1720" s="50"/>
      <c r="CM1720" s="50"/>
      <c r="CN1720" s="50"/>
      <c r="CO1720" s="50"/>
      <c r="CP1720" s="50"/>
      <c r="CQ1720" s="50"/>
      <c r="CR1720" s="50"/>
      <c r="CS1720" s="50"/>
      <c r="CT1720" s="50"/>
      <c r="CU1720" s="50"/>
      <c r="CV1720" s="50"/>
      <c r="CW1720" s="50"/>
      <c r="CX1720" s="50"/>
      <c r="CY1720" s="50"/>
      <c r="CZ1720" s="50"/>
      <c r="DA1720" s="50"/>
      <c r="DB1720" s="50"/>
      <c r="DC1720" s="50"/>
      <c r="DD1720" s="50"/>
      <c r="DE1720" s="50"/>
      <c r="DF1720" s="50"/>
    </row>
    <row r="1721" spans="2:110" x14ac:dyDescent="0.2">
      <c r="B1721" s="177"/>
      <c r="C1721" s="202"/>
      <c r="D1721" s="200"/>
      <c r="E1721" s="203"/>
      <c r="F1721" s="203"/>
      <c r="G1721" s="203"/>
      <c r="H1721" s="203"/>
      <c r="I1721" s="203"/>
      <c r="J1721" s="203"/>
      <c r="K1721" s="203"/>
      <c r="L1721" s="203"/>
      <c r="M1721" s="203"/>
      <c r="N1721" s="203"/>
      <c r="O1721" s="203"/>
      <c r="P1721" s="203"/>
      <c r="Q1721" s="204"/>
      <c r="R1721" s="204"/>
      <c r="S1721" s="234"/>
      <c r="T1721" s="50"/>
      <c r="U1721" s="50"/>
      <c r="V1721" s="50"/>
      <c r="W1721" s="50"/>
      <c r="X1721" s="50"/>
      <c r="Y1721" s="50"/>
      <c r="Z1721" s="250"/>
      <c r="AA1721" s="238"/>
      <c r="AB1721" s="50"/>
      <c r="AC1721" s="50"/>
      <c r="AD1721" s="50"/>
      <c r="AE1721" s="50"/>
      <c r="AF1721" s="50"/>
      <c r="AG1721" s="50"/>
      <c r="AH1721" s="50"/>
      <c r="AI1721" s="50"/>
      <c r="AJ1721" s="50"/>
      <c r="AK1721" s="50"/>
      <c r="AL1721" s="50"/>
      <c r="AM1721" s="50"/>
      <c r="AN1721" s="50"/>
      <c r="AO1721" s="50"/>
      <c r="AP1721" s="50"/>
      <c r="AQ1721" s="50"/>
      <c r="AR1721" s="50"/>
      <c r="AS1721" s="50"/>
      <c r="AT1721" s="50"/>
      <c r="AU1721" s="50"/>
      <c r="AV1721" s="50"/>
      <c r="AW1721" s="50"/>
      <c r="AX1721" s="50"/>
      <c r="AY1721" s="50"/>
      <c r="AZ1721" s="50"/>
      <c r="BA1721" s="50"/>
      <c r="BB1721" s="50"/>
      <c r="BC1721" s="50"/>
      <c r="BD1721" s="50"/>
      <c r="BE1721" s="50"/>
      <c r="BF1721" s="50"/>
      <c r="BG1721" s="50"/>
      <c r="BH1721" s="50"/>
      <c r="BI1721" s="50"/>
      <c r="BJ1721" s="50"/>
      <c r="BK1721" s="50"/>
      <c r="BL1721" s="50"/>
      <c r="BM1721" s="50"/>
      <c r="BN1721" s="50"/>
      <c r="BO1721" s="50"/>
      <c r="BP1721" s="50"/>
      <c r="BQ1721" s="50"/>
      <c r="BR1721" s="50"/>
      <c r="BS1721" s="50"/>
      <c r="BT1721" s="50"/>
      <c r="BU1721" s="50"/>
      <c r="BV1721" s="50"/>
      <c r="BW1721" s="50"/>
      <c r="BX1721" s="50"/>
      <c r="BY1721" s="50"/>
      <c r="BZ1721" s="50"/>
      <c r="CA1721" s="50"/>
      <c r="CB1721" s="50"/>
      <c r="CC1721" s="50"/>
      <c r="CD1721" s="50"/>
      <c r="CE1721" s="50"/>
      <c r="CF1721" s="50"/>
      <c r="CG1721" s="50"/>
      <c r="CH1721" s="50"/>
      <c r="CI1721" s="50"/>
      <c r="CJ1721" s="50"/>
      <c r="CK1721" s="50"/>
      <c r="CL1721" s="50"/>
      <c r="CM1721" s="50"/>
      <c r="CN1721" s="50"/>
      <c r="CO1721" s="50"/>
      <c r="CP1721" s="50"/>
      <c r="CQ1721" s="50"/>
      <c r="CR1721" s="50"/>
      <c r="CS1721" s="50"/>
      <c r="CT1721" s="50"/>
      <c r="CU1721" s="50"/>
      <c r="CV1721" s="50"/>
      <c r="CW1721" s="50"/>
      <c r="CX1721" s="50"/>
      <c r="CY1721" s="50"/>
      <c r="CZ1721" s="50"/>
      <c r="DA1721" s="50"/>
      <c r="DB1721" s="50"/>
      <c r="DC1721" s="50"/>
      <c r="DD1721" s="50"/>
      <c r="DE1721" s="50"/>
      <c r="DF1721" s="50"/>
    </row>
    <row r="1722" spans="2:110" x14ac:dyDescent="0.2">
      <c r="B1722" s="177"/>
      <c r="C1722" s="202"/>
      <c r="D1722" s="200"/>
      <c r="E1722" s="203"/>
      <c r="F1722" s="203"/>
      <c r="G1722" s="203"/>
      <c r="H1722" s="203"/>
      <c r="I1722" s="203"/>
      <c r="J1722" s="203"/>
      <c r="K1722" s="203"/>
      <c r="L1722" s="203"/>
      <c r="M1722" s="203"/>
      <c r="N1722" s="203"/>
      <c r="O1722" s="203"/>
      <c r="P1722" s="203"/>
      <c r="Q1722" s="204"/>
      <c r="R1722" s="204"/>
      <c r="S1722" s="234"/>
      <c r="T1722" s="50"/>
      <c r="U1722" s="50"/>
      <c r="V1722" s="50"/>
      <c r="W1722" s="50"/>
      <c r="X1722" s="50"/>
      <c r="Y1722" s="50"/>
      <c r="Z1722" s="250"/>
      <c r="AA1722" s="238"/>
      <c r="AB1722" s="50"/>
      <c r="AC1722" s="50"/>
      <c r="AD1722" s="50"/>
      <c r="AE1722" s="50"/>
      <c r="AF1722" s="50"/>
      <c r="AG1722" s="50"/>
      <c r="AH1722" s="50"/>
      <c r="AI1722" s="50"/>
      <c r="AJ1722" s="50"/>
      <c r="AK1722" s="50"/>
      <c r="AL1722" s="50"/>
      <c r="AM1722" s="50"/>
      <c r="AN1722" s="50"/>
      <c r="AO1722" s="50"/>
      <c r="AP1722" s="50"/>
      <c r="AQ1722" s="50"/>
      <c r="AR1722" s="50"/>
      <c r="AS1722" s="50"/>
      <c r="AT1722" s="50"/>
      <c r="AU1722" s="50"/>
      <c r="AV1722" s="50"/>
      <c r="AW1722" s="50"/>
      <c r="AX1722" s="50"/>
      <c r="AY1722" s="50"/>
      <c r="AZ1722" s="50"/>
      <c r="BA1722" s="50"/>
      <c r="BB1722" s="50"/>
      <c r="BC1722" s="50"/>
      <c r="BD1722" s="50"/>
      <c r="BE1722" s="50"/>
      <c r="BF1722" s="50"/>
      <c r="BG1722" s="50"/>
      <c r="BH1722" s="50"/>
      <c r="BI1722" s="50"/>
      <c r="BJ1722" s="50"/>
      <c r="BK1722" s="50"/>
      <c r="BL1722" s="50"/>
      <c r="BM1722" s="50"/>
      <c r="BN1722" s="50"/>
      <c r="BO1722" s="50"/>
      <c r="BP1722" s="50"/>
      <c r="BQ1722" s="50"/>
      <c r="BR1722" s="50"/>
      <c r="BS1722" s="50"/>
      <c r="BT1722" s="50"/>
      <c r="BU1722" s="50"/>
      <c r="BV1722" s="50"/>
      <c r="BW1722" s="50"/>
      <c r="BX1722" s="50"/>
      <c r="BY1722" s="50"/>
      <c r="BZ1722" s="50"/>
      <c r="CA1722" s="50"/>
      <c r="CB1722" s="50"/>
      <c r="CC1722" s="50"/>
      <c r="CD1722" s="50"/>
      <c r="CE1722" s="50"/>
      <c r="CF1722" s="50"/>
      <c r="CG1722" s="50"/>
      <c r="CH1722" s="50"/>
      <c r="CI1722" s="50"/>
      <c r="CJ1722" s="50"/>
      <c r="CK1722" s="50"/>
      <c r="CL1722" s="50"/>
      <c r="CM1722" s="50"/>
      <c r="CN1722" s="50"/>
      <c r="CO1722" s="50"/>
      <c r="CP1722" s="50"/>
      <c r="CQ1722" s="50"/>
      <c r="CR1722" s="50"/>
      <c r="CS1722" s="50"/>
      <c r="CT1722" s="50"/>
      <c r="CU1722" s="50"/>
      <c r="CV1722" s="50"/>
      <c r="CW1722" s="50"/>
      <c r="CX1722" s="50"/>
      <c r="CY1722" s="50"/>
      <c r="CZ1722" s="50"/>
      <c r="DA1722" s="50"/>
      <c r="DB1722" s="50"/>
      <c r="DC1722" s="50"/>
      <c r="DD1722" s="50"/>
      <c r="DE1722" s="50"/>
      <c r="DF1722" s="50"/>
    </row>
    <row r="1723" spans="2:110" x14ac:dyDescent="0.2">
      <c r="B1723" s="177"/>
      <c r="C1723" s="202"/>
      <c r="D1723" s="200"/>
      <c r="E1723" s="203"/>
      <c r="F1723" s="203"/>
      <c r="G1723" s="203"/>
      <c r="H1723" s="203"/>
      <c r="I1723" s="203"/>
      <c r="J1723" s="203"/>
      <c r="K1723" s="203"/>
      <c r="L1723" s="203"/>
      <c r="M1723" s="203"/>
      <c r="N1723" s="203"/>
      <c r="O1723" s="203"/>
      <c r="P1723" s="203"/>
      <c r="Q1723" s="204"/>
      <c r="R1723" s="204"/>
      <c r="S1723" s="234"/>
      <c r="T1723" s="50"/>
      <c r="U1723" s="50"/>
      <c r="V1723" s="50"/>
      <c r="W1723" s="50"/>
      <c r="X1723" s="50"/>
      <c r="Y1723" s="50"/>
      <c r="Z1723" s="250"/>
      <c r="AA1723" s="238"/>
      <c r="AB1723" s="50"/>
      <c r="AC1723" s="50"/>
      <c r="AD1723" s="50"/>
      <c r="AE1723" s="50"/>
      <c r="AF1723" s="50"/>
      <c r="AG1723" s="50"/>
      <c r="AH1723" s="50"/>
      <c r="AI1723" s="50"/>
      <c r="AJ1723" s="50"/>
      <c r="AK1723" s="50"/>
      <c r="AL1723" s="50"/>
      <c r="AM1723" s="50"/>
      <c r="AN1723" s="50"/>
      <c r="AO1723" s="50"/>
      <c r="AP1723" s="50"/>
      <c r="AQ1723" s="50"/>
      <c r="AR1723" s="50"/>
      <c r="AS1723" s="50"/>
      <c r="AT1723" s="50"/>
      <c r="AU1723" s="50"/>
      <c r="AV1723" s="50"/>
      <c r="AW1723" s="50"/>
      <c r="AX1723" s="50"/>
      <c r="AY1723" s="50"/>
      <c r="AZ1723" s="50"/>
      <c r="BA1723" s="50"/>
      <c r="BB1723" s="50"/>
      <c r="BC1723" s="50"/>
      <c r="BD1723" s="50"/>
      <c r="BE1723" s="50"/>
      <c r="BF1723" s="50"/>
      <c r="BG1723" s="50"/>
      <c r="BH1723" s="50"/>
      <c r="BI1723" s="50"/>
      <c r="BJ1723" s="50"/>
      <c r="BK1723" s="50"/>
      <c r="BL1723" s="50"/>
      <c r="BM1723" s="50"/>
      <c r="BN1723" s="50"/>
      <c r="BO1723" s="50"/>
      <c r="BP1723" s="50"/>
      <c r="BQ1723" s="50"/>
      <c r="BR1723" s="50"/>
      <c r="BS1723" s="50"/>
      <c r="BT1723" s="50"/>
      <c r="BU1723" s="50"/>
      <c r="BV1723" s="50"/>
      <c r="BW1723" s="50"/>
      <c r="BX1723" s="50"/>
      <c r="BY1723" s="50"/>
      <c r="BZ1723" s="50"/>
      <c r="CA1723" s="50"/>
      <c r="CB1723" s="50"/>
      <c r="CC1723" s="50"/>
      <c r="CD1723" s="50"/>
      <c r="CE1723" s="50"/>
      <c r="CF1723" s="50"/>
      <c r="CG1723" s="50"/>
      <c r="CH1723" s="50"/>
      <c r="CI1723" s="50"/>
      <c r="CJ1723" s="50"/>
      <c r="CK1723" s="50"/>
      <c r="CL1723" s="50"/>
      <c r="CM1723" s="50"/>
      <c r="CN1723" s="50"/>
      <c r="CO1723" s="50"/>
      <c r="CP1723" s="50"/>
      <c r="CQ1723" s="50"/>
      <c r="CR1723" s="50"/>
      <c r="CS1723" s="50"/>
      <c r="CT1723" s="50"/>
      <c r="CU1723" s="50"/>
      <c r="CV1723" s="50"/>
      <c r="CW1723" s="50"/>
      <c r="CX1723" s="50"/>
      <c r="CY1723" s="50"/>
      <c r="CZ1723" s="50"/>
      <c r="DA1723" s="50"/>
      <c r="DB1723" s="50"/>
      <c r="DC1723" s="50"/>
      <c r="DD1723" s="50"/>
      <c r="DE1723" s="50"/>
      <c r="DF1723" s="50"/>
    </row>
    <row r="1724" spans="2:110" x14ac:dyDescent="0.2">
      <c r="B1724" s="177"/>
      <c r="C1724" s="202"/>
      <c r="D1724" s="200"/>
      <c r="E1724" s="203"/>
      <c r="F1724" s="203"/>
      <c r="G1724" s="203"/>
      <c r="H1724" s="203"/>
      <c r="I1724" s="203"/>
      <c r="J1724" s="203"/>
      <c r="K1724" s="203"/>
      <c r="L1724" s="203"/>
      <c r="M1724" s="203"/>
      <c r="N1724" s="203"/>
      <c r="O1724" s="203"/>
      <c r="P1724" s="203"/>
      <c r="Q1724" s="204"/>
      <c r="R1724" s="204"/>
      <c r="S1724" s="234"/>
      <c r="T1724" s="50"/>
      <c r="U1724" s="50"/>
      <c r="V1724" s="50"/>
      <c r="W1724" s="50"/>
      <c r="X1724" s="50"/>
      <c r="Y1724" s="50"/>
      <c r="Z1724" s="250"/>
      <c r="AA1724" s="238"/>
      <c r="AB1724" s="50"/>
      <c r="AC1724" s="50"/>
      <c r="AD1724" s="50"/>
      <c r="AE1724" s="50"/>
      <c r="AF1724" s="50"/>
      <c r="AG1724" s="50"/>
      <c r="AH1724" s="50"/>
      <c r="AI1724" s="50"/>
      <c r="AJ1724" s="50"/>
      <c r="AK1724" s="50"/>
      <c r="AL1724" s="50"/>
      <c r="AM1724" s="50"/>
      <c r="AN1724" s="50"/>
      <c r="AO1724" s="50"/>
      <c r="AP1724" s="50"/>
      <c r="AQ1724" s="50"/>
      <c r="AR1724" s="50"/>
      <c r="AS1724" s="50"/>
      <c r="AT1724" s="50"/>
      <c r="AU1724" s="50"/>
      <c r="AV1724" s="50"/>
      <c r="AW1724" s="50"/>
      <c r="AX1724" s="50"/>
      <c r="AY1724" s="50"/>
      <c r="AZ1724" s="50"/>
      <c r="BA1724" s="50"/>
      <c r="BB1724" s="50"/>
      <c r="BC1724" s="50"/>
      <c r="BD1724" s="50"/>
      <c r="BE1724" s="50"/>
      <c r="BF1724" s="50"/>
      <c r="BG1724" s="50"/>
      <c r="BH1724" s="50"/>
      <c r="BI1724" s="50"/>
      <c r="BJ1724" s="50"/>
      <c r="BK1724" s="50"/>
      <c r="BL1724" s="50"/>
      <c r="BM1724" s="50"/>
      <c r="BN1724" s="50"/>
      <c r="BO1724" s="50"/>
      <c r="BP1724" s="50"/>
      <c r="BQ1724" s="50"/>
      <c r="BR1724" s="50"/>
      <c r="BS1724" s="50"/>
      <c r="BT1724" s="50"/>
      <c r="BU1724" s="50"/>
      <c r="BV1724" s="50"/>
      <c r="BW1724" s="50"/>
      <c r="BX1724" s="50"/>
      <c r="BY1724" s="50"/>
      <c r="BZ1724" s="50"/>
      <c r="CA1724" s="50"/>
      <c r="CB1724" s="50"/>
      <c r="CC1724" s="50"/>
      <c r="CD1724" s="50"/>
      <c r="CE1724" s="50"/>
      <c r="CF1724" s="50"/>
      <c r="CG1724" s="50"/>
      <c r="CH1724" s="50"/>
      <c r="CI1724" s="50"/>
      <c r="CJ1724" s="50"/>
      <c r="CK1724" s="50"/>
      <c r="CL1724" s="50"/>
      <c r="CM1724" s="50"/>
      <c r="CN1724" s="50"/>
      <c r="CO1724" s="50"/>
      <c r="CP1724" s="50"/>
      <c r="CQ1724" s="50"/>
      <c r="CR1724" s="50"/>
      <c r="CS1724" s="50"/>
      <c r="CT1724" s="50"/>
      <c r="CU1724" s="50"/>
      <c r="CV1724" s="50"/>
      <c r="CW1724" s="50"/>
      <c r="CX1724" s="50"/>
      <c r="CY1724" s="50"/>
      <c r="CZ1724" s="50"/>
      <c r="DA1724" s="50"/>
      <c r="DB1724" s="50"/>
      <c r="DC1724" s="50"/>
      <c r="DD1724" s="50"/>
      <c r="DE1724" s="50"/>
      <c r="DF1724" s="50"/>
    </row>
    <row r="1725" spans="2:110" x14ac:dyDescent="0.2">
      <c r="B1725" s="177"/>
      <c r="C1725" s="202"/>
      <c r="D1725" s="200"/>
      <c r="E1725" s="203"/>
      <c r="F1725" s="203"/>
      <c r="G1725" s="203"/>
      <c r="H1725" s="203"/>
      <c r="I1725" s="203"/>
      <c r="J1725" s="203"/>
      <c r="K1725" s="203"/>
      <c r="L1725" s="203"/>
      <c r="M1725" s="203"/>
      <c r="N1725" s="203"/>
      <c r="O1725" s="203"/>
      <c r="P1725" s="203"/>
      <c r="Q1725" s="204"/>
      <c r="R1725" s="204"/>
      <c r="S1725" s="234"/>
      <c r="T1725" s="50"/>
      <c r="U1725" s="50"/>
      <c r="V1725" s="50"/>
      <c r="W1725" s="50"/>
      <c r="X1725" s="50"/>
      <c r="Y1725" s="50"/>
      <c r="Z1725" s="250"/>
      <c r="AA1725" s="238"/>
      <c r="AB1725" s="50"/>
      <c r="AC1725" s="50"/>
      <c r="AD1725" s="50"/>
      <c r="AE1725" s="50"/>
      <c r="AF1725" s="50"/>
      <c r="AG1725" s="50"/>
      <c r="AH1725" s="50"/>
      <c r="AI1725" s="50"/>
      <c r="AJ1725" s="50"/>
      <c r="AK1725" s="50"/>
      <c r="AL1725" s="50"/>
      <c r="AM1725" s="50"/>
      <c r="AN1725" s="50"/>
      <c r="AO1725" s="50"/>
      <c r="AP1725" s="50"/>
      <c r="AQ1725" s="50"/>
      <c r="AR1725" s="50"/>
      <c r="AS1725" s="50"/>
      <c r="AT1725" s="50"/>
      <c r="AU1725" s="50"/>
      <c r="AV1725" s="50"/>
      <c r="AW1725" s="50"/>
      <c r="AX1725" s="50"/>
      <c r="AY1725" s="50"/>
      <c r="AZ1725" s="50"/>
      <c r="BA1725" s="50"/>
      <c r="BB1725" s="50"/>
      <c r="BC1725" s="50"/>
      <c r="BD1725" s="50"/>
      <c r="BE1725" s="50"/>
      <c r="BF1725" s="50"/>
      <c r="BG1725" s="50"/>
      <c r="BH1725" s="50"/>
      <c r="BI1725" s="50"/>
      <c r="BJ1725" s="50"/>
      <c r="BK1725" s="50"/>
      <c r="BL1725" s="50"/>
      <c r="BM1725" s="50"/>
      <c r="BN1725" s="50"/>
      <c r="BO1725" s="50"/>
      <c r="BP1725" s="50"/>
      <c r="BQ1725" s="50"/>
      <c r="BR1725" s="50"/>
      <c r="BS1725" s="50"/>
      <c r="BT1725" s="50"/>
      <c r="BU1725" s="50"/>
      <c r="BV1725" s="50"/>
      <c r="BW1725" s="50"/>
      <c r="BX1725" s="50"/>
      <c r="BY1725" s="50"/>
      <c r="BZ1725" s="50"/>
      <c r="CA1725" s="50"/>
      <c r="CB1725" s="50"/>
      <c r="CC1725" s="50"/>
      <c r="CD1725" s="50"/>
      <c r="CE1725" s="50"/>
      <c r="CF1725" s="50"/>
      <c r="CG1725" s="50"/>
      <c r="CH1725" s="50"/>
      <c r="CI1725" s="50"/>
      <c r="CJ1725" s="50"/>
      <c r="CK1725" s="50"/>
      <c r="CL1725" s="50"/>
      <c r="CM1725" s="50"/>
      <c r="CN1725" s="50"/>
      <c r="CO1725" s="50"/>
      <c r="CP1725" s="50"/>
      <c r="CQ1725" s="50"/>
      <c r="CR1725" s="50"/>
      <c r="CS1725" s="50"/>
      <c r="CT1725" s="50"/>
      <c r="CU1725" s="50"/>
      <c r="CV1725" s="50"/>
      <c r="CW1725" s="50"/>
      <c r="CX1725" s="50"/>
      <c r="CY1725" s="50"/>
      <c r="CZ1725" s="50"/>
      <c r="DA1725" s="50"/>
      <c r="DB1725" s="50"/>
      <c r="DC1725" s="50"/>
      <c r="DD1725" s="50"/>
      <c r="DE1725" s="50"/>
      <c r="DF1725" s="50"/>
    </row>
    <row r="1726" spans="2:110" x14ac:dyDescent="0.2">
      <c r="B1726" s="177"/>
      <c r="C1726" s="202"/>
      <c r="D1726" s="200"/>
      <c r="E1726" s="203"/>
      <c r="F1726" s="203"/>
      <c r="G1726" s="203"/>
      <c r="H1726" s="203"/>
      <c r="I1726" s="203"/>
      <c r="J1726" s="203"/>
      <c r="K1726" s="203"/>
      <c r="L1726" s="203"/>
      <c r="M1726" s="203"/>
      <c r="N1726" s="203"/>
      <c r="O1726" s="203"/>
      <c r="P1726" s="203"/>
      <c r="Q1726" s="204"/>
      <c r="R1726" s="204"/>
      <c r="S1726" s="234"/>
      <c r="T1726" s="50"/>
      <c r="U1726" s="50"/>
      <c r="V1726" s="50"/>
      <c r="W1726" s="50"/>
      <c r="X1726" s="50"/>
      <c r="Y1726" s="50"/>
      <c r="Z1726" s="250"/>
      <c r="AA1726" s="238"/>
      <c r="AB1726" s="50"/>
      <c r="AC1726" s="50"/>
      <c r="AD1726" s="50"/>
      <c r="AE1726" s="50"/>
      <c r="AF1726" s="50"/>
      <c r="AG1726" s="50"/>
      <c r="AH1726" s="50"/>
      <c r="AI1726" s="50"/>
      <c r="AJ1726" s="50"/>
      <c r="AK1726" s="50"/>
      <c r="AL1726" s="50"/>
      <c r="AM1726" s="50"/>
      <c r="AN1726" s="50"/>
      <c r="AO1726" s="50"/>
      <c r="AP1726" s="50"/>
      <c r="AQ1726" s="50"/>
      <c r="AR1726" s="50"/>
      <c r="AS1726" s="50"/>
      <c r="AT1726" s="50"/>
      <c r="AU1726" s="50"/>
      <c r="AV1726" s="50"/>
      <c r="AW1726" s="50"/>
      <c r="AX1726" s="50"/>
      <c r="AY1726" s="50"/>
      <c r="AZ1726" s="50"/>
      <c r="BA1726" s="50"/>
      <c r="BB1726" s="50"/>
      <c r="BC1726" s="50"/>
      <c r="BD1726" s="50"/>
      <c r="BE1726" s="50"/>
      <c r="BF1726" s="50"/>
      <c r="BG1726" s="50"/>
      <c r="BH1726" s="50"/>
      <c r="BI1726" s="50"/>
      <c r="BJ1726" s="50"/>
      <c r="BK1726" s="50"/>
      <c r="BL1726" s="50"/>
      <c r="BM1726" s="50"/>
      <c r="BN1726" s="50"/>
      <c r="BO1726" s="50"/>
      <c r="BP1726" s="50"/>
      <c r="BQ1726" s="50"/>
      <c r="BR1726" s="50"/>
      <c r="BS1726" s="50"/>
      <c r="BT1726" s="50"/>
      <c r="BU1726" s="50"/>
      <c r="BV1726" s="50"/>
      <c r="BW1726" s="50"/>
      <c r="BX1726" s="50"/>
      <c r="BY1726" s="50"/>
      <c r="BZ1726" s="50"/>
      <c r="CA1726" s="50"/>
      <c r="CB1726" s="50"/>
      <c r="CC1726" s="50"/>
      <c r="CD1726" s="50"/>
      <c r="CE1726" s="50"/>
      <c r="CF1726" s="50"/>
      <c r="CG1726" s="50"/>
      <c r="CH1726" s="50"/>
      <c r="CI1726" s="50"/>
      <c r="CJ1726" s="50"/>
      <c r="CK1726" s="50"/>
      <c r="CL1726" s="50"/>
      <c r="CM1726" s="50"/>
      <c r="CN1726" s="50"/>
      <c r="CO1726" s="50"/>
      <c r="CP1726" s="50"/>
      <c r="CQ1726" s="50"/>
      <c r="CR1726" s="50"/>
      <c r="CS1726" s="50"/>
      <c r="CT1726" s="50"/>
      <c r="CU1726" s="50"/>
      <c r="CV1726" s="50"/>
      <c r="CW1726" s="50"/>
      <c r="CX1726" s="50"/>
      <c r="CY1726" s="50"/>
      <c r="CZ1726" s="50"/>
      <c r="DA1726" s="50"/>
      <c r="DB1726" s="50"/>
      <c r="DC1726" s="50"/>
      <c r="DD1726" s="50"/>
      <c r="DE1726" s="50"/>
      <c r="DF1726" s="50"/>
    </row>
    <row r="1727" spans="2:110" x14ac:dyDescent="0.2">
      <c r="B1727" s="177"/>
      <c r="C1727" s="202"/>
      <c r="D1727" s="200"/>
      <c r="E1727" s="203"/>
      <c r="F1727" s="203"/>
      <c r="G1727" s="203"/>
      <c r="H1727" s="203"/>
      <c r="I1727" s="203"/>
      <c r="J1727" s="203"/>
      <c r="K1727" s="203"/>
      <c r="L1727" s="203"/>
      <c r="M1727" s="203"/>
      <c r="N1727" s="203"/>
      <c r="O1727" s="203"/>
      <c r="P1727" s="203"/>
      <c r="Q1727" s="204"/>
      <c r="R1727" s="204"/>
      <c r="S1727" s="234"/>
      <c r="T1727" s="50"/>
      <c r="U1727" s="50"/>
      <c r="V1727" s="50"/>
      <c r="W1727" s="50"/>
      <c r="X1727" s="50"/>
      <c r="Y1727" s="50"/>
      <c r="Z1727" s="250"/>
      <c r="AA1727" s="238"/>
      <c r="AB1727" s="50"/>
      <c r="AC1727" s="50"/>
      <c r="AD1727" s="50"/>
      <c r="AE1727" s="50"/>
      <c r="AF1727" s="50"/>
      <c r="AG1727" s="50"/>
      <c r="AH1727" s="50"/>
      <c r="AI1727" s="50"/>
      <c r="AJ1727" s="50"/>
      <c r="AK1727" s="50"/>
      <c r="AL1727" s="50"/>
      <c r="AM1727" s="50"/>
      <c r="AN1727" s="50"/>
      <c r="AO1727" s="50"/>
      <c r="AP1727" s="50"/>
      <c r="AQ1727" s="50"/>
      <c r="AR1727" s="50"/>
      <c r="AS1727" s="50"/>
      <c r="AT1727" s="50"/>
      <c r="AU1727" s="50"/>
      <c r="AV1727" s="50"/>
      <c r="AW1727" s="50"/>
      <c r="AX1727" s="50"/>
      <c r="AY1727" s="50"/>
      <c r="AZ1727" s="50"/>
      <c r="BA1727" s="50"/>
      <c r="BB1727" s="50"/>
      <c r="BC1727" s="50"/>
      <c r="BD1727" s="50"/>
      <c r="BE1727" s="50"/>
      <c r="BF1727" s="50"/>
      <c r="BG1727" s="50"/>
      <c r="BH1727" s="50"/>
      <c r="BI1727" s="50"/>
      <c r="BJ1727" s="50"/>
      <c r="BK1727" s="50"/>
      <c r="BL1727" s="50"/>
      <c r="BM1727" s="50"/>
      <c r="BN1727" s="50"/>
      <c r="BO1727" s="50"/>
      <c r="BP1727" s="50"/>
      <c r="BQ1727" s="50"/>
      <c r="BR1727" s="50"/>
      <c r="BS1727" s="50"/>
      <c r="BT1727" s="50"/>
      <c r="BU1727" s="50"/>
      <c r="BV1727" s="50"/>
      <c r="BW1727" s="50"/>
      <c r="BX1727" s="50"/>
      <c r="BY1727" s="50"/>
      <c r="BZ1727" s="50"/>
      <c r="CA1727" s="50"/>
      <c r="CB1727" s="50"/>
      <c r="CC1727" s="50"/>
      <c r="CD1727" s="50"/>
      <c r="CE1727" s="50"/>
      <c r="CF1727" s="50"/>
      <c r="CG1727" s="50"/>
      <c r="CH1727" s="50"/>
      <c r="CI1727" s="50"/>
      <c r="CJ1727" s="50"/>
      <c r="CK1727" s="50"/>
      <c r="CL1727" s="50"/>
      <c r="CM1727" s="50"/>
      <c r="CN1727" s="50"/>
      <c r="CO1727" s="50"/>
      <c r="CP1727" s="50"/>
      <c r="CQ1727" s="50"/>
      <c r="CR1727" s="50"/>
      <c r="CS1727" s="50"/>
      <c r="CT1727" s="50"/>
      <c r="CU1727" s="50"/>
      <c r="CV1727" s="50"/>
      <c r="CW1727" s="50"/>
      <c r="CX1727" s="50"/>
      <c r="CY1727" s="50"/>
      <c r="CZ1727" s="50"/>
      <c r="DA1727" s="50"/>
      <c r="DB1727" s="50"/>
      <c r="DC1727" s="50"/>
      <c r="DD1727" s="50"/>
      <c r="DE1727" s="50"/>
      <c r="DF1727" s="50"/>
    </row>
    <row r="1728" spans="2:110" x14ac:dyDescent="0.2">
      <c r="B1728" s="177"/>
      <c r="C1728" s="202"/>
      <c r="D1728" s="200"/>
      <c r="E1728" s="203"/>
      <c r="F1728" s="203"/>
      <c r="G1728" s="203"/>
      <c r="H1728" s="203"/>
      <c r="I1728" s="203"/>
      <c r="J1728" s="203"/>
      <c r="K1728" s="203"/>
      <c r="L1728" s="203"/>
      <c r="M1728" s="203"/>
      <c r="N1728" s="203"/>
      <c r="O1728" s="203"/>
      <c r="P1728" s="203"/>
      <c r="Q1728" s="204"/>
      <c r="R1728" s="204"/>
      <c r="S1728" s="234"/>
      <c r="T1728" s="50"/>
      <c r="U1728" s="50"/>
      <c r="V1728" s="50"/>
      <c r="W1728" s="50"/>
      <c r="X1728" s="50"/>
      <c r="Y1728" s="50"/>
      <c r="Z1728" s="250"/>
      <c r="AA1728" s="238"/>
      <c r="AB1728" s="50"/>
      <c r="AC1728" s="50"/>
      <c r="AD1728" s="50"/>
      <c r="AE1728" s="50"/>
      <c r="AF1728" s="50"/>
      <c r="AG1728" s="50"/>
      <c r="AH1728" s="50"/>
      <c r="AI1728" s="50"/>
      <c r="AJ1728" s="50"/>
      <c r="AK1728" s="50"/>
      <c r="AL1728" s="50"/>
      <c r="AM1728" s="50"/>
      <c r="AN1728" s="50"/>
      <c r="AO1728" s="50"/>
      <c r="AP1728" s="50"/>
      <c r="AQ1728" s="50"/>
      <c r="AR1728" s="50"/>
      <c r="AS1728" s="50"/>
      <c r="AT1728" s="50"/>
      <c r="AU1728" s="50"/>
      <c r="AV1728" s="50"/>
      <c r="AW1728" s="50"/>
      <c r="AX1728" s="50"/>
      <c r="AY1728" s="50"/>
      <c r="AZ1728" s="50"/>
      <c r="BA1728" s="50"/>
      <c r="BB1728" s="50"/>
      <c r="BC1728" s="50"/>
      <c r="BD1728" s="50"/>
      <c r="BE1728" s="50"/>
      <c r="BF1728" s="50"/>
      <c r="BG1728" s="50"/>
      <c r="BH1728" s="50"/>
      <c r="BI1728" s="50"/>
      <c r="BJ1728" s="50"/>
      <c r="BK1728" s="50"/>
      <c r="BL1728" s="50"/>
      <c r="BM1728" s="50"/>
      <c r="BN1728" s="50"/>
      <c r="BO1728" s="50"/>
      <c r="BP1728" s="50"/>
      <c r="BQ1728" s="50"/>
      <c r="BR1728" s="50"/>
      <c r="BS1728" s="50"/>
      <c r="BT1728" s="50"/>
      <c r="BU1728" s="50"/>
      <c r="BV1728" s="50"/>
      <c r="BW1728" s="50"/>
      <c r="BX1728" s="50"/>
      <c r="BY1728" s="50"/>
      <c r="BZ1728" s="50"/>
      <c r="CA1728" s="50"/>
      <c r="CB1728" s="50"/>
      <c r="CC1728" s="50"/>
      <c r="CD1728" s="50"/>
      <c r="CE1728" s="50"/>
      <c r="CF1728" s="50"/>
      <c r="CG1728" s="50"/>
      <c r="CH1728" s="50"/>
      <c r="CI1728" s="50"/>
      <c r="CJ1728" s="50"/>
      <c r="CK1728" s="50"/>
      <c r="CL1728" s="50"/>
      <c r="CM1728" s="50"/>
      <c r="CN1728" s="50"/>
      <c r="CO1728" s="50"/>
      <c r="CP1728" s="50"/>
      <c r="CQ1728" s="50"/>
      <c r="CR1728" s="50"/>
      <c r="CS1728" s="50"/>
      <c r="CT1728" s="50"/>
      <c r="CU1728" s="50"/>
      <c r="CV1728" s="50"/>
      <c r="CW1728" s="50"/>
      <c r="CX1728" s="50"/>
      <c r="CY1728" s="50"/>
      <c r="CZ1728" s="50"/>
      <c r="DA1728" s="50"/>
      <c r="DB1728" s="50"/>
      <c r="DC1728" s="50"/>
      <c r="DD1728" s="50"/>
      <c r="DE1728" s="50"/>
      <c r="DF1728" s="50"/>
    </row>
    <row r="1729" spans="2:110" x14ac:dyDescent="0.2">
      <c r="B1729" s="177"/>
      <c r="C1729" s="202"/>
      <c r="D1729" s="200"/>
      <c r="E1729" s="203"/>
      <c r="F1729" s="203"/>
      <c r="G1729" s="203"/>
      <c r="H1729" s="203"/>
      <c r="I1729" s="203"/>
      <c r="J1729" s="203"/>
      <c r="K1729" s="203"/>
      <c r="L1729" s="203"/>
      <c r="M1729" s="203"/>
      <c r="N1729" s="203"/>
      <c r="O1729" s="203"/>
      <c r="P1729" s="203"/>
      <c r="Q1729" s="204"/>
      <c r="R1729" s="204"/>
      <c r="S1729" s="234"/>
      <c r="T1729" s="50"/>
      <c r="U1729" s="50"/>
      <c r="V1729" s="50"/>
      <c r="W1729" s="50"/>
      <c r="X1729" s="50"/>
      <c r="Y1729" s="50"/>
      <c r="Z1729" s="250"/>
      <c r="AA1729" s="238"/>
      <c r="AB1729" s="50"/>
      <c r="AC1729" s="50"/>
      <c r="AD1729" s="50"/>
      <c r="AE1729" s="50"/>
      <c r="AF1729" s="50"/>
      <c r="AG1729" s="50"/>
      <c r="AH1729" s="50"/>
      <c r="AI1729" s="50"/>
      <c r="AJ1729" s="50"/>
      <c r="AK1729" s="50"/>
      <c r="AL1729" s="50"/>
      <c r="AM1729" s="50"/>
      <c r="AN1729" s="50"/>
      <c r="AO1729" s="50"/>
      <c r="AP1729" s="50"/>
      <c r="AQ1729" s="50"/>
      <c r="AR1729" s="50"/>
      <c r="AS1729" s="50"/>
      <c r="AT1729" s="50"/>
      <c r="AU1729" s="50"/>
      <c r="AV1729" s="50"/>
      <c r="AW1729" s="50"/>
      <c r="AX1729" s="50"/>
      <c r="AY1729" s="50"/>
      <c r="AZ1729" s="50"/>
      <c r="BA1729" s="50"/>
      <c r="BB1729" s="50"/>
      <c r="BC1729" s="50"/>
      <c r="BD1729" s="50"/>
      <c r="BE1729" s="50"/>
      <c r="BF1729" s="50"/>
      <c r="BG1729" s="50"/>
      <c r="BH1729" s="50"/>
      <c r="BI1729" s="50"/>
      <c r="BJ1729" s="50"/>
      <c r="BK1729" s="50"/>
      <c r="BL1729" s="50"/>
      <c r="BM1729" s="50"/>
      <c r="BN1729" s="50"/>
      <c r="BO1729" s="50"/>
      <c r="BP1729" s="50"/>
      <c r="BQ1729" s="50"/>
      <c r="BR1729" s="50"/>
      <c r="BS1729" s="50"/>
      <c r="BT1729" s="50"/>
      <c r="BU1729" s="50"/>
      <c r="BV1729" s="50"/>
      <c r="BW1729" s="50"/>
      <c r="BX1729" s="50"/>
      <c r="BY1729" s="50"/>
      <c r="BZ1729" s="50"/>
      <c r="CA1729" s="50"/>
      <c r="CB1729" s="50"/>
      <c r="CC1729" s="50"/>
      <c r="CD1729" s="50"/>
      <c r="CE1729" s="50"/>
      <c r="CF1729" s="50"/>
      <c r="CG1729" s="50"/>
      <c r="CH1729" s="50"/>
      <c r="CI1729" s="50"/>
      <c r="CJ1729" s="50"/>
      <c r="CK1729" s="50"/>
      <c r="CL1729" s="50"/>
      <c r="CM1729" s="50"/>
      <c r="CN1729" s="50"/>
      <c r="CO1729" s="50"/>
      <c r="CP1729" s="50"/>
      <c r="CQ1729" s="50"/>
      <c r="CR1729" s="50"/>
      <c r="CS1729" s="50"/>
      <c r="CT1729" s="50"/>
      <c r="CU1729" s="50"/>
      <c r="CV1729" s="50"/>
      <c r="CW1729" s="50"/>
      <c r="CX1729" s="50"/>
      <c r="CY1729" s="50"/>
      <c r="CZ1729" s="50"/>
      <c r="DA1729" s="50"/>
      <c r="DB1729" s="50"/>
      <c r="DC1729" s="50"/>
      <c r="DD1729" s="50"/>
      <c r="DE1729" s="50"/>
      <c r="DF1729" s="50"/>
    </row>
    <row r="1730" spans="2:110" x14ac:dyDescent="0.2">
      <c r="B1730" s="177"/>
      <c r="C1730" s="202"/>
      <c r="D1730" s="200"/>
      <c r="E1730" s="203"/>
      <c r="F1730" s="203"/>
      <c r="G1730" s="203"/>
      <c r="H1730" s="203"/>
      <c r="I1730" s="203"/>
      <c r="J1730" s="203"/>
      <c r="K1730" s="203"/>
      <c r="L1730" s="203"/>
      <c r="M1730" s="203"/>
      <c r="N1730" s="203"/>
      <c r="O1730" s="203"/>
      <c r="P1730" s="203"/>
      <c r="Q1730" s="204"/>
      <c r="R1730" s="204"/>
      <c r="S1730" s="234"/>
      <c r="T1730" s="50"/>
      <c r="U1730" s="50"/>
      <c r="V1730" s="50"/>
      <c r="W1730" s="50"/>
      <c r="X1730" s="50"/>
      <c r="Y1730" s="50"/>
      <c r="Z1730" s="250"/>
      <c r="AA1730" s="238"/>
      <c r="AB1730" s="50"/>
      <c r="AC1730" s="50"/>
      <c r="AD1730" s="50"/>
      <c r="AE1730" s="50"/>
      <c r="AF1730" s="50"/>
      <c r="AG1730" s="50"/>
      <c r="AH1730" s="50"/>
      <c r="AI1730" s="50"/>
      <c r="AJ1730" s="50"/>
      <c r="AK1730" s="50"/>
      <c r="AL1730" s="50"/>
      <c r="AM1730" s="50"/>
      <c r="AN1730" s="50"/>
      <c r="AO1730" s="50"/>
      <c r="AP1730" s="50"/>
      <c r="AQ1730" s="50"/>
      <c r="AR1730" s="50"/>
      <c r="AS1730" s="50"/>
      <c r="AT1730" s="50"/>
      <c r="AU1730" s="50"/>
      <c r="AV1730" s="50"/>
      <c r="AW1730" s="50"/>
      <c r="AX1730" s="50"/>
      <c r="AY1730" s="50"/>
      <c r="AZ1730" s="50"/>
      <c r="BA1730" s="50"/>
      <c r="BB1730" s="50"/>
      <c r="BC1730" s="50"/>
      <c r="BD1730" s="50"/>
      <c r="BE1730" s="50"/>
      <c r="BF1730" s="50"/>
      <c r="BG1730" s="50"/>
      <c r="BH1730" s="50"/>
      <c r="BI1730" s="50"/>
      <c r="BJ1730" s="50"/>
      <c r="BK1730" s="50"/>
      <c r="BL1730" s="50"/>
      <c r="BM1730" s="50"/>
      <c r="BN1730" s="50"/>
      <c r="BO1730" s="50"/>
      <c r="BP1730" s="50"/>
      <c r="BQ1730" s="50"/>
      <c r="BR1730" s="50"/>
      <c r="BS1730" s="50"/>
      <c r="BT1730" s="50"/>
      <c r="BU1730" s="50"/>
      <c r="BV1730" s="50"/>
      <c r="BW1730" s="50"/>
      <c r="BX1730" s="50"/>
      <c r="BY1730" s="50"/>
      <c r="BZ1730" s="50"/>
      <c r="CA1730" s="50"/>
      <c r="CB1730" s="50"/>
      <c r="CC1730" s="50"/>
      <c r="CD1730" s="50"/>
      <c r="CE1730" s="50"/>
      <c r="CF1730" s="50"/>
      <c r="CG1730" s="50"/>
      <c r="CH1730" s="50"/>
      <c r="CI1730" s="50"/>
      <c r="CJ1730" s="50"/>
      <c r="CK1730" s="50"/>
      <c r="CL1730" s="50"/>
      <c r="CM1730" s="50"/>
      <c r="CN1730" s="50"/>
      <c r="CO1730" s="50"/>
      <c r="CP1730" s="50"/>
      <c r="CQ1730" s="50"/>
      <c r="CR1730" s="50"/>
      <c r="CS1730" s="50"/>
      <c r="CT1730" s="50"/>
      <c r="CU1730" s="50"/>
      <c r="CV1730" s="50"/>
      <c r="CW1730" s="50"/>
      <c r="CX1730" s="50"/>
      <c r="CY1730" s="50"/>
      <c r="CZ1730" s="50"/>
      <c r="DA1730" s="50"/>
      <c r="DB1730" s="50"/>
      <c r="DC1730" s="50"/>
      <c r="DD1730" s="50"/>
      <c r="DE1730" s="50"/>
      <c r="DF1730" s="50"/>
    </row>
    <row r="1731" spans="2:110" x14ac:dyDescent="0.2">
      <c r="B1731" s="177"/>
      <c r="C1731" s="202"/>
      <c r="D1731" s="200"/>
      <c r="E1731" s="203"/>
      <c r="F1731" s="203"/>
      <c r="G1731" s="203"/>
      <c r="H1731" s="203"/>
      <c r="I1731" s="203"/>
      <c r="J1731" s="203"/>
      <c r="K1731" s="203"/>
      <c r="L1731" s="203"/>
      <c r="M1731" s="203"/>
      <c r="N1731" s="203"/>
      <c r="O1731" s="203"/>
      <c r="P1731" s="203"/>
      <c r="Q1731" s="204"/>
      <c r="R1731" s="204"/>
      <c r="S1731" s="234"/>
      <c r="T1731" s="50"/>
      <c r="U1731" s="50"/>
      <c r="V1731" s="50"/>
      <c r="W1731" s="50"/>
      <c r="X1731" s="50"/>
      <c r="Y1731" s="50"/>
      <c r="Z1731" s="250"/>
      <c r="AA1731" s="238"/>
      <c r="AB1731" s="50"/>
      <c r="AC1731" s="50"/>
      <c r="AD1731" s="50"/>
      <c r="AE1731" s="50"/>
      <c r="AF1731" s="50"/>
      <c r="AG1731" s="50"/>
      <c r="AH1731" s="50"/>
      <c r="AI1731" s="50"/>
      <c r="AJ1731" s="50"/>
      <c r="AK1731" s="50"/>
      <c r="AL1731" s="50"/>
      <c r="AM1731" s="50"/>
      <c r="AN1731" s="50"/>
      <c r="AO1731" s="50"/>
      <c r="AP1731" s="50"/>
      <c r="AQ1731" s="50"/>
      <c r="AR1731" s="50"/>
      <c r="AS1731" s="50"/>
      <c r="AT1731" s="50"/>
      <c r="AU1731" s="50"/>
      <c r="AV1731" s="50"/>
      <c r="AW1731" s="50"/>
      <c r="AX1731" s="50"/>
      <c r="AY1731" s="50"/>
      <c r="AZ1731" s="50"/>
      <c r="BA1731" s="50"/>
      <c r="BB1731" s="50"/>
      <c r="BC1731" s="50"/>
      <c r="BD1731" s="50"/>
      <c r="BE1731" s="50"/>
      <c r="BF1731" s="50"/>
      <c r="BG1731" s="50"/>
      <c r="BH1731" s="50"/>
      <c r="BI1731" s="50"/>
      <c r="BJ1731" s="50"/>
      <c r="BK1731" s="50"/>
      <c r="BL1731" s="50"/>
      <c r="BM1731" s="50"/>
      <c r="BN1731" s="50"/>
      <c r="BO1731" s="50"/>
      <c r="BP1731" s="50"/>
      <c r="BQ1731" s="50"/>
      <c r="BR1731" s="50"/>
      <c r="BS1731" s="50"/>
      <c r="BT1731" s="50"/>
      <c r="BU1731" s="50"/>
      <c r="BV1731" s="50"/>
      <c r="BW1731" s="50"/>
      <c r="BX1731" s="50"/>
      <c r="BY1731" s="50"/>
      <c r="BZ1731" s="50"/>
      <c r="CA1731" s="50"/>
      <c r="CB1731" s="50"/>
      <c r="CC1731" s="50"/>
      <c r="CD1731" s="50"/>
      <c r="CE1731" s="50"/>
      <c r="CF1731" s="50"/>
      <c r="CG1731" s="50"/>
      <c r="CH1731" s="50"/>
      <c r="CI1731" s="50"/>
      <c r="CJ1731" s="50"/>
      <c r="CK1731" s="50"/>
      <c r="CL1731" s="50"/>
      <c r="CM1731" s="50"/>
      <c r="CN1731" s="50"/>
      <c r="CO1731" s="50"/>
      <c r="CP1731" s="50"/>
      <c r="CQ1731" s="50"/>
      <c r="CR1731" s="50"/>
      <c r="CS1731" s="50"/>
      <c r="CT1731" s="50"/>
      <c r="CU1731" s="50"/>
      <c r="CV1731" s="50"/>
      <c r="CW1731" s="50"/>
      <c r="CX1731" s="50"/>
      <c r="CY1731" s="50"/>
      <c r="CZ1731" s="50"/>
      <c r="DA1731" s="50"/>
      <c r="DB1731" s="50"/>
      <c r="DC1731" s="50"/>
      <c r="DD1731" s="50"/>
      <c r="DE1731" s="50"/>
      <c r="DF1731" s="50"/>
    </row>
    <row r="1732" spans="2:110" x14ac:dyDescent="0.2">
      <c r="B1732" s="177"/>
      <c r="C1732" s="202"/>
      <c r="D1732" s="200"/>
      <c r="E1732" s="203"/>
      <c r="F1732" s="203"/>
      <c r="G1732" s="203"/>
      <c r="H1732" s="203"/>
      <c r="I1732" s="203"/>
      <c r="J1732" s="203"/>
      <c r="K1732" s="203"/>
      <c r="L1732" s="203"/>
      <c r="M1732" s="203"/>
      <c r="N1732" s="203"/>
      <c r="O1732" s="203"/>
      <c r="P1732" s="203"/>
      <c r="Q1732" s="204"/>
      <c r="R1732" s="204"/>
      <c r="S1732" s="234"/>
      <c r="T1732" s="50"/>
      <c r="U1732" s="50"/>
      <c r="V1732" s="50"/>
      <c r="W1732" s="50"/>
      <c r="X1732" s="50"/>
      <c r="Y1732" s="50"/>
      <c r="Z1732" s="250"/>
      <c r="AA1732" s="238"/>
      <c r="AB1732" s="50"/>
      <c r="AC1732" s="50"/>
      <c r="AD1732" s="50"/>
      <c r="AE1732" s="50"/>
      <c r="AF1732" s="50"/>
      <c r="AG1732" s="50"/>
      <c r="AH1732" s="50"/>
      <c r="AI1732" s="50"/>
      <c r="AJ1732" s="50"/>
      <c r="AK1732" s="50"/>
      <c r="AL1732" s="50"/>
      <c r="AM1732" s="50"/>
      <c r="AN1732" s="50"/>
      <c r="AO1732" s="50"/>
      <c r="AP1732" s="50"/>
      <c r="AQ1732" s="50"/>
      <c r="AR1732" s="50"/>
      <c r="AS1732" s="50"/>
      <c r="AT1732" s="50"/>
      <c r="AU1732" s="50"/>
      <c r="AV1732" s="50"/>
      <c r="AW1732" s="50"/>
      <c r="AX1732" s="50"/>
      <c r="AY1732" s="50"/>
      <c r="AZ1732" s="50"/>
      <c r="BA1732" s="50"/>
      <c r="BB1732" s="50"/>
      <c r="BC1732" s="50"/>
      <c r="BD1732" s="50"/>
      <c r="BE1732" s="50"/>
      <c r="BF1732" s="50"/>
      <c r="BG1732" s="50"/>
      <c r="BH1732" s="50"/>
      <c r="BI1732" s="50"/>
      <c r="BJ1732" s="50"/>
      <c r="BK1732" s="50"/>
      <c r="BL1732" s="50"/>
      <c r="BM1732" s="50"/>
      <c r="BN1732" s="50"/>
      <c r="BO1732" s="50"/>
      <c r="BP1732" s="50"/>
      <c r="BQ1732" s="50"/>
      <c r="BR1732" s="50"/>
      <c r="BS1732" s="50"/>
      <c r="BT1732" s="50"/>
      <c r="BU1732" s="50"/>
      <c r="BV1732" s="50"/>
      <c r="BW1732" s="50"/>
      <c r="BX1732" s="50"/>
      <c r="BY1732" s="50"/>
      <c r="BZ1732" s="50"/>
      <c r="CA1732" s="50"/>
      <c r="CB1732" s="50"/>
      <c r="CC1732" s="50"/>
      <c r="CD1732" s="50"/>
      <c r="CE1732" s="50"/>
      <c r="CF1732" s="50"/>
      <c r="CG1732" s="50"/>
      <c r="CH1732" s="50"/>
      <c r="CI1732" s="50"/>
      <c r="CJ1732" s="50"/>
      <c r="CK1732" s="50"/>
      <c r="CL1732" s="50"/>
      <c r="CM1732" s="50"/>
      <c r="CN1732" s="50"/>
      <c r="CO1732" s="50"/>
      <c r="CP1732" s="50"/>
      <c r="CQ1732" s="50"/>
      <c r="CR1732" s="50"/>
      <c r="CS1732" s="50"/>
      <c r="CT1732" s="50"/>
      <c r="CU1732" s="50"/>
      <c r="CV1732" s="50"/>
      <c r="CW1732" s="50"/>
      <c r="CX1732" s="50"/>
      <c r="CY1732" s="50"/>
      <c r="CZ1732" s="50"/>
      <c r="DA1732" s="50"/>
      <c r="DB1732" s="50"/>
      <c r="DC1732" s="50"/>
      <c r="DD1732" s="50"/>
      <c r="DE1732" s="50"/>
      <c r="DF1732" s="50"/>
    </row>
    <row r="1733" spans="2:110" x14ac:dyDescent="0.2">
      <c r="B1733" s="177"/>
      <c r="C1733" s="202"/>
      <c r="D1733" s="200"/>
      <c r="E1733" s="203"/>
      <c r="F1733" s="203"/>
      <c r="G1733" s="203"/>
      <c r="H1733" s="203"/>
      <c r="I1733" s="203"/>
      <c r="J1733" s="203"/>
      <c r="K1733" s="203"/>
      <c r="L1733" s="203"/>
      <c r="M1733" s="203"/>
      <c r="N1733" s="203"/>
      <c r="O1733" s="203"/>
      <c r="P1733" s="203"/>
      <c r="Q1733" s="204"/>
      <c r="R1733" s="204"/>
      <c r="S1733" s="234"/>
      <c r="T1733" s="50"/>
      <c r="U1733" s="50"/>
      <c r="V1733" s="50"/>
      <c r="W1733" s="50"/>
      <c r="X1733" s="50"/>
      <c r="Y1733" s="50"/>
      <c r="Z1733" s="250"/>
      <c r="AA1733" s="238"/>
      <c r="AB1733" s="50"/>
      <c r="AC1733" s="50"/>
      <c r="AD1733" s="50"/>
      <c r="AE1733" s="50"/>
      <c r="AF1733" s="50"/>
      <c r="AG1733" s="50"/>
      <c r="AH1733" s="50"/>
      <c r="AI1733" s="50"/>
      <c r="AJ1733" s="50"/>
      <c r="AK1733" s="50"/>
      <c r="AL1733" s="50"/>
      <c r="AM1733" s="50"/>
      <c r="AN1733" s="50"/>
      <c r="AO1733" s="50"/>
      <c r="AP1733" s="50"/>
      <c r="AQ1733" s="50"/>
      <c r="AR1733" s="50"/>
      <c r="AS1733" s="50"/>
      <c r="AT1733" s="50"/>
      <c r="AU1733" s="50"/>
      <c r="AV1733" s="50"/>
      <c r="AW1733" s="50"/>
      <c r="AX1733" s="50"/>
      <c r="AY1733" s="50"/>
      <c r="AZ1733" s="50"/>
      <c r="BA1733" s="50"/>
      <c r="BB1733" s="50"/>
      <c r="BC1733" s="50"/>
      <c r="BD1733" s="50"/>
      <c r="BE1733" s="50"/>
      <c r="BF1733" s="50"/>
      <c r="BG1733" s="50"/>
      <c r="BH1733" s="50"/>
      <c r="BI1733" s="50"/>
      <c r="BJ1733" s="50"/>
      <c r="BK1733" s="50"/>
      <c r="BL1733" s="50"/>
      <c r="BM1733" s="50"/>
      <c r="BN1733" s="50"/>
      <c r="BO1733" s="50"/>
      <c r="BP1733" s="50"/>
      <c r="BQ1733" s="50"/>
      <c r="BR1733" s="50"/>
      <c r="BS1733" s="50"/>
      <c r="BT1733" s="50"/>
      <c r="BU1733" s="50"/>
      <c r="BV1733" s="50"/>
      <c r="BW1733" s="50"/>
      <c r="BX1733" s="50"/>
      <c r="BY1733" s="50"/>
      <c r="BZ1733" s="50"/>
      <c r="CA1733" s="50"/>
      <c r="CB1733" s="50"/>
      <c r="CC1733" s="50"/>
      <c r="CD1733" s="50"/>
      <c r="CE1733" s="50"/>
      <c r="CF1733" s="50"/>
      <c r="CG1733" s="50"/>
      <c r="CH1733" s="50"/>
      <c r="CI1733" s="50"/>
      <c r="CJ1733" s="50"/>
      <c r="CK1733" s="50"/>
      <c r="CL1733" s="50"/>
      <c r="CM1733" s="50"/>
      <c r="CN1733" s="50"/>
      <c r="CO1733" s="50"/>
      <c r="CP1733" s="50"/>
      <c r="CQ1733" s="50"/>
      <c r="CR1733" s="50"/>
      <c r="CS1733" s="50"/>
      <c r="CT1733" s="50"/>
      <c r="CU1733" s="50"/>
      <c r="CV1733" s="50"/>
      <c r="CW1733" s="50"/>
      <c r="CX1733" s="50"/>
      <c r="CY1733" s="50"/>
      <c r="CZ1733" s="50"/>
      <c r="DA1733" s="50"/>
      <c r="DB1733" s="50"/>
      <c r="DC1733" s="50"/>
      <c r="DD1733" s="50"/>
      <c r="DE1733" s="50"/>
      <c r="DF1733" s="50"/>
    </row>
    <row r="1734" spans="2:110" x14ac:dyDescent="0.2">
      <c r="B1734" s="177"/>
      <c r="C1734" s="202"/>
      <c r="D1734" s="200"/>
      <c r="E1734" s="203"/>
      <c r="F1734" s="203"/>
      <c r="G1734" s="203"/>
      <c r="H1734" s="203"/>
      <c r="I1734" s="203"/>
      <c r="J1734" s="203"/>
      <c r="K1734" s="203"/>
      <c r="L1734" s="203"/>
      <c r="M1734" s="203"/>
      <c r="N1734" s="203"/>
      <c r="O1734" s="203"/>
      <c r="P1734" s="203"/>
      <c r="Q1734" s="204"/>
      <c r="R1734" s="204"/>
      <c r="S1734" s="234"/>
      <c r="T1734" s="50"/>
      <c r="U1734" s="50"/>
      <c r="V1734" s="50"/>
      <c r="W1734" s="50"/>
      <c r="X1734" s="50"/>
      <c r="Y1734" s="50"/>
      <c r="Z1734" s="250"/>
      <c r="AA1734" s="238"/>
      <c r="AB1734" s="50"/>
      <c r="AC1734" s="50"/>
      <c r="AD1734" s="50"/>
      <c r="AE1734" s="50"/>
      <c r="AF1734" s="50"/>
      <c r="AG1734" s="50"/>
      <c r="AH1734" s="50"/>
      <c r="AI1734" s="50"/>
      <c r="AJ1734" s="50"/>
      <c r="AK1734" s="50"/>
      <c r="AL1734" s="50"/>
      <c r="AM1734" s="50"/>
      <c r="AN1734" s="50"/>
      <c r="AO1734" s="50"/>
      <c r="AP1734" s="50"/>
      <c r="AQ1734" s="50"/>
      <c r="AR1734" s="50"/>
      <c r="AS1734" s="50"/>
      <c r="AT1734" s="50"/>
      <c r="AU1734" s="50"/>
      <c r="AV1734" s="50"/>
      <c r="AW1734" s="50"/>
      <c r="AX1734" s="50"/>
      <c r="AY1734" s="50"/>
      <c r="AZ1734" s="50"/>
      <c r="BA1734" s="50"/>
      <c r="BB1734" s="50"/>
      <c r="BC1734" s="50"/>
      <c r="BD1734" s="50"/>
      <c r="BE1734" s="50"/>
      <c r="BF1734" s="50"/>
      <c r="BG1734" s="50"/>
      <c r="BH1734" s="50"/>
      <c r="BI1734" s="50"/>
      <c r="BJ1734" s="50"/>
      <c r="BK1734" s="50"/>
      <c r="BL1734" s="50"/>
      <c r="BM1734" s="50"/>
      <c r="BN1734" s="50"/>
      <c r="BO1734" s="50"/>
      <c r="BP1734" s="50"/>
      <c r="BQ1734" s="50"/>
      <c r="BR1734" s="50"/>
      <c r="BS1734" s="50"/>
      <c r="BT1734" s="50"/>
      <c r="BU1734" s="50"/>
      <c r="BV1734" s="50"/>
      <c r="BW1734" s="50"/>
      <c r="BX1734" s="50"/>
      <c r="BY1734" s="50"/>
      <c r="BZ1734" s="50"/>
      <c r="CA1734" s="50"/>
      <c r="CB1734" s="50"/>
      <c r="CC1734" s="50"/>
      <c r="CD1734" s="50"/>
      <c r="CE1734" s="50"/>
      <c r="CF1734" s="50"/>
      <c r="CG1734" s="50"/>
      <c r="CH1734" s="50"/>
      <c r="CI1734" s="50"/>
      <c r="CJ1734" s="50"/>
      <c r="CK1734" s="50"/>
      <c r="CL1734" s="50"/>
      <c r="CM1734" s="50"/>
      <c r="CN1734" s="50"/>
      <c r="CO1734" s="50"/>
      <c r="CP1734" s="50"/>
      <c r="CQ1734" s="50"/>
      <c r="CR1734" s="50"/>
      <c r="CS1734" s="50"/>
      <c r="CT1734" s="50"/>
      <c r="CU1734" s="50"/>
      <c r="CV1734" s="50"/>
      <c r="CW1734" s="50"/>
      <c r="CX1734" s="50"/>
      <c r="CY1734" s="50"/>
      <c r="CZ1734" s="50"/>
      <c r="DA1734" s="50"/>
      <c r="DB1734" s="50"/>
      <c r="DC1734" s="50"/>
      <c r="DD1734" s="50"/>
      <c r="DE1734" s="50"/>
      <c r="DF1734" s="50"/>
    </row>
    <row r="1735" spans="2:110" x14ac:dyDescent="0.2">
      <c r="B1735" s="177"/>
      <c r="C1735" s="202"/>
      <c r="D1735" s="200"/>
      <c r="E1735" s="203"/>
      <c r="F1735" s="203"/>
      <c r="G1735" s="203"/>
      <c r="H1735" s="203"/>
      <c r="I1735" s="203"/>
      <c r="J1735" s="203"/>
      <c r="K1735" s="203"/>
      <c r="L1735" s="203"/>
      <c r="M1735" s="203"/>
      <c r="N1735" s="203"/>
      <c r="O1735" s="203"/>
      <c r="P1735" s="203"/>
      <c r="Q1735" s="204"/>
      <c r="R1735" s="204"/>
      <c r="S1735" s="234"/>
      <c r="T1735" s="50"/>
      <c r="U1735" s="50"/>
      <c r="V1735" s="50"/>
      <c r="W1735" s="50"/>
      <c r="X1735" s="50"/>
      <c r="Y1735" s="50"/>
      <c r="Z1735" s="250"/>
      <c r="AA1735" s="238"/>
      <c r="AB1735" s="50"/>
      <c r="AC1735" s="50"/>
      <c r="AD1735" s="50"/>
      <c r="AE1735" s="50"/>
      <c r="AF1735" s="50"/>
      <c r="AG1735" s="50"/>
      <c r="AH1735" s="50"/>
      <c r="AI1735" s="50"/>
      <c r="AJ1735" s="50"/>
      <c r="AK1735" s="50"/>
      <c r="AL1735" s="50"/>
      <c r="AM1735" s="50"/>
      <c r="AN1735" s="50"/>
      <c r="AO1735" s="50"/>
      <c r="AP1735" s="50"/>
      <c r="AQ1735" s="50"/>
      <c r="AR1735" s="50"/>
      <c r="AS1735" s="50"/>
      <c r="AT1735" s="50"/>
      <c r="AU1735" s="50"/>
      <c r="AV1735" s="50"/>
      <c r="AW1735" s="50"/>
      <c r="AX1735" s="50"/>
      <c r="AY1735" s="50"/>
      <c r="AZ1735" s="50"/>
      <c r="BA1735" s="50"/>
      <c r="BB1735" s="50"/>
      <c r="BC1735" s="50"/>
      <c r="BD1735" s="50"/>
      <c r="BE1735" s="50"/>
      <c r="BF1735" s="50"/>
      <c r="BG1735" s="50"/>
      <c r="BH1735" s="50"/>
      <c r="BI1735" s="50"/>
      <c r="BJ1735" s="50"/>
      <c r="BK1735" s="50"/>
      <c r="BL1735" s="50"/>
      <c r="BM1735" s="50"/>
      <c r="BN1735" s="50"/>
      <c r="BO1735" s="50"/>
      <c r="BP1735" s="50"/>
      <c r="BQ1735" s="50"/>
      <c r="BR1735" s="50"/>
      <c r="BS1735" s="50"/>
      <c r="BT1735" s="50"/>
      <c r="BU1735" s="50"/>
      <c r="BV1735" s="50"/>
      <c r="BW1735" s="50"/>
      <c r="BX1735" s="50"/>
      <c r="BY1735" s="50"/>
      <c r="BZ1735" s="50"/>
      <c r="CA1735" s="50"/>
      <c r="CB1735" s="50"/>
      <c r="CC1735" s="50"/>
      <c r="CD1735" s="50"/>
      <c r="CE1735" s="50"/>
      <c r="CF1735" s="50"/>
      <c r="CG1735" s="50"/>
      <c r="CH1735" s="50"/>
      <c r="CI1735" s="50"/>
      <c r="CJ1735" s="50"/>
      <c r="CK1735" s="50"/>
      <c r="CL1735" s="50"/>
      <c r="CM1735" s="50"/>
      <c r="CN1735" s="50"/>
      <c r="CO1735" s="50"/>
      <c r="CP1735" s="50"/>
      <c r="CQ1735" s="50"/>
      <c r="CR1735" s="50"/>
      <c r="CS1735" s="50"/>
      <c r="CT1735" s="50"/>
      <c r="CU1735" s="50"/>
      <c r="CV1735" s="50"/>
      <c r="CW1735" s="50"/>
      <c r="CX1735" s="50"/>
      <c r="CY1735" s="50"/>
      <c r="CZ1735" s="50"/>
      <c r="DA1735" s="50"/>
      <c r="DB1735" s="50"/>
      <c r="DC1735" s="50"/>
      <c r="DD1735" s="50"/>
      <c r="DE1735" s="50"/>
      <c r="DF1735" s="50"/>
    </row>
    <row r="1736" spans="2:110" x14ac:dyDescent="0.2">
      <c r="B1736" s="177"/>
      <c r="C1736" s="202"/>
      <c r="D1736" s="200"/>
      <c r="E1736" s="203"/>
      <c r="F1736" s="203"/>
      <c r="G1736" s="203"/>
      <c r="H1736" s="203"/>
      <c r="I1736" s="203"/>
      <c r="J1736" s="203"/>
      <c r="K1736" s="203"/>
      <c r="L1736" s="203"/>
      <c r="M1736" s="203"/>
      <c r="N1736" s="203"/>
      <c r="O1736" s="203"/>
      <c r="P1736" s="203"/>
      <c r="Q1736" s="204"/>
      <c r="R1736" s="204"/>
      <c r="S1736" s="234"/>
      <c r="T1736" s="50"/>
      <c r="U1736" s="50"/>
      <c r="V1736" s="50"/>
      <c r="W1736" s="50"/>
      <c r="X1736" s="50"/>
      <c r="Y1736" s="50"/>
      <c r="Z1736" s="250"/>
      <c r="AA1736" s="238"/>
      <c r="AB1736" s="50"/>
      <c r="AC1736" s="50"/>
      <c r="AD1736" s="50"/>
      <c r="AE1736" s="50"/>
      <c r="AF1736" s="50"/>
      <c r="AG1736" s="50"/>
      <c r="AH1736" s="50"/>
      <c r="AI1736" s="50"/>
      <c r="AJ1736" s="50"/>
      <c r="AK1736" s="50"/>
      <c r="AL1736" s="50"/>
      <c r="AM1736" s="50"/>
      <c r="AN1736" s="50"/>
      <c r="AO1736" s="50"/>
      <c r="AP1736" s="50"/>
      <c r="AQ1736" s="50"/>
      <c r="AR1736" s="50"/>
      <c r="AS1736" s="50"/>
      <c r="AT1736" s="50"/>
      <c r="AU1736" s="50"/>
      <c r="AV1736" s="50"/>
      <c r="AW1736" s="50"/>
      <c r="AX1736" s="50"/>
      <c r="AY1736" s="50"/>
      <c r="AZ1736" s="50"/>
      <c r="BA1736" s="50"/>
      <c r="BB1736" s="50"/>
      <c r="BC1736" s="50"/>
      <c r="BD1736" s="50"/>
      <c r="BE1736" s="50"/>
      <c r="BF1736" s="50"/>
      <c r="BG1736" s="50"/>
      <c r="BH1736" s="50"/>
      <c r="BI1736" s="50"/>
      <c r="BJ1736" s="50"/>
      <c r="BK1736" s="50"/>
      <c r="BL1736" s="50"/>
      <c r="BM1736" s="50"/>
      <c r="BN1736" s="50"/>
      <c r="BO1736" s="50"/>
      <c r="BP1736" s="50"/>
      <c r="BQ1736" s="50"/>
      <c r="BR1736" s="50"/>
      <c r="BS1736" s="50"/>
      <c r="BT1736" s="50"/>
      <c r="BU1736" s="50"/>
      <c r="BV1736" s="50"/>
      <c r="BW1736" s="50"/>
      <c r="BX1736" s="50"/>
      <c r="BY1736" s="50"/>
      <c r="BZ1736" s="50"/>
      <c r="CA1736" s="50"/>
      <c r="CB1736" s="50"/>
      <c r="CC1736" s="50"/>
      <c r="CD1736" s="50"/>
      <c r="CE1736" s="50"/>
      <c r="CF1736" s="50"/>
      <c r="CG1736" s="50"/>
      <c r="CH1736" s="50"/>
      <c r="CI1736" s="50"/>
      <c r="CJ1736" s="50"/>
      <c r="CK1736" s="50"/>
      <c r="CL1736" s="50"/>
      <c r="CM1736" s="50"/>
      <c r="CN1736" s="50"/>
      <c r="CO1736" s="50"/>
      <c r="CP1736" s="50"/>
      <c r="CQ1736" s="50"/>
      <c r="CR1736" s="50"/>
      <c r="CS1736" s="50"/>
      <c r="CT1736" s="50"/>
      <c r="CU1736" s="50"/>
      <c r="CV1736" s="50"/>
      <c r="CW1736" s="50"/>
      <c r="CX1736" s="50"/>
      <c r="CY1736" s="50"/>
      <c r="CZ1736" s="50"/>
      <c r="DA1736" s="50"/>
      <c r="DB1736" s="50"/>
      <c r="DC1736" s="50"/>
      <c r="DD1736" s="50"/>
      <c r="DE1736" s="50"/>
      <c r="DF1736" s="50"/>
    </row>
    <row r="1737" spans="2:110" x14ac:dyDescent="0.2">
      <c r="B1737" s="177"/>
      <c r="C1737" s="202"/>
      <c r="D1737" s="200"/>
      <c r="E1737" s="203"/>
      <c r="F1737" s="203"/>
      <c r="G1737" s="203"/>
      <c r="H1737" s="203"/>
      <c r="I1737" s="203"/>
      <c r="J1737" s="203"/>
      <c r="K1737" s="203"/>
      <c r="L1737" s="203"/>
      <c r="M1737" s="203"/>
      <c r="N1737" s="203"/>
      <c r="O1737" s="203"/>
      <c r="P1737" s="203"/>
      <c r="Q1737" s="204"/>
      <c r="R1737" s="204"/>
      <c r="S1737" s="234"/>
      <c r="T1737" s="50"/>
      <c r="U1737" s="50"/>
      <c r="V1737" s="50"/>
      <c r="W1737" s="50"/>
      <c r="X1737" s="50"/>
      <c r="Y1737" s="50"/>
      <c r="Z1737" s="250"/>
      <c r="AA1737" s="238"/>
      <c r="AB1737" s="50"/>
      <c r="AC1737" s="50"/>
      <c r="AD1737" s="50"/>
      <c r="AE1737" s="50"/>
      <c r="AF1737" s="50"/>
      <c r="AG1737" s="50"/>
      <c r="AH1737" s="50"/>
      <c r="AI1737" s="50"/>
      <c r="AJ1737" s="50"/>
      <c r="AK1737" s="50"/>
      <c r="AL1737" s="50"/>
      <c r="AM1737" s="50"/>
      <c r="AN1737" s="50"/>
      <c r="AO1737" s="50"/>
      <c r="AP1737" s="50"/>
      <c r="AQ1737" s="50"/>
      <c r="AR1737" s="50"/>
      <c r="AS1737" s="50"/>
      <c r="AT1737" s="50"/>
      <c r="AU1737" s="50"/>
      <c r="AV1737" s="50"/>
      <c r="AW1737" s="50"/>
      <c r="AX1737" s="50"/>
      <c r="AY1737" s="50"/>
      <c r="AZ1737" s="50"/>
      <c r="BA1737" s="50"/>
      <c r="BB1737" s="50"/>
      <c r="BC1737" s="50"/>
      <c r="BD1737" s="50"/>
      <c r="BE1737" s="50"/>
      <c r="BF1737" s="50"/>
      <c r="BG1737" s="50"/>
      <c r="BH1737" s="50"/>
      <c r="BI1737" s="50"/>
      <c r="BJ1737" s="50"/>
      <c r="BK1737" s="50"/>
      <c r="BL1737" s="50"/>
      <c r="BM1737" s="50"/>
      <c r="BN1737" s="50"/>
      <c r="BO1737" s="50"/>
      <c r="BP1737" s="50"/>
      <c r="BQ1737" s="50"/>
      <c r="BR1737" s="50"/>
      <c r="BS1737" s="50"/>
      <c r="BT1737" s="50"/>
      <c r="BU1737" s="50"/>
      <c r="BV1737" s="50"/>
      <c r="BW1737" s="50"/>
      <c r="BX1737" s="50"/>
      <c r="BY1737" s="50"/>
      <c r="BZ1737" s="50"/>
      <c r="CA1737" s="50"/>
      <c r="CB1737" s="50"/>
      <c r="CC1737" s="50"/>
      <c r="CD1737" s="50"/>
      <c r="CE1737" s="50"/>
      <c r="CF1737" s="50"/>
      <c r="CG1737" s="50"/>
      <c r="CH1737" s="50"/>
      <c r="CI1737" s="50"/>
      <c r="CJ1737" s="50"/>
      <c r="CK1737" s="50"/>
      <c r="CL1737" s="50"/>
      <c r="CM1737" s="50"/>
      <c r="CN1737" s="50"/>
      <c r="CO1737" s="50"/>
      <c r="CP1737" s="50"/>
      <c r="CQ1737" s="50"/>
      <c r="CR1737" s="50"/>
      <c r="CS1737" s="50"/>
      <c r="CT1737" s="50"/>
      <c r="CU1737" s="50"/>
      <c r="CV1737" s="50"/>
      <c r="CW1737" s="50"/>
      <c r="CX1737" s="50"/>
      <c r="CY1737" s="50"/>
      <c r="CZ1737" s="50"/>
      <c r="DA1737" s="50"/>
      <c r="DB1737" s="50"/>
      <c r="DC1737" s="50"/>
      <c r="DD1737" s="50"/>
      <c r="DE1737" s="50"/>
      <c r="DF1737" s="50"/>
    </row>
    <row r="1738" spans="2:110" x14ac:dyDescent="0.2">
      <c r="B1738" s="177"/>
      <c r="C1738" s="202"/>
      <c r="D1738" s="200"/>
      <c r="E1738" s="203"/>
      <c r="F1738" s="203"/>
      <c r="G1738" s="203"/>
      <c r="H1738" s="203"/>
      <c r="I1738" s="203"/>
      <c r="J1738" s="203"/>
      <c r="K1738" s="203"/>
      <c r="L1738" s="203"/>
      <c r="M1738" s="203"/>
      <c r="N1738" s="203"/>
      <c r="O1738" s="203"/>
      <c r="P1738" s="203"/>
      <c r="Q1738" s="204"/>
      <c r="R1738" s="204"/>
      <c r="S1738" s="234"/>
      <c r="T1738" s="50"/>
      <c r="U1738" s="50"/>
      <c r="V1738" s="50"/>
      <c r="W1738" s="50"/>
      <c r="X1738" s="50"/>
      <c r="Y1738" s="50"/>
      <c r="Z1738" s="250"/>
      <c r="AA1738" s="238"/>
      <c r="AB1738" s="50"/>
      <c r="AC1738" s="50"/>
      <c r="AD1738" s="50"/>
      <c r="AE1738" s="50"/>
      <c r="AF1738" s="50"/>
      <c r="AG1738" s="50"/>
      <c r="AH1738" s="50"/>
      <c r="AI1738" s="50"/>
      <c r="AJ1738" s="50"/>
      <c r="AK1738" s="50"/>
      <c r="AL1738" s="50"/>
      <c r="AM1738" s="50"/>
      <c r="AN1738" s="50"/>
      <c r="AO1738" s="50"/>
      <c r="AP1738" s="50"/>
      <c r="AQ1738" s="50"/>
      <c r="AR1738" s="50"/>
      <c r="AS1738" s="50"/>
      <c r="AT1738" s="50"/>
      <c r="AU1738" s="50"/>
      <c r="AV1738" s="50"/>
      <c r="AW1738" s="50"/>
      <c r="AX1738" s="50"/>
      <c r="AY1738" s="50"/>
      <c r="AZ1738" s="50"/>
      <c r="BA1738" s="50"/>
      <c r="BB1738" s="50"/>
      <c r="BC1738" s="50"/>
      <c r="BD1738" s="50"/>
      <c r="BE1738" s="50"/>
      <c r="BF1738" s="50"/>
      <c r="BG1738" s="50"/>
      <c r="BH1738" s="50"/>
      <c r="BI1738" s="50"/>
      <c r="BJ1738" s="50"/>
      <c r="BK1738" s="50"/>
      <c r="BL1738" s="50"/>
      <c r="BM1738" s="50"/>
      <c r="BN1738" s="50"/>
      <c r="BO1738" s="50"/>
      <c r="BP1738" s="50"/>
      <c r="BQ1738" s="50"/>
      <c r="BR1738" s="50"/>
      <c r="BS1738" s="50"/>
      <c r="BT1738" s="50"/>
      <c r="BU1738" s="50"/>
      <c r="BV1738" s="50"/>
      <c r="BW1738" s="50"/>
      <c r="BX1738" s="50"/>
      <c r="BY1738" s="50"/>
      <c r="BZ1738" s="50"/>
      <c r="CA1738" s="50"/>
      <c r="CB1738" s="50"/>
      <c r="CC1738" s="50"/>
      <c r="CD1738" s="50"/>
      <c r="CE1738" s="50"/>
      <c r="CF1738" s="50"/>
      <c r="CG1738" s="50"/>
      <c r="CH1738" s="50"/>
      <c r="CI1738" s="50"/>
      <c r="CJ1738" s="50"/>
      <c r="CK1738" s="50"/>
      <c r="CL1738" s="50"/>
      <c r="CM1738" s="50"/>
      <c r="CN1738" s="50"/>
      <c r="CO1738" s="50"/>
      <c r="CP1738" s="50"/>
      <c r="CQ1738" s="50"/>
      <c r="CR1738" s="50"/>
      <c r="CS1738" s="50"/>
      <c r="CT1738" s="50"/>
      <c r="CU1738" s="50"/>
      <c r="CV1738" s="50"/>
      <c r="CW1738" s="50"/>
      <c r="CX1738" s="50"/>
      <c r="CY1738" s="50"/>
      <c r="CZ1738" s="50"/>
      <c r="DA1738" s="50"/>
      <c r="DB1738" s="50"/>
      <c r="DC1738" s="50"/>
      <c r="DD1738" s="50"/>
      <c r="DE1738" s="50"/>
      <c r="DF1738" s="50"/>
    </row>
    <row r="1739" spans="2:110" x14ac:dyDescent="0.2">
      <c r="B1739" s="177"/>
      <c r="C1739" s="202"/>
      <c r="D1739" s="200"/>
      <c r="E1739" s="203"/>
      <c r="F1739" s="203"/>
      <c r="G1739" s="203"/>
      <c r="H1739" s="203"/>
      <c r="I1739" s="203"/>
      <c r="J1739" s="203"/>
      <c r="K1739" s="203"/>
      <c r="L1739" s="203"/>
      <c r="M1739" s="203"/>
      <c r="N1739" s="203"/>
      <c r="O1739" s="203"/>
      <c r="P1739" s="203"/>
      <c r="Q1739" s="204"/>
      <c r="R1739" s="204"/>
      <c r="S1739" s="234"/>
      <c r="T1739" s="50"/>
      <c r="U1739" s="50"/>
      <c r="V1739" s="50"/>
      <c r="W1739" s="50"/>
      <c r="X1739" s="50"/>
      <c r="Y1739" s="50"/>
      <c r="Z1739" s="250"/>
      <c r="AA1739" s="238"/>
      <c r="AB1739" s="50"/>
      <c r="AC1739" s="50"/>
      <c r="AD1739" s="50"/>
      <c r="AE1739" s="50"/>
      <c r="AF1739" s="50"/>
      <c r="AG1739" s="50"/>
      <c r="AH1739" s="50"/>
      <c r="AI1739" s="50"/>
      <c r="AJ1739" s="50"/>
      <c r="AK1739" s="50"/>
      <c r="AL1739" s="50"/>
      <c r="AM1739" s="50"/>
      <c r="AN1739" s="50"/>
      <c r="AO1739" s="50"/>
      <c r="AP1739" s="50"/>
      <c r="AQ1739" s="50"/>
      <c r="AR1739" s="50"/>
      <c r="AS1739" s="50"/>
      <c r="AT1739" s="50"/>
      <c r="AU1739" s="50"/>
      <c r="AV1739" s="50"/>
      <c r="AW1739" s="50"/>
      <c r="AX1739" s="50"/>
      <c r="AY1739" s="50"/>
      <c r="AZ1739" s="50"/>
      <c r="BA1739" s="50"/>
      <c r="BB1739" s="50"/>
      <c r="BC1739" s="50"/>
      <c r="BD1739" s="50"/>
      <c r="BE1739" s="50"/>
      <c r="BF1739" s="50"/>
      <c r="BG1739" s="50"/>
      <c r="BH1739" s="50"/>
      <c r="BI1739" s="50"/>
      <c r="BJ1739" s="50"/>
      <c r="BK1739" s="50"/>
      <c r="BL1739" s="50"/>
      <c r="BM1739" s="50"/>
      <c r="BN1739" s="50"/>
      <c r="BO1739" s="50"/>
      <c r="BP1739" s="50"/>
      <c r="BQ1739" s="50"/>
      <c r="BR1739" s="50"/>
      <c r="BS1739" s="50"/>
      <c r="BT1739" s="50"/>
      <c r="BU1739" s="50"/>
      <c r="BV1739" s="50"/>
      <c r="BW1739" s="50"/>
      <c r="BX1739" s="50"/>
      <c r="BY1739" s="50"/>
      <c r="BZ1739" s="50"/>
      <c r="CA1739" s="50"/>
      <c r="CB1739" s="50"/>
      <c r="CC1739" s="50"/>
      <c r="CD1739" s="50"/>
      <c r="CE1739" s="50"/>
      <c r="CF1739" s="50"/>
      <c r="CG1739" s="50"/>
      <c r="CH1739" s="50"/>
      <c r="CI1739" s="50"/>
      <c r="CJ1739" s="50"/>
      <c r="CK1739" s="50"/>
      <c r="CL1739" s="50"/>
      <c r="CM1739" s="50"/>
      <c r="CN1739" s="50"/>
      <c r="CO1739" s="50"/>
      <c r="CP1739" s="50"/>
      <c r="CQ1739" s="50"/>
      <c r="CR1739" s="50"/>
      <c r="CS1739" s="50"/>
      <c r="CT1739" s="50"/>
      <c r="CU1739" s="50"/>
      <c r="CV1739" s="50"/>
      <c r="CW1739" s="50"/>
      <c r="CX1739" s="50"/>
      <c r="CY1739" s="50"/>
      <c r="CZ1739" s="50"/>
      <c r="DA1739" s="50"/>
      <c r="DB1739" s="50"/>
      <c r="DC1739" s="50"/>
      <c r="DD1739" s="50"/>
      <c r="DE1739" s="50"/>
      <c r="DF1739" s="50"/>
    </row>
    <row r="1740" spans="2:110" x14ac:dyDescent="0.2">
      <c r="B1740" s="177"/>
      <c r="C1740" s="202"/>
      <c r="D1740" s="200"/>
      <c r="E1740" s="203"/>
      <c r="F1740" s="203"/>
      <c r="G1740" s="203"/>
      <c r="H1740" s="203"/>
      <c r="I1740" s="203"/>
      <c r="J1740" s="203"/>
      <c r="K1740" s="203"/>
      <c r="L1740" s="203"/>
      <c r="M1740" s="203"/>
      <c r="N1740" s="203"/>
      <c r="O1740" s="203"/>
      <c r="P1740" s="203"/>
      <c r="Q1740" s="204"/>
      <c r="R1740" s="204"/>
      <c r="S1740" s="234"/>
      <c r="T1740" s="50"/>
      <c r="U1740" s="50"/>
      <c r="V1740" s="50"/>
      <c r="W1740" s="50"/>
      <c r="X1740" s="50"/>
      <c r="Y1740" s="50"/>
      <c r="Z1740" s="250"/>
      <c r="AA1740" s="238"/>
      <c r="AB1740" s="50"/>
      <c r="AC1740" s="50"/>
      <c r="AD1740" s="50"/>
      <c r="AE1740" s="50"/>
      <c r="AF1740" s="50"/>
      <c r="AG1740" s="50"/>
      <c r="AH1740" s="50"/>
      <c r="AI1740" s="50"/>
      <c r="AJ1740" s="50"/>
      <c r="AK1740" s="50"/>
      <c r="AL1740" s="50"/>
      <c r="AM1740" s="50"/>
      <c r="AN1740" s="50"/>
      <c r="AO1740" s="50"/>
      <c r="AP1740" s="50"/>
      <c r="AQ1740" s="50"/>
      <c r="AR1740" s="50"/>
      <c r="AS1740" s="50"/>
      <c r="AT1740" s="50"/>
      <c r="AU1740" s="50"/>
      <c r="AV1740" s="50"/>
      <c r="AW1740" s="50"/>
      <c r="AX1740" s="50"/>
      <c r="AY1740" s="50"/>
      <c r="AZ1740" s="50"/>
      <c r="BA1740" s="50"/>
      <c r="BB1740" s="50"/>
      <c r="BC1740" s="50"/>
      <c r="BD1740" s="50"/>
      <c r="BE1740" s="50"/>
      <c r="BF1740" s="50"/>
      <c r="BG1740" s="50"/>
      <c r="BH1740" s="50"/>
      <c r="BI1740" s="50"/>
      <c r="BJ1740" s="50"/>
      <c r="BK1740" s="50"/>
      <c r="BL1740" s="50"/>
      <c r="BM1740" s="50"/>
      <c r="BN1740" s="50"/>
      <c r="BO1740" s="50"/>
      <c r="BP1740" s="50"/>
      <c r="BQ1740" s="50"/>
      <c r="BR1740" s="50"/>
      <c r="BS1740" s="50"/>
      <c r="BT1740" s="50"/>
      <c r="BU1740" s="50"/>
      <c r="BV1740" s="50"/>
      <c r="BW1740" s="50"/>
      <c r="BX1740" s="50"/>
      <c r="BY1740" s="50"/>
      <c r="BZ1740" s="50"/>
      <c r="CA1740" s="50"/>
      <c r="CB1740" s="50"/>
      <c r="CC1740" s="50"/>
      <c r="CD1740" s="50"/>
      <c r="CE1740" s="50"/>
      <c r="CF1740" s="50"/>
      <c r="CG1740" s="50"/>
      <c r="CH1740" s="50"/>
      <c r="CI1740" s="50"/>
      <c r="CJ1740" s="50"/>
      <c r="CK1740" s="50"/>
      <c r="CL1740" s="50"/>
      <c r="CM1740" s="50"/>
      <c r="CN1740" s="50"/>
      <c r="CO1740" s="50"/>
      <c r="CP1740" s="50"/>
      <c r="CQ1740" s="50"/>
      <c r="CR1740" s="50"/>
      <c r="CS1740" s="50"/>
      <c r="CT1740" s="50"/>
      <c r="CU1740" s="50"/>
      <c r="CV1740" s="50"/>
      <c r="CW1740" s="50"/>
      <c r="CX1740" s="50"/>
      <c r="CY1740" s="50"/>
      <c r="CZ1740" s="50"/>
      <c r="DA1740" s="50"/>
      <c r="DB1740" s="50"/>
      <c r="DC1740" s="50"/>
      <c r="DD1740" s="50"/>
      <c r="DE1740" s="50"/>
      <c r="DF1740" s="50"/>
    </row>
    <row r="1741" spans="2:110" x14ac:dyDescent="0.2">
      <c r="B1741" s="177"/>
      <c r="C1741" s="202"/>
      <c r="D1741" s="200"/>
      <c r="E1741" s="203"/>
      <c r="F1741" s="203"/>
      <c r="G1741" s="203"/>
      <c r="H1741" s="203"/>
      <c r="I1741" s="203"/>
      <c r="J1741" s="203"/>
      <c r="K1741" s="203"/>
      <c r="L1741" s="203"/>
      <c r="M1741" s="203"/>
      <c r="N1741" s="203"/>
      <c r="O1741" s="203"/>
      <c r="P1741" s="203"/>
      <c r="Q1741" s="204"/>
      <c r="R1741" s="204"/>
      <c r="S1741" s="234"/>
      <c r="T1741" s="50"/>
      <c r="U1741" s="50"/>
      <c r="V1741" s="50"/>
      <c r="W1741" s="50"/>
      <c r="X1741" s="50"/>
      <c r="Y1741" s="50"/>
      <c r="Z1741" s="250"/>
      <c r="AA1741" s="238"/>
      <c r="AB1741" s="50"/>
      <c r="AC1741" s="50"/>
      <c r="AD1741" s="50"/>
      <c r="AE1741" s="50"/>
      <c r="AF1741" s="50"/>
      <c r="AG1741" s="50"/>
      <c r="AH1741" s="50"/>
      <c r="AI1741" s="50"/>
      <c r="AJ1741" s="50"/>
      <c r="AK1741" s="50"/>
      <c r="AL1741" s="50"/>
      <c r="AM1741" s="50"/>
      <c r="AN1741" s="50"/>
      <c r="AO1741" s="50"/>
      <c r="AP1741" s="50"/>
      <c r="AQ1741" s="50"/>
      <c r="AR1741" s="50"/>
      <c r="AS1741" s="50"/>
      <c r="AT1741" s="50"/>
      <c r="AU1741" s="50"/>
      <c r="AV1741" s="50"/>
      <c r="AW1741" s="50"/>
      <c r="AX1741" s="50"/>
      <c r="AY1741" s="50"/>
      <c r="AZ1741" s="50"/>
      <c r="BA1741" s="50"/>
      <c r="BB1741" s="50"/>
      <c r="BC1741" s="50"/>
      <c r="BD1741" s="50"/>
      <c r="BE1741" s="50"/>
      <c r="BF1741" s="50"/>
      <c r="BG1741" s="50"/>
      <c r="BH1741" s="50"/>
      <c r="BI1741" s="50"/>
      <c r="BJ1741" s="50"/>
      <c r="BK1741" s="50"/>
      <c r="BL1741" s="50"/>
      <c r="BM1741" s="50"/>
      <c r="BN1741" s="50"/>
      <c r="BO1741" s="50"/>
      <c r="BP1741" s="50"/>
      <c r="BQ1741" s="50"/>
      <c r="BR1741" s="50"/>
      <c r="BS1741" s="50"/>
      <c r="BT1741" s="50"/>
      <c r="BU1741" s="50"/>
      <c r="BV1741" s="50"/>
      <c r="BW1741" s="50"/>
      <c r="BX1741" s="50"/>
      <c r="BY1741" s="50"/>
      <c r="BZ1741" s="50"/>
      <c r="CA1741" s="50"/>
      <c r="CB1741" s="50"/>
      <c r="CC1741" s="50"/>
      <c r="CD1741" s="50"/>
      <c r="CE1741" s="50"/>
      <c r="CF1741" s="50"/>
      <c r="CG1741" s="50"/>
      <c r="CH1741" s="50"/>
      <c r="CI1741" s="50"/>
      <c r="CJ1741" s="50"/>
      <c r="CK1741" s="50"/>
      <c r="CL1741" s="50"/>
      <c r="CM1741" s="50"/>
      <c r="CN1741" s="50"/>
      <c r="CO1741" s="50"/>
      <c r="CP1741" s="50"/>
      <c r="CQ1741" s="50"/>
      <c r="CR1741" s="50"/>
      <c r="CS1741" s="50"/>
      <c r="CT1741" s="50"/>
      <c r="CU1741" s="50"/>
      <c r="CV1741" s="50"/>
      <c r="CW1741" s="50"/>
      <c r="CX1741" s="50"/>
      <c r="CY1741" s="50"/>
      <c r="CZ1741" s="50"/>
      <c r="DA1741" s="50"/>
      <c r="DB1741" s="50"/>
      <c r="DC1741" s="50"/>
      <c r="DD1741" s="50"/>
      <c r="DE1741" s="50"/>
      <c r="DF1741" s="50"/>
    </row>
    <row r="1742" spans="2:110" x14ac:dyDescent="0.2">
      <c r="B1742" s="177"/>
      <c r="C1742" s="202"/>
      <c r="D1742" s="200"/>
      <c r="E1742" s="203"/>
      <c r="F1742" s="203"/>
      <c r="G1742" s="203"/>
      <c r="H1742" s="203"/>
      <c r="I1742" s="203"/>
      <c r="J1742" s="203"/>
      <c r="K1742" s="203"/>
      <c r="L1742" s="203"/>
      <c r="M1742" s="203"/>
      <c r="N1742" s="203"/>
      <c r="O1742" s="203"/>
      <c r="P1742" s="203"/>
      <c r="Q1742" s="204"/>
      <c r="R1742" s="204"/>
      <c r="S1742" s="234"/>
      <c r="T1742" s="50"/>
      <c r="U1742" s="50"/>
      <c r="V1742" s="50"/>
      <c r="W1742" s="50"/>
      <c r="X1742" s="50"/>
      <c r="Y1742" s="50"/>
      <c r="Z1742" s="250"/>
      <c r="AA1742" s="238"/>
      <c r="AB1742" s="50"/>
      <c r="AC1742" s="50"/>
      <c r="AD1742" s="50"/>
      <c r="AE1742" s="50"/>
      <c r="AF1742" s="50"/>
      <c r="AG1742" s="50"/>
      <c r="AH1742" s="50"/>
      <c r="AI1742" s="50"/>
      <c r="AJ1742" s="50"/>
      <c r="AK1742" s="50"/>
      <c r="AL1742" s="50"/>
      <c r="AM1742" s="50"/>
      <c r="AN1742" s="50"/>
      <c r="AO1742" s="50"/>
      <c r="AP1742" s="50"/>
      <c r="AQ1742" s="50"/>
      <c r="AR1742" s="50"/>
      <c r="AS1742" s="50"/>
      <c r="AT1742" s="50"/>
      <c r="AU1742" s="50"/>
      <c r="AV1742" s="50"/>
      <c r="AW1742" s="50"/>
      <c r="AX1742" s="50"/>
      <c r="AY1742" s="50"/>
      <c r="AZ1742" s="50"/>
      <c r="BA1742" s="50"/>
      <c r="BB1742" s="50"/>
      <c r="BC1742" s="50"/>
      <c r="BD1742" s="50"/>
      <c r="BE1742" s="50"/>
      <c r="BF1742" s="50"/>
      <c r="BG1742" s="50"/>
      <c r="BH1742" s="50"/>
      <c r="BI1742" s="50"/>
      <c r="BJ1742" s="50"/>
      <c r="BK1742" s="50"/>
      <c r="BL1742" s="50"/>
      <c r="BM1742" s="50"/>
      <c r="BN1742" s="50"/>
      <c r="BO1742" s="50"/>
      <c r="BP1742" s="50"/>
      <c r="BQ1742" s="50"/>
      <c r="BR1742" s="50"/>
      <c r="BS1742" s="50"/>
      <c r="BT1742" s="50"/>
      <c r="BU1742" s="50"/>
      <c r="BV1742" s="50"/>
      <c r="BW1742" s="50"/>
      <c r="BX1742" s="50"/>
      <c r="BY1742" s="50"/>
      <c r="BZ1742" s="50"/>
      <c r="CA1742" s="50"/>
      <c r="CB1742" s="50"/>
      <c r="CC1742" s="50"/>
      <c r="CD1742" s="50"/>
      <c r="CE1742" s="50"/>
      <c r="CF1742" s="50"/>
      <c r="CG1742" s="50"/>
      <c r="CH1742" s="50"/>
      <c r="CI1742" s="50"/>
      <c r="CJ1742" s="50"/>
      <c r="CK1742" s="50"/>
      <c r="CL1742" s="50"/>
      <c r="CM1742" s="50"/>
      <c r="CN1742" s="50"/>
      <c r="CO1742" s="50"/>
      <c r="CP1742" s="50"/>
      <c r="CQ1742" s="50"/>
      <c r="CR1742" s="50"/>
      <c r="CS1742" s="50"/>
      <c r="CT1742" s="50"/>
      <c r="CU1742" s="50"/>
      <c r="CV1742" s="50"/>
      <c r="CW1742" s="50"/>
      <c r="CX1742" s="50"/>
      <c r="CY1742" s="50"/>
      <c r="CZ1742" s="50"/>
      <c r="DA1742" s="50"/>
      <c r="DB1742" s="50"/>
      <c r="DC1742" s="50"/>
      <c r="DD1742" s="50"/>
      <c r="DE1742" s="50"/>
      <c r="DF1742" s="50"/>
    </row>
    <row r="1743" spans="2:110" x14ac:dyDescent="0.2">
      <c r="B1743" s="177"/>
      <c r="C1743" s="202"/>
      <c r="D1743" s="200"/>
      <c r="E1743" s="203"/>
      <c r="F1743" s="203"/>
      <c r="G1743" s="203"/>
      <c r="H1743" s="203"/>
      <c r="I1743" s="203"/>
      <c r="J1743" s="203"/>
      <c r="K1743" s="203"/>
      <c r="L1743" s="203"/>
      <c r="M1743" s="203"/>
      <c r="N1743" s="203"/>
      <c r="O1743" s="203"/>
      <c r="P1743" s="203"/>
      <c r="Q1743" s="204"/>
      <c r="R1743" s="204"/>
      <c r="S1743" s="234"/>
      <c r="T1743" s="50"/>
      <c r="U1743" s="50"/>
      <c r="V1743" s="50"/>
      <c r="W1743" s="50"/>
      <c r="X1743" s="50"/>
      <c r="Y1743" s="50"/>
      <c r="Z1743" s="250"/>
      <c r="AA1743" s="238"/>
      <c r="AB1743" s="50"/>
      <c r="AC1743" s="50"/>
      <c r="AD1743" s="50"/>
      <c r="AE1743" s="50"/>
      <c r="AF1743" s="50"/>
      <c r="AG1743" s="50"/>
      <c r="AH1743" s="50"/>
      <c r="AI1743" s="50"/>
      <c r="AJ1743" s="50"/>
      <c r="AK1743" s="50"/>
      <c r="AL1743" s="50"/>
      <c r="AM1743" s="50"/>
      <c r="AN1743" s="50"/>
      <c r="AO1743" s="50"/>
      <c r="AP1743" s="50"/>
      <c r="AQ1743" s="50"/>
      <c r="AR1743" s="50"/>
      <c r="AS1743" s="50"/>
      <c r="AT1743" s="50"/>
      <c r="AU1743" s="50"/>
      <c r="AV1743" s="50"/>
      <c r="AW1743" s="50"/>
      <c r="AX1743" s="50"/>
      <c r="AY1743" s="50"/>
      <c r="AZ1743" s="50"/>
      <c r="BA1743" s="50"/>
      <c r="BB1743" s="50"/>
      <c r="BC1743" s="50"/>
      <c r="BD1743" s="50"/>
      <c r="BE1743" s="50"/>
      <c r="BF1743" s="50"/>
      <c r="BG1743" s="50"/>
      <c r="BH1743" s="50"/>
      <c r="BI1743" s="50"/>
      <c r="BJ1743" s="50"/>
      <c r="BK1743" s="50"/>
      <c r="BL1743" s="50"/>
      <c r="BM1743" s="50"/>
      <c r="BN1743" s="50"/>
      <c r="BO1743" s="50"/>
      <c r="BP1743" s="50"/>
      <c r="BQ1743" s="50"/>
      <c r="BR1743" s="50"/>
      <c r="BS1743" s="50"/>
      <c r="BT1743" s="50"/>
      <c r="BU1743" s="50"/>
      <c r="BV1743" s="50"/>
      <c r="BW1743" s="50"/>
      <c r="BX1743" s="50"/>
      <c r="BY1743" s="50"/>
      <c r="BZ1743" s="50"/>
      <c r="CA1743" s="50"/>
      <c r="CB1743" s="50"/>
      <c r="CC1743" s="50"/>
      <c r="CD1743" s="50"/>
      <c r="CE1743" s="50"/>
      <c r="CF1743" s="50"/>
      <c r="CG1743" s="50"/>
      <c r="CH1743" s="50"/>
      <c r="CI1743" s="50"/>
      <c r="CJ1743" s="50"/>
      <c r="CK1743" s="50"/>
      <c r="CL1743" s="50"/>
      <c r="CM1743" s="50"/>
      <c r="CN1743" s="50"/>
      <c r="CO1743" s="50"/>
      <c r="CP1743" s="50"/>
      <c r="CQ1743" s="50"/>
      <c r="CR1743" s="50"/>
      <c r="CS1743" s="50"/>
      <c r="CT1743" s="50"/>
      <c r="CU1743" s="50"/>
      <c r="CV1743" s="50"/>
      <c r="CW1743" s="50"/>
      <c r="CX1743" s="50"/>
      <c r="CY1743" s="50"/>
      <c r="CZ1743" s="50"/>
      <c r="DA1743" s="50"/>
      <c r="DB1743" s="50"/>
      <c r="DC1743" s="50"/>
      <c r="DD1743" s="50"/>
      <c r="DE1743" s="50"/>
      <c r="DF1743" s="50"/>
    </row>
    <row r="1744" spans="2:110" x14ac:dyDescent="0.2">
      <c r="B1744" s="177"/>
      <c r="C1744" s="202"/>
      <c r="D1744" s="200"/>
      <c r="E1744" s="203"/>
      <c r="F1744" s="203"/>
      <c r="G1744" s="203"/>
      <c r="H1744" s="203"/>
      <c r="I1744" s="203"/>
      <c r="J1744" s="203"/>
      <c r="K1744" s="203"/>
      <c r="L1744" s="203"/>
      <c r="M1744" s="203"/>
      <c r="N1744" s="203"/>
      <c r="O1744" s="203"/>
      <c r="P1744" s="203"/>
      <c r="Q1744" s="204"/>
      <c r="R1744" s="204"/>
      <c r="S1744" s="234"/>
      <c r="T1744" s="50"/>
      <c r="U1744" s="50"/>
      <c r="V1744" s="50"/>
      <c r="W1744" s="50"/>
      <c r="X1744" s="50"/>
      <c r="Y1744" s="50"/>
      <c r="Z1744" s="250"/>
      <c r="AA1744" s="238"/>
      <c r="AB1744" s="50"/>
      <c r="AC1744" s="50"/>
      <c r="AD1744" s="50"/>
      <c r="AE1744" s="50"/>
      <c r="AF1744" s="50"/>
      <c r="AG1744" s="50"/>
      <c r="AH1744" s="50"/>
      <c r="AI1744" s="50"/>
      <c r="AJ1744" s="50"/>
      <c r="AK1744" s="50"/>
      <c r="AL1744" s="50"/>
      <c r="AM1744" s="50"/>
      <c r="AN1744" s="50"/>
      <c r="AO1744" s="50"/>
      <c r="AP1744" s="50"/>
      <c r="AQ1744" s="50"/>
      <c r="AR1744" s="50"/>
      <c r="AS1744" s="50"/>
      <c r="AT1744" s="50"/>
      <c r="AU1744" s="50"/>
      <c r="AV1744" s="50"/>
      <c r="AW1744" s="50"/>
      <c r="AX1744" s="50"/>
      <c r="AY1744" s="50"/>
      <c r="AZ1744" s="50"/>
      <c r="BA1744" s="50"/>
      <c r="BB1744" s="50"/>
      <c r="BC1744" s="50"/>
      <c r="BD1744" s="50"/>
      <c r="BE1744" s="50"/>
      <c r="BF1744" s="50"/>
      <c r="BG1744" s="50"/>
      <c r="BH1744" s="50"/>
      <c r="BI1744" s="50"/>
      <c r="BJ1744" s="50"/>
      <c r="BK1744" s="50"/>
      <c r="BL1744" s="50"/>
      <c r="BM1744" s="50"/>
      <c r="BN1744" s="50"/>
      <c r="BO1744" s="50"/>
      <c r="BP1744" s="50"/>
      <c r="BQ1744" s="50"/>
      <c r="BR1744" s="50"/>
      <c r="BS1744" s="50"/>
      <c r="BT1744" s="50"/>
      <c r="BU1744" s="50"/>
      <c r="BV1744" s="50"/>
      <c r="BW1744" s="50"/>
      <c r="BX1744" s="50"/>
      <c r="BY1744" s="50"/>
      <c r="BZ1744" s="50"/>
      <c r="CA1744" s="50"/>
      <c r="CB1744" s="50"/>
      <c r="CC1744" s="50"/>
      <c r="CD1744" s="50"/>
      <c r="CE1744" s="50"/>
      <c r="CF1744" s="50"/>
      <c r="CG1744" s="50"/>
      <c r="CH1744" s="50"/>
      <c r="CI1744" s="50"/>
      <c r="CJ1744" s="50"/>
      <c r="CK1744" s="50"/>
      <c r="CL1744" s="50"/>
      <c r="CM1744" s="50"/>
      <c r="CN1744" s="50"/>
      <c r="CO1744" s="50"/>
      <c r="CP1744" s="50"/>
      <c r="CQ1744" s="50"/>
      <c r="CR1744" s="50"/>
      <c r="CS1744" s="50"/>
      <c r="CT1744" s="50"/>
      <c r="CU1744" s="50"/>
      <c r="CV1744" s="50"/>
      <c r="CW1744" s="50"/>
      <c r="CX1744" s="50"/>
      <c r="CY1744" s="50"/>
      <c r="CZ1744" s="50"/>
      <c r="DA1744" s="50"/>
      <c r="DB1744" s="50"/>
      <c r="DC1744" s="50"/>
      <c r="DD1744" s="50"/>
      <c r="DE1744" s="50"/>
      <c r="DF1744" s="50"/>
    </row>
    <row r="1745" spans="2:110" x14ac:dyDescent="0.2">
      <c r="B1745" s="177"/>
      <c r="C1745" s="202"/>
      <c r="D1745" s="200"/>
      <c r="E1745" s="203"/>
      <c r="F1745" s="203"/>
      <c r="G1745" s="203"/>
      <c r="H1745" s="203"/>
      <c r="I1745" s="203"/>
      <c r="J1745" s="203"/>
      <c r="K1745" s="203"/>
      <c r="L1745" s="203"/>
      <c r="M1745" s="203"/>
      <c r="N1745" s="203"/>
      <c r="O1745" s="203"/>
      <c r="P1745" s="203"/>
      <c r="Q1745" s="204"/>
      <c r="R1745" s="204"/>
      <c r="S1745" s="234"/>
      <c r="T1745" s="50"/>
      <c r="U1745" s="50"/>
      <c r="V1745" s="50"/>
      <c r="W1745" s="50"/>
      <c r="X1745" s="50"/>
      <c r="Y1745" s="50"/>
      <c r="Z1745" s="250"/>
      <c r="AA1745" s="238"/>
      <c r="AB1745" s="50"/>
      <c r="AC1745" s="50"/>
      <c r="AD1745" s="50"/>
      <c r="AE1745" s="50"/>
      <c r="AF1745" s="50"/>
      <c r="AG1745" s="50"/>
      <c r="AH1745" s="50"/>
      <c r="AI1745" s="50"/>
      <c r="AJ1745" s="50"/>
      <c r="AK1745" s="50"/>
      <c r="AL1745" s="50"/>
      <c r="AM1745" s="50"/>
      <c r="AN1745" s="50"/>
      <c r="AO1745" s="50"/>
      <c r="AP1745" s="50"/>
      <c r="AQ1745" s="50"/>
      <c r="AR1745" s="50"/>
      <c r="AS1745" s="50"/>
      <c r="AT1745" s="50"/>
      <c r="AU1745" s="50"/>
      <c r="AV1745" s="50"/>
      <c r="AW1745" s="50"/>
      <c r="AX1745" s="50"/>
      <c r="AY1745" s="50"/>
      <c r="AZ1745" s="50"/>
      <c r="BA1745" s="50"/>
      <c r="BB1745" s="50"/>
      <c r="BC1745" s="50"/>
      <c r="BD1745" s="50"/>
      <c r="BE1745" s="50"/>
      <c r="BF1745" s="50"/>
      <c r="BG1745" s="50"/>
      <c r="BH1745" s="50"/>
      <c r="BI1745" s="50"/>
      <c r="BJ1745" s="50"/>
      <c r="BK1745" s="50"/>
      <c r="BL1745" s="50"/>
      <c r="BM1745" s="50"/>
      <c r="BN1745" s="50"/>
      <c r="BO1745" s="50"/>
      <c r="BP1745" s="50"/>
      <c r="BQ1745" s="50"/>
      <c r="BR1745" s="50"/>
      <c r="BS1745" s="50"/>
      <c r="BT1745" s="50"/>
      <c r="BU1745" s="50"/>
      <c r="BV1745" s="50"/>
      <c r="BW1745" s="50"/>
      <c r="BX1745" s="50"/>
      <c r="BY1745" s="50"/>
      <c r="BZ1745" s="50"/>
      <c r="CA1745" s="50"/>
      <c r="CB1745" s="50"/>
      <c r="CC1745" s="50"/>
      <c r="CD1745" s="50"/>
      <c r="CE1745" s="50"/>
      <c r="CF1745" s="50"/>
      <c r="CG1745" s="50"/>
      <c r="CH1745" s="50"/>
      <c r="CI1745" s="50"/>
      <c r="CJ1745" s="50"/>
      <c r="CK1745" s="50"/>
      <c r="CL1745" s="50"/>
      <c r="CM1745" s="50"/>
      <c r="CN1745" s="50"/>
      <c r="CO1745" s="50"/>
      <c r="CP1745" s="50"/>
      <c r="CQ1745" s="50"/>
      <c r="CR1745" s="50"/>
      <c r="CS1745" s="50"/>
      <c r="CT1745" s="50"/>
      <c r="CU1745" s="50"/>
      <c r="CV1745" s="50"/>
      <c r="CW1745" s="50"/>
      <c r="CX1745" s="50"/>
      <c r="CY1745" s="50"/>
      <c r="CZ1745" s="50"/>
      <c r="DA1745" s="50"/>
      <c r="DB1745" s="50"/>
      <c r="DC1745" s="50"/>
      <c r="DD1745" s="50"/>
      <c r="DE1745" s="50"/>
      <c r="DF1745" s="50"/>
    </row>
    <row r="1746" spans="2:110" x14ac:dyDescent="0.2">
      <c r="B1746" s="177"/>
      <c r="C1746" s="202"/>
      <c r="D1746" s="200"/>
      <c r="E1746" s="203"/>
      <c r="F1746" s="203"/>
      <c r="G1746" s="203"/>
      <c r="H1746" s="203"/>
      <c r="I1746" s="203"/>
      <c r="J1746" s="203"/>
      <c r="K1746" s="203"/>
      <c r="L1746" s="203"/>
      <c r="M1746" s="203"/>
      <c r="N1746" s="203"/>
      <c r="O1746" s="203"/>
      <c r="P1746" s="203"/>
      <c r="Q1746" s="204"/>
      <c r="R1746" s="204"/>
      <c r="S1746" s="234"/>
      <c r="T1746" s="50"/>
      <c r="U1746" s="50"/>
      <c r="V1746" s="50"/>
      <c r="W1746" s="50"/>
      <c r="X1746" s="50"/>
      <c r="Y1746" s="50"/>
      <c r="Z1746" s="250"/>
      <c r="AA1746" s="238"/>
      <c r="AB1746" s="50"/>
      <c r="AC1746" s="50"/>
      <c r="AD1746" s="50"/>
      <c r="AE1746" s="50"/>
      <c r="AF1746" s="50"/>
      <c r="AG1746" s="50"/>
      <c r="AH1746" s="50"/>
      <c r="AI1746" s="50"/>
      <c r="AJ1746" s="50"/>
      <c r="AK1746" s="50"/>
      <c r="AL1746" s="50"/>
      <c r="AM1746" s="50"/>
      <c r="AN1746" s="50"/>
      <c r="AO1746" s="50"/>
      <c r="AP1746" s="50"/>
      <c r="AQ1746" s="50"/>
      <c r="AR1746" s="50"/>
      <c r="AS1746" s="50"/>
      <c r="AT1746" s="50"/>
      <c r="AU1746" s="50"/>
      <c r="AV1746" s="50"/>
      <c r="AW1746" s="50"/>
      <c r="AX1746" s="50"/>
      <c r="AY1746" s="50"/>
      <c r="AZ1746" s="50"/>
      <c r="BA1746" s="50"/>
      <c r="BB1746" s="50"/>
      <c r="BC1746" s="50"/>
      <c r="BD1746" s="50"/>
      <c r="BE1746" s="50"/>
      <c r="BF1746" s="50"/>
      <c r="BG1746" s="50"/>
      <c r="BH1746" s="50"/>
      <c r="BI1746" s="50"/>
      <c r="BJ1746" s="50"/>
      <c r="BK1746" s="50"/>
      <c r="BL1746" s="50"/>
      <c r="BM1746" s="50"/>
      <c r="BN1746" s="50"/>
      <c r="BO1746" s="50"/>
      <c r="BP1746" s="50"/>
      <c r="BQ1746" s="50"/>
      <c r="BR1746" s="50"/>
      <c r="BS1746" s="50"/>
      <c r="BT1746" s="50"/>
      <c r="BU1746" s="50"/>
      <c r="BV1746" s="50"/>
      <c r="BW1746" s="50"/>
      <c r="BX1746" s="50"/>
      <c r="BY1746" s="50"/>
      <c r="BZ1746" s="50"/>
      <c r="CA1746" s="50"/>
      <c r="CB1746" s="50"/>
      <c r="CC1746" s="50"/>
      <c r="CD1746" s="50"/>
      <c r="CE1746" s="50"/>
      <c r="CF1746" s="50"/>
      <c r="CG1746" s="50"/>
      <c r="CH1746" s="50"/>
      <c r="CI1746" s="50"/>
      <c r="CJ1746" s="50"/>
      <c r="CK1746" s="50"/>
      <c r="CL1746" s="50"/>
      <c r="CM1746" s="50"/>
      <c r="CN1746" s="50"/>
      <c r="CO1746" s="50"/>
      <c r="CP1746" s="50"/>
      <c r="CQ1746" s="50"/>
      <c r="CR1746" s="50"/>
      <c r="CS1746" s="50"/>
      <c r="CT1746" s="50"/>
      <c r="CU1746" s="50"/>
      <c r="CV1746" s="50"/>
      <c r="CW1746" s="50"/>
      <c r="CX1746" s="50"/>
      <c r="CY1746" s="50"/>
      <c r="CZ1746" s="50"/>
      <c r="DA1746" s="50"/>
      <c r="DB1746" s="50"/>
      <c r="DC1746" s="50"/>
      <c r="DD1746" s="50"/>
      <c r="DE1746" s="50"/>
      <c r="DF1746" s="50"/>
    </row>
    <row r="1747" spans="2:110" x14ac:dyDescent="0.2">
      <c r="B1747" s="177"/>
      <c r="C1747" s="202"/>
      <c r="D1747" s="200"/>
      <c r="E1747" s="203"/>
      <c r="F1747" s="203"/>
      <c r="G1747" s="203"/>
      <c r="H1747" s="203"/>
      <c r="I1747" s="203"/>
      <c r="J1747" s="203"/>
      <c r="K1747" s="203"/>
      <c r="L1747" s="203"/>
      <c r="M1747" s="203"/>
      <c r="N1747" s="203"/>
      <c r="O1747" s="203"/>
      <c r="P1747" s="203"/>
      <c r="Q1747" s="204"/>
      <c r="R1747" s="204"/>
      <c r="S1747" s="234"/>
      <c r="T1747" s="50"/>
      <c r="U1747" s="50"/>
      <c r="V1747" s="50"/>
      <c r="W1747" s="50"/>
      <c r="X1747" s="50"/>
      <c r="Y1747" s="50"/>
      <c r="Z1747" s="250"/>
      <c r="AA1747" s="238"/>
      <c r="AB1747" s="50"/>
      <c r="AC1747" s="50"/>
      <c r="AD1747" s="50"/>
      <c r="AE1747" s="50"/>
      <c r="AF1747" s="50"/>
      <c r="AG1747" s="50"/>
      <c r="AH1747" s="50"/>
      <c r="AI1747" s="50"/>
      <c r="AJ1747" s="50"/>
      <c r="AK1747" s="50"/>
      <c r="AL1747" s="50"/>
      <c r="AM1747" s="50"/>
      <c r="AN1747" s="50"/>
      <c r="AO1747" s="50"/>
      <c r="AP1747" s="50"/>
      <c r="AQ1747" s="50"/>
      <c r="AR1747" s="50"/>
      <c r="AS1747" s="50"/>
      <c r="AT1747" s="50"/>
      <c r="AU1747" s="50"/>
      <c r="AV1747" s="50"/>
      <c r="AW1747" s="50"/>
      <c r="AX1747" s="50"/>
      <c r="AY1747" s="50"/>
      <c r="AZ1747" s="50"/>
      <c r="BA1747" s="50"/>
      <c r="BB1747" s="50"/>
      <c r="BC1747" s="50"/>
      <c r="BD1747" s="50"/>
      <c r="BE1747" s="50"/>
      <c r="BF1747" s="50"/>
      <c r="BG1747" s="50"/>
      <c r="BH1747" s="50"/>
      <c r="BI1747" s="50"/>
      <c r="BJ1747" s="50"/>
      <c r="BK1747" s="50"/>
      <c r="BL1747" s="50"/>
      <c r="BM1747" s="50"/>
      <c r="BN1747" s="50"/>
      <c r="BO1747" s="50"/>
      <c r="BP1747" s="50"/>
      <c r="BQ1747" s="50"/>
      <c r="BR1747" s="50"/>
      <c r="BS1747" s="50"/>
      <c r="BT1747" s="50"/>
      <c r="BU1747" s="50"/>
      <c r="BV1747" s="50"/>
      <c r="BW1747" s="50"/>
      <c r="BX1747" s="50"/>
      <c r="BY1747" s="50"/>
      <c r="BZ1747" s="50"/>
      <c r="CA1747" s="50"/>
      <c r="CB1747" s="50"/>
      <c r="CC1747" s="50"/>
      <c r="CD1747" s="50"/>
      <c r="CE1747" s="50"/>
      <c r="CF1747" s="50"/>
      <c r="CG1747" s="50"/>
      <c r="CH1747" s="50"/>
      <c r="CI1747" s="50"/>
      <c r="CJ1747" s="50"/>
      <c r="CK1747" s="50"/>
      <c r="CL1747" s="50"/>
      <c r="CM1747" s="50"/>
      <c r="CN1747" s="50"/>
      <c r="CO1747" s="50"/>
      <c r="CP1747" s="50"/>
      <c r="CQ1747" s="50"/>
      <c r="CR1747" s="50"/>
      <c r="CS1747" s="50"/>
      <c r="CT1747" s="50"/>
      <c r="CU1747" s="50"/>
      <c r="CV1747" s="50"/>
      <c r="CW1747" s="50"/>
      <c r="CX1747" s="50"/>
      <c r="CY1747" s="50"/>
      <c r="CZ1747" s="50"/>
      <c r="DA1747" s="50"/>
      <c r="DB1747" s="50"/>
      <c r="DC1747" s="50"/>
      <c r="DD1747" s="50"/>
      <c r="DE1747" s="50"/>
      <c r="DF1747" s="50"/>
    </row>
    <row r="1748" spans="2:110" x14ac:dyDescent="0.2">
      <c r="B1748" s="177"/>
      <c r="C1748" s="202"/>
      <c r="D1748" s="200"/>
      <c r="E1748" s="203"/>
      <c r="F1748" s="203"/>
      <c r="G1748" s="203"/>
      <c r="H1748" s="203"/>
      <c r="I1748" s="203"/>
      <c r="J1748" s="203"/>
      <c r="K1748" s="203"/>
      <c r="L1748" s="203"/>
      <c r="M1748" s="203"/>
      <c r="N1748" s="203"/>
      <c r="O1748" s="203"/>
      <c r="P1748" s="203"/>
      <c r="Q1748" s="204"/>
      <c r="R1748" s="204"/>
      <c r="S1748" s="234"/>
      <c r="T1748" s="50"/>
      <c r="U1748" s="50"/>
      <c r="V1748" s="50"/>
      <c r="W1748" s="50"/>
      <c r="X1748" s="50"/>
      <c r="Y1748" s="50"/>
      <c r="Z1748" s="250"/>
      <c r="AA1748" s="238"/>
      <c r="AB1748" s="50"/>
      <c r="AC1748" s="50"/>
      <c r="AD1748" s="50"/>
      <c r="AE1748" s="50"/>
      <c r="AF1748" s="50"/>
      <c r="AG1748" s="50"/>
      <c r="AH1748" s="50"/>
      <c r="AI1748" s="50"/>
      <c r="AJ1748" s="50"/>
      <c r="AK1748" s="50"/>
      <c r="AL1748" s="50"/>
      <c r="AM1748" s="50"/>
      <c r="AN1748" s="50"/>
      <c r="AO1748" s="50"/>
      <c r="AP1748" s="50"/>
      <c r="AQ1748" s="50"/>
      <c r="AR1748" s="50"/>
      <c r="AS1748" s="50"/>
      <c r="AT1748" s="50"/>
      <c r="AU1748" s="50"/>
      <c r="AV1748" s="50"/>
      <c r="AW1748" s="50"/>
      <c r="AX1748" s="50"/>
      <c r="AY1748" s="50"/>
      <c r="AZ1748" s="50"/>
      <c r="BA1748" s="50"/>
      <c r="BB1748" s="50"/>
      <c r="BC1748" s="50"/>
      <c r="BD1748" s="50"/>
      <c r="BE1748" s="50"/>
      <c r="BF1748" s="50"/>
      <c r="BG1748" s="50"/>
      <c r="BH1748" s="50"/>
      <c r="BI1748" s="50"/>
      <c r="BJ1748" s="50"/>
      <c r="BK1748" s="50"/>
      <c r="BL1748" s="50"/>
      <c r="BM1748" s="50"/>
      <c r="BN1748" s="50"/>
      <c r="BO1748" s="50"/>
      <c r="BP1748" s="50"/>
      <c r="BQ1748" s="50"/>
      <c r="BR1748" s="50"/>
      <c r="BS1748" s="50"/>
      <c r="BT1748" s="50"/>
      <c r="BU1748" s="50"/>
      <c r="BV1748" s="50"/>
      <c r="BW1748" s="50"/>
      <c r="BX1748" s="50"/>
      <c r="BY1748" s="50"/>
      <c r="BZ1748" s="50"/>
      <c r="CA1748" s="50"/>
      <c r="CB1748" s="50"/>
      <c r="CC1748" s="50"/>
      <c r="CD1748" s="50"/>
      <c r="CE1748" s="50"/>
      <c r="CF1748" s="50"/>
      <c r="CG1748" s="50"/>
      <c r="CH1748" s="50"/>
      <c r="CI1748" s="50"/>
      <c r="CJ1748" s="50"/>
      <c r="CK1748" s="50"/>
      <c r="CL1748" s="50"/>
      <c r="CM1748" s="50"/>
      <c r="CN1748" s="50"/>
      <c r="CO1748" s="50"/>
      <c r="CP1748" s="50"/>
      <c r="CQ1748" s="50"/>
      <c r="CR1748" s="50"/>
      <c r="CS1748" s="50"/>
      <c r="CT1748" s="50"/>
      <c r="CU1748" s="50"/>
      <c r="CV1748" s="50"/>
      <c r="CW1748" s="50"/>
      <c r="CX1748" s="50"/>
      <c r="CY1748" s="50"/>
      <c r="CZ1748" s="50"/>
      <c r="DA1748" s="50"/>
      <c r="DB1748" s="50"/>
      <c r="DC1748" s="50"/>
      <c r="DD1748" s="50"/>
      <c r="DE1748" s="50"/>
      <c r="DF1748" s="50"/>
    </row>
    <row r="1749" spans="2:110" x14ac:dyDescent="0.2">
      <c r="B1749" s="177"/>
      <c r="C1749" s="202"/>
      <c r="D1749" s="200"/>
      <c r="E1749" s="203"/>
      <c r="F1749" s="203"/>
      <c r="G1749" s="203"/>
      <c r="H1749" s="203"/>
      <c r="I1749" s="203"/>
      <c r="J1749" s="203"/>
      <c r="K1749" s="203"/>
      <c r="L1749" s="203"/>
      <c r="M1749" s="203"/>
      <c r="N1749" s="203"/>
      <c r="O1749" s="203"/>
      <c r="P1749" s="203"/>
      <c r="Q1749" s="204"/>
      <c r="R1749" s="204"/>
      <c r="S1749" s="234"/>
      <c r="T1749" s="50"/>
      <c r="U1749" s="50"/>
      <c r="V1749" s="50"/>
      <c r="W1749" s="50"/>
      <c r="X1749" s="50"/>
      <c r="Y1749" s="50"/>
      <c r="Z1749" s="250"/>
      <c r="AA1749" s="238"/>
      <c r="AB1749" s="50"/>
      <c r="AC1749" s="50"/>
      <c r="AD1749" s="50"/>
      <c r="AE1749" s="50"/>
      <c r="AF1749" s="50"/>
      <c r="AG1749" s="50"/>
      <c r="AH1749" s="50"/>
      <c r="AI1749" s="50"/>
      <c r="AJ1749" s="50"/>
      <c r="AK1749" s="50"/>
      <c r="AL1749" s="50"/>
      <c r="AM1749" s="50"/>
      <c r="AN1749" s="50"/>
      <c r="AO1749" s="50"/>
      <c r="AP1749" s="50"/>
      <c r="AQ1749" s="50"/>
      <c r="AR1749" s="50"/>
      <c r="AS1749" s="50"/>
      <c r="AT1749" s="50"/>
      <c r="AU1749" s="50"/>
      <c r="AV1749" s="50"/>
      <c r="AW1749" s="50"/>
      <c r="AX1749" s="50"/>
      <c r="AY1749" s="50"/>
      <c r="AZ1749" s="50"/>
      <c r="BA1749" s="50"/>
      <c r="BB1749" s="50"/>
      <c r="BC1749" s="50"/>
      <c r="BD1749" s="50"/>
      <c r="BE1749" s="50"/>
      <c r="BF1749" s="50"/>
      <c r="BG1749" s="50"/>
      <c r="BH1749" s="50"/>
      <c r="BI1749" s="50"/>
      <c r="BJ1749" s="50"/>
      <c r="BK1749" s="50"/>
      <c r="BL1749" s="50"/>
      <c r="BM1749" s="50"/>
      <c r="BN1749" s="50"/>
      <c r="BO1749" s="50"/>
      <c r="BP1749" s="50"/>
      <c r="BQ1749" s="50"/>
      <c r="BR1749" s="50"/>
      <c r="BS1749" s="50"/>
      <c r="BT1749" s="50"/>
      <c r="BU1749" s="50"/>
      <c r="BV1749" s="50"/>
      <c r="BW1749" s="50"/>
      <c r="BX1749" s="50"/>
      <c r="BY1749" s="50"/>
      <c r="BZ1749" s="50"/>
      <c r="CA1749" s="50"/>
      <c r="CB1749" s="50"/>
      <c r="CC1749" s="50"/>
      <c r="CD1749" s="50"/>
      <c r="CE1749" s="50"/>
      <c r="CF1749" s="50"/>
      <c r="CG1749" s="50"/>
      <c r="CH1749" s="50"/>
      <c r="CI1749" s="50"/>
      <c r="CJ1749" s="50"/>
      <c r="CK1749" s="50"/>
      <c r="CL1749" s="50"/>
      <c r="CM1749" s="50"/>
      <c r="CN1749" s="50"/>
      <c r="CO1749" s="50"/>
      <c r="CP1749" s="50"/>
      <c r="CQ1749" s="50"/>
      <c r="CR1749" s="50"/>
      <c r="CS1749" s="50"/>
      <c r="CT1749" s="50"/>
      <c r="CU1749" s="50"/>
      <c r="CV1749" s="50"/>
      <c r="CW1749" s="50"/>
      <c r="CX1749" s="50"/>
      <c r="CY1749" s="50"/>
      <c r="CZ1749" s="50"/>
      <c r="DA1749" s="50"/>
      <c r="DB1749" s="50"/>
      <c r="DC1749" s="50"/>
      <c r="DD1749" s="50"/>
      <c r="DE1749" s="50"/>
      <c r="DF1749" s="50"/>
    </row>
    <row r="1750" spans="2:110" x14ac:dyDescent="0.2">
      <c r="B1750" s="177"/>
      <c r="C1750" s="202"/>
      <c r="D1750" s="200"/>
      <c r="E1750" s="203"/>
      <c r="F1750" s="203"/>
      <c r="G1750" s="203"/>
      <c r="H1750" s="203"/>
      <c r="I1750" s="203"/>
      <c r="J1750" s="203"/>
      <c r="K1750" s="203"/>
      <c r="L1750" s="203"/>
      <c r="M1750" s="203"/>
      <c r="N1750" s="203"/>
      <c r="O1750" s="203"/>
      <c r="P1750" s="203"/>
      <c r="Q1750" s="204"/>
      <c r="R1750" s="204"/>
      <c r="S1750" s="234"/>
      <c r="T1750" s="50"/>
      <c r="U1750" s="50"/>
      <c r="V1750" s="50"/>
      <c r="W1750" s="50"/>
      <c r="X1750" s="50"/>
      <c r="Y1750" s="50"/>
      <c r="Z1750" s="250"/>
      <c r="AA1750" s="238"/>
      <c r="AB1750" s="50"/>
      <c r="AC1750" s="50"/>
      <c r="AD1750" s="50"/>
      <c r="AE1750" s="50"/>
      <c r="AF1750" s="50"/>
      <c r="AG1750" s="50"/>
      <c r="AH1750" s="50"/>
      <c r="AI1750" s="50"/>
      <c r="AJ1750" s="50"/>
      <c r="AK1750" s="50"/>
      <c r="AL1750" s="50"/>
      <c r="AM1750" s="50"/>
      <c r="AN1750" s="50"/>
      <c r="AO1750" s="50"/>
      <c r="AP1750" s="50"/>
      <c r="AQ1750" s="50"/>
      <c r="AR1750" s="50"/>
      <c r="AS1750" s="50"/>
      <c r="AT1750" s="50"/>
      <c r="AU1750" s="50"/>
      <c r="AV1750" s="50"/>
      <c r="AW1750" s="50"/>
      <c r="AX1750" s="50"/>
      <c r="AY1750" s="50"/>
      <c r="AZ1750" s="50"/>
      <c r="BA1750" s="50"/>
      <c r="BB1750" s="50"/>
      <c r="BC1750" s="50"/>
      <c r="BD1750" s="50"/>
      <c r="BE1750" s="50"/>
      <c r="BF1750" s="50"/>
      <c r="BG1750" s="50"/>
      <c r="BH1750" s="50"/>
      <c r="BI1750" s="50"/>
      <c r="BJ1750" s="50"/>
      <c r="BK1750" s="50"/>
      <c r="BL1750" s="50"/>
      <c r="BM1750" s="50"/>
      <c r="BN1750" s="50"/>
      <c r="BO1750" s="50"/>
      <c r="BP1750" s="50"/>
      <c r="BQ1750" s="50"/>
      <c r="BR1750" s="50"/>
      <c r="BS1750" s="50"/>
      <c r="BT1750" s="50"/>
      <c r="BU1750" s="50"/>
      <c r="BV1750" s="50"/>
      <c r="BW1750" s="50"/>
      <c r="BX1750" s="50"/>
      <c r="BY1750" s="50"/>
      <c r="BZ1750" s="50"/>
      <c r="CA1750" s="50"/>
      <c r="CB1750" s="50"/>
      <c r="CC1750" s="50"/>
      <c r="CD1750" s="50"/>
      <c r="CE1750" s="50"/>
      <c r="CF1750" s="50"/>
      <c r="CG1750" s="50"/>
      <c r="CH1750" s="50"/>
      <c r="CI1750" s="50"/>
      <c r="CJ1750" s="50"/>
      <c r="CK1750" s="50"/>
      <c r="CL1750" s="50"/>
      <c r="CM1750" s="50"/>
      <c r="CN1750" s="50"/>
      <c r="CO1750" s="50"/>
      <c r="CP1750" s="50"/>
      <c r="CQ1750" s="50"/>
      <c r="CR1750" s="50"/>
      <c r="CS1750" s="50"/>
      <c r="CT1750" s="50"/>
      <c r="CU1750" s="50"/>
      <c r="CV1750" s="50"/>
      <c r="CW1750" s="50"/>
      <c r="CX1750" s="50"/>
      <c r="CY1750" s="50"/>
      <c r="CZ1750" s="50"/>
      <c r="DA1750" s="50"/>
      <c r="DB1750" s="50"/>
      <c r="DC1750" s="50"/>
      <c r="DD1750" s="50"/>
      <c r="DE1750" s="50"/>
      <c r="DF1750" s="50"/>
    </row>
    <row r="1751" spans="2:110" x14ac:dyDescent="0.2">
      <c r="B1751" s="177"/>
      <c r="C1751" s="202"/>
      <c r="D1751" s="200"/>
      <c r="E1751" s="203"/>
      <c r="F1751" s="203"/>
      <c r="G1751" s="203"/>
      <c r="H1751" s="203"/>
      <c r="I1751" s="203"/>
      <c r="J1751" s="203"/>
      <c r="K1751" s="203"/>
      <c r="L1751" s="203"/>
      <c r="M1751" s="203"/>
      <c r="N1751" s="203"/>
      <c r="O1751" s="203"/>
      <c r="P1751" s="203"/>
      <c r="Q1751" s="204"/>
      <c r="R1751" s="204"/>
      <c r="S1751" s="234"/>
      <c r="T1751" s="50"/>
      <c r="U1751" s="50"/>
      <c r="V1751" s="50"/>
      <c r="W1751" s="50"/>
      <c r="X1751" s="50"/>
      <c r="Y1751" s="50"/>
      <c r="Z1751" s="250"/>
      <c r="AA1751" s="238"/>
      <c r="AB1751" s="50"/>
      <c r="AC1751" s="50"/>
      <c r="AD1751" s="50"/>
      <c r="AE1751" s="50"/>
      <c r="AF1751" s="50"/>
      <c r="AG1751" s="50"/>
      <c r="AH1751" s="50"/>
      <c r="AI1751" s="50"/>
      <c r="AJ1751" s="50"/>
      <c r="AK1751" s="50"/>
      <c r="AL1751" s="50"/>
      <c r="AM1751" s="50"/>
      <c r="AN1751" s="50"/>
      <c r="AO1751" s="50"/>
      <c r="AP1751" s="50"/>
      <c r="AQ1751" s="50"/>
      <c r="AR1751" s="50"/>
      <c r="AS1751" s="50"/>
      <c r="AT1751" s="50"/>
      <c r="AU1751" s="50"/>
      <c r="AV1751" s="50"/>
      <c r="AW1751" s="50"/>
      <c r="AX1751" s="50"/>
      <c r="AY1751" s="50"/>
      <c r="AZ1751" s="50"/>
      <c r="BA1751" s="50"/>
      <c r="BB1751" s="50"/>
      <c r="BC1751" s="50"/>
      <c r="BD1751" s="50"/>
      <c r="BE1751" s="50"/>
      <c r="BF1751" s="50"/>
      <c r="BG1751" s="50"/>
      <c r="BH1751" s="50"/>
      <c r="BI1751" s="50"/>
      <c r="BJ1751" s="50"/>
      <c r="BK1751" s="50"/>
      <c r="BL1751" s="50"/>
      <c r="BM1751" s="50"/>
      <c r="BN1751" s="50"/>
      <c r="BO1751" s="50"/>
      <c r="BP1751" s="50"/>
      <c r="BQ1751" s="50"/>
      <c r="BR1751" s="50"/>
      <c r="BS1751" s="50"/>
      <c r="BT1751" s="50"/>
      <c r="BU1751" s="50"/>
      <c r="BV1751" s="50"/>
      <c r="BW1751" s="50"/>
      <c r="BX1751" s="50"/>
      <c r="BY1751" s="50"/>
      <c r="BZ1751" s="50"/>
      <c r="CA1751" s="50"/>
      <c r="CB1751" s="50"/>
      <c r="CC1751" s="50"/>
      <c r="CD1751" s="50"/>
      <c r="CE1751" s="50"/>
      <c r="CF1751" s="50"/>
      <c r="CG1751" s="50"/>
      <c r="CH1751" s="50"/>
      <c r="CI1751" s="50"/>
      <c r="CJ1751" s="50"/>
      <c r="CK1751" s="50"/>
      <c r="CL1751" s="50"/>
      <c r="CM1751" s="50"/>
      <c r="CN1751" s="50"/>
      <c r="CO1751" s="50"/>
      <c r="CP1751" s="50"/>
      <c r="CQ1751" s="50"/>
      <c r="CR1751" s="50"/>
      <c r="CS1751" s="50"/>
      <c r="CT1751" s="50"/>
      <c r="CU1751" s="50"/>
      <c r="CV1751" s="50"/>
      <c r="CW1751" s="50"/>
      <c r="CX1751" s="50"/>
      <c r="CY1751" s="50"/>
      <c r="CZ1751" s="50"/>
      <c r="DA1751" s="50"/>
      <c r="DB1751" s="50"/>
      <c r="DC1751" s="50"/>
      <c r="DD1751" s="50"/>
      <c r="DE1751" s="50"/>
      <c r="DF1751" s="50"/>
    </row>
    <row r="1752" spans="2:110" x14ac:dyDescent="0.2">
      <c r="B1752" s="177"/>
      <c r="C1752" s="202"/>
      <c r="D1752" s="200"/>
      <c r="E1752" s="203"/>
      <c r="F1752" s="203"/>
      <c r="G1752" s="203"/>
      <c r="H1752" s="203"/>
      <c r="I1752" s="203"/>
      <c r="J1752" s="203"/>
      <c r="K1752" s="203"/>
      <c r="L1752" s="203"/>
      <c r="M1752" s="203"/>
      <c r="N1752" s="203"/>
      <c r="O1752" s="203"/>
      <c r="P1752" s="203"/>
      <c r="Q1752" s="204"/>
      <c r="R1752" s="204"/>
      <c r="S1752" s="234"/>
      <c r="T1752" s="50"/>
      <c r="U1752" s="50"/>
      <c r="V1752" s="50"/>
      <c r="W1752" s="50"/>
      <c r="X1752" s="50"/>
      <c r="Y1752" s="50"/>
      <c r="Z1752" s="250"/>
      <c r="AA1752" s="238"/>
      <c r="AB1752" s="50"/>
      <c r="AC1752" s="50"/>
      <c r="AD1752" s="50"/>
      <c r="AE1752" s="50"/>
      <c r="AF1752" s="50"/>
      <c r="AG1752" s="50"/>
      <c r="AH1752" s="50"/>
      <c r="AI1752" s="50"/>
      <c r="AJ1752" s="50"/>
      <c r="AK1752" s="50"/>
      <c r="AL1752" s="50"/>
      <c r="AM1752" s="50"/>
      <c r="AN1752" s="50"/>
      <c r="AO1752" s="50"/>
      <c r="AP1752" s="50"/>
      <c r="AQ1752" s="50"/>
      <c r="AR1752" s="50"/>
      <c r="AS1752" s="50"/>
      <c r="AT1752" s="50"/>
      <c r="AU1752" s="50"/>
      <c r="AV1752" s="50"/>
      <c r="AW1752" s="50"/>
      <c r="AX1752" s="50"/>
      <c r="AY1752" s="50"/>
      <c r="AZ1752" s="50"/>
      <c r="BA1752" s="50"/>
      <c r="BB1752" s="50"/>
      <c r="BC1752" s="50"/>
      <c r="BD1752" s="50"/>
      <c r="BE1752" s="50"/>
      <c r="BF1752" s="50"/>
      <c r="BG1752" s="50"/>
      <c r="BH1752" s="50"/>
      <c r="BI1752" s="50"/>
      <c r="BJ1752" s="50"/>
      <c r="BK1752" s="50"/>
      <c r="BL1752" s="50"/>
      <c r="BM1752" s="50"/>
      <c r="BN1752" s="50"/>
      <c r="BO1752" s="50"/>
      <c r="BP1752" s="50"/>
      <c r="BQ1752" s="50"/>
      <c r="BR1752" s="50"/>
      <c r="BS1752" s="50"/>
      <c r="BT1752" s="50"/>
      <c r="BU1752" s="50"/>
      <c r="BV1752" s="50"/>
      <c r="BW1752" s="50"/>
      <c r="BX1752" s="50"/>
      <c r="BY1752" s="50"/>
      <c r="BZ1752" s="50"/>
      <c r="CA1752" s="50"/>
      <c r="CB1752" s="50"/>
      <c r="CC1752" s="50"/>
      <c r="CD1752" s="50"/>
      <c r="CE1752" s="50"/>
      <c r="CF1752" s="50"/>
      <c r="CG1752" s="50"/>
      <c r="CH1752" s="50"/>
      <c r="CI1752" s="50"/>
      <c r="CJ1752" s="50"/>
      <c r="CK1752" s="50"/>
      <c r="CL1752" s="50"/>
      <c r="CM1752" s="50"/>
      <c r="CN1752" s="50"/>
      <c r="CO1752" s="50"/>
      <c r="CP1752" s="50"/>
      <c r="CQ1752" s="50"/>
      <c r="CR1752" s="50"/>
      <c r="CS1752" s="50"/>
      <c r="CT1752" s="50"/>
      <c r="CU1752" s="50"/>
      <c r="CV1752" s="50"/>
      <c r="CW1752" s="50"/>
      <c r="CX1752" s="50"/>
      <c r="CY1752" s="50"/>
      <c r="CZ1752" s="50"/>
      <c r="DA1752" s="50"/>
      <c r="DB1752" s="50"/>
      <c r="DC1752" s="50"/>
      <c r="DD1752" s="50"/>
      <c r="DE1752" s="50"/>
      <c r="DF1752" s="50"/>
    </row>
    <row r="1753" spans="2:110" x14ac:dyDescent="0.2">
      <c r="B1753" s="177"/>
      <c r="C1753" s="202"/>
      <c r="D1753" s="200"/>
      <c r="E1753" s="203"/>
      <c r="F1753" s="203"/>
      <c r="G1753" s="203"/>
      <c r="H1753" s="203"/>
      <c r="I1753" s="203"/>
      <c r="J1753" s="203"/>
      <c r="K1753" s="203"/>
      <c r="L1753" s="203"/>
      <c r="M1753" s="203"/>
      <c r="N1753" s="203"/>
      <c r="O1753" s="203"/>
      <c r="P1753" s="203"/>
      <c r="Q1753" s="204"/>
      <c r="R1753" s="204"/>
      <c r="S1753" s="234"/>
      <c r="T1753" s="50"/>
      <c r="U1753" s="50"/>
      <c r="V1753" s="50"/>
      <c r="W1753" s="50"/>
      <c r="X1753" s="50"/>
      <c r="Y1753" s="50"/>
      <c r="Z1753" s="250"/>
      <c r="AA1753" s="238"/>
      <c r="AB1753" s="50"/>
      <c r="AC1753" s="50"/>
      <c r="AD1753" s="50"/>
      <c r="AE1753" s="50"/>
      <c r="AF1753" s="50"/>
      <c r="AG1753" s="50"/>
      <c r="AH1753" s="50"/>
      <c r="AI1753" s="50"/>
      <c r="AJ1753" s="50"/>
      <c r="AK1753" s="50"/>
      <c r="AL1753" s="50"/>
      <c r="AM1753" s="50"/>
      <c r="AN1753" s="50"/>
      <c r="AO1753" s="50"/>
      <c r="AP1753" s="50"/>
      <c r="AQ1753" s="50"/>
      <c r="AR1753" s="50"/>
      <c r="AS1753" s="50"/>
      <c r="AT1753" s="50"/>
      <c r="AU1753" s="50"/>
      <c r="AV1753" s="50"/>
      <c r="AW1753" s="50"/>
      <c r="AX1753" s="50"/>
      <c r="AY1753" s="50"/>
      <c r="AZ1753" s="50"/>
      <c r="BA1753" s="50"/>
      <c r="BB1753" s="50"/>
      <c r="BC1753" s="50"/>
      <c r="BD1753" s="50"/>
      <c r="BE1753" s="50"/>
      <c r="BF1753" s="50"/>
      <c r="BG1753" s="50"/>
      <c r="BH1753" s="50"/>
      <c r="BI1753" s="50"/>
      <c r="BJ1753" s="50"/>
      <c r="BK1753" s="50"/>
      <c r="BL1753" s="50"/>
      <c r="BM1753" s="50"/>
      <c r="BN1753" s="50"/>
      <c r="BO1753" s="50"/>
      <c r="BP1753" s="50"/>
      <c r="BQ1753" s="50"/>
      <c r="BR1753" s="50"/>
      <c r="BS1753" s="50"/>
      <c r="BT1753" s="50"/>
      <c r="BU1753" s="50"/>
      <c r="BV1753" s="50"/>
      <c r="BW1753" s="50"/>
      <c r="BX1753" s="50"/>
      <c r="BY1753" s="50"/>
      <c r="BZ1753" s="50"/>
      <c r="CA1753" s="50"/>
      <c r="CB1753" s="50"/>
      <c r="CC1753" s="50"/>
      <c r="CD1753" s="50"/>
      <c r="CE1753" s="50"/>
      <c r="CF1753" s="50"/>
      <c r="CG1753" s="50"/>
      <c r="CH1753" s="50"/>
      <c r="CI1753" s="50"/>
      <c r="CJ1753" s="50"/>
      <c r="CK1753" s="50"/>
      <c r="CL1753" s="50"/>
      <c r="CM1753" s="50"/>
      <c r="CN1753" s="50"/>
      <c r="CO1753" s="50"/>
      <c r="CP1753" s="50"/>
      <c r="CQ1753" s="50"/>
      <c r="CR1753" s="50"/>
      <c r="CS1753" s="50"/>
      <c r="CT1753" s="50"/>
      <c r="CU1753" s="50"/>
      <c r="CV1753" s="50"/>
      <c r="CW1753" s="50"/>
      <c r="CX1753" s="50"/>
      <c r="CY1753" s="50"/>
      <c r="CZ1753" s="50"/>
      <c r="DA1753" s="50"/>
      <c r="DB1753" s="50"/>
      <c r="DC1753" s="50"/>
      <c r="DD1753" s="50"/>
      <c r="DE1753" s="50"/>
      <c r="DF1753" s="50"/>
    </row>
    <row r="1754" spans="2:110" x14ac:dyDescent="0.2">
      <c r="B1754" s="177"/>
      <c r="C1754" s="202"/>
      <c r="D1754" s="200"/>
      <c r="E1754" s="203"/>
      <c r="F1754" s="203"/>
      <c r="G1754" s="203"/>
      <c r="H1754" s="203"/>
      <c r="I1754" s="203"/>
      <c r="J1754" s="203"/>
      <c r="K1754" s="203"/>
      <c r="L1754" s="203"/>
      <c r="M1754" s="203"/>
      <c r="N1754" s="203"/>
      <c r="O1754" s="203"/>
      <c r="P1754" s="203"/>
      <c r="Q1754" s="204"/>
      <c r="R1754" s="204"/>
      <c r="S1754" s="234"/>
      <c r="T1754" s="50"/>
      <c r="U1754" s="50"/>
      <c r="V1754" s="50"/>
      <c r="W1754" s="50"/>
      <c r="X1754" s="50"/>
      <c r="Y1754" s="50"/>
      <c r="Z1754" s="250"/>
      <c r="AA1754" s="238"/>
      <c r="AB1754" s="50"/>
      <c r="AC1754" s="50"/>
      <c r="AD1754" s="50"/>
      <c r="AE1754" s="50"/>
      <c r="AF1754" s="50"/>
      <c r="AG1754" s="50"/>
      <c r="AH1754" s="50"/>
      <c r="AI1754" s="50"/>
      <c r="AJ1754" s="50"/>
      <c r="AK1754" s="50"/>
      <c r="AL1754" s="50"/>
      <c r="AM1754" s="50"/>
      <c r="AN1754" s="50"/>
      <c r="AO1754" s="50"/>
      <c r="AP1754" s="50"/>
      <c r="AQ1754" s="50"/>
      <c r="AR1754" s="50"/>
      <c r="AS1754" s="50"/>
      <c r="AT1754" s="50"/>
      <c r="AU1754" s="50"/>
      <c r="AV1754" s="50"/>
      <c r="AW1754" s="50"/>
      <c r="AX1754" s="50"/>
      <c r="AY1754" s="50"/>
      <c r="AZ1754" s="50"/>
      <c r="BA1754" s="50"/>
      <c r="BB1754" s="50"/>
      <c r="BC1754" s="50"/>
      <c r="BD1754" s="50"/>
      <c r="BE1754" s="50"/>
      <c r="BF1754" s="50"/>
      <c r="BG1754" s="50"/>
      <c r="BH1754" s="50"/>
      <c r="BI1754" s="50"/>
      <c r="BJ1754" s="50"/>
      <c r="BK1754" s="50"/>
      <c r="BL1754" s="50"/>
      <c r="BM1754" s="50"/>
      <c r="BN1754" s="50"/>
      <c r="BO1754" s="50"/>
      <c r="BP1754" s="50"/>
      <c r="BQ1754" s="50"/>
      <c r="BR1754" s="50"/>
      <c r="BS1754" s="50"/>
      <c r="BT1754" s="50"/>
      <c r="BU1754" s="50"/>
      <c r="BV1754" s="50"/>
      <c r="BW1754" s="50"/>
      <c r="BX1754" s="50"/>
      <c r="BY1754" s="50"/>
      <c r="BZ1754" s="50"/>
      <c r="CA1754" s="50"/>
      <c r="CB1754" s="50"/>
      <c r="CC1754" s="50"/>
      <c r="CD1754" s="50"/>
      <c r="CE1754" s="50"/>
      <c r="CF1754" s="50"/>
      <c r="CG1754" s="50"/>
      <c r="CH1754" s="50"/>
      <c r="CI1754" s="50"/>
      <c r="CJ1754" s="50"/>
      <c r="CK1754" s="50"/>
      <c r="CL1754" s="50"/>
      <c r="CM1754" s="50"/>
      <c r="CN1754" s="50"/>
      <c r="CO1754" s="50"/>
      <c r="CP1754" s="50"/>
      <c r="CQ1754" s="50"/>
      <c r="CR1754" s="50"/>
      <c r="CS1754" s="50"/>
      <c r="CT1754" s="50"/>
      <c r="CU1754" s="50"/>
      <c r="CV1754" s="50"/>
      <c r="CW1754" s="50"/>
      <c r="CX1754" s="50"/>
      <c r="CY1754" s="50"/>
      <c r="CZ1754" s="50"/>
      <c r="DA1754" s="50"/>
      <c r="DB1754" s="50"/>
      <c r="DC1754" s="50"/>
      <c r="DD1754" s="50"/>
      <c r="DE1754" s="50"/>
      <c r="DF1754" s="50"/>
    </row>
    <row r="1755" spans="2:110" x14ac:dyDescent="0.2">
      <c r="B1755" s="177"/>
      <c r="C1755" s="202"/>
      <c r="D1755" s="200"/>
      <c r="E1755" s="203"/>
      <c r="F1755" s="203"/>
      <c r="G1755" s="203"/>
      <c r="H1755" s="203"/>
      <c r="I1755" s="203"/>
      <c r="J1755" s="203"/>
      <c r="K1755" s="203"/>
      <c r="L1755" s="203"/>
      <c r="M1755" s="203"/>
      <c r="N1755" s="203"/>
      <c r="O1755" s="203"/>
      <c r="P1755" s="203"/>
      <c r="Q1755" s="204"/>
      <c r="R1755" s="204"/>
      <c r="S1755" s="234"/>
      <c r="T1755" s="50"/>
      <c r="U1755" s="50"/>
      <c r="V1755" s="50"/>
      <c r="W1755" s="50"/>
      <c r="X1755" s="50"/>
      <c r="Y1755" s="50"/>
      <c r="Z1755" s="250"/>
      <c r="AA1755" s="238"/>
      <c r="AB1755" s="50"/>
      <c r="AC1755" s="50"/>
      <c r="AD1755" s="50"/>
      <c r="AE1755" s="50"/>
      <c r="AF1755" s="50"/>
      <c r="AG1755" s="50"/>
      <c r="AH1755" s="50"/>
      <c r="AI1755" s="50"/>
      <c r="AJ1755" s="50"/>
      <c r="AK1755" s="50"/>
      <c r="AL1755" s="50"/>
      <c r="AM1755" s="50"/>
      <c r="AN1755" s="50"/>
      <c r="AO1755" s="50"/>
      <c r="AP1755" s="50"/>
      <c r="AQ1755" s="50"/>
      <c r="AR1755" s="50"/>
      <c r="AS1755" s="50"/>
      <c r="AT1755" s="50"/>
      <c r="AU1755" s="50"/>
      <c r="AV1755" s="50"/>
      <c r="AW1755" s="50"/>
      <c r="AX1755" s="50"/>
      <c r="AY1755" s="50"/>
      <c r="AZ1755" s="50"/>
      <c r="BA1755" s="50"/>
      <c r="BB1755" s="50"/>
      <c r="BC1755" s="50"/>
      <c r="BD1755" s="50"/>
      <c r="BE1755" s="50"/>
      <c r="BF1755" s="50"/>
      <c r="BG1755" s="50"/>
      <c r="BH1755" s="50"/>
      <c r="BI1755" s="50"/>
      <c r="BJ1755" s="50"/>
      <c r="BK1755" s="50"/>
      <c r="BL1755" s="50"/>
      <c r="BM1755" s="50"/>
      <c r="BN1755" s="50"/>
      <c r="BO1755" s="50"/>
      <c r="BP1755" s="50"/>
      <c r="BQ1755" s="50"/>
      <c r="BR1755" s="50"/>
      <c r="BS1755" s="50"/>
      <c r="BT1755" s="50"/>
      <c r="BU1755" s="50"/>
      <c r="BV1755" s="50"/>
      <c r="BW1755" s="50"/>
      <c r="BX1755" s="50"/>
      <c r="BY1755" s="50"/>
      <c r="BZ1755" s="50"/>
      <c r="CA1755" s="50"/>
      <c r="CB1755" s="50"/>
      <c r="CC1755" s="50"/>
      <c r="CD1755" s="50"/>
      <c r="CE1755" s="50"/>
      <c r="CF1755" s="50"/>
      <c r="CG1755" s="50"/>
      <c r="CH1755" s="50"/>
      <c r="CI1755" s="50"/>
      <c r="CJ1755" s="50"/>
      <c r="CK1755" s="50"/>
      <c r="CL1755" s="50"/>
      <c r="CM1755" s="50"/>
      <c r="CN1755" s="50"/>
      <c r="CO1755" s="50"/>
      <c r="CP1755" s="50"/>
      <c r="CQ1755" s="50"/>
      <c r="CR1755" s="50"/>
      <c r="CS1755" s="50"/>
      <c r="CT1755" s="50"/>
      <c r="CU1755" s="50"/>
      <c r="CV1755" s="50"/>
      <c r="CW1755" s="50"/>
      <c r="CX1755" s="50"/>
      <c r="CY1755" s="50"/>
      <c r="CZ1755" s="50"/>
      <c r="DA1755" s="50"/>
      <c r="DB1755" s="50"/>
      <c r="DC1755" s="50"/>
      <c r="DD1755" s="50"/>
      <c r="DE1755" s="50"/>
      <c r="DF1755" s="50"/>
    </row>
    <row r="1756" spans="2:110" x14ac:dyDescent="0.2">
      <c r="B1756" s="177"/>
      <c r="C1756" s="202"/>
      <c r="D1756" s="200"/>
      <c r="E1756" s="203"/>
      <c r="F1756" s="203"/>
      <c r="G1756" s="203"/>
      <c r="H1756" s="203"/>
      <c r="I1756" s="203"/>
      <c r="J1756" s="203"/>
      <c r="K1756" s="203"/>
      <c r="L1756" s="203"/>
      <c r="M1756" s="203"/>
      <c r="N1756" s="203"/>
      <c r="O1756" s="203"/>
      <c r="P1756" s="203"/>
      <c r="Q1756" s="204"/>
      <c r="R1756" s="204"/>
      <c r="S1756" s="234"/>
      <c r="T1756" s="50"/>
      <c r="U1756" s="50"/>
      <c r="V1756" s="50"/>
      <c r="W1756" s="50"/>
      <c r="X1756" s="50"/>
      <c r="Y1756" s="50"/>
      <c r="Z1756" s="250"/>
      <c r="AA1756" s="238"/>
      <c r="AB1756" s="50"/>
      <c r="AC1756" s="50"/>
      <c r="AD1756" s="50"/>
      <c r="AE1756" s="50"/>
      <c r="AF1756" s="50"/>
      <c r="AG1756" s="50"/>
      <c r="AH1756" s="50"/>
      <c r="AI1756" s="50"/>
      <c r="AJ1756" s="50"/>
      <c r="AK1756" s="50"/>
      <c r="AL1756" s="50"/>
      <c r="AM1756" s="50"/>
      <c r="AN1756" s="50"/>
      <c r="AO1756" s="50"/>
      <c r="AP1756" s="50"/>
      <c r="AQ1756" s="50"/>
      <c r="AR1756" s="50"/>
      <c r="AS1756" s="50"/>
      <c r="AT1756" s="50"/>
      <c r="AU1756" s="50"/>
      <c r="AV1756" s="50"/>
      <c r="AW1756" s="50"/>
      <c r="AX1756" s="50"/>
      <c r="AY1756" s="50"/>
      <c r="AZ1756" s="50"/>
      <c r="BA1756" s="50"/>
      <c r="BB1756" s="50"/>
      <c r="BC1756" s="50"/>
      <c r="BD1756" s="50"/>
      <c r="BE1756" s="50"/>
      <c r="BF1756" s="50"/>
      <c r="BG1756" s="50"/>
      <c r="BH1756" s="50"/>
      <c r="BI1756" s="50"/>
      <c r="BJ1756" s="50"/>
      <c r="BK1756" s="50"/>
      <c r="BL1756" s="50"/>
      <c r="BM1756" s="50"/>
      <c r="BN1756" s="50"/>
      <c r="BO1756" s="50"/>
      <c r="BP1756" s="50"/>
      <c r="BQ1756" s="50"/>
      <c r="BR1756" s="50"/>
      <c r="BS1756" s="50"/>
      <c r="BT1756" s="50"/>
      <c r="BU1756" s="50"/>
      <c r="BV1756" s="50"/>
      <c r="BW1756" s="50"/>
      <c r="BX1756" s="50"/>
      <c r="BY1756" s="50"/>
      <c r="BZ1756" s="50"/>
      <c r="CA1756" s="50"/>
      <c r="CB1756" s="50"/>
      <c r="CC1756" s="50"/>
      <c r="CD1756" s="50"/>
      <c r="CE1756" s="50"/>
      <c r="CF1756" s="50"/>
      <c r="CG1756" s="50"/>
      <c r="CH1756" s="50"/>
      <c r="CI1756" s="50"/>
      <c r="CJ1756" s="50"/>
      <c r="CK1756" s="50"/>
      <c r="CL1756" s="50"/>
      <c r="CM1756" s="50"/>
      <c r="CN1756" s="50"/>
      <c r="CO1756" s="50"/>
      <c r="CP1756" s="50"/>
      <c r="CQ1756" s="50"/>
      <c r="CR1756" s="50"/>
      <c r="CS1756" s="50"/>
      <c r="CT1756" s="50"/>
      <c r="CU1756" s="50"/>
      <c r="CV1756" s="50"/>
      <c r="CW1756" s="50"/>
      <c r="CX1756" s="50"/>
      <c r="CY1756" s="50"/>
      <c r="CZ1756" s="50"/>
      <c r="DA1756" s="50"/>
      <c r="DB1756" s="50"/>
      <c r="DC1756" s="50"/>
      <c r="DD1756" s="50"/>
      <c r="DE1756" s="50"/>
      <c r="DF1756" s="50"/>
    </row>
    <row r="1757" spans="2:110" x14ac:dyDescent="0.2">
      <c r="B1757" s="177"/>
      <c r="C1757" s="202"/>
      <c r="D1757" s="200"/>
      <c r="E1757" s="203"/>
      <c r="F1757" s="203"/>
      <c r="G1757" s="203"/>
      <c r="H1757" s="203"/>
      <c r="I1757" s="203"/>
      <c r="J1757" s="203"/>
      <c r="K1757" s="203"/>
      <c r="L1757" s="203"/>
      <c r="M1757" s="203"/>
      <c r="N1757" s="203"/>
      <c r="O1757" s="203"/>
      <c r="P1757" s="203"/>
      <c r="Q1757" s="204"/>
      <c r="R1757" s="204"/>
      <c r="S1757" s="234"/>
      <c r="T1757" s="50"/>
      <c r="U1757" s="50"/>
      <c r="V1757" s="50"/>
      <c r="W1757" s="50"/>
      <c r="X1757" s="50"/>
      <c r="Y1757" s="50"/>
      <c r="Z1757" s="250"/>
      <c r="AA1757" s="238"/>
      <c r="AB1757" s="50"/>
      <c r="AC1757" s="50"/>
      <c r="AD1757" s="50"/>
      <c r="AE1757" s="50"/>
      <c r="AF1757" s="50"/>
      <c r="AG1757" s="50"/>
      <c r="AH1757" s="50"/>
      <c r="AI1757" s="50"/>
      <c r="AJ1757" s="50"/>
      <c r="AK1757" s="50"/>
      <c r="AL1757" s="50"/>
      <c r="AM1757" s="50"/>
      <c r="AN1757" s="50"/>
      <c r="AO1757" s="50"/>
      <c r="AP1757" s="50"/>
      <c r="AQ1757" s="50"/>
      <c r="AR1757" s="50"/>
      <c r="AS1757" s="50"/>
      <c r="AT1757" s="50"/>
      <c r="AU1757" s="50"/>
      <c r="AV1757" s="50"/>
      <c r="AW1757" s="50"/>
      <c r="AX1757" s="50"/>
      <c r="AY1757" s="50"/>
      <c r="AZ1757" s="50"/>
      <c r="BA1757" s="50"/>
      <c r="BB1757" s="50"/>
      <c r="BC1757" s="50"/>
      <c r="BD1757" s="50"/>
      <c r="BE1757" s="50"/>
      <c r="BF1757" s="50"/>
      <c r="BG1757" s="50"/>
      <c r="BH1757" s="50"/>
      <c r="BI1757" s="50"/>
      <c r="BJ1757" s="50"/>
      <c r="BK1757" s="50"/>
      <c r="BL1757" s="50"/>
      <c r="BM1757" s="50"/>
      <c r="BN1757" s="50"/>
      <c r="BO1757" s="50"/>
      <c r="BP1757" s="50"/>
      <c r="BQ1757" s="50"/>
      <c r="BR1757" s="50"/>
      <c r="BS1757" s="50"/>
      <c r="BT1757" s="50"/>
      <c r="BU1757" s="50"/>
      <c r="BV1757" s="50"/>
      <c r="BW1757" s="50"/>
      <c r="BX1757" s="50"/>
      <c r="BY1757" s="50"/>
      <c r="BZ1757" s="50"/>
      <c r="CA1757" s="50"/>
      <c r="CB1757" s="50"/>
      <c r="CC1757" s="50"/>
      <c r="CD1757" s="50"/>
      <c r="CE1757" s="50"/>
      <c r="CF1757" s="50"/>
      <c r="CG1757" s="50"/>
      <c r="CH1757" s="50"/>
      <c r="CI1757" s="50"/>
      <c r="CJ1757" s="50"/>
      <c r="CK1757" s="50"/>
      <c r="CL1757" s="50"/>
      <c r="CM1757" s="50"/>
      <c r="CN1757" s="50"/>
      <c r="CO1757" s="50"/>
      <c r="CP1757" s="50"/>
      <c r="CQ1757" s="50"/>
      <c r="CR1757" s="50"/>
      <c r="CS1757" s="50"/>
      <c r="CT1757" s="50"/>
      <c r="CU1757" s="50"/>
      <c r="CV1757" s="50"/>
      <c r="CW1757" s="50"/>
      <c r="CX1757" s="50"/>
      <c r="CY1757" s="50"/>
      <c r="CZ1757" s="50"/>
      <c r="DA1757" s="50"/>
      <c r="DB1757" s="50"/>
      <c r="DC1757" s="50"/>
      <c r="DD1757" s="50"/>
      <c r="DE1757" s="50"/>
      <c r="DF1757" s="50"/>
    </row>
    <row r="1758" spans="2:110" x14ac:dyDescent="0.2">
      <c r="B1758" s="177"/>
      <c r="C1758" s="202"/>
      <c r="D1758" s="200"/>
      <c r="E1758" s="203"/>
      <c r="F1758" s="203"/>
      <c r="G1758" s="203"/>
      <c r="H1758" s="203"/>
      <c r="I1758" s="203"/>
      <c r="J1758" s="203"/>
      <c r="K1758" s="203"/>
      <c r="L1758" s="203"/>
      <c r="M1758" s="203"/>
      <c r="N1758" s="203"/>
      <c r="O1758" s="203"/>
      <c r="P1758" s="203"/>
      <c r="Q1758" s="204"/>
      <c r="R1758" s="204"/>
      <c r="S1758" s="234"/>
      <c r="T1758" s="50"/>
      <c r="U1758" s="50"/>
      <c r="V1758" s="50"/>
      <c r="W1758" s="50"/>
      <c r="X1758" s="50"/>
      <c r="Y1758" s="50"/>
      <c r="Z1758" s="250"/>
      <c r="AA1758" s="238"/>
      <c r="AB1758" s="50"/>
      <c r="AC1758" s="50"/>
      <c r="AD1758" s="50"/>
      <c r="AE1758" s="50"/>
      <c r="AF1758" s="50"/>
      <c r="AG1758" s="50"/>
      <c r="AH1758" s="50"/>
      <c r="AI1758" s="50"/>
      <c r="AJ1758" s="50"/>
      <c r="AK1758" s="50"/>
      <c r="AL1758" s="50"/>
      <c r="AM1758" s="50"/>
      <c r="AN1758" s="50"/>
      <c r="AO1758" s="50"/>
      <c r="AP1758" s="50"/>
      <c r="AQ1758" s="50"/>
      <c r="AR1758" s="50"/>
      <c r="AS1758" s="50"/>
      <c r="AT1758" s="50"/>
      <c r="AU1758" s="50"/>
      <c r="AV1758" s="50"/>
      <c r="AW1758" s="50"/>
      <c r="AX1758" s="50"/>
      <c r="AY1758" s="50"/>
      <c r="AZ1758" s="50"/>
      <c r="BA1758" s="50"/>
      <c r="BB1758" s="50"/>
      <c r="BC1758" s="50"/>
      <c r="BD1758" s="50"/>
      <c r="BE1758" s="50"/>
      <c r="BF1758" s="50"/>
      <c r="BG1758" s="50"/>
      <c r="BH1758" s="50"/>
      <c r="BI1758" s="50"/>
      <c r="BJ1758" s="50"/>
      <c r="BK1758" s="50"/>
      <c r="BL1758" s="50"/>
      <c r="BM1758" s="50"/>
      <c r="BN1758" s="50"/>
      <c r="BO1758" s="50"/>
      <c r="BP1758" s="50"/>
      <c r="BQ1758" s="50"/>
      <c r="BR1758" s="50"/>
      <c r="BS1758" s="50"/>
      <c r="BT1758" s="50"/>
      <c r="BU1758" s="50"/>
      <c r="BV1758" s="50"/>
      <c r="BW1758" s="50"/>
      <c r="BX1758" s="50"/>
      <c r="BY1758" s="50"/>
      <c r="BZ1758" s="50"/>
      <c r="CA1758" s="50"/>
      <c r="CB1758" s="50"/>
      <c r="CC1758" s="50"/>
      <c r="CD1758" s="50"/>
      <c r="CE1758" s="50"/>
      <c r="CF1758" s="50"/>
      <c r="CG1758" s="50"/>
      <c r="CH1758" s="50"/>
      <c r="CI1758" s="50"/>
      <c r="CJ1758" s="50"/>
      <c r="CK1758" s="50"/>
      <c r="CL1758" s="50"/>
      <c r="CM1758" s="50"/>
      <c r="CN1758" s="50"/>
      <c r="CO1758" s="50"/>
      <c r="CP1758" s="50"/>
      <c r="CQ1758" s="50"/>
      <c r="CR1758" s="50"/>
      <c r="CS1758" s="50"/>
      <c r="CT1758" s="50"/>
      <c r="CU1758" s="50"/>
      <c r="CV1758" s="50"/>
      <c r="CW1758" s="50"/>
      <c r="CX1758" s="50"/>
      <c r="CY1758" s="50"/>
      <c r="CZ1758" s="50"/>
      <c r="DA1758" s="50"/>
      <c r="DB1758" s="50"/>
      <c r="DC1758" s="50"/>
      <c r="DD1758" s="50"/>
      <c r="DE1758" s="50"/>
      <c r="DF1758" s="50"/>
    </row>
    <row r="1759" spans="2:110" x14ac:dyDescent="0.2">
      <c r="B1759" s="177"/>
      <c r="C1759" s="202"/>
      <c r="D1759" s="200"/>
      <c r="E1759" s="203"/>
      <c r="F1759" s="203"/>
      <c r="G1759" s="203"/>
      <c r="H1759" s="203"/>
      <c r="I1759" s="203"/>
      <c r="J1759" s="203"/>
      <c r="K1759" s="203"/>
      <c r="L1759" s="203"/>
      <c r="M1759" s="203"/>
      <c r="N1759" s="203"/>
      <c r="O1759" s="203"/>
      <c r="P1759" s="203"/>
      <c r="Q1759" s="204"/>
      <c r="R1759" s="204"/>
      <c r="S1759" s="234"/>
      <c r="T1759" s="50"/>
      <c r="U1759" s="50"/>
      <c r="V1759" s="50"/>
      <c r="W1759" s="50"/>
      <c r="X1759" s="50"/>
      <c r="Y1759" s="50"/>
      <c r="Z1759" s="250"/>
      <c r="AA1759" s="238"/>
      <c r="AB1759" s="50"/>
      <c r="AC1759" s="50"/>
      <c r="AD1759" s="50"/>
      <c r="AE1759" s="50"/>
      <c r="AF1759" s="50"/>
      <c r="AG1759" s="50"/>
      <c r="AH1759" s="50"/>
      <c r="AI1759" s="50"/>
      <c r="AJ1759" s="50"/>
      <c r="AK1759" s="50"/>
      <c r="AL1759" s="50"/>
      <c r="AM1759" s="50"/>
      <c r="AN1759" s="50"/>
      <c r="AO1759" s="50"/>
      <c r="AP1759" s="50"/>
      <c r="AQ1759" s="50"/>
      <c r="AR1759" s="50"/>
      <c r="AS1759" s="50"/>
      <c r="AT1759" s="50"/>
      <c r="AU1759" s="50"/>
      <c r="AV1759" s="50"/>
      <c r="AW1759" s="50"/>
      <c r="AX1759" s="50"/>
      <c r="AY1759" s="50"/>
      <c r="AZ1759" s="50"/>
      <c r="BA1759" s="50"/>
      <c r="BB1759" s="50"/>
      <c r="BC1759" s="50"/>
      <c r="BD1759" s="50"/>
      <c r="BE1759" s="50"/>
      <c r="BF1759" s="50"/>
      <c r="BG1759" s="50"/>
      <c r="BH1759" s="50"/>
      <c r="BI1759" s="50"/>
      <c r="BJ1759" s="50"/>
      <c r="BK1759" s="50"/>
      <c r="BL1759" s="50"/>
      <c r="BM1759" s="50"/>
      <c r="BN1759" s="50"/>
      <c r="BO1759" s="50"/>
      <c r="BP1759" s="50"/>
      <c r="BQ1759" s="50"/>
      <c r="BR1759" s="50"/>
      <c r="BS1759" s="50"/>
      <c r="BT1759" s="50"/>
      <c r="BU1759" s="50"/>
      <c r="BV1759" s="50"/>
      <c r="BW1759" s="50"/>
      <c r="BX1759" s="50"/>
      <c r="BY1759" s="50"/>
      <c r="BZ1759" s="50"/>
      <c r="CA1759" s="50"/>
      <c r="CB1759" s="50"/>
      <c r="CC1759" s="50"/>
      <c r="CD1759" s="50"/>
      <c r="CE1759" s="50"/>
      <c r="CF1759" s="50"/>
      <c r="CG1759" s="50"/>
      <c r="CH1759" s="50"/>
      <c r="CI1759" s="50"/>
      <c r="CJ1759" s="50"/>
      <c r="CK1759" s="50"/>
      <c r="CL1759" s="50"/>
      <c r="CM1759" s="50"/>
      <c r="CN1759" s="50"/>
      <c r="CO1759" s="50"/>
      <c r="CP1759" s="50"/>
      <c r="CQ1759" s="50"/>
      <c r="CR1759" s="50"/>
      <c r="CS1759" s="50"/>
      <c r="CT1759" s="50"/>
      <c r="CU1759" s="50"/>
      <c r="CV1759" s="50"/>
      <c r="CW1759" s="50"/>
      <c r="CX1759" s="50"/>
      <c r="CY1759" s="50"/>
      <c r="CZ1759" s="50"/>
      <c r="DA1759" s="50"/>
      <c r="DB1759" s="50"/>
      <c r="DC1759" s="50"/>
      <c r="DD1759" s="50"/>
      <c r="DE1759" s="50"/>
      <c r="DF1759" s="50"/>
    </row>
    <row r="1760" spans="2:110" x14ac:dyDescent="0.2">
      <c r="B1760" s="177"/>
      <c r="C1760" s="202"/>
      <c r="D1760" s="200"/>
      <c r="E1760" s="203"/>
      <c r="F1760" s="203"/>
      <c r="G1760" s="203"/>
      <c r="H1760" s="203"/>
      <c r="I1760" s="203"/>
      <c r="J1760" s="203"/>
      <c r="K1760" s="203"/>
      <c r="L1760" s="203"/>
      <c r="M1760" s="203"/>
      <c r="N1760" s="203"/>
      <c r="O1760" s="203"/>
      <c r="P1760" s="203"/>
      <c r="Q1760" s="204"/>
      <c r="R1760" s="204"/>
      <c r="S1760" s="234"/>
      <c r="T1760" s="50"/>
      <c r="U1760" s="50"/>
      <c r="V1760" s="50"/>
      <c r="W1760" s="50"/>
      <c r="X1760" s="50"/>
      <c r="Y1760" s="50"/>
      <c r="Z1760" s="250"/>
      <c r="AA1760" s="238"/>
      <c r="AB1760" s="50"/>
      <c r="AC1760" s="50"/>
      <c r="AD1760" s="50"/>
      <c r="AE1760" s="50"/>
      <c r="AF1760" s="50"/>
      <c r="AG1760" s="50"/>
      <c r="AH1760" s="50"/>
      <c r="AI1760" s="50"/>
      <c r="AJ1760" s="50"/>
      <c r="AK1760" s="50"/>
      <c r="AL1760" s="50"/>
      <c r="AM1760" s="50"/>
      <c r="AN1760" s="50"/>
      <c r="AO1760" s="50"/>
      <c r="AP1760" s="50"/>
      <c r="AQ1760" s="50"/>
      <c r="AR1760" s="50"/>
      <c r="AS1760" s="50"/>
      <c r="AT1760" s="50"/>
      <c r="AU1760" s="50"/>
      <c r="AV1760" s="50"/>
      <c r="AW1760" s="50"/>
      <c r="AX1760" s="50"/>
      <c r="AY1760" s="50"/>
      <c r="AZ1760" s="50"/>
      <c r="BA1760" s="50"/>
      <c r="BB1760" s="50"/>
      <c r="BC1760" s="50"/>
      <c r="BD1760" s="50"/>
      <c r="BE1760" s="50"/>
      <c r="BF1760" s="50"/>
      <c r="BG1760" s="50"/>
      <c r="BH1760" s="50"/>
      <c r="BI1760" s="50"/>
      <c r="BJ1760" s="50"/>
      <c r="BK1760" s="50"/>
      <c r="BL1760" s="50"/>
      <c r="BM1760" s="50"/>
      <c r="BN1760" s="50"/>
      <c r="BO1760" s="50"/>
      <c r="BP1760" s="50"/>
      <c r="BQ1760" s="50"/>
      <c r="BR1760" s="50"/>
      <c r="BS1760" s="50"/>
      <c r="BT1760" s="50"/>
      <c r="BU1760" s="50"/>
      <c r="BV1760" s="50"/>
      <c r="BW1760" s="50"/>
      <c r="BX1760" s="50"/>
      <c r="BY1760" s="50"/>
      <c r="BZ1760" s="50"/>
      <c r="CA1760" s="50"/>
      <c r="CB1760" s="50"/>
      <c r="CC1760" s="50"/>
      <c r="CD1760" s="50"/>
      <c r="CE1760" s="50"/>
      <c r="CF1760" s="50"/>
      <c r="CG1760" s="50"/>
      <c r="CH1760" s="50"/>
      <c r="CI1760" s="50"/>
      <c r="CJ1760" s="50"/>
      <c r="CK1760" s="50"/>
      <c r="CL1760" s="50"/>
      <c r="CM1760" s="50"/>
      <c r="CN1760" s="50"/>
      <c r="CO1760" s="50"/>
      <c r="CP1760" s="50"/>
      <c r="CQ1760" s="50"/>
      <c r="CR1760" s="50"/>
      <c r="CS1760" s="50"/>
      <c r="CT1760" s="50"/>
      <c r="CU1760" s="50"/>
      <c r="CV1760" s="50"/>
      <c r="CW1760" s="50"/>
      <c r="CX1760" s="50"/>
      <c r="CY1760" s="50"/>
      <c r="CZ1760" s="50"/>
      <c r="DA1760" s="50"/>
      <c r="DB1760" s="50"/>
      <c r="DC1760" s="50"/>
      <c r="DD1760" s="50"/>
      <c r="DE1760" s="50"/>
      <c r="DF1760" s="50"/>
    </row>
    <row r="1761" spans="2:110" x14ac:dyDescent="0.2">
      <c r="B1761" s="177"/>
      <c r="C1761" s="202"/>
      <c r="D1761" s="200"/>
      <c r="E1761" s="203"/>
      <c r="F1761" s="203"/>
      <c r="G1761" s="203"/>
      <c r="H1761" s="203"/>
      <c r="I1761" s="203"/>
      <c r="J1761" s="203"/>
      <c r="K1761" s="203"/>
      <c r="L1761" s="203"/>
      <c r="M1761" s="203"/>
      <c r="N1761" s="203"/>
      <c r="O1761" s="203"/>
      <c r="P1761" s="203"/>
      <c r="Q1761" s="204"/>
      <c r="R1761" s="204"/>
      <c r="S1761" s="234"/>
      <c r="T1761" s="50"/>
      <c r="U1761" s="50"/>
      <c r="V1761" s="50"/>
      <c r="W1761" s="50"/>
      <c r="X1761" s="50"/>
      <c r="Y1761" s="50"/>
      <c r="Z1761" s="250"/>
      <c r="AA1761" s="238"/>
      <c r="AB1761" s="50"/>
      <c r="AC1761" s="50"/>
      <c r="AD1761" s="50"/>
      <c r="AE1761" s="50"/>
      <c r="AF1761" s="50"/>
      <c r="AG1761" s="50"/>
      <c r="AH1761" s="50"/>
      <c r="AI1761" s="50"/>
      <c r="AJ1761" s="50"/>
      <c r="AK1761" s="50"/>
      <c r="AL1761" s="50"/>
      <c r="AM1761" s="50"/>
      <c r="AN1761" s="50"/>
      <c r="AO1761" s="50"/>
      <c r="AP1761" s="50"/>
      <c r="AQ1761" s="50"/>
      <c r="AR1761" s="50"/>
      <c r="AS1761" s="50"/>
      <c r="AT1761" s="50"/>
      <c r="AU1761" s="50"/>
      <c r="AV1761" s="50"/>
      <c r="AW1761" s="50"/>
      <c r="AX1761" s="50"/>
      <c r="AY1761" s="50"/>
      <c r="AZ1761" s="50"/>
      <c r="BA1761" s="50"/>
      <c r="BB1761" s="50"/>
      <c r="BC1761" s="50"/>
      <c r="BD1761" s="50"/>
      <c r="BE1761" s="50"/>
      <c r="BF1761" s="50"/>
      <c r="BG1761" s="50"/>
      <c r="BH1761" s="50"/>
      <c r="BI1761" s="50"/>
      <c r="BJ1761" s="50"/>
      <c r="BK1761" s="50"/>
      <c r="BL1761" s="50"/>
      <c r="BM1761" s="50"/>
      <c r="BN1761" s="50"/>
      <c r="BO1761" s="50"/>
      <c r="BP1761" s="50"/>
      <c r="BQ1761" s="50"/>
      <c r="BR1761" s="50"/>
      <c r="BS1761" s="50"/>
      <c r="BT1761" s="50"/>
      <c r="BU1761" s="50"/>
      <c r="BV1761" s="50"/>
      <c r="BW1761" s="50"/>
      <c r="BX1761" s="50"/>
      <c r="BY1761" s="50"/>
      <c r="BZ1761" s="50"/>
      <c r="CA1761" s="50"/>
      <c r="CB1761" s="50"/>
      <c r="CC1761" s="50"/>
      <c r="CD1761" s="50"/>
      <c r="CE1761" s="50"/>
      <c r="CF1761" s="50"/>
      <c r="CG1761" s="50"/>
      <c r="CH1761" s="50"/>
      <c r="CI1761" s="50"/>
      <c r="CJ1761" s="50"/>
      <c r="CK1761" s="50"/>
      <c r="CL1761" s="50"/>
      <c r="CM1761" s="50"/>
      <c r="CN1761" s="50"/>
      <c r="CO1761" s="50"/>
      <c r="CP1761" s="50"/>
      <c r="CQ1761" s="50"/>
      <c r="CR1761" s="50"/>
      <c r="CS1761" s="50"/>
      <c r="CT1761" s="50"/>
      <c r="CU1761" s="50"/>
      <c r="CV1761" s="50"/>
      <c r="CW1761" s="50"/>
      <c r="CX1761" s="50"/>
      <c r="CY1761" s="50"/>
      <c r="CZ1761" s="50"/>
      <c r="DA1761" s="50"/>
      <c r="DB1761" s="50"/>
      <c r="DC1761" s="50"/>
      <c r="DD1761" s="50"/>
      <c r="DE1761" s="50"/>
      <c r="DF1761" s="50"/>
    </row>
    <row r="1762" spans="2:110" x14ac:dyDescent="0.2">
      <c r="B1762" s="177"/>
      <c r="C1762" s="202"/>
      <c r="D1762" s="200"/>
      <c r="E1762" s="203"/>
      <c r="F1762" s="203"/>
      <c r="G1762" s="203"/>
      <c r="H1762" s="203"/>
      <c r="I1762" s="203"/>
      <c r="J1762" s="203"/>
      <c r="K1762" s="203"/>
      <c r="L1762" s="203"/>
      <c r="M1762" s="203"/>
      <c r="N1762" s="203"/>
      <c r="O1762" s="203"/>
      <c r="P1762" s="203"/>
      <c r="Q1762" s="204"/>
      <c r="R1762" s="204"/>
      <c r="S1762" s="234"/>
      <c r="T1762" s="50"/>
      <c r="U1762" s="50"/>
      <c r="V1762" s="50"/>
      <c r="W1762" s="50"/>
      <c r="X1762" s="50"/>
      <c r="Y1762" s="50"/>
      <c r="Z1762" s="250"/>
      <c r="AA1762" s="238"/>
      <c r="AB1762" s="50"/>
      <c r="AC1762" s="50"/>
      <c r="AD1762" s="50"/>
      <c r="AE1762" s="50"/>
      <c r="AF1762" s="50"/>
      <c r="AG1762" s="50"/>
      <c r="AH1762" s="50"/>
      <c r="AI1762" s="50"/>
      <c r="AJ1762" s="50"/>
      <c r="AK1762" s="50"/>
      <c r="AL1762" s="50"/>
      <c r="AM1762" s="50"/>
      <c r="AN1762" s="50"/>
      <c r="AO1762" s="50"/>
      <c r="AP1762" s="50"/>
      <c r="AQ1762" s="50"/>
      <c r="AR1762" s="50"/>
      <c r="AS1762" s="50"/>
      <c r="AT1762" s="50"/>
      <c r="AU1762" s="50"/>
      <c r="AV1762" s="50"/>
      <c r="AW1762" s="50"/>
      <c r="AX1762" s="50"/>
      <c r="AY1762" s="50"/>
      <c r="AZ1762" s="50"/>
      <c r="BA1762" s="50"/>
      <c r="BB1762" s="50"/>
      <c r="BC1762" s="50"/>
      <c r="BD1762" s="50"/>
      <c r="BE1762" s="50"/>
      <c r="BF1762" s="50"/>
      <c r="BG1762" s="50"/>
      <c r="BH1762" s="50"/>
      <c r="BI1762" s="50"/>
      <c r="BJ1762" s="50"/>
      <c r="BK1762" s="50"/>
      <c r="BL1762" s="50"/>
      <c r="BM1762" s="50"/>
      <c r="BN1762" s="50"/>
      <c r="BO1762" s="50"/>
      <c r="BP1762" s="50"/>
      <c r="BQ1762" s="50"/>
      <c r="BR1762" s="50"/>
      <c r="BS1762" s="50"/>
      <c r="BT1762" s="50"/>
      <c r="BU1762" s="50"/>
      <c r="BV1762" s="50"/>
      <c r="BW1762" s="50"/>
      <c r="BX1762" s="50"/>
      <c r="BY1762" s="50"/>
      <c r="BZ1762" s="50"/>
      <c r="CA1762" s="50"/>
      <c r="CB1762" s="50"/>
      <c r="CC1762" s="50"/>
      <c r="CD1762" s="50"/>
      <c r="CE1762" s="50"/>
      <c r="CF1762" s="50"/>
      <c r="CG1762" s="50"/>
      <c r="CH1762" s="50"/>
      <c r="CI1762" s="50"/>
      <c r="CJ1762" s="50"/>
      <c r="CK1762" s="50"/>
      <c r="CL1762" s="50"/>
      <c r="CM1762" s="50"/>
      <c r="CN1762" s="50"/>
      <c r="CO1762" s="50"/>
      <c r="CP1762" s="50"/>
      <c r="CQ1762" s="50"/>
      <c r="CR1762" s="50"/>
      <c r="CS1762" s="50"/>
      <c r="CT1762" s="50"/>
      <c r="CU1762" s="50"/>
      <c r="CV1762" s="50"/>
      <c r="CW1762" s="50"/>
      <c r="CX1762" s="50"/>
      <c r="CY1762" s="50"/>
      <c r="CZ1762" s="50"/>
      <c r="DA1762" s="50"/>
      <c r="DB1762" s="50"/>
      <c r="DC1762" s="50"/>
      <c r="DD1762" s="50"/>
      <c r="DE1762" s="50"/>
      <c r="DF1762" s="50"/>
    </row>
    <row r="1763" spans="2:110" x14ac:dyDescent="0.2">
      <c r="B1763" s="177"/>
      <c r="C1763" s="202"/>
      <c r="D1763" s="200"/>
      <c r="E1763" s="203"/>
      <c r="F1763" s="203"/>
      <c r="G1763" s="203"/>
      <c r="H1763" s="203"/>
      <c r="I1763" s="203"/>
      <c r="J1763" s="203"/>
      <c r="K1763" s="203"/>
      <c r="L1763" s="203"/>
      <c r="M1763" s="203"/>
      <c r="N1763" s="203"/>
      <c r="O1763" s="203"/>
      <c r="P1763" s="203"/>
      <c r="Q1763" s="204"/>
      <c r="R1763" s="204"/>
      <c r="S1763" s="234"/>
      <c r="T1763" s="50"/>
      <c r="U1763" s="50"/>
      <c r="V1763" s="50"/>
      <c r="W1763" s="50"/>
      <c r="X1763" s="50"/>
      <c r="Y1763" s="50"/>
      <c r="Z1763" s="250"/>
      <c r="AA1763" s="238"/>
      <c r="AB1763" s="50"/>
      <c r="AC1763" s="50"/>
      <c r="AD1763" s="50"/>
      <c r="AE1763" s="50"/>
      <c r="AF1763" s="50"/>
      <c r="AG1763" s="50"/>
      <c r="AH1763" s="50"/>
      <c r="AI1763" s="50"/>
      <c r="AJ1763" s="50"/>
      <c r="AK1763" s="50"/>
      <c r="AL1763" s="50"/>
      <c r="AM1763" s="50"/>
      <c r="AN1763" s="50"/>
      <c r="AO1763" s="50"/>
      <c r="AP1763" s="50"/>
      <c r="AQ1763" s="50"/>
      <c r="AR1763" s="50"/>
      <c r="AS1763" s="50"/>
      <c r="AT1763" s="50"/>
      <c r="AU1763" s="50"/>
      <c r="AV1763" s="50"/>
      <c r="AW1763" s="50"/>
      <c r="AX1763" s="50"/>
      <c r="AY1763" s="50"/>
      <c r="AZ1763" s="50"/>
      <c r="BA1763" s="50"/>
      <c r="BB1763" s="50"/>
      <c r="BC1763" s="50"/>
      <c r="BD1763" s="50"/>
      <c r="BE1763" s="50"/>
      <c r="BF1763" s="50"/>
      <c r="BG1763" s="50"/>
      <c r="BH1763" s="50"/>
      <c r="BI1763" s="50"/>
      <c r="BJ1763" s="50"/>
      <c r="BK1763" s="50"/>
      <c r="BL1763" s="50"/>
      <c r="BM1763" s="50"/>
      <c r="BN1763" s="50"/>
      <c r="BO1763" s="50"/>
      <c r="BP1763" s="50"/>
      <c r="BQ1763" s="50"/>
      <c r="BR1763" s="50"/>
      <c r="BS1763" s="50"/>
      <c r="BT1763" s="50"/>
      <c r="BU1763" s="50"/>
      <c r="BV1763" s="50"/>
      <c r="BW1763" s="50"/>
      <c r="BX1763" s="50"/>
      <c r="BY1763" s="50"/>
      <c r="BZ1763" s="50"/>
      <c r="CA1763" s="50"/>
      <c r="CB1763" s="50"/>
      <c r="CC1763" s="50"/>
      <c r="CD1763" s="50"/>
      <c r="CE1763" s="50"/>
      <c r="CF1763" s="50"/>
      <c r="CG1763" s="50"/>
      <c r="CH1763" s="50"/>
      <c r="CI1763" s="50"/>
      <c r="CJ1763" s="50"/>
      <c r="CK1763" s="50"/>
      <c r="CL1763" s="50"/>
      <c r="CM1763" s="50"/>
      <c r="CN1763" s="50"/>
      <c r="CO1763" s="50"/>
      <c r="CP1763" s="50"/>
      <c r="CQ1763" s="50"/>
      <c r="CR1763" s="50"/>
      <c r="CS1763" s="50"/>
      <c r="CT1763" s="50"/>
      <c r="CU1763" s="50"/>
      <c r="CV1763" s="50"/>
      <c r="CW1763" s="50"/>
      <c r="CX1763" s="50"/>
      <c r="CY1763" s="50"/>
      <c r="CZ1763" s="50"/>
      <c r="DA1763" s="50"/>
      <c r="DB1763" s="50"/>
      <c r="DC1763" s="50"/>
      <c r="DD1763" s="50"/>
      <c r="DE1763" s="50"/>
      <c r="DF1763" s="50"/>
    </row>
    <row r="1764" spans="2:110" x14ac:dyDescent="0.2">
      <c r="B1764" s="177"/>
      <c r="C1764" s="202"/>
      <c r="D1764" s="200"/>
      <c r="E1764" s="203"/>
      <c r="F1764" s="203"/>
      <c r="G1764" s="203"/>
      <c r="H1764" s="203"/>
      <c r="I1764" s="203"/>
      <c r="J1764" s="203"/>
      <c r="K1764" s="203"/>
      <c r="L1764" s="203"/>
      <c r="M1764" s="203"/>
      <c r="N1764" s="203"/>
      <c r="O1764" s="203"/>
      <c r="P1764" s="203"/>
      <c r="Q1764" s="204"/>
      <c r="R1764" s="204"/>
      <c r="S1764" s="234"/>
      <c r="T1764" s="50"/>
      <c r="U1764" s="50"/>
      <c r="V1764" s="50"/>
      <c r="W1764" s="50"/>
      <c r="X1764" s="50"/>
      <c r="Y1764" s="50"/>
      <c r="Z1764" s="250"/>
      <c r="AA1764" s="238"/>
      <c r="AB1764" s="50"/>
      <c r="AC1764" s="50"/>
      <c r="AD1764" s="50"/>
      <c r="AE1764" s="50"/>
      <c r="AF1764" s="50"/>
      <c r="AG1764" s="50"/>
      <c r="AH1764" s="50"/>
      <c r="AI1764" s="50"/>
      <c r="AJ1764" s="50"/>
      <c r="AK1764" s="50"/>
      <c r="AL1764" s="50"/>
      <c r="AM1764" s="50"/>
      <c r="AN1764" s="50"/>
      <c r="AO1764" s="50"/>
      <c r="AP1764" s="50"/>
      <c r="AQ1764" s="50"/>
      <c r="AR1764" s="50"/>
      <c r="AS1764" s="50"/>
      <c r="AT1764" s="50"/>
      <c r="AU1764" s="50"/>
      <c r="AV1764" s="50"/>
      <c r="AW1764" s="50"/>
      <c r="AX1764" s="50"/>
      <c r="AY1764" s="50"/>
      <c r="AZ1764" s="50"/>
      <c r="BA1764" s="50"/>
      <c r="BB1764" s="50"/>
      <c r="BC1764" s="50"/>
      <c r="BD1764" s="50"/>
      <c r="BE1764" s="50"/>
      <c r="BF1764" s="50"/>
      <c r="BG1764" s="50"/>
      <c r="BH1764" s="50"/>
      <c r="BI1764" s="50"/>
      <c r="BJ1764" s="50"/>
      <c r="BK1764" s="50"/>
      <c r="BL1764" s="50"/>
      <c r="BM1764" s="50"/>
      <c r="BN1764" s="50"/>
      <c r="BO1764" s="50"/>
      <c r="BP1764" s="50"/>
      <c r="BQ1764" s="50"/>
      <c r="BR1764" s="50"/>
      <c r="BS1764" s="50"/>
      <c r="BT1764" s="50"/>
      <c r="BU1764" s="50"/>
      <c r="BV1764" s="50"/>
      <c r="BW1764" s="50"/>
      <c r="BX1764" s="50"/>
      <c r="BY1764" s="50"/>
      <c r="BZ1764" s="50"/>
      <c r="CA1764" s="50"/>
      <c r="CB1764" s="50"/>
      <c r="CC1764" s="50"/>
      <c r="CD1764" s="50"/>
      <c r="CE1764" s="50"/>
      <c r="CF1764" s="50"/>
      <c r="CG1764" s="50"/>
      <c r="CH1764" s="50"/>
      <c r="CI1764" s="50"/>
      <c r="CJ1764" s="50"/>
      <c r="CK1764" s="50"/>
      <c r="CL1764" s="50"/>
      <c r="CM1764" s="50"/>
      <c r="CN1764" s="50"/>
      <c r="CO1764" s="50"/>
      <c r="CP1764" s="50"/>
      <c r="CQ1764" s="50"/>
      <c r="CR1764" s="50"/>
      <c r="CS1764" s="50"/>
      <c r="CT1764" s="50"/>
      <c r="CU1764" s="50"/>
      <c r="CV1764" s="50"/>
      <c r="CW1764" s="50"/>
      <c r="CX1764" s="50"/>
      <c r="CY1764" s="50"/>
      <c r="CZ1764" s="50"/>
      <c r="DA1764" s="50"/>
      <c r="DB1764" s="50"/>
      <c r="DC1764" s="50"/>
      <c r="DD1764" s="50"/>
      <c r="DE1764" s="50"/>
      <c r="DF1764" s="50"/>
    </row>
    <row r="1765" spans="2:110" x14ac:dyDescent="0.2">
      <c r="B1765" s="177"/>
      <c r="C1765" s="202"/>
      <c r="D1765" s="200"/>
      <c r="E1765" s="203"/>
      <c r="F1765" s="203"/>
      <c r="G1765" s="203"/>
      <c r="H1765" s="203"/>
      <c r="I1765" s="203"/>
      <c r="J1765" s="203"/>
      <c r="K1765" s="203"/>
      <c r="L1765" s="203"/>
      <c r="M1765" s="203"/>
      <c r="N1765" s="203"/>
      <c r="O1765" s="203"/>
      <c r="P1765" s="203"/>
      <c r="Q1765" s="204"/>
      <c r="R1765" s="204"/>
      <c r="S1765" s="234"/>
      <c r="T1765" s="50"/>
      <c r="U1765" s="50"/>
      <c r="V1765" s="50"/>
      <c r="W1765" s="50"/>
      <c r="X1765" s="50"/>
      <c r="Y1765" s="50"/>
      <c r="Z1765" s="250"/>
      <c r="AA1765" s="238"/>
      <c r="AB1765" s="50"/>
      <c r="AC1765" s="50"/>
      <c r="AD1765" s="50"/>
      <c r="AE1765" s="50"/>
      <c r="AF1765" s="50"/>
      <c r="AG1765" s="50"/>
      <c r="AH1765" s="50"/>
      <c r="AI1765" s="50"/>
      <c r="AJ1765" s="50"/>
      <c r="AK1765" s="50"/>
      <c r="AL1765" s="50"/>
      <c r="AM1765" s="50"/>
      <c r="AN1765" s="50"/>
      <c r="AO1765" s="50"/>
      <c r="AP1765" s="50"/>
      <c r="AQ1765" s="50"/>
      <c r="AR1765" s="50"/>
      <c r="AS1765" s="50"/>
      <c r="AT1765" s="50"/>
      <c r="AU1765" s="50"/>
      <c r="AV1765" s="50"/>
      <c r="AW1765" s="50"/>
      <c r="AX1765" s="50"/>
      <c r="AY1765" s="50"/>
      <c r="AZ1765" s="50"/>
      <c r="BA1765" s="50"/>
      <c r="BB1765" s="50"/>
      <c r="BC1765" s="50"/>
      <c r="BD1765" s="50"/>
      <c r="BE1765" s="50"/>
      <c r="BF1765" s="50"/>
      <c r="BG1765" s="50"/>
      <c r="BH1765" s="50"/>
      <c r="BI1765" s="50"/>
      <c r="BJ1765" s="50"/>
      <c r="BK1765" s="50"/>
      <c r="BL1765" s="50"/>
      <c r="BM1765" s="50"/>
      <c r="BN1765" s="50"/>
      <c r="BO1765" s="50"/>
      <c r="BP1765" s="50"/>
      <c r="BQ1765" s="50"/>
      <c r="BR1765" s="50"/>
      <c r="BS1765" s="50"/>
      <c r="BT1765" s="50"/>
      <c r="BU1765" s="50"/>
      <c r="BV1765" s="50"/>
      <c r="BW1765" s="50"/>
      <c r="BX1765" s="50"/>
      <c r="BY1765" s="50"/>
      <c r="BZ1765" s="50"/>
      <c r="CA1765" s="50"/>
      <c r="CB1765" s="50"/>
      <c r="CC1765" s="50"/>
      <c r="CD1765" s="50"/>
      <c r="CE1765" s="50"/>
      <c r="CF1765" s="50"/>
      <c r="CG1765" s="50"/>
      <c r="CH1765" s="50"/>
      <c r="CI1765" s="50"/>
      <c r="CJ1765" s="50"/>
      <c r="CK1765" s="50"/>
      <c r="CL1765" s="50"/>
      <c r="CM1765" s="50"/>
      <c r="CN1765" s="50"/>
      <c r="CO1765" s="50"/>
      <c r="CP1765" s="50"/>
      <c r="CQ1765" s="50"/>
      <c r="CR1765" s="50"/>
      <c r="CS1765" s="50"/>
      <c r="CT1765" s="50"/>
      <c r="CU1765" s="50"/>
      <c r="CV1765" s="50"/>
      <c r="CW1765" s="50"/>
      <c r="CX1765" s="50"/>
      <c r="CY1765" s="50"/>
      <c r="CZ1765" s="50"/>
      <c r="DA1765" s="50"/>
      <c r="DB1765" s="50"/>
      <c r="DC1765" s="50"/>
      <c r="DD1765" s="50"/>
      <c r="DE1765" s="50"/>
      <c r="DF1765" s="50"/>
    </row>
    <row r="1766" spans="2:110" x14ac:dyDescent="0.2">
      <c r="B1766" s="177"/>
      <c r="C1766" s="202"/>
      <c r="D1766" s="200"/>
      <c r="E1766" s="203"/>
      <c r="F1766" s="203"/>
      <c r="G1766" s="203"/>
      <c r="H1766" s="203"/>
      <c r="I1766" s="203"/>
      <c r="J1766" s="203"/>
      <c r="K1766" s="203"/>
      <c r="L1766" s="203"/>
      <c r="M1766" s="203"/>
      <c r="N1766" s="203"/>
      <c r="O1766" s="203"/>
      <c r="P1766" s="203"/>
      <c r="Q1766" s="204"/>
      <c r="R1766" s="204"/>
      <c r="S1766" s="234"/>
      <c r="T1766" s="50"/>
      <c r="U1766" s="50"/>
      <c r="V1766" s="50"/>
      <c r="W1766" s="50"/>
      <c r="X1766" s="50"/>
      <c r="Y1766" s="50"/>
      <c r="Z1766" s="250"/>
      <c r="AA1766" s="238"/>
      <c r="AB1766" s="50"/>
      <c r="AC1766" s="50"/>
      <c r="AD1766" s="50"/>
      <c r="AE1766" s="50"/>
      <c r="AF1766" s="50"/>
      <c r="AG1766" s="50"/>
      <c r="AH1766" s="50"/>
      <c r="AI1766" s="50"/>
      <c r="AJ1766" s="50"/>
      <c r="AK1766" s="50"/>
      <c r="AL1766" s="50"/>
      <c r="AM1766" s="50"/>
      <c r="AN1766" s="50"/>
      <c r="AO1766" s="50"/>
      <c r="AP1766" s="50"/>
      <c r="AQ1766" s="50"/>
      <c r="AR1766" s="50"/>
      <c r="AS1766" s="50"/>
      <c r="AT1766" s="50"/>
      <c r="AU1766" s="50"/>
      <c r="AV1766" s="50"/>
      <c r="AW1766" s="50"/>
      <c r="AX1766" s="50"/>
      <c r="AY1766" s="50"/>
      <c r="AZ1766" s="50"/>
      <c r="BA1766" s="50"/>
      <c r="BB1766" s="50"/>
      <c r="BC1766" s="50"/>
      <c r="BD1766" s="50"/>
      <c r="BE1766" s="50"/>
      <c r="BF1766" s="50"/>
      <c r="BG1766" s="50"/>
      <c r="BH1766" s="50"/>
      <c r="BI1766" s="50"/>
      <c r="BJ1766" s="50"/>
      <c r="BK1766" s="50"/>
      <c r="BL1766" s="50"/>
      <c r="BM1766" s="50"/>
      <c r="BN1766" s="50"/>
      <c r="BO1766" s="50"/>
      <c r="BP1766" s="50"/>
      <c r="BQ1766" s="50"/>
      <c r="BR1766" s="50"/>
      <c r="BS1766" s="50"/>
      <c r="BT1766" s="50"/>
      <c r="BU1766" s="50"/>
      <c r="BV1766" s="50"/>
      <c r="BW1766" s="50"/>
      <c r="BX1766" s="50"/>
      <c r="BY1766" s="50"/>
      <c r="BZ1766" s="50"/>
      <c r="CA1766" s="50"/>
      <c r="CB1766" s="50"/>
      <c r="CC1766" s="50"/>
      <c r="CD1766" s="50"/>
      <c r="CE1766" s="50"/>
      <c r="CF1766" s="50"/>
      <c r="CG1766" s="50"/>
      <c r="CH1766" s="50"/>
      <c r="CI1766" s="50"/>
      <c r="CJ1766" s="50"/>
      <c r="CK1766" s="50"/>
      <c r="CL1766" s="50"/>
      <c r="CM1766" s="50"/>
      <c r="CN1766" s="50"/>
      <c r="CO1766" s="50"/>
      <c r="CP1766" s="50"/>
      <c r="CQ1766" s="50"/>
      <c r="CR1766" s="50"/>
      <c r="CS1766" s="50"/>
      <c r="CT1766" s="50"/>
      <c r="CU1766" s="50"/>
      <c r="CV1766" s="50"/>
      <c r="CW1766" s="50"/>
      <c r="CX1766" s="50"/>
      <c r="CY1766" s="50"/>
      <c r="CZ1766" s="50"/>
      <c r="DA1766" s="50"/>
      <c r="DB1766" s="50"/>
      <c r="DC1766" s="50"/>
      <c r="DD1766" s="50"/>
      <c r="DE1766" s="50"/>
      <c r="DF1766" s="50"/>
    </row>
    <row r="1767" spans="2:110" x14ac:dyDescent="0.2">
      <c r="B1767" s="177"/>
      <c r="C1767" s="202"/>
      <c r="D1767" s="200"/>
      <c r="E1767" s="203"/>
      <c r="F1767" s="203"/>
      <c r="G1767" s="203"/>
      <c r="H1767" s="203"/>
      <c r="I1767" s="203"/>
      <c r="J1767" s="203"/>
      <c r="K1767" s="203"/>
      <c r="L1767" s="203"/>
      <c r="M1767" s="203"/>
      <c r="N1767" s="203"/>
      <c r="O1767" s="203"/>
      <c r="P1767" s="203"/>
      <c r="Q1767" s="204"/>
      <c r="R1767" s="204"/>
      <c r="S1767" s="234"/>
      <c r="T1767" s="50"/>
      <c r="U1767" s="50"/>
      <c r="V1767" s="50"/>
      <c r="W1767" s="50"/>
      <c r="X1767" s="50"/>
      <c r="Y1767" s="50"/>
      <c r="Z1767" s="250"/>
      <c r="AA1767" s="238"/>
      <c r="AB1767" s="50"/>
      <c r="AC1767" s="50"/>
      <c r="AD1767" s="50"/>
      <c r="AE1767" s="50"/>
      <c r="AF1767" s="50"/>
      <c r="AG1767" s="50"/>
      <c r="AH1767" s="50"/>
      <c r="AI1767" s="50"/>
      <c r="AJ1767" s="50"/>
      <c r="AK1767" s="50"/>
      <c r="AL1767" s="50"/>
      <c r="AM1767" s="50"/>
      <c r="AN1767" s="50"/>
      <c r="AO1767" s="50"/>
      <c r="AP1767" s="50"/>
      <c r="AQ1767" s="50"/>
      <c r="AR1767" s="50"/>
      <c r="AS1767" s="50"/>
      <c r="AT1767" s="50"/>
      <c r="AU1767" s="50"/>
      <c r="AV1767" s="50"/>
      <c r="AW1767" s="50"/>
      <c r="AX1767" s="50"/>
      <c r="AY1767" s="50"/>
      <c r="AZ1767" s="50"/>
      <c r="BA1767" s="50"/>
      <c r="BB1767" s="50"/>
      <c r="BC1767" s="50"/>
      <c r="BD1767" s="50"/>
      <c r="BE1767" s="50"/>
      <c r="BF1767" s="50"/>
      <c r="BG1767" s="50"/>
      <c r="BH1767" s="50"/>
      <c r="BI1767" s="50"/>
      <c r="BJ1767" s="50"/>
      <c r="BK1767" s="50"/>
      <c r="BL1767" s="50"/>
      <c r="BM1767" s="50"/>
      <c r="BN1767" s="50"/>
      <c r="BO1767" s="50"/>
      <c r="BP1767" s="50"/>
      <c r="BQ1767" s="50"/>
      <c r="BR1767" s="50"/>
      <c r="BS1767" s="50"/>
      <c r="BT1767" s="50"/>
      <c r="BU1767" s="50"/>
      <c r="BV1767" s="50"/>
      <c r="BW1767" s="50"/>
      <c r="BX1767" s="50"/>
      <c r="BY1767" s="50"/>
      <c r="BZ1767" s="50"/>
      <c r="CA1767" s="50"/>
      <c r="CB1767" s="50"/>
      <c r="CC1767" s="50"/>
      <c r="CD1767" s="50"/>
      <c r="CE1767" s="50"/>
      <c r="CF1767" s="50"/>
      <c r="CG1767" s="50"/>
      <c r="CH1767" s="50"/>
      <c r="CI1767" s="50"/>
      <c r="CJ1767" s="50"/>
      <c r="CK1767" s="50"/>
      <c r="CL1767" s="50"/>
      <c r="CM1767" s="50"/>
      <c r="CN1767" s="50"/>
      <c r="CO1767" s="50"/>
      <c r="CP1767" s="50"/>
      <c r="CQ1767" s="50"/>
      <c r="CR1767" s="50"/>
      <c r="CS1767" s="50"/>
      <c r="CT1767" s="50"/>
      <c r="CU1767" s="50"/>
      <c r="CV1767" s="50"/>
      <c r="CW1767" s="50"/>
      <c r="CX1767" s="50"/>
      <c r="CY1767" s="50"/>
      <c r="CZ1767" s="50"/>
      <c r="DA1767" s="50"/>
      <c r="DB1767" s="50"/>
      <c r="DC1767" s="50"/>
      <c r="DD1767" s="50"/>
      <c r="DE1767" s="50"/>
      <c r="DF1767" s="50"/>
    </row>
    <row r="1768" spans="2:110" x14ac:dyDescent="0.2">
      <c r="B1768" s="177"/>
      <c r="C1768" s="202"/>
      <c r="D1768" s="200"/>
      <c r="E1768" s="203"/>
      <c r="F1768" s="203"/>
      <c r="G1768" s="203"/>
      <c r="H1768" s="203"/>
      <c r="I1768" s="203"/>
      <c r="J1768" s="203"/>
      <c r="K1768" s="203"/>
      <c r="L1768" s="203"/>
      <c r="M1768" s="203"/>
      <c r="N1768" s="203"/>
      <c r="O1768" s="203"/>
      <c r="P1768" s="203"/>
      <c r="Q1768" s="204"/>
      <c r="R1768" s="204"/>
      <c r="S1768" s="234"/>
      <c r="T1768" s="50"/>
      <c r="U1768" s="50"/>
      <c r="V1768" s="50"/>
      <c r="W1768" s="50"/>
      <c r="X1768" s="50"/>
      <c r="Y1768" s="50"/>
      <c r="Z1768" s="250"/>
      <c r="AA1768" s="238"/>
      <c r="AB1768" s="50"/>
      <c r="AC1768" s="50"/>
      <c r="AD1768" s="50"/>
      <c r="AE1768" s="50"/>
      <c r="AF1768" s="50"/>
      <c r="AG1768" s="50"/>
      <c r="AH1768" s="50"/>
      <c r="AI1768" s="50"/>
      <c r="AJ1768" s="50"/>
      <c r="AK1768" s="50"/>
      <c r="AL1768" s="50"/>
      <c r="AM1768" s="50"/>
      <c r="AN1768" s="50"/>
      <c r="AO1768" s="50"/>
      <c r="AP1768" s="50"/>
      <c r="AQ1768" s="50"/>
      <c r="AR1768" s="50"/>
      <c r="AS1768" s="50"/>
      <c r="AT1768" s="50"/>
      <c r="AU1768" s="50"/>
      <c r="AV1768" s="50"/>
      <c r="AW1768" s="50"/>
      <c r="AX1768" s="50"/>
      <c r="AY1768" s="50"/>
      <c r="AZ1768" s="50"/>
      <c r="BA1768" s="50"/>
      <c r="BB1768" s="50"/>
      <c r="BC1768" s="50"/>
      <c r="BD1768" s="50"/>
      <c r="BE1768" s="50"/>
      <c r="BF1768" s="50"/>
      <c r="BG1768" s="50"/>
      <c r="BH1768" s="50"/>
      <c r="BI1768" s="50"/>
      <c r="BJ1768" s="50"/>
      <c r="BK1768" s="50"/>
      <c r="BL1768" s="50"/>
      <c r="BM1768" s="50"/>
      <c r="BN1768" s="50"/>
      <c r="BO1768" s="50"/>
      <c r="BP1768" s="50"/>
      <c r="BQ1768" s="50"/>
      <c r="BR1768" s="50"/>
      <c r="BS1768" s="50"/>
      <c r="BT1768" s="50"/>
      <c r="BU1768" s="50"/>
      <c r="BV1768" s="50"/>
      <c r="BW1768" s="50"/>
      <c r="BX1768" s="50"/>
      <c r="BY1768" s="50"/>
      <c r="BZ1768" s="50"/>
      <c r="CA1768" s="50"/>
      <c r="CB1768" s="50"/>
      <c r="CC1768" s="50"/>
      <c r="CD1768" s="50"/>
      <c r="CE1768" s="50"/>
      <c r="CF1768" s="50"/>
      <c r="CG1768" s="50"/>
      <c r="CH1768" s="50"/>
      <c r="CI1768" s="50"/>
      <c r="CJ1768" s="50"/>
      <c r="CK1768" s="50"/>
      <c r="CL1768" s="50"/>
      <c r="CM1768" s="50"/>
      <c r="CN1768" s="50"/>
      <c r="CO1768" s="50"/>
      <c r="CP1768" s="50"/>
      <c r="CQ1768" s="50"/>
      <c r="CR1768" s="50"/>
      <c r="CS1768" s="50"/>
      <c r="CT1768" s="50"/>
      <c r="CU1768" s="50"/>
      <c r="CV1768" s="50"/>
      <c r="CW1768" s="50"/>
      <c r="CX1768" s="50"/>
      <c r="CY1768" s="50"/>
      <c r="CZ1768" s="50"/>
      <c r="DA1768" s="50"/>
      <c r="DB1768" s="50"/>
      <c r="DC1768" s="50"/>
      <c r="DD1768" s="50"/>
      <c r="DE1768" s="50"/>
      <c r="DF1768" s="50"/>
    </row>
    <row r="1769" spans="2:110" x14ac:dyDescent="0.2">
      <c r="B1769" s="177"/>
      <c r="C1769" s="202"/>
      <c r="D1769" s="200"/>
      <c r="E1769" s="203"/>
      <c r="F1769" s="203"/>
      <c r="G1769" s="203"/>
      <c r="H1769" s="203"/>
      <c r="I1769" s="203"/>
      <c r="J1769" s="203"/>
      <c r="K1769" s="203"/>
      <c r="L1769" s="203"/>
      <c r="M1769" s="203"/>
      <c r="N1769" s="203"/>
      <c r="O1769" s="203"/>
      <c r="P1769" s="203"/>
      <c r="Q1769" s="204"/>
      <c r="R1769" s="204"/>
      <c r="S1769" s="234"/>
      <c r="T1769" s="50"/>
      <c r="U1769" s="50"/>
      <c r="V1769" s="50"/>
      <c r="W1769" s="50"/>
      <c r="X1769" s="50"/>
      <c r="Y1769" s="50"/>
      <c r="Z1769" s="250"/>
      <c r="AA1769" s="238"/>
      <c r="AB1769" s="50"/>
      <c r="AC1769" s="50"/>
      <c r="AD1769" s="50"/>
      <c r="AE1769" s="50"/>
      <c r="AF1769" s="50"/>
      <c r="AG1769" s="50"/>
      <c r="AH1769" s="50"/>
      <c r="AI1769" s="50"/>
      <c r="AJ1769" s="50"/>
      <c r="AK1769" s="50"/>
      <c r="AL1769" s="50"/>
      <c r="AM1769" s="50"/>
      <c r="AN1769" s="50"/>
      <c r="AO1769" s="50"/>
      <c r="AP1769" s="50"/>
      <c r="AQ1769" s="50"/>
      <c r="AR1769" s="50"/>
      <c r="AS1769" s="50"/>
      <c r="AT1769" s="50"/>
      <c r="AU1769" s="50"/>
      <c r="AV1769" s="50"/>
      <c r="AW1769" s="50"/>
      <c r="AX1769" s="50"/>
      <c r="AY1769" s="50"/>
      <c r="AZ1769" s="50"/>
      <c r="BA1769" s="50"/>
      <c r="BB1769" s="50"/>
      <c r="BC1769" s="50"/>
      <c r="BD1769" s="50"/>
      <c r="BE1769" s="50"/>
      <c r="BF1769" s="50"/>
      <c r="BG1769" s="50"/>
      <c r="BH1769" s="50"/>
      <c r="BI1769" s="50"/>
      <c r="BJ1769" s="50"/>
      <c r="BK1769" s="50"/>
      <c r="BL1769" s="50"/>
      <c r="BM1769" s="50"/>
      <c r="BN1769" s="50"/>
      <c r="BO1769" s="50"/>
      <c r="BP1769" s="50"/>
      <c r="BQ1769" s="50"/>
      <c r="BR1769" s="50"/>
      <c r="BS1769" s="50"/>
      <c r="BT1769" s="50"/>
      <c r="BU1769" s="50"/>
      <c r="BV1769" s="50"/>
      <c r="BW1769" s="50"/>
      <c r="BX1769" s="50"/>
      <c r="BY1769" s="50"/>
      <c r="BZ1769" s="50"/>
      <c r="CA1769" s="50"/>
      <c r="CB1769" s="50"/>
      <c r="CC1769" s="50"/>
      <c r="CD1769" s="50"/>
      <c r="CE1769" s="50"/>
      <c r="CF1769" s="50"/>
      <c r="CG1769" s="50"/>
      <c r="CH1769" s="50"/>
      <c r="CI1769" s="50"/>
      <c r="CJ1769" s="50"/>
      <c r="CK1769" s="50"/>
      <c r="CL1769" s="50"/>
      <c r="CM1769" s="50"/>
      <c r="CN1769" s="50"/>
      <c r="CO1769" s="50"/>
      <c r="CP1769" s="50"/>
      <c r="CQ1769" s="50"/>
      <c r="CR1769" s="50"/>
      <c r="CS1769" s="50"/>
      <c r="CT1769" s="50"/>
      <c r="CU1769" s="50"/>
      <c r="CV1769" s="50"/>
      <c r="CW1769" s="50"/>
      <c r="CX1769" s="50"/>
      <c r="CY1769" s="50"/>
      <c r="CZ1769" s="50"/>
      <c r="DA1769" s="50"/>
      <c r="DB1769" s="50"/>
      <c r="DC1769" s="50"/>
      <c r="DD1769" s="50"/>
      <c r="DE1769" s="50"/>
      <c r="DF1769" s="50"/>
    </row>
    <row r="1770" spans="2:110" x14ac:dyDescent="0.2">
      <c r="B1770" s="177"/>
      <c r="C1770" s="202"/>
      <c r="D1770" s="200"/>
      <c r="E1770" s="203"/>
      <c r="F1770" s="203"/>
      <c r="G1770" s="203"/>
      <c r="H1770" s="203"/>
      <c r="I1770" s="203"/>
      <c r="J1770" s="203"/>
      <c r="K1770" s="203"/>
      <c r="L1770" s="203"/>
      <c r="M1770" s="203"/>
      <c r="N1770" s="203"/>
      <c r="O1770" s="203"/>
      <c r="P1770" s="203"/>
      <c r="Q1770" s="204"/>
      <c r="R1770" s="204"/>
      <c r="S1770" s="234"/>
      <c r="T1770" s="50"/>
      <c r="U1770" s="50"/>
      <c r="V1770" s="50"/>
      <c r="W1770" s="50"/>
      <c r="X1770" s="50"/>
      <c r="Y1770" s="50"/>
      <c r="Z1770" s="250"/>
      <c r="AA1770" s="238"/>
      <c r="AB1770" s="50"/>
      <c r="AC1770" s="50"/>
      <c r="AD1770" s="50"/>
      <c r="AE1770" s="50"/>
      <c r="AF1770" s="50"/>
      <c r="AG1770" s="50"/>
      <c r="AH1770" s="50"/>
      <c r="AI1770" s="50"/>
      <c r="AJ1770" s="50"/>
      <c r="AK1770" s="50"/>
      <c r="AL1770" s="50"/>
      <c r="AM1770" s="50"/>
      <c r="AN1770" s="50"/>
      <c r="AO1770" s="50"/>
      <c r="AP1770" s="50"/>
      <c r="AQ1770" s="50"/>
      <c r="AR1770" s="50"/>
      <c r="AS1770" s="50"/>
      <c r="AT1770" s="50"/>
      <c r="AU1770" s="50"/>
      <c r="AV1770" s="50"/>
      <c r="AW1770" s="50"/>
      <c r="AX1770" s="50"/>
      <c r="AY1770" s="50"/>
      <c r="AZ1770" s="50"/>
      <c r="BA1770" s="50"/>
      <c r="BB1770" s="50"/>
      <c r="BC1770" s="50"/>
      <c r="BD1770" s="50"/>
      <c r="BE1770" s="50"/>
      <c r="BF1770" s="50"/>
      <c r="BG1770" s="50"/>
      <c r="BH1770" s="50"/>
      <c r="BI1770" s="50"/>
      <c r="BJ1770" s="50"/>
      <c r="BK1770" s="50"/>
      <c r="BL1770" s="50"/>
      <c r="BM1770" s="50"/>
      <c r="BN1770" s="50"/>
      <c r="BO1770" s="50"/>
      <c r="BP1770" s="50"/>
      <c r="BQ1770" s="50"/>
      <c r="BR1770" s="50"/>
      <c r="BS1770" s="50"/>
      <c r="BT1770" s="50"/>
      <c r="BU1770" s="50"/>
      <c r="BV1770" s="50"/>
      <c r="BW1770" s="50"/>
      <c r="BX1770" s="50"/>
      <c r="BY1770" s="50"/>
      <c r="BZ1770" s="50"/>
      <c r="CA1770" s="50"/>
      <c r="CB1770" s="50"/>
      <c r="CC1770" s="50"/>
      <c r="CD1770" s="50"/>
      <c r="CE1770" s="50"/>
      <c r="CF1770" s="50"/>
      <c r="CG1770" s="50"/>
      <c r="CH1770" s="50"/>
      <c r="CI1770" s="50"/>
      <c r="CJ1770" s="50"/>
      <c r="CK1770" s="50"/>
      <c r="CL1770" s="50"/>
      <c r="CM1770" s="50"/>
      <c r="CN1770" s="50"/>
      <c r="CO1770" s="50"/>
      <c r="CP1770" s="50"/>
      <c r="CQ1770" s="50"/>
      <c r="CR1770" s="50"/>
      <c r="CS1770" s="50"/>
      <c r="CT1770" s="50"/>
      <c r="CU1770" s="50"/>
      <c r="CV1770" s="50"/>
      <c r="CW1770" s="50"/>
      <c r="CX1770" s="50"/>
      <c r="CY1770" s="50"/>
      <c r="CZ1770" s="50"/>
      <c r="DA1770" s="50"/>
      <c r="DB1770" s="50"/>
      <c r="DC1770" s="50"/>
      <c r="DD1770" s="50"/>
      <c r="DE1770" s="50"/>
      <c r="DF1770" s="50"/>
    </row>
    <row r="1771" spans="2:110" x14ac:dyDescent="0.2">
      <c r="B1771" s="177"/>
      <c r="C1771" s="202"/>
      <c r="D1771" s="200"/>
      <c r="E1771" s="203"/>
      <c r="F1771" s="203"/>
      <c r="G1771" s="203"/>
      <c r="H1771" s="203"/>
      <c r="I1771" s="203"/>
      <c r="J1771" s="203"/>
      <c r="K1771" s="203"/>
      <c r="L1771" s="203"/>
      <c r="M1771" s="203"/>
      <c r="N1771" s="203"/>
      <c r="O1771" s="203"/>
      <c r="P1771" s="203"/>
      <c r="Q1771" s="204"/>
      <c r="R1771" s="204"/>
      <c r="S1771" s="234"/>
      <c r="T1771" s="50"/>
      <c r="U1771" s="50"/>
      <c r="V1771" s="50"/>
      <c r="W1771" s="50"/>
      <c r="X1771" s="50"/>
      <c r="Y1771" s="50"/>
      <c r="Z1771" s="250"/>
      <c r="AA1771" s="238"/>
      <c r="AB1771" s="50"/>
      <c r="AC1771" s="50"/>
      <c r="AD1771" s="50"/>
      <c r="AE1771" s="50"/>
      <c r="AF1771" s="50"/>
      <c r="AG1771" s="50"/>
      <c r="AH1771" s="50"/>
      <c r="AI1771" s="50"/>
      <c r="AJ1771" s="50"/>
      <c r="AK1771" s="50"/>
      <c r="AL1771" s="50"/>
      <c r="AM1771" s="50"/>
      <c r="AN1771" s="50"/>
      <c r="AO1771" s="50"/>
      <c r="AP1771" s="50"/>
      <c r="AQ1771" s="50"/>
      <c r="AR1771" s="50"/>
      <c r="AS1771" s="50"/>
      <c r="AT1771" s="50"/>
      <c r="AU1771" s="50"/>
      <c r="AV1771" s="50"/>
      <c r="AW1771" s="50"/>
      <c r="AX1771" s="50"/>
      <c r="AY1771" s="50"/>
      <c r="AZ1771" s="50"/>
      <c r="BA1771" s="50"/>
      <c r="BB1771" s="50"/>
      <c r="BC1771" s="50"/>
      <c r="BD1771" s="50"/>
      <c r="BE1771" s="50"/>
      <c r="BF1771" s="50"/>
      <c r="BG1771" s="50"/>
      <c r="BH1771" s="50"/>
      <c r="BI1771" s="50"/>
      <c r="BJ1771" s="50"/>
      <c r="BK1771" s="50"/>
      <c r="BL1771" s="50"/>
      <c r="BM1771" s="50"/>
      <c r="BN1771" s="50"/>
      <c r="BO1771" s="50"/>
      <c r="BP1771" s="50"/>
      <c r="BQ1771" s="50"/>
      <c r="BR1771" s="50"/>
      <c r="BS1771" s="50"/>
      <c r="BT1771" s="50"/>
      <c r="BU1771" s="50"/>
      <c r="BV1771" s="50"/>
      <c r="BW1771" s="50"/>
      <c r="BX1771" s="50"/>
      <c r="BY1771" s="50"/>
      <c r="BZ1771" s="50"/>
      <c r="CA1771" s="50"/>
      <c r="CB1771" s="50"/>
      <c r="CC1771" s="50"/>
      <c r="CD1771" s="50"/>
      <c r="CE1771" s="50"/>
      <c r="CF1771" s="50"/>
      <c r="CG1771" s="50"/>
      <c r="CH1771" s="50"/>
      <c r="CI1771" s="50"/>
      <c r="CJ1771" s="50"/>
      <c r="CK1771" s="50"/>
      <c r="CL1771" s="50"/>
      <c r="CM1771" s="50"/>
      <c r="CN1771" s="50"/>
      <c r="CO1771" s="50"/>
      <c r="CP1771" s="50"/>
      <c r="CQ1771" s="50"/>
      <c r="CR1771" s="50"/>
      <c r="CS1771" s="50"/>
      <c r="CT1771" s="50"/>
      <c r="CU1771" s="50"/>
      <c r="CV1771" s="50"/>
      <c r="CW1771" s="50"/>
      <c r="CX1771" s="50"/>
      <c r="CY1771" s="50"/>
      <c r="CZ1771" s="50"/>
      <c r="DA1771" s="50"/>
      <c r="DB1771" s="50"/>
      <c r="DC1771" s="50"/>
      <c r="DD1771" s="50"/>
      <c r="DE1771" s="50"/>
      <c r="DF1771" s="50"/>
    </row>
    <row r="1772" spans="2:110" x14ac:dyDescent="0.2">
      <c r="B1772" s="177"/>
      <c r="C1772" s="202"/>
      <c r="D1772" s="200"/>
      <c r="E1772" s="203"/>
      <c r="F1772" s="203"/>
      <c r="G1772" s="203"/>
      <c r="H1772" s="203"/>
      <c r="I1772" s="203"/>
      <c r="J1772" s="203"/>
      <c r="K1772" s="203"/>
      <c r="L1772" s="203"/>
      <c r="M1772" s="203"/>
      <c r="N1772" s="203"/>
      <c r="O1772" s="203"/>
      <c r="P1772" s="203"/>
      <c r="Q1772" s="204"/>
      <c r="R1772" s="204"/>
      <c r="S1772" s="234"/>
      <c r="T1772" s="50"/>
      <c r="U1772" s="50"/>
      <c r="V1772" s="50"/>
      <c r="W1772" s="50"/>
      <c r="X1772" s="50"/>
      <c r="Y1772" s="50"/>
      <c r="Z1772" s="250"/>
      <c r="AA1772" s="238"/>
      <c r="AB1772" s="50"/>
      <c r="AC1772" s="50"/>
      <c r="AD1772" s="50"/>
      <c r="AE1772" s="50"/>
      <c r="AF1772" s="50"/>
      <c r="AG1772" s="50"/>
      <c r="AH1772" s="50"/>
      <c r="AI1772" s="50"/>
      <c r="AJ1772" s="50"/>
      <c r="AK1772" s="50"/>
      <c r="AL1772" s="50"/>
      <c r="AM1772" s="50"/>
      <c r="AN1772" s="50"/>
      <c r="AO1772" s="50"/>
      <c r="AP1772" s="50"/>
      <c r="AQ1772" s="50"/>
      <c r="AR1772" s="50"/>
      <c r="AS1772" s="50"/>
      <c r="AT1772" s="50"/>
      <c r="AU1772" s="50"/>
      <c r="AV1772" s="50"/>
      <c r="AW1772" s="50"/>
      <c r="AX1772" s="50"/>
      <c r="AY1772" s="50"/>
      <c r="AZ1772" s="50"/>
      <c r="BA1772" s="50"/>
      <c r="BB1772" s="50"/>
      <c r="BC1772" s="50"/>
      <c r="BD1772" s="50"/>
      <c r="BE1772" s="50"/>
      <c r="BF1772" s="50"/>
      <c r="BG1772" s="50"/>
      <c r="BH1772" s="50"/>
      <c r="BI1772" s="50"/>
      <c r="BJ1772" s="50"/>
      <c r="BK1772" s="50"/>
      <c r="BL1772" s="50"/>
      <c r="BM1772" s="50"/>
      <c r="BN1772" s="50"/>
      <c r="BO1772" s="50"/>
      <c r="BP1772" s="50"/>
      <c r="BQ1772" s="50"/>
      <c r="BR1772" s="50"/>
      <c r="BS1772" s="50"/>
      <c r="BT1772" s="50"/>
      <c r="BU1772" s="50"/>
      <c r="BV1772" s="50"/>
      <c r="BW1772" s="50"/>
      <c r="BX1772" s="50"/>
      <c r="BY1772" s="50"/>
      <c r="BZ1772" s="50"/>
      <c r="CA1772" s="50"/>
      <c r="CB1772" s="50"/>
      <c r="CC1772" s="50"/>
      <c r="CD1772" s="50"/>
      <c r="CE1772" s="50"/>
      <c r="CF1772" s="50"/>
      <c r="CG1772" s="50"/>
      <c r="CH1772" s="50"/>
      <c r="CI1772" s="50"/>
      <c r="CJ1772" s="50"/>
      <c r="CK1772" s="50"/>
      <c r="CL1772" s="50"/>
      <c r="CM1772" s="50"/>
      <c r="CN1772" s="50"/>
      <c r="CO1772" s="50"/>
      <c r="CP1772" s="50"/>
      <c r="CQ1772" s="50"/>
      <c r="CR1772" s="50"/>
      <c r="CS1772" s="50"/>
      <c r="CT1772" s="50"/>
      <c r="CU1772" s="50"/>
      <c r="CV1772" s="50"/>
      <c r="CW1772" s="50"/>
      <c r="CX1772" s="50"/>
      <c r="CY1772" s="50"/>
      <c r="CZ1772" s="50"/>
      <c r="DA1772" s="50"/>
      <c r="DB1772" s="50"/>
      <c r="DC1772" s="50"/>
      <c r="DD1772" s="50"/>
      <c r="DE1772" s="50"/>
      <c r="DF1772" s="50"/>
    </row>
    <row r="1773" spans="2:110" x14ac:dyDescent="0.2">
      <c r="B1773" s="177"/>
      <c r="C1773" s="202"/>
      <c r="D1773" s="200"/>
      <c r="E1773" s="203"/>
      <c r="F1773" s="203"/>
      <c r="G1773" s="203"/>
      <c r="H1773" s="203"/>
      <c r="I1773" s="203"/>
      <c r="J1773" s="203"/>
      <c r="K1773" s="203"/>
      <c r="L1773" s="203"/>
      <c r="M1773" s="203"/>
      <c r="N1773" s="203"/>
      <c r="O1773" s="203"/>
      <c r="P1773" s="203"/>
      <c r="Q1773" s="204"/>
      <c r="R1773" s="204"/>
      <c r="S1773" s="234"/>
      <c r="T1773" s="50"/>
      <c r="U1773" s="50"/>
      <c r="V1773" s="50"/>
      <c r="W1773" s="50"/>
      <c r="X1773" s="50"/>
      <c r="Y1773" s="50"/>
      <c r="Z1773" s="250"/>
      <c r="AA1773" s="238"/>
      <c r="AB1773" s="50"/>
      <c r="AC1773" s="50"/>
      <c r="AD1773" s="50"/>
      <c r="AE1773" s="50"/>
      <c r="AF1773" s="50"/>
      <c r="AG1773" s="50"/>
      <c r="AH1773" s="50"/>
      <c r="AI1773" s="50"/>
      <c r="AJ1773" s="50"/>
      <c r="AK1773" s="50"/>
      <c r="AL1773" s="50"/>
      <c r="AM1773" s="50"/>
      <c r="AN1773" s="50"/>
      <c r="AO1773" s="50"/>
      <c r="AP1773" s="50"/>
      <c r="AQ1773" s="50"/>
      <c r="AR1773" s="50"/>
      <c r="AS1773" s="50"/>
      <c r="AT1773" s="50"/>
      <c r="AU1773" s="50"/>
      <c r="AV1773" s="50"/>
      <c r="AW1773" s="50"/>
      <c r="AX1773" s="50"/>
      <c r="AY1773" s="50"/>
      <c r="AZ1773" s="50"/>
      <c r="BA1773" s="50"/>
      <c r="BB1773" s="50"/>
      <c r="BC1773" s="50"/>
      <c r="BD1773" s="50"/>
      <c r="BE1773" s="50"/>
      <c r="BF1773" s="50"/>
      <c r="BG1773" s="50"/>
      <c r="BH1773" s="50"/>
      <c r="BI1773" s="50"/>
      <c r="BJ1773" s="50"/>
      <c r="BK1773" s="50"/>
      <c r="BL1773" s="50"/>
      <c r="BM1773" s="50"/>
      <c r="BN1773" s="50"/>
      <c r="BO1773" s="50"/>
      <c r="BP1773" s="50"/>
      <c r="BQ1773" s="50"/>
      <c r="BR1773" s="50"/>
      <c r="BS1773" s="50"/>
      <c r="BT1773" s="50"/>
      <c r="BU1773" s="50"/>
      <c r="BV1773" s="50"/>
      <c r="BW1773" s="50"/>
      <c r="BX1773" s="50"/>
      <c r="BY1773" s="50"/>
      <c r="BZ1773" s="50"/>
      <c r="CA1773" s="50"/>
      <c r="CB1773" s="50"/>
      <c r="CC1773" s="50"/>
      <c r="CD1773" s="50"/>
      <c r="CE1773" s="50"/>
      <c r="CF1773" s="50"/>
      <c r="CG1773" s="50"/>
      <c r="CH1773" s="50"/>
      <c r="CI1773" s="50"/>
      <c r="CJ1773" s="50"/>
      <c r="CK1773" s="50"/>
      <c r="CL1773" s="50"/>
      <c r="CM1773" s="50"/>
      <c r="CN1773" s="50"/>
      <c r="CO1773" s="50"/>
      <c r="CP1773" s="50"/>
      <c r="CQ1773" s="50"/>
      <c r="CR1773" s="50"/>
      <c r="CS1773" s="50"/>
      <c r="CT1773" s="50"/>
      <c r="CU1773" s="50"/>
      <c r="CV1773" s="50"/>
      <c r="CW1773" s="50"/>
      <c r="CX1773" s="50"/>
      <c r="CY1773" s="50"/>
      <c r="CZ1773" s="50"/>
      <c r="DA1773" s="50"/>
      <c r="DB1773" s="50"/>
      <c r="DC1773" s="50"/>
      <c r="DD1773" s="50"/>
      <c r="DE1773" s="50"/>
      <c r="DF1773" s="50"/>
    </row>
    <row r="1774" spans="2:110" x14ac:dyDescent="0.2">
      <c r="B1774" s="177"/>
      <c r="C1774" s="202"/>
      <c r="D1774" s="200"/>
      <c r="E1774" s="203"/>
      <c r="F1774" s="203"/>
      <c r="G1774" s="203"/>
      <c r="H1774" s="203"/>
      <c r="I1774" s="203"/>
      <c r="J1774" s="203"/>
      <c r="K1774" s="203"/>
      <c r="L1774" s="203"/>
      <c r="M1774" s="203"/>
      <c r="N1774" s="203"/>
      <c r="O1774" s="203"/>
      <c r="P1774" s="203"/>
      <c r="Q1774" s="204"/>
      <c r="R1774" s="204"/>
      <c r="S1774" s="234"/>
      <c r="T1774" s="50"/>
      <c r="U1774" s="50"/>
      <c r="V1774" s="50"/>
      <c r="W1774" s="50"/>
      <c r="X1774" s="50"/>
      <c r="Y1774" s="50"/>
      <c r="Z1774" s="250"/>
      <c r="AA1774" s="238"/>
      <c r="AB1774" s="50"/>
      <c r="AC1774" s="50"/>
      <c r="AD1774" s="50"/>
      <c r="AE1774" s="50"/>
      <c r="AF1774" s="50"/>
      <c r="AG1774" s="50"/>
      <c r="AH1774" s="50"/>
      <c r="AI1774" s="50"/>
      <c r="AJ1774" s="50"/>
      <c r="AK1774" s="50"/>
      <c r="AL1774" s="50"/>
      <c r="AM1774" s="50"/>
      <c r="AN1774" s="50"/>
      <c r="AO1774" s="50"/>
      <c r="AP1774" s="50"/>
      <c r="AQ1774" s="50"/>
      <c r="AR1774" s="50"/>
      <c r="AS1774" s="50"/>
      <c r="AT1774" s="50"/>
      <c r="AU1774" s="50"/>
      <c r="AV1774" s="50"/>
      <c r="AW1774" s="50"/>
      <c r="AX1774" s="50"/>
      <c r="AY1774" s="50"/>
      <c r="AZ1774" s="50"/>
      <c r="BA1774" s="50"/>
      <c r="BB1774" s="50"/>
      <c r="BC1774" s="50"/>
      <c r="BD1774" s="50"/>
      <c r="BE1774" s="50"/>
      <c r="BF1774" s="50"/>
      <c r="BG1774" s="50"/>
      <c r="BH1774" s="50"/>
      <c r="BI1774" s="50"/>
      <c r="BJ1774" s="50"/>
      <c r="BK1774" s="50"/>
      <c r="BL1774" s="50"/>
      <c r="BM1774" s="50"/>
      <c r="BN1774" s="50"/>
      <c r="BO1774" s="50"/>
      <c r="BP1774" s="50"/>
      <c r="BQ1774" s="50"/>
      <c r="BR1774" s="50"/>
      <c r="BS1774" s="50"/>
      <c r="BT1774" s="50"/>
      <c r="BU1774" s="50"/>
      <c r="BV1774" s="50"/>
      <c r="BW1774" s="50"/>
      <c r="BX1774" s="50"/>
      <c r="BY1774" s="50"/>
      <c r="BZ1774" s="50"/>
      <c r="CA1774" s="50"/>
      <c r="CB1774" s="50"/>
      <c r="CC1774" s="50"/>
      <c r="CD1774" s="50"/>
      <c r="CE1774" s="50"/>
      <c r="CF1774" s="50"/>
      <c r="CG1774" s="50"/>
      <c r="CH1774" s="50"/>
      <c r="CI1774" s="50"/>
      <c r="CJ1774" s="50"/>
      <c r="CK1774" s="50"/>
      <c r="CL1774" s="50"/>
      <c r="CM1774" s="50"/>
      <c r="CN1774" s="50"/>
      <c r="CO1774" s="50"/>
      <c r="CP1774" s="50"/>
      <c r="CQ1774" s="50"/>
      <c r="CR1774" s="50"/>
      <c r="CS1774" s="50"/>
      <c r="CT1774" s="50"/>
      <c r="CU1774" s="50"/>
      <c r="CV1774" s="50"/>
      <c r="CW1774" s="50"/>
      <c r="CX1774" s="50"/>
      <c r="CY1774" s="50"/>
      <c r="CZ1774" s="50"/>
      <c r="DA1774" s="50"/>
      <c r="DB1774" s="50"/>
      <c r="DC1774" s="50"/>
      <c r="DD1774" s="50"/>
      <c r="DE1774" s="50"/>
      <c r="DF1774" s="50"/>
    </row>
    <row r="1775" spans="2:110" x14ac:dyDescent="0.2">
      <c r="B1775" s="177"/>
      <c r="C1775" s="202"/>
      <c r="D1775" s="200"/>
      <c r="E1775" s="203"/>
      <c r="F1775" s="203"/>
      <c r="G1775" s="203"/>
      <c r="H1775" s="203"/>
      <c r="I1775" s="203"/>
      <c r="J1775" s="203"/>
      <c r="K1775" s="203"/>
      <c r="L1775" s="203"/>
      <c r="M1775" s="203"/>
      <c r="N1775" s="203"/>
      <c r="O1775" s="203"/>
      <c r="P1775" s="203"/>
      <c r="Q1775" s="204"/>
      <c r="R1775" s="204"/>
      <c r="S1775" s="234"/>
      <c r="T1775" s="50"/>
      <c r="U1775" s="50"/>
      <c r="V1775" s="50"/>
      <c r="W1775" s="50"/>
      <c r="X1775" s="50"/>
      <c r="Y1775" s="50"/>
      <c r="Z1775" s="250"/>
      <c r="AA1775" s="238"/>
      <c r="AB1775" s="50"/>
      <c r="AC1775" s="50"/>
      <c r="AD1775" s="50"/>
      <c r="AE1775" s="50"/>
      <c r="AF1775" s="50"/>
      <c r="AG1775" s="50"/>
      <c r="AH1775" s="50"/>
      <c r="AI1775" s="50"/>
      <c r="AJ1775" s="50"/>
      <c r="AK1775" s="50"/>
      <c r="AL1775" s="50"/>
      <c r="AM1775" s="50"/>
      <c r="AN1775" s="50"/>
      <c r="AO1775" s="50"/>
      <c r="AP1775" s="50"/>
      <c r="AQ1775" s="50"/>
      <c r="AR1775" s="50"/>
      <c r="AS1775" s="50"/>
      <c r="AT1775" s="50"/>
      <c r="AU1775" s="50"/>
      <c r="AV1775" s="50"/>
      <c r="AW1775" s="50"/>
      <c r="AX1775" s="50"/>
      <c r="AY1775" s="50"/>
      <c r="AZ1775" s="50"/>
      <c r="BA1775" s="50"/>
      <c r="BB1775" s="50"/>
      <c r="BC1775" s="50"/>
      <c r="BD1775" s="50"/>
      <c r="BE1775" s="50"/>
      <c r="BF1775" s="50"/>
      <c r="BG1775" s="50"/>
      <c r="BH1775" s="50"/>
      <c r="BI1775" s="50"/>
      <c r="BJ1775" s="50"/>
      <c r="BK1775" s="50"/>
      <c r="BL1775" s="50"/>
      <c r="BM1775" s="50"/>
      <c r="BN1775" s="50"/>
      <c r="BO1775" s="50"/>
      <c r="BP1775" s="50"/>
      <c r="BQ1775" s="50"/>
      <c r="BR1775" s="50"/>
      <c r="BS1775" s="50"/>
      <c r="BT1775" s="50"/>
      <c r="BU1775" s="50"/>
      <c r="BV1775" s="50"/>
      <c r="BW1775" s="50"/>
      <c r="BX1775" s="50"/>
      <c r="BY1775" s="50"/>
      <c r="BZ1775" s="50"/>
      <c r="CA1775" s="50"/>
      <c r="CB1775" s="50"/>
      <c r="CC1775" s="50"/>
      <c r="CD1775" s="50"/>
      <c r="CE1775" s="50"/>
      <c r="CF1775" s="50"/>
      <c r="CG1775" s="50"/>
      <c r="CH1775" s="50"/>
      <c r="CI1775" s="50"/>
      <c r="CJ1775" s="50"/>
      <c r="CK1775" s="50"/>
      <c r="CL1775" s="50"/>
      <c r="CM1775" s="50"/>
      <c r="CN1775" s="50"/>
      <c r="CO1775" s="50"/>
      <c r="CP1775" s="50"/>
      <c r="CQ1775" s="50"/>
      <c r="CR1775" s="50"/>
      <c r="CS1775" s="50"/>
      <c r="CT1775" s="50"/>
      <c r="CU1775" s="50"/>
      <c r="CV1775" s="50"/>
      <c r="CW1775" s="50"/>
      <c r="CX1775" s="50"/>
      <c r="CY1775" s="50"/>
      <c r="CZ1775" s="50"/>
      <c r="DA1775" s="50"/>
      <c r="DB1775" s="50"/>
      <c r="DC1775" s="50"/>
      <c r="DD1775" s="50"/>
      <c r="DE1775" s="50"/>
      <c r="DF1775" s="50"/>
    </row>
    <row r="1776" spans="2:110" x14ac:dyDescent="0.2">
      <c r="B1776" s="177"/>
      <c r="C1776" s="202"/>
      <c r="D1776" s="200"/>
      <c r="E1776" s="203"/>
      <c r="F1776" s="203"/>
      <c r="G1776" s="203"/>
      <c r="H1776" s="203"/>
      <c r="I1776" s="203"/>
      <c r="J1776" s="203"/>
      <c r="K1776" s="203"/>
      <c r="L1776" s="203"/>
      <c r="M1776" s="203"/>
      <c r="N1776" s="203"/>
      <c r="O1776" s="203"/>
      <c r="P1776" s="203"/>
      <c r="Q1776" s="204"/>
      <c r="R1776" s="204"/>
      <c r="S1776" s="234"/>
      <c r="T1776" s="50"/>
      <c r="U1776" s="50"/>
      <c r="V1776" s="50"/>
      <c r="W1776" s="50"/>
      <c r="X1776" s="50"/>
      <c r="Y1776" s="50"/>
      <c r="Z1776" s="250"/>
      <c r="AA1776" s="238"/>
      <c r="AB1776" s="50"/>
      <c r="AC1776" s="50"/>
      <c r="AD1776" s="50"/>
      <c r="AE1776" s="50"/>
      <c r="AF1776" s="50"/>
      <c r="AG1776" s="50"/>
      <c r="AH1776" s="50"/>
      <c r="AI1776" s="50"/>
      <c r="AJ1776" s="50"/>
      <c r="AK1776" s="50"/>
      <c r="AL1776" s="50"/>
      <c r="AM1776" s="50"/>
      <c r="AN1776" s="50"/>
      <c r="AO1776" s="50"/>
      <c r="AP1776" s="50"/>
      <c r="AQ1776" s="50"/>
      <c r="AR1776" s="50"/>
      <c r="AS1776" s="50"/>
      <c r="AT1776" s="50"/>
      <c r="AU1776" s="50"/>
      <c r="AV1776" s="50"/>
      <c r="AW1776" s="50"/>
      <c r="AX1776" s="50"/>
      <c r="AY1776" s="50"/>
      <c r="AZ1776" s="50"/>
      <c r="BA1776" s="50"/>
      <c r="BB1776" s="50"/>
      <c r="BC1776" s="50"/>
      <c r="BD1776" s="50"/>
      <c r="BE1776" s="50"/>
      <c r="BF1776" s="50"/>
      <c r="BG1776" s="50"/>
      <c r="BH1776" s="50"/>
      <c r="BI1776" s="50"/>
      <c r="BJ1776" s="50"/>
      <c r="BK1776" s="50"/>
      <c r="BL1776" s="50"/>
      <c r="BM1776" s="50"/>
      <c r="BN1776" s="50"/>
      <c r="BO1776" s="50"/>
      <c r="BP1776" s="50"/>
      <c r="BQ1776" s="50"/>
      <c r="BR1776" s="50"/>
      <c r="BS1776" s="50"/>
      <c r="BT1776" s="50"/>
      <c r="BU1776" s="50"/>
      <c r="BV1776" s="50"/>
      <c r="BW1776" s="50"/>
      <c r="BX1776" s="50"/>
      <c r="BY1776" s="50"/>
      <c r="BZ1776" s="50"/>
      <c r="CA1776" s="50"/>
      <c r="CB1776" s="50"/>
      <c r="CC1776" s="50"/>
      <c r="CD1776" s="50"/>
      <c r="CE1776" s="50"/>
      <c r="CF1776" s="50"/>
      <c r="CG1776" s="50"/>
      <c r="CH1776" s="50"/>
      <c r="CI1776" s="50"/>
      <c r="CJ1776" s="50"/>
      <c r="CK1776" s="50"/>
      <c r="CL1776" s="50"/>
      <c r="CM1776" s="50"/>
      <c r="CN1776" s="50"/>
      <c r="CO1776" s="50"/>
      <c r="CP1776" s="50"/>
      <c r="CQ1776" s="50"/>
      <c r="CR1776" s="50"/>
      <c r="CS1776" s="50"/>
      <c r="CT1776" s="50"/>
      <c r="CU1776" s="50"/>
      <c r="CV1776" s="50"/>
      <c r="CW1776" s="50"/>
      <c r="CX1776" s="50"/>
      <c r="CY1776" s="50"/>
      <c r="CZ1776" s="50"/>
      <c r="DA1776" s="50"/>
      <c r="DB1776" s="50"/>
      <c r="DC1776" s="50"/>
      <c r="DD1776" s="50"/>
      <c r="DE1776" s="50"/>
      <c r="DF1776" s="50"/>
    </row>
    <row r="1777" spans="2:110" x14ac:dyDescent="0.2">
      <c r="B1777" s="177"/>
      <c r="C1777" s="202"/>
      <c r="D1777" s="200"/>
      <c r="E1777" s="203"/>
      <c r="F1777" s="203"/>
      <c r="G1777" s="203"/>
      <c r="H1777" s="203"/>
      <c r="I1777" s="203"/>
      <c r="J1777" s="203"/>
      <c r="K1777" s="203"/>
      <c r="L1777" s="203"/>
      <c r="M1777" s="203"/>
      <c r="N1777" s="203"/>
      <c r="O1777" s="203"/>
      <c r="P1777" s="203"/>
      <c r="Q1777" s="204"/>
      <c r="R1777" s="204"/>
      <c r="S1777" s="234"/>
      <c r="T1777" s="50"/>
      <c r="U1777" s="50"/>
      <c r="V1777" s="50"/>
      <c r="W1777" s="50"/>
      <c r="X1777" s="50"/>
      <c r="Y1777" s="50"/>
      <c r="Z1777" s="250"/>
      <c r="AA1777" s="238"/>
      <c r="AB1777" s="50"/>
      <c r="AC1777" s="50"/>
      <c r="AD1777" s="50"/>
      <c r="AE1777" s="50"/>
      <c r="AF1777" s="50"/>
      <c r="AG1777" s="50"/>
      <c r="AH1777" s="50"/>
      <c r="AI1777" s="50"/>
      <c r="AJ1777" s="50"/>
      <c r="AK1777" s="50"/>
      <c r="AL1777" s="50"/>
      <c r="AM1777" s="50"/>
      <c r="AN1777" s="50"/>
      <c r="AO1777" s="50"/>
      <c r="AP1777" s="50"/>
      <c r="AQ1777" s="50"/>
      <c r="AR1777" s="50"/>
      <c r="AS1777" s="50"/>
      <c r="AT1777" s="50"/>
      <c r="AU1777" s="50"/>
      <c r="AV1777" s="50"/>
      <c r="AW1777" s="50"/>
      <c r="AX1777" s="50"/>
      <c r="AY1777" s="50"/>
      <c r="AZ1777" s="50"/>
      <c r="BA1777" s="50"/>
      <c r="BB1777" s="50"/>
      <c r="BC1777" s="50"/>
      <c r="BD1777" s="50"/>
      <c r="BE1777" s="50"/>
      <c r="BF1777" s="50"/>
      <c r="BG1777" s="50"/>
      <c r="BH1777" s="50"/>
      <c r="BI1777" s="50"/>
      <c r="BJ1777" s="50"/>
      <c r="BK1777" s="50"/>
      <c r="BL1777" s="50"/>
      <c r="BM1777" s="50"/>
      <c r="BN1777" s="50"/>
      <c r="BO1777" s="50"/>
      <c r="BP1777" s="50"/>
      <c r="BQ1777" s="50"/>
      <c r="BR1777" s="50"/>
      <c r="BS1777" s="50"/>
      <c r="BT1777" s="50"/>
      <c r="BU1777" s="50"/>
      <c r="BV1777" s="50"/>
      <c r="BW1777" s="50"/>
      <c r="BX1777" s="50"/>
      <c r="BY1777" s="50"/>
      <c r="BZ1777" s="50"/>
      <c r="CA1777" s="50"/>
      <c r="CB1777" s="50"/>
      <c r="CC1777" s="50"/>
      <c r="CD1777" s="50"/>
      <c r="CE1777" s="50"/>
      <c r="CF1777" s="50"/>
      <c r="CG1777" s="50"/>
      <c r="CH1777" s="50"/>
      <c r="CI1777" s="50"/>
      <c r="CJ1777" s="50"/>
      <c r="CK1777" s="50"/>
      <c r="CL1777" s="50"/>
      <c r="CM1777" s="50"/>
      <c r="CN1777" s="50"/>
      <c r="CO1777" s="50"/>
      <c r="CP1777" s="50"/>
      <c r="CQ1777" s="50"/>
      <c r="CR1777" s="50"/>
      <c r="CS1777" s="50"/>
      <c r="CT1777" s="50"/>
      <c r="CU1777" s="50"/>
      <c r="CV1777" s="50"/>
      <c r="CW1777" s="50"/>
      <c r="CX1777" s="50"/>
      <c r="CY1777" s="50"/>
      <c r="CZ1777" s="50"/>
      <c r="DA1777" s="50"/>
      <c r="DB1777" s="50"/>
      <c r="DC1777" s="50"/>
      <c r="DD1777" s="50"/>
      <c r="DE1777" s="50"/>
      <c r="DF1777" s="50"/>
    </row>
    <row r="1778" spans="2:110" x14ac:dyDescent="0.2">
      <c r="B1778" s="177"/>
      <c r="C1778" s="202"/>
      <c r="D1778" s="200"/>
      <c r="E1778" s="203"/>
      <c r="F1778" s="203"/>
      <c r="G1778" s="203"/>
      <c r="H1778" s="203"/>
      <c r="I1778" s="203"/>
      <c r="J1778" s="203"/>
      <c r="K1778" s="203"/>
      <c r="L1778" s="203"/>
      <c r="M1778" s="203"/>
      <c r="N1778" s="203"/>
      <c r="O1778" s="203"/>
      <c r="P1778" s="203"/>
      <c r="Q1778" s="204"/>
      <c r="R1778" s="204"/>
      <c r="S1778" s="234"/>
      <c r="T1778" s="50"/>
      <c r="U1778" s="50"/>
      <c r="V1778" s="50"/>
      <c r="W1778" s="50"/>
      <c r="X1778" s="50"/>
      <c r="Y1778" s="50"/>
      <c r="Z1778" s="250"/>
      <c r="AA1778" s="238"/>
      <c r="AB1778" s="50"/>
      <c r="AC1778" s="50"/>
      <c r="AD1778" s="50"/>
      <c r="AE1778" s="50"/>
      <c r="AF1778" s="50"/>
      <c r="AG1778" s="50"/>
      <c r="AH1778" s="50"/>
      <c r="AI1778" s="50"/>
      <c r="AJ1778" s="50"/>
      <c r="AK1778" s="50"/>
      <c r="AL1778" s="50"/>
      <c r="AM1778" s="50"/>
      <c r="AN1778" s="50"/>
      <c r="AO1778" s="50"/>
      <c r="AP1778" s="50"/>
      <c r="AQ1778" s="50"/>
      <c r="AR1778" s="50"/>
      <c r="AS1778" s="50"/>
      <c r="AT1778" s="50"/>
      <c r="AU1778" s="50"/>
      <c r="AV1778" s="50"/>
      <c r="AW1778" s="50"/>
      <c r="AX1778" s="50"/>
      <c r="AY1778" s="50"/>
      <c r="AZ1778" s="50"/>
      <c r="BA1778" s="50"/>
      <c r="BB1778" s="50"/>
      <c r="BC1778" s="50"/>
      <c r="BD1778" s="50"/>
      <c r="BE1778" s="50"/>
      <c r="BF1778" s="50"/>
      <c r="BG1778" s="50"/>
      <c r="BH1778" s="50"/>
      <c r="BI1778" s="50"/>
      <c r="BJ1778" s="50"/>
      <c r="BK1778" s="50"/>
      <c r="BL1778" s="50"/>
      <c r="BM1778" s="50"/>
      <c r="BN1778" s="50"/>
      <c r="BO1778" s="50"/>
      <c r="BP1778" s="50"/>
      <c r="BQ1778" s="50"/>
      <c r="BR1778" s="50"/>
      <c r="BS1778" s="50"/>
      <c r="BT1778" s="50"/>
      <c r="BU1778" s="50"/>
      <c r="BV1778" s="50"/>
      <c r="BW1778" s="50"/>
      <c r="BX1778" s="50"/>
      <c r="BY1778" s="50"/>
      <c r="BZ1778" s="50"/>
      <c r="CA1778" s="50"/>
      <c r="CB1778" s="50"/>
      <c r="CC1778" s="50"/>
      <c r="CD1778" s="50"/>
      <c r="CE1778" s="50"/>
      <c r="CF1778" s="50"/>
      <c r="CG1778" s="50"/>
      <c r="CH1778" s="50"/>
      <c r="CI1778" s="50"/>
      <c r="CJ1778" s="50"/>
      <c r="CK1778" s="50"/>
      <c r="CL1778" s="50"/>
      <c r="CM1778" s="50"/>
      <c r="CN1778" s="50"/>
      <c r="CO1778" s="50"/>
      <c r="CP1778" s="50"/>
      <c r="CQ1778" s="50"/>
      <c r="CR1778" s="50"/>
      <c r="CS1778" s="50"/>
      <c r="CT1778" s="50"/>
      <c r="CU1778" s="50"/>
      <c r="CV1778" s="50"/>
      <c r="CW1778" s="50"/>
      <c r="CX1778" s="50"/>
      <c r="CY1778" s="50"/>
      <c r="CZ1778" s="50"/>
      <c r="DA1778" s="50"/>
      <c r="DB1778" s="50"/>
      <c r="DC1778" s="50"/>
      <c r="DD1778" s="50"/>
      <c r="DE1778" s="50"/>
      <c r="DF1778" s="50"/>
    </row>
    <row r="1779" spans="2:110" x14ac:dyDescent="0.2">
      <c r="B1779" s="177"/>
      <c r="C1779" s="202"/>
      <c r="D1779" s="200"/>
      <c r="E1779" s="203"/>
      <c r="F1779" s="203"/>
      <c r="G1779" s="203"/>
      <c r="H1779" s="203"/>
      <c r="I1779" s="203"/>
      <c r="J1779" s="203"/>
      <c r="K1779" s="203"/>
      <c r="L1779" s="203"/>
      <c r="M1779" s="203"/>
      <c r="N1779" s="203"/>
      <c r="O1779" s="203"/>
      <c r="P1779" s="203"/>
      <c r="Q1779" s="204"/>
      <c r="R1779" s="204"/>
      <c r="S1779" s="234"/>
      <c r="T1779" s="50"/>
      <c r="U1779" s="50"/>
      <c r="V1779" s="50"/>
      <c r="W1779" s="50"/>
      <c r="X1779" s="50"/>
      <c r="Y1779" s="50"/>
      <c r="Z1779" s="250"/>
      <c r="AA1779" s="238"/>
      <c r="AB1779" s="50"/>
      <c r="AC1779" s="50"/>
      <c r="AD1779" s="50"/>
      <c r="AE1779" s="50"/>
      <c r="AF1779" s="50"/>
      <c r="AG1779" s="50"/>
      <c r="AH1779" s="50"/>
      <c r="AI1779" s="50"/>
      <c r="AJ1779" s="50"/>
      <c r="AK1779" s="50"/>
      <c r="AL1779" s="50"/>
      <c r="AM1779" s="50"/>
      <c r="AN1779" s="50"/>
      <c r="AO1779" s="50"/>
      <c r="AP1779" s="50"/>
      <c r="AQ1779" s="50"/>
      <c r="AR1779" s="50"/>
      <c r="AS1779" s="50"/>
      <c r="AT1779" s="50"/>
      <c r="AU1779" s="50"/>
      <c r="AV1779" s="50"/>
      <c r="AW1779" s="50"/>
      <c r="AX1779" s="50"/>
      <c r="AY1779" s="50"/>
      <c r="AZ1779" s="50"/>
      <c r="BA1779" s="50"/>
      <c r="BB1779" s="50"/>
      <c r="BC1779" s="50"/>
      <c r="BD1779" s="50"/>
      <c r="BE1779" s="50"/>
      <c r="BF1779" s="50"/>
      <c r="BG1779" s="50"/>
      <c r="BH1779" s="50"/>
      <c r="BI1779" s="50"/>
      <c r="BJ1779" s="50"/>
      <c r="BK1779" s="50"/>
      <c r="BL1779" s="50"/>
      <c r="BM1779" s="50"/>
      <c r="BN1779" s="50"/>
      <c r="BO1779" s="50"/>
      <c r="BP1779" s="50"/>
      <c r="BQ1779" s="50"/>
      <c r="BR1779" s="50"/>
      <c r="BS1779" s="50"/>
      <c r="BT1779" s="50"/>
      <c r="BU1779" s="50"/>
      <c r="BV1779" s="50"/>
      <c r="BW1779" s="50"/>
      <c r="BX1779" s="50"/>
      <c r="BY1779" s="50"/>
      <c r="BZ1779" s="50"/>
      <c r="CA1779" s="50"/>
      <c r="CB1779" s="50"/>
      <c r="CC1779" s="50"/>
      <c r="CD1779" s="50"/>
      <c r="CE1779" s="50"/>
      <c r="CF1779" s="50"/>
      <c r="CG1779" s="50"/>
      <c r="CH1779" s="50"/>
      <c r="CI1779" s="50"/>
      <c r="CJ1779" s="50"/>
      <c r="CK1779" s="50"/>
      <c r="CL1779" s="50"/>
      <c r="CM1779" s="50"/>
      <c r="CN1779" s="50"/>
      <c r="CO1779" s="50"/>
      <c r="CP1779" s="50"/>
      <c r="CQ1779" s="50"/>
      <c r="CR1779" s="50"/>
      <c r="CS1779" s="50"/>
      <c r="CT1779" s="50"/>
      <c r="CU1779" s="50"/>
      <c r="CV1779" s="50"/>
      <c r="CW1779" s="50"/>
      <c r="CX1779" s="50"/>
      <c r="CY1779" s="50"/>
      <c r="CZ1779" s="50"/>
      <c r="DA1779" s="50"/>
      <c r="DB1779" s="50"/>
      <c r="DC1779" s="50"/>
      <c r="DD1779" s="50"/>
      <c r="DE1779" s="50"/>
      <c r="DF1779" s="50"/>
    </row>
    <row r="1780" spans="2:110" x14ac:dyDescent="0.2">
      <c r="B1780" s="177"/>
      <c r="C1780" s="202"/>
      <c r="D1780" s="200"/>
      <c r="E1780" s="203"/>
      <c r="F1780" s="203"/>
      <c r="G1780" s="203"/>
      <c r="H1780" s="203"/>
      <c r="I1780" s="203"/>
      <c r="J1780" s="203"/>
      <c r="K1780" s="203"/>
      <c r="L1780" s="203"/>
      <c r="M1780" s="203"/>
      <c r="N1780" s="203"/>
      <c r="O1780" s="203"/>
      <c r="P1780" s="203"/>
      <c r="Q1780" s="204"/>
      <c r="R1780" s="204"/>
      <c r="S1780" s="234"/>
      <c r="T1780" s="50"/>
      <c r="U1780" s="50"/>
      <c r="V1780" s="50"/>
      <c r="W1780" s="50"/>
      <c r="X1780" s="50"/>
      <c r="Y1780" s="50"/>
      <c r="Z1780" s="250"/>
      <c r="AA1780" s="238"/>
      <c r="AB1780" s="50"/>
      <c r="AC1780" s="50"/>
      <c r="AD1780" s="50"/>
      <c r="AE1780" s="50"/>
      <c r="AF1780" s="50"/>
      <c r="AG1780" s="50"/>
      <c r="AH1780" s="50"/>
      <c r="AI1780" s="50"/>
      <c r="AJ1780" s="50"/>
      <c r="AK1780" s="50"/>
      <c r="AL1780" s="50"/>
      <c r="AM1780" s="50"/>
      <c r="AN1780" s="50"/>
      <c r="AO1780" s="50"/>
      <c r="AP1780" s="50"/>
      <c r="AQ1780" s="50"/>
      <c r="AR1780" s="50"/>
      <c r="AS1780" s="50"/>
      <c r="AT1780" s="50"/>
      <c r="AU1780" s="50"/>
      <c r="AV1780" s="50"/>
      <c r="AW1780" s="50"/>
      <c r="AX1780" s="50"/>
      <c r="AY1780" s="50"/>
      <c r="AZ1780" s="50"/>
      <c r="BA1780" s="50"/>
      <c r="BB1780" s="50"/>
      <c r="BC1780" s="50"/>
      <c r="BD1780" s="50"/>
      <c r="BE1780" s="50"/>
      <c r="BF1780" s="50"/>
      <c r="BG1780" s="50"/>
      <c r="BH1780" s="50"/>
      <c r="BI1780" s="50"/>
      <c r="BJ1780" s="50"/>
      <c r="BK1780" s="50"/>
      <c r="BL1780" s="50"/>
      <c r="BM1780" s="50"/>
      <c r="BN1780" s="50"/>
      <c r="BO1780" s="50"/>
      <c r="BP1780" s="50"/>
      <c r="BQ1780" s="50"/>
      <c r="BR1780" s="50"/>
      <c r="BS1780" s="50"/>
      <c r="BT1780" s="50"/>
      <c r="BU1780" s="50"/>
      <c r="BV1780" s="50"/>
      <c r="BW1780" s="50"/>
      <c r="BX1780" s="50"/>
      <c r="BY1780" s="50"/>
      <c r="BZ1780" s="50"/>
      <c r="CA1780" s="50"/>
      <c r="CB1780" s="50"/>
      <c r="CC1780" s="50"/>
      <c r="CD1780" s="50"/>
      <c r="CE1780" s="50"/>
      <c r="CF1780" s="50"/>
      <c r="CG1780" s="50"/>
      <c r="CH1780" s="50"/>
      <c r="CI1780" s="50"/>
      <c r="CJ1780" s="50"/>
      <c r="CK1780" s="50"/>
      <c r="CL1780" s="50"/>
      <c r="CM1780" s="50"/>
      <c r="CN1780" s="50"/>
      <c r="CO1780" s="50"/>
      <c r="CP1780" s="50"/>
      <c r="CQ1780" s="50"/>
      <c r="CR1780" s="50"/>
      <c r="CS1780" s="50"/>
      <c r="CT1780" s="50"/>
      <c r="CU1780" s="50"/>
      <c r="CV1780" s="50"/>
      <c r="CW1780" s="50"/>
      <c r="CX1780" s="50"/>
      <c r="CY1780" s="50"/>
      <c r="CZ1780" s="50"/>
      <c r="DA1780" s="50"/>
      <c r="DB1780" s="50"/>
      <c r="DC1780" s="50"/>
      <c r="DD1780" s="50"/>
      <c r="DE1780" s="50"/>
      <c r="DF1780" s="50"/>
    </row>
    <row r="1781" spans="2:110" x14ac:dyDescent="0.2">
      <c r="B1781" s="177"/>
      <c r="C1781" s="202"/>
      <c r="D1781" s="200"/>
      <c r="E1781" s="203"/>
      <c r="F1781" s="203"/>
      <c r="G1781" s="203"/>
      <c r="H1781" s="203"/>
      <c r="I1781" s="203"/>
      <c r="J1781" s="203"/>
      <c r="K1781" s="203"/>
      <c r="L1781" s="203"/>
      <c r="M1781" s="203"/>
      <c r="N1781" s="203"/>
      <c r="O1781" s="203"/>
      <c r="P1781" s="203"/>
      <c r="Q1781" s="204"/>
      <c r="R1781" s="204"/>
      <c r="S1781" s="234"/>
      <c r="T1781" s="50"/>
      <c r="U1781" s="50"/>
      <c r="V1781" s="50"/>
      <c r="W1781" s="50"/>
      <c r="X1781" s="50"/>
      <c r="Y1781" s="50"/>
      <c r="Z1781" s="250"/>
      <c r="AA1781" s="238"/>
      <c r="AB1781" s="50"/>
      <c r="AC1781" s="50"/>
      <c r="AD1781" s="50"/>
      <c r="AE1781" s="50"/>
      <c r="AF1781" s="50"/>
      <c r="AG1781" s="50"/>
      <c r="AH1781" s="50"/>
      <c r="AI1781" s="50"/>
      <c r="AJ1781" s="50"/>
      <c r="AK1781" s="50"/>
      <c r="AL1781" s="50"/>
      <c r="AM1781" s="50"/>
      <c r="AN1781" s="50"/>
      <c r="AO1781" s="50"/>
      <c r="AP1781" s="50"/>
      <c r="AQ1781" s="50"/>
      <c r="AR1781" s="50"/>
      <c r="AS1781" s="50"/>
      <c r="AT1781" s="50"/>
      <c r="AU1781" s="50"/>
      <c r="AV1781" s="50"/>
      <c r="AW1781" s="50"/>
      <c r="AX1781" s="50"/>
      <c r="AY1781" s="50"/>
      <c r="AZ1781" s="50"/>
      <c r="BA1781" s="50"/>
      <c r="BB1781" s="50"/>
      <c r="BC1781" s="50"/>
      <c r="BD1781" s="50"/>
      <c r="BE1781" s="50"/>
      <c r="BF1781" s="50"/>
      <c r="BG1781" s="50"/>
      <c r="BH1781" s="50"/>
      <c r="BI1781" s="50"/>
      <c r="BJ1781" s="50"/>
      <c r="BK1781" s="50"/>
      <c r="BL1781" s="50"/>
      <c r="BM1781" s="50"/>
      <c r="BN1781" s="50"/>
      <c r="BO1781" s="50"/>
      <c r="BP1781" s="50"/>
      <c r="BQ1781" s="50"/>
      <c r="BR1781" s="50"/>
      <c r="BS1781" s="50"/>
      <c r="BT1781" s="50"/>
      <c r="BU1781" s="50"/>
      <c r="BV1781" s="50"/>
      <c r="BW1781" s="50"/>
      <c r="BX1781" s="50"/>
      <c r="BY1781" s="50"/>
      <c r="BZ1781" s="50"/>
      <c r="CA1781" s="50"/>
      <c r="CB1781" s="50"/>
      <c r="CC1781" s="50"/>
      <c r="CD1781" s="50"/>
      <c r="CE1781" s="50"/>
      <c r="CF1781" s="50"/>
      <c r="CG1781" s="50"/>
      <c r="CH1781" s="50"/>
      <c r="CI1781" s="50"/>
      <c r="CJ1781" s="50"/>
      <c r="CK1781" s="50"/>
      <c r="CL1781" s="50"/>
      <c r="CM1781" s="50"/>
      <c r="CN1781" s="50"/>
      <c r="CO1781" s="50"/>
      <c r="CP1781" s="50"/>
      <c r="CQ1781" s="50"/>
      <c r="CR1781" s="50"/>
      <c r="CS1781" s="50"/>
      <c r="CT1781" s="50"/>
      <c r="CU1781" s="50"/>
      <c r="CV1781" s="50"/>
      <c r="CW1781" s="50"/>
      <c r="CX1781" s="50"/>
      <c r="CY1781" s="50"/>
      <c r="CZ1781" s="50"/>
      <c r="DA1781" s="50"/>
      <c r="DB1781" s="50"/>
      <c r="DC1781" s="50"/>
      <c r="DD1781" s="50"/>
      <c r="DE1781" s="50"/>
      <c r="DF1781" s="50"/>
    </row>
    <row r="1782" spans="2:110" x14ac:dyDescent="0.2">
      <c r="B1782" s="177"/>
      <c r="C1782" s="202"/>
      <c r="D1782" s="200"/>
      <c r="E1782" s="203"/>
      <c r="F1782" s="203"/>
      <c r="G1782" s="203"/>
      <c r="H1782" s="203"/>
      <c r="I1782" s="203"/>
      <c r="J1782" s="203"/>
      <c r="K1782" s="203"/>
      <c r="L1782" s="203"/>
      <c r="M1782" s="203"/>
      <c r="N1782" s="203"/>
      <c r="O1782" s="203"/>
      <c r="P1782" s="203"/>
      <c r="Q1782" s="204"/>
      <c r="R1782" s="204"/>
      <c r="S1782" s="234"/>
      <c r="T1782" s="50"/>
      <c r="U1782" s="50"/>
      <c r="V1782" s="50"/>
      <c r="W1782" s="50"/>
      <c r="X1782" s="50"/>
      <c r="Y1782" s="50"/>
      <c r="Z1782" s="250"/>
      <c r="AA1782" s="238"/>
      <c r="AB1782" s="50"/>
      <c r="AC1782" s="50"/>
      <c r="AD1782" s="50"/>
      <c r="AE1782" s="50"/>
      <c r="AF1782" s="50"/>
      <c r="AG1782" s="50"/>
      <c r="AH1782" s="50"/>
      <c r="AI1782" s="50"/>
      <c r="AJ1782" s="50"/>
      <c r="AK1782" s="50"/>
      <c r="AL1782" s="50"/>
      <c r="AM1782" s="50"/>
      <c r="AN1782" s="50"/>
      <c r="AO1782" s="50"/>
      <c r="AP1782" s="50"/>
      <c r="AQ1782" s="50"/>
      <c r="AR1782" s="50"/>
      <c r="AS1782" s="50"/>
      <c r="AT1782" s="50"/>
      <c r="AU1782" s="50"/>
      <c r="AV1782" s="50"/>
      <c r="AW1782" s="50"/>
      <c r="AX1782" s="50"/>
      <c r="AY1782" s="50"/>
      <c r="AZ1782" s="50"/>
      <c r="BA1782" s="50"/>
      <c r="BB1782" s="50"/>
      <c r="BC1782" s="50"/>
      <c r="BD1782" s="50"/>
      <c r="BE1782" s="50"/>
      <c r="BF1782" s="50"/>
      <c r="BG1782" s="50"/>
      <c r="BH1782" s="50"/>
      <c r="BI1782" s="50"/>
      <c r="BJ1782" s="50"/>
      <c r="BK1782" s="50"/>
      <c r="BL1782" s="50"/>
      <c r="BM1782" s="50"/>
      <c r="BN1782" s="50"/>
      <c r="BO1782" s="50"/>
      <c r="BP1782" s="50"/>
      <c r="BQ1782" s="50"/>
      <c r="BR1782" s="50"/>
      <c r="BS1782" s="50"/>
      <c r="BT1782" s="50"/>
      <c r="BU1782" s="50"/>
      <c r="BV1782" s="50"/>
      <c r="BW1782" s="50"/>
      <c r="BX1782" s="50"/>
      <c r="BY1782" s="50"/>
      <c r="BZ1782" s="50"/>
      <c r="CA1782" s="50"/>
      <c r="CB1782" s="50"/>
      <c r="CC1782" s="50"/>
      <c r="CD1782" s="50"/>
      <c r="CE1782" s="50"/>
      <c r="CF1782" s="50"/>
      <c r="CG1782" s="50"/>
      <c r="CH1782" s="50"/>
      <c r="CI1782" s="50"/>
      <c r="CJ1782" s="50"/>
      <c r="CK1782" s="50"/>
      <c r="CL1782" s="50"/>
      <c r="CM1782" s="50"/>
      <c r="CN1782" s="50"/>
      <c r="CO1782" s="50"/>
      <c r="CP1782" s="50"/>
      <c r="CQ1782" s="50"/>
      <c r="CR1782" s="50"/>
      <c r="CS1782" s="50"/>
      <c r="CT1782" s="50"/>
      <c r="CU1782" s="50"/>
      <c r="CV1782" s="50"/>
      <c r="CW1782" s="50"/>
      <c r="CX1782" s="50"/>
      <c r="CY1782" s="50"/>
      <c r="CZ1782" s="50"/>
      <c r="DA1782" s="50"/>
      <c r="DB1782" s="50"/>
      <c r="DC1782" s="50"/>
      <c r="DD1782" s="50"/>
      <c r="DE1782" s="50"/>
      <c r="DF1782" s="50"/>
    </row>
    <row r="1783" spans="2:110" x14ac:dyDescent="0.2">
      <c r="B1783" s="177"/>
      <c r="C1783" s="202"/>
      <c r="D1783" s="200"/>
      <c r="E1783" s="203"/>
      <c r="F1783" s="203"/>
      <c r="G1783" s="203"/>
      <c r="H1783" s="203"/>
      <c r="I1783" s="203"/>
      <c r="J1783" s="203"/>
      <c r="K1783" s="203"/>
      <c r="L1783" s="203"/>
      <c r="M1783" s="203"/>
      <c r="N1783" s="203"/>
      <c r="O1783" s="203"/>
      <c r="P1783" s="203"/>
      <c r="Q1783" s="204"/>
      <c r="R1783" s="204"/>
      <c r="S1783" s="234"/>
      <c r="T1783" s="50"/>
      <c r="U1783" s="50"/>
      <c r="V1783" s="50"/>
      <c r="W1783" s="50"/>
      <c r="X1783" s="50"/>
      <c r="Y1783" s="50"/>
      <c r="Z1783" s="250"/>
      <c r="AA1783" s="238"/>
      <c r="AB1783" s="50"/>
      <c r="AC1783" s="50"/>
      <c r="AD1783" s="50"/>
      <c r="AE1783" s="50"/>
      <c r="AF1783" s="50"/>
      <c r="AG1783" s="50"/>
      <c r="AH1783" s="50"/>
      <c r="AI1783" s="50"/>
      <c r="AJ1783" s="50"/>
      <c r="AK1783" s="50"/>
      <c r="AL1783" s="50"/>
      <c r="AM1783" s="50"/>
      <c r="AN1783" s="50"/>
      <c r="AO1783" s="50"/>
      <c r="AP1783" s="50"/>
      <c r="AQ1783" s="50"/>
      <c r="AR1783" s="50"/>
      <c r="AS1783" s="50"/>
      <c r="AT1783" s="50"/>
      <c r="AU1783" s="50"/>
      <c r="AV1783" s="50"/>
      <c r="AW1783" s="50"/>
      <c r="AX1783" s="50"/>
      <c r="AY1783" s="50"/>
      <c r="AZ1783" s="50"/>
      <c r="BA1783" s="50"/>
      <c r="BB1783" s="50"/>
      <c r="BC1783" s="50"/>
      <c r="BD1783" s="50"/>
      <c r="BE1783" s="50"/>
      <c r="BF1783" s="50"/>
      <c r="BG1783" s="50"/>
      <c r="BH1783" s="50"/>
      <c r="BI1783" s="50"/>
      <c r="BJ1783" s="50"/>
      <c r="BK1783" s="50"/>
      <c r="BL1783" s="50"/>
      <c r="BM1783" s="50"/>
      <c r="BN1783" s="50"/>
      <c r="BO1783" s="50"/>
      <c r="BP1783" s="50"/>
      <c r="BQ1783" s="50"/>
      <c r="BR1783" s="50"/>
      <c r="BS1783" s="50"/>
      <c r="BT1783" s="50"/>
      <c r="BU1783" s="50"/>
      <c r="BV1783" s="50"/>
      <c r="BW1783" s="50"/>
      <c r="BX1783" s="50"/>
      <c r="BY1783" s="50"/>
      <c r="BZ1783" s="50"/>
      <c r="CA1783" s="50"/>
      <c r="CB1783" s="50"/>
      <c r="CC1783" s="50"/>
      <c r="CD1783" s="50"/>
      <c r="CE1783" s="50"/>
      <c r="CF1783" s="50"/>
      <c r="CG1783" s="50"/>
      <c r="CH1783" s="50"/>
      <c r="CI1783" s="50"/>
      <c r="CJ1783" s="50"/>
      <c r="CK1783" s="50"/>
      <c r="CL1783" s="50"/>
      <c r="CM1783" s="50"/>
      <c r="CN1783" s="50"/>
      <c r="CO1783" s="50"/>
      <c r="CP1783" s="50"/>
      <c r="CQ1783" s="50"/>
      <c r="CR1783" s="50"/>
      <c r="CS1783" s="50"/>
      <c r="CT1783" s="50"/>
      <c r="CU1783" s="50"/>
      <c r="CV1783" s="50"/>
      <c r="CW1783" s="50"/>
      <c r="CX1783" s="50"/>
      <c r="CY1783" s="50"/>
      <c r="CZ1783" s="50"/>
      <c r="DA1783" s="50"/>
      <c r="DB1783" s="50"/>
      <c r="DC1783" s="50"/>
      <c r="DD1783" s="50"/>
      <c r="DE1783" s="50"/>
      <c r="DF1783" s="50"/>
    </row>
    <row r="1784" spans="2:110" x14ac:dyDescent="0.2">
      <c r="B1784" s="177"/>
      <c r="C1784" s="202"/>
      <c r="D1784" s="200"/>
      <c r="E1784" s="203"/>
      <c r="F1784" s="203"/>
      <c r="G1784" s="203"/>
      <c r="H1784" s="203"/>
      <c r="I1784" s="203"/>
      <c r="J1784" s="203"/>
      <c r="K1784" s="203"/>
      <c r="L1784" s="203"/>
      <c r="M1784" s="203"/>
      <c r="N1784" s="203"/>
      <c r="O1784" s="203"/>
      <c r="P1784" s="203"/>
      <c r="Q1784" s="204"/>
      <c r="R1784" s="204"/>
      <c r="S1784" s="234"/>
      <c r="T1784" s="50"/>
      <c r="U1784" s="50"/>
      <c r="V1784" s="50"/>
      <c r="W1784" s="50"/>
      <c r="X1784" s="50"/>
      <c r="Y1784" s="50"/>
      <c r="Z1784" s="250"/>
      <c r="AA1784" s="238"/>
      <c r="AB1784" s="50"/>
      <c r="AC1784" s="50"/>
      <c r="AD1784" s="50"/>
      <c r="AE1784" s="50"/>
      <c r="AF1784" s="50"/>
      <c r="AG1784" s="50"/>
      <c r="AH1784" s="50"/>
      <c r="AI1784" s="50"/>
      <c r="AJ1784" s="50"/>
      <c r="AK1784" s="50"/>
      <c r="AL1784" s="50"/>
      <c r="AM1784" s="50"/>
      <c r="AN1784" s="50"/>
      <c r="AO1784" s="50"/>
      <c r="AP1784" s="50"/>
      <c r="AQ1784" s="50"/>
      <c r="AR1784" s="50"/>
      <c r="AS1784" s="50"/>
      <c r="AT1784" s="50"/>
      <c r="AU1784" s="50"/>
      <c r="AV1784" s="50"/>
      <c r="AW1784" s="50"/>
      <c r="AX1784" s="50"/>
      <c r="AY1784" s="50"/>
      <c r="AZ1784" s="50"/>
      <c r="BA1784" s="50"/>
      <c r="BB1784" s="50"/>
      <c r="BC1784" s="50"/>
      <c r="BD1784" s="50"/>
      <c r="BE1784" s="50"/>
      <c r="BF1784" s="50"/>
      <c r="BG1784" s="50"/>
      <c r="BH1784" s="50"/>
      <c r="BI1784" s="50"/>
      <c r="BJ1784" s="50"/>
      <c r="BK1784" s="50"/>
      <c r="BL1784" s="50"/>
      <c r="BM1784" s="50"/>
      <c r="BN1784" s="50"/>
      <c r="BO1784" s="50"/>
      <c r="BP1784" s="50"/>
      <c r="BQ1784" s="50"/>
      <c r="BR1784" s="50"/>
      <c r="BS1784" s="50"/>
      <c r="BT1784" s="50"/>
      <c r="BU1784" s="50"/>
      <c r="BV1784" s="50"/>
      <c r="BW1784" s="50"/>
      <c r="BX1784" s="50"/>
      <c r="BY1784" s="50"/>
      <c r="BZ1784" s="50"/>
      <c r="CA1784" s="50"/>
      <c r="CB1784" s="50"/>
      <c r="CC1784" s="50"/>
      <c r="CD1784" s="50"/>
      <c r="CE1784" s="50"/>
      <c r="CF1784" s="50"/>
      <c r="CG1784" s="50"/>
      <c r="CH1784" s="50"/>
      <c r="CI1784" s="50"/>
      <c r="CJ1784" s="50"/>
      <c r="CK1784" s="50"/>
      <c r="CL1784" s="50"/>
      <c r="CM1784" s="50"/>
      <c r="CN1784" s="50"/>
      <c r="CO1784" s="50"/>
      <c r="CP1784" s="50"/>
      <c r="CQ1784" s="50"/>
      <c r="CR1784" s="50"/>
      <c r="CS1784" s="50"/>
      <c r="CT1784" s="50"/>
      <c r="CU1784" s="50"/>
      <c r="CV1784" s="50"/>
      <c r="CW1784" s="50"/>
      <c r="CX1784" s="50"/>
      <c r="CY1784" s="50"/>
      <c r="CZ1784" s="50"/>
      <c r="DA1784" s="50"/>
      <c r="DB1784" s="50"/>
      <c r="DC1784" s="50"/>
      <c r="DD1784" s="50"/>
      <c r="DE1784" s="50"/>
      <c r="DF1784" s="50"/>
    </row>
    <row r="1785" spans="2:110" x14ac:dyDescent="0.2">
      <c r="B1785" s="177"/>
      <c r="C1785" s="202"/>
      <c r="D1785" s="200"/>
      <c r="E1785" s="203"/>
      <c r="F1785" s="203"/>
      <c r="G1785" s="203"/>
      <c r="H1785" s="203"/>
      <c r="I1785" s="203"/>
      <c r="J1785" s="203"/>
      <c r="K1785" s="203"/>
      <c r="L1785" s="203"/>
      <c r="M1785" s="203"/>
      <c r="N1785" s="203"/>
      <c r="O1785" s="203"/>
      <c r="P1785" s="203"/>
      <c r="Q1785" s="204"/>
      <c r="R1785" s="204"/>
      <c r="S1785" s="234"/>
      <c r="T1785" s="50"/>
      <c r="U1785" s="50"/>
      <c r="V1785" s="50"/>
      <c r="W1785" s="50"/>
      <c r="X1785" s="50"/>
      <c r="Y1785" s="50"/>
      <c r="Z1785" s="250"/>
      <c r="AA1785" s="238"/>
      <c r="AB1785" s="50"/>
      <c r="AC1785" s="50"/>
      <c r="AD1785" s="50"/>
      <c r="AE1785" s="50"/>
      <c r="AF1785" s="50"/>
      <c r="AG1785" s="50"/>
      <c r="AH1785" s="50"/>
      <c r="AI1785" s="50"/>
      <c r="AJ1785" s="50"/>
      <c r="AK1785" s="50"/>
      <c r="AL1785" s="50"/>
      <c r="AM1785" s="50"/>
      <c r="AN1785" s="50"/>
      <c r="AO1785" s="50"/>
      <c r="AP1785" s="50"/>
      <c r="AQ1785" s="50"/>
      <c r="AR1785" s="50"/>
      <c r="AS1785" s="50"/>
      <c r="AT1785" s="50"/>
      <c r="AU1785" s="50"/>
      <c r="AV1785" s="50"/>
      <c r="AW1785" s="50"/>
      <c r="AX1785" s="50"/>
      <c r="AY1785" s="50"/>
      <c r="AZ1785" s="50"/>
      <c r="BA1785" s="50"/>
      <c r="BB1785" s="50"/>
      <c r="BC1785" s="50"/>
      <c r="BD1785" s="50"/>
      <c r="BE1785" s="50"/>
      <c r="BF1785" s="50"/>
      <c r="BG1785" s="50"/>
      <c r="BH1785" s="50"/>
      <c r="BI1785" s="50"/>
      <c r="BJ1785" s="50"/>
      <c r="BK1785" s="50"/>
      <c r="BL1785" s="50"/>
      <c r="BM1785" s="50"/>
      <c r="BN1785" s="50"/>
      <c r="BO1785" s="50"/>
      <c r="BP1785" s="50"/>
      <c r="BQ1785" s="50"/>
      <c r="BR1785" s="50"/>
      <c r="BS1785" s="50"/>
      <c r="BT1785" s="50"/>
      <c r="BU1785" s="50"/>
      <c r="BV1785" s="50"/>
      <c r="BW1785" s="50"/>
      <c r="BX1785" s="50"/>
      <c r="BY1785" s="50"/>
      <c r="BZ1785" s="50"/>
      <c r="CA1785" s="50"/>
      <c r="CB1785" s="50"/>
      <c r="CC1785" s="50"/>
      <c r="CD1785" s="50"/>
      <c r="CE1785" s="50"/>
      <c r="CF1785" s="50"/>
      <c r="CG1785" s="50"/>
      <c r="CH1785" s="50"/>
      <c r="CI1785" s="50"/>
      <c r="CJ1785" s="50"/>
      <c r="CK1785" s="50"/>
      <c r="CL1785" s="50"/>
      <c r="CM1785" s="50"/>
      <c r="CN1785" s="50"/>
      <c r="CO1785" s="50"/>
      <c r="CP1785" s="50"/>
      <c r="CQ1785" s="50"/>
      <c r="CR1785" s="50"/>
      <c r="CS1785" s="50"/>
      <c r="CT1785" s="50"/>
      <c r="CU1785" s="50"/>
      <c r="CV1785" s="50"/>
      <c r="CW1785" s="50"/>
      <c r="CX1785" s="50"/>
      <c r="CY1785" s="50"/>
      <c r="CZ1785" s="50"/>
      <c r="DA1785" s="50"/>
      <c r="DB1785" s="50"/>
      <c r="DC1785" s="50"/>
      <c r="DD1785" s="50"/>
      <c r="DE1785" s="50"/>
      <c r="DF1785" s="50"/>
    </row>
    <row r="1786" spans="2:110" x14ac:dyDescent="0.2">
      <c r="B1786" s="177"/>
      <c r="C1786" s="202"/>
      <c r="D1786" s="200"/>
      <c r="E1786" s="203"/>
      <c r="F1786" s="203"/>
      <c r="G1786" s="203"/>
      <c r="H1786" s="203"/>
      <c r="I1786" s="203"/>
      <c r="J1786" s="203"/>
      <c r="K1786" s="203"/>
      <c r="L1786" s="203"/>
      <c r="M1786" s="203"/>
      <c r="N1786" s="203"/>
      <c r="O1786" s="203"/>
      <c r="P1786" s="203"/>
      <c r="Q1786" s="204"/>
      <c r="R1786" s="204"/>
      <c r="S1786" s="234"/>
      <c r="T1786" s="50"/>
      <c r="U1786" s="50"/>
      <c r="V1786" s="50"/>
      <c r="W1786" s="50"/>
      <c r="X1786" s="50"/>
      <c r="Y1786" s="50"/>
      <c r="Z1786" s="250"/>
      <c r="AA1786" s="238"/>
      <c r="AB1786" s="50"/>
      <c r="AC1786" s="50"/>
      <c r="AD1786" s="50"/>
      <c r="AE1786" s="50"/>
      <c r="AF1786" s="50"/>
      <c r="AG1786" s="50"/>
      <c r="AH1786" s="50"/>
      <c r="AI1786" s="50"/>
      <c r="AJ1786" s="50"/>
      <c r="AK1786" s="50"/>
      <c r="AL1786" s="50"/>
      <c r="AM1786" s="50"/>
      <c r="AN1786" s="50"/>
      <c r="AO1786" s="50"/>
      <c r="AP1786" s="50"/>
      <c r="AQ1786" s="50"/>
      <c r="AR1786" s="50"/>
      <c r="AS1786" s="50"/>
      <c r="AT1786" s="50"/>
      <c r="AU1786" s="50"/>
      <c r="AV1786" s="50"/>
      <c r="AW1786" s="50"/>
      <c r="AX1786" s="50"/>
      <c r="AY1786" s="50"/>
      <c r="AZ1786" s="50"/>
      <c r="BA1786" s="50"/>
      <c r="BB1786" s="50"/>
      <c r="BC1786" s="50"/>
      <c r="BD1786" s="50"/>
      <c r="BE1786" s="50"/>
      <c r="BF1786" s="50"/>
      <c r="BG1786" s="50"/>
      <c r="BH1786" s="50"/>
      <c r="BI1786" s="50"/>
      <c r="BJ1786" s="50"/>
      <c r="BK1786" s="50"/>
      <c r="BL1786" s="50"/>
      <c r="BM1786" s="50"/>
      <c r="BN1786" s="50"/>
      <c r="BO1786" s="50"/>
      <c r="BP1786" s="50"/>
      <c r="BQ1786" s="50"/>
      <c r="BR1786" s="50"/>
      <c r="BS1786" s="50"/>
      <c r="BT1786" s="50"/>
      <c r="BU1786" s="50"/>
      <c r="BV1786" s="50"/>
      <c r="BW1786" s="50"/>
      <c r="BX1786" s="50"/>
      <c r="BY1786" s="50"/>
      <c r="BZ1786" s="50"/>
      <c r="CA1786" s="50"/>
      <c r="CB1786" s="50"/>
      <c r="CC1786" s="50"/>
      <c r="CD1786" s="50"/>
      <c r="CE1786" s="50"/>
      <c r="CF1786" s="50"/>
      <c r="CG1786" s="50"/>
      <c r="CH1786" s="50"/>
      <c r="CI1786" s="50"/>
      <c r="CJ1786" s="50"/>
      <c r="CK1786" s="50"/>
      <c r="CL1786" s="50"/>
      <c r="CM1786" s="50"/>
      <c r="CN1786" s="50"/>
      <c r="CO1786" s="50"/>
      <c r="CP1786" s="50"/>
      <c r="CQ1786" s="50"/>
      <c r="CR1786" s="50"/>
      <c r="CS1786" s="50"/>
      <c r="CT1786" s="50"/>
      <c r="CU1786" s="50"/>
      <c r="CV1786" s="50"/>
      <c r="CW1786" s="50"/>
      <c r="CX1786" s="50"/>
      <c r="CY1786" s="50"/>
      <c r="CZ1786" s="50"/>
      <c r="DA1786" s="50"/>
      <c r="DB1786" s="50"/>
      <c r="DC1786" s="50"/>
      <c r="DD1786" s="50"/>
      <c r="DE1786" s="50"/>
      <c r="DF1786" s="50"/>
    </row>
    <row r="1787" spans="2:110" x14ac:dyDescent="0.2">
      <c r="B1787" s="177"/>
      <c r="C1787" s="202"/>
      <c r="D1787" s="200"/>
      <c r="E1787" s="203"/>
      <c r="F1787" s="203"/>
      <c r="G1787" s="203"/>
      <c r="H1787" s="203"/>
      <c r="I1787" s="203"/>
      <c r="J1787" s="203"/>
      <c r="K1787" s="203"/>
      <c r="L1787" s="203"/>
      <c r="M1787" s="203"/>
      <c r="N1787" s="203"/>
      <c r="O1787" s="203"/>
      <c r="P1787" s="203"/>
      <c r="Q1787" s="204"/>
      <c r="R1787" s="204"/>
      <c r="S1787" s="234"/>
      <c r="T1787" s="50"/>
      <c r="U1787" s="50"/>
      <c r="V1787" s="50"/>
      <c r="W1787" s="50"/>
      <c r="X1787" s="50"/>
      <c r="Y1787" s="50"/>
      <c r="Z1787" s="250"/>
      <c r="AA1787" s="238"/>
      <c r="AB1787" s="50"/>
      <c r="AC1787" s="50"/>
      <c r="AD1787" s="50"/>
      <c r="AE1787" s="50"/>
      <c r="AF1787" s="50"/>
      <c r="AG1787" s="50"/>
      <c r="AH1787" s="50"/>
      <c r="AI1787" s="50"/>
      <c r="AJ1787" s="50"/>
      <c r="AK1787" s="50"/>
      <c r="AL1787" s="50"/>
      <c r="AM1787" s="50"/>
      <c r="AN1787" s="50"/>
      <c r="AO1787" s="50"/>
      <c r="AP1787" s="50"/>
      <c r="AQ1787" s="50"/>
      <c r="AR1787" s="50"/>
      <c r="AS1787" s="50"/>
      <c r="AT1787" s="50"/>
      <c r="AU1787" s="50"/>
      <c r="AV1787" s="50"/>
      <c r="AW1787" s="50"/>
      <c r="AX1787" s="50"/>
      <c r="AY1787" s="50"/>
      <c r="AZ1787" s="50"/>
      <c r="BA1787" s="50"/>
      <c r="BB1787" s="50"/>
      <c r="BC1787" s="50"/>
      <c r="BD1787" s="50"/>
      <c r="BE1787" s="50"/>
      <c r="BF1787" s="50"/>
      <c r="BG1787" s="50"/>
      <c r="BH1787" s="50"/>
      <c r="BI1787" s="50"/>
      <c r="BJ1787" s="50"/>
      <c r="BK1787" s="50"/>
      <c r="BL1787" s="50"/>
      <c r="BM1787" s="50"/>
      <c r="BN1787" s="50"/>
      <c r="BO1787" s="50"/>
      <c r="BP1787" s="50"/>
      <c r="BQ1787" s="50"/>
      <c r="BR1787" s="50"/>
      <c r="BS1787" s="50"/>
      <c r="BT1787" s="50"/>
      <c r="BU1787" s="50"/>
      <c r="BV1787" s="50"/>
      <c r="BW1787" s="50"/>
      <c r="BX1787" s="50"/>
      <c r="BY1787" s="50"/>
      <c r="BZ1787" s="50"/>
      <c r="CA1787" s="50"/>
      <c r="CB1787" s="50"/>
      <c r="CC1787" s="50"/>
      <c r="CD1787" s="50"/>
      <c r="CE1787" s="50"/>
      <c r="CF1787" s="50"/>
      <c r="CG1787" s="50"/>
      <c r="CH1787" s="50"/>
      <c r="CI1787" s="50"/>
      <c r="CJ1787" s="50"/>
      <c r="CK1787" s="50"/>
      <c r="CL1787" s="50"/>
      <c r="CM1787" s="50"/>
      <c r="CN1787" s="50"/>
      <c r="CO1787" s="50"/>
      <c r="CP1787" s="50"/>
      <c r="CQ1787" s="50"/>
      <c r="CR1787" s="50"/>
      <c r="CS1787" s="50"/>
      <c r="CT1787" s="50"/>
      <c r="CU1787" s="50"/>
      <c r="CV1787" s="50"/>
      <c r="CW1787" s="50"/>
      <c r="CX1787" s="50"/>
      <c r="CY1787" s="50"/>
      <c r="CZ1787" s="50"/>
      <c r="DA1787" s="50"/>
      <c r="DB1787" s="50"/>
      <c r="DC1787" s="50"/>
      <c r="DD1787" s="50"/>
      <c r="DE1787" s="50"/>
      <c r="DF1787" s="50"/>
    </row>
    <row r="1788" spans="2:110" x14ac:dyDescent="0.2">
      <c r="B1788" s="177"/>
      <c r="C1788" s="202"/>
      <c r="D1788" s="200"/>
      <c r="E1788" s="203"/>
      <c r="F1788" s="203"/>
      <c r="G1788" s="203"/>
      <c r="H1788" s="203"/>
      <c r="I1788" s="203"/>
      <c r="J1788" s="203"/>
      <c r="K1788" s="203"/>
      <c r="L1788" s="203"/>
      <c r="M1788" s="203"/>
      <c r="N1788" s="203"/>
      <c r="O1788" s="203"/>
      <c r="P1788" s="203"/>
      <c r="Q1788" s="204"/>
      <c r="R1788" s="204"/>
      <c r="S1788" s="234"/>
      <c r="T1788" s="50"/>
      <c r="U1788" s="50"/>
      <c r="V1788" s="50"/>
      <c r="W1788" s="50"/>
      <c r="X1788" s="50"/>
      <c r="Y1788" s="50"/>
      <c r="Z1788" s="250"/>
      <c r="AA1788" s="238"/>
      <c r="AB1788" s="50"/>
      <c r="AC1788" s="50"/>
      <c r="AD1788" s="50"/>
      <c r="AE1788" s="50"/>
      <c r="AF1788" s="50"/>
      <c r="AG1788" s="50"/>
      <c r="AH1788" s="50"/>
      <c r="AI1788" s="50"/>
      <c r="AJ1788" s="50"/>
      <c r="AK1788" s="50"/>
      <c r="AL1788" s="50"/>
      <c r="AM1788" s="50"/>
      <c r="AN1788" s="50"/>
      <c r="AO1788" s="50"/>
      <c r="AP1788" s="50"/>
      <c r="AQ1788" s="50"/>
      <c r="AR1788" s="50"/>
      <c r="AS1788" s="50"/>
      <c r="AT1788" s="50"/>
      <c r="AU1788" s="50"/>
      <c r="AV1788" s="50"/>
      <c r="AW1788" s="50"/>
      <c r="AX1788" s="50"/>
      <c r="AY1788" s="50"/>
      <c r="AZ1788" s="50"/>
      <c r="BA1788" s="50"/>
      <c r="BB1788" s="50"/>
      <c r="BC1788" s="50"/>
      <c r="BD1788" s="50"/>
      <c r="BE1788" s="50"/>
      <c r="BF1788" s="50"/>
      <c r="BG1788" s="50"/>
      <c r="BH1788" s="50"/>
      <c r="BI1788" s="50"/>
      <c r="BJ1788" s="50"/>
      <c r="BK1788" s="50"/>
      <c r="BL1788" s="50"/>
      <c r="BM1788" s="50"/>
      <c r="BN1788" s="50"/>
      <c r="BO1788" s="50"/>
      <c r="BP1788" s="50"/>
      <c r="BQ1788" s="50"/>
      <c r="BR1788" s="50"/>
      <c r="BS1788" s="50"/>
      <c r="BT1788" s="50"/>
      <c r="BU1788" s="50"/>
      <c r="BV1788" s="50"/>
      <c r="BW1788" s="50"/>
      <c r="BX1788" s="50"/>
      <c r="BY1788" s="50"/>
      <c r="BZ1788" s="50"/>
      <c r="CA1788" s="50"/>
      <c r="CB1788" s="50"/>
      <c r="CC1788" s="50"/>
      <c r="CD1788" s="50"/>
      <c r="CE1788" s="50"/>
      <c r="CF1788" s="50"/>
      <c r="CG1788" s="50"/>
      <c r="CH1788" s="50"/>
      <c r="CI1788" s="50"/>
      <c r="CJ1788" s="50"/>
      <c r="CK1788" s="50"/>
      <c r="CL1788" s="50"/>
      <c r="CM1788" s="50"/>
      <c r="CN1788" s="50"/>
      <c r="CO1788" s="50"/>
      <c r="CP1788" s="50"/>
      <c r="CQ1788" s="50"/>
      <c r="CR1788" s="50"/>
      <c r="CS1788" s="50"/>
      <c r="CT1788" s="50"/>
      <c r="CU1788" s="50"/>
      <c r="CV1788" s="50"/>
      <c r="CW1788" s="50"/>
      <c r="CX1788" s="50"/>
      <c r="CY1788" s="50"/>
      <c r="CZ1788" s="50"/>
      <c r="DA1788" s="50"/>
      <c r="DB1788" s="50"/>
      <c r="DC1788" s="50"/>
      <c r="DD1788" s="50"/>
      <c r="DE1788" s="50"/>
      <c r="DF1788" s="50"/>
    </row>
    <row r="1789" spans="2:110" x14ac:dyDescent="0.2">
      <c r="B1789" s="177"/>
      <c r="C1789" s="202"/>
      <c r="D1789" s="200"/>
      <c r="E1789" s="203"/>
      <c r="F1789" s="203"/>
      <c r="G1789" s="203"/>
      <c r="H1789" s="203"/>
      <c r="I1789" s="203"/>
      <c r="J1789" s="203"/>
      <c r="K1789" s="203"/>
      <c r="L1789" s="203"/>
      <c r="M1789" s="203"/>
      <c r="N1789" s="203"/>
      <c r="O1789" s="203"/>
      <c r="P1789" s="203"/>
      <c r="Q1789" s="204"/>
      <c r="R1789" s="204"/>
      <c r="S1789" s="234"/>
      <c r="T1789" s="50"/>
      <c r="U1789" s="50"/>
      <c r="V1789" s="50"/>
      <c r="W1789" s="50"/>
      <c r="X1789" s="50"/>
      <c r="Y1789" s="50"/>
      <c r="Z1789" s="250"/>
      <c r="AA1789" s="238"/>
      <c r="AB1789" s="50"/>
      <c r="AC1789" s="50"/>
      <c r="AD1789" s="50"/>
      <c r="AE1789" s="50"/>
      <c r="AF1789" s="50"/>
      <c r="AG1789" s="50"/>
      <c r="AH1789" s="50"/>
      <c r="AI1789" s="50"/>
      <c r="AJ1789" s="50"/>
      <c r="AK1789" s="50"/>
      <c r="AL1789" s="50"/>
      <c r="AM1789" s="50"/>
      <c r="AN1789" s="50"/>
      <c r="AO1789" s="50"/>
      <c r="AP1789" s="50"/>
      <c r="AQ1789" s="50"/>
      <c r="AR1789" s="50"/>
      <c r="AS1789" s="50"/>
      <c r="AT1789" s="50"/>
      <c r="AU1789" s="50"/>
      <c r="AV1789" s="50"/>
      <c r="AW1789" s="50"/>
      <c r="AX1789" s="50"/>
      <c r="AY1789" s="50"/>
      <c r="AZ1789" s="50"/>
      <c r="BA1789" s="50"/>
      <c r="BB1789" s="50"/>
      <c r="BC1789" s="50"/>
      <c r="BD1789" s="50"/>
      <c r="BE1789" s="50"/>
      <c r="BF1789" s="50"/>
      <c r="BG1789" s="50"/>
      <c r="BH1789" s="50"/>
      <c r="BI1789" s="50"/>
      <c r="BJ1789" s="50"/>
      <c r="BK1789" s="50"/>
      <c r="BL1789" s="50"/>
      <c r="BM1789" s="50"/>
      <c r="BN1789" s="50"/>
      <c r="BO1789" s="50"/>
      <c r="BP1789" s="50"/>
      <c r="BQ1789" s="50"/>
      <c r="BR1789" s="50"/>
      <c r="BS1789" s="50"/>
      <c r="BT1789" s="50"/>
      <c r="BU1789" s="50"/>
      <c r="BV1789" s="50"/>
      <c r="BW1789" s="50"/>
      <c r="BX1789" s="50"/>
      <c r="BY1789" s="50"/>
      <c r="BZ1789" s="50"/>
      <c r="CA1789" s="50"/>
      <c r="CB1789" s="50"/>
      <c r="CC1789" s="50"/>
      <c r="CD1789" s="50"/>
      <c r="CE1789" s="50"/>
      <c r="CF1789" s="50"/>
      <c r="CG1789" s="50"/>
      <c r="CH1789" s="50"/>
      <c r="CI1789" s="50"/>
      <c r="CJ1789" s="50"/>
      <c r="CK1789" s="50"/>
      <c r="CL1789" s="50"/>
      <c r="CM1789" s="50"/>
      <c r="CN1789" s="50"/>
      <c r="CO1789" s="50"/>
      <c r="CP1789" s="50"/>
      <c r="CQ1789" s="50"/>
      <c r="CR1789" s="50"/>
      <c r="CS1789" s="50"/>
      <c r="CT1789" s="50"/>
      <c r="CU1789" s="50"/>
      <c r="CV1789" s="50"/>
      <c r="CW1789" s="50"/>
      <c r="CX1789" s="50"/>
      <c r="CY1789" s="50"/>
      <c r="CZ1789" s="50"/>
      <c r="DA1789" s="50"/>
      <c r="DB1789" s="50"/>
      <c r="DC1789" s="50"/>
      <c r="DD1789" s="50"/>
      <c r="DE1789" s="50"/>
      <c r="DF1789" s="50"/>
    </row>
    <row r="1790" spans="2:110" x14ac:dyDescent="0.2">
      <c r="B1790" s="177"/>
      <c r="C1790" s="202"/>
      <c r="D1790" s="200"/>
      <c r="E1790" s="203"/>
      <c r="F1790" s="203"/>
      <c r="G1790" s="203"/>
      <c r="H1790" s="203"/>
      <c r="I1790" s="203"/>
      <c r="J1790" s="203"/>
      <c r="K1790" s="203"/>
      <c r="L1790" s="203"/>
      <c r="M1790" s="203"/>
      <c r="N1790" s="203"/>
      <c r="O1790" s="203"/>
      <c r="P1790" s="203"/>
      <c r="Q1790" s="204"/>
      <c r="R1790" s="204"/>
      <c r="S1790" s="234"/>
      <c r="T1790" s="50"/>
      <c r="U1790" s="50"/>
      <c r="V1790" s="50"/>
      <c r="W1790" s="50"/>
      <c r="X1790" s="50"/>
      <c r="Y1790" s="50"/>
      <c r="Z1790" s="250"/>
      <c r="AA1790" s="238"/>
      <c r="AB1790" s="50"/>
      <c r="AC1790" s="50"/>
      <c r="AD1790" s="50"/>
      <c r="AE1790" s="50"/>
      <c r="AF1790" s="50"/>
      <c r="AG1790" s="50"/>
      <c r="AH1790" s="50"/>
      <c r="AI1790" s="50"/>
      <c r="AJ1790" s="50"/>
      <c r="AK1790" s="50"/>
      <c r="AL1790" s="50"/>
      <c r="AM1790" s="50"/>
      <c r="AN1790" s="50"/>
      <c r="AO1790" s="50"/>
      <c r="AP1790" s="50"/>
      <c r="AQ1790" s="50"/>
      <c r="AR1790" s="50"/>
      <c r="AS1790" s="50"/>
      <c r="AT1790" s="50"/>
      <c r="AU1790" s="50"/>
      <c r="AV1790" s="50"/>
      <c r="AW1790" s="50"/>
      <c r="AX1790" s="50"/>
      <c r="AY1790" s="50"/>
      <c r="AZ1790" s="50"/>
      <c r="BA1790" s="50"/>
      <c r="BB1790" s="50"/>
      <c r="BC1790" s="50"/>
      <c r="BD1790" s="50"/>
      <c r="BE1790" s="50"/>
      <c r="BF1790" s="50"/>
      <c r="BG1790" s="50"/>
      <c r="BH1790" s="50"/>
      <c r="BI1790" s="50"/>
      <c r="BJ1790" s="50"/>
      <c r="BK1790" s="50"/>
      <c r="BL1790" s="50"/>
      <c r="BM1790" s="50"/>
      <c r="BN1790" s="50"/>
      <c r="BO1790" s="50"/>
      <c r="BP1790" s="50"/>
      <c r="BQ1790" s="50"/>
      <c r="BR1790" s="50"/>
      <c r="BS1790" s="50"/>
      <c r="BT1790" s="50"/>
      <c r="BU1790" s="50"/>
      <c r="BV1790" s="50"/>
      <c r="BW1790" s="50"/>
      <c r="BX1790" s="50"/>
      <c r="BY1790" s="50"/>
      <c r="BZ1790" s="50"/>
      <c r="CA1790" s="50"/>
      <c r="CB1790" s="50"/>
      <c r="CC1790" s="50"/>
      <c r="CD1790" s="50"/>
      <c r="CE1790" s="50"/>
      <c r="CF1790" s="50"/>
      <c r="CG1790" s="50"/>
      <c r="CH1790" s="50"/>
      <c r="CI1790" s="50"/>
      <c r="CJ1790" s="50"/>
      <c r="CK1790" s="50"/>
      <c r="CL1790" s="50"/>
      <c r="CM1790" s="50"/>
      <c r="CN1790" s="50"/>
      <c r="CO1790" s="50"/>
      <c r="CP1790" s="50"/>
      <c r="CQ1790" s="50"/>
      <c r="CR1790" s="50"/>
      <c r="CS1790" s="50"/>
      <c r="CT1790" s="50"/>
      <c r="CU1790" s="50"/>
      <c r="CV1790" s="50"/>
      <c r="CW1790" s="50"/>
      <c r="CX1790" s="50"/>
      <c r="CY1790" s="50"/>
      <c r="CZ1790" s="50"/>
      <c r="DA1790" s="50"/>
      <c r="DB1790" s="50"/>
      <c r="DC1790" s="50"/>
      <c r="DD1790" s="50"/>
      <c r="DE1790" s="50"/>
      <c r="DF1790" s="50"/>
    </row>
    <row r="1791" spans="2:110" x14ac:dyDescent="0.2">
      <c r="B1791" s="177"/>
      <c r="C1791" s="202"/>
      <c r="D1791" s="200"/>
      <c r="E1791" s="203"/>
      <c r="F1791" s="203"/>
      <c r="G1791" s="203"/>
      <c r="H1791" s="203"/>
      <c r="I1791" s="203"/>
      <c r="J1791" s="203"/>
      <c r="K1791" s="203"/>
      <c r="L1791" s="203"/>
      <c r="M1791" s="203"/>
      <c r="N1791" s="203"/>
      <c r="O1791" s="203"/>
      <c r="P1791" s="203"/>
      <c r="Q1791" s="204"/>
      <c r="R1791" s="204"/>
      <c r="S1791" s="234"/>
      <c r="T1791" s="50"/>
      <c r="U1791" s="50"/>
      <c r="V1791" s="50"/>
      <c r="W1791" s="50"/>
      <c r="X1791" s="50"/>
      <c r="Y1791" s="50"/>
      <c r="Z1791" s="250"/>
      <c r="AA1791" s="238"/>
      <c r="AB1791" s="50"/>
      <c r="AC1791" s="50"/>
      <c r="AD1791" s="50"/>
      <c r="AE1791" s="50"/>
      <c r="AF1791" s="50"/>
      <c r="AG1791" s="50"/>
      <c r="AH1791" s="50"/>
      <c r="AI1791" s="50"/>
      <c r="AJ1791" s="50"/>
      <c r="AK1791" s="50"/>
      <c r="AL1791" s="50"/>
      <c r="AM1791" s="50"/>
      <c r="AN1791" s="50"/>
      <c r="AO1791" s="50"/>
      <c r="AP1791" s="50"/>
      <c r="AQ1791" s="50"/>
      <c r="AR1791" s="50"/>
      <c r="AS1791" s="50"/>
      <c r="AT1791" s="50"/>
      <c r="AU1791" s="50"/>
      <c r="AV1791" s="50"/>
      <c r="AW1791" s="50"/>
      <c r="AX1791" s="50"/>
      <c r="AY1791" s="50"/>
      <c r="AZ1791" s="50"/>
      <c r="BA1791" s="50"/>
      <c r="BB1791" s="50"/>
      <c r="BC1791" s="50"/>
      <c r="BD1791" s="50"/>
      <c r="BE1791" s="50"/>
      <c r="BF1791" s="50"/>
      <c r="BG1791" s="50"/>
      <c r="BH1791" s="50"/>
      <c r="BI1791" s="50"/>
      <c r="BJ1791" s="50"/>
      <c r="BK1791" s="50"/>
      <c r="BL1791" s="50"/>
      <c r="BM1791" s="50"/>
      <c r="BN1791" s="50"/>
      <c r="BO1791" s="50"/>
      <c r="BP1791" s="50"/>
      <c r="BQ1791" s="50"/>
      <c r="BR1791" s="50"/>
      <c r="BS1791" s="50"/>
      <c r="BT1791" s="50"/>
      <c r="BU1791" s="50"/>
      <c r="BV1791" s="50"/>
      <c r="BW1791" s="50"/>
      <c r="BX1791" s="50"/>
      <c r="BY1791" s="50"/>
      <c r="BZ1791" s="50"/>
      <c r="CA1791" s="50"/>
      <c r="CB1791" s="50"/>
      <c r="CC1791" s="50"/>
      <c r="CD1791" s="50"/>
      <c r="CE1791" s="50"/>
      <c r="CF1791" s="50"/>
      <c r="CG1791" s="50"/>
      <c r="CH1791" s="50"/>
      <c r="CI1791" s="50"/>
      <c r="CJ1791" s="50"/>
      <c r="CK1791" s="50"/>
      <c r="CL1791" s="50"/>
      <c r="CM1791" s="50"/>
      <c r="CN1791" s="50"/>
      <c r="CO1791" s="50"/>
      <c r="CP1791" s="50"/>
      <c r="CQ1791" s="50"/>
      <c r="CR1791" s="50"/>
      <c r="CS1791" s="50"/>
      <c r="CT1791" s="50"/>
      <c r="CU1791" s="50"/>
      <c r="CV1791" s="50"/>
      <c r="CW1791" s="50"/>
      <c r="CX1791" s="50"/>
      <c r="CY1791" s="50"/>
      <c r="CZ1791" s="50"/>
      <c r="DA1791" s="50"/>
      <c r="DB1791" s="50"/>
      <c r="DC1791" s="50"/>
      <c r="DD1791" s="50"/>
      <c r="DE1791" s="50"/>
      <c r="DF1791" s="50"/>
    </row>
    <row r="1792" spans="2:110" x14ac:dyDescent="0.2">
      <c r="B1792" s="177"/>
      <c r="C1792" s="202"/>
      <c r="D1792" s="200"/>
      <c r="E1792" s="203"/>
      <c r="F1792" s="203"/>
      <c r="G1792" s="203"/>
      <c r="H1792" s="203"/>
      <c r="I1792" s="203"/>
      <c r="J1792" s="203"/>
      <c r="K1792" s="203"/>
      <c r="L1792" s="203"/>
      <c r="M1792" s="203"/>
      <c r="N1792" s="203"/>
      <c r="O1792" s="203"/>
      <c r="P1792" s="203"/>
      <c r="Q1792" s="204"/>
      <c r="R1792" s="204"/>
      <c r="S1792" s="234"/>
      <c r="T1792" s="50"/>
      <c r="U1792" s="50"/>
      <c r="V1792" s="50"/>
      <c r="W1792" s="50"/>
      <c r="X1792" s="50"/>
      <c r="Y1792" s="50"/>
      <c r="Z1792" s="250"/>
      <c r="AA1792" s="238"/>
      <c r="AB1792" s="50"/>
      <c r="AC1792" s="50"/>
      <c r="AD1792" s="50"/>
      <c r="AE1792" s="50"/>
      <c r="AF1792" s="50"/>
      <c r="AG1792" s="50"/>
      <c r="AH1792" s="50"/>
      <c r="AI1792" s="50"/>
      <c r="AJ1792" s="50"/>
      <c r="AK1792" s="50"/>
      <c r="AL1792" s="50"/>
      <c r="AM1792" s="50"/>
      <c r="AN1792" s="50"/>
      <c r="AO1792" s="50"/>
      <c r="AP1792" s="50"/>
      <c r="AQ1792" s="50"/>
      <c r="AR1792" s="50"/>
      <c r="AS1792" s="50"/>
      <c r="AT1792" s="50"/>
      <c r="AU1792" s="50"/>
      <c r="AV1792" s="50"/>
      <c r="AW1792" s="50"/>
      <c r="AX1792" s="50"/>
      <c r="AY1792" s="50"/>
      <c r="AZ1792" s="50"/>
      <c r="BA1792" s="50"/>
      <c r="BB1792" s="50"/>
      <c r="BC1792" s="50"/>
      <c r="BD1792" s="50"/>
      <c r="BE1792" s="50"/>
      <c r="BF1792" s="50"/>
      <c r="BG1792" s="50"/>
      <c r="BH1792" s="50"/>
      <c r="BI1792" s="50"/>
      <c r="BJ1792" s="50"/>
      <c r="BK1792" s="50"/>
      <c r="BL1792" s="50"/>
      <c r="BM1792" s="50"/>
      <c r="BN1792" s="50"/>
      <c r="BO1792" s="50"/>
      <c r="BP1792" s="50"/>
      <c r="BQ1792" s="50"/>
      <c r="BR1792" s="50"/>
      <c r="BS1792" s="50"/>
      <c r="BT1792" s="50"/>
      <c r="BU1792" s="50"/>
      <c r="BV1792" s="50"/>
      <c r="BW1792" s="50"/>
      <c r="BX1792" s="50"/>
      <c r="BY1792" s="50"/>
      <c r="BZ1792" s="50"/>
      <c r="CA1792" s="50"/>
      <c r="CB1792" s="50"/>
      <c r="CC1792" s="50"/>
      <c r="CD1792" s="50"/>
      <c r="CE1792" s="50"/>
      <c r="CF1792" s="50"/>
      <c r="CG1792" s="50"/>
      <c r="CH1792" s="50"/>
      <c r="CI1792" s="50"/>
      <c r="CJ1792" s="50"/>
      <c r="CK1792" s="50"/>
      <c r="CL1792" s="50"/>
      <c r="CM1792" s="50"/>
      <c r="CN1792" s="50"/>
      <c r="CO1792" s="50"/>
      <c r="CP1792" s="50"/>
      <c r="CQ1792" s="50"/>
      <c r="CR1792" s="50"/>
      <c r="CS1792" s="50"/>
      <c r="CT1792" s="50"/>
      <c r="CU1792" s="50"/>
      <c r="CV1792" s="50"/>
      <c r="CW1792" s="50"/>
      <c r="CX1792" s="50"/>
      <c r="CY1792" s="50"/>
      <c r="CZ1792" s="50"/>
      <c r="DA1792" s="50"/>
      <c r="DB1792" s="50"/>
      <c r="DC1792" s="50"/>
      <c r="DD1792" s="50"/>
      <c r="DE1792" s="50"/>
      <c r="DF1792" s="50"/>
    </row>
    <row r="1793" spans="2:110" x14ac:dyDescent="0.2">
      <c r="B1793" s="177"/>
      <c r="C1793" s="202"/>
      <c r="D1793" s="200"/>
      <c r="E1793" s="203"/>
      <c r="F1793" s="203"/>
      <c r="G1793" s="203"/>
      <c r="H1793" s="203"/>
      <c r="I1793" s="203"/>
      <c r="J1793" s="203"/>
      <c r="K1793" s="203"/>
      <c r="L1793" s="203"/>
      <c r="M1793" s="203"/>
      <c r="N1793" s="203"/>
      <c r="O1793" s="203"/>
      <c r="P1793" s="203"/>
      <c r="Q1793" s="204"/>
      <c r="R1793" s="204"/>
      <c r="S1793" s="234"/>
      <c r="T1793" s="50"/>
      <c r="U1793" s="50"/>
      <c r="V1793" s="50"/>
      <c r="W1793" s="50"/>
      <c r="X1793" s="50"/>
      <c r="Y1793" s="50"/>
      <c r="Z1793" s="250"/>
      <c r="AA1793" s="238"/>
      <c r="AB1793" s="50"/>
      <c r="AC1793" s="50"/>
      <c r="AD1793" s="50"/>
      <c r="AE1793" s="50"/>
      <c r="AF1793" s="50"/>
      <c r="AG1793" s="50"/>
      <c r="AH1793" s="50"/>
      <c r="AI1793" s="50"/>
      <c r="AJ1793" s="50"/>
      <c r="AK1793" s="50"/>
      <c r="AL1793" s="50"/>
      <c r="AM1793" s="50"/>
      <c r="AN1793" s="50"/>
      <c r="AO1793" s="50"/>
      <c r="AP1793" s="50"/>
      <c r="AQ1793" s="50"/>
      <c r="AR1793" s="50"/>
      <c r="AS1793" s="50"/>
      <c r="AT1793" s="50"/>
      <c r="AU1793" s="50"/>
      <c r="AV1793" s="50"/>
      <c r="AW1793" s="50"/>
      <c r="AX1793" s="50"/>
      <c r="AY1793" s="50"/>
      <c r="AZ1793" s="50"/>
      <c r="BA1793" s="50"/>
      <c r="BB1793" s="50"/>
      <c r="BC1793" s="50"/>
      <c r="BD1793" s="50"/>
      <c r="BE1793" s="50"/>
      <c r="BF1793" s="50"/>
      <c r="BG1793" s="50"/>
      <c r="BH1793" s="50"/>
      <c r="BI1793" s="50"/>
      <c r="BJ1793" s="50"/>
      <c r="BK1793" s="50"/>
      <c r="BL1793" s="50"/>
      <c r="BM1793" s="50"/>
      <c r="BN1793" s="50"/>
      <c r="BO1793" s="50"/>
      <c r="BP1793" s="50"/>
      <c r="BQ1793" s="50"/>
      <c r="BR1793" s="50"/>
      <c r="BS1793" s="50"/>
      <c r="BT1793" s="50"/>
      <c r="BU1793" s="50"/>
      <c r="BV1793" s="50"/>
      <c r="BW1793" s="50"/>
      <c r="BX1793" s="50"/>
      <c r="BY1793" s="50"/>
      <c r="BZ1793" s="50"/>
      <c r="CA1793" s="50"/>
      <c r="CB1793" s="50"/>
      <c r="CC1793" s="50"/>
      <c r="CD1793" s="50"/>
      <c r="CE1793" s="50"/>
      <c r="CF1793" s="50"/>
      <c r="CG1793" s="50"/>
      <c r="CH1793" s="50"/>
      <c r="CI1793" s="50"/>
      <c r="CJ1793" s="50"/>
      <c r="CK1793" s="50"/>
      <c r="CL1793" s="50"/>
      <c r="CM1793" s="50"/>
      <c r="CN1793" s="50"/>
      <c r="CO1793" s="50"/>
      <c r="CP1793" s="50"/>
      <c r="CQ1793" s="50"/>
      <c r="CR1793" s="50"/>
      <c r="CS1793" s="50"/>
      <c r="CT1793" s="50"/>
      <c r="CU1793" s="50"/>
      <c r="CV1793" s="50"/>
      <c r="CW1793" s="50"/>
      <c r="CX1793" s="50"/>
      <c r="CY1793" s="50"/>
      <c r="CZ1793" s="50"/>
      <c r="DA1793" s="50"/>
      <c r="DB1793" s="50"/>
      <c r="DC1793" s="50"/>
      <c r="DD1793" s="50"/>
      <c r="DE1793" s="50"/>
      <c r="DF1793" s="50"/>
    </row>
    <row r="1794" spans="2:110" x14ac:dyDescent="0.2">
      <c r="B1794" s="177"/>
      <c r="C1794" s="202"/>
      <c r="D1794" s="200"/>
      <c r="E1794" s="203"/>
      <c r="F1794" s="203"/>
      <c r="G1794" s="203"/>
      <c r="H1794" s="203"/>
      <c r="I1794" s="203"/>
      <c r="J1794" s="203"/>
      <c r="K1794" s="203"/>
      <c r="L1794" s="203"/>
      <c r="M1794" s="203"/>
      <c r="N1794" s="203"/>
      <c r="O1794" s="203"/>
      <c r="P1794" s="203"/>
      <c r="Q1794" s="204"/>
      <c r="R1794" s="204"/>
      <c r="S1794" s="234"/>
      <c r="T1794" s="50"/>
      <c r="U1794" s="50"/>
      <c r="V1794" s="50"/>
      <c r="W1794" s="50"/>
      <c r="X1794" s="50"/>
      <c r="Y1794" s="50"/>
      <c r="Z1794" s="250"/>
      <c r="AA1794" s="238"/>
      <c r="AB1794" s="50"/>
      <c r="AC1794" s="50"/>
      <c r="AD1794" s="50"/>
      <c r="AE1794" s="50"/>
      <c r="AF1794" s="50"/>
      <c r="AG1794" s="50"/>
      <c r="AH1794" s="50"/>
      <c r="AI1794" s="50"/>
      <c r="AJ1794" s="50"/>
      <c r="AK1794" s="50"/>
      <c r="AL1794" s="50"/>
      <c r="AM1794" s="50"/>
      <c r="AN1794" s="50"/>
      <c r="AO1794" s="50"/>
      <c r="AP1794" s="50"/>
      <c r="AQ1794" s="50"/>
      <c r="AR1794" s="50"/>
      <c r="AS1794" s="50"/>
      <c r="AT1794" s="50"/>
      <c r="AU1794" s="50"/>
      <c r="AV1794" s="50"/>
      <c r="AW1794" s="50"/>
      <c r="AX1794" s="50"/>
      <c r="AY1794" s="50"/>
      <c r="AZ1794" s="50"/>
      <c r="BA1794" s="50"/>
      <c r="BB1794" s="50"/>
      <c r="BC1794" s="50"/>
      <c r="BD1794" s="50"/>
      <c r="BE1794" s="50"/>
      <c r="BF1794" s="50"/>
      <c r="BG1794" s="50"/>
      <c r="BH1794" s="50"/>
      <c r="BI1794" s="50"/>
      <c r="BJ1794" s="50"/>
      <c r="BK1794" s="50"/>
      <c r="BL1794" s="50"/>
      <c r="BM1794" s="50"/>
      <c r="BN1794" s="50"/>
      <c r="BO1794" s="50"/>
      <c r="BP1794" s="50"/>
      <c r="BQ1794" s="50"/>
      <c r="BR1794" s="50"/>
      <c r="BS1794" s="50"/>
      <c r="BT1794" s="50"/>
      <c r="BU1794" s="50"/>
      <c r="BV1794" s="50"/>
      <c r="BW1794" s="50"/>
      <c r="BX1794" s="50"/>
      <c r="BY1794" s="50"/>
      <c r="BZ1794" s="50"/>
      <c r="CA1794" s="50"/>
      <c r="CB1794" s="50"/>
      <c r="CC1794" s="50"/>
      <c r="CD1794" s="50"/>
      <c r="CE1794" s="50"/>
      <c r="CF1794" s="50"/>
      <c r="CG1794" s="50"/>
      <c r="CH1794" s="50"/>
      <c r="CI1794" s="50"/>
      <c r="CJ1794" s="50"/>
      <c r="CK1794" s="50"/>
      <c r="CL1794" s="50"/>
      <c r="CM1794" s="50"/>
      <c r="CN1794" s="50"/>
      <c r="CO1794" s="50"/>
      <c r="CP1794" s="50"/>
      <c r="CQ1794" s="50"/>
      <c r="CR1794" s="50"/>
      <c r="CS1794" s="50"/>
      <c r="CT1794" s="50"/>
      <c r="CU1794" s="50"/>
      <c r="CV1794" s="50"/>
      <c r="CW1794" s="50"/>
      <c r="CX1794" s="50"/>
      <c r="CY1794" s="50"/>
      <c r="CZ1794" s="50"/>
      <c r="DA1794" s="50"/>
      <c r="DB1794" s="50"/>
      <c r="DC1794" s="50"/>
      <c r="DD1794" s="50"/>
      <c r="DE1794" s="50"/>
      <c r="DF1794" s="50"/>
    </row>
    <row r="1795" spans="2:110" x14ac:dyDescent="0.2">
      <c r="B1795" s="177"/>
      <c r="C1795" s="202"/>
      <c r="D1795" s="200"/>
      <c r="E1795" s="203"/>
      <c r="F1795" s="203"/>
      <c r="G1795" s="203"/>
      <c r="H1795" s="203"/>
      <c r="I1795" s="203"/>
      <c r="J1795" s="203"/>
      <c r="K1795" s="203"/>
      <c r="L1795" s="203"/>
      <c r="M1795" s="203"/>
      <c r="N1795" s="203"/>
      <c r="O1795" s="203"/>
      <c r="P1795" s="203"/>
      <c r="Q1795" s="204"/>
      <c r="R1795" s="204"/>
      <c r="S1795" s="234"/>
      <c r="T1795" s="50"/>
      <c r="U1795" s="50"/>
      <c r="V1795" s="50"/>
      <c r="W1795" s="50"/>
      <c r="X1795" s="50"/>
      <c r="Y1795" s="50"/>
      <c r="Z1795" s="250"/>
      <c r="AA1795" s="238"/>
      <c r="AB1795" s="50"/>
      <c r="AC1795" s="50"/>
      <c r="AD1795" s="50"/>
      <c r="AE1795" s="50"/>
      <c r="AF1795" s="50"/>
      <c r="AG1795" s="50"/>
      <c r="AH1795" s="50"/>
      <c r="AI1795" s="50"/>
      <c r="AJ1795" s="50"/>
      <c r="AK1795" s="50"/>
      <c r="AL1795" s="50"/>
      <c r="AM1795" s="50"/>
      <c r="AN1795" s="50"/>
      <c r="AO1795" s="50"/>
      <c r="AP1795" s="50"/>
      <c r="AQ1795" s="50"/>
      <c r="AR1795" s="50"/>
      <c r="AS1795" s="50"/>
      <c r="AT1795" s="50"/>
      <c r="AU1795" s="50"/>
      <c r="AV1795" s="50"/>
      <c r="AW1795" s="50"/>
      <c r="AX1795" s="50"/>
      <c r="AY1795" s="50"/>
      <c r="AZ1795" s="50"/>
      <c r="BA1795" s="50"/>
      <c r="BB1795" s="50"/>
      <c r="BC1795" s="50"/>
      <c r="BD1795" s="50"/>
      <c r="BE1795" s="50"/>
      <c r="BF1795" s="50"/>
      <c r="BG1795" s="50"/>
      <c r="BH1795" s="50"/>
      <c r="BI1795" s="50"/>
      <c r="BJ1795" s="50"/>
      <c r="BK1795" s="50"/>
      <c r="BL1795" s="50"/>
      <c r="BM1795" s="50"/>
      <c r="BN1795" s="50"/>
      <c r="BO1795" s="50"/>
      <c r="BP1795" s="50"/>
      <c r="BQ1795" s="50"/>
      <c r="BR1795" s="50"/>
      <c r="BS1795" s="50"/>
      <c r="BT1795" s="50"/>
      <c r="BU1795" s="50"/>
      <c r="BV1795" s="50"/>
      <c r="BW1795" s="50"/>
      <c r="BX1795" s="50"/>
      <c r="BY1795" s="50"/>
      <c r="BZ1795" s="50"/>
      <c r="CA1795" s="50"/>
      <c r="CB1795" s="50"/>
      <c r="CC1795" s="50"/>
      <c r="CD1795" s="50"/>
      <c r="CE1795" s="50"/>
      <c r="CF1795" s="50"/>
      <c r="CG1795" s="50"/>
      <c r="CH1795" s="50"/>
      <c r="CI1795" s="50"/>
      <c r="CJ1795" s="50"/>
      <c r="CK1795" s="50"/>
      <c r="CL1795" s="50"/>
      <c r="CM1795" s="50"/>
      <c r="CN1795" s="50"/>
      <c r="CO1795" s="50"/>
      <c r="CP1795" s="50"/>
      <c r="CQ1795" s="50"/>
      <c r="CR1795" s="50"/>
      <c r="CS1795" s="50"/>
      <c r="CT1795" s="50"/>
      <c r="CU1795" s="50"/>
      <c r="CV1795" s="50"/>
      <c r="CW1795" s="50"/>
      <c r="CX1795" s="50"/>
      <c r="CY1795" s="50"/>
      <c r="CZ1795" s="50"/>
      <c r="DA1795" s="50"/>
      <c r="DB1795" s="50"/>
      <c r="DC1795" s="50"/>
      <c r="DD1795" s="50"/>
      <c r="DE1795" s="50"/>
      <c r="DF1795" s="50"/>
    </row>
    <row r="1796" spans="2:110" x14ac:dyDescent="0.2">
      <c r="B1796" s="177"/>
      <c r="C1796" s="202"/>
      <c r="D1796" s="200"/>
      <c r="E1796" s="203"/>
      <c r="F1796" s="203"/>
      <c r="G1796" s="203"/>
      <c r="H1796" s="203"/>
      <c r="I1796" s="203"/>
      <c r="J1796" s="203"/>
      <c r="K1796" s="203"/>
      <c r="L1796" s="203"/>
      <c r="M1796" s="203"/>
      <c r="N1796" s="203"/>
      <c r="O1796" s="203"/>
      <c r="P1796" s="203"/>
      <c r="Q1796" s="204"/>
      <c r="R1796" s="204"/>
      <c r="S1796" s="234"/>
      <c r="T1796" s="50"/>
      <c r="U1796" s="50"/>
      <c r="V1796" s="50"/>
      <c r="W1796" s="50"/>
      <c r="X1796" s="50"/>
      <c r="Y1796" s="50"/>
      <c r="Z1796" s="250"/>
      <c r="AA1796" s="238"/>
      <c r="AB1796" s="50"/>
      <c r="AC1796" s="50"/>
      <c r="AD1796" s="50"/>
      <c r="AE1796" s="50"/>
      <c r="AF1796" s="50"/>
      <c r="AG1796" s="50"/>
      <c r="AH1796" s="50"/>
      <c r="AI1796" s="50"/>
      <c r="AJ1796" s="50"/>
      <c r="AK1796" s="50"/>
      <c r="AL1796" s="50"/>
      <c r="AM1796" s="50"/>
      <c r="AN1796" s="50"/>
      <c r="AO1796" s="50"/>
      <c r="AP1796" s="50"/>
      <c r="AQ1796" s="50"/>
      <c r="AR1796" s="50"/>
      <c r="AS1796" s="50"/>
      <c r="AT1796" s="50"/>
      <c r="AU1796" s="50"/>
      <c r="AV1796" s="50"/>
      <c r="AW1796" s="50"/>
      <c r="AX1796" s="50"/>
      <c r="AY1796" s="50"/>
      <c r="AZ1796" s="50"/>
      <c r="BA1796" s="50"/>
      <c r="BB1796" s="50"/>
      <c r="BC1796" s="50"/>
      <c r="BD1796" s="50"/>
      <c r="BE1796" s="50"/>
      <c r="BF1796" s="50"/>
      <c r="BG1796" s="50"/>
      <c r="BH1796" s="50"/>
      <c r="BI1796" s="50"/>
      <c r="BJ1796" s="50"/>
      <c r="BK1796" s="50"/>
      <c r="BL1796" s="50"/>
      <c r="BM1796" s="50"/>
      <c r="BN1796" s="50"/>
      <c r="BO1796" s="50"/>
      <c r="BP1796" s="50"/>
      <c r="BQ1796" s="50"/>
      <c r="BR1796" s="50"/>
      <c r="BS1796" s="50"/>
      <c r="BT1796" s="50"/>
      <c r="BU1796" s="50"/>
      <c r="BV1796" s="50"/>
      <c r="BW1796" s="50"/>
      <c r="BX1796" s="50"/>
      <c r="BY1796" s="50"/>
      <c r="BZ1796" s="50"/>
      <c r="CA1796" s="50"/>
      <c r="CB1796" s="50"/>
      <c r="CC1796" s="50"/>
      <c r="CD1796" s="50"/>
      <c r="CE1796" s="50"/>
      <c r="CF1796" s="50"/>
      <c r="CG1796" s="50"/>
      <c r="CH1796" s="50"/>
      <c r="CI1796" s="50"/>
      <c r="CJ1796" s="50"/>
      <c r="CK1796" s="50"/>
      <c r="CL1796" s="50"/>
      <c r="CM1796" s="50"/>
      <c r="CN1796" s="50"/>
      <c r="CO1796" s="50"/>
      <c r="CP1796" s="50"/>
      <c r="CQ1796" s="50"/>
      <c r="CR1796" s="50"/>
      <c r="CS1796" s="50"/>
      <c r="CT1796" s="50"/>
      <c r="CU1796" s="50"/>
      <c r="CV1796" s="50"/>
      <c r="CW1796" s="50"/>
      <c r="CX1796" s="50"/>
      <c r="CY1796" s="50"/>
      <c r="CZ1796" s="50"/>
      <c r="DA1796" s="50"/>
      <c r="DB1796" s="50"/>
      <c r="DC1796" s="50"/>
      <c r="DD1796" s="50"/>
      <c r="DE1796" s="50"/>
      <c r="DF1796" s="50"/>
    </row>
    <row r="1797" spans="2:110" x14ac:dyDescent="0.2">
      <c r="B1797" s="177"/>
      <c r="C1797" s="202"/>
      <c r="D1797" s="200"/>
      <c r="E1797" s="203"/>
      <c r="F1797" s="203"/>
      <c r="G1797" s="203"/>
      <c r="H1797" s="203"/>
      <c r="I1797" s="203"/>
      <c r="J1797" s="203"/>
      <c r="K1797" s="203"/>
      <c r="L1797" s="203"/>
      <c r="M1797" s="203"/>
      <c r="N1797" s="203"/>
      <c r="O1797" s="203"/>
      <c r="P1797" s="203"/>
      <c r="Q1797" s="204"/>
      <c r="R1797" s="204"/>
      <c r="S1797" s="234"/>
      <c r="T1797" s="50"/>
      <c r="U1797" s="50"/>
      <c r="V1797" s="50"/>
      <c r="W1797" s="50"/>
      <c r="X1797" s="50"/>
      <c r="Y1797" s="50"/>
      <c r="Z1797" s="250"/>
      <c r="AA1797" s="238"/>
      <c r="AB1797" s="50"/>
      <c r="AC1797" s="50"/>
      <c r="AD1797" s="50"/>
      <c r="AE1797" s="50"/>
      <c r="AF1797" s="50"/>
      <c r="AG1797" s="50"/>
      <c r="AH1797" s="50"/>
      <c r="AI1797" s="50"/>
      <c r="AJ1797" s="50"/>
      <c r="AK1797" s="50"/>
      <c r="AL1797" s="50"/>
      <c r="AM1797" s="50"/>
      <c r="AN1797" s="50"/>
      <c r="AO1797" s="50"/>
      <c r="AP1797" s="50"/>
      <c r="AQ1797" s="50"/>
      <c r="AR1797" s="50"/>
      <c r="AS1797" s="50"/>
      <c r="AT1797" s="50"/>
      <c r="AU1797" s="50"/>
      <c r="AV1797" s="50"/>
      <c r="AW1797" s="50"/>
      <c r="AX1797" s="50"/>
      <c r="AY1797" s="50"/>
      <c r="AZ1797" s="50"/>
      <c r="BA1797" s="50"/>
      <c r="BB1797" s="50"/>
      <c r="BC1797" s="50"/>
      <c r="BD1797" s="50"/>
      <c r="BE1797" s="50"/>
      <c r="BF1797" s="50"/>
      <c r="BG1797" s="50"/>
      <c r="BH1797" s="50"/>
      <c r="BI1797" s="50"/>
      <c r="BJ1797" s="50"/>
      <c r="BK1797" s="50"/>
      <c r="BL1797" s="50"/>
      <c r="BM1797" s="50"/>
      <c r="BN1797" s="50"/>
      <c r="BO1797" s="50"/>
      <c r="BP1797" s="50"/>
      <c r="BQ1797" s="50"/>
      <c r="BR1797" s="50"/>
      <c r="BS1797" s="50"/>
      <c r="BT1797" s="50"/>
      <c r="BU1797" s="50"/>
      <c r="BV1797" s="50"/>
      <c r="BW1797" s="50"/>
      <c r="BX1797" s="50"/>
      <c r="BY1797" s="50"/>
      <c r="BZ1797" s="50"/>
      <c r="CA1797" s="50"/>
      <c r="CB1797" s="50"/>
      <c r="CC1797" s="50"/>
      <c r="CD1797" s="50"/>
      <c r="CE1797" s="50"/>
      <c r="CF1797" s="50"/>
      <c r="CG1797" s="50"/>
      <c r="CH1797" s="50"/>
      <c r="CI1797" s="50"/>
      <c r="CJ1797" s="50"/>
      <c r="CK1797" s="50"/>
      <c r="CL1797" s="50"/>
      <c r="CM1797" s="50"/>
      <c r="CN1797" s="50"/>
      <c r="CO1797" s="50"/>
      <c r="CP1797" s="50"/>
      <c r="CQ1797" s="50"/>
      <c r="CR1797" s="50"/>
      <c r="CS1797" s="50"/>
      <c r="CT1797" s="50"/>
      <c r="CU1797" s="50"/>
      <c r="CV1797" s="50"/>
      <c r="CW1797" s="50"/>
      <c r="CX1797" s="50"/>
      <c r="CY1797" s="50"/>
      <c r="CZ1797" s="50"/>
      <c r="DA1797" s="50"/>
      <c r="DB1797" s="50"/>
      <c r="DC1797" s="50"/>
      <c r="DD1797" s="50"/>
      <c r="DE1797" s="50"/>
      <c r="DF1797" s="50"/>
    </row>
    <row r="1798" spans="2:110" x14ac:dyDescent="0.2">
      <c r="B1798" s="177"/>
      <c r="C1798" s="202"/>
      <c r="D1798" s="200"/>
      <c r="E1798" s="203"/>
      <c r="F1798" s="203"/>
      <c r="G1798" s="203"/>
      <c r="H1798" s="203"/>
      <c r="I1798" s="203"/>
      <c r="J1798" s="203"/>
      <c r="K1798" s="203"/>
      <c r="L1798" s="203"/>
      <c r="M1798" s="203"/>
      <c r="N1798" s="203"/>
      <c r="O1798" s="203"/>
      <c r="P1798" s="203"/>
      <c r="Q1798" s="204"/>
      <c r="R1798" s="204"/>
      <c r="S1798" s="234"/>
      <c r="T1798" s="50"/>
      <c r="U1798" s="50"/>
      <c r="V1798" s="50"/>
      <c r="W1798" s="50"/>
      <c r="X1798" s="50"/>
      <c r="Y1798" s="50"/>
      <c r="Z1798" s="250"/>
      <c r="AA1798" s="238"/>
      <c r="AB1798" s="50"/>
      <c r="AC1798" s="50"/>
      <c r="AD1798" s="50"/>
      <c r="AE1798" s="50"/>
      <c r="AF1798" s="50"/>
      <c r="AG1798" s="50"/>
      <c r="AH1798" s="50"/>
      <c r="AI1798" s="50"/>
      <c r="AJ1798" s="50"/>
      <c r="AK1798" s="50"/>
      <c r="AL1798" s="50"/>
      <c r="AM1798" s="50"/>
      <c r="AN1798" s="50"/>
      <c r="AO1798" s="50"/>
      <c r="AP1798" s="50"/>
      <c r="AQ1798" s="50"/>
      <c r="AR1798" s="50"/>
      <c r="AS1798" s="50"/>
      <c r="AT1798" s="50"/>
      <c r="AU1798" s="50"/>
      <c r="AV1798" s="50"/>
      <c r="AW1798" s="50"/>
      <c r="AX1798" s="50"/>
      <c r="AY1798" s="50"/>
      <c r="AZ1798" s="50"/>
      <c r="BA1798" s="50"/>
      <c r="BB1798" s="50"/>
      <c r="BC1798" s="50"/>
      <c r="BD1798" s="50"/>
      <c r="BE1798" s="50"/>
      <c r="BF1798" s="50"/>
      <c r="BG1798" s="50"/>
      <c r="BH1798" s="50"/>
      <c r="BI1798" s="50"/>
      <c r="BJ1798" s="50"/>
      <c r="BK1798" s="50"/>
      <c r="BL1798" s="50"/>
      <c r="BM1798" s="50"/>
      <c r="BN1798" s="50"/>
      <c r="BO1798" s="50"/>
      <c r="BP1798" s="50"/>
      <c r="BQ1798" s="50"/>
      <c r="BR1798" s="50"/>
      <c r="BS1798" s="50"/>
      <c r="BT1798" s="50"/>
      <c r="BU1798" s="50"/>
      <c r="BV1798" s="50"/>
      <c r="BW1798" s="50"/>
      <c r="BX1798" s="50"/>
      <c r="BY1798" s="50"/>
      <c r="BZ1798" s="50"/>
      <c r="CA1798" s="50"/>
      <c r="CB1798" s="50"/>
      <c r="CC1798" s="50"/>
      <c r="CD1798" s="50"/>
      <c r="CE1798" s="50"/>
      <c r="CF1798" s="50"/>
      <c r="CG1798" s="50"/>
      <c r="CH1798" s="50"/>
      <c r="CI1798" s="50"/>
      <c r="CJ1798" s="50"/>
      <c r="CK1798" s="50"/>
      <c r="CL1798" s="50"/>
      <c r="CM1798" s="50"/>
      <c r="CN1798" s="50"/>
      <c r="CO1798" s="50"/>
      <c r="CP1798" s="50"/>
      <c r="CQ1798" s="50"/>
      <c r="CR1798" s="50"/>
      <c r="CS1798" s="50"/>
      <c r="CT1798" s="50"/>
      <c r="CU1798" s="50"/>
      <c r="CV1798" s="50"/>
      <c r="CW1798" s="50"/>
      <c r="CX1798" s="50"/>
      <c r="CY1798" s="50"/>
      <c r="CZ1798" s="50"/>
      <c r="DA1798" s="50"/>
      <c r="DB1798" s="50"/>
      <c r="DC1798" s="50"/>
      <c r="DD1798" s="50"/>
      <c r="DE1798" s="50"/>
      <c r="DF1798" s="50"/>
    </row>
    <row r="1799" spans="2:110" x14ac:dyDescent="0.2">
      <c r="B1799" s="177"/>
      <c r="C1799" s="202"/>
      <c r="D1799" s="200"/>
      <c r="E1799" s="203"/>
      <c r="F1799" s="203"/>
      <c r="G1799" s="203"/>
      <c r="H1799" s="203"/>
      <c r="I1799" s="203"/>
      <c r="J1799" s="203"/>
      <c r="K1799" s="203"/>
      <c r="L1799" s="203"/>
      <c r="M1799" s="203"/>
      <c r="N1799" s="203"/>
      <c r="O1799" s="203"/>
      <c r="P1799" s="203"/>
      <c r="Q1799" s="204"/>
      <c r="R1799" s="204"/>
      <c r="S1799" s="234"/>
      <c r="T1799" s="50"/>
      <c r="U1799" s="50"/>
      <c r="V1799" s="50"/>
      <c r="W1799" s="50"/>
      <c r="X1799" s="50"/>
      <c r="Y1799" s="50"/>
      <c r="Z1799" s="250"/>
      <c r="AA1799" s="238"/>
      <c r="AB1799" s="50"/>
      <c r="AC1799" s="50"/>
      <c r="AD1799" s="50"/>
      <c r="AE1799" s="50"/>
      <c r="AF1799" s="50"/>
      <c r="AG1799" s="50"/>
      <c r="AH1799" s="50"/>
      <c r="AI1799" s="50"/>
      <c r="AJ1799" s="50"/>
      <c r="AK1799" s="50"/>
      <c r="AL1799" s="50"/>
      <c r="AM1799" s="50"/>
      <c r="AN1799" s="50"/>
      <c r="AO1799" s="50"/>
      <c r="AP1799" s="50"/>
      <c r="AQ1799" s="50"/>
      <c r="AR1799" s="50"/>
      <c r="AS1799" s="50"/>
      <c r="AT1799" s="50"/>
      <c r="AU1799" s="50"/>
      <c r="AV1799" s="50"/>
      <c r="AW1799" s="50"/>
      <c r="AX1799" s="50"/>
      <c r="AY1799" s="50"/>
      <c r="AZ1799" s="50"/>
      <c r="BA1799" s="50"/>
      <c r="BB1799" s="50"/>
      <c r="BC1799" s="50"/>
      <c r="BD1799" s="50"/>
      <c r="BE1799" s="50"/>
      <c r="BF1799" s="50"/>
      <c r="BG1799" s="50"/>
      <c r="BH1799" s="50"/>
      <c r="BI1799" s="50"/>
      <c r="BJ1799" s="50"/>
      <c r="BK1799" s="50"/>
      <c r="BL1799" s="50"/>
      <c r="BM1799" s="50"/>
      <c r="BN1799" s="50"/>
      <c r="BO1799" s="50"/>
      <c r="BP1799" s="50"/>
      <c r="BQ1799" s="50"/>
      <c r="BR1799" s="50"/>
      <c r="BS1799" s="50"/>
      <c r="BT1799" s="50"/>
      <c r="BU1799" s="50"/>
      <c r="BV1799" s="50"/>
      <c r="BW1799" s="50"/>
      <c r="BX1799" s="50"/>
      <c r="BY1799" s="50"/>
      <c r="BZ1799" s="50"/>
      <c r="CA1799" s="50"/>
      <c r="CB1799" s="50"/>
      <c r="CC1799" s="50"/>
      <c r="CD1799" s="50"/>
      <c r="CE1799" s="50"/>
      <c r="CF1799" s="50"/>
      <c r="CG1799" s="50"/>
      <c r="CH1799" s="50"/>
      <c r="CI1799" s="50"/>
      <c r="CJ1799" s="50"/>
      <c r="CK1799" s="50"/>
      <c r="CL1799" s="50"/>
      <c r="CM1799" s="50"/>
      <c r="CN1799" s="50"/>
      <c r="CO1799" s="50"/>
      <c r="CP1799" s="50"/>
      <c r="CQ1799" s="50"/>
      <c r="CR1799" s="50"/>
      <c r="CS1799" s="50"/>
      <c r="CT1799" s="50"/>
      <c r="CU1799" s="50"/>
      <c r="CV1799" s="50"/>
      <c r="CW1799" s="50"/>
      <c r="CX1799" s="50"/>
      <c r="CY1799" s="50"/>
      <c r="CZ1799" s="50"/>
      <c r="DA1799" s="50"/>
      <c r="DB1799" s="50"/>
      <c r="DC1799" s="50"/>
      <c r="DD1799" s="50"/>
      <c r="DE1799" s="50"/>
      <c r="DF1799" s="50"/>
    </row>
    <row r="1800" spans="2:110" x14ac:dyDescent="0.2">
      <c r="B1800" s="177"/>
      <c r="C1800" s="202"/>
      <c r="D1800" s="200"/>
      <c r="E1800" s="203"/>
      <c r="F1800" s="203"/>
      <c r="G1800" s="203"/>
      <c r="H1800" s="203"/>
      <c r="I1800" s="203"/>
      <c r="J1800" s="203"/>
      <c r="K1800" s="203"/>
      <c r="L1800" s="203"/>
      <c r="M1800" s="203"/>
      <c r="N1800" s="203"/>
      <c r="O1800" s="203"/>
      <c r="P1800" s="203"/>
      <c r="Q1800" s="204"/>
      <c r="R1800" s="204"/>
      <c r="S1800" s="234"/>
      <c r="T1800" s="50"/>
      <c r="U1800" s="50"/>
      <c r="V1800" s="50"/>
      <c r="W1800" s="50"/>
      <c r="X1800" s="50"/>
      <c r="Y1800" s="50"/>
      <c r="Z1800" s="250"/>
      <c r="AA1800" s="238"/>
      <c r="AB1800" s="50"/>
      <c r="AC1800" s="50"/>
      <c r="AD1800" s="50"/>
      <c r="AE1800" s="50"/>
      <c r="AF1800" s="50"/>
      <c r="AG1800" s="50"/>
      <c r="AH1800" s="50"/>
      <c r="AI1800" s="50"/>
      <c r="AJ1800" s="50"/>
      <c r="AK1800" s="50"/>
      <c r="AL1800" s="50"/>
      <c r="AM1800" s="50"/>
      <c r="AN1800" s="50"/>
      <c r="AO1800" s="50"/>
      <c r="AP1800" s="50"/>
      <c r="AQ1800" s="50"/>
      <c r="AR1800" s="50"/>
      <c r="AS1800" s="50"/>
      <c r="AT1800" s="50"/>
      <c r="AU1800" s="50"/>
      <c r="AV1800" s="50"/>
      <c r="AW1800" s="50"/>
      <c r="AX1800" s="50"/>
      <c r="AY1800" s="50"/>
      <c r="AZ1800" s="50"/>
      <c r="BA1800" s="50"/>
      <c r="BB1800" s="50"/>
      <c r="BC1800" s="50"/>
      <c r="BD1800" s="50"/>
      <c r="BE1800" s="50"/>
      <c r="BF1800" s="50"/>
      <c r="BG1800" s="50"/>
      <c r="BH1800" s="50"/>
      <c r="BI1800" s="50"/>
      <c r="BJ1800" s="50"/>
      <c r="BK1800" s="50"/>
      <c r="BL1800" s="50"/>
      <c r="BM1800" s="50"/>
      <c r="BN1800" s="50"/>
      <c r="BO1800" s="50"/>
      <c r="BP1800" s="50"/>
      <c r="BQ1800" s="50"/>
      <c r="BR1800" s="50"/>
      <c r="BS1800" s="50"/>
      <c r="BT1800" s="50"/>
      <c r="BU1800" s="50"/>
      <c r="BV1800" s="50"/>
      <c r="BW1800" s="50"/>
      <c r="BX1800" s="50"/>
      <c r="BY1800" s="50"/>
      <c r="BZ1800" s="50"/>
      <c r="CA1800" s="50"/>
      <c r="CB1800" s="50"/>
      <c r="CC1800" s="50"/>
      <c r="CD1800" s="50"/>
      <c r="CE1800" s="50"/>
      <c r="CF1800" s="50"/>
      <c r="CG1800" s="50"/>
      <c r="CH1800" s="50"/>
      <c r="CI1800" s="50"/>
      <c r="CJ1800" s="50"/>
      <c r="CK1800" s="50"/>
      <c r="CL1800" s="50"/>
      <c r="CM1800" s="50"/>
      <c r="CN1800" s="50"/>
      <c r="CO1800" s="50"/>
      <c r="CP1800" s="50"/>
      <c r="CQ1800" s="50"/>
      <c r="CR1800" s="50"/>
      <c r="CS1800" s="50"/>
      <c r="CT1800" s="50"/>
      <c r="CU1800" s="50"/>
      <c r="CV1800" s="50"/>
      <c r="CW1800" s="50"/>
      <c r="CX1800" s="50"/>
      <c r="CY1800" s="50"/>
      <c r="CZ1800" s="50"/>
      <c r="DA1800" s="50"/>
      <c r="DB1800" s="50"/>
      <c r="DC1800" s="50"/>
      <c r="DD1800" s="50"/>
      <c r="DE1800" s="50"/>
      <c r="DF1800" s="50"/>
    </row>
    <row r="1801" spans="2:110" x14ac:dyDescent="0.2">
      <c r="B1801" s="177"/>
      <c r="C1801" s="202"/>
      <c r="D1801" s="200"/>
      <c r="E1801" s="203"/>
      <c r="F1801" s="203"/>
      <c r="G1801" s="203"/>
      <c r="H1801" s="203"/>
      <c r="I1801" s="203"/>
      <c r="J1801" s="203"/>
      <c r="K1801" s="203"/>
      <c r="L1801" s="203"/>
      <c r="M1801" s="203"/>
      <c r="N1801" s="203"/>
      <c r="O1801" s="203"/>
      <c r="P1801" s="203"/>
      <c r="Q1801" s="204"/>
      <c r="R1801" s="204"/>
      <c r="S1801" s="234"/>
      <c r="T1801" s="50"/>
      <c r="U1801" s="50"/>
      <c r="V1801" s="50"/>
      <c r="W1801" s="50"/>
      <c r="X1801" s="50"/>
      <c r="Y1801" s="50"/>
      <c r="Z1801" s="250"/>
      <c r="AA1801" s="238"/>
      <c r="AB1801" s="50"/>
      <c r="AC1801" s="50"/>
      <c r="AD1801" s="50"/>
      <c r="AE1801" s="50"/>
      <c r="AF1801" s="50"/>
      <c r="AG1801" s="50"/>
      <c r="AH1801" s="50"/>
      <c r="AI1801" s="50"/>
      <c r="AJ1801" s="50"/>
      <c r="AK1801" s="50"/>
      <c r="AL1801" s="50"/>
      <c r="AM1801" s="50"/>
      <c r="AN1801" s="50"/>
      <c r="AO1801" s="50"/>
      <c r="AP1801" s="50"/>
      <c r="AQ1801" s="50"/>
      <c r="AR1801" s="50"/>
      <c r="AS1801" s="50"/>
      <c r="AT1801" s="50"/>
      <c r="AU1801" s="50"/>
      <c r="AV1801" s="50"/>
      <c r="AW1801" s="50"/>
      <c r="AX1801" s="50"/>
      <c r="AY1801" s="50"/>
      <c r="AZ1801" s="50"/>
      <c r="BA1801" s="50"/>
      <c r="BB1801" s="50"/>
      <c r="BC1801" s="50"/>
      <c r="BD1801" s="50"/>
      <c r="BE1801" s="50"/>
      <c r="BF1801" s="50"/>
      <c r="BG1801" s="50"/>
      <c r="BH1801" s="50"/>
      <c r="BI1801" s="50"/>
      <c r="BJ1801" s="50"/>
      <c r="BK1801" s="50"/>
      <c r="BL1801" s="50"/>
      <c r="BM1801" s="50"/>
      <c r="BN1801" s="50"/>
      <c r="BO1801" s="50"/>
      <c r="BP1801" s="50"/>
      <c r="BQ1801" s="50"/>
      <c r="BR1801" s="50"/>
      <c r="BS1801" s="50"/>
      <c r="BT1801" s="50"/>
      <c r="BU1801" s="50"/>
      <c r="BV1801" s="50"/>
      <c r="BW1801" s="50"/>
      <c r="BX1801" s="50"/>
      <c r="BY1801" s="50"/>
      <c r="BZ1801" s="50"/>
      <c r="CA1801" s="50"/>
      <c r="CB1801" s="50"/>
      <c r="CC1801" s="50"/>
      <c r="CD1801" s="50"/>
      <c r="CE1801" s="50"/>
      <c r="CF1801" s="50"/>
      <c r="CG1801" s="50"/>
      <c r="CH1801" s="50"/>
      <c r="CI1801" s="50"/>
      <c r="CJ1801" s="50"/>
      <c r="CK1801" s="50"/>
      <c r="CL1801" s="50"/>
      <c r="CM1801" s="50"/>
      <c r="CN1801" s="50"/>
      <c r="CO1801" s="50"/>
      <c r="CP1801" s="50"/>
      <c r="CQ1801" s="50"/>
      <c r="CR1801" s="50"/>
      <c r="CS1801" s="50"/>
      <c r="CT1801" s="50"/>
      <c r="CU1801" s="50"/>
      <c r="CV1801" s="50"/>
      <c r="CW1801" s="50"/>
      <c r="CX1801" s="50"/>
      <c r="CY1801" s="50"/>
      <c r="CZ1801" s="50"/>
      <c r="DA1801" s="50"/>
      <c r="DB1801" s="50"/>
      <c r="DC1801" s="50"/>
      <c r="DD1801" s="50"/>
      <c r="DE1801" s="50"/>
      <c r="DF1801" s="50"/>
    </row>
    <row r="1802" spans="2:110" x14ac:dyDescent="0.2">
      <c r="B1802" s="177"/>
      <c r="C1802" s="202"/>
      <c r="D1802" s="200"/>
      <c r="E1802" s="203"/>
      <c r="F1802" s="203"/>
      <c r="G1802" s="203"/>
      <c r="H1802" s="203"/>
      <c r="I1802" s="203"/>
      <c r="J1802" s="203"/>
      <c r="K1802" s="203"/>
      <c r="L1802" s="203"/>
      <c r="M1802" s="203"/>
      <c r="N1802" s="203"/>
      <c r="O1802" s="203"/>
      <c r="P1802" s="203"/>
      <c r="Q1802" s="204"/>
      <c r="R1802" s="204"/>
      <c r="S1802" s="234"/>
      <c r="T1802" s="50"/>
      <c r="U1802" s="50"/>
      <c r="V1802" s="50"/>
      <c r="W1802" s="50"/>
      <c r="X1802" s="50"/>
      <c r="Y1802" s="50"/>
      <c r="Z1802" s="250"/>
      <c r="AA1802" s="238"/>
      <c r="AB1802" s="50"/>
      <c r="AC1802" s="50"/>
      <c r="AD1802" s="50"/>
      <c r="AE1802" s="50"/>
      <c r="AF1802" s="50"/>
      <c r="AG1802" s="50"/>
      <c r="AH1802" s="50"/>
      <c r="AI1802" s="50"/>
      <c r="AJ1802" s="50"/>
      <c r="AK1802" s="50"/>
      <c r="AL1802" s="50"/>
      <c r="AM1802" s="50"/>
      <c r="AN1802" s="50"/>
      <c r="AO1802" s="50"/>
      <c r="AP1802" s="50"/>
      <c r="AQ1802" s="50"/>
      <c r="AR1802" s="50"/>
      <c r="AS1802" s="50"/>
      <c r="AT1802" s="50"/>
      <c r="AU1802" s="50"/>
      <c r="AV1802" s="50"/>
      <c r="AW1802" s="50"/>
      <c r="AX1802" s="50"/>
      <c r="AY1802" s="50"/>
      <c r="AZ1802" s="50"/>
      <c r="BA1802" s="50"/>
      <c r="BB1802" s="50"/>
      <c r="BC1802" s="50"/>
      <c r="BD1802" s="50"/>
      <c r="BE1802" s="50"/>
      <c r="BF1802" s="50"/>
      <c r="BG1802" s="50"/>
      <c r="BH1802" s="50"/>
      <c r="BI1802" s="50"/>
      <c r="BJ1802" s="50"/>
      <c r="BK1802" s="50"/>
      <c r="BL1802" s="50"/>
      <c r="BM1802" s="50"/>
      <c r="BN1802" s="50"/>
      <c r="BO1802" s="50"/>
      <c r="BP1802" s="50"/>
      <c r="BQ1802" s="50"/>
      <c r="BR1802" s="50"/>
      <c r="BS1802" s="50"/>
      <c r="BT1802" s="50"/>
      <c r="BU1802" s="50"/>
      <c r="BV1802" s="50"/>
      <c r="BW1802" s="50"/>
      <c r="BX1802" s="50"/>
      <c r="BY1802" s="50"/>
      <c r="BZ1802" s="50"/>
      <c r="CA1802" s="50"/>
      <c r="CB1802" s="50"/>
      <c r="CC1802" s="50"/>
      <c r="CD1802" s="50"/>
      <c r="CE1802" s="50"/>
      <c r="CF1802" s="50"/>
      <c r="CG1802" s="50"/>
      <c r="CH1802" s="50"/>
      <c r="CI1802" s="50"/>
      <c r="CJ1802" s="50"/>
      <c r="CK1802" s="50"/>
      <c r="CL1802" s="50"/>
      <c r="CM1802" s="50"/>
      <c r="CN1802" s="50"/>
      <c r="CO1802" s="50"/>
      <c r="CP1802" s="50"/>
      <c r="CQ1802" s="50"/>
      <c r="CR1802" s="50"/>
      <c r="CS1802" s="50"/>
      <c r="CT1802" s="50"/>
      <c r="CU1802" s="50"/>
      <c r="CV1802" s="50"/>
      <c r="CW1802" s="50"/>
      <c r="CX1802" s="50"/>
      <c r="CY1802" s="50"/>
      <c r="CZ1802" s="50"/>
      <c r="DA1802" s="50"/>
      <c r="DB1802" s="50"/>
      <c r="DC1802" s="50"/>
      <c r="DD1802" s="50"/>
      <c r="DE1802" s="50"/>
      <c r="DF1802" s="50"/>
    </row>
    <row r="1803" spans="2:110" x14ac:dyDescent="0.2">
      <c r="B1803" s="177"/>
      <c r="C1803" s="202"/>
      <c r="D1803" s="200"/>
      <c r="E1803" s="203"/>
      <c r="F1803" s="203"/>
      <c r="G1803" s="203"/>
      <c r="H1803" s="203"/>
      <c r="I1803" s="203"/>
      <c r="J1803" s="203"/>
      <c r="K1803" s="203"/>
      <c r="L1803" s="203"/>
      <c r="M1803" s="203"/>
      <c r="N1803" s="203"/>
      <c r="O1803" s="203"/>
      <c r="P1803" s="203"/>
      <c r="Q1803" s="204"/>
      <c r="R1803" s="204"/>
      <c r="S1803" s="234"/>
      <c r="T1803" s="50"/>
      <c r="U1803" s="50"/>
      <c r="V1803" s="50"/>
      <c r="W1803" s="50"/>
      <c r="X1803" s="50"/>
      <c r="Y1803" s="50"/>
      <c r="Z1803" s="250"/>
      <c r="AA1803" s="238"/>
      <c r="AB1803" s="50"/>
      <c r="AC1803" s="50"/>
      <c r="AD1803" s="50"/>
      <c r="AE1803" s="50"/>
      <c r="AF1803" s="50"/>
      <c r="AG1803" s="50"/>
      <c r="AH1803" s="50"/>
      <c r="AI1803" s="50"/>
      <c r="AJ1803" s="50"/>
      <c r="AK1803" s="50"/>
      <c r="AL1803" s="50"/>
      <c r="AM1803" s="50"/>
      <c r="AN1803" s="50"/>
      <c r="AO1803" s="50"/>
      <c r="AP1803" s="50"/>
      <c r="AQ1803" s="50"/>
      <c r="AR1803" s="50"/>
      <c r="AS1803" s="50"/>
      <c r="AT1803" s="50"/>
      <c r="AU1803" s="50"/>
      <c r="AV1803" s="50"/>
      <c r="AW1803" s="50"/>
      <c r="AX1803" s="50"/>
      <c r="AY1803" s="50"/>
      <c r="AZ1803" s="50"/>
      <c r="BA1803" s="50"/>
      <c r="BB1803" s="50"/>
      <c r="BC1803" s="50"/>
      <c r="BD1803" s="50"/>
      <c r="BE1803" s="50"/>
      <c r="BF1803" s="50"/>
      <c r="BG1803" s="50"/>
      <c r="BH1803" s="50"/>
      <c r="BI1803" s="50"/>
      <c r="BJ1803" s="50"/>
      <c r="BK1803" s="50"/>
      <c r="BL1803" s="50"/>
      <c r="BM1803" s="50"/>
      <c r="BN1803" s="50"/>
      <c r="BO1803" s="50"/>
      <c r="BP1803" s="50"/>
      <c r="BQ1803" s="50"/>
      <c r="BR1803" s="50"/>
      <c r="BS1803" s="50"/>
      <c r="BT1803" s="50"/>
      <c r="BU1803" s="50"/>
      <c r="BV1803" s="50"/>
      <c r="BW1803" s="50"/>
      <c r="BX1803" s="50"/>
      <c r="BY1803" s="50"/>
      <c r="BZ1803" s="50"/>
      <c r="CA1803" s="50"/>
      <c r="CB1803" s="50"/>
      <c r="CC1803" s="50"/>
      <c r="CD1803" s="50"/>
      <c r="CE1803" s="50"/>
      <c r="CF1803" s="50"/>
      <c r="CG1803" s="50"/>
      <c r="CH1803" s="50"/>
      <c r="CI1803" s="50"/>
      <c r="CJ1803" s="50"/>
      <c r="CK1803" s="50"/>
      <c r="CL1803" s="50"/>
      <c r="CM1803" s="50"/>
      <c r="CN1803" s="50"/>
      <c r="CO1803" s="50"/>
      <c r="CP1803" s="50"/>
      <c r="CQ1803" s="50"/>
      <c r="CR1803" s="50"/>
      <c r="CS1803" s="50"/>
      <c r="CT1803" s="50"/>
      <c r="CU1803" s="50"/>
      <c r="CV1803" s="50"/>
      <c r="CW1803" s="50"/>
      <c r="CX1803" s="50"/>
      <c r="CY1803" s="50"/>
      <c r="CZ1803" s="50"/>
      <c r="DA1803" s="50"/>
      <c r="DB1803" s="50"/>
      <c r="DC1803" s="50"/>
      <c r="DD1803" s="50"/>
      <c r="DE1803" s="50"/>
      <c r="DF1803" s="50"/>
    </row>
    <row r="1804" spans="2:110" x14ac:dyDescent="0.2">
      <c r="B1804" s="177"/>
      <c r="C1804" s="202"/>
      <c r="D1804" s="200"/>
      <c r="E1804" s="203"/>
      <c r="F1804" s="203"/>
      <c r="G1804" s="203"/>
      <c r="H1804" s="203"/>
      <c r="I1804" s="203"/>
      <c r="J1804" s="203"/>
      <c r="K1804" s="203"/>
      <c r="L1804" s="203"/>
      <c r="M1804" s="203"/>
      <c r="N1804" s="203"/>
      <c r="O1804" s="203"/>
      <c r="P1804" s="203"/>
      <c r="Q1804" s="204"/>
      <c r="R1804" s="204"/>
      <c r="S1804" s="234"/>
      <c r="T1804" s="50"/>
      <c r="U1804" s="50"/>
      <c r="V1804" s="50"/>
      <c r="W1804" s="50"/>
      <c r="X1804" s="50"/>
      <c r="Y1804" s="50"/>
      <c r="Z1804" s="250"/>
      <c r="AA1804" s="238"/>
      <c r="AB1804" s="50"/>
      <c r="AC1804" s="50"/>
      <c r="AD1804" s="50"/>
      <c r="AE1804" s="50"/>
      <c r="AF1804" s="50"/>
      <c r="AG1804" s="50"/>
      <c r="AH1804" s="50"/>
      <c r="AI1804" s="50"/>
      <c r="AJ1804" s="50"/>
      <c r="AK1804" s="50"/>
      <c r="AL1804" s="50"/>
      <c r="AM1804" s="50"/>
      <c r="AN1804" s="50"/>
      <c r="AO1804" s="50"/>
      <c r="AP1804" s="50"/>
      <c r="AQ1804" s="50"/>
      <c r="AR1804" s="50"/>
      <c r="AS1804" s="50"/>
      <c r="AT1804" s="50"/>
      <c r="AU1804" s="50"/>
      <c r="AV1804" s="50"/>
      <c r="AW1804" s="50"/>
      <c r="AX1804" s="50"/>
      <c r="AY1804" s="50"/>
      <c r="AZ1804" s="50"/>
      <c r="BA1804" s="50"/>
      <c r="BB1804" s="50"/>
      <c r="BC1804" s="50"/>
      <c r="BD1804" s="50"/>
      <c r="BE1804" s="50"/>
      <c r="BF1804" s="50"/>
      <c r="BG1804" s="50"/>
      <c r="BH1804" s="50"/>
      <c r="BI1804" s="50"/>
      <c r="BJ1804" s="50"/>
      <c r="BK1804" s="50"/>
      <c r="BL1804" s="50"/>
      <c r="BM1804" s="50"/>
      <c r="BN1804" s="50"/>
      <c r="BO1804" s="50"/>
      <c r="BP1804" s="50"/>
      <c r="BQ1804" s="50"/>
      <c r="BR1804" s="50"/>
      <c r="BS1804" s="50"/>
      <c r="BT1804" s="50"/>
      <c r="BU1804" s="50"/>
      <c r="BV1804" s="50"/>
      <c r="BW1804" s="50"/>
      <c r="BX1804" s="50"/>
      <c r="BY1804" s="50"/>
      <c r="BZ1804" s="50"/>
      <c r="CA1804" s="50"/>
      <c r="CB1804" s="50"/>
      <c r="CC1804" s="50"/>
      <c r="CD1804" s="50"/>
      <c r="CE1804" s="50"/>
      <c r="CF1804" s="50"/>
      <c r="CG1804" s="50"/>
      <c r="CH1804" s="50"/>
      <c r="CI1804" s="50"/>
      <c r="CJ1804" s="50"/>
      <c r="CK1804" s="50"/>
      <c r="CL1804" s="50"/>
      <c r="CM1804" s="50"/>
      <c r="CN1804" s="50"/>
      <c r="CO1804" s="50"/>
      <c r="CP1804" s="50"/>
      <c r="CQ1804" s="50"/>
      <c r="CR1804" s="50"/>
      <c r="CS1804" s="50"/>
      <c r="CT1804" s="50"/>
      <c r="CU1804" s="50"/>
      <c r="CV1804" s="50"/>
      <c r="CW1804" s="50"/>
      <c r="CX1804" s="50"/>
      <c r="CY1804" s="50"/>
      <c r="CZ1804" s="50"/>
      <c r="DA1804" s="50"/>
      <c r="DB1804" s="50"/>
      <c r="DC1804" s="50"/>
      <c r="DD1804" s="50"/>
      <c r="DE1804" s="50"/>
      <c r="DF1804" s="50"/>
    </row>
    <row r="1805" spans="2:110" x14ac:dyDescent="0.2">
      <c r="B1805" s="177"/>
      <c r="C1805" s="202"/>
      <c r="D1805" s="200"/>
      <c r="E1805" s="203"/>
      <c r="F1805" s="203"/>
      <c r="G1805" s="203"/>
      <c r="H1805" s="203"/>
      <c r="I1805" s="203"/>
      <c r="J1805" s="203"/>
      <c r="K1805" s="203"/>
      <c r="L1805" s="203"/>
      <c r="M1805" s="203"/>
      <c r="N1805" s="203"/>
      <c r="O1805" s="203"/>
      <c r="P1805" s="203"/>
      <c r="Q1805" s="204"/>
      <c r="R1805" s="204"/>
      <c r="S1805" s="234"/>
      <c r="T1805" s="50"/>
      <c r="U1805" s="50"/>
      <c r="V1805" s="50"/>
      <c r="W1805" s="50"/>
      <c r="X1805" s="50"/>
      <c r="Y1805" s="50"/>
      <c r="Z1805" s="250"/>
      <c r="AA1805" s="238"/>
      <c r="AB1805" s="50"/>
      <c r="AC1805" s="50"/>
      <c r="AD1805" s="50"/>
      <c r="AE1805" s="50"/>
      <c r="AF1805" s="50"/>
      <c r="AG1805" s="50"/>
      <c r="AH1805" s="50"/>
      <c r="AI1805" s="50"/>
      <c r="AJ1805" s="50"/>
      <c r="AK1805" s="50"/>
      <c r="AL1805" s="50"/>
      <c r="AM1805" s="50"/>
      <c r="AN1805" s="50"/>
      <c r="AO1805" s="50"/>
      <c r="AP1805" s="50"/>
      <c r="AQ1805" s="50"/>
      <c r="AR1805" s="50"/>
      <c r="AS1805" s="50"/>
      <c r="AT1805" s="50"/>
      <c r="AU1805" s="50"/>
      <c r="AV1805" s="50"/>
      <c r="AW1805" s="50"/>
      <c r="AX1805" s="50"/>
      <c r="AY1805" s="50"/>
      <c r="AZ1805" s="50"/>
      <c r="BA1805" s="50"/>
      <c r="BB1805" s="50"/>
      <c r="BC1805" s="50"/>
      <c r="BD1805" s="50"/>
      <c r="BE1805" s="50"/>
      <c r="BF1805" s="50"/>
      <c r="BG1805" s="50"/>
      <c r="BH1805" s="50"/>
      <c r="BI1805" s="50"/>
      <c r="BJ1805" s="50"/>
      <c r="BK1805" s="50"/>
      <c r="BL1805" s="50"/>
      <c r="BM1805" s="50"/>
      <c r="BN1805" s="50"/>
      <c r="BO1805" s="50"/>
      <c r="BP1805" s="50"/>
      <c r="BQ1805" s="50"/>
      <c r="BR1805" s="50"/>
      <c r="BS1805" s="50"/>
      <c r="BT1805" s="50"/>
      <c r="BU1805" s="50"/>
      <c r="BV1805" s="50"/>
      <c r="BW1805" s="50"/>
      <c r="BX1805" s="50"/>
      <c r="BY1805" s="50"/>
      <c r="BZ1805" s="50"/>
      <c r="CA1805" s="50"/>
      <c r="CB1805" s="50"/>
      <c r="CC1805" s="50"/>
      <c r="CD1805" s="50"/>
      <c r="CE1805" s="50"/>
      <c r="CF1805" s="50"/>
      <c r="CG1805" s="50"/>
      <c r="CH1805" s="50"/>
      <c r="CI1805" s="50"/>
      <c r="CJ1805" s="50"/>
      <c r="CK1805" s="50"/>
      <c r="CL1805" s="50"/>
      <c r="CM1805" s="50"/>
      <c r="CN1805" s="50"/>
      <c r="CO1805" s="50"/>
      <c r="CP1805" s="50"/>
      <c r="CQ1805" s="50"/>
      <c r="CR1805" s="50"/>
      <c r="CS1805" s="50"/>
      <c r="CT1805" s="50"/>
      <c r="CU1805" s="50"/>
      <c r="CV1805" s="50"/>
      <c r="CW1805" s="50"/>
      <c r="CX1805" s="50"/>
      <c r="CY1805" s="50"/>
      <c r="CZ1805" s="50"/>
      <c r="DA1805" s="50"/>
      <c r="DB1805" s="50"/>
      <c r="DC1805" s="50"/>
      <c r="DD1805" s="50"/>
      <c r="DE1805" s="50"/>
      <c r="DF1805" s="50"/>
    </row>
    <row r="1806" spans="2:110" x14ac:dyDescent="0.2">
      <c r="B1806" s="177"/>
      <c r="C1806" s="202"/>
      <c r="D1806" s="200"/>
      <c r="E1806" s="203"/>
      <c r="F1806" s="203"/>
      <c r="G1806" s="203"/>
      <c r="H1806" s="203"/>
      <c r="I1806" s="203"/>
      <c r="J1806" s="203"/>
      <c r="K1806" s="203"/>
      <c r="L1806" s="203"/>
      <c r="M1806" s="203"/>
      <c r="N1806" s="203"/>
      <c r="O1806" s="203"/>
      <c r="P1806" s="203"/>
      <c r="Q1806" s="204"/>
      <c r="R1806" s="204"/>
      <c r="S1806" s="234"/>
      <c r="T1806" s="50"/>
      <c r="U1806" s="50"/>
      <c r="V1806" s="50"/>
      <c r="W1806" s="50"/>
      <c r="X1806" s="50"/>
      <c r="Y1806" s="50"/>
      <c r="Z1806" s="250"/>
      <c r="AA1806" s="238"/>
      <c r="AB1806" s="50"/>
      <c r="AC1806" s="50"/>
      <c r="AD1806" s="50"/>
      <c r="AE1806" s="50"/>
      <c r="AF1806" s="50"/>
      <c r="AG1806" s="50"/>
      <c r="AH1806" s="50"/>
      <c r="AI1806" s="50"/>
      <c r="AJ1806" s="50"/>
      <c r="AK1806" s="50"/>
      <c r="AL1806" s="50"/>
      <c r="AM1806" s="50"/>
      <c r="AN1806" s="50"/>
      <c r="AO1806" s="50"/>
      <c r="AP1806" s="50"/>
      <c r="AQ1806" s="50"/>
      <c r="AR1806" s="50"/>
      <c r="AS1806" s="50"/>
      <c r="AT1806" s="50"/>
      <c r="AU1806" s="50"/>
      <c r="AV1806" s="50"/>
      <c r="AW1806" s="50"/>
      <c r="AX1806" s="50"/>
      <c r="AY1806" s="50"/>
      <c r="AZ1806" s="50"/>
      <c r="BA1806" s="50"/>
      <c r="BB1806" s="50"/>
      <c r="BC1806" s="50"/>
      <c r="BD1806" s="50"/>
      <c r="BE1806" s="50"/>
      <c r="BF1806" s="50"/>
      <c r="BG1806" s="50"/>
      <c r="BH1806" s="50"/>
      <c r="BI1806" s="50"/>
      <c r="BJ1806" s="50"/>
      <c r="BK1806" s="50"/>
      <c r="BL1806" s="50"/>
      <c r="BM1806" s="50"/>
      <c r="BN1806" s="50"/>
      <c r="BO1806" s="50"/>
      <c r="BP1806" s="50"/>
      <c r="BQ1806" s="50"/>
      <c r="BR1806" s="50"/>
      <c r="BS1806" s="50"/>
      <c r="BT1806" s="50"/>
      <c r="BU1806" s="50"/>
      <c r="BV1806" s="50"/>
      <c r="BW1806" s="50"/>
      <c r="BX1806" s="50"/>
      <c r="BY1806" s="50"/>
      <c r="BZ1806" s="50"/>
      <c r="CA1806" s="50"/>
      <c r="CB1806" s="50"/>
      <c r="CC1806" s="50"/>
      <c r="CD1806" s="50"/>
      <c r="CE1806" s="50"/>
      <c r="CF1806" s="50"/>
      <c r="CG1806" s="50"/>
      <c r="CH1806" s="50"/>
      <c r="CI1806" s="50"/>
      <c r="CJ1806" s="50"/>
      <c r="CK1806" s="50"/>
      <c r="CL1806" s="50"/>
      <c r="CM1806" s="50"/>
      <c r="CN1806" s="50"/>
      <c r="CO1806" s="50"/>
      <c r="CP1806" s="50"/>
      <c r="CQ1806" s="50"/>
      <c r="CR1806" s="50"/>
      <c r="CS1806" s="50"/>
      <c r="CT1806" s="50"/>
      <c r="CU1806" s="50"/>
      <c r="CV1806" s="50"/>
      <c r="CW1806" s="50"/>
      <c r="CX1806" s="50"/>
      <c r="CY1806" s="50"/>
      <c r="CZ1806" s="50"/>
      <c r="DA1806" s="50"/>
      <c r="DB1806" s="50"/>
      <c r="DC1806" s="50"/>
      <c r="DD1806" s="50"/>
      <c r="DE1806" s="50"/>
      <c r="DF1806" s="50"/>
    </row>
    <row r="1807" spans="2:110" x14ac:dyDescent="0.2">
      <c r="B1807" s="177"/>
      <c r="C1807" s="202"/>
      <c r="D1807" s="200"/>
      <c r="E1807" s="203"/>
      <c r="F1807" s="203"/>
      <c r="G1807" s="203"/>
      <c r="H1807" s="203"/>
      <c r="I1807" s="203"/>
      <c r="J1807" s="203"/>
      <c r="K1807" s="203"/>
      <c r="L1807" s="203"/>
      <c r="M1807" s="203"/>
      <c r="N1807" s="203"/>
      <c r="O1807" s="203"/>
      <c r="P1807" s="203"/>
      <c r="Q1807" s="204"/>
      <c r="R1807" s="204"/>
      <c r="S1807" s="234"/>
      <c r="T1807" s="50"/>
      <c r="U1807" s="50"/>
      <c r="V1807" s="50"/>
      <c r="W1807" s="50"/>
      <c r="X1807" s="50"/>
      <c r="Y1807" s="50"/>
      <c r="Z1807" s="250"/>
      <c r="AA1807" s="238"/>
      <c r="AB1807" s="50"/>
      <c r="AC1807" s="50"/>
      <c r="AD1807" s="50"/>
      <c r="AE1807" s="50"/>
      <c r="AF1807" s="50"/>
      <c r="AG1807" s="50"/>
      <c r="AH1807" s="50"/>
      <c r="AI1807" s="50"/>
      <c r="AJ1807" s="50"/>
      <c r="AK1807" s="50"/>
      <c r="AL1807" s="50"/>
      <c r="AM1807" s="50"/>
      <c r="AN1807" s="50"/>
      <c r="AO1807" s="50"/>
      <c r="AP1807" s="50"/>
      <c r="AQ1807" s="50"/>
      <c r="AR1807" s="50"/>
      <c r="AS1807" s="50"/>
      <c r="AT1807" s="50"/>
      <c r="AU1807" s="50"/>
      <c r="AV1807" s="50"/>
      <c r="AW1807" s="50"/>
      <c r="AX1807" s="50"/>
      <c r="AY1807" s="50"/>
      <c r="AZ1807" s="50"/>
      <c r="BA1807" s="50"/>
      <c r="BB1807" s="50"/>
      <c r="BC1807" s="50"/>
      <c r="BD1807" s="50"/>
      <c r="BE1807" s="50"/>
      <c r="BF1807" s="50"/>
      <c r="BG1807" s="50"/>
      <c r="BH1807" s="50"/>
      <c r="BI1807" s="50"/>
      <c r="BJ1807" s="50"/>
      <c r="BK1807" s="50"/>
      <c r="BL1807" s="50"/>
      <c r="BM1807" s="50"/>
      <c r="BN1807" s="50"/>
      <c r="BO1807" s="50"/>
      <c r="BP1807" s="50"/>
      <c r="BQ1807" s="50"/>
      <c r="BR1807" s="50"/>
      <c r="BS1807" s="50"/>
      <c r="BT1807" s="50"/>
      <c r="BU1807" s="50"/>
      <c r="BV1807" s="50"/>
      <c r="BW1807" s="50"/>
      <c r="BX1807" s="50"/>
      <c r="BY1807" s="50"/>
      <c r="BZ1807" s="50"/>
      <c r="CA1807" s="50"/>
      <c r="CB1807" s="50"/>
      <c r="CC1807" s="50"/>
      <c r="CD1807" s="50"/>
      <c r="CE1807" s="50"/>
      <c r="CF1807" s="50"/>
      <c r="CG1807" s="50"/>
      <c r="CH1807" s="50"/>
      <c r="CI1807" s="50"/>
      <c r="CJ1807" s="50"/>
      <c r="CK1807" s="50"/>
      <c r="CL1807" s="50"/>
      <c r="CM1807" s="50"/>
      <c r="CN1807" s="50"/>
      <c r="CO1807" s="50"/>
      <c r="CP1807" s="50"/>
      <c r="CQ1807" s="50"/>
      <c r="CR1807" s="50"/>
      <c r="CS1807" s="50"/>
      <c r="CT1807" s="50"/>
      <c r="CU1807" s="50"/>
      <c r="CV1807" s="50"/>
      <c r="CW1807" s="50"/>
      <c r="CX1807" s="50"/>
      <c r="CY1807" s="50"/>
      <c r="CZ1807" s="50"/>
      <c r="DA1807" s="50"/>
      <c r="DB1807" s="50"/>
      <c r="DC1807" s="50"/>
      <c r="DD1807" s="50"/>
      <c r="DE1807" s="50"/>
      <c r="DF1807" s="50"/>
    </row>
    <row r="1808" spans="2:110" x14ac:dyDescent="0.2">
      <c r="B1808" s="177"/>
      <c r="C1808" s="202"/>
      <c r="D1808" s="200"/>
      <c r="E1808" s="203"/>
      <c r="F1808" s="203"/>
      <c r="G1808" s="203"/>
      <c r="H1808" s="203"/>
      <c r="I1808" s="203"/>
      <c r="J1808" s="203"/>
      <c r="K1808" s="203"/>
      <c r="L1808" s="203"/>
      <c r="M1808" s="203"/>
      <c r="N1808" s="203"/>
      <c r="O1808" s="203"/>
      <c r="P1808" s="203"/>
      <c r="Q1808" s="204"/>
      <c r="R1808" s="204"/>
      <c r="S1808" s="234"/>
      <c r="T1808" s="50"/>
      <c r="U1808" s="50"/>
      <c r="V1808" s="50"/>
      <c r="W1808" s="50"/>
      <c r="X1808" s="50"/>
      <c r="Y1808" s="50"/>
      <c r="Z1808" s="250"/>
      <c r="AA1808" s="238"/>
      <c r="AB1808" s="50"/>
      <c r="AC1808" s="50"/>
      <c r="AD1808" s="50"/>
      <c r="AE1808" s="50"/>
      <c r="AF1808" s="50"/>
      <c r="AG1808" s="50"/>
      <c r="AH1808" s="50"/>
      <c r="AI1808" s="50"/>
      <c r="AJ1808" s="50"/>
      <c r="AK1808" s="50"/>
      <c r="AL1808" s="50"/>
      <c r="AM1808" s="50"/>
      <c r="AN1808" s="50"/>
      <c r="AO1808" s="50"/>
      <c r="AP1808" s="50"/>
      <c r="AQ1808" s="50"/>
      <c r="AR1808" s="50"/>
      <c r="AS1808" s="50"/>
      <c r="AT1808" s="50"/>
      <c r="AU1808" s="50"/>
      <c r="AV1808" s="50"/>
      <c r="AW1808" s="50"/>
      <c r="AX1808" s="50"/>
      <c r="AY1808" s="50"/>
      <c r="AZ1808" s="50"/>
      <c r="BA1808" s="50"/>
      <c r="BB1808" s="50"/>
      <c r="BC1808" s="50"/>
      <c r="BD1808" s="50"/>
      <c r="BE1808" s="50"/>
      <c r="BF1808" s="50"/>
      <c r="BG1808" s="50"/>
      <c r="BH1808" s="50"/>
      <c r="BI1808" s="50"/>
      <c r="BJ1808" s="50"/>
      <c r="BK1808" s="50"/>
      <c r="BL1808" s="50"/>
      <c r="BM1808" s="50"/>
      <c r="BN1808" s="50"/>
      <c r="BO1808" s="50"/>
      <c r="BP1808" s="50"/>
      <c r="BQ1808" s="50"/>
      <c r="BR1808" s="50"/>
      <c r="BS1808" s="50"/>
      <c r="BT1808" s="50"/>
      <c r="BU1808" s="50"/>
      <c r="BV1808" s="50"/>
      <c r="BW1808" s="50"/>
      <c r="BX1808" s="50"/>
      <c r="BY1808" s="50"/>
      <c r="BZ1808" s="50"/>
      <c r="CA1808" s="50"/>
      <c r="CB1808" s="50"/>
      <c r="CC1808" s="50"/>
      <c r="CD1808" s="50"/>
      <c r="CE1808" s="50"/>
      <c r="CF1808" s="50"/>
      <c r="CG1808" s="50"/>
      <c r="CH1808" s="50"/>
      <c r="CI1808" s="50"/>
      <c r="CJ1808" s="50"/>
      <c r="CK1808" s="50"/>
      <c r="CL1808" s="50"/>
      <c r="CM1808" s="50"/>
      <c r="CN1808" s="50"/>
      <c r="CO1808" s="50"/>
      <c r="CP1808" s="50"/>
      <c r="CQ1808" s="50"/>
      <c r="CR1808" s="50"/>
      <c r="CS1808" s="50"/>
      <c r="CT1808" s="50"/>
      <c r="CU1808" s="50"/>
      <c r="CV1808" s="50"/>
      <c r="CW1808" s="50"/>
      <c r="CX1808" s="50"/>
      <c r="CY1808" s="50"/>
      <c r="CZ1808" s="50"/>
      <c r="DA1808" s="50"/>
      <c r="DB1808" s="50"/>
      <c r="DC1808" s="50"/>
      <c r="DD1808" s="50"/>
      <c r="DE1808" s="50"/>
      <c r="DF1808" s="50"/>
    </row>
    <row r="1809" spans="2:110" x14ac:dyDescent="0.2">
      <c r="B1809" s="177"/>
      <c r="C1809" s="202"/>
      <c r="D1809" s="200"/>
      <c r="E1809" s="203"/>
      <c r="F1809" s="203"/>
      <c r="G1809" s="203"/>
      <c r="H1809" s="203"/>
      <c r="I1809" s="203"/>
      <c r="J1809" s="203"/>
      <c r="K1809" s="203"/>
      <c r="L1809" s="203"/>
      <c r="M1809" s="203"/>
      <c r="N1809" s="203"/>
      <c r="O1809" s="203"/>
      <c r="P1809" s="203"/>
      <c r="Q1809" s="204"/>
      <c r="R1809" s="204"/>
      <c r="S1809" s="234"/>
      <c r="T1809" s="50"/>
      <c r="U1809" s="50"/>
      <c r="V1809" s="50"/>
      <c r="W1809" s="50"/>
      <c r="X1809" s="50"/>
      <c r="Y1809" s="50"/>
      <c r="Z1809" s="250"/>
      <c r="AA1809" s="238"/>
      <c r="AB1809" s="50"/>
      <c r="AC1809" s="50"/>
      <c r="AD1809" s="50"/>
      <c r="AE1809" s="50"/>
      <c r="AF1809" s="50"/>
      <c r="AG1809" s="50"/>
      <c r="AH1809" s="50"/>
      <c r="AI1809" s="50"/>
      <c r="AJ1809" s="50"/>
      <c r="AK1809" s="50"/>
      <c r="AL1809" s="50"/>
      <c r="AM1809" s="50"/>
      <c r="AN1809" s="50"/>
      <c r="AO1809" s="50"/>
      <c r="AP1809" s="50"/>
      <c r="AQ1809" s="50"/>
      <c r="AR1809" s="50"/>
      <c r="AS1809" s="50"/>
      <c r="AT1809" s="50"/>
      <c r="AU1809" s="50"/>
      <c r="AV1809" s="50"/>
      <c r="AW1809" s="50"/>
      <c r="AX1809" s="50"/>
      <c r="AY1809" s="50"/>
      <c r="AZ1809" s="50"/>
      <c r="BA1809" s="50"/>
      <c r="BB1809" s="50"/>
      <c r="BC1809" s="50"/>
      <c r="BD1809" s="50"/>
      <c r="BE1809" s="50"/>
      <c r="BF1809" s="50"/>
      <c r="BG1809" s="50"/>
      <c r="BH1809" s="50"/>
      <c r="BI1809" s="50"/>
      <c r="BJ1809" s="50"/>
      <c r="BK1809" s="50"/>
      <c r="BL1809" s="50"/>
      <c r="BM1809" s="50"/>
      <c r="BN1809" s="50"/>
      <c r="BO1809" s="50"/>
      <c r="BP1809" s="50"/>
      <c r="BQ1809" s="50"/>
      <c r="BR1809" s="50"/>
      <c r="BS1809" s="50"/>
      <c r="BT1809" s="50"/>
      <c r="BU1809" s="50"/>
      <c r="BV1809" s="50"/>
      <c r="BW1809" s="50"/>
      <c r="BX1809" s="50"/>
      <c r="BY1809" s="50"/>
      <c r="BZ1809" s="50"/>
      <c r="CA1809" s="50"/>
      <c r="CB1809" s="50"/>
      <c r="CC1809" s="50"/>
      <c r="CD1809" s="50"/>
      <c r="CE1809" s="50"/>
      <c r="CF1809" s="50"/>
      <c r="CG1809" s="50"/>
      <c r="CH1809" s="50"/>
      <c r="CI1809" s="50"/>
      <c r="CJ1809" s="50"/>
      <c r="CK1809" s="50"/>
      <c r="CL1809" s="50"/>
      <c r="CM1809" s="50"/>
      <c r="CN1809" s="50"/>
      <c r="CO1809" s="50"/>
      <c r="CP1809" s="50"/>
      <c r="CQ1809" s="50"/>
      <c r="CR1809" s="50"/>
      <c r="CS1809" s="50"/>
      <c r="CT1809" s="50"/>
      <c r="CU1809" s="50"/>
      <c r="CV1809" s="50"/>
      <c r="CW1809" s="50"/>
      <c r="CX1809" s="50"/>
      <c r="CY1809" s="50"/>
      <c r="CZ1809" s="50"/>
      <c r="DA1809" s="50"/>
      <c r="DB1809" s="50"/>
      <c r="DC1809" s="50"/>
      <c r="DD1809" s="50"/>
      <c r="DE1809" s="50"/>
      <c r="DF1809" s="50"/>
    </row>
    <row r="1810" spans="2:110" x14ac:dyDescent="0.2">
      <c r="B1810" s="177"/>
      <c r="C1810" s="202"/>
      <c r="D1810" s="200"/>
      <c r="E1810" s="203"/>
      <c r="F1810" s="203"/>
      <c r="G1810" s="203"/>
      <c r="H1810" s="203"/>
      <c r="I1810" s="203"/>
      <c r="J1810" s="203"/>
      <c r="K1810" s="203"/>
      <c r="L1810" s="203"/>
      <c r="M1810" s="203"/>
      <c r="N1810" s="203"/>
      <c r="O1810" s="203"/>
      <c r="P1810" s="203"/>
      <c r="Q1810" s="204"/>
      <c r="R1810" s="204"/>
      <c r="S1810" s="234"/>
      <c r="T1810" s="50"/>
      <c r="U1810" s="50"/>
      <c r="V1810" s="50"/>
      <c r="W1810" s="50"/>
      <c r="X1810" s="50"/>
      <c r="Y1810" s="50"/>
      <c r="Z1810" s="250"/>
      <c r="AA1810" s="238"/>
      <c r="AB1810" s="50"/>
      <c r="AC1810" s="50"/>
      <c r="AD1810" s="50"/>
      <c r="AE1810" s="50"/>
      <c r="AF1810" s="50"/>
      <c r="AG1810" s="50"/>
      <c r="AH1810" s="50"/>
      <c r="AI1810" s="50"/>
      <c r="AJ1810" s="50"/>
      <c r="AK1810" s="50"/>
      <c r="AL1810" s="50"/>
      <c r="AM1810" s="50"/>
      <c r="AN1810" s="50"/>
      <c r="AO1810" s="50"/>
      <c r="AP1810" s="50"/>
      <c r="AQ1810" s="50"/>
      <c r="AR1810" s="50"/>
      <c r="AS1810" s="50"/>
      <c r="AT1810" s="50"/>
      <c r="AU1810" s="50"/>
      <c r="AV1810" s="50"/>
      <c r="AW1810" s="50"/>
      <c r="AX1810" s="50"/>
      <c r="AY1810" s="50"/>
      <c r="AZ1810" s="50"/>
      <c r="BA1810" s="50"/>
      <c r="BB1810" s="50"/>
      <c r="BC1810" s="50"/>
      <c r="BD1810" s="50"/>
      <c r="BE1810" s="50"/>
      <c r="BF1810" s="50"/>
      <c r="BG1810" s="50"/>
      <c r="BH1810" s="50"/>
      <c r="BI1810" s="50"/>
      <c r="BJ1810" s="50"/>
      <c r="BK1810" s="50"/>
      <c r="BL1810" s="50"/>
      <c r="BM1810" s="50"/>
      <c r="BN1810" s="50"/>
      <c r="BO1810" s="50"/>
      <c r="BP1810" s="50"/>
      <c r="BQ1810" s="50"/>
      <c r="BR1810" s="50"/>
      <c r="BS1810" s="50"/>
      <c r="BT1810" s="50"/>
      <c r="BU1810" s="50"/>
      <c r="BV1810" s="50"/>
      <c r="BW1810" s="50"/>
      <c r="BX1810" s="50"/>
      <c r="BY1810" s="50"/>
      <c r="BZ1810" s="50"/>
      <c r="CA1810" s="50"/>
      <c r="CB1810" s="50"/>
      <c r="CC1810" s="50"/>
      <c r="CD1810" s="50"/>
      <c r="CE1810" s="50"/>
      <c r="CF1810" s="50"/>
      <c r="CG1810" s="50"/>
      <c r="CH1810" s="50"/>
      <c r="CI1810" s="50"/>
      <c r="CJ1810" s="50"/>
      <c r="CK1810" s="50"/>
      <c r="CL1810" s="50"/>
      <c r="CM1810" s="50"/>
      <c r="CN1810" s="50"/>
      <c r="CO1810" s="50"/>
      <c r="CP1810" s="50"/>
      <c r="CQ1810" s="50"/>
      <c r="CR1810" s="50"/>
      <c r="CS1810" s="50"/>
      <c r="CT1810" s="50"/>
      <c r="CU1810" s="50"/>
      <c r="CV1810" s="50"/>
      <c r="CW1810" s="50"/>
      <c r="CX1810" s="50"/>
      <c r="CY1810" s="50"/>
      <c r="CZ1810" s="50"/>
      <c r="DA1810" s="50"/>
      <c r="DB1810" s="50"/>
      <c r="DC1810" s="50"/>
      <c r="DD1810" s="50"/>
      <c r="DE1810" s="50"/>
      <c r="DF1810" s="50"/>
    </row>
    <row r="1811" spans="2:110" x14ac:dyDescent="0.2">
      <c r="B1811" s="177"/>
      <c r="C1811" s="202"/>
      <c r="D1811" s="200"/>
      <c r="E1811" s="203"/>
      <c r="F1811" s="203"/>
      <c r="G1811" s="203"/>
      <c r="H1811" s="203"/>
      <c r="I1811" s="203"/>
      <c r="J1811" s="203"/>
      <c r="K1811" s="203"/>
      <c r="L1811" s="203"/>
      <c r="M1811" s="203"/>
      <c r="N1811" s="203"/>
      <c r="O1811" s="203"/>
      <c r="P1811" s="203"/>
      <c r="Q1811" s="204"/>
      <c r="R1811" s="204"/>
      <c r="S1811" s="234"/>
      <c r="T1811" s="50"/>
      <c r="U1811" s="50"/>
      <c r="V1811" s="50"/>
      <c r="W1811" s="50"/>
      <c r="X1811" s="50"/>
      <c r="Y1811" s="50"/>
      <c r="Z1811" s="250"/>
      <c r="AA1811" s="238"/>
      <c r="AB1811" s="50"/>
      <c r="AC1811" s="50"/>
      <c r="AD1811" s="50"/>
      <c r="AE1811" s="50"/>
      <c r="AF1811" s="50"/>
      <c r="AG1811" s="50"/>
      <c r="AH1811" s="50"/>
      <c r="AI1811" s="50"/>
      <c r="AJ1811" s="50"/>
      <c r="AK1811" s="50"/>
      <c r="AL1811" s="50"/>
      <c r="AM1811" s="50"/>
      <c r="AN1811" s="50"/>
      <c r="AO1811" s="50"/>
      <c r="AP1811" s="50"/>
      <c r="AQ1811" s="50"/>
      <c r="AR1811" s="50"/>
      <c r="AS1811" s="50"/>
      <c r="AT1811" s="50"/>
      <c r="AU1811" s="50"/>
      <c r="AV1811" s="50"/>
      <c r="AW1811" s="50"/>
      <c r="AX1811" s="50"/>
      <c r="AY1811" s="50"/>
      <c r="AZ1811" s="50"/>
      <c r="BA1811" s="50"/>
      <c r="BB1811" s="50"/>
      <c r="BC1811" s="50"/>
      <c r="BD1811" s="50"/>
      <c r="BE1811" s="50"/>
      <c r="BF1811" s="50"/>
      <c r="BG1811" s="50"/>
      <c r="BH1811" s="50"/>
      <c r="BI1811" s="50"/>
      <c r="BJ1811" s="50"/>
      <c r="BK1811" s="50"/>
      <c r="BL1811" s="50"/>
      <c r="BM1811" s="50"/>
      <c r="BN1811" s="50"/>
      <c r="BO1811" s="50"/>
      <c r="BP1811" s="50"/>
      <c r="BQ1811" s="50"/>
      <c r="BR1811" s="50"/>
      <c r="BS1811" s="50"/>
      <c r="BT1811" s="50"/>
      <c r="BU1811" s="50"/>
      <c r="BV1811" s="50"/>
      <c r="BW1811" s="50"/>
      <c r="BX1811" s="50"/>
      <c r="BY1811" s="50"/>
      <c r="BZ1811" s="50"/>
      <c r="CA1811" s="50"/>
      <c r="CB1811" s="50"/>
      <c r="CC1811" s="50"/>
      <c r="CD1811" s="50"/>
      <c r="CE1811" s="50"/>
      <c r="CF1811" s="50"/>
      <c r="CG1811" s="50"/>
      <c r="CH1811" s="50"/>
      <c r="CI1811" s="50"/>
      <c r="CJ1811" s="50"/>
      <c r="CK1811" s="50"/>
      <c r="CL1811" s="50"/>
      <c r="CM1811" s="50"/>
      <c r="CN1811" s="50"/>
      <c r="CO1811" s="50"/>
      <c r="CP1811" s="50"/>
      <c r="CQ1811" s="50"/>
      <c r="CR1811" s="50"/>
      <c r="CS1811" s="50"/>
      <c r="CT1811" s="50"/>
      <c r="CU1811" s="50"/>
      <c r="CV1811" s="50"/>
      <c r="CW1811" s="50"/>
      <c r="CX1811" s="50"/>
      <c r="CY1811" s="50"/>
      <c r="CZ1811" s="50"/>
      <c r="DA1811" s="50"/>
      <c r="DB1811" s="50"/>
      <c r="DC1811" s="50"/>
      <c r="DD1811" s="50"/>
      <c r="DE1811" s="50"/>
      <c r="DF1811" s="50"/>
    </row>
    <row r="1812" spans="2:110" x14ac:dyDescent="0.2">
      <c r="B1812" s="177"/>
      <c r="C1812" s="202"/>
      <c r="D1812" s="200"/>
      <c r="E1812" s="203"/>
      <c r="F1812" s="203"/>
      <c r="G1812" s="203"/>
      <c r="H1812" s="203"/>
      <c r="I1812" s="203"/>
      <c r="J1812" s="203"/>
      <c r="K1812" s="203"/>
      <c r="L1812" s="203"/>
      <c r="M1812" s="203"/>
      <c r="N1812" s="203"/>
      <c r="O1812" s="203"/>
      <c r="P1812" s="203"/>
      <c r="Q1812" s="204"/>
      <c r="R1812" s="204"/>
      <c r="S1812" s="234"/>
      <c r="T1812" s="50"/>
      <c r="U1812" s="50"/>
      <c r="V1812" s="50"/>
      <c r="W1812" s="50"/>
      <c r="X1812" s="50"/>
      <c r="Y1812" s="50"/>
      <c r="Z1812" s="250"/>
      <c r="AA1812" s="238"/>
      <c r="AB1812" s="50"/>
      <c r="AC1812" s="50"/>
      <c r="AD1812" s="50"/>
      <c r="AE1812" s="50"/>
      <c r="AF1812" s="50"/>
      <c r="AG1812" s="50"/>
      <c r="AH1812" s="50"/>
      <c r="AI1812" s="50"/>
      <c r="AJ1812" s="50"/>
      <c r="AK1812" s="50"/>
      <c r="AL1812" s="50"/>
      <c r="AM1812" s="50"/>
      <c r="AN1812" s="50"/>
      <c r="AO1812" s="50"/>
      <c r="AP1812" s="50"/>
      <c r="AQ1812" s="50"/>
      <c r="AR1812" s="50"/>
      <c r="AS1812" s="50"/>
      <c r="AT1812" s="50"/>
      <c r="AU1812" s="50"/>
      <c r="AV1812" s="50"/>
      <c r="AW1812" s="50"/>
      <c r="AX1812" s="50"/>
      <c r="AY1812" s="50"/>
      <c r="AZ1812" s="50"/>
      <c r="BA1812" s="50"/>
      <c r="BB1812" s="50"/>
      <c r="BC1812" s="50"/>
      <c r="BD1812" s="50"/>
      <c r="BE1812" s="50"/>
      <c r="BF1812" s="50"/>
      <c r="BG1812" s="50"/>
      <c r="BH1812" s="50"/>
      <c r="BI1812" s="50"/>
      <c r="BJ1812" s="50"/>
      <c r="BK1812" s="50"/>
      <c r="BL1812" s="50"/>
      <c r="BM1812" s="50"/>
      <c r="BN1812" s="50"/>
      <c r="BO1812" s="50"/>
      <c r="BP1812" s="50"/>
      <c r="BQ1812" s="50"/>
      <c r="BR1812" s="50"/>
      <c r="BS1812" s="50"/>
      <c r="BT1812" s="50"/>
      <c r="BU1812" s="50"/>
      <c r="BV1812" s="50"/>
      <c r="BW1812" s="50"/>
      <c r="BX1812" s="50"/>
      <c r="BY1812" s="50"/>
      <c r="BZ1812" s="50"/>
      <c r="CA1812" s="50"/>
      <c r="CB1812" s="50"/>
      <c r="CC1812" s="50"/>
      <c r="CD1812" s="50"/>
      <c r="CE1812" s="50"/>
      <c r="CF1812" s="50"/>
      <c r="CG1812" s="50"/>
      <c r="CH1812" s="50"/>
      <c r="CI1812" s="50"/>
      <c r="CJ1812" s="50"/>
      <c r="CK1812" s="50"/>
      <c r="CL1812" s="50"/>
      <c r="CM1812" s="50"/>
      <c r="CN1812" s="50"/>
      <c r="CO1812" s="50"/>
      <c r="CP1812" s="50"/>
      <c r="CQ1812" s="50"/>
      <c r="CR1812" s="50"/>
      <c r="CS1812" s="50"/>
      <c r="CT1812" s="50"/>
      <c r="CU1812" s="50"/>
      <c r="CV1812" s="50"/>
      <c r="CW1812" s="50"/>
      <c r="CX1812" s="50"/>
      <c r="CY1812" s="50"/>
      <c r="CZ1812" s="50"/>
      <c r="DA1812" s="50"/>
      <c r="DB1812" s="50"/>
      <c r="DC1812" s="50"/>
      <c r="DD1812" s="50"/>
      <c r="DE1812" s="50"/>
      <c r="DF1812" s="50"/>
    </row>
    <row r="1813" spans="2:110" x14ac:dyDescent="0.2">
      <c r="B1813" s="177"/>
      <c r="C1813" s="202"/>
      <c r="D1813" s="200"/>
      <c r="E1813" s="203"/>
      <c r="F1813" s="203"/>
      <c r="G1813" s="203"/>
      <c r="H1813" s="203"/>
      <c r="I1813" s="203"/>
      <c r="J1813" s="203"/>
      <c r="K1813" s="203"/>
      <c r="L1813" s="203"/>
      <c r="M1813" s="203"/>
      <c r="N1813" s="203"/>
      <c r="O1813" s="203"/>
      <c r="P1813" s="203"/>
      <c r="Q1813" s="204"/>
      <c r="R1813" s="204"/>
      <c r="S1813" s="234"/>
      <c r="T1813" s="50"/>
      <c r="U1813" s="50"/>
      <c r="V1813" s="50"/>
      <c r="W1813" s="50"/>
      <c r="X1813" s="50"/>
      <c r="Y1813" s="50"/>
      <c r="Z1813" s="250"/>
      <c r="AA1813" s="238"/>
      <c r="AB1813" s="50"/>
      <c r="AC1813" s="50"/>
      <c r="AD1813" s="50"/>
      <c r="AE1813" s="50"/>
      <c r="AF1813" s="50"/>
      <c r="AG1813" s="50"/>
      <c r="AH1813" s="50"/>
      <c r="AI1813" s="50"/>
      <c r="AJ1813" s="50"/>
      <c r="AK1813" s="50"/>
      <c r="AL1813" s="50"/>
      <c r="AM1813" s="50"/>
      <c r="AN1813" s="50"/>
      <c r="AO1813" s="50"/>
      <c r="AP1813" s="50"/>
      <c r="AQ1813" s="50"/>
      <c r="AR1813" s="50"/>
      <c r="AS1813" s="50"/>
      <c r="AT1813" s="50"/>
      <c r="AU1813" s="50"/>
      <c r="AV1813" s="50"/>
      <c r="AW1813" s="50"/>
      <c r="AX1813" s="50"/>
      <c r="AY1813" s="50"/>
      <c r="AZ1813" s="50"/>
      <c r="BA1813" s="50"/>
      <c r="BB1813" s="50"/>
      <c r="BC1813" s="50"/>
      <c r="BD1813" s="50"/>
      <c r="BE1813" s="50"/>
      <c r="BF1813" s="50"/>
      <c r="BG1813" s="50"/>
      <c r="BH1813" s="50"/>
      <c r="BI1813" s="50"/>
      <c r="BJ1813" s="50"/>
      <c r="BK1813" s="50"/>
      <c r="BL1813" s="50"/>
      <c r="BM1813" s="50"/>
      <c r="BN1813" s="50"/>
      <c r="BO1813" s="50"/>
      <c r="BP1813" s="50"/>
      <c r="BQ1813" s="50"/>
      <c r="BR1813" s="50"/>
      <c r="BS1813" s="50"/>
      <c r="BT1813" s="50"/>
      <c r="BU1813" s="50"/>
      <c r="BV1813" s="50"/>
      <c r="BW1813" s="50"/>
      <c r="BX1813" s="50"/>
      <c r="BY1813" s="50"/>
      <c r="BZ1813" s="50"/>
      <c r="CA1813" s="50"/>
      <c r="CB1813" s="50"/>
      <c r="CC1813" s="50"/>
      <c r="CD1813" s="50"/>
      <c r="CE1813" s="50"/>
      <c r="CF1813" s="50"/>
      <c r="CG1813" s="50"/>
      <c r="CH1813" s="50"/>
      <c r="CI1813" s="50"/>
      <c r="CJ1813" s="50"/>
      <c r="CK1813" s="50"/>
      <c r="CL1813" s="50"/>
      <c r="CM1813" s="50"/>
      <c r="CN1813" s="50"/>
      <c r="CO1813" s="50"/>
      <c r="CP1813" s="50"/>
      <c r="CQ1813" s="50"/>
      <c r="CR1813" s="50"/>
      <c r="CS1813" s="50"/>
      <c r="CT1813" s="50"/>
      <c r="CU1813" s="50"/>
      <c r="CV1813" s="50"/>
      <c r="CW1813" s="50"/>
      <c r="CX1813" s="50"/>
      <c r="CY1813" s="50"/>
      <c r="CZ1813" s="50"/>
      <c r="DA1813" s="50"/>
      <c r="DB1813" s="50"/>
      <c r="DC1813" s="50"/>
      <c r="DD1813" s="50"/>
      <c r="DE1813" s="50"/>
      <c r="DF1813" s="50"/>
    </row>
    <row r="1814" spans="2:110" x14ac:dyDescent="0.2">
      <c r="B1814" s="177"/>
      <c r="C1814" s="202"/>
      <c r="D1814" s="200"/>
      <c r="E1814" s="203"/>
      <c r="F1814" s="203"/>
      <c r="G1814" s="203"/>
      <c r="H1814" s="203"/>
      <c r="I1814" s="203"/>
      <c r="J1814" s="203"/>
      <c r="K1814" s="203"/>
      <c r="L1814" s="203"/>
      <c r="M1814" s="203"/>
      <c r="N1814" s="203"/>
      <c r="O1814" s="203"/>
      <c r="P1814" s="203"/>
      <c r="Q1814" s="204"/>
      <c r="R1814" s="204"/>
      <c r="S1814" s="234"/>
      <c r="T1814" s="50"/>
      <c r="U1814" s="50"/>
      <c r="V1814" s="50"/>
      <c r="W1814" s="50"/>
      <c r="X1814" s="50"/>
      <c r="Y1814" s="50"/>
      <c r="Z1814" s="250"/>
      <c r="AA1814" s="238"/>
      <c r="AB1814" s="50"/>
      <c r="AC1814" s="50"/>
      <c r="AD1814" s="50"/>
      <c r="AE1814" s="50"/>
      <c r="AF1814" s="50"/>
      <c r="AG1814" s="50"/>
      <c r="AH1814" s="50"/>
      <c r="AI1814" s="50"/>
      <c r="AJ1814" s="50"/>
      <c r="AK1814" s="50"/>
      <c r="AL1814" s="50"/>
      <c r="AM1814" s="50"/>
      <c r="AN1814" s="50"/>
      <c r="AO1814" s="50"/>
      <c r="AP1814" s="50"/>
      <c r="AQ1814" s="50"/>
      <c r="AR1814" s="50"/>
      <c r="AS1814" s="50"/>
      <c r="AT1814" s="50"/>
      <c r="AU1814" s="50"/>
      <c r="AV1814" s="50"/>
      <c r="AW1814" s="50"/>
      <c r="AX1814" s="50"/>
      <c r="AY1814" s="50"/>
      <c r="AZ1814" s="50"/>
      <c r="BA1814" s="50"/>
      <c r="BB1814" s="50"/>
      <c r="BC1814" s="50"/>
      <c r="BD1814" s="50"/>
      <c r="BE1814" s="50"/>
      <c r="BF1814" s="50"/>
      <c r="BG1814" s="50"/>
      <c r="BH1814" s="50"/>
      <c r="BI1814" s="50"/>
      <c r="BJ1814" s="50"/>
      <c r="BK1814" s="50"/>
      <c r="BL1814" s="50"/>
      <c r="BM1814" s="50"/>
      <c r="BN1814" s="50"/>
      <c r="BO1814" s="50"/>
      <c r="BP1814" s="50"/>
      <c r="BQ1814" s="50"/>
      <c r="BR1814" s="50"/>
      <c r="BS1814" s="50"/>
      <c r="BT1814" s="50"/>
      <c r="BU1814" s="50"/>
      <c r="BV1814" s="50"/>
      <c r="BW1814" s="50"/>
      <c r="BX1814" s="50"/>
      <c r="BY1814" s="50"/>
      <c r="BZ1814" s="50"/>
      <c r="CA1814" s="50"/>
      <c r="CB1814" s="50"/>
      <c r="CC1814" s="50"/>
      <c r="CD1814" s="50"/>
      <c r="CE1814" s="50"/>
      <c r="CF1814" s="50"/>
      <c r="CG1814" s="50"/>
      <c r="CH1814" s="50"/>
      <c r="CI1814" s="50"/>
      <c r="CJ1814" s="50"/>
      <c r="CK1814" s="50"/>
      <c r="CL1814" s="50"/>
      <c r="CM1814" s="50"/>
      <c r="CN1814" s="50"/>
      <c r="CO1814" s="50"/>
      <c r="CP1814" s="50"/>
      <c r="CQ1814" s="50"/>
      <c r="CR1814" s="50"/>
      <c r="CS1814" s="50"/>
      <c r="CT1814" s="50"/>
      <c r="CU1814" s="50"/>
      <c r="CV1814" s="50"/>
      <c r="CW1814" s="50"/>
      <c r="CX1814" s="50"/>
      <c r="CY1814" s="50"/>
      <c r="CZ1814" s="50"/>
      <c r="DA1814" s="50"/>
      <c r="DB1814" s="50"/>
      <c r="DC1814" s="50"/>
      <c r="DD1814" s="50"/>
      <c r="DE1814" s="50"/>
      <c r="DF1814" s="50"/>
    </row>
    <row r="1815" spans="2:110" x14ac:dyDescent="0.2">
      <c r="B1815" s="177"/>
      <c r="C1815" s="202"/>
      <c r="D1815" s="200"/>
      <c r="E1815" s="203"/>
      <c r="F1815" s="203"/>
      <c r="G1815" s="203"/>
      <c r="H1815" s="203"/>
      <c r="I1815" s="203"/>
      <c r="J1815" s="203"/>
      <c r="K1815" s="203"/>
      <c r="L1815" s="203"/>
      <c r="M1815" s="203"/>
      <c r="N1815" s="203"/>
      <c r="O1815" s="203"/>
      <c r="P1815" s="203"/>
      <c r="Q1815" s="204"/>
      <c r="R1815" s="204"/>
      <c r="S1815" s="234"/>
      <c r="T1815" s="50"/>
      <c r="U1815" s="50"/>
      <c r="V1815" s="50"/>
      <c r="W1815" s="50"/>
      <c r="X1815" s="50"/>
      <c r="Y1815" s="50"/>
      <c r="Z1815" s="250"/>
      <c r="AA1815" s="238"/>
      <c r="AB1815" s="50"/>
      <c r="AC1815" s="50"/>
      <c r="AD1815" s="50"/>
      <c r="AE1815" s="50"/>
      <c r="AF1815" s="50"/>
      <c r="AG1815" s="50"/>
      <c r="AH1815" s="50"/>
      <c r="AI1815" s="50"/>
      <c r="AJ1815" s="50"/>
      <c r="AK1815" s="50"/>
      <c r="AL1815" s="50"/>
      <c r="AM1815" s="50"/>
      <c r="AN1815" s="50"/>
      <c r="AO1815" s="50"/>
      <c r="AP1815" s="50"/>
      <c r="AQ1815" s="50"/>
      <c r="AR1815" s="50"/>
      <c r="AS1815" s="50"/>
      <c r="AT1815" s="50"/>
      <c r="AU1815" s="50"/>
      <c r="AV1815" s="50"/>
      <c r="AW1815" s="50"/>
      <c r="AX1815" s="50"/>
      <c r="AY1815" s="50"/>
      <c r="AZ1815" s="50"/>
      <c r="BA1815" s="50"/>
      <c r="BB1815" s="50"/>
      <c r="BC1815" s="50"/>
      <c r="BD1815" s="50"/>
      <c r="BE1815" s="50"/>
      <c r="BF1815" s="50"/>
      <c r="BG1815" s="50"/>
      <c r="BH1815" s="50"/>
      <c r="BI1815" s="50"/>
      <c r="BJ1815" s="50"/>
      <c r="BK1815" s="50"/>
      <c r="BL1815" s="50"/>
      <c r="BM1815" s="50"/>
      <c r="BN1815" s="50"/>
      <c r="BO1815" s="50"/>
      <c r="BP1815" s="50"/>
      <c r="BQ1815" s="50"/>
      <c r="BR1815" s="50"/>
      <c r="BS1815" s="50"/>
      <c r="BT1815" s="50"/>
      <c r="BU1815" s="50"/>
      <c r="BV1815" s="50"/>
      <c r="BW1815" s="50"/>
      <c r="BX1815" s="50"/>
      <c r="BY1815" s="50"/>
      <c r="BZ1815" s="50"/>
      <c r="CA1815" s="50"/>
      <c r="CB1815" s="50"/>
      <c r="CC1815" s="50"/>
      <c r="CD1815" s="50"/>
      <c r="CE1815" s="50"/>
      <c r="CF1815" s="50"/>
      <c r="CG1815" s="50"/>
      <c r="CH1815" s="50"/>
      <c r="CI1815" s="50"/>
      <c r="CJ1815" s="50"/>
      <c r="CK1815" s="50"/>
      <c r="CL1815" s="50"/>
      <c r="CM1815" s="50"/>
      <c r="CN1815" s="50"/>
      <c r="CO1815" s="50"/>
      <c r="CP1815" s="50"/>
      <c r="CQ1815" s="50"/>
      <c r="CR1815" s="50"/>
      <c r="CS1815" s="50"/>
      <c r="CT1815" s="50"/>
      <c r="CU1815" s="50"/>
      <c r="CV1815" s="50"/>
      <c r="CW1815" s="50"/>
      <c r="CX1815" s="50"/>
      <c r="CY1815" s="50"/>
      <c r="CZ1815" s="50"/>
      <c r="DA1815" s="50"/>
      <c r="DB1815" s="50"/>
      <c r="DC1815" s="50"/>
      <c r="DD1815" s="50"/>
      <c r="DE1815" s="50"/>
      <c r="DF1815" s="50"/>
    </row>
    <row r="1816" spans="2:110" x14ac:dyDescent="0.2">
      <c r="B1816" s="177"/>
      <c r="C1816" s="202"/>
      <c r="D1816" s="200"/>
      <c r="E1816" s="203"/>
      <c r="F1816" s="203"/>
      <c r="G1816" s="203"/>
      <c r="H1816" s="203"/>
      <c r="I1816" s="203"/>
      <c r="J1816" s="203"/>
      <c r="K1816" s="203"/>
      <c r="L1816" s="203"/>
      <c r="M1816" s="203"/>
      <c r="N1816" s="203"/>
      <c r="O1816" s="203"/>
      <c r="P1816" s="203"/>
      <c r="Q1816" s="204"/>
      <c r="R1816" s="204"/>
      <c r="S1816" s="234"/>
      <c r="T1816" s="50"/>
      <c r="U1816" s="50"/>
      <c r="V1816" s="50"/>
      <c r="W1816" s="50"/>
      <c r="X1816" s="50"/>
      <c r="Y1816" s="50"/>
      <c r="Z1816" s="250"/>
      <c r="AA1816" s="238"/>
      <c r="AB1816" s="50"/>
      <c r="AC1816" s="50"/>
      <c r="AD1816" s="50"/>
      <c r="AE1816" s="50"/>
      <c r="AF1816" s="50"/>
      <c r="AG1816" s="50"/>
      <c r="AH1816" s="50"/>
      <c r="AI1816" s="50"/>
      <c r="AJ1816" s="50"/>
      <c r="AK1816" s="50"/>
      <c r="AL1816" s="50"/>
      <c r="AM1816" s="50"/>
      <c r="AN1816" s="50"/>
      <c r="AO1816" s="50"/>
      <c r="AP1816" s="50"/>
      <c r="AQ1816" s="50"/>
      <c r="AR1816" s="50"/>
      <c r="AS1816" s="50"/>
      <c r="AT1816" s="50"/>
      <c r="AU1816" s="50"/>
      <c r="AV1816" s="50"/>
      <c r="AW1816" s="50"/>
      <c r="AX1816" s="50"/>
      <c r="AY1816" s="50"/>
      <c r="AZ1816" s="50"/>
      <c r="BA1816" s="50"/>
      <c r="BB1816" s="50"/>
      <c r="BC1816" s="50"/>
      <c r="BD1816" s="50"/>
      <c r="BE1816" s="50"/>
      <c r="BF1816" s="50"/>
      <c r="BG1816" s="50"/>
      <c r="BH1816" s="50"/>
      <c r="BI1816" s="50"/>
      <c r="BJ1816" s="50"/>
      <c r="BK1816" s="50"/>
      <c r="BL1816" s="50"/>
      <c r="BM1816" s="50"/>
      <c r="BN1816" s="50"/>
      <c r="BO1816" s="50"/>
      <c r="BP1816" s="50"/>
      <c r="BQ1816" s="50"/>
      <c r="BR1816" s="50"/>
      <c r="BS1816" s="50"/>
      <c r="BT1816" s="50"/>
      <c r="BU1816" s="50"/>
      <c r="BV1816" s="50"/>
      <c r="BW1816" s="50"/>
      <c r="BX1816" s="50"/>
      <c r="BY1816" s="50"/>
      <c r="BZ1816" s="50"/>
      <c r="CA1816" s="50"/>
      <c r="CB1816" s="50"/>
      <c r="CC1816" s="50"/>
      <c r="CD1816" s="50"/>
      <c r="CE1816" s="50"/>
      <c r="CF1816" s="50"/>
      <c r="CG1816" s="50"/>
      <c r="CH1816" s="50"/>
      <c r="CI1816" s="50"/>
      <c r="CJ1816" s="50"/>
      <c r="CK1816" s="50"/>
      <c r="CL1816" s="50"/>
      <c r="CM1816" s="50"/>
      <c r="CN1816" s="50"/>
      <c r="CO1816" s="50"/>
      <c r="CP1816" s="50"/>
      <c r="CQ1816" s="50"/>
      <c r="CR1816" s="50"/>
      <c r="CS1816" s="50"/>
      <c r="CT1816" s="50"/>
      <c r="CU1816" s="50"/>
      <c r="CV1816" s="50"/>
      <c r="CW1816" s="50"/>
      <c r="CX1816" s="50"/>
      <c r="CY1816" s="50"/>
      <c r="CZ1816" s="50"/>
      <c r="DA1816" s="50"/>
      <c r="DB1816" s="50"/>
      <c r="DC1816" s="50"/>
      <c r="DD1816" s="50"/>
      <c r="DE1816" s="50"/>
      <c r="DF1816" s="50"/>
    </row>
    <row r="1817" spans="2:110" x14ac:dyDescent="0.2">
      <c r="B1817" s="177"/>
      <c r="C1817" s="202"/>
      <c r="D1817" s="200"/>
      <c r="E1817" s="203"/>
      <c r="F1817" s="203"/>
      <c r="G1817" s="203"/>
      <c r="H1817" s="203"/>
      <c r="I1817" s="203"/>
      <c r="J1817" s="203"/>
      <c r="K1817" s="203"/>
      <c r="L1817" s="203"/>
      <c r="M1817" s="203"/>
      <c r="N1817" s="203"/>
      <c r="O1817" s="203"/>
      <c r="P1817" s="203"/>
      <c r="Q1817" s="204"/>
      <c r="R1817" s="204"/>
      <c r="S1817" s="234"/>
      <c r="T1817" s="50"/>
      <c r="U1817" s="50"/>
      <c r="V1817" s="50"/>
      <c r="W1817" s="50"/>
      <c r="X1817" s="50"/>
      <c r="Y1817" s="50"/>
      <c r="Z1817" s="250"/>
      <c r="AA1817" s="238"/>
      <c r="AB1817" s="50"/>
      <c r="AC1817" s="50"/>
      <c r="AD1817" s="50"/>
      <c r="AE1817" s="50"/>
      <c r="AF1817" s="50"/>
      <c r="AG1817" s="50"/>
      <c r="AH1817" s="50"/>
      <c r="AI1817" s="50"/>
      <c r="AJ1817" s="50"/>
      <c r="AK1817" s="50"/>
      <c r="AL1817" s="50"/>
      <c r="AM1817" s="50"/>
      <c r="AN1817" s="50"/>
      <c r="AO1817" s="50"/>
      <c r="AP1817" s="50"/>
      <c r="AQ1817" s="50"/>
      <c r="AR1817" s="50"/>
      <c r="AS1817" s="50"/>
      <c r="AT1817" s="50"/>
      <c r="AU1817" s="50"/>
      <c r="AV1817" s="50"/>
      <c r="AW1817" s="50"/>
      <c r="AX1817" s="50"/>
      <c r="AY1817" s="50"/>
      <c r="AZ1817" s="50"/>
      <c r="BA1817" s="50"/>
      <c r="BB1817" s="50"/>
      <c r="BC1817" s="50"/>
      <c r="BD1817" s="50"/>
      <c r="BE1817" s="50"/>
      <c r="BF1817" s="50"/>
      <c r="BG1817" s="50"/>
      <c r="BH1817" s="50"/>
      <c r="BI1817" s="50"/>
      <c r="BJ1817" s="50"/>
      <c r="BK1817" s="50"/>
      <c r="BL1817" s="50"/>
      <c r="BM1817" s="50"/>
      <c r="BN1817" s="50"/>
      <c r="BO1817" s="50"/>
      <c r="BP1817" s="50"/>
      <c r="BQ1817" s="50"/>
      <c r="BR1817" s="50"/>
      <c r="BS1817" s="50"/>
      <c r="BT1817" s="50"/>
      <c r="BU1817" s="50"/>
      <c r="BV1817" s="50"/>
      <c r="BW1817" s="50"/>
      <c r="BX1817" s="50"/>
      <c r="BY1817" s="50"/>
      <c r="BZ1817" s="50"/>
      <c r="CA1817" s="50"/>
      <c r="CB1817" s="50"/>
      <c r="CC1817" s="50"/>
      <c r="CD1817" s="50"/>
      <c r="CE1817" s="50"/>
      <c r="CF1817" s="50"/>
      <c r="CG1817" s="50"/>
      <c r="CH1817" s="50"/>
      <c r="CI1817" s="50"/>
      <c r="CJ1817" s="50"/>
      <c r="CK1817" s="50"/>
      <c r="CL1817" s="50"/>
      <c r="CM1817" s="50"/>
      <c r="CN1817" s="50"/>
      <c r="CO1817" s="50"/>
      <c r="CP1817" s="50"/>
      <c r="CQ1817" s="50"/>
      <c r="CR1817" s="50"/>
      <c r="CS1817" s="50"/>
      <c r="CT1817" s="50"/>
      <c r="CU1817" s="50"/>
      <c r="CV1817" s="50"/>
      <c r="CW1817" s="50"/>
      <c r="CX1817" s="50"/>
      <c r="CY1817" s="50"/>
      <c r="CZ1817" s="50"/>
      <c r="DA1817" s="50"/>
      <c r="DB1817" s="50"/>
      <c r="DC1817" s="50"/>
      <c r="DD1817" s="50"/>
      <c r="DE1817" s="50"/>
      <c r="DF1817" s="50"/>
    </row>
    <row r="1818" spans="2:110" x14ac:dyDescent="0.2">
      <c r="B1818" s="177"/>
      <c r="C1818" s="202"/>
      <c r="D1818" s="200"/>
      <c r="E1818" s="203"/>
      <c r="F1818" s="203"/>
      <c r="G1818" s="203"/>
      <c r="H1818" s="203"/>
      <c r="I1818" s="203"/>
      <c r="J1818" s="203"/>
      <c r="K1818" s="203"/>
      <c r="L1818" s="203"/>
      <c r="M1818" s="203"/>
      <c r="N1818" s="203"/>
      <c r="O1818" s="203"/>
      <c r="P1818" s="203"/>
      <c r="Q1818" s="204"/>
      <c r="R1818" s="204"/>
      <c r="S1818" s="234"/>
      <c r="T1818" s="50"/>
      <c r="U1818" s="50"/>
      <c r="V1818" s="50"/>
      <c r="W1818" s="50"/>
      <c r="X1818" s="50"/>
      <c r="Y1818" s="50"/>
      <c r="Z1818" s="250"/>
      <c r="AA1818" s="238"/>
      <c r="AB1818" s="50"/>
      <c r="AC1818" s="50"/>
      <c r="AD1818" s="50"/>
      <c r="AE1818" s="50"/>
      <c r="AF1818" s="50"/>
      <c r="AG1818" s="50"/>
      <c r="AH1818" s="50"/>
      <c r="AI1818" s="50"/>
      <c r="AJ1818" s="50"/>
      <c r="AK1818" s="50"/>
      <c r="AL1818" s="50"/>
      <c r="AM1818" s="50"/>
      <c r="AN1818" s="50"/>
      <c r="AO1818" s="50"/>
      <c r="AP1818" s="50"/>
      <c r="AQ1818" s="50"/>
      <c r="AR1818" s="50"/>
      <c r="AS1818" s="50"/>
      <c r="AT1818" s="50"/>
      <c r="AU1818" s="50"/>
      <c r="AV1818" s="50"/>
      <c r="AW1818" s="50"/>
      <c r="AX1818" s="50"/>
      <c r="AY1818" s="50"/>
      <c r="AZ1818" s="50"/>
      <c r="BA1818" s="50"/>
      <c r="BB1818" s="50"/>
      <c r="BC1818" s="50"/>
      <c r="BD1818" s="50"/>
      <c r="BE1818" s="50"/>
      <c r="BF1818" s="50"/>
      <c r="BG1818" s="50"/>
      <c r="BH1818" s="50"/>
      <c r="BI1818" s="50"/>
      <c r="BJ1818" s="50"/>
      <c r="BK1818" s="50"/>
      <c r="BL1818" s="50"/>
      <c r="BM1818" s="50"/>
      <c r="BN1818" s="50"/>
      <c r="BO1818" s="50"/>
      <c r="BP1818" s="50"/>
      <c r="BQ1818" s="50"/>
      <c r="BR1818" s="50"/>
      <c r="BS1818" s="50"/>
      <c r="BT1818" s="50"/>
      <c r="BU1818" s="50"/>
      <c r="BV1818" s="50"/>
      <c r="BW1818" s="50"/>
      <c r="BX1818" s="50"/>
      <c r="BY1818" s="50"/>
      <c r="BZ1818" s="50"/>
      <c r="CA1818" s="50"/>
      <c r="CB1818" s="50"/>
      <c r="CC1818" s="50"/>
      <c r="CD1818" s="50"/>
      <c r="CE1818" s="50"/>
      <c r="CF1818" s="50"/>
      <c r="CG1818" s="50"/>
      <c r="CH1818" s="50"/>
      <c r="CI1818" s="50"/>
      <c r="CJ1818" s="50"/>
      <c r="CK1818" s="50"/>
      <c r="CL1818" s="50"/>
      <c r="CM1818" s="50"/>
      <c r="CN1818" s="50"/>
      <c r="CO1818" s="50"/>
      <c r="CP1818" s="50"/>
      <c r="CQ1818" s="50"/>
      <c r="CR1818" s="50"/>
      <c r="CS1818" s="50"/>
      <c r="CT1818" s="50"/>
      <c r="CU1818" s="50"/>
      <c r="CV1818" s="50"/>
      <c r="CW1818" s="50"/>
      <c r="CX1818" s="50"/>
      <c r="CY1818" s="50"/>
      <c r="CZ1818" s="50"/>
      <c r="DA1818" s="50"/>
      <c r="DB1818" s="50"/>
      <c r="DC1818" s="50"/>
      <c r="DD1818" s="50"/>
      <c r="DE1818" s="50"/>
      <c r="DF1818" s="50"/>
    </row>
    <row r="1819" spans="2:110" x14ac:dyDescent="0.2">
      <c r="B1819" s="177"/>
      <c r="C1819" s="202"/>
      <c r="D1819" s="200"/>
      <c r="E1819" s="203"/>
      <c r="F1819" s="203"/>
      <c r="G1819" s="203"/>
      <c r="H1819" s="203"/>
      <c r="I1819" s="203"/>
      <c r="J1819" s="203"/>
      <c r="K1819" s="203"/>
      <c r="L1819" s="203"/>
      <c r="M1819" s="203"/>
      <c r="N1819" s="203"/>
      <c r="O1819" s="203"/>
      <c r="P1819" s="203"/>
      <c r="Q1819" s="204"/>
      <c r="R1819" s="204"/>
      <c r="S1819" s="234"/>
      <c r="T1819" s="50"/>
      <c r="U1819" s="50"/>
      <c r="V1819" s="50"/>
      <c r="W1819" s="50"/>
      <c r="X1819" s="50"/>
      <c r="Y1819" s="50"/>
      <c r="Z1819" s="250"/>
      <c r="AA1819" s="238"/>
      <c r="AB1819" s="50"/>
      <c r="AC1819" s="50"/>
      <c r="AD1819" s="50"/>
      <c r="AE1819" s="50"/>
      <c r="AF1819" s="50"/>
      <c r="AG1819" s="50"/>
      <c r="AH1819" s="50"/>
      <c r="AI1819" s="50"/>
      <c r="AJ1819" s="50"/>
      <c r="AK1819" s="50"/>
      <c r="AL1819" s="50"/>
      <c r="AM1819" s="50"/>
      <c r="AN1819" s="50"/>
      <c r="AO1819" s="50"/>
      <c r="AP1819" s="50"/>
      <c r="AQ1819" s="50"/>
      <c r="AR1819" s="50"/>
      <c r="AS1819" s="50"/>
      <c r="AT1819" s="50"/>
      <c r="AU1819" s="50"/>
      <c r="AV1819" s="50"/>
      <c r="AW1819" s="50"/>
      <c r="AX1819" s="50"/>
      <c r="AY1819" s="50"/>
      <c r="AZ1819" s="50"/>
      <c r="BA1819" s="50"/>
      <c r="BB1819" s="50"/>
      <c r="BC1819" s="50"/>
      <c r="BD1819" s="50"/>
      <c r="BE1819" s="50"/>
      <c r="BF1819" s="50"/>
      <c r="BG1819" s="50"/>
      <c r="BH1819" s="50"/>
      <c r="BI1819" s="50"/>
      <c r="BJ1819" s="50"/>
      <c r="BK1819" s="50"/>
      <c r="BL1819" s="50"/>
      <c r="BM1819" s="50"/>
      <c r="BN1819" s="50"/>
      <c r="BO1819" s="50"/>
      <c r="BP1819" s="50"/>
      <c r="BQ1819" s="50"/>
      <c r="BR1819" s="50"/>
      <c r="BS1819" s="50"/>
      <c r="BT1819" s="50"/>
      <c r="BU1819" s="50"/>
      <c r="BV1819" s="50"/>
      <c r="BW1819" s="50"/>
      <c r="BX1819" s="50"/>
      <c r="BY1819" s="50"/>
      <c r="BZ1819" s="50"/>
      <c r="CA1819" s="50"/>
      <c r="CB1819" s="50"/>
      <c r="CC1819" s="50"/>
      <c r="CD1819" s="50"/>
      <c r="CE1819" s="50"/>
      <c r="CF1819" s="50"/>
      <c r="CG1819" s="50"/>
      <c r="CH1819" s="50"/>
      <c r="CI1819" s="50"/>
      <c r="CJ1819" s="50"/>
      <c r="CK1819" s="50"/>
      <c r="CL1819" s="50"/>
      <c r="CM1819" s="50"/>
      <c r="CN1819" s="50"/>
      <c r="CO1819" s="50"/>
      <c r="CP1819" s="50"/>
      <c r="CQ1819" s="50"/>
      <c r="CR1819" s="50"/>
      <c r="CS1819" s="50"/>
      <c r="CT1819" s="50"/>
      <c r="CU1819" s="50"/>
      <c r="CV1819" s="50"/>
      <c r="CW1819" s="50"/>
      <c r="CX1819" s="50"/>
      <c r="CY1819" s="50"/>
      <c r="CZ1819" s="50"/>
      <c r="DA1819" s="50"/>
      <c r="DB1819" s="50"/>
      <c r="DC1819" s="50"/>
      <c r="DD1819" s="50"/>
      <c r="DE1819" s="50"/>
      <c r="DF1819" s="50"/>
    </row>
    <row r="1820" spans="2:110" x14ac:dyDescent="0.2">
      <c r="B1820" s="177"/>
      <c r="C1820" s="202"/>
      <c r="D1820" s="200"/>
      <c r="E1820" s="203"/>
      <c r="F1820" s="203"/>
      <c r="G1820" s="203"/>
      <c r="H1820" s="203"/>
      <c r="I1820" s="203"/>
      <c r="J1820" s="203"/>
      <c r="K1820" s="203"/>
      <c r="L1820" s="203"/>
      <c r="M1820" s="203"/>
      <c r="N1820" s="203"/>
      <c r="O1820" s="203"/>
      <c r="P1820" s="203"/>
      <c r="Q1820" s="204"/>
      <c r="R1820" s="204"/>
      <c r="S1820" s="234"/>
      <c r="T1820" s="50"/>
      <c r="U1820" s="50"/>
      <c r="V1820" s="50"/>
      <c r="W1820" s="50"/>
      <c r="X1820" s="50"/>
      <c r="Y1820" s="50"/>
      <c r="Z1820" s="250"/>
      <c r="AA1820" s="238"/>
      <c r="AB1820" s="50"/>
      <c r="AC1820" s="50"/>
      <c r="AD1820" s="50"/>
      <c r="AE1820" s="50"/>
      <c r="AF1820" s="50"/>
      <c r="AG1820" s="50"/>
      <c r="AH1820" s="50"/>
      <c r="AI1820" s="50"/>
      <c r="AJ1820" s="50"/>
      <c r="AK1820" s="50"/>
      <c r="AL1820" s="50"/>
      <c r="AM1820" s="50"/>
      <c r="AN1820" s="50"/>
      <c r="AO1820" s="50"/>
      <c r="AP1820" s="50"/>
      <c r="AQ1820" s="50"/>
      <c r="AR1820" s="50"/>
      <c r="AS1820" s="50"/>
      <c r="AT1820" s="50"/>
      <c r="AU1820" s="50"/>
      <c r="AV1820" s="50"/>
      <c r="AW1820" s="50"/>
      <c r="AX1820" s="50"/>
      <c r="AY1820" s="50"/>
      <c r="AZ1820" s="50"/>
      <c r="BA1820" s="50"/>
      <c r="BB1820" s="50"/>
      <c r="BC1820" s="50"/>
      <c r="BD1820" s="50"/>
      <c r="BE1820" s="50"/>
      <c r="BF1820" s="50"/>
      <c r="BG1820" s="50"/>
      <c r="BH1820" s="50"/>
      <c r="BI1820" s="50"/>
      <c r="BJ1820" s="50"/>
      <c r="BK1820" s="50"/>
      <c r="BL1820" s="50"/>
      <c r="BM1820" s="50"/>
      <c r="BN1820" s="50"/>
      <c r="BO1820" s="50"/>
      <c r="BP1820" s="50"/>
      <c r="BQ1820" s="50"/>
      <c r="BR1820" s="50"/>
      <c r="BS1820" s="50"/>
      <c r="BT1820" s="50"/>
      <c r="BU1820" s="50"/>
      <c r="BV1820" s="50"/>
      <c r="BW1820" s="50"/>
      <c r="BX1820" s="50"/>
      <c r="BY1820" s="50"/>
      <c r="BZ1820" s="50"/>
      <c r="CA1820" s="50"/>
      <c r="CB1820" s="50"/>
      <c r="CC1820" s="50"/>
      <c r="CD1820" s="50"/>
      <c r="CE1820" s="50"/>
      <c r="CF1820" s="50"/>
      <c r="CG1820" s="50"/>
      <c r="CH1820" s="50"/>
      <c r="CI1820" s="50"/>
      <c r="CJ1820" s="50"/>
      <c r="CK1820" s="50"/>
      <c r="CL1820" s="50"/>
      <c r="CM1820" s="50"/>
      <c r="CN1820" s="50"/>
      <c r="CO1820" s="50"/>
      <c r="CP1820" s="50"/>
      <c r="CQ1820" s="50"/>
      <c r="CR1820" s="50"/>
      <c r="CS1820" s="50"/>
      <c r="CT1820" s="50"/>
      <c r="CU1820" s="50"/>
      <c r="CV1820" s="50"/>
      <c r="CW1820" s="50"/>
      <c r="CX1820" s="50"/>
      <c r="CY1820" s="50"/>
      <c r="CZ1820" s="50"/>
      <c r="DA1820" s="50"/>
      <c r="DB1820" s="50"/>
      <c r="DC1820" s="50"/>
      <c r="DD1820" s="50"/>
      <c r="DE1820" s="50"/>
      <c r="DF1820" s="50"/>
    </row>
    <row r="1821" spans="2:110" x14ac:dyDescent="0.2">
      <c r="B1821" s="177"/>
      <c r="C1821" s="202"/>
      <c r="D1821" s="200"/>
      <c r="E1821" s="203"/>
      <c r="F1821" s="203"/>
      <c r="G1821" s="203"/>
      <c r="H1821" s="203"/>
      <c r="I1821" s="203"/>
      <c r="J1821" s="203"/>
      <c r="K1821" s="203"/>
      <c r="L1821" s="203"/>
      <c r="M1821" s="203"/>
      <c r="N1821" s="203"/>
      <c r="O1821" s="203"/>
      <c r="P1821" s="203"/>
      <c r="Q1821" s="204"/>
      <c r="R1821" s="204"/>
      <c r="S1821" s="234"/>
      <c r="T1821" s="50"/>
      <c r="U1821" s="50"/>
      <c r="V1821" s="50"/>
      <c r="W1821" s="50"/>
      <c r="X1821" s="50"/>
      <c r="Y1821" s="50"/>
      <c r="Z1821" s="250"/>
      <c r="AA1821" s="238"/>
      <c r="AB1821" s="50"/>
      <c r="AC1821" s="50"/>
      <c r="AD1821" s="50"/>
      <c r="AE1821" s="50"/>
      <c r="AF1821" s="50"/>
      <c r="AG1821" s="50"/>
      <c r="AH1821" s="50"/>
      <c r="AI1821" s="50"/>
      <c r="AJ1821" s="50"/>
      <c r="AK1821" s="50"/>
      <c r="AL1821" s="50"/>
      <c r="AM1821" s="50"/>
      <c r="AN1821" s="50"/>
      <c r="AO1821" s="50"/>
      <c r="AP1821" s="50"/>
      <c r="AQ1821" s="50"/>
      <c r="AR1821" s="50"/>
      <c r="AS1821" s="50"/>
      <c r="AT1821" s="50"/>
      <c r="AU1821" s="50"/>
      <c r="AV1821" s="50"/>
      <c r="AW1821" s="50"/>
      <c r="AX1821" s="50"/>
      <c r="AY1821" s="50"/>
      <c r="AZ1821" s="50"/>
      <c r="BA1821" s="50"/>
      <c r="BB1821" s="50"/>
      <c r="BC1821" s="50"/>
      <c r="BD1821" s="50"/>
      <c r="BE1821" s="50"/>
      <c r="BF1821" s="50"/>
      <c r="BG1821" s="50"/>
      <c r="BH1821" s="50"/>
      <c r="BI1821" s="50"/>
      <c r="BJ1821" s="50"/>
      <c r="BK1821" s="50"/>
      <c r="BL1821" s="50"/>
      <c r="BM1821" s="50"/>
      <c r="BN1821" s="50"/>
      <c r="BO1821" s="50"/>
      <c r="BP1821" s="50"/>
      <c r="BQ1821" s="50"/>
      <c r="BR1821" s="50"/>
      <c r="BS1821" s="50"/>
      <c r="BT1821" s="50"/>
      <c r="BU1821" s="50"/>
      <c r="BV1821" s="50"/>
      <c r="BW1821" s="50"/>
      <c r="BX1821" s="50"/>
      <c r="BY1821" s="50"/>
      <c r="BZ1821" s="50"/>
      <c r="CA1821" s="50"/>
      <c r="CB1821" s="50"/>
      <c r="CC1821" s="50"/>
      <c r="CD1821" s="50"/>
      <c r="CE1821" s="50"/>
      <c r="CF1821" s="50"/>
      <c r="CG1821" s="50"/>
      <c r="CH1821" s="50"/>
      <c r="CI1821" s="50"/>
      <c r="CJ1821" s="50"/>
      <c r="CK1821" s="50"/>
      <c r="CL1821" s="50"/>
      <c r="CM1821" s="50"/>
      <c r="CN1821" s="50"/>
      <c r="CO1821" s="50"/>
      <c r="CP1821" s="50"/>
      <c r="CQ1821" s="50"/>
      <c r="CR1821" s="50"/>
      <c r="CS1821" s="50"/>
      <c r="CT1821" s="50"/>
      <c r="CU1821" s="50"/>
      <c r="CV1821" s="50"/>
      <c r="CW1821" s="50"/>
      <c r="CX1821" s="50"/>
      <c r="CY1821" s="50"/>
      <c r="CZ1821" s="50"/>
      <c r="DA1821" s="50"/>
      <c r="DB1821" s="50"/>
      <c r="DC1821" s="50"/>
      <c r="DD1821" s="50"/>
      <c r="DE1821" s="50"/>
      <c r="DF1821" s="50"/>
    </row>
    <row r="1822" spans="2:110" x14ac:dyDescent="0.2">
      <c r="B1822" s="177"/>
      <c r="C1822" s="202"/>
      <c r="D1822" s="200"/>
      <c r="E1822" s="203"/>
      <c r="F1822" s="203"/>
      <c r="G1822" s="203"/>
      <c r="H1822" s="203"/>
      <c r="I1822" s="203"/>
      <c r="J1822" s="203"/>
      <c r="K1822" s="203"/>
      <c r="L1822" s="203"/>
      <c r="M1822" s="203"/>
      <c r="N1822" s="203"/>
      <c r="O1822" s="203"/>
      <c r="P1822" s="203"/>
      <c r="Q1822" s="204"/>
      <c r="R1822" s="204"/>
      <c r="S1822" s="234"/>
      <c r="T1822" s="50"/>
      <c r="U1822" s="50"/>
      <c r="V1822" s="50"/>
      <c r="W1822" s="50"/>
      <c r="X1822" s="50"/>
      <c r="Y1822" s="50"/>
      <c r="Z1822" s="250"/>
      <c r="AA1822" s="238"/>
      <c r="AB1822" s="50"/>
      <c r="AC1822" s="50"/>
      <c r="AD1822" s="50"/>
      <c r="AE1822" s="50"/>
      <c r="AF1822" s="50"/>
      <c r="AG1822" s="50"/>
      <c r="AH1822" s="50"/>
      <c r="AI1822" s="50"/>
      <c r="AJ1822" s="50"/>
      <c r="AK1822" s="50"/>
      <c r="AL1822" s="50"/>
      <c r="AM1822" s="50"/>
      <c r="AN1822" s="50"/>
      <c r="AO1822" s="50"/>
      <c r="AP1822" s="50"/>
      <c r="AQ1822" s="50"/>
      <c r="AR1822" s="50"/>
      <c r="AS1822" s="50"/>
      <c r="AT1822" s="50"/>
      <c r="AU1822" s="50"/>
      <c r="AV1822" s="50"/>
      <c r="AW1822" s="50"/>
      <c r="AX1822" s="50"/>
      <c r="AY1822" s="50"/>
      <c r="AZ1822" s="50"/>
      <c r="BA1822" s="50"/>
      <c r="BB1822" s="50"/>
      <c r="BC1822" s="50"/>
      <c r="BD1822" s="50"/>
      <c r="BE1822" s="50"/>
      <c r="BF1822" s="50"/>
      <c r="BG1822" s="50"/>
      <c r="BH1822" s="50"/>
      <c r="BI1822" s="50"/>
      <c r="BJ1822" s="50"/>
      <c r="BK1822" s="50"/>
      <c r="BL1822" s="50"/>
      <c r="BM1822" s="50"/>
      <c r="BN1822" s="50"/>
      <c r="BO1822" s="50"/>
      <c r="BP1822" s="50"/>
      <c r="BQ1822" s="50"/>
      <c r="BR1822" s="50"/>
      <c r="BS1822" s="50"/>
      <c r="BT1822" s="50"/>
      <c r="BU1822" s="50"/>
      <c r="BV1822" s="50"/>
      <c r="BW1822" s="50"/>
      <c r="BX1822" s="50"/>
      <c r="BY1822" s="50"/>
      <c r="BZ1822" s="50"/>
      <c r="CA1822" s="50"/>
      <c r="CB1822" s="50"/>
      <c r="CC1822" s="50"/>
      <c r="CD1822" s="50"/>
      <c r="CE1822" s="50"/>
      <c r="CF1822" s="50"/>
      <c r="CG1822" s="50"/>
      <c r="CH1822" s="50"/>
      <c r="CI1822" s="50"/>
      <c r="CJ1822" s="50"/>
      <c r="CK1822" s="50"/>
      <c r="CL1822" s="50"/>
      <c r="CM1822" s="50"/>
      <c r="CN1822" s="50"/>
      <c r="CO1822" s="50"/>
      <c r="CP1822" s="50"/>
      <c r="CQ1822" s="50"/>
      <c r="CR1822" s="50"/>
      <c r="CS1822" s="50"/>
      <c r="CT1822" s="50"/>
      <c r="CU1822" s="50"/>
      <c r="CV1822" s="50"/>
      <c r="CW1822" s="50"/>
      <c r="CX1822" s="50"/>
      <c r="CY1822" s="50"/>
      <c r="CZ1822" s="50"/>
      <c r="DA1822" s="50"/>
      <c r="DB1822" s="50"/>
      <c r="DC1822" s="50"/>
      <c r="DD1822" s="50"/>
      <c r="DE1822" s="50"/>
      <c r="DF1822" s="50"/>
    </row>
    <row r="1823" spans="2:110" x14ac:dyDescent="0.2">
      <c r="B1823" s="177"/>
      <c r="C1823" s="202"/>
      <c r="D1823" s="200"/>
      <c r="E1823" s="203"/>
      <c r="F1823" s="203"/>
      <c r="G1823" s="203"/>
      <c r="H1823" s="203"/>
      <c r="I1823" s="203"/>
      <c r="J1823" s="203"/>
      <c r="K1823" s="203"/>
      <c r="L1823" s="203"/>
      <c r="M1823" s="203"/>
      <c r="N1823" s="203"/>
      <c r="O1823" s="203"/>
      <c r="P1823" s="203"/>
      <c r="Q1823" s="204"/>
      <c r="R1823" s="204"/>
      <c r="S1823" s="234"/>
      <c r="T1823" s="50"/>
      <c r="U1823" s="50"/>
      <c r="V1823" s="50"/>
      <c r="W1823" s="50"/>
      <c r="X1823" s="50"/>
      <c r="Y1823" s="50"/>
      <c r="Z1823" s="250"/>
      <c r="AA1823" s="238"/>
      <c r="AB1823" s="50"/>
      <c r="AC1823" s="50"/>
      <c r="AD1823" s="50"/>
      <c r="AE1823" s="50"/>
      <c r="AF1823" s="50"/>
      <c r="AG1823" s="50"/>
      <c r="AH1823" s="50"/>
      <c r="AI1823" s="50"/>
      <c r="AJ1823" s="50"/>
      <c r="AK1823" s="50"/>
      <c r="AL1823" s="50"/>
      <c r="AM1823" s="50"/>
      <c r="AN1823" s="50"/>
      <c r="AO1823" s="50"/>
      <c r="AP1823" s="50"/>
      <c r="AQ1823" s="50"/>
      <c r="AR1823" s="50"/>
      <c r="AS1823" s="50"/>
      <c r="AT1823" s="50"/>
      <c r="AU1823" s="50"/>
      <c r="AV1823" s="50"/>
      <c r="AW1823" s="50"/>
      <c r="AX1823" s="50"/>
      <c r="AY1823" s="50"/>
      <c r="AZ1823" s="50"/>
      <c r="BA1823" s="50"/>
      <c r="BB1823" s="50"/>
      <c r="BC1823" s="50"/>
      <c r="BD1823" s="50"/>
      <c r="BE1823" s="50"/>
      <c r="BF1823" s="50"/>
      <c r="BG1823" s="50"/>
      <c r="BH1823" s="50"/>
      <c r="BI1823" s="50"/>
      <c r="BJ1823" s="50"/>
      <c r="BK1823" s="50"/>
      <c r="BL1823" s="50"/>
      <c r="BM1823" s="50"/>
      <c r="BN1823" s="50"/>
      <c r="BO1823" s="50"/>
      <c r="BP1823" s="50"/>
      <c r="BQ1823" s="50"/>
      <c r="BR1823" s="50"/>
      <c r="BS1823" s="50"/>
      <c r="BT1823" s="50"/>
      <c r="BU1823" s="50"/>
      <c r="BV1823" s="50"/>
      <c r="BW1823" s="50"/>
      <c r="BX1823" s="50"/>
      <c r="BY1823" s="50"/>
      <c r="BZ1823" s="50"/>
      <c r="CA1823" s="50"/>
      <c r="CB1823" s="50"/>
      <c r="CC1823" s="50"/>
      <c r="CD1823" s="50"/>
      <c r="CE1823" s="50"/>
      <c r="CF1823" s="50"/>
      <c r="CG1823" s="50"/>
      <c r="CH1823" s="50"/>
      <c r="CI1823" s="50"/>
      <c r="CJ1823" s="50"/>
      <c r="CK1823" s="50"/>
      <c r="CL1823" s="50"/>
      <c r="CM1823" s="50"/>
      <c r="CN1823" s="50"/>
      <c r="CO1823" s="50"/>
      <c r="CP1823" s="50"/>
      <c r="CQ1823" s="50"/>
      <c r="CR1823" s="50"/>
      <c r="CS1823" s="50"/>
      <c r="CT1823" s="50"/>
      <c r="CU1823" s="50"/>
      <c r="CV1823" s="50"/>
      <c r="CW1823" s="50"/>
      <c r="CX1823" s="50"/>
      <c r="CY1823" s="50"/>
      <c r="CZ1823" s="50"/>
      <c r="DA1823" s="50"/>
      <c r="DB1823" s="50"/>
      <c r="DC1823" s="50"/>
      <c r="DD1823" s="50"/>
      <c r="DE1823" s="50"/>
      <c r="DF1823" s="50"/>
    </row>
    <row r="1824" spans="2:110" x14ac:dyDescent="0.2">
      <c r="B1824" s="177"/>
      <c r="C1824" s="202"/>
      <c r="D1824" s="200"/>
      <c r="E1824" s="203"/>
      <c r="F1824" s="203"/>
      <c r="G1824" s="203"/>
      <c r="H1824" s="203"/>
      <c r="I1824" s="203"/>
      <c r="J1824" s="203"/>
      <c r="K1824" s="203"/>
      <c r="L1824" s="203"/>
      <c r="M1824" s="203"/>
      <c r="N1824" s="203"/>
      <c r="O1824" s="203"/>
      <c r="P1824" s="203"/>
      <c r="Q1824" s="204"/>
      <c r="R1824" s="204"/>
      <c r="S1824" s="234"/>
      <c r="T1824" s="50"/>
      <c r="U1824" s="50"/>
      <c r="V1824" s="50"/>
      <c r="W1824" s="50"/>
      <c r="X1824" s="50"/>
      <c r="Y1824" s="50"/>
      <c r="Z1824" s="250"/>
      <c r="AA1824" s="238"/>
      <c r="AB1824" s="50"/>
      <c r="AC1824" s="50"/>
      <c r="AD1824" s="50"/>
      <c r="AE1824" s="50"/>
      <c r="AF1824" s="50"/>
      <c r="AG1824" s="50"/>
      <c r="AH1824" s="50"/>
      <c r="AI1824" s="50"/>
      <c r="AJ1824" s="50"/>
      <c r="AK1824" s="50"/>
      <c r="AL1824" s="50"/>
      <c r="AM1824" s="50"/>
      <c r="AN1824" s="50"/>
      <c r="AO1824" s="50"/>
      <c r="AP1824" s="50"/>
      <c r="AQ1824" s="50"/>
      <c r="AR1824" s="50"/>
      <c r="AS1824" s="50"/>
      <c r="AT1824" s="50"/>
      <c r="AU1824" s="50"/>
      <c r="AV1824" s="50"/>
      <c r="AW1824" s="50"/>
      <c r="AX1824" s="50"/>
      <c r="AY1824" s="50"/>
      <c r="AZ1824" s="50"/>
      <c r="BA1824" s="50"/>
      <c r="BB1824" s="50"/>
      <c r="BC1824" s="50"/>
      <c r="BD1824" s="50"/>
      <c r="BE1824" s="50"/>
      <c r="BF1824" s="50"/>
      <c r="BG1824" s="50"/>
      <c r="BH1824" s="50"/>
      <c r="BI1824" s="50"/>
      <c r="BJ1824" s="50"/>
      <c r="BK1824" s="50"/>
      <c r="BL1824" s="50"/>
      <c r="BM1824" s="50"/>
      <c r="BN1824" s="50"/>
      <c r="BO1824" s="50"/>
      <c r="BP1824" s="50"/>
      <c r="BQ1824" s="50"/>
      <c r="BR1824" s="50"/>
      <c r="BS1824" s="50"/>
      <c r="BT1824" s="50"/>
      <c r="BU1824" s="50"/>
      <c r="BV1824" s="50"/>
      <c r="BW1824" s="50"/>
      <c r="BX1824" s="50"/>
      <c r="BY1824" s="50"/>
      <c r="BZ1824" s="50"/>
      <c r="CA1824" s="50"/>
      <c r="CB1824" s="50"/>
      <c r="CC1824" s="50"/>
      <c r="CD1824" s="50"/>
      <c r="CE1824" s="50"/>
      <c r="CF1824" s="50"/>
      <c r="CG1824" s="50"/>
      <c r="CH1824" s="50"/>
      <c r="CI1824" s="50"/>
      <c r="CJ1824" s="50"/>
      <c r="CK1824" s="50"/>
      <c r="CL1824" s="50"/>
      <c r="CM1824" s="50"/>
      <c r="CN1824" s="50"/>
      <c r="CO1824" s="50"/>
      <c r="CP1824" s="50"/>
      <c r="CQ1824" s="50"/>
      <c r="CR1824" s="50"/>
      <c r="CS1824" s="50"/>
      <c r="CT1824" s="50"/>
      <c r="CU1824" s="50"/>
      <c r="CV1824" s="50"/>
      <c r="CW1824" s="50"/>
      <c r="CX1824" s="50"/>
      <c r="CY1824" s="50"/>
      <c r="CZ1824" s="50"/>
      <c r="DA1824" s="50"/>
      <c r="DB1824" s="50"/>
      <c r="DC1824" s="50"/>
      <c r="DD1824" s="50"/>
      <c r="DE1824" s="50"/>
      <c r="DF1824" s="50"/>
    </row>
    <row r="1825" spans="2:110" x14ac:dyDescent="0.2">
      <c r="B1825" s="177"/>
      <c r="C1825" s="202"/>
      <c r="D1825" s="200"/>
      <c r="E1825" s="203"/>
      <c r="F1825" s="203"/>
      <c r="G1825" s="203"/>
      <c r="H1825" s="203"/>
      <c r="I1825" s="203"/>
      <c r="J1825" s="203"/>
      <c r="K1825" s="203"/>
      <c r="L1825" s="203"/>
      <c r="M1825" s="203"/>
      <c r="N1825" s="203"/>
      <c r="O1825" s="203"/>
      <c r="P1825" s="203"/>
      <c r="Q1825" s="204"/>
      <c r="R1825" s="204"/>
      <c r="S1825" s="234"/>
      <c r="T1825" s="50"/>
      <c r="U1825" s="50"/>
      <c r="V1825" s="50"/>
      <c r="W1825" s="50"/>
      <c r="X1825" s="50"/>
      <c r="Y1825" s="50"/>
      <c r="Z1825" s="250"/>
      <c r="AA1825" s="238"/>
      <c r="AB1825" s="50"/>
      <c r="AC1825" s="50"/>
      <c r="AD1825" s="50"/>
      <c r="AE1825" s="50"/>
      <c r="AF1825" s="50"/>
      <c r="AG1825" s="50"/>
      <c r="AH1825" s="50"/>
      <c r="AI1825" s="50"/>
      <c r="AJ1825" s="50"/>
      <c r="AK1825" s="50"/>
      <c r="AL1825" s="50"/>
      <c r="AM1825" s="50"/>
      <c r="AN1825" s="50"/>
      <c r="AO1825" s="50"/>
      <c r="AP1825" s="50"/>
      <c r="AQ1825" s="50"/>
      <c r="AR1825" s="50"/>
      <c r="AS1825" s="50"/>
      <c r="AT1825" s="50"/>
      <c r="AU1825" s="50"/>
      <c r="AV1825" s="50"/>
      <c r="AW1825" s="50"/>
      <c r="AX1825" s="50"/>
      <c r="AY1825" s="50"/>
      <c r="AZ1825" s="50"/>
      <c r="BA1825" s="50"/>
      <c r="BB1825" s="50"/>
      <c r="BC1825" s="50"/>
      <c r="BD1825" s="50"/>
      <c r="BE1825" s="50"/>
      <c r="BF1825" s="50"/>
      <c r="BG1825" s="50"/>
      <c r="BH1825" s="50"/>
      <c r="BI1825" s="50"/>
      <c r="BJ1825" s="50"/>
      <c r="BK1825" s="50"/>
      <c r="BL1825" s="50"/>
      <c r="BM1825" s="50"/>
      <c r="BN1825" s="50"/>
      <c r="BO1825" s="50"/>
      <c r="BP1825" s="50"/>
      <c r="BQ1825" s="50"/>
      <c r="BR1825" s="50"/>
      <c r="BS1825" s="50"/>
      <c r="BT1825" s="50"/>
      <c r="BU1825" s="50"/>
      <c r="BV1825" s="50"/>
      <c r="BW1825" s="50"/>
      <c r="BX1825" s="50"/>
      <c r="BY1825" s="50"/>
      <c r="BZ1825" s="50"/>
      <c r="CA1825" s="50"/>
      <c r="CB1825" s="50"/>
      <c r="CC1825" s="50"/>
      <c r="CD1825" s="50"/>
      <c r="CE1825" s="50"/>
      <c r="CF1825" s="50"/>
      <c r="CG1825" s="50"/>
      <c r="CH1825" s="50"/>
      <c r="CI1825" s="50"/>
      <c r="CJ1825" s="50"/>
      <c r="CK1825" s="50"/>
      <c r="CL1825" s="50"/>
      <c r="CM1825" s="50"/>
      <c r="CN1825" s="50"/>
      <c r="CO1825" s="50"/>
      <c r="CP1825" s="50"/>
      <c r="CQ1825" s="50"/>
      <c r="CR1825" s="50"/>
      <c r="CS1825" s="50"/>
      <c r="CT1825" s="50"/>
      <c r="CU1825" s="50"/>
      <c r="CV1825" s="50"/>
      <c r="CW1825" s="50"/>
      <c r="CX1825" s="50"/>
      <c r="CY1825" s="50"/>
      <c r="CZ1825" s="50"/>
      <c r="DA1825" s="50"/>
      <c r="DB1825" s="50"/>
      <c r="DC1825" s="50"/>
      <c r="DD1825" s="50"/>
      <c r="DE1825" s="50"/>
      <c r="DF1825" s="50"/>
    </row>
    <row r="1826" spans="2:110" x14ac:dyDescent="0.2">
      <c r="B1826" s="177"/>
      <c r="C1826" s="202"/>
      <c r="D1826" s="200"/>
      <c r="E1826" s="203"/>
      <c r="F1826" s="203"/>
      <c r="G1826" s="203"/>
      <c r="H1826" s="203"/>
      <c r="I1826" s="203"/>
      <c r="J1826" s="203"/>
      <c r="K1826" s="203"/>
      <c r="L1826" s="203"/>
      <c r="M1826" s="203"/>
      <c r="N1826" s="203"/>
      <c r="O1826" s="203"/>
      <c r="P1826" s="203"/>
      <c r="Q1826" s="204"/>
      <c r="R1826" s="204"/>
      <c r="S1826" s="234"/>
      <c r="T1826" s="50"/>
      <c r="U1826" s="50"/>
      <c r="V1826" s="50"/>
      <c r="W1826" s="50"/>
      <c r="X1826" s="50"/>
      <c r="Y1826" s="50"/>
      <c r="Z1826" s="250"/>
      <c r="AA1826" s="238"/>
      <c r="AB1826" s="50"/>
      <c r="AC1826" s="50"/>
      <c r="AD1826" s="50"/>
      <c r="AE1826" s="50"/>
      <c r="AF1826" s="50"/>
      <c r="AG1826" s="50"/>
      <c r="AH1826" s="50"/>
      <c r="AI1826" s="50"/>
      <c r="AJ1826" s="50"/>
      <c r="AK1826" s="50"/>
      <c r="AL1826" s="50"/>
      <c r="AM1826" s="50"/>
      <c r="AN1826" s="50"/>
      <c r="AO1826" s="50"/>
      <c r="AP1826" s="50"/>
      <c r="AQ1826" s="50"/>
      <c r="AR1826" s="50"/>
      <c r="AS1826" s="50"/>
      <c r="AT1826" s="50"/>
      <c r="AU1826" s="50"/>
      <c r="AV1826" s="50"/>
      <c r="AW1826" s="50"/>
      <c r="AX1826" s="50"/>
      <c r="AY1826" s="50"/>
      <c r="AZ1826" s="50"/>
      <c r="BA1826" s="50"/>
      <c r="BB1826" s="50"/>
      <c r="BC1826" s="50"/>
      <c r="BD1826" s="50"/>
      <c r="BE1826" s="50"/>
      <c r="BF1826" s="50"/>
      <c r="BG1826" s="50"/>
      <c r="BH1826" s="50"/>
      <c r="BI1826" s="50"/>
      <c r="BJ1826" s="50"/>
      <c r="BK1826" s="50"/>
      <c r="BL1826" s="50"/>
      <c r="BM1826" s="50"/>
      <c r="BN1826" s="50"/>
      <c r="BO1826" s="50"/>
      <c r="BP1826" s="50"/>
      <c r="BQ1826" s="50"/>
      <c r="BR1826" s="50"/>
      <c r="BS1826" s="50"/>
      <c r="BT1826" s="50"/>
      <c r="BU1826" s="50"/>
      <c r="BV1826" s="50"/>
      <c r="BW1826" s="50"/>
      <c r="BX1826" s="50"/>
      <c r="BY1826" s="50"/>
      <c r="BZ1826" s="50"/>
      <c r="CA1826" s="50"/>
      <c r="CB1826" s="50"/>
      <c r="CC1826" s="50"/>
      <c r="CD1826" s="50"/>
      <c r="CE1826" s="50"/>
      <c r="CF1826" s="50"/>
      <c r="CG1826" s="50"/>
      <c r="CH1826" s="50"/>
      <c r="CI1826" s="50"/>
      <c r="CJ1826" s="50"/>
      <c r="CK1826" s="50"/>
      <c r="CL1826" s="50"/>
      <c r="CM1826" s="50"/>
      <c r="CN1826" s="50"/>
      <c r="CO1826" s="50"/>
      <c r="CP1826" s="50"/>
      <c r="CQ1826" s="50"/>
      <c r="CR1826" s="50"/>
      <c r="CS1826" s="50"/>
      <c r="CT1826" s="50"/>
      <c r="CU1826" s="50"/>
      <c r="CV1826" s="50"/>
      <c r="CW1826" s="50"/>
      <c r="CX1826" s="50"/>
      <c r="CY1826" s="50"/>
      <c r="CZ1826" s="50"/>
      <c r="DA1826" s="50"/>
      <c r="DB1826" s="50"/>
      <c r="DC1826" s="50"/>
      <c r="DD1826" s="50"/>
      <c r="DE1826" s="50"/>
      <c r="DF1826" s="50"/>
    </row>
    <row r="1827" spans="2:110" x14ac:dyDescent="0.2">
      <c r="B1827" s="177"/>
      <c r="C1827" s="202"/>
      <c r="D1827" s="200"/>
      <c r="E1827" s="203"/>
      <c r="F1827" s="203"/>
      <c r="G1827" s="203"/>
      <c r="H1827" s="203"/>
      <c r="I1827" s="203"/>
      <c r="J1827" s="203"/>
      <c r="K1827" s="203"/>
      <c r="L1827" s="203"/>
      <c r="M1827" s="203"/>
      <c r="N1827" s="203"/>
      <c r="O1827" s="203"/>
      <c r="P1827" s="203"/>
      <c r="Q1827" s="204"/>
      <c r="R1827" s="204"/>
      <c r="S1827" s="234"/>
      <c r="T1827" s="50"/>
      <c r="U1827" s="50"/>
      <c r="V1827" s="50"/>
      <c r="W1827" s="50"/>
      <c r="X1827" s="50"/>
      <c r="Y1827" s="50"/>
      <c r="Z1827" s="250"/>
      <c r="AA1827" s="238"/>
      <c r="AB1827" s="50"/>
      <c r="AC1827" s="50"/>
      <c r="AD1827" s="50"/>
      <c r="AE1827" s="50"/>
      <c r="AF1827" s="50"/>
      <c r="AG1827" s="50"/>
      <c r="AH1827" s="50"/>
      <c r="AI1827" s="50"/>
      <c r="AJ1827" s="50"/>
      <c r="AK1827" s="50"/>
      <c r="AL1827" s="50"/>
      <c r="AM1827" s="50"/>
      <c r="AN1827" s="50"/>
      <c r="AO1827" s="50"/>
      <c r="AP1827" s="50"/>
      <c r="AQ1827" s="50"/>
      <c r="AR1827" s="50"/>
      <c r="AS1827" s="50"/>
      <c r="AT1827" s="50"/>
      <c r="AU1827" s="50"/>
      <c r="AV1827" s="50"/>
      <c r="AW1827" s="50"/>
      <c r="AX1827" s="50"/>
      <c r="AY1827" s="50"/>
      <c r="AZ1827" s="50"/>
      <c r="BA1827" s="50"/>
      <c r="BB1827" s="50"/>
      <c r="BC1827" s="50"/>
      <c r="BD1827" s="50"/>
      <c r="BE1827" s="50"/>
      <c r="BF1827" s="50"/>
      <c r="BG1827" s="50"/>
      <c r="BH1827" s="50"/>
      <c r="BI1827" s="50"/>
      <c r="BJ1827" s="50"/>
      <c r="BK1827" s="50"/>
      <c r="BL1827" s="50"/>
      <c r="BM1827" s="50"/>
      <c r="BN1827" s="50"/>
      <c r="BO1827" s="50"/>
      <c r="BP1827" s="50"/>
      <c r="BQ1827" s="50"/>
      <c r="BR1827" s="50"/>
      <c r="BS1827" s="50"/>
      <c r="BT1827" s="50"/>
      <c r="BU1827" s="50"/>
      <c r="BV1827" s="50"/>
      <c r="BW1827" s="50"/>
      <c r="BX1827" s="50"/>
      <c r="BY1827" s="50"/>
      <c r="BZ1827" s="50"/>
      <c r="CA1827" s="50"/>
      <c r="CB1827" s="50"/>
      <c r="CC1827" s="50"/>
      <c r="CD1827" s="50"/>
      <c r="CE1827" s="50"/>
      <c r="CF1827" s="50"/>
      <c r="CG1827" s="50"/>
      <c r="CH1827" s="50"/>
      <c r="CI1827" s="50"/>
      <c r="CJ1827" s="50"/>
      <c r="CK1827" s="50"/>
      <c r="CL1827" s="50"/>
      <c r="CM1827" s="50"/>
      <c r="CN1827" s="50"/>
      <c r="CO1827" s="50"/>
      <c r="CP1827" s="50"/>
      <c r="CQ1827" s="50"/>
      <c r="CR1827" s="50"/>
      <c r="CS1827" s="50"/>
      <c r="CT1827" s="50"/>
      <c r="CU1827" s="50"/>
      <c r="CV1827" s="50"/>
      <c r="CW1827" s="50"/>
      <c r="CX1827" s="50"/>
      <c r="CY1827" s="50"/>
      <c r="CZ1827" s="50"/>
      <c r="DA1827" s="50"/>
      <c r="DB1827" s="50"/>
      <c r="DC1827" s="50"/>
      <c r="DD1827" s="50"/>
      <c r="DE1827" s="50"/>
      <c r="DF1827" s="50"/>
    </row>
    <row r="1828" spans="2:110" x14ac:dyDescent="0.2">
      <c r="B1828" s="177"/>
      <c r="C1828" s="202"/>
      <c r="D1828" s="200"/>
      <c r="E1828" s="203"/>
      <c r="F1828" s="203"/>
      <c r="G1828" s="203"/>
      <c r="H1828" s="203"/>
      <c r="I1828" s="203"/>
      <c r="J1828" s="203"/>
      <c r="K1828" s="203"/>
      <c r="L1828" s="203"/>
      <c r="M1828" s="203"/>
      <c r="N1828" s="203"/>
      <c r="O1828" s="203"/>
      <c r="P1828" s="203"/>
      <c r="Q1828" s="204"/>
      <c r="R1828" s="204"/>
      <c r="S1828" s="234"/>
      <c r="T1828" s="50"/>
      <c r="U1828" s="50"/>
      <c r="V1828" s="50"/>
      <c r="W1828" s="50"/>
      <c r="X1828" s="50"/>
      <c r="Y1828" s="50"/>
      <c r="Z1828" s="250"/>
      <c r="AA1828" s="238"/>
      <c r="AB1828" s="50"/>
      <c r="AC1828" s="50"/>
      <c r="AD1828" s="50"/>
      <c r="AE1828" s="50"/>
      <c r="AF1828" s="50"/>
      <c r="AG1828" s="50"/>
      <c r="AH1828" s="50"/>
      <c r="AI1828" s="50"/>
      <c r="AJ1828" s="50"/>
      <c r="AK1828" s="50"/>
      <c r="AL1828" s="50"/>
      <c r="AM1828" s="50"/>
      <c r="AN1828" s="50"/>
      <c r="AO1828" s="50"/>
      <c r="AP1828" s="50"/>
      <c r="AQ1828" s="50"/>
      <c r="AR1828" s="50"/>
      <c r="AS1828" s="50"/>
      <c r="AT1828" s="50"/>
      <c r="AU1828" s="50"/>
      <c r="AV1828" s="50"/>
      <c r="AW1828" s="50"/>
      <c r="AX1828" s="50"/>
      <c r="AY1828" s="50"/>
      <c r="AZ1828" s="50"/>
      <c r="BA1828" s="50"/>
      <c r="BB1828" s="50"/>
      <c r="BC1828" s="50"/>
      <c r="BD1828" s="50"/>
      <c r="BE1828" s="50"/>
      <c r="BF1828" s="50"/>
      <c r="BG1828" s="50"/>
      <c r="BH1828" s="50"/>
      <c r="BI1828" s="50"/>
      <c r="BJ1828" s="50"/>
      <c r="BK1828" s="50"/>
      <c r="BL1828" s="50"/>
      <c r="BM1828" s="50"/>
      <c r="BN1828" s="50"/>
      <c r="BO1828" s="50"/>
      <c r="BP1828" s="50"/>
      <c r="BQ1828" s="50"/>
      <c r="BR1828" s="50"/>
      <c r="BS1828" s="50"/>
      <c r="BT1828" s="50"/>
      <c r="BU1828" s="50"/>
      <c r="BV1828" s="50"/>
      <c r="BW1828" s="50"/>
      <c r="BX1828" s="50"/>
      <c r="BY1828" s="50"/>
      <c r="BZ1828" s="50"/>
      <c r="CA1828" s="50"/>
      <c r="CB1828" s="50"/>
      <c r="CC1828" s="50"/>
      <c r="CD1828" s="50"/>
      <c r="CE1828" s="50"/>
      <c r="CF1828" s="50"/>
      <c r="CG1828" s="50"/>
      <c r="CH1828" s="50"/>
      <c r="CI1828" s="50"/>
      <c r="CJ1828" s="50"/>
      <c r="CK1828" s="50"/>
      <c r="CL1828" s="50"/>
      <c r="CM1828" s="50"/>
      <c r="CN1828" s="50"/>
      <c r="CO1828" s="50"/>
      <c r="CP1828" s="50"/>
      <c r="CQ1828" s="50"/>
      <c r="CR1828" s="50"/>
      <c r="CS1828" s="50"/>
      <c r="CT1828" s="50"/>
      <c r="CU1828" s="50"/>
      <c r="CV1828" s="50"/>
      <c r="CW1828" s="50"/>
      <c r="CX1828" s="50"/>
      <c r="CY1828" s="50"/>
      <c r="CZ1828" s="50"/>
      <c r="DA1828" s="50"/>
      <c r="DB1828" s="50"/>
      <c r="DC1828" s="50"/>
      <c r="DD1828" s="50"/>
      <c r="DE1828" s="50"/>
      <c r="DF1828" s="50"/>
    </row>
    <row r="1829" spans="2:110" x14ac:dyDescent="0.2">
      <c r="B1829" s="177"/>
      <c r="C1829" s="202"/>
      <c r="D1829" s="200"/>
      <c r="E1829" s="203"/>
      <c r="F1829" s="203"/>
      <c r="G1829" s="203"/>
      <c r="H1829" s="203"/>
      <c r="I1829" s="203"/>
      <c r="J1829" s="203"/>
      <c r="K1829" s="203"/>
      <c r="L1829" s="203"/>
      <c r="M1829" s="203"/>
      <c r="N1829" s="203"/>
      <c r="O1829" s="203"/>
      <c r="P1829" s="203"/>
      <c r="Q1829" s="204"/>
      <c r="R1829" s="204"/>
      <c r="S1829" s="234"/>
      <c r="T1829" s="50"/>
      <c r="U1829" s="50"/>
      <c r="V1829" s="50"/>
      <c r="W1829" s="50"/>
      <c r="X1829" s="50"/>
      <c r="Y1829" s="50"/>
      <c r="Z1829" s="250"/>
      <c r="AA1829" s="238"/>
      <c r="AB1829" s="50"/>
      <c r="AC1829" s="50"/>
      <c r="AD1829" s="50"/>
      <c r="AE1829" s="50"/>
      <c r="AF1829" s="50"/>
      <c r="AG1829" s="50"/>
      <c r="AH1829" s="50"/>
      <c r="AI1829" s="50"/>
      <c r="AJ1829" s="50"/>
      <c r="AK1829" s="50"/>
      <c r="AL1829" s="50"/>
      <c r="AM1829" s="50"/>
      <c r="AN1829" s="50"/>
      <c r="AO1829" s="50"/>
      <c r="AP1829" s="50"/>
      <c r="AQ1829" s="50"/>
      <c r="AR1829" s="50"/>
      <c r="AS1829" s="50"/>
      <c r="AT1829" s="50"/>
      <c r="AU1829" s="50"/>
      <c r="AV1829" s="50"/>
      <c r="AW1829" s="50"/>
      <c r="AX1829" s="50"/>
      <c r="AY1829" s="50"/>
      <c r="AZ1829" s="50"/>
      <c r="BA1829" s="50"/>
      <c r="BB1829" s="50"/>
      <c r="BC1829" s="50"/>
      <c r="BD1829" s="50"/>
      <c r="BE1829" s="50"/>
      <c r="BF1829" s="50"/>
      <c r="BG1829" s="50"/>
      <c r="BH1829" s="50"/>
      <c r="BI1829" s="50"/>
      <c r="BJ1829" s="50"/>
      <c r="BK1829" s="50"/>
      <c r="BL1829" s="50"/>
      <c r="BM1829" s="50"/>
      <c r="BN1829" s="50"/>
      <c r="BO1829" s="50"/>
      <c r="BP1829" s="50"/>
      <c r="BQ1829" s="50"/>
      <c r="BR1829" s="50"/>
      <c r="BS1829" s="50"/>
      <c r="BT1829" s="50"/>
      <c r="BU1829" s="50"/>
      <c r="BV1829" s="50"/>
      <c r="BW1829" s="50"/>
      <c r="BX1829" s="50"/>
      <c r="BY1829" s="50"/>
      <c r="BZ1829" s="50"/>
      <c r="CA1829" s="50"/>
      <c r="CB1829" s="50"/>
      <c r="CC1829" s="50"/>
      <c r="CD1829" s="50"/>
      <c r="CE1829" s="50"/>
      <c r="CF1829" s="50"/>
      <c r="CG1829" s="50"/>
      <c r="CH1829" s="50"/>
      <c r="CI1829" s="50"/>
      <c r="CJ1829" s="50"/>
      <c r="CK1829" s="50"/>
      <c r="CL1829" s="50"/>
      <c r="CM1829" s="50"/>
      <c r="CN1829" s="50"/>
      <c r="CO1829" s="50"/>
      <c r="CP1829" s="50"/>
      <c r="CQ1829" s="50"/>
      <c r="CR1829" s="50"/>
      <c r="CS1829" s="50"/>
      <c r="CT1829" s="50"/>
      <c r="CU1829" s="50"/>
      <c r="CV1829" s="50"/>
      <c r="CW1829" s="50"/>
      <c r="CX1829" s="50"/>
      <c r="CY1829" s="50"/>
      <c r="CZ1829" s="50"/>
      <c r="DA1829" s="50"/>
      <c r="DB1829" s="50"/>
      <c r="DC1829" s="50"/>
      <c r="DD1829" s="50"/>
      <c r="DE1829" s="50"/>
      <c r="DF1829" s="50"/>
    </row>
    <row r="1830" spans="2:110" x14ac:dyDescent="0.2">
      <c r="B1830" s="177"/>
      <c r="C1830" s="202"/>
      <c r="D1830" s="200"/>
      <c r="E1830" s="203"/>
      <c r="F1830" s="203"/>
      <c r="G1830" s="203"/>
      <c r="H1830" s="203"/>
      <c r="I1830" s="203"/>
      <c r="J1830" s="203"/>
      <c r="K1830" s="203"/>
      <c r="L1830" s="203"/>
      <c r="M1830" s="203"/>
      <c r="N1830" s="203"/>
      <c r="O1830" s="203"/>
      <c r="P1830" s="203"/>
      <c r="Q1830" s="204"/>
      <c r="R1830" s="204"/>
      <c r="S1830" s="234"/>
      <c r="T1830" s="50"/>
      <c r="U1830" s="50"/>
      <c r="V1830" s="50"/>
      <c r="W1830" s="50"/>
      <c r="X1830" s="50"/>
      <c r="Y1830" s="50"/>
      <c r="Z1830" s="250"/>
      <c r="AA1830" s="238"/>
      <c r="AB1830" s="50"/>
      <c r="AC1830" s="50"/>
      <c r="AD1830" s="50"/>
      <c r="AE1830" s="50"/>
      <c r="AF1830" s="50"/>
      <c r="AG1830" s="50"/>
      <c r="AH1830" s="50"/>
      <c r="AI1830" s="50"/>
      <c r="AJ1830" s="50"/>
      <c r="AK1830" s="50"/>
      <c r="AL1830" s="50"/>
      <c r="AM1830" s="50"/>
      <c r="AN1830" s="50"/>
      <c r="AO1830" s="50"/>
      <c r="AP1830" s="50"/>
      <c r="AQ1830" s="50"/>
      <c r="AR1830" s="50"/>
      <c r="AS1830" s="50"/>
      <c r="AT1830" s="50"/>
      <c r="AU1830" s="50"/>
      <c r="AV1830" s="50"/>
      <c r="AW1830" s="50"/>
      <c r="AX1830" s="50"/>
      <c r="AY1830" s="50"/>
      <c r="AZ1830" s="50"/>
      <c r="BA1830" s="50"/>
      <c r="BB1830" s="50"/>
      <c r="BC1830" s="50"/>
      <c r="BD1830" s="50"/>
      <c r="BE1830" s="50"/>
      <c r="BF1830" s="50"/>
      <c r="BG1830" s="50"/>
      <c r="BH1830" s="50"/>
      <c r="BI1830" s="50"/>
      <c r="BJ1830" s="50"/>
      <c r="BK1830" s="50"/>
      <c r="BL1830" s="50"/>
      <c r="BM1830" s="50"/>
      <c r="BN1830" s="50"/>
      <c r="BO1830" s="50"/>
      <c r="BP1830" s="50"/>
      <c r="BQ1830" s="50"/>
      <c r="BR1830" s="50"/>
      <c r="BS1830" s="50"/>
      <c r="BT1830" s="50"/>
      <c r="BU1830" s="50"/>
      <c r="BV1830" s="50"/>
      <c r="BW1830" s="50"/>
      <c r="BX1830" s="50"/>
      <c r="BY1830" s="50"/>
      <c r="BZ1830" s="50"/>
      <c r="CA1830" s="50"/>
      <c r="CB1830" s="50"/>
      <c r="CC1830" s="50"/>
      <c r="CD1830" s="50"/>
      <c r="CE1830" s="50"/>
      <c r="CF1830" s="50"/>
      <c r="CG1830" s="50"/>
      <c r="CH1830" s="50"/>
      <c r="CI1830" s="50"/>
      <c r="CJ1830" s="50"/>
      <c r="CK1830" s="50"/>
      <c r="CL1830" s="50"/>
      <c r="CM1830" s="50"/>
      <c r="CN1830" s="50"/>
      <c r="CO1830" s="50"/>
      <c r="CP1830" s="50"/>
      <c r="CQ1830" s="50"/>
      <c r="CR1830" s="50"/>
      <c r="CS1830" s="50"/>
      <c r="CT1830" s="50"/>
      <c r="CU1830" s="50"/>
      <c r="CV1830" s="50"/>
      <c r="CW1830" s="50"/>
      <c r="CX1830" s="50"/>
      <c r="CY1830" s="50"/>
      <c r="CZ1830" s="50"/>
      <c r="DA1830" s="50"/>
      <c r="DB1830" s="50"/>
      <c r="DC1830" s="50"/>
      <c r="DD1830" s="50"/>
      <c r="DE1830" s="50"/>
      <c r="DF1830" s="50"/>
    </row>
    <row r="1831" spans="2:110" x14ac:dyDescent="0.2">
      <c r="B1831" s="177"/>
      <c r="C1831" s="202"/>
      <c r="D1831" s="200"/>
      <c r="E1831" s="203"/>
      <c r="F1831" s="203"/>
      <c r="G1831" s="203"/>
      <c r="H1831" s="203"/>
      <c r="I1831" s="203"/>
      <c r="J1831" s="203"/>
      <c r="K1831" s="203"/>
      <c r="L1831" s="203"/>
      <c r="M1831" s="203"/>
      <c r="N1831" s="203"/>
      <c r="O1831" s="203"/>
      <c r="P1831" s="203"/>
      <c r="Q1831" s="204"/>
      <c r="R1831" s="204"/>
      <c r="S1831" s="234"/>
      <c r="T1831" s="50"/>
      <c r="U1831" s="50"/>
      <c r="V1831" s="50"/>
      <c r="W1831" s="50"/>
      <c r="X1831" s="50"/>
      <c r="Y1831" s="50"/>
      <c r="Z1831" s="250"/>
      <c r="AA1831" s="238"/>
      <c r="AB1831" s="50"/>
      <c r="AC1831" s="50"/>
      <c r="AD1831" s="50"/>
      <c r="AE1831" s="50"/>
      <c r="AF1831" s="50"/>
      <c r="AG1831" s="50"/>
      <c r="AH1831" s="50"/>
      <c r="AI1831" s="50"/>
      <c r="AJ1831" s="50"/>
      <c r="AK1831" s="50"/>
      <c r="AL1831" s="50"/>
      <c r="AM1831" s="50"/>
      <c r="AN1831" s="50"/>
      <c r="AO1831" s="50"/>
      <c r="AP1831" s="50"/>
      <c r="AQ1831" s="50"/>
      <c r="AR1831" s="50"/>
      <c r="AS1831" s="50"/>
      <c r="AT1831" s="50"/>
      <c r="AU1831" s="50"/>
      <c r="AV1831" s="50"/>
      <c r="AW1831" s="50"/>
      <c r="AX1831" s="50"/>
      <c r="AY1831" s="50"/>
      <c r="AZ1831" s="50"/>
      <c r="BA1831" s="50"/>
      <c r="BB1831" s="50"/>
      <c r="BC1831" s="50"/>
      <c r="BD1831" s="50"/>
      <c r="BE1831" s="50"/>
      <c r="BF1831" s="50"/>
      <c r="BG1831" s="50"/>
      <c r="BH1831" s="50"/>
      <c r="BI1831" s="50"/>
      <c r="BJ1831" s="50"/>
      <c r="BK1831" s="50"/>
      <c r="BL1831" s="50"/>
      <c r="BM1831" s="50"/>
      <c r="BN1831" s="50"/>
      <c r="BO1831" s="50"/>
      <c r="BP1831" s="50"/>
      <c r="BQ1831" s="50"/>
      <c r="BR1831" s="50"/>
      <c r="BS1831" s="50"/>
      <c r="BT1831" s="50"/>
      <c r="BU1831" s="50"/>
      <c r="BV1831" s="50"/>
      <c r="BW1831" s="50"/>
      <c r="BX1831" s="50"/>
      <c r="BY1831" s="50"/>
      <c r="BZ1831" s="50"/>
      <c r="CA1831" s="50"/>
      <c r="CB1831" s="50"/>
      <c r="CC1831" s="50"/>
      <c r="CD1831" s="50"/>
      <c r="CE1831" s="50"/>
      <c r="CF1831" s="50"/>
      <c r="CG1831" s="50"/>
      <c r="CH1831" s="50"/>
      <c r="CI1831" s="50"/>
      <c r="CJ1831" s="50"/>
      <c r="CK1831" s="50"/>
      <c r="CL1831" s="50"/>
      <c r="CM1831" s="50"/>
      <c r="CN1831" s="50"/>
      <c r="CO1831" s="50"/>
      <c r="CP1831" s="50"/>
      <c r="CQ1831" s="50"/>
      <c r="CR1831" s="50"/>
      <c r="CS1831" s="50"/>
      <c r="CT1831" s="50"/>
      <c r="CU1831" s="50"/>
      <c r="CV1831" s="50"/>
      <c r="CW1831" s="50"/>
      <c r="CX1831" s="50"/>
      <c r="CY1831" s="50"/>
      <c r="CZ1831" s="50"/>
      <c r="DA1831" s="50"/>
      <c r="DB1831" s="50"/>
      <c r="DC1831" s="50"/>
      <c r="DD1831" s="50"/>
      <c r="DE1831" s="50"/>
      <c r="DF1831" s="50"/>
    </row>
    <row r="1832" spans="2:110" x14ac:dyDescent="0.2">
      <c r="B1832" s="177"/>
      <c r="C1832" s="202"/>
      <c r="D1832" s="200"/>
      <c r="E1832" s="203"/>
      <c r="F1832" s="203"/>
      <c r="G1832" s="203"/>
      <c r="H1832" s="203"/>
      <c r="I1832" s="203"/>
      <c r="J1832" s="203"/>
      <c r="K1832" s="203"/>
      <c r="L1832" s="203"/>
      <c r="M1832" s="203"/>
      <c r="N1832" s="203"/>
      <c r="O1832" s="203"/>
      <c r="P1832" s="203"/>
      <c r="Q1832" s="204"/>
      <c r="R1832" s="204"/>
      <c r="S1832" s="234"/>
      <c r="T1832" s="50"/>
      <c r="U1832" s="50"/>
      <c r="V1832" s="50"/>
      <c r="W1832" s="50"/>
      <c r="X1832" s="50"/>
      <c r="Y1832" s="50"/>
      <c r="Z1832" s="250"/>
      <c r="AA1832" s="238"/>
      <c r="AB1832" s="50"/>
      <c r="AC1832" s="50"/>
      <c r="AD1832" s="50"/>
      <c r="AE1832" s="50"/>
      <c r="AF1832" s="50"/>
      <c r="AG1832" s="50"/>
      <c r="AH1832" s="50"/>
      <c r="AI1832" s="50"/>
      <c r="AJ1832" s="50"/>
      <c r="AK1832" s="50"/>
      <c r="AL1832" s="50"/>
      <c r="AM1832" s="50"/>
      <c r="AN1832" s="50"/>
      <c r="AO1832" s="50"/>
      <c r="AP1832" s="50"/>
      <c r="AQ1832" s="50"/>
      <c r="AR1832" s="50"/>
      <c r="AS1832" s="50"/>
      <c r="AT1832" s="50"/>
      <c r="AU1832" s="50"/>
      <c r="AV1832" s="50"/>
      <c r="AW1832" s="50"/>
      <c r="AX1832" s="50"/>
      <c r="AY1832" s="50"/>
      <c r="AZ1832" s="50"/>
      <c r="BA1832" s="50"/>
      <c r="BB1832" s="50"/>
      <c r="BC1832" s="50"/>
      <c r="BD1832" s="50"/>
      <c r="BE1832" s="50"/>
      <c r="BF1832" s="50"/>
      <c r="BG1832" s="50"/>
      <c r="BH1832" s="50"/>
      <c r="BI1832" s="50"/>
      <c r="BJ1832" s="50"/>
      <c r="BK1832" s="50"/>
      <c r="BL1832" s="50"/>
      <c r="BM1832" s="50"/>
      <c r="BN1832" s="50"/>
      <c r="BO1832" s="50"/>
      <c r="BP1832" s="50"/>
      <c r="BQ1832" s="50"/>
      <c r="BR1832" s="50"/>
      <c r="BS1832" s="50"/>
      <c r="BT1832" s="50"/>
      <c r="BU1832" s="50"/>
      <c r="BV1832" s="50"/>
      <c r="BW1832" s="50"/>
      <c r="BX1832" s="50"/>
      <c r="BY1832" s="50"/>
      <c r="BZ1832" s="50"/>
      <c r="CA1832" s="50"/>
      <c r="CB1832" s="50"/>
      <c r="CC1832" s="50"/>
      <c r="CD1832" s="50"/>
      <c r="CE1832" s="50"/>
      <c r="CF1832" s="50"/>
      <c r="CG1832" s="50"/>
      <c r="CH1832" s="50"/>
      <c r="CI1832" s="50"/>
      <c r="CJ1832" s="50"/>
      <c r="CK1832" s="50"/>
      <c r="CL1832" s="50"/>
      <c r="CM1832" s="50"/>
      <c r="CN1832" s="50"/>
      <c r="CO1832" s="50"/>
      <c r="CP1832" s="50"/>
      <c r="CQ1832" s="50"/>
      <c r="CR1832" s="50"/>
      <c r="CS1832" s="50"/>
      <c r="CT1832" s="50"/>
      <c r="CU1832" s="50"/>
      <c r="CV1832" s="50"/>
      <c r="CW1832" s="50"/>
      <c r="CX1832" s="50"/>
      <c r="CY1832" s="50"/>
      <c r="CZ1832" s="50"/>
      <c r="DA1832" s="50"/>
      <c r="DB1832" s="50"/>
      <c r="DC1832" s="50"/>
      <c r="DD1832" s="50"/>
      <c r="DE1832" s="50"/>
      <c r="DF1832" s="50"/>
    </row>
    <row r="1833" spans="2:110" x14ac:dyDescent="0.2">
      <c r="B1833" s="177"/>
      <c r="C1833" s="202"/>
      <c r="D1833" s="200"/>
      <c r="E1833" s="203"/>
      <c r="F1833" s="203"/>
      <c r="G1833" s="203"/>
      <c r="H1833" s="203"/>
      <c r="I1833" s="203"/>
      <c r="J1833" s="203"/>
      <c r="K1833" s="203"/>
      <c r="L1833" s="203"/>
      <c r="M1833" s="203"/>
      <c r="N1833" s="203"/>
      <c r="O1833" s="203"/>
      <c r="P1833" s="203"/>
      <c r="Q1833" s="204"/>
      <c r="R1833" s="204"/>
      <c r="S1833" s="234"/>
      <c r="T1833" s="50"/>
      <c r="U1833" s="50"/>
      <c r="V1833" s="50"/>
      <c r="W1833" s="50"/>
      <c r="X1833" s="50"/>
      <c r="Y1833" s="50"/>
      <c r="Z1833" s="250"/>
      <c r="AA1833" s="238"/>
      <c r="AB1833" s="50"/>
      <c r="AC1833" s="50"/>
      <c r="AD1833" s="50"/>
      <c r="AE1833" s="50"/>
      <c r="AF1833" s="50"/>
      <c r="AG1833" s="50"/>
      <c r="AH1833" s="50"/>
      <c r="AI1833" s="50"/>
      <c r="AJ1833" s="50"/>
      <c r="AK1833" s="50"/>
      <c r="AL1833" s="50"/>
      <c r="AM1833" s="50"/>
      <c r="AN1833" s="50"/>
      <c r="AO1833" s="50"/>
      <c r="AP1833" s="50"/>
      <c r="AQ1833" s="50"/>
      <c r="AR1833" s="50"/>
      <c r="AS1833" s="50"/>
      <c r="AT1833" s="50"/>
      <c r="AU1833" s="50"/>
      <c r="AV1833" s="50"/>
      <c r="AW1833" s="50"/>
      <c r="AX1833" s="50"/>
      <c r="AY1833" s="50"/>
      <c r="AZ1833" s="50"/>
      <c r="BA1833" s="50"/>
      <c r="BB1833" s="50"/>
      <c r="BC1833" s="50"/>
      <c r="BD1833" s="50"/>
      <c r="BE1833" s="50"/>
      <c r="BF1833" s="50"/>
      <c r="BG1833" s="50"/>
      <c r="BH1833" s="50"/>
      <c r="BI1833" s="50"/>
      <c r="BJ1833" s="50"/>
      <c r="BK1833" s="50"/>
      <c r="BL1833" s="50"/>
      <c r="BM1833" s="50"/>
      <c r="BN1833" s="50"/>
      <c r="BO1833" s="50"/>
      <c r="BP1833" s="50"/>
      <c r="BQ1833" s="50"/>
      <c r="BR1833" s="50"/>
      <c r="BS1833" s="50"/>
      <c r="BT1833" s="50"/>
      <c r="BU1833" s="50"/>
      <c r="BV1833" s="50"/>
      <c r="BW1833" s="50"/>
      <c r="BX1833" s="50"/>
      <c r="BY1833" s="50"/>
      <c r="BZ1833" s="50"/>
      <c r="CA1833" s="50"/>
      <c r="CB1833" s="50"/>
      <c r="CC1833" s="50"/>
      <c r="CD1833" s="50"/>
      <c r="CE1833" s="50"/>
      <c r="CF1833" s="50"/>
      <c r="CG1833" s="50"/>
      <c r="CH1833" s="50"/>
      <c r="CI1833" s="50"/>
      <c r="CJ1833" s="50"/>
      <c r="CK1833" s="50"/>
      <c r="CL1833" s="50"/>
      <c r="CM1833" s="50"/>
      <c r="CN1833" s="50"/>
      <c r="CO1833" s="50"/>
      <c r="CP1833" s="50"/>
      <c r="CQ1833" s="50"/>
      <c r="CR1833" s="50"/>
      <c r="CS1833" s="50"/>
      <c r="CT1833" s="50"/>
      <c r="CU1833" s="50"/>
      <c r="CV1833" s="50"/>
      <c r="CW1833" s="50"/>
      <c r="CX1833" s="50"/>
      <c r="CY1833" s="50"/>
      <c r="CZ1833" s="50"/>
      <c r="DA1833" s="50"/>
      <c r="DB1833" s="50"/>
      <c r="DC1833" s="50"/>
      <c r="DD1833" s="50"/>
      <c r="DE1833" s="50"/>
      <c r="DF1833" s="50"/>
    </row>
    <row r="1834" spans="2:110" x14ac:dyDescent="0.2">
      <c r="B1834" s="177"/>
      <c r="C1834" s="202"/>
      <c r="D1834" s="200"/>
      <c r="E1834" s="203"/>
      <c r="F1834" s="203"/>
      <c r="G1834" s="203"/>
      <c r="H1834" s="203"/>
      <c r="I1834" s="203"/>
      <c r="J1834" s="203"/>
      <c r="K1834" s="203"/>
      <c r="L1834" s="203"/>
      <c r="M1834" s="203"/>
      <c r="N1834" s="203"/>
      <c r="O1834" s="203"/>
      <c r="P1834" s="203"/>
      <c r="Q1834" s="204"/>
      <c r="R1834" s="204"/>
      <c r="S1834" s="234"/>
      <c r="T1834" s="50"/>
      <c r="U1834" s="50"/>
      <c r="V1834" s="50"/>
      <c r="W1834" s="50"/>
      <c r="X1834" s="50"/>
      <c r="Y1834" s="50"/>
      <c r="Z1834" s="250"/>
      <c r="AA1834" s="238"/>
      <c r="AB1834" s="50"/>
      <c r="AC1834" s="50"/>
      <c r="AD1834" s="50"/>
      <c r="AE1834" s="50"/>
      <c r="AF1834" s="50"/>
      <c r="AG1834" s="50"/>
      <c r="AH1834" s="50"/>
      <c r="AI1834" s="50"/>
      <c r="AJ1834" s="50"/>
      <c r="AK1834" s="50"/>
      <c r="AL1834" s="50"/>
      <c r="AM1834" s="50"/>
      <c r="AN1834" s="50"/>
      <c r="AO1834" s="50"/>
      <c r="AP1834" s="50"/>
      <c r="AQ1834" s="50"/>
      <c r="AR1834" s="50"/>
      <c r="AS1834" s="50"/>
      <c r="AT1834" s="50"/>
      <c r="AU1834" s="50"/>
      <c r="AV1834" s="50"/>
      <c r="AW1834" s="50"/>
      <c r="AX1834" s="50"/>
      <c r="AY1834" s="50"/>
      <c r="AZ1834" s="50"/>
      <c r="BA1834" s="50"/>
      <c r="BB1834" s="50"/>
      <c r="BC1834" s="50"/>
      <c r="BD1834" s="50"/>
      <c r="BE1834" s="50"/>
      <c r="BF1834" s="50"/>
      <c r="BG1834" s="50"/>
      <c r="BH1834" s="50"/>
      <c r="BI1834" s="50"/>
      <c r="BJ1834" s="50"/>
      <c r="BK1834" s="50"/>
      <c r="BL1834" s="50"/>
      <c r="BM1834" s="50"/>
      <c r="BN1834" s="50"/>
      <c r="BO1834" s="50"/>
      <c r="BP1834" s="50"/>
      <c r="BQ1834" s="50"/>
      <c r="BR1834" s="50"/>
      <c r="BS1834" s="50"/>
      <c r="BT1834" s="50"/>
      <c r="BU1834" s="50"/>
      <c r="BV1834" s="50"/>
      <c r="BW1834" s="50"/>
      <c r="BX1834" s="50"/>
      <c r="BY1834" s="50"/>
      <c r="BZ1834" s="50"/>
      <c r="CA1834" s="50"/>
      <c r="CB1834" s="50"/>
      <c r="CC1834" s="50"/>
      <c r="CD1834" s="50"/>
      <c r="CE1834" s="50"/>
      <c r="CF1834" s="50"/>
      <c r="CG1834" s="50"/>
      <c r="CH1834" s="50"/>
      <c r="CI1834" s="50"/>
      <c r="CJ1834" s="50"/>
      <c r="CK1834" s="50"/>
      <c r="CL1834" s="50"/>
      <c r="CM1834" s="50"/>
      <c r="CN1834" s="50"/>
      <c r="CO1834" s="50"/>
      <c r="CP1834" s="50"/>
      <c r="CQ1834" s="50"/>
      <c r="CR1834" s="50"/>
      <c r="CS1834" s="50"/>
      <c r="CT1834" s="50"/>
      <c r="CU1834" s="50"/>
      <c r="CV1834" s="50"/>
      <c r="CW1834" s="50"/>
      <c r="CX1834" s="50"/>
      <c r="CY1834" s="50"/>
      <c r="CZ1834" s="50"/>
      <c r="DA1834" s="50"/>
      <c r="DB1834" s="50"/>
      <c r="DC1834" s="50"/>
      <c r="DD1834" s="50"/>
      <c r="DE1834" s="50"/>
      <c r="DF1834" s="50"/>
    </row>
    <row r="1835" spans="2:110" x14ac:dyDescent="0.2">
      <c r="B1835" s="177"/>
      <c r="C1835" s="202"/>
      <c r="D1835" s="200"/>
      <c r="E1835" s="203"/>
      <c r="F1835" s="203"/>
      <c r="G1835" s="203"/>
      <c r="H1835" s="203"/>
      <c r="I1835" s="203"/>
      <c r="J1835" s="203"/>
      <c r="K1835" s="203"/>
      <c r="L1835" s="203"/>
      <c r="M1835" s="203"/>
      <c r="N1835" s="203"/>
      <c r="O1835" s="203"/>
      <c r="P1835" s="203"/>
      <c r="Q1835" s="204"/>
      <c r="R1835" s="204"/>
      <c r="S1835" s="234"/>
      <c r="T1835" s="50"/>
      <c r="U1835" s="50"/>
      <c r="V1835" s="50"/>
      <c r="W1835" s="50"/>
      <c r="X1835" s="50"/>
      <c r="Y1835" s="50"/>
      <c r="Z1835" s="250"/>
      <c r="AA1835" s="238"/>
      <c r="AB1835" s="50"/>
      <c r="AC1835" s="50"/>
      <c r="AD1835" s="50"/>
      <c r="AE1835" s="50"/>
      <c r="AF1835" s="50"/>
      <c r="AG1835" s="50"/>
      <c r="AH1835" s="50"/>
      <c r="AI1835" s="50"/>
      <c r="AJ1835" s="50"/>
      <c r="AK1835" s="50"/>
      <c r="AL1835" s="50"/>
      <c r="AM1835" s="50"/>
      <c r="AN1835" s="50"/>
      <c r="AO1835" s="50"/>
      <c r="AP1835" s="50"/>
      <c r="AQ1835" s="50"/>
      <c r="AR1835" s="50"/>
      <c r="AS1835" s="50"/>
      <c r="AT1835" s="50"/>
      <c r="AU1835" s="50"/>
      <c r="AV1835" s="50"/>
      <c r="AW1835" s="50"/>
      <c r="AX1835" s="50"/>
      <c r="AY1835" s="50"/>
      <c r="AZ1835" s="50"/>
      <c r="BA1835" s="50"/>
      <c r="BB1835" s="50"/>
      <c r="BC1835" s="50"/>
      <c r="BD1835" s="50"/>
      <c r="BE1835" s="50"/>
      <c r="BF1835" s="50"/>
      <c r="BG1835" s="50"/>
      <c r="BH1835" s="50"/>
      <c r="BI1835" s="50"/>
      <c r="BJ1835" s="50"/>
      <c r="BK1835" s="50"/>
      <c r="BL1835" s="50"/>
      <c r="BM1835" s="50"/>
      <c r="BN1835" s="50"/>
      <c r="BO1835" s="50"/>
      <c r="BP1835" s="50"/>
      <c r="BQ1835" s="50"/>
      <c r="BR1835" s="50"/>
      <c r="BS1835" s="50"/>
      <c r="BT1835" s="50"/>
      <c r="BU1835" s="50"/>
      <c r="BV1835" s="50"/>
      <c r="BW1835" s="50"/>
      <c r="BX1835" s="50"/>
      <c r="BY1835" s="50"/>
      <c r="BZ1835" s="50"/>
      <c r="CA1835" s="50"/>
      <c r="CB1835" s="50"/>
      <c r="CC1835" s="50"/>
      <c r="CD1835" s="50"/>
      <c r="CE1835" s="50"/>
      <c r="CF1835" s="50"/>
      <c r="CG1835" s="50"/>
      <c r="CH1835" s="50"/>
      <c r="CI1835" s="50"/>
      <c r="CJ1835" s="50"/>
      <c r="CK1835" s="50"/>
      <c r="CL1835" s="50"/>
      <c r="CM1835" s="50"/>
      <c r="CN1835" s="50"/>
      <c r="CO1835" s="50"/>
      <c r="CP1835" s="50"/>
      <c r="CQ1835" s="50"/>
      <c r="CR1835" s="50"/>
      <c r="CS1835" s="50"/>
      <c r="CT1835" s="50"/>
      <c r="CU1835" s="50"/>
      <c r="CV1835" s="50"/>
      <c r="CW1835" s="50"/>
      <c r="CX1835" s="50"/>
      <c r="CY1835" s="50"/>
      <c r="CZ1835" s="50"/>
      <c r="DA1835" s="50"/>
      <c r="DB1835" s="50"/>
      <c r="DC1835" s="50"/>
      <c r="DD1835" s="50"/>
      <c r="DE1835" s="50"/>
      <c r="DF1835" s="50"/>
    </row>
    <row r="1836" spans="2:110" x14ac:dyDescent="0.2">
      <c r="B1836" s="177"/>
      <c r="C1836" s="202"/>
      <c r="D1836" s="200"/>
      <c r="E1836" s="203"/>
      <c r="F1836" s="203"/>
      <c r="G1836" s="203"/>
      <c r="H1836" s="203"/>
      <c r="I1836" s="203"/>
      <c r="J1836" s="203"/>
      <c r="K1836" s="203"/>
      <c r="L1836" s="203"/>
      <c r="M1836" s="203"/>
      <c r="N1836" s="203"/>
      <c r="O1836" s="203"/>
      <c r="P1836" s="203"/>
      <c r="Q1836" s="204"/>
      <c r="R1836" s="204"/>
      <c r="S1836" s="234"/>
      <c r="T1836" s="50"/>
      <c r="U1836" s="50"/>
      <c r="V1836" s="50"/>
      <c r="W1836" s="50"/>
      <c r="X1836" s="50"/>
      <c r="Y1836" s="50"/>
      <c r="Z1836" s="250"/>
      <c r="AA1836" s="238"/>
      <c r="AB1836" s="50"/>
      <c r="AC1836" s="50"/>
      <c r="AD1836" s="50"/>
      <c r="AE1836" s="50"/>
      <c r="AF1836" s="50"/>
      <c r="AG1836" s="50"/>
      <c r="AH1836" s="50"/>
      <c r="AI1836" s="50"/>
      <c r="AJ1836" s="50"/>
      <c r="AK1836" s="50"/>
      <c r="AL1836" s="50"/>
      <c r="AM1836" s="50"/>
      <c r="AN1836" s="50"/>
      <c r="AO1836" s="50"/>
      <c r="AP1836" s="50"/>
      <c r="AQ1836" s="50"/>
      <c r="AR1836" s="50"/>
      <c r="AS1836" s="50"/>
      <c r="AT1836" s="50"/>
      <c r="AU1836" s="50"/>
      <c r="AV1836" s="50"/>
      <c r="AW1836" s="50"/>
      <c r="AX1836" s="50"/>
      <c r="AY1836" s="50"/>
      <c r="AZ1836" s="50"/>
      <c r="BA1836" s="50"/>
      <c r="BB1836" s="50"/>
      <c r="BC1836" s="50"/>
      <c r="BD1836" s="50"/>
      <c r="BE1836" s="50"/>
      <c r="BF1836" s="50"/>
      <c r="BG1836" s="50"/>
      <c r="BH1836" s="50"/>
      <c r="BI1836" s="50"/>
      <c r="BJ1836" s="50"/>
      <c r="BK1836" s="50"/>
      <c r="BL1836" s="50"/>
      <c r="BM1836" s="50"/>
      <c r="BN1836" s="50"/>
      <c r="BO1836" s="50"/>
      <c r="BP1836" s="50"/>
      <c r="BQ1836" s="50"/>
      <c r="BR1836" s="50"/>
      <c r="BS1836" s="50"/>
      <c r="BT1836" s="50"/>
      <c r="BU1836" s="50"/>
      <c r="BV1836" s="50"/>
      <c r="BW1836" s="50"/>
      <c r="BX1836" s="50"/>
      <c r="BY1836" s="50"/>
      <c r="BZ1836" s="50"/>
      <c r="CA1836" s="50"/>
      <c r="CB1836" s="50"/>
      <c r="CC1836" s="50"/>
      <c r="CD1836" s="50"/>
      <c r="CE1836" s="50"/>
      <c r="CF1836" s="50"/>
      <c r="CG1836" s="50"/>
      <c r="CH1836" s="50"/>
      <c r="CI1836" s="50"/>
      <c r="CJ1836" s="50"/>
      <c r="CK1836" s="50"/>
      <c r="CL1836" s="50"/>
      <c r="CM1836" s="50"/>
      <c r="CN1836" s="50"/>
      <c r="CO1836" s="50"/>
      <c r="CP1836" s="50"/>
      <c r="CQ1836" s="50"/>
      <c r="CR1836" s="50"/>
      <c r="CS1836" s="50"/>
      <c r="CT1836" s="50"/>
      <c r="CU1836" s="50"/>
      <c r="CV1836" s="50"/>
      <c r="CW1836" s="50"/>
      <c r="CX1836" s="50"/>
      <c r="CY1836" s="50"/>
      <c r="CZ1836" s="50"/>
      <c r="DA1836" s="50"/>
      <c r="DB1836" s="50"/>
      <c r="DC1836" s="50"/>
      <c r="DD1836" s="50"/>
      <c r="DE1836" s="50"/>
      <c r="DF1836" s="50"/>
    </row>
    <row r="1837" spans="2:110" x14ac:dyDescent="0.2">
      <c r="B1837" s="177"/>
      <c r="C1837" s="202"/>
      <c r="D1837" s="200"/>
      <c r="E1837" s="203"/>
      <c r="F1837" s="203"/>
      <c r="G1837" s="203"/>
      <c r="H1837" s="203"/>
      <c r="I1837" s="203"/>
      <c r="J1837" s="203"/>
      <c r="K1837" s="203"/>
      <c r="L1837" s="203"/>
      <c r="M1837" s="203"/>
      <c r="N1837" s="203"/>
      <c r="O1837" s="203"/>
      <c r="P1837" s="203"/>
      <c r="Q1837" s="204"/>
      <c r="R1837" s="204"/>
      <c r="S1837" s="234"/>
      <c r="T1837" s="50"/>
      <c r="U1837" s="50"/>
      <c r="V1837" s="50"/>
      <c r="W1837" s="50"/>
      <c r="X1837" s="50"/>
      <c r="Y1837" s="50"/>
      <c r="Z1837" s="250"/>
      <c r="AA1837" s="238"/>
      <c r="AB1837" s="50"/>
      <c r="AC1837" s="50"/>
      <c r="AD1837" s="50"/>
      <c r="AE1837" s="50"/>
      <c r="AF1837" s="50"/>
      <c r="AG1837" s="50"/>
      <c r="AH1837" s="50"/>
      <c r="AI1837" s="50"/>
      <c r="AJ1837" s="50"/>
      <c r="AK1837" s="50"/>
      <c r="AL1837" s="50"/>
      <c r="AM1837" s="50"/>
      <c r="AN1837" s="50"/>
      <c r="AO1837" s="50"/>
      <c r="AP1837" s="50"/>
      <c r="AQ1837" s="50"/>
      <c r="AR1837" s="50"/>
      <c r="AS1837" s="50"/>
      <c r="AT1837" s="50"/>
      <c r="AU1837" s="50"/>
      <c r="AV1837" s="50"/>
      <c r="AW1837" s="50"/>
      <c r="AX1837" s="50"/>
      <c r="AY1837" s="50"/>
      <c r="AZ1837" s="50"/>
      <c r="BA1837" s="50"/>
      <c r="BB1837" s="50"/>
      <c r="BC1837" s="50"/>
      <c r="BD1837" s="50"/>
      <c r="BE1837" s="50"/>
      <c r="BF1837" s="50"/>
      <c r="BG1837" s="50"/>
      <c r="BH1837" s="50"/>
      <c r="BI1837" s="50"/>
      <c r="BJ1837" s="50"/>
      <c r="BK1837" s="50"/>
      <c r="BL1837" s="50"/>
      <c r="BM1837" s="50"/>
      <c r="BN1837" s="50"/>
      <c r="BO1837" s="50"/>
      <c r="BP1837" s="50"/>
      <c r="BQ1837" s="50"/>
      <c r="BR1837" s="50"/>
      <c r="BS1837" s="50"/>
      <c r="BT1837" s="50"/>
      <c r="BU1837" s="50"/>
      <c r="BV1837" s="50"/>
      <c r="BW1837" s="50"/>
      <c r="BX1837" s="50"/>
      <c r="BY1837" s="50"/>
      <c r="BZ1837" s="50"/>
      <c r="CA1837" s="50"/>
      <c r="CB1837" s="50"/>
      <c r="CC1837" s="50"/>
      <c r="CD1837" s="50"/>
      <c r="CE1837" s="50"/>
      <c r="CF1837" s="50"/>
      <c r="CG1837" s="50"/>
      <c r="CH1837" s="50"/>
      <c r="CI1837" s="50"/>
      <c r="CJ1837" s="50"/>
      <c r="CK1837" s="50"/>
      <c r="CL1837" s="50"/>
      <c r="CM1837" s="50"/>
      <c r="CN1837" s="50"/>
      <c r="CO1837" s="50"/>
      <c r="CP1837" s="50"/>
      <c r="CQ1837" s="50"/>
      <c r="CR1837" s="50"/>
      <c r="CS1837" s="50"/>
      <c r="CT1837" s="50"/>
      <c r="CU1837" s="50"/>
      <c r="CV1837" s="50"/>
      <c r="CW1837" s="50"/>
      <c r="CX1837" s="50"/>
      <c r="CY1837" s="50"/>
      <c r="CZ1837" s="50"/>
      <c r="DA1837" s="50"/>
      <c r="DB1837" s="50"/>
      <c r="DC1837" s="50"/>
      <c r="DD1837" s="50"/>
      <c r="DE1837" s="50"/>
      <c r="DF1837" s="50"/>
    </row>
    <row r="1838" spans="2:110" x14ac:dyDescent="0.2">
      <c r="B1838" s="177"/>
      <c r="C1838" s="202"/>
      <c r="D1838" s="200"/>
      <c r="E1838" s="203"/>
      <c r="F1838" s="203"/>
      <c r="G1838" s="203"/>
      <c r="H1838" s="203"/>
      <c r="I1838" s="203"/>
      <c r="J1838" s="203"/>
      <c r="K1838" s="203"/>
      <c r="L1838" s="203"/>
      <c r="M1838" s="203"/>
      <c r="N1838" s="203"/>
      <c r="O1838" s="203"/>
      <c r="P1838" s="203"/>
      <c r="Q1838" s="204"/>
      <c r="R1838" s="204"/>
      <c r="S1838" s="234"/>
      <c r="T1838" s="50"/>
      <c r="U1838" s="50"/>
      <c r="V1838" s="50"/>
      <c r="W1838" s="50"/>
      <c r="X1838" s="50"/>
      <c r="Y1838" s="50"/>
      <c r="Z1838" s="250"/>
      <c r="AA1838" s="238"/>
      <c r="AB1838" s="50"/>
      <c r="AC1838" s="50"/>
      <c r="AD1838" s="50"/>
      <c r="AE1838" s="50"/>
      <c r="AF1838" s="50"/>
      <c r="AG1838" s="50"/>
      <c r="AH1838" s="50"/>
      <c r="AI1838" s="50"/>
      <c r="AJ1838" s="50"/>
      <c r="AK1838" s="50"/>
      <c r="AL1838" s="50"/>
      <c r="AM1838" s="50"/>
      <c r="AN1838" s="50"/>
      <c r="AO1838" s="50"/>
      <c r="AP1838" s="50"/>
      <c r="AQ1838" s="50"/>
      <c r="AR1838" s="50"/>
      <c r="AS1838" s="50"/>
      <c r="AT1838" s="50"/>
      <c r="AU1838" s="50"/>
      <c r="AV1838" s="50"/>
      <c r="AW1838" s="50"/>
      <c r="AX1838" s="50"/>
      <c r="AY1838" s="50"/>
      <c r="AZ1838" s="50"/>
      <c r="BA1838" s="50"/>
      <c r="BB1838" s="50"/>
      <c r="BC1838" s="50"/>
      <c r="BD1838" s="50"/>
      <c r="BE1838" s="50"/>
      <c r="BF1838" s="50"/>
      <c r="BG1838" s="50"/>
      <c r="BH1838" s="50"/>
      <c r="BI1838" s="50"/>
      <c r="BJ1838" s="50"/>
      <c r="BK1838" s="50"/>
      <c r="BL1838" s="50"/>
      <c r="BM1838" s="50"/>
      <c r="BN1838" s="50"/>
      <c r="BO1838" s="50"/>
      <c r="BP1838" s="50"/>
      <c r="BQ1838" s="50"/>
      <c r="BR1838" s="50"/>
      <c r="BS1838" s="50"/>
      <c r="BT1838" s="50"/>
      <c r="BU1838" s="50"/>
      <c r="BV1838" s="50"/>
      <c r="BW1838" s="50"/>
      <c r="BX1838" s="50"/>
      <c r="BY1838" s="50"/>
      <c r="BZ1838" s="50"/>
      <c r="CA1838" s="50"/>
      <c r="CB1838" s="50"/>
      <c r="CC1838" s="50"/>
      <c r="CD1838" s="50"/>
      <c r="CE1838" s="50"/>
      <c r="CF1838" s="50"/>
      <c r="CG1838" s="50"/>
      <c r="CH1838" s="50"/>
      <c r="CI1838" s="50"/>
      <c r="CJ1838" s="50"/>
      <c r="CK1838" s="50"/>
      <c r="CL1838" s="50"/>
      <c r="CM1838" s="50"/>
      <c r="CN1838" s="50"/>
      <c r="CO1838" s="50"/>
      <c r="CP1838" s="50"/>
      <c r="CQ1838" s="50"/>
      <c r="CR1838" s="50"/>
      <c r="CS1838" s="50"/>
      <c r="CT1838" s="50"/>
      <c r="CU1838" s="50"/>
      <c r="CV1838" s="50"/>
      <c r="CW1838" s="50"/>
      <c r="CX1838" s="50"/>
      <c r="CY1838" s="50"/>
      <c r="CZ1838" s="50"/>
      <c r="DA1838" s="50"/>
      <c r="DB1838" s="50"/>
      <c r="DC1838" s="50"/>
      <c r="DD1838" s="50"/>
      <c r="DE1838" s="50"/>
      <c r="DF1838" s="50"/>
    </row>
    <row r="1839" spans="2:110" x14ac:dyDescent="0.2">
      <c r="B1839" s="177"/>
      <c r="C1839" s="202"/>
      <c r="D1839" s="200"/>
      <c r="E1839" s="203"/>
      <c r="F1839" s="203"/>
      <c r="G1839" s="203"/>
      <c r="H1839" s="203"/>
      <c r="I1839" s="203"/>
      <c r="J1839" s="203"/>
      <c r="K1839" s="203"/>
      <c r="L1839" s="203"/>
      <c r="M1839" s="203"/>
      <c r="N1839" s="203"/>
      <c r="O1839" s="203"/>
      <c r="P1839" s="203"/>
      <c r="Q1839" s="204"/>
      <c r="R1839" s="204"/>
      <c r="S1839" s="234"/>
      <c r="T1839" s="50"/>
      <c r="U1839" s="50"/>
      <c r="V1839" s="50"/>
      <c r="W1839" s="50"/>
      <c r="X1839" s="50"/>
      <c r="Y1839" s="50"/>
      <c r="Z1839" s="250"/>
      <c r="AA1839" s="238"/>
      <c r="AB1839" s="50"/>
      <c r="AC1839" s="50"/>
      <c r="AD1839" s="50"/>
      <c r="AE1839" s="50"/>
      <c r="AF1839" s="50"/>
      <c r="AG1839" s="50"/>
      <c r="AH1839" s="50"/>
      <c r="AI1839" s="50"/>
      <c r="AJ1839" s="50"/>
      <c r="AK1839" s="50"/>
      <c r="AL1839" s="50"/>
      <c r="AM1839" s="50"/>
      <c r="AN1839" s="50"/>
      <c r="AO1839" s="50"/>
      <c r="AP1839" s="50"/>
      <c r="AQ1839" s="50"/>
      <c r="AR1839" s="50"/>
      <c r="AS1839" s="50"/>
      <c r="AT1839" s="50"/>
      <c r="AU1839" s="50"/>
      <c r="AV1839" s="50"/>
      <c r="AW1839" s="50"/>
      <c r="AX1839" s="50"/>
      <c r="AY1839" s="50"/>
      <c r="AZ1839" s="50"/>
      <c r="BA1839" s="50"/>
      <c r="BB1839" s="50"/>
      <c r="BC1839" s="50"/>
      <c r="BD1839" s="50"/>
      <c r="BE1839" s="50"/>
      <c r="BF1839" s="50"/>
      <c r="BG1839" s="50"/>
      <c r="BH1839" s="50"/>
      <c r="BI1839" s="50"/>
      <c r="BJ1839" s="50"/>
      <c r="BK1839" s="50"/>
      <c r="BL1839" s="50"/>
      <c r="BM1839" s="50"/>
      <c r="BN1839" s="50"/>
      <c r="BO1839" s="50"/>
      <c r="BP1839" s="50"/>
      <c r="BQ1839" s="50"/>
      <c r="BR1839" s="50"/>
      <c r="BS1839" s="50"/>
      <c r="BT1839" s="50"/>
      <c r="BU1839" s="50"/>
      <c r="BV1839" s="50"/>
      <c r="BW1839" s="50"/>
      <c r="BX1839" s="50"/>
      <c r="BY1839" s="50"/>
      <c r="BZ1839" s="50"/>
      <c r="CA1839" s="50"/>
      <c r="CB1839" s="50"/>
      <c r="CC1839" s="50"/>
      <c r="CD1839" s="50"/>
      <c r="CE1839" s="50"/>
      <c r="CF1839" s="50"/>
      <c r="CG1839" s="50"/>
      <c r="CH1839" s="50"/>
      <c r="CI1839" s="50"/>
      <c r="CJ1839" s="50"/>
      <c r="CK1839" s="50"/>
      <c r="CL1839" s="50"/>
      <c r="CM1839" s="50"/>
      <c r="CN1839" s="50"/>
      <c r="CO1839" s="50"/>
      <c r="CP1839" s="50"/>
      <c r="CQ1839" s="50"/>
      <c r="CR1839" s="50"/>
      <c r="CS1839" s="50"/>
      <c r="CT1839" s="50"/>
      <c r="CU1839" s="50"/>
      <c r="CV1839" s="50"/>
      <c r="CW1839" s="50"/>
      <c r="CX1839" s="50"/>
      <c r="CY1839" s="50"/>
      <c r="CZ1839" s="50"/>
      <c r="DA1839" s="50"/>
      <c r="DB1839" s="50"/>
      <c r="DC1839" s="50"/>
      <c r="DD1839" s="50"/>
      <c r="DE1839" s="50"/>
      <c r="DF1839" s="50"/>
    </row>
    <row r="1840" spans="2:110" x14ac:dyDescent="0.2">
      <c r="B1840" s="177"/>
      <c r="C1840" s="202"/>
      <c r="D1840" s="200"/>
      <c r="E1840" s="203"/>
      <c r="F1840" s="203"/>
      <c r="G1840" s="203"/>
      <c r="H1840" s="203"/>
      <c r="I1840" s="203"/>
      <c r="J1840" s="203"/>
      <c r="K1840" s="203"/>
      <c r="L1840" s="203"/>
      <c r="M1840" s="203"/>
      <c r="N1840" s="203"/>
      <c r="O1840" s="203"/>
      <c r="P1840" s="203"/>
      <c r="Q1840" s="204"/>
      <c r="R1840" s="204"/>
      <c r="S1840" s="234"/>
      <c r="T1840" s="50"/>
      <c r="U1840" s="50"/>
      <c r="V1840" s="50"/>
      <c r="W1840" s="50"/>
      <c r="X1840" s="50"/>
      <c r="Y1840" s="50"/>
      <c r="Z1840" s="250"/>
      <c r="AA1840" s="238"/>
      <c r="AB1840" s="50"/>
      <c r="AC1840" s="50"/>
      <c r="AD1840" s="50"/>
      <c r="AE1840" s="50"/>
      <c r="AF1840" s="50"/>
      <c r="AG1840" s="50"/>
      <c r="AH1840" s="50"/>
      <c r="AI1840" s="50"/>
      <c r="AJ1840" s="50"/>
      <c r="AK1840" s="50"/>
      <c r="AL1840" s="50"/>
      <c r="AM1840" s="50"/>
      <c r="AN1840" s="50"/>
      <c r="AO1840" s="50"/>
      <c r="AP1840" s="50"/>
      <c r="AQ1840" s="50"/>
      <c r="AR1840" s="50"/>
      <c r="AS1840" s="50"/>
      <c r="AT1840" s="50"/>
      <c r="AU1840" s="50"/>
      <c r="AV1840" s="50"/>
      <c r="AW1840" s="50"/>
      <c r="AX1840" s="50"/>
      <c r="AY1840" s="50"/>
      <c r="AZ1840" s="50"/>
      <c r="BA1840" s="50"/>
      <c r="BB1840" s="50"/>
      <c r="BC1840" s="50"/>
      <c r="BD1840" s="50"/>
      <c r="BE1840" s="50"/>
      <c r="BF1840" s="50"/>
      <c r="BG1840" s="50"/>
      <c r="BH1840" s="50"/>
      <c r="BI1840" s="50"/>
      <c r="BJ1840" s="50"/>
      <c r="BK1840" s="50"/>
      <c r="BL1840" s="50"/>
      <c r="BM1840" s="50"/>
      <c r="BN1840" s="50"/>
      <c r="BO1840" s="50"/>
      <c r="BP1840" s="50"/>
      <c r="BQ1840" s="50"/>
      <c r="BR1840" s="50"/>
      <c r="BS1840" s="50"/>
      <c r="BT1840" s="50"/>
      <c r="BU1840" s="50"/>
      <c r="BV1840" s="50"/>
      <c r="BW1840" s="50"/>
      <c r="BX1840" s="50"/>
      <c r="BY1840" s="50"/>
      <c r="BZ1840" s="50"/>
      <c r="CA1840" s="50"/>
      <c r="CB1840" s="50"/>
      <c r="CC1840" s="50"/>
      <c r="CD1840" s="50"/>
      <c r="CE1840" s="50"/>
      <c r="CF1840" s="50"/>
      <c r="CG1840" s="50"/>
      <c r="CH1840" s="50"/>
      <c r="CI1840" s="50"/>
      <c r="CJ1840" s="50"/>
      <c r="CK1840" s="50"/>
      <c r="CL1840" s="50"/>
      <c r="CM1840" s="50"/>
      <c r="CN1840" s="50"/>
      <c r="CO1840" s="50"/>
      <c r="CP1840" s="50"/>
      <c r="CQ1840" s="50"/>
      <c r="CR1840" s="50"/>
      <c r="CS1840" s="50"/>
      <c r="CT1840" s="50"/>
      <c r="CU1840" s="50"/>
      <c r="CV1840" s="50"/>
      <c r="CW1840" s="50"/>
      <c r="CX1840" s="50"/>
      <c r="CY1840" s="50"/>
      <c r="CZ1840" s="50"/>
      <c r="DA1840" s="50"/>
      <c r="DB1840" s="50"/>
      <c r="DC1840" s="50"/>
      <c r="DD1840" s="50"/>
      <c r="DE1840" s="50"/>
      <c r="DF1840" s="50"/>
    </row>
    <row r="1841" spans="2:110" x14ac:dyDescent="0.2">
      <c r="B1841" s="177"/>
      <c r="C1841" s="202"/>
      <c r="D1841" s="200"/>
      <c r="E1841" s="203"/>
      <c r="F1841" s="203"/>
      <c r="G1841" s="203"/>
      <c r="H1841" s="203"/>
      <c r="I1841" s="203"/>
      <c r="J1841" s="203"/>
      <c r="K1841" s="203"/>
      <c r="L1841" s="203"/>
      <c r="M1841" s="203"/>
      <c r="N1841" s="203"/>
      <c r="O1841" s="203"/>
      <c r="P1841" s="203"/>
      <c r="Q1841" s="204"/>
      <c r="R1841" s="204"/>
      <c r="S1841" s="234"/>
      <c r="T1841" s="50"/>
      <c r="U1841" s="50"/>
      <c r="V1841" s="50"/>
      <c r="W1841" s="50"/>
      <c r="X1841" s="50"/>
      <c r="Y1841" s="50"/>
      <c r="Z1841" s="250"/>
      <c r="AA1841" s="238"/>
      <c r="AB1841" s="50"/>
      <c r="AC1841" s="50"/>
      <c r="AD1841" s="50"/>
      <c r="AE1841" s="50"/>
      <c r="AF1841" s="50"/>
      <c r="AG1841" s="50"/>
      <c r="AH1841" s="50"/>
      <c r="AI1841" s="50"/>
      <c r="AJ1841" s="50"/>
      <c r="AK1841" s="50"/>
      <c r="AL1841" s="50"/>
      <c r="AM1841" s="50"/>
      <c r="AN1841" s="50"/>
      <c r="AO1841" s="50"/>
      <c r="AP1841" s="50"/>
      <c r="AQ1841" s="50"/>
      <c r="AR1841" s="50"/>
      <c r="AS1841" s="50"/>
      <c r="AT1841" s="50"/>
      <c r="AU1841" s="50"/>
      <c r="AV1841" s="50"/>
      <c r="AW1841" s="50"/>
      <c r="AX1841" s="50"/>
      <c r="AY1841" s="50"/>
      <c r="AZ1841" s="50"/>
      <c r="BA1841" s="50"/>
      <c r="BB1841" s="50"/>
      <c r="BC1841" s="50"/>
      <c r="BD1841" s="50"/>
      <c r="BE1841" s="50"/>
      <c r="BF1841" s="50"/>
      <c r="BG1841" s="50"/>
      <c r="BH1841" s="50"/>
      <c r="BI1841" s="50"/>
      <c r="BJ1841" s="50"/>
      <c r="BK1841" s="50"/>
      <c r="BL1841" s="50"/>
      <c r="BM1841" s="50"/>
      <c r="BN1841" s="50"/>
      <c r="BO1841" s="50"/>
      <c r="BP1841" s="50"/>
      <c r="BQ1841" s="50"/>
      <c r="BR1841" s="50"/>
      <c r="BS1841" s="50"/>
      <c r="BT1841" s="50"/>
      <c r="BU1841" s="50"/>
      <c r="BV1841" s="50"/>
      <c r="BW1841" s="50"/>
      <c r="BX1841" s="50"/>
      <c r="BY1841" s="50"/>
      <c r="BZ1841" s="50"/>
      <c r="CA1841" s="50"/>
      <c r="CB1841" s="50"/>
      <c r="CC1841" s="50"/>
      <c r="CD1841" s="50"/>
      <c r="CE1841" s="50"/>
      <c r="CF1841" s="50"/>
      <c r="CG1841" s="50"/>
      <c r="CH1841" s="50"/>
      <c r="CI1841" s="50"/>
      <c r="CJ1841" s="50"/>
      <c r="CK1841" s="50"/>
      <c r="CL1841" s="50"/>
      <c r="CM1841" s="50"/>
      <c r="CN1841" s="50"/>
      <c r="CO1841" s="50"/>
      <c r="CP1841" s="50"/>
      <c r="CQ1841" s="50"/>
      <c r="CR1841" s="50"/>
      <c r="CS1841" s="50"/>
      <c r="CT1841" s="50"/>
      <c r="CU1841" s="50"/>
      <c r="CV1841" s="50"/>
      <c r="CW1841" s="50"/>
      <c r="CX1841" s="50"/>
      <c r="CY1841" s="50"/>
      <c r="CZ1841" s="50"/>
      <c r="DA1841" s="50"/>
      <c r="DB1841" s="50"/>
      <c r="DC1841" s="50"/>
      <c r="DD1841" s="50"/>
      <c r="DE1841" s="50"/>
      <c r="DF1841" s="50"/>
    </row>
    <row r="1842" spans="2:110" x14ac:dyDescent="0.2">
      <c r="B1842" s="177"/>
      <c r="C1842" s="202"/>
      <c r="D1842" s="200"/>
      <c r="E1842" s="203"/>
      <c r="F1842" s="203"/>
      <c r="G1842" s="203"/>
      <c r="H1842" s="203"/>
      <c r="I1842" s="203"/>
      <c r="J1842" s="203"/>
      <c r="K1842" s="203"/>
      <c r="L1842" s="203"/>
      <c r="M1842" s="203"/>
      <c r="N1842" s="203"/>
      <c r="O1842" s="203"/>
      <c r="P1842" s="203"/>
      <c r="Q1842" s="204"/>
      <c r="R1842" s="204"/>
      <c r="S1842" s="234"/>
      <c r="T1842" s="50"/>
      <c r="U1842" s="50"/>
      <c r="V1842" s="50"/>
      <c r="W1842" s="50"/>
      <c r="X1842" s="50"/>
      <c r="Y1842" s="50"/>
      <c r="Z1842" s="250"/>
      <c r="AA1842" s="238"/>
      <c r="AB1842" s="50"/>
      <c r="AC1842" s="50"/>
      <c r="AD1842" s="50"/>
      <c r="AE1842" s="50"/>
      <c r="AF1842" s="50"/>
      <c r="AG1842" s="50"/>
      <c r="AH1842" s="50"/>
      <c r="AI1842" s="50"/>
      <c r="AJ1842" s="50"/>
      <c r="AK1842" s="50"/>
      <c r="AL1842" s="50"/>
      <c r="AM1842" s="50"/>
      <c r="AN1842" s="50"/>
      <c r="AO1842" s="50"/>
      <c r="AP1842" s="50"/>
      <c r="AQ1842" s="50"/>
      <c r="AR1842" s="50"/>
      <c r="AS1842" s="50"/>
      <c r="AT1842" s="50"/>
      <c r="AU1842" s="50"/>
      <c r="AV1842" s="50"/>
      <c r="AW1842" s="50"/>
      <c r="AX1842" s="50"/>
      <c r="AY1842" s="50"/>
      <c r="AZ1842" s="50"/>
      <c r="BA1842" s="50"/>
      <c r="BB1842" s="50"/>
      <c r="BC1842" s="50"/>
      <c r="BD1842" s="50"/>
      <c r="BE1842" s="50"/>
      <c r="BF1842" s="50"/>
      <c r="BG1842" s="50"/>
      <c r="BH1842" s="50"/>
      <c r="BI1842" s="50"/>
      <c r="BJ1842" s="50"/>
      <c r="BK1842" s="50"/>
      <c r="BL1842" s="50"/>
      <c r="BM1842" s="50"/>
      <c r="BN1842" s="50"/>
      <c r="BO1842" s="50"/>
      <c r="BP1842" s="50"/>
      <c r="BQ1842" s="50"/>
      <c r="BR1842" s="50"/>
      <c r="BS1842" s="50"/>
      <c r="BT1842" s="50"/>
      <c r="BU1842" s="50"/>
      <c r="BV1842" s="50"/>
      <c r="BW1842" s="50"/>
      <c r="BX1842" s="50"/>
      <c r="BY1842" s="50"/>
      <c r="BZ1842" s="50"/>
      <c r="CA1842" s="50"/>
      <c r="CB1842" s="50"/>
      <c r="CC1842" s="50"/>
      <c r="CD1842" s="50"/>
      <c r="CE1842" s="50"/>
      <c r="CF1842" s="50"/>
      <c r="CG1842" s="50"/>
      <c r="CH1842" s="50"/>
      <c r="CI1842" s="50"/>
      <c r="CJ1842" s="50"/>
      <c r="CK1842" s="50"/>
      <c r="CL1842" s="50"/>
      <c r="CM1842" s="50"/>
      <c r="CN1842" s="50"/>
      <c r="CO1842" s="50"/>
      <c r="CP1842" s="50"/>
      <c r="CQ1842" s="50"/>
      <c r="CR1842" s="50"/>
      <c r="CS1842" s="50"/>
      <c r="CT1842" s="50"/>
      <c r="CU1842" s="50"/>
      <c r="CV1842" s="50"/>
      <c r="CW1842" s="50"/>
      <c r="CX1842" s="50"/>
      <c r="CY1842" s="50"/>
      <c r="CZ1842" s="50"/>
      <c r="DA1842" s="50"/>
      <c r="DB1842" s="50"/>
      <c r="DC1842" s="50"/>
      <c r="DD1842" s="50"/>
      <c r="DE1842" s="50"/>
      <c r="DF1842" s="50"/>
    </row>
    <row r="1843" spans="2:110" x14ac:dyDescent="0.2">
      <c r="B1843" s="177"/>
      <c r="C1843" s="202"/>
      <c r="D1843" s="200"/>
      <c r="E1843" s="203"/>
      <c r="F1843" s="203"/>
      <c r="G1843" s="203"/>
      <c r="H1843" s="203"/>
      <c r="I1843" s="203"/>
      <c r="J1843" s="203"/>
      <c r="K1843" s="203"/>
      <c r="L1843" s="203"/>
      <c r="M1843" s="203"/>
      <c r="N1843" s="203"/>
      <c r="O1843" s="203"/>
      <c r="P1843" s="203"/>
      <c r="Q1843" s="204"/>
      <c r="R1843" s="204"/>
      <c r="S1843" s="234"/>
      <c r="T1843" s="50"/>
      <c r="U1843" s="50"/>
      <c r="V1843" s="50"/>
      <c r="W1843" s="50"/>
      <c r="X1843" s="50"/>
      <c r="Y1843" s="50"/>
      <c r="Z1843" s="250"/>
      <c r="AA1843" s="238"/>
      <c r="AB1843" s="50"/>
      <c r="AC1843" s="50"/>
      <c r="AD1843" s="50"/>
      <c r="AE1843" s="50"/>
      <c r="AF1843" s="50"/>
      <c r="AG1843" s="50"/>
      <c r="AH1843" s="50"/>
      <c r="AI1843" s="50"/>
      <c r="AJ1843" s="50"/>
      <c r="AK1843" s="50"/>
      <c r="AL1843" s="50"/>
      <c r="AM1843" s="50"/>
      <c r="AN1843" s="50"/>
      <c r="AO1843" s="50"/>
      <c r="AP1843" s="50"/>
      <c r="AQ1843" s="50"/>
      <c r="AR1843" s="50"/>
      <c r="AS1843" s="50"/>
      <c r="AT1843" s="50"/>
      <c r="AU1843" s="50"/>
      <c r="AV1843" s="50"/>
      <c r="AW1843" s="50"/>
      <c r="AX1843" s="50"/>
      <c r="AY1843" s="50"/>
      <c r="AZ1843" s="50"/>
      <c r="BA1843" s="50"/>
      <c r="BB1843" s="50"/>
      <c r="BC1843" s="50"/>
      <c r="BD1843" s="50"/>
      <c r="BE1843" s="50"/>
      <c r="BF1843" s="50"/>
      <c r="BG1843" s="50"/>
      <c r="BH1843" s="50"/>
      <c r="BI1843" s="50"/>
      <c r="BJ1843" s="50"/>
      <c r="BK1843" s="50"/>
      <c r="BL1843" s="50"/>
      <c r="BM1843" s="50"/>
      <c r="BN1843" s="50"/>
      <c r="BO1843" s="50"/>
      <c r="BP1843" s="50"/>
      <c r="BQ1843" s="50"/>
      <c r="BR1843" s="50"/>
      <c r="BS1843" s="50"/>
      <c r="BT1843" s="50"/>
      <c r="BU1843" s="50"/>
      <c r="BV1843" s="50"/>
      <c r="BW1843" s="50"/>
      <c r="BX1843" s="50"/>
      <c r="BY1843" s="50"/>
      <c r="BZ1843" s="50"/>
      <c r="CA1843" s="50"/>
      <c r="CB1843" s="50"/>
      <c r="CC1843" s="50"/>
      <c r="CD1843" s="50"/>
      <c r="CE1843" s="50"/>
      <c r="CF1843" s="50"/>
      <c r="CG1843" s="50"/>
      <c r="CH1843" s="50"/>
      <c r="CI1843" s="50"/>
      <c r="CJ1843" s="50"/>
      <c r="CK1843" s="50"/>
      <c r="CL1843" s="50"/>
      <c r="CM1843" s="50"/>
      <c r="CN1843" s="50"/>
      <c r="CO1843" s="50"/>
      <c r="CP1843" s="50"/>
      <c r="CQ1843" s="50"/>
      <c r="CR1843" s="50"/>
      <c r="CS1843" s="50"/>
      <c r="CT1843" s="50"/>
      <c r="CU1843" s="50"/>
      <c r="CV1843" s="50"/>
      <c r="CW1843" s="50"/>
      <c r="CX1843" s="50"/>
      <c r="CY1843" s="50"/>
      <c r="CZ1843" s="50"/>
      <c r="DA1843" s="50"/>
      <c r="DB1843" s="50"/>
      <c r="DC1843" s="50"/>
      <c r="DD1843" s="50"/>
      <c r="DE1843" s="50"/>
      <c r="DF1843" s="50"/>
    </row>
    <row r="1844" spans="2:110" x14ac:dyDescent="0.2">
      <c r="B1844" s="177"/>
      <c r="C1844" s="202"/>
      <c r="D1844" s="200"/>
      <c r="E1844" s="203"/>
      <c r="F1844" s="203"/>
      <c r="G1844" s="203"/>
      <c r="H1844" s="203"/>
      <c r="I1844" s="203"/>
      <c r="J1844" s="203"/>
      <c r="K1844" s="203"/>
      <c r="L1844" s="203"/>
      <c r="M1844" s="203"/>
      <c r="N1844" s="203"/>
      <c r="O1844" s="203"/>
      <c r="P1844" s="203"/>
      <c r="Q1844" s="204"/>
      <c r="R1844" s="204"/>
      <c r="S1844" s="234"/>
      <c r="T1844" s="50"/>
      <c r="U1844" s="50"/>
      <c r="V1844" s="50"/>
      <c r="W1844" s="50"/>
      <c r="X1844" s="50"/>
      <c r="Y1844" s="50"/>
      <c r="Z1844" s="250"/>
      <c r="AA1844" s="238"/>
      <c r="AB1844" s="50"/>
      <c r="AC1844" s="50"/>
      <c r="AD1844" s="50"/>
      <c r="AE1844" s="50"/>
      <c r="AF1844" s="50"/>
      <c r="AG1844" s="50"/>
      <c r="AH1844" s="50"/>
      <c r="AI1844" s="50"/>
      <c r="AJ1844" s="50"/>
      <c r="AK1844" s="50"/>
      <c r="AL1844" s="50"/>
      <c r="AM1844" s="50"/>
      <c r="AN1844" s="50"/>
      <c r="AO1844" s="50"/>
      <c r="AP1844" s="50"/>
      <c r="AQ1844" s="50"/>
      <c r="AR1844" s="50"/>
      <c r="AS1844" s="50"/>
      <c r="AT1844" s="50"/>
      <c r="AU1844" s="50"/>
      <c r="AV1844" s="50"/>
      <c r="AW1844" s="50"/>
      <c r="AX1844" s="50"/>
      <c r="AY1844" s="50"/>
      <c r="AZ1844" s="50"/>
      <c r="BA1844" s="50"/>
      <c r="BB1844" s="50"/>
      <c r="BC1844" s="50"/>
      <c r="BD1844" s="50"/>
      <c r="BE1844" s="50"/>
      <c r="BF1844" s="50"/>
      <c r="BG1844" s="50"/>
      <c r="BH1844" s="50"/>
      <c r="BI1844" s="50"/>
      <c r="BJ1844" s="50"/>
      <c r="BK1844" s="50"/>
      <c r="BL1844" s="50"/>
      <c r="BM1844" s="50"/>
      <c r="BN1844" s="50"/>
      <c r="BO1844" s="50"/>
      <c r="BP1844" s="50"/>
      <c r="BQ1844" s="50"/>
      <c r="BR1844" s="50"/>
      <c r="BS1844" s="50"/>
      <c r="BT1844" s="50"/>
      <c r="BU1844" s="50"/>
      <c r="BV1844" s="50"/>
      <c r="BW1844" s="50"/>
      <c r="BX1844" s="50"/>
      <c r="BY1844" s="50"/>
      <c r="BZ1844" s="50"/>
      <c r="CA1844" s="50"/>
      <c r="CB1844" s="50"/>
      <c r="CC1844" s="50"/>
      <c r="CD1844" s="50"/>
      <c r="CE1844" s="50"/>
      <c r="CF1844" s="50"/>
      <c r="CG1844" s="50"/>
      <c r="CH1844" s="50"/>
      <c r="CI1844" s="50"/>
      <c r="CJ1844" s="50"/>
      <c r="CK1844" s="50"/>
      <c r="CL1844" s="50"/>
      <c r="CM1844" s="50"/>
      <c r="CN1844" s="50"/>
      <c r="CO1844" s="50"/>
      <c r="CP1844" s="50"/>
      <c r="CQ1844" s="50"/>
      <c r="CR1844" s="50"/>
      <c r="CS1844" s="50"/>
      <c r="CT1844" s="50"/>
      <c r="CU1844" s="50"/>
      <c r="CV1844" s="50"/>
      <c r="CW1844" s="50"/>
      <c r="CX1844" s="50"/>
      <c r="CY1844" s="50"/>
      <c r="CZ1844" s="50"/>
      <c r="DA1844" s="50"/>
      <c r="DB1844" s="50"/>
      <c r="DC1844" s="50"/>
      <c r="DD1844" s="50"/>
      <c r="DE1844" s="50"/>
      <c r="DF1844" s="50"/>
    </row>
    <row r="1845" spans="2:110" x14ac:dyDescent="0.2">
      <c r="B1845" s="177"/>
      <c r="C1845" s="202"/>
      <c r="D1845" s="200"/>
      <c r="E1845" s="203"/>
      <c r="F1845" s="203"/>
      <c r="G1845" s="203"/>
      <c r="H1845" s="203"/>
      <c r="I1845" s="203"/>
      <c r="J1845" s="203"/>
      <c r="K1845" s="203"/>
      <c r="L1845" s="203"/>
      <c r="M1845" s="203"/>
      <c r="N1845" s="203"/>
      <c r="O1845" s="203"/>
      <c r="P1845" s="203"/>
      <c r="Q1845" s="204"/>
      <c r="R1845" s="204"/>
      <c r="S1845" s="234"/>
      <c r="T1845" s="50"/>
      <c r="U1845" s="50"/>
      <c r="V1845" s="50"/>
      <c r="W1845" s="50"/>
      <c r="X1845" s="50"/>
      <c r="Y1845" s="50"/>
      <c r="Z1845" s="250"/>
      <c r="AA1845" s="238"/>
      <c r="AB1845" s="50"/>
      <c r="AC1845" s="50"/>
      <c r="AD1845" s="50"/>
      <c r="AE1845" s="50"/>
      <c r="AF1845" s="50"/>
      <c r="AG1845" s="50"/>
      <c r="AH1845" s="50"/>
      <c r="AI1845" s="50"/>
      <c r="AJ1845" s="50"/>
      <c r="AK1845" s="50"/>
      <c r="AL1845" s="50"/>
      <c r="AM1845" s="50"/>
      <c r="AN1845" s="50"/>
      <c r="AO1845" s="50"/>
      <c r="AP1845" s="50"/>
      <c r="AQ1845" s="50"/>
      <c r="AR1845" s="50"/>
      <c r="AS1845" s="50"/>
      <c r="AT1845" s="50"/>
      <c r="AU1845" s="50"/>
      <c r="AV1845" s="50"/>
      <c r="AW1845" s="50"/>
      <c r="AX1845" s="50"/>
      <c r="AY1845" s="50"/>
      <c r="AZ1845" s="50"/>
      <c r="BA1845" s="50"/>
      <c r="BB1845" s="50"/>
      <c r="BC1845" s="50"/>
      <c r="BD1845" s="50"/>
      <c r="BE1845" s="50"/>
      <c r="BF1845" s="50"/>
      <c r="BG1845" s="50"/>
      <c r="BH1845" s="50"/>
      <c r="BI1845" s="50"/>
      <c r="BJ1845" s="50"/>
      <c r="BK1845" s="50"/>
      <c r="BL1845" s="50"/>
      <c r="BM1845" s="50"/>
      <c r="BN1845" s="50"/>
      <c r="BO1845" s="50"/>
      <c r="BP1845" s="50"/>
      <c r="BQ1845" s="50"/>
      <c r="BR1845" s="50"/>
      <c r="BS1845" s="50"/>
      <c r="BT1845" s="50"/>
      <c r="BU1845" s="50"/>
      <c r="BV1845" s="50"/>
      <c r="BW1845" s="50"/>
      <c r="BX1845" s="50"/>
      <c r="BY1845" s="50"/>
      <c r="BZ1845" s="50"/>
      <c r="CA1845" s="50"/>
      <c r="CB1845" s="50"/>
      <c r="CC1845" s="50"/>
      <c r="CD1845" s="50"/>
      <c r="CE1845" s="50"/>
      <c r="CF1845" s="50"/>
      <c r="CG1845" s="50"/>
      <c r="CH1845" s="50"/>
      <c r="CI1845" s="50"/>
      <c r="CJ1845" s="50"/>
      <c r="CK1845" s="50"/>
      <c r="CL1845" s="50"/>
      <c r="CM1845" s="50"/>
      <c r="CN1845" s="50"/>
      <c r="CO1845" s="50"/>
      <c r="CP1845" s="50"/>
      <c r="CQ1845" s="50"/>
      <c r="CR1845" s="50"/>
      <c r="CS1845" s="50"/>
      <c r="CT1845" s="50"/>
      <c r="CU1845" s="50"/>
      <c r="CV1845" s="50"/>
      <c r="CW1845" s="50"/>
      <c r="CX1845" s="50"/>
      <c r="CY1845" s="50"/>
      <c r="CZ1845" s="50"/>
      <c r="DA1845" s="50"/>
      <c r="DB1845" s="50"/>
      <c r="DC1845" s="50"/>
      <c r="DD1845" s="50"/>
      <c r="DE1845" s="50"/>
      <c r="DF1845" s="50"/>
    </row>
    <row r="1846" spans="2:110" x14ac:dyDescent="0.2">
      <c r="B1846" s="177"/>
      <c r="C1846" s="202"/>
      <c r="D1846" s="200"/>
      <c r="E1846" s="203"/>
      <c r="F1846" s="203"/>
      <c r="G1846" s="203"/>
      <c r="H1846" s="203"/>
      <c r="I1846" s="203"/>
      <c r="J1846" s="203"/>
      <c r="K1846" s="203"/>
      <c r="L1846" s="203"/>
      <c r="M1846" s="203"/>
      <c r="N1846" s="203"/>
      <c r="O1846" s="203"/>
      <c r="P1846" s="203"/>
      <c r="Q1846" s="204"/>
      <c r="R1846" s="204"/>
      <c r="S1846" s="234"/>
      <c r="T1846" s="50"/>
      <c r="U1846" s="50"/>
      <c r="V1846" s="50"/>
      <c r="W1846" s="50"/>
      <c r="X1846" s="50"/>
      <c r="Y1846" s="50"/>
      <c r="Z1846" s="250"/>
      <c r="AA1846" s="238"/>
      <c r="AB1846" s="50"/>
      <c r="AC1846" s="50"/>
      <c r="AD1846" s="50"/>
      <c r="AE1846" s="50"/>
      <c r="AF1846" s="50"/>
      <c r="AG1846" s="50"/>
      <c r="AH1846" s="50"/>
      <c r="AI1846" s="50"/>
      <c r="AJ1846" s="50"/>
      <c r="AK1846" s="50"/>
      <c r="AL1846" s="50"/>
      <c r="AM1846" s="50"/>
      <c r="AN1846" s="50"/>
      <c r="AO1846" s="50"/>
      <c r="AP1846" s="50"/>
      <c r="AQ1846" s="50"/>
      <c r="AR1846" s="50"/>
      <c r="AS1846" s="50"/>
      <c r="AT1846" s="50"/>
      <c r="AU1846" s="50"/>
      <c r="AV1846" s="50"/>
      <c r="AW1846" s="50"/>
      <c r="AX1846" s="50"/>
      <c r="AY1846" s="50"/>
      <c r="AZ1846" s="50"/>
      <c r="BA1846" s="50"/>
      <c r="BB1846" s="50"/>
      <c r="BC1846" s="50"/>
      <c r="BD1846" s="50"/>
      <c r="BE1846" s="50"/>
      <c r="BF1846" s="50"/>
      <c r="BG1846" s="50"/>
      <c r="BH1846" s="50"/>
      <c r="BI1846" s="50"/>
      <c r="BJ1846" s="50"/>
      <c r="BK1846" s="50"/>
      <c r="BL1846" s="50"/>
      <c r="BM1846" s="50"/>
      <c r="BN1846" s="50"/>
      <c r="BO1846" s="50"/>
      <c r="BP1846" s="50"/>
      <c r="BQ1846" s="50"/>
      <c r="BR1846" s="50"/>
      <c r="BS1846" s="50"/>
      <c r="BT1846" s="50"/>
      <c r="BU1846" s="50"/>
      <c r="BV1846" s="50"/>
      <c r="BW1846" s="50"/>
      <c r="BX1846" s="50"/>
      <c r="BY1846" s="50"/>
      <c r="BZ1846" s="50"/>
      <c r="CA1846" s="50"/>
      <c r="CB1846" s="50"/>
      <c r="CC1846" s="50"/>
      <c r="CD1846" s="50"/>
      <c r="CE1846" s="50"/>
      <c r="CF1846" s="50"/>
      <c r="CG1846" s="50"/>
      <c r="CH1846" s="50"/>
      <c r="CI1846" s="50"/>
      <c r="CJ1846" s="50"/>
      <c r="CK1846" s="50"/>
      <c r="CL1846" s="50"/>
      <c r="CM1846" s="50"/>
      <c r="CN1846" s="50"/>
      <c r="CO1846" s="50"/>
      <c r="CP1846" s="50"/>
      <c r="CQ1846" s="50"/>
      <c r="CR1846" s="50"/>
      <c r="CS1846" s="50"/>
      <c r="CT1846" s="50"/>
      <c r="CU1846" s="50"/>
      <c r="CV1846" s="50"/>
      <c r="CW1846" s="50"/>
      <c r="CX1846" s="50"/>
      <c r="CY1846" s="50"/>
      <c r="CZ1846" s="50"/>
      <c r="DA1846" s="50"/>
      <c r="DB1846" s="50"/>
      <c r="DC1846" s="50"/>
      <c r="DD1846" s="50"/>
      <c r="DE1846" s="50"/>
      <c r="DF1846" s="50"/>
    </row>
    <row r="1847" spans="2:110" x14ac:dyDescent="0.2">
      <c r="B1847" s="177"/>
      <c r="C1847" s="202"/>
      <c r="D1847" s="200"/>
      <c r="E1847" s="203"/>
      <c r="F1847" s="203"/>
      <c r="G1847" s="203"/>
      <c r="H1847" s="203"/>
      <c r="I1847" s="203"/>
      <c r="J1847" s="203"/>
      <c r="K1847" s="203"/>
      <c r="L1847" s="203"/>
      <c r="M1847" s="203"/>
      <c r="N1847" s="203"/>
      <c r="O1847" s="203"/>
      <c r="P1847" s="203"/>
      <c r="Q1847" s="204"/>
      <c r="R1847" s="204"/>
      <c r="S1847" s="234"/>
      <c r="T1847" s="50"/>
      <c r="U1847" s="50"/>
      <c r="V1847" s="50"/>
      <c r="W1847" s="50"/>
      <c r="X1847" s="50"/>
      <c r="Y1847" s="50"/>
      <c r="Z1847" s="250"/>
      <c r="AA1847" s="238"/>
      <c r="AB1847" s="50"/>
      <c r="AC1847" s="50"/>
      <c r="AD1847" s="50"/>
      <c r="AE1847" s="50"/>
      <c r="AF1847" s="50"/>
      <c r="AG1847" s="50"/>
      <c r="AH1847" s="50"/>
      <c r="AI1847" s="50"/>
      <c r="AJ1847" s="50"/>
      <c r="AK1847" s="50"/>
      <c r="AL1847" s="50"/>
      <c r="AM1847" s="50"/>
      <c r="AN1847" s="50"/>
      <c r="AO1847" s="50"/>
      <c r="AP1847" s="50"/>
      <c r="AQ1847" s="50"/>
      <c r="AR1847" s="50"/>
      <c r="AS1847" s="50"/>
      <c r="AT1847" s="50"/>
      <c r="AU1847" s="50"/>
      <c r="AV1847" s="50"/>
      <c r="AW1847" s="50"/>
      <c r="AX1847" s="50"/>
      <c r="AY1847" s="50"/>
      <c r="AZ1847" s="50"/>
      <c r="BA1847" s="50"/>
      <c r="BB1847" s="50"/>
      <c r="BC1847" s="50"/>
      <c r="BD1847" s="50"/>
      <c r="BE1847" s="50"/>
      <c r="BF1847" s="50"/>
      <c r="BG1847" s="50"/>
      <c r="BH1847" s="50"/>
      <c r="BI1847" s="50"/>
      <c r="BJ1847" s="50"/>
      <c r="BK1847" s="50"/>
      <c r="BL1847" s="50"/>
      <c r="BM1847" s="50"/>
      <c r="BN1847" s="50"/>
      <c r="BO1847" s="50"/>
      <c r="BP1847" s="50"/>
      <c r="BQ1847" s="50"/>
      <c r="BR1847" s="50"/>
      <c r="BS1847" s="50"/>
      <c r="BT1847" s="50"/>
      <c r="BU1847" s="50"/>
      <c r="BV1847" s="50"/>
      <c r="BW1847" s="50"/>
      <c r="BX1847" s="50"/>
      <c r="BY1847" s="50"/>
      <c r="BZ1847" s="50"/>
      <c r="CA1847" s="50"/>
      <c r="CB1847" s="50"/>
      <c r="CC1847" s="50"/>
      <c r="CD1847" s="50"/>
      <c r="CE1847" s="50"/>
      <c r="CF1847" s="50"/>
      <c r="CG1847" s="50"/>
      <c r="CH1847" s="50"/>
      <c r="CI1847" s="50"/>
      <c r="CJ1847" s="50"/>
      <c r="CK1847" s="50"/>
      <c r="CL1847" s="50"/>
      <c r="CM1847" s="50"/>
      <c r="CN1847" s="50"/>
      <c r="CO1847" s="50"/>
      <c r="CP1847" s="50"/>
      <c r="CQ1847" s="50"/>
      <c r="CR1847" s="50"/>
      <c r="CS1847" s="50"/>
      <c r="CT1847" s="50"/>
      <c r="CU1847" s="50"/>
      <c r="CV1847" s="50"/>
      <c r="CW1847" s="50"/>
      <c r="CX1847" s="50"/>
      <c r="CY1847" s="50"/>
      <c r="CZ1847" s="50"/>
      <c r="DA1847" s="50"/>
      <c r="DB1847" s="50"/>
      <c r="DC1847" s="50"/>
      <c r="DD1847" s="50"/>
      <c r="DE1847" s="50"/>
      <c r="DF1847" s="50"/>
    </row>
    <row r="1848" spans="2:110" x14ac:dyDescent="0.2">
      <c r="B1848" s="177"/>
      <c r="C1848" s="202"/>
      <c r="D1848" s="200"/>
      <c r="E1848" s="203"/>
      <c r="F1848" s="203"/>
      <c r="G1848" s="203"/>
      <c r="H1848" s="203"/>
      <c r="I1848" s="203"/>
      <c r="J1848" s="203"/>
      <c r="K1848" s="203"/>
      <c r="L1848" s="203"/>
      <c r="M1848" s="203"/>
      <c r="N1848" s="203"/>
      <c r="O1848" s="203"/>
      <c r="P1848" s="203"/>
      <c r="Q1848" s="204"/>
      <c r="R1848" s="204"/>
      <c r="S1848" s="234"/>
      <c r="T1848" s="50"/>
      <c r="U1848" s="50"/>
      <c r="V1848" s="50"/>
      <c r="W1848" s="50"/>
      <c r="X1848" s="50"/>
      <c r="Y1848" s="50"/>
      <c r="Z1848" s="250"/>
      <c r="AA1848" s="238"/>
      <c r="AB1848" s="50"/>
      <c r="AC1848" s="50"/>
      <c r="AD1848" s="50"/>
      <c r="AE1848" s="50"/>
      <c r="AF1848" s="50"/>
      <c r="AG1848" s="50"/>
      <c r="AH1848" s="50"/>
      <c r="AI1848" s="50"/>
      <c r="AJ1848" s="50"/>
      <c r="AK1848" s="50"/>
      <c r="AL1848" s="50"/>
      <c r="AM1848" s="50"/>
      <c r="AN1848" s="50"/>
      <c r="AO1848" s="50"/>
      <c r="AP1848" s="50"/>
      <c r="AQ1848" s="50"/>
      <c r="AR1848" s="50"/>
      <c r="AS1848" s="50"/>
      <c r="AT1848" s="50"/>
      <c r="AU1848" s="50"/>
      <c r="AV1848" s="50"/>
      <c r="AW1848" s="50"/>
      <c r="AX1848" s="50"/>
      <c r="AY1848" s="50"/>
      <c r="AZ1848" s="50"/>
      <c r="BA1848" s="50"/>
      <c r="BB1848" s="50"/>
      <c r="BC1848" s="50"/>
      <c r="BD1848" s="50"/>
      <c r="BE1848" s="50"/>
      <c r="BF1848" s="50"/>
      <c r="BG1848" s="50"/>
      <c r="BH1848" s="50"/>
      <c r="BI1848" s="50"/>
      <c r="BJ1848" s="50"/>
      <c r="BK1848" s="50"/>
      <c r="BL1848" s="50"/>
      <c r="BM1848" s="50"/>
      <c r="BN1848" s="50"/>
      <c r="BO1848" s="50"/>
      <c r="BP1848" s="50"/>
      <c r="BQ1848" s="50"/>
      <c r="BR1848" s="50"/>
      <c r="BS1848" s="50"/>
      <c r="BT1848" s="50"/>
      <c r="BU1848" s="50"/>
      <c r="BV1848" s="50"/>
      <c r="BW1848" s="50"/>
      <c r="BX1848" s="50"/>
      <c r="BY1848" s="50"/>
      <c r="BZ1848" s="50"/>
      <c r="CA1848" s="50"/>
      <c r="CB1848" s="50"/>
      <c r="CC1848" s="50"/>
      <c r="CD1848" s="50"/>
      <c r="CE1848" s="50"/>
      <c r="CF1848" s="50"/>
      <c r="CG1848" s="50"/>
      <c r="CH1848" s="50"/>
      <c r="CI1848" s="50"/>
      <c r="CJ1848" s="50"/>
      <c r="CK1848" s="50"/>
      <c r="CL1848" s="50"/>
      <c r="CM1848" s="50"/>
      <c r="CN1848" s="50"/>
      <c r="CO1848" s="50"/>
      <c r="CP1848" s="50"/>
      <c r="CQ1848" s="50"/>
      <c r="CR1848" s="50"/>
      <c r="CS1848" s="50"/>
      <c r="CT1848" s="50"/>
      <c r="CU1848" s="50"/>
      <c r="CV1848" s="50"/>
      <c r="CW1848" s="50"/>
      <c r="CX1848" s="50"/>
      <c r="CY1848" s="50"/>
      <c r="CZ1848" s="50"/>
      <c r="DA1848" s="50"/>
      <c r="DB1848" s="50"/>
      <c r="DC1848" s="50"/>
      <c r="DD1848" s="50"/>
      <c r="DE1848" s="50"/>
      <c r="DF1848" s="50"/>
    </row>
    <row r="1849" spans="2:110" x14ac:dyDescent="0.2">
      <c r="B1849" s="177"/>
      <c r="C1849" s="202"/>
      <c r="D1849" s="200"/>
      <c r="E1849" s="203"/>
      <c r="F1849" s="203"/>
      <c r="G1849" s="203"/>
      <c r="H1849" s="203"/>
      <c r="I1849" s="203"/>
      <c r="J1849" s="203"/>
      <c r="K1849" s="203"/>
      <c r="L1849" s="203"/>
      <c r="M1849" s="203"/>
      <c r="N1849" s="203"/>
      <c r="O1849" s="203"/>
      <c r="P1849" s="203"/>
      <c r="Q1849" s="204"/>
      <c r="R1849" s="204"/>
      <c r="S1849" s="234"/>
      <c r="T1849" s="50"/>
      <c r="U1849" s="50"/>
      <c r="V1849" s="50"/>
      <c r="W1849" s="50"/>
      <c r="X1849" s="50"/>
      <c r="Y1849" s="50"/>
      <c r="Z1849" s="250"/>
      <c r="AA1849" s="238"/>
      <c r="AB1849" s="50"/>
      <c r="AC1849" s="50"/>
      <c r="AD1849" s="50"/>
      <c r="AE1849" s="50"/>
      <c r="AF1849" s="50"/>
      <c r="AG1849" s="50"/>
      <c r="AH1849" s="50"/>
      <c r="AI1849" s="50"/>
      <c r="AJ1849" s="50"/>
      <c r="AK1849" s="50"/>
      <c r="AL1849" s="50"/>
      <c r="AM1849" s="50"/>
      <c r="AN1849" s="50"/>
      <c r="AO1849" s="50"/>
      <c r="AP1849" s="50"/>
      <c r="AQ1849" s="50"/>
      <c r="AR1849" s="50"/>
      <c r="AS1849" s="50"/>
      <c r="AT1849" s="50"/>
      <c r="AU1849" s="50"/>
      <c r="AV1849" s="50"/>
      <c r="AW1849" s="50"/>
      <c r="AX1849" s="50"/>
      <c r="AY1849" s="50"/>
      <c r="AZ1849" s="50"/>
      <c r="BA1849" s="50"/>
      <c r="BB1849" s="50"/>
      <c r="BC1849" s="50"/>
      <c r="BD1849" s="50"/>
      <c r="BE1849" s="50"/>
      <c r="BF1849" s="50"/>
      <c r="BG1849" s="50"/>
      <c r="BH1849" s="50"/>
      <c r="BI1849" s="50"/>
      <c r="BJ1849" s="50"/>
      <c r="BK1849" s="50"/>
      <c r="BL1849" s="50"/>
      <c r="BM1849" s="50"/>
      <c r="BN1849" s="50"/>
      <c r="BO1849" s="50"/>
      <c r="BP1849" s="50"/>
      <c r="BQ1849" s="50"/>
      <c r="BR1849" s="50"/>
      <c r="BS1849" s="50"/>
      <c r="BT1849" s="50"/>
      <c r="BU1849" s="50"/>
      <c r="BV1849" s="50"/>
      <c r="BW1849" s="50"/>
      <c r="BX1849" s="50"/>
      <c r="BY1849" s="50"/>
      <c r="BZ1849" s="50"/>
      <c r="CA1849" s="50"/>
      <c r="CB1849" s="50"/>
      <c r="CC1849" s="50"/>
      <c r="CD1849" s="50"/>
      <c r="CE1849" s="50"/>
      <c r="CF1849" s="50"/>
      <c r="CG1849" s="50"/>
      <c r="CH1849" s="50"/>
      <c r="CI1849" s="50"/>
      <c r="CJ1849" s="50"/>
      <c r="CK1849" s="50"/>
      <c r="CL1849" s="50"/>
      <c r="CM1849" s="50"/>
      <c r="CN1849" s="50"/>
      <c r="CO1849" s="50"/>
      <c r="CP1849" s="50"/>
      <c r="CQ1849" s="50"/>
      <c r="CR1849" s="50"/>
      <c r="CS1849" s="50"/>
      <c r="CT1849" s="50"/>
      <c r="CU1849" s="50"/>
      <c r="CV1849" s="50"/>
      <c r="CW1849" s="50"/>
      <c r="CX1849" s="50"/>
      <c r="CY1849" s="50"/>
      <c r="CZ1849" s="50"/>
      <c r="DA1849" s="50"/>
      <c r="DB1849" s="50"/>
      <c r="DC1849" s="50"/>
      <c r="DD1849" s="50"/>
      <c r="DE1849" s="50"/>
      <c r="DF1849" s="50"/>
    </row>
    <row r="1850" spans="2:110" x14ac:dyDescent="0.2">
      <c r="B1850" s="177"/>
      <c r="C1850" s="202"/>
      <c r="D1850" s="200"/>
      <c r="E1850" s="203"/>
      <c r="F1850" s="203"/>
      <c r="G1850" s="203"/>
      <c r="H1850" s="203"/>
      <c r="I1850" s="203"/>
      <c r="J1850" s="203"/>
      <c r="K1850" s="203"/>
      <c r="L1850" s="203"/>
      <c r="M1850" s="203"/>
      <c r="N1850" s="203"/>
      <c r="O1850" s="203"/>
      <c r="P1850" s="203"/>
      <c r="Q1850" s="204"/>
      <c r="R1850" s="204"/>
      <c r="S1850" s="234"/>
      <c r="T1850" s="50"/>
      <c r="U1850" s="50"/>
      <c r="V1850" s="50"/>
      <c r="W1850" s="50"/>
      <c r="X1850" s="50"/>
      <c r="Y1850" s="50"/>
      <c r="Z1850" s="250"/>
      <c r="AA1850" s="238"/>
      <c r="AB1850" s="50"/>
      <c r="AC1850" s="50"/>
      <c r="AD1850" s="50"/>
      <c r="AE1850" s="50"/>
      <c r="AF1850" s="50"/>
      <c r="AG1850" s="50"/>
      <c r="AH1850" s="50"/>
      <c r="AI1850" s="50"/>
      <c r="AJ1850" s="50"/>
      <c r="AK1850" s="50"/>
      <c r="AL1850" s="50"/>
      <c r="AM1850" s="50"/>
      <c r="AN1850" s="50"/>
      <c r="AO1850" s="50"/>
      <c r="AP1850" s="50"/>
      <c r="AQ1850" s="50"/>
      <c r="AR1850" s="50"/>
      <c r="AS1850" s="50"/>
      <c r="AT1850" s="50"/>
      <c r="AU1850" s="50"/>
      <c r="AV1850" s="50"/>
      <c r="AW1850" s="50"/>
      <c r="AX1850" s="50"/>
      <c r="AY1850" s="50"/>
      <c r="AZ1850" s="50"/>
      <c r="BA1850" s="50"/>
      <c r="BB1850" s="50"/>
      <c r="BC1850" s="50"/>
      <c r="BD1850" s="50"/>
      <c r="BE1850" s="50"/>
      <c r="BF1850" s="50"/>
      <c r="BG1850" s="50"/>
      <c r="BH1850" s="50"/>
      <c r="BI1850" s="50"/>
      <c r="BJ1850" s="50"/>
      <c r="BK1850" s="50"/>
      <c r="BL1850" s="50"/>
      <c r="BM1850" s="50"/>
      <c r="BN1850" s="50"/>
      <c r="BO1850" s="50"/>
      <c r="BP1850" s="50"/>
      <c r="BQ1850" s="50"/>
      <c r="BR1850" s="50"/>
      <c r="BS1850" s="50"/>
      <c r="BT1850" s="50"/>
      <c r="BU1850" s="50"/>
      <c r="BV1850" s="50"/>
      <c r="BW1850" s="50"/>
      <c r="BX1850" s="50"/>
      <c r="BY1850" s="50"/>
      <c r="BZ1850" s="50"/>
      <c r="CA1850" s="50"/>
      <c r="CB1850" s="50"/>
      <c r="CC1850" s="50"/>
      <c r="CD1850" s="50"/>
      <c r="CE1850" s="50"/>
      <c r="CF1850" s="50"/>
      <c r="CG1850" s="50"/>
      <c r="CH1850" s="50"/>
      <c r="CI1850" s="50"/>
      <c r="CJ1850" s="50"/>
      <c r="CK1850" s="50"/>
      <c r="CL1850" s="50"/>
      <c r="CM1850" s="50"/>
      <c r="CN1850" s="50"/>
      <c r="CO1850" s="50"/>
      <c r="CP1850" s="50"/>
      <c r="CQ1850" s="50"/>
      <c r="CR1850" s="50"/>
      <c r="CS1850" s="50"/>
      <c r="CT1850" s="50"/>
      <c r="CU1850" s="50"/>
      <c r="CV1850" s="50"/>
      <c r="CW1850" s="50"/>
      <c r="CX1850" s="50"/>
      <c r="CY1850" s="50"/>
      <c r="CZ1850" s="50"/>
      <c r="DA1850" s="50"/>
      <c r="DB1850" s="50"/>
      <c r="DC1850" s="50"/>
      <c r="DD1850" s="50"/>
      <c r="DE1850" s="50"/>
      <c r="DF1850" s="50"/>
    </row>
    <row r="1851" spans="2:110" x14ac:dyDescent="0.2">
      <c r="B1851" s="177"/>
      <c r="C1851" s="202"/>
      <c r="D1851" s="200"/>
      <c r="E1851" s="203"/>
      <c r="F1851" s="203"/>
      <c r="G1851" s="203"/>
      <c r="H1851" s="203"/>
      <c r="I1851" s="203"/>
      <c r="J1851" s="203"/>
      <c r="K1851" s="203"/>
      <c r="L1851" s="203"/>
      <c r="M1851" s="203"/>
      <c r="N1851" s="203"/>
      <c r="O1851" s="203"/>
      <c r="P1851" s="203"/>
      <c r="Q1851" s="204"/>
      <c r="R1851" s="204"/>
      <c r="S1851" s="234"/>
      <c r="T1851" s="50"/>
      <c r="U1851" s="50"/>
      <c r="V1851" s="50"/>
      <c r="W1851" s="50"/>
      <c r="X1851" s="50"/>
      <c r="Y1851" s="50"/>
      <c r="Z1851" s="250"/>
      <c r="AA1851" s="238"/>
      <c r="AB1851" s="50"/>
      <c r="AC1851" s="50"/>
      <c r="AD1851" s="50"/>
      <c r="AE1851" s="50"/>
      <c r="AF1851" s="50"/>
      <c r="AG1851" s="50"/>
      <c r="AH1851" s="50"/>
      <c r="AI1851" s="50"/>
      <c r="AJ1851" s="50"/>
      <c r="AK1851" s="50"/>
      <c r="AL1851" s="50"/>
      <c r="AM1851" s="50"/>
      <c r="AN1851" s="50"/>
      <c r="AO1851" s="50"/>
      <c r="AP1851" s="50"/>
      <c r="AQ1851" s="50"/>
      <c r="AR1851" s="50"/>
      <c r="AS1851" s="50"/>
      <c r="AT1851" s="50"/>
      <c r="AU1851" s="50"/>
      <c r="AV1851" s="50"/>
      <c r="AW1851" s="50"/>
      <c r="AX1851" s="50"/>
      <c r="AY1851" s="50"/>
      <c r="AZ1851" s="50"/>
      <c r="BA1851" s="50"/>
      <c r="BB1851" s="50"/>
      <c r="BC1851" s="50"/>
      <c r="BD1851" s="50"/>
      <c r="BE1851" s="50"/>
      <c r="BF1851" s="50"/>
      <c r="BG1851" s="50"/>
      <c r="BH1851" s="50"/>
      <c r="BI1851" s="50"/>
      <c r="BJ1851" s="50"/>
      <c r="BK1851" s="50"/>
      <c r="BL1851" s="50"/>
      <c r="BM1851" s="50"/>
      <c r="BN1851" s="50"/>
      <c r="BO1851" s="50"/>
      <c r="BP1851" s="50"/>
      <c r="BQ1851" s="50"/>
      <c r="BR1851" s="50"/>
      <c r="BS1851" s="50"/>
      <c r="BT1851" s="50"/>
      <c r="BU1851" s="50"/>
      <c r="BV1851" s="50"/>
      <c r="BW1851" s="50"/>
      <c r="BX1851" s="50"/>
      <c r="BY1851" s="50"/>
      <c r="BZ1851" s="50"/>
      <c r="CA1851" s="50"/>
      <c r="CB1851" s="50"/>
      <c r="CC1851" s="50"/>
      <c r="CD1851" s="50"/>
      <c r="CE1851" s="50"/>
      <c r="CF1851" s="50"/>
      <c r="CG1851" s="50"/>
      <c r="CH1851" s="50"/>
      <c r="CI1851" s="50"/>
      <c r="CJ1851" s="50"/>
      <c r="CK1851" s="50"/>
      <c r="CL1851" s="50"/>
      <c r="CM1851" s="50"/>
      <c r="CN1851" s="50"/>
      <c r="CO1851" s="50"/>
      <c r="CP1851" s="50"/>
      <c r="CQ1851" s="50"/>
      <c r="CR1851" s="50"/>
      <c r="CS1851" s="50"/>
      <c r="CT1851" s="50"/>
      <c r="CU1851" s="50"/>
      <c r="CV1851" s="50"/>
      <c r="CW1851" s="50"/>
      <c r="CX1851" s="50"/>
      <c r="CY1851" s="50"/>
      <c r="CZ1851" s="50"/>
      <c r="DA1851" s="50"/>
      <c r="DB1851" s="50"/>
      <c r="DC1851" s="50"/>
      <c r="DD1851" s="50"/>
      <c r="DE1851" s="50"/>
      <c r="DF1851" s="50"/>
    </row>
    <row r="1852" spans="2:110" x14ac:dyDescent="0.2">
      <c r="B1852" s="177"/>
      <c r="C1852" s="202"/>
      <c r="D1852" s="200"/>
      <c r="E1852" s="203"/>
      <c r="F1852" s="203"/>
      <c r="G1852" s="203"/>
      <c r="H1852" s="203"/>
      <c r="I1852" s="203"/>
      <c r="J1852" s="203"/>
      <c r="K1852" s="203"/>
      <c r="L1852" s="203"/>
      <c r="M1852" s="203"/>
      <c r="N1852" s="203"/>
      <c r="O1852" s="203"/>
      <c r="P1852" s="203"/>
      <c r="Q1852" s="204"/>
      <c r="R1852" s="204"/>
      <c r="S1852" s="234"/>
      <c r="T1852" s="50"/>
      <c r="U1852" s="50"/>
      <c r="V1852" s="50"/>
      <c r="W1852" s="50"/>
      <c r="X1852" s="50"/>
      <c r="Y1852" s="50"/>
      <c r="Z1852" s="250"/>
      <c r="AA1852" s="238"/>
      <c r="AB1852" s="50"/>
      <c r="AC1852" s="50"/>
      <c r="AD1852" s="50"/>
      <c r="AE1852" s="50"/>
      <c r="AF1852" s="50"/>
      <c r="AG1852" s="50"/>
      <c r="AH1852" s="50"/>
      <c r="AI1852" s="50"/>
      <c r="AJ1852" s="50"/>
      <c r="AK1852" s="50"/>
      <c r="AL1852" s="50"/>
      <c r="AM1852" s="50"/>
      <c r="AN1852" s="50"/>
      <c r="AO1852" s="50"/>
      <c r="AP1852" s="50"/>
      <c r="AQ1852" s="50"/>
      <c r="AR1852" s="50"/>
      <c r="AS1852" s="50"/>
      <c r="AT1852" s="50"/>
      <c r="AU1852" s="50"/>
      <c r="AV1852" s="50"/>
      <c r="AW1852" s="50"/>
      <c r="AX1852" s="50"/>
      <c r="AY1852" s="50"/>
      <c r="AZ1852" s="50"/>
      <c r="BA1852" s="50"/>
      <c r="BB1852" s="50"/>
      <c r="BC1852" s="50"/>
      <c r="BD1852" s="50"/>
      <c r="BE1852" s="50"/>
      <c r="BF1852" s="50"/>
      <c r="BG1852" s="50"/>
      <c r="BH1852" s="50"/>
      <c r="BI1852" s="50"/>
      <c r="BJ1852" s="50"/>
      <c r="BK1852" s="50"/>
      <c r="BL1852" s="50"/>
      <c r="BM1852" s="50"/>
      <c r="BN1852" s="50"/>
      <c r="BO1852" s="50"/>
      <c r="BP1852" s="50"/>
      <c r="BQ1852" s="50"/>
      <c r="BR1852" s="50"/>
      <c r="BS1852" s="50"/>
      <c r="BT1852" s="50"/>
      <c r="BU1852" s="50"/>
      <c r="BV1852" s="50"/>
      <c r="BW1852" s="50"/>
      <c r="BX1852" s="50"/>
      <c r="BY1852" s="50"/>
      <c r="BZ1852" s="50"/>
      <c r="CA1852" s="50"/>
      <c r="CB1852" s="50"/>
      <c r="CC1852" s="50"/>
      <c r="CD1852" s="50"/>
      <c r="CE1852" s="50"/>
      <c r="CF1852" s="50"/>
      <c r="CG1852" s="50"/>
      <c r="CH1852" s="50"/>
      <c r="CI1852" s="50"/>
      <c r="CJ1852" s="50"/>
      <c r="CK1852" s="50"/>
      <c r="CL1852" s="50"/>
      <c r="CM1852" s="50"/>
      <c r="CN1852" s="50"/>
      <c r="CO1852" s="50"/>
      <c r="CP1852" s="50"/>
      <c r="CQ1852" s="50"/>
      <c r="CR1852" s="50"/>
      <c r="CS1852" s="50"/>
      <c r="CT1852" s="50"/>
      <c r="CU1852" s="50"/>
      <c r="CV1852" s="50"/>
      <c r="CW1852" s="50"/>
      <c r="CX1852" s="50"/>
      <c r="CY1852" s="50"/>
      <c r="CZ1852" s="50"/>
      <c r="DA1852" s="50"/>
      <c r="DB1852" s="50"/>
      <c r="DC1852" s="50"/>
      <c r="DD1852" s="50"/>
      <c r="DE1852" s="50"/>
      <c r="DF1852" s="50"/>
    </row>
    <row r="1853" spans="2:110" x14ac:dyDescent="0.2">
      <c r="B1853" s="177"/>
      <c r="C1853" s="202"/>
      <c r="D1853" s="200"/>
      <c r="E1853" s="203"/>
      <c r="F1853" s="203"/>
      <c r="G1853" s="203"/>
      <c r="H1853" s="203"/>
      <c r="I1853" s="203"/>
      <c r="J1853" s="203"/>
      <c r="K1853" s="203"/>
      <c r="L1853" s="203"/>
      <c r="M1853" s="203"/>
      <c r="N1853" s="203"/>
      <c r="O1853" s="203"/>
      <c r="P1853" s="203"/>
      <c r="Q1853" s="204"/>
      <c r="R1853" s="204"/>
      <c r="S1853" s="234"/>
      <c r="T1853" s="50"/>
      <c r="U1853" s="50"/>
      <c r="V1853" s="50"/>
      <c r="W1853" s="50"/>
      <c r="X1853" s="50"/>
      <c r="Y1853" s="50"/>
      <c r="Z1853" s="250"/>
      <c r="AA1853" s="238"/>
      <c r="AB1853" s="50"/>
      <c r="AC1853" s="50"/>
      <c r="AD1853" s="50"/>
      <c r="AE1853" s="50"/>
      <c r="AF1853" s="50"/>
      <c r="AG1853" s="50"/>
      <c r="AH1853" s="50"/>
      <c r="AI1853" s="50"/>
      <c r="AJ1853" s="50"/>
      <c r="AK1853" s="50"/>
      <c r="AL1853" s="50"/>
      <c r="AM1853" s="50"/>
      <c r="AN1853" s="50"/>
      <c r="AO1853" s="50"/>
      <c r="AP1853" s="50"/>
      <c r="AQ1853" s="50"/>
      <c r="AR1853" s="50"/>
      <c r="AS1853" s="50"/>
      <c r="AT1853" s="50"/>
      <c r="AU1853" s="50"/>
      <c r="AV1853" s="50"/>
      <c r="AW1853" s="50"/>
      <c r="AX1853" s="50"/>
      <c r="AY1853" s="50"/>
      <c r="AZ1853" s="50"/>
      <c r="BA1853" s="50"/>
      <c r="BB1853" s="50"/>
      <c r="BC1853" s="50"/>
      <c r="BD1853" s="50"/>
      <c r="BE1853" s="50"/>
      <c r="BF1853" s="50"/>
      <c r="BG1853" s="50"/>
      <c r="BH1853" s="50"/>
      <c r="BI1853" s="50"/>
      <c r="BJ1853" s="50"/>
      <c r="BK1853" s="50"/>
      <c r="BL1853" s="50"/>
      <c r="BM1853" s="50"/>
      <c r="BN1853" s="50"/>
      <c r="BO1853" s="50"/>
      <c r="BP1853" s="50"/>
      <c r="BQ1853" s="50"/>
      <c r="BR1853" s="50"/>
      <c r="BS1853" s="50"/>
      <c r="BT1853" s="50"/>
      <c r="BU1853" s="50"/>
      <c r="BV1853" s="50"/>
      <c r="BW1853" s="50"/>
      <c r="BX1853" s="50"/>
      <c r="BY1853" s="50"/>
      <c r="BZ1853" s="50"/>
      <c r="CA1853" s="50"/>
      <c r="CB1853" s="50"/>
      <c r="CC1853" s="50"/>
      <c r="CD1853" s="50"/>
      <c r="CE1853" s="50"/>
      <c r="CF1853" s="50"/>
      <c r="CG1853" s="50"/>
      <c r="CH1853" s="50"/>
      <c r="CI1853" s="50"/>
      <c r="CJ1853" s="50"/>
      <c r="CK1853" s="50"/>
      <c r="CL1853" s="50"/>
      <c r="CM1853" s="50"/>
      <c r="CN1853" s="50"/>
      <c r="CO1853" s="50"/>
      <c r="CP1853" s="50"/>
      <c r="CQ1853" s="50"/>
      <c r="CR1853" s="50"/>
      <c r="CS1853" s="50"/>
      <c r="CT1853" s="50"/>
      <c r="CU1853" s="50"/>
      <c r="CV1853" s="50"/>
      <c r="CW1853" s="50"/>
      <c r="CX1853" s="50"/>
      <c r="CY1853" s="50"/>
      <c r="CZ1853" s="50"/>
      <c r="DA1853" s="50"/>
      <c r="DB1853" s="50"/>
      <c r="DC1853" s="50"/>
      <c r="DD1853" s="50"/>
      <c r="DE1853" s="50"/>
      <c r="DF1853" s="50"/>
    </row>
    <row r="1854" spans="2:110" x14ac:dyDescent="0.2">
      <c r="B1854" s="177"/>
      <c r="C1854" s="202"/>
      <c r="D1854" s="200"/>
      <c r="E1854" s="203"/>
      <c r="F1854" s="203"/>
      <c r="G1854" s="203"/>
      <c r="H1854" s="203"/>
      <c r="I1854" s="203"/>
      <c r="J1854" s="203"/>
      <c r="K1854" s="203"/>
      <c r="L1854" s="203"/>
      <c r="M1854" s="203"/>
      <c r="N1854" s="203"/>
      <c r="O1854" s="203"/>
      <c r="P1854" s="203"/>
      <c r="Q1854" s="204"/>
      <c r="R1854" s="204"/>
      <c r="S1854" s="234"/>
      <c r="T1854" s="50"/>
      <c r="U1854" s="50"/>
      <c r="V1854" s="50"/>
      <c r="W1854" s="50"/>
      <c r="X1854" s="50"/>
      <c r="Y1854" s="50"/>
      <c r="Z1854" s="250"/>
      <c r="AA1854" s="238"/>
      <c r="AB1854" s="50"/>
      <c r="AC1854" s="50"/>
      <c r="AD1854" s="50"/>
      <c r="AE1854" s="50"/>
      <c r="AF1854" s="50"/>
      <c r="AG1854" s="50"/>
      <c r="AH1854" s="50"/>
      <c r="AI1854" s="50"/>
      <c r="AJ1854" s="50"/>
      <c r="AK1854" s="50"/>
      <c r="AL1854" s="50"/>
      <c r="AM1854" s="50"/>
      <c r="AN1854" s="50"/>
      <c r="AO1854" s="50"/>
      <c r="AP1854" s="50"/>
      <c r="AQ1854" s="50"/>
      <c r="AR1854" s="50"/>
      <c r="AS1854" s="50"/>
      <c r="AT1854" s="50"/>
      <c r="AU1854" s="50"/>
      <c r="AV1854" s="50"/>
      <c r="AW1854" s="50"/>
      <c r="AX1854" s="50"/>
      <c r="AY1854" s="50"/>
      <c r="AZ1854" s="50"/>
      <c r="BA1854" s="50"/>
      <c r="BB1854" s="50"/>
      <c r="BC1854" s="50"/>
      <c r="BD1854" s="50"/>
      <c r="BE1854" s="50"/>
      <c r="BF1854" s="50"/>
      <c r="BG1854" s="50"/>
      <c r="BH1854" s="50"/>
      <c r="BI1854" s="50"/>
      <c r="BJ1854" s="50"/>
      <c r="BK1854" s="50"/>
      <c r="BL1854" s="50"/>
      <c r="BM1854" s="50"/>
      <c r="BN1854" s="50"/>
      <c r="BO1854" s="50"/>
      <c r="BP1854" s="50"/>
      <c r="BQ1854" s="50"/>
      <c r="BR1854" s="50"/>
      <c r="BS1854" s="50"/>
      <c r="BT1854" s="50"/>
      <c r="BU1854" s="50"/>
      <c r="BV1854" s="50"/>
      <c r="BW1854" s="50"/>
      <c r="BX1854" s="50"/>
      <c r="BY1854" s="50"/>
      <c r="BZ1854" s="50"/>
      <c r="CA1854" s="50"/>
      <c r="CB1854" s="50"/>
      <c r="CC1854" s="50"/>
      <c r="CD1854" s="50"/>
      <c r="CE1854" s="50"/>
      <c r="CF1854" s="50"/>
      <c r="CG1854" s="50"/>
      <c r="CH1854" s="50"/>
      <c r="CI1854" s="50"/>
      <c r="CJ1854" s="50"/>
      <c r="CK1854" s="50"/>
      <c r="CL1854" s="50"/>
      <c r="CM1854" s="50"/>
      <c r="CN1854" s="50"/>
      <c r="CO1854" s="50"/>
      <c r="CP1854" s="50"/>
      <c r="CQ1854" s="50"/>
      <c r="CR1854" s="50"/>
      <c r="CS1854" s="50"/>
      <c r="CT1854" s="50"/>
      <c r="CU1854" s="50"/>
      <c r="CV1854" s="50"/>
      <c r="CW1854" s="50"/>
      <c r="CX1854" s="50"/>
      <c r="CY1854" s="50"/>
      <c r="CZ1854" s="50"/>
      <c r="DA1854" s="50"/>
      <c r="DB1854" s="50"/>
      <c r="DC1854" s="50"/>
      <c r="DD1854" s="50"/>
      <c r="DE1854" s="50"/>
      <c r="DF1854" s="50"/>
    </row>
    <row r="1855" spans="2:110" x14ac:dyDescent="0.2">
      <c r="B1855" s="177"/>
      <c r="C1855" s="202"/>
      <c r="D1855" s="200"/>
      <c r="E1855" s="203"/>
      <c r="F1855" s="203"/>
      <c r="G1855" s="203"/>
      <c r="H1855" s="203"/>
      <c r="I1855" s="203"/>
      <c r="J1855" s="203"/>
      <c r="K1855" s="203"/>
      <c r="L1855" s="203"/>
      <c r="M1855" s="203"/>
      <c r="N1855" s="203"/>
      <c r="O1855" s="203"/>
      <c r="P1855" s="203"/>
      <c r="Q1855" s="204"/>
      <c r="R1855" s="204"/>
      <c r="S1855" s="234"/>
      <c r="T1855" s="50"/>
      <c r="U1855" s="50"/>
      <c r="V1855" s="50"/>
      <c r="W1855" s="50"/>
      <c r="X1855" s="50"/>
      <c r="Y1855" s="50"/>
      <c r="Z1855" s="250"/>
      <c r="AA1855" s="238"/>
      <c r="AB1855" s="50"/>
      <c r="AC1855" s="50"/>
      <c r="AD1855" s="50"/>
      <c r="AE1855" s="50"/>
      <c r="AF1855" s="50"/>
      <c r="AG1855" s="50"/>
      <c r="AH1855" s="50"/>
      <c r="AI1855" s="50"/>
      <c r="AJ1855" s="50"/>
      <c r="AK1855" s="50"/>
      <c r="AL1855" s="50"/>
      <c r="AM1855" s="50"/>
      <c r="AN1855" s="50"/>
      <c r="AO1855" s="50"/>
      <c r="AP1855" s="50"/>
      <c r="AQ1855" s="50"/>
      <c r="AR1855" s="50"/>
      <c r="AS1855" s="50"/>
      <c r="AT1855" s="50"/>
      <c r="AU1855" s="50"/>
      <c r="AV1855" s="50"/>
      <c r="AW1855" s="50"/>
      <c r="AX1855" s="50"/>
      <c r="AY1855" s="50"/>
      <c r="AZ1855" s="50"/>
      <c r="BA1855" s="50"/>
      <c r="BB1855" s="50"/>
      <c r="BC1855" s="50"/>
      <c r="BD1855" s="50"/>
      <c r="BE1855" s="50"/>
      <c r="BF1855" s="50"/>
      <c r="BG1855" s="50"/>
      <c r="BH1855" s="50"/>
      <c r="BI1855" s="50"/>
      <c r="BJ1855" s="50"/>
      <c r="BK1855" s="50"/>
      <c r="BL1855" s="50"/>
      <c r="BM1855" s="50"/>
      <c r="BN1855" s="50"/>
      <c r="BO1855" s="50"/>
      <c r="BP1855" s="50"/>
      <c r="BQ1855" s="50"/>
      <c r="BR1855" s="50"/>
      <c r="BS1855" s="50"/>
      <c r="BT1855" s="50"/>
      <c r="BU1855" s="50"/>
      <c r="BV1855" s="50"/>
      <c r="BW1855" s="50"/>
      <c r="BX1855" s="50"/>
      <c r="BY1855" s="50"/>
      <c r="BZ1855" s="50"/>
      <c r="CA1855" s="50"/>
      <c r="CB1855" s="50"/>
      <c r="CC1855" s="50"/>
      <c r="CD1855" s="50"/>
      <c r="CE1855" s="50"/>
      <c r="CF1855" s="50"/>
      <c r="CG1855" s="50"/>
      <c r="CH1855" s="50"/>
      <c r="CI1855" s="50"/>
      <c r="CJ1855" s="50"/>
      <c r="CK1855" s="50"/>
      <c r="CL1855" s="50"/>
      <c r="CM1855" s="50"/>
      <c r="CN1855" s="50"/>
      <c r="CO1855" s="50"/>
      <c r="CP1855" s="50"/>
      <c r="CQ1855" s="50"/>
      <c r="CR1855" s="50"/>
      <c r="CS1855" s="50"/>
      <c r="CT1855" s="50"/>
      <c r="CU1855" s="50"/>
      <c r="CV1855" s="50"/>
      <c r="CW1855" s="50"/>
      <c r="CX1855" s="50"/>
      <c r="CY1855" s="50"/>
      <c r="CZ1855" s="50"/>
      <c r="DA1855" s="50"/>
      <c r="DB1855" s="50"/>
      <c r="DC1855" s="50"/>
      <c r="DD1855" s="50"/>
      <c r="DE1855" s="50"/>
      <c r="DF1855" s="50"/>
    </row>
    <row r="1856" spans="2:110" x14ac:dyDescent="0.2">
      <c r="B1856" s="177"/>
      <c r="C1856" s="202"/>
      <c r="D1856" s="200"/>
      <c r="E1856" s="203"/>
      <c r="F1856" s="203"/>
      <c r="G1856" s="203"/>
      <c r="H1856" s="203"/>
      <c r="I1856" s="203"/>
      <c r="J1856" s="203"/>
      <c r="K1856" s="203"/>
      <c r="L1856" s="203"/>
      <c r="M1856" s="203"/>
      <c r="N1856" s="203"/>
      <c r="O1856" s="203"/>
      <c r="P1856" s="203"/>
      <c r="Q1856" s="204"/>
      <c r="R1856" s="204"/>
      <c r="S1856" s="234"/>
      <c r="T1856" s="50"/>
      <c r="U1856" s="50"/>
      <c r="V1856" s="50"/>
      <c r="W1856" s="50"/>
      <c r="X1856" s="50"/>
      <c r="Y1856" s="50"/>
      <c r="Z1856" s="250"/>
      <c r="AA1856" s="238"/>
      <c r="AB1856" s="50"/>
      <c r="AC1856" s="50"/>
      <c r="AD1856" s="50"/>
      <c r="AE1856" s="50"/>
      <c r="AF1856" s="50"/>
      <c r="AG1856" s="50"/>
      <c r="AH1856" s="50"/>
      <c r="AI1856" s="50"/>
      <c r="AJ1856" s="50"/>
      <c r="AK1856" s="50"/>
      <c r="AL1856" s="50"/>
      <c r="AM1856" s="50"/>
      <c r="AN1856" s="50"/>
      <c r="AO1856" s="50"/>
      <c r="AP1856" s="50"/>
      <c r="AQ1856" s="50"/>
      <c r="AR1856" s="50"/>
      <c r="AS1856" s="50"/>
      <c r="AT1856" s="50"/>
      <c r="AU1856" s="50"/>
      <c r="AV1856" s="50"/>
      <c r="AW1856" s="50"/>
      <c r="AX1856" s="50"/>
      <c r="AY1856" s="50"/>
      <c r="AZ1856" s="50"/>
      <c r="BA1856" s="50"/>
      <c r="BB1856" s="50"/>
      <c r="BC1856" s="50"/>
      <c r="BD1856" s="50"/>
      <c r="BE1856" s="50"/>
      <c r="BF1856" s="50"/>
      <c r="BG1856" s="50"/>
      <c r="BH1856" s="50"/>
      <c r="BI1856" s="50"/>
      <c r="BJ1856" s="50"/>
      <c r="BK1856" s="50"/>
      <c r="BL1856" s="50"/>
      <c r="BM1856" s="50"/>
      <c r="BN1856" s="50"/>
      <c r="BO1856" s="50"/>
      <c r="BP1856" s="50"/>
      <c r="BQ1856" s="50"/>
      <c r="BR1856" s="50"/>
      <c r="BS1856" s="50"/>
      <c r="BT1856" s="50"/>
      <c r="BU1856" s="50"/>
      <c r="BV1856" s="50"/>
      <c r="BW1856" s="50"/>
      <c r="BX1856" s="50"/>
      <c r="BY1856" s="50"/>
      <c r="BZ1856" s="50"/>
      <c r="CA1856" s="50"/>
      <c r="CB1856" s="50"/>
      <c r="CC1856" s="50"/>
      <c r="CD1856" s="50"/>
      <c r="CE1856" s="50"/>
      <c r="CF1856" s="50"/>
      <c r="CG1856" s="50"/>
      <c r="CH1856" s="50"/>
      <c r="CI1856" s="50"/>
      <c r="CJ1856" s="50"/>
      <c r="CK1856" s="50"/>
      <c r="CL1856" s="50"/>
      <c r="CM1856" s="50"/>
      <c r="CN1856" s="50"/>
      <c r="CO1856" s="50"/>
      <c r="CP1856" s="50"/>
      <c r="CQ1856" s="50"/>
      <c r="CR1856" s="50"/>
      <c r="CS1856" s="50"/>
      <c r="CT1856" s="50"/>
      <c r="CU1856" s="50"/>
      <c r="CV1856" s="50"/>
      <c r="CW1856" s="50"/>
      <c r="CX1856" s="50"/>
      <c r="CY1856" s="50"/>
      <c r="CZ1856" s="50"/>
      <c r="DA1856" s="50"/>
      <c r="DB1856" s="50"/>
      <c r="DC1856" s="50"/>
      <c r="DD1856" s="50"/>
      <c r="DE1856" s="50"/>
      <c r="DF1856" s="50"/>
    </row>
    <row r="1857" spans="2:110" x14ac:dyDescent="0.2">
      <c r="B1857" s="177"/>
      <c r="C1857" s="202"/>
      <c r="D1857" s="200"/>
      <c r="E1857" s="203"/>
      <c r="F1857" s="203"/>
      <c r="G1857" s="203"/>
      <c r="H1857" s="203"/>
      <c r="I1857" s="203"/>
      <c r="J1857" s="203"/>
      <c r="K1857" s="203"/>
      <c r="L1857" s="203"/>
      <c r="M1857" s="203"/>
      <c r="N1857" s="203"/>
      <c r="O1857" s="203"/>
      <c r="P1857" s="203"/>
      <c r="Q1857" s="204"/>
      <c r="R1857" s="204"/>
      <c r="S1857" s="234"/>
      <c r="T1857" s="50"/>
      <c r="U1857" s="50"/>
      <c r="V1857" s="50"/>
      <c r="W1857" s="50"/>
      <c r="X1857" s="50"/>
      <c r="Y1857" s="50"/>
      <c r="Z1857" s="250"/>
      <c r="AA1857" s="238"/>
      <c r="AB1857" s="50"/>
      <c r="AC1857" s="50"/>
      <c r="AD1857" s="50"/>
      <c r="AE1857" s="50"/>
      <c r="AF1857" s="50"/>
      <c r="AG1857" s="50"/>
      <c r="AH1857" s="50"/>
      <c r="AI1857" s="50"/>
      <c r="AJ1857" s="50"/>
      <c r="AK1857" s="50"/>
      <c r="AL1857" s="50"/>
      <c r="AM1857" s="50"/>
      <c r="AN1857" s="50"/>
      <c r="AO1857" s="50"/>
      <c r="AP1857" s="50"/>
      <c r="AQ1857" s="50"/>
      <c r="AR1857" s="50"/>
      <c r="AS1857" s="50"/>
      <c r="AT1857" s="50"/>
      <c r="AU1857" s="50"/>
      <c r="AV1857" s="50"/>
      <c r="AW1857" s="50"/>
      <c r="AX1857" s="50"/>
      <c r="AY1857" s="50"/>
      <c r="AZ1857" s="50"/>
      <c r="BA1857" s="50"/>
      <c r="BB1857" s="50"/>
      <c r="BC1857" s="50"/>
      <c r="BD1857" s="50"/>
      <c r="BE1857" s="50"/>
      <c r="BF1857" s="50"/>
      <c r="BG1857" s="50"/>
      <c r="BH1857" s="50"/>
      <c r="BI1857" s="50"/>
      <c r="BJ1857" s="50"/>
      <c r="BK1857" s="50"/>
      <c r="BL1857" s="50"/>
      <c r="BM1857" s="50"/>
      <c r="BN1857" s="50"/>
      <c r="BO1857" s="50"/>
      <c r="BP1857" s="50"/>
      <c r="BQ1857" s="50"/>
      <c r="BR1857" s="50"/>
      <c r="BS1857" s="50"/>
      <c r="BT1857" s="50"/>
      <c r="BU1857" s="50"/>
      <c r="BV1857" s="50"/>
      <c r="BW1857" s="50"/>
      <c r="BX1857" s="50"/>
      <c r="BY1857" s="50"/>
      <c r="BZ1857" s="50"/>
      <c r="CA1857" s="50"/>
      <c r="CB1857" s="50"/>
      <c r="CC1857" s="50"/>
      <c r="CD1857" s="50"/>
      <c r="CE1857" s="50"/>
      <c r="CF1857" s="50"/>
      <c r="CG1857" s="50"/>
      <c r="CH1857" s="50"/>
      <c r="CI1857" s="50"/>
      <c r="CJ1857" s="50"/>
      <c r="CK1857" s="50"/>
      <c r="CL1857" s="50"/>
      <c r="CM1857" s="50"/>
      <c r="CN1857" s="50"/>
      <c r="CO1857" s="50"/>
      <c r="CP1857" s="50"/>
      <c r="CQ1857" s="50"/>
      <c r="CR1857" s="50"/>
      <c r="CS1857" s="50"/>
      <c r="CT1857" s="50"/>
      <c r="CU1857" s="50"/>
      <c r="CV1857" s="50"/>
      <c r="CW1857" s="50"/>
      <c r="CX1857" s="50"/>
      <c r="CY1857" s="50"/>
      <c r="CZ1857" s="50"/>
      <c r="DA1857" s="50"/>
      <c r="DB1857" s="50"/>
      <c r="DC1857" s="50"/>
      <c r="DD1857" s="50"/>
      <c r="DE1857" s="50"/>
      <c r="DF1857" s="50"/>
    </row>
    <row r="1858" spans="2:110" x14ac:dyDescent="0.2">
      <c r="B1858" s="177"/>
      <c r="C1858" s="202"/>
      <c r="D1858" s="200"/>
      <c r="E1858" s="203"/>
      <c r="F1858" s="203"/>
      <c r="G1858" s="203"/>
      <c r="H1858" s="203"/>
      <c r="I1858" s="203"/>
      <c r="J1858" s="203"/>
      <c r="K1858" s="203"/>
      <c r="L1858" s="203"/>
      <c r="M1858" s="203"/>
      <c r="N1858" s="203"/>
      <c r="O1858" s="203"/>
      <c r="P1858" s="203"/>
      <c r="Q1858" s="204"/>
      <c r="R1858" s="204"/>
      <c r="S1858" s="234"/>
      <c r="T1858" s="50"/>
      <c r="U1858" s="50"/>
      <c r="V1858" s="50"/>
      <c r="W1858" s="50"/>
      <c r="X1858" s="50"/>
      <c r="Y1858" s="50"/>
      <c r="Z1858" s="250"/>
      <c r="AA1858" s="238"/>
      <c r="AB1858" s="50"/>
      <c r="AC1858" s="50"/>
      <c r="AD1858" s="50"/>
      <c r="AE1858" s="50"/>
      <c r="AF1858" s="50"/>
      <c r="AG1858" s="50"/>
      <c r="AH1858" s="50"/>
      <c r="AI1858" s="50"/>
      <c r="AJ1858" s="50"/>
      <c r="AK1858" s="50"/>
      <c r="AL1858" s="50"/>
      <c r="AM1858" s="50"/>
      <c r="AN1858" s="50"/>
      <c r="AO1858" s="50"/>
      <c r="AP1858" s="50"/>
      <c r="AQ1858" s="50"/>
      <c r="AR1858" s="50"/>
      <c r="AS1858" s="50"/>
      <c r="AT1858" s="50"/>
      <c r="AU1858" s="50"/>
      <c r="AV1858" s="50"/>
      <c r="AW1858" s="50"/>
      <c r="AX1858" s="50"/>
      <c r="AY1858" s="50"/>
      <c r="AZ1858" s="50"/>
      <c r="BA1858" s="50"/>
      <c r="BB1858" s="50"/>
      <c r="BC1858" s="50"/>
      <c r="BD1858" s="50"/>
      <c r="BE1858" s="50"/>
      <c r="BF1858" s="50"/>
      <c r="BG1858" s="50"/>
      <c r="BH1858" s="50"/>
      <c r="BI1858" s="50"/>
      <c r="BJ1858" s="50"/>
      <c r="BK1858" s="50"/>
      <c r="BL1858" s="50"/>
      <c r="BM1858" s="50"/>
      <c r="BN1858" s="50"/>
      <c r="BO1858" s="50"/>
      <c r="BP1858" s="50"/>
      <c r="BQ1858" s="50"/>
      <c r="BR1858" s="50"/>
      <c r="BS1858" s="50"/>
      <c r="BT1858" s="50"/>
      <c r="BU1858" s="50"/>
      <c r="BV1858" s="50"/>
      <c r="BW1858" s="50"/>
      <c r="BX1858" s="50"/>
      <c r="BY1858" s="50"/>
      <c r="BZ1858" s="50"/>
      <c r="CA1858" s="50"/>
      <c r="CB1858" s="50"/>
      <c r="CC1858" s="50"/>
      <c r="CD1858" s="50"/>
      <c r="CE1858" s="50"/>
      <c r="CF1858" s="50"/>
      <c r="CG1858" s="50"/>
      <c r="CH1858" s="50"/>
      <c r="CI1858" s="50"/>
      <c r="CJ1858" s="50"/>
      <c r="CK1858" s="50"/>
      <c r="CL1858" s="50"/>
      <c r="CM1858" s="50"/>
      <c r="CN1858" s="50"/>
      <c r="CO1858" s="50"/>
      <c r="CP1858" s="50"/>
      <c r="CQ1858" s="50"/>
      <c r="CR1858" s="50"/>
      <c r="CS1858" s="50"/>
      <c r="CT1858" s="50"/>
      <c r="CU1858" s="50"/>
      <c r="CV1858" s="50"/>
      <c r="CW1858" s="50"/>
      <c r="CX1858" s="50"/>
      <c r="CY1858" s="50"/>
      <c r="CZ1858" s="50"/>
      <c r="DA1858" s="50"/>
      <c r="DB1858" s="50"/>
      <c r="DC1858" s="50"/>
      <c r="DD1858" s="50"/>
      <c r="DE1858" s="50"/>
      <c r="DF1858" s="50"/>
    </row>
    <row r="1859" spans="2:110" x14ac:dyDescent="0.2">
      <c r="B1859" s="177"/>
      <c r="C1859" s="202"/>
      <c r="D1859" s="200"/>
      <c r="E1859" s="203"/>
      <c r="F1859" s="203"/>
      <c r="G1859" s="203"/>
      <c r="H1859" s="203"/>
      <c r="I1859" s="203"/>
      <c r="J1859" s="203"/>
      <c r="K1859" s="203"/>
      <c r="L1859" s="203"/>
      <c r="M1859" s="203"/>
      <c r="N1859" s="203"/>
      <c r="O1859" s="203"/>
      <c r="P1859" s="203"/>
      <c r="Q1859" s="204"/>
      <c r="R1859" s="204"/>
      <c r="S1859" s="234"/>
      <c r="T1859" s="50"/>
      <c r="U1859" s="50"/>
      <c r="V1859" s="50"/>
      <c r="W1859" s="50"/>
      <c r="X1859" s="50"/>
      <c r="Y1859" s="50"/>
      <c r="Z1859" s="250"/>
      <c r="AA1859" s="238"/>
      <c r="AB1859" s="50"/>
      <c r="AC1859" s="50"/>
      <c r="AD1859" s="50"/>
      <c r="AE1859" s="50"/>
      <c r="AF1859" s="50"/>
      <c r="AG1859" s="50"/>
      <c r="AH1859" s="50"/>
      <c r="AI1859" s="50"/>
      <c r="AJ1859" s="50"/>
      <c r="AK1859" s="50"/>
      <c r="AL1859" s="50"/>
      <c r="AM1859" s="50"/>
      <c r="AN1859" s="50"/>
      <c r="AO1859" s="50"/>
      <c r="AP1859" s="50"/>
      <c r="AQ1859" s="50"/>
      <c r="AR1859" s="50"/>
      <c r="AS1859" s="50"/>
      <c r="AT1859" s="50"/>
      <c r="AU1859" s="50"/>
      <c r="AV1859" s="50"/>
      <c r="AW1859" s="50"/>
      <c r="AX1859" s="50"/>
      <c r="AY1859" s="50"/>
      <c r="AZ1859" s="50"/>
      <c r="BA1859" s="50"/>
      <c r="BB1859" s="50"/>
      <c r="BC1859" s="50"/>
      <c r="BD1859" s="50"/>
      <c r="BE1859" s="50"/>
      <c r="BF1859" s="50"/>
      <c r="BG1859" s="50"/>
      <c r="BH1859" s="50"/>
      <c r="BI1859" s="50"/>
      <c r="BJ1859" s="50"/>
      <c r="BK1859" s="50"/>
      <c r="BL1859" s="50"/>
      <c r="BM1859" s="50"/>
      <c r="BN1859" s="50"/>
      <c r="BO1859" s="50"/>
      <c r="BP1859" s="50"/>
      <c r="BQ1859" s="50"/>
      <c r="BR1859" s="50"/>
      <c r="BS1859" s="50"/>
      <c r="BT1859" s="50"/>
      <c r="BU1859" s="50"/>
      <c r="BV1859" s="50"/>
      <c r="BW1859" s="50"/>
      <c r="BX1859" s="50"/>
      <c r="BY1859" s="50"/>
      <c r="BZ1859" s="50"/>
      <c r="CA1859" s="50"/>
      <c r="CB1859" s="50"/>
      <c r="CC1859" s="50"/>
      <c r="CD1859" s="50"/>
      <c r="CE1859" s="50"/>
      <c r="CF1859" s="50"/>
      <c r="CG1859" s="50"/>
      <c r="CH1859" s="50"/>
      <c r="CI1859" s="50"/>
      <c r="CJ1859" s="50"/>
      <c r="CK1859" s="50"/>
      <c r="CL1859" s="50"/>
      <c r="CM1859" s="50"/>
      <c r="CN1859" s="50"/>
      <c r="CO1859" s="50"/>
      <c r="CP1859" s="50"/>
      <c r="CQ1859" s="50"/>
      <c r="CR1859" s="50"/>
      <c r="CS1859" s="50"/>
      <c r="CT1859" s="50"/>
      <c r="CU1859" s="50"/>
      <c r="CV1859" s="50"/>
      <c r="CW1859" s="50"/>
      <c r="CX1859" s="50"/>
      <c r="CY1859" s="50"/>
      <c r="CZ1859" s="50"/>
      <c r="DA1859" s="50"/>
      <c r="DB1859" s="50"/>
      <c r="DC1859" s="50"/>
      <c r="DD1859" s="50"/>
      <c r="DE1859" s="50"/>
      <c r="DF1859" s="50"/>
    </row>
    <row r="1860" spans="2:110" x14ac:dyDescent="0.2">
      <c r="B1860" s="177"/>
      <c r="C1860" s="202"/>
      <c r="D1860" s="200"/>
      <c r="E1860" s="203"/>
      <c r="F1860" s="203"/>
      <c r="G1860" s="203"/>
      <c r="H1860" s="203"/>
      <c r="I1860" s="203"/>
      <c r="J1860" s="203"/>
      <c r="K1860" s="203"/>
      <c r="L1860" s="203"/>
      <c r="M1860" s="203"/>
      <c r="N1860" s="203"/>
      <c r="O1860" s="203"/>
      <c r="P1860" s="203"/>
      <c r="Q1860" s="204"/>
      <c r="R1860" s="204"/>
      <c r="S1860" s="234"/>
      <c r="T1860" s="50"/>
      <c r="U1860" s="50"/>
      <c r="V1860" s="50"/>
      <c r="W1860" s="50"/>
      <c r="X1860" s="50"/>
      <c r="Y1860" s="50"/>
      <c r="Z1860" s="250"/>
      <c r="AA1860" s="238"/>
      <c r="AB1860" s="50"/>
      <c r="AC1860" s="50"/>
      <c r="AD1860" s="50"/>
      <c r="AE1860" s="50"/>
      <c r="AF1860" s="50"/>
      <c r="AG1860" s="50"/>
      <c r="AH1860" s="50"/>
      <c r="AI1860" s="50"/>
      <c r="AJ1860" s="50"/>
      <c r="AK1860" s="50"/>
      <c r="AL1860" s="50"/>
      <c r="AM1860" s="50"/>
      <c r="AN1860" s="50"/>
      <c r="AO1860" s="50"/>
      <c r="AP1860" s="50"/>
      <c r="AQ1860" s="50"/>
      <c r="AR1860" s="50"/>
      <c r="AS1860" s="50"/>
      <c r="AT1860" s="50"/>
      <c r="AU1860" s="50"/>
      <c r="AV1860" s="50"/>
      <c r="AW1860" s="50"/>
      <c r="AX1860" s="50"/>
      <c r="AY1860" s="50"/>
      <c r="AZ1860" s="50"/>
      <c r="BA1860" s="50"/>
      <c r="BB1860" s="50"/>
      <c r="BC1860" s="50"/>
      <c r="BD1860" s="50"/>
      <c r="BE1860" s="50"/>
      <c r="BF1860" s="50"/>
      <c r="BG1860" s="50"/>
      <c r="BH1860" s="50"/>
      <c r="BI1860" s="50"/>
      <c r="BJ1860" s="50"/>
      <c r="BK1860" s="50"/>
      <c r="BL1860" s="50"/>
      <c r="BM1860" s="50"/>
      <c r="BN1860" s="50"/>
      <c r="BO1860" s="50"/>
      <c r="BP1860" s="50"/>
      <c r="BQ1860" s="50"/>
      <c r="BR1860" s="50"/>
      <c r="BS1860" s="50"/>
      <c r="BT1860" s="50"/>
      <c r="BU1860" s="50"/>
      <c r="BV1860" s="50"/>
      <c r="BW1860" s="50"/>
      <c r="BX1860" s="50"/>
      <c r="BY1860" s="50"/>
      <c r="BZ1860" s="50"/>
      <c r="CA1860" s="50"/>
      <c r="CB1860" s="50"/>
      <c r="CC1860" s="50"/>
      <c r="CD1860" s="50"/>
      <c r="CE1860" s="50"/>
      <c r="CF1860" s="50"/>
      <c r="CG1860" s="50"/>
      <c r="CH1860" s="50"/>
      <c r="CI1860" s="50"/>
      <c r="CJ1860" s="50"/>
      <c r="CK1860" s="50"/>
      <c r="CL1860" s="50"/>
      <c r="CM1860" s="50"/>
      <c r="CN1860" s="50"/>
      <c r="CO1860" s="50"/>
      <c r="CP1860" s="50"/>
      <c r="CQ1860" s="50"/>
      <c r="CR1860" s="50"/>
      <c r="CS1860" s="50"/>
      <c r="CT1860" s="50"/>
      <c r="CU1860" s="50"/>
      <c r="CV1860" s="50"/>
      <c r="CW1860" s="50"/>
      <c r="CX1860" s="50"/>
      <c r="CY1860" s="50"/>
      <c r="CZ1860" s="50"/>
      <c r="DA1860" s="50"/>
      <c r="DB1860" s="50"/>
      <c r="DC1860" s="50"/>
      <c r="DD1860" s="50"/>
      <c r="DE1860" s="50"/>
      <c r="DF1860" s="50"/>
    </row>
    <row r="1861" spans="2:110" x14ac:dyDescent="0.2">
      <c r="B1861" s="177"/>
      <c r="C1861" s="202"/>
      <c r="D1861" s="200"/>
      <c r="E1861" s="203"/>
      <c r="F1861" s="203"/>
      <c r="G1861" s="203"/>
      <c r="H1861" s="203"/>
      <c r="I1861" s="203"/>
      <c r="J1861" s="203"/>
      <c r="K1861" s="203"/>
      <c r="L1861" s="203"/>
      <c r="M1861" s="203"/>
      <c r="N1861" s="203"/>
      <c r="O1861" s="203"/>
      <c r="P1861" s="203"/>
      <c r="Q1861" s="204"/>
      <c r="R1861" s="204"/>
      <c r="S1861" s="234"/>
      <c r="T1861" s="50"/>
      <c r="U1861" s="50"/>
      <c r="V1861" s="50"/>
      <c r="W1861" s="50"/>
      <c r="X1861" s="50"/>
      <c r="Y1861" s="50"/>
      <c r="Z1861" s="250"/>
      <c r="AA1861" s="238"/>
      <c r="AB1861" s="50"/>
      <c r="AC1861" s="50"/>
      <c r="AD1861" s="50"/>
      <c r="AE1861" s="50"/>
      <c r="AF1861" s="50"/>
      <c r="AG1861" s="50"/>
      <c r="AH1861" s="50"/>
      <c r="AI1861" s="50"/>
      <c r="AJ1861" s="50"/>
      <c r="AK1861" s="50"/>
      <c r="AL1861" s="50"/>
      <c r="AM1861" s="50"/>
      <c r="AN1861" s="50"/>
      <c r="AO1861" s="50"/>
      <c r="AP1861" s="50"/>
      <c r="AQ1861" s="50"/>
      <c r="AR1861" s="50"/>
      <c r="AS1861" s="50"/>
      <c r="AT1861" s="50"/>
      <c r="AU1861" s="50"/>
      <c r="AV1861" s="50"/>
      <c r="AW1861" s="50"/>
      <c r="AX1861" s="50"/>
      <c r="AY1861" s="50"/>
      <c r="AZ1861" s="50"/>
      <c r="BA1861" s="50"/>
      <c r="BB1861" s="50"/>
      <c r="BC1861" s="50"/>
      <c r="BD1861" s="50"/>
      <c r="BE1861" s="50"/>
      <c r="BF1861" s="50"/>
      <c r="BG1861" s="50"/>
      <c r="BH1861" s="50"/>
      <c r="BI1861" s="50"/>
      <c r="BJ1861" s="50"/>
      <c r="BK1861" s="50"/>
      <c r="BL1861" s="50"/>
      <c r="BM1861" s="50"/>
      <c r="BN1861" s="50"/>
      <c r="BO1861" s="50"/>
      <c r="BP1861" s="50"/>
      <c r="BQ1861" s="50"/>
      <c r="BR1861" s="50"/>
      <c r="BS1861" s="50"/>
      <c r="BT1861" s="50"/>
      <c r="BU1861" s="50"/>
      <c r="BV1861" s="50"/>
      <c r="BW1861" s="50"/>
      <c r="BX1861" s="50"/>
      <c r="BY1861" s="50"/>
      <c r="BZ1861" s="50"/>
      <c r="CA1861" s="50"/>
      <c r="CB1861" s="50"/>
      <c r="CC1861" s="50"/>
      <c r="CD1861" s="50"/>
      <c r="CE1861" s="50"/>
      <c r="CF1861" s="50"/>
      <c r="CG1861" s="50"/>
      <c r="CH1861" s="50"/>
      <c r="CI1861" s="50"/>
      <c r="CJ1861" s="50"/>
      <c r="CK1861" s="50"/>
      <c r="CL1861" s="50"/>
      <c r="CM1861" s="50"/>
      <c r="CN1861" s="50"/>
      <c r="CO1861" s="50"/>
      <c r="CP1861" s="50"/>
      <c r="CQ1861" s="50"/>
      <c r="CR1861" s="50"/>
      <c r="CS1861" s="50"/>
      <c r="CT1861" s="50"/>
      <c r="CU1861" s="50"/>
      <c r="CV1861" s="50"/>
      <c r="CW1861" s="50"/>
      <c r="CX1861" s="50"/>
      <c r="CY1861" s="50"/>
      <c r="CZ1861" s="50"/>
      <c r="DA1861" s="50"/>
      <c r="DB1861" s="50"/>
      <c r="DC1861" s="50"/>
      <c r="DD1861" s="50"/>
      <c r="DE1861" s="50"/>
      <c r="DF1861" s="50"/>
    </row>
    <row r="1862" spans="2:110" x14ac:dyDescent="0.2">
      <c r="B1862" s="177"/>
      <c r="C1862" s="202"/>
      <c r="D1862" s="200"/>
      <c r="E1862" s="203"/>
      <c r="F1862" s="203"/>
      <c r="G1862" s="203"/>
      <c r="H1862" s="203"/>
      <c r="I1862" s="203"/>
      <c r="J1862" s="203"/>
      <c r="K1862" s="203"/>
      <c r="L1862" s="203"/>
      <c r="M1862" s="203"/>
      <c r="N1862" s="203"/>
      <c r="O1862" s="203"/>
      <c r="P1862" s="203"/>
      <c r="Q1862" s="204"/>
      <c r="R1862" s="204"/>
      <c r="S1862" s="234"/>
      <c r="T1862" s="50"/>
      <c r="U1862" s="50"/>
      <c r="V1862" s="50"/>
      <c r="W1862" s="50"/>
      <c r="X1862" s="50"/>
      <c r="Y1862" s="50"/>
      <c r="Z1862" s="250"/>
      <c r="AA1862" s="238"/>
      <c r="AB1862" s="50"/>
      <c r="AC1862" s="50"/>
      <c r="AD1862" s="50"/>
      <c r="AE1862" s="50"/>
      <c r="AF1862" s="50"/>
      <c r="AG1862" s="50"/>
      <c r="AH1862" s="50"/>
      <c r="AI1862" s="50"/>
      <c r="AJ1862" s="50"/>
      <c r="AK1862" s="50"/>
      <c r="AL1862" s="50"/>
      <c r="AM1862" s="50"/>
      <c r="AN1862" s="50"/>
      <c r="AO1862" s="50"/>
      <c r="AP1862" s="50"/>
      <c r="AQ1862" s="50"/>
      <c r="AR1862" s="50"/>
      <c r="AS1862" s="50"/>
      <c r="AT1862" s="50"/>
      <c r="AU1862" s="50"/>
      <c r="AV1862" s="50"/>
      <c r="AW1862" s="50"/>
      <c r="AX1862" s="50"/>
      <c r="AY1862" s="50"/>
      <c r="AZ1862" s="50"/>
      <c r="BA1862" s="50"/>
      <c r="BB1862" s="50"/>
      <c r="BC1862" s="50"/>
      <c r="BD1862" s="50"/>
      <c r="BE1862" s="50"/>
      <c r="BF1862" s="50"/>
      <c r="BG1862" s="50"/>
      <c r="BH1862" s="50"/>
      <c r="BI1862" s="50"/>
      <c r="BJ1862" s="50"/>
      <c r="BK1862" s="50"/>
      <c r="BL1862" s="50"/>
      <c r="BM1862" s="50"/>
      <c r="BN1862" s="50"/>
      <c r="BO1862" s="50"/>
      <c r="BP1862" s="50"/>
      <c r="BQ1862" s="50"/>
      <c r="BR1862" s="50"/>
      <c r="BS1862" s="50"/>
      <c r="BT1862" s="50"/>
      <c r="BU1862" s="50"/>
      <c r="BV1862" s="50"/>
      <c r="BW1862" s="50"/>
      <c r="BX1862" s="50"/>
      <c r="BY1862" s="50"/>
      <c r="BZ1862" s="50"/>
      <c r="CA1862" s="50"/>
      <c r="CB1862" s="50"/>
      <c r="CC1862" s="50"/>
      <c r="CD1862" s="50"/>
      <c r="CE1862" s="50"/>
      <c r="CF1862" s="50"/>
      <c r="CG1862" s="50"/>
      <c r="CH1862" s="50"/>
      <c r="CI1862" s="50"/>
      <c r="CJ1862" s="50"/>
      <c r="CK1862" s="50"/>
      <c r="CL1862" s="50"/>
      <c r="CM1862" s="50"/>
      <c r="CN1862" s="50"/>
      <c r="CO1862" s="50"/>
      <c r="CP1862" s="50"/>
      <c r="CQ1862" s="50"/>
      <c r="CR1862" s="50"/>
      <c r="CS1862" s="50"/>
      <c r="CT1862" s="50"/>
      <c r="CU1862" s="50"/>
      <c r="CV1862" s="50"/>
      <c r="CW1862" s="50"/>
      <c r="CX1862" s="50"/>
      <c r="CY1862" s="50"/>
      <c r="CZ1862" s="50"/>
      <c r="DA1862" s="50"/>
      <c r="DB1862" s="50"/>
      <c r="DC1862" s="50"/>
      <c r="DD1862" s="50"/>
      <c r="DE1862" s="50"/>
      <c r="DF1862" s="50"/>
    </row>
    <row r="1863" spans="2:110" x14ac:dyDescent="0.2">
      <c r="B1863" s="177"/>
      <c r="C1863" s="202"/>
      <c r="D1863" s="200"/>
      <c r="E1863" s="203"/>
      <c r="F1863" s="203"/>
      <c r="G1863" s="203"/>
      <c r="H1863" s="203"/>
      <c r="I1863" s="203"/>
      <c r="J1863" s="203"/>
      <c r="K1863" s="203"/>
      <c r="L1863" s="203"/>
      <c r="M1863" s="203"/>
      <c r="N1863" s="203"/>
      <c r="O1863" s="203"/>
      <c r="P1863" s="203"/>
      <c r="Q1863" s="204"/>
      <c r="R1863" s="204"/>
      <c r="S1863" s="234"/>
      <c r="T1863" s="50"/>
      <c r="U1863" s="50"/>
      <c r="V1863" s="50"/>
      <c r="W1863" s="50"/>
      <c r="X1863" s="50"/>
      <c r="Y1863" s="50"/>
      <c r="Z1863" s="250"/>
      <c r="AA1863" s="238"/>
      <c r="AB1863" s="50"/>
      <c r="AC1863" s="50"/>
      <c r="AD1863" s="50"/>
      <c r="AE1863" s="50"/>
      <c r="AF1863" s="50"/>
      <c r="AG1863" s="50"/>
      <c r="AH1863" s="50"/>
      <c r="AI1863" s="50"/>
      <c r="AJ1863" s="50"/>
      <c r="AK1863" s="50"/>
      <c r="AL1863" s="50"/>
      <c r="AM1863" s="50"/>
      <c r="AN1863" s="50"/>
      <c r="AO1863" s="50"/>
      <c r="AP1863" s="50"/>
      <c r="AQ1863" s="50"/>
      <c r="AR1863" s="50"/>
      <c r="AS1863" s="50"/>
      <c r="AT1863" s="50"/>
      <c r="AU1863" s="50"/>
      <c r="AV1863" s="50"/>
      <c r="AW1863" s="50"/>
      <c r="AX1863" s="50"/>
      <c r="AY1863" s="50"/>
      <c r="AZ1863" s="50"/>
      <c r="BA1863" s="50"/>
      <c r="BB1863" s="50"/>
      <c r="BC1863" s="50"/>
      <c r="BD1863" s="50"/>
      <c r="BE1863" s="50"/>
      <c r="BF1863" s="50"/>
      <c r="BG1863" s="50"/>
      <c r="BH1863" s="50"/>
      <c r="BI1863" s="50"/>
      <c r="BJ1863" s="50"/>
      <c r="BK1863" s="50"/>
      <c r="BL1863" s="50"/>
      <c r="BM1863" s="50"/>
      <c r="BN1863" s="50"/>
      <c r="BO1863" s="50"/>
      <c r="BP1863" s="50"/>
      <c r="BQ1863" s="50"/>
      <c r="BR1863" s="50"/>
      <c r="BS1863" s="50"/>
      <c r="BT1863" s="50"/>
      <c r="BU1863" s="50"/>
      <c r="BV1863" s="50"/>
      <c r="BW1863" s="50"/>
      <c r="BX1863" s="50"/>
      <c r="BY1863" s="50"/>
      <c r="BZ1863" s="50"/>
      <c r="CA1863" s="50"/>
      <c r="CB1863" s="50"/>
      <c r="CC1863" s="50"/>
      <c r="CD1863" s="50"/>
      <c r="CE1863" s="50"/>
      <c r="CF1863" s="50"/>
      <c r="CG1863" s="50"/>
      <c r="CH1863" s="50"/>
      <c r="CI1863" s="50"/>
      <c r="CJ1863" s="50"/>
      <c r="CK1863" s="50"/>
      <c r="CL1863" s="50"/>
      <c r="CM1863" s="50"/>
      <c r="CN1863" s="50"/>
      <c r="CO1863" s="50"/>
      <c r="CP1863" s="50"/>
      <c r="CQ1863" s="50"/>
      <c r="CR1863" s="50"/>
      <c r="CS1863" s="50"/>
      <c r="CT1863" s="50"/>
      <c r="CU1863" s="50"/>
      <c r="CV1863" s="50"/>
      <c r="CW1863" s="50"/>
      <c r="CX1863" s="50"/>
      <c r="CY1863" s="50"/>
      <c r="CZ1863" s="50"/>
      <c r="DA1863" s="50"/>
      <c r="DB1863" s="50"/>
      <c r="DC1863" s="50"/>
      <c r="DD1863" s="50"/>
      <c r="DE1863" s="50"/>
      <c r="DF1863" s="50"/>
    </row>
    <row r="1864" spans="2:110" x14ac:dyDescent="0.2">
      <c r="B1864" s="177"/>
      <c r="C1864" s="202"/>
      <c r="D1864" s="200"/>
      <c r="E1864" s="203"/>
      <c r="F1864" s="203"/>
      <c r="G1864" s="203"/>
      <c r="H1864" s="203"/>
      <c r="I1864" s="203"/>
      <c r="J1864" s="203"/>
      <c r="K1864" s="203"/>
      <c r="L1864" s="203"/>
      <c r="M1864" s="203"/>
      <c r="N1864" s="203"/>
      <c r="O1864" s="203"/>
      <c r="P1864" s="203"/>
      <c r="Q1864" s="204"/>
      <c r="R1864" s="204"/>
      <c r="S1864" s="234"/>
      <c r="T1864" s="50"/>
      <c r="U1864" s="50"/>
      <c r="V1864" s="50"/>
      <c r="W1864" s="50"/>
      <c r="X1864" s="50"/>
      <c r="Y1864" s="50"/>
      <c r="Z1864" s="250"/>
      <c r="AA1864" s="238"/>
      <c r="AB1864" s="50"/>
      <c r="AC1864" s="50"/>
      <c r="AD1864" s="50"/>
      <c r="AE1864" s="50"/>
      <c r="AF1864" s="50"/>
      <c r="AG1864" s="50"/>
      <c r="AH1864" s="50"/>
      <c r="AI1864" s="50"/>
      <c r="AJ1864" s="50"/>
      <c r="AK1864" s="50"/>
      <c r="AL1864" s="50"/>
      <c r="AM1864" s="50"/>
      <c r="AN1864" s="50"/>
      <c r="AO1864" s="50"/>
      <c r="AP1864" s="50"/>
      <c r="AQ1864" s="50"/>
      <c r="AR1864" s="50"/>
      <c r="AS1864" s="50"/>
      <c r="AT1864" s="50"/>
      <c r="AU1864" s="50"/>
      <c r="AV1864" s="50"/>
      <c r="AW1864" s="50"/>
      <c r="AX1864" s="50"/>
      <c r="AY1864" s="50"/>
      <c r="AZ1864" s="50"/>
      <c r="BA1864" s="50"/>
      <c r="BB1864" s="50"/>
      <c r="BC1864" s="50"/>
      <c r="BD1864" s="50"/>
      <c r="BE1864" s="50"/>
      <c r="BF1864" s="50"/>
      <c r="BG1864" s="50"/>
      <c r="BH1864" s="50"/>
      <c r="BI1864" s="50"/>
      <c r="BJ1864" s="50"/>
      <c r="BK1864" s="50"/>
      <c r="BL1864" s="50"/>
      <c r="BM1864" s="50"/>
      <c r="BN1864" s="50"/>
      <c r="BO1864" s="50"/>
      <c r="BP1864" s="50"/>
      <c r="BQ1864" s="50"/>
      <c r="BR1864" s="50"/>
      <c r="BS1864" s="50"/>
      <c r="BT1864" s="50"/>
      <c r="BU1864" s="50"/>
      <c r="BV1864" s="50"/>
      <c r="BW1864" s="50"/>
      <c r="BX1864" s="50"/>
      <c r="BY1864" s="50"/>
      <c r="BZ1864" s="50"/>
      <c r="CA1864" s="50"/>
      <c r="CB1864" s="50"/>
      <c r="CC1864" s="50"/>
      <c r="CD1864" s="50"/>
      <c r="CE1864" s="50"/>
      <c r="CF1864" s="50"/>
      <c r="CG1864" s="50"/>
      <c r="CH1864" s="50"/>
      <c r="CI1864" s="50"/>
      <c r="CJ1864" s="50"/>
      <c r="CK1864" s="50"/>
      <c r="CL1864" s="50"/>
      <c r="CM1864" s="50"/>
      <c r="CN1864" s="50"/>
      <c r="CO1864" s="50"/>
      <c r="CP1864" s="50"/>
      <c r="CQ1864" s="50"/>
      <c r="CR1864" s="50"/>
      <c r="CS1864" s="50"/>
      <c r="CT1864" s="50"/>
      <c r="CU1864" s="50"/>
      <c r="CV1864" s="50"/>
      <c r="CW1864" s="50"/>
      <c r="CX1864" s="50"/>
      <c r="CY1864" s="50"/>
      <c r="CZ1864" s="50"/>
      <c r="DA1864" s="50"/>
      <c r="DB1864" s="50"/>
      <c r="DC1864" s="50"/>
      <c r="DD1864" s="50"/>
      <c r="DE1864" s="50"/>
      <c r="DF1864" s="50"/>
    </row>
    <row r="1865" spans="2:110" x14ac:dyDescent="0.2">
      <c r="B1865" s="177"/>
      <c r="C1865" s="202"/>
      <c r="D1865" s="200"/>
      <c r="E1865" s="203"/>
      <c r="F1865" s="203"/>
      <c r="G1865" s="203"/>
      <c r="H1865" s="203"/>
      <c r="I1865" s="203"/>
      <c r="J1865" s="203"/>
      <c r="K1865" s="203"/>
      <c r="L1865" s="203"/>
      <c r="M1865" s="203"/>
      <c r="N1865" s="203"/>
      <c r="O1865" s="203"/>
      <c r="P1865" s="203"/>
      <c r="Q1865" s="204"/>
      <c r="R1865" s="204"/>
      <c r="S1865" s="234"/>
      <c r="T1865" s="50"/>
      <c r="U1865" s="50"/>
      <c r="V1865" s="50"/>
      <c r="W1865" s="50"/>
      <c r="X1865" s="50"/>
      <c r="Y1865" s="50"/>
      <c r="Z1865" s="250"/>
      <c r="AA1865" s="238"/>
      <c r="AB1865" s="50"/>
      <c r="AC1865" s="50"/>
      <c r="AD1865" s="50"/>
      <c r="AE1865" s="50"/>
      <c r="AF1865" s="50"/>
      <c r="AG1865" s="50"/>
      <c r="AH1865" s="50"/>
      <c r="AI1865" s="50"/>
      <c r="AJ1865" s="50"/>
      <c r="AK1865" s="50"/>
      <c r="AL1865" s="50"/>
      <c r="AM1865" s="50"/>
      <c r="AN1865" s="50"/>
      <c r="AO1865" s="50"/>
      <c r="AP1865" s="50"/>
      <c r="AQ1865" s="50"/>
      <c r="AR1865" s="50"/>
      <c r="AS1865" s="50"/>
      <c r="AT1865" s="50"/>
      <c r="AU1865" s="50"/>
      <c r="AV1865" s="50"/>
      <c r="AW1865" s="50"/>
      <c r="AX1865" s="50"/>
      <c r="AY1865" s="50"/>
      <c r="AZ1865" s="50"/>
      <c r="BA1865" s="50"/>
      <c r="BB1865" s="50"/>
      <c r="BC1865" s="50"/>
      <c r="BD1865" s="50"/>
      <c r="BE1865" s="50"/>
      <c r="BF1865" s="50"/>
      <c r="BG1865" s="50"/>
      <c r="BH1865" s="50"/>
      <c r="BI1865" s="50"/>
      <c r="BJ1865" s="50"/>
      <c r="BK1865" s="50"/>
      <c r="BL1865" s="50"/>
      <c r="BM1865" s="50"/>
      <c r="BN1865" s="50"/>
      <c r="BO1865" s="50"/>
      <c r="BP1865" s="50"/>
      <c r="BQ1865" s="50"/>
      <c r="BR1865" s="50"/>
      <c r="BS1865" s="50"/>
      <c r="BT1865" s="50"/>
      <c r="BU1865" s="50"/>
      <c r="BV1865" s="50"/>
      <c r="BW1865" s="50"/>
      <c r="BX1865" s="50"/>
      <c r="BY1865" s="50"/>
      <c r="BZ1865" s="50"/>
      <c r="CA1865" s="50"/>
      <c r="CB1865" s="50"/>
      <c r="CC1865" s="50"/>
      <c r="CD1865" s="50"/>
      <c r="CE1865" s="50"/>
      <c r="CF1865" s="50"/>
      <c r="CG1865" s="50"/>
      <c r="CH1865" s="50"/>
      <c r="CI1865" s="50"/>
      <c r="CJ1865" s="50"/>
      <c r="CK1865" s="50"/>
      <c r="CL1865" s="50"/>
      <c r="CM1865" s="50"/>
      <c r="CN1865" s="50"/>
      <c r="CO1865" s="50"/>
      <c r="CP1865" s="50"/>
      <c r="CQ1865" s="50"/>
      <c r="CR1865" s="50"/>
      <c r="CS1865" s="50"/>
      <c r="CT1865" s="50"/>
      <c r="CU1865" s="50"/>
      <c r="CV1865" s="50"/>
      <c r="CW1865" s="50"/>
      <c r="CX1865" s="50"/>
      <c r="CY1865" s="50"/>
      <c r="CZ1865" s="50"/>
      <c r="DA1865" s="50"/>
      <c r="DB1865" s="50"/>
      <c r="DC1865" s="50"/>
      <c r="DD1865" s="50"/>
      <c r="DE1865" s="50"/>
      <c r="DF1865" s="50"/>
    </row>
    <row r="1866" spans="2:110" x14ac:dyDescent="0.2">
      <c r="B1866" s="177"/>
      <c r="C1866" s="202"/>
      <c r="D1866" s="200"/>
      <c r="E1866" s="203"/>
      <c r="F1866" s="203"/>
      <c r="G1866" s="203"/>
      <c r="H1866" s="203"/>
      <c r="I1866" s="203"/>
      <c r="J1866" s="203"/>
      <c r="K1866" s="203"/>
      <c r="L1866" s="203"/>
      <c r="M1866" s="203"/>
      <c r="N1866" s="203"/>
      <c r="O1866" s="203"/>
      <c r="P1866" s="203"/>
      <c r="Q1866" s="204"/>
      <c r="R1866" s="204"/>
      <c r="S1866" s="234"/>
      <c r="T1866" s="50"/>
      <c r="U1866" s="50"/>
      <c r="V1866" s="50"/>
      <c r="W1866" s="50"/>
      <c r="X1866" s="50"/>
      <c r="Y1866" s="50"/>
      <c r="Z1866" s="250"/>
      <c r="AA1866" s="238"/>
      <c r="AB1866" s="50"/>
      <c r="AC1866" s="50"/>
      <c r="AD1866" s="50"/>
      <c r="AE1866" s="50"/>
      <c r="AF1866" s="50"/>
      <c r="AG1866" s="50"/>
      <c r="AH1866" s="50"/>
      <c r="AI1866" s="50"/>
      <c r="AJ1866" s="50"/>
      <c r="AK1866" s="50"/>
      <c r="AL1866" s="50"/>
      <c r="AM1866" s="50"/>
      <c r="AN1866" s="50"/>
      <c r="AO1866" s="50"/>
      <c r="AP1866" s="50"/>
      <c r="AQ1866" s="50"/>
      <c r="AR1866" s="50"/>
      <c r="AS1866" s="50"/>
      <c r="AT1866" s="50"/>
      <c r="AU1866" s="50"/>
      <c r="AV1866" s="50"/>
      <c r="AW1866" s="50"/>
      <c r="AX1866" s="50"/>
      <c r="AY1866" s="50"/>
      <c r="AZ1866" s="50"/>
      <c r="BA1866" s="50"/>
      <c r="BB1866" s="50"/>
      <c r="BC1866" s="50"/>
      <c r="BD1866" s="50"/>
      <c r="BE1866" s="50"/>
      <c r="BF1866" s="50"/>
      <c r="BG1866" s="50"/>
      <c r="BH1866" s="50"/>
      <c r="BI1866" s="50"/>
      <c r="BJ1866" s="50"/>
      <c r="BK1866" s="50"/>
      <c r="BL1866" s="50"/>
      <c r="BM1866" s="50"/>
      <c r="BN1866" s="50"/>
      <c r="BO1866" s="50"/>
      <c r="BP1866" s="50"/>
      <c r="BQ1866" s="50"/>
      <c r="BR1866" s="50"/>
      <c r="BS1866" s="50"/>
      <c r="BT1866" s="50"/>
      <c r="BU1866" s="50"/>
      <c r="BV1866" s="50"/>
      <c r="BW1866" s="50"/>
      <c r="BX1866" s="50"/>
      <c r="BY1866" s="50"/>
      <c r="BZ1866" s="50"/>
      <c r="CA1866" s="50"/>
      <c r="CB1866" s="50"/>
      <c r="CC1866" s="50"/>
      <c r="CD1866" s="50"/>
      <c r="CE1866" s="50"/>
      <c r="CF1866" s="50"/>
      <c r="CG1866" s="50"/>
      <c r="CH1866" s="50"/>
      <c r="CI1866" s="50"/>
      <c r="CJ1866" s="50"/>
      <c r="CK1866" s="50"/>
      <c r="CL1866" s="50"/>
      <c r="CM1866" s="50"/>
      <c r="CN1866" s="50"/>
      <c r="CO1866" s="50"/>
      <c r="CP1866" s="50"/>
      <c r="CQ1866" s="50"/>
      <c r="CR1866" s="50"/>
      <c r="CS1866" s="50"/>
      <c r="CT1866" s="50"/>
      <c r="CU1866" s="50"/>
      <c r="CV1866" s="50"/>
      <c r="CW1866" s="50"/>
      <c r="CX1866" s="50"/>
      <c r="CY1866" s="50"/>
      <c r="CZ1866" s="50"/>
      <c r="DA1866" s="50"/>
      <c r="DB1866" s="50"/>
      <c r="DC1866" s="50"/>
      <c r="DD1866" s="50"/>
      <c r="DE1866" s="50"/>
      <c r="DF1866" s="50"/>
    </row>
    <row r="1867" spans="2:110" x14ac:dyDescent="0.2">
      <c r="B1867" s="177"/>
      <c r="C1867" s="202"/>
      <c r="D1867" s="200"/>
      <c r="E1867" s="203"/>
      <c r="F1867" s="203"/>
      <c r="G1867" s="203"/>
      <c r="H1867" s="203"/>
      <c r="I1867" s="203"/>
      <c r="J1867" s="203"/>
      <c r="K1867" s="203"/>
      <c r="L1867" s="203"/>
      <c r="M1867" s="203"/>
      <c r="N1867" s="203"/>
      <c r="O1867" s="203"/>
      <c r="P1867" s="203"/>
      <c r="Q1867" s="204"/>
      <c r="R1867" s="204"/>
      <c r="S1867" s="234"/>
      <c r="T1867" s="50"/>
      <c r="U1867" s="50"/>
      <c r="V1867" s="50"/>
      <c r="W1867" s="50"/>
      <c r="X1867" s="50"/>
      <c r="Y1867" s="50"/>
      <c r="Z1867" s="250"/>
      <c r="AA1867" s="238"/>
      <c r="AB1867" s="50"/>
      <c r="AC1867" s="50"/>
      <c r="AD1867" s="50"/>
      <c r="AE1867" s="50"/>
      <c r="AF1867" s="50"/>
      <c r="AG1867" s="50"/>
      <c r="AH1867" s="50"/>
      <c r="AI1867" s="50"/>
      <c r="AJ1867" s="50"/>
      <c r="AK1867" s="50"/>
      <c r="AL1867" s="50"/>
      <c r="AM1867" s="50"/>
      <c r="AN1867" s="50"/>
      <c r="AO1867" s="50"/>
      <c r="AP1867" s="50"/>
      <c r="AQ1867" s="50"/>
      <c r="AR1867" s="50"/>
      <c r="AS1867" s="50"/>
      <c r="AT1867" s="50"/>
      <c r="AU1867" s="50"/>
      <c r="AV1867" s="50"/>
      <c r="AW1867" s="50"/>
      <c r="AX1867" s="50"/>
      <c r="AY1867" s="50"/>
      <c r="AZ1867" s="50"/>
      <c r="BA1867" s="50"/>
      <c r="BB1867" s="50"/>
      <c r="BC1867" s="50"/>
      <c r="BD1867" s="50"/>
      <c r="BE1867" s="50"/>
      <c r="BF1867" s="50"/>
      <c r="BG1867" s="50"/>
      <c r="BH1867" s="50"/>
      <c r="BI1867" s="50"/>
      <c r="BJ1867" s="50"/>
      <c r="BK1867" s="50"/>
      <c r="BL1867" s="50"/>
      <c r="BM1867" s="50"/>
      <c r="BN1867" s="50"/>
      <c r="BO1867" s="50"/>
      <c r="BP1867" s="50"/>
      <c r="BQ1867" s="50"/>
      <c r="BR1867" s="50"/>
      <c r="BS1867" s="50"/>
      <c r="BT1867" s="50"/>
      <c r="BU1867" s="50"/>
      <c r="BV1867" s="50"/>
      <c r="BW1867" s="50"/>
      <c r="BX1867" s="50"/>
      <c r="BY1867" s="50"/>
      <c r="BZ1867" s="50"/>
      <c r="CA1867" s="50"/>
      <c r="CB1867" s="50"/>
      <c r="CC1867" s="50"/>
      <c r="CD1867" s="50"/>
      <c r="CE1867" s="50"/>
      <c r="CF1867" s="50"/>
      <c r="CG1867" s="50"/>
      <c r="CH1867" s="50"/>
      <c r="CI1867" s="50"/>
      <c r="CJ1867" s="50"/>
      <c r="CK1867" s="50"/>
      <c r="CL1867" s="50"/>
      <c r="CM1867" s="50"/>
      <c r="CN1867" s="50"/>
      <c r="CO1867" s="50"/>
      <c r="CP1867" s="50"/>
      <c r="CQ1867" s="50"/>
      <c r="CR1867" s="50"/>
      <c r="CS1867" s="50"/>
      <c r="CT1867" s="50"/>
      <c r="CU1867" s="50"/>
      <c r="CV1867" s="50"/>
      <c r="CW1867" s="50"/>
      <c r="CX1867" s="50"/>
      <c r="CY1867" s="50"/>
      <c r="CZ1867" s="50"/>
      <c r="DA1867" s="50"/>
      <c r="DB1867" s="50"/>
      <c r="DC1867" s="50"/>
      <c r="DD1867" s="50"/>
      <c r="DE1867" s="50"/>
      <c r="DF1867" s="50"/>
    </row>
    <row r="1868" spans="2:110" x14ac:dyDescent="0.2">
      <c r="B1868" s="177"/>
      <c r="C1868" s="202"/>
      <c r="D1868" s="200"/>
      <c r="E1868" s="203"/>
      <c r="F1868" s="203"/>
      <c r="G1868" s="203"/>
      <c r="H1868" s="203"/>
      <c r="I1868" s="203"/>
      <c r="J1868" s="203"/>
      <c r="K1868" s="203"/>
      <c r="L1868" s="203"/>
      <c r="M1868" s="203"/>
      <c r="N1868" s="203"/>
      <c r="O1868" s="203"/>
      <c r="P1868" s="203"/>
      <c r="Q1868" s="204"/>
      <c r="R1868" s="204"/>
      <c r="S1868" s="234"/>
      <c r="T1868" s="50"/>
      <c r="U1868" s="50"/>
      <c r="V1868" s="50"/>
      <c r="W1868" s="50"/>
      <c r="X1868" s="50"/>
      <c r="Y1868" s="50"/>
      <c r="Z1868" s="250"/>
      <c r="AA1868" s="238"/>
      <c r="AB1868" s="50"/>
      <c r="AC1868" s="50"/>
      <c r="AD1868" s="50"/>
      <c r="AE1868" s="50"/>
      <c r="AF1868" s="50"/>
      <c r="AG1868" s="50"/>
      <c r="AH1868" s="50"/>
      <c r="AI1868" s="50"/>
      <c r="AJ1868" s="50"/>
      <c r="AK1868" s="50"/>
      <c r="AL1868" s="50"/>
      <c r="AM1868" s="50"/>
      <c r="AN1868" s="50"/>
      <c r="AO1868" s="50"/>
      <c r="AP1868" s="50"/>
      <c r="AQ1868" s="50"/>
      <c r="AR1868" s="50"/>
      <c r="AS1868" s="50"/>
      <c r="AT1868" s="50"/>
      <c r="AU1868" s="50"/>
      <c r="AV1868" s="50"/>
      <c r="AW1868" s="50"/>
      <c r="AX1868" s="50"/>
      <c r="AY1868" s="50"/>
      <c r="AZ1868" s="50"/>
      <c r="BA1868" s="50"/>
      <c r="BB1868" s="50"/>
      <c r="BC1868" s="50"/>
      <c r="BD1868" s="50"/>
      <c r="BE1868" s="50"/>
      <c r="BF1868" s="50"/>
      <c r="BG1868" s="50"/>
      <c r="BH1868" s="50"/>
      <c r="BI1868" s="50"/>
      <c r="BJ1868" s="50"/>
      <c r="BK1868" s="50"/>
      <c r="BL1868" s="50"/>
      <c r="BM1868" s="50"/>
      <c r="BN1868" s="50"/>
      <c r="BO1868" s="50"/>
      <c r="BP1868" s="50"/>
      <c r="BQ1868" s="50"/>
      <c r="BR1868" s="50"/>
      <c r="BS1868" s="50"/>
      <c r="BT1868" s="50"/>
      <c r="BU1868" s="50"/>
      <c r="BV1868" s="50"/>
      <c r="BW1868" s="50"/>
      <c r="BX1868" s="50"/>
      <c r="BY1868" s="50"/>
      <c r="BZ1868" s="50"/>
      <c r="CA1868" s="50"/>
      <c r="CB1868" s="50"/>
      <c r="CC1868" s="50"/>
      <c r="CD1868" s="50"/>
      <c r="CE1868" s="50"/>
      <c r="CF1868" s="50"/>
      <c r="CG1868" s="50"/>
      <c r="CH1868" s="50"/>
      <c r="CI1868" s="50"/>
      <c r="CJ1868" s="50"/>
      <c r="CK1868" s="50"/>
      <c r="CL1868" s="50"/>
      <c r="CM1868" s="50"/>
      <c r="CN1868" s="50"/>
      <c r="CO1868" s="50"/>
      <c r="CP1868" s="50"/>
      <c r="CQ1868" s="50"/>
      <c r="CR1868" s="50"/>
      <c r="CS1868" s="50"/>
      <c r="CT1868" s="50"/>
      <c r="CU1868" s="50"/>
      <c r="CV1868" s="50"/>
      <c r="CW1868" s="50"/>
      <c r="CX1868" s="50"/>
      <c r="CY1868" s="50"/>
      <c r="CZ1868" s="50"/>
      <c r="DA1868" s="50"/>
      <c r="DB1868" s="50"/>
      <c r="DC1868" s="50"/>
      <c r="DD1868" s="50"/>
      <c r="DE1868" s="50"/>
      <c r="DF1868" s="50"/>
    </row>
    <row r="1869" spans="2:110" x14ac:dyDescent="0.2">
      <c r="B1869" s="177"/>
      <c r="C1869" s="202"/>
      <c r="D1869" s="200"/>
      <c r="E1869" s="203"/>
      <c r="F1869" s="203"/>
      <c r="G1869" s="203"/>
      <c r="H1869" s="203"/>
      <c r="I1869" s="203"/>
      <c r="J1869" s="203"/>
      <c r="K1869" s="203"/>
      <c r="L1869" s="203"/>
      <c r="M1869" s="203"/>
      <c r="N1869" s="203"/>
      <c r="O1869" s="203"/>
      <c r="P1869" s="203"/>
      <c r="Q1869" s="204"/>
      <c r="R1869" s="204"/>
      <c r="S1869" s="234"/>
      <c r="T1869" s="50"/>
      <c r="U1869" s="50"/>
      <c r="V1869" s="50"/>
      <c r="W1869" s="50"/>
      <c r="X1869" s="50"/>
      <c r="Y1869" s="50"/>
      <c r="Z1869" s="250"/>
      <c r="AA1869" s="238"/>
      <c r="AB1869" s="50"/>
      <c r="AC1869" s="50"/>
      <c r="AD1869" s="50"/>
      <c r="AE1869" s="50"/>
      <c r="AF1869" s="50"/>
      <c r="AG1869" s="50"/>
      <c r="AH1869" s="50"/>
      <c r="AI1869" s="50"/>
      <c r="AJ1869" s="50"/>
      <c r="AK1869" s="50"/>
      <c r="AL1869" s="50"/>
      <c r="AM1869" s="50"/>
      <c r="AN1869" s="50"/>
      <c r="AO1869" s="50"/>
      <c r="AP1869" s="50"/>
      <c r="AQ1869" s="50"/>
      <c r="AR1869" s="50"/>
      <c r="AS1869" s="50"/>
      <c r="AT1869" s="50"/>
      <c r="AU1869" s="50"/>
      <c r="AV1869" s="50"/>
      <c r="AW1869" s="50"/>
      <c r="AX1869" s="50"/>
      <c r="AY1869" s="50"/>
      <c r="AZ1869" s="50"/>
      <c r="BA1869" s="50"/>
      <c r="BB1869" s="50"/>
      <c r="BC1869" s="50"/>
      <c r="BD1869" s="50"/>
      <c r="BE1869" s="50"/>
      <c r="BF1869" s="50"/>
      <c r="BG1869" s="50"/>
      <c r="BH1869" s="50"/>
      <c r="BI1869" s="50"/>
      <c r="BJ1869" s="50"/>
      <c r="BK1869" s="50"/>
      <c r="BL1869" s="50"/>
      <c r="BM1869" s="50"/>
      <c r="BN1869" s="50"/>
      <c r="BO1869" s="50"/>
      <c r="BP1869" s="50"/>
      <c r="BQ1869" s="50"/>
      <c r="BR1869" s="50"/>
      <c r="BS1869" s="50"/>
      <c r="BT1869" s="50"/>
      <c r="BU1869" s="50"/>
      <c r="BV1869" s="50"/>
      <c r="BW1869" s="50"/>
      <c r="BX1869" s="50"/>
      <c r="BY1869" s="50"/>
      <c r="BZ1869" s="50"/>
      <c r="CA1869" s="50"/>
      <c r="CB1869" s="50"/>
      <c r="CC1869" s="50"/>
      <c r="CD1869" s="50"/>
      <c r="CE1869" s="50"/>
      <c r="CF1869" s="50"/>
      <c r="CG1869" s="50"/>
      <c r="CH1869" s="50"/>
      <c r="CI1869" s="50"/>
      <c r="CJ1869" s="50"/>
      <c r="CK1869" s="50"/>
      <c r="CL1869" s="50"/>
      <c r="CM1869" s="50"/>
      <c r="CN1869" s="50"/>
      <c r="CO1869" s="50"/>
      <c r="CP1869" s="50"/>
      <c r="CQ1869" s="50"/>
      <c r="CR1869" s="50"/>
      <c r="CS1869" s="50"/>
      <c r="CT1869" s="50"/>
      <c r="CU1869" s="50"/>
      <c r="CV1869" s="50"/>
      <c r="CW1869" s="50"/>
      <c r="CX1869" s="50"/>
      <c r="CY1869" s="50"/>
      <c r="CZ1869" s="50"/>
      <c r="DA1869" s="50"/>
      <c r="DB1869" s="50"/>
      <c r="DC1869" s="50"/>
      <c r="DD1869" s="50"/>
      <c r="DE1869" s="50"/>
      <c r="DF1869" s="50"/>
    </row>
    <row r="1870" spans="2:110" x14ac:dyDescent="0.2">
      <c r="B1870" s="177"/>
      <c r="C1870" s="202"/>
      <c r="D1870" s="200"/>
      <c r="E1870" s="203"/>
      <c r="F1870" s="203"/>
      <c r="G1870" s="203"/>
      <c r="H1870" s="203"/>
      <c r="I1870" s="203"/>
      <c r="J1870" s="203"/>
      <c r="K1870" s="203"/>
      <c r="L1870" s="203"/>
      <c r="M1870" s="203"/>
      <c r="N1870" s="203"/>
      <c r="O1870" s="203"/>
      <c r="P1870" s="203"/>
      <c r="Q1870" s="204"/>
      <c r="R1870" s="204"/>
      <c r="S1870" s="234"/>
      <c r="T1870" s="50"/>
      <c r="U1870" s="50"/>
      <c r="V1870" s="50"/>
      <c r="W1870" s="50"/>
      <c r="X1870" s="50"/>
      <c r="Y1870" s="50"/>
      <c r="Z1870" s="250"/>
      <c r="AA1870" s="238"/>
      <c r="AB1870" s="50"/>
      <c r="AC1870" s="50"/>
      <c r="AD1870" s="50"/>
      <c r="AE1870" s="50"/>
      <c r="AF1870" s="50"/>
      <c r="AG1870" s="50"/>
      <c r="AH1870" s="50"/>
      <c r="AI1870" s="50"/>
      <c r="AJ1870" s="50"/>
      <c r="AK1870" s="50"/>
      <c r="AL1870" s="50"/>
      <c r="AM1870" s="50"/>
      <c r="AN1870" s="50"/>
      <c r="AO1870" s="50"/>
      <c r="AP1870" s="50"/>
      <c r="AQ1870" s="50"/>
      <c r="AR1870" s="50"/>
      <c r="AS1870" s="50"/>
      <c r="AT1870" s="50"/>
      <c r="AU1870" s="50"/>
      <c r="AV1870" s="50"/>
      <c r="AW1870" s="50"/>
      <c r="AX1870" s="50"/>
      <c r="AY1870" s="50"/>
      <c r="AZ1870" s="50"/>
      <c r="BA1870" s="50"/>
      <c r="BB1870" s="50"/>
      <c r="BC1870" s="50"/>
      <c r="BD1870" s="50"/>
      <c r="BE1870" s="50"/>
      <c r="BF1870" s="50"/>
      <c r="BG1870" s="50"/>
      <c r="BH1870" s="50"/>
      <c r="BI1870" s="50"/>
      <c r="BJ1870" s="50"/>
      <c r="BK1870" s="50"/>
      <c r="BL1870" s="50"/>
      <c r="BM1870" s="50"/>
      <c r="BN1870" s="50"/>
      <c r="BO1870" s="50"/>
      <c r="BP1870" s="50"/>
      <c r="BQ1870" s="50"/>
      <c r="BR1870" s="50"/>
      <c r="BS1870" s="50"/>
      <c r="BT1870" s="50"/>
      <c r="BU1870" s="50"/>
      <c r="BV1870" s="50"/>
      <c r="BW1870" s="50"/>
      <c r="BX1870" s="50"/>
      <c r="BY1870" s="50"/>
      <c r="BZ1870" s="50"/>
      <c r="CA1870" s="50"/>
      <c r="CB1870" s="50"/>
      <c r="CC1870" s="50"/>
      <c r="CD1870" s="50"/>
      <c r="CE1870" s="50"/>
      <c r="CF1870" s="50"/>
      <c r="CG1870" s="50"/>
      <c r="CH1870" s="50"/>
      <c r="CI1870" s="50"/>
      <c r="CJ1870" s="50"/>
      <c r="CK1870" s="50"/>
      <c r="CL1870" s="50"/>
      <c r="CM1870" s="50"/>
      <c r="CN1870" s="50"/>
      <c r="CO1870" s="50"/>
      <c r="CP1870" s="50"/>
      <c r="CQ1870" s="50"/>
      <c r="CR1870" s="50"/>
      <c r="CS1870" s="50"/>
      <c r="CT1870" s="50"/>
      <c r="CU1870" s="50"/>
      <c r="CV1870" s="50"/>
      <c r="CW1870" s="50"/>
      <c r="CX1870" s="50"/>
      <c r="CY1870" s="50"/>
      <c r="CZ1870" s="50"/>
      <c r="DA1870" s="50"/>
      <c r="DB1870" s="50"/>
      <c r="DC1870" s="50"/>
      <c r="DD1870" s="50"/>
      <c r="DE1870" s="50"/>
      <c r="DF1870" s="50"/>
    </row>
    <row r="1871" spans="2:110" x14ac:dyDescent="0.2">
      <c r="B1871" s="177"/>
      <c r="C1871" s="202"/>
      <c r="D1871" s="200"/>
      <c r="E1871" s="203"/>
      <c r="F1871" s="203"/>
      <c r="G1871" s="203"/>
      <c r="H1871" s="203"/>
      <c r="I1871" s="203"/>
      <c r="J1871" s="203"/>
      <c r="K1871" s="203"/>
      <c r="L1871" s="203"/>
      <c r="M1871" s="203"/>
      <c r="N1871" s="203"/>
      <c r="O1871" s="203"/>
      <c r="P1871" s="203"/>
      <c r="Q1871" s="204"/>
      <c r="R1871" s="204"/>
      <c r="S1871" s="234"/>
      <c r="T1871" s="50"/>
      <c r="U1871" s="50"/>
      <c r="V1871" s="50"/>
      <c r="W1871" s="50"/>
      <c r="X1871" s="50"/>
      <c r="Y1871" s="50"/>
      <c r="Z1871" s="250"/>
      <c r="AA1871" s="238"/>
      <c r="AB1871" s="50"/>
      <c r="AC1871" s="50"/>
      <c r="AD1871" s="50"/>
      <c r="AE1871" s="50"/>
      <c r="AF1871" s="50"/>
      <c r="AG1871" s="50"/>
      <c r="AH1871" s="50"/>
      <c r="AI1871" s="50"/>
      <c r="AJ1871" s="50"/>
      <c r="AK1871" s="50"/>
      <c r="AL1871" s="50"/>
      <c r="AM1871" s="50"/>
      <c r="AN1871" s="50"/>
      <c r="AO1871" s="50"/>
      <c r="AP1871" s="50"/>
      <c r="AQ1871" s="50"/>
      <c r="AR1871" s="50"/>
      <c r="AS1871" s="50"/>
      <c r="AT1871" s="50"/>
      <c r="AU1871" s="50"/>
      <c r="AV1871" s="50"/>
      <c r="AW1871" s="50"/>
      <c r="AX1871" s="50"/>
      <c r="AY1871" s="50"/>
      <c r="AZ1871" s="50"/>
      <c r="BA1871" s="50"/>
      <c r="BB1871" s="50"/>
      <c r="BC1871" s="50"/>
      <c r="BD1871" s="50"/>
      <c r="BE1871" s="50"/>
      <c r="BF1871" s="50"/>
      <c r="BG1871" s="50"/>
      <c r="BH1871" s="50"/>
      <c r="BI1871" s="50"/>
      <c r="BJ1871" s="50"/>
      <c r="BK1871" s="50"/>
      <c r="BL1871" s="50"/>
      <c r="BM1871" s="50"/>
      <c r="BN1871" s="50"/>
      <c r="BO1871" s="50"/>
      <c r="BP1871" s="50"/>
      <c r="BQ1871" s="50"/>
      <c r="BR1871" s="50"/>
      <c r="BS1871" s="50"/>
      <c r="BT1871" s="50"/>
      <c r="BU1871" s="50"/>
      <c r="BV1871" s="50"/>
      <c r="BW1871" s="50"/>
      <c r="BX1871" s="50"/>
      <c r="BY1871" s="50"/>
      <c r="BZ1871" s="50"/>
      <c r="CA1871" s="50"/>
      <c r="CB1871" s="50"/>
      <c r="CC1871" s="50"/>
      <c r="CD1871" s="50"/>
      <c r="CE1871" s="50"/>
      <c r="CF1871" s="50"/>
      <c r="CG1871" s="50"/>
      <c r="CH1871" s="50"/>
      <c r="CI1871" s="50"/>
      <c r="CJ1871" s="50"/>
      <c r="CK1871" s="50"/>
      <c r="CL1871" s="50"/>
      <c r="CM1871" s="50"/>
      <c r="CN1871" s="50"/>
      <c r="CO1871" s="50"/>
      <c r="CP1871" s="50"/>
      <c r="CQ1871" s="50"/>
      <c r="CR1871" s="50"/>
      <c r="CS1871" s="50"/>
      <c r="CT1871" s="50"/>
      <c r="CU1871" s="50"/>
      <c r="CV1871" s="50"/>
      <c r="CW1871" s="50"/>
      <c r="CX1871" s="50"/>
      <c r="CY1871" s="50"/>
      <c r="CZ1871" s="50"/>
      <c r="DA1871" s="50"/>
      <c r="DB1871" s="50"/>
      <c r="DC1871" s="50"/>
      <c r="DD1871" s="50"/>
      <c r="DE1871" s="50"/>
      <c r="DF1871" s="50"/>
    </row>
    <row r="1872" spans="2:110" x14ac:dyDescent="0.2">
      <c r="B1872" s="177"/>
      <c r="C1872" s="202"/>
      <c r="D1872" s="200"/>
      <c r="E1872" s="203"/>
      <c r="F1872" s="203"/>
      <c r="G1872" s="203"/>
      <c r="H1872" s="203"/>
      <c r="I1872" s="203"/>
      <c r="J1872" s="203"/>
      <c r="K1872" s="203"/>
      <c r="L1872" s="203"/>
      <c r="M1872" s="203"/>
      <c r="N1872" s="203"/>
      <c r="O1872" s="203"/>
      <c r="P1872" s="203"/>
      <c r="Q1872" s="204"/>
      <c r="R1872" s="204"/>
      <c r="S1872" s="234"/>
      <c r="T1872" s="50"/>
      <c r="U1872" s="50"/>
      <c r="V1872" s="50"/>
      <c r="W1872" s="50"/>
      <c r="X1872" s="50"/>
      <c r="Y1872" s="50"/>
      <c r="Z1872" s="250"/>
      <c r="AA1872" s="238"/>
      <c r="AB1872" s="50"/>
      <c r="AC1872" s="50"/>
      <c r="AD1872" s="50"/>
      <c r="AE1872" s="50"/>
      <c r="AF1872" s="50"/>
      <c r="AG1872" s="50"/>
      <c r="AH1872" s="50"/>
      <c r="AI1872" s="50"/>
      <c r="AJ1872" s="50"/>
      <c r="AK1872" s="50"/>
      <c r="AL1872" s="50"/>
      <c r="AM1872" s="50"/>
      <c r="AN1872" s="50"/>
      <c r="AO1872" s="50"/>
      <c r="AP1872" s="50"/>
      <c r="AQ1872" s="50"/>
      <c r="AR1872" s="50"/>
      <c r="AS1872" s="50"/>
      <c r="AT1872" s="50"/>
      <c r="AU1872" s="50"/>
      <c r="AV1872" s="50"/>
      <c r="AW1872" s="50"/>
      <c r="AX1872" s="50"/>
      <c r="AY1872" s="50"/>
      <c r="AZ1872" s="50"/>
      <c r="BA1872" s="50"/>
      <c r="BB1872" s="50"/>
      <c r="BC1872" s="50"/>
      <c r="BD1872" s="50"/>
      <c r="BE1872" s="50"/>
      <c r="BF1872" s="50"/>
      <c r="BG1872" s="50"/>
      <c r="BH1872" s="50"/>
      <c r="BI1872" s="50"/>
      <c r="BJ1872" s="50"/>
      <c r="BK1872" s="50"/>
      <c r="BL1872" s="50"/>
      <c r="BM1872" s="50"/>
      <c r="BN1872" s="50"/>
      <c r="BO1872" s="50"/>
      <c r="BP1872" s="50"/>
      <c r="BQ1872" s="50"/>
      <c r="BR1872" s="50"/>
      <c r="BS1872" s="50"/>
      <c r="BT1872" s="50"/>
      <c r="BU1872" s="50"/>
      <c r="BV1872" s="50"/>
      <c r="BW1872" s="50"/>
      <c r="BX1872" s="50"/>
      <c r="BY1872" s="50"/>
      <c r="BZ1872" s="50"/>
      <c r="CA1872" s="50"/>
      <c r="CB1872" s="50"/>
      <c r="CC1872" s="50"/>
      <c r="CD1872" s="50"/>
      <c r="CE1872" s="50"/>
      <c r="CF1872" s="50"/>
      <c r="CG1872" s="50"/>
      <c r="CH1872" s="50"/>
      <c r="CI1872" s="50"/>
      <c r="CJ1872" s="50"/>
      <c r="CK1872" s="50"/>
      <c r="CL1872" s="50"/>
      <c r="CM1872" s="50"/>
      <c r="CN1872" s="50"/>
      <c r="CO1872" s="50"/>
      <c r="CP1872" s="50"/>
      <c r="CQ1872" s="50"/>
      <c r="CR1872" s="50"/>
      <c r="CS1872" s="50"/>
      <c r="CT1872" s="50"/>
      <c r="CU1872" s="50"/>
      <c r="CV1872" s="50"/>
      <c r="CW1872" s="50"/>
      <c r="CX1872" s="50"/>
      <c r="CY1872" s="50"/>
      <c r="CZ1872" s="50"/>
      <c r="DA1872" s="50"/>
      <c r="DB1872" s="50"/>
      <c r="DC1872" s="50"/>
      <c r="DD1872" s="50"/>
      <c r="DE1872" s="50"/>
      <c r="DF1872" s="50"/>
    </row>
    <row r="1873" spans="2:110" x14ac:dyDescent="0.2">
      <c r="B1873" s="177"/>
      <c r="C1873" s="202"/>
      <c r="D1873" s="200"/>
      <c r="E1873" s="203"/>
      <c r="F1873" s="203"/>
      <c r="G1873" s="203"/>
      <c r="H1873" s="203"/>
      <c r="I1873" s="203"/>
      <c r="J1873" s="203"/>
      <c r="K1873" s="203"/>
      <c r="L1873" s="203"/>
      <c r="M1873" s="203"/>
      <c r="N1873" s="203"/>
      <c r="O1873" s="203"/>
      <c r="P1873" s="203"/>
      <c r="Q1873" s="204"/>
      <c r="R1873" s="204"/>
      <c r="S1873" s="234"/>
      <c r="T1873" s="50"/>
      <c r="U1873" s="50"/>
      <c r="V1873" s="50"/>
      <c r="W1873" s="50"/>
      <c r="X1873" s="50"/>
      <c r="Y1873" s="50"/>
      <c r="Z1873" s="250"/>
      <c r="AA1873" s="238"/>
      <c r="AB1873" s="50"/>
      <c r="AC1873" s="50"/>
      <c r="AD1873" s="50"/>
      <c r="AE1873" s="50"/>
      <c r="AF1873" s="50"/>
      <c r="AG1873" s="50"/>
      <c r="AH1873" s="50"/>
      <c r="AI1873" s="50"/>
      <c r="AJ1873" s="50"/>
      <c r="AK1873" s="50"/>
      <c r="AL1873" s="50"/>
      <c r="AM1873" s="50"/>
      <c r="AN1873" s="50"/>
      <c r="AO1873" s="50"/>
      <c r="AP1873" s="50"/>
      <c r="AQ1873" s="50"/>
      <c r="AR1873" s="50"/>
      <c r="AS1873" s="50"/>
      <c r="AT1873" s="50"/>
      <c r="AU1873" s="50"/>
      <c r="AV1873" s="50"/>
      <c r="AW1873" s="50"/>
      <c r="AX1873" s="50"/>
      <c r="AY1873" s="50"/>
      <c r="AZ1873" s="50"/>
      <c r="BA1873" s="50"/>
      <c r="BB1873" s="50"/>
      <c r="BC1873" s="50"/>
      <c r="BD1873" s="50"/>
      <c r="BE1873" s="50"/>
      <c r="BF1873" s="50"/>
      <c r="BG1873" s="50"/>
      <c r="BH1873" s="50"/>
      <c r="BI1873" s="50"/>
      <c r="BJ1873" s="50"/>
      <c r="BK1873" s="50"/>
      <c r="BL1873" s="50"/>
      <c r="BM1873" s="50"/>
      <c r="BN1873" s="50"/>
      <c r="BO1873" s="50"/>
      <c r="BP1873" s="50"/>
      <c r="BQ1873" s="50"/>
      <c r="BR1873" s="50"/>
      <c r="BS1873" s="50"/>
      <c r="BT1873" s="50"/>
      <c r="BU1873" s="50"/>
      <c r="BV1873" s="50"/>
      <c r="BW1873" s="50"/>
      <c r="BX1873" s="50"/>
      <c r="BY1873" s="50"/>
      <c r="BZ1873" s="50"/>
      <c r="CA1873" s="50"/>
      <c r="CB1873" s="50"/>
      <c r="CC1873" s="50"/>
      <c r="CD1873" s="50"/>
      <c r="CE1873" s="50"/>
      <c r="CF1873" s="50"/>
      <c r="CG1873" s="50"/>
      <c r="CH1873" s="50"/>
      <c r="CI1873" s="50"/>
      <c r="CJ1873" s="50"/>
      <c r="CK1873" s="50"/>
      <c r="CL1873" s="50"/>
      <c r="CM1873" s="50"/>
      <c r="CN1873" s="50"/>
      <c r="CO1873" s="50"/>
      <c r="CP1873" s="50"/>
      <c r="CQ1873" s="50"/>
      <c r="CR1873" s="50"/>
      <c r="CS1873" s="50"/>
      <c r="CT1873" s="50"/>
      <c r="CU1873" s="50"/>
      <c r="CV1873" s="50"/>
      <c r="CW1873" s="50"/>
      <c r="CX1873" s="50"/>
      <c r="CY1873" s="50"/>
      <c r="CZ1873" s="50"/>
      <c r="DA1873" s="50"/>
      <c r="DB1873" s="50"/>
      <c r="DC1873" s="50"/>
      <c r="DD1873" s="50"/>
      <c r="DE1873" s="50"/>
      <c r="DF1873" s="50"/>
    </row>
    <row r="1874" spans="2:110" x14ac:dyDescent="0.2">
      <c r="B1874" s="177"/>
      <c r="C1874" s="202"/>
      <c r="D1874" s="200"/>
      <c r="E1874" s="203"/>
      <c r="F1874" s="203"/>
      <c r="G1874" s="203"/>
      <c r="H1874" s="203"/>
      <c r="I1874" s="203"/>
      <c r="J1874" s="203"/>
      <c r="K1874" s="203"/>
      <c r="L1874" s="203"/>
      <c r="M1874" s="203"/>
      <c r="N1874" s="203"/>
      <c r="O1874" s="203"/>
      <c r="P1874" s="203"/>
      <c r="Q1874" s="204"/>
      <c r="R1874" s="204"/>
      <c r="S1874" s="234"/>
      <c r="T1874" s="50"/>
      <c r="U1874" s="50"/>
      <c r="V1874" s="50"/>
      <c r="W1874" s="50"/>
      <c r="X1874" s="50"/>
      <c r="Y1874" s="50"/>
      <c r="Z1874" s="250"/>
      <c r="AA1874" s="238"/>
      <c r="AB1874" s="50"/>
      <c r="AC1874" s="50"/>
      <c r="AD1874" s="50"/>
      <c r="AE1874" s="50"/>
      <c r="AF1874" s="50"/>
      <c r="AG1874" s="50"/>
      <c r="AH1874" s="50"/>
      <c r="AI1874" s="50"/>
      <c r="AJ1874" s="50"/>
      <c r="AK1874" s="50"/>
      <c r="AL1874" s="50"/>
      <c r="AM1874" s="50"/>
      <c r="AN1874" s="50"/>
      <c r="AO1874" s="50"/>
      <c r="AP1874" s="50"/>
      <c r="AQ1874" s="50"/>
      <c r="AR1874" s="50"/>
      <c r="AS1874" s="50"/>
      <c r="AT1874" s="50"/>
      <c r="AU1874" s="50"/>
      <c r="AV1874" s="50"/>
      <c r="AW1874" s="50"/>
      <c r="AX1874" s="50"/>
      <c r="AY1874" s="50"/>
      <c r="AZ1874" s="50"/>
      <c r="BA1874" s="50"/>
      <c r="BB1874" s="50"/>
      <c r="BC1874" s="50"/>
      <c r="BD1874" s="50"/>
      <c r="BE1874" s="50"/>
      <c r="BF1874" s="50"/>
      <c r="BG1874" s="50"/>
      <c r="BH1874" s="50"/>
      <c r="BI1874" s="50"/>
      <c r="BJ1874" s="50"/>
      <c r="BK1874" s="50"/>
      <c r="BL1874" s="50"/>
      <c r="BM1874" s="50"/>
      <c r="BN1874" s="50"/>
      <c r="BO1874" s="50"/>
      <c r="BP1874" s="50"/>
      <c r="BQ1874" s="50"/>
      <c r="BR1874" s="50"/>
      <c r="BS1874" s="50"/>
      <c r="BT1874" s="50"/>
      <c r="BU1874" s="50"/>
      <c r="BV1874" s="50"/>
      <c r="BW1874" s="50"/>
      <c r="BX1874" s="50"/>
      <c r="BY1874" s="50"/>
      <c r="BZ1874" s="50"/>
      <c r="CA1874" s="50"/>
      <c r="CB1874" s="50"/>
      <c r="CC1874" s="50"/>
      <c r="CD1874" s="50"/>
      <c r="CE1874" s="50"/>
      <c r="CF1874" s="50"/>
      <c r="CG1874" s="50"/>
      <c r="CH1874" s="50"/>
      <c r="CI1874" s="50"/>
      <c r="CJ1874" s="50"/>
      <c r="CK1874" s="50"/>
      <c r="CL1874" s="50"/>
      <c r="CM1874" s="50"/>
      <c r="CN1874" s="50"/>
      <c r="CO1874" s="50"/>
      <c r="CP1874" s="50"/>
      <c r="CQ1874" s="50"/>
      <c r="CR1874" s="50"/>
      <c r="CS1874" s="50"/>
      <c r="CT1874" s="50"/>
      <c r="CU1874" s="50"/>
      <c r="CV1874" s="50"/>
      <c r="CW1874" s="50"/>
      <c r="CX1874" s="50"/>
      <c r="CY1874" s="50"/>
      <c r="CZ1874" s="50"/>
      <c r="DA1874" s="50"/>
      <c r="DB1874" s="50"/>
      <c r="DC1874" s="50"/>
      <c r="DD1874" s="50"/>
      <c r="DE1874" s="50"/>
      <c r="DF1874" s="50"/>
    </row>
    <row r="1875" spans="2:110" x14ac:dyDescent="0.2">
      <c r="B1875" s="177"/>
      <c r="C1875" s="202"/>
      <c r="D1875" s="200"/>
      <c r="E1875" s="203"/>
      <c r="F1875" s="203"/>
      <c r="G1875" s="203"/>
      <c r="H1875" s="203"/>
      <c r="I1875" s="203"/>
      <c r="J1875" s="203"/>
      <c r="K1875" s="203"/>
      <c r="L1875" s="203"/>
      <c r="M1875" s="203"/>
      <c r="N1875" s="203"/>
      <c r="O1875" s="203"/>
      <c r="P1875" s="203"/>
      <c r="Q1875" s="204"/>
      <c r="R1875" s="204"/>
      <c r="S1875" s="234"/>
      <c r="T1875" s="50"/>
      <c r="U1875" s="50"/>
      <c r="V1875" s="50"/>
      <c r="W1875" s="50"/>
      <c r="X1875" s="50"/>
      <c r="Y1875" s="50"/>
      <c r="Z1875" s="250"/>
      <c r="AA1875" s="238"/>
      <c r="AB1875" s="50"/>
      <c r="AC1875" s="50"/>
      <c r="AD1875" s="50"/>
      <c r="AE1875" s="50"/>
      <c r="AF1875" s="50"/>
      <c r="AG1875" s="50"/>
      <c r="AH1875" s="50"/>
      <c r="AI1875" s="50"/>
      <c r="AJ1875" s="50"/>
      <c r="AK1875" s="50"/>
      <c r="AL1875" s="50"/>
      <c r="AM1875" s="50"/>
      <c r="AN1875" s="50"/>
      <c r="AO1875" s="50"/>
      <c r="AP1875" s="50"/>
      <c r="AQ1875" s="50"/>
      <c r="AR1875" s="50"/>
      <c r="AS1875" s="50"/>
      <c r="AT1875" s="50"/>
      <c r="AU1875" s="50"/>
      <c r="AV1875" s="50"/>
      <c r="AW1875" s="50"/>
      <c r="AX1875" s="50"/>
      <c r="AY1875" s="50"/>
      <c r="AZ1875" s="50"/>
      <c r="BA1875" s="50"/>
      <c r="BB1875" s="50"/>
      <c r="BC1875" s="50"/>
      <c r="BD1875" s="50"/>
      <c r="BE1875" s="50"/>
      <c r="BF1875" s="50"/>
      <c r="BG1875" s="50"/>
      <c r="BH1875" s="50"/>
      <c r="BI1875" s="50"/>
      <c r="BJ1875" s="50"/>
      <c r="BK1875" s="50"/>
      <c r="BL1875" s="50"/>
      <c r="BM1875" s="50"/>
      <c r="BN1875" s="50"/>
      <c r="BO1875" s="50"/>
      <c r="BP1875" s="50"/>
      <c r="BQ1875" s="50"/>
      <c r="BR1875" s="50"/>
      <c r="BS1875" s="50"/>
      <c r="BT1875" s="50"/>
      <c r="BU1875" s="50"/>
      <c r="BV1875" s="50"/>
      <c r="BW1875" s="50"/>
      <c r="BX1875" s="50"/>
      <c r="BY1875" s="50"/>
      <c r="BZ1875" s="50"/>
      <c r="CA1875" s="50"/>
      <c r="CB1875" s="50"/>
      <c r="CC1875" s="50"/>
      <c r="CD1875" s="50"/>
      <c r="CE1875" s="50"/>
      <c r="CF1875" s="50"/>
      <c r="CG1875" s="50"/>
      <c r="CH1875" s="50"/>
      <c r="CI1875" s="50"/>
      <c r="CJ1875" s="50"/>
      <c r="CK1875" s="50"/>
      <c r="CL1875" s="50"/>
      <c r="CM1875" s="50"/>
      <c r="CN1875" s="50"/>
      <c r="CO1875" s="50"/>
      <c r="CP1875" s="50"/>
      <c r="CQ1875" s="50"/>
      <c r="CR1875" s="50"/>
      <c r="CS1875" s="50"/>
      <c r="CT1875" s="50"/>
      <c r="CU1875" s="50"/>
      <c r="CV1875" s="50"/>
      <c r="CW1875" s="50"/>
      <c r="CX1875" s="50"/>
      <c r="CY1875" s="50"/>
      <c r="CZ1875" s="50"/>
      <c r="DA1875" s="50"/>
      <c r="DB1875" s="50"/>
      <c r="DC1875" s="50"/>
      <c r="DD1875" s="50"/>
      <c r="DE1875" s="50"/>
      <c r="DF1875" s="50"/>
    </row>
    <row r="1876" spans="2:110" x14ac:dyDescent="0.2">
      <c r="B1876" s="177"/>
      <c r="C1876" s="202"/>
      <c r="D1876" s="200"/>
      <c r="E1876" s="203"/>
      <c r="F1876" s="203"/>
      <c r="G1876" s="203"/>
      <c r="H1876" s="203"/>
      <c r="I1876" s="203"/>
      <c r="J1876" s="203"/>
      <c r="K1876" s="203"/>
      <c r="L1876" s="203"/>
      <c r="M1876" s="203"/>
      <c r="N1876" s="203"/>
      <c r="O1876" s="203"/>
      <c r="P1876" s="203"/>
      <c r="Q1876" s="204"/>
      <c r="R1876" s="204"/>
      <c r="S1876" s="234"/>
      <c r="T1876" s="50"/>
      <c r="U1876" s="50"/>
      <c r="V1876" s="50"/>
      <c r="W1876" s="50"/>
      <c r="X1876" s="50"/>
      <c r="Y1876" s="50"/>
      <c r="Z1876" s="250"/>
      <c r="AA1876" s="238"/>
      <c r="AB1876" s="50"/>
      <c r="AC1876" s="50"/>
      <c r="AD1876" s="50"/>
      <c r="AE1876" s="50"/>
      <c r="AF1876" s="50"/>
      <c r="AG1876" s="50"/>
      <c r="AH1876" s="50"/>
      <c r="AI1876" s="50"/>
      <c r="AJ1876" s="50"/>
      <c r="AK1876" s="50"/>
      <c r="AL1876" s="50"/>
      <c r="AM1876" s="50"/>
      <c r="AN1876" s="50"/>
      <c r="AO1876" s="50"/>
      <c r="AP1876" s="50"/>
      <c r="AQ1876" s="50"/>
      <c r="AR1876" s="50"/>
      <c r="AS1876" s="50"/>
      <c r="AT1876" s="50"/>
      <c r="AU1876" s="50"/>
      <c r="AV1876" s="50"/>
      <c r="AW1876" s="50"/>
      <c r="AX1876" s="50"/>
      <c r="AY1876" s="50"/>
      <c r="AZ1876" s="50"/>
      <c r="BA1876" s="50"/>
      <c r="BB1876" s="50"/>
      <c r="BC1876" s="50"/>
      <c r="BD1876" s="50"/>
      <c r="BE1876" s="50"/>
      <c r="BF1876" s="50"/>
      <c r="BG1876" s="50"/>
      <c r="BH1876" s="50"/>
      <c r="BI1876" s="50"/>
      <c r="BJ1876" s="50"/>
      <c r="BK1876" s="50"/>
      <c r="BL1876" s="50"/>
      <c r="BM1876" s="50"/>
      <c r="BN1876" s="50"/>
      <c r="BO1876" s="50"/>
      <c r="BP1876" s="50"/>
      <c r="BQ1876" s="50"/>
      <c r="BR1876" s="50"/>
      <c r="BS1876" s="50"/>
      <c r="BT1876" s="50"/>
      <c r="BU1876" s="50"/>
      <c r="BV1876" s="50"/>
      <c r="BW1876" s="50"/>
      <c r="BX1876" s="50"/>
      <c r="BY1876" s="50"/>
      <c r="BZ1876" s="50"/>
      <c r="CA1876" s="50"/>
      <c r="CB1876" s="50"/>
      <c r="CC1876" s="50"/>
      <c r="CD1876" s="50"/>
      <c r="CE1876" s="50"/>
      <c r="CF1876" s="50"/>
      <c r="CG1876" s="50"/>
      <c r="CH1876" s="50"/>
      <c r="CI1876" s="50"/>
      <c r="CJ1876" s="50"/>
      <c r="CK1876" s="50"/>
      <c r="CL1876" s="50"/>
      <c r="CM1876" s="50"/>
      <c r="CN1876" s="50"/>
      <c r="CO1876" s="50"/>
      <c r="CP1876" s="50"/>
      <c r="CQ1876" s="50"/>
      <c r="CR1876" s="50"/>
      <c r="CS1876" s="50"/>
      <c r="CT1876" s="50"/>
      <c r="CU1876" s="50"/>
      <c r="CV1876" s="50"/>
      <c r="CW1876" s="50"/>
      <c r="CX1876" s="50"/>
      <c r="CY1876" s="50"/>
      <c r="CZ1876" s="50"/>
      <c r="DA1876" s="50"/>
      <c r="DB1876" s="50"/>
      <c r="DC1876" s="50"/>
      <c r="DD1876" s="50"/>
      <c r="DE1876" s="50"/>
      <c r="DF1876" s="50"/>
    </row>
    <row r="1877" spans="2:110" x14ac:dyDescent="0.2">
      <c r="B1877" s="177"/>
      <c r="C1877" s="202"/>
      <c r="D1877" s="200"/>
      <c r="E1877" s="203"/>
      <c r="F1877" s="203"/>
      <c r="G1877" s="203"/>
      <c r="H1877" s="203"/>
      <c r="I1877" s="203"/>
      <c r="J1877" s="203"/>
      <c r="K1877" s="203"/>
      <c r="L1877" s="203"/>
      <c r="M1877" s="203"/>
      <c r="N1877" s="203"/>
      <c r="O1877" s="203"/>
      <c r="P1877" s="203"/>
      <c r="Q1877" s="204"/>
      <c r="R1877" s="204"/>
      <c r="S1877" s="234"/>
      <c r="T1877" s="50"/>
      <c r="U1877" s="50"/>
      <c r="V1877" s="50"/>
      <c r="W1877" s="50"/>
      <c r="X1877" s="50"/>
      <c r="Y1877" s="50"/>
      <c r="Z1877" s="250"/>
      <c r="AA1877" s="238"/>
      <c r="AB1877" s="50"/>
      <c r="AC1877" s="50"/>
      <c r="AD1877" s="50"/>
      <c r="AE1877" s="50"/>
      <c r="AF1877" s="50"/>
      <c r="AG1877" s="50"/>
      <c r="AH1877" s="50"/>
      <c r="AI1877" s="50"/>
      <c r="AJ1877" s="50"/>
      <c r="AK1877" s="50"/>
      <c r="AL1877" s="50"/>
      <c r="AM1877" s="50"/>
      <c r="AN1877" s="50"/>
      <c r="AO1877" s="50"/>
      <c r="AP1877" s="50"/>
      <c r="AQ1877" s="50"/>
      <c r="AR1877" s="50"/>
      <c r="AS1877" s="50"/>
      <c r="AT1877" s="50"/>
      <c r="AU1877" s="50"/>
      <c r="AV1877" s="50"/>
      <c r="AW1877" s="50"/>
      <c r="AX1877" s="50"/>
      <c r="AY1877" s="50"/>
      <c r="AZ1877" s="50"/>
      <c r="BA1877" s="50"/>
      <c r="BB1877" s="50"/>
      <c r="BC1877" s="50"/>
      <c r="BD1877" s="50"/>
      <c r="BE1877" s="50"/>
      <c r="BF1877" s="50"/>
      <c r="BG1877" s="50"/>
      <c r="BH1877" s="50"/>
      <c r="BI1877" s="50"/>
      <c r="BJ1877" s="50"/>
      <c r="BK1877" s="50"/>
      <c r="BL1877" s="50"/>
      <c r="BM1877" s="50"/>
      <c r="BN1877" s="50"/>
      <c r="BO1877" s="50"/>
      <c r="BP1877" s="50"/>
      <c r="BQ1877" s="50"/>
      <c r="BR1877" s="50"/>
      <c r="BS1877" s="50"/>
      <c r="BT1877" s="50"/>
      <c r="BU1877" s="50"/>
      <c r="BV1877" s="50"/>
      <c r="BW1877" s="50"/>
      <c r="BX1877" s="50"/>
      <c r="BY1877" s="50"/>
      <c r="BZ1877" s="50"/>
      <c r="CA1877" s="50"/>
      <c r="CB1877" s="50"/>
      <c r="CC1877" s="50"/>
      <c r="CD1877" s="50"/>
      <c r="CE1877" s="50"/>
      <c r="CF1877" s="50"/>
      <c r="CG1877" s="50"/>
      <c r="CH1877" s="50"/>
      <c r="CI1877" s="50"/>
      <c r="CJ1877" s="50"/>
      <c r="CK1877" s="50"/>
      <c r="CL1877" s="50"/>
      <c r="CM1877" s="50"/>
      <c r="CN1877" s="50"/>
      <c r="CO1877" s="50"/>
      <c r="CP1877" s="50"/>
      <c r="CQ1877" s="50"/>
      <c r="CR1877" s="50"/>
      <c r="CS1877" s="50"/>
      <c r="CT1877" s="50"/>
      <c r="CU1877" s="50"/>
      <c r="CV1877" s="50"/>
      <c r="CW1877" s="50"/>
      <c r="CX1877" s="50"/>
      <c r="CY1877" s="50"/>
      <c r="CZ1877" s="50"/>
      <c r="DA1877" s="50"/>
      <c r="DB1877" s="50"/>
      <c r="DC1877" s="50"/>
      <c r="DD1877" s="50"/>
      <c r="DE1877" s="50"/>
      <c r="DF1877" s="50"/>
    </row>
    <row r="1878" spans="2:110" x14ac:dyDescent="0.2">
      <c r="B1878" s="177"/>
      <c r="C1878" s="202"/>
      <c r="D1878" s="200"/>
      <c r="E1878" s="203"/>
      <c r="F1878" s="203"/>
      <c r="G1878" s="203"/>
      <c r="H1878" s="203"/>
      <c r="I1878" s="203"/>
      <c r="J1878" s="203"/>
      <c r="K1878" s="203"/>
      <c r="L1878" s="203"/>
      <c r="M1878" s="203"/>
      <c r="N1878" s="203"/>
      <c r="O1878" s="203"/>
      <c r="P1878" s="203"/>
      <c r="Q1878" s="204"/>
      <c r="R1878" s="204"/>
      <c r="S1878" s="234"/>
      <c r="T1878" s="50"/>
      <c r="U1878" s="50"/>
      <c r="V1878" s="50"/>
      <c r="W1878" s="50"/>
      <c r="X1878" s="50"/>
      <c r="Y1878" s="50"/>
      <c r="Z1878" s="250"/>
      <c r="AA1878" s="238"/>
      <c r="AB1878" s="50"/>
      <c r="AC1878" s="50"/>
      <c r="AD1878" s="50"/>
      <c r="AE1878" s="50"/>
      <c r="AF1878" s="50"/>
      <c r="AG1878" s="50"/>
      <c r="AH1878" s="50"/>
      <c r="AI1878" s="50"/>
      <c r="AJ1878" s="50"/>
      <c r="AK1878" s="50"/>
      <c r="AL1878" s="50"/>
      <c r="AM1878" s="50"/>
      <c r="AN1878" s="50"/>
      <c r="AO1878" s="50"/>
      <c r="AP1878" s="50"/>
      <c r="AQ1878" s="50"/>
      <c r="AR1878" s="50"/>
      <c r="AS1878" s="50"/>
      <c r="AT1878" s="50"/>
      <c r="AU1878" s="50"/>
      <c r="AV1878" s="50"/>
      <c r="AW1878" s="50"/>
      <c r="AX1878" s="50"/>
      <c r="AY1878" s="50"/>
      <c r="AZ1878" s="50"/>
      <c r="BA1878" s="50"/>
      <c r="BB1878" s="50"/>
      <c r="BC1878" s="50"/>
      <c r="BD1878" s="50"/>
      <c r="BE1878" s="50"/>
      <c r="BF1878" s="50"/>
      <c r="BG1878" s="50"/>
      <c r="BH1878" s="50"/>
      <c r="BI1878" s="50"/>
      <c r="BJ1878" s="50"/>
      <c r="BK1878" s="50"/>
      <c r="BL1878" s="50"/>
      <c r="BM1878" s="50"/>
      <c r="BN1878" s="50"/>
      <c r="BO1878" s="50"/>
      <c r="BP1878" s="50"/>
      <c r="BQ1878" s="50"/>
      <c r="BR1878" s="50"/>
      <c r="BS1878" s="50"/>
      <c r="BT1878" s="50"/>
      <c r="BU1878" s="50"/>
      <c r="BV1878" s="50"/>
      <c r="BW1878" s="50"/>
      <c r="BX1878" s="50"/>
      <c r="BY1878" s="50"/>
      <c r="BZ1878" s="50"/>
      <c r="CA1878" s="50"/>
      <c r="CB1878" s="50"/>
      <c r="CC1878" s="50"/>
      <c r="CD1878" s="50"/>
      <c r="CE1878" s="50"/>
      <c r="CF1878" s="50"/>
      <c r="CG1878" s="50"/>
      <c r="CH1878" s="50"/>
      <c r="CI1878" s="50"/>
      <c r="CJ1878" s="50"/>
      <c r="CK1878" s="50"/>
      <c r="CL1878" s="50"/>
      <c r="CM1878" s="50"/>
      <c r="CN1878" s="50"/>
      <c r="CO1878" s="50"/>
      <c r="CP1878" s="50"/>
      <c r="CQ1878" s="50"/>
      <c r="CR1878" s="50"/>
      <c r="CS1878" s="50"/>
      <c r="CT1878" s="50"/>
      <c r="CU1878" s="50"/>
      <c r="CV1878" s="50"/>
      <c r="CW1878" s="50"/>
      <c r="CX1878" s="50"/>
      <c r="CY1878" s="50"/>
      <c r="CZ1878" s="50"/>
      <c r="DA1878" s="50"/>
      <c r="DB1878" s="50"/>
      <c r="DC1878" s="50"/>
      <c r="DD1878" s="50"/>
      <c r="DE1878" s="50"/>
      <c r="DF1878" s="50"/>
    </row>
    <row r="1879" spans="2:110" x14ac:dyDescent="0.2">
      <c r="B1879" s="177"/>
      <c r="C1879" s="202"/>
      <c r="D1879" s="200"/>
      <c r="E1879" s="203"/>
      <c r="F1879" s="203"/>
      <c r="G1879" s="203"/>
      <c r="H1879" s="203"/>
      <c r="I1879" s="203"/>
      <c r="J1879" s="203"/>
      <c r="K1879" s="203"/>
      <c r="L1879" s="203"/>
      <c r="M1879" s="203"/>
      <c r="N1879" s="203"/>
      <c r="O1879" s="203"/>
      <c r="P1879" s="203"/>
      <c r="Q1879" s="204"/>
      <c r="R1879" s="204"/>
      <c r="S1879" s="234"/>
      <c r="T1879" s="50"/>
      <c r="U1879" s="50"/>
      <c r="V1879" s="50"/>
      <c r="W1879" s="50"/>
      <c r="X1879" s="50"/>
      <c r="Y1879" s="50"/>
      <c r="Z1879" s="250"/>
      <c r="AA1879" s="238"/>
      <c r="AB1879" s="50"/>
      <c r="AC1879" s="50"/>
      <c r="AD1879" s="50"/>
      <c r="AE1879" s="50"/>
      <c r="AF1879" s="50"/>
      <c r="AG1879" s="50"/>
      <c r="AH1879" s="50"/>
      <c r="AI1879" s="50"/>
      <c r="AJ1879" s="50"/>
      <c r="AK1879" s="50"/>
      <c r="AL1879" s="50"/>
      <c r="AM1879" s="50"/>
      <c r="AN1879" s="50"/>
      <c r="AO1879" s="50"/>
      <c r="AP1879" s="50"/>
      <c r="AQ1879" s="50"/>
      <c r="AR1879" s="50"/>
      <c r="AS1879" s="50"/>
      <c r="AT1879" s="50"/>
      <c r="AU1879" s="50"/>
      <c r="AV1879" s="50"/>
      <c r="AW1879" s="50"/>
      <c r="AX1879" s="50"/>
      <c r="AY1879" s="50"/>
      <c r="AZ1879" s="50"/>
      <c r="BA1879" s="50"/>
      <c r="BB1879" s="50"/>
      <c r="BC1879" s="50"/>
      <c r="BD1879" s="50"/>
      <c r="BE1879" s="50"/>
      <c r="BF1879" s="50"/>
      <c r="BG1879" s="50"/>
      <c r="BH1879" s="50"/>
      <c r="BI1879" s="50"/>
      <c r="BJ1879" s="50"/>
      <c r="BK1879" s="50"/>
      <c r="BL1879" s="50"/>
      <c r="BM1879" s="50"/>
      <c r="BN1879" s="50"/>
      <c r="BO1879" s="50"/>
      <c r="BP1879" s="50"/>
      <c r="BQ1879" s="50"/>
      <c r="BR1879" s="50"/>
      <c r="BS1879" s="50"/>
      <c r="BT1879" s="50"/>
      <c r="BU1879" s="50"/>
      <c r="BV1879" s="50"/>
      <c r="BW1879" s="50"/>
      <c r="BX1879" s="50"/>
      <c r="BY1879" s="50"/>
      <c r="BZ1879" s="50"/>
      <c r="CA1879" s="50"/>
      <c r="CB1879" s="50"/>
      <c r="CC1879" s="50"/>
      <c r="CD1879" s="50"/>
      <c r="CE1879" s="50"/>
      <c r="CF1879" s="50"/>
      <c r="CG1879" s="50"/>
      <c r="CH1879" s="50"/>
      <c r="CI1879" s="50"/>
      <c r="CJ1879" s="50"/>
      <c r="CK1879" s="50"/>
      <c r="CL1879" s="50"/>
      <c r="CM1879" s="50"/>
      <c r="CN1879" s="50"/>
      <c r="CO1879" s="50"/>
      <c r="CP1879" s="50"/>
      <c r="CQ1879" s="50"/>
      <c r="CR1879" s="50"/>
      <c r="CS1879" s="50"/>
      <c r="CT1879" s="50"/>
      <c r="CU1879" s="50"/>
      <c r="CV1879" s="50"/>
      <c r="CW1879" s="50"/>
      <c r="CX1879" s="50"/>
      <c r="CY1879" s="50"/>
      <c r="CZ1879" s="50"/>
      <c r="DA1879" s="50"/>
      <c r="DB1879" s="50"/>
      <c r="DC1879" s="50"/>
      <c r="DD1879" s="50"/>
      <c r="DE1879" s="50"/>
      <c r="DF1879" s="50"/>
    </row>
    <row r="1880" spans="2:110" x14ac:dyDescent="0.2">
      <c r="B1880" s="177"/>
      <c r="C1880" s="202"/>
      <c r="D1880" s="200"/>
      <c r="E1880" s="203"/>
      <c r="F1880" s="203"/>
      <c r="G1880" s="203"/>
      <c r="H1880" s="203"/>
      <c r="I1880" s="203"/>
      <c r="J1880" s="203"/>
      <c r="K1880" s="203"/>
      <c r="L1880" s="203"/>
      <c r="M1880" s="203"/>
      <c r="N1880" s="203"/>
      <c r="O1880" s="203"/>
      <c r="P1880" s="203"/>
      <c r="Q1880" s="204"/>
      <c r="R1880" s="204"/>
      <c r="S1880" s="234"/>
      <c r="T1880" s="50"/>
      <c r="U1880" s="50"/>
      <c r="V1880" s="50"/>
      <c r="W1880" s="50"/>
      <c r="X1880" s="50"/>
      <c r="Y1880" s="50"/>
      <c r="Z1880" s="250"/>
      <c r="AA1880" s="238"/>
      <c r="AB1880" s="50"/>
      <c r="AC1880" s="50"/>
      <c r="AD1880" s="50"/>
      <c r="AE1880" s="50"/>
      <c r="AF1880" s="50"/>
      <c r="AG1880" s="50"/>
      <c r="AH1880" s="50"/>
      <c r="AI1880" s="50"/>
      <c r="AJ1880" s="50"/>
      <c r="AK1880" s="50"/>
      <c r="AL1880" s="50"/>
      <c r="AM1880" s="50"/>
      <c r="AN1880" s="50"/>
      <c r="AO1880" s="50"/>
      <c r="AP1880" s="50"/>
      <c r="AQ1880" s="50"/>
      <c r="AR1880" s="50"/>
      <c r="AS1880" s="50"/>
      <c r="AT1880" s="50"/>
      <c r="AU1880" s="50"/>
      <c r="AV1880" s="50"/>
      <c r="AW1880" s="50"/>
      <c r="AX1880" s="50"/>
      <c r="AY1880" s="50"/>
      <c r="AZ1880" s="50"/>
      <c r="BA1880" s="50"/>
      <c r="BB1880" s="50"/>
      <c r="BC1880" s="50"/>
      <c r="BD1880" s="50"/>
      <c r="BE1880" s="50"/>
      <c r="BF1880" s="50"/>
      <c r="BG1880" s="50"/>
      <c r="BH1880" s="50"/>
      <c r="BI1880" s="50"/>
      <c r="BJ1880" s="50"/>
      <c r="BK1880" s="50"/>
      <c r="BL1880" s="50"/>
      <c r="BM1880" s="50"/>
      <c r="BN1880" s="50"/>
      <c r="BO1880" s="50"/>
      <c r="BP1880" s="50"/>
      <c r="BQ1880" s="50"/>
      <c r="BR1880" s="50"/>
      <c r="BS1880" s="50"/>
      <c r="BT1880" s="50"/>
      <c r="BU1880" s="50"/>
      <c r="BV1880" s="50"/>
      <c r="BW1880" s="50"/>
      <c r="BX1880" s="50"/>
      <c r="BY1880" s="50"/>
      <c r="BZ1880" s="50"/>
      <c r="CA1880" s="50"/>
      <c r="CB1880" s="50"/>
      <c r="CC1880" s="50"/>
      <c r="CD1880" s="50"/>
      <c r="CE1880" s="50"/>
      <c r="CF1880" s="50"/>
      <c r="CG1880" s="50"/>
      <c r="CH1880" s="50"/>
      <c r="CI1880" s="50"/>
      <c r="CJ1880" s="50"/>
      <c r="CK1880" s="50"/>
      <c r="CL1880" s="50"/>
      <c r="CM1880" s="50"/>
      <c r="CN1880" s="50"/>
      <c r="CO1880" s="50"/>
      <c r="CP1880" s="50"/>
      <c r="CQ1880" s="50"/>
      <c r="CR1880" s="50"/>
      <c r="CS1880" s="50"/>
      <c r="CT1880" s="50"/>
      <c r="CU1880" s="50"/>
      <c r="CV1880" s="50"/>
      <c r="CW1880" s="50"/>
      <c r="CX1880" s="50"/>
      <c r="CY1880" s="50"/>
      <c r="CZ1880" s="50"/>
      <c r="DA1880" s="50"/>
      <c r="DB1880" s="50"/>
      <c r="DC1880" s="50"/>
      <c r="DD1880" s="50"/>
      <c r="DE1880" s="50"/>
      <c r="DF1880" s="50"/>
    </row>
    <row r="1881" spans="2:110" x14ac:dyDescent="0.2">
      <c r="B1881" s="177"/>
      <c r="C1881" s="202"/>
      <c r="D1881" s="200"/>
      <c r="E1881" s="203"/>
      <c r="F1881" s="203"/>
      <c r="G1881" s="203"/>
      <c r="H1881" s="203"/>
      <c r="I1881" s="203"/>
      <c r="J1881" s="203"/>
      <c r="K1881" s="203"/>
      <c r="L1881" s="203"/>
      <c r="M1881" s="203"/>
      <c r="N1881" s="203"/>
      <c r="O1881" s="203"/>
      <c r="P1881" s="203"/>
      <c r="Q1881" s="204"/>
      <c r="R1881" s="204"/>
      <c r="S1881" s="234"/>
      <c r="T1881" s="50"/>
      <c r="U1881" s="50"/>
      <c r="V1881" s="50"/>
      <c r="W1881" s="50"/>
      <c r="X1881" s="50"/>
      <c r="Y1881" s="50"/>
      <c r="Z1881" s="250"/>
      <c r="AA1881" s="238"/>
      <c r="AB1881" s="50"/>
      <c r="AC1881" s="50"/>
      <c r="AD1881" s="50"/>
      <c r="AE1881" s="50"/>
      <c r="AF1881" s="50"/>
      <c r="AG1881" s="50"/>
      <c r="AH1881" s="50"/>
      <c r="AI1881" s="50"/>
      <c r="AJ1881" s="50"/>
      <c r="AK1881" s="50"/>
      <c r="AL1881" s="50"/>
      <c r="AM1881" s="50"/>
      <c r="AN1881" s="50"/>
      <c r="AO1881" s="50"/>
      <c r="AP1881" s="50"/>
      <c r="AQ1881" s="50"/>
      <c r="AR1881" s="50"/>
      <c r="AS1881" s="50"/>
      <c r="AT1881" s="50"/>
      <c r="AU1881" s="50"/>
      <c r="AV1881" s="50"/>
      <c r="AW1881" s="50"/>
      <c r="AX1881" s="50"/>
      <c r="AY1881" s="50"/>
      <c r="AZ1881" s="50"/>
      <c r="BA1881" s="50"/>
      <c r="BB1881" s="50"/>
      <c r="BC1881" s="50"/>
      <c r="BD1881" s="50"/>
      <c r="BE1881" s="50"/>
      <c r="BF1881" s="50"/>
      <c r="BG1881" s="50"/>
      <c r="BH1881" s="50"/>
      <c r="BI1881" s="50"/>
      <c r="BJ1881" s="50"/>
      <c r="BK1881" s="50"/>
      <c r="BL1881" s="50"/>
      <c r="BM1881" s="50"/>
      <c r="BN1881" s="50"/>
      <c r="BO1881" s="50"/>
      <c r="BP1881" s="50"/>
      <c r="BQ1881" s="50"/>
      <c r="BR1881" s="50"/>
      <c r="BS1881" s="50"/>
      <c r="BT1881" s="50"/>
      <c r="BU1881" s="50"/>
      <c r="BV1881" s="50"/>
      <c r="BW1881" s="50"/>
      <c r="BX1881" s="50"/>
      <c r="BY1881" s="50"/>
      <c r="BZ1881" s="50"/>
      <c r="CA1881" s="50"/>
      <c r="CB1881" s="50"/>
      <c r="CC1881" s="50"/>
      <c r="CD1881" s="50"/>
      <c r="CE1881" s="50"/>
      <c r="CF1881" s="50"/>
      <c r="CG1881" s="50"/>
      <c r="CH1881" s="50"/>
      <c r="CI1881" s="50"/>
      <c r="CJ1881" s="50"/>
      <c r="CK1881" s="50"/>
      <c r="CL1881" s="50"/>
      <c r="CM1881" s="50"/>
      <c r="CN1881" s="50"/>
      <c r="CO1881" s="50"/>
      <c r="CP1881" s="50"/>
      <c r="CQ1881" s="50"/>
      <c r="CR1881" s="50"/>
      <c r="CS1881" s="50"/>
      <c r="CT1881" s="50"/>
      <c r="CU1881" s="50"/>
      <c r="CV1881" s="50"/>
      <c r="CW1881" s="50"/>
      <c r="CX1881" s="50"/>
      <c r="CY1881" s="50"/>
      <c r="CZ1881" s="50"/>
      <c r="DA1881" s="50"/>
      <c r="DB1881" s="50"/>
      <c r="DC1881" s="50"/>
      <c r="DD1881" s="50"/>
      <c r="DE1881" s="50"/>
      <c r="DF1881" s="50"/>
    </row>
    <row r="1882" spans="2:110" x14ac:dyDescent="0.2">
      <c r="B1882" s="177"/>
      <c r="C1882" s="202"/>
      <c r="D1882" s="200"/>
      <c r="E1882" s="203"/>
      <c r="F1882" s="203"/>
      <c r="G1882" s="203"/>
      <c r="H1882" s="203"/>
      <c r="I1882" s="203"/>
      <c r="J1882" s="203"/>
      <c r="K1882" s="203"/>
      <c r="L1882" s="203"/>
      <c r="M1882" s="203"/>
      <c r="N1882" s="203"/>
      <c r="O1882" s="203"/>
      <c r="P1882" s="203"/>
      <c r="Q1882" s="204"/>
      <c r="R1882" s="204"/>
      <c r="S1882" s="234"/>
      <c r="T1882" s="50"/>
      <c r="U1882" s="50"/>
      <c r="V1882" s="50"/>
      <c r="W1882" s="50"/>
      <c r="X1882" s="50"/>
      <c r="Y1882" s="50"/>
      <c r="Z1882" s="250"/>
      <c r="AA1882" s="238"/>
      <c r="AB1882" s="50"/>
      <c r="AC1882" s="50"/>
      <c r="AD1882" s="50"/>
      <c r="AE1882" s="50"/>
      <c r="AF1882" s="50"/>
      <c r="AG1882" s="50"/>
      <c r="AH1882" s="50"/>
      <c r="AI1882" s="50"/>
      <c r="AJ1882" s="50"/>
      <c r="AK1882" s="50"/>
      <c r="AL1882" s="50"/>
      <c r="AM1882" s="50"/>
      <c r="AN1882" s="50"/>
      <c r="AO1882" s="50"/>
      <c r="AP1882" s="50"/>
      <c r="AQ1882" s="50"/>
      <c r="AR1882" s="50"/>
      <c r="AS1882" s="50"/>
      <c r="AT1882" s="50"/>
      <c r="AU1882" s="50"/>
      <c r="AV1882" s="50"/>
      <c r="AW1882" s="50"/>
      <c r="AX1882" s="50"/>
      <c r="AY1882" s="50"/>
      <c r="AZ1882" s="50"/>
      <c r="BA1882" s="50"/>
      <c r="BB1882" s="50"/>
      <c r="BC1882" s="50"/>
      <c r="BD1882" s="50"/>
      <c r="BE1882" s="50"/>
      <c r="BF1882" s="50"/>
      <c r="BG1882" s="50"/>
      <c r="BH1882" s="50"/>
      <c r="BI1882" s="50"/>
      <c r="BJ1882" s="50"/>
      <c r="BK1882" s="50"/>
      <c r="BL1882" s="50"/>
      <c r="BM1882" s="50"/>
      <c r="BN1882" s="50"/>
      <c r="BO1882" s="50"/>
      <c r="BP1882" s="50"/>
      <c r="BQ1882" s="50"/>
      <c r="BR1882" s="50"/>
      <c r="BS1882" s="50"/>
      <c r="BT1882" s="50"/>
      <c r="BU1882" s="50"/>
      <c r="BV1882" s="50"/>
      <c r="BW1882" s="50"/>
      <c r="BX1882" s="50"/>
      <c r="BY1882" s="50"/>
      <c r="BZ1882" s="50"/>
      <c r="CA1882" s="50"/>
      <c r="CB1882" s="50"/>
      <c r="CC1882" s="50"/>
      <c r="CD1882" s="50"/>
      <c r="CE1882" s="50"/>
      <c r="CF1882" s="50"/>
      <c r="CG1882" s="50"/>
      <c r="CH1882" s="50"/>
      <c r="CI1882" s="50"/>
      <c r="CJ1882" s="50"/>
      <c r="CK1882" s="50"/>
      <c r="CL1882" s="50"/>
      <c r="CM1882" s="50"/>
      <c r="CN1882" s="50"/>
      <c r="CO1882" s="50"/>
      <c r="CP1882" s="50"/>
      <c r="CQ1882" s="50"/>
      <c r="CR1882" s="50"/>
      <c r="CS1882" s="50"/>
      <c r="CT1882" s="50"/>
      <c r="CU1882" s="50"/>
      <c r="CV1882" s="50"/>
      <c r="CW1882" s="50"/>
      <c r="CX1882" s="50"/>
      <c r="CY1882" s="50"/>
      <c r="CZ1882" s="50"/>
      <c r="DA1882" s="50"/>
      <c r="DB1882" s="50"/>
      <c r="DC1882" s="50"/>
      <c r="DD1882" s="50"/>
      <c r="DE1882" s="50"/>
      <c r="DF1882" s="50"/>
    </row>
    <row r="1883" spans="2:110" x14ac:dyDescent="0.2">
      <c r="B1883" s="177"/>
      <c r="C1883" s="202"/>
      <c r="D1883" s="200"/>
      <c r="E1883" s="203"/>
      <c r="F1883" s="203"/>
      <c r="G1883" s="203"/>
      <c r="H1883" s="203"/>
      <c r="I1883" s="203"/>
      <c r="J1883" s="203"/>
      <c r="K1883" s="203"/>
      <c r="L1883" s="203"/>
      <c r="M1883" s="203"/>
      <c r="N1883" s="203"/>
      <c r="O1883" s="203"/>
      <c r="P1883" s="203"/>
      <c r="Q1883" s="204"/>
      <c r="R1883" s="204"/>
      <c r="S1883" s="234"/>
      <c r="T1883" s="50"/>
      <c r="U1883" s="50"/>
      <c r="V1883" s="50"/>
      <c r="W1883" s="50"/>
      <c r="X1883" s="50"/>
      <c r="Y1883" s="50"/>
      <c r="Z1883" s="250"/>
      <c r="AA1883" s="238"/>
      <c r="AB1883" s="50"/>
      <c r="AC1883" s="50"/>
      <c r="AD1883" s="50"/>
      <c r="AE1883" s="50"/>
      <c r="AF1883" s="50"/>
      <c r="AG1883" s="50"/>
      <c r="AH1883" s="50"/>
      <c r="AI1883" s="50"/>
      <c r="AJ1883" s="50"/>
      <c r="AK1883" s="50"/>
      <c r="AL1883" s="50"/>
      <c r="AM1883" s="50"/>
      <c r="AN1883" s="50"/>
      <c r="AO1883" s="50"/>
      <c r="AP1883" s="50"/>
      <c r="AQ1883" s="50"/>
      <c r="AR1883" s="50"/>
      <c r="AS1883" s="50"/>
      <c r="AT1883" s="50"/>
      <c r="AU1883" s="50"/>
      <c r="AV1883" s="50"/>
      <c r="AW1883" s="50"/>
      <c r="AX1883" s="50"/>
      <c r="AY1883" s="50"/>
      <c r="AZ1883" s="50"/>
      <c r="BA1883" s="50"/>
      <c r="BB1883" s="50"/>
      <c r="BC1883" s="50"/>
      <c r="BD1883" s="50"/>
      <c r="BE1883" s="50"/>
      <c r="BF1883" s="50"/>
      <c r="BG1883" s="50"/>
      <c r="BH1883" s="50"/>
      <c r="BI1883" s="50"/>
      <c r="BJ1883" s="50"/>
      <c r="BK1883" s="50"/>
      <c r="BL1883" s="50"/>
      <c r="BM1883" s="50"/>
      <c r="BN1883" s="50"/>
      <c r="BO1883" s="50"/>
      <c r="BP1883" s="50"/>
      <c r="BQ1883" s="50"/>
      <c r="BR1883" s="50"/>
      <c r="BS1883" s="50"/>
      <c r="BT1883" s="50"/>
      <c r="BU1883" s="50"/>
      <c r="BV1883" s="50"/>
      <c r="BW1883" s="50"/>
      <c r="BX1883" s="50"/>
      <c r="BY1883" s="50"/>
      <c r="BZ1883" s="50"/>
      <c r="CA1883" s="50"/>
      <c r="CB1883" s="50"/>
      <c r="CC1883" s="50"/>
      <c r="CD1883" s="50"/>
      <c r="CE1883" s="50"/>
      <c r="CF1883" s="50"/>
      <c r="CG1883" s="50"/>
      <c r="CH1883" s="50"/>
      <c r="CI1883" s="50"/>
      <c r="CJ1883" s="50"/>
      <c r="CK1883" s="50"/>
      <c r="CL1883" s="50"/>
      <c r="CM1883" s="50"/>
      <c r="CN1883" s="50"/>
      <c r="CO1883" s="50"/>
      <c r="CP1883" s="50"/>
      <c r="CQ1883" s="50"/>
      <c r="CR1883" s="50"/>
      <c r="CS1883" s="50"/>
      <c r="CT1883" s="50"/>
      <c r="CU1883" s="50"/>
      <c r="CV1883" s="50"/>
      <c r="CW1883" s="50"/>
      <c r="CX1883" s="50"/>
      <c r="CY1883" s="50"/>
      <c r="CZ1883" s="50"/>
      <c r="DA1883" s="50"/>
      <c r="DB1883" s="50"/>
      <c r="DC1883" s="50"/>
      <c r="DD1883" s="50"/>
      <c r="DE1883" s="50"/>
      <c r="DF1883" s="50"/>
    </row>
    <row r="1884" spans="2:110" x14ac:dyDescent="0.2">
      <c r="B1884" s="177"/>
      <c r="C1884" s="202"/>
      <c r="D1884" s="200"/>
      <c r="E1884" s="203"/>
      <c r="F1884" s="203"/>
      <c r="G1884" s="203"/>
      <c r="H1884" s="203"/>
      <c r="I1884" s="203"/>
      <c r="J1884" s="203"/>
      <c r="K1884" s="203"/>
      <c r="L1884" s="203"/>
      <c r="M1884" s="203"/>
      <c r="N1884" s="203"/>
      <c r="O1884" s="203"/>
      <c r="P1884" s="203"/>
      <c r="Q1884" s="204"/>
      <c r="R1884" s="204"/>
      <c r="S1884" s="234"/>
      <c r="T1884" s="50"/>
      <c r="U1884" s="50"/>
      <c r="V1884" s="50"/>
      <c r="W1884" s="50"/>
      <c r="X1884" s="50"/>
      <c r="Y1884" s="50"/>
      <c r="Z1884" s="250"/>
      <c r="AA1884" s="238"/>
      <c r="AB1884" s="50"/>
      <c r="AC1884" s="50"/>
      <c r="AD1884" s="50"/>
      <c r="AE1884" s="50"/>
      <c r="AF1884" s="50"/>
      <c r="AG1884" s="50"/>
      <c r="AH1884" s="50"/>
      <c r="AI1884" s="50"/>
      <c r="AJ1884" s="50"/>
      <c r="AK1884" s="50"/>
      <c r="AL1884" s="50"/>
      <c r="AM1884" s="50"/>
      <c r="AN1884" s="50"/>
      <c r="AO1884" s="50"/>
      <c r="AP1884" s="50"/>
      <c r="AQ1884" s="50"/>
      <c r="AR1884" s="50"/>
      <c r="AS1884" s="50"/>
      <c r="AT1884" s="50"/>
      <c r="AU1884" s="50"/>
      <c r="AV1884" s="50"/>
      <c r="AW1884" s="50"/>
      <c r="AX1884" s="50"/>
      <c r="AY1884" s="50"/>
      <c r="AZ1884" s="50"/>
      <c r="BA1884" s="50"/>
      <c r="BB1884" s="50"/>
      <c r="BC1884" s="50"/>
      <c r="BD1884" s="50"/>
      <c r="BE1884" s="50"/>
      <c r="BF1884" s="50"/>
      <c r="BG1884" s="50"/>
      <c r="BH1884" s="50"/>
      <c r="BI1884" s="50"/>
      <c r="BJ1884" s="50"/>
      <c r="BK1884" s="50"/>
      <c r="BL1884" s="50"/>
      <c r="BM1884" s="50"/>
      <c r="BN1884" s="50"/>
      <c r="BO1884" s="50"/>
      <c r="BP1884" s="50"/>
      <c r="BQ1884" s="50"/>
      <c r="BR1884" s="50"/>
      <c r="BS1884" s="50"/>
      <c r="BT1884" s="50"/>
      <c r="BU1884" s="50"/>
      <c r="BV1884" s="50"/>
      <c r="BW1884" s="50"/>
      <c r="BX1884" s="50"/>
      <c r="BY1884" s="50"/>
      <c r="BZ1884" s="50"/>
      <c r="CA1884" s="50"/>
      <c r="CB1884" s="50"/>
      <c r="CC1884" s="50"/>
      <c r="CD1884" s="50"/>
      <c r="CE1884" s="50"/>
      <c r="CF1884" s="50"/>
      <c r="CG1884" s="50"/>
      <c r="CH1884" s="50"/>
      <c r="CI1884" s="50"/>
      <c r="CJ1884" s="50"/>
      <c r="CK1884" s="50"/>
      <c r="CL1884" s="50"/>
      <c r="CM1884" s="50"/>
      <c r="CN1884" s="50"/>
      <c r="CO1884" s="50"/>
      <c r="CP1884" s="50"/>
      <c r="CQ1884" s="50"/>
      <c r="CR1884" s="50"/>
      <c r="CS1884" s="50"/>
      <c r="CT1884" s="50"/>
      <c r="CU1884" s="50"/>
      <c r="CV1884" s="50"/>
      <c r="CW1884" s="50"/>
      <c r="CX1884" s="50"/>
      <c r="CY1884" s="50"/>
      <c r="CZ1884" s="50"/>
      <c r="DA1884" s="50"/>
      <c r="DB1884" s="50"/>
      <c r="DC1884" s="50"/>
      <c r="DD1884" s="50"/>
      <c r="DE1884" s="50"/>
      <c r="DF1884" s="50"/>
    </row>
    <row r="1885" spans="2:110" x14ac:dyDescent="0.2">
      <c r="B1885" s="177"/>
      <c r="C1885" s="202"/>
      <c r="D1885" s="200"/>
      <c r="E1885" s="203"/>
      <c r="F1885" s="203"/>
      <c r="G1885" s="203"/>
      <c r="H1885" s="203"/>
      <c r="I1885" s="203"/>
      <c r="J1885" s="203"/>
      <c r="K1885" s="203"/>
      <c r="L1885" s="203"/>
      <c r="M1885" s="203"/>
      <c r="N1885" s="203"/>
      <c r="O1885" s="203"/>
      <c r="P1885" s="203"/>
      <c r="Q1885" s="204"/>
      <c r="R1885" s="204"/>
      <c r="S1885" s="234"/>
      <c r="T1885" s="50"/>
      <c r="U1885" s="50"/>
      <c r="V1885" s="50"/>
      <c r="W1885" s="50"/>
      <c r="X1885" s="50"/>
      <c r="Y1885" s="50"/>
      <c r="Z1885" s="250"/>
      <c r="AA1885" s="238"/>
      <c r="AB1885" s="50"/>
      <c r="AC1885" s="50"/>
      <c r="AD1885" s="50"/>
      <c r="AE1885" s="50"/>
      <c r="AF1885" s="50"/>
      <c r="AG1885" s="50"/>
      <c r="AH1885" s="50"/>
      <c r="AI1885" s="50"/>
      <c r="AJ1885" s="50"/>
      <c r="AK1885" s="50"/>
      <c r="AL1885" s="50"/>
      <c r="AM1885" s="50"/>
      <c r="AN1885" s="50"/>
      <c r="AO1885" s="50"/>
      <c r="AP1885" s="50"/>
      <c r="AQ1885" s="50"/>
      <c r="AR1885" s="50"/>
      <c r="AS1885" s="50"/>
      <c r="AT1885" s="50"/>
      <c r="AU1885" s="50"/>
      <c r="AV1885" s="50"/>
      <c r="AW1885" s="50"/>
      <c r="AX1885" s="50"/>
      <c r="AY1885" s="50"/>
      <c r="AZ1885" s="50"/>
      <c r="BA1885" s="50"/>
      <c r="BB1885" s="50"/>
      <c r="BC1885" s="50"/>
      <c r="BD1885" s="50"/>
      <c r="BE1885" s="50"/>
      <c r="BF1885" s="50"/>
      <c r="BG1885" s="50"/>
      <c r="BH1885" s="50"/>
      <c r="BI1885" s="50"/>
      <c r="BJ1885" s="50"/>
      <c r="BK1885" s="50"/>
      <c r="BL1885" s="50"/>
      <c r="BM1885" s="50"/>
      <c r="BN1885" s="50"/>
      <c r="BO1885" s="50"/>
      <c r="BP1885" s="50"/>
      <c r="BQ1885" s="50"/>
      <c r="BR1885" s="50"/>
      <c r="BS1885" s="50"/>
      <c r="BT1885" s="50"/>
      <c r="BU1885" s="50"/>
      <c r="BV1885" s="50"/>
      <c r="BW1885" s="50"/>
      <c r="BX1885" s="50"/>
      <c r="BY1885" s="50"/>
      <c r="BZ1885" s="50"/>
      <c r="CA1885" s="50"/>
      <c r="CB1885" s="50"/>
      <c r="CC1885" s="50"/>
      <c r="CD1885" s="50"/>
      <c r="CE1885" s="50"/>
      <c r="CF1885" s="50"/>
      <c r="CG1885" s="50"/>
      <c r="CH1885" s="50"/>
      <c r="CI1885" s="50"/>
      <c r="CJ1885" s="50"/>
      <c r="CK1885" s="50"/>
      <c r="CL1885" s="50"/>
      <c r="CM1885" s="50"/>
      <c r="CN1885" s="50"/>
      <c r="CO1885" s="50"/>
      <c r="CP1885" s="50"/>
      <c r="CQ1885" s="50"/>
      <c r="CR1885" s="50"/>
      <c r="CS1885" s="50"/>
      <c r="CT1885" s="50"/>
      <c r="CU1885" s="50"/>
      <c r="CV1885" s="50"/>
      <c r="CW1885" s="50"/>
      <c r="CX1885" s="50"/>
      <c r="CY1885" s="50"/>
      <c r="CZ1885" s="50"/>
      <c r="DA1885" s="50"/>
      <c r="DB1885" s="50"/>
      <c r="DC1885" s="50"/>
      <c r="DD1885" s="50"/>
      <c r="DE1885" s="50"/>
      <c r="DF1885" s="50"/>
    </row>
    <row r="1886" spans="2:110" x14ac:dyDescent="0.2">
      <c r="B1886" s="177"/>
      <c r="C1886" s="202"/>
      <c r="D1886" s="200"/>
      <c r="E1886" s="203"/>
      <c r="F1886" s="203"/>
      <c r="G1886" s="203"/>
      <c r="H1886" s="203"/>
      <c r="I1886" s="203"/>
      <c r="J1886" s="203"/>
      <c r="K1886" s="203"/>
      <c r="L1886" s="203"/>
      <c r="M1886" s="203"/>
      <c r="N1886" s="203"/>
      <c r="O1886" s="203"/>
      <c r="P1886" s="203"/>
      <c r="Q1886" s="204"/>
      <c r="R1886" s="204"/>
      <c r="S1886" s="234"/>
      <c r="T1886" s="50"/>
      <c r="U1886" s="50"/>
      <c r="V1886" s="50"/>
      <c r="W1886" s="50"/>
      <c r="X1886" s="50"/>
      <c r="Y1886" s="50"/>
      <c r="Z1886" s="250"/>
      <c r="AA1886" s="238"/>
      <c r="AB1886" s="50"/>
      <c r="AC1886" s="50"/>
      <c r="AD1886" s="50"/>
      <c r="AE1886" s="50"/>
      <c r="AF1886" s="50"/>
      <c r="AG1886" s="50"/>
      <c r="AH1886" s="50"/>
      <c r="AI1886" s="50"/>
      <c r="AJ1886" s="50"/>
      <c r="AK1886" s="50"/>
      <c r="AL1886" s="50"/>
      <c r="AM1886" s="50"/>
      <c r="AN1886" s="50"/>
      <c r="AO1886" s="50"/>
      <c r="AP1886" s="50"/>
      <c r="AQ1886" s="50"/>
      <c r="AR1886" s="50"/>
      <c r="AS1886" s="50"/>
      <c r="AT1886" s="50"/>
      <c r="AU1886" s="50"/>
      <c r="AV1886" s="50"/>
      <c r="AW1886" s="50"/>
      <c r="AX1886" s="50"/>
      <c r="AY1886" s="50"/>
      <c r="AZ1886" s="50"/>
      <c r="BA1886" s="50"/>
      <c r="BB1886" s="50"/>
      <c r="BC1886" s="50"/>
      <c r="BD1886" s="50"/>
      <c r="BE1886" s="50"/>
      <c r="BF1886" s="50"/>
      <c r="BG1886" s="50"/>
      <c r="BH1886" s="50"/>
      <c r="BI1886" s="50"/>
      <c r="BJ1886" s="50"/>
      <c r="BK1886" s="50"/>
      <c r="BL1886" s="50"/>
      <c r="BM1886" s="50"/>
      <c r="BN1886" s="50"/>
      <c r="BO1886" s="50"/>
      <c r="BP1886" s="50"/>
      <c r="BQ1886" s="50"/>
      <c r="BR1886" s="50"/>
      <c r="BS1886" s="50"/>
      <c r="BT1886" s="50"/>
      <c r="BU1886" s="50"/>
      <c r="BV1886" s="50"/>
      <c r="BW1886" s="50"/>
      <c r="BX1886" s="50"/>
      <c r="BY1886" s="50"/>
      <c r="BZ1886" s="50"/>
      <c r="CA1886" s="50"/>
      <c r="CB1886" s="50"/>
      <c r="CC1886" s="50"/>
      <c r="CD1886" s="50"/>
      <c r="CE1886" s="50"/>
      <c r="CF1886" s="50"/>
      <c r="CG1886" s="50"/>
      <c r="CH1886" s="50"/>
      <c r="CI1886" s="50"/>
      <c r="CJ1886" s="50"/>
      <c r="CK1886" s="50"/>
      <c r="CL1886" s="50"/>
      <c r="CM1886" s="50"/>
      <c r="CN1886" s="50"/>
      <c r="CO1886" s="50"/>
      <c r="CP1886" s="50"/>
      <c r="CQ1886" s="50"/>
      <c r="CR1886" s="50"/>
      <c r="CS1886" s="50"/>
      <c r="CT1886" s="50"/>
      <c r="CU1886" s="50"/>
      <c r="CV1886" s="50"/>
      <c r="CW1886" s="50"/>
      <c r="CX1886" s="50"/>
      <c r="CY1886" s="50"/>
      <c r="CZ1886" s="50"/>
      <c r="DA1886" s="50"/>
      <c r="DB1886" s="50"/>
      <c r="DC1886" s="50"/>
      <c r="DD1886" s="50"/>
      <c r="DE1886" s="50"/>
      <c r="DF1886" s="50"/>
    </row>
    <row r="1887" spans="2:110" x14ac:dyDescent="0.2">
      <c r="B1887" s="177"/>
      <c r="C1887" s="202"/>
      <c r="D1887" s="200"/>
      <c r="E1887" s="203"/>
      <c r="F1887" s="203"/>
      <c r="G1887" s="203"/>
      <c r="H1887" s="203"/>
      <c r="I1887" s="203"/>
      <c r="J1887" s="203"/>
      <c r="K1887" s="203"/>
      <c r="L1887" s="203"/>
      <c r="M1887" s="203"/>
      <c r="N1887" s="203"/>
      <c r="O1887" s="203"/>
      <c r="P1887" s="203"/>
      <c r="Q1887" s="204"/>
      <c r="R1887" s="204"/>
      <c r="S1887" s="234"/>
      <c r="T1887" s="50"/>
      <c r="U1887" s="50"/>
      <c r="V1887" s="50"/>
      <c r="W1887" s="50"/>
      <c r="X1887" s="50"/>
      <c r="Y1887" s="50"/>
      <c r="Z1887" s="250"/>
      <c r="AA1887" s="238"/>
      <c r="AB1887" s="50"/>
      <c r="AC1887" s="50"/>
      <c r="AD1887" s="50"/>
      <c r="AE1887" s="50"/>
      <c r="AF1887" s="50"/>
      <c r="AG1887" s="50"/>
      <c r="AH1887" s="50"/>
      <c r="AI1887" s="50"/>
      <c r="AJ1887" s="50"/>
      <c r="AK1887" s="50"/>
      <c r="AL1887" s="50"/>
      <c r="AM1887" s="50"/>
      <c r="AN1887" s="50"/>
      <c r="AO1887" s="50"/>
      <c r="AP1887" s="50"/>
      <c r="AQ1887" s="50"/>
      <c r="AR1887" s="50"/>
      <c r="AS1887" s="50"/>
      <c r="AT1887" s="50"/>
      <c r="AU1887" s="50"/>
      <c r="AV1887" s="50"/>
      <c r="AW1887" s="50"/>
      <c r="AX1887" s="50"/>
      <c r="AY1887" s="50"/>
      <c r="AZ1887" s="50"/>
      <c r="BA1887" s="50"/>
      <c r="BB1887" s="50"/>
      <c r="BC1887" s="50"/>
      <c r="BD1887" s="50"/>
      <c r="BE1887" s="50"/>
      <c r="BF1887" s="50"/>
      <c r="BG1887" s="50"/>
      <c r="BH1887" s="50"/>
      <c r="BI1887" s="50"/>
      <c r="BJ1887" s="50"/>
      <c r="BK1887" s="50"/>
      <c r="BL1887" s="50"/>
      <c r="BM1887" s="50"/>
      <c r="BN1887" s="50"/>
      <c r="BO1887" s="50"/>
      <c r="BP1887" s="50"/>
      <c r="BQ1887" s="50"/>
      <c r="BR1887" s="50"/>
      <c r="BS1887" s="50"/>
      <c r="BT1887" s="50"/>
      <c r="BU1887" s="50"/>
      <c r="BV1887" s="50"/>
      <c r="BW1887" s="50"/>
      <c r="BX1887" s="50"/>
      <c r="BY1887" s="50"/>
      <c r="BZ1887" s="50"/>
      <c r="CA1887" s="50"/>
      <c r="CB1887" s="50"/>
      <c r="CC1887" s="50"/>
      <c r="CD1887" s="50"/>
      <c r="CE1887" s="50"/>
      <c r="CF1887" s="50"/>
      <c r="CG1887" s="50"/>
      <c r="CH1887" s="50"/>
      <c r="CI1887" s="50"/>
      <c r="CJ1887" s="50"/>
      <c r="CK1887" s="50"/>
      <c r="CL1887" s="50"/>
      <c r="CM1887" s="50"/>
      <c r="CN1887" s="50"/>
      <c r="CO1887" s="50"/>
      <c r="CP1887" s="50"/>
      <c r="CQ1887" s="50"/>
      <c r="CR1887" s="50"/>
      <c r="CS1887" s="50"/>
      <c r="CT1887" s="50"/>
      <c r="CU1887" s="50"/>
      <c r="CV1887" s="50"/>
      <c r="CW1887" s="50"/>
      <c r="CX1887" s="50"/>
      <c r="CY1887" s="50"/>
      <c r="CZ1887" s="50"/>
      <c r="DA1887" s="50"/>
      <c r="DB1887" s="50"/>
      <c r="DC1887" s="50"/>
      <c r="DD1887" s="50"/>
      <c r="DE1887" s="50"/>
      <c r="DF1887" s="50"/>
    </row>
    <row r="1888" spans="2:110" x14ac:dyDescent="0.2">
      <c r="B1888" s="177"/>
      <c r="C1888" s="202"/>
      <c r="D1888" s="200"/>
      <c r="E1888" s="203"/>
      <c r="F1888" s="203"/>
      <c r="G1888" s="203"/>
      <c r="H1888" s="203"/>
      <c r="I1888" s="203"/>
      <c r="J1888" s="203"/>
      <c r="K1888" s="203"/>
      <c r="L1888" s="203"/>
      <c r="M1888" s="203"/>
      <c r="N1888" s="203"/>
      <c r="O1888" s="203"/>
      <c r="P1888" s="203"/>
      <c r="Q1888" s="204"/>
      <c r="R1888" s="204"/>
      <c r="S1888" s="234"/>
      <c r="T1888" s="50"/>
      <c r="U1888" s="50"/>
      <c r="V1888" s="50"/>
      <c r="W1888" s="50"/>
      <c r="X1888" s="50"/>
      <c r="Y1888" s="50"/>
      <c r="Z1888" s="250"/>
      <c r="AA1888" s="238"/>
      <c r="AB1888" s="50"/>
      <c r="AC1888" s="50"/>
      <c r="AD1888" s="50"/>
      <c r="AE1888" s="50"/>
      <c r="AF1888" s="50"/>
      <c r="AG1888" s="50"/>
      <c r="AH1888" s="50"/>
      <c r="AI1888" s="50"/>
      <c r="AJ1888" s="50"/>
      <c r="AK1888" s="50"/>
      <c r="AL1888" s="50"/>
      <c r="AM1888" s="50"/>
      <c r="AN1888" s="50"/>
      <c r="AO1888" s="50"/>
      <c r="AP1888" s="50"/>
      <c r="AQ1888" s="50"/>
      <c r="AR1888" s="50"/>
      <c r="AS1888" s="50"/>
      <c r="AT1888" s="50"/>
      <c r="AU1888" s="50"/>
      <c r="AV1888" s="50"/>
      <c r="AW1888" s="50"/>
      <c r="AX1888" s="50"/>
      <c r="AY1888" s="50"/>
      <c r="AZ1888" s="50"/>
      <c r="BA1888" s="50"/>
      <c r="BB1888" s="50"/>
      <c r="BC1888" s="50"/>
      <c r="BD1888" s="50"/>
      <c r="BE1888" s="50"/>
      <c r="BF1888" s="50"/>
      <c r="BG1888" s="50"/>
      <c r="BH1888" s="50"/>
      <c r="BI1888" s="50"/>
      <c r="BJ1888" s="50"/>
      <c r="BK1888" s="50"/>
      <c r="BL1888" s="50"/>
      <c r="BM1888" s="50"/>
      <c r="BN1888" s="50"/>
      <c r="BO1888" s="50"/>
      <c r="BP1888" s="50"/>
      <c r="BQ1888" s="50"/>
      <c r="BR1888" s="50"/>
      <c r="BS1888" s="50"/>
      <c r="BT1888" s="50"/>
      <c r="BU1888" s="50"/>
      <c r="BV1888" s="50"/>
      <c r="BW1888" s="50"/>
      <c r="BX1888" s="50"/>
      <c r="BY1888" s="50"/>
      <c r="BZ1888" s="50"/>
      <c r="CA1888" s="50"/>
      <c r="CB1888" s="50"/>
      <c r="CC1888" s="50"/>
      <c r="CD1888" s="50"/>
      <c r="CE1888" s="50"/>
      <c r="CF1888" s="50"/>
      <c r="CG1888" s="50"/>
      <c r="CH1888" s="50"/>
      <c r="CI1888" s="50"/>
      <c r="CJ1888" s="50"/>
      <c r="CK1888" s="50"/>
      <c r="CL1888" s="50"/>
      <c r="CM1888" s="50"/>
      <c r="CN1888" s="50"/>
      <c r="CO1888" s="50"/>
      <c r="CP1888" s="50"/>
      <c r="CQ1888" s="50"/>
      <c r="CR1888" s="50"/>
      <c r="CS1888" s="50"/>
      <c r="CT1888" s="50"/>
      <c r="CU1888" s="50"/>
      <c r="CV1888" s="50"/>
      <c r="CW1888" s="50"/>
      <c r="CX1888" s="50"/>
      <c r="CY1888" s="50"/>
      <c r="CZ1888" s="50"/>
      <c r="DA1888" s="50"/>
      <c r="DB1888" s="50"/>
      <c r="DC1888" s="50"/>
      <c r="DD1888" s="50"/>
      <c r="DE1888" s="50"/>
      <c r="DF1888" s="50"/>
    </row>
    <row r="1889" spans="2:110" x14ac:dyDescent="0.2">
      <c r="B1889" s="177"/>
      <c r="C1889" s="202"/>
      <c r="D1889" s="200"/>
      <c r="E1889" s="203"/>
      <c r="F1889" s="203"/>
      <c r="G1889" s="203"/>
      <c r="H1889" s="203"/>
      <c r="I1889" s="203"/>
      <c r="J1889" s="203"/>
      <c r="K1889" s="203"/>
      <c r="L1889" s="203"/>
      <c r="M1889" s="203"/>
      <c r="N1889" s="203"/>
      <c r="O1889" s="203"/>
      <c r="P1889" s="203"/>
      <c r="Q1889" s="204"/>
      <c r="R1889" s="204"/>
      <c r="S1889" s="234"/>
      <c r="T1889" s="50"/>
      <c r="U1889" s="50"/>
      <c r="V1889" s="50"/>
      <c r="W1889" s="50"/>
      <c r="X1889" s="50"/>
      <c r="Y1889" s="50"/>
      <c r="Z1889" s="250"/>
      <c r="AA1889" s="238"/>
      <c r="AB1889" s="50"/>
      <c r="AC1889" s="50"/>
      <c r="AD1889" s="50"/>
      <c r="AE1889" s="50"/>
      <c r="AF1889" s="50"/>
      <c r="AG1889" s="50"/>
      <c r="AH1889" s="50"/>
      <c r="AI1889" s="50"/>
      <c r="AJ1889" s="50"/>
      <c r="AK1889" s="50"/>
      <c r="AL1889" s="50"/>
      <c r="AM1889" s="50"/>
      <c r="AN1889" s="50"/>
      <c r="AO1889" s="50"/>
      <c r="AP1889" s="50"/>
      <c r="AQ1889" s="50"/>
      <c r="AR1889" s="50"/>
      <c r="AS1889" s="50"/>
      <c r="AT1889" s="50"/>
      <c r="AU1889" s="50"/>
      <c r="AV1889" s="50"/>
      <c r="AW1889" s="50"/>
      <c r="AX1889" s="50"/>
      <c r="AY1889" s="50"/>
      <c r="AZ1889" s="50"/>
      <c r="BA1889" s="50"/>
      <c r="BB1889" s="50"/>
      <c r="BC1889" s="50"/>
      <c r="BD1889" s="50"/>
      <c r="BE1889" s="50"/>
      <c r="BF1889" s="50"/>
      <c r="BG1889" s="50"/>
      <c r="BH1889" s="50"/>
      <c r="BI1889" s="50"/>
      <c r="BJ1889" s="50"/>
      <c r="BK1889" s="50"/>
      <c r="BL1889" s="50"/>
      <c r="BM1889" s="50"/>
      <c r="BN1889" s="50"/>
      <c r="BO1889" s="50"/>
      <c r="BP1889" s="50"/>
      <c r="BQ1889" s="50"/>
      <c r="BR1889" s="50"/>
      <c r="BS1889" s="50"/>
      <c r="BT1889" s="50"/>
      <c r="BU1889" s="50"/>
      <c r="BV1889" s="50"/>
      <c r="BW1889" s="50"/>
      <c r="BX1889" s="50"/>
      <c r="BY1889" s="50"/>
      <c r="BZ1889" s="50"/>
      <c r="CA1889" s="50"/>
      <c r="CB1889" s="50"/>
      <c r="CC1889" s="50"/>
      <c r="CD1889" s="50"/>
      <c r="CE1889" s="50"/>
      <c r="CF1889" s="50"/>
      <c r="CG1889" s="50"/>
      <c r="CH1889" s="50"/>
      <c r="CI1889" s="50"/>
      <c r="CJ1889" s="50"/>
      <c r="CK1889" s="50"/>
      <c r="CL1889" s="50"/>
      <c r="CM1889" s="50"/>
      <c r="CN1889" s="50"/>
      <c r="CO1889" s="50"/>
      <c r="CP1889" s="50"/>
      <c r="CQ1889" s="50"/>
      <c r="CR1889" s="50"/>
      <c r="CS1889" s="50"/>
      <c r="CT1889" s="50"/>
      <c r="CU1889" s="50"/>
      <c r="CV1889" s="50"/>
      <c r="CW1889" s="50"/>
      <c r="CX1889" s="50"/>
      <c r="CY1889" s="50"/>
      <c r="CZ1889" s="50"/>
      <c r="DA1889" s="50"/>
      <c r="DB1889" s="50"/>
      <c r="DC1889" s="50"/>
      <c r="DD1889" s="50"/>
      <c r="DE1889" s="50"/>
      <c r="DF1889" s="50"/>
    </row>
    <row r="1890" spans="2:110" x14ac:dyDescent="0.2">
      <c r="B1890" s="177"/>
      <c r="C1890" s="202"/>
      <c r="D1890" s="200"/>
      <c r="E1890" s="203"/>
      <c r="F1890" s="203"/>
      <c r="G1890" s="203"/>
      <c r="H1890" s="203"/>
      <c r="I1890" s="203"/>
      <c r="J1890" s="203"/>
      <c r="K1890" s="203"/>
      <c r="L1890" s="203"/>
      <c r="M1890" s="203"/>
      <c r="N1890" s="203"/>
      <c r="O1890" s="203"/>
      <c r="P1890" s="203"/>
      <c r="Q1890" s="204"/>
      <c r="R1890" s="204"/>
      <c r="S1890" s="234"/>
      <c r="T1890" s="50"/>
      <c r="U1890" s="50"/>
      <c r="V1890" s="50"/>
      <c r="W1890" s="50"/>
      <c r="X1890" s="50"/>
      <c r="Y1890" s="50"/>
      <c r="Z1890" s="250"/>
      <c r="AA1890" s="238"/>
      <c r="AB1890" s="50"/>
      <c r="AC1890" s="50"/>
      <c r="AD1890" s="50"/>
      <c r="AE1890" s="50"/>
      <c r="AF1890" s="50"/>
      <c r="AG1890" s="50"/>
      <c r="AH1890" s="50"/>
      <c r="AI1890" s="50"/>
      <c r="AJ1890" s="50"/>
      <c r="AK1890" s="50"/>
      <c r="AL1890" s="50"/>
      <c r="AM1890" s="50"/>
      <c r="AN1890" s="50"/>
      <c r="AO1890" s="50"/>
      <c r="AP1890" s="50"/>
      <c r="AQ1890" s="50"/>
      <c r="AR1890" s="50"/>
      <c r="AS1890" s="50"/>
      <c r="AT1890" s="50"/>
      <c r="AU1890" s="50"/>
      <c r="AV1890" s="50"/>
      <c r="AW1890" s="50"/>
      <c r="AX1890" s="50"/>
      <c r="AY1890" s="50"/>
      <c r="AZ1890" s="50"/>
      <c r="BA1890" s="50"/>
      <c r="BB1890" s="50"/>
      <c r="BC1890" s="50"/>
      <c r="BD1890" s="50"/>
      <c r="BE1890" s="50"/>
      <c r="BF1890" s="50"/>
      <c r="BG1890" s="50"/>
      <c r="BH1890" s="50"/>
      <c r="BI1890" s="50"/>
      <c r="BJ1890" s="50"/>
      <c r="BK1890" s="50"/>
      <c r="BL1890" s="50"/>
      <c r="BM1890" s="50"/>
      <c r="BN1890" s="50"/>
      <c r="BO1890" s="50"/>
      <c r="BP1890" s="50"/>
      <c r="BQ1890" s="50"/>
      <c r="BR1890" s="50"/>
      <c r="BS1890" s="50"/>
      <c r="BT1890" s="50"/>
      <c r="BU1890" s="50"/>
      <c r="BV1890" s="50"/>
      <c r="BW1890" s="50"/>
      <c r="BX1890" s="50"/>
      <c r="BY1890" s="50"/>
      <c r="BZ1890" s="50"/>
      <c r="CA1890" s="50"/>
      <c r="CB1890" s="50"/>
      <c r="CC1890" s="50"/>
      <c r="CD1890" s="50"/>
      <c r="CE1890" s="50"/>
      <c r="CF1890" s="50"/>
      <c r="CG1890" s="50"/>
      <c r="CH1890" s="50"/>
      <c r="CI1890" s="50"/>
      <c r="CJ1890" s="50"/>
      <c r="CK1890" s="50"/>
      <c r="CL1890" s="50"/>
      <c r="CM1890" s="50"/>
      <c r="CN1890" s="50"/>
      <c r="CO1890" s="50"/>
      <c r="CP1890" s="50"/>
      <c r="CQ1890" s="50"/>
      <c r="CR1890" s="50"/>
      <c r="CS1890" s="50"/>
      <c r="CT1890" s="50"/>
      <c r="CU1890" s="50"/>
      <c r="CV1890" s="50"/>
      <c r="CW1890" s="50"/>
      <c r="CX1890" s="50"/>
      <c r="CY1890" s="50"/>
      <c r="CZ1890" s="50"/>
      <c r="DA1890" s="50"/>
      <c r="DB1890" s="50"/>
      <c r="DC1890" s="50"/>
      <c r="DD1890" s="50"/>
      <c r="DE1890" s="50"/>
      <c r="DF1890" s="50"/>
    </row>
    <row r="1891" spans="2:110" x14ac:dyDescent="0.2">
      <c r="B1891" s="177"/>
      <c r="C1891" s="202"/>
      <c r="D1891" s="200"/>
      <c r="E1891" s="203"/>
      <c r="F1891" s="203"/>
      <c r="G1891" s="203"/>
      <c r="H1891" s="203"/>
      <c r="I1891" s="203"/>
      <c r="J1891" s="203"/>
      <c r="K1891" s="203"/>
      <c r="L1891" s="203"/>
      <c r="M1891" s="203"/>
      <c r="N1891" s="203"/>
      <c r="O1891" s="203"/>
      <c r="P1891" s="203"/>
      <c r="Q1891" s="204"/>
      <c r="R1891" s="204"/>
      <c r="S1891" s="234"/>
      <c r="T1891" s="50"/>
      <c r="U1891" s="50"/>
      <c r="V1891" s="50"/>
      <c r="W1891" s="50"/>
      <c r="X1891" s="50"/>
      <c r="Y1891" s="50"/>
      <c r="Z1891" s="250"/>
      <c r="AA1891" s="238"/>
      <c r="AB1891" s="50"/>
      <c r="AC1891" s="50"/>
      <c r="AD1891" s="50"/>
      <c r="AE1891" s="50"/>
      <c r="AF1891" s="50"/>
      <c r="AG1891" s="50"/>
      <c r="AH1891" s="50"/>
      <c r="AI1891" s="50"/>
      <c r="AJ1891" s="50"/>
      <c r="AK1891" s="50"/>
      <c r="AL1891" s="50"/>
      <c r="AM1891" s="50"/>
      <c r="AN1891" s="50"/>
      <c r="AO1891" s="50"/>
      <c r="AP1891" s="50"/>
      <c r="AQ1891" s="50"/>
      <c r="AR1891" s="50"/>
      <c r="AS1891" s="50"/>
      <c r="AT1891" s="50"/>
      <c r="AU1891" s="50"/>
      <c r="AV1891" s="50"/>
      <c r="AW1891" s="50"/>
      <c r="AX1891" s="50"/>
      <c r="AY1891" s="50"/>
      <c r="AZ1891" s="50"/>
      <c r="BA1891" s="50"/>
      <c r="BB1891" s="50"/>
      <c r="BC1891" s="50"/>
      <c r="BD1891" s="50"/>
      <c r="BE1891" s="50"/>
      <c r="BF1891" s="50"/>
      <c r="BG1891" s="50"/>
      <c r="BH1891" s="50"/>
      <c r="BI1891" s="50"/>
      <c r="BJ1891" s="50"/>
      <c r="BK1891" s="50"/>
      <c r="BL1891" s="50"/>
      <c r="BM1891" s="50"/>
      <c r="BN1891" s="50"/>
      <c r="BO1891" s="50"/>
      <c r="BP1891" s="50"/>
      <c r="BQ1891" s="50"/>
      <c r="BR1891" s="50"/>
      <c r="BS1891" s="50"/>
      <c r="BT1891" s="50"/>
      <c r="BU1891" s="50"/>
      <c r="BV1891" s="50"/>
      <c r="BW1891" s="50"/>
      <c r="BX1891" s="50"/>
      <c r="BY1891" s="50"/>
      <c r="BZ1891" s="50"/>
      <c r="CA1891" s="50"/>
      <c r="CB1891" s="50"/>
      <c r="CC1891" s="50"/>
      <c r="CD1891" s="50"/>
      <c r="CE1891" s="50"/>
      <c r="CF1891" s="50"/>
      <c r="CG1891" s="50"/>
      <c r="CH1891" s="50"/>
      <c r="CI1891" s="50"/>
      <c r="CJ1891" s="50"/>
      <c r="CK1891" s="50"/>
      <c r="CL1891" s="50"/>
      <c r="CM1891" s="50"/>
      <c r="CN1891" s="50"/>
      <c r="CO1891" s="50"/>
      <c r="CP1891" s="50"/>
      <c r="CQ1891" s="50"/>
      <c r="CR1891" s="50"/>
      <c r="CS1891" s="50"/>
      <c r="CT1891" s="50"/>
      <c r="CU1891" s="50"/>
      <c r="CV1891" s="50"/>
      <c r="CW1891" s="50"/>
      <c r="CX1891" s="50"/>
      <c r="CY1891" s="50"/>
      <c r="CZ1891" s="50"/>
      <c r="DA1891" s="50"/>
      <c r="DB1891" s="50"/>
      <c r="DC1891" s="50"/>
      <c r="DD1891" s="50"/>
      <c r="DE1891" s="50"/>
      <c r="DF1891" s="50"/>
    </row>
    <row r="1892" spans="2:110" x14ac:dyDescent="0.2">
      <c r="B1892" s="177"/>
      <c r="C1892" s="202"/>
      <c r="D1892" s="200"/>
      <c r="E1892" s="203"/>
      <c r="F1892" s="203"/>
      <c r="G1892" s="203"/>
      <c r="H1892" s="203"/>
      <c r="I1892" s="203"/>
      <c r="J1892" s="203"/>
      <c r="K1892" s="203"/>
      <c r="L1892" s="203"/>
      <c r="M1892" s="203"/>
      <c r="N1892" s="203"/>
      <c r="O1892" s="203"/>
      <c r="P1892" s="203"/>
      <c r="Q1892" s="204"/>
      <c r="R1892" s="204"/>
      <c r="S1892" s="234"/>
      <c r="T1892" s="50"/>
      <c r="U1892" s="50"/>
      <c r="V1892" s="50"/>
      <c r="W1892" s="50"/>
      <c r="X1892" s="50"/>
      <c r="Y1892" s="50"/>
      <c r="Z1892" s="250"/>
      <c r="AA1892" s="238"/>
      <c r="AB1892" s="50"/>
      <c r="AC1892" s="50"/>
      <c r="AD1892" s="50"/>
      <c r="AE1892" s="50"/>
      <c r="AF1892" s="50"/>
      <c r="AG1892" s="50"/>
      <c r="AH1892" s="50"/>
      <c r="AI1892" s="50"/>
      <c r="AJ1892" s="50"/>
      <c r="AK1892" s="50"/>
      <c r="AL1892" s="50"/>
      <c r="AM1892" s="50"/>
      <c r="AN1892" s="50"/>
      <c r="AO1892" s="50"/>
      <c r="AP1892" s="50"/>
      <c r="AQ1892" s="50"/>
      <c r="AR1892" s="50"/>
      <c r="AS1892" s="50"/>
      <c r="AT1892" s="50"/>
      <c r="AU1892" s="50"/>
      <c r="AV1892" s="50"/>
      <c r="AW1892" s="50"/>
      <c r="AX1892" s="50"/>
      <c r="AY1892" s="50"/>
      <c r="AZ1892" s="50"/>
      <c r="BA1892" s="50"/>
      <c r="BB1892" s="50"/>
      <c r="BC1892" s="50"/>
      <c r="BD1892" s="50"/>
      <c r="BE1892" s="50"/>
      <c r="BF1892" s="50"/>
      <c r="BG1892" s="50"/>
      <c r="BH1892" s="50"/>
      <c r="BI1892" s="50"/>
      <c r="BJ1892" s="50"/>
      <c r="BK1892" s="50"/>
      <c r="BL1892" s="50"/>
      <c r="BM1892" s="50"/>
      <c r="BN1892" s="50"/>
      <c r="BO1892" s="50"/>
      <c r="BP1892" s="50"/>
      <c r="BQ1892" s="50"/>
      <c r="BR1892" s="50"/>
      <c r="BS1892" s="50"/>
      <c r="BT1892" s="50"/>
      <c r="BU1892" s="50"/>
      <c r="BV1892" s="50"/>
      <c r="BW1892" s="50"/>
      <c r="BX1892" s="50"/>
      <c r="BY1892" s="50"/>
      <c r="BZ1892" s="50"/>
      <c r="CA1892" s="50"/>
      <c r="CB1892" s="50"/>
      <c r="CC1892" s="50"/>
      <c r="CD1892" s="50"/>
      <c r="CE1892" s="50"/>
      <c r="CF1892" s="50"/>
      <c r="CG1892" s="50"/>
      <c r="CH1892" s="50"/>
      <c r="CI1892" s="50"/>
      <c r="CJ1892" s="50"/>
      <c r="CK1892" s="50"/>
      <c r="CL1892" s="50"/>
      <c r="CM1892" s="50"/>
      <c r="CN1892" s="50"/>
      <c r="CO1892" s="50"/>
      <c r="CP1892" s="50"/>
      <c r="CQ1892" s="50"/>
      <c r="CR1892" s="50"/>
      <c r="CS1892" s="50"/>
      <c r="CT1892" s="50"/>
      <c r="CU1892" s="50"/>
      <c r="CV1892" s="50"/>
      <c r="CW1892" s="50"/>
      <c r="CX1892" s="50"/>
      <c r="CY1892" s="50"/>
      <c r="CZ1892" s="50"/>
      <c r="DA1892" s="50"/>
      <c r="DB1892" s="50"/>
      <c r="DC1892" s="50"/>
      <c r="DD1892" s="50"/>
      <c r="DE1892" s="50"/>
      <c r="DF1892" s="50"/>
    </row>
    <row r="1893" spans="2:110" x14ac:dyDescent="0.2">
      <c r="B1893" s="177"/>
      <c r="C1893" s="202"/>
      <c r="D1893" s="200"/>
      <c r="E1893" s="203"/>
      <c r="F1893" s="203"/>
      <c r="G1893" s="203"/>
      <c r="H1893" s="203"/>
      <c r="I1893" s="203"/>
      <c r="J1893" s="203"/>
      <c r="K1893" s="203"/>
      <c r="L1893" s="203"/>
      <c r="M1893" s="203"/>
      <c r="N1893" s="203"/>
      <c r="O1893" s="203"/>
      <c r="P1893" s="203"/>
      <c r="Q1893" s="204"/>
      <c r="R1893" s="204"/>
      <c r="S1893" s="234"/>
      <c r="T1893" s="50"/>
      <c r="U1893" s="50"/>
      <c r="V1893" s="50"/>
      <c r="W1893" s="50"/>
      <c r="X1893" s="50"/>
      <c r="Y1893" s="50"/>
      <c r="Z1893" s="250"/>
      <c r="AA1893" s="238"/>
      <c r="AB1893" s="50"/>
      <c r="AC1893" s="50"/>
      <c r="AD1893" s="50"/>
      <c r="AE1893" s="50"/>
      <c r="AF1893" s="50"/>
      <c r="AG1893" s="50"/>
      <c r="AH1893" s="50"/>
      <c r="AI1893" s="50"/>
      <c r="AJ1893" s="50"/>
      <c r="AK1893" s="50"/>
      <c r="AL1893" s="50"/>
      <c r="AM1893" s="50"/>
      <c r="AN1893" s="50"/>
      <c r="AO1893" s="50"/>
      <c r="AP1893" s="50"/>
      <c r="AQ1893" s="50"/>
      <c r="AR1893" s="50"/>
      <c r="AS1893" s="50"/>
      <c r="AT1893" s="50"/>
      <c r="AU1893" s="50"/>
      <c r="AV1893" s="50"/>
      <c r="AW1893" s="50"/>
      <c r="AX1893" s="50"/>
      <c r="AY1893" s="50"/>
      <c r="AZ1893" s="50"/>
      <c r="BA1893" s="50"/>
      <c r="BB1893" s="50"/>
      <c r="BC1893" s="50"/>
      <c r="BD1893" s="50"/>
      <c r="BE1893" s="50"/>
      <c r="BF1893" s="50"/>
      <c r="BG1893" s="50"/>
      <c r="BH1893" s="50"/>
      <c r="BI1893" s="50"/>
      <c r="BJ1893" s="50"/>
      <c r="BK1893" s="50"/>
      <c r="BL1893" s="50"/>
      <c r="BM1893" s="50"/>
      <c r="BN1893" s="50"/>
      <c r="BO1893" s="50"/>
      <c r="BP1893" s="50"/>
      <c r="BQ1893" s="50"/>
      <c r="BR1893" s="50"/>
      <c r="BS1893" s="50"/>
      <c r="BT1893" s="50"/>
      <c r="BU1893" s="50"/>
      <c r="BV1893" s="50"/>
      <c r="BW1893" s="50"/>
      <c r="BX1893" s="50"/>
      <c r="BY1893" s="50"/>
      <c r="BZ1893" s="50"/>
      <c r="CA1893" s="50"/>
      <c r="CB1893" s="50"/>
      <c r="CC1893" s="50"/>
      <c r="CD1893" s="50"/>
      <c r="CE1893" s="50"/>
      <c r="CF1893" s="50"/>
      <c r="CG1893" s="50"/>
      <c r="CH1893" s="50"/>
      <c r="CI1893" s="50"/>
      <c r="CJ1893" s="50"/>
      <c r="CK1893" s="50"/>
      <c r="CL1893" s="50"/>
      <c r="CM1893" s="50"/>
      <c r="CN1893" s="50"/>
      <c r="CO1893" s="50"/>
      <c r="CP1893" s="50"/>
      <c r="CQ1893" s="50"/>
      <c r="CR1893" s="50"/>
      <c r="CS1893" s="50"/>
      <c r="CT1893" s="50"/>
      <c r="CU1893" s="50"/>
      <c r="CV1893" s="50"/>
      <c r="CW1893" s="50"/>
      <c r="CX1893" s="50"/>
      <c r="CY1893" s="50"/>
      <c r="CZ1893" s="50"/>
      <c r="DA1893" s="50"/>
      <c r="DB1893" s="50"/>
      <c r="DC1893" s="50"/>
      <c r="DD1893" s="50"/>
      <c r="DE1893" s="50"/>
      <c r="DF1893" s="50"/>
    </row>
    <row r="1894" spans="2:110" x14ac:dyDescent="0.2">
      <c r="B1894" s="177"/>
      <c r="C1894" s="202"/>
      <c r="D1894" s="200"/>
      <c r="E1894" s="203"/>
      <c r="F1894" s="203"/>
      <c r="G1894" s="203"/>
      <c r="H1894" s="203"/>
      <c r="I1894" s="203"/>
      <c r="J1894" s="203"/>
      <c r="K1894" s="203"/>
      <c r="L1894" s="203"/>
      <c r="M1894" s="203"/>
      <c r="N1894" s="203"/>
      <c r="O1894" s="203"/>
      <c r="P1894" s="203"/>
      <c r="Q1894" s="204"/>
      <c r="R1894" s="204"/>
      <c r="S1894" s="234"/>
      <c r="T1894" s="50"/>
      <c r="U1894" s="50"/>
      <c r="V1894" s="50"/>
      <c r="W1894" s="50"/>
      <c r="X1894" s="50"/>
      <c r="Y1894" s="50"/>
      <c r="Z1894" s="250"/>
      <c r="AA1894" s="238"/>
      <c r="AB1894" s="50"/>
      <c r="AC1894" s="50"/>
      <c r="AD1894" s="50"/>
      <c r="AE1894" s="50"/>
      <c r="AF1894" s="50"/>
      <c r="AG1894" s="50"/>
      <c r="AH1894" s="50"/>
      <c r="AI1894" s="50"/>
      <c r="AJ1894" s="50"/>
      <c r="AK1894" s="50"/>
      <c r="AL1894" s="50"/>
      <c r="AM1894" s="50"/>
      <c r="AN1894" s="50"/>
      <c r="AO1894" s="50"/>
      <c r="AP1894" s="50"/>
      <c r="AQ1894" s="50"/>
      <c r="AR1894" s="50"/>
      <c r="AS1894" s="50"/>
      <c r="AT1894" s="50"/>
      <c r="AU1894" s="50"/>
      <c r="AV1894" s="50"/>
      <c r="AW1894" s="50"/>
      <c r="AX1894" s="50"/>
      <c r="AY1894" s="50"/>
      <c r="AZ1894" s="50"/>
      <c r="BA1894" s="50"/>
      <c r="BB1894" s="50"/>
      <c r="BC1894" s="50"/>
      <c r="BD1894" s="50"/>
      <c r="BE1894" s="50"/>
      <c r="BF1894" s="50"/>
      <c r="BG1894" s="50"/>
      <c r="BH1894" s="50"/>
      <c r="BI1894" s="50"/>
      <c r="BJ1894" s="50"/>
      <c r="BK1894" s="50"/>
      <c r="BL1894" s="50"/>
      <c r="BM1894" s="50"/>
      <c r="BN1894" s="50"/>
      <c r="BO1894" s="50"/>
      <c r="BP1894" s="50"/>
      <c r="BQ1894" s="50"/>
      <c r="BR1894" s="50"/>
      <c r="BS1894" s="50"/>
      <c r="BT1894" s="50"/>
      <c r="BU1894" s="50"/>
      <c r="BV1894" s="50"/>
      <c r="BW1894" s="50"/>
      <c r="BX1894" s="50"/>
      <c r="BY1894" s="50"/>
      <c r="BZ1894" s="50"/>
      <c r="CA1894" s="50"/>
      <c r="CB1894" s="50"/>
      <c r="CC1894" s="50"/>
      <c r="CD1894" s="50"/>
      <c r="CE1894" s="50"/>
      <c r="CF1894" s="50"/>
      <c r="CG1894" s="50"/>
      <c r="CH1894" s="50"/>
      <c r="CI1894" s="50"/>
      <c r="CJ1894" s="50"/>
      <c r="CK1894" s="50"/>
      <c r="CL1894" s="50"/>
      <c r="CM1894" s="50"/>
      <c r="CN1894" s="50"/>
      <c r="CO1894" s="50"/>
      <c r="CP1894" s="50"/>
      <c r="CQ1894" s="50"/>
      <c r="CR1894" s="50"/>
      <c r="CS1894" s="50"/>
      <c r="CT1894" s="50"/>
      <c r="CU1894" s="50"/>
      <c r="CV1894" s="50"/>
      <c r="CW1894" s="50"/>
      <c r="CX1894" s="50"/>
      <c r="CY1894" s="50"/>
      <c r="CZ1894" s="50"/>
      <c r="DA1894" s="50"/>
      <c r="DB1894" s="50"/>
      <c r="DC1894" s="50"/>
      <c r="DD1894" s="50"/>
      <c r="DE1894" s="50"/>
      <c r="DF1894" s="50"/>
    </row>
    <row r="1895" spans="2:110" x14ac:dyDescent="0.2">
      <c r="B1895" s="177"/>
      <c r="C1895" s="202"/>
      <c r="D1895" s="200"/>
      <c r="E1895" s="203"/>
      <c r="F1895" s="203"/>
      <c r="G1895" s="203"/>
      <c r="H1895" s="203"/>
      <c r="I1895" s="203"/>
      <c r="J1895" s="203"/>
      <c r="K1895" s="203"/>
      <c r="L1895" s="203"/>
      <c r="M1895" s="203"/>
      <c r="N1895" s="203"/>
      <c r="O1895" s="203"/>
      <c r="P1895" s="203"/>
      <c r="Q1895" s="204"/>
      <c r="R1895" s="204"/>
      <c r="S1895" s="234"/>
      <c r="T1895" s="50"/>
      <c r="U1895" s="50"/>
      <c r="V1895" s="50"/>
      <c r="W1895" s="50"/>
      <c r="X1895" s="50"/>
      <c r="Y1895" s="50"/>
      <c r="Z1895" s="250"/>
      <c r="AA1895" s="238"/>
      <c r="AB1895" s="50"/>
      <c r="AC1895" s="50"/>
      <c r="AD1895" s="50"/>
      <c r="AE1895" s="50"/>
      <c r="AF1895" s="50"/>
      <c r="AG1895" s="50"/>
      <c r="AH1895" s="50"/>
      <c r="AI1895" s="50"/>
      <c r="AJ1895" s="50"/>
      <c r="AK1895" s="50"/>
      <c r="AL1895" s="50"/>
      <c r="AM1895" s="50"/>
      <c r="AN1895" s="50"/>
      <c r="AO1895" s="50"/>
      <c r="AP1895" s="50"/>
      <c r="AQ1895" s="50"/>
      <c r="AR1895" s="50"/>
      <c r="AS1895" s="50"/>
      <c r="AT1895" s="50"/>
      <c r="AU1895" s="50"/>
      <c r="AV1895" s="50"/>
      <c r="AW1895" s="50"/>
      <c r="AX1895" s="50"/>
      <c r="AY1895" s="50"/>
      <c r="AZ1895" s="50"/>
      <c r="BA1895" s="50"/>
      <c r="BB1895" s="50"/>
      <c r="BC1895" s="50"/>
      <c r="BD1895" s="50"/>
      <c r="BE1895" s="50"/>
      <c r="BF1895" s="50"/>
      <c r="BG1895" s="50"/>
      <c r="BH1895" s="50"/>
      <c r="BI1895" s="50"/>
      <c r="BJ1895" s="50"/>
      <c r="BK1895" s="50"/>
      <c r="BL1895" s="50"/>
      <c r="BM1895" s="50"/>
      <c r="BN1895" s="50"/>
      <c r="BO1895" s="50"/>
      <c r="BP1895" s="50"/>
      <c r="BQ1895" s="50"/>
      <c r="BR1895" s="50"/>
      <c r="BS1895" s="50"/>
      <c r="BT1895" s="50"/>
      <c r="BU1895" s="50"/>
      <c r="BV1895" s="50"/>
      <c r="BW1895" s="50"/>
      <c r="BX1895" s="50"/>
      <c r="BY1895" s="50"/>
      <c r="BZ1895" s="50"/>
      <c r="CA1895" s="50"/>
      <c r="CB1895" s="50"/>
      <c r="CC1895" s="50"/>
      <c r="CD1895" s="50"/>
      <c r="CE1895" s="50"/>
      <c r="CF1895" s="50"/>
      <c r="CG1895" s="50"/>
      <c r="CH1895" s="50"/>
      <c r="CI1895" s="50"/>
      <c r="CJ1895" s="50"/>
      <c r="CK1895" s="50"/>
      <c r="CL1895" s="50"/>
      <c r="CM1895" s="50"/>
      <c r="CN1895" s="50"/>
      <c r="CO1895" s="50"/>
      <c r="CP1895" s="50"/>
      <c r="CQ1895" s="50"/>
      <c r="CR1895" s="50"/>
      <c r="CS1895" s="50"/>
      <c r="CT1895" s="50"/>
      <c r="CU1895" s="50"/>
      <c r="CV1895" s="50"/>
      <c r="CW1895" s="50"/>
      <c r="CX1895" s="50"/>
      <c r="CY1895" s="50"/>
      <c r="CZ1895" s="50"/>
      <c r="DA1895" s="50"/>
      <c r="DB1895" s="50"/>
      <c r="DC1895" s="50"/>
      <c r="DD1895" s="50"/>
      <c r="DE1895" s="50"/>
      <c r="DF1895" s="50"/>
    </row>
    <row r="1896" spans="2:110" x14ac:dyDescent="0.2">
      <c r="B1896" s="177"/>
      <c r="C1896" s="202"/>
      <c r="D1896" s="200"/>
      <c r="E1896" s="203"/>
      <c r="F1896" s="203"/>
      <c r="G1896" s="203"/>
      <c r="H1896" s="203"/>
      <c r="I1896" s="203"/>
      <c r="J1896" s="203"/>
      <c r="K1896" s="203"/>
      <c r="L1896" s="203"/>
      <c r="M1896" s="203"/>
      <c r="N1896" s="203"/>
      <c r="O1896" s="203"/>
      <c r="P1896" s="203"/>
      <c r="Q1896" s="204"/>
      <c r="R1896" s="204"/>
      <c r="S1896" s="234"/>
      <c r="T1896" s="50"/>
      <c r="U1896" s="50"/>
      <c r="V1896" s="50"/>
      <c r="W1896" s="50"/>
      <c r="X1896" s="50"/>
      <c r="Y1896" s="50"/>
      <c r="Z1896" s="250"/>
      <c r="AA1896" s="238"/>
      <c r="AB1896" s="50"/>
      <c r="AC1896" s="50"/>
      <c r="AD1896" s="50"/>
      <c r="AE1896" s="50"/>
      <c r="AF1896" s="50"/>
      <c r="AG1896" s="50"/>
      <c r="AH1896" s="50"/>
      <c r="AI1896" s="50"/>
      <c r="AJ1896" s="50"/>
      <c r="AK1896" s="50"/>
      <c r="AL1896" s="50"/>
      <c r="AM1896" s="50"/>
      <c r="AN1896" s="50"/>
      <c r="AO1896" s="50"/>
      <c r="AP1896" s="50"/>
      <c r="AQ1896" s="50"/>
      <c r="AR1896" s="50"/>
      <c r="AS1896" s="50"/>
      <c r="AT1896" s="50"/>
      <c r="AU1896" s="50"/>
      <c r="AV1896" s="50"/>
      <c r="AW1896" s="50"/>
      <c r="AX1896" s="50"/>
      <c r="AY1896" s="50"/>
      <c r="AZ1896" s="50"/>
      <c r="BA1896" s="50"/>
      <c r="BB1896" s="50"/>
      <c r="BC1896" s="50"/>
      <c r="BD1896" s="50"/>
      <c r="BE1896" s="50"/>
      <c r="BF1896" s="50"/>
      <c r="BG1896" s="50"/>
      <c r="BH1896" s="50"/>
      <c r="BI1896" s="50"/>
      <c r="BJ1896" s="50"/>
      <c r="BK1896" s="50"/>
      <c r="BL1896" s="50"/>
      <c r="BM1896" s="50"/>
      <c r="BN1896" s="50"/>
      <c r="BO1896" s="50"/>
      <c r="BP1896" s="50"/>
      <c r="BQ1896" s="50"/>
      <c r="BR1896" s="50"/>
      <c r="BS1896" s="50"/>
      <c r="BT1896" s="50"/>
      <c r="BU1896" s="50"/>
      <c r="BV1896" s="50"/>
      <c r="BW1896" s="50"/>
      <c r="BX1896" s="50"/>
      <c r="BY1896" s="50"/>
      <c r="BZ1896" s="50"/>
      <c r="CA1896" s="50"/>
      <c r="CB1896" s="50"/>
      <c r="CC1896" s="50"/>
      <c r="CD1896" s="50"/>
      <c r="CE1896" s="50"/>
      <c r="CF1896" s="50"/>
      <c r="CG1896" s="50"/>
      <c r="CH1896" s="50"/>
      <c r="CI1896" s="50"/>
      <c r="CJ1896" s="50"/>
      <c r="CK1896" s="50"/>
      <c r="CL1896" s="50"/>
      <c r="CM1896" s="50"/>
      <c r="CN1896" s="50"/>
      <c r="CO1896" s="50"/>
      <c r="CP1896" s="50"/>
      <c r="CQ1896" s="50"/>
      <c r="CR1896" s="50"/>
      <c r="CS1896" s="50"/>
      <c r="CT1896" s="50"/>
      <c r="CU1896" s="50"/>
      <c r="CV1896" s="50"/>
      <c r="CW1896" s="50"/>
      <c r="CX1896" s="50"/>
      <c r="CY1896" s="50"/>
      <c r="CZ1896" s="50"/>
      <c r="DA1896" s="50"/>
      <c r="DB1896" s="50"/>
      <c r="DC1896" s="50"/>
      <c r="DD1896" s="50"/>
      <c r="DE1896" s="50"/>
      <c r="DF1896" s="50"/>
    </row>
    <row r="1897" spans="2:110" x14ac:dyDescent="0.2">
      <c r="B1897" s="177"/>
      <c r="C1897" s="202"/>
      <c r="D1897" s="200"/>
      <c r="E1897" s="203"/>
      <c r="F1897" s="203"/>
      <c r="G1897" s="203"/>
      <c r="H1897" s="203"/>
      <c r="I1897" s="203"/>
      <c r="J1897" s="203"/>
      <c r="K1897" s="203"/>
      <c r="L1897" s="203"/>
      <c r="M1897" s="203"/>
      <c r="N1897" s="203"/>
      <c r="O1897" s="203"/>
      <c r="P1897" s="203"/>
      <c r="Q1897" s="204"/>
      <c r="R1897" s="204"/>
      <c r="S1897" s="234"/>
      <c r="T1897" s="50"/>
      <c r="U1897" s="50"/>
      <c r="V1897" s="50"/>
      <c r="W1897" s="50"/>
      <c r="X1897" s="50"/>
      <c r="Y1897" s="50"/>
      <c r="Z1897" s="250"/>
      <c r="AA1897" s="238"/>
      <c r="AB1897" s="50"/>
      <c r="AC1897" s="50"/>
      <c r="AD1897" s="50"/>
      <c r="AE1897" s="50"/>
      <c r="AF1897" s="50"/>
      <c r="AG1897" s="50"/>
      <c r="AH1897" s="50"/>
      <c r="AI1897" s="50"/>
      <c r="AJ1897" s="50"/>
      <c r="AK1897" s="50"/>
      <c r="AL1897" s="50"/>
      <c r="AM1897" s="50"/>
      <c r="AN1897" s="50"/>
      <c r="AO1897" s="50"/>
      <c r="AP1897" s="50"/>
      <c r="AQ1897" s="50"/>
      <c r="AR1897" s="50"/>
      <c r="AS1897" s="50"/>
      <c r="AT1897" s="50"/>
      <c r="AU1897" s="50"/>
      <c r="AV1897" s="50"/>
      <c r="AW1897" s="50"/>
      <c r="AX1897" s="50"/>
      <c r="AY1897" s="50"/>
      <c r="AZ1897" s="50"/>
      <c r="BA1897" s="50"/>
      <c r="BB1897" s="50"/>
      <c r="BC1897" s="50"/>
      <c r="BD1897" s="50"/>
      <c r="BE1897" s="50"/>
      <c r="BF1897" s="50"/>
      <c r="BG1897" s="50"/>
      <c r="BH1897" s="50"/>
      <c r="BI1897" s="50"/>
      <c r="BJ1897" s="50"/>
      <c r="BK1897" s="50"/>
      <c r="BL1897" s="50"/>
      <c r="BM1897" s="50"/>
      <c r="BN1897" s="50"/>
      <c r="BO1897" s="50"/>
      <c r="BP1897" s="50"/>
      <c r="BQ1897" s="50"/>
      <c r="BR1897" s="50"/>
      <c r="BS1897" s="50"/>
      <c r="BT1897" s="50"/>
      <c r="BU1897" s="50"/>
      <c r="BV1897" s="50"/>
      <c r="BW1897" s="50"/>
      <c r="BX1897" s="50"/>
      <c r="BY1897" s="50"/>
      <c r="BZ1897" s="50"/>
      <c r="CA1897" s="50"/>
      <c r="CB1897" s="50"/>
      <c r="CC1897" s="50"/>
      <c r="CD1897" s="50"/>
      <c r="CE1897" s="50"/>
      <c r="CF1897" s="50"/>
      <c r="CG1897" s="50"/>
      <c r="CH1897" s="50"/>
      <c r="CI1897" s="50"/>
      <c r="CJ1897" s="50"/>
      <c r="CK1897" s="50"/>
      <c r="CL1897" s="50"/>
      <c r="CM1897" s="50"/>
      <c r="CN1897" s="50"/>
      <c r="CO1897" s="50"/>
      <c r="CP1897" s="50"/>
      <c r="CQ1897" s="50"/>
      <c r="CR1897" s="50"/>
      <c r="CS1897" s="50"/>
      <c r="CT1897" s="50"/>
      <c r="CU1897" s="50"/>
      <c r="CV1897" s="50"/>
      <c r="CW1897" s="50"/>
      <c r="CX1897" s="50"/>
      <c r="CY1897" s="50"/>
      <c r="CZ1897" s="50"/>
      <c r="DA1897" s="50"/>
      <c r="DB1897" s="50"/>
      <c r="DC1897" s="50"/>
      <c r="DD1897" s="50"/>
      <c r="DE1897" s="50"/>
      <c r="DF1897" s="50"/>
    </row>
    <row r="1898" spans="2:110" x14ac:dyDescent="0.2">
      <c r="B1898" s="177"/>
      <c r="C1898" s="202"/>
      <c r="D1898" s="200"/>
      <c r="E1898" s="203"/>
      <c r="F1898" s="203"/>
      <c r="G1898" s="203"/>
      <c r="H1898" s="203"/>
      <c r="I1898" s="203"/>
      <c r="J1898" s="203"/>
      <c r="K1898" s="203"/>
      <c r="L1898" s="203"/>
      <c r="M1898" s="203"/>
      <c r="N1898" s="203"/>
      <c r="O1898" s="203"/>
      <c r="P1898" s="203"/>
      <c r="Q1898" s="204"/>
      <c r="R1898" s="204"/>
      <c r="S1898" s="234"/>
      <c r="T1898" s="50"/>
      <c r="U1898" s="50"/>
      <c r="V1898" s="50"/>
      <c r="W1898" s="50"/>
      <c r="X1898" s="50"/>
      <c r="Y1898" s="50"/>
      <c r="Z1898" s="250"/>
      <c r="AA1898" s="238"/>
      <c r="AB1898" s="50"/>
      <c r="AC1898" s="50"/>
      <c r="AD1898" s="50"/>
      <c r="AE1898" s="50"/>
      <c r="AF1898" s="50"/>
      <c r="AG1898" s="50"/>
      <c r="AH1898" s="50"/>
      <c r="AI1898" s="50"/>
      <c r="AJ1898" s="50"/>
      <c r="AK1898" s="50"/>
      <c r="AL1898" s="50"/>
      <c r="AM1898" s="50"/>
      <c r="AN1898" s="50"/>
      <c r="AO1898" s="50"/>
      <c r="AP1898" s="50"/>
      <c r="AQ1898" s="50"/>
      <c r="AR1898" s="50"/>
      <c r="AS1898" s="50"/>
      <c r="AT1898" s="50"/>
      <c r="AU1898" s="50"/>
      <c r="AV1898" s="50"/>
      <c r="AW1898" s="50"/>
      <c r="AX1898" s="50"/>
      <c r="AY1898" s="50"/>
      <c r="AZ1898" s="50"/>
      <c r="BA1898" s="50"/>
      <c r="BB1898" s="50"/>
      <c r="BC1898" s="50"/>
      <c r="BD1898" s="50"/>
      <c r="BE1898" s="50"/>
      <c r="BF1898" s="50"/>
      <c r="BG1898" s="50"/>
      <c r="BH1898" s="50"/>
      <c r="BI1898" s="50"/>
      <c r="BJ1898" s="50"/>
      <c r="BK1898" s="50"/>
      <c r="BL1898" s="50"/>
      <c r="BM1898" s="50"/>
      <c r="BN1898" s="50"/>
      <c r="BO1898" s="50"/>
      <c r="BP1898" s="50"/>
      <c r="BQ1898" s="50"/>
      <c r="BR1898" s="50"/>
      <c r="BS1898" s="50"/>
      <c r="BT1898" s="50"/>
      <c r="BU1898" s="50"/>
      <c r="BV1898" s="50"/>
      <c r="BW1898" s="50"/>
      <c r="BX1898" s="50"/>
      <c r="BY1898" s="50"/>
      <c r="BZ1898" s="50"/>
      <c r="CA1898" s="50"/>
      <c r="CB1898" s="50"/>
      <c r="CC1898" s="50"/>
      <c r="CD1898" s="50"/>
      <c r="CE1898" s="50"/>
      <c r="CF1898" s="50"/>
      <c r="CG1898" s="50"/>
      <c r="CH1898" s="50"/>
      <c r="CI1898" s="50"/>
      <c r="CJ1898" s="50"/>
      <c r="CK1898" s="50"/>
      <c r="CL1898" s="50"/>
      <c r="CM1898" s="50"/>
      <c r="CN1898" s="50"/>
      <c r="CO1898" s="50"/>
      <c r="CP1898" s="50"/>
      <c r="CQ1898" s="50"/>
      <c r="CR1898" s="50"/>
      <c r="CS1898" s="50"/>
      <c r="CT1898" s="50"/>
      <c r="CU1898" s="50"/>
      <c r="CV1898" s="50"/>
      <c r="CW1898" s="50"/>
      <c r="CX1898" s="50"/>
      <c r="CY1898" s="50"/>
      <c r="CZ1898" s="50"/>
      <c r="DA1898" s="50"/>
      <c r="DB1898" s="50"/>
      <c r="DC1898" s="50"/>
      <c r="DD1898" s="50"/>
      <c r="DE1898" s="50"/>
      <c r="DF1898" s="50"/>
    </row>
    <row r="1899" spans="2:110" x14ac:dyDescent="0.2">
      <c r="B1899" s="177"/>
      <c r="C1899" s="202"/>
      <c r="D1899" s="200"/>
      <c r="E1899" s="203"/>
      <c r="F1899" s="203"/>
      <c r="G1899" s="203"/>
      <c r="H1899" s="203"/>
      <c r="I1899" s="203"/>
      <c r="J1899" s="203"/>
      <c r="K1899" s="203"/>
      <c r="L1899" s="203"/>
      <c r="M1899" s="203"/>
      <c r="N1899" s="203"/>
      <c r="O1899" s="203"/>
      <c r="P1899" s="203"/>
      <c r="Q1899" s="204"/>
      <c r="R1899" s="204"/>
      <c r="S1899" s="234"/>
      <c r="T1899" s="50"/>
      <c r="U1899" s="50"/>
      <c r="V1899" s="50"/>
      <c r="W1899" s="50"/>
      <c r="X1899" s="50"/>
      <c r="Y1899" s="50"/>
      <c r="Z1899" s="250"/>
      <c r="AA1899" s="238"/>
      <c r="AB1899" s="50"/>
      <c r="AC1899" s="50"/>
      <c r="AD1899" s="50"/>
      <c r="AE1899" s="50"/>
      <c r="AF1899" s="50"/>
      <c r="AG1899" s="50"/>
      <c r="AH1899" s="50"/>
      <c r="AI1899" s="50"/>
      <c r="AJ1899" s="50"/>
      <c r="AK1899" s="50"/>
      <c r="AL1899" s="50"/>
      <c r="AM1899" s="50"/>
      <c r="AN1899" s="50"/>
      <c r="AO1899" s="50"/>
      <c r="AP1899" s="50"/>
      <c r="AQ1899" s="50"/>
      <c r="AR1899" s="50"/>
      <c r="AS1899" s="50"/>
      <c r="AT1899" s="50"/>
      <c r="AU1899" s="50"/>
      <c r="AV1899" s="50"/>
      <c r="AW1899" s="50"/>
      <c r="AX1899" s="50"/>
      <c r="AY1899" s="50"/>
      <c r="AZ1899" s="50"/>
      <c r="BA1899" s="50"/>
      <c r="BB1899" s="50"/>
      <c r="BC1899" s="50"/>
      <c r="BD1899" s="50"/>
      <c r="BE1899" s="50"/>
      <c r="BF1899" s="50"/>
      <c r="BG1899" s="50"/>
      <c r="BH1899" s="50"/>
      <c r="BI1899" s="50"/>
      <c r="BJ1899" s="50"/>
      <c r="BK1899" s="50"/>
      <c r="BL1899" s="50"/>
      <c r="BM1899" s="50"/>
      <c r="BN1899" s="50"/>
      <c r="BO1899" s="50"/>
      <c r="BP1899" s="50"/>
      <c r="BQ1899" s="50"/>
      <c r="BR1899" s="50"/>
      <c r="BS1899" s="50"/>
      <c r="BT1899" s="50"/>
      <c r="BU1899" s="50"/>
      <c r="BV1899" s="50"/>
      <c r="BW1899" s="50"/>
      <c r="BX1899" s="50"/>
      <c r="BY1899" s="50"/>
      <c r="BZ1899" s="50"/>
      <c r="CA1899" s="50"/>
      <c r="CB1899" s="50"/>
      <c r="CC1899" s="50"/>
      <c r="CD1899" s="50"/>
      <c r="CE1899" s="50"/>
      <c r="CF1899" s="50"/>
      <c r="CG1899" s="50"/>
      <c r="CH1899" s="50"/>
      <c r="CI1899" s="50"/>
      <c r="CJ1899" s="50"/>
      <c r="CK1899" s="50"/>
      <c r="CL1899" s="50"/>
      <c r="CM1899" s="50"/>
      <c r="CN1899" s="50"/>
      <c r="CO1899" s="50"/>
      <c r="CP1899" s="50"/>
      <c r="CQ1899" s="50"/>
      <c r="CR1899" s="50"/>
      <c r="CS1899" s="50"/>
      <c r="CT1899" s="50"/>
      <c r="CU1899" s="50"/>
      <c r="CV1899" s="50"/>
      <c r="CW1899" s="50"/>
      <c r="CX1899" s="50"/>
      <c r="CY1899" s="50"/>
      <c r="CZ1899" s="50"/>
      <c r="DA1899" s="50"/>
      <c r="DB1899" s="50"/>
      <c r="DC1899" s="50"/>
      <c r="DD1899" s="50"/>
      <c r="DE1899" s="50"/>
      <c r="DF1899" s="50"/>
    </row>
    <row r="1900" spans="2:110" x14ac:dyDescent="0.2">
      <c r="B1900" s="177"/>
      <c r="C1900" s="202"/>
      <c r="D1900" s="200"/>
      <c r="E1900" s="203"/>
      <c r="F1900" s="203"/>
      <c r="G1900" s="203"/>
      <c r="H1900" s="203"/>
      <c r="I1900" s="203"/>
      <c r="J1900" s="203"/>
      <c r="K1900" s="203"/>
      <c r="L1900" s="203"/>
      <c r="M1900" s="203"/>
      <c r="N1900" s="203"/>
      <c r="O1900" s="203"/>
      <c r="P1900" s="203"/>
      <c r="Q1900" s="204"/>
      <c r="R1900" s="204"/>
      <c r="S1900" s="234"/>
      <c r="T1900" s="50"/>
      <c r="U1900" s="50"/>
      <c r="V1900" s="50"/>
      <c r="W1900" s="50"/>
      <c r="X1900" s="50"/>
      <c r="Y1900" s="50"/>
      <c r="Z1900" s="250"/>
      <c r="AA1900" s="238"/>
      <c r="AB1900" s="50"/>
      <c r="AC1900" s="50"/>
      <c r="AD1900" s="50"/>
      <c r="AE1900" s="50"/>
      <c r="AF1900" s="50"/>
      <c r="AG1900" s="50"/>
      <c r="AH1900" s="50"/>
      <c r="AI1900" s="50"/>
      <c r="AJ1900" s="50"/>
      <c r="AK1900" s="50"/>
      <c r="AL1900" s="50"/>
      <c r="AM1900" s="50"/>
      <c r="AN1900" s="50"/>
      <c r="AO1900" s="50"/>
      <c r="AP1900" s="50"/>
      <c r="AQ1900" s="50"/>
      <c r="AR1900" s="50"/>
      <c r="AS1900" s="50"/>
      <c r="AT1900" s="50"/>
      <c r="AU1900" s="50"/>
      <c r="AV1900" s="50"/>
      <c r="AW1900" s="50"/>
      <c r="AX1900" s="50"/>
      <c r="AY1900" s="50"/>
      <c r="AZ1900" s="50"/>
      <c r="BA1900" s="50"/>
      <c r="BB1900" s="50"/>
      <c r="BC1900" s="50"/>
      <c r="BD1900" s="50"/>
      <c r="BE1900" s="50"/>
      <c r="BF1900" s="50"/>
      <c r="BG1900" s="50"/>
      <c r="BH1900" s="50"/>
      <c r="BI1900" s="50"/>
      <c r="BJ1900" s="50"/>
      <c r="BK1900" s="50"/>
      <c r="BL1900" s="50"/>
      <c r="BM1900" s="50"/>
      <c r="BN1900" s="50"/>
      <c r="BO1900" s="50"/>
      <c r="BP1900" s="50"/>
      <c r="BQ1900" s="50"/>
      <c r="BR1900" s="50"/>
      <c r="BS1900" s="50"/>
      <c r="BT1900" s="50"/>
      <c r="BU1900" s="50"/>
      <c r="BV1900" s="50"/>
      <c r="BW1900" s="50"/>
      <c r="BX1900" s="50"/>
      <c r="BY1900" s="50"/>
      <c r="BZ1900" s="50"/>
      <c r="CA1900" s="50"/>
      <c r="CB1900" s="50"/>
      <c r="CC1900" s="50"/>
      <c r="CD1900" s="50"/>
      <c r="CE1900" s="50"/>
      <c r="CF1900" s="50"/>
      <c r="CG1900" s="50"/>
      <c r="CH1900" s="50"/>
      <c r="CI1900" s="50"/>
      <c r="CJ1900" s="50"/>
      <c r="CK1900" s="50"/>
      <c r="CL1900" s="50"/>
      <c r="CM1900" s="50"/>
      <c r="CN1900" s="50"/>
      <c r="CO1900" s="50"/>
      <c r="CP1900" s="50"/>
      <c r="CQ1900" s="50"/>
      <c r="CR1900" s="50"/>
      <c r="CS1900" s="50"/>
      <c r="CT1900" s="50"/>
      <c r="CU1900" s="50"/>
      <c r="CV1900" s="50"/>
      <c r="CW1900" s="50"/>
      <c r="CX1900" s="50"/>
      <c r="CY1900" s="50"/>
      <c r="CZ1900" s="50"/>
      <c r="DA1900" s="50"/>
      <c r="DB1900" s="50"/>
      <c r="DC1900" s="50"/>
      <c r="DD1900" s="50"/>
      <c r="DE1900" s="50"/>
      <c r="DF1900" s="50"/>
    </row>
    <row r="1901" spans="2:110" x14ac:dyDescent="0.2">
      <c r="B1901" s="177"/>
      <c r="C1901" s="202"/>
      <c r="D1901" s="200"/>
      <c r="E1901" s="203"/>
      <c r="F1901" s="203"/>
      <c r="G1901" s="203"/>
      <c r="H1901" s="203"/>
      <c r="I1901" s="203"/>
      <c r="J1901" s="203"/>
      <c r="K1901" s="203"/>
      <c r="L1901" s="203"/>
      <c r="M1901" s="203"/>
      <c r="N1901" s="203"/>
      <c r="O1901" s="203"/>
      <c r="P1901" s="203"/>
      <c r="Q1901" s="204"/>
      <c r="R1901" s="204"/>
      <c r="S1901" s="234"/>
      <c r="T1901" s="50"/>
      <c r="U1901" s="50"/>
      <c r="V1901" s="50"/>
      <c r="W1901" s="50"/>
      <c r="X1901" s="50"/>
      <c r="Y1901" s="50"/>
      <c r="Z1901" s="250"/>
      <c r="AA1901" s="238"/>
      <c r="AB1901" s="50"/>
      <c r="AC1901" s="50"/>
      <c r="AD1901" s="50"/>
      <c r="AE1901" s="50"/>
      <c r="AF1901" s="50"/>
      <c r="AG1901" s="50"/>
      <c r="AH1901" s="50"/>
      <c r="AI1901" s="50"/>
      <c r="AJ1901" s="50"/>
      <c r="AK1901" s="50"/>
      <c r="AL1901" s="50"/>
      <c r="AM1901" s="50"/>
      <c r="AN1901" s="50"/>
      <c r="AO1901" s="50"/>
      <c r="AP1901" s="50"/>
      <c r="AQ1901" s="50"/>
      <c r="AR1901" s="50"/>
      <c r="AS1901" s="50"/>
      <c r="AT1901" s="50"/>
      <c r="AU1901" s="50"/>
      <c r="AV1901" s="50"/>
      <c r="AW1901" s="50"/>
      <c r="AX1901" s="50"/>
      <c r="AY1901" s="50"/>
      <c r="AZ1901" s="50"/>
      <c r="BA1901" s="50"/>
      <c r="BB1901" s="50"/>
      <c r="BC1901" s="50"/>
      <c r="BD1901" s="50"/>
      <c r="BE1901" s="50"/>
      <c r="BF1901" s="50"/>
      <c r="BG1901" s="50"/>
      <c r="BH1901" s="50"/>
      <c r="BI1901" s="50"/>
      <c r="BJ1901" s="50"/>
      <c r="BK1901" s="50"/>
      <c r="BL1901" s="50"/>
      <c r="BM1901" s="50"/>
      <c r="BN1901" s="50"/>
      <c r="BO1901" s="50"/>
      <c r="BP1901" s="50"/>
      <c r="BQ1901" s="50"/>
      <c r="BR1901" s="50"/>
      <c r="BS1901" s="50"/>
      <c r="BT1901" s="50"/>
      <c r="BU1901" s="50"/>
      <c r="BV1901" s="50"/>
      <c r="BW1901" s="50"/>
      <c r="BX1901" s="50"/>
      <c r="BY1901" s="50"/>
      <c r="BZ1901" s="50"/>
      <c r="CA1901" s="50"/>
      <c r="CB1901" s="50"/>
      <c r="CC1901" s="50"/>
      <c r="CD1901" s="50"/>
      <c r="CE1901" s="50"/>
      <c r="CF1901" s="50"/>
      <c r="CG1901" s="50"/>
      <c r="CH1901" s="50"/>
      <c r="CI1901" s="50"/>
      <c r="CJ1901" s="50"/>
      <c r="CK1901" s="50"/>
      <c r="CL1901" s="50"/>
      <c r="CM1901" s="50"/>
      <c r="CN1901" s="50"/>
      <c r="CO1901" s="50"/>
      <c r="CP1901" s="50"/>
      <c r="CQ1901" s="50"/>
      <c r="CR1901" s="50"/>
      <c r="CS1901" s="50"/>
      <c r="CT1901" s="50"/>
      <c r="CU1901" s="50"/>
      <c r="CV1901" s="50"/>
      <c r="CW1901" s="50"/>
      <c r="CX1901" s="50"/>
      <c r="CY1901" s="50"/>
      <c r="CZ1901" s="50"/>
      <c r="DA1901" s="50"/>
      <c r="DB1901" s="50"/>
      <c r="DC1901" s="50"/>
      <c r="DD1901" s="50"/>
      <c r="DE1901" s="50"/>
      <c r="DF1901" s="50"/>
    </row>
    <row r="1902" spans="2:110" x14ac:dyDescent="0.2">
      <c r="B1902" s="177"/>
      <c r="C1902" s="202"/>
      <c r="D1902" s="200"/>
      <c r="E1902" s="203"/>
      <c r="F1902" s="203"/>
      <c r="G1902" s="203"/>
      <c r="H1902" s="203"/>
      <c r="I1902" s="203"/>
      <c r="J1902" s="203"/>
      <c r="K1902" s="203"/>
      <c r="L1902" s="203"/>
      <c r="M1902" s="203"/>
      <c r="N1902" s="203"/>
      <c r="O1902" s="203"/>
      <c r="P1902" s="203"/>
      <c r="Q1902" s="204"/>
      <c r="R1902" s="204"/>
      <c r="S1902" s="234"/>
      <c r="T1902" s="50"/>
      <c r="U1902" s="50"/>
      <c r="V1902" s="50"/>
      <c r="W1902" s="50"/>
      <c r="X1902" s="50"/>
      <c r="Y1902" s="50"/>
      <c r="Z1902" s="250"/>
      <c r="AA1902" s="238"/>
      <c r="AB1902" s="50"/>
      <c r="AC1902" s="50"/>
      <c r="AD1902" s="50"/>
      <c r="AE1902" s="50"/>
      <c r="AF1902" s="50"/>
      <c r="AG1902" s="50"/>
      <c r="AH1902" s="50"/>
      <c r="AI1902" s="50"/>
      <c r="AJ1902" s="50"/>
      <c r="AK1902" s="50"/>
      <c r="AL1902" s="50"/>
      <c r="AM1902" s="50"/>
      <c r="AN1902" s="50"/>
      <c r="AO1902" s="50"/>
      <c r="AP1902" s="50"/>
      <c r="AQ1902" s="50"/>
      <c r="AR1902" s="50"/>
      <c r="AS1902" s="50"/>
      <c r="AT1902" s="50"/>
      <c r="AU1902" s="50"/>
      <c r="AV1902" s="50"/>
      <c r="AW1902" s="50"/>
      <c r="AX1902" s="50"/>
      <c r="AY1902" s="50"/>
      <c r="AZ1902" s="50"/>
      <c r="BA1902" s="50"/>
      <c r="BB1902" s="50"/>
      <c r="BC1902" s="50"/>
      <c r="BD1902" s="50"/>
      <c r="BE1902" s="50"/>
      <c r="BF1902" s="50"/>
      <c r="BG1902" s="50"/>
      <c r="BH1902" s="50"/>
      <c r="BI1902" s="50"/>
      <c r="BJ1902" s="50"/>
      <c r="BK1902" s="50"/>
      <c r="BL1902" s="50"/>
      <c r="BM1902" s="50"/>
      <c r="BN1902" s="50"/>
      <c r="BO1902" s="50"/>
      <c r="BP1902" s="50"/>
      <c r="BQ1902" s="50"/>
      <c r="BR1902" s="50"/>
      <c r="BS1902" s="50"/>
      <c r="BT1902" s="50"/>
      <c r="BU1902" s="50"/>
      <c r="BV1902" s="50"/>
      <c r="BW1902" s="50"/>
      <c r="BX1902" s="50"/>
      <c r="BY1902" s="50"/>
      <c r="BZ1902" s="50"/>
      <c r="CA1902" s="50"/>
      <c r="CB1902" s="50"/>
      <c r="CC1902" s="50"/>
      <c r="CD1902" s="50"/>
      <c r="CE1902" s="50"/>
      <c r="CF1902" s="50"/>
      <c r="CG1902" s="50"/>
      <c r="CH1902" s="50"/>
      <c r="CI1902" s="50"/>
      <c r="CJ1902" s="50"/>
      <c r="CK1902" s="50"/>
      <c r="CL1902" s="50"/>
      <c r="CM1902" s="50"/>
      <c r="CN1902" s="50"/>
      <c r="CO1902" s="50"/>
      <c r="CP1902" s="50"/>
      <c r="CQ1902" s="50"/>
      <c r="CR1902" s="50"/>
      <c r="CS1902" s="50"/>
      <c r="CT1902" s="50"/>
      <c r="CU1902" s="50"/>
      <c r="CV1902" s="50"/>
      <c r="CW1902" s="50"/>
      <c r="CX1902" s="50"/>
      <c r="CY1902" s="50"/>
      <c r="CZ1902" s="50"/>
      <c r="DA1902" s="50"/>
      <c r="DB1902" s="50"/>
      <c r="DC1902" s="50"/>
      <c r="DD1902" s="50"/>
      <c r="DE1902" s="50"/>
      <c r="DF1902" s="50"/>
    </row>
    <row r="1903" spans="2:110" x14ac:dyDescent="0.2">
      <c r="B1903" s="177"/>
      <c r="C1903" s="202"/>
      <c r="D1903" s="200"/>
      <c r="E1903" s="203"/>
      <c r="F1903" s="203"/>
      <c r="G1903" s="203"/>
      <c r="H1903" s="203"/>
      <c r="I1903" s="203"/>
      <c r="J1903" s="203"/>
      <c r="K1903" s="203"/>
      <c r="L1903" s="203"/>
      <c r="M1903" s="203"/>
      <c r="N1903" s="203"/>
      <c r="O1903" s="203"/>
      <c r="P1903" s="203"/>
      <c r="Q1903" s="204"/>
      <c r="R1903" s="204"/>
      <c r="S1903" s="234"/>
      <c r="T1903" s="50"/>
      <c r="U1903" s="50"/>
      <c r="V1903" s="50"/>
      <c r="W1903" s="50"/>
      <c r="X1903" s="50"/>
      <c r="Y1903" s="50"/>
      <c r="Z1903" s="250"/>
      <c r="AA1903" s="238"/>
      <c r="AB1903" s="50"/>
      <c r="AC1903" s="50"/>
      <c r="AD1903" s="50"/>
      <c r="AE1903" s="50"/>
      <c r="AF1903" s="50"/>
      <c r="AG1903" s="50"/>
      <c r="AH1903" s="50"/>
      <c r="AI1903" s="50"/>
      <c r="AJ1903" s="50"/>
      <c r="AK1903" s="50"/>
      <c r="AL1903" s="50"/>
      <c r="AM1903" s="50"/>
      <c r="AN1903" s="50"/>
      <c r="AO1903" s="50"/>
      <c r="AP1903" s="50"/>
      <c r="AQ1903" s="50"/>
      <c r="AR1903" s="50"/>
      <c r="AS1903" s="50"/>
      <c r="AT1903" s="50"/>
      <c r="AU1903" s="50"/>
      <c r="AV1903" s="50"/>
      <c r="AW1903" s="50"/>
      <c r="AX1903" s="50"/>
      <c r="AY1903" s="50"/>
      <c r="AZ1903" s="50"/>
      <c r="BA1903" s="50"/>
      <c r="BB1903" s="50"/>
      <c r="BC1903" s="50"/>
      <c r="BD1903" s="50"/>
      <c r="BE1903" s="50"/>
      <c r="BF1903" s="50"/>
      <c r="BG1903" s="50"/>
      <c r="BH1903" s="50"/>
      <c r="BI1903" s="50"/>
      <c r="BJ1903" s="50"/>
      <c r="BK1903" s="50"/>
      <c r="BL1903" s="50"/>
      <c r="BM1903" s="50"/>
      <c r="BN1903" s="50"/>
      <c r="BO1903" s="50"/>
      <c r="BP1903" s="50"/>
      <c r="BQ1903" s="50"/>
      <c r="BR1903" s="50"/>
      <c r="BS1903" s="50"/>
      <c r="BT1903" s="50"/>
      <c r="BU1903" s="50"/>
      <c r="BV1903" s="50"/>
      <c r="BW1903" s="50"/>
      <c r="BX1903" s="50"/>
      <c r="BY1903" s="50"/>
      <c r="BZ1903" s="50"/>
      <c r="CA1903" s="50"/>
      <c r="CB1903" s="50"/>
      <c r="CC1903" s="50"/>
      <c r="CD1903" s="50"/>
      <c r="CE1903" s="50"/>
      <c r="CF1903" s="50"/>
      <c r="CG1903" s="50"/>
      <c r="CH1903" s="50"/>
      <c r="CI1903" s="50"/>
      <c r="CJ1903" s="50"/>
      <c r="CK1903" s="50"/>
      <c r="CL1903" s="50"/>
      <c r="CM1903" s="50"/>
      <c r="CN1903" s="50"/>
      <c r="CO1903" s="50"/>
      <c r="CP1903" s="50"/>
      <c r="CQ1903" s="50"/>
      <c r="CR1903" s="50"/>
      <c r="CS1903" s="50"/>
      <c r="CT1903" s="50"/>
      <c r="CU1903" s="50"/>
      <c r="CV1903" s="50"/>
      <c r="CW1903" s="50"/>
      <c r="CX1903" s="50"/>
      <c r="CY1903" s="50"/>
      <c r="CZ1903" s="50"/>
      <c r="DA1903" s="50"/>
      <c r="DB1903" s="50"/>
      <c r="DC1903" s="50"/>
      <c r="DD1903" s="50"/>
      <c r="DE1903" s="50"/>
      <c r="DF1903" s="50"/>
    </row>
    <row r="1904" spans="2:110" x14ac:dyDescent="0.2">
      <c r="B1904" s="177"/>
      <c r="C1904" s="202"/>
      <c r="D1904" s="200"/>
      <c r="E1904" s="203"/>
      <c r="F1904" s="203"/>
      <c r="G1904" s="203"/>
      <c r="H1904" s="203"/>
      <c r="I1904" s="203"/>
      <c r="J1904" s="203"/>
      <c r="K1904" s="203"/>
      <c r="L1904" s="203"/>
      <c r="M1904" s="203"/>
      <c r="N1904" s="203"/>
      <c r="O1904" s="203"/>
      <c r="P1904" s="203"/>
      <c r="Q1904" s="204"/>
      <c r="R1904" s="204"/>
      <c r="S1904" s="234"/>
      <c r="T1904" s="50"/>
      <c r="U1904" s="50"/>
      <c r="V1904" s="50"/>
      <c r="W1904" s="50"/>
      <c r="X1904" s="50"/>
      <c r="Y1904" s="50"/>
      <c r="Z1904" s="250"/>
      <c r="AA1904" s="238"/>
      <c r="AB1904" s="50"/>
      <c r="AC1904" s="50"/>
      <c r="AD1904" s="50"/>
      <c r="AE1904" s="50"/>
      <c r="AF1904" s="50"/>
      <c r="AG1904" s="50"/>
      <c r="AH1904" s="50"/>
      <c r="AI1904" s="50"/>
      <c r="AJ1904" s="50"/>
      <c r="AK1904" s="50"/>
      <c r="AL1904" s="50"/>
      <c r="AM1904" s="50"/>
      <c r="AN1904" s="50"/>
      <c r="AO1904" s="50"/>
      <c r="AP1904" s="50"/>
      <c r="AQ1904" s="50"/>
      <c r="AR1904" s="50"/>
      <c r="AS1904" s="50"/>
      <c r="AT1904" s="50"/>
      <c r="AU1904" s="50"/>
      <c r="AV1904" s="50"/>
      <c r="AW1904" s="50"/>
      <c r="AX1904" s="50"/>
      <c r="AY1904" s="50"/>
      <c r="AZ1904" s="50"/>
      <c r="BA1904" s="50"/>
      <c r="BB1904" s="50"/>
      <c r="BC1904" s="50"/>
      <c r="BD1904" s="50"/>
      <c r="BE1904" s="50"/>
      <c r="BF1904" s="50"/>
      <c r="BG1904" s="50"/>
      <c r="BH1904" s="50"/>
      <c r="BI1904" s="50"/>
      <c r="BJ1904" s="50"/>
      <c r="BK1904" s="50"/>
      <c r="BL1904" s="50"/>
      <c r="BM1904" s="50"/>
      <c r="BN1904" s="50"/>
      <c r="BO1904" s="50"/>
      <c r="BP1904" s="50"/>
      <c r="BQ1904" s="50"/>
      <c r="BR1904" s="50"/>
      <c r="BS1904" s="50"/>
      <c r="BT1904" s="50"/>
      <c r="BU1904" s="50"/>
      <c r="BV1904" s="50"/>
      <c r="BW1904" s="50"/>
      <c r="BX1904" s="50"/>
      <c r="BY1904" s="50"/>
      <c r="BZ1904" s="50"/>
      <c r="CA1904" s="50"/>
      <c r="CB1904" s="50"/>
      <c r="CC1904" s="50"/>
      <c r="CD1904" s="50"/>
      <c r="CE1904" s="50"/>
      <c r="CF1904" s="50"/>
      <c r="CG1904" s="50"/>
      <c r="CH1904" s="50"/>
      <c r="CI1904" s="50"/>
      <c r="CJ1904" s="50"/>
      <c r="CK1904" s="50"/>
      <c r="CL1904" s="50"/>
      <c r="CM1904" s="50"/>
      <c r="CN1904" s="50"/>
      <c r="CO1904" s="50"/>
      <c r="CP1904" s="50"/>
      <c r="CQ1904" s="50"/>
      <c r="CR1904" s="50"/>
      <c r="CS1904" s="50"/>
      <c r="CT1904" s="50"/>
      <c r="CU1904" s="50"/>
      <c r="CV1904" s="50"/>
      <c r="CW1904" s="50"/>
      <c r="CX1904" s="50"/>
      <c r="CY1904" s="50"/>
      <c r="CZ1904" s="50"/>
      <c r="DA1904" s="50"/>
      <c r="DB1904" s="50"/>
      <c r="DC1904" s="50"/>
      <c r="DD1904" s="50"/>
      <c r="DE1904" s="50"/>
      <c r="DF1904" s="50"/>
    </row>
    <row r="1905" spans="2:110" x14ac:dyDescent="0.2">
      <c r="B1905" s="177"/>
      <c r="C1905" s="202"/>
      <c r="D1905" s="200"/>
      <c r="E1905" s="203"/>
      <c r="F1905" s="203"/>
      <c r="G1905" s="203"/>
      <c r="H1905" s="203"/>
      <c r="I1905" s="203"/>
      <c r="J1905" s="203"/>
      <c r="K1905" s="203"/>
      <c r="L1905" s="203"/>
      <c r="M1905" s="203"/>
      <c r="N1905" s="203"/>
      <c r="O1905" s="203"/>
      <c r="P1905" s="203"/>
      <c r="Q1905" s="204"/>
      <c r="R1905" s="204"/>
      <c r="S1905" s="234"/>
      <c r="T1905" s="50"/>
      <c r="U1905" s="50"/>
      <c r="V1905" s="50"/>
      <c r="W1905" s="50"/>
      <c r="X1905" s="50"/>
      <c r="Y1905" s="50"/>
      <c r="Z1905" s="250"/>
      <c r="AA1905" s="238"/>
      <c r="AB1905" s="50"/>
      <c r="AC1905" s="50"/>
      <c r="AD1905" s="50"/>
      <c r="AE1905" s="50"/>
      <c r="AF1905" s="50"/>
      <c r="AG1905" s="50"/>
      <c r="AH1905" s="50"/>
      <c r="AI1905" s="50"/>
      <c r="AJ1905" s="50"/>
      <c r="AK1905" s="50"/>
      <c r="AL1905" s="50"/>
      <c r="AM1905" s="50"/>
      <c r="AN1905" s="50"/>
      <c r="AO1905" s="50"/>
      <c r="AP1905" s="50"/>
      <c r="AQ1905" s="50"/>
      <c r="AR1905" s="50"/>
      <c r="AS1905" s="50"/>
      <c r="AT1905" s="50"/>
      <c r="AU1905" s="50"/>
      <c r="AV1905" s="50"/>
      <c r="AW1905" s="50"/>
      <c r="AX1905" s="50"/>
      <c r="AY1905" s="50"/>
      <c r="AZ1905" s="50"/>
      <c r="BA1905" s="50"/>
      <c r="BB1905" s="50"/>
      <c r="BC1905" s="50"/>
      <c r="BD1905" s="50"/>
      <c r="BE1905" s="50"/>
      <c r="BF1905" s="50"/>
      <c r="BG1905" s="50"/>
      <c r="BH1905" s="50"/>
      <c r="BI1905" s="50"/>
      <c r="BJ1905" s="50"/>
      <c r="BK1905" s="50"/>
      <c r="BL1905" s="50"/>
      <c r="BM1905" s="50"/>
      <c r="BN1905" s="50"/>
      <c r="BO1905" s="50"/>
      <c r="BP1905" s="50"/>
      <c r="BQ1905" s="50"/>
      <c r="BR1905" s="50"/>
      <c r="BS1905" s="50"/>
      <c r="BT1905" s="50"/>
      <c r="BU1905" s="50"/>
      <c r="BV1905" s="50"/>
      <c r="BW1905" s="50"/>
      <c r="BX1905" s="50"/>
      <c r="BY1905" s="50"/>
      <c r="BZ1905" s="50"/>
      <c r="CA1905" s="50"/>
      <c r="CB1905" s="50"/>
      <c r="CC1905" s="50"/>
      <c r="CD1905" s="50"/>
      <c r="CE1905" s="50"/>
      <c r="CF1905" s="50"/>
      <c r="CG1905" s="50"/>
      <c r="CH1905" s="50"/>
      <c r="CI1905" s="50"/>
      <c r="CJ1905" s="50"/>
      <c r="CK1905" s="50"/>
      <c r="CL1905" s="50"/>
      <c r="CM1905" s="50"/>
      <c r="CN1905" s="50"/>
      <c r="CO1905" s="50"/>
      <c r="CP1905" s="50"/>
      <c r="CQ1905" s="50"/>
      <c r="CR1905" s="50"/>
      <c r="CS1905" s="50"/>
      <c r="CT1905" s="50"/>
      <c r="CU1905" s="50"/>
      <c r="CV1905" s="50"/>
      <c r="CW1905" s="50"/>
      <c r="CX1905" s="50"/>
      <c r="CY1905" s="50"/>
      <c r="CZ1905" s="50"/>
      <c r="DA1905" s="50"/>
      <c r="DB1905" s="50"/>
      <c r="DC1905" s="50"/>
      <c r="DD1905" s="50"/>
      <c r="DE1905" s="50"/>
      <c r="DF1905" s="50"/>
    </row>
    <row r="1906" spans="2:110" x14ac:dyDescent="0.2">
      <c r="B1906" s="177"/>
      <c r="C1906" s="202"/>
      <c r="D1906" s="200"/>
      <c r="E1906" s="203"/>
      <c r="F1906" s="203"/>
      <c r="G1906" s="203"/>
      <c r="H1906" s="203"/>
      <c r="I1906" s="203"/>
      <c r="J1906" s="203"/>
      <c r="K1906" s="203"/>
      <c r="L1906" s="203"/>
      <c r="M1906" s="203"/>
      <c r="N1906" s="203"/>
      <c r="O1906" s="203"/>
      <c r="P1906" s="203"/>
      <c r="Q1906" s="204"/>
      <c r="R1906" s="204"/>
      <c r="S1906" s="234"/>
      <c r="T1906" s="50"/>
      <c r="U1906" s="50"/>
      <c r="V1906" s="50"/>
      <c r="W1906" s="50"/>
      <c r="X1906" s="50"/>
      <c r="Y1906" s="50"/>
      <c r="Z1906" s="250"/>
      <c r="AA1906" s="238"/>
      <c r="AB1906" s="50"/>
      <c r="AC1906" s="50"/>
      <c r="AD1906" s="50"/>
      <c r="AE1906" s="50"/>
      <c r="AF1906" s="50"/>
      <c r="AG1906" s="50"/>
      <c r="AH1906" s="50"/>
      <c r="AI1906" s="50"/>
      <c r="AJ1906" s="50"/>
      <c r="AK1906" s="50"/>
      <c r="AL1906" s="50"/>
      <c r="AM1906" s="50"/>
      <c r="AN1906" s="50"/>
      <c r="AO1906" s="50"/>
      <c r="AP1906" s="50"/>
      <c r="AQ1906" s="50"/>
      <c r="AR1906" s="50"/>
      <c r="AS1906" s="50"/>
      <c r="AT1906" s="50"/>
      <c r="AU1906" s="50"/>
      <c r="AV1906" s="50"/>
      <c r="AW1906" s="50"/>
      <c r="AX1906" s="50"/>
      <c r="AY1906" s="50"/>
      <c r="AZ1906" s="50"/>
      <c r="BA1906" s="50"/>
      <c r="BB1906" s="50"/>
      <c r="BC1906" s="50"/>
      <c r="BD1906" s="50"/>
      <c r="BE1906" s="50"/>
      <c r="BF1906" s="50"/>
      <c r="BG1906" s="50"/>
      <c r="BH1906" s="50"/>
      <c r="BI1906" s="50"/>
      <c r="BJ1906" s="50"/>
      <c r="BK1906" s="50"/>
      <c r="BL1906" s="50"/>
      <c r="BM1906" s="50"/>
      <c r="BN1906" s="50"/>
      <c r="BO1906" s="50"/>
      <c r="BP1906" s="50"/>
      <c r="BQ1906" s="50"/>
      <c r="BR1906" s="50"/>
      <c r="BS1906" s="50"/>
      <c r="BT1906" s="50"/>
      <c r="BU1906" s="50"/>
      <c r="BV1906" s="50"/>
      <c r="BW1906" s="50"/>
      <c r="BX1906" s="50"/>
      <c r="BY1906" s="50"/>
      <c r="BZ1906" s="50"/>
      <c r="CA1906" s="50"/>
      <c r="CB1906" s="50"/>
      <c r="CC1906" s="50"/>
      <c r="CD1906" s="50"/>
      <c r="CE1906" s="50"/>
      <c r="CF1906" s="50"/>
      <c r="CG1906" s="50"/>
      <c r="CH1906" s="50"/>
      <c r="CI1906" s="50"/>
      <c r="CJ1906" s="50"/>
      <c r="CK1906" s="50"/>
      <c r="CL1906" s="50"/>
      <c r="CM1906" s="50"/>
      <c r="CN1906" s="50"/>
      <c r="CO1906" s="50"/>
      <c r="CP1906" s="50"/>
      <c r="CQ1906" s="50"/>
      <c r="CR1906" s="50"/>
      <c r="CS1906" s="50"/>
      <c r="CT1906" s="50"/>
      <c r="CU1906" s="50"/>
      <c r="CV1906" s="50"/>
      <c r="CW1906" s="50"/>
      <c r="CX1906" s="50"/>
      <c r="CY1906" s="50"/>
      <c r="CZ1906" s="50"/>
      <c r="DA1906" s="50"/>
      <c r="DB1906" s="50"/>
      <c r="DC1906" s="50"/>
      <c r="DD1906" s="50"/>
      <c r="DE1906" s="50"/>
      <c r="DF1906" s="50"/>
    </row>
    <row r="1907" spans="2:110" x14ac:dyDescent="0.2">
      <c r="B1907" s="177"/>
      <c r="C1907" s="202"/>
      <c r="D1907" s="200"/>
      <c r="E1907" s="203"/>
      <c r="F1907" s="203"/>
      <c r="G1907" s="203"/>
      <c r="H1907" s="203"/>
      <c r="I1907" s="203"/>
      <c r="J1907" s="203"/>
      <c r="K1907" s="203"/>
      <c r="L1907" s="203"/>
      <c r="M1907" s="203"/>
      <c r="N1907" s="203"/>
      <c r="O1907" s="203"/>
      <c r="P1907" s="203"/>
      <c r="Q1907" s="204"/>
      <c r="R1907" s="204"/>
      <c r="S1907" s="234"/>
      <c r="T1907" s="50"/>
      <c r="U1907" s="50"/>
      <c r="V1907" s="50"/>
      <c r="W1907" s="50"/>
      <c r="X1907" s="50"/>
      <c r="Y1907" s="50"/>
      <c r="Z1907" s="250"/>
      <c r="AA1907" s="238"/>
      <c r="AB1907" s="50"/>
      <c r="AC1907" s="50"/>
      <c r="AD1907" s="50"/>
      <c r="AE1907" s="50"/>
      <c r="AF1907" s="50"/>
      <c r="AG1907" s="50"/>
      <c r="AH1907" s="50"/>
      <c r="AI1907" s="50"/>
      <c r="AJ1907" s="50"/>
      <c r="AK1907" s="50"/>
      <c r="AL1907" s="50"/>
      <c r="AM1907" s="50"/>
      <c r="AN1907" s="50"/>
      <c r="AO1907" s="50"/>
      <c r="AP1907" s="50"/>
      <c r="AQ1907" s="50"/>
      <c r="AR1907" s="50"/>
      <c r="AS1907" s="50"/>
      <c r="AT1907" s="50"/>
      <c r="AU1907" s="50"/>
      <c r="AV1907" s="50"/>
      <c r="AW1907" s="50"/>
      <c r="AX1907" s="50"/>
      <c r="AY1907" s="50"/>
      <c r="AZ1907" s="50"/>
      <c r="BA1907" s="50"/>
      <c r="BB1907" s="50"/>
      <c r="BC1907" s="50"/>
      <c r="BD1907" s="50"/>
      <c r="BE1907" s="50"/>
      <c r="BF1907" s="50"/>
      <c r="BG1907" s="50"/>
      <c r="BH1907" s="50"/>
      <c r="BI1907" s="50"/>
      <c r="BJ1907" s="50"/>
      <c r="BK1907" s="50"/>
      <c r="BL1907" s="50"/>
      <c r="BM1907" s="50"/>
      <c r="BN1907" s="50"/>
      <c r="BO1907" s="50"/>
      <c r="BP1907" s="50"/>
      <c r="BQ1907" s="50"/>
      <c r="BR1907" s="50"/>
      <c r="BS1907" s="50"/>
      <c r="BT1907" s="50"/>
      <c r="BU1907" s="50"/>
      <c r="BV1907" s="50"/>
      <c r="BW1907" s="50"/>
      <c r="BX1907" s="50"/>
      <c r="BY1907" s="50"/>
      <c r="BZ1907" s="50"/>
      <c r="CA1907" s="50"/>
      <c r="CB1907" s="50"/>
      <c r="CC1907" s="50"/>
      <c r="CD1907" s="50"/>
      <c r="CE1907" s="50"/>
      <c r="CF1907" s="50"/>
      <c r="CG1907" s="50"/>
      <c r="CH1907" s="50"/>
      <c r="CI1907" s="50"/>
      <c r="CJ1907" s="50"/>
      <c r="CK1907" s="50"/>
      <c r="CL1907" s="50"/>
      <c r="CM1907" s="50"/>
      <c r="CN1907" s="50"/>
      <c r="CO1907" s="50"/>
      <c r="CP1907" s="50"/>
      <c r="CQ1907" s="50"/>
      <c r="CR1907" s="50"/>
      <c r="CS1907" s="50"/>
      <c r="CT1907" s="50"/>
      <c r="CU1907" s="50"/>
      <c r="CV1907" s="50"/>
      <c r="CW1907" s="50"/>
      <c r="CX1907" s="50"/>
      <c r="CY1907" s="50"/>
      <c r="CZ1907" s="50"/>
      <c r="DA1907" s="50"/>
      <c r="DB1907" s="50"/>
      <c r="DC1907" s="50"/>
      <c r="DD1907" s="50"/>
      <c r="DE1907" s="50"/>
      <c r="DF1907" s="50"/>
    </row>
    <row r="1908" spans="2:110" x14ac:dyDescent="0.2">
      <c r="B1908" s="177"/>
      <c r="C1908" s="202"/>
      <c r="D1908" s="200"/>
      <c r="E1908" s="203"/>
      <c r="F1908" s="203"/>
      <c r="G1908" s="203"/>
      <c r="H1908" s="203"/>
      <c r="I1908" s="203"/>
      <c r="J1908" s="203"/>
      <c r="K1908" s="203"/>
      <c r="L1908" s="203"/>
      <c r="M1908" s="203"/>
      <c r="N1908" s="203"/>
      <c r="O1908" s="203"/>
      <c r="P1908" s="203"/>
      <c r="Q1908" s="204"/>
      <c r="R1908" s="204"/>
      <c r="S1908" s="234"/>
      <c r="T1908" s="50"/>
      <c r="U1908" s="50"/>
      <c r="V1908" s="50"/>
      <c r="W1908" s="50"/>
      <c r="X1908" s="50"/>
      <c r="Y1908" s="50"/>
      <c r="Z1908" s="250"/>
      <c r="AA1908" s="238"/>
      <c r="AB1908" s="50"/>
      <c r="AC1908" s="50"/>
      <c r="AD1908" s="50"/>
      <c r="AE1908" s="50"/>
      <c r="AF1908" s="50"/>
      <c r="AG1908" s="50"/>
      <c r="AH1908" s="50"/>
      <c r="AI1908" s="50"/>
      <c r="AJ1908" s="50"/>
      <c r="AK1908" s="50"/>
      <c r="AL1908" s="50"/>
      <c r="AM1908" s="50"/>
      <c r="AN1908" s="50"/>
      <c r="AO1908" s="50"/>
      <c r="AP1908" s="50"/>
      <c r="AQ1908" s="50"/>
      <c r="AR1908" s="50"/>
      <c r="AS1908" s="50"/>
      <c r="AT1908" s="50"/>
      <c r="AU1908" s="50"/>
      <c r="AV1908" s="50"/>
      <c r="AW1908" s="50"/>
      <c r="AX1908" s="50"/>
      <c r="AY1908" s="50"/>
      <c r="AZ1908" s="50"/>
      <c r="BA1908" s="50"/>
      <c r="BB1908" s="50"/>
      <c r="BC1908" s="50"/>
      <c r="BD1908" s="50"/>
      <c r="BE1908" s="50"/>
      <c r="BF1908" s="50"/>
      <c r="BG1908" s="50"/>
      <c r="BH1908" s="50"/>
      <c r="BI1908" s="50"/>
      <c r="BJ1908" s="50"/>
      <c r="BK1908" s="50"/>
      <c r="BL1908" s="50"/>
      <c r="BM1908" s="50"/>
      <c r="BN1908" s="50"/>
      <c r="BO1908" s="50"/>
      <c r="BP1908" s="50"/>
      <c r="BQ1908" s="50"/>
      <c r="BR1908" s="50"/>
      <c r="BS1908" s="50"/>
      <c r="BT1908" s="50"/>
      <c r="BU1908" s="50"/>
      <c r="BV1908" s="50"/>
      <c r="BW1908" s="50"/>
      <c r="BX1908" s="50"/>
      <c r="BY1908" s="50"/>
      <c r="BZ1908" s="50"/>
      <c r="CA1908" s="50"/>
      <c r="CB1908" s="50"/>
      <c r="CC1908" s="50"/>
      <c r="CD1908" s="50"/>
      <c r="CE1908" s="50"/>
      <c r="CF1908" s="50"/>
      <c r="CG1908" s="50"/>
      <c r="CH1908" s="50"/>
      <c r="CI1908" s="50"/>
      <c r="CJ1908" s="50"/>
      <c r="CK1908" s="50"/>
      <c r="CL1908" s="50"/>
      <c r="CM1908" s="50"/>
      <c r="CN1908" s="50"/>
      <c r="CO1908" s="50"/>
      <c r="CP1908" s="50"/>
      <c r="CQ1908" s="50"/>
      <c r="CR1908" s="50"/>
      <c r="CS1908" s="50"/>
      <c r="CT1908" s="50"/>
      <c r="CU1908" s="50"/>
      <c r="CV1908" s="50"/>
      <c r="CW1908" s="50"/>
      <c r="CX1908" s="50"/>
      <c r="CY1908" s="50"/>
      <c r="CZ1908" s="50"/>
      <c r="DA1908" s="50"/>
      <c r="DB1908" s="50"/>
      <c r="DC1908" s="50"/>
      <c r="DD1908" s="50"/>
      <c r="DE1908" s="50"/>
      <c r="DF1908" s="50"/>
    </row>
    <row r="1909" spans="2:110" x14ac:dyDescent="0.2">
      <c r="B1909" s="177"/>
      <c r="C1909" s="202"/>
      <c r="D1909" s="200"/>
      <c r="E1909" s="203"/>
      <c r="F1909" s="203"/>
      <c r="G1909" s="203"/>
      <c r="H1909" s="203"/>
      <c r="I1909" s="203"/>
      <c r="J1909" s="203"/>
      <c r="K1909" s="203"/>
      <c r="L1909" s="203"/>
      <c r="M1909" s="203"/>
      <c r="N1909" s="203"/>
      <c r="O1909" s="203"/>
      <c r="P1909" s="203"/>
      <c r="Q1909" s="204"/>
      <c r="R1909" s="204"/>
      <c r="S1909" s="234"/>
      <c r="T1909" s="50"/>
      <c r="U1909" s="50"/>
      <c r="V1909" s="50"/>
      <c r="W1909" s="50"/>
      <c r="X1909" s="50"/>
      <c r="Y1909" s="50"/>
      <c r="Z1909" s="250"/>
      <c r="AA1909" s="238"/>
      <c r="AB1909" s="50"/>
      <c r="AC1909" s="50"/>
      <c r="AD1909" s="50"/>
      <c r="AE1909" s="50"/>
      <c r="AF1909" s="50"/>
      <c r="AG1909" s="50"/>
      <c r="AH1909" s="50"/>
      <c r="AI1909" s="50"/>
      <c r="AJ1909" s="50"/>
      <c r="AK1909" s="50"/>
      <c r="AL1909" s="50"/>
      <c r="AM1909" s="50"/>
      <c r="AN1909" s="50"/>
      <c r="AO1909" s="50"/>
      <c r="AP1909" s="50"/>
      <c r="AQ1909" s="50"/>
      <c r="AR1909" s="50"/>
      <c r="AS1909" s="50"/>
      <c r="AT1909" s="50"/>
      <c r="AU1909" s="50"/>
      <c r="AV1909" s="50"/>
      <c r="AW1909" s="50"/>
      <c r="AX1909" s="50"/>
      <c r="AY1909" s="50"/>
      <c r="AZ1909" s="50"/>
      <c r="BA1909" s="50"/>
      <c r="BB1909" s="50"/>
      <c r="BC1909" s="50"/>
      <c r="BD1909" s="50"/>
      <c r="BE1909" s="50"/>
      <c r="BF1909" s="50"/>
      <c r="BG1909" s="50"/>
      <c r="BH1909" s="50"/>
      <c r="BI1909" s="50"/>
      <c r="BJ1909" s="50"/>
      <c r="BK1909" s="50"/>
      <c r="BL1909" s="50"/>
      <c r="BM1909" s="50"/>
      <c r="BN1909" s="50"/>
      <c r="BO1909" s="50"/>
      <c r="BP1909" s="50"/>
      <c r="BQ1909" s="50"/>
      <c r="BR1909" s="50"/>
      <c r="BS1909" s="50"/>
      <c r="BT1909" s="50"/>
      <c r="BU1909" s="50"/>
      <c r="BV1909" s="50"/>
      <c r="BW1909" s="50"/>
      <c r="BX1909" s="50"/>
      <c r="BY1909" s="50"/>
      <c r="BZ1909" s="50"/>
      <c r="CA1909" s="50"/>
      <c r="CB1909" s="50"/>
      <c r="CC1909" s="50"/>
      <c r="CD1909" s="50"/>
      <c r="CE1909" s="50"/>
      <c r="CF1909" s="50"/>
      <c r="CG1909" s="50"/>
      <c r="CH1909" s="50"/>
      <c r="CI1909" s="50"/>
      <c r="CJ1909" s="50"/>
      <c r="CK1909" s="50"/>
      <c r="CL1909" s="50"/>
      <c r="CM1909" s="50"/>
      <c r="CN1909" s="50"/>
      <c r="CO1909" s="50"/>
      <c r="CP1909" s="50"/>
      <c r="CQ1909" s="50"/>
      <c r="CR1909" s="50"/>
      <c r="CS1909" s="50"/>
      <c r="CT1909" s="50"/>
      <c r="CU1909" s="50"/>
      <c r="CV1909" s="50"/>
      <c r="CW1909" s="50"/>
      <c r="CX1909" s="50"/>
      <c r="CY1909" s="50"/>
      <c r="CZ1909" s="50"/>
      <c r="DA1909" s="50"/>
      <c r="DB1909" s="50"/>
      <c r="DC1909" s="50"/>
      <c r="DD1909" s="50"/>
      <c r="DE1909" s="50"/>
      <c r="DF1909" s="50"/>
    </row>
    <row r="1910" spans="2:110" x14ac:dyDescent="0.2">
      <c r="B1910" s="177"/>
      <c r="C1910" s="202"/>
      <c r="D1910" s="200"/>
      <c r="E1910" s="203"/>
      <c r="F1910" s="203"/>
      <c r="G1910" s="203"/>
      <c r="H1910" s="203"/>
      <c r="I1910" s="203"/>
      <c r="J1910" s="203"/>
      <c r="K1910" s="203"/>
      <c r="L1910" s="203"/>
      <c r="M1910" s="203"/>
      <c r="N1910" s="203"/>
      <c r="O1910" s="203"/>
      <c r="P1910" s="203"/>
      <c r="Q1910" s="204"/>
      <c r="R1910" s="204"/>
      <c r="S1910" s="234"/>
      <c r="T1910" s="50"/>
      <c r="U1910" s="50"/>
      <c r="V1910" s="50"/>
      <c r="W1910" s="50"/>
      <c r="X1910" s="50"/>
      <c r="Y1910" s="50"/>
      <c r="Z1910" s="250"/>
      <c r="AA1910" s="238"/>
      <c r="AB1910" s="50"/>
      <c r="AC1910" s="50"/>
      <c r="AD1910" s="50"/>
      <c r="AE1910" s="50"/>
      <c r="AF1910" s="50"/>
      <c r="AG1910" s="50"/>
      <c r="AH1910" s="50"/>
      <c r="AI1910" s="50"/>
      <c r="AJ1910" s="50"/>
      <c r="AK1910" s="50"/>
      <c r="AL1910" s="50"/>
      <c r="AM1910" s="50"/>
      <c r="AN1910" s="50"/>
      <c r="AO1910" s="50"/>
      <c r="AP1910" s="50"/>
      <c r="AQ1910" s="50"/>
      <c r="AR1910" s="50"/>
      <c r="AS1910" s="50"/>
      <c r="AT1910" s="50"/>
      <c r="AU1910" s="50"/>
      <c r="AV1910" s="50"/>
      <c r="AW1910" s="50"/>
      <c r="AX1910" s="50"/>
      <c r="AY1910" s="50"/>
      <c r="AZ1910" s="50"/>
      <c r="BA1910" s="50"/>
      <c r="BB1910" s="50"/>
      <c r="BC1910" s="50"/>
      <c r="BD1910" s="50"/>
      <c r="BE1910" s="50"/>
      <c r="BF1910" s="50"/>
      <c r="BG1910" s="50"/>
      <c r="BH1910" s="50"/>
      <c r="BI1910" s="50"/>
      <c r="BJ1910" s="50"/>
      <c r="BK1910" s="50"/>
      <c r="BL1910" s="50"/>
      <c r="BM1910" s="50"/>
      <c r="BN1910" s="50"/>
      <c r="BO1910" s="50"/>
      <c r="BP1910" s="50"/>
      <c r="BQ1910" s="50"/>
      <c r="BR1910" s="50"/>
      <c r="BS1910" s="50"/>
      <c r="BT1910" s="50"/>
      <c r="BU1910" s="50"/>
      <c r="BV1910" s="50"/>
      <c r="BW1910" s="50"/>
      <c r="BX1910" s="50"/>
      <c r="BY1910" s="50"/>
      <c r="BZ1910" s="50"/>
      <c r="CA1910" s="50"/>
      <c r="CB1910" s="50"/>
      <c r="CC1910" s="50"/>
      <c r="CD1910" s="50"/>
      <c r="CE1910" s="50"/>
      <c r="CF1910" s="50"/>
      <c r="CG1910" s="50"/>
      <c r="CH1910" s="50"/>
      <c r="CI1910" s="50"/>
      <c r="CJ1910" s="50"/>
      <c r="CK1910" s="50"/>
      <c r="CL1910" s="50"/>
      <c r="CM1910" s="50"/>
      <c r="CN1910" s="50"/>
      <c r="CO1910" s="50"/>
      <c r="CP1910" s="50"/>
      <c r="CQ1910" s="50"/>
      <c r="CR1910" s="50"/>
      <c r="CS1910" s="50"/>
      <c r="CT1910" s="50"/>
      <c r="CU1910" s="50"/>
      <c r="CV1910" s="50"/>
      <c r="CW1910" s="50"/>
      <c r="CX1910" s="50"/>
      <c r="CY1910" s="50"/>
      <c r="CZ1910" s="50"/>
      <c r="DA1910" s="50"/>
      <c r="DB1910" s="50"/>
      <c r="DC1910" s="50"/>
      <c r="DD1910" s="50"/>
      <c r="DE1910" s="50"/>
      <c r="DF1910" s="50"/>
    </row>
    <row r="1911" spans="2:110" x14ac:dyDescent="0.2">
      <c r="B1911" s="177"/>
      <c r="C1911" s="202"/>
      <c r="D1911" s="200"/>
      <c r="E1911" s="203"/>
      <c r="F1911" s="203"/>
      <c r="G1911" s="203"/>
      <c r="H1911" s="203"/>
      <c r="I1911" s="203"/>
      <c r="J1911" s="203"/>
      <c r="K1911" s="203"/>
      <c r="L1911" s="203"/>
      <c r="M1911" s="203"/>
      <c r="N1911" s="203"/>
      <c r="O1911" s="203"/>
      <c r="P1911" s="203"/>
      <c r="Q1911" s="204"/>
      <c r="R1911" s="204"/>
      <c r="S1911" s="234"/>
      <c r="T1911" s="50"/>
      <c r="U1911" s="50"/>
      <c r="V1911" s="50"/>
      <c r="W1911" s="50"/>
      <c r="X1911" s="50"/>
      <c r="Y1911" s="50"/>
      <c r="Z1911" s="250"/>
      <c r="AA1911" s="238"/>
      <c r="AB1911" s="50"/>
      <c r="AC1911" s="50"/>
      <c r="AD1911" s="50"/>
      <c r="AE1911" s="50"/>
      <c r="AF1911" s="50"/>
      <c r="AG1911" s="50"/>
      <c r="AH1911" s="50"/>
      <c r="AI1911" s="50"/>
      <c r="AJ1911" s="50"/>
      <c r="AK1911" s="50"/>
      <c r="AL1911" s="50"/>
      <c r="AM1911" s="50"/>
      <c r="AN1911" s="50"/>
      <c r="AO1911" s="50"/>
      <c r="AP1911" s="50"/>
      <c r="AQ1911" s="50"/>
      <c r="AR1911" s="50"/>
      <c r="AS1911" s="50"/>
      <c r="AT1911" s="50"/>
      <c r="AU1911" s="50"/>
      <c r="AV1911" s="50"/>
      <c r="AW1911" s="50"/>
      <c r="AX1911" s="50"/>
      <c r="AY1911" s="50"/>
      <c r="AZ1911" s="50"/>
      <c r="BA1911" s="50"/>
      <c r="BB1911" s="50"/>
      <c r="BC1911" s="50"/>
      <c r="BD1911" s="50"/>
      <c r="BE1911" s="50"/>
      <c r="BF1911" s="50"/>
      <c r="BG1911" s="50"/>
      <c r="BH1911" s="50"/>
      <c r="BI1911" s="50"/>
      <c r="BJ1911" s="50"/>
      <c r="BK1911" s="50"/>
      <c r="BL1911" s="50"/>
      <c r="BM1911" s="50"/>
      <c r="BN1911" s="50"/>
      <c r="BO1911" s="50"/>
      <c r="BP1911" s="50"/>
      <c r="BQ1911" s="50"/>
      <c r="BR1911" s="50"/>
      <c r="BS1911" s="50"/>
      <c r="BT1911" s="50"/>
      <c r="BU1911" s="50"/>
      <c r="BV1911" s="50"/>
      <c r="BW1911" s="50"/>
      <c r="BX1911" s="50"/>
      <c r="BY1911" s="50"/>
      <c r="BZ1911" s="50"/>
      <c r="CA1911" s="50"/>
      <c r="CB1911" s="50"/>
      <c r="CC1911" s="50"/>
      <c r="CD1911" s="50"/>
      <c r="CE1911" s="50"/>
      <c r="CF1911" s="50"/>
      <c r="CG1911" s="50"/>
      <c r="CH1911" s="50"/>
      <c r="CI1911" s="50"/>
      <c r="CJ1911" s="50"/>
      <c r="CK1911" s="50"/>
      <c r="CL1911" s="50"/>
      <c r="CM1911" s="50"/>
      <c r="CN1911" s="50"/>
      <c r="CO1911" s="50"/>
      <c r="CP1911" s="50"/>
      <c r="CQ1911" s="50"/>
      <c r="CR1911" s="50"/>
      <c r="CS1911" s="50"/>
      <c r="CT1911" s="50"/>
      <c r="CU1911" s="50"/>
      <c r="CV1911" s="50"/>
      <c r="CW1911" s="50"/>
      <c r="CX1911" s="50"/>
      <c r="CY1911" s="50"/>
      <c r="CZ1911" s="50"/>
      <c r="DA1911" s="50"/>
      <c r="DB1911" s="50"/>
      <c r="DC1911" s="50"/>
      <c r="DD1911" s="50"/>
      <c r="DE1911" s="50"/>
      <c r="DF1911" s="50"/>
    </row>
    <row r="1912" spans="2:110" x14ac:dyDescent="0.2">
      <c r="B1912" s="177"/>
      <c r="C1912" s="202"/>
      <c r="D1912" s="200"/>
      <c r="E1912" s="203"/>
      <c r="F1912" s="203"/>
      <c r="G1912" s="203"/>
      <c r="H1912" s="203"/>
      <c r="I1912" s="203"/>
      <c r="J1912" s="203"/>
      <c r="K1912" s="203"/>
      <c r="L1912" s="203"/>
      <c r="M1912" s="203"/>
      <c r="N1912" s="203"/>
      <c r="O1912" s="203"/>
      <c r="P1912" s="203"/>
      <c r="Q1912" s="204"/>
      <c r="R1912" s="204"/>
      <c r="S1912" s="234"/>
      <c r="T1912" s="50"/>
      <c r="U1912" s="50"/>
      <c r="V1912" s="50"/>
      <c r="W1912" s="50"/>
      <c r="X1912" s="50"/>
      <c r="Y1912" s="50"/>
      <c r="Z1912" s="250"/>
      <c r="AA1912" s="238"/>
      <c r="AB1912" s="50"/>
      <c r="AC1912" s="50"/>
      <c r="AD1912" s="50"/>
      <c r="AE1912" s="50"/>
      <c r="AF1912" s="50"/>
      <c r="AG1912" s="50"/>
      <c r="AH1912" s="50"/>
      <c r="AI1912" s="50"/>
      <c r="AJ1912" s="50"/>
      <c r="AK1912" s="50"/>
      <c r="AL1912" s="50"/>
      <c r="AM1912" s="50"/>
      <c r="AN1912" s="50"/>
      <c r="AO1912" s="50"/>
      <c r="AP1912" s="50"/>
      <c r="AQ1912" s="50"/>
      <c r="AR1912" s="50"/>
      <c r="AS1912" s="50"/>
      <c r="AT1912" s="50"/>
      <c r="AU1912" s="50"/>
      <c r="AV1912" s="50"/>
      <c r="AW1912" s="50"/>
      <c r="AX1912" s="50"/>
      <c r="AY1912" s="50"/>
      <c r="AZ1912" s="50"/>
      <c r="BA1912" s="50"/>
      <c r="BB1912" s="50"/>
      <c r="BC1912" s="50"/>
      <c r="BD1912" s="50"/>
      <c r="BE1912" s="50"/>
      <c r="BF1912" s="50"/>
      <c r="BG1912" s="50"/>
      <c r="BH1912" s="50"/>
      <c r="BI1912" s="50"/>
      <c r="BJ1912" s="50"/>
      <c r="BK1912" s="50"/>
      <c r="BL1912" s="50"/>
      <c r="BM1912" s="50"/>
      <c r="BN1912" s="50"/>
      <c r="BO1912" s="50"/>
      <c r="BP1912" s="50"/>
      <c r="BQ1912" s="50"/>
      <c r="BR1912" s="50"/>
      <c r="BS1912" s="50"/>
      <c r="BT1912" s="50"/>
      <c r="BU1912" s="50"/>
      <c r="BV1912" s="50"/>
      <c r="BW1912" s="50"/>
      <c r="BX1912" s="50"/>
      <c r="BY1912" s="50"/>
      <c r="BZ1912" s="50"/>
      <c r="CA1912" s="50"/>
      <c r="CB1912" s="50"/>
      <c r="CC1912" s="50"/>
      <c r="CD1912" s="50"/>
      <c r="CE1912" s="50"/>
      <c r="CF1912" s="50"/>
      <c r="CG1912" s="50"/>
      <c r="CH1912" s="50"/>
      <c r="CI1912" s="50"/>
      <c r="CJ1912" s="50"/>
      <c r="CK1912" s="50"/>
      <c r="CL1912" s="50"/>
      <c r="CM1912" s="50"/>
      <c r="CN1912" s="50"/>
      <c r="CO1912" s="50"/>
      <c r="CP1912" s="50"/>
      <c r="CQ1912" s="50"/>
      <c r="CR1912" s="50"/>
      <c r="CS1912" s="50"/>
      <c r="CT1912" s="50"/>
      <c r="CU1912" s="50"/>
      <c r="CV1912" s="50"/>
      <c r="CW1912" s="50"/>
      <c r="CX1912" s="50"/>
      <c r="CY1912" s="50"/>
      <c r="CZ1912" s="50"/>
      <c r="DA1912" s="50"/>
      <c r="DB1912" s="50"/>
      <c r="DC1912" s="50"/>
      <c r="DD1912" s="50"/>
      <c r="DE1912" s="50"/>
      <c r="DF1912" s="50"/>
    </row>
    <row r="1913" spans="2:110" x14ac:dyDescent="0.2">
      <c r="B1913" s="177"/>
      <c r="C1913" s="202"/>
      <c r="D1913" s="200"/>
      <c r="E1913" s="203"/>
      <c r="F1913" s="203"/>
      <c r="G1913" s="203"/>
      <c r="H1913" s="203"/>
      <c r="I1913" s="203"/>
      <c r="J1913" s="203"/>
      <c r="K1913" s="203"/>
      <c r="L1913" s="203"/>
      <c r="M1913" s="203"/>
      <c r="N1913" s="203"/>
      <c r="O1913" s="203"/>
      <c r="P1913" s="203"/>
      <c r="Q1913" s="204"/>
      <c r="R1913" s="204"/>
      <c r="S1913" s="234"/>
      <c r="T1913" s="50"/>
      <c r="U1913" s="50"/>
      <c r="V1913" s="50"/>
      <c r="W1913" s="50"/>
      <c r="X1913" s="50"/>
      <c r="Y1913" s="50"/>
      <c r="Z1913" s="250"/>
      <c r="AA1913" s="238"/>
      <c r="AB1913" s="50"/>
      <c r="AC1913" s="50"/>
      <c r="AD1913" s="50"/>
      <c r="AE1913" s="50"/>
      <c r="AF1913" s="50"/>
      <c r="AG1913" s="50"/>
      <c r="AH1913" s="50"/>
      <c r="AI1913" s="50"/>
      <c r="AJ1913" s="50"/>
      <c r="AK1913" s="50"/>
      <c r="AL1913" s="50"/>
      <c r="AM1913" s="50"/>
      <c r="AN1913" s="50"/>
      <c r="AO1913" s="50"/>
      <c r="AP1913" s="50"/>
      <c r="AQ1913" s="50"/>
      <c r="AR1913" s="50"/>
      <c r="AS1913" s="50"/>
      <c r="AT1913" s="50"/>
      <c r="AU1913" s="50"/>
      <c r="AV1913" s="50"/>
      <c r="AW1913" s="50"/>
      <c r="AX1913" s="50"/>
      <c r="AY1913" s="50"/>
      <c r="AZ1913" s="50"/>
      <c r="BA1913" s="50"/>
      <c r="BB1913" s="50"/>
      <c r="BC1913" s="50"/>
      <c r="BD1913" s="50"/>
      <c r="BE1913" s="50"/>
      <c r="BF1913" s="50"/>
      <c r="BG1913" s="50"/>
      <c r="BH1913" s="50"/>
      <c r="BI1913" s="50"/>
      <c r="BJ1913" s="50"/>
      <c r="BK1913" s="50"/>
      <c r="BL1913" s="50"/>
      <c r="BM1913" s="50"/>
      <c r="BN1913" s="50"/>
      <c r="BO1913" s="50"/>
      <c r="BP1913" s="50"/>
      <c r="BQ1913" s="50"/>
      <c r="BR1913" s="50"/>
      <c r="BS1913" s="50"/>
      <c r="BT1913" s="50"/>
      <c r="BU1913" s="50"/>
      <c r="BV1913" s="50"/>
      <c r="BW1913" s="50"/>
      <c r="BX1913" s="50"/>
      <c r="BY1913" s="50"/>
      <c r="BZ1913" s="50"/>
      <c r="CA1913" s="50"/>
      <c r="CB1913" s="50"/>
      <c r="CC1913" s="50"/>
      <c r="CD1913" s="50"/>
      <c r="CE1913" s="50"/>
      <c r="CF1913" s="50"/>
      <c r="CG1913" s="50"/>
      <c r="CH1913" s="50"/>
      <c r="CI1913" s="50"/>
      <c r="CJ1913" s="50"/>
      <c r="CK1913" s="50"/>
      <c r="CL1913" s="50"/>
      <c r="CM1913" s="50"/>
      <c r="CN1913" s="50"/>
      <c r="CO1913" s="50"/>
      <c r="CP1913" s="50"/>
      <c r="CQ1913" s="50"/>
      <c r="CR1913" s="50"/>
      <c r="CS1913" s="50"/>
      <c r="CT1913" s="50"/>
      <c r="CU1913" s="50"/>
      <c r="CV1913" s="50"/>
      <c r="CW1913" s="50"/>
      <c r="CX1913" s="50"/>
      <c r="CY1913" s="50"/>
      <c r="CZ1913" s="50"/>
      <c r="DA1913" s="50"/>
      <c r="DB1913" s="50"/>
      <c r="DC1913" s="50"/>
      <c r="DD1913" s="50"/>
      <c r="DE1913" s="50"/>
      <c r="DF1913" s="50"/>
    </row>
    <row r="1914" spans="2:110" x14ac:dyDescent="0.2">
      <c r="B1914" s="177"/>
      <c r="C1914" s="202"/>
      <c r="D1914" s="200"/>
      <c r="E1914" s="203"/>
      <c r="F1914" s="203"/>
      <c r="G1914" s="203"/>
      <c r="H1914" s="203"/>
      <c r="I1914" s="203"/>
      <c r="J1914" s="203"/>
      <c r="K1914" s="203"/>
      <c r="L1914" s="203"/>
      <c r="M1914" s="203"/>
      <c r="N1914" s="203"/>
      <c r="O1914" s="203"/>
      <c r="P1914" s="203"/>
      <c r="Q1914" s="204"/>
      <c r="R1914" s="204"/>
      <c r="S1914" s="234"/>
      <c r="T1914" s="50"/>
      <c r="U1914" s="50"/>
      <c r="V1914" s="50"/>
      <c r="W1914" s="50"/>
      <c r="X1914" s="50"/>
      <c r="Y1914" s="50"/>
      <c r="Z1914" s="250"/>
      <c r="AA1914" s="238"/>
      <c r="AB1914" s="50"/>
      <c r="AC1914" s="50"/>
      <c r="AD1914" s="50"/>
      <c r="AE1914" s="50"/>
      <c r="AF1914" s="50"/>
      <c r="AG1914" s="50"/>
      <c r="AH1914" s="50"/>
      <c r="AI1914" s="50"/>
      <c r="AJ1914" s="50"/>
      <c r="AK1914" s="50"/>
      <c r="AL1914" s="50"/>
      <c r="AM1914" s="50"/>
      <c r="AN1914" s="50"/>
      <c r="AO1914" s="50"/>
      <c r="AP1914" s="50"/>
      <c r="AQ1914" s="50"/>
      <c r="AR1914" s="50"/>
      <c r="AS1914" s="50"/>
      <c r="AT1914" s="50"/>
      <c r="AU1914" s="50"/>
      <c r="AV1914" s="50"/>
      <c r="AW1914" s="50"/>
      <c r="AX1914" s="50"/>
      <c r="AY1914" s="50"/>
      <c r="AZ1914" s="50"/>
      <c r="BA1914" s="50"/>
      <c r="BB1914" s="50"/>
      <c r="BC1914" s="50"/>
      <c r="BD1914" s="50"/>
      <c r="BE1914" s="50"/>
      <c r="BF1914" s="50"/>
      <c r="BG1914" s="50"/>
      <c r="BH1914" s="50"/>
      <c r="BI1914" s="50"/>
      <c r="BJ1914" s="50"/>
      <c r="BK1914" s="50"/>
      <c r="BL1914" s="50"/>
      <c r="BM1914" s="50"/>
      <c r="BN1914" s="50"/>
      <c r="BO1914" s="50"/>
      <c r="BP1914" s="50"/>
      <c r="BQ1914" s="50"/>
      <c r="BR1914" s="50"/>
      <c r="BS1914" s="50"/>
      <c r="BT1914" s="50"/>
      <c r="BU1914" s="50"/>
      <c r="BV1914" s="50"/>
      <c r="BW1914" s="50"/>
      <c r="BX1914" s="50"/>
      <c r="BY1914" s="50"/>
      <c r="BZ1914" s="50"/>
      <c r="CA1914" s="50"/>
      <c r="CB1914" s="50"/>
      <c r="CC1914" s="50"/>
      <c r="CD1914" s="50"/>
      <c r="CE1914" s="50"/>
      <c r="CF1914" s="50"/>
      <c r="CG1914" s="50"/>
      <c r="CH1914" s="50"/>
      <c r="CI1914" s="50"/>
      <c r="CJ1914" s="50"/>
      <c r="CK1914" s="50"/>
      <c r="CL1914" s="50"/>
      <c r="CM1914" s="50"/>
      <c r="CN1914" s="50"/>
      <c r="CO1914" s="50"/>
      <c r="CP1914" s="50"/>
      <c r="CQ1914" s="50"/>
      <c r="CR1914" s="50"/>
      <c r="CS1914" s="50"/>
      <c r="CT1914" s="50"/>
      <c r="CU1914" s="50"/>
      <c r="CV1914" s="50"/>
      <c r="CW1914" s="50"/>
      <c r="CX1914" s="50"/>
      <c r="CY1914" s="50"/>
      <c r="CZ1914" s="50"/>
      <c r="DA1914" s="50"/>
      <c r="DB1914" s="50"/>
      <c r="DC1914" s="50"/>
      <c r="DD1914" s="50"/>
      <c r="DE1914" s="50"/>
      <c r="DF1914" s="50"/>
    </row>
    <row r="1915" spans="2:110" x14ac:dyDescent="0.2">
      <c r="B1915" s="177"/>
      <c r="C1915" s="202"/>
      <c r="D1915" s="200"/>
      <c r="E1915" s="203"/>
      <c r="F1915" s="203"/>
      <c r="G1915" s="203"/>
      <c r="H1915" s="203"/>
      <c r="I1915" s="203"/>
      <c r="J1915" s="203"/>
      <c r="K1915" s="203"/>
      <c r="L1915" s="203"/>
      <c r="M1915" s="203"/>
      <c r="N1915" s="203"/>
      <c r="O1915" s="203"/>
      <c r="P1915" s="203"/>
      <c r="Q1915" s="204"/>
      <c r="R1915" s="204"/>
      <c r="S1915" s="234"/>
      <c r="T1915" s="50"/>
      <c r="U1915" s="50"/>
      <c r="V1915" s="50"/>
      <c r="W1915" s="50"/>
      <c r="X1915" s="50"/>
      <c r="Y1915" s="50"/>
      <c r="Z1915" s="250"/>
      <c r="AA1915" s="238"/>
      <c r="AB1915" s="50"/>
      <c r="AC1915" s="50"/>
      <c r="AD1915" s="50"/>
      <c r="AE1915" s="50"/>
      <c r="AF1915" s="50"/>
      <c r="AG1915" s="50"/>
      <c r="AH1915" s="50"/>
      <c r="AI1915" s="50"/>
      <c r="AJ1915" s="50"/>
      <c r="AK1915" s="50"/>
      <c r="AL1915" s="50"/>
      <c r="AM1915" s="50"/>
      <c r="AN1915" s="50"/>
      <c r="AO1915" s="50"/>
      <c r="AP1915" s="50"/>
      <c r="AQ1915" s="50"/>
      <c r="AR1915" s="50"/>
      <c r="AS1915" s="50"/>
      <c r="AT1915" s="50"/>
      <c r="AU1915" s="50"/>
      <c r="AV1915" s="50"/>
      <c r="AW1915" s="50"/>
      <c r="AX1915" s="50"/>
      <c r="AY1915" s="50"/>
      <c r="AZ1915" s="50"/>
      <c r="BA1915" s="50"/>
      <c r="BB1915" s="50"/>
      <c r="BC1915" s="50"/>
      <c r="BD1915" s="50"/>
      <c r="BE1915" s="50"/>
      <c r="BF1915" s="50"/>
      <c r="BG1915" s="50"/>
      <c r="BH1915" s="50"/>
      <c r="BI1915" s="50"/>
      <c r="BJ1915" s="50"/>
      <c r="BK1915" s="50"/>
      <c r="BL1915" s="50"/>
      <c r="BM1915" s="50"/>
      <c r="BN1915" s="50"/>
      <c r="BO1915" s="50"/>
      <c r="BP1915" s="50"/>
      <c r="BQ1915" s="50"/>
      <c r="BR1915" s="50"/>
      <c r="BS1915" s="50"/>
      <c r="BT1915" s="50"/>
      <c r="BU1915" s="50"/>
      <c r="BV1915" s="50"/>
      <c r="BW1915" s="50"/>
      <c r="BX1915" s="50"/>
      <c r="BY1915" s="50"/>
      <c r="BZ1915" s="50"/>
      <c r="CA1915" s="50"/>
      <c r="CB1915" s="50"/>
      <c r="CC1915" s="50"/>
      <c r="CD1915" s="50"/>
      <c r="CE1915" s="50"/>
      <c r="CF1915" s="50"/>
      <c r="CG1915" s="50"/>
      <c r="CH1915" s="50"/>
      <c r="CI1915" s="50"/>
      <c r="CJ1915" s="50"/>
      <c r="CK1915" s="50"/>
      <c r="CL1915" s="50"/>
      <c r="CM1915" s="50"/>
      <c r="CN1915" s="50"/>
      <c r="CO1915" s="50"/>
      <c r="CP1915" s="50"/>
      <c r="CQ1915" s="50"/>
      <c r="CR1915" s="50"/>
      <c r="CS1915" s="50"/>
      <c r="CT1915" s="50"/>
      <c r="CU1915" s="50"/>
      <c r="CV1915" s="50"/>
      <c r="CW1915" s="50"/>
      <c r="CX1915" s="50"/>
      <c r="CY1915" s="50"/>
      <c r="CZ1915" s="50"/>
      <c r="DA1915" s="50"/>
      <c r="DB1915" s="50"/>
      <c r="DC1915" s="50"/>
      <c r="DD1915" s="50"/>
      <c r="DE1915" s="50"/>
      <c r="DF1915" s="50"/>
    </row>
    <row r="1916" spans="2:110" x14ac:dyDescent="0.2">
      <c r="B1916" s="177"/>
      <c r="C1916" s="202"/>
      <c r="D1916" s="200"/>
      <c r="E1916" s="203"/>
      <c r="F1916" s="203"/>
      <c r="G1916" s="203"/>
      <c r="H1916" s="203"/>
      <c r="I1916" s="203"/>
      <c r="J1916" s="203"/>
      <c r="K1916" s="203"/>
      <c r="L1916" s="203"/>
      <c r="M1916" s="203"/>
      <c r="N1916" s="203"/>
      <c r="O1916" s="203"/>
      <c r="P1916" s="203"/>
      <c r="Q1916" s="204"/>
      <c r="R1916" s="204"/>
      <c r="S1916" s="234"/>
      <c r="T1916" s="50"/>
      <c r="U1916" s="50"/>
      <c r="V1916" s="50"/>
      <c r="W1916" s="50"/>
      <c r="X1916" s="50"/>
      <c r="Y1916" s="50"/>
      <c r="Z1916" s="250"/>
      <c r="AA1916" s="238"/>
      <c r="AB1916" s="50"/>
      <c r="AC1916" s="50"/>
      <c r="AD1916" s="50"/>
      <c r="AE1916" s="50"/>
      <c r="AF1916" s="50"/>
      <c r="AG1916" s="50"/>
      <c r="AH1916" s="50"/>
      <c r="AI1916" s="50"/>
      <c r="AJ1916" s="50"/>
      <c r="AK1916" s="50"/>
      <c r="AL1916" s="50"/>
      <c r="AM1916" s="50"/>
      <c r="AN1916" s="50"/>
      <c r="AO1916" s="50"/>
      <c r="AP1916" s="50"/>
      <c r="AQ1916" s="50"/>
      <c r="AR1916" s="50"/>
      <c r="AS1916" s="50"/>
      <c r="AT1916" s="50"/>
      <c r="AU1916" s="50"/>
      <c r="AV1916" s="50"/>
      <c r="AW1916" s="50"/>
      <c r="AX1916" s="50"/>
      <c r="AY1916" s="50"/>
      <c r="AZ1916" s="50"/>
      <c r="BA1916" s="50"/>
      <c r="BB1916" s="50"/>
      <c r="BC1916" s="50"/>
      <c r="BD1916" s="50"/>
      <c r="BE1916" s="50"/>
      <c r="BF1916" s="50"/>
      <c r="BG1916" s="50"/>
      <c r="BH1916" s="50"/>
      <c r="BI1916" s="50"/>
      <c r="BJ1916" s="50"/>
      <c r="BK1916" s="50"/>
      <c r="BL1916" s="50"/>
      <c r="BM1916" s="50"/>
      <c r="BN1916" s="50"/>
      <c r="BO1916" s="50"/>
      <c r="BP1916" s="50"/>
      <c r="BQ1916" s="50"/>
      <c r="BR1916" s="50"/>
      <c r="BS1916" s="50"/>
      <c r="BT1916" s="50"/>
      <c r="BU1916" s="50"/>
      <c r="BV1916" s="50"/>
      <c r="BW1916" s="50"/>
      <c r="BX1916" s="50"/>
      <c r="BY1916" s="50"/>
      <c r="BZ1916" s="50"/>
      <c r="CA1916" s="50"/>
      <c r="CB1916" s="50"/>
      <c r="CC1916" s="50"/>
      <c r="CD1916" s="50"/>
      <c r="CE1916" s="50"/>
      <c r="CF1916" s="50"/>
      <c r="CG1916" s="50"/>
      <c r="CH1916" s="50"/>
      <c r="CI1916" s="50"/>
      <c r="CJ1916" s="50"/>
      <c r="CK1916" s="50"/>
      <c r="CL1916" s="50"/>
      <c r="CM1916" s="50"/>
      <c r="CN1916" s="50"/>
      <c r="CO1916" s="50"/>
      <c r="CP1916" s="50"/>
      <c r="CQ1916" s="50"/>
      <c r="CR1916" s="50"/>
      <c r="CS1916" s="50"/>
      <c r="CT1916" s="50"/>
      <c r="CU1916" s="50"/>
      <c r="CV1916" s="50"/>
      <c r="CW1916" s="50"/>
      <c r="CX1916" s="50"/>
      <c r="CY1916" s="50"/>
      <c r="CZ1916" s="50"/>
      <c r="DA1916" s="50"/>
      <c r="DB1916" s="50"/>
      <c r="DC1916" s="50"/>
      <c r="DD1916" s="50"/>
      <c r="DE1916" s="50"/>
      <c r="DF1916" s="50"/>
    </row>
    <row r="1917" spans="2:110" x14ac:dyDescent="0.2">
      <c r="B1917" s="177"/>
      <c r="C1917" s="202"/>
      <c r="D1917" s="200"/>
      <c r="E1917" s="203"/>
      <c r="F1917" s="203"/>
      <c r="G1917" s="203"/>
      <c r="H1917" s="203"/>
      <c r="I1917" s="203"/>
      <c r="J1917" s="203"/>
      <c r="K1917" s="203"/>
      <c r="L1917" s="203"/>
      <c r="M1917" s="203"/>
      <c r="N1917" s="203"/>
      <c r="O1917" s="203"/>
      <c r="P1917" s="203"/>
      <c r="Q1917" s="204"/>
      <c r="R1917" s="204"/>
      <c r="S1917" s="234"/>
      <c r="T1917" s="50"/>
      <c r="U1917" s="50"/>
      <c r="V1917" s="50"/>
      <c r="W1917" s="50"/>
      <c r="X1917" s="50"/>
      <c r="Y1917" s="50"/>
      <c r="Z1917" s="250"/>
      <c r="AA1917" s="238"/>
      <c r="AB1917" s="50"/>
      <c r="AC1917" s="50"/>
      <c r="AD1917" s="50"/>
      <c r="AE1917" s="50"/>
      <c r="AF1917" s="50"/>
      <c r="AG1917" s="50"/>
      <c r="AH1917" s="50"/>
      <c r="AI1917" s="50"/>
      <c r="AJ1917" s="50"/>
      <c r="AK1917" s="50"/>
      <c r="AL1917" s="50"/>
      <c r="AM1917" s="50"/>
      <c r="AN1917" s="50"/>
      <c r="AO1917" s="50"/>
      <c r="AP1917" s="50"/>
      <c r="AQ1917" s="50"/>
      <c r="AR1917" s="50"/>
      <c r="AS1917" s="50"/>
      <c r="AT1917" s="50"/>
      <c r="AU1917" s="50"/>
      <c r="AV1917" s="50"/>
      <c r="AW1917" s="50"/>
      <c r="AX1917" s="50"/>
      <c r="AY1917" s="50"/>
      <c r="AZ1917" s="50"/>
      <c r="BA1917" s="50"/>
      <c r="BB1917" s="50"/>
      <c r="BC1917" s="50"/>
      <c r="BD1917" s="50"/>
      <c r="BE1917" s="50"/>
      <c r="BF1917" s="50"/>
      <c r="BG1917" s="50"/>
      <c r="BH1917" s="50"/>
      <c r="BI1917" s="50"/>
      <c r="BJ1917" s="50"/>
      <c r="BK1917" s="50"/>
      <c r="BL1917" s="50"/>
      <c r="BM1917" s="50"/>
      <c r="BN1917" s="50"/>
      <c r="BO1917" s="50"/>
      <c r="BP1917" s="50"/>
      <c r="BQ1917" s="50"/>
      <c r="BR1917" s="50"/>
      <c r="BS1917" s="50"/>
      <c r="BT1917" s="50"/>
      <c r="BU1917" s="50"/>
      <c r="BV1917" s="50"/>
      <c r="BW1917" s="50"/>
      <c r="BX1917" s="50"/>
      <c r="BY1917" s="50"/>
      <c r="BZ1917" s="50"/>
      <c r="CA1917" s="50"/>
      <c r="CB1917" s="50"/>
      <c r="CC1917" s="50"/>
      <c r="CD1917" s="50"/>
      <c r="CE1917" s="50"/>
      <c r="CF1917" s="50"/>
      <c r="CG1917" s="50"/>
      <c r="CH1917" s="50"/>
      <c r="CI1917" s="50"/>
      <c r="CJ1917" s="50"/>
      <c r="CK1917" s="50"/>
      <c r="CL1917" s="50"/>
      <c r="CM1917" s="50"/>
      <c r="CN1917" s="50"/>
      <c r="CO1917" s="50"/>
      <c r="CP1917" s="50"/>
      <c r="CQ1917" s="50"/>
      <c r="CR1917" s="50"/>
      <c r="CS1917" s="50"/>
      <c r="CT1917" s="50"/>
      <c r="CU1917" s="50"/>
      <c r="CV1917" s="50"/>
      <c r="CW1917" s="50"/>
      <c r="CX1917" s="50"/>
      <c r="CY1917" s="50"/>
      <c r="CZ1917" s="50"/>
      <c r="DA1917" s="50"/>
      <c r="DB1917" s="50"/>
      <c r="DC1917" s="50"/>
      <c r="DD1917" s="50"/>
      <c r="DE1917" s="50"/>
      <c r="DF1917" s="50"/>
    </row>
    <row r="1918" spans="2:110" x14ac:dyDescent="0.2">
      <c r="B1918" s="177"/>
      <c r="C1918" s="202"/>
      <c r="D1918" s="200"/>
      <c r="E1918" s="203"/>
      <c r="F1918" s="203"/>
      <c r="G1918" s="203"/>
      <c r="H1918" s="203"/>
      <c r="I1918" s="203"/>
      <c r="J1918" s="203"/>
      <c r="K1918" s="203"/>
      <c r="L1918" s="203"/>
      <c r="M1918" s="203"/>
      <c r="N1918" s="203"/>
      <c r="O1918" s="203"/>
      <c r="P1918" s="203"/>
      <c r="Q1918" s="204"/>
      <c r="R1918" s="204"/>
      <c r="S1918" s="234"/>
      <c r="T1918" s="50"/>
      <c r="U1918" s="50"/>
      <c r="V1918" s="50"/>
      <c r="W1918" s="50"/>
      <c r="X1918" s="50"/>
      <c r="Y1918" s="50"/>
      <c r="Z1918" s="250"/>
      <c r="AA1918" s="238"/>
      <c r="AB1918" s="50"/>
      <c r="AC1918" s="50"/>
      <c r="AD1918" s="50"/>
      <c r="AE1918" s="50"/>
      <c r="AF1918" s="50"/>
      <c r="AG1918" s="50"/>
      <c r="AH1918" s="50"/>
      <c r="AI1918" s="50"/>
      <c r="AJ1918" s="50"/>
      <c r="AK1918" s="50"/>
      <c r="AL1918" s="50"/>
      <c r="AM1918" s="50"/>
      <c r="AN1918" s="50"/>
      <c r="AO1918" s="50"/>
      <c r="AP1918" s="50"/>
      <c r="AQ1918" s="50"/>
      <c r="AR1918" s="50"/>
      <c r="AS1918" s="50"/>
      <c r="AT1918" s="50"/>
      <c r="AU1918" s="50"/>
      <c r="AV1918" s="50"/>
      <c r="AW1918" s="50"/>
      <c r="AX1918" s="50"/>
      <c r="AY1918" s="50"/>
      <c r="AZ1918" s="50"/>
      <c r="BA1918" s="50"/>
      <c r="BB1918" s="50"/>
      <c r="BC1918" s="50"/>
      <c r="BD1918" s="50"/>
      <c r="BE1918" s="50"/>
      <c r="BF1918" s="50"/>
      <c r="BG1918" s="50"/>
      <c r="BH1918" s="50"/>
      <c r="BI1918" s="50"/>
      <c r="BJ1918" s="50"/>
      <c r="BK1918" s="50"/>
      <c r="BL1918" s="50"/>
      <c r="BM1918" s="50"/>
      <c r="BN1918" s="50"/>
      <c r="BO1918" s="50"/>
      <c r="BP1918" s="50"/>
      <c r="BQ1918" s="50"/>
      <c r="BR1918" s="50"/>
      <c r="BS1918" s="50"/>
      <c r="BT1918" s="50"/>
      <c r="BU1918" s="50"/>
      <c r="BV1918" s="50"/>
      <c r="BW1918" s="50"/>
      <c r="BX1918" s="50"/>
      <c r="BY1918" s="50"/>
      <c r="BZ1918" s="50"/>
      <c r="CA1918" s="50"/>
      <c r="CB1918" s="50"/>
      <c r="CC1918" s="50"/>
      <c r="CD1918" s="50"/>
      <c r="CE1918" s="50"/>
      <c r="CF1918" s="50"/>
      <c r="CG1918" s="50"/>
      <c r="CH1918" s="50"/>
      <c r="CI1918" s="50"/>
      <c r="CJ1918" s="50"/>
      <c r="CK1918" s="50"/>
      <c r="CL1918" s="50"/>
      <c r="CM1918" s="50"/>
      <c r="CN1918" s="50"/>
      <c r="CO1918" s="50"/>
      <c r="CP1918" s="50"/>
      <c r="CQ1918" s="50"/>
      <c r="CR1918" s="50"/>
      <c r="CS1918" s="50"/>
      <c r="CT1918" s="50"/>
      <c r="CU1918" s="50"/>
      <c r="CV1918" s="50"/>
      <c r="CW1918" s="50"/>
      <c r="CX1918" s="50"/>
      <c r="CY1918" s="50"/>
      <c r="CZ1918" s="50"/>
      <c r="DA1918" s="50"/>
      <c r="DB1918" s="50"/>
      <c r="DC1918" s="50"/>
      <c r="DD1918" s="50"/>
      <c r="DE1918" s="50"/>
      <c r="DF1918" s="50"/>
    </row>
    <row r="1919" spans="2:110" x14ac:dyDescent="0.2">
      <c r="B1919" s="177"/>
      <c r="C1919" s="202"/>
      <c r="D1919" s="200"/>
      <c r="E1919" s="203"/>
      <c r="F1919" s="203"/>
      <c r="G1919" s="203"/>
      <c r="H1919" s="203"/>
      <c r="I1919" s="203"/>
      <c r="J1919" s="203"/>
      <c r="K1919" s="203"/>
      <c r="L1919" s="203"/>
      <c r="M1919" s="203"/>
      <c r="N1919" s="203"/>
      <c r="O1919" s="203"/>
      <c r="P1919" s="203"/>
      <c r="Q1919" s="204"/>
      <c r="R1919" s="204"/>
      <c r="S1919" s="234"/>
      <c r="T1919" s="50"/>
      <c r="U1919" s="50"/>
      <c r="V1919" s="50"/>
      <c r="W1919" s="50"/>
      <c r="X1919" s="50"/>
      <c r="Y1919" s="50"/>
      <c r="Z1919" s="250"/>
      <c r="AA1919" s="238"/>
      <c r="AB1919" s="50"/>
      <c r="AC1919" s="50"/>
      <c r="AD1919" s="50"/>
      <c r="AE1919" s="50"/>
      <c r="AF1919" s="50"/>
      <c r="AG1919" s="50"/>
      <c r="AH1919" s="50"/>
      <c r="AI1919" s="50"/>
      <c r="AJ1919" s="50"/>
      <c r="AK1919" s="50"/>
      <c r="AL1919" s="50"/>
      <c r="AM1919" s="50"/>
      <c r="AN1919" s="50"/>
      <c r="AO1919" s="50"/>
      <c r="AP1919" s="50"/>
      <c r="AQ1919" s="50"/>
      <c r="AR1919" s="50"/>
      <c r="AS1919" s="50"/>
      <c r="AT1919" s="50"/>
      <c r="AU1919" s="50"/>
      <c r="AV1919" s="50"/>
      <c r="AW1919" s="50"/>
      <c r="AX1919" s="50"/>
      <c r="AY1919" s="50"/>
      <c r="AZ1919" s="50"/>
      <c r="BA1919" s="50"/>
      <c r="BB1919" s="50"/>
      <c r="BC1919" s="50"/>
      <c r="BD1919" s="50"/>
      <c r="BE1919" s="50"/>
      <c r="BF1919" s="50"/>
      <c r="BG1919" s="50"/>
      <c r="BH1919" s="50"/>
      <c r="BI1919" s="50"/>
      <c r="BJ1919" s="50"/>
      <c r="BK1919" s="50"/>
      <c r="BL1919" s="50"/>
      <c r="BM1919" s="50"/>
      <c r="BN1919" s="50"/>
      <c r="BO1919" s="50"/>
      <c r="BP1919" s="50"/>
      <c r="BQ1919" s="50"/>
      <c r="BR1919" s="50"/>
      <c r="BS1919" s="50"/>
      <c r="BT1919" s="50"/>
      <c r="BU1919" s="50"/>
      <c r="BV1919" s="50"/>
      <c r="BW1919" s="50"/>
      <c r="BX1919" s="50"/>
      <c r="BY1919" s="50"/>
      <c r="BZ1919" s="50"/>
      <c r="CA1919" s="50"/>
      <c r="CB1919" s="50"/>
      <c r="CC1919" s="50"/>
      <c r="CD1919" s="50"/>
      <c r="CE1919" s="50"/>
      <c r="CF1919" s="50"/>
      <c r="CG1919" s="50"/>
      <c r="CH1919" s="50"/>
      <c r="CI1919" s="50"/>
      <c r="CJ1919" s="50"/>
      <c r="CK1919" s="50"/>
      <c r="CL1919" s="50"/>
      <c r="CM1919" s="50"/>
      <c r="CN1919" s="50"/>
      <c r="CO1919" s="50"/>
      <c r="CP1919" s="50"/>
      <c r="CQ1919" s="50"/>
      <c r="CR1919" s="50"/>
      <c r="CS1919" s="50"/>
      <c r="CT1919" s="50"/>
      <c r="CU1919" s="50"/>
      <c r="CV1919" s="50"/>
      <c r="CW1919" s="50"/>
      <c r="CX1919" s="50"/>
      <c r="CY1919" s="50"/>
      <c r="CZ1919" s="50"/>
      <c r="DA1919" s="50"/>
      <c r="DB1919" s="50"/>
      <c r="DC1919" s="50"/>
      <c r="DD1919" s="50"/>
      <c r="DE1919" s="50"/>
      <c r="DF1919" s="50"/>
    </row>
    <row r="1920" spans="2:110" x14ac:dyDescent="0.2">
      <c r="B1920" s="177"/>
      <c r="C1920" s="202"/>
      <c r="D1920" s="200"/>
      <c r="E1920" s="203"/>
      <c r="F1920" s="203"/>
      <c r="G1920" s="203"/>
      <c r="H1920" s="203"/>
      <c r="I1920" s="203"/>
      <c r="J1920" s="203"/>
      <c r="K1920" s="203"/>
      <c r="L1920" s="203"/>
      <c r="M1920" s="203"/>
      <c r="N1920" s="203"/>
      <c r="O1920" s="203"/>
      <c r="P1920" s="203"/>
      <c r="Q1920" s="204"/>
      <c r="R1920" s="204"/>
      <c r="S1920" s="234"/>
      <c r="T1920" s="50"/>
      <c r="U1920" s="50"/>
      <c r="V1920" s="50"/>
      <c r="W1920" s="50"/>
      <c r="X1920" s="50"/>
      <c r="Y1920" s="50"/>
      <c r="Z1920" s="250"/>
      <c r="AA1920" s="238"/>
      <c r="AB1920" s="50"/>
      <c r="AC1920" s="50"/>
      <c r="AD1920" s="50"/>
      <c r="AE1920" s="50"/>
      <c r="AF1920" s="50"/>
      <c r="AG1920" s="50"/>
      <c r="AH1920" s="50"/>
      <c r="AI1920" s="50"/>
      <c r="AJ1920" s="50"/>
      <c r="AK1920" s="50"/>
      <c r="AL1920" s="50"/>
      <c r="AM1920" s="50"/>
      <c r="AN1920" s="50"/>
      <c r="AO1920" s="50"/>
      <c r="AP1920" s="50"/>
      <c r="AQ1920" s="50"/>
      <c r="AR1920" s="50"/>
      <c r="AS1920" s="50"/>
      <c r="AT1920" s="50"/>
      <c r="AU1920" s="50"/>
      <c r="AV1920" s="50"/>
      <c r="AW1920" s="50"/>
      <c r="AX1920" s="50"/>
      <c r="AY1920" s="50"/>
      <c r="AZ1920" s="50"/>
      <c r="BA1920" s="50"/>
      <c r="BB1920" s="50"/>
      <c r="BC1920" s="50"/>
      <c r="BD1920" s="50"/>
      <c r="BE1920" s="50"/>
      <c r="BF1920" s="50"/>
      <c r="BG1920" s="50"/>
      <c r="BH1920" s="50"/>
      <c r="BI1920" s="50"/>
      <c r="BJ1920" s="50"/>
      <c r="BK1920" s="50"/>
      <c r="BL1920" s="50"/>
      <c r="BM1920" s="50"/>
      <c r="BN1920" s="50"/>
      <c r="BO1920" s="50"/>
      <c r="BP1920" s="50"/>
      <c r="BQ1920" s="50"/>
      <c r="BR1920" s="50"/>
      <c r="BS1920" s="50"/>
      <c r="BT1920" s="50"/>
      <c r="BU1920" s="50"/>
      <c r="BV1920" s="50"/>
      <c r="BW1920" s="50"/>
      <c r="BX1920" s="50"/>
      <c r="BY1920" s="50"/>
      <c r="BZ1920" s="50"/>
      <c r="CA1920" s="50"/>
      <c r="CB1920" s="50"/>
      <c r="CC1920" s="50"/>
      <c r="CD1920" s="50"/>
      <c r="CE1920" s="50"/>
      <c r="CF1920" s="50"/>
      <c r="CG1920" s="50"/>
      <c r="CH1920" s="50"/>
      <c r="CI1920" s="50"/>
      <c r="CJ1920" s="50"/>
      <c r="CK1920" s="50"/>
      <c r="CL1920" s="50"/>
      <c r="CM1920" s="50"/>
      <c r="CN1920" s="50"/>
      <c r="CO1920" s="50"/>
      <c r="CP1920" s="50"/>
      <c r="CQ1920" s="50"/>
      <c r="CR1920" s="50"/>
      <c r="CS1920" s="50"/>
      <c r="CT1920" s="50"/>
      <c r="CU1920" s="50"/>
      <c r="CV1920" s="50"/>
      <c r="CW1920" s="50"/>
      <c r="CX1920" s="50"/>
      <c r="CY1920" s="50"/>
      <c r="CZ1920" s="50"/>
      <c r="DA1920" s="50"/>
      <c r="DB1920" s="50"/>
      <c r="DC1920" s="50"/>
      <c r="DD1920" s="50"/>
      <c r="DE1920" s="50"/>
      <c r="DF1920" s="50"/>
    </row>
    <row r="1921" spans="2:110" x14ac:dyDescent="0.2">
      <c r="B1921" s="177"/>
      <c r="C1921" s="202"/>
      <c r="D1921" s="200"/>
      <c r="E1921" s="203"/>
      <c r="F1921" s="203"/>
      <c r="G1921" s="203"/>
      <c r="H1921" s="203"/>
      <c r="I1921" s="203"/>
      <c r="J1921" s="203"/>
      <c r="K1921" s="203"/>
      <c r="L1921" s="203"/>
      <c r="M1921" s="203"/>
      <c r="N1921" s="203"/>
      <c r="O1921" s="203"/>
      <c r="P1921" s="203"/>
      <c r="Q1921" s="204"/>
      <c r="R1921" s="204"/>
      <c r="S1921" s="234"/>
      <c r="T1921" s="50"/>
      <c r="U1921" s="50"/>
      <c r="V1921" s="50"/>
      <c r="W1921" s="50"/>
      <c r="X1921" s="50"/>
      <c r="Y1921" s="50"/>
      <c r="Z1921" s="250"/>
      <c r="AA1921" s="238"/>
      <c r="AB1921" s="50"/>
      <c r="AC1921" s="50"/>
      <c r="AD1921" s="50"/>
      <c r="AE1921" s="50"/>
      <c r="AF1921" s="50"/>
      <c r="AG1921" s="50"/>
      <c r="AH1921" s="50"/>
      <c r="AI1921" s="50"/>
      <c r="AJ1921" s="50"/>
      <c r="AK1921" s="50"/>
      <c r="AL1921" s="50"/>
      <c r="AM1921" s="50"/>
      <c r="AN1921" s="50"/>
      <c r="AO1921" s="50"/>
      <c r="AP1921" s="50"/>
      <c r="AQ1921" s="50"/>
      <c r="AR1921" s="50"/>
      <c r="AS1921" s="50"/>
      <c r="AT1921" s="50"/>
      <c r="AU1921" s="50"/>
      <c r="AV1921" s="50"/>
      <c r="AW1921" s="50"/>
      <c r="AX1921" s="50"/>
      <c r="AY1921" s="50"/>
      <c r="AZ1921" s="50"/>
      <c r="BA1921" s="50"/>
      <c r="BB1921" s="50"/>
      <c r="BC1921" s="50"/>
      <c r="BD1921" s="50"/>
      <c r="BE1921" s="50"/>
      <c r="BF1921" s="50"/>
      <c r="BG1921" s="50"/>
      <c r="BH1921" s="50"/>
      <c r="BI1921" s="50"/>
      <c r="BJ1921" s="50"/>
      <c r="BK1921" s="50"/>
      <c r="BL1921" s="50"/>
      <c r="BM1921" s="50"/>
      <c r="BN1921" s="50"/>
      <c r="BO1921" s="50"/>
      <c r="BP1921" s="50"/>
      <c r="BQ1921" s="50"/>
      <c r="BR1921" s="50"/>
      <c r="BS1921" s="50"/>
      <c r="BT1921" s="50"/>
      <c r="BU1921" s="50"/>
      <c r="BV1921" s="50"/>
      <c r="BW1921" s="50"/>
      <c r="BX1921" s="50"/>
      <c r="BY1921" s="50"/>
      <c r="BZ1921" s="50"/>
      <c r="CA1921" s="50"/>
      <c r="CB1921" s="50"/>
      <c r="CC1921" s="50"/>
      <c r="CD1921" s="50"/>
      <c r="CE1921" s="50"/>
      <c r="CF1921" s="50"/>
      <c r="CG1921" s="50"/>
      <c r="CH1921" s="50"/>
      <c r="CI1921" s="50"/>
      <c r="CJ1921" s="50"/>
      <c r="CK1921" s="50"/>
      <c r="CL1921" s="50"/>
      <c r="CM1921" s="50"/>
      <c r="CN1921" s="50"/>
      <c r="CO1921" s="50"/>
      <c r="CP1921" s="50"/>
      <c r="CQ1921" s="50"/>
      <c r="CR1921" s="50"/>
      <c r="CS1921" s="50"/>
      <c r="CT1921" s="50"/>
      <c r="CU1921" s="50"/>
      <c r="CV1921" s="50"/>
      <c r="CW1921" s="50"/>
      <c r="CX1921" s="50"/>
      <c r="CY1921" s="50"/>
      <c r="CZ1921" s="50"/>
      <c r="DA1921" s="50"/>
      <c r="DB1921" s="50"/>
      <c r="DC1921" s="50"/>
      <c r="DD1921" s="50"/>
      <c r="DE1921" s="50"/>
      <c r="DF1921" s="50"/>
    </row>
    <row r="1922" spans="2:110" x14ac:dyDescent="0.2">
      <c r="B1922" s="177"/>
      <c r="C1922" s="202"/>
      <c r="D1922" s="200"/>
      <c r="E1922" s="203"/>
      <c r="F1922" s="203"/>
      <c r="G1922" s="203"/>
      <c r="H1922" s="203"/>
      <c r="I1922" s="203"/>
      <c r="J1922" s="203"/>
      <c r="K1922" s="203"/>
      <c r="L1922" s="203"/>
      <c r="M1922" s="203"/>
      <c r="N1922" s="203"/>
      <c r="O1922" s="203"/>
      <c r="P1922" s="203"/>
      <c r="Q1922" s="204"/>
      <c r="R1922" s="204"/>
      <c r="S1922" s="234"/>
      <c r="T1922" s="50"/>
      <c r="U1922" s="50"/>
      <c r="V1922" s="50"/>
      <c r="W1922" s="50"/>
      <c r="X1922" s="50"/>
      <c r="Y1922" s="50"/>
      <c r="Z1922" s="250"/>
      <c r="AA1922" s="238"/>
      <c r="AB1922" s="50"/>
      <c r="AC1922" s="50"/>
      <c r="AD1922" s="50"/>
      <c r="AE1922" s="50"/>
      <c r="AF1922" s="50"/>
      <c r="AG1922" s="50"/>
      <c r="AH1922" s="50"/>
      <c r="AI1922" s="50"/>
      <c r="AJ1922" s="50"/>
      <c r="AK1922" s="50"/>
      <c r="AL1922" s="50"/>
      <c r="AM1922" s="50"/>
      <c r="AN1922" s="50"/>
      <c r="AO1922" s="50"/>
      <c r="AP1922" s="50"/>
      <c r="AQ1922" s="50"/>
      <c r="AR1922" s="50"/>
      <c r="AS1922" s="50"/>
      <c r="AT1922" s="50"/>
      <c r="AU1922" s="50"/>
      <c r="AV1922" s="50"/>
      <c r="AW1922" s="50"/>
      <c r="AX1922" s="50"/>
      <c r="AY1922" s="50"/>
      <c r="AZ1922" s="50"/>
      <c r="BA1922" s="50"/>
      <c r="BB1922" s="50"/>
      <c r="BC1922" s="50"/>
      <c r="BD1922" s="50"/>
      <c r="BE1922" s="50"/>
      <c r="BF1922" s="50"/>
      <c r="BG1922" s="50"/>
      <c r="BH1922" s="50"/>
      <c r="BI1922" s="50"/>
      <c r="BJ1922" s="50"/>
      <c r="BK1922" s="50"/>
      <c r="BL1922" s="50"/>
      <c r="BM1922" s="50"/>
      <c r="BN1922" s="50"/>
      <c r="BO1922" s="50"/>
      <c r="BP1922" s="50"/>
      <c r="BQ1922" s="50"/>
      <c r="BR1922" s="50"/>
      <c r="BS1922" s="50"/>
      <c r="BT1922" s="50"/>
      <c r="BU1922" s="50"/>
      <c r="BV1922" s="50"/>
      <c r="BW1922" s="50"/>
      <c r="BX1922" s="50"/>
      <c r="BY1922" s="50"/>
      <c r="BZ1922" s="50"/>
      <c r="CA1922" s="50"/>
      <c r="CB1922" s="50"/>
      <c r="CC1922" s="50"/>
      <c r="CD1922" s="50"/>
      <c r="CE1922" s="50"/>
      <c r="CF1922" s="50"/>
      <c r="CG1922" s="50"/>
      <c r="CH1922" s="50"/>
      <c r="CI1922" s="50"/>
      <c r="CJ1922" s="50"/>
      <c r="CK1922" s="50"/>
      <c r="CL1922" s="50"/>
      <c r="CM1922" s="50"/>
      <c r="CN1922" s="50"/>
      <c r="CO1922" s="50"/>
      <c r="CP1922" s="50"/>
      <c r="CQ1922" s="50"/>
      <c r="CR1922" s="50"/>
      <c r="CS1922" s="50"/>
      <c r="CT1922" s="50"/>
      <c r="CU1922" s="50"/>
      <c r="CV1922" s="50"/>
      <c r="CW1922" s="50"/>
      <c r="CX1922" s="50"/>
      <c r="CY1922" s="50"/>
      <c r="CZ1922" s="50"/>
      <c r="DA1922" s="50"/>
      <c r="DB1922" s="50"/>
      <c r="DC1922" s="50"/>
      <c r="DD1922" s="50"/>
      <c r="DE1922" s="50"/>
      <c r="DF1922" s="50"/>
    </row>
    <row r="1923" spans="2:110" x14ac:dyDescent="0.2">
      <c r="B1923" s="177"/>
      <c r="C1923" s="202"/>
      <c r="D1923" s="200"/>
      <c r="E1923" s="203"/>
      <c r="F1923" s="203"/>
      <c r="G1923" s="203"/>
      <c r="H1923" s="203"/>
      <c r="I1923" s="203"/>
      <c r="J1923" s="203"/>
      <c r="K1923" s="203"/>
      <c r="L1923" s="203"/>
      <c r="M1923" s="203"/>
      <c r="N1923" s="203"/>
      <c r="O1923" s="203"/>
      <c r="P1923" s="203"/>
      <c r="Q1923" s="204"/>
      <c r="R1923" s="204"/>
      <c r="S1923" s="234"/>
      <c r="T1923" s="50"/>
      <c r="U1923" s="50"/>
      <c r="V1923" s="50"/>
      <c r="W1923" s="50"/>
      <c r="X1923" s="50"/>
      <c r="Y1923" s="50"/>
      <c r="Z1923" s="250"/>
      <c r="AA1923" s="238"/>
      <c r="AB1923" s="50"/>
      <c r="AC1923" s="50"/>
      <c r="AD1923" s="50"/>
      <c r="AE1923" s="50"/>
      <c r="AF1923" s="50"/>
      <c r="AG1923" s="50"/>
      <c r="AH1923" s="50"/>
      <c r="AI1923" s="50"/>
      <c r="AJ1923" s="50"/>
      <c r="AK1923" s="50"/>
      <c r="AL1923" s="50"/>
      <c r="AM1923" s="50"/>
      <c r="AN1923" s="50"/>
      <c r="AO1923" s="50"/>
      <c r="AP1923" s="50"/>
      <c r="AQ1923" s="50"/>
      <c r="AR1923" s="50"/>
      <c r="AS1923" s="50"/>
      <c r="AT1923" s="50"/>
      <c r="AU1923" s="50"/>
      <c r="AV1923" s="50"/>
      <c r="AW1923" s="50"/>
      <c r="AX1923" s="50"/>
      <c r="AY1923" s="50"/>
      <c r="AZ1923" s="50"/>
      <c r="BA1923" s="50"/>
      <c r="BB1923" s="50"/>
      <c r="BC1923" s="50"/>
      <c r="BD1923" s="50"/>
      <c r="BE1923" s="50"/>
      <c r="BF1923" s="50"/>
      <c r="BG1923" s="50"/>
      <c r="BH1923" s="50"/>
      <c r="BI1923" s="50"/>
      <c r="BJ1923" s="50"/>
      <c r="BK1923" s="50"/>
      <c r="BL1923" s="50"/>
      <c r="BM1923" s="50"/>
      <c r="BN1923" s="50"/>
      <c r="BO1923" s="50"/>
      <c r="BP1923" s="50"/>
      <c r="BQ1923" s="50"/>
      <c r="BR1923" s="50"/>
      <c r="BS1923" s="50"/>
      <c r="BT1923" s="50"/>
      <c r="BU1923" s="50"/>
      <c r="BV1923" s="50"/>
      <c r="BW1923" s="50"/>
      <c r="BX1923" s="50"/>
      <c r="BY1923" s="50"/>
      <c r="BZ1923" s="50"/>
      <c r="CA1923" s="50"/>
      <c r="CB1923" s="50"/>
      <c r="CC1923" s="50"/>
      <c r="CD1923" s="50"/>
      <c r="CE1923" s="50"/>
      <c r="CF1923" s="50"/>
      <c r="CG1923" s="50"/>
      <c r="CH1923" s="50"/>
      <c r="CI1923" s="50"/>
      <c r="CJ1923" s="50"/>
      <c r="CK1923" s="50"/>
      <c r="CL1923" s="50"/>
      <c r="CM1923" s="50"/>
      <c r="CN1923" s="50"/>
      <c r="CO1923" s="50"/>
      <c r="CP1923" s="50"/>
      <c r="CQ1923" s="50"/>
      <c r="CR1923" s="50"/>
      <c r="CS1923" s="50"/>
      <c r="CT1923" s="50"/>
      <c r="CU1923" s="50"/>
      <c r="CV1923" s="50"/>
      <c r="CW1923" s="50"/>
      <c r="CX1923" s="50"/>
      <c r="CY1923" s="50"/>
      <c r="CZ1923" s="50"/>
      <c r="DA1923" s="50"/>
      <c r="DB1923" s="50"/>
      <c r="DC1923" s="50"/>
      <c r="DD1923" s="50"/>
      <c r="DE1923" s="50"/>
      <c r="DF1923" s="50"/>
    </row>
    <row r="1924" spans="2:110" x14ac:dyDescent="0.2">
      <c r="B1924" s="177"/>
      <c r="C1924" s="202"/>
      <c r="D1924" s="200"/>
      <c r="E1924" s="203"/>
      <c r="F1924" s="203"/>
      <c r="G1924" s="203"/>
      <c r="H1924" s="203"/>
      <c r="I1924" s="203"/>
      <c r="J1924" s="203"/>
      <c r="K1924" s="203"/>
      <c r="L1924" s="203"/>
      <c r="M1924" s="203"/>
      <c r="N1924" s="203"/>
      <c r="O1924" s="203"/>
      <c r="P1924" s="203"/>
      <c r="Q1924" s="204"/>
      <c r="R1924" s="204"/>
      <c r="S1924" s="234"/>
      <c r="T1924" s="50"/>
      <c r="U1924" s="50"/>
      <c r="V1924" s="50"/>
      <c r="W1924" s="50"/>
      <c r="X1924" s="50"/>
      <c r="Y1924" s="50"/>
      <c r="Z1924" s="250"/>
      <c r="AA1924" s="238"/>
      <c r="AB1924" s="50"/>
      <c r="AC1924" s="50"/>
      <c r="AD1924" s="50"/>
      <c r="AE1924" s="50"/>
      <c r="AF1924" s="50"/>
      <c r="AG1924" s="50"/>
      <c r="AH1924" s="50"/>
      <c r="AI1924" s="50"/>
      <c r="AJ1924" s="50"/>
      <c r="AK1924" s="50"/>
      <c r="AL1924" s="50"/>
      <c r="AM1924" s="50"/>
      <c r="AN1924" s="50"/>
      <c r="AO1924" s="50"/>
      <c r="AP1924" s="50"/>
      <c r="AQ1924" s="50"/>
      <c r="AR1924" s="50"/>
      <c r="AS1924" s="50"/>
      <c r="AT1924" s="50"/>
      <c r="AU1924" s="50"/>
      <c r="AV1924" s="50"/>
      <c r="AW1924" s="50"/>
      <c r="AX1924" s="50"/>
      <c r="AY1924" s="50"/>
      <c r="AZ1924" s="50"/>
      <c r="BA1924" s="50"/>
      <c r="BB1924" s="50"/>
      <c r="BC1924" s="50"/>
      <c r="BD1924" s="50"/>
      <c r="BE1924" s="50"/>
      <c r="BF1924" s="50"/>
      <c r="BG1924" s="50"/>
      <c r="BH1924" s="50"/>
      <c r="BI1924" s="50"/>
      <c r="BJ1924" s="50"/>
      <c r="BK1924" s="50"/>
      <c r="BL1924" s="50"/>
      <c r="BM1924" s="50"/>
      <c r="BN1924" s="50"/>
      <c r="BO1924" s="50"/>
      <c r="BP1924" s="50"/>
      <c r="BQ1924" s="50"/>
      <c r="BR1924" s="50"/>
      <c r="BS1924" s="50"/>
      <c r="BT1924" s="50"/>
      <c r="BU1924" s="50"/>
      <c r="BV1924" s="50"/>
      <c r="BW1924" s="50"/>
      <c r="BX1924" s="50"/>
      <c r="BY1924" s="50"/>
      <c r="BZ1924" s="50"/>
      <c r="CA1924" s="50"/>
      <c r="CB1924" s="50"/>
      <c r="CC1924" s="50"/>
      <c r="CD1924" s="50"/>
      <c r="CE1924" s="50"/>
      <c r="CF1924" s="50"/>
      <c r="CG1924" s="50"/>
      <c r="CH1924" s="50"/>
      <c r="CI1924" s="50"/>
      <c r="CJ1924" s="50"/>
      <c r="CK1924" s="50"/>
      <c r="CL1924" s="50"/>
      <c r="CM1924" s="50"/>
      <c r="CN1924" s="50"/>
      <c r="CO1924" s="50"/>
      <c r="CP1924" s="50"/>
      <c r="CQ1924" s="50"/>
      <c r="CR1924" s="50"/>
      <c r="CS1924" s="50"/>
      <c r="CT1924" s="50"/>
      <c r="CU1924" s="50"/>
      <c r="CV1924" s="50"/>
      <c r="CW1924" s="50"/>
      <c r="CX1924" s="50"/>
      <c r="CY1924" s="50"/>
      <c r="CZ1924" s="50"/>
      <c r="DA1924" s="50"/>
      <c r="DB1924" s="50"/>
      <c r="DC1924" s="50"/>
      <c r="DD1924" s="50"/>
      <c r="DE1924" s="50"/>
      <c r="DF1924" s="50"/>
    </row>
    <row r="1925" spans="2:110" x14ac:dyDescent="0.2">
      <c r="B1925" s="177"/>
      <c r="C1925" s="202"/>
      <c r="D1925" s="200"/>
      <c r="E1925" s="203"/>
      <c r="F1925" s="203"/>
      <c r="G1925" s="203"/>
      <c r="H1925" s="203"/>
      <c r="I1925" s="203"/>
      <c r="J1925" s="203"/>
      <c r="K1925" s="203"/>
      <c r="L1925" s="203"/>
      <c r="M1925" s="203"/>
      <c r="N1925" s="203"/>
      <c r="O1925" s="203"/>
      <c r="P1925" s="203"/>
      <c r="Q1925" s="204"/>
      <c r="R1925" s="204"/>
      <c r="S1925" s="234"/>
      <c r="T1925" s="50"/>
      <c r="U1925" s="50"/>
      <c r="V1925" s="50"/>
      <c r="W1925" s="50"/>
      <c r="X1925" s="50"/>
      <c r="Y1925" s="50"/>
      <c r="Z1925" s="250"/>
      <c r="AA1925" s="238"/>
      <c r="AB1925" s="50"/>
      <c r="AC1925" s="50"/>
      <c r="AD1925" s="50"/>
      <c r="AE1925" s="50"/>
      <c r="AF1925" s="50"/>
      <c r="AG1925" s="50"/>
      <c r="AH1925" s="50"/>
      <c r="AI1925" s="50"/>
      <c r="AJ1925" s="50"/>
      <c r="AK1925" s="50"/>
      <c r="AL1925" s="50"/>
      <c r="AM1925" s="50"/>
      <c r="AN1925" s="50"/>
      <c r="AO1925" s="50"/>
      <c r="AP1925" s="50"/>
      <c r="AQ1925" s="50"/>
      <c r="AR1925" s="50"/>
      <c r="AS1925" s="50"/>
      <c r="AT1925" s="50"/>
      <c r="AU1925" s="50"/>
      <c r="AV1925" s="50"/>
      <c r="AW1925" s="50"/>
      <c r="AX1925" s="50"/>
      <c r="AY1925" s="50"/>
      <c r="AZ1925" s="50"/>
      <c r="BA1925" s="50"/>
      <c r="BB1925" s="50"/>
      <c r="BC1925" s="50"/>
      <c r="BD1925" s="50"/>
      <c r="BE1925" s="50"/>
      <c r="BF1925" s="50"/>
      <c r="BG1925" s="50"/>
      <c r="BH1925" s="50"/>
      <c r="BI1925" s="50"/>
      <c r="BJ1925" s="50"/>
      <c r="BK1925" s="50"/>
      <c r="BL1925" s="50"/>
      <c r="BM1925" s="50"/>
      <c r="BN1925" s="50"/>
      <c r="BO1925" s="50"/>
      <c r="BP1925" s="50"/>
      <c r="BQ1925" s="50"/>
      <c r="BR1925" s="50"/>
      <c r="BS1925" s="50"/>
      <c r="BT1925" s="50"/>
      <c r="BU1925" s="50"/>
      <c r="BV1925" s="50"/>
      <c r="BW1925" s="50"/>
      <c r="BX1925" s="50"/>
      <c r="BY1925" s="50"/>
      <c r="BZ1925" s="50"/>
      <c r="CA1925" s="50"/>
      <c r="CB1925" s="50"/>
      <c r="CC1925" s="50"/>
      <c r="CD1925" s="50"/>
      <c r="CE1925" s="50"/>
      <c r="CF1925" s="50"/>
      <c r="CG1925" s="50"/>
      <c r="CH1925" s="50"/>
      <c r="CI1925" s="50"/>
      <c r="CJ1925" s="50"/>
      <c r="CK1925" s="50"/>
      <c r="CL1925" s="50"/>
      <c r="CM1925" s="50"/>
      <c r="CN1925" s="50"/>
      <c r="CO1925" s="50"/>
      <c r="CP1925" s="50"/>
      <c r="CQ1925" s="50"/>
      <c r="CR1925" s="50"/>
      <c r="CS1925" s="50"/>
      <c r="CT1925" s="50"/>
      <c r="CU1925" s="50"/>
      <c r="CV1925" s="50"/>
      <c r="CW1925" s="50"/>
      <c r="CX1925" s="50"/>
      <c r="CY1925" s="50"/>
      <c r="CZ1925" s="50"/>
      <c r="DA1925" s="50"/>
      <c r="DB1925" s="50"/>
      <c r="DC1925" s="50"/>
      <c r="DD1925" s="50"/>
      <c r="DE1925" s="50"/>
      <c r="DF1925" s="50"/>
    </row>
    <row r="1926" spans="2:110" x14ac:dyDescent="0.2">
      <c r="B1926" s="177"/>
      <c r="C1926" s="202"/>
      <c r="D1926" s="200"/>
      <c r="E1926" s="203"/>
      <c r="F1926" s="203"/>
      <c r="G1926" s="203"/>
      <c r="H1926" s="203"/>
      <c r="I1926" s="203"/>
      <c r="J1926" s="203"/>
      <c r="K1926" s="203"/>
      <c r="L1926" s="203"/>
      <c r="M1926" s="203"/>
      <c r="N1926" s="203"/>
      <c r="O1926" s="203"/>
      <c r="P1926" s="203"/>
      <c r="Q1926" s="204"/>
      <c r="R1926" s="204"/>
      <c r="S1926" s="234"/>
      <c r="T1926" s="50"/>
      <c r="U1926" s="50"/>
      <c r="V1926" s="50"/>
      <c r="W1926" s="50"/>
      <c r="X1926" s="50"/>
      <c r="Y1926" s="50"/>
      <c r="Z1926" s="250"/>
      <c r="AA1926" s="238"/>
      <c r="AB1926" s="50"/>
      <c r="AC1926" s="50"/>
      <c r="AD1926" s="50"/>
      <c r="AE1926" s="50"/>
      <c r="AF1926" s="50"/>
      <c r="AG1926" s="50"/>
      <c r="AH1926" s="50"/>
      <c r="AI1926" s="50"/>
      <c r="AJ1926" s="50"/>
      <c r="AK1926" s="50"/>
      <c r="AL1926" s="50"/>
      <c r="AM1926" s="50"/>
      <c r="AN1926" s="50"/>
      <c r="AO1926" s="50"/>
      <c r="AP1926" s="50"/>
      <c r="AQ1926" s="50"/>
      <c r="AR1926" s="50"/>
      <c r="AS1926" s="50"/>
      <c r="AT1926" s="50"/>
      <c r="AU1926" s="50"/>
      <c r="AV1926" s="50"/>
      <c r="AW1926" s="50"/>
      <c r="AX1926" s="50"/>
      <c r="AY1926" s="50"/>
      <c r="AZ1926" s="50"/>
      <c r="BA1926" s="50"/>
      <c r="BB1926" s="50"/>
      <c r="BC1926" s="50"/>
      <c r="BD1926" s="50"/>
      <c r="BE1926" s="50"/>
      <c r="BF1926" s="50"/>
      <c r="BG1926" s="50"/>
      <c r="BH1926" s="50"/>
      <c r="BI1926" s="50"/>
      <c r="BJ1926" s="50"/>
      <c r="BK1926" s="50"/>
      <c r="BL1926" s="50"/>
      <c r="BM1926" s="50"/>
      <c r="BN1926" s="50"/>
      <c r="BO1926" s="50"/>
      <c r="BP1926" s="50"/>
      <c r="BQ1926" s="50"/>
      <c r="BR1926" s="50"/>
      <c r="BS1926" s="50"/>
      <c r="BT1926" s="50"/>
      <c r="BU1926" s="50"/>
      <c r="BV1926" s="50"/>
      <c r="BW1926" s="50"/>
      <c r="BX1926" s="50"/>
      <c r="BY1926" s="50"/>
      <c r="BZ1926" s="50"/>
      <c r="CA1926" s="50"/>
      <c r="CB1926" s="50"/>
      <c r="CC1926" s="50"/>
      <c r="CD1926" s="50"/>
      <c r="CE1926" s="50"/>
      <c r="CF1926" s="50"/>
      <c r="CG1926" s="50"/>
      <c r="CH1926" s="50"/>
      <c r="CI1926" s="50"/>
      <c r="CJ1926" s="50"/>
      <c r="CK1926" s="50"/>
      <c r="CL1926" s="50"/>
      <c r="CM1926" s="50"/>
      <c r="CN1926" s="50"/>
      <c r="CO1926" s="50"/>
      <c r="CP1926" s="50"/>
      <c r="CQ1926" s="50"/>
      <c r="CR1926" s="50"/>
      <c r="CS1926" s="50"/>
      <c r="CT1926" s="50"/>
      <c r="CU1926" s="50"/>
      <c r="CV1926" s="50"/>
      <c r="CW1926" s="50"/>
      <c r="CX1926" s="50"/>
      <c r="CY1926" s="50"/>
      <c r="CZ1926" s="50"/>
      <c r="DA1926" s="50"/>
      <c r="DB1926" s="50"/>
      <c r="DC1926" s="50"/>
      <c r="DD1926" s="50"/>
      <c r="DE1926" s="50"/>
      <c r="DF1926" s="50"/>
    </row>
    <row r="1927" spans="2:110" x14ac:dyDescent="0.2">
      <c r="B1927" s="177"/>
      <c r="C1927" s="202"/>
      <c r="D1927" s="200"/>
      <c r="E1927" s="203"/>
      <c r="F1927" s="203"/>
      <c r="G1927" s="203"/>
      <c r="H1927" s="203"/>
      <c r="I1927" s="203"/>
      <c r="J1927" s="203"/>
      <c r="K1927" s="203"/>
      <c r="L1927" s="203"/>
      <c r="M1927" s="203"/>
      <c r="N1927" s="203"/>
      <c r="O1927" s="203"/>
      <c r="P1927" s="203"/>
      <c r="Q1927" s="204"/>
      <c r="R1927" s="204"/>
      <c r="S1927" s="234"/>
      <c r="T1927" s="50"/>
      <c r="U1927" s="50"/>
      <c r="V1927" s="50"/>
      <c r="W1927" s="50"/>
      <c r="X1927" s="50"/>
      <c r="Y1927" s="50"/>
      <c r="Z1927" s="250"/>
      <c r="AA1927" s="238"/>
      <c r="AB1927" s="50"/>
      <c r="AC1927" s="50"/>
      <c r="AD1927" s="50"/>
      <c r="AE1927" s="50"/>
      <c r="AF1927" s="50"/>
      <c r="AG1927" s="50"/>
      <c r="AH1927" s="50"/>
      <c r="AI1927" s="50"/>
      <c r="AJ1927" s="50"/>
      <c r="AK1927" s="50"/>
      <c r="AL1927" s="50"/>
      <c r="AM1927" s="50"/>
      <c r="AN1927" s="50"/>
      <c r="AO1927" s="50"/>
      <c r="AP1927" s="50"/>
      <c r="AQ1927" s="50"/>
      <c r="AR1927" s="50"/>
      <c r="AS1927" s="50"/>
      <c r="AT1927" s="50"/>
      <c r="AU1927" s="50"/>
      <c r="AV1927" s="50"/>
      <c r="AW1927" s="50"/>
      <c r="AX1927" s="50"/>
      <c r="AY1927" s="50"/>
      <c r="AZ1927" s="50"/>
      <c r="BA1927" s="50"/>
      <c r="BB1927" s="50"/>
      <c r="BC1927" s="50"/>
      <c r="BD1927" s="50"/>
      <c r="BE1927" s="50"/>
      <c r="BF1927" s="50"/>
      <c r="BG1927" s="50"/>
      <c r="BH1927" s="50"/>
      <c r="BI1927" s="50"/>
      <c r="BJ1927" s="50"/>
      <c r="BK1927" s="50"/>
      <c r="BL1927" s="50"/>
      <c r="BM1927" s="50"/>
      <c r="BN1927" s="50"/>
      <c r="BO1927" s="50"/>
      <c r="BP1927" s="50"/>
      <c r="BQ1927" s="50"/>
      <c r="BR1927" s="50"/>
      <c r="BS1927" s="50"/>
      <c r="BT1927" s="50"/>
      <c r="BU1927" s="50"/>
      <c r="BV1927" s="50"/>
      <c r="BW1927" s="50"/>
      <c r="BX1927" s="50"/>
      <c r="BY1927" s="50"/>
      <c r="BZ1927" s="50"/>
      <c r="CA1927" s="50"/>
      <c r="CB1927" s="50"/>
      <c r="CC1927" s="50"/>
      <c r="CD1927" s="50"/>
      <c r="CE1927" s="50"/>
      <c r="CF1927" s="50"/>
      <c r="CG1927" s="50"/>
      <c r="CH1927" s="50"/>
      <c r="CI1927" s="50"/>
      <c r="CJ1927" s="50"/>
      <c r="CK1927" s="50"/>
      <c r="CL1927" s="50"/>
      <c r="CM1927" s="50"/>
      <c r="CN1927" s="50"/>
      <c r="CO1927" s="50"/>
      <c r="CP1927" s="50"/>
      <c r="CQ1927" s="50"/>
      <c r="CR1927" s="50"/>
      <c r="CS1927" s="50"/>
      <c r="CT1927" s="50"/>
      <c r="CU1927" s="50"/>
      <c r="CV1927" s="50"/>
      <c r="CW1927" s="50"/>
      <c r="CX1927" s="50"/>
      <c r="CY1927" s="50"/>
      <c r="CZ1927" s="50"/>
      <c r="DA1927" s="50"/>
      <c r="DB1927" s="50"/>
      <c r="DC1927" s="50"/>
      <c r="DD1927" s="50"/>
      <c r="DE1927" s="50"/>
      <c r="DF1927" s="50"/>
    </row>
    <row r="1928" spans="2:110" x14ac:dyDescent="0.2">
      <c r="B1928" s="177"/>
      <c r="C1928" s="202"/>
      <c r="D1928" s="200"/>
      <c r="E1928" s="203"/>
      <c r="F1928" s="203"/>
      <c r="G1928" s="203"/>
      <c r="H1928" s="203"/>
      <c r="I1928" s="203"/>
      <c r="J1928" s="203"/>
      <c r="K1928" s="203"/>
      <c r="L1928" s="203"/>
      <c r="M1928" s="203"/>
      <c r="N1928" s="203"/>
      <c r="O1928" s="203"/>
      <c r="P1928" s="203"/>
      <c r="Q1928" s="204"/>
      <c r="R1928" s="204"/>
      <c r="S1928" s="234"/>
      <c r="T1928" s="50"/>
      <c r="U1928" s="50"/>
      <c r="V1928" s="50"/>
      <c r="W1928" s="50"/>
      <c r="X1928" s="50"/>
      <c r="Y1928" s="50"/>
      <c r="Z1928" s="250"/>
      <c r="AA1928" s="238"/>
      <c r="AB1928" s="50"/>
      <c r="AC1928" s="50"/>
      <c r="AD1928" s="50"/>
      <c r="AE1928" s="50"/>
      <c r="AF1928" s="50"/>
      <c r="AG1928" s="50"/>
      <c r="AH1928" s="50"/>
      <c r="AI1928" s="50"/>
      <c r="AJ1928" s="50"/>
      <c r="AK1928" s="50"/>
      <c r="AL1928" s="50"/>
      <c r="AM1928" s="50"/>
      <c r="AN1928" s="50"/>
      <c r="AO1928" s="50"/>
      <c r="AP1928" s="50"/>
      <c r="AQ1928" s="50"/>
      <c r="AR1928" s="50"/>
      <c r="AS1928" s="50"/>
      <c r="AT1928" s="50"/>
      <c r="AU1928" s="50"/>
      <c r="AV1928" s="50"/>
      <c r="AW1928" s="50"/>
      <c r="AX1928" s="50"/>
      <c r="AY1928" s="50"/>
      <c r="AZ1928" s="50"/>
      <c r="BA1928" s="50"/>
      <c r="BB1928" s="50"/>
      <c r="BC1928" s="50"/>
      <c r="BD1928" s="50"/>
      <c r="BE1928" s="50"/>
      <c r="BF1928" s="50"/>
      <c r="BG1928" s="50"/>
      <c r="BH1928" s="50"/>
      <c r="BI1928" s="50"/>
      <c r="BJ1928" s="50"/>
      <c r="BK1928" s="50"/>
      <c r="BL1928" s="50"/>
      <c r="BM1928" s="50"/>
      <c r="BN1928" s="50"/>
      <c r="BO1928" s="50"/>
      <c r="BP1928" s="50"/>
      <c r="BQ1928" s="50"/>
      <c r="BR1928" s="50"/>
      <c r="BS1928" s="50"/>
      <c r="BT1928" s="50"/>
      <c r="BU1928" s="50"/>
      <c r="BV1928" s="50"/>
      <c r="BW1928" s="50"/>
      <c r="BX1928" s="50"/>
      <c r="BY1928" s="50"/>
      <c r="BZ1928" s="50"/>
      <c r="CA1928" s="50"/>
      <c r="CB1928" s="50"/>
      <c r="CC1928" s="50"/>
      <c r="CD1928" s="50"/>
      <c r="CE1928" s="50"/>
      <c r="CF1928" s="50"/>
      <c r="CG1928" s="50"/>
      <c r="CH1928" s="50"/>
      <c r="CI1928" s="50"/>
      <c r="CJ1928" s="50"/>
      <c r="CK1928" s="50"/>
      <c r="CL1928" s="50"/>
      <c r="CM1928" s="50"/>
      <c r="CN1928" s="50"/>
      <c r="CO1928" s="50"/>
      <c r="CP1928" s="50"/>
      <c r="CQ1928" s="50"/>
      <c r="CR1928" s="50"/>
      <c r="CS1928" s="50"/>
      <c r="CT1928" s="50"/>
      <c r="CU1928" s="50"/>
      <c r="CV1928" s="50"/>
      <c r="CW1928" s="50"/>
      <c r="CX1928" s="50"/>
      <c r="CY1928" s="50"/>
      <c r="CZ1928" s="50"/>
      <c r="DA1928" s="50"/>
      <c r="DB1928" s="50"/>
      <c r="DC1928" s="50"/>
      <c r="DD1928" s="50"/>
      <c r="DE1928" s="50"/>
      <c r="DF1928" s="50"/>
    </row>
    <row r="1929" spans="2:110" x14ac:dyDescent="0.2">
      <c r="B1929" s="177"/>
      <c r="C1929" s="202"/>
      <c r="D1929" s="200"/>
      <c r="E1929" s="203"/>
      <c r="F1929" s="203"/>
      <c r="G1929" s="203"/>
      <c r="H1929" s="203"/>
      <c r="I1929" s="203"/>
      <c r="J1929" s="203"/>
      <c r="K1929" s="203"/>
      <c r="L1929" s="203"/>
      <c r="M1929" s="203"/>
      <c r="N1929" s="203"/>
      <c r="O1929" s="203"/>
      <c r="P1929" s="203"/>
      <c r="Q1929" s="204"/>
      <c r="R1929" s="204"/>
      <c r="S1929" s="234"/>
      <c r="T1929" s="50"/>
      <c r="U1929" s="50"/>
      <c r="V1929" s="50"/>
      <c r="W1929" s="50"/>
      <c r="X1929" s="50"/>
      <c r="Y1929" s="50"/>
      <c r="Z1929" s="250"/>
      <c r="AA1929" s="238"/>
      <c r="AB1929" s="50"/>
      <c r="AC1929" s="50"/>
      <c r="AD1929" s="50"/>
      <c r="AE1929" s="50"/>
      <c r="AF1929" s="50"/>
      <c r="AG1929" s="50"/>
      <c r="AH1929" s="50"/>
      <c r="AI1929" s="50"/>
      <c r="AJ1929" s="50"/>
      <c r="AK1929" s="50"/>
      <c r="AL1929" s="50"/>
      <c r="AM1929" s="50"/>
      <c r="AN1929" s="50"/>
      <c r="AO1929" s="50"/>
      <c r="AP1929" s="50"/>
      <c r="AQ1929" s="50"/>
      <c r="AR1929" s="50"/>
      <c r="AS1929" s="50"/>
      <c r="AT1929" s="50"/>
      <c r="AU1929" s="50"/>
      <c r="AV1929" s="50"/>
      <c r="AW1929" s="50"/>
      <c r="AX1929" s="50"/>
      <c r="AY1929" s="50"/>
      <c r="AZ1929" s="50"/>
      <c r="BA1929" s="50"/>
      <c r="BB1929" s="50"/>
      <c r="BC1929" s="50"/>
      <c r="BD1929" s="50"/>
      <c r="BE1929" s="50"/>
      <c r="BF1929" s="50"/>
      <c r="BG1929" s="50"/>
      <c r="BH1929" s="50"/>
      <c r="BI1929" s="50"/>
      <c r="BJ1929" s="50"/>
      <c r="BK1929" s="50"/>
      <c r="BL1929" s="50"/>
      <c r="BM1929" s="50"/>
      <c r="BN1929" s="50"/>
      <c r="BO1929" s="50"/>
      <c r="BP1929" s="50"/>
      <c r="BQ1929" s="50"/>
      <c r="BR1929" s="50"/>
      <c r="BS1929" s="50"/>
      <c r="BT1929" s="50"/>
      <c r="BU1929" s="50"/>
      <c r="BV1929" s="50"/>
      <c r="BW1929" s="50"/>
      <c r="BX1929" s="50"/>
      <c r="BY1929" s="50"/>
      <c r="BZ1929" s="50"/>
      <c r="CA1929" s="50"/>
      <c r="CB1929" s="50"/>
      <c r="CC1929" s="50"/>
      <c r="CD1929" s="50"/>
      <c r="CE1929" s="50"/>
      <c r="CF1929" s="50"/>
      <c r="CG1929" s="50"/>
      <c r="CH1929" s="50"/>
      <c r="CI1929" s="50"/>
      <c r="CJ1929" s="50"/>
      <c r="CK1929" s="50"/>
      <c r="CL1929" s="50"/>
      <c r="CM1929" s="50"/>
      <c r="CN1929" s="50"/>
      <c r="CO1929" s="50"/>
      <c r="CP1929" s="50"/>
      <c r="CQ1929" s="50"/>
      <c r="CR1929" s="50"/>
      <c r="CS1929" s="50"/>
      <c r="CT1929" s="50"/>
      <c r="CU1929" s="50"/>
      <c r="CV1929" s="50"/>
      <c r="CW1929" s="50"/>
      <c r="CX1929" s="50"/>
      <c r="CY1929" s="50"/>
      <c r="CZ1929" s="50"/>
      <c r="DA1929" s="50"/>
      <c r="DB1929" s="50"/>
      <c r="DC1929" s="50"/>
      <c r="DD1929" s="50"/>
      <c r="DE1929" s="50"/>
      <c r="DF1929" s="50"/>
    </row>
    <row r="1930" spans="2:110" x14ac:dyDescent="0.2">
      <c r="B1930" s="177"/>
      <c r="C1930" s="202"/>
      <c r="D1930" s="200"/>
      <c r="E1930" s="203"/>
      <c r="F1930" s="203"/>
      <c r="G1930" s="203"/>
      <c r="H1930" s="203"/>
      <c r="I1930" s="203"/>
      <c r="J1930" s="203"/>
      <c r="K1930" s="203"/>
      <c r="L1930" s="203"/>
      <c r="M1930" s="203"/>
      <c r="N1930" s="203"/>
      <c r="O1930" s="203"/>
      <c r="P1930" s="203"/>
      <c r="Q1930" s="204"/>
      <c r="R1930" s="204"/>
      <c r="S1930" s="234"/>
      <c r="T1930" s="50"/>
      <c r="U1930" s="50"/>
      <c r="V1930" s="50"/>
      <c r="W1930" s="50"/>
      <c r="X1930" s="50"/>
      <c r="Y1930" s="50"/>
      <c r="Z1930" s="250"/>
      <c r="AA1930" s="238"/>
      <c r="AB1930" s="50"/>
      <c r="AC1930" s="50"/>
      <c r="AD1930" s="50"/>
      <c r="AE1930" s="50"/>
      <c r="AF1930" s="50"/>
      <c r="AG1930" s="50"/>
      <c r="AH1930" s="50"/>
      <c r="AI1930" s="50"/>
      <c r="AJ1930" s="50"/>
      <c r="AK1930" s="50"/>
      <c r="AL1930" s="50"/>
      <c r="AM1930" s="50"/>
      <c r="AN1930" s="50"/>
      <c r="AO1930" s="50"/>
      <c r="AP1930" s="50"/>
      <c r="AQ1930" s="50"/>
      <c r="AR1930" s="50"/>
      <c r="AS1930" s="50"/>
      <c r="AT1930" s="50"/>
      <c r="AU1930" s="50"/>
      <c r="AV1930" s="50"/>
      <c r="AW1930" s="50"/>
      <c r="AX1930" s="50"/>
      <c r="AY1930" s="50"/>
      <c r="AZ1930" s="50"/>
      <c r="BA1930" s="50"/>
      <c r="BB1930" s="50"/>
      <c r="BC1930" s="50"/>
      <c r="BD1930" s="50"/>
      <c r="BE1930" s="50"/>
      <c r="BF1930" s="50"/>
      <c r="BG1930" s="50"/>
      <c r="BH1930" s="50"/>
      <c r="BI1930" s="50"/>
      <c r="BJ1930" s="50"/>
      <c r="BK1930" s="50"/>
      <c r="BL1930" s="50"/>
      <c r="BM1930" s="50"/>
      <c r="BN1930" s="50"/>
      <c r="BO1930" s="50"/>
      <c r="BP1930" s="50"/>
      <c r="BQ1930" s="50"/>
      <c r="BR1930" s="50"/>
      <c r="BS1930" s="50"/>
      <c r="BT1930" s="50"/>
      <c r="BU1930" s="50"/>
      <c r="BV1930" s="50"/>
      <c r="BW1930" s="50"/>
      <c r="BX1930" s="50"/>
      <c r="BY1930" s="50"/>
      <c r="BZ1930" s="50"/>
      <c r="CA1930" s="50"/>
      <c r="CB1930" s="50"/>
      <c r="CC1930" s="50"/>
      <c r="CD1930" s="50"/>
      <c r="CE1930" s="50"/>
      <c r="CF1930" s="50"/>
      <c r="CG1930" s="50"/>
      <c r="CH1930" s="50"/>
      <c r="CI1930" s="50"/>
      <c r="CJ1930" s="50"/>
      <c r="CK1930" s="50"/>
      <c r="CL1930" s="50"/>
      <c r="CM1930" s="50"/>
      <c r="CN1930" s="50"/>
      <c r="CO1930" s="50"/>
      <c r="CP1930" s="50"/>
      <c r="CQ1930" s="50"/>
      <c r="CR1930" s="50"/>
      <c r="CS1930" s="50"/>
      <c r="CT1930" s="50"/>
      <c r="CU1930" s="50"/>
      <c r="CV1930" s="50"/>
      <c r="CW1930" s="50"/>
      <c r="CX1930" s="50"/>
      <c r="CY1930" s="50"/>
      <c r="CZ1930" s="50"/>
      <c r="DA1930" s="50"/>
      <c r="DB1930" s="50"/>
      <c r="DC1930" s="50"/>
      <c r="DD1930" s="50"/>
      <c r="DE1930" s="50"/>
      <c r="DF1930" s="50"/>
    </row>
    <row r="1931" spans="2:110" x14ac:dyDescent="0.2">
      <c r="B1931" s="177"/>
      <c r="C1931" s="202"/>
      <c r="D1931" s="200"/>
      <c r="E1931" s="203"/>
      <c r="F1931" s="203"/>
      <c r="G1931" s="203"/>
      <c r="H1931" s="203"/>
      <c r="I1931" s="203"/>
      <c r="J1931" s="203"/>
      <c r="K1931" s="203"/>
      <c r="L1931" s="203"/>
      <c r="M1931" s="203"/>
      <c r="N1931" s="203"/>
      <c r="O1931" s="203"/>
      <c r="P1931" s="203"/>
      <c r="Q1931" s="204"/>
      <c r="R1931" s="204"/>
      <c r="S1931" s="234"/>
      <c r="T1931" s="50"/>
      <c r="U1931" s="50"/>
      <c r="V1931" s="50"/>
      <c r="W1931" s="50"/>
      <c r="X1931" s="50"/>
      <c r="Y1931" s="50"/>
      <c r="Z1931" s="250"/>
      <c r="AA1931" s="238"/>
      <c r="AB1931" s="50"/>
      <c r="AC1931" s="50"/>
      <c r="AD1931" s="50"/>
      <c r="AE1931" s="50"/>
      <c r="AF1931" s="50"/>
      <c r="AG1931" s="50"/>
      <c r="AH1931" s="50"/>
      <c r="AI1931" s="50"/>
      <c r="AJ1931" s="50"/>
      <c r="AK1931" s="50"/>
      <c r="AL1931" s="50"/>
      <c r="AM1931" s="50"/>
      <c r="AN1931" s="50"/>
      <c r="AO1931" s="50"/>
      <c r="AP1931" s="50"/>
      <c r="AQ1931" s="50"/>
      <c r="AR1931" s="50"/>
      <c r="AS1931" s="50"/>
      <c r="AT1931" s="50"/>
      <c r="AU1931" s="50"/>
      <c r="AV1931" s="50"/>
      <c r="AW1931" s="50"/>
      <c r="AX1931" s="50"/>
      <c r="AY1931" s="50"/>
      <c r="AZ1931" s="50"/>
      <c r="BA1931" s="50"/>
      <c r="BB1931" s="50"/>
      <c r="BC1931" s="50"/>
      <c r="BD1931" s="50"/>
      <c r="BE1931" s="50"/>
      <c r="BF1931" s="50"/>
      <c r="BG1931" s="50"/>
      <c r="BH1931" s="50"/>
      <c r="BI1931" s="50"/>
      <c r="BJ1931" s="50"/>
      <c r="BK1931" s="50"/>
      <c r="BL1931" s="50"/>
      <c r="BM1931" s="50"/>
      <c r="BN1931" s="50"/>
      <c r="BO1931" s="50"/>
      <c r="BP1931" s="50"/>
      <c r="BQ1931" s="50"/>
      <c r="BR1931" s="50"/>
      <c r="BS1931" s="50"/>
      <c r="BT1931" s="50"/>
      <c r="BU1931" s="50"/>
      <c r="BV1931" s="50"/>
      <c r="BW1931" s="50"/>
      <c r="BX1931" s="50"/>
      <c r="BY1931" s="50"/>
      <c r="BZ1931" s="50"/>
      <c r="CA1931" s="50"/>
      <c r="CB1931" s="50"/>
      <c r="CC1931" s="50"/>
      <c r="CD1931" s="50"/>
      <c r="CE1931" s="50"/>
      <c r="CF1931" s="50"/>
      <c r="CG1931" s="50"/>
      <c r="CH1931" s="50"/>
      <c r="CI1931" s="50"/>
      <c r="CJ1931" s="50"/>
      <c r="CK1931" s="50"/>
      <c r="CL1931" s="50"/>
      <c r="CM1931" s="50"/>
      <c r="CN1931" s="50"/>
      <c r="CO1931" s="50"/>
      <c r="CP1931" s="50"/>
      <c r="CQ1931" s="50"/>
      <c r="CR1931" s="50"/>
      <c r="CS1931" s="50"/>
      <c r="CT1931" s="50"/>
      <c r="CU1931" s="50"/>
      <c r="CV1931" s="50"/>
      <c r="CW1931" s="50"/>
      <c r="CX1931" s="50"/>
      <c r="CY1931" s="50"/>
      <c r="CZ1931" s="50"/>
      <c r="DA1931" s="50"/>
      <c r="DB1931" s="50"/>
      <c r="DC1931" s="50"/>
      <c r="DD1931" s="50"/>
      <c r="DE1931" s="50"/>
      <c r="DF1931" s="50"/>
    </row>
    <row r="1932" spans="2:110" x14ac:dyDescent="0.2">
      <c r="B1932" s="177"/>
      <c r="C1932" s="202"/>
      <c r="D1932" s="200"/>
      <c r="E1932" s="203"/>
      <c r="F1932" s="203"/>
      <c r="G1932" s="203"/>
      <c r="H1932" s="203"/>
      <c r="I1932" s="203"/>
      <c r="J1932" s="203"/>
      <c r="K1932" s="203"/>
      <c r="L1932" s="203"/>
      <c r="M1932" s="203"/>
      <c r="N1932" s="203"/>
      <c r="O1932" s="203"/>
      <c r="P1932" s="203"/>
      <c r="Q1932" s="204"/>
      <c r="R1932" s="204"/>
      <c r="S1932" s="234"/>
      <c r="T1932" s="50"/>
      <c r="U1932" s="50"/>
      <c r="V1932" s="50"/>
      <c r="W1932" s="50"/>
      <c r="X1932" s="50"/>
      <c r="Y1932" s="50"/>
      <c r="Z1932" s="250"/>
      <c r="AA1932" s="238"/>
      <c r="AB1932" s="50"/>
      <c r="AC1932" s="50"/>
      <c r="AD1932" s="50"/>
      <c r="AE1932" s="50"/>
      <c r="AF1932" s="50"/>
      <c r="AG1932" s="50"/>
      <c r="AH1932" s="50"/>
      <c r="AI1932" s="50"/>
      <c r="AJ1932" s="50"/>
      <c r="AK1932" s="50"/>
      <c r="AL1932" s="50"/>
      <c r="AM1932" s="50"/>
      <c r="AN1932" s="50"/>
      <c r="AO1932" s="50"/>
      <c r="AP1932" s="50"/>
      <c r="AQ1932" s="50"/>
      <c r="AR1932" s="50"/>
      <c r="AS1932" s="50"/>
      <c r="AT1932" s="50"/>
      <c r="AU1932" s="50"/>
      <c r="AV1932" s="50"/>
      <c r="AW1932" s="50"/>
      <c r="AX1932" s="50"/>
      <c r="AY1932" s="50"/>
      <c r="AZ1932" s="50"/>
      <c r="BA1932" s="50"/>
      <c r="BB1932" s="50"/>
      <c r="BC1932" s="50"/>
      <c r="BD1932" s="50"/>
      <c r="BE1932" s="50"/>
      <c r="BF1932" s="50"/>
      <c r="BG1932" s="50"/>
      <c r="BH1932" s="50"/>
      <c r="BI1932" s="50"/>
      <c r="BJ1932" s="50"/>
      <c r="BK1932" s="50"/>
      <c r="BL1932" s="50"/>
      <c r="BM1932" s="50"/>
      <c r="BN1932" s="50"/>
      <c r="BO1932" s="50"/>
      <c r="BP1932" s="50"/>
      <c r="BQ1932" s="50"/>
      <c r="BR1932" s="50"/>
      <c r="BS1932" s="50"/>
      <c r="BT1932" s="50"/>
      <c r="BU1932" s="50"/>
      <c r="BV1932" s="50"/>
      <c r="BW1932" s="50"/>
      <c r="BX1932" s="50"/>
      <c r="BY1932" s="50"/>
      <c r="BZ1932" s="50"/>
      <c r="CA1932" s="50"/>
      <c r="CB1932" s="50"/>
      <c r="CC1932" s="50"/>
      <c r="CD1932" s="50"/>
      <c r="CE1932" s="50"/>
      <c r="CF1932" s="50"/>
      <c r="CG1932" s="50"/>
      <c r="CH1932" s="50"/>
      <c r="CI1932" s="50"/>
      <c r="CJ1932" s="50"/>
      <c r="CK1932" s="50"/>
      <c r="CL1932" s="50"/>
      <c r="CM1932" s="50"/>
      <c r="CN1932" s="50"/>
      <c r="CO1932" s="50"/>
      <c r="CP1932" s="50"/>
      <c r="CQ1932" s="50"/>
      <c r="CR1932" s="50"/>
      <c r="CS1932" s="50"/>
      <c r="CT1932" s="50"/>
      <c r="CU1932" s="50"/>
      <c r="CV1932" s="50"/>
      <c r="CW1932" s="50"/>
      <c r="CX1932" s="50"/>
      <c r="CY1932" s="50"/>
      <c r="CZ1932" s="50"/>
      <c r="DA1932" s="50"/>
      <c r="DB1932" s="50"/>
      <c r="DC1932" s="50"/>
      <c r="DD1932" s="50"/>
      <c r="DE1932" s="50"/>
      <c r="DF1932" s="50"/>
    </row>
    <row r="1933" spans="2:110" x14ac:dyDescent="0.2">
      <c r="B1933" s="177"/>
      <c r="C1933" s="202"/>
      <c r="D1933" s="200"/>
      <c r="E1933" s="203"/>
      <c r="F1933" s="203"/>
      <c r="G1933" s="203"/>
      <c r="H1933" s="203"/>
      <c r="I1933" s="203"/>
      <c r="J1933" s="203"/>
      <c r="K1933" s="203"/>
      <c r="L1933" s="203"/>
      <c r="M1933" s="203"/>
      <c r="N1933" s="203"/>
      <c r="O1933" s="203"/>
      <c r="P1933" s="203"/>
      <c r="Q1933" s="204"/>
      <c r="R1933" s="204"/>
      <c r="S1933" s="234"/>
      <c r="T1933" s="50"/>
      <c r="U1933" s="50"/>
      <c r="V1933" s="50"/>
      <c r="W1933" s="50"/>
      <c r="X1933" s="50"/>
      <c r="Y1933" s="50"/>
      <c r="Z1933" s="250"/>
      <c r="AA1933" s="238"/>
      <c r="AB1933" s="50"/>
      <c r="AC1933" s="50"/>
      <c r="AD1933" s="50"/>
      <c r="AE1933" s="50"/>
      <c r="AF1933" s="50"/>
      <c r="AG1933" s="50"/>
      <c r="AH1933" s="50"/>
      <c r="AI1933" s="50"/>
      <c r="AJ1933" s="50"/>
      <c r="AK1933" s="50"/>
      <c r="AL1933" s="50"/>
      <c r="AM1933" s="50"/>
      <c r="AN1933" s="50"/>
      <c r="AO1933" s="50"/>
      <c r="AP1933" s="50"/>
      <c r="AQ1933" s="50"/>
      <c r="AR1933" s="50"/>
      <c r="AS1933" s="50"/>
      <c r="AT1933" s="50"/>
      <c r="AU1933" s="50"/>
      <c r="AV1933" s="50"/>
      <c r="AW1933" s="50"/>
      <c r="AX1933" s="50"/>
      <c r="AY1933" s="50"/>
      <c r="AZ1933" s="50"/>
      <c r="BA1933" s="50"/>
      <c r="BB1933" s="50"/>
      <c r="BC1933" s="50"/>
      <c r="BD1933" s="50"/>
      <c r="BE1933" s="50"/>
      <c r="BF1933" s="50"/>
      <c r="BG1933" s="50"/>
      <c r="BH1933" s="50"/>
      <c r="BI1933" s="50"/>
      <c r="BJ1933" s="50"/>
      <c r="BK1933" s="50"/>
      <c r="BL1933" s="50"/>
      <c r="BM1933" s="50"/>
      <c r="BN1933" s="50"/>
      <c r="BO1933" s="50"/>
      <c r="BP1933" s="50"/>
      <c r="BQ1933" s="50"/>
      <c r="BR1933" s="50"/>
      <c r="BS1933" s="50"/>
      <c r="BT1933" s="50"/>
      <c r="BU1933" s="50"/>
      <c r="BV1933" s="50"/>
      <c r="BW1933" s="50"/>
      <c r="BX1933" s="50"/>
      <c r="BY1933" s="50"/>
      <c r="BZ1933" s="50"/>
      <c r="CA1933" s="50"/>
      <c r="CB1933" s="50"/>
      <c r="CC1933" s="50"/>
      <c r="CD1933" s="50"/>
      <c r="CE1933" s="50"/>
      <c r="CF1933" s="50"/>
      <c r="CG1933" s="50"/>
      <c r="CH1933" s="50"/>
      <c r="CI1933" s="50"/>
      <c r="CJ1933" s="50"/>
      <c r="CK1933" s="50"/>
      <c r="CL1933" s="50"/>
      <c r="CM1933" s="50"/>
      <c r="CN1933" s="50"/>
      <c r="CO1933" s="50"/>
      <c r="CP1933" s="50"/>
      <c r="CQ1933" s="50"/>
      <c r="CR1933" s="50"/>
      <c r="CS1933" s="50"/>
      <c r="CT1933" s="50"/>
      <c r="CU1933" s="50"/>
      <c r="CV1933" s="50"/>
      <c r="CW1933" s="50"/>
      <c r="CX1933" s="50"/>
      <c r="CY1933" s="50"/>
      <c r="CZ1933" s="50"/>
      <c r="DA1933" s="50"/>
      <c r="DB1933" s="50"/>
      <c r="DC1933" s="50"/>
      <c r="DD1933" s="50"/>
      <c r="DE1933" s="50"/>
      <c r="DF1933" s="50"/>
    </row>
    <row r="1934" spans="2:110" x14ac:dyDescent="0.2">
      <c r="B1934" s="177"/>
      <c r="C1934" s="202"/>
      <c r="D1934" s="200"/>
      <c r="E1934" s="203"/>
      <c r="F1934" s="203"/>
      <c r="G1934" s="203"/>
      <c r="H1934" s="203"/>
      <c r="I1934" s="203"/>
      <c r="J1934" s="203"/>
      <c r="K1934" s="203"/>
      <c r="L1934" s="203"/>
      <c r="M1934" s="203"/>
      <c r="N1934" s="203"/>
      <c r="O1934" s="203"/>
      <c r="P1934" s="203"/>
      <c r="Q1934" s="204"/>
      <c r="R1934" s="204"/>
      <c r="S1934" s="234"/>
      <c r="T1934" s="50"/>
      <c r="U1934" s="50"/>
      <c r="V1934" s="50"/>
      <c r="W1934" s="50"/>
      <c r="X1934" s="50"/>
      <c r="Y1934" s="50"/>
      <c r="Z1934" s="250"/>
      <c r="AA1934" s="238"/>
      <c r="AB1934" s="50"/>
      <c r="AC1934" s="50"/>
      <c r="AD1934" s="50"/>
      <c r="AE1934" s="50"/>
      <c r="AF1934" s="50"/>
      <c r="AG1934" s="50"/>
      <c r="AH1934" s="50"/>
      <c r="AI1934" s="50"/>
      <c r="AJ1934" s="50"/>
      <c r="AK1934" s="50"/>
      <c r="AL1934" s="50"/>
      <c r="AM1934" s="50"/>
      <c r="AN1934" s="50"/>
      <c r="AO1934" s="50"/>
      <c r="AP1934" s="50"/>
      <c r="AQ1934" s="50"/>
      <c r="AR1934" s="50"/>
      <c r="AS1934" s="50"/>
      <c r="AT1934" s="50"/>
      <c r="AU1934" s="50"/>
      <c r="AV1934" s="50"/>
      <c r="AW1934" s="50"/>
      <c r="AX1934" s="50"/>
      <c r="AY1934" s="50"/>
      <c r="AZ1934" s="50"/>
      <c r="BA1934" s="50"/>
      <c r="BB1934" s="50"/>
      <c r="BC1934" s="50"/>
      <c r="BD1934" s="50"/>
      <c r="BE1934" s="50"/>
      <c r="BF1934" s="50"/>
      <c r="BG1934" s="50"/>
      <c r="BH1934" s="50"/>
      <c r="BI1934" s="50"/>
      <c r="BJ1934" s="50"/>
      <c r="BK1934" s="50"/>
      <c r="BL1934" s="50"/>
      <c r="BM1934" s="50"/>
      <c r="BN1934" s="50"/>
      <c r="BO1934" s="50"/>
      <c r="BP1934" s="50"/>
      <c r="BQ1934" s="50"/>
      <c r="BR1934" s="50"/>
      <c r="BS1934" s="50"/>
      <c r="BT1934" s="50"/>
      <c r="BU1934" s="50"/>
      <c r="BV1934" s="50"/>
      <c r="BW1934" s="50"/>
      <c r="BX1934" s="50"/>
      <c r="BY1934" s="50"/>
      <c r="BZ1934" s="50"/>
      <c r="CA1934" s="50"/>
      <c r="CB1934" s="50"/>
      <c r="CC1934" s="50"/>
      <c r="CD1934" s="50"/>
      <c r="CE1934" s="50"/>
      <c r="CF1934" s="50"/>
      <c r="CG1934" s="50"/>
      <c r="CH1934" s="50"/>
      <c r="CI1934" s="50"/>
      <c r="CJ1934" s="50"/>
      <c r="CK1934" s="50"/>
      <c r="CL1934" s="50"/>
      <c r="CM1934" s="50"/>
      <c r="CN1934" s="50"/>
      <c r="CO1934" s="50"/>
      <c r="CP1934" s="50"/>
      <c r="CQ1934" s="50"/>
      <c r="CR1934" s="50"/>
      <c r="CS1934" s="50"/>
      <c r="CT1934" s="50"/>
      <c r="CU1934" s="50"/>
      <c r="CV1934" s="50"/>
      <c r="CW1934" s="50"/>
      <c r="CX1934" s="50"/>
      <c r="CY1934" s="50"/>
      <c r="CZ1934" s="50"/>
      <c r="DA1934" s="50"/>
      <c r="DB1934" s="50"/>
      <c r="DC1934" s="50"/>
      <c r="DD1934" s="50"/>
      <c r="DE1934" s="50"/>
      <c r="DF1934" s="50"/>
    </row>
    <row r="1935" spans="2:110" x14ac:dyDescent="0.2">
      <c r="B1935" s="177"/>
      <c r="C1935" s="202"/>
      <c r="D1935" s="200"/>
      <c r="E1935" s="203"/>
      <c r="F1935" s="203"/>
      <c r="G1935" s="203"/>
      <c r="H1935" s="203"/>
      <c r="I1935" s="203"/>
      <c r="J1935" s="203"/>
      <c r="K1935" s="203"/>
      <c r="L1935" s="203"/>
      <c r="M1935" s="203"/>
      <c r="N1935" s="203"/>
      <c r="O1935" s="203"/>
      <c r="P1935" s="203"/>
      <c r="Q1935" s="204"/>
      <c r="R1935" s="204"/>
      <c r="S1935" s="234"/>
      <c r="T1935" s="50"/>
      <c r="U1935" s="50"/>
      <c r="V1935" s="50"/>
      <c r="W1935" s="50"/>
      <c r="X1935" s="50"/>
      <c r="Y1935" s="50"/>
      <c r="Z1935" s="250"/>
      <c r="AA1935" s="238"/>
      <c r="AB1935" s="50"/>
      <c r="AC1935" s="50"/>
      <c r="AD1935" s="50"/>
      <c r="AE1935" s="50"/>
      <c r="AF1935" s="50"/>
      <c r="AG1935" s="50"/>
      <c r="AH1935" s="50"/>
      <c r="AI1935" s="50"/>
      <c r="AJ1935" s="50"/>
      <c r="AK1935" s="50"/>
      <c r="AL1935" s="50"/>
      <c r="AM1935" s="50"/>
      <c r="AN1935" s="50"/>
      <c r="AO1935" s="50"/>
      <c r="AP1935" s="50"/>
      <c r="AQ1935" s="50"/>
      <c r="AR1935" s="50"/>
      <c r="AS1935" s="50"/>
      <c r="AT1935" s="50"/>
      <c r="AU1935" s="50"/>
      <c r="AV1935" s="50"/>
      <c r="AW1935" s="50"/>
      <c r="AX1935" s="50"/>
      <c r="AY1935" s="50"/>
      <c r="AZ1935" s="50"/>
      <c r="BA1935" s="50"/>
      <c r="BB1935" s="50"/>
      <c r="BC1935" s="50"/>
      <c r="BD1935" s="50"/>
      <c r="BE1935" s="50"/>
      <c r="BF1935" s="50"/>
      <c r="BG1935" s="50"/>
      <c r="BH1935" s="50"/>
      <c r="BI1935" s="50"/>
      <c r="BJ1935" s="50"/>
      <c r="BK1935" s="50"/>
      <c r="BL1935" s="50"/>
      <c r="BM1935" s="50"/>
      <c r="BN1935" s="50"/>
      <c r="BO1935" s="50"/>
      <c r="BP1935" s="50"/>
      <c r="BQ1935" s="50"/>
      <c r="BR1935" s="50"/>
      <c r="BS1935" s="50"/>
      <c r="BT1935" s="50"/>
      <c r="BU1935" s="50"/>
      <c r="BV1935" s="50"/>
      <c r="BW1935" s="50"/>
      <c r="BX1935" s="50"/>
      <c r="BY1935" s="50"/>
      <c r="BZ1935" s="50"/>
      <c r="CA1935" s="50"/>
      <c r="CB1935" s="50"/>
      <c r="CC1935" s="50"/>
      <c r="CD1935" s="50"/>
      <c r="CE1935" s="50"/>
      <c r="CF1935" s="50"/>
      <c r="CG1935" s="50"/>
      <c r="CH1935" s="50"/>
      <c r="CI1935" s="50"/>
      <c r="CJ1935" s="50"/>
      <c r="CK1935" s="50"/>
      <c r="CL1935" s="50"/>
      <c r="CM1935" s="50"/>
      <c r="CN1935" s="50"/>
      <c r="CO1935" s="50"/>
      <c r="CP1935" s="50"/>
      <c r="CQ1935" s="50"/>
      <c r="CR1935" s="50"/>
      <c r="CS1935" s="50"/>
      <c r="CT1935" s="50"/>
      <c r="CU1935" s="50"/>
      <c r="CV1935" s="50"/>
      <c r="CW1935" s="50"/>
      <c r="CX1935" s="50"/>
      <c r="CY1935" s="50"/>
      <c r="CZ1935" s="50"/>
      <c r="DA1935" s="50"/>
      <c r="DB1935" s="50"/>
      <c r="DC1935" s="50"/>
      <c r="DD1935" s="50"/>
      <c r="DE1935" s="50"/>
      <c r="DF1935" s="50"/>
    </row>
    <row r="1936" spans="2:110" x14ac:dyDescent="0.2">
      <c r="B1936" s="177"/>
      <c r="C1936" s="202"/>
      <c r="D1936" s="200"/>
      <c r="E1936" s="203"/>
      <c r="F1936" s="203"/>
      <c r="G1936" s="203"/>
      <c r="H1936" s="203"/>
      <c r="I1936" s="203"/>
      <c r="J1936" s="203"/>
      <c r="K1936" s="203"/>
      <c r="L1936" s="203"/>
      <c r="M1936" s="203"/>
      <c r="N1936" s="203"/>
      <c r="O1936" s="203"/>
      <c r="P1936" s="203"/>
      <c r="Q1936" s="204"/>
      <c r="R1936" s="204"/>
      <c r="S1936" s="234"/>
      <c r="T1936" s="50"/>
      <c r="U1936" s="50"/>
      <c r="V1936" s="50"/>
      <c r="W1936" s="50"/>
      <c r="X1936" s="50"/>
      <c r="Y1936" s="50"/>
      <c r="Z1936" s="250"/>
      <c r="AA1936" s="238"/>
      <c r="AB1936" s="50"/>
      <c r="AC1936" s="50"/>
      <c r="AD1936" s="50"/>
      <c r="AE1936" s="50"/>
      <c r="AF1936" s="50"/>
      <c r="AG1936" s="50"/>
      <c r="AH1936" s="50"/>
      <c r="AI1936" s="50"/>
      <c r="AJ1936" s="50"/>
      <c r="AK1936" s="50"/>
      <c r="AL1936" s="50"/>
      <c r="AM1936" s="50"/>
      <c r="AN1936" s="50"/>
      <c r="AO1936" s="50"/>
      <c r="AP1936" s="50"/>
      <c r="AQ1936" s="50"/>
      <c r="AR1936" s="50"/>
      <c r="AS1936" s="50"/>
      <c r="AT1936" s="50"/>
      <c r="AU1936" s="50"/>
      <c r="AV1936" s="50"/>
      <c r="AW1936" s="50"/>
      <c r="AX1936" s="50"/>
      <c r="AY1936" s="50"/>
      <c r="AZ1936" s="50"/>
      <c r="BA1936" s="50"/>
      <c r="BB1936" s="50"/>
      <c r="BC1936" s="50"/>
      <c r="BD1936" s="50"/>
      <c r="BE1936" s="50"/>
      <c r="BF1936" s="50"/>
      <c r="BG1936" s="50"/>
      <c r="BH1936" s="50"/>
      <c r="BI1936" s="50"/>
      <c r="BJ1936" s="50"/>
      <c r="BK1936" s="50"/>
      <c r="BL1936" s="50"/>
      <c r="BM1936" s="50"/>
      <c r="BN1936" s="50"/>
      <c r="BO1936" s="50"/>
      <c r="BP1936" s="50"/>
      <c r="BQ1936" s="50"/>
      <c r="BR1936" s="50"/>
      <c r="BS1936" s="50"/>
      <c r="BT1936" s="50"/>
      <c r="BU1936" s="50"/>
      <c r="BV1936" s="50"/>
      <c r="BW1936" s="50"/>
      <c r="BX1936" s="50"/>
      <c r="BY1936" s="50"/>
      <c r="BZ1936" s="50"/>
      <c r="CA1936" s="50"/>
      <c r="CB1936" s="50"/>
      <c r="CC1936" s="50"/>
      <c r="CD1936" s="50"/>
      <c r="CE1936" s="50"/>
      <c r="CF1936" s="50"/>
      <c r="CG1936" s="50"/>
      <c r="CH1936" s="50"/>
      <c r="CI1936" s="50"/>
      <c r="CJ1936" s="50"/>
      <c r="CK1936" s="50"/>
      <c r="CL1936" s="50"/>
      <c r="CM1936" s="50"/>
      <c r="CN1936" s="50"/>
      <c r="CO1936" s="50"/>
      <c r="CP1936" s="50"/>
      <c r="CQ1936" s="50"/>
      <c r="CR1936" s="50"/>
      <c r="CS1936" s="50"/>
      <c r="CT1936" s="50"/>
      <c r="CU1936" s="50"/>
      <c r="CV1936" s="50"/>
      <c r="CW1936" s="50"/>
      <c r="CX1936" s="50"/>
      <c r="CY1936" s="50"/>
      <c r="CZ1936" s="50"/>
      <c r="DA1936" s="50"/>
      <c r="DB1936" s="50"/>
      <c r="DC1936" s="50"/>
      <c r="DD1936" s="50"/>
      <c r="DE1936" s="50"/>
      <c r="DF1936" s="50"/>
    </row>
    <row r="1937" spans="2:110" x14ac:dyDescent="0.2">
      <c r="B1937" s="177"/>
      <c r="C1937" s="202"/>
      <c r="D1937" s="200"/>
      <c r="E1937" s="203"/>
      <c r="F1937" s="203"/>
      <c r="G1937" s="203"/>
      <c r="H1937" s="203"/>
      <c r="I1937" s="203"/>
      <c r="J1937" s="203"/>
      <c r="K1937" s="203"/>
      <c r="L1937" s="203"/>
      <c r="M1937" s="203"/>
      <c r="N1937" s="203"/>
      <c r="O1937" s="203"/>
      <c r="P1937" s="203"/>
      <c r="Q1937" s="204"/>
      <c r="R1937" s="204"/>
      <c r="S1937" s="234"/>
      <c r="T1937" s="50"/>
      <c r="U1937" s="50"/>
      <c r="V1937" s="50"/>
      <c r="W1937" s="50"/>
      <c r="X1937" s="50"/>
      <c r="Y1937" s="50"/>
      <c r="Z1937" s="250"/>
      <c r="AA1937" s="238"/>
      <c r="AB1937" s="50"/>
      <c r="AC1937" s="50"/>
      <c r="AD1937" s="50"/>
      <c r="AE1937" s="50"/>
      <c r="AF1937" s="50"/>
      <c r="AG1937" s="50"/>
      <c r="AH1937" s="50"/>
      <c r="AI1937" s="50"/>
      <c r="AJ1937" s="50"/>
      <c r="AK1937" s="50"/>
      <c r="AL1937" s="50"/>
      <c r="AM1937" s="50"/>
      <c r="AN1937" s="50"/>
      <c r="AO1937" s="50"/>
      <c r="AP1937" s="50"/>
      <c r="AQ1937" s="50"/>
      <c r="AR1937" s="50"/>
      <c r="AS1937" s="50"/>
      <c r="AT1937" s="50"/>
      <c r="AU1937" s="50"/>
      <c r="AV1937" s="50"/>
      <c r="AW1937" s="50"/>
      <c r="AX1937" s="50"/>
      <c r="AY1937" s="50"/>
      <c r="AZ1937" s="50"/>
      <c r="BA1937" s="50"/>
      <c r="BB1937" s="50"/>
      <c r="BC1937" s="50"/>
      <c r="BD1937" s="50"/>
      <c r="BE1937" s="50"/>
      <c r="BF1937" s="50"/>
      <c r="BG1937" s="50"/>
      <c r="BH1937" s="50"/>
      <c r="BI1937" s="50"/>
      <c r="BJ1937" s="50"/>
      <c r="BK1937" s="50"/>
      <c r="BL1937" s="50"/>
      <c r="BM1937" s="50"/>
      <c r="BN1937" s="50"/>
      <c r="BO1937" s="50"/>
      <c r="BP1937" s="50"/>
      <c r="BQ1937" s="50"/>
      <c r="BR1937" s="50"/>
      <c r="BS1937" s="50"/>
      <c r="BT1937" s="50"/>
      <c r="BU1937" s="50"/>
      <c r="BV1937" s="50"/>
      <c r="BW1937" s="50"/>
      <c r="BX1937" s="50"/>
      <c r="BY1937" s="50"/>
      <c r="BZ1937" s="50"/>
      <c r="CA1937" s="50"/>
      <c r="CB1937" s="50"/>
      <c r="CC1937" s="50"/>
      <c r="CD1937" s="50"/>
      <c r="CE1937" s="50"/>
      <c r="CF1937" s="50"/>
      <c r="CG1937" s="50"/>
      <c r="CH1937" s="50"/>
      <c r="CI1937" s="50"/>
      <c r="CJ1937" s="50"/>
      <c r="CK1937" s="50"/>
      <c r="CL1937" s="50"/>
      <c r="CM1937" s="50"/>
      <c r="CN1937" s="50"/>
      <c r="CO1937" s="50"/>
      <c r="CP1937" s="50"/>
      <c r="CQ1937" s="50"/>
      <c r="CR1937" s="50"/>
      <c r="CS1937" s="50"/>
      <c r="CT1937" s="50"/>
      <c r="CU1937" s="50"/>
      <c r="CV1937" s="50"/>
      <c r="CW1937" s="50"/>
      <c r="CX1937" s="50"/>
      <c r="CY1937" s="50"/>
      <c r="CZ1937" s="50"/>
      <c r="DA1937" s="50"/>
      <c r="DB1937" s="50"/>
      <c r="DC1937" s="50"/>
      <c r="DD1937" s="50"/>
      <c r="DE1937" s="50"/>
      <c r="DF1937" s="50"/>
    </row>
    <row r="1938" spans="2:110" x14ac:dyDescent="0.2">
      <c r="B1938" s="177"/>
      <c r="C1938" s="202"/>
      <c r="D1938" s="200"/>
      <c r="E1938" s="203"/>
      <c r="F1938" s="203"/>
      <c r="G1938" s="203"/>
      <c r="H1938" s="203"/>
      <c r="I1938" s="203"/>
      <c r="J1938" s="203"/>
      <c r="K1938" s="203"/>
      <c r="L1938" s="203"/>
      <c r="M1938" s="203"/>
      <c r="N1938" s="203"/>
      <c r="O1938" s="203"/>
      <c r="P1938" s="203"/>
      <c r="Q1938" s="204"/>
      <c r="R1938" s="204"/>
      <c r="S1938" s="234"/>
      <c r="T1938" s="50"/>
      <c r="U1938" s="50"/>
      <c r="V1938" s="50"/>
      <c r="W1938" s="50"/>
      <c r="X1938" s="50"/>
      <c r="Y1938" s="50"/>
      <c r="Z1938" s="250"/>
      <c r="AA1938" s="238"/>
      <c r="AB1938" s="50"/>
      <c r="AC1938" s="50"/>
      <c r="AD1938" s="50"/>
      <c r="AE1938" s="50"/>
      <c r="AF1938" s="50"/>
      <c r="AG1938" s="50"/>
      <c r="AH1938" s="50"/>
      <c r="AI1938" s="50"/>
      <c r="AJ1938" s="50"/>
      <c r="AK1938" s="50"/>
      <c r="AL1938" s="50"/>
      <c r="AM1938" s="50"/>
      <c r="AN1938" s="50"/>
      <c r="AO1938" s="50"/>
      <c r="AP1938" s="50"/>
      <c r="AQ1938" s="50"/>
      <c r="AR1938" s="50"/>
      <c r="AS1938" s="50"/>
      <c r="AT1938" s="50"/>
      <c r="AU1938" s="50"/>
      <c r="AV1938" s="50"/>
      <c r="AW1938" s="50"/>
      <c r="AX1938" s="50"/>
      <c r="AY1938" s="50"/>
      <c r="AZ1938" s="50"/>
      <c r="BA1938" s="50"/>
      <c r="BB1938" s="50"/>
      <c r="BC1938" s="50"/>
      <c r="BD1938" s="50"/>
      <c r="BE1938" s="50"/>
      <c r="BF1938" s="50"/>
      <c r="BG1938" s="50"/>
      <c r="BH1938" s="50"/>
      <c r="BI1938" s="50"/>
      <c r="BJ1938" s="50"/>
      <c r="BK1938" s="50"/>
      <c r="BL1938" s="50"/>
      <c r="BM1938" s="50"/>
      <c r="BN1938" s="50"/>
      <c r="BO1938" s="50"/>
      <c r="BP1938" s="50"/>
      <c r="BQ1938" s="50"/>
      <c r="BR1938" s="50"/>
      <c r="BS1938" s="50"/>
      <c r="BT1938" s="50"/>
      <c r="BU1938" s="50"/>
      <c r="BV1938" s="50"/>
      <c r="BW1938" s="50"/>
      <c r="BX1938" s="50"/>
      <c r="BY1938" s="50"/>
      <c r="BZ1938" s="50"/>
      <c r="CA1938" s="50"/>
      <c r="CB1938" s="50"/>
      <c r="CC1938" s="50"/>
      <c r="CD1938" s="50"/>
      <c r="CE1938" s="50"/>
      <c r="CF1938" s="50"/>
      <c r="CG1938" s="50"/>
      <c r="CH1938" s="50"/>
      <c r="CI1938" s="50"/>
      <c r="CJ1938" s="50"/>
      <c r="CK1938" s="50"/>
      <c r="CL1938" s="50"/>
      <c r="CM1938" s="50"/>
      <c r="CN1938" s="50"/>
      <c r="CO1938" s="50"/>
      <c r="CP1938" s="50"/>
      <c r="CQ1938" s="50"/>
      <c r="CR1938" s="50"/>
      <c r="CS1938" s="50"/>
      <c r="CT1938" s="50"/>
      <c r="CU1938" s="50"/>
      <c r="CV1938" s="50"/>
      <c r="CW1938" s="50"/>
      <c r="CX1938" s="50"/>
      <c r="CY1938" s="50"/>
      <c r="CZ1938" s="50"/>
      <c r="DA1938" s="50"/>
      <c r="DB1938" s="50"/>
      <c r="DC1938" s="50"/>
      <c r="DD1938" s="50"/>
      <c r="DE1938" s="50"/>
      <c r="DF1938" s="50"/>
    </row>
    <row r="1939" spans="2:110" x14ac:dyDescent="0.2">
      <c r="B1939" s="177"/>
      <c r="C1939" s="202"/>
      <c r="D1939" s="200"/>
      <c r="E1939" s="203"/>
      <c r="F1939" s="203"/>
      <c r="G1939" s="203"/>
      <c r="H1939" s="203"/>
      <c r="I1939" s="203"/>
      <c r="J1939" s="203"/>
      <c r="K1939" s="203"/>
      <c r="L1939" s="203"/>
      <c r="M1939" s="203"/>
      <c r="N1939" s="203"/>
      <c r="O1939" s="203"/>
      <c r="P1939" s="203"/>
      <c r="Q1939" s="204"/>
      <c r="R1939" s="204"/>
      <c r="S1939" s="234"/>
      <c r="T1939" s="50"/>
      <c r="U1939" s="50"/>
      <c r="V1939" s="50"/>
      <c r="W1939" s="50"/>
      <c r="X1939" s="50"/>
      <c r="Y1939" s="50"/>
      <c r="Z1939" s="250"/>
      <c r="AA1939" s="238"/>
      <c r="AB1939" s="50"/>
      <c r="AC1939" s="50"/>
      <c r="AD1939" s="50"/>
      <c r="AE1939" s="50"/>
      <c r="AF1939" s="50"/>
      <c r="AG1939" s="50"/>
      <c r="AH1939" s="50"/>
      <c r="AI1939" s="50"/>
      <c r="AJ1939" s="50"/>
      <c r="AK1939" s="50"/>
      <c r="AL1939" s="50"/>
      <c r="AM1939" s="50"/>
      <c r="AN1939" s="50"/>
      <c r="AO1939" s="50"/>
      <c r="AP1939" s="50"/>
      <c r="AQ1939" s="50"/>
      <c r="AR1939" s="50"/>
      <c r="AS1939" s="50"/>
      <c r="AT1939" s="50"/>
      <c r="AU1939" s="50"/>
      <c r="AV1939" s="50"/>
      <c r="AW1939" s="50"/>
      <c r="AX1939" s="50"/>
      <c r="AY1939" s="50"/>
      <c r="AZ1939" s="50"/>
      <c r="BA1939" s="50"/>
      <c r="BB1939" s="50"/>
      <c r="BC1939" s="50"/>
      <c r="BD1939" s="50"/>
      <c r="BE1939" s="50"/>
      <c r="BF1939" s="50"/>
      <c r="BG1939" s="50"/>
      <c r="BH1939" s="50"/>
      <c r="BI1939" s="50"/>
      <c r="BJ1939" s="50"/>
      <c r="BK1939" s="50"/>
      <c r="BL1939" s="50"/>
      <c r="BM1939" s="50"/>
      <c r="BN1939" s="50"/>
      <c r="BO1939" s="50"/>
      <c r="BP1939" s="50"/>
      <c r="BQ1939" s="50"/>
      <c r="BR1939" s="50"/>
      <c r="BS1939" s="50"/>
      <c r="BT1939" s="50"/>
      <c r="BU1939" s="50"/>
      <c r="BV1939" s="50"/>
      <c r="BW1939" s="50"/>
      <c r="BX1939" s="50"/>
      <c r="BY1939" s="50"/>
      <c r="BZ1939" s="50"/>
      <c r="CA1939" s="50"/>
      <c r="CB1939" s="50"/>
      <c r="CC1939" s="50"/>
      <c r="CD1939" s="50"/>
      <c r="CE1939" s="50"/>
      <c r="CF1939" s="50"/>
      <c r="CG1939" s="50"/>
      <c r="CH1939" s="50"/>
      <c r="CI1939" s="50"/>
      <c r="CJ1939" s="50"/>
      <c r="CK1939" s="50"/>
      <c r="CL1939" s="50"/>
      <c r="CM1939" s="50"/>
      <c r="CN1939" s="50"/>
      <c r="CO1939" s="50"/>
      <c r="CP1939" s="50"/>
      <c r="CQ1939" s="50"/>
      <c r="CR1939" s="50"/>
      <c r="CS1939" s="50"/>
      <c r="CT1939" s="50"/>
      <c r="CU1939" s="50"/>
      <c r="CV1939" s="50"/>
      <c r="CW1939" s="50"/>
      <c r="CX1939" s="50"/>
      <c r="CY1939" s="50"/>
      <c r="CZ1939" s="50"/>
      <c r="DA1939" s="50"/>
      <c r="DB1939" s="50"/>
      <c r="DC1939" s="50"/>
      <c r="DD1939" s="50"/>
      <c r="DE1939" s="50"/>
      <c r="DF1939" s="50"/>
    </row>
    <row r="1940" spans="2:110" x14ac:dyDescent="0.2">
      <c r="B1940" s="177"/>
      <c r="C1940" s="202"/>
      <c r="D1940" s="200"/>
      <c r="E1940" s="203"/>
      <c r="F1940" s="203"/>
      <c r="G1940" s="203"/>
      <c r="H1940" s="203"/>
      <c r="I1940" s="203"/>
      <c r="J1940" s="203"/>
      <c r="K1940" s="203"/>
      <c r="L1940" s="203"/>
      <c r="M1940" s="203"/>
      <c r="N1940" s="203"/>
      <c r="O1940" s="203"/>
      <c r="P1940" s="203"/>
      <c r="Q1940" s="204"/>
      <c r="R1940" s="204"/>
      <c r="S1940" s="234"/>
      <c r="T1940" s="50"/>
      <c r="U1940" s="50"/>
      <c r="V1940" s="50"/>
      <c r="W1940" s="50"/>
      <c r="X1940" s="50"/>
      <c r="Y1940" s="50"/>
      <c r="Z1940" s="250"/>
      <c r="AA1940" s="238"/>
      <c r="AB1940" s="50"/>
      <c r="AC1940" s="50"/>
      <c r="AD1940" s="50"/>
      <c r="AE1940" s="50"/>
      <c r="AF1940" s="50"/>
      <c r="AG1940" s="50"/>
      <c r="AH1940" s="50"/>
      <c r="AI1940" s="50"/>
      <c r="AJ1940" s="50"/>
      <c r="AK1940" s="50"/>
      <c r="AL1940" s="50"/>
      <c r="AM1940" s="50"/>
      <c r="AN1940" s="50"/>
      <c r="AO1940" s="50"/>
      <c r="AP1940" s="50"/>
      <c r="AQ1940" s="50"/>
      <c r="AR1940" s="50"/>
      <c r="AS1940" s="50"/>
      <c r="AT1940" s="50"/>
      <c r="AU1940" s="50"/>
      <c r="AV1940" s="50"/>
      <c r="AW1940" s="50"/>
      <c r="AX1940" s="50"/>
      <c r="AY1940" s="50"/>
      <c r="AZ1940" s="50"/>
      <c r="BA1940" s="50"/>
      <c r="BB1940" s="50"/>
      <c r="BC1940" s="50"/>
      <c r="BD1940" s="50"/>
      <c r="BE1940" s="50"/>
      <c r="BF1940" s="50"/>
      <c r="BG1940" s="50"/>
      <c r="BH1940" s="50"/>
      <c r="BI1940" s="50"/>
      <c r="BJ1940" s="50"/>
      <c r="BK1940" s="50"/>
      <c r="BL1940" s="50"/>
      <c r="BM1940" s="50"/>
      <c r="BN1940" s="50"/>
      <c r="BO1940" s="50"/>
      <c r="BP1940" s="50"/>
      <c r="BQ1940" s="50"/>
      <c r="BR1940" s="50"/>
      <c r="BS1940" s="50"/>
      <c r="BT1940" s="50"/>
      <c r="BU1940" s="50"/>
      <c r="BV1940" s="50"/>
      <c r="BW1940" s="50"/>
      <c r="BX1940" s="50"/>
      <c r="BY1940" s="50"/>
      <c r="BZ1940" s="50"/>
      <c r="CA1940" s="50"/>
      <c r="CB1940" s="50"/>
      <c r="CC1940" s="50"/>
      <c r="CD1940" s="50"/>
      <c r="CE1940" s="50"/>
      <c r="CF1940" s="50"/>
      <c r="CG1940" s="50"/>
      <c r="CH1940" s="50"/>
      <c r="CI1940" s="50"/>
      <c r="CJ1940" s="50"/>
      <c r="CK1940" s="50"/>
      <c r="CL1940" s="50"/>
      <c r="CM1940" s="50"/>
      <c r="CN1940" s="50"/>
      <c r="CO1940" s="50"/>
      <c r="CP1940" s="50"/>
      <c r="CQ1940" s="50"/>
      <c r="CR1940" s="50"/>
      <c r="CS1940" s="50"/>
      <c r="CT1940" s="50"/>
      <c r="CU1940" s="50"/>
      <c r="CV1940" s="50"/>
      <c r="CW1940" s="50"/>
      <c r="CX1940" s="50"/>
      <c r="CY1940" s="50"/>
      <c r="CZ1940" s="50"/>
      <c r="DA1940" s="50"/>
      <c r="DB1940" s="50"/>
      <c r="DC1940" s="50"/>
      <c r="DD1940" s="50"/>
      <c r="DE1940" s="50"/>
      <c r="DF1940" s="50"/>
    </row>
    <row r="1941" spans="2:110" x14ac:dyDescent="0.2">
      <c r="B1941" s="177"/>
      <c r="C1941" s="202"/>
      <c r="D1941" s="200"/>
      <c r="E1941" s="203"/>
      <c r="F1941" s="203"/>
      <c r="G1941" s="203"/>
      <c r="H1941" s="203"/>
      <c r="I1941" s="203"/>
      <c r="J1941" s="203"/>
      <c r="K1941" s="203"/>
      <c r="L1941" s="203"/>
      <c r="M1941" s="203"/>
      <c r="N1941" s="203"/>
      <c r="O1941" s="203"/>
      <c r="P1941" s="203"/>
      <c r="Q1941" s="204"/>
      <c r="R1941" s="204"/>
      <c r="S1941" s="234"/>
      <c r="T1941" s="50"/>
      <c r="U1941" s="50"/>
      <c r="V1941" s="50"/>
      <c r="W1941" s="50"/>
      <c r="X1941" s="50"/>
      <c r="Y1941" s="50"/>
      <c r="Z1941" s="250"/>
      <c r="AA1941" s="238"/>
      <c r="AB1941" s="50"/>
      <c r="AC1941" s="50"/>
      <c r="AD1941" s="50"/>
      <c r="AE1941" s="50"/>
      <c r="AF1941" s="50"/>
      <c r="AG1941" s="50"/>
      <c r="AH1941" s="50"/>
      <c r="AI1941" s="50"/>
      <c r="AJ1941" s="50"/>
      <c r="AK1941" s="50"/>
      <c r="AL1941" s="50"/>
      <c r="AM1941" s="50"/>
      <c r="AN1941" s="50"/>
      <c r="AO1941" s="50"/>
      <c r="AP1941" s="50"/>
      <c r="AQ1941" s="50"/>
      <c r="AR1941" s="50"/>
      <c r="AS1941" s="50"/>
      <c r="AT1941" s="50"/>
      <c r="AU1941" s="50"/>
      <c r="AV1941" s="50"/>
      <c r="AW1941" s="50"/>
      <c r="AX1941" s="50"/>
      <c r="AY1941" s="50"/>
      <c r="AZ1941" s="50"/>
      <c r="BA1941" s="50"/>
      <c r="BB1941" s="50"/>
      <c r="BC1941" s="50"/>
      <c r="BD1941" s="50"/>
      <c r="BE1941" s="50"/>
      <c r="BF1941" s="50"/>
      <c r="BG1941" s="50"/>
      <c r="BH1941" s="50"/>
      <c r="BI1941" s="50"/>
      <c r="BJ1941" s="50"/>
      <c r="BK1941" s="50"/>
      <c r="BL1941" s="50"/>
      <c r="BM1941" s="50"/>
      <c r="BN1941" s="50"/>
      <c r="BO1941" s="50"/>
      <c r="BP1941" s="50"/>
      <c r="BQ1941" s="50"/>
      <c r="BR1941" s="50"/>
      <c r="BS1941" s="50"/>
      <c r="BT1941" s="50"/>
      <c r="BU1941" s="50"/>
      <c r="BV1941" s="50"/>
      <c r="BW1941" s="50"/>
      <c r="BX1941" s="50"/>
      <c r="BY1941" s="50"/>
      <c r="BZ1941" s="50"/>
      <c r="CA1941" s="50"/>
      <c r="CB1941" s="50"/>
      <c r="CC1941" s="50"/>
      <c r="CD1941" s="50"/>
      <c r="CE1941" s="50"/>
      <c r="CF1941" s="50"/>
      <c r="CG1941" s="50"/>
      <c r="CH1941" s="50"/>
      <c r="CI1941" s="50"/>
      <c r="CJ1941" s="50"/>
      <c r="CK1941" s="50"/>
      <c r="CL1941" s="50"/>
      <c r="CM1941" s="50"/>
      <c r="CN1941" s="50"/>
      <c r="CO1941" s="50"/>
      <c r="CP1941" s="50"/>
      <c r="CQ1941" s="50"/>
      <c r="CR1941" s="50"/>
      <c r="CS1941" s="50"/>
      <c r="CT1941" s="50"/>
      <c r="CU1941" s="50"/>
      <c r="CV1941" s="50"/>
      <c r="CW1941" s="50"/>
      <c r="CX1941" s="50"/>
      <c r="CY1941" s="50"/>
      <c r="CZ1941" s="50"/>
      <c r="DA1941" s="50"/>
      <c r="DB1941" s="50"/>
      <c r="DC1941" s="50"/>
      <c r="DD1941" s="50"/>
      <c r="DE1941" s="50"/>
      <c r="DF1941" s="50"/>
    </row>
    <row r="1942" spans="2:110" x14ac:dyDescent="0.2">
      <c r="B1942" s="177"/>
      <c r="C1942" s="202"/>
      <c r="D1942" s="200"/>
      <c r="E1942" s="203"/>
      <c r="F1942" s="203"/>
      <c r="G1942" s="203"/>
      <c r="H1942" s="203"/>
      <c r="I1942" s="203"/>
      <c r="J1942" s="203"/>
      <c r="K1942" s="203"/>
      <c r="L1942" s="203"/>
      <c r="M1942" s="203"/>
      <c r="N1942" s="203"/>
      <c r="O1942" s="203"/>
      <c r="P1942" s="203"/>
      <c r="Q1942" s="204"/>
      <c r="R1942" s="204"/>
      <c r="S1942" s="234"/>
      <c r="T1942" s="50"/>
      <c r="U1942" s="50"/>
      <c r="V1942" s="50"/>
      <c r="W1942" s="50"/>
      <c r="X1942" s="50"/>
      <c r="Y1942" s="50"/>
      <c r="Z1942" s="250"/>
      <c r="AA1942" s="238"/>
      <c r="AB1942" s="50"/>
      <c r="AC1942" s="50"/>
      <c r="AD1942" s="50"/>
      <c r="AE1942" s="50"/>
      <c r="AF1942" s="50"/>
      <c r="AG1942" s="50"/>
      <c r="AH1942" s="50"/>
      <c r="AI1942" s="50"/>
      <c r="AJ1942" s="50"/>
      <c r="AK1942" s="50"/>
      <c r="AL1942" s="50"/>
      <c r="AM1942" s="50"/>
      <c r="AN1942" s="50"/>
      <c r="AO1942" s="50"/>
      <c r="AP1942" s="50"/>
      <c r="AQ1942" s="50"/>
      <c r="AR1942" s="50"/>
      <c r="AS1942" s="50"/>
      <c r="AT1942" s="50"/>
      <c r="AU1942" s="50"/>
      <c r="AV1942" s="50"/>
      <c r="AW1942" s="50"/>
      <c r="AX1942" s="50"/>
      <c r="AY1942" s="50"/>
      <c r="AZ1942" s="50"/>
      <c r="BA1942" s="50"/>
      <c r="BB1942" s="50"/>
      <c r="BC1942" s="50"/>
      <c r="BD1942" s="50"/>
      <c r="BE1942" s="50"/>
      <c r="BF1942" s="50"/>
      <c r="BG1942" s="50"/>
      <c r="BH1942" s="50"/>
      <c r="BI1942" s="50"/>
      <c r="BJ1942" s="50"/>
      <c r="BK1942" s="50"/>
      <c r="BL1942" s="50"/>
      <c r="BM1942" s="50"/>
      <c r="BN1942" s="50"/>
      <c r="BO1942" s="50"/>
      <c r="BP1942" s="50"/>
      <c r="BQ1942" s="50"/>
      <c r="BR1942" s="50"/>
      <c r="BS1942" s="50"/>
      <c r="BT1942" s="50"/>
      <c r="BU1942" s="50"/>
      <c r="BV1942" s="50"/>
      <c r="BW1942" s="50"/>
      <c r="BX1942" s="50"/>
      <c r="BY1942" s="50"/>
      <c r="BZ1942" s="50"/>
      <c r="CA1942" s="50"/>
      <c r="CB1942" s="50"/>
      <c r="CC1942" s="50"/>
      <c r="CD1942" s="50"/>
      <c r="CE1942" s="50"/>
      <c r="CF1942" s="50"/>
      <c r="CG1942" s="50"/>
      <c r="CH1942" s="50"/>
      <c r="CI1942" s="50"/>
      <c r="CJ1942" s="50"/>
      <c r="CK1942" s="50"/>
      <c r="CL1942" s="50"/>
      <c r="CM1942" s="50"/>
      <c r="CN1942" s="50"/>
      <c r="CO1942" s="50"/>
      <c r="CP1942" s="50"/>
      <c r="CQ1942" s="50"/>
      <c r="CR1942" s="50"/>
      <c r="CS1942" s="50"/>
      <c r="CT1942" s="50"/>
      <c r="CU1942" s="50"/>
      <c r="CV1942" s="50"/>
      <c r="CW1942" s="50"/>
      <c r="CX1942" s="50"/>
      <c r="CY1942" s="50"/>
      <c r="CZ1942" s="50"/>
      <c r="DA1942" s="50"/>
      <c r="DB1942" s="50"/>
      <c r="DC1942" s="50"/>
      <c r="DD1942" s="50"/>
      <c r="DE1942" s="50"/>
      <c r="DF1942" s="50"/>
    </row>
    <row r="1943" spans="2:110" x14ac:dyDescent="0.2">
      <c r="B1943" s="177"/>
      <c r="C1943" s="202"/>
      <c r="D1943" s="200"/>
      <c r="E1943" s="203"/>
      <c r="F1943" s="203"/>
      <c r="G1943" s="203"/>
      <c r="H1943" s="203"/>
      <c r="I1943" s="203"/>
      <c r="J1943" s="203"/>
      <c r="K1943" s="203"/>
      <c r="L1943" s="203"/>
      <c r="M1943" s="203"/>
      <c r="N1943" s="203"/>
      <c r="O1943" s="203"/>
      <c r="P1943" s="203"/>
      <c r="Q1943" s="204"/>
      <c r="R1943" s="204"/>
      <c r="S1943" s="234"/>
      <c r="T1943" s="50"/>
      <c r="U1943" s="50"/>
      <c r="V1943" s="50"/>
      <c r="W1943" s="50"/>
      <c r="X1943" s="50"/>
      <c r="Y1943" s="50"/>
      <c r="Z1943" s="250"/>
      <c r="AA1943" s="238"/>
      <c r="AB1943" s="50"/>
      <c r="AC1943" s="50"/>
      <c r="AD1943" s="50"/>
      <c r="AE1943" s="50"/>
      <c r="AF1943" s="50"/>
      <c r="AG1943" s="50"/>
      <c r="AH1943" s="50"/>
      <c r="AI1943" s="50"/>
      <c r="AJ1943" s="50"/>
      <c r="AK1943" s="50"/>
      <c r="AL1943" s="50"/>
      <c r="AM1943" s="50"/>
      <c r="AN1943" s="50"/>
      <c r="AO1943" s="50"/>
      <c r="AP1943" s="50"/>
      <c r="AQ1943" s="50"/>
      <c r="AR1943" s="50"/>
      <c r="AS1943" s="50"/>
      <c r="AT1943" s="50"/>
      <c r="AU1943" s="50"/>
      <c r="AV1943" s="50"/>
      <c r="AW1943" s="50"/>
      <c r="AX1943" s="50"/>
      <c r="AY1943" s="50"/>
      <c r="AZ1943" s="50"/>
      <c r="BA1943" s="50"/>
      <c r="BB1943" s="50"/>
      <c r="BC1943" s="50"/>
      <c r="BD1943" s="50"/>
      <c r="BE1943" s="50"/>
      <c r="BF1943" s="50"/>
      <c r="BG1943" s="50"/>
      <c r="BH1943" s="50"/>
      <c r="BI1943" s="50"/>
      <c r="BJ1943" s="50"/>
      <c r="BK1943" s="50"/>
      <c r="BL1943" s="50"/>
      <c r="BM1943" s="50"/>
      <c r="BN1943" s="50"/>
      <c r="BO1943" s="50"/>
      <c r="BP1943" s="50"/>
      <c r="BQ1943" s="50"/>
      <c r="BR1943" s="50"/>
      <c r="BS1943" s="50"/>
      <c r="BT1943" s="50"/>
      <c r="BU1943" s="50"/>
      <c r="BV1943" s="50"/>
      <c r="BW1943" s="50"/>
      <c r="BX1943" s="50"/>
      <c r="BY1943" s="50"/>
      <c r="BZ1943" s="50"/>
      <c r="CA1943" s="50"/>
      <c r="CB1943" s="50"/>
      <c r="CC1943" s="50"/>
      <c r="CD1943" s="50"/>
      <c r="CE1943" s="50"/>
      <c r="CF1943" s="50"/>
      <c r="CG1943" s="50"/>
      <c r="CH1943" s="50"/>
      <c r="CI1943" s="50"/>
      <c r="CJ1943" s="50"/>
      <c r="CK1943" s="50"/>
      <c r="CL1943" s="50"/>
      <c r="CM1943" s="50"/>
      <c r="CN1943" s="50"/>
      <c r="CO1943" s="50"/>
      <c r="CP1943" s="50"/>
      <c r="CQ1943" s="50"/>
      <c r="CR1943" s="50"/>
      <c r="CS1943" s="50"/>
      <c r="CT1943" s="50"/>
      <c r="CU1943" s="50"/>
      <c r="CV1943" s="50"/>
      <c r="CW1943" s="50"/>
      <c r="CX1943" s="50"/>
      <c r="CY1943" s="50"/>
      <c r="CZ1943" s="50"/>
      <c r="DA1943" s="50"/>
      <c r="DB1943" s="50"/>
      <c r="DC1943" s="50"/>
      <c r="DD1943" s="50"/>
      <c r="DE1943" s="50"/>
      <c r="DF1943" s="50"/>
    </row>
    <row r="1944" spans="2:110" x14ac:dyDescent="0.2">
      <c r="B1944" s="177"/>
      <c r="C1944" s="202"/>
      <c r="D1944" s="200"/>
      <c r="E1944" s="203"/>
      <c r="F1944" s="203"/>
      <c r="G1944" s="203"/>
      <c r="H1944" s="203"/>
      <c r="I1944" s="203"/>
      <c r="J1944" s="203"/>
      <c r="K1944" s="203"/>
      <c r="L1944" s="203"/>
      <c r="M1944" s="203"/>
      <c r="N1944" s="203"/>
      <c r="O1944" s="203"/>
      <c r="P1944" s="203"/>
      <c r="Q1944" s="204"/>
      <c r="R1944" s="204"/>
      <c r="S1944" s="234"/>
      <c r="T1944" s="50"/>
      <c r="U1944" s="50"/>
      <c r="V1944" s="50"/>
      <c r="W1944" s="50"/>
      <c r="X1944" s="50"/>
      <c r="Y1944" s="50"/>
      <c r="Z1944" s="250"/>
      <c r="AA1944" s="238"/>
      <c r="AB1944" s="50"/>
      <c r="AC1944" s="50"/>
      <c r="AD1944" s="50"/>
      <c r="AE1944" s="50"/>
      <c r="AF1944" s="50"/>
      <c r="AG1944" s="50"/>
      <c r="AH1944" s="50"/>
      <c r="AI1944" s="50"/>
      <c r="AJ1944" s="50"/>
      <c r="AK1944" s="50"/>
      <c r="AL1944" s="50"/>
      <c r="AM1944" s="50"/>
      <c r="AN1944" s="50"/>
      <c r="AO1944" s="50"/>
      <c r="AP1944" s="50"/>
      <c r="AQ1944" s="50"/>
      <c r="AR1944" s="50"/>
      <c r="AS1944" s="50"/>
      <c r="AT1944" s="50"/>
      <c r="AU1944" s="50"/>
      <c r="AV1944" s="50"/>
      <c r="AW1944" s="50"/>
      <c r="AX1944" s="50"/>
      <c r="AY1944" s="50"/>
      <c r="AZ1944" s="50"/>
      <c r="BA1944" s="50"/>
      <c r="BB1944" s="50"/>
      <c r="BC1944" s="50"/>
      <c r="BD1944" s="50"/>
      <c r="BE1944" s="50"/>
      <c r="BF1944" s="50"/>
      <c r="BG1944" s="50"/>
      <c r="BH1944" s="50"/>
      <c r="BI1944" s="50"/>
      <c r="BJ1944" s="50"/>
      <c r="BK1944" s="50"/>
      <c r="BL1944" s="50"/>
      <c r="BM1944" s="50"/>
      <c r="BN1944" s="50"/>
      <c r="BO1944" s="50"/>
      <c r="BP1944" s="50"/>
      <c r="BQ1944" s="50"/>
      <c r="BR1944" s="50"/>
      <c r="BS1944" s="50"/>
      <c r="BT1944" s="50"/>
      <c r="BU1944" s="50"/>
      <c r="BV1944" s="50"/>
      <c r="BW1944" s="50"/>
      <c r="BX1944" s="50"/>
      <c r="BY1944" s="50"/>
      <c r="BZ1944" s="50"/>
      <c r="CA1944" s="50"/>
      <c r="CB1944" s="50"/>
      <c r="CC1944" s="50"/>
      <c r="CD1944" s="50"/>
      <c r="CE1944" s="50"/>
      <c r="CF1944" s="50"/>
      <c r="CG1944" s="50"/>
      <c r="CH1944" s="50"/>
      <c r="CI1944" s="50"/>
      <c r="CJ1944" s="50"/>
      <c r="CK1944" s="50"/>
      <c r="CL1944" s="50"/>
      <c r="CM1944" s="50"/>
      <c r="CN1944" s="50"/>
      <c r="CO1944" s="50"/>
      <c r="CP1944" s="50"/>
      <c r="CQ1944" s="50"/>
      <c r="CR1944" s="50"/>
      <c r="CS1944" s="50"/>
      <c r="CT1944" s="50"/>
      <c r="CU1944" s="50"/>
      <c r="CV1944" s="50"/>
      <c r="CW1944" s="50"/>
      <c r="CX1944" s="50"/>
      <c r="CY1944" s="50"/>
      <c r="CZ1944" s="50"/>
      <c r="DA1944" s="50"/>
      <c r="DB1944" s="50"/>
      <c r="DC1944" s="50"/>
      <c r="DD1944" s="50"/>
      <c r="DE1944" s="50"/>
      <c r="DF1944" s="50"/>
    </row>
    <row r="1945" spans="2:110" x14ac:dyDescent="0.2">
      <c r="B1945" s="177"/>
      <c r="C1945" s="202"/>
      <c r="D1945" s="200"/>
      <c r="E1945" s="203"/>
      <c r="F1945" s="203"/>
      <c r="G1945" s="203"/>
      <c r="H1945" s="203"/>
      <c r="I1945" s="203"/>
      <c r="J1945" s="203"/>
      <c r="K1945" s="203"/>
      <c r="L1945" s="203"/>
      <c r="M1945" s="203"/>
      <c r="N1945" s="203"/>
      <c r="O1945" s="203"/>
      <c r="P1945" s="203"/>
      <c r="Q1945" s="204"/>
      <c r="R1945" s="204"/>
      <c r="S1945" s="234"/>
      <c r="T1945" s="50"/>
      <c r="U1945" s="50"/>
      <c r="V1945" s="50"/>
      <c r="W1945" s="50"/>
      <c r="X1945" s="50"/>
      <c r="Y1945" s="50"/>
      <c r="Z1945" s="250"/>
      <c r="AA1945" s="238"/>
      <c r="AB1945" s="50"/>
      <c r="AC1945" s="50"/>
      <c r="AD1945" s="50"/>
      <c r="AE1945" s="50"/>
      <c r="AF1945" s="50"/>
      <c r="AG1945" s="50"/>
      <c r="AH1945" s="50"/>
      <c r="AI1945" s="50"/>
      <c r="AJ1945" s="50"/>
      <c r="AK1945" s="50"/>
      <c r="AL1945" s="50"/>
      <c r="AM1945" s="50"/>
      <c r="AN1945" s="50"/>
      <c r="AO1945" s="50"/>
      <c r="AP1945" s="50"/>
      <c r="AQ1945" s="50"/>
      <c r="AR1945" s="50"/>
      <c r="AS1945" s="50"/>
      <c r="AT1945" s="50"/>
      <c r="AU1945" s="50"/>
      <c r="AV1945" s="50"/>
      <c r="AW1945" s="50"/>
      <c r="AX1945" s="50"/>
      <c r="AY1945" s="50"/>
      <c r="AZ1945" s="50"/>
      <c r="BA1945" s="50"/>
      <c r="BB1945" s="50"/>
      <c r="BC1945" s="50"/>
      <c r="BD1945" s="50"/>
      <c r="BE1945" s="50"/>
      <c r="BF1945" s="50"/>
      <c r="BG1945" s="50"/>
      <c r="BH1945" s="50"/>
      <c r="BI1945" s="50"/>
      <c r="BJ1945" s="50"/>
      <c r="BK1945" s="50"/>
      <c r="BL1945" s="50"/>
      <c r="BM1945" s="50"/>
      <c r="BN1945" s="50"/>
      <c r="BO1945" s="50"/>
      <c r="BP1945" s="50"/>
      <c r="BQ1945" s="50"/>
      <c r="BR1945" s="50"/>
      <c r="BS1945" s="50"/>
      <c r="BT1945" s="50"/>
      <c r="BU1945" s="50"/>
      <c r="BV1945" s="50"/>
      <c r="BW1945" s="50"/>
      <c r="BX1945" s="50"/>
      <c r="BY1945" s="50"/>
      <c r="BZ1945" s="50"/>
      <c r="CA1945" s="50"/>
      <c r="CB1945" s="50"/>
      <c r="CC1945" s="50"/>
      <c r="CD1945" s="50"/>
      <c r="CE1945" s="50"/>
      <c r="CF1945" s="50"/>
      <c r="CG1945" s="50"/>
      <c r="CH1945" s="50"/>
      <c r="CI1945" s="50"/>
      <c r="CJ1945" s="50"/>
      <c r="CK1945" s="50"/>
      <c r="CL1945" s="50"/>
      <c r="CM1945" s="50"/>
      <c r="CN1945" s="50"/>
      <c r="CO1945" s="50"/>
      <c r="CP1945" s="50"/>
      <c r="CQ1945" s="50"/>
      <c r="CR1945" s="50"/>
      <c r="CS1945" s="50"/>
      <c r="CT1945" s="50"/>
      <c r="CU1945" s="50"/>
      <c r="CV1945" s="50"/>
      <c r="CW1945" s="50"/>
      <c r="CX1945" s="50"/>
      <c r="CY1945" s="50"/>
      <c r="CZ1945" s="50"/>
      <c r="DA1945" s="50"/>
      <c r="DB1945" s="50"/>
      <c r="DC1945" s="50"/>
      <c r="DD1945" s="50"/>
      <c r="DE1945" s="50"/>
      <c r="DF1945" s="50"/>
    </row>
    <row r="1946" spans="2:110" x14ac:dyDescent="0.2">
      <c r="B1946" s="177"/>
      <c r="C1946" s="202"/>
      <c r="D1946" s="200"/>
      <c r="E1946" s="203"/>
      <c r="F1946" s="203"/>
      <c r="G1946" s="203"/>
      <c r="H1946" s="203"/>
      <c r="I1946" s="203"/>
      <c r="J1946" s="203"/>
      <c r="K1946" s="203"/>
      <c r="L1946" s="203"/>
      <c r="M1946" s="203"/>
      <c r="N1946" s="203"/>
      <c r="O1946" s="203"/>
      <c r="P1946" s="203"/>
      <c r="Q1946" s="204"/>
      <c r="R1946" s="204"/>
      <c r="S1946" s="234"/>
      <c r="T1946" s="50"/>
      <c r="U1946" s="50"/>
      <c r="V1946" s="50"/>
      <c r="W1946" s="50"/>
      <c r="X1946" s="50"/>
      <c r="Y1946" s="50"/>
      <c r="Z1946" s="250"/>
      <c r="AA1946" s="238"/>
      <c r="AB1946" s="50"/>
      <c r="AC1946" s="50"/>
      <c r="AD1946" s="50"/>
      <c r="AE1946" s="50"/>
      <c r="AF1946" s="50"/>
      <c r="AG1946" s="50"/>
      <c r="AH1946" s="50"/>
      <c r="AI1946" s="50"/>
      <c r="AJ1946" s="50"/>
      <c r="AK1946" s="50"/>
      <c r="AL1946" s="50"/>
      <c r="AM1946" s="50"/>
      <c r="AN1946" s="50"/>
      <c r="AO1946" s="50"/>
      <c r="AP1946" s="50"/>
      <c r="AQ1946" s="50"/>
      <c r="AR1946" s="50"/>
      <c r="AS1946" s="50"/>
      <c r="AT1946" s="50"/>
      <c r="AU1946" s="50"/>
      <c r="AV1946" s="50"/>
      <c r="AW1946" s="50"/>
      <c r="AX1946" s="50"/>
      <c r="AY1946" s="50"/>
      <c r="AZ1946" s="50"/>
      <c r="BA1946" s="50"/>
      <c r="BB1946" s="50"/>
      <c r="BC1946" s="50"/>
      <c r="BD1946" s="50"/>
      <c r="BE1946" s="50"/>
      <c r="BF1946" s="50"/>
      <c r="BG1946" s="50"/>
      <c r="BH1946" s="50"/>
      <c r="BI1946" s="50"/>
      <c r="BJ1946" s="50"/>
      <c r="BK1946" s="50"/>
      <c r="BL1946" s="50"/>
      <c r="BM1946" s="50"/>
      <c r="BN1946" s="50"/>
      <c r="BO1946" s="50"/>
      <c r="BP1946" s="50"/>
      <c r="BQ1946" s="50"/>
      <c r="BR1946" s="50"/>
      <c r="BS1946" s="50"/>
      <c r="BT1946" s="50"/>
      <c r="BU1946" s="50"/>
      <c r="BV1946" s="50"/>
      <c r="BW1946" s="50"/>
      <c r="BX1946" s="50"/>
      <c r="BY1946" s="50"/>
      <c r="BZ1946" s="50"/>
      <c r="CA1946" s="50"/>
      <c r="CB1946" s="50"/>
      <c r="CC1946" s="50"/>
      <c r="CD1946" s="50"/>
      <c r="CE1946" s="50"/>
      <c r="CF1946" s="50"/>
      <c r="CG1946" s="50"/>
      <c r="CH1946" s="50"/>
      <c r="CI1946" s="50"/>
      <c r="CJ1946" s="50"/>
      <c r="CK1946" s="50"/>
      <c r="CL1946" s="50"/>
      <c r="CM1946" s="50"/>
      <c r="CN1946" s="50"/>
      <c r="CO1946" s="50"/>
      <c r="CP1946" s="50"/>
      <c r="CQ1946" s="50"/>
      <c r="CR1946" s="50"/>
      <c r="CS1946" s="50"/>
      <c r="CT1946" s="50"/>
      <c r="CU1946" s="50"/>
      <c r="CV1946" s="50"/>
      <c r="CW1946" s="50"/>
      <c r="CX1946" s="50"/>
      <c r="CY1946" s="50"/>
      <c r="CZ1946" s="50"/>
      <c r="DA1946" s="50"/>
      <c r="DB1946" s="50"/>
      <c r="DC1946" s="50"/>
      <c r="DD1946" s="50"/>
      <c r="DE1946" s="50"/>
      <c r="DF1946" s="50"/>
    </row>
    <row r="1947" spans="2:110" x14ac:dyDescent="0.2">
      <c r="B1947" s="177"/>
      <c r="C1947" s="202"/>
      <c r="D1947" s="200"/>
      <c r="E1947" s="203"/>
      <c r="F1947" s="203"/>
      <c r="G1947" s="203"/>
      <c r="H1947" s="203"/>
      <c r="I1947" s="203"/>
      <c r="J1947" s="203"/>
      <c r="K1947" s="203"/>
      <c r="L1947" s="203"/>
      <c r="M1947" s="203"/>
      <c r="N1947" s="203"/>
      <c r="O1947" s="203"/>
      <c r="P1947" s="203"/>
      <c r="Q1947" s="204"/>
      <c r="R1947" s="204"/>
      <c r="S1947" s="234"/>
      <c r="T1947" s="50"/>
      <c r="U1947" s="50"/>
      <c r="V1947" s="50"/>
      <c r="W1947" s="50"/>
      <c r="X1947" s="50"/>
      <c r="Y1947" s="50"/>
      <c r="Z1947" s="250"/>
      <c r="AA1947" s="238"/>
      <c r="AB1947" s="50"/>
      <c r="AC1947" s="50"/>
      <c r="AD1947" s="50"/>
      <c r="AE1947" s="50"/>
      <c r="AF1947" s="50"/>
      <c r="AG1947" s="50"/>
      <c r="AH1947" s="50"/>
      <c r="AI1947" s="50"/>
      <c r="AJ1947" s="50"/>
      <c r="AK1947" s="50"/>
      <c r="AL1947" s="50"/>
      <c r="AM1947" s="50"/>
      <c r="AN1947" s="50"/>
      <c r="AO1947" s="50"/>
      <c r="AP1947" s="50"/>
      <c r="AQ1947" s="50"/>
      <c r="AR1947" s="50"/>
      <c r="AS1947" s="50"/>
      <c r="AT1947" s="50"/>
      <c r="AU1947" s="50"/>
      <c r="AV1947" s="50"/>
      <c r="AW1947" s="50"/>
      <c r="AX1947" s="50"/>
      <c r="AY1947" s="50"/>
      <c r="AZ1947" s="50"/>
      <c r="BA1947" s="50"/>
      <c r="BB1947" s="50"/>
      <c r="BC1947" s="50"/>
      <c r="BD1947" s="50"/>
      <c r="BE1947" s="50"/>
      <c r="BF1947" s="50"/>
      <c r="BG1947" s="50"/>
      <c r="BH1947" s="50"/>
      <c r="BI1947" s="50"/>
      <c r="BJ1947" s="50"/>
      <c r="BK1947" s="50"/>
      <c r="BL1947" s="50"/>
      <c r="BM1947" s="50"/>
      <c r="BN1947" s="50"/>
      <c r="BO1947" s="50"/>
      <c r="BP1947" s="50"/>
      <c r="BQ1947" s="50"/>
      <c r="BR1947" s="50"/>
      <c r="BS1947" s="50"/>
      <c r="BT1947" s="50"/>
      <c r="BU1947" s="50"/>
      <c r="BV1947" s="50"/>
      <c r="BW1947" s="50"/>
      <c r="BX1947" s="50"/>
      <c r="BY1947" s="50"/>
      <c r="BZ1947" s="50"/>
      <c r="CA1947" s="50"/>
      <c r="CB1947" s="50"/>
      <c r="CC1947" s="50"/>
      <c r="CD1947" s="50"/>
      <c r="CE1947" s="50"/>
      <c r="CF1947" s="50"/>
      <c r="CG1947" s="50"/>
      <c r="CH1947" s="50"/>
      <c r="CI1947" s="50"/>
      <c r="CJ1947" s="50"/>
      <c r="CK1947" s="50"/>
      <c r="CL1947" s="50"/>
      <c r="CM1947" s="50"/>
      <c r="CN1947" s="50"/>
      <c r="CO1947" s="50"/>
      <c r="CP1947" s="50"/>
      <c r="CQ1947" s="50"/>
      <c r="CR1947" s="50"/>
      <c r="CS1947" s="50"/>
      <c r="CT1947" s="50"/>
      <c r="CU1947" s="50"/>
      <c r="CV1947" s="50"/>
      <c r="CW1947" s="50"/>
      <c r="CX1947" s="50"/>
      <c r="CY1947" s="50"/>
      <c r="CZ1947" s="50"/>
      <c r="DA1947" s="50"/>
      <c r="DB1947" s="50"/>
      <c r="DC1947" s="50"/>
      <c r="DD1947" s="50"/>
      <c r="DE1947" s="50"/>
      <c r="DF1947" s="50"/>
    </row>
    <row r="1948" spans="2:110" x14ac:dyDescent="0.2">
      <c r="B1948" s="177"/>
      <c r="C1948" s="202"/>
      <c r="D1948" s="200"/>
      <c r="E1948" s="203"/>
      <c r="F1948" s="203"/>
      <c r="G1948" s="203"/>
      <c r="H1948" s="203"/>
      <c r="I1948" s="203"/>
      <c r="J1948" s="203"/>
      <c r="K1948" s="203"/>
      <c r="L1948" s="203"/>
      <c r="M1948" s="203"/>
      <c r="N1948" s="203"/>
      <c r="O1948" s="203"/>
      <c r="P1948" s="203"/>
      <c r="Q1948" s="204"/>
      <c r="R1948" s="204"/>
      <c r="S1948" s="234"/>
      <c r="T1948" s="50"/>
      <c r="U1948" s="50"/>
      <c r="V1948" s="50"/>
      <c r="W1948" s="50"/>
      <c r="X1948" s="50"/>
      <c r="Y1948" s="50"/>
      <c r="Z1948" s="250"/>
      <c r="AA1948" s="238"/>
      <c r="AB1948" s="50"/>
      <c r="AC1948" s="50"/>
      <c r="AD1948" s="50"/>
      <c r="AE1948" s="50"/>
      <c r="AF1948" s="50"/>
      <c r="AG1948" s="50"/>
      <c r="AH1948" s="50"/>
      <c r="AI1948" s="50"/>
      <c r="AJ1948" s="50"/>
      <c r="AK1948" s="50"/>
      <c r="AL1948" s="50"/>
      <c r="AM1948" s="50"/>
      <c r="AN1948" s="50"/>
      <c r="AO1948" s="50"/>
      <c r="AP1948" s="50"/>
      <c r="AQ1948" s="50"/>
      <c r="AR1948" s="50"/>
      <c r="AS1948" s="50"/>
      <c r="AT1948" s="50"/>
      <c r="AU1948" s="50"/>
      <c r="AV1948" s="50"/>
      <c r="AW1948" s="50"/>
      <c r="AX1948" s="50"/>
      <c r="AY1948" s="50"/>
      <c r="AZ1948" s="50"/>
      <c r="BA1948" s="50"/>
      <c r="BB1948" s="50"/>
      <c r="BC1948" s="50"/>
      <c r="BD1948" s="50"/>
      <c r="BE1948" s="50"/>
      <c r="BF1948" s="50"/>
      <c r="BG1948" s="50"/>
      <c r="BH1948" s="50"/>
      <c r="BI1948" s="50"/>
      <c r="BJ1948" s="50"/>
      <c r="BK1948" s="50"/>
      <c r="BL1948" s="50"/>
      <c r="BM1948" s="50"/>
      <c r="BN1948" s="50"/>
      <c r="BO1948" s="50"/>
      <c r="BP1948" s="50"/>
      <c r="BQ1948" s="50"/>
      <c r="BR1948" s="50"/>
      <c r="BS1948" s="50"/>
      <c r="BT1948" s="50"/>
      <c r="BU1948" s="50"/>
      <c r="BV1948" s="50"/>
      <c r="BW1948" s="50"/>
      <c r="BX1948" s="50"/>
      <c r="BY1948" s="50"/>
      <c r="BZ1948" s="50"/>
      <c r="CA1948" s="50"/>
      <c r="CB1948" s="50"/>
      <c r="CC1948" s="50"/>
      <c r="CD1948" s="50"/>
      <c r="CE1948" s="50"/>
      <c r="CF1948" s="50"/>
      <c r="CG1948" s="50"/>
      <c r="CH1948" s="50"/>
      <c r="CI1948" s="50"/>
      <c r="CJ1948" s="50"/>
      <c r="CK1948" s="50"/>
      <c r="CL1948" s="50"/>
      <c r="CM1948" s="50"/>
      <c r="CN1948" s="50"/>
      <c r="CO1948" s="50"/>
      <c r="CP1948" s="50"/>
      <c r="CQ1948" s="50"/>
      <c r="CR1948" s="50"/>
      <c r="CS1948" s="50"/>
      <c r="CT1948" s="50"/>
      <c r="CU1948" s="50"/>
      <c r="CV1948" s="50"/>
      <c r="CW1948" s="50"/>
      <c r="CX1948" s="50"/>
      <c r="CY1948" s="50"/>
      <c r="CZ1948" s="50"/>
      <c r="DA1948" s="50"/>
      <c r="DB1948" s="50"/>
      <c r="DC1948" s="50"/>
      <c r="DD1948" s="50"/>
      <c r="DE1948" s="50"/>
      <c r="DF1948" s="50"/>
    </row>
    <row r="1949" spans="2:110" x14ac:dyDescent="0.2">
      <c r="B1949" s="177"/>
      <c r="C1949" s="202"/>
      <c r="D1949" s="200"/>
      <c r="E1949" s="203"/>
      <c r="F1949" s="203"/>
      <c r="G1949" s="203"/>
      <c r="H1949" s="203"/>
      <c r="I1949" s="203"/>
      <c r="J1949" s="203"/>
      <c r="K1949" s="203"/>
      <c r="L1949" s="203"/>
      <c r="M1949" s="203"/>
      <c r="N1949" s="203"/>
      <c r="O1949" s="203"/>
      <c r="P1949" s="203"/>
      <c r="Q1949" s="204"/>
      <c r="R1949" s="204"/>
      <c r="S1949" s="234"/>
      <c r="T1949" s="50"/>
      <c r="U1949" s="50"/>
      <c r="V1949" s="50"/>
      <c r="W1949" s="50"/>
      <c r="X1949" s="50"/>
      <c r="Y1949" s="50"/>
      <c r="Z1949" s="250"/>
      <c r="AA1949" s="238"/>
      <c r="AB1949" s="50"/>
      <c r="AC1949" s="50"/>
      <c r="AD1949" s="50"/>
      <c r="AE1949" s="50"/>
      <c r="AF1949" s="50"/>
      <c r="AG1949" s="50"/>
      <c r="AH1949" s="50"/>
      <c r="AI1949" s="50"/>
      <c r="AJ1949" s="50"/>
      <c r="AK1949" s="50"/>
      <c r="AL1949" s="50"/>
      <c r="AM1949" s="50"/>
      <c r="AN1949" s="50"/>
      <c r="AO1949" s="50"/>
      <c r="AP1949" s="50"/>
      <c r="AQ1949" s="50"/>
      <c r="AR1949" s="50"/>
      <c r="AS1949" s="50"/>
      <c r="AT1949" s="50"/>
      <c r="AU1949" s="50"/>
      <c r="AV1949" s="50"/>
      <c r="AW1949" s="50"/>
      <c r="AX1949" s="50"/>
      <c r="AY1949" s="50"/>
      <c r="AZ1949" s="50"/>
      <c r="BA1949" s="50"/>
      <c r="BB1949" s="50"/>
      <c r="BC1949" s="50"/>
      <c r="BD1949" s="50"/>
      <c r="BE1949" s="50"/>
      <c r="BF1949" s="50"/>
      <c r="BG1949" s="50"/>
      <c r="BH1949" s="50"/>
      <c r="BI1949" s="50"/>
      <c r="BJ1949" s="50"/>
      <c r="BK1949" s="50"/>
      <c r="BL1949" s="50"/>
      <c r="BM1949" s="50"/>
      <c r="BN1949" s="50"/>
      <c r="BO1949" s="50"/>
      <c r="BP1949" s="50"/>
      <c r="BQ1949" s="50"/>
      <c r="BR1949" s="50"/>
      <c r="BS1949" s="50"/>
      <c r="BT1949" s="50"/>
      <c r="BU1949" s="50"/>
      <c r="BV1949" s="50"/>
      <c r="BW1949" s="50"/>
      <c r="BX1949" s="50"/>
      <c r="BY1949" s="50"/>
      <c r="BZ1949" s="50"/>
      <c r="CA1949" s="50"/>
      <c r="CB1949" s="50"/>
      <c r="CC1949" s="50"/>
      <c r="CD1949" s="50"/>
      <c r="CE1949" s="50"/>
      <c r="CF1949" s="50"/>
      <c r="CG1949" s="50"/>
      <c r="CH1949" s="50"/>
      <c r="CI1949" s="50"/>
      <c r="CJ1949" s="50"/>
      <c r="CK1949" s="50"/>
      <c r="CL1949" s="50"/>
      <c r="CM1949" s="50"/>
      <c r="CN1949" s="50"/>
      <c r="CO1949" s="50"/>
      <c r="CP1949" s="50"/>
      <c r="CQ1949" s="50"/>
      <c r="CR1949" s="50"/>
      <c r="CS1949" s="50"/>
      <c r="CT1949" s="50"/>
      <c r="CU1949" s="50"/>
      <c r="CV1949" s="50"/>
      <c r="CW1949" s="50"/>
      <c r="CX1949" s="50"/>
      <c r="CY1949" s="50"/>
      <c r="CZ1949" s="50"/>
      <c r="DA1949" s="50"/>
      <c r="DB1949" s="50"/>
      <c r="DC1949" s="50"/>
      <c r="DD1949" s="50"/>
      <c r="DE1949" s="50"/>
      <c r="DF1949" s="50"/>
    </row>
    <row r="1950" spans="2:110" x14ac:dyDescent="0.2">
      <c r="B1950" s="177"/>
      <c r="C1950" s="202"/>
      <c r="D1950" s="200"/>
      <c r="E1950" s="203"/>
      <c r="F1950" s="203"/>
      <c r="G1950" s="203"/>
      <c r="H1950" s="203"/>
      <c r="I1950" s="203"/>
      <c r="J1950" s="203"/>
      <c r="K1950" s="203"/>
      <c r="L1950" s="203"/>
      <c r="M1950" s="203"/>
      <c r="N1950" s="203"/>
      <c r="O1950" s="203"/>
      <c r="P1950" s="203"/>
      <c r="Q1950" s="204"/>
      <c r="R1950" s="204"/>
      <c r="S1950" s="234"/>
      <c r="T1950" s="50"/>
      <c r="U1950" s="50"/>
      <c r="V1950" s="50"/>
      <c r="W1950" s="50"/>
      <c r="X1950" s="50"/>
      <c r="Y1950" s="50"/>
      <c r="Z1950" s="250"/>
      <c r="AA1950" s="238"/>
      <c r="AB1950" s="50"/>
      <c r="AC1950" s="50"/>
      <c r="AD1950" s="50"/>
      <c r="AE1950" s="50"/>
      <c r="AF1950" s="50"/>
      <c r="AG1950" s="50"/>
      <c r="AH1950" s="50"/>
      <c r="AI1950" s="50"/>
      <c r="AJ1950" s="50"/>
      <c r="AK1950" s="50"/>
      <c r="AL1950" s="50"/>
      <c r="AM1950" s="50"/>
      <c r="AN1950" s="50"/>
      <c r="AO1950" s="50"/>
      <c r="AP1950" s="50"/>
      <c r="AQ1950" s="50"/>
      <c r="AR1950" s="50"/>
      <c r="AS1950" s="50"/>
      <c r="AT1950" s="50"/>
      <c r="AU1950" s="50"/>
      <c r="AV1950" s="50"/>
      <c r="AW1950" s="50"/>
      <c r="AX1950" s="50"/>
      <c r="AY1950" s="50"/>
      <c r="AZ1950" s="50"/>
      <c r="BA1950" s="50"/>
      <c r="BB1950" s="50"/>
      <c r="BC1950" s="50"/>
      <c r="BD1950" s="50"/>
      <c r="BE1950" s="50"/>
      <c r="BF1950" s="50"/>
      <c r="BG1950" s="50"/>
      <c r="BH1950" s="50"/>
      <c r="BI1950" s="50"/>
      <c r="BJ1950" s="50"/>
      <c r="BK1950" s="50"/>
      <c r="BL1950" s="50"/>
      <c r="BM1950" s="50"/>
      <c r="BN1950" s="50"/>
      <c r="BO1950" s="50"/>
      <c r="BP1950" s="50"/>
      <c r="BQ1950" s="50"/>
      <c r="BR1950" s="50"/>
      <c r="BS1950" s="50"/>
      <c r="BT1950" s="50"/>
      <c r="BU1950" s="50"/>
      <c r="BV1950" s="50"/>
      <c r="BW1950" s="50"/>
      <c r="BX1950" s="50"/>
      <c r="BY1950" s="50"/>
      <c r="BZ1950" s="50"/>
      <c r="CA1950" s="50"/>
      <c r="CB1950" s="50"/>
      <c r="CC1950" s="50"/>
      <c r="CD1950" s="50"/>
      <c r="CE1950" s="50"/>
      <c r="CF1950" s="50"/>
      <c r="CG1950" s="50"/>
      <c r="CH1950" s="50"/>
      <c r="CI1950" s="50"/>
      <c r="CJ1950" s="50"/>
      <c r="CK1950" s="50"/>
      <c r="CL1950" s="50"/>
      <c r="CM1950" s="50"/>
      <c r="CN1950" s="50"/>
      <c r="CO1950" s="50"/>
      <c r="CP1950" s="50"/>
      <c r="CQ1950" s="50"/>
      <c r="CR1950" s="50"/>
      <c r="CS1950" s="50"/>
      <c r="CT1950" s="50"/>
      <c r="CU1950" s="50"/>
      <c r="CV1950" s="50"/>
      <c r="CW1950" s="50"/>
      <c r="CX1950" s="50"/>
      <c r="CY1950" s="50"/>
      <c r="CZ1950" s="50"/>
      <c r="DA1950" s="50"/>
      <c r="DB1950" s="50"/>
      <c r="DC1950" s="50"/>
      <c r="DD1950" s="50"/>
      <c r="DE1950" s="50"/>
      <c r="DF1950" s="50"/>
    </row>
    <row r="1951" spans="2:110" x14ac:dyDescent="0.2">
      <c r="B1951" s="177"/>
      <c r="C1951" s="202"/>
      <c r="D1951" s="200"/>
      <c r="E1951" s="203"/>
      <c r="F1951" s="203"/>
      <c r="G1951" s="203"/>
      <c r="H1951" s="203"/>
      <c r="I1951" s="203"/>
      <c r="J1951" s="203"/>
      <c r="K1951" s="203"/>
      <c r="L1951" s="203"/>
      <c r="M1951" s="203"/>
      <c r="N1951" s="203"/>
      <c r="O1951" s="203"/>
      <c r="P1951" s="203"/>
      <c r="Q1951" s="204"/>
      <c r="R1951" s="204"/>
      <c r="S1951" s="234"/>
      <c r="T1951" s="50"/>
      <c r="U1951" s="50"/>
      <c r="V1951" s="50"/>
      <c r="W1951" s="50"/>
      <c r="X1951" s="50"/>
      <c r="Y1951" s="50"/>
      <c r="Z1951" s="250"/>
      <c r="AA1951" s="238"/>
      <c r="AB1951" s="50"/>
      <c r="AC1951" s="50"/>
      <c r="AD1951" s="50"/>
      <c r="AE1951" s="50"/>
      <c r="AF1951" s="50"/>
      <c r="AG1951" s="50"/>
      <c r="AH1951" s="50"/>
      <c r="AI1951" s="50"/>
      <c r="AJ1951" s="50"/>
      <c r="AK1951" s="50"/>
      <c r="AL1951" s="50"/>
      <c r="AM1951" s="50"/>
      <c r="AN1951" s="50"/>
      <c r="AO1951" s="50"/>
      <c r="AP1951" s="50"/>
      <c r="AQ1951" s="50"/>
      <c r="AR1951" s="50"/>
      <c r="AS1951" s="50"/>
      <c r="AT1951" s="50"/>
      <c r="AU1951" s="50"/>
      <c r="AV1951" s="50"/>
      <c r="AW1951" s="50"/>
      <c r="AX1951" s="50"/>
      <c r="AY1951" s="50"/>
      <c r="AZ1951" s="50"/>
      <c r="BA1951" s="50"/>
      <c r="BB1951" s="50"/>
      <c r="BC1951" s="50"/>
      <c r="BD1951" s="50"/>
      <c r="BE1951" s="50"/>
      <c r="BF1951" s="50"/>
      <c r="BG1951" s="50"/>
      <c r="BH1951" s="50"/>
      <c r="BI1951" s="50"/>
      <c r="BJ1951" s="50"/>
      <c r="BK1951" s="50"/>
      <c r="BL1951" s="50"/>
      <c r="BM1951" s="50"/>
      <c r="BN1951" s="50"/>
      <c r="BO1951" s="50"/>
      <c r="BP1951" s="50"/>
      <c r="BQ1951" s="50"/>
      <c r="BR1951" s="50"/>
      <c r="BS1951" s="50"/>
      <c r="BT1951" s="50"/>
      <c r="BU1951" s="50"/>
      <c r="BV1951" s="50"/>
      <c r="BW1951" s="50"/>
      <c r="BX1951" s="50"/>
      <c r="BY1951" s="50"/>
      <c r="BZ1951" s="50"/>
      <c r="CA1951" s="50"/>
      <c r="CB1951" s="50"/>
      <c r="CC1951" s="50"/>
      <c r="CD1951" s="50"/>
      <c r="CE1951" s="50"/>
      <c r="CF1951" s="50"/>
      <c r="CG1951" s="50"/>
      <c r="CH1951" s="50"/>
      <c r="CI1951" s="50"/>
      <c r="CJ1951" s="50"/>
      <c r="CK1951" s="50"/>
      <c r="CL1951" s="50"/>
      <c r="CM1951" s="50"/>
      <c r="CN1951" s="50"/>
      <c r="CO1951" s="50"/>
      <c r="CP1951" s="50"/>
      <c r="CQ1951" s="50"/>
      <c r="CR1951" s="50"/>
      <c r="CS1951" s="50"/>
      <c r="CT1951" s="50"/>
      <c r="CU1951" s="50"/>
      <c r="CV1951" s="50"/>
      <c r="CW1951" s="50"/>
      <c r="CX1951" s="50"/>
      <c r="CY1951" s="50"/>
      <c r="CZ1951" s="50"/>
      <c r="DA1951" s="50"/>
      <c r="DB1951" s="50"/>
      <c r="DC1951" s="50"/>
      <c r="DD1951" s="50"/>
      <c r="DE1951" s="50"/>
      <c r="DF1951" s="50"/>
    </row>
    <row r="1952" spans="2:110" x14ac:dyDescent="0.2">
      <c r="B1952" s="177"/>
      <c r="C1952" s="202"/>
      <c r="D1952" s="200"/>
      <c r="E1952" s="203"/>
      <c r="F1952" s="203"/>
      <c r="G1952" s="203"/>
      <c r="H1952" s="203"/>
      <c r="I1952" s="203"/>
      <c r="J1952" s="203"/>
      <c r="K1952" s="203"/>
      <c r="L1952" s="203"/>
      <c r="M1952" s="203"/>
      <c r="N1952" s="203"/>
      <c r="O1952" s="203"/>
      <c r="P1952" s="203"/>
      <c r="Q1952" s="204"/>
      <c r="R1952" s="204"/>
      <c r="S1952" s="234"/>
      <c r="T1952" s="50"/>
      <c r="U1952" s="50"/>
      <c r="V1952" s="50"/>
      <c r="W1952" s="50"/>
      <c r="X1952" s="50"/>
      <c r="Y1952" s="50"/>
      <c r="Z1952" s="250"/>
      <c r="AA1952" s="238"/>
      <c r="AB1952" s="50"/>
      <c r="AC1952" s="50"/>
      <c r="AD1952" s="50"/>
      <c r="AE1952" s="50"/>
      <c r="AF1952" s="50"/>
      <c r="AG1952" s="50"/>
      <c r="AH1952" s="50"/>
      <c r="AI1952" s="50"/>
      <c r="AJ1952" s="50"/>
      <c r="AK1952" s="50"/>
      <c r="AL1952" s="50"/>
      <c r="AM1952" s="50"/>
      <c r="AN1952" s="50"/>
      <c r="AO1952" s="50"/>
      <c r="AP1952" s="50"/>
      <c r="AQ1952" s="50"/>
      <c r="AR1952" s="50"/>
      <c r="AS1952" s="50"/>
      <c r="AT1952" s="50"/>
      <c r="AU1952" s="50"/>
      <c r="AV1952" s="50"/>
      <c r="AW1952" s="50"/>
      <c r="AX1952" s="50"/>
      <c r="AY1952" s="50"/>
      <c r="AZ1952" s="50"/>
      <c r="BA1952" s="50"/>
      <c r="BB1952" s="50"/>
      <c r="BC1952" s="50"/>
      <c r="BD1952" s="50"/>
      <c r="BE1952" s="50"/>
      <c r="BF1952" s="50"/>
      <c r="BG1952" s="50"/>
      <c r="BH1952" s="50"/>
      <c r="BI1952" s="50"/>
      <c r="BJ1952" s="50"/>
      <c r="BK1952" s="50"/>
      <c r="BL1952" s="50"/>
      <c r="BM1952" s="50"/>
      <c r="BN1952" s="50"/>
      <c r="BO1952" s="50"/>
      <c r="BP1952" s="50"/>
      <c r="BQ1952" s="50"/>
      <c r="BR1952" s="50"/>
      <c r="BS1952" s="50"/>
      <c r="BT1952" s="50"/>
      <c r="BU1952" s="50"/>
      <c r="BV1952" s="50"/>
      <c r="BW1952" s="50"/>
      <c r="BX1952" s="50"/>
      <c r="BY1952" s="50"/>
      <c r="BZ1952" s="50"/>
      <c r="CA1952" s="50"/>
      <c r="CB1952" s="50"/>
      <c r="CC1952" s="50"/>
      <c r="CD1952" s="50"/>
      <c r="CE1952" s="50"/>
      <c r="CF1952" s="50"/>
      <c r="CG1952" s="50"/>
      <c r="CH1952" s="50"/>
      <c r="CI1952" s="50"/>
      <c r="CJ1952" s="50"/>
      <c r="CK1952" s="50"/>
      <c r="CL1952" s="50"/>
      <c r="CM1952" s="50"/>
      <c r="CN1952" s="50"/>
      <c r="CO1952" s="50"/>
      <c r="CP1952" s="50"/>
      <c r="CQ1952" s="50"/>
      <c r="CR1952" s="50"/>
      <c r="CS1952" s="50"/>
      <c r="CT1952" s="50"/>
      <c r="CU1952" s="50"/>
      <c r="CV1952" s="50"/>
      <c r="CW1952" s="50"/>
      <c r="CX1952" s="50"/>
      <c r="CY1952" s="50"/>
      <c r="CZ1952" s="50"/>
      <c r="DA1952" s="50"/>
      <c r="DB1952" s="50"/>
      <c r="DC1952" s="50"/>
      <c r="DD1952" s="50"/>
      <c r="DE1952" s="50"/>
      <c r="DF1952" s="50"/>
    </row>
    <row r="1953" spans="2:110" x14ac:dyDescent="0.2">
      <c r="B1953" s="177"/>
      <c r="C1953" s="202"/>
      <c r="D1953" s="200"/>
      <c r="E1953" s="203"/>
      <c r="F1953" s="203"/>
      <c r="G1953" s="203"/>
      <c r="H1953" s="203"/>
      <c r="I1953" s="203"/>
      <c r="J1953" s="203"/>
      <c r="K1953" s="203"/>
      <c r="L1953" s="203"/>
      <c r="M1953" s="203"/>
      <c r="N1953" s="203"/>
      <c r="O1953" s="203"/>
      <c r="P1953" s="203"/>
      <c r="Q1953" s="204"/>
      <c r="R1953" s="204"/>
      <c r="S1953" s="234"/>
      <c r="T1953" s="50"/>
      <c r="U1953" s="50"/>
      <c r="V1953" s="50"/>
      <c r="W1953" s="50"/>
      <c r="X1953" s="50"/>
      <c r="Y1953" s="50"/>
      <c r="Z1953" s="250"/>
      <c r="AA1953" s="238"/>
      <c r="AB1953" s="50"/>
      <c r="AC1953" s="50"/>
      <c r="AD1953" s="50"/>
      <c r="AE1953" s="50"/>
      <c r="AF1953" s="50"/>
      <c r="AG1953" s="50"/>
      <c r="AH1953" s="50"/>
      <c r="AI1953" s="50"/>
      <c r="AJ1953" s="50"/>
      <c r="AK1953" s="50"/>
      <c r="AL1953" s="50"/>
      <c r="AM1953" s="50"/>
      <c r="AN1953" s="50"/>
      <c r="AO1953" s="50"/>
      <c r="AP1953" s="50"/>
      <c r="AQ1953" s="50"/>
      <c r="AR1953" s="50"/>
      <c r="AS1953" s="50"/>
      <c r="AT1953" s="50"/>
      <c r="AU1953" s="50"/>
      <c r="AV1953" s="50"/>
      <c r="AW1953" s="50"/>
      <c r="AX1953" s="50"/>
      <c r="AY1953" s="50"/>
      <c r="AZ1953" s="50"/>
      <c r="BA1953" s="50"/>
      <c r="BB1953" s="50"/>
      <c r="BC1953" s="50"/>
      <c r="BD1953" s="50"/>
      <c r="BE1953" s="50"/>
      <c r="BF1953" s="50"/>
      <c r="BG1953" s="50"/>
      <c r="BH1953" s="50"/>
      <c r="BI1953" s="50"/>
      <c r="BJ1953" s="50"/>
      <c r="BK1953" s="50"/>
      <c r="BL1953" s="50"/>
      <c r="BM1953" s="50"/>
      <c r="BN1953" s="50"/>
      <c r="BO1953" s="50"/>
      <c r="BP1953" s="50"/>
      <c r="BQ1953" s="50"/>
      <c r="BR1953" s="50"/>
      <c r="BS1953" s="50"/>
      <c r="BT1953" s="50"/>
      <c r="BU1953" s="50"/>
      <c r="BV1953" s="50"/>
      <c r="BW1953" s="50"/>
      <c r="BX1953" s="50"/>
      <c r="BY1953" s="50"/>
      <c r="BZ1953" s="50"/>
      <c r="CA1953" s="50"/>
      <c r="CB1953" s="50"/>
      <c r="CC1953" s="50"/>
      <c r="CD1953" s="50"/>
      <c r="CE1953" s="50"/>
      <c r="CF1953" s="50"/>
      <c r="CG1953" s="50"/>
      <c r="CH1953" s="50"/>
      <c r="CI1953" s="50"/>
      <c r="CJ1953" s="50"/>
      <c r="CK1953" s="50"/>
      <c r="CL1953" s="50"/>
      <c r="CM1953" s="50"/>
      <c r="CN1953" s="50"/>
      <c r="CO1953" s="50"/>
      <c r="CP1953" s="50"/>
      <c r="CQ1953" s="50"/>
      <c r="CR1953" s="50"/>
      <c r="CS1953" s="50"/>
      <c r="CT1953" s="50"/>
      <c r="CU1953" s="50"/>
      <c r="CV1953" s="50"/>
      <c r="CW1953" s="50"/>
      <c r="CX1953" s="50"/>
      <c r="CY1953" s="50"/>
      <c r="CZ1953" s="50"/>
      <c r="DA1953" s="50"/>
      <c r="DB1953" s="50"/>
      <c r="DC1953" s="50"/>
      <c r="DD1953" s="50"/>
      <c r="DE1953" s="50"/>
      <c r="DF1953" s="50"/>
    </row>
    <row r="1954" spans="2:110" x14ac:dyDescent="0.2">
      <c r="B1954" s="177"/>
      <c r="C1954" s="202"/>
      <c r="D1954" s="200"/>
      <c r="E1954" s="203"/>
      <c r="F1954" s="203"/>
      <c r="G1954" s="203"/>
      <c r="H1954" s="203"/>
      <c r="I1954" s="203"/>
      <c r="J1954" s="203"/>
      <c r="K1954" s="203"/>
      <c r="L1954" s="203"/>
      <c r="M1954" s="203"/>
      <c r="N1954" s="203"/>
      <c r="O1954" s="203"/>
      <c r="P1954" s="203"/>
      <c r="Q1954" s="204"/>
      <c r="R1954" s="204"/>
      <c r="S1954" s="234"/>
      <c r="T1954" s="50"/>
      <c r="U1954" s="50"/>
      <c r="V1954" s="50"/>
      <c r="W1954" s="50"/>
      <c r="X1954" s="50"/>
      <c r="Y1954" s="50"/>
      <c r="Z1954" s="250"/>
      <c r="AA1954" s="238"/>
      <c r="AB1954" s="50"/>
      <c r="AC1954" s="50"/>
      <c r="AD1954" s="50"/>
      <c r="AE1954" s="50"/>
      <c r="AF1954" s="50"/>
      <c r="AG1954" s="50"/>
      <c r="AH1954" s="50"/>
      <c r="AI1954" s="50"/>
      <c r="AJ1954" s="50"/>
      <c r="AK1954" s="50"/>
      <c r="AL1954" s="50"/>
      <c r="AM1954" s="50"/>
      <c r="AN1954" s="50"/>
      <c r="AO1954" s="50"/>
      <c r="AP1954" s="50"/>
      <c r="AQ1954" s="50"/>
      <c r="AR1954" s="50"/>
      <c r="AS1954" s="50"/>
      <c r="AT1954" s="50"/>
      <c r="AU1954" s="50"/>
      <c r="AV1954" s="50"/>
      <c r="AW1954" s="50"/>
      <c r="AX1954" s="50"/>
      <c r="AY1954" s="50"/>
      <c r="AZ1954" s="50"/>
      <c r="BA1954" s="50"/>
      <c r="BB1954" s="50"/>
      <c r="BC1954" s="50"/>
      <c r="BD1954" s="50"/>
      <c r="BE1954" s="50"/>
      <c r="BF1954" s="50"/>
      <c r="BG1954" s="50"/>
      <c r="BH1954" s="50"/>
      <c r="BI1954" s="50"/>
      <c r="BJ1954" s="50"/>
      <c r="BK1954" s="50"/>
      <c r="BL1954" s="50"/>
      <c r="BM1954" s="50"/>
      <c r="BN1954" s="50"/>
      <c r="BO1954" s="50"/>
      <c r="BP1954" s="50"/>
      <c r="BQ1954" s="50"/>
      <c r="BR1954" s="50"/>
      <c r="BS1954" s="50"/>
      <c r="BT1954" s="50"/>
      <c r="BU1954" s="50"/>
      <c r="BV1954" s="50"/>
      <c r="BW1954" s="50"/>
      <c r="BX1954" s="50"/>
      <c r="BY1954" s="50"/>
      <c r="BZ1954" s="50"/>
      <c r="CA1954" s="50"/>
      <c r="CB1954" s="50"/>
      <c r="CC1954" s="50"/>
      <c r="CD1954" s="50"/>
      <c r="CE1954" s="50"/>
      <c r="CF1954" s="50"/>
      <c r="CG1954" s="50"/>
      <c r="CH1954" s="50"/>
      <c r="CI1954" s="50"/>
      <c r="CJ1954" s="50"/>
      <c r="CK1954" s="50"/>
      <c r="CL1954" s="50"/>
      <c r="CM1954" s="50"/>
      <c r="CN1954" s="50"/>
      <c r="CO1954" s="50"/>
      <c r="CP1954" s="50"/>
      <c r="CQ1954" s="50"/>
      <c r="CR1954" s="50"/>
      <c r="CS1954" s="50"/>
      <c r="CT1954" s="50"/>
      <c r="CU1954" s="50"/>
      <c r="CV1954" s="50"/>
      <c r="CW1954" s="50"/>
      <c r="CX1954" s="50"/>
      <c r="CY1954" s="50"/>
      <c r="CZ1954" s="50"/>
      <c r="DA1954" s="50"/>
      <c r="DB1954" s="50"/>
      <c r="DC1954" s="50"/>
      <c r="DD1954" s="50"/>
      <c r="DE1954" s="50"/>
      <c r="DF1954" s="50"/>
    </row>
    <row r="1955" spans="2:110" x14ac:dyDescent="0.2">
      <c r="B1955" s="177"/>
      <c r="C1955" s="202"/>
      <c r="D1955" s="200"/>
      <c r="E1955" s="203"/>
      <c r="F1955" s="203"/>
      <c r="G1955" s="203"/>
      <c r="H1955" s="203"/>
      <c r="I1955" s="203"/>
      <c r="J1955" s="203"/>
      <c r="K1955" s="203"/>
      <c r="L1955" s="203"/>
      <c r="M1955" s="203"/>
      <c r="N1955" s="203"/>
      <c r="O1955" s="203"/>
      <c r="P1955" s="203"/>
      <c r="Q1955" s="204"/>
      <c r="R1955" s="204"/>
      <c r="S1955" s="234"/>
      <c r="T1955" s="50"/>
      <c r="U1955" s="50"/>
      <c r="V1955" s="50"/>
      <c r="W1955" s="50"/>
      <c r="X1955" s="50"/>
      <c r="Y1955" s="50"/>
      <c r="Z1955" s="250"/>
      <c r="AA1955" s="238"/>
      <c r="AB1955" s="50"/>
      <c r="AC1955" s="50"/>
      <c r="AD1955" s="50"/>
      <c r="AE1955" s="50"/>
      <c r="AF1955" s="50"/>
      <c r="AG1955" s="50"/>
      <c r="AH1955" s="50"/>
      <c r="AI1955" s="50"/>
      <c r="AJ1955" s="50"/>
      <c r="AK1955" s="50"/>
      <c r="AL1955" s="50"/>
      <c r="AM1955" s="50"/>
      <c r="AN1955" s="50"/>
      <c r="AO1955" s="50"/>
      <c r="AP1955" s="50"/>
      <c r="AQ1955" s="50"/>
      <c r="AR1955" s="50"/>
      <c r="AS1955" s="50"/>
      <c r="AT1955" s="50"/>
      <c r="AU1955" s="50"/>
      <c r="AV1955" s="50"/>
      <c r="AW1955" s="50"/>
      <c r="AX1955" s="50"/>
      <c r="AY1955" s="50"/>
      <c r="AZ1955" s="50"/>
      <c r="BA1955" s="50"/>
      <c r="BB1955" s="50"/>
      <c r="BC1955" s="50"/>
      <c r="BD1955" s="50"/>
      <c r="BE1955" s="50"/>
      <c r="BF1955" s="50"/>
      <c r="BG1955" s="50"/>
      <c r="BH1955" s="50"/>
      <c r="BI1955" s="50"/>
      <c r="BJ1955" s="50"/>
      <c r="BK1955" s="50"/>
      <c r="BL1955" s="50"/>
      <c r="BM1955" s="50"/>
      <c r="BN1955" s="50"/>
      <c r="BO1955" s="50"/>
      <c r="BP1955" s="50"/>
      <c r="BQ1955" s="50"/>
      <c r="BR1955" s="50"/>
      <c r="BS1955" s="50"/>
      <c r="BT1955" s="50"/>
      <c r="BU1955" s="50"/>
      <c r="BV1955" s="50"/>
      <c r="BW1955" s="50"/>
      <c r="BX1955" s="50"/>
      <c r="BY1955" s="50"/>
      <c r="BZ1955" s="50"/>
      <c r="CA1955" s="50"/>
      <c r="CB1955" s="50"/>
      <c r="CC1955" s="50"/>
      <c r="CD1955" s="50"/>
      <c r="CE1955" s="50"/>
      <c r="CF1955" s="50"/>
      <c r="CG1955" s="50"/>
      <c r="CH1955" s="50"/>
      <c r="CI1955" s="50"/>
      <c r="CJ1955" s="50"/>
      <c r="CK1955" s="50"/>
      <c r="CL1955" s="50"/>
      <c r="CM1955" s="50"/>
      <c r="CN1955" s="50"/>
      <c r="CO1955" s="50"/>
      <c r="CP1955" s="50"/>
      <c r="CQ1955" s="50"/>
      <c r="CR1955" s="50"/>
      <c r="CS1955" s="50"/>
      <c r="CT1955" s="50"/>
      <c r="CU1955" s="50"/>
      <c r="CV1955" s="50"/>
      <c r="CW1955" s="50"/>
      <c r="CX1955" s="50"/>
      <c r="CY1955" s="50"/>
      <c r="CZ1955" s="50"/>
      <c r="DA1955" s="50"/>
      <c r="DB1955" s="50"/>
      <c r="DC1955" s="50"/>
      <c r="DD1955" s="50"/>
      <c r="DE1955" s="50"/>
      <c r="DF1955" s="50"/>
    </row>
    <row r="1956" spans="2:110" x14ac:dyDescent="0.2">
      <c r="B1956" s="177"/>
      <c r="C1956" s="202"/>
      <c r="D1956" s="200"/>
      <c r="E1956" s="203"/>
      <c r="F1956" s="203"/>
      <c r="G1956" s="203"/>
      <c r="H1956" s="203"/>
      <c r="I1956" s="203"/>
      <c r="J1956" s="203"/>
      <c r="K1956" s="203"/>
      <c r="L1956" s="203"/>
      <c r="M1956" s="203"/>
      <c r="N1956" s="203"/>
      <c r="O1956" s="203"/>
      <c r="P1956" s="203"/>
      <c r="Q1956" s="204"/>
      <c r="R1956" s="204"/>
      <c r="S1956" s="234"/>
      <c r="T1956" s="50"/>
      <c r="U1956" s="50"/>
      <c r="V1956" s="50"/>
      <c r="W1956" s="50"/>
      <c r="X1956" s="50"/>
      <c r="Y1956" s="50"/>
      <c r="Z1956" s="250"/>
      <c r="AA1956" s="238"/>
      <c r="AB1956" s="50"/>
      <c r="AC1956" s="50"/>
      <c r="AD1956" s="50"/>
      <c r="AE1956" s="50"/>
      <c r="AF1956" s="50"/>
      <c r="AG1956" s="50"/>
      <c r="AH1956" s="50"/>
      <c r="AI1956" s="50"/>
      <c r="AJ1956" s="50"/>
      <c r="AK1956" s="50"/>
      <c r="AL1956" s="50"/>
      <c r="AM1956" s="50"/>
      <c r="AN1956" s="50"/>
      <c r="AO1956" s="50"/>
      <c r="AP1956" s="50"/>
      <c r="AQ1956" s="50"/>
      <c r="AR1956" s="50"/>
      <c r="AS1956" s="50"/>
      <c r="AT1956" s="50"/>
      <c r="AU1956" s="50"/>
      <c r="AV1956" s="50"/>
      <c r="AW1956" s="50"/>
      <c r="AX1956" s="50"/>
      <c r="AY1956" s="50"/>
      <c r="AZ1956" s="50"/>
      <c r="BA1956" s="50"/>
      <c r="BB1956" s="50"/>
      <c r="BC1956" s="50"/>
      <c r="BD1956" s="50"/>
      <c r="BE1956" s="50"/>
      <c r="BF1956" s="50"/>
      <c r="BG1956" s="50"/>
      <c r="BH1956" s="50"/>
      <c r="BI1956" s="50"/>
      <c r="BJ1956" s="50"/>
      <c r="BK1956" s="50"/>
      <c r="BL1956" s="50"/>
      <c r="BM1956" s="50"/>
      <c r="BN1956" s="50"/>
      <c r="BO1956" s="50"/>
      <c r="BP1956" s="50"/>
      <c r="BQ1956" s="50"/>
      <c r="BR1956" s="50"/>
      <c r="BS1956" s="50"/>
      <c r="BT1956" s="50"/>
      <c r="BU1956" s="50"/>
      <c r="BV1956" s="50"/>
      <c r="BW1956" s="50"/>
      <c r="BX1956" s="50"/>
      <c r="BY1956" s="50"/>
      <c r="BZ1956" s="50"/>
      <c r="CA1956" s="50"/>
      <c r="CB1956" s="50"/>
      <c r="CC1956" s="50"/>
      <c r="CD1956" s="50"/>
      <c r="CE1956" s="50"/>
      <c r="CF1956" s="50"/>
      <c r="CG1956" s="50"/>
      <c r="CH1956" s="50"/>
      <c r="CI1956" s="50"/>
      <c r="CJ1956" s="50"/>
      <c r="CK1956" s="50"/>
      <c r="CL1956" s="50"/>
      <c r="CM1956" s="50"/>
      <c r="CN1956" s="50"/>
      <c r="CO1956" s="50"/>
      <c r="CP1956" s="50"/>
      <c r="CQ1956" s="50"/>
      <c r="CR1956" s="50"/>
      <c r="CS1956" s="50"/>
      <c r="CT1956" s="50"/>
      <c r="CU1956" s="50"/>
      <c r="CV1956" s="50"/>
      <c r="CW1956" s="50"/>
      <c r="CX1956" s="50"/>
      <c r="CY1956" s="50"/>
      <c r="CZ1956" s="50"/>
      <c r="DA1956" s="50"/>
      <c r="DB1956" s="50"/>
      <c r="DC1956" s="50"/>
      <c r="DD1956" s="50"/>
      <c r="DE1956" s="50"/>
      <c r="DF1956" s="50"/>
    </row>
    <row r="1957" spans="2:110" x14ac:dyDescent="0.2">
      <c r="B1957" s="177"/>
      <c r="C1957" s="202"/>
      <c r="D1957" s="200"/>
      <c r="E1957" s="203"/>
      <c r="F1957" s="203"/>
      <c r="G1957" s="203"/>
      <c r="H1957" s="203"/>
      <c r="I1957" s="203"/>
      <c r="J1957" s="203"/>
      <c r="K1957" s="203"/>
      <c r="L1957" s="203"/>
      <c r="M1957" s="203"/>
      <c r="N1957" s="203"/>
      <c r="O1957" s="203"/>
      <c r="P1957" s="203"/>
      <c r="Q1957" s="204"/>
      <c r="R1957" s="204"/>
      <c r="S1957" s="234"/>
      <c r="T1957" s="50"/>
      <c r="U1957" s="50"/>
      <c r="V1957" s="50"/>
      <c r="W1957" s="50"/>
      <c r="X1957" s="50"/>
      <c r="Y1957" s="50"/>
      <c r="Z1957" s="250"/>
      <c r="AA1957" s="238"/>
      <c r="AB1957" s="50"/>
      <c r="AC1957" s="50"/>
      <c r="AD1957" s="50"/>
      <c r="AE1957" s="50"/>
      <c r="AF1957" s="50"/>
      <c r="AG1957" s="50"/>
      <c r="AH1957" s="50"/>
      <c r="AI1957" s="50"/>
      <c r="AJ1957" s="50"/>
      <c r="AK1957" s="50"/>
      <c r="AL1957" s="50"/>
      <c r="AM1957" s="50"/>
      <c r="AN1957" s="50"/>
      <c r="AO1957" s="50"/>
      <c r="AP1957" s="50"/>
      <c r="AQ1957" s="50"/>
      <c r="AR1957" s="50"/>
      <c r="AS1957" s="50"/>
      <c r="AT1957" s="50"/>
      <c r="AU1957" s="50"/>
      <c r="AV1957" s="50"/>
      <c r="AW1957" s="50"/>
      <c r="AX1957" s="50"/>
      <c r="AY1957" s="50"/>
      <c r="AZ1957" s="50"/>
      <c r="BA1957" s="50"/>
      <c r="BB1957" s="50"/>
      <c r="BC1957" s="50"/>
      <c r="BD1957" s="50"/>
      <c r="BE1957" s="50"/>
      <c r="BF1957" s="50"/>
      <c r="BG1957" s="50"/>
      <c r="BH1957" s="50"/>
      <c r="BI1957" s="50"/>
      <c r="BJ1957" s="50"/>
      <c r="BK1957" s="50"/>
      <c r="BL1957" s="50"/>
      <c r="BM1957" s="50"/>
      <c r="BN1957" s="50"/>
      <c r="BO1957" s="50"/>
      <c r="BP1957" s="50"/>
      <c r="BQ1957" s="50"/>
      <c r="BR1957" s="50"/>
      <c r="BS1957" s="50"/>
      <c r="BT1957" s="50"/>
      <c r="BU1957" s="50"/>
      <c r="BV1957" s="50"/>
      <c r="BW1957" s="50"/>
      <c r="BX1957" s="50"/>
      <c r="BY1957" s="50"/>
      <c r="BZ1957" s="50"/>
      <c r="CA1957" s="50"/>
      <c r="CB1957" s="50"/>
      <c r="CC1957" s="50"/>
      <c r="CD1957" s="50"/>
      <c r="CE1957" s="50"/>
      <c r="CF1957" s="50"/>
      <c r="CG1957" s="50"/>
      <c r="CH1957" s="50"/>
      <c r="CI1957" s="50"/>
      <c r="CJ1957" s="50"/>
      <c r="CK1957" s="50"/>
      <c r="CL1957" s="50"/>
      <c r="CM1957" s="50"/>
      <c r="CN1957" s="50"/>
      <c r="CO1957" s="50"/>
      <c r="CP1957" s="50"/>
      <c r="CQ1957" s="50"/>
      <c r="CR1957" s="50"/>
      <c r="CS1957" s="50"/>
      <c r="CT1957" s="50"/>
      <c r="CU1957" s="50"/>
      <c r="CV1957" s="50"/>
      <c r="CW1957" s="50"/>
      <c r="CX1957" s="50"/>
      <c r="CY1957" s="50"/>
      <c r="CZ1957" s="50"/>
      <c r="DA1957" s="50"/>
      <c r="DB1957" s="50"/>
      <c r="DC1957" s="50"/>
      <c r="DD1957" s="50"/>
      <c r="DE1957" s="50"/>
      <c r="DF1957" s="50"/>
    </row>
    <row r="1958" spans="2:110" x14ac:dyDescent="0.2">
      <c r="B1958" s="177"/>
      <c r="C1958" s="202"/>
      <c r="D1958" s="200"/>
      <c r="E1958" s="203"/>
      <c r="F1958" s="203"/>
      <c r="G1958" s="203"/>
      <c r="H1958" s="203"/>
      <c r="I1958" s="203"/>
      <c r="J1958" s="203"/>
      <c r="K1958" s="203"/>
      <c r="L1958" s="203"/>
      <c r="M1958" s="203"/>
      <c r="N1958" s="203"/>
      <c r="O1958" s="203"/>
      <c r="P1958" s="203"/>
      <c r="Q1958" s="204"/>
      <c r="R1958" s="204"/>
      <c r="S1958" s="234"/>
      <c r="T1958" s="50"/>
      <c r="U1958" s="50"/>
      <c r="V1958" s="50"/>
      <c r="W1958" s="50"/>
      <c r="X1958" s="50"/>
      <c r="Y1958" s="50"/>
      <c r="Z1958" s="250"/>
      <c r="AA1958" s="238"/>
      <c r="AB1958" s="50"/>
      <c r="AC1958" s="50"/>
      <c r="AD1958" s="50"/>
      <c r="AE1958" s="50"/>
      <c r="AF1958" s="50"/>
      <c r="AG1958" s="50"/>
      <c r="AH1958" s="50"/>
      <c r="AI1958" s="50"/>
      <c r="AJ1958" s="50"/>
      <c r="AK1958" s="50"/>
      <c r="AL1958" s="50"/>
      <c r="AM1958" s="50"/>
      <c r="AN1958" s="50"/>
      <c r="AO1958" s="50"/>
      <c r="AP1958" s="50"/>
      <c r="AQ1958" s="50"/>
      <c r="AR1958" s="50"/>
      <c r="AS1958" s="50"/>
      <c r="AT1958" s="50"/>
      <c r="AU1958" s="50"/>
      <c r="AV1958" s="50"/>
      <c r="AW1958" s="50"/>
      <c r="AX1958" s="50"/>
      <c r="AY1958" s="50"/>
      <c r="AZ1958" s="50"/>
      <c r="BA1958" s="50"/>
      <c r="BB1958" s="50"/>
      <c r="BC1958" s="50"/>
      <c r="BD1958" s="50"/>
      <c r="BE1958" s="50"/>
      <c r="BF1958" s="50"/>
      <c r="BG1958" s="50"/>
      <c r="BH1958" s="50"/>
      <c r="BI1958" s="50"/>
      <c r="BJ1958" s="50"/>
      <c r="BK1958" s="50"/>
      <c r="BL1958" s="50"/>
      <c r="BM1958" s="50"/>
      <c r="BN1958" s="50"/>
      <c r="BO1958" s="50"/>
      <c r="BP1958" s="50"/>
      <c r="BQ1958" s="50"/>
      <c r="BR1958" s="50"/>
      <c r="BS1958" s="50"/>
      <c r="BT1958" s="50"/>
      <c r="BU1958" s="50"/>
      <c r="BV1958" s="50"/>
      <c r="BW1958" s="50"/>
      <c r="BX1958" s="50"/>
      <c r="BY1958" s="50"/>
      <c r="BZ1958" s="50"/>
      <c r="CA1958" s="50"/>
      <c r="CB1958" s="50"/>
      <c r="CC1958" s="50"/>
      <c r="CD1958" s="50"/>
      <c r="CE1958" s="50"/>
      <c r="CF1958" s="50"/>
      <c r="CG1958" s="50"/>
      <c r="CH1958" s="50"/>
      <c r="CI1958" s="50"/>
      <c r="CJ1958" s="50"/>
      <c r="CK1958" s="50"/>
      <c r="CL1958" s="50"/>
      <c r="CM1958" s="50"/>
      <c r="CN1958" s="50"/>
      <c r="CO1958" s="50"/>
      <c r="CP1958" s="50"/>
      <c r="CQ1958" s="50"/>
      <c r="CR1958" s="50"/>
      <c r="CS1958" s="50"/>
      <c r="CT1958" s="50"/>
      <c r="CU1958" s="50"/>
      <c r="CV1958" s="50"/>
      <c r="CW1958" s="50"/>
      <c r="CX1958" s="50"/>
      <c r="CY1958" s="50"/>
      <c r="CZ1958" s="50"/>
      <c r="DA1958" s="50"/>
      <c r="DB1958" s="50"/>
      <c r="DC1958" s="50"/>
      <c r="DD1958" s="50"/>
      <c r="DE1958" s="50"/>
      <c r="DF1958" s="50"/>
    </row>
    <row r="1959" spans="2:110" x14ac:dyDescent="0.2">
      <c r="B1959" s="177"/>
      <c r="C1959" s="202"/>
      <c r="D1959" s="200"/>
      <c r="E1959" s="203"/>
      <c r="F1959" s="203"/>
      <c r="G1959" s="203"/>
      <c r="H1959" s="203"/>
      <c r="I1959" s="203"/>
      <c r="J1959" s="203"/>
      <c r="K1959" s="203"/>
      <c r="L1959" s="203"/>
      <c r="M1959" s="203"/>
      <c r="N1959" s="203"/>
      <c r="O1959" s="203"/>
      <c r="P1959" s="203"/>
      <c r="Q1959" s="204"/>
      <c r="R1959" s="204"/>
      <c r="S1959" s="234"/>
      <c r="T1959" s="50"/>
      <c r="U1959" s="50"/>
      <c r="V1959" s="50"/>
      <c r="W1959" s="50"/>
      <c r="X1959" s="50"/>
      <c r="Y1959" s="50"/>
      <c r="Z1959" s="250"/>
      <c r="AA1959" s="238"/>
      <c r="AB1959" s="50"/>
      <c r="AC1959" s="50"/>
      <c r="AD1959" s="50"/>
      <c r="AE1959" s="50"/>
      <c r="AF1959" s="50"/>
      <c r="AG1959" s="50"/>
      <c r="AH1959" s="50"/>
      <c r="AI1959" s="50"/>
      <c r="AJ1959" s="50"/>
      <c r="AK1959" s="50"/>
      <c r="AL1959" s="50"/>
      <c r="AM1959" s="50"/>
      <c r="AN1959" s="50"/>
      <c r="AO1959" s="50"/>
      <c r="AP1959" s="50"/>
      <c r="AQ1959" s="50"/>
      <c r="AR1959" s="50"/>
      <c r="AS1959" s="50"/>
      <c r="AT1959" s="50"/>
      <c r="AU1959" s="50"/>
      <c r="AV1959" s="50"/>
      <c r="AW1959" s="50"/>
      <c r="AX1959" s="50"/>
      <c r="AY1959" s="50"/>
      <c r="AZ1959" s="50"/>
      <c r="BA1959" s="50"/>
      <c r="BB1959" s="50"/>
      <c r="BC1959" s="50"/>
      <c r="BD1959" s="50"/>
      <c r="BE1959" s="50"/>
      <c r="BF1959" s="50"/>
      <c r="BG1959" s="50"/>
      <c r="BH1959" s="50"/>
      <c r="BI1959" s="50"/>
      <c r="BJ1959" s="50"/>
      <c r="BK1959" s="50"/>
      <c r="BL1959" s="50"/>
      <c r="BM1959" s="50"/>
      <c r="BN1959" s="50"/>
      <c r="BO1959" s="50"/>
      <c r="BP1959" s="50"/>
      <c r="BQ1959" s="50"/>
      <c r="BR1959" s="50"/>
      <c r="BS1959" s="50"/>
      <c r="BT1959" s="50"/>
      <c r="BU1959" s="50"/>
      <c r="BV1959" s="50"/>
      <c r="BW1959" s="50"/>
      <c r="BX1959" s="50"/>
      <c r="BY1959" s="50"/>
      <c r="BZ1959" s="50"/>
      <c r="CA1959" s="50"/>
      <c r="CB1959" s="50"/>
      <c r="CC1959" s="50"/>
      <c r="CD1959" s="50"/>
      <c r="CE1959" s="50"/>
      <c r="CF1959" s="50"/>
      <c r="CG1959" s="50"/>
      <c r="CH1959" s="50"/>
      <c r="CI1959" s="50"/>
      <c r="CJ1959" s="50"/>
      <c r="CK1959" s="50"/>
      <c r="CL1959" s="50"/>
      <c r="CM1959" s="50"/>
      <c r="CN1959" s="50"/>
      <c r="CO1959" s="50"/>
      <c r="CP1959" s="50"/>
      <c r="CQ1959" s="50"/>
      <c r="CR1959" s="50"/>
      <c r="CS1959" s="50"/>
      <c r="CT1959" s="50"/>
      <c r="CU1959" s="50"/>
      <c r="CV1959" s="50"/>
      <c r="CW1959" s="50"/>
      <c r="CX1959" s="50"/>
      <c r="CY1959" s="50"/>
      <c r="CZ1959" s="50"/>
      <c r="DA1959" s="50"/>
      <c r="DB1959" s="50"/>
      <c r="DC1959" s="50"/>
      <c r="DD1959" s="50"/>
      <c r="DE1959" s="50"/>
      <c r="DF1959" s="50"/>
    </row>
    <row r="1960" spans="2:110" x14ac:dyDescent="0.2">
      <c r="B1960" s="177"/>
      <c r="C1960" s="202"/>
      <c r="D1960" s="200"/>
      <c r="E1960" s="203"/>
      <c r="F1960" s="203"/>
      <c r="G1960" s="203"/>
      <c r="H1960" s="203"/>
      <c r="I1960" s="203"/>
      <c r="J1960" s="203"/>
      <c r="K1960" s="203"/>
      <c r="L1960" s="203"/>
      <c r="M1960" s="203"/>
      <c r="N1960" s="203"/>
      <c r="O1960" s="203"/>
      <c r="P1960" s="203"/>
      <c r="Q1960" s="204"/>
      <c r="R1960" s="204"/>
      <c r="S1960" s="234"/>
      <c r="T1960" s="50"/>
      <c r="U1960" s="50"/>
      <c r="V1960" s="50"/>
      <c r="W1960" s="50"/>
      <c r="X1960" s="50"/>
      <c r="Y1960" s="50"/>
      <c r="Z1960" s="250"/>
      <c r="AA1960" s="238"/>
      <c r="AB1960" s="50"/>
      <c r="AC1960" s="50"/>
      <c r="AD1960" s="50"/>
      <c r="AE1960" s="50"/>
      <c r="AF1960" s="50"/>
      <c r="AG1960" s="50"/>
      <c r="AH1960" s="50"/>
      <c r="AI1960" s="50"/>
      <c r="AJ1960" s="50"/>
      <c r="AK1960" s="50"/>
      <c r="AL1960" s="50"/>
      <c r="AM1960" s="50"/>
      <c r="AN1960" s="50"/>
      <c r="AO1960" s="50"/>
      <c r="AP1960" s="50"/>
      <c r="AQ1960" s="50"/>
      <c r="AR1960" s="50"/>
      <c r="AS1960" s="50"/>
      <c r="AT1960" s="50"/>
      <c r="AU1960" s="50"/>
      <c r="AV1960" s="50"/>
      <c r="AW1960" s="50"/>
      <c r="AX1960" s="50"/>
      <c r="AY1960" s="50"/>
      <c r="AZ1960" s="50"/>
      <c r="BA1960" s="50"/>
      <c r="BB1960" s="50"/>
      <c r="BC1960" s="50"/>
      <c r="BD1960" s="50"/>
      <c r="BE1960" s="50"/>
      <c r="BF1960" s="50"/>
      <c r="BG1960" s="50"/>
      <c r="BH1960" s="50"/>
      <c r="BI1960" s="50"/>
      <c r="BJ1960" s="50"/>
      <c r="BK1960" s="50"/>
      <c r="BL1960" s="50"/>
      <c r="BM1960" s="50"/>
      <c r="BN1960" s="50"/>
      <c r="BO1960" s="50"/>
      <c r="BP1960" s="50"/>
      <c r="BQ1960" s="50"/>
      <c r="BR1960" s="50"/>
      <c r="BS1960" s="50"/>
      <c r="BT1960" s="50"/>
      <c r="BU1960" s="50"/>
      <c r="BV1960" s="50"/>
      <c r="BW1960" s="50"/>
      <c r="BX1960" s="50"/>
      <c r="BY1960" s="50"/>
      <c r="BZ1960" s="50"/>
      <c r="CA1960" s="50"/>
      <c r="CB1960" s="50"/>
      <c r="CC1960" s="50"/>
      <c r="CD1960" s="50"/>
      <c r="CE1960" s="50"/>
      <c r="CF1960" s="50"/>
      <c r="CG1960" s="50"/>
      <c r="CH1960" s="50"/>
      <c r="CI1960" s="50"/>
      <c r="CJ1960" s="50"/>
      <c r="CK1960" s="50"/>
      <c r="CL1960" s="50"/>
      <c r="CM1960" s="50"/>
      <c r="CN1960" s="50"/>
      <c r="CO1960" s="50"/>
      <c r="CP1960" s="50"/>
      <c r="CQ1960" s="50"/>
      <c r="CR1960" s="50"/>
      <c r="CS1960" s="50"/>
      <c r="CT1960" s="50"/>
      <c r="CU1960" s="50"/>
      <c r="CV1960" s="50"/>
      <c r="CW1960" s="50"/>
      <c r="CX1960" s="50"/>
      <c r="CY1960" s="50"/>
      <c r="CZ1960" s="50"/>
      <c r="DA1960" s="50"/>
      <c r="DB1960" s="50"/>
      <c r="DC1960" s="50"/>
      <c r="DD1960" s="50"/>
      <c r="DE1960" s="50"/>
      <c r="DF1960" s="50"/>
    </row>
    <row r="1961" spans="2:110" x14ac:dyDescent="0.2">
      <c r="B1961" s="177"/>
      <c r="C1961" s="202"/>
      <c r="D1961" s="200"/>
      <c r="E1961" s="203"/>
      <c r="F1961" s="203"/>
      <c r="G1961" s="203"/>
      <c r="H1961" s="203"/>
      <c r="I1961" s="203"/>
      <c r="J1961" s="203"/>
      <c r="K1961" s="203"/>
      <c r="L1961" s="203"/>
      <c r="M1961" s="203"/>
      <c r="N1961" s="203"/>
      <c r="O1961" s="203"/>
      <c r="P1961" s="203"/>
      <c r="Q1961" s="204"/>
      <c r="R1961" s="204"/>
      <c r="S1961" s="234"/>
      <c r="T1961" s="50"/>
      <c r="U1961" s="50"/>
      <c r="V1961" s="50"/>
      <c r="W1961" s="50"/>
      <c r="X1961" s="50"/>
      <c r="Y1961" s="50"/>
      <c r="Z1961" s="250"/>
      <c r="AA1961" s="238"/>
      <c r="AB1961" s="50"/>
      <c r="AC1961" s="50"/>
      <c r="AD1961" s="50"/>
      <c r="AE1961" s="50"/>
      <c r="AF1961" s="50"/>
      <c r="AG1961" s="50"/>
      <c r="AH1961" s="50"/>
      <c r="AI1961" s="50"/>
      <c r="AJ1961" s="50"/>
      <c r="AK1961" s="50"/>
      <c r="AL1961" s="50"/>
      <c r="AM1961" s="50"/>
      <c r="AN1961" s="50"/>
      <c r="AO1961" s="50"/>
      <c r="AP1961" s="50"/>
      <c r="AQ1961" s="50"/>
      <c r="AR1961" s="50"/>
      <c r="AS1961" s="50"/>
      <c r="AT1961" s="50"/>
      <c r="AU1961" s="50"/>
      <c r="AV1961" s="50"/>
      <c r="AW1961" s="50"/>
      <c r="AX1961" s="50"/>
      <c r="AY1961" s="50"/>
      <c r="AZ1961" s="50"/>
      <c r="BA1961" s="50"/>
      <c r="BB1961" s="50"/>
      <c r="BC1961" s="50"/>
      <c r="BD1961" s="50"/>
      <c r="BE1961" s="50"/>
      <c r="BF1961" s="50"/>
      <c r="BG1961" s="50"/>
      <c r="BH1961" s="50"/>
      <c r="BI1961" s="50"/>
      <c r="BJ1961" s="50"/>
      <c r="BK1961" s="50"/>
      <c r="BL1961" s="50"/>
      <c r="BM1961" s="50"/>
      <c r="BN1961" s="50"/>
      <c r="BO1961" s="50"/>
      <c r="BP1961" s="50"/>
      <c r="BQ1961" s="50"/>
      <c r="BR1961" s="50"/>
      <c r="BS1961" s="50"/>
      <c r="BT1961" s="50"/>
      <c r="BU1961" s="50"/>
      <c r="BV1961" s="50"/>
      <c r="BW1961" s="50"/>
      <c r="BX1961" s="50"/>
      <c r="BY1961" s="50"/>
      <c r="BZ1961" s="50"/>
      <c r="CA1961" s="50"/>
      <c r="CB1961" s="50"/>
      <c r="CC1961" s="50"/>
      <c r="CD1961" s="50"/>
      <c r="CE1961" s="50"/>
      <c r="CF1961" s="50"/>
      <c r="CG1961" s="50"/>
      <c r="CH1961" s="50"/>
      <c r="CI1961" s="50"/>
      <c r="CJ1961" s="50"/>
      <c r="CK1961" s="50"/>
      <c r="CL1961" s="50"/>
      <c r="CM1961" s="50"/>
      <c r="CN1961" s="50"/>
      <c r="CO1961" s="50"/>
      <c r="CP1961" s="50"/>
      <c r="CQ1961" s="50"/>
      <c r="CR1961" s="50"/>
      <c r="CS1961" s="50"/>
      <c r="CT1961" s="50"/>
      <c r="CU1961" s="50"/>
      <c r="CV1961" s="50"/>
      <c r="CW1961" s="50"/>
      <c r="CX1961" s="50"/>
      <c r="CY1961" s="50"/>
      <c r="CZ1961" s="50"/>
      <c r="DA1961" s="50"/>
      <c r="DB1961" s="50"/>
      <c r="DC1961" s="50"/>
      <c r="DD1961" s="50"/>
      <c r="DE1961" s="50"/>
      <c r="DF1961" s="50"/>
    </row>
    <row r="1962" spans="2:110" x14ac:dyDescent="0.2">
      <c r="B1962" s="177"/>
      <c r="C1962" s="202"/>
      <c r="D1962" s="200"/>
      <c r="E1962" s="203"/>
      <c r="F1962" s="203"/>
      <c r="G1962" s="203"/>
      <c r="H1962" s="203"/>
      <c r="I1962" s="203"/>
      <c r="J1962" s="203"/>
      <c r="K1962" s="203"/>
      <c r="L1962" s="203"/>
      <c r="M1962" s="203"/>
      <c r="N1962" s="203"/>
      <c r="O1962" s="203"/>
      <c r="P1962" s="203"/>
      <c r="Q1962" s="204"/>
      <c r="R1962" s="204"/>
      <c r="S1962" s="234"/>
      <c r="T1962" s="50"/>
      <c r="U1962" s="50"/>
      <c r="V1962" s="50"/>
      <c r="W1962" s="50"/>
      <c r="X1962" s="50"/>
      <c r="Y1962" s="50"/>
      <c r="Z1962" s="250"/>
      <c r="AA1962" s="238"/>
      <c r="AB1962" s="50"/>
      <c r="AC1962" s="50"/>
      <c r="AD1962" s="50"/>
      <c r="AE1962" s="50"/>
      <c r="AF1962" s="50"/>
      <c r="AG1962" s="50"/>
      <c r="AH1962" s="50"/>
      <c r="AI1962" s="50"/>
      <c r="AJ1962" s="50"/>
      <c r="AK1962" s="50"/>
      <c r="AL1962" s="50"/>
      <c r="AM1962" s="50"/>
      <c r="AN1962" s="50"/>
      <c r="AO1962" s="50"/>
      <c r="AP1962" s="50"/>
      <c r="AQ1962" s="50"/>
      <c r="AR1962" s="50"/>
      <c r="AS1962" s="50"/>
      <c r="AT1962" s="50"/>
      <c r="AU1962" s="50"/>
      <c r="AV1962" s="50"/>
      <c r="AW1962" s="50"/>
      <c r="AX1962" s="50"/>
      <c r="AY1962" s="50"/>
      <c r="AZ1962" s="50"/>
      <c r="BA1962" s="50"/>
      <c r="BB1962" s="50"/>
      <c r="BC1962" s="50"/>
      <c r="BD1962" s="50"/>
      <c r="BE1962" s="50"/>
      <c r="BF1962" s="50"/>
      <c r="BG1962" s="50"/>
      <c r="BH1962" s="50"/>
      <c r="BI1962" s="50"/>
      <c r="BJ1962" s="50"/>
      <c r="BK1962" s="50"/>
      <c r="BL1962" s="50"/>
      <c r="BM1962" s="50"/>
      <c r="BN1962" s="50"/>
      <c r="BO1962" s="50"/>
      <c r="BP1962" s="50"/>
      <c r="BQ1962" s="50"/>
      <c r="BR1962" s="50"/>
      <c r="BS1962" s="50"/>
      <c r="BT1962" s="50"/>
      <c r="BU1962" s="50"/>
      <c r="BV1962" s="50"/>
      <c r="BW1962" s="50"/>
      <c r="BX1962" s="50"/>
      <c r="BY1962" s="50"/>
      <c r="BZ1962" s="50"/>
      <c r="CA1962" s="50"/>
      <c r="CB1962" s="50"/>
      <c r="CC1962" s="50"/>
      <c r="CD1962" s="50"/>
      <c r="CE1962" s="50"/>
      <c r="CF1962" s="50"/>
      <c r="CG1962" s="50"/>
      <c r="CH1962" s="50"/>
      <c r="CI1962" s="50"/>
      <c r="CJ1962" s="50"/>
      <c r="CK1962" s="50"/>
      <c r="CL1962" s="50"/>
      <c r="CM1962" s="50"/>
      <c r="CN1962" s="50"/>
      <c r="CO1962" s="50"/>
      <c r="CP1962" s="50"/>
      <c r="CQ1962" s="50"/>
      <c r="CR1962" s="50"/>
      <c r="CS1962" s="50"/>
      <c r="CT1962" s="50"/>
      <c r="CU1962" s="50"/>
      <c r="CV1962" s="50"/>
      <c r="CW1962" s="50"/>
      <c r="CX1962" s="50"/>
      <c r="CY1962" s="50"/>
      <c r="CZ1962" s="50"/>
      <c r="DA1962" s="50"/>
      <c r="DB1962" s="50"/>
      <c r="DC1962" s="50"/>
      <c r="DD1962" s="50"/>
      <c r="DE1962" s="50"/>
      <c r="DF1962" s="50"/>
    </row>
    <row r="1963" spans="2:110" x14ac:dyDescent="0.2">
      <c r="B1963" s="177"/>
      <c r="C1963" s="202"/>
      <c r="D1963" s="200"/>
      <c r="E1963" s="203"/>
      <c r="F1963" s="203"/>
      <c r="G1963" s="203"/>
      <c r="H1963" s="203"/>
      <c r="I1963" s="203"/>
      <c r="J1963" s="203"/>
      <c r="K1963" s="203"/>
      <c r="L1963" s="203"/>
      <c r="M1963" s="203"/>
      <c r="N1963" s="203"/>
      <c r="O1963" s="203"/>
      <c r="P1963" s="203"/>
      <c r="Q1963" s="204"/>
      <c r="R1963" s="204"/>
      <c r="S1963" s="234"/>
      <c r="T1963" s="50"/>
      <c r="U1963" s="50"/>
      <c r="V1963" s="50"/>
      <c r="W1963" s="50"/>
      <c r="X1963" s="50"/>
      <c r="Y1963" s="50"/>
      <c r="Z1963" s="250"/>
      <c r="AA1963" s="238"/>
      <c r="AB1963" s="50"/>
      <c r="AC1963" s="50"/>
      <c r="AD1963" s="50"/>
      <c r="AE1963" s="50"/>
      <c r="AF1963" s="50"/>
      <c r="AG1963" s="50"/>
      <c r="AH1963" s="50"/>
      <c r="AI1963" s="50"/>
      <c r="AJ1963" s="50"/>
      <c r="AK1963" s="50"/>
      <c r="AL1963" s="50"/>
      <c r="AM1963" s="50"/>
      <c r="AN1963" s="50"/>
      <c r="AO1963" s="50"/>
      <c r="AP1963" s="50"/>
      <c r="AQ1963" s="50"/>
      <c r="AR1963" s="50"/>
      <c r="AS1963" s="50"/>
      <c r="AT1963" s="50"/>
      <c r="AU1963" s="50"/>
      <c r="AV1963" s="50"/>
      <c r="AW1963" s="50"/>
      <c r="AX1963" s="50"/>
      <c r="AY1963" s="50"/>
      <c r="AZ1963" s="50"/>
      <c r="BA1963" s="50"/>
      <c r="BB1963" s="50"/>
      <c r="BC1963" s="50"/>
      <c r="BD1963" s="50"/>
      <c r="BE1963" s="50"/>
      <c r="BF1963" s="50"/>
      <c r="BG1963" s="50"/>
      <c r="BH1963" s="50"/>
      <c r="BI1963" s="50"/>
      <c r="BJ1963" s="50"/>
      <c r="BK1963" s="50"/>
      <c r="BL1963" s="50"/>
      <c r="BM1963" s="50"/>
      <c r="BN1963" s="50"/>
      <c r="BO1963" s="50"/>
      <c r="BP1963" s="50"/>
      <c r="BQ1963" s="50"/>
      <c r="BR1963" s="50"/>
      <c r="BS1963" s="50"/>
      <c r="BT1963" s="50"/>
      <c r="BU1963" s="50"/>
      <c r="BV1963" s="50"/>
      <c r="BW1963" s="50"/>
      <c r="BX1963" s="50"/>
      <c r="BY1963" s="50"/>
      <c r="BZ1963" s="50"/>
      <c r="CA1963" s="50"/>
      <c r="CB1963" s="50"/>
      <c r="CC1963" s="50"/>
      <c r="CD1963" s="50"/>
      <c r="CE1963" s="50"/>
      <c r="CF1963" s="50"/>
      <c r="CG1963" s="50"/>
      <c r="CH1963" s="50"/>
      <c r="CI1963" s="50"/>
      <c r="CJ1963" s="50"/>
      <c r="CK1963" s="50"/>
      <c r="CL1963" s="50"/>
      <c r="CM1963" s="50"/>
      <c r="CN1963" s="50"/>
      <c r="CO1963" s="50"/>
      <c r="CP1963" s="50"/>
      <c r="CQ1963" s="50"/>
      <c r="CR1963" s="50"/>
      <c r="CS1963" s="50"/>
      <c r="CT1963" s="50"/>
      <c r="CU1963" s="50"/>
      <c r="CV1963" s="50"/>
      <c r="CW1963" s="50"/>
      <c r="CX1963" s="50"/>
      <c r="CY1963" s="50"/>
      <c r="CZ1963" s="50"/>
      <c r="DA1963" s="50"/>
      <c r="DB1963" s="50"/>
      <c r="DC1963" s="50"/>
      <c r="DD1963" s="50"/>
      <c r="DE1963" s="50"/>
      <c r="DF1963" s="50"/>
    </row>
    <row r="1964" spans="2:110" x14ac:dyDescent="0.2">
      <c r="B1964" s="177"/>
      <c r="C1964" s="202"/>
      <c r="D1964" s="200"/>
      <c r="E1964" s="203"/>
      <c r="F1964" s="203"/>
      <c r="G1964" s="203"/>
      <c r="H1964" s="203"/>
      <c r="I1964" s="203"/>
      <c r="J1964" s="203"/>
      <c r="K1964" s="203"/>
      <c r="L1964" s="203"/>
      <c r="M1964" s="203"/>
      <c r="N1964" s="203"/>
      <c r="O1964" s="203"/>
      <c r="P1964" s="203"/>
      <c r="Q1964" s="204"/>
      <c r="R1964" s="204"/>
      <c r="S1964" s="234"/>
      <c r="T1964" s="50"/>
      <c r="U1964" s="50"/>
      <c r="V1964" s="50"/>
      <c r="W1964" s="50"/>
      <c r="X1964" s="50"/>
      <c r="Y1964" s="50"/>
      <c r="Z1964" s="250"/>
      <c r="AA1964" s="238"/>
      <c r="AB1964" s="50"/>
      <c r="AC1964" s="50"/>
      <c r="AD1964" s="50"/>
      <c r="AE1964" s="50"/>
      <c r="AF1964" s="50"/>
      <c r="AG1964" s="50"/>
      <c r="AH1964" s="50"/>
      <c r="AI1964" s="50"/>
      <c r="AJ1964" s="50"/>
      <c r="AK1964" s="50"/>
      <c r="AL1964" s="50"/>
      <c r="AM1964" s="50"/>
      <c r="AN1964" s="50"/>
      <c r="AO1964" s="50"/>
      <c r="AP1964" s="50"/>
      <c r="AQ1964" s="50"/>
      <c r="AR1964" s="50"/>
      <c r="AS1964" s="50"/>
      <c r="AT1964" s="50"/>
      <c r="AU1964" s="50"/>
      <c r="AV1964" s="50"/>
      <c r="AW1964" s="50"/>
      <c r="AX1964" s="50"/>
      <c r="AY1964" s="50"/>
      <c r="AZ1964" s="50"/>
      <c r="BA1964" s="50"/>
      <c r="BB1964" s="50"/>
      <c r="BC1964" s="50"/>
      <c r="BD1964" s="50"/>
      <c r="BE1964" s="50"/>
      <c r="BF1964" s="50"/>
      <c r="BG1964" s="50"/>
      <c r="BH1964" s="50"/>
      <c r="BI1964" s="50"/>
      <c r="BJ1964" s="50"/>
      <c r="BK1964" s="50"/>
      <c r="BL1964" s="50"/>
      <c r="BM1964" s="50"/>
      <c r="BN1964" s="50"/>
      <c r="BO1964" s="50"/>
      <c r="BP1964" s="50"/>
      <c r="BQ1964" s="50"/>
      <c r="BR1964" s="50"/>
      <c r="BS1964" s="50"/>
      <c r="BT1964" s="50"/>
      <c r="BU1964" s="50"/>
      <c r="BV1964" s="50"/>
      <c r="BW1964" s="50"/>
      <c r="BX1964" s="50"/>
      <c r="BY1964" s="50"/>
      <c r="BZ1964" s="50"/>
      <c r="CA1964" s="50"/>
      <c r="CB1964" s="50"/>
      <c r="CC1964" s="50"/>
      <c r="CD1964" s="50"/>
      <c r="CE1964" s="50"/>
      <c r="CF1964" s="50"/>
      <c r="CG1964" s="50"/>
      <c r="CH1964" s="50"/>
      <c r="CI1964" s="50"/>
      <c r="CJ1964" s="50"/>
      <c r="CK1964" s="50"/>
      <c r="CL1964" s="50"/>
      <c r="CM1964" s="50"/>
      <c r="CN1964" s="50"/>
      <c r="CO1964" s="50"/>
      <c r="CP1964" s="50"/>
      <c r="CQ1964" s="50"/>
      <c r="CR1964" s="50"/>
      <c r="CS1964" s="50"/>
      <c r="CT1964" s="50"/>
      <c r="CU1964" s="50"/>
      <c r="CV1964" s="50"/>
      <c r="CW1964" s="50"/>
      <c r="CX1964" s="50"/>
      <c r="CY1964" s="50"/>
      <c r="CZ1964" s="50"/>
      <c r="DA1964" s="50"/>
      <c r="DB1964" s="50"/>
      <c r="DC1964" s="50"/>
      <c r="DD1964" s="50"/>
      <c r="DE1964" s="50"/>
      <c r="DF1964" s="50"/>
    </row>
    <row r="1965" spans="2:110" x14ac:dyDescent="0.2">
      <c r="B1965" s="177"/>
      <c r="C1965" s="202"/>
      <c r="D1965" s="200"/>
      <c r="E1965" s="203"/>
      <c r="F1965" s="203"/>
      <c r="G1965" s="203"/>
      <c r="H1965" s="203"/>
      <c r="I1965" s="203"/>
      <c r="J1965" s="203"/>
      <c r="K1965" s="203"/>
      <c r="L1965" s="203"/>
      <c r="M1965" s="203"/>
      <c r="N1965" s="203"/>
      <c r="O1965" s="203"/>
      <c r="P1965" s="203"/>
      <c r="Q1965" s="204"/>
      <c r="R1965" s="204"/>
      <c r="S1965" s="234"/>
      <c r="T1965" s="50"/>
      <c r="U1965" s="50"/>
      <c r="V1965" s="50"/>
      <c r="W1965" s="50"/>
      <c r="X1965" s="50"/>
      <c r="Y1965" s="50"/>
      <c r="Z1965" s="250"/>
      <c r="AA1965" s="238"/>
      <c r="AB1965" s="50"/>
      <c r="AC1965" s="50"/>
      <c r="AD1965" s="50"/>
      <c r="AE1965" s="50"/>
      <c r="AF1965" s="50"/>
      <c r="AG1965" s="50"/>
      <c r="AH1965" s="50"/>
      <c r="AI1965" s="50"/>
      <c r="AJ1965" s="50"/>
      <c r="AK1965" s="50"/>
      <c r="AL1965" s="50"/>
      <c r="AM1965" s="50"/>
      <c r="AN1965" s="50"/>
      <c r="AO1965" s="50"/>
      <c r="AP1965" s="50"/>
      <c r="AQ1965" s="50"/>
      <c r="AR1965" s="50"/>
      <c r="AS1965" s="50"/>
      <c r="AT1965" s="50"/>
      <c r="AU1965" s="50"/>
      <c r="AV1965" s="50"/>
      <c r="AW1965" s="50"/>
      <c r="AX1965" s="50"/>
      <c r="AY1965" s="50"/>
      <c r="AZ1965" s="50"/>
      <c r="BA1965" s="50"/>
      <c r="BB1965" s="50"/>
      <c r="BC1965" s="50"/>
      <c r="BD1965" s="50"/>
      <c r="BE1965" s="50"/>
      <c r="BF1965" s="50"/>
      <c r="BG1965" s="50"/>
      <c r="BH1965" s="50"/>
      <c r="BI1965" s="50"/>
      <c r="BJ1965" s="50"/>
      <c r="BK1965" s="50"/>
      <c r="BL1965" s="50"/>
      <c r="BM1965" s="50"/>
      <c r="BN1965" s="50"/>
      <c r="BO1965" s="50"/>
      <c r="BP1965" s="50"/>
      <c r="BQ1965" s="50"/>
      <c r="BR1965" s="50"/>
      <c r="BS1965" s="50"/>
      <c r="BT1965" s="50"/>
      <c r="BU1965" s="50"/>
      <c r="BV1965" s="50"/>
      <c r="BW1965" s="50"/>
      <c r="BX1965" s="50"/>
      <c r="BY1965" s="50"/>
      <c r="BZ1965" s="50"/>
      <c r="CA1965" s="50"/>
      <c r="CB1965" s="50"/>
      <c r="CC1965" s="50"/>
      <c r="CD1965" s="50"/>
      <c r="CE1965" s="50"/>
      <c r="CF1965" s="50"/>
      <c r="CG1965" s="50"/>
      <c r="CH1965" s="50"/>
      <c r="CI1965" s="50"/>
      <c r="CJ1965" s="50"/>
      <c r="CK1965" s="50"/>
      <c r="CL1965" s="50"/>
      <c r="CM1965" s="50"/>
      <c r="CN1965" s="50"/>
      <c r="CO1965" s="50"/>
      <c r="CP1965" s="50"/>
      <c r="CQ1965" s="50"/>
      <c r="CR1965" s="50"/>
      <c r="CS1965" s="50"/>
      <c r="CT1965" s="50"/>
      <c r="CU1965" s="50"/>
      <c r="CV1965" s="50"/>
      <c r="CW1965" s="50"/>
      <c r="CX1965" s="50"/>
      <c r="CY1965" s="50"/>
      <c r="CZ1965" s="50"/>
      <c r="DA1965" s="50"/>
      <c r="DB1965" s="50"/>
      <c r="DC1965" s="50"/>
      <c r="DD1965" s="50"/>
      <c r="DE1965" s="50"/>
      <c r="DF1965" s="50"/>
    </row>
    <row r="1966" spans="2:110" x14ac:dyDescent="0.2">
      <c r="B1966" s="177"/>
      <c r="C1966" s="202"/>
      <c r="D1966" s="200"/>
      <c r="E1966" s="203"/>
      <c r="F1966" s="203"/>
      <c r="G1966" s="203"/>
      <c r="H1966" s="203"/>
      <c r="I1966" s="203"/>
      <c r="J1966" s="203"/>
      <c r="K1966" s="203"/>
      <c r="L1966" s="203"/>
      <c r="M1966" s="203"/>
      <c r="N1966" s="203"/>
      <c r="O1966" s="203"/>
      <c r="P1966" s="203"/>
      <c r="Q1966" s="204"/>
      <c r="R1966" s="204"/>
      <c r="S1966" s="234"/>
      <c r="T1966" s="50"/>
      <c r="U1966" s="50"/>
      <c r="V1966" s="50"/>
      <c r="W1966" s="50"/>
      <c r="X1966" s="50"/>
      <c r="Y1966" s="50"/>
      <c r="Z1966" s="250"/>
      <c r="AA1966" s="238"/>
      <c r="AB1966" s="50"/>
      <c r="AC1966" s="50"/>
      <c r="AD1966" s="50"/>
      <c r="AE1966" s="50"/>
      <c r="AF1966" s="50"/>
      <c r="AG1966" s="50"/>
      <c r="AH1966" s="50"/>
      <c r="AI1966" s="50"/>
      <c r="AJ1966" s="50"/>
      <c r="AK1966" s="50"/>
      <c r="AL1966" s="50"/>
      <c r="AM1966" s="50"/>
      <c r="AN1966" s="50"/>
      <c r="AO1966" s="50"/>
      <c r="AP1966" s="50"/>
      <c r="AQ1966" s="50"/>
      <c r="AR1966" s="50"/>
      <c r="AS1966" s="50"/>
      <c r="AT1966" s="50"/>
      <c r="AU1966" s="50"/>
      <c r="AV1966" s="50"/>
      <c r="AW1966" s="50"/>
      <c r="AX1966" s="50"/>
      <c r="AY1966" s="50"/>
      <c r="AZ1966" s="50"/>
      <c r="BA1966" s="50"/>
      <c r="BB1966" s="50"/>
      <c r="BC1966" s="50"/>
      <c r="BD1966" s="50"/>
      <c r="BE1966" s="50"/>
      <c r="BF1966" s="50"/>
      <c r="BG1966" s="50"/>
      <c r="BH1966" s="50"/>
      <c r="BI1966" s="50"/>
      <c r="BJ1966" s="50"/>
      <c r="BK1966" s="50"/>
      <c r="BL1966" s="50"/>
      <c r="BM1966" s="50"/>
      <c r="BN1966" s="50"/>
      <c r="BO1966" s="50"/>
      <c r="BP1966" s="50"/>
      <c r="BQ1966" s="50"/>
      <c r="BR1966" s="50"/>
      <c r="BS1966" s="50"/>
      <c r="BT1966" s="50"/>
      <c r="BU1966" s="50"/>
      <c r="BV1966" s="50"/>
      <c r="BW1966" s="50"/>
      <c r="BX1966" s="50"/>
      <c r="BY1966" s="50"/>
      <c r="BZ1966" s="50"/>
      <c r="CA1966" s="50"/>
      <c r="CB1966" s="50"/>
      <c r="CC1966" s="50"/>
      <c r="CD1966" s="50"/>
      <c r="CE1966" s="50"/>
      <c r="CF1966" s="50"/>
      <c r="CG1966" s="50"/>
      <c r="CH1966" s="50"/>
      <c r="CI1966" s="50"/>
      <c r="CJ1966" s="50"/>
      <c r="CK1966" s="50"/>
      <c r="CL1966" s="50"/>
      <c r="CM1966" s="50"/>
      <c r="CN1966" s="50"/>
      <c r="CO1966" s="50"/>
      <c r="CP1966" s="50"/>
      <c r="CQ1966" s="50"/>
      <c r="CR1966" s="50"/>
      <c r="CS1966" s="50"/>
      <c r="CT1966" s="50"/>
      <c r="CU1966" s="50"/>
      <c r="CV1966" s="50"/>
      <c r="CW1966" s="50"/>
      <c r="CX1966" s="50"/>
      <c r="CY1966" s="50"/>
      <c r="CZ1966" s="50"/>
      <c r="DA1966" s="50"/>
      <c r="DB1966" s="50"/>
      <c r="DC1966" s="50"/>
      <c r="DD1966" s="50"/>
      <c r="DE1966" s="50"/>
      <c r="DF1966" s="50"/>
    </row>
    <row r="1967" spans="2:110" x14ac:dyDescent="0.2">
      <c r="B1967" s="177"/>
      <c r="C1967" s="202"/>
      <c r="D1967" s="200"/>
      <c r="E1967" s="203"/>
      <c r="F1967" s="203"/>
      <c r="G1967" s="203"/>
      <c r="H1967" s="203"/>
      <c r="I1967" s="203"/>
      <c r="J1967" s="203"/>
      <c r="K1967" s="203"/>
      <c r="L1967" s="203"/>
      <c r="M1967" s="203"/>
      <c r="N1967" s="203"/>
      <c r="O1967" s="203"/>
      <c r="P1967" s="203"/>
      <c r="Q1967" s="204"/>
      <c r="R1967" s="204"/>
      <c r="S1967" s="234"/>
      <c r="T1967" s="50"/>
      <c r="U1967" s="50"/>
      <c r="V1967" s="50"/>
      <c r="W1967" s="50"/>
      <c r="X1967" s="50"/>
      <c r="Y1967" s="50"/>
      <c r="Z1967" s="250"/>
      <c r="AA1967" s="238"/>
      <c r="AB1967" s="50"/>
      <c r="AC1967" s="50"/>
      <c r="AD1967" s="50"/>
      <c r="AE1967" s="50"/>
      <c r="AF1967" s="50"/>
      <c r="AG1967" s="50"/>
      <c r="AH1967" s="50"/>
      <c r="AI1967" s="50"/>
      <c r="AJ1967" s="50"/>
      <c r="AK1967" s="50"/>
      <c r="AL1967" s="50"/>
      <c r="AM1967" s="50"/>
      <c r="AN1967" s="50"/>
      <c r="AO1967" s="50"/>
      <c r="AP1967" s="50"/>
      <c r="AQ1967" s="50"/>
      <c r="AR1967" s="50"/>
      <c r="AS1967" s="50"/>
      <c r="AT1967" s="50"/>
      <c r="AU1967" s="50"/>
      <c r="AV1967" s="50"/>
      <c r="AW1967" s="50"/>
      <c r="AX1967" s="50"/>
      <c r="AY1967" s="50"/>
      <c r="AZ1967" s="50"/>
      <c r="BA1967" s="50"/>
      <c r="BB1967" s="50"/>
      <c r="BC1967" s="50"/>
      <c r="BD1967" s="50"/>
      <c r="BE1967" s="50"/>
      <c r="BF1967" s="50"/>
      <c r="BG1967" s="50"/>
      <c r="BH1967" s="50"/>
      <c r="BI1967" s="50"/>
      <c r="BJ1967" s="50"/>
      <c r="BK1967" s="50"/>
      <c r="BL1967" s="50"/>
      <c r="BM1967" s="50"/>
      <c r="BN1967" s="50"/>
      <c r="BO1967" s="50"/>
      <c r="BP1967" s="50"/>
      <c r="BQ1967" s="50"/>
      <c r="BR1967" s="50"/>
      <c r="BS1967" s="50"/>
      <c r="BT1967" s="50"/>
      <c r="BU1967" s="50"/>
      <c r="BV1967" s="50"/>
      <c r="BW1967" s="50"/>
      <c r="BX1967" s="50"/>
      <c r="BY1967" s="50"/>
      <c r="BZ1967" s="50"/>
      <c r="CA1967" s="50"/>
      <c r="CB1967" s="50"/>
      <c r="CC1967" s="50"/>
      <c r="CD1967" s="50"/>
      <c r="CE1967" s="50"/>
      <c r="CF1967" s="50"/>
      <c r="CG1967" s="50"/>
      <c r="CH1967" s="50"/>
      <c r="CI1967" s="50"/>
      <c r="CJ1967" s="50"/>
      <c r="CK1967" s="50"/>
      <c r="CL1967" s="50"/>
      <c r="CM1967" s="50"/>
      <c r="CN1967" s="50"/>
      <c r="CO1967" s="50"/>
      <c r="CP1967" s="50"/>
      <c r="CQ1967" s="50"/>
      <c r="CR1967" s="50"/>
      <c r="CS1967" s="50"/>
      <c r="CT1967" s="50"/>
      <c r="CU1967" s="50"/>
      <c r="CV1967" s="50"/>
      <c r="CW1967" s="50"/>
      <c r="CX1967" s="50"/>
      <c r="CY1967" s="50"/>
      <c r="CZ1967" s="50"/>
      <c r="DA1967" s="50"/>
      <c r="DB1967" s="50"/>
      <c r="DC1967" s="50"/>
      <c r="DD1967" s="50"/>
      <c r="DE1967" s="50"/>
      <c r="DF1967" s="50"/>
    </row>
    <row r="1968" spans="2:110" x14ac:dyDescent="0.2">
      <c r="B1968" s="177"/>
      <c r="C1968" s="202"/>
      <c r="D1968" s="200"/>
      <c r="E1968" s="203"/>
      <c r="F1968" s="203"/>
      <c r="G1968" s="203"/>
      <c r="H1968" s="203"/>
      <c r="I1968" s="203"/>
      <c r="J1968" s="203"/>
      <c r="K1968" s="203"/>
      <c r="L1968" s="203"/>
      <c r="M1968" s="203"/>
      <c r="N1968" s="203"/>
      <c r="O1968" s="203"/>
      <c r="P1968" s="203"/>
      <c r="Q1968" s="204"/>
      <c r="R1968" s="204"/>
      <c r="S1968" s="234"/>
      <c r="T1968" s="50"/>
      <c r="U1968" s="50"/>
      <c r="V1968" s="50"/>
      <c r="W1968" s="50"/>
      <c r="X1968" s="50"/>
      <c r="Y1968" s="50"/>
      <c r="Z1968" s="250"/>
      <c r="AA1968" s="238"/>
      <c r="AB1968" s="50"/>
      <c r="AC1968" s="50"/>
      <c r="AD1968" s="50"/>
      <c r="AE1968" s="50"/>
      <c r="AF1968" s="50"/>
      <c r="AG1968" s="50"/>
      <c r="AH1968" s="50"/>
      <c r="AI1968" s="50"/>
      <c r="AJ1968" s="50"/>
      <c r="AK1968" s="50"/>
      <c r="AL1968" s="50"/>
      <c r="AM1968" s="50"/>
      <c r="AN1968" s="50"/>
      <c r="AO1968" s="50"/>
      <c r="AP1968" s="50"/>
      <c r="AQ1968" s="50"/>
      <c r="AR1968" s="50"/>
      <c r="AS1968" s="50"/>
      <c r="AT1968" s="50"/>
      <c r="AU1968" s="50"/>
      <c r="AV1968" s="50"/>
      <c r="AW1968" s="50"/>
      <c r="AX1968" s="50"/>
      <c r="AY1968" s="50"/>
      <c r="AZ1968" s="50"/>
      <c r="BA1968" s="50"/>
      <c r="BB1968" s="50"/>
      <c r="BC1968" s="50"/>
      <c r="BD1968" s="50"/>
      <c r="BE1968" s="50"/>
      <c r="BF1968" s="50"/>
      <c r="BG1968" s="50"/>
      <c r="BH1968" s="50"/>
      <c r="BI1968" s="50"/>
      <c r="BJ1968" s="50"/>
      <c r="BK1968" s="50"/>
      <c r="BL1968" s="50"/>
      <c r="BM1968" s="50"/>
      <c r="BN1968" s="50"/>
      <c r="BO1968" s="50"/>
      <c r="BP1968" s="50"/>
      <c r="BQ1968" s="50"/>
      <c r="BR1968" s="50"/>
      <c r="BS1968" s="50"/>
      <c r="BT1968" s="50"/>
      <c r="BU1968" s="50"/>
      <c r="BV1968" s="50"/>
      <c r="BW1968" s="50"/>
      <c r="BX1968" s="50"/>
      <c r="BY1968" s="50"/>
      <c r="BZ1968" s="50"/>
      <c r="CA1968" s="50"/>
      <c r="CB1968" s="50"/>
      <c r="CC1968" s="50"/>
      <c r="CD1968" s="50"/>
      <c r="CE1968" s="50"/>
      <c r="CF1968" s="50"/>
      <c r="CG1968" s="50"/>
      <c r="CH1968" s="50"/>
      <c r="CI1968" s="50"/>
      <c r="CJ1968" s="50"/>
      <c r="CK1968" s="50"/>
      <c r="CL1968" s="50"/>
      <c r="CM1968" s="50"/>
      <c r="CN1968" s="50"/>
      <c r="CO1968" s="50"/>
      <c r="CP1968" s="50"/>
      <c r="CQ1968" s="50"/>
      <c r="CR1968" s="50"/>
      <c r="CS1968" s="50"/>
      <c r="CT1968" s="50"/>
      <c r="CU1968" s="50"/>
      <c r="CV1968" s="50"/>
      <c r="CW1968" s="50"/>
      <c r="CX1968" s="50"/>
      <c r="CY1968" s="50"/>
      <c r="CZ1968" s="50"/>
      <c r="DA1968" s="50"/>
      <c r="DB1968" s="50"/>
      <c r="DC1968" s="50"/>
      <c r="DD1968" s="50"/>
      <c r="DE1968" s="50"/>
      <c r="DF1968" s="50"/>
    </row>
    <row r="1969" spans="2:110" x14ac:dyDescent="0.2">
      <c r="B1969" s="177"/>
      <c r="C1969" s="202"/>
      <c r="D1969" s="200"/>
      <c r="E1969" s="203"/>
      <c r="F1969" s="203"/>
      <c r="G1969" s="203"/>
      <c r="H1969" s="203"/>
      <c r="I1969" s="203"/>
      <c r="J1969" s="203"/>
      <c r="K1969" s="203"/>
      <c r="L1969" s="203"/>
      <c r="M1969" s="203"/>
      <c r="N1969" s="203"/>
      <c r="O1969" s="203"/>
      <c r="P1969" s="203"/>
      <c r="Q1969" s="204"/>
      <c r="R1969" s="204"/>
      <c r="S1969" s="234"/>
      <c r="T1969" s="50"/>
      <c r="U1969" s="50"/>
      <c r="V1969" s="50"/>
      <c r="W1969" s="50"/>
      <c r="X1969" s="50"/>
      <c r="Y1969" s="50"/>
      <c r="Z1969" s="250"/>
      <c r="AA1969" s="238"/>
      <c r="AB1969" s="50"/>
      <c r="AC1969" s="50"/>
      <c r="AD1969" s="50"/>
      <c r="AE1969" s="50"/>
      <c r="AF1969" s="50"/>
      <c r="AG1969" s="50"/>
      <c r="AH1969" s="50"/>
      <c r="AI1969" s="50"/>
      <c r="AJ1969" s="50"/>
      <c r="AK1969" s="50"/>
      <c r="AL1969" s="50"/>
      <c r="AM1969" s="50"/>
      <c r="AN1969" s="50"/>
      <c r="AO1969" s="50"/>
      <c r="AP1969" s="50"/>
      <c r="AQ1969" s="50"/>
      <c r="AR1969" s="50"/>
      <c r="AS1969" s="50"/>
      <c r="AT1969" s="50"/>
      <c r="AU1969" s="50"/>
      <c r="AV1969" s="50"/>
      <c r="AW1969" s="50"/>
      <c r="AX1969" s="50"/>
      <c r="AY1969" s="50"/>
      <c r="AZ1969" s="50"/>
      <c r="BA1969" s="50"/>
      <c r="BB1969" s="50"/>
      <c r="BC1969" s="50"/>
      <c r="BD1969" s="50"/>
      <c r="BE1969" s="50"/>
      <c r="BF1969" s="50"/>
      <c r="BG1969" s="50"/>
      <c r="BH1969" s="50"/>
      <c r="BI1969" s="50"/>
      <c r="BJ1969" s="50"/>
      <c r="BK1969" s="50"/>
      <c r="BL1969" s="50"/>
      <c r="BM1969" s="50"/>
      <c r="BN1969" s="50"/>
      <c r="BO1969" s="50"/>
      <c r="BP1969" s="50"/>
      <c r="BQ1969" s="50"/>
      <c r="BR1969" s="50"/>
      <c r="BS1969" s="50"/>
      <c r="BT1969" s="50"/>
      <c r="BU1969" s="50"/>
      <c r="BV1969" s="50"/>
      <c r="BW1969" s="50"/>
      <c r="BX1969" s="50"/>
      <c r="BY1969" s="50"/>
      <c r="BZ1969" s="50"/>
      <c r="CA1969" s="50"/>
      <c r="CB1969" s="50"/>
      <c r="CC1969" s="50"/>
      <c r="CD1969" s="50"/>
      <c r="CE1969" s="50"/>
      <c r="CF1969" s="50"/>
      <c r="CG1969" s="50"/>
      <c r="CH1969" s="50"/>
      <c r="CI1969" s="50"/>
      <c r="CJ1969" s="50"/>
      <c r="CK1969" s="50"/>
      <c r="CL1969" s="50"/>
      <c r="CM1969" s="50"/>
      <c r="CN1969" s="50"/>
      <c r="CO1969" s="50"/>
      <c r="CP1969" s="50"/>
      <c r="CQ1969" s="50"/>
      <c r="CR1969" s="50"/>
      <c r="CS1969" s="50"/>
      <c r="CT1969" s="50"/>
      <c r="CU1969" s="50"/>
      <c r="CV1969" s="50"/>
      <c r="CW1969" s="50"/>
      <c r="CX1969" s="50"/>
      <c r="CY1969" s="50"/>
      <c r="CZ1969" s="50"/>
      <c r="DA1969" s="50"/>
      <c r="DB1969" s="50"/>
      <c r="DC1969" s="50"/>
      <c r="DD1969" s="50"/>
      <c r="DE1969" s="50"/>
      <c r="DF1969" s="50"/>
    </row>
    <row r="1970" spans="2:110" x14ac:dyDescent="0.2">
      <c r="B1970" s="177"/>
      <c r="C1970" s="202"/>
      <c r="D1970" s="200"/>
      <c r="E1970" s="203"/>
      <c r="F1970" s="203"/>
      <c r="G1970" s="203"/>
      <c r="H1970" s="203"/>
      <c r="I1970" s="203"/>
      <c r="J1970" s="203"/>
      <c r="K1970" s="203"/>
      <c r="L1970" s="203"/>
      <c r="M1970" s="203"/>
      <c r="N1970" s="203"/>
      <c r="O1970" s="203"/>
      <c r="P1970" s="203"/>
      <c r="Q1970" s="204"/>
      <c r="R1970" s="204"/>
      <c r="S1970" s="234"/>
      <c r="T1970" s="50"/>
      <c r="U1970" s="50"/>
      <c r="V1970" s="50"/>
      <c r="W1970" s="50"/>
      <c r="X1970" s="50"/>
      <c r="Y1970" s="50"/>
      <c r="Z1970" s="250"/>
      <c r="AA1970" s="238"/>
      <c r="AB1970" s="50"/>
      <c r="AC1970" s="50"/>
      <c r="AD1970" s="50"/>
      <c r="AE1970" s="50"/>
      <c r="AF1970" s="50"/>
      <c r="AG1970" s="50"/>
      <c r="AH1970" s="50"/>
      <c r="AI1970" s="50"/>
      <c r="AJ1970" s="50"/>
      <c r="AK1970" s="50"/>
      <c r="AL1970" s="50"/>
      <c r="AM1970" s="50"/>
      <c r="AN1970" s="50"/>
      <c r="AO1970" s="50"/>
      <c r="AP1970" s="50"/>
      <c r="AQ1970" s="50"/>
      <c r="AR1970" s="50"/>
      <c r="AS1970" s="50"/>
      <c r="AT1970" s="50"/>
      <c r="AU1970" s="50"/>
      <c r="AV1970" s="50"/>
      <c r="AW1970" s="50"/>
      <c r="AX1970" s="50"/>
      <c r="AY1970" s="50"/>
      <c r="AZ1970" s="50"/>
      <c r="BA1970" s="50"/>
      <c r="BB1970" s="50"/>
      <c r="BC1970" s="50"/>
      <c r="BD1970" s="50"/>
      <c r="BE1970" s="50"/>
      <c r="BF1970" s="50"/>
      <c r="BG1970" s="50"/>
      <c r="BH1970" s="50"/>
      <c r="BI1970" s="50"/>
      <c r="BJ1970" s="50"/>
      <c r="BK1970" s="50"/>
      <c r="BL1970" s="50"/>
      <c r="BM1970" s="50"/>
      <c r="BN1970" s="50"/>
      <c r="BO1970" s="50"/>
      <c r="BP1970" s="50"/>
      <c r="BQ1970" s="50"/>
      <c r="BR1970" s="50"/>
      <c r="BS1970" s="50"/>
      <c r="BT1970" s="50"/>
      <c r="BU1970" s="50"/>
      <c r="BV1970" s="50"/>
      <c r="BW1970" s="50"/>
      <c r="BX1970" s="50"/>
      <c r="BY1970" s="50"/>
      <c r="BZ1970" s="50"/>
      <c r="CA1970" s="50"/>
      <c r="CB1970" s="50"/>
      <c r="CC1970" s="50"/>
      <c r="CD1970" s="50"/>
      <c r="CE1970" s="50"/>
      <c r="CF1970" s="50"/>
      <c r="CG1970" s="50"/>
      <c r="CH1970" s="50"/>
      <c r="CI1970" s="50"/>
      <c r="CJ1970" s="50"/>
      <c r="CK1970" s="50"/>
      <c r="CL1970" s="50"/>
      <c r="CM1970" s="50"/>
      <c r="CN1970" s="50"/>
      <c r="CO1970" s="50"/>
      <c r="CP1970" s="50"/>
      <c r="CQ1970" s="50"/>
      <c r="CR1970" s="50"/>
      <c r="CS1970" s="50"/>
      <c r="CT1970" s="50"/>
      <c r="CU1970" s="50"/>
      <c r="CV1970" s="50"/>
      <c r="CW1970" s="50"/>
      <c r="CX1970" s="50"/>
      <c r="CY1970" s="50"/>
      <c r="CZ1970" s="50"/>
      <c r="DA1970" s="50"/>
      <c r="DB1970" s="50"/>
      <c r="DC1970" s="50"/>
      <c r="DD1970" s="50"/>
      <c r="DE1970" s="50"/>
      <c r="DF1970" s="50"/>
    </row>
    <row r="1971" spans="2:110" x14ac:dyDescent="0.2">
      <c r="B1971" s="177"/>
      <c r="C1971" s="202"/>
      <c r="D1971" s="200"/>
      <c r="E1971" s="203"/>
      <c r="F1971" s="203"/>
      <c r="G1971" s="203"/>
      <c r="H1971" s="203"/>
      <c r="I1971" s="203"/>
      <c r="J1971" s="203"/>
      <c r="K1971" s="203"/>
      <c r="L1971" s="203"/>
      <c r="M1971" s="203"/>
      <c r="N1971" s="203"/>
      <c r="O1971" s="203"/>
      <c r="P1971" s="203"/>
      <c r="Q1971" s="204"/>
      <c r="R1971" s="204"/>
      <c r="S1971" s="234"/>
      <c r="T1971" s="50"/>
      <c r="U1971" s="50"/>
      <c r="V1971" s="50"/>
      <c r="W1971" s="50"/>
      <c r="X1971" s="50"/>
      <c r="Y1971" s="50"/>
      <c r="Z1971" s="250"/>
      <c r="AA1971" s="238"/>
      <c r="AB1971" s="50"/>
      <c r="AC1971" s="50"/>
      <c r="AD1971" s="50"/>
      <c r="AE1971" s="50"/>
      <c r="AF1971" s="50"/>
      <c r="AG1971" s="50"/>
      <c r="AH1971" s="50"/>
      <c r="AI1971" s="50"/>
      <c r="AJ1971" s="50"/>
      <c r="AK1971" s="50"/>
      <c r="AL1971" s="50"/>
      <c r="AM1971" s="50"/>
      <c r="AN1971" s="50"/>
      <c r="AO1971" s="50"/>
      <c r="AP1971" s="50"/>
      <c r="AQ1971" s="50"/>
      <c r="AR1971" s="50"/>
      <c r="AS1971" s="50"/>
      <c r="AT1971" s="50"/>
      <c r="AU1971" s="50"/>
      <c r="AV1971" s="50"/>
      <c r="AW1971" s="50"/>
      <c r="AX1971" s="50"/>
      <c r="AY1971" s="50"/>
      <c r="AZ1971" s="50"/>
      <c r="BA1971" s="50"/>
      <c r="BB1971" s="50"/>
      <c r="BC1971" s="50"/>
      <c r="BD1971" s="50"/>
      <c r="BE1971" s="50"/>
      <c r="BF1971" s="50"/>
      <c r="BG1971" s="50"/>
      <c r="BH1971" s="50"/>
      <c r="BI1971" s="50"/>
      <c r="BJ1971" s="50"/>
      <c r="BK1971" s="50"/>
      <c r="BL1971" s="50"/>
      <c r="BM1971" s="50"/>
      <c r="BN1971" s="50"/>
      <c r="BO1971" s="50"/>
      <c r="BP1971" s="50"/>
      <c r="BQ1971" s="50"/>
      <c r="BR1971" s="50"/>
      <c r="BS1971" s="50"/>
      <c r="BT1971" s="50"/>
      <c r="BU1971" s="50"/>
      <c r="BV1971" s="50"/>
      <c r="BW1971" s="50"/>
      <c r="BX1971" s="50"/>
      <c r="BY1971" s="50"/>
      <c r="BZ1971" s="50"/>
      <c r="CA1971" s="50"/>
      <c r="CB1971" s="50"/>
      <c r="CC1971" s="50"/>
      <c r="CD1971" s="50"/>
      <c r="CE1971" s="50"/>
      <c r="CF1971" s="50"/>
      <c r="CG1971" s="50"/>
      <c r="CH1971" s="50"/>
      <c r="CI1971" s="50"/>
      <c r="CJ1971" s="50"/>
      <c r="CK1971" s="50"/>
      <c r="CL1971" s="50"/>
      <c r="CM1971" s="50"/>
      <c r="CN1971" s="50"/>
      <c r="CO1971" s="50"/>
      <c r="CP1971" s="50"/>
      <c r="CQ1971" s="50"/>
      <c r="CR1971" s="50"/>
      <c r="CS1971" s="50"/>
      <c r="CT1971" s="50"/>
      <c r="CU1971" s="50"/>
      <c r="CV1971" s="50"/>
      <c r="CW1971" s="50"/>
      <c r="CX1971" s="50"/>
      <c r="CY1971" s="50"/>
      <c r="CZ1971" s="50"/>
      <c r="DA1971" s="50"/>
      <c r="DB1971" s="50"/>
      <c r="DC1971" s="50"/>
      <c r="DD1971" s="50"/>
      <c r="DE1971" s="50"/>
      <c r="DF1971" s="50"/>
    </row>
    <row r="1972" spans="2:110" x14ac:dyDescent="0.2">
      <c r="B1972" s="177"/>
      <c r="C1972" s="202"/>
      <c r="D1972" s="200"/>
      <c r="E1972" s="203"/>
      <c r="F1972" s="203"/>
      <c r="G1972" s="203"/>
      <c r="H1972" s="203"/>
      <c r="I1972" s="203"/>
      <c r="J1972" s="203"/>
      <c r="K1972" s="203"/>
      <c r="L1972" s="203"/>
      <c r="M1972" s="203"/>
      <c r="N1972" s="203"/>
      <c r="O1972" s="203"/>
      <c r="P1972" s="203"/>
      <c r="Q1972" s="204"/>
      <c r="R1972" s="204"/>
      <c r="S1972" s="234"/>
      <c r="T1972" s="50"/>
      <c r="U1972" s="50"/>
      <c r="V1972" s="50"/>
      <c r="W1972" s="50"/>
      <c r="X1972" s="50"/>
      <c r="Y1972" s="50"/>
      <c r="Z1972" s="250"/>
      <c r="AA1972" s="238"/>
      <c r="AB1972" s="50"/>
      <c r="AC1972" s="50"/>
      <c r="AD1972" s="50"/>
      <c r="AE1972" s="50"/>
      <c r="AF1972" s="50"/>
      <c r="AG1972" s="50"/>
      <c r="AH1972" s="50"/>
      <c r="AI1972" s="50"/>
      <c r="AJ1972" s="50"/>
      <c r="AK1972" s="50"/>
      <c r="AL1972" s="50"/>
      <c r="AM1972" s="50"/>
      <c r="AN1972" s="50"/>
      <c r="AO1972" s="50"/>
      <c r="AP1972" s="50"/>
      <c r="AQ1972" s="50"/>
      <c r="AR1972" s="50"/>
      <c r="AS1972" s="50"/>
      <c r="AT1972" s="50"/>
      <c r="AU1972" s="50"/>
      <c r="AV1972" s="50"/>
      <c r="AW1972" s="50"/>
      <c r="AX1972" s="50"/>
      <c r="AY1972" s="50"/>
      <c r="AZ1972" s="50"/>
      <c r="BA1972" s="50"/>
      <c r="BB1972" s="50"/>
      <c r="BC1972" s="50"/>
      <c r="BD1972" s="50"/>
      <c r="BE1972" s="50"/>
      <c r="BF1972" s="50"/>
      <c r="BG1972" s="50"/>
      <c r="BH1972" s="50"/>
      <c r="BI1972" s="50"/>
      <c r="BJ1972" s="50"/>
      <c r="BK1972" s="50"/>
      <c r="BL1972" s="50"/>
      <c r="BM1972" s="50"/>
      <c r="BN1972" s="50"/>
      <c r="BO1972" s="50"/>
      <c r="BP1972" s="50"/>
      <c r="BQ1972" s="50"/>
      <c r="BR1972" s="50"/>
      <c r="BS1972" s="50"/>
      <c r="BT1972" s="50"/>
      <c r="BU1972" s="50"/>
      <c r="BV1972" s="50"/>
      <c r="BW1972" s="50"/>
      <c r="BX1972" s="50"/>
      <c r="BY1972" s="50"/>
      <c r="BZ1972" s="50"/>
      <c r="CA1972" s="50"/>
      <c r="CB1972" s="50"/>
      <c r="CC1972" s="50"/>
      <c r="CD1972" s="50"/>
      <c r="CE1972" s="50"/>
      <c r="CF1972" s="50"/>
      <c r="CG1972" s="50"/>
      <c r="CH1972" s="50"/>
      <c r="CI1972" s="50"/>
      <c r="CJ1972" s="50"/>
      <c r="CK1972" s="50"/>
      <c r="CL1972" s="50"/>
      <c r="CM1972" s="50"/>
      <c r="CN1972" s="50"/>
      <c r="CO1972" s="50"/>
      <c r="CP1972" s="50"/>
      <c r="CQ1972" s="50"/>
      <c r="CR1972" s="50"/>
      <c r="CS1972" s="50"/>
      <c r="CT1972" s="50"/>
      <c r="CU1972" s="50"/>
      <c r="CV1972" s="50"/>
      <c r="CW1972" s="50"/>
      <c r="CX1972" s="50"/>
      <c r="CY1972" s="50"/>
      <c r="CZ1972" s="50"/>
      <c r="DA1972" s="50"/>
      <c r="DB1972" s="50"/>
      <c r="DC1972" s="50"/>
      <c r="DD1972" s="50"/>
      <c r="DE1972" s="50"/>
      <c r="DF1972" s="50"/>
    </row>
    <row r="1973" spans="2:110" x14ac:dyDescent="0.2">
      <c r="B1973" s="177"/>
      <c r="C1973" s="202"/>
      <c r="D1973" s="200"/>
      <c r="E1973" s="203"/>
      <c r="F1973" s="203"/>
      <c r="G1973" s="203"/>
      <c r="H1973" s="203"/>
      <c r="I1973" s="203"/>
      <c r="J1973" s="203"/>
      <c r="K1973" s="203"/>
      <c r="L1973" s="203"/>
      <c r="M1973" s="203"/>
      <c r="N1973" s="203"/>
      <c r="O1973" s="203"/>
      <c r="P1973" s="203"/>
      <c r="Q1973" s="204"/>
      <c r="R1973" s="204"/>
      <c r="S1973" s="234"/>
      <c r="T1973" s="50"/>
      <c r="U1973" s="50"/>
      <c r="V1973" s="50"/>
      <c r="W1973" s="50"/>
      <c r="X1973" s="50"/>
      <c r="Y1973" s="50"/>
      <c r="Z1973" s="250"/>
      <c r="AA1973" s="238"/>
      <c r="AB1973" s="50"/>
      <c r="AC1973" s="50"/>
      <c r="AD1973" s="50"/>
      <c r="AE1973" s="50"/>
      <c r="AF1973" s="50"/>
      <c r="AG1973" s="50"/>
      <c r="AH1973" s="50"/>
      <c r="AI1973" s="50"/>
      <c r="AJ1973" s="50"/>
      <c r="AK1973" s="50"/>
      <c r="AL1973" s="50"/>
      <c r="AM1973" s="50"/>
      <c r="AN1973" s="50"/>
      <c r="AO1973" s="50"/>
      <c r="AP1973" s="50"/>
      <c r="AQ1973" s="50"/>
      <c r="AR1973" s="50"/>
      <c r="AS1973" s="50"/>
      <c r="AT1973" s="50"/>
      <c r="AU1973" s="50"/>
      <c r="AV1973" s="50"/>
      <c r="AW1973" s="50"/>
      <c r="AX1973" s="50"/>
      <c r="AY1973" s="50"/>
      <c r="AZ1973" s="50"/>
      <c r="BA1973" s="50"/>
      <c r="BB1973" s="50"/>
      <c r="BC1973" s="50"/>
      <c r="BD1973" s="50"/>
      <c r="BE1973" s="50"/>
      <c r="BF1973" s="50"/>
      <c r="BG1973" s="50"/>
      <c r="BH1973" s="50"/>
      <c r="BI1973" s="50"/>
      <c r="BJ1973" s="50"/>
      <c r="BK1973" s="50"/>
      <c r="BL1973" s="50"/>
      <c r="BM1973" s="50"/>
      <c r="BN1973" s="50"/>
      <c r="BO1973" s="50"/>
      <c r="BP1973" s="50"/>
      <c r="BQ1973" s="50"/>
      <c r="BR1973" s="50"/>
      <c r="BS1973" s="50"/>
      <c r="BT1973" s="50"/>
      <c r="BU1973" s="50"/>
      <c r="BV1973" s="50"/>
      <c r="BW1973" s="50"/>
      <c r="BX1973" s="50"/>
      <c r="BY1973" s="50"/>
      <c r="BZ1973" s="50"/>
      <c r="CA1973" s="50"/>
      <c r="CB1973" s="50"/>
      <c r="CC1973" s="50"/>
      <c r="CD1973" s="50"/>
      <c r="CE1973" s="50"/>
      <c r="CF1973" s="50"/>
      <c r="CG1973" s="50"/>
      <c r="CH1973" s="50"/>
      <c r="CI1973" s="50"/>
      <c r="CJ1973" s="50"/>
      <c r="CK1973" s="50"/>
      <c r="CL1973" s="50"/>
      <c r="CM1973" s="50"/>
      <c r="CN1973" s="50"/>
      <c r="CO1973" s="50"/>
      <c r="CP1973" s="50"/>
      <c r="CQ1973" s="50"/>
      <c r="CR1973" s="50"/>
      <c r="CS1973" s="50"/>
      <c r="CT1973" s="50"/>
      <c r="CU1973" s="50"/>
      <c r="CV1973" s="50"/>
      <c r="CW1973" s="50"/>
      <c r="CX1973" s="50"/>
      <c r="CY1973" s="50"/>
      <c r="CZ1973" s="50"/>
      <c r="DA1973" s="50"/>
      <c r="DB1973" s="50"/>
      <c r="DC1973" s="50"/>
      <c r="DD1973" s="50"/>
      <c r="DE1973" s="50"/>
      <c r="DF1973" s="50"/>
    </row>
    <row r="1974" spans="2:110" x14ac:dyDescent="0.2">
      <c r="B1974" s="177"/>
      <c r="C1974" s="202"/>
      <c r="D1974" s="200"/>
      <c r="E1974" s="203"/>
      <c r="F1974" s="203"/>
      <c r="G1974" s="203"/>
      <c r="H1974" s="203"/>
      <c r="I1974" s="203"/>
      <c r="J1974" s="203"/>
      <c r="K1974" s="203"/>
      <c r="L1974" s="203"/>
      <c r="M1974" s="203"/>
      <c r="N1974" s="203"/>
      <c r="O1974" s="203"/>
      <c r="P1974" s="203"/>
      <c r="Q1974" s="204"/>
      <c r="R1974" s="204"/>
      <c r="S1974" s="234"/>
      <c r="T1974" s="50"/>
      <c r="U1974" s="50"/>
      <c r="V1974" s="50"/>
      <c r="W1974" s="50"/>
      <c r="X1974" s="50"/>
      <c r="Y1974" s="50"/>
      <c r="Z1974" s="250"/>
      <c r="AA1974" s="238"/>
      <c r="AB1974" s="50"/>
      <c r="AC1974" s="50"/>
      <c r="AD1974" s="50"/>
      <c r="AE1974" s="50"/>
      <c r="AF1974" s="50"/>
      <c r="AG1974" s="50"/>
      <c r="AH1974" s="50"/>
      <c r="AI1974" s="50"/>
      <c r="AJ1974" s="50"/>
      <c r="AK1974" s="50"/>
      <c r="AL1974" s="50"/>
      <c r="AM1974" s="50"/>
      <c r="AN1974" s="50"/>
      <c r="AO1974" s="50"/>
      <c r="AP1974" s="50"/>
      <c r="AQ1974" s="50"/>
      <c r="AR1974" s="50"/>
      <c r="AS1974" s="50"/>
      <c r="AT1974" s="50"/>
      <c r="AU1974" s="50"/>
      <c r="AV1974" s="50"/>
      <c r="AW1974" s="50"/>
      <c r="AX1974" s="50"/>
      <c r="AY1974" s="50"/>
      <c r="AZ1974" s="50"/>
      <c r="BA1974" s="50"/>
      <c r="BB1974" s="50"/>
      <c r="BC1974" s="50"/>
      <c r="BD1974" s="50"/>
      <c r="BE1974" s="50"/>
      <c r="BF1974" s="50"/>
      <c r="BG1974" s="50"/>
      <c r="BH1974" s="50"/>
      <c r="BI1974" s="50"/>
      <c r="BJ1974" s="50"/>
      <c r="BK1974" s="50"/>
      <c r="BL1974" s="50"/>
      <c r="BM1974" s="50"/>
      <c r="BN1974" s="50"/>
      <c r="BO1974" s="50"/>
      <c r="BP1974" s="50"/>
      <c r="BQ1974" s="50"/>
      <c r="BR1974" s="50"/>
      <c r="BS1974" s="50"/>
      <c r="BT1974" s="50"/>
      <c r="BU1974" s="50"/>
      <c r="BV1974" s="50"/>
      <c r="BW1974" s="50"/>
      <c r="BX1974" s="50"/>
      <c r="BY1974" s="50"/>
      <c r="BZ1974" s="50"/>
      <c r="CA1974" s="50"/>
      <c r="CB1974" s="50"/>
      <c r="CC1974" s="50"/>
      <c r="CD1974" s="50"/>
      <c r="CE1974" s="50"/>
      <c r="CF1974" s="50"/>
      <c r="CG1974" s="50"/>
      <c r="CH1974" s="50"/>
      <c r="CI1974" s="50"/>
      <c r="CJ1974" s="50"/>
      <c r="CK1974" s="50"/>
      <c r="CL1974" s="50"/>
      <c r="CM1974" s="50"/>
      <c r="CN1974" s="50"/>
      <c r="CO1974" s="50"/>
      <c r="CP1974" s="50"/>
      <c r="CQ1974" s="50"/>
      <c r="CR1974" s="50"/>
      <c r="CS1974" s="50"/>
      <c r="CT1974" s="50"/>
      <c r="CU1974" s="50"/>
      <c r="CV1974" s="50"/>
      <c r="CW1974" s="50"/>
      <c r="CX1974" s="50"/>
      <c r="CY1974" s="50"/>
      <c r="CZ1974" s="50"/>
      <c r="DA1974" s="50"/>
      <c r="DB1974" s="50"/>
      <c r="DC1974" s="50"/>
      <c r="DD1974" s="50"/>
      <c r="DE1974" s="50"/>
      <c r="DF1974" s="50"/>
    </row>
    <row r="1975" spans="2:110" x14ac:dyDescent="0.2">
      <c r="B1975" s="177"/>
      <c r="C1975" s="202"/>
      <c r="D1975" s="200"/>
      <c r="E1975" s="203"/>
      <c r="F1975" s="203"/>
      <c r="G1975" s="203"/>
      <c r="H1975" s="203"/>
      <c r="I1975" s="203"/>
      <c r="J1975" s="203"/>
      <c r="K1975" s="203"/>
      <c r="L1975" s="203"/>
      <c r="M1975" s="203"/>
      <c r="N1975" s="203"/>
      <c r="O1975" s="203"/>
      <c r="P1975" s="203"/>
      <c r="Q1975" s="204"/>
      <c r="R1975" s="204"/>
      <c r="S1975" s="234"/>
      <c r="T1975" s="50"/>
      <c r="U1975" s="50"/>
      <c r="V1975" s="50"/>
      <c r="W1975" s="50"/>
      <c r="X1975" s="50"/>
      <c r="Y1975" s="50"/>
      <c r="Z1975" s="250"/>
      <c r="AA1975" s="238"/>
      <c r="AB1975" s="50"/>
      <c r="AC1975" s="50"/>
      <c r="AD1975" s="50"/>
      <c r="AE1975" s="50"/>
      <c r="AF1975" s="50"/>
      <c r="AG1975" s="50"/>
      <c r="AH1975" s="50"/>
      <c r="AI1975" s="50"/>
      <c r="AJ1975" s="50"/>
      <c r="AK1975" s="50"/>
      <c r="AL1975" s="50"/>
      <c r="AM1975" s="50"/>
      <c r="AN1975" s="50"/>
      <c r="AO1975" s="50"/>
      <c r="AP1975" s="50"/>
      <c r="AQ1975" s="50"/>
      <c r="AR1975" s="50"/>
      <c r="AS1975" s="50"/>
      <c r="AT1975" s="50"/>
      <c r="AU1975" s="50"/>
      <c r="AV1975" s="50"/>
      <c r="AW1975" s="50"/>
      <c r="AX1975" s="50"/>
      <c r="AY1975" s="50"/>
      <c r="AZ1975" s="50"/>
      <c r="BA1975" s="50"/>
      <c r="BB1975" s="50"/>
      <c r="BC1975" s="50"/>
      <c r="BD1975" s="50"/>
      <c r="BE1975" s="50"/>
      <c r="BF1975" s="50"/>
      <c r="BG1975" s="50"/>
      <c r="BH1975" s="50"/>
      <c r="BI1975" s="50"/>
      <c r="BJ1975" s="50"/>
      <c r="BK1975" s="50"/>
      <c r="BL1975" s="50"/>
      <c r="BM1975" s="50"/>
      <c r="BN1975" s="50"/>
      <c r="BO1975" s="50"/>
      <c r="BP1975" s="50"/>
      <c r="BQ1975" s="50"/>
      <c r="BR1975" s="50"/>
      <c r="BS1975" s="50"/>
      <c r="BT1975" s="50"/>
      <c r="BU1975" s="50"/>
      <c r="BV1975" s="50"/>
      <c r="BW1975" s="50"/>
      <c r="BX1975" s="50"/>
      <c r="BY1975" s="50"/>
      <c r="BZ1975" s="50"/>
      <c r="CA1975" s="50"/>
      <c r="CB1975" s="50"/>
      <c r="CC1975" s="50"/>
      <c r="CD1975" s="50"/>
      <c r="CE1975" s="50"/>
      <c r="CF1975" s="50"/>
      <c r="CG1975" s="50"/>
      <c r="CH1975" s="50"/>
      <c r="CI1975" s="50"/>
      <c r="CJ1975" s="50"/>
      <c r="CK1975" s="50"/>
      <c r="CL1975" s="50"/>
      <c r="CM1975" s="50"/>
      <c r="CN1975" s="50"/>
      <c r="CO1975" s="50"/>
      <c r="CP1975" s="50"/>
      <c r="CQ1975" s="50"/>
      <c r="CR1975" s="50"/>
      <c r="CS1975" s="50"/>
      <c r="CT1975" s="50"/>
      <c r="CU1975" s="50"/>
      <c r="CV1975" s="50"/>
      <c r="CW1975" s="50"/>
      <c r="CX1975" s="50"/>
      <c r="CY1975" s="50"/>
      <c r="CZ1975" s="50"/>
      <c r="DA1975" s="50"/>
      <c r="DB1975" s="50"/>
      <c r="DC1975" s="50"/>
      <c r="DD1975" s="50"/>
      <c r="DE1975" s="50"/>
      <c r="DF1975" s="50"/>
    </row>
    <row r="1976" spans="2:110" x14ac:dyDescent="0.2">
      <c r="B1976" s="177"/>
      <c r="C1976" s="202"/>
      <c r="D1976" s="200"/>
      <c r="E1976" s="203"/>
      <c r="F1976" s="203"/>
      <c r="G1976" s="203"/>
      <c r="H1976" s="203"/>
      <c r="I1976" s="203"/>
      <c r="J1976" s="203"/>
      <c r="K1976" s="203"/>
      <c r="L1976" s="203"/>
      <c r="M1976" s="203"/>
      <c r="N1976" s="203"/>
      <c r="O1976" s="203"/>
      <c r="P1976" s="203"/>
      <c r="Q1976" s="204"/>
      <c r="R1976" s="204"/>
      <c r="S1976" s="234"/>
      <c r="T1976" s="50"/>
      <c r="U1976" s="50"/>
      <c r="V1976" s="50"/>
      <c r="W1976" s="50"/>
      <c r="X1976" s="50"/>
      <c r="Y1976" s="50"/>
      <c r="Z1976" s="250"/>
      <c r="AA1976" s="238"/>
      <c r="AB1976" s="50"/>
      <c r="AC1976" s="50"/>
      <c r="AD1976" s="50"/>
      <c r="AE1976" s="50"/>
      <c r="AF1976" s="50"/>
      <c r="AG1976" s="50"/>
      <c r="AH1976" s="50"/>
      <c r="AI1976" s="50"/>
      <c r="AJ1976" s="50"/>
      <c r="AK1976" s="50"/>
      <c r="AL1976" s="50"/>
      <c r="AM1976" s="50"/>
      <c r="AN1976" s="50"/>
      <c r="AO1976" s="50"/>
      <c r="AP1976" s="50"/>
      <c r="AQ1976" s="50"/>
      <c r="AR1976" s="50"/>
      <c r="AS1976" s="50"/>
      <c r="AT1976" s="50"/>
      <c r="AU1976" s="50"/>
      <c r="AV1976" s="50"/>
      <c r="AW1976" s="50"/>
      <c r="AX1976" s="50"/>
      <c r="AY1976" s="50"/>
      <c r="AZ1976" s="50"/>
      <c r="BA1976" s="50"/>
      <c r="BB1976" s="50"/>
      <c r="BC1976" s="50"/>
      <c r="BD1976" s="50"/>
      <c r="BE1976" s="50"/>
      <c r="BF1976" s="50"/>
      <c r="BG1976" s="50"/>
      <c r="BH1976" s="50"/>
      <c r="BI1976" s="50"/>
      <c r="BJ1976" s="50"/>
      <c r="BK1976" s="50"/>
      <c r="BL1976" s="50"/>
      <c r="BM1976" s="50"/>
      <c r="BN1976" s="50"/>
      <c r="BO1976" s="50"/>
      <c r="BP1976" s="50"/>
      <c r="BQ1976" s="50"/>
      <c r="BR1976" s="50"/>
      <c r="BS1976" s="50"/>
      <c r="BT1976" s="50"/>
      <c r="BU1976" s="50"/>
      <c r="BV1976" s="50"/>
      <c r="BW1976" s="50"/>
      <c r="BX1976" s="50"/>
      <c r="BY1976" s="50"/>
      <c r="BZ1976" s="50"/>
      <c r="CA1976" s="50"/>
      <c r="CB1976" s="50"/>
      <c r="CC1976" s="50"/>
      <c r="CD1976" s="50"/>
      <c r="CE1976" s="50"/>
      <c r="CF1976" s="50"/>
      <c r="CG1976" s="50"/>
      <c r="CH1976" s="50"/>
      <c r="CI1976" s="50"/>
      <c r="CJ1976" s="50"/>
      <c r="CK1976" s="50"/>
      <c r="CL1976" s="50"/>
      <c r="CM1976" s="50"/>
      <c r="CN1976" s="50"/>
      <c r="CO1976" s="50"/>
      <c r="CP1976" s="50"/>
      <c r="CQ1976" s="50"/>
      <c r="CR1976" s="50"/>
      <c r="CS1976" s="50"/>
      <c r="CT1976" s="50"/>
      <c r="CU1976" s="50"/>
      <c r="CV1976" s="50"/>
      <c r="CW1976" s="50"/>
      <c r="CX1976" s="50"/>
      <c r="CY1976" s="50"/>
      <c r="CZ1976" s="50"/>
      <c r="DA1976" s="50"/>
      <c r="DB1976" s="50"/>
      <c r="DC1976" s="50"/>
      <c r="DD1976" s="50"/>
      <c r="DE1976" s="50"/>
      <c r="DF1976" s="50"/>
    </row>
    <row r="1977" spans="2:110" x14ac:dyDescent="0.2">
      <c r="B1977" s="177"/>
      <c r="C1977" s="202"/>
      <c r="D1977" s="200"/>
      <c r="E1977" s="203"/>
      <c r="F1977" s="203"/>
      <c r="G1977" s="203"/>
      <c r="H1977" s="203"/>
      <c r="I1977" s="203"/>
      <c r="J1977" s="203"/>
      <c r="K1977" s="203"/>
      <c r="L1977" s="203"/>
      <c r="M1977" s="203"/>
      <c r="N1977" s="203"/>
      <c r="O1977" s="203"/>
      <c r="P1977" s="203"/>
      <c r="Q1977" s="204"/>
      <c r="R1977" s="204"/>
      <c r="S1977" s="234"/>
      <c r="T1977" s="50"/>
      <c r="U1977" s="50"/>
      <c r="V1977" s="50"/>
      <c r="W1977" s="50"/>
      <c r="X1977" s="50"/>
      <c r="Y1977" s="50"/>
      <c r="Z1977" s="250"/>
      <c r="AA1977" s="238"/>
      <c r="AB1977" s="50"/>
      <c r="AC1977" s="50"/>
      <c r="AD1977" s="50"/>
      <c r="AE1977" s="50"/>
      <c r="AF1977" s="50"/>
      <c r="AG1977" s="50"/>
      <c r="AH1977" s="50"/>
      <c r="AI1977" s="50"/>
      <c r="AJ1977" s="50"/>
      <c r="AK1977" s="50"/>
      <c r="AL1977" s="50"/>
      <c r="AM1977" s="50"/>
      <c r="AN1977" s="50"/>
      <c r="AO1977" s="50"/>
      <c r="AP1977" s="50"/>
      <c r="AQ1977" s="50"/>
      <c r="AR1977" s="50"/>
      <c r="AS1977" s="50"/>
      <c r="AT1977" s="50"/>
      <c r="AU1977" s="50"/>
      <c r="AV1977" s="50"/>
      <c r="AW1977" s="50"/>
      <c r="AX1977" s="50"/>
      <c r="AY1977" s="50"/>
      <c r="AZ1977" s="50"/>
      <c r="BA1977" s="50"/>
      <c r="BB1977" s="50"/>
      <c r="BC1977" s="50"/>
      <c r="BD1977" s="50"/>
      <c r="BE1977" s="50"/>
      <c r="BF1977" s="50"/>
      <c r="BG1977" s="50"/>
      <c r="BH1977" s="50"/>
      <c r="BI1977" s="50"/>
      <c r="BJ1977" s="50"/>
      <c r="BK1977" s="50"/>
      <c r="BL1977" s="50"/>
      <c r="BM1977" s="50"/>
      <c r="BN1977" s="50"/>
      <c r="BO1977" s="50"/>
      <c r="BP1977" s="50"/>
      <c r="BQ1977" s="50"/>
      <c r="BR1977" s="50"/>
      <c r="BS1977" s="50"/>
      <c r="BT1977" s="50"/>
      <c r="BU1977" s="50"/>
      <c r="BV1977" s="50"/>
      <c r="BW1977" s="50"/>
      <c r="BX1977" s="50"/>
      <c r="BY1977" s="50"/>
      <c r="BZ1977" s="50"/>
      <c r="CA1977" s="50"/>
      <c r="CB1977" s="50"/>
      <c r="CC1977" s="50"/>
      <c r="CD1977" s="50"/>
      <c r="CE1977" s="50"/>
      <c r="CF1977" s="50"/>
      <c r="CG1977" s="50"/>
      <c r="CH1977" s="50"/>
      <c r="CI1977" s="50"/>
      <c r="CJ1977" s="50"/>
      <c r="CK1977" s="50"/>
      <c r="CL1977" s="50"/>
      <c r="CM1977" s="50"/>
      <c r="CN1977" s="50"/>
      <c r="CO1977" s="50"/>
      <c r="CP1977" s="50"/>
      <c r="CQ1977" s="50"/>
      <c r="CR1977" s="50"/>
      <c r="CS1977" s="50"/>
      <c r="CT1977" s="50"/>
      <c r="CU1977" s="50"/>
      <c r="CV1977" s="50"/>
      <c r="CW1977" s="50"/>
      <c r="CX1977" s="50"/>
      <c r="CY1977" s="50"/>
      <c r="CZ1977" s="50"/>
      <c r="DA1977" s="50"/>
      <c r="DB1977" s="50"/>
      <c r="DC1977" s="50"/>
      <c r="DD1977" s="50"/>
      <c r="DE1977" s="50"/>
      <c r="DF1977" s="50"/>
    </row>
    <row r="1978" spans="2:110" x14ac:dyDescent="0.2">
      <c r="B1978" s="177"/>
      <c r="C1978" s="202"/>
      <c r="D1978" s="200"/>
      <c r="E1978" s="203"/>
      <c r="F1978" s="203"/>
      <c r="G1978" s="203"/>
      <c r="H1978" s="203"/>
      <c r="I1978" s="203"/>
      <c r="J1978" s="203"/>
      <c r="K1978" s="203"/>
      <c r="L1978" s="203"/>
      <c r="M1978" s="203"/>
      <c r="N1978" s="203"/>
      <c r="O1978" s="203"/>
      <c r="P1978" s="203"/>
      <c r="Q1978" s="204"/>
      <c r="R1978" s="204"/>
      <c r="S1978" s="234"/>
      <c r="T1978" s="50"/>
      <c r="U1978" s="50"/>
      <c r="V1978" s="50"/>
      <c r="W1978" s="50"/>
      <c r="X1978" s="50"/>
      <c r="Y1978" s="50"/>
      <c r="Z1978" s="250"/>
      <c r="AA1978" s="238"/>
      <c r="AB1978" s="50"/>
      <c r="AC1978" s="50"/>
      <c r="AD1978" s="50"/>
      <c r="AE1978" s="50"/>
      <c r="AF1978" s="50"/>
      <c r="AG1978" s="50"/>
      <c r="AH1978" s="50"/>
      <c r="AI1978" s="50"/>
      <c r="AJ1978" s="50"/>
      <c r="AK1978" s="50"/>
      <c r="AL1978" s="50"/>
      <c r="AM1978" s="50"/>
      <c r="AN1978" s="50"/>
      <c r="AO1978" s="50"/>
      <c r="AP1978" s="50"/>
      <c r="AQ1978" s="50"/>
      <c r="AR1978" s="50"/>
      <c r="AS1978" s="50"/>
      <c r="AT1978" s="50"/>
      <c r="AU1978" s="50"/>
      <c r="AV1978" s="50"/>
      <c r="AW1978" s="50"/>
      <c r="AX1978" s="50"/>
      <c r="AY1978" s="50"/>
      <c r="AZ1978" s="50"/>
      <c r="BA1978" s="50"/>
      <c r="BB1978" s="50"/>
      <c r="BC1978" s="50"/>
      <c r="BD1978" s="50"/>
      <c r="BE1978" s="50"/>
      <c r="BF1978" s="50"/>
      <c r="BG1978" s="50"/>
      <c r="BH1978" s="50"/>
      <c r="BI1978" s="50"/>
      <c r="BJ1978" s="50"/>
      <c r="BK1978" s="50"/>
      <c r="BL1978" s="50"/>
      <c r="BM1978" s="50"/>
      <c r="BN1978" s="50"/>
      <c r="BO1978" s="50"/>
      <c r="BP1978" s="50"/>
      <c r="BQ1978" s="50"/>
      <c r="BR1978" s="50"/>
      <c r="BS1978" s="50"/>
      <c r="BT1978" s="50"/>
      <c r="BU1978" s="50"/>
      <c r="BV1978" s="50"/>
      <c r="BW1978" s="50"/>
      <c r="BX1978" s="50"/>
      <c r="BY1978" s="50"/>
      <c r="BZ1978" s="50"/>
      <c r="CA1978" s="50"/>
      <c r="CB1978" s="50"/>
      <c r="CC1978" s="50"/>
      <c r="CD1978" s="50"/>
      <c r="CE1978" s="50"/>
      <c r="CF1978" s="50"/>
      <c r="CG1978" s="50"/>
      <c r="CH1978" s="50"/>
      <c r="CI1978" s="50"/>
      <c r="CJ1978" s="50"/>
      <c r="CK1978" s="50"/>
      <c r="CL1978" s="50"/>
      <c r="CM1978" s="50"/>
      <c r="CN1978" s="50"/>
      <c r="CO1978" s="50"/>
      <c r="CP1978" s="50"/>
      <c r="CQ1978" s="50"/>
      <c r="CR1978" s="50"/>
      <c r="CS1978" s="50"/>
      <c r="CT1978" s="50"/>
      <c r="CU1978" s="50"/>
      <c r="CV1978" s="50"/>
      <c r="CW1978" s="50"/>
      <c r="CX1978" s="50"/>
      <c r="CY1978" s="50"/>
      <c r="CZ1978" s="50"/>
      <c r="DA1978" s="50"/>
      <c r="DB1978" s="50"/>
      <c r="DC1978" s="50"/>
      <c r="DD1978" s="50"/>
      <c r="DE1978" s="50"/>
      <c r="DF1978" s="50"/>
    </row>
    <row r="1979" spans="2:110" x14ac:dyDescent="0.2">
      <c r="B1979" s="177"/>
      <c r="C1979" s="202"/>
      <c r="D1979" s="200"/>
      <c r="E1979" s="203"/>
      <c r="F1979" s="203"/>
      <c r="G1979" s="203"/>
      <c r="H1979" s="203"/>
      <c r="I1979" s="203"/>
      <c r="J1979" s="203"/>
      <c r="K1979" s="203"/>
      <c r="L1979" s="203"/>
      <c r="M1979" s="203"/>
      <c r="N1979" s="203"/>
      <c r="O1979" s="203"/>
      <c r="P1979" s="203"/>
      <c r="Q1979" s="204"/>
      <c r="R1979" s="204"/>
      <c r="S1979" s="234"/>
      <c r="T1979" s="50"/>
      <c r="U1979" s="50"/>
      <c r="V1979" s="50"/>
      <c r="W1979" s="50"/>
      <c r="X1979" s="50"/>
      <c r="Y1979" s="50"/>
      <c r="Z1979" s="250"/>
      <c r="AA1979" s="238"/>
      <c r="AB1979" s="50"/>
      <c r="AC1979" s="50"/>
      <c r="AD1979" s="50"/>
      <c r="AE1979" s="50"/>
      <c r="AF1979" s="50"/>
      <c r="AG1979" s="50"/>
      <c r="AH1979" s="50"/>
      <c r="AI1979" s="50"/>
      <c r="AJ1979" s="50"/>
      <c r="AK1979" s="50"/>
      <c r="AL1979" s="50"/>
      <c r="AM1979" s="50"/>
      <c r="AN1979" s="50"/>
      <c r="AO1979" s="50"/>
      <c r="AP1979" s="50"/>
      <c r="AQ1979" s="50"/>
      <c r="AR1979" s="50"/>
      <c r="AS1979" s="50"/>
      <c r="AT1979" s="50"/>
      <c r="AU1979" s="50"/>
      <c r="AV1979" s="50"/>
      <c r="AW1979" s="50"/>
      <c r="AX1979" s="50"/>
      <c r="AY1979" s="50"/>
      <c r="AZ1979" s="50"/>
      <c r="BA1979" s="50"/>
      <c r="BB1979" s="50"/>
      <c r="BC1979" s="50"/>
      <c r="BD1979" s="50"/>
      <c r="BE1979" s="50"/>
      <c r="BF1979" s="50"/>
      <c r="BG1979" s="50"/>
      <c r="BH1979" s="50"/>
      <c r="BI1979" s="50"/>
      <c r="BJ1979" s="50"/>
      <c r="BK1979" s="50"/>
      <c r="BL1979" s="50"/>
      <c r="BM1979" s="50"/>
      <c r="BN1979" s="50"/>
      <c r="BO1979" s="50"/>
      <c r="BP1979" s="50"/>
      <c r="BQ1979" s="50"/>
      <c r="BR1979" s="50"/>
      <c r="BS1979" s="50"/>
      <c r="BT1979" s="50"/>
      <c r="BU1979" s="50"/>
      <c r="BV1979" s="50"/>
      <c r="BW1979" s="50"/>
      <c r="BX1979" s="50"/>
      <c r="BY1979" s="50"/>
      <c r="BZ1979" s="50"/>
      <c r="CA1979" s="50"/>
      <c r="CB1979" s="50"/>
      <c r="CC1979" s="50"/>
      <c r="CD1979" s="50"/>
      <c r="CE1979" s="50"/>
      <c r="CF1979" s="50"/>
      <c r="CG1979" s="50"/>
      <c r="CH1979" s="50"/>
      <c r="CI1979" s="50"/>
      <c r="CJ1979" s="50"/>
      <c r="CK1979" s="50"/>
      <c r="CL1979" s="50"/>
      <c r="CM1979" s="50"/>
      <c r="CN1979" s="50"/>
      <c r="CO1979" s="50"/>
      <c r="CP1979" s="50"/>
      <c r="CQ1979" s="50"/>
      <c r="CR1979" s="50"/>
      <c r="CS1979" s="50"/>
      <c r="CT1979" s="50"/>
      <c r="CU1979" s="50"/>
      <c r="CV1979" s="50"/>
      <c r="CW1979" s="50"/>
      <c r="CX1979" s="50"/>
      <c r="CY1979" s="50"/>
      <c r="CZ1979" s="50"/>
      <c r="DA1979" s="50"/>
      <c r="DB1979" s="50"/>
      <c r="DC1979" s="50"/>
      <c r="DD1979" s="50"/>
      <c r="DE1979" s="50"/>
      <c r="DF1979" s="50"/>
    </row>
    <row r="1980" spans="2:110" x14ac:dyDescent="0.2">
      <c r="B1980" s="177"/>
      <c r="C1980" s="202"/>
      <c r="D1980" s="200"/>
      <c r="E1980" s="203"/>
      <c r="F1980" s="203"/>
      <c r="G1980" s="203"/>
      <c r="H1980" s="203"/>
      <c r="I1980" s="203"/>
      <c r="J1980" s="203"/>
      <c r="K1980" s="203"/>
      <c r="L1980" s="203"/>
      <c r="M1980" s="203"/>
      <c r="N1980" s="203"/>
      <c r="O1980" s="203"/>
      <c r="P1980" s="203"/>
      <c r="Q1980" s="204"/>
      <c r="R1980" s="204"/>
      <c r="S1980" s="234"/>
      <c r="T1980" s="50"/>
      <c r="U1980" s="50"/>
      <c r="V1980" s="50"/>
      <c r="W1980" s="50"/>
      <c r="X1980" s="50"/>
      <c r="Y1980" s="50"/>
      <c r="Z1980" s="250"/>
      <c r="AA1980" s="238"/>
      <c r="AB1980" s="50"/>
      <c r="AC1980" s="50"/>
      <c r="AD1980" s="50"/>
      <c r="AE1980" s="50"/>
      <c r="AF1980" s="50"/>
      <c r="AG1980" s="50"/>
      <c r="AH1980" s="50"/>
      <c r="AI1980" s="50"/>
      <c r="AJ1980" s="50"/>
      <c r="AK1980" s="50"/>
      <c r="AL1980" s="50"/>
      <c r="AM1980" s="50"/>
      <c r="AN1980" s="50"/>
      <c r="AO1980" s="50"/>
      <c r="AP1980" s="50"/>
      <c r="AQ1980" s="50"/>
      <c r="AR1980" s="50"/>
      <c r="AS1980" s="50"/>
      <c r="AT1980" s="50"/>
      <c r="AU1980" s="50"/>
      <c r="AV1980" s="50"/>
      <c r="AW1980" s="50"/>
      <c r="AX1980" s="50"/>
      <c r="AY1980" s="50"/>
      <c r="AZ1980" s="50"/>
      <c r="BA1980" s="50"/>
      <c r="BB1980" s="50"/>
      <c r="BC1980" s="50"/>
      <c r="BD1980" s="50"/>
      <c r="BE1980" s="50"/>
      <c r="BF1980" s="50"/>
      <c r="BG1980" s="50"/>
      <c r="BH1980" s="50"/>
      <c r="BI1980" s="50"/>
      <c r="BJ1980" s="50"/>
      <c r="BK1980" s="50"/>
      <c r="BL1980" s="50"/>
      <c r="BM1980" s="50"/>
      <c r="BN1980" s="50"/>
      <c r="BO1980" s="50"/>
      <c r="BP1980" s="50"/>
      <c r="BQ1980" s="50"/>
      <c r="BR1980" s="50"/>
      <c r="BS1980" s="50"/>
      <c r="BT1980" s="50"/>
      <c r="BU1980" s="50"/>
      <c r="BV1980" s="50"/>
      <c r="BW1980" s="50"/>
      <c r="BX1980" s="50"/>
      <c r="BY1980" s="50"/>
      <c r="BZ1980" s="50"/>
      <c r="CA1980" s="50"/>
      <c r="CB1980" s="50"/>
      <c r="CC1980" s="50"/>
      <c r="CD1980" s="50"/>
      <c r="CE1980" s="50"/>
      <c r="CF1980" s="50"/>
      <c r="CG1980" s="50"/>
      <c r="CH1980" s="50"/>
      <c r="CI1980" s="50"/>
      <c r="CJ1980" s="50"/>
      <c r="CK1980" s="50"/>
      <c r="CL1980" s="50"/>
      <c r="CM1980" s="50"/>
      <c r="CN1980" s="50"/>
      <c r="CO1980" s="50"/>
      <c r="CP1980" s="50"/>
      <c r="CQ1980" s="50"/>
      <c r="CR1980" s="50"/>
      <c r="CS1980" s="50"/>
      <c r="CT1980" s="50"/>
      <c r="CU1980" s="50"/>
      <c r="CV1980" s="50"/>
      <c r="CW1980" s="50"/>
      <c r="CX1980" s="50"/>
      <c r="CY1980" s="50"/>
      <c r="CZ1980" s="50"/>
      <c r="DA1980" s="50"/>
      <c r="DB1980" s="50"/>
      <c r="DC1980" s="50"/>
      <c r="DD1980" s="50"/>
      <c r="DE1980" s="50"/>
      <c r="DF1980" s="50"/>
    </row>
    <row r="1981" spans="2:110" x14ac:dyDescent="0.2">
      <c r="B1981" s="177"/>
      <c r="C1981" s="202"/>
      <c r="D1981" s="200"/>
      <c r="E1981" s="203"/>
      <c r="F1981" s="203"/>
      <c r="G1981" s="203"/>
      <c r="H1981" s="203"/>
      <c r="I1981" s="203"/>
      <c r="J1981" s="203"/>
      <c r="K1981" s="203"/>
      <c r="L1981" s="203"/>
      <c r="M1981" s="203"/>
      <c r="N1981" s="203"/>
      <c r="O1981" s="203"/>
      <c r="P1981" s="203"/>
      <c r="Q1981" s="204"/>
      <c r="R1981" s="204"/>
      <c r="S1981" s="234"/>
      <c r="T1981" s="50"/>
      <c r="U1981" s="50"/>
      <c r="V1981" s="50"/>
      <c r="W1981" s="50"/>
      <c r="X1981" s="50"/>
      <c r="Y1981" s="50"/>
      <c r="Z1981" s="250"/>
      <c r="AA1981" s="238"/>
      <c r="AB1981" s="50"/>
      <c r="AC1981" s="50"/>
      <c r="AD1981" s="50"/>
      <c r="AE1981" s="50"/>
      <c r="AF1981" s="50"/>
      <c r="AG1981" s="50"/>
      <c r="AH1981" s="50"/>
      <c r="AI1981" s="50"/>
      <c r="AJ1981" s="50"/>
      <c r="AK1981" s="50"/>
      <c r="AL1981" s="50"/>
      <c r="AM1981" s="50"/>
      <c r="AN1981" s="50"/>
      <c r="AO1981" s="50"/>
      <c r="AP1981" s="50"/>
      <c r="AQ1981" s="50"/>
      <c r="AR1981" s="50"/>
      <c r="AS1981" s="50"/>
      <c r="AT1981" s="50"/>
      <c r="AU1981" s="50"/>
      <c r="AV1981" s="50"/>
      <c r="AW1981" s="50"/>
      <c r="AX1981" s="50"/>
      <c r="AY1981" s="50"/>
      <c r="AZ1981" s="50"/>
      <c r="BA1981" s="50"/>
      <c r="BB1981" s="50"/>
      <c r="BC1981" s="50"/>
      <c r="BD1981" s="50"/>
      <c r="BE1981" s="50"/>
      <c r="BF1981" s="50"/>
      <c r="BG1981" s="50"/>
      <c r="BH1981" s="50"/>
      <c r="BI1981" s="50"/>
      <c r="BJ1981" s="50"/>
      <c r="BK1981" s="50"/>
      <c r="BL1981" s="50"/>
      <c r="BM1981" s="50"/>
      <c r="BN1981" s="50"/>
      <c r="BO1981" s="50"/>
      <c r="BP1981" s="50"/>
      <c r="BQ1981" s="50"/>
      <c r="BR1981" s="50"/>
      <c r="BS1981" s="50"/>
      <c r="BT1981" s="50"/>
      <c r="BU1981" s="50"/>
      <c r="BV1981" s="50"/>
      <c r="BW1981" s="50"/>
      <c r="BX1981" s="50"/>
      <c r="BY1981" s="50"/>
      <c r="BZ1981" s="50"/>
      <c r="CA1981" s="50"/>
      <c r="CB1981" s="50"/>
      <c r="CC1981" s="50"/>
      <c r="CD1981" s="50"/>
      <c r="CE1981" s="50"/>
      <c r="CF1981" s="50"/>
      <c r="CG1981" s="50"/>
      <c r="CH1981" s="50"/>
      <c r="CI1981" s="50"/>
      <c r="CJ1981" s="50"/>
      <c r="CK1981" s="50"/>
      <c r="CL1981" s="50"/>
      <c r="CM1981" s="50"/>
      <c r="CN1981" s="50"/>
      <c r="CO1981" s="50"/>
      <c r="CP1981" s="50"/>
      <c r="CQ1981" s="50"/>
      <c r="CR1981" s="50"/>
      <c r="CS1981" s="50"/>
      <c r="CT1981" s="50"/>
      <c r="CU1981" s="50"/>
      <c r="CV1981" s="50"/>
      <c r="CW1981" s="50"/>
      <c r="CX1981" s="50"/>
      <c r="CY1981" s="50"/>
      <c r="CZ1981" s="50"/>
      <c r="DA1981" s="50"/>
      <c r="DB1981" s="50"/>
      <c r="DC1981" s="50"/>
      <c r="DD1981" s="50"/>
      <c r="DE1981" s="50"/>
      <c r="DF1981" s="50"/>
    </row>
    <row r="1982" spans="2:110" x14ac:dyDescent="0.2">
      <c r="B1982" s="177"/>
      <c r="C1982" s="202"/>
      <c r="D1982" s="200"/>
      <c r="E1982" s="203"/>
      <c r="F1982" s="203"/>
      <c r="G1982" s="203"/>
      <c r="H1982" s="203"/>
      <c r="I1982" s="203"/>
      <c r="J1982" s="203"/>
      <c r="K1982" s="203"/>
      <c r="L1982" s="203"/>
      <c r="M1982" s="203"/>
      <c r="N1982" s="203"/>
      <c r="O1982" s="203"/>
      <c r="P1982" s="203"/>
      <c r="Q1982" s="204"/>
      <c r="R1982" s="204"/>
      <c r="S1982" s="234"/>
      <c r="T1982" s="50"/>
      <c r="U1982" s="50"/>
      <c r="V1982" s="50"/>
      <c r="W1982" s="50"/>
      <c r="X1982" s="50"/>
      <c r="Y1982" s="50"/>
      <c r="Z1982" s="250"/>
      <c r="AA1982" s="238"/>
      <c r="AB1982" s="50"/>
      <c r="AC1982" s="50"/>
      <c r="AD1982" s="50"/>
      <c r="AE1982" s="50"/>
      <c r="AF1982" s="50"/>
      <c r="AG1982" s="50"/>
      <c r="AH1982" s="50"/>
      <c r="AI1982" s="50"/>
      <c r="AJ1982" s="50"/>
      <c r="AK1982" s="50"/>
      <c r="AL1982" s="50"/>
      <c r="AM1982" s="50"/>
      <c r="AN1982" s="50"/>
      <c r="AO1982" s="50"/>
      <c r="AP1982" s="50"/>
      <c r="AQ1982" s="50"/>
      <c r="AR1982" s="50"/>
      <c r="AS1982" s="50"/>
      <c r="AT1982" s="50"/>
      <c r="AU1982" s="50"/>
      <c r="AV1982" s="50"/>
      <c r="AW1982" s="50"/>
      <c r="AX1982" s="50"/>
      <c r="AY1982" s="50"/>
      <c r="AZ1982" s="50"/>
      <c r="BA1982" s="50"/>
      <c r="BB1982" s="50"/>
      <c r="BC1982" s="50"/>
      <c r="BD1982" s="50"/>
      <c r="BE1982" s="50"/>
      <c r="BF1982" s="50"/>
      <c r="BG1982" s="50"/>
      <c r="BH1982" s="50"/>
      <c r="BI1982" s="50"/>
      <c r="BJ1982" s="50"/>
      <c r="BK1982" s="50"/>
      <c r="BL1982" s="50"/>
      <c r="BM1982" s="50"/>
      <c r="BN1982" s="50"/>
      <c r="BO1982" s="50"/>
      <c r="BP1982" s="50"/>
      <c r="BQ1982" s="50"/>
      <c r="BR1982" s="50"/>
      <c r="BS1982" s="50"/>
      <c r="BT1982" s="50"/>
      <c r="BU1982" s="50"/>
      <c r="BV1982" s="50"/>
      <c r="BW1982" s="50"/>
      <c r="BX1982" s="50"/>
      <c r="BY1982" s="50"/>
      <c r="BZ1982" s="50"/>
      <c r="CA1982" s="50"/>
      <c r="CB1982" s="50"/>
      <c r="CC1982" s="50"/>
      <c r="CD1982" s="50"/>
      <c r="CE1982" s="50"/>
      <c r="CF1982" s="50"/>
      <c r="CG1982" s="50"/>
      <c r="CH1982" s="50"/>
      <c r="CI1982" s="50"/>
      <c r="CJ1982" s="50"/>
      <c r="CK1982" s="50"/>
      <c r="CL1982" s="50"/>
      <c r="CM1982" s="50"/>
      <c r="CN1982" s="50"/>
      <c r="CO1982" s="50"/>
      <c r="CP1982" s="50"/>
      <c r="CQ1982" s="50"/>
      <c r="CR1982" s="50"/>
      <c r="CS1982" s="50"/>
      <c r="CT1982" s="50"/>
      <c r="CU1982" s="50"/>
      <c r="CV1982" s="50"/>
      <c r="CW1982" s="50"/>
      <c r="CX1982" s="50"/>
      <c r="CY1982" s="50"/>
      <c r="CZ1982" s="50"/>
      <c r="DA1982" s="50"/>
      <c r="DB1982" s="50"/>
      <c r="DC1982" s="50"/>
      <c r="DD1982" s="50"/>
      <c r="DE1982" s="50"/>
      <c r="DF1982" s="50"/>
    </row>
    <row r="1983" spans="2:110" x14ac:dyDescent="0.2">
      <c r="B1983" s="177"/>
      <c r="C1983" s="202"/>
      <c r="D1983" s="200"/>
      <c r="E1983" s="203"/>
      <c r="F1983" s="203"/>
      <c r="G1983" s="203"/>
      <c r="H1983" s="203"/>
      <c r="I1983" s="203"/>
      <c r="J1983" s="203"/>
      <c r="K1983" s="203"/>
      <c r="L1983" s="203"/>
      <c r="M1983" s="203"/>
      <c r="N1983" s="203"/>
      <c r="O1983" s="203"/>
      <c r="P1983" s="203"/>
      <c r="Q1983" s="204"/>
      <c r="R1983" s="204"/>
      <c r="S1983" s="234"/>
      <c r="T1983" s="50"/>
      <c r="U1983" s="50"/>
      <c r="V1983" s="50"/>
      <c r="W1983" s="50"/>
      <c r="X1983" s="50"/>
      <c r="Y1983" s="50"/>
      <c r="Z1983" s="250"/>
      <c r="AA1983" s="238"/>
      <c r="AB1983" s="50"/>
      <c r="AC1983" s="50"/>
      <c r="AD1983" s="50"/>
      <c r="AE1983" s="50"/>
      <c r="AF1983" s="50"/>
      <c r="AG1983" s="50"/>
      <c r="AH1983" s="50"/>
      <c r="AI1983" s="50"/>
      <c r="AJ1983" s="50"/>
      <c r="AK1983" s="50"/>
      <c r="AL1983" s="50"/>
      <c r="AM1983" s="50"/>
      <c r="AN1983" s="50"/>
      <c r="AO1983" s="50"/>
      <c r="AP1983" s="50"/>
      <c r="AQ1983" s="50"/>
      <c r="AR1983" s="50"/>
      <c r="AS1983" s="50"/>
      <c r="AT1983" s="50"/>
      <c r="AU1983" s="50"/>
      <c r="AV1983" s="50"/>
      <c r="AW1983" s="50"/>
      <c r="AX1983" s="50"/>
      <c r="AY1983" s="50"/>
      <c r="AZ1983" s="50"/>
      <c r="BA1983" s="50"/>
      <c r="BB1983" s="50"/>
      <c r="BC1983" s="50"/>
      <c r="BD1983" s="50"/>
      <c r="BE1983" s="50"/>
      <c r="BF1983" s="50"/>
      <c r="BG1983" s="50"/>
      <c r="BH1983" s="50"/>
      <c r="BI1983" s="50"/>
      <c r="BJ1983" s="50"/>
      <c r="BK1983" s="50"/>
      <c r="BL1983" s="50"/>
      <c r="BM1983" s="50"/>
      <c r="BN1983" s="50"/>
      <c r="BO1983" s="50"/>
      <c r="BP1983" s="50"/>
      <c r="BQ1983" s="50"/>
      <c r="BR1983" s="50"/>
      <c r="BS1983" s="50"/>
      <c r="BT1983" s="50"/>
      <c r="BU1983" s="50"/>
      <c r="BV1983" s="50"/>
      <c r="BW1983" s="50"/>
      <c r="BX1983" s="50"/>
      <c r="BY1983" s="50"/>
      <c r="BZ1983" s="50"/>
      <c r="CA1983" s="50"/>
      <c r="CB1983" s="50"/>
      <c r="CC1983" s="50"/>
      <c r="CD1983" s="50"/>
      <c r="CE1983" s="50"/>
      <c r="CF1983" s="50"/>
      <c r="CG1983" s="50"/>
      <c r="CH1983" s="50"/>
      <c r="CI1983" s="50"/>
      <c r="CJ1983" s="50"/>
      <c r="CK1983" s="50"/>
      <c r="CL1983" s="50"/>
      <c r="CM1983" s="50"/>
      <c r="CN1983" s="50"/>
      <c r="CO1983" s="50"/>
      <c r="CP1983" s="50"/>
      <c r="CQ1983" s="50"/>
      <c r="CR1983" s="50"/>
      <c r="CS1983" s="50"/>
      <c r="CT1983" s="50"/>
      <c r="CU1983" s="50"/>
      <c r="CV1983" s="50"/>
      <c r="CW1983" s="50"/>
      <c r="CX1983" s="50"/>
      <c r="CY1983" s="50"/>
      <c r="CZ1983" s="50"/>
      <c r="DA1983" s="50"/>
      <c r="DB1983" s="50"/>
      <c r="DC1983" s="50"/>
      <c r="DD1983" s="50"/>
      <c r="DE1983" s="50"/>
      <c r="DF1983" s="50"/>
    </row>
    <row r="1984" spans="2:110" x14ac:dyDescent="0.2">
      <c r="B1984" s="177"/>
      <c r="C1984" s="202"/>
      <c r="D1984" s="200"/>
      <c r="E1984" s="203"/>
      <c r="F1984" s="203"/>
      <c r="G1984" s="203"/>
      <c r="H1984" s="203"/>
      <c r="I1984" s="203"/>
      <c r="J1984" s="203"/>
      <c r="K1984" s="203"/>
      <c r="L1984" s="203"/>
      <c r="M1984" s="203"/>
      <c r="N1984" s="203"/>
      <c r="O1984" s="203"/>
      <c r="P1984" s="203"/>
      <c r="Q1984" s="204"/>
      <c r="R1984" s="204"/>
      <c r="S1984" s="234"/>
      <c r="T1984" s="50"/>
      <c r="U1984" s="50"/>
      <c r="V1984" s="50"/>
      <c r="W1984" s="50"/>
      <c r="X1984" s="50"/>
      <c r="Y1984" s="50"/>
      <c r="Z1984" s="250"/>
      <c r="AA1984" s="238"/>
      <c r="AB1984" s="50"/>
      <c r="AC1984" s="50"/>
      <c r="AD1984" s="50"/>
      <c r="AE1984" s="50"/>
      <c r="AF1984" s="50"/>
      <c r="AG1984" s="50"/>
      <c r="AH1984" s="50"/>
      <c r="AI1984" s="50"/>
      <c r="AJ1984" s="50"/>
      <c r="AK1984" s="50"/>
      <c r="AL1984" s="50"/>
      <c r="AM1984" s="50"/>
      <c r="AN1984" s="50"/>
      <c r="AO1984" s="50"/>
      <c r="AP1984" s="50"/>
      <c r="AQ1984" s="50"/>
      <c r="AR1984" s="50"/>
      <c r="AS1984" s="50"/>
      <c r="AT1984" s="50"/>
      <c r="AU1984" s="50"/>
      <c r="AV1984" s="50"/>
      <c r="AW1984" s="50"/>
      <c r="AX1984" s="50"/>
      <c r="AY1984" s="50"/>
      <c r="AZ1984" s="50"/>
      <c r="BA1984" s="50"/>
      <c r="BB1984" s="50"/>
      <c r="BC1984" s="50"/>
      <c r="BD1984" s="50"/>
      <c r="BE1984" s="50"/>
      <c r="BF1984" s="50"/>
      <c r="BG1984" s="50"/>
      <c r="BH1984" s="50"/>
      <c r="BI1984" s="50"/>
      <c r="BJ1984" s="50"/>
      <c r="BK1984" s="50"/>
      <c r="BL1984" s="50"/>
      <c r="BM1984" s="50"/>
      <c r="BN1984" s="50"/>
      <c r="BO1984" s="50"/>
      <c r="BP1984" s="50"/>
      <c r="BQ1984" s="50"/>
      <c r="BR1984" s="50"/>
      <c r="BS1984" s="50"/>
      <c r="BT1984" s="50"/>
      <c r="BU1984" s="50"/>
      <c r="BV1984" s="50"/>
      <c r="BW1984" s="50"/>
      <c r="BX1984" s="50"/>
      <c r="BY1984" s="50"/>
      <c r="BZ1984" s="50"/>
      <c r="CA1984" s="50"/>
      <c r="CB1984" s="50"/>
      <c r="CC1984" s="50"/>
      <c r="CD1984" s="50"/>
      <c r="CE1984" s="50"/>
      <c r="CF1984" s="50"/>
      <c r="CG1984" s="50"/>
      <c r="CH1984" s="50"/>
      <c r="CI1984" s="50"/>
      <c r="CJ1984" s="50"/>
      <c r="CK1984" s="50"/>
      <c r="CL1984" s="50"/>
      <c r="CM1984" s="50"/>
      <c r="CN1984" s="50"/>
      <c r="CO1984" s="50"/>
      <c r="CP1984" s="50"/>
      <c r="CQ1984" s="50"/>
      <c r="CR1984" s="50"/>
      <c r="CS1984" s="50"/>
      <c r="CT1984" s="50"/>
      <c r="CU1984" s="50"/>
      <c r="CV1984" s="50"/>
      <c r="CW1984" s="50"/>
      <c r="CX1984" s="50"/>
      <c r="CY1984" s="50"/>
      <c r="CZ1984" s="50"/>
      <c r="DA1984" s="50"/>
      <c r="DB1984" s="50"/>
      <c r="DC1984" s="50"/>
      <c r="DD1984" s="50"/>
      <c r="DE1984" s="50"/>
      <c r="DF1984" s="50"/>
    </row>
    <row r="1985" spans="2:110" x14ac:dyDescent="0.2">
      <c r="B1985" s="177"/>
      <c r="C1985" s="202"/>
      <c r="D1985" s="200"/>
      <c r="E1985" s="203"/>
      <c r="F1985" s="203"/>
      <c r="G1985" s="203"/>
      <c r="H1985" s="203"/>
      <c r="I1985" s="203"/>
      <c r="J1985" s="203"/>
      <c r="K1985" s="203"/>
      <c r="L1985" s="203"/>
      <c r="M1985" s="203"/>
      <c r="N1985" s="203"/>
      <c r="O1985" s="203"/>
      <c r="P1985" s="203"/>
      <c r="Q1985" s="204"/>
      <c r="R1985" s="204"/>
      <c r="S1985" s="234"/>
      <c r="T1985" s="50"/>
      <c r="U1985" s="50"/>
      <c r="V1985" s="50"/>
      <c r="W1985" s="50"/>
      <c r="X1985" s="50"/>
      <c r="Y1985" s="50"/>
      <c r="Z1985" s="250"/>
      <c r="AA1985" s="238"/>
      <c r="AB1985" s="50"/>
      <c r="AC1985" s="50"/>
      <c r="AD1985" s="50"/>
      <c r="AE1985" s="50"/>
      <c r="AF1985" s="50"/>
      <c r="AG1985" s="50"/>
      <c r="AH1985" s="50"/>
      <c r="AI1985" s="50"/>
      <c r="AJ1985" s="50"/>
      <c r="AK1985" s="50"/>
      <c r="AL1985" s="50"/>
      <c r="AM1985" s="50"/>
      <c r="AN1985" s="50"/>
      <c r="AO1985" s="50"/>
      <c r="AP1985" s="50"/>
      <c r="AQ1985" s="50"/>
      <c r="AR1985" s="50"/>
      <c r="AS1985" s="50"/>
      <c r="AT1985" s="50"/>
      <c r="AU1985" s="50"/>
      <c r="AV1985" s="50"/>
      <c r="AW1985" s="50"/>
      <c r="AX1985" s="50"/>
      <c r="AY1985" s="50"/>
      <c r="AZ1985" s="50"/>
      <c r="BA1985" s="50"/>
      <c r="BB1985" s="50"/>
      <c r="BC1985" s="50"/>
      <c r="BD1985" s="50"/>
      <c r="BE1985" s="50"/>
      <c r="BF1985" s="50"/>
      <c r="BG1985" s="50"/>
      <c r="BH1985" s="50"/>
      <c r="BI1985" s="50"/>
      <c r="BJ1985" s="50"/>
      <c r="BK1985" s="50"/>
      <c r="BL1985" s="50"/>
      <c r="BM1985" s="50"/>
      <c r="BN1985" s="50"/>
      <c r="BO1985" s="50"/>
      <c r="BP1985" s="50"/>
      <c r="BQ1985" s="50"/>
      <c r="BR1985" s="50"/>
      <c r="BS1985" s="50"/>
      <c r="BT1985" s="50"/>
      <c r="BU1985" s="50"/>
      <c r="BV1985" s="50"/>
      <c r="BW1985" s="50"/>
      <c r="BX1985" s="50"/>
      <c r="BY1985" s="50"/>
      <c r="BZ1985" s="50"/>
      <c r="CA1985" s="50"/>
      <c r="CB1985" s="50"/>
      <c r="CC1985" s="50"/>
      <c r="CD1985" s="50"/>
      <c r="CE1985" s="50"/>
      <c r="CF1985" s="50"/>
      <c r="CG1985" s="50"/>
      <c r="CH1985" s="50"/>
      <c r="CI1985" s="50"/>
      <c r="CJ1985" s="50"/>
      <c r="CK1985" s="50"/>
      <c r="CL1985" s="50"/>
      <c r="CM1985" s="50"/>
      <c r="CN1985" s="50"/>
      <c r="CO1985" s="50"/>
      <c r="CP1985" s="50"/>
      <c r="CQ1985" s="50"/>
      <c r="CR1985" s="50"/>
      <c r="CS1985" s="50"/>
      <c r="CT1985" s="50"/>
      <c r="CU1985" s="50"/>
      <c r="CV1985" s="50"/>
      <c r="CW1985" s="50"/>
      <c r="CX1985" s="50"/>
      <c r="CY1985" s="50"/>
      <c r="CZ1985" s="50"/>
      <c r="DA1985" s="50"/>
      <c r="DB1985" s="50"/>
      <c r="DC1985" s="50"/>
      <c r="DD1985" s="50"/>
      <c r="DE1985" s="50"/>
      <c r="DF1985" s="50"/>
    </row>
    <row r="1986" spans="2:110" x14ac:dyDescent="0.2">
      <c r="B1986" s="177"/>
      <c r="C1986" s="202"/>
      <c r="D1986" s="200"/>
      <c r="E1986" s="203"/>
      <c r="F1986" s="203"/>
      <c r="G1986" s="203"/>
      <c r="H1986" s="203"/>
      <c r="I1986" s="203"/>
      <c r="J1986" s="203"/>
      <c r="K1986" s="203"/>
      <c r="L1986" s="203"/>
      <c r="M1986" s="203"/>
      <c r="N1986" s="203"/>
      <c r="O1986" s="203"/>
      <c r="P1986" s="203"/>
      <c r="Q1986" s="204"/>
      <c r="R1986" s="204"/>
      <c r="S1986" s="234"/>
      <c r="T1986" s="50"/>
      <c r="U1986" s="50"/>
      <c r="V1986" s="50"/>
      <c r="W1986" s="50"/>
      <c r="X1986" s="50"/>
      <c r="Y1986" s="50"/>
      <c r="Z1986" s="250"/>
      <c r="AA1986" s="238"/>
      <c r="AB1986" s="50"/>
      <c r="AC1986" s="50"/>
      <c r="AD1986" s="50"/>
      <c r="AE1986" s="50"/>
      <c r="AF1986" s="50"/>
      <c r="AG1986" s="50"/>
      <c r="AH1986" s="50"/>
      <c r="AI1986" s="50"/>
      <c r="AJ1986" s="50"/>
      <c r="AK1986" s="50"/>
      <c r="AL1986" s="50"/>
      <c r="AM1986" s="50"/>
      <c r="AN1986" s="50"/>
      <c r="AO1986" s="50"/>
      <c r="AP1986" s="50"/>
      <c r="AQ1986" s="50"/>
      <c r="AR1986" s="50"/>
      <c r="AS1986" s="50"/>
      <c r="AT1986" s="50"/>
      <c r="AU1986" s="50"/>
      <c r="AV1986" s="50"/>
      <c r="AW1986" s="50"/>
      <c r="AX1986" s="50"/>
      <c r="AY1986" s="50"/>
      <c r="AZ1986" s="50"/>
      <c r="BA1986" s="50"/>
      <c r="BB1986" s="50"/>
      <c r="BC1986" s="50"/>
      <c r="BD1986" s="50"/>
      <c r="BE1986" s="50"/>
      <c r="BF1986" s="50"/>
      <c r="BG1986" s="50"/>
      <c r="BH1986" s="50"/>
      <c r="BI1986" s="50"/>
      <c r="BJ1986" s="50"/>
      <c r="BK1986" s="50"/>
      <c r="BL1986" s="50"/>
      <c r="BM1986" s="50"/>
      <c r="BN1986" s="50"/>
      <c r="BO1986" s="50"/>
      <c r="BP1986" s="50"/>
      <c r="BQ1986" s="50"/>
      <c r="BR1986" s="50"/>
      <c r="BS1986" s="50"/>
      <c r="BT1986" s="50"/>
      <c r="BU1986" s="50"/>
      <c r="BV1986" s="50"/>
      <c r="BW1986" s="50"/>
      <c r="BX1986" s="50"/>
      <c r="BY1986" s="50"/>
      <c r="BZ1986" s="50"/>
      <c r="CA1986" s="50"/>
      <c r="CB1986" s="50"/>
      <c r="CC1986" s="50"/>
      <c r="CD1986" s="50"/>
      <c r="CE1986" s="50"/>
      <c r="CF1986" s="50"/>
      <c r="CG1986" s="50"/>
      <c r="CH1986" s="50"/>
      <c r="CI1986" s="50"/>
      <c r="CJ1986" s="50"/>
      <c r="CK1986" s="50"/>
      <c r="CL1986" s="50"/>
      <c r="CM1986" s="50"/>
      <c r="CN1986" s="50"/>
      <c r="CO1986" s="50"/>
      <c r="CP1986" s="50"/>
      <c r="CQ1986" s="50"/>
      <c r="CR1986" s="50"/>
      <c r="CS1986" s="50"/>
      <c r="CT1986" s="50"/>
      <c r="CU1986" s="50"/>
      <c r="CV1986" s="50"/>
      <c r="CW1986" s="50"/>
      <c r="CX1986" s="50"/>
      <c r="CY1986" s="50"/>
      <c r="CZ1986" s="50"/>
      <c r="DA1986" s="50"/>
      <c r="DB1986" s="50"/>
      <c r="DC1986" s="50"/>
      <c r="DD1986" s="50"/>
      <c r="DE1986" s="50"/>
      <c r="DF1986" s="50"/>
    </row>
    <row r="1987" spans="2:110" x14ac:dyDescent="0.2">
      <c r="B1987" s="177"/>
      <c r="C1987" s="202"/>
      <c r="D1987" s="200"/>
      <c r="E1987" s="203"/>
      <c r="F1987" s="203"/>
      <c r="G1987" s="203"/>
      <c r="H1987" s="203"/>
      <c r="I1987" s="203"/>
      <c r="J1987" s="203"/>
      <c r="K1987" s="203"/>
      <c r="L1987" s="203"/>
      <c r="M1987" s="203"/>
      <c r="N1987" s="203"/>
      <c r="O1987" s="203"/>
      <c r="P1987" s="203"/>
      <c r="Q1987" s="204"/>
      <c r="R1987" s="204"/>
      <c r="S1987" s="234"/>
      <c r="T1987" s="50"/>
      <c r="U1987" s="50"/>
      <c r="V1987" s="50"/>
      <c r="W1987" s="50"/>
      <c r="X1987" s="50"/>
      <c r="Y1987" s="50"/>
      <c r="Z1987" s="250"/>
      <c r="AA1987" s="238"/>
      <c r="AB1987" s="50"/>
      <c r="AC1987" s="50"/>
      <c r="AD1987" s="50"/>
      <c r="AE1987" s="50"/>
      <c r="AF1987" s="50"/>
      <c r="AG1987" s="50"/>
      <c r="AH1987" s="50"/>
      <c r="AI1987" s="50"/>
      <c r="AJ1987" s="50"/>
      <c r="AK1987" s="50"/>
      <c r="AL1987" s="50"/>
      <c r="AM1987" s="50"/>
      <c r="AN1987" s="50"/>
      <c r="AO1987" s="50"/>
      <c r="AP1987" s="50"/>
      <c r="AQ1987" s="50"/>
      <c r="AR1987" s="50"/>
      <c r="AS1987" s="50"/>
      <c r="AT1987" s="50"/>
      <c r="AU1987" s="50"/>
      <c r="AV1987" s="50"/>
      <c r="AW1987" s="50"/>
      <c r="AX1987" s="50"/>
      <c r="AY1987" s="50"/>
      <c r="AZ1987" s="50"/>
      <c r="BA1987" s="50"/>
      <c r="BB1987" s="50"/>
      <c r="BC1987" s="50"/>
      <c r="BD1987" s="50"/>
      <c r="BE1987" s="50"/>
      <c r="BF1987" s="50"/>
      <c r="BG1987" s="50"/>
      <c r="BH1987" s="50"/>
      <c r="BI1987" s="50"/>
      <c r="BJ1987" s="50"/>
      <c r="BK1987" s="50"/>
      <c r="BL1987" s="50"/>
      <c r="BM1987" s="50"/>
      <c r="BN1987" s="50"/>
      <c r="BO1987" s="50"/>
      <c r="BP1987" s="50"/>
      <c r="BQ1987" s="50"/>
      <c r="BR1987" s="50"/>
      <c r="BS1987" s="50"/>
      <c r="BT1987" s="50"/>
      <c r="BU1987" s="50"/>
      <c r="BV1987" s="50"/>
      <c r="BW1987" s="50"/>
      <c r="BX1987" s="50"/>
      <c r="BY1987" s="50"/>
      <c r="BZ1987" s="50"/>
      <c r="CA1987" s="50"/>
      <c r="CB1987" s="50"/>
      <c r="CC1987" s="50"/>
      <c r="CD1987" s="50"/>
      <c r="CE1987" s="50"/>
      <c r="CF1987" s="50"/>
      <c r="CG1987" s="50"/>
      <c r="CH1987" s="50"/>
      <c r="CI1987" s="50"/>
      <c r="CJ1987" s="50"/>
      <c r="CK1987" s="50"/>
      <c r="CL1987" s="50"/>
      <c r="CM1987" s="50"/>
      <c r="CN1987" s="50"/>
      <c r="CO1987" s="50"/>
      <c r="CP1987" s="50"/>
      <c r="CQ1987" s="50"/>
      <c r="CR1987" s="50"/>
      <c r="CS1987" s="50"/>
      <c r="CT1987" s="50"/>
      <c r="CU1987" s="50"/>
      <c r="CV1987" s="50"/>
      <c r="CW1987" s="50"/>
      <c r="CX1987" s="50"/>
      <c r="CY1987" s="50"/>
      <c r="CZ1987" s="50"/>
      <c r="DA1987" s="50"/>
      <c r="DB1987" s="50"/>
      <c r="DC1987" s="50"/>
      <c r="DD1987" s="50"/>
      <c r="DE1987" s="50"/>
      <c r="DF1987" s="50"/>
    </row>
    <row r="1988" spans="2:110" x14ac:dyDescent="0.2">
      <c r="B1988" s="177"/>
      <c r="C1988" s="202"/>
      <c r="D1988" s="200"/>
      <c r="E1988" s="203"/>
      <c r="F1988" s="203"/>
      <c r="G1988" s="203"/>
      <c r="H1988" s="203"/>
      <c r="I1988" s="203"/>
      <c r="J1988" s="203"/>
      <c r="K1988" s="203"/>
      <c r="L1988" s="203"/>
      <c r="M1988" s="203"/>
      <c r="N1988" s="203"/>
      <c r="O1988" s="203"/>
      <c r="P1988" s="203"/>
      <c r="Q1988" s="204"/>
      <c r="R1988" s="204"/>
      <c r="S1988" s="234"/>
      <c r="T1988" s="50"/>
      <c r="U1988" s="50"/>
      <c r="V1988" s="50"/>
      <c r="W1988" s="50"/>
      <c r="X1988" s="50"/>
      <c r="Y1988" s="50"/>
      <c r="Z1988" s="250"/>
      <c r="AA1988" s="238"/>
      <c r="AB1988" s="50"/>
      <c r="AC1988" s="50"/>
      <c r="AD1988" s="50"/>
      <c r="AE1988" s="50"/>
      <c r="AF1988" s="50"/>
      <c r="AG1988" s="50"/>
      <c r="AH1988" s="50"/>
      <c r="AI1988" s="50"/>
      <c r="AJ1988" s="50"/>
      <c r="AK1988" s="50"/>
      <c r="AL1988" s="50"/>
      <c r="AM1988" s="50"/>
      <c r="AN1988" s="50"/>
      <c r="AO1988" s="50"/>
      <c r="AP1988" s="50"/>
      <c r="AQ1988" s="50"/>
      <c r="AR1988" s="50"/>
      <c r="AS1988" s="50"/>
      <c r="AT1988" s="50"/>
      <c r="AU1988" s="50"/>
      <c r="AV1988" s="50"/>
      <c r="AW1988" s="50"/>
      <c r="AX1988" s="50"/>
      <c r="AY1988" s="50"/>
      <c r="AZ1988" s="50"/>
      <c r="BA1988" s="50"/>
      <c r="BB1988" s="50"/>
      <c r="BC1988" s="50"/>
      <c r="BD1988" s="50"/>
      <c r="BE1988" s="50"/>
      <c r="BF1988" s="50"/>
      <c r="BG1988" s="50"/>
      <c r="BH1988" s="50"/>
      <c r="BI1988" s="50"/>
      <c r="BJ1988" s="50"/>
      <c r="BK1988" s="50"/>
      <c r="BL1988" s="50"/>
      <c r="BM1988" s="50"/>
      <c r="BN1988" s="50"/>
      <c r="BO1988" s="50"/>
      <c r="BP1988" s="50"/>
      <c r="BQ1988" s="50"/>
      <c r="BR1988" s="50"/>
      <c r="BS1988" s="50"/>
      <c r="BT1988" s="50"/>
      <c r="BU1988" s="50"/>
      <c r="BV1988" s="50"/>
      <c r="BW1988" s="50"/>
      <c r="BX1988" s="50"/>
      <c r="BY1988" s="50"/>
      <c r="BZ1988" s="50"/>
      <c r="CA1988" s="50"/>
      <c r="CB1988" s="50"/>
      <c r="CC1988" s="50"/>
      <c r="CD1988" s="50"/>
      <c r="CE1988" s="50"/>
      <c r="CF1988" s="50"/>
      <c r="CG1988" s="50"/>
      <c r="CH1988" s="50"/>
      <c r="CI1988" s="50"/>
      <c r="CJ1988" s="50"/>
      <c r="CK1988" s="50"/>
      <c r="CL1988" s="50"/>
      <c r="CM1988" s="50"/>
      <c r="CN1988" s="50"/>
      <c r="CO1988" s="50"/>
      <c r="CP1988" s="50"/>
      <c r="CQ1988" s="50"/>
      <c r="CR1988" s="50"/>
      <c r="CS1988" s="50"/>
      <c r="CT1988" s="50"/>
      <c r="CU1988" s="50"/>
      <c r="CV1988" s="50"/>
      <c r="CW1988" s="50"/>
      <c r="CX1988" s="50"/>
      <c r="CY1988" s="50"/>
      <c r="CZ1988" s="50"/>
      <c r="DA1988" s="50"/>
      <c r="DB1988" s="50"/>
      <c r="DC1988" s="50"/>
      <c r="DD1988" s="50"/>
      <c r="DE1988" s="50"/>
      <c r="DF1988" s="50"/>
    </row>
    <row r="1989" spans="2:110" x14ac:dyDescent="0.2">
      <c r="B1989" s="177"/>
      <c r="C1989" s="202"/>
      <c r="D1989" s="200"/>
      <c r="E1989" s="203"/>
      <c r="F1989" s="203"/>
      <c r="G1989" s="203"/>
      <c r="H1989" s="203"/>
      <c r="I1989" s="203"/>
      <c r="J1989" s="203"/>
      <c r="K1989" s="203"/>
      <c r="L1989" s="203"/>
      <c r="M1989" s="203"/>
      <c r="N1989" s="203"/>
      <c r="O1989" s="203"/>
      <c r="P1989" s="203"/>
      <c r="Q1989" s="204"/>
      <c r="R1989" s="204"/>
      <c r="S1989" s="234"/>
      <c r="T1989" s="50"/>
      <c r="U1989" s="50"/>
      <c r="V1989" s="50"/>
      <c r="W1989" s="50"/>
      <c r="X1989" s="50"/>
      <c r="Y1989" s="50"/>
      <c r="Z1989" s="250"/>
      <c r="AA1989" s="238"/>
      <c r="AB1989" s="50"/>
      <c r="AC1989" s="50"/>
      <c r="AD1989" s="50"/>
      <c r="AE1989" s="50"/>
      <c r="AF1989" s="50"/>
      <c r="AG1989" s="50"/>
      <c r="AH1989" s="50"/>
      <c r="AI1989" s="50"/>
      <c r="AJ1989" s="50"/>
      <c r="AK1989" s="50"/>
      <c r="AL1989" s="50"/>
      <c r="AM1989" s="50"/>
      <c r="AN1989" s="50"/>
      <c r="AO1989" s="50"/>
      <c r="AP1989" s="50"/>
      <c r="AQ1989" s="50"/>
      <c r="AR1989" s="50"/>
      <c r="AS1989" s="50"/>
      <c r="AT1989" s="50"/>
      <c r="AU1989" s="50"/>
      <c r="AV1989" s="50"/>
      <c r="AW1989" s="50"/>
      <c r="AX1989" s="50"/>
      <c r="AY1989" s="50"/>
      <c r="AZ1989" s="50"/>
      <c r="BA1989" s="50"/>
      <c r="BB1989" s="50"/>
      <c r="BC1989" s="50"/>
      <c r="BD1989" s="50"/>
      <c r="BE1989" s="50"/>
      <c r="BF1989" s="50"/>
      <c r="BG1989" s="50"/>
      <c r="BH1989" s="50"/>
      <c r="BI1989" s="50"/>
      <c r="BJ1989" s="50"/>
      <c r="BK1989" s="50"/>
      <c r="BL1989" s="50"/>
      <c r="BM1989" s="50"/>
      <c r="BN1989" s="50"/>
      <c r="BO1989" s="50"/>
      <c r="BP1989" s="50"/>
      <c r="BQ1989" s="50"/>
      <c r="BR1989" s="50"/>
      <c r="BS1989" s="50"/>
      <c r="BT1989" s="50"/>
      <c r="BU1989" s="50"/>
      <c r="BV1989" s="50"/>
      <c r="BW1989" s="50"/>
      <c r="BX1989" s="50"/>
      <c r="BY1989" s="50"/>
      <c r="BZ1989" s="50"/>
      <c r="CA1989" s="50"/>
      <c r="CB1989" s="50"/>
      <c r="CC1989" s="50"/>
      <c r="CD1989" s="50"/>
      <c r="CE1989" s="50"/>
      <c r="CF1989" s="50"/>
      <c r="CG1989" s="50"/>
      <c r="CH1989" s="50"/>
      <c r="CI1989" s="50"/>
      <c r="CJ1989" s="50"/>
      <c r="CK1989" s="50"/>
      <c r="CL1989" s="50"/>
      <c r="CM1989" s="50"/>
      <c r="CN1989" s="50"/>
      <c r="CO1989" s="50"/>
      <c r="CP1989" s="50"/>
      <c r="CQ1989" s="50"/>
      <c r="CR1989" s="50"/>
      <c r="CS1989" s="50"/>
      <c r="CT1989" s="50"/>
      <c r="CU1989" s="50"/>
      <c r="CV1989" s="50"/>
      <c r="CW1989" s="50"/>
      <c r="CX1989" s="50"/>
      <c r="CY1989" s="50"/>
      <c r="CZ1989" s="50"/>
      <c r="DA1989" s="50"/>
      <c r="DB1989" s="50"/>
      <c r="DC1989" s="50"/>
      <c r="DD1989" s="50"/>
      <c r="DE1989" s="50"/>
      <c r="DF1989" s="50"/>
    </row>
    <row r="1990" spans="2:110" x14ac:dyDescent="0.2">
      <c r="B1990" s="177"/>
      <c r="C1990" s="202"/>
      <c r="D1990" s="200"/>
      <c r="E1990" s="203"/>
      <c r="F1990" s="203"/>
      <c r="G1990" s="203"/>
      <c r="H1990" s="203"/>
      <c r="I1990" s="203"/>
      <c r="J1990" s="203"/>
      <c r="K1990" s="203"/>
      <c r="L1990" s="203"/>
      <c r="M1990" s="203"/>
      <c r="N1990" s="203"/>
      <c r="O1990" s="203"/>
      <c r="P1990" s="203"/>
      <c r="Q1990" s="204"/>
      <c r="R1990" s="204"/>
      <c r="S1990" s="234"/>
      <c r="T1990" s="50"/>
      <c r="U1990" s="50"/>
      <c r="V1990" s="50"/>
      <c r="W1990" s="50"/>
      <c r="X1990" s="50"/>
      <c r="Y1990" s="50"/>
      <c r="Z1990" s="250"/>
      <c r="AA1990" s="238"/>
      <c r="AB1990" s="50"/>
      <c r="AC1990" s="50"/>
      <c r="AD1990" s="50"/>
      <c r="AE1990" s="50"/>
      <c r="AF1990" s="50"/>
      <c r="AG1990" s="50"/>
      <c r="AH1990" s="50"/>
      <c r="AI1990" s="50"/>
      <c r="AJ1990" s="50"/>
      <c r="AK1990" s="50"/>
      <c r="AL1990" s="50"/>
      <c r="AM1990" s="50"/>
      <c r="AN1990" s="50"/>
      <c r="AO1990" s="50"/>
      <c r="AP1990" s="50"/>
      <c r="AQ1990" s="50"/>
      <c r="AR1990" s="50"/>
      <c r="AS1990" s="50"/>
      <c r="AT1990" s="50"/>
      <c r="AU1990" s="50"/>
      <c r="AV1990" s="50"/>
      <c r="AW1990" s="50"/>
      <c r="AX1990" s="50"/>
      <c r="AY1990" s="50"/>
      <c r="AZ1990" s="50"/>
      <c r="BA1990" s="50"/>
      <c r="BB1990" s="50"/>
      <c r="BC1990" s="50"/>
      <c r="BD1990" s="50"/>
      <c r="BE1990" s="50"/>
      <c r="BF1990" s="50"/>
      <c r="BG1990" s="50"/>
      <c r="BH1990" s="50"/>
      <c r="BI1990" s="50"/>
      <c r="BJ1990" s="50"/>
      <c r="BK1990" s="50"/>
      <c r="BL1990" s="50"/>
      <c r="BM1990" s="50"/>
      <c r="BN1990" s="50"/>
      <c r="BO1990" s="50"/>
      <c r="BP1990" s="50"/>
      <c r="BQ1990" s="50"/>
      <c r="BR1990" s="50"/>
      <c r="BS1990" s="50"/>
      <c r="BT1990" s="50"/>
      <c r="BU1990" s="50"/>
      <c r="BV1990" s="50"/>
      <c r="BW1990" s="50"/>
      <c r="BX1990" s="50"/>
      <c r="BY1990" s="50"/>
      <c r="BZ1990" s="50"/>
      <c r="CA1990" s="50"/>
      <c r="CB1990" s="50"/>
      <c r="CC1990" s="50"/>
      <c r="CD1990" s="50"/>
      <c r="CE1990" s="50"/>
      <c r="CF1990" s="50"/>
      <c r="CG1990" s="50"/>
      <c r="CH1990" s="50"/>
      <c r="CI1990" s="50"/>
      <c r="CJ1990" s="50"/>
      <c r="CK1990" s="50"/>
      <c r="CL1990" s="50"/>
      <c r="CM1990" s="50"/>
      <c r="CN1990" s="50"/>
      <c r="CO1990" s="50"/>
      <c r="CP1990" s="50"/>
      <c r="CQ1990" s="50"/>
      <c r="CR1990" s="50"/>
      <c r="CS1990" s="50"/>
      <c r="CT1990" s="50"/>
      <c r="CU1990" s="50"/>
      <c r="CV1990" s="50"/>
      <c r="CW1990" s="50"/>
      <c r="CX1990" s="50"/>
      <c r="CY1990" s="50"/>
      <c r="CZ1990" s="50"/>
      <c r="DA1990" s="50"/>
      <c r="DB1990" s="50"/>
      <c r="DC1990" s="50"/>
      <c r="DD1990" s="50"/>
      <c r="DE1990" s="50"/>
      <c r="DF1990" s="50"/>
    </row>
    <row r="1991" spans="2:110" x14ac:dyDescent="0.2">
      <c r="B1991" s="177"/>
      <c r="C1991" s="202"/>
      <c r="D1991" s="200"/>
      <c r="E1991" s="203"/>
      <c r="F1991" s="203"/>
      <c r="G1991" s="203"/>
      <c r="H1991" s="203"/>
      <c r="I1991" s="203"/>
      <c r="J1991" s="203"/>
      <c r="K1991" s="203"/>
      <c r="L1991" s="203"/>
      <c r="M1991" s="203"/>
      <c r="N1991" s="203"/>
      <c r="O1991" s="203"/>
      <c r="P1991" s="203"/>
      <c r="Q1991" s="204"/>
      <c r="R1991" s="204"/>
      <c r="S1991" s="234"/>
      <c r="T1991" s="50"/>
      <c r="U1991" s="50"/>
      <c r="V1991" s="50"/>
      <c r="W1991" s="50"/>
      <c r="X1991" s="50"/>
      <c r="Y1991" s="50"/>
      <c r="Z1991" s="250"/>
      <c r="AA1991" s="238"/>
      <c r="AB1991" s="50"/>
      <c r="AC1991" s="50"/>
      <c r="AD1991" s="50"/>
      <c r="AE1991" s="50"/>
      <c r="AF1991" s="50"/>
      <c r="AG1991" s="50"/>
      <c r="AH1991" s="50"/>
      <c r="AI1991" s="50"/>
      <c r="AJ1991" s="50"/>
      <c r="AK1991" s="50"/>
      <c r="AL1991" s="50"/>
      <c r="AM1991" s="50"/>
      <c r="AN1991" s="50"/>
      <c r="AO1991" s="50"/>
      <c r="AP1991" s="50"/>
      <c r="AQ1991" s="50"/>
      <c r="AR1991" s="50"/>
      <c r="AS1991" s="50"/>
      <c r="AT1991" s="50"/>
      <c r="AU1991" s="50"/>
      <c r="AV1991" s="50"/>
      <c r="AW1991" s="50"/>
      <c r="AX1991" s="50"/>
      <c r="AY1991" s="50"/>
      <c r="AZ1991" s="50"/>
      <c r="BA1991" s="50"/>
      <c r="BB1991" s="50"/>
      <c r="BC1991" s="50"/>
      <c r="BD1991" s="50"/>
      <c r="BE1991" s="50"/>
      <c r="BF1991" s="50"/>
      <c r="BG1991" s="50"/>
      <c r="BH1991" s="50"/>
      <c r="BI1991" s="50"/>
      <c r="BJ1991" s="50"/>
      <c r="BK1991" s="50"/>
      <c r="BL1991" s="50"/>
      <c r="BM1991" s="50"/>
      <c r="BN1991" s="50"/>
      <c r="BO1991" s="50"/>
      <c r="BP1991" s="50"/>
      <c r="BQ1991" s="50"/>
      <c r="BR1991" s="50"/>
      <c r="BS1991" s="50"/>
      <c r="BT1991" s="50"/>
      <c r="BU1991" s="50"/>
      <c r="BV1991" s="50"/>
      <c r="BW1991" s="50"/>
      <c r="BX1991" s="50"/>
      <c r="BY1991" s="50"/>
      <c r="BZ1991" s="50"/>
      <c r="CA1991" s="50"/>
      <c r="CB1991" s="50"/>
      <c r="CC1991" s="50"/>
      <c r="CD1991" s="50"/>
      <c r="CE1991" s="50"/>
      <c r="CF1991" s="50"/>
      <c r="CG1991" s="50"/>
      <c r="CH1991" s="50"/>
      <c r="CI1991" s="50"/>
      <c r="CJ1991" s="50"/>
      <c r="CK1991" s="50"/>
      <c r="CL1991" s="50"/>
      <c r="CM1991" s="50"/>
      <c r="CN1991" s="50"/>
      <c r="CO1991" s="50"/>
      <c r="CP1991" s="50"/>
      <c r="CQ1991" s="50"/>
      <c r="CR1991" s="50"/>
      <c r="CS1991" s="50"/>
      <c r="CT1991" s="50"/>
      <c r="CU1991" s="50"/>
      <c r="CV1991" s="50"/>
      <c r="CW1991" s="50"/>
      <c r="CX1991" s="50"/>
      <c r="CY1991" s="50"/>
      <c r="CZ1991" s="50"/>
      <c r="DA1991" s="50"/>
      <c r="DB1991" s="50"/>
      <c r="DC1991" s="50"/>
      <c r="DD1991" s="50"/>
      <c r="DE1991" s="50"/>
      <c r="DF1991" s="50"/>
    </row>
    <row r="1992" spans="2:110" x14ac:dyDescent="0.2">
      <c r="B1992" s="177"/>
      <c r="C1992" s="202"/>
      <c r="D1992" s="200"/>
      <c r="E1992" s="203"/>
      <c r="F1992" s="203"/>
      <c r="G1992" s="203"/>
      <c r="H1992" s="203"/>
      <c r="I1992" s="203"/>
      <c r="J1992" s="203"/>
      <c r="K1992" s="203"/>
      <c r="L1992" s="203"/>
      <c r="M1992" s="203"/>
      <c r="N1992" s="203"/>
      <c r="O1992" s="203"/>
      <c r="P1992" s="203"/>
      <c r="Q1992" s="204"/>
      <c r="R1992" s="204"/>
      <c r="S1992" s="234"/>
      <c r="T1992" s="50"/>
      <c r="U1992" s="50"/>
      <c r="V1992" s="50"/>
      <c r="W1992" s="50"/>
      <c r="X1992" s="50"/>
      <c r="Y1992" s="50"/>
      <c r="Z1992" s="250"/>
      <c r="AA1992" s="238"/>
      <c r="AB1992" s="50"/>
      <c r="AC1992" s="50"/>
      <c r="AD1992" s="50"/>
      <c r="AE1992" s="50"/>
      <c r="AF1992" s="50"/>
      <c r="AG1992" s="50"/>
      <c r="AH1992" s="50"/>
      <c r="AI1992" s="50"/>
      <c r="AJ1992" s="50"/>
      <c r="AK1992" s="50"/>
      <c r="AL1992" s="50"/>
      <c r="AM1992" s="50"/>
      <c r="AN1992" s="50"/>
      <c r="AO1992" s="50"/>
      <c r="AP1992" s="50"/>
      <c r="AQ1992" s="50"/>
      <c r="AR1992" s="50"/>
      <c r="AS1992" s="50"/>
      <c r="AT1992" s="50"/>
      <c r="AU1992" s="50"/>
      <c r="AV1992" s="50"/>
      <c r="AW1992" s="50"/>
      <c r="AX1992" s="50"/>
      <c r="AY1992" s="50"/>
      <c r="AZ1992" s="50"/>
      <c r="BA1992" s="50"/>
      <c r="BB1992" s="50"/>
      <c r="BC1992" s="50"/>
      <c r="BD1992" s="50"/>
      <c r="BE1992" s="50"/>
      <c r="BF1992" s="50"/>
      <c r="BG1992" s="50"/>
      <c r="BH1992" s="50"/>
      <c r="BI1992" s="50"/>
      <c r="BJ1992" s="50"/>
      <c r="BK1992" s="50"/>
      <c r="BL1992" s="50"/>
      <c r="BM1992" s="50"/>
      <c r="BN1992" s="50"/>
      <c r="BO1992" s="50"/>
      <c r="BP1992" s="50"/>
      <c r="BQ1992" s="50"/>
      <c r="BR1992" s="50"/>
      <c r="BS1992" s="50"/>
      <c r="BT1992" s="50"/>
      <c r="BU1992" s="50"/>
      <c r="BV1992" s="50"/>
      <c r="BW1992" s="50"/>
      <c r="BX1992" s="50"/>
      <c r="BY1992" s="50"/>
      <c r="BZ1992" s="50"/>
      <c r="CA1992" s="50"/>
      <c r="CB1992" s="50"/>
      <c r="CC1992" s="50"/>
      <c r="CD1992" s="50"/>
      <c r="CE1992" s="50"/>
      <c r="CF1992" s="50"/>
      <c r="CG1992" s="50"/>
      <c r="CH1992" s="50"/>
      <c r="CI1992" s="50"/>
      <c r="CJ1992" s="50"/>
      <c r="CK1992" s="50"/>
      <c r="CL1992" s="50"/>
      <c r="CM1992" s="50"/>
      <c r="CN1992" s="50"/>
      <c r="CO1992" s="50"/>
      <c r="CP1992" s="50"/>
      <c r="CQ1992" s="50"/>
      <c r="CR1992" s="50"/>
      <c r="CS1992" s="50"/>
      <c r="CT1992" s="50"/>
      <c r="CU1992" s="50"/>
      <c r="CV1992" s="50"/>
      <c r="CW1992" s="50"/>
      <c r="CX1992" s="50"/>
      <c r="CY1992" s="50"/>
      <c r="CZ1992" s="50"/>
      <c r="DA1992" s="50"/>
      <c r="DB1992" s="50"/>
      <c r="DC1992" s="50"/>
      <c r="DD1992" s="50"/>
      <c r="DE1992" s="50"/>
      <c r="DF1992" s="50"/>
    </row>
    <row r="1993" spans="2:110" x14ac:dyDescent="0.2">
      <c r="B1993" s="177"/>
      <c r="C1993" s="202"/>
      <c r="D1993" s="200"/>
      <c r="E1993" s="203"/>
      <c r="F1993" s="203"/>
      <c r="G1993" s="203"/>
      <c r="H1993" s="203"/>
      <c r="I1993" s="203"/>
      <c r="J1993" s="203"/>
      <c r="K1993" s="203"/>
      <c r="L1993" s="203"/>
      <c r="M1993" s="203"/>
      <c r="N1993" s="203"/>
      <c r="O1993" s="203"/>
      <c r="P1993" s="203"/>
      <c r="Q1993" s="204"/>
      <c r="R1993" s="204"/>
      <c r="S1993" s="234"/>
      <c r="T1993" s="50"/>
      <c r="U1993" s="50"/>
      <c r="V1993" s="50"/>
      <c r="W1993" s="50"/>
      <c r="X1993" s="50"/>
      <c r="Y1993" s="50"/>
      <c r="Z1993" s="250"/>
      <c r="AA1993" s="238"/>
      <c r="AB1993" s="50"/>
      <c r="AC1993" s="50"/>
      <c r="AD1993" s="50"/>
      <c r="AE1993" s="50"/>
      <c r="AF1993" s="50"/>
      <c r="AG1993" s="50"/>
      <c r="AH1993" s="50"/>
      <c r="AI1993" s="50"/>
      <c r="AJ1993" s="50"/>
      <c r="AK1993" s="50"/>
      <c r="AL1993" s="50"/>
      <c r="AM1993" s="50"/>
      <c r="AN1993" s="50"/>
      <c r="AO1993" s="50"/>
      <c r="AP1993" s="50"/>
      <c r="AQ1993" s="50"/>
      <c r="AR1993" s="50"/>
      <c r="AS1993" s="50"/>
      <c r="AT1993" s="50"/>
      <c r="AU1993" s="50"/>
      <c r="AV1993" s="50"/>
      <c r="AW1993" s="50"/>
      <c r="AX1993" s="50"/>
      <c r="AY1993" s="50"/>
      <c r="AZ1993" s="50"/>
      <c r="BA1993" s="50"/>
      <c r="BB1993" s="50"/>
      <c r="BC1993" s="50"/>
      <c r="BD1993" s="50"/>
      <c r="BE1993" s="50"/>
      <c r="BF1993" s="50"/>
      <c r="BG1993" s="50"/>
      <c r="BH1993" s="50"/>
      <c r="BI1993" s="50"/>
      <c r="BJ1993" s="50"/>
      <c r="BK1993" s="50"/>
      <c r="BL1993" s="50"/>
      <c r="BM1993" s="50"/>
      <c r="BN1993" s="50"/>
      <c r="BO1993" s="50"/>
      <c r="BP1993" s="50"/>
      <c r="BQ1993" s="50"/>
      <c r="BR1993" s="50"/>
      <c r="BS1993" s="50"/>
      <c r="BT1993" s="50"/>
      <c r="BU1993" s="50"/>
      <c r="BV1993" s="50"/>
      <c r="BW1993" s="50"/>
      <c r="BX1993" s="50"/>
      <c r="BY1993" s="50"/>
      <c r="BZ1993" s="50"/>
      <c r="CA1993" s="50"/>
      <c r="CB1993" s="50"/>
      <c r="CC1993" s="50"/>
      <c r="CD1993" s="50"/>
      <c r="CE1993" s="50"/>
      <c r="CF1993" s="50"/>
      <c r="CG1993" s="50"/>
      <c r="CH1993" s="50"/>
      <c r="CI1993" s="50"/>
      <c r="CJ1993" s="50"/>
      <c r="CK1993" s="50"/>
      <c r="CL1993" s="50"/>
      <c r="CM1993" s="50"/>
      <c r="CN1993" s="50"/>
      <c r="CO1993" s="50"/>
      <c r="CP1993" s="50"/>
      <c r="CQ1993" s="50"/>
      <c r="CR1993" s="50"/>
      <c r="CS1993" s="50"/>
      <c r="CT1993" s="50"/>
      <c r="CU1993" s="50"/>
      <c r="CV1993" s="50"/>
      <c r="CW1993" s="50"/>
      <c r="CX1993" s="50"/>
      <c r="CY1993" s="50"/>
      <c r="CZ1993" s="50"/>
      <c r="DA1993" s="50"/>
      <c r="DB1993" s="50"/>
      <c r="DC1993" s="50"/>
      <c r="DD1993" s="50"/>
      <c r="DE1993" s="50"/>
      <c r="DF1993" s="50"/>
    </row>
    <row r="1994" spans="2:110" x14ac:dyDescent="0.2">
      <c r="B1994" s="177"/>
      <c r="C1994" s="202"/>
      <c r="D1994" s="200"/>
      <c r="E1994" s="203"/>
      <c r="F1994" s="203"/>
      <c r="G1994" s="203"/>
      <c r="H1994" s="203"/>
      <c r="I1994" s="203"/>
      <c r="J1994" s="203"/>
      <c r="K1994" s="203"/>
      <c r="L1994" s="203"/>
      <c r="M1994" s="203"/>
      <c r="N1994" s="203"/>
      <c r="O1994" s="203"/>
      <c r="P1994" s="203"/>
      <c r="Q1994" s="204"/>
      <c r="R1994" s="204"/>
      <c r="S1994" s="234"/>
      <c r="T1994" s="50"/>
      <c r="U1994" s="50"/>
      <c r="V1994" s="50"/>
      <c r="W1994" s="50"/>
      <c r="X1994" s="50"/>
      <c r="Y1994" s="50"/>
      <c r="Z1994" s="250"/>
      <c r="AA1994" s="238"/>
      <c r="AB1994" s="50"/>
      <c r="AC1994" s="50"/>
      <c r="AD1994" s="50"/>
      <c r="AE1994" s="50"/>
      <c r="AF1994" s="50"/>
      <c r="AG1994" s="50"/>
      <c r="AH1994" s="50"/>
      <c r="AI1994" s="50"/>
      <c r="AJ1994" s="50"/>
      <c r="AK1994" s="50"/>
      <c r="AL1994" s="50"/>
      <c r="AM1994" s="50"/>
      <c r="AN1994" s="50"/>
      <c r="AO1994" s="50"/>
      <c r="AP1994" s="50"/>
      <c r="AQ1994" s="50"/>
      <c r="AR1994" s="50"/>
      <c r="AS1994" s="50"/>
      <c r="AT1994" s="50"/>
      <c r="AU1994" s="50"/>
      <c r="AV1994" s="50"/>
      <c r="AW1994" s="50"/>
      <c r="AX1994" s="50"/>
      <c r="AY1994" s="50"/>
      <c r="AZ1994" s="50"/>
      <c r="BA1994" s="50"/>
      <c r="BB1994" s="50"/>
      <c r="BC1994" s="50"/>
      <c r="BD1994" s="50"/>
      <c r="BE1994" s="50"/>
      <c r="BF1994" s="50"/>
      <c r="BG1994" s="50"/>
      <c r="BH1994" s="50"/>
      <c r="BI1994" s="50"/>
      <c r="BJ1994" s="50"/>
      <c r="BK1994" s="50"/>
      <c r="BL1994" s="50"/>
      <c r="BM1994" s="50"/>
      <c r="BN1994" s="50"/>
      <c r="BO1994" s="50"/>
      <c r="BP1994" s="50"/>
      <c r="BQ1994" s="50"/>
      <c r="BR1994" s="50"/>
      <c r="BS1994" s="50"/>
      <c r="BT1994" s="50"/>
      <c r="BU1994" s="50"/>
      <c r="BV1994" s="50"/>
      <c r="BW1994" s="50"/>
      <c r="BX1994" s="50"/>
      <c r="BY1994" s="50"/>
      <c r="BZ1994" s="50"/>
      <c r="CA1994" s="50"/>
      <c r="CB1994" s="50"/>
      <c r="CC1994" s="50"/>
      <c r="CD1994" s="50"/>
      <c r="CE1994" s="50"/>
      <c r="CF1994" s="50"/>
      <c r="CG1994" s="50"/>
      <c r="CH1994" s="50"/>
      <c r="CI1994" s="50"/>
      <c r="CJ1994" s="50"/>
      <c r="CK1994" s="50"/>
      <c r="CL1994" s="50"/>
      <c r="CM1994" s="50"/>
      <c r="CN1994" s="50"/>
      <c r="CO1994" s="50"/>
      <c r="CP1994" s="50"/>
      <c r="CQ1994" s="50"/>
      <c r="CR1994" s="50"/>
      <c r="CS1994" s="50"/>
      <c r="CT1994" s="50"/>
      <c r="CU1994" s="50"/>
      <c r="CV1994" s="50"/>
      <c r="CW1994" s="50"/>
      <c r="CX1994" s="50"/>
      <c r="CY1994" s="50"/>
      <c r="CZ1994" s="50"/>
      <c r="DA1994" s="50"/>
      <c r="DB1994" s="50"/>
      <c r="DC1994" s="50"/>
      <c r="DD1994" s="50"/>
      <c r="DE1994" s="50"/>
      <c r="DF1994" s="50"/>
    </row>
    <row r="1995" spans="2:110" x14ac:dyDescent="0.2">
      <c r="B1995" s="177"/>
      <c r="C1995" s="202"/>
      <c r="D1995" s="200"/>
      <c r="E1995" s="203"/>
      <c r="F1995" s="203"/>
      <c r="G1995" s="203"/>
      <c r="H1995" s="203"/>
      <c r="I1995" s="203"/>
      <c r="J1995" s="203"/>
      <c r="K1995" s="203"/>
      <c r="L1995" s="203"/>
      <c r="M1995" s="203"/>
      <c r="N1995" s="203"/>
      <c r="O1995" s="203"/>
      <c r="P1995" s="203"/>
      <c r="Q1995" s="204"/>
      <c r="R1995" s="204"/>
      <c r="S1995" s="234"/>
      <c r="T1995" s="50"/>
      <c r="U1995" s="50"/>
      <c r="V1995" s="50"/>
      <c r="W1995" s="50"/>
      <c r="X1995" s="50"/>
      <c r="Y1995" s="50"/>
      <c r="Z1995" s="250"/>
      <c r="AA1995" s="238"/>
      <c r="AB1995" s="50"/>
      <c r="AC1995" s="50"/>
      <c r="AD1995" s="50"/>
      <c r="AE1995" s="50"/>
      <c r="AF1995" s="50"/>
      <c r="AG1995" s="50"/>
      <c r="AH1995" s="50"/>
      <c r="AI1995" s="50"/>
      <c r="AJ1995" s="50"/>
      <c r="AK1995" s="50"/>
      <c r="AL1995" s="50"/>
      <c r="AM1995" s="50"/>
      <c r="AN1995" s="50"/>
      <c r="AO1995" s="50"/>
      <c r="AP1995" s="50"/>
      <c r="AQ1995" s="50"/>
      <c r="AR1995" s="50"/>
      <c r="AS1995" s="50"/>
      <c r="AT1995" s="50"/>
      <c r="AU1995" s="50"/>
      <c r="AV1995" s="50"/>
      <c r="AW1995" s="50"/>
      <c r="AX1995" s="50"/>
      <c r="AY1995" s="50"/>
      <c r="AZ1995" s="50"/>
      <c r="BA1995" s="50"/>
      <c r="BB1995" s="50"/>
      <c r="BC1995" s="50"/>
      <c r="BD1995" s="50"/>
      <c r="BE1995" s="50"/>
      <c r="BF1995" s="50"/>
      <c r="BG1995" s="50"/>
      <c r="BH1995" s="50"/>
      <c r="BI1995" s="50"/>
      <c r="BJ1995" s="50"/>
      <c r="BK1995" s="50"/>
      <c r="BL1995" s="50"/>
      <c r="BM1995" s="50"/>
      <c r="BN1995" s="50"/>
      <c r="BO1995" s="50"/>
      <c r="BP1995" s="50"/>
      <c r="BQ1995" s="50"/>
      <c r="BR1995" s="50"/>
      <c r="BS1995" s="50"/>
      <c r="BT1995" s="50"/>
      <c r="BU1995" s="50"/>
      <c r="BV1995" s="50"/>
      <c r="BW1995" s="50"/>
      <c r="BX1995" s="50"/>
      <c r="BY1995" s="50"/>
      <c r="BZ1995" s="50"/>
      <c r="CA1995" s="50"/>
      <c r="CB1995" s="50"/>
      <c r="CC1995" s="50"/>
      <c r="CD1995" s="50"/>
      <c r="CE1995" s="50"/>
      <c r="CF1995" s="50"/>
      <c r="CG1995" s="50"/>
      <c r="CH1995" s="50"/>
      <c r="CI1995" s="50"/>
      <c r="CJ1995" s="50"/>
      <c r="CK1995" s="50"/>
      <c r="CL1995" s="50"/>
      <c r="CM1995" s="50"/>
      <c r="CN1995" s="50"/>
      <c r="CO1995" s="50"/>
      <c r="CP1995" s="50"/>
      <c r="CQ1995" s="50"/>
      <c r="CR1995" s="50"/>
      <c r="CS1995" s="50"/>
      <c r="CT1995" s="50"/>
      <c r="CU1995" s="50"/>
      <c r="CV1995" s="50"/>
      <c r="CW1995" s="50"/>
      <c r="CX1995" s="50"/>
      <c r="CY1995" s="50"/>
      <c r="CZ1995" s="50"/>
      <c r="DA1995" s="50"/>
      <c r="DB1995" s="50"/>
      <c r="DC1995" s="50"/>
      <c r="DD1995" s="50"/>
      <c r="DE1995" s="50"/>
      <c r="DF1995" s="50"/>
    </row>
    <row r="1996" spans="2:110" x14ac:dyDescent="0.2">
      <c r="B1996" s="177"/>
      <c r="C1996" s="202"/>
      <c r="D1996" s="200"/>
      <c r="E1996" s="203"/>
      <c r="F1996" s="203"/>
      <c r="G1996" s="203"/>
      <c r="H1996" s="203"/>
      <c r="I1996" s="203"/>
      <c r="J1996" s="203"/>
      <c r="K1996" s="203"/>
      <c r="L1996" s="203"/>
      <c r="M1996" s="203"/>
      <c r="N1996" s="203"/>
      <c r="O1996" s="203"/>
      <c r="P1996" s="203"/>
      <c r="Q1996" s="204"/>
      <c r="R1996" s="204"/>
      <c r="S1996" s="234"/>
      <c r="T1996" s="50"/>
      <c r="U1996" s="50"/>
      <c r="V1996" s="50"/>
      <c r="W1996" s="50"/>
      <c r="X1996" s="50"/>
      <c r="Y1996" s="50"/>
      <c r="Z1996" s="250"/>
      <c r="AA1996" s="238"/>
      <c r="AB1996" s="50"/>
      <c r="AC1996" s="50"/>
      <c r="AD1996" s="50"/>
      <c r="AE1996" s="50"/>
      <c r="AF1996" s="50"/>
      <c r="AG1996" s="50"/>
      <c r="AH1996" s="50"/>
      <c r="AI1996" s="50"/>
      <c r="AJ1996" s="50"/>
      <c r="AK1996" s="50"/>
      <c r="AL1996" s="50"/>
      <c r="AM1996" s="50"/>
      <c r="AN1996" s="50"/>
      <c r="AO1996" s="50"/>
      <c r="AP1996" s="50"/>
      <c r="AQ1996" s="50"/>
      <c r="AR1996" s="50"/>
      <c r="AS1996" s="50"/>
      <c r="AT1996" s="50"/>
      <c r="AU1996" s="50"/>
      <c r="AV1996" s="50"/>
      <c r="AW1996" s="50"/>
      <c r="AX1996" s="50"/>
      <c r="AY1996" s="50"/>
      <c r="AZ1996" s="50"/>
      <c r="BA1996" s="50"/>
      <c r="BB1996" s="50"/>
      <c r="BC1996" s="50"/>
      <c r="BD1996" s="50"/>
      <c r="BE1996" s="50"/>
      <c r="BF1996" s="50"/>
      <c r="BG1996" s="50"/>
      <c r="BH1996" s="50"/>
      <c r="BI1996" s="50"/>
      <c r="BJ1996" s="50"/>
      <c r="BK1996" s="50"/>
      <c r="BL1996" s="50"/>
      <c r="BM1996" s="50"/>
      <c r="BN1996" s="50"/>
      <c r="BO1996" s="50"/>
      <c r="BP1996" s="50"/>
      <c r="BQ1996" s="50"/>
      <c r="BR1996" s="50"/>
      <c r="BS1996" s="50"/>
      <c r="BT1996" s="50"/>
      <c r="BU1996" s="50"/>
      <c r="BV1996" s="50"/>
      <c r="BW1996" s="50"/>
      <c r="BX1996" s="50"/>
      <c r="BY1996" s="50"/>
      <c r="BZ1996" s="50"/>
      <c r="CA1996" s="50"/>
      <c r="CB1996" s="50"/>
      <c r="CC1996" s="50"/>
      <c r="CD1996" s="50"/>
      <c r="CE1996" s="50"/>
      <c r="CF1996" s="50"/>
      <c r="CG1996" s="50"/>
      <c r="CH1996" s="50"/>
      <c r="CI1996" s="50"/>
      <c r="CJ1996" s="50"/>
      <c r="CK1996" s="50"/>
      <c r="CL1996" s="50"/>
      <c r="CM1996" s="50"/>
      <c r="CN1996" s="50"/>
      <c r="CO1996" s="50"/>
      <c r="CP1996" s="50"/>
      <c r="CQ1996" s="50"/>
      <c r="CR1996" s="50"/>
      <c r="CS1996" s="50"/>
      <c r="CT1996" s="50"/>
      <c r="CU1996" s="50"/>
      <c r="CV1996" s="50"/>
      <c r="CW1996" s="50"/>
      <c r="CX1996" s="50"/>
      <c r="CY1996" s="50"/>
      <c r="CZ1996" s="50"/>
      <c r="DA1996" s="50"/>
      <c r="DB1996" s="50"/>
      <c r="DC1996" s="50"/>
      <c r="DD1996" s="50"/>
      <c r="DE1996" s="50"/>
      <c r="DF1996" s="50"/>
    </row>
    <row r="1997" spans="2:110" x14ac:dyDescent="0.2">
      <c r="B1997" s="177"/>
      <c r="C1997" s="202"/>
      <c r="D1997" s="200"/>
      <c r="E1997" s="203"/>
      <c r="F1997" s="203"/>
      <c r="G1997" s="203"/>
      <c r="H1997" s="203"/>
      <c r="I1997" s="203"/>
      <c r="J1997" s="203"/>
      <c r="K1997" s="203"/>
      <c r="L1997" s="203"/>
      <c r="M1997" s="203"/>
      <c r="N1997" s="203"/>
      <c r="O1997" s="203"/>
      <c r="P1997" s="203"/>
      <c r="Q1997" s="204"/>
      <c r="R1997" s="204"/>
      <c r="S1997" s="234"/>
      <c r="T1997" s="50"/>
      <c r="U1997" s="50"/>
      <c r="V1997" s="50"/>
      <c r="W1997" s="50"/>
      <c r="X1997" s="50"/>
      <c r="Y1997" s="50"/>
      <c r="Z1997" s="250"/>
      <c r="AA1997" s="238"/>
      <c r="AB1997" s="50"/>
      <c r="AC1997" s="50"/>
      <c r="AD1997" s="50"/>
      <c r="AE1997" s="50"/>
      <c r="AF1997" s="50"/>
      <c r="AG1997" s="50"/>
      <c r="AH1997" s="50"/>
      <c r="AI1997" s="50"/>
      <c r="AJ1997" s="50"/>
      <c r="AK1997" s="50"/>
      <c r="AL1997" s="50"/>
      <c r="AM1997" s="50"/>
      <c r="AN1997" s="50"/>
      <c r="AO1997" s="50"/>
      <c r="AP1997" s="50"/>
      <c r="AQ1997" s="50"/>
      <c r="AR1997" s="50"/>
      <c r="AS1997" s="50"/>
      <c r="AT1997" s="50"/>
      <c r="AU1997" s="50"/>
      <c r="AV1997" s="50"/>
      <c r="AW1997" s="50"/>
      <c r="AX1997" s="50"/>
      <c r="AY1997" s="50"/>
      <c r="AZ1997" s="50"/>
      <c r="BA1997" s="50"/>
      <c r="BB1997" s="50"/>
      <c r="BC1997" s="50"/>
      <c r="BD1997" s="50"/>
      <c r="BE1997" s="50"/>
      <c r="BF1997" s="50"/>
      <c r="BG1997" s="50"/>
      <c r="BH1997" s="50"/>
      <c r="BI1997" s="50"/>
      <c r="BJ1997" s="50"/>
      <c r="BK1997" s="50"/>
      <c r="BL1997" s="50"/>
      <c r="BM1997" s="50"/>
      <c r="BN1997" s="50"/>
      <c r="BO1997" s="50"/>
      <c r="BP1997" s="50"/>
      <c r="BQ1997" s="50"/>
      <c r="BR1997" s="50"/>
      <c r="BS1997" s="50"/>
      <c r="BT1997" s="50"/>
      <c r="BU1997" s="50"/>
      <c r="BV1997" s="50"/>
      <c r="BW1997" s="50"/>
      <c r="BX1997" s="50"/>
      <c r="BY1997" s="50"/>
      <c r="BZ1997" s="50"/>
      <c r="CA1997" s="50"/>
      <c r="CB1997" s="50"/>
      <c r="CC1997" s="50"/>
      <c r="CD1997" s="50"/>
      <c r="CE1997" s="50"/>
      <c r="CF1997" s="50"/>
      <c r="CG1997" s="50"/>
      <c r="CH1997" s="50"/>
      <c r="CI1997" s="50"/>
      <c r="CJ1997" s="50"/>
      <c r="CK1997" s="50"/>
      <c r="CL1997" s="50"/>
      <c r="CM1997" s="50"/>
      <c r="CN1997" s="50"/>
      <c r="CO1997" s="50"/>
      <c r="CP1997" s="50"/>
      <c r="CQ1997" s="50"/>
      <c r="CR1997" s="50"/>
      <c r="CS1997" s="50"/>
      <c r="CT1997" s="50"/>
      <c r="CU1997" s="50"/>
      <c r="CV1997" s="50"/>
      <c r="CW1997" s="50"/>
      <c r="CX1997" s="50"/>
      <c r="CY1997" s="50"/>
      <c r="CZ1997" s="50"/>
      <c r="DA1997" s="50"/>
      <c r="DB1997" s="50"/>
      <c r="DC1997" s="50"/>
      <c r="DD1997" s="50"/>
      <c r="DE1997" s="50"/>
      <c r="DF1997" s="50"/>
    </row>
    <row r="1998" spans="2:110" x14ac:dyDescent="0.2">
      <c r="B1998" s="177"/>
      <c r="C1998" s="202"/>
      <c r="D1998" s="200"/>
      <c r="E1998" s="203"/>
      <c r="F1998" s="203"/>
      <c r="G1998" s="203"/>
      <c r="H1998" s="203"/>
      <c r="I1998" s="203"/>
      <c r="J1998" s="203"/>
      <c r="K1998" s="203"/>
      <c r="L1998" s="203"/>
      <c r="M1998" s="203"/>
      <c r="N1998" s="203"/>
      <c r="O1998" s="203"/>
      <c r="P1998" s="203"/>
      <c r="Q1998" s="204"/>
      <c r="R1998" s="204"/>
      <c r="S1998" s="234"/>
      <c r="T1998" s="50"/>
      <c r="U1998" s="50"/>
      <c r="V1998" s="50"/>
      <c r="W1998" s="50"/>
      <c r="X1998" s="50"/>
      <c r="Y1998" s="50"/>
      <c r="Z1998" s="250"/>
      <c r="AA1998" s="238"/>
      <c r="AB1998" s="50"/>
      <c r="AC1998" s="50"/>
      <c r="AD1998" s="50"/>
      <c r="AE1998" s="50"/>
      <c r="AF1998" s="50"/>
      <c r="AG1998" s="50"/>
      <c r="AH1998" s="50"/>
      <c r="AI1998" s="50"/>
      <c r="AJ1998" s="50"/>
      <c r="AK1998" s="50"/>
      <c r="AL1998" s="50"/>
      <c r="AM1998" s="50"/>
      <c r="AN1998" s="50"/>
      <c r="AO1998" s="50"/>
      <c r="AP1998" s="50"/>
      <c r="AQ1998" s="50"/>
      <c r="AR1998" s="50"/>
      <c r="AS1998" s="50"/>
      <c r="AT1998" s="50"/>
      <c r="AU1998" s="50"/>
      <c r="AV1998" s="50"/>
      <c r="AW1998" s="50"/>
      <c r="AX1998" s="50"/>
      <c r="AY1998" s="50"/>
      <c r="AZ1998" s="50"/>
      <c r="BA1998" s="50"/>
      <c r="BB1998" s="50"/>
      <c r="BC1998" s="50"/>
      <c r="BD1998" s="50"/>
      <c r="BE1998" s="50"/>
      <c r="BF1998" s="50"/>
      <c r="BG1998" s="50"/>
      <c r="BH1998" s="50"/>
      <c r="BI1998" s="50"/>
      <c r="BJ1998" s="50"/>
      <c r="BK1998" s="50"/>
      <c r="BL1998" s="50"/>
      <c r="BM1998" s="50"/>
      <c r="BN1998" s="50"/>
      <c r="BO1998" s="50"/>
      <c r="BP1998" s="50"/>
      <c r="BQ1998" s="50"/>
      <c r="BR1998" s="50"/>
      <c r="BS1998" s="50"/>
      <c r="BT1998" s="50"/>
      <c r="BU1998" s="50"/>
      <c r="BV1998" s="50"/>
      <c r="BW1998" s="50"/>
      <c r="BX1998" s="50"/>
      <c r="BY1998" s="50"/>
      <c r="BZ1998" s="50"/>
      <c r="CA1998" s="50"/>
      <c r="CB1998" s="50"/>
      <c r="CC1998" s="50"/>
      <c r="CD1998" s="50"/>
      <c r="CE1998" s="50"/>
      <c r="CF1998" s="50"/>
      <c r="CG1998" s="50"/>
      <c r="CH1998" s="50"/>
      <c r="CI1998" s="50"/>
      <c r="CJ1998" s="50"/>
      <c r="CK1998" s="50"/>
      <c r="CL1998" s="50"/>
      <c r="CM1998" s="50"/>
      <c r="CN1998" s="50"/>
      <c r="CO1998" s="50"/>
      <c r="CP1998" s="50"/>
      <c r="CQ1998" s="50"/>
      <c r="CR1998" s="50"/>
      <c r="CS1998" s="50"/>
      <c r="CT1998" s="50"/>
      <c r="CU1998" s="50"/>
      <c r="CV1998" s="50"/>
      <c r="CW1998" s="50"/>
      <c r="CX1998" s="50"/>
      <c r="CY1998" s="50"/>
      <c r="CZ1998" s="50"/>
      <c r="DA1998" s="50"/>
      <c r="DB1998" s="50"/>
      <c r="DC1998" s="50"/>
      <c r="DD1998" s="50"/>
      <c r="DE1998" s="50"/>
      <c r="DF1998" s="50"/>
    </row>
    <row r="1999" spans="2:110" x14ac:dyDescent="0.2">
      <c r="B1999" s="177"/>
      <c r="C1999" s="202"/>
      <c r="D1999" s="200"/>
      <c r="E1999" s="203"/>
      <c r="F1999" s="203"/>
      <c r="G1999" s="203"/>
      <c r="H1999" s="203"/>
      <c r="I1999" s="203"/>
      <c r="J1999" s="203"/>
      <c r="K1999" s="203"/>
      <c r="L1999" s="203"/>
      <c r="M1999" s="203"/>
      <c r="N1999" s="203"/>
      <c r="O1999" s="203"/>
      <c r="P1999" s="203"/>
      <c r="Q1999" s="204"/>
      <c r="R1999" s="204"/>
      <c r="S1999" s="234"/>
      <c r="T1999" s="50"/>
      <c r="U1999" s="50"/>
      <c r="V1999" s="50"/>
      <c r="W1999" s="50"/>
      <c r="X1999" s="50"/>
      <c r="Y1999" s="50"/>
      <c r="Z1999" s="250"/>
      <c r="AA1999" s="238"/>
      <c r="AB1999" s="50"/>
      <c r="AC1999" s="50"/>
      <c r="AD1999" s="50"/>
      <c r="AE1999" s="50"/>
      <c r="AF1999" s="50"/>
      <c r="AG1999" s="50"/>
      <c r="AH1999" s="50"/>
      <c r="AI1999" s="50"/>
      <c r="AJ1999" s="50"/>
      <c r="AK1999" s="50"/>
      <c r="AL1999" s="50"/>
      <c r="AM1999" s="50"/>
      <c r="AN1999" s="50"/>
      <c r="AO1999" s="50"/>
      <c r="AP1999" s="50"/>
      <c r="AQ1999" s="50"/>
      <c r="AR1999" s="50"/>
      <c r="AS1999" s="50"/>
      <c r="AT1999" s="50"/>
      <c r="AU1999" s="50"/>
      <c r="AV1999" s="50"/>
      <c r="AW1999" s="50"/>
      <c r="AX1999" s="50"/>
      <c r="AY1999" s="50"/>
      <c r="AZ1999" s="50"/>
      <c r="BA1999" s="50"/>
      <c r="BB1999" s="50"/>
      <c r="BC1999" s="50"/>
      <c r="BD1999" s="50"/>
      <c r="BE1999" s="50"/>
      <c r="BF1999" s="50"/>
      <c r="BG1999" s="50"/>
      <c r="BH1999" s="50"/>
      <c r="BI1999" s="50"/>
      <c r="BJ1999" s="50"/>
      <c r="BK1999" s="50"/>
      <c r="BL1999" s="50"/>
      <c r="BM1999" s="50"/>
      <c r="BN1999" s="50"/>
      <c r="BO1999" s="50"/>
      <c r="BP1999" s="50"/>
      <c r="BQ1999" s="50"/>
      <c r="BR1999" s="50"/>
      <c r="BS1999" s="50"/>
      <c r="BT1999" s="50"/>
      <c r="BU1999" s="50"/>
      <c r="BV1999" s="50"/>
      <c r="BW1999" s="50"/>
      <c r="BX1999" s="50"/>
      <c r="BY1999" s="50"/>
      <c r="BZ1999" s="50"/>
      <c r="CA1999" s="50"/>
      <c r="CB1999" s="50"/>
      <c r="CC1999" s="50"/>
      <c r="CD1999" s="50"/>
      <c r="CE1999" s="50"/>
      <c r="CF1999" s="50"/>
      <c r="CG1999" s="50"/>
      <c r="CH1999" s="50"/>
      <c r="CI1999" s="50"/>
      <c r="CJ1999" s="50"/>
      <c r="CK1999" s="50"/>
      <c r="CL1999" s="50"/>
      <c r="CM1999" s="50"/>
      <c r="CN1999" s="50"/>
      <c r="CO1999" s="50"/>
      <c r="CP1999" s="50"/>
      <c r="CQ1999" s="50"/>
      <c r="CR1999" s="50"/>
      <c r="CS1999" s="50"/>
      <c r="CT1999" s="50"/>
      <c r="CU1999" s="50"/>
      <c r="CV1999" s="50"/>
      <c r="CW1999" s="50"/>
      <c r="CX1999" s="50"/>
      <c r="CY1999" s="50"/>
      <c r="CZ1999" s="50"/>
      <c r="DA1999" s="50"/>
      <c r="DB1999" s="50"/>
      <c r="DC1999" s="50"/>
      <c r="DD1999" s="50"/>
      <c r="DE1999" s="50"/>
      <c r="DF1999" s="50"/>
    </row>
    <row r="2000" spans="2:110" x14ac:dyDescent="0.2">
      <c r="B2000" s="177"/>
      <c r="C2000" s="202"/>
      <c r="D2000" s="200"/>
      <c r="E2000" s="203"/>
      <c r="F2000" s="203"/>
      <c r="G2000" s="203"/>
      <c r="H2000" s="203"/>
      <c r="I2000" s="203"/>
      <c r="J2000" s="203"/>
      <c r="K2000" s="203"/>
      <c r="L2000" s="203"/>
      <c r="M2000" s="203"/>
      <c r="N2000" s="203"/>
      <c r="O2000" s="203"/>
      <c r="P2000" s="203"/>
      <c r="Q2000" s="204"/>
      <c r="R2000" s="204"/>
      <c r="S2000" s="234"/>
      <c r="T2000" s="50"/>
      <c r="U2000" s="50"/>
      <c r="V2000" s="50"/>
      <c r="W2000" s="50"/>
      <c r="X2000" s="50"/>
      <c r="Y2000" s="50"/>
      <c r="Z2000" s="250"/>
      <c r="AA2000" s="238"/>
      <c r="AB2000" s="50"/>
      <c r="AC2000" s="50"/>
      <c r="AD2000" s="50"/>
      <c r="AE2000" s="50"/>
      <c r="AF2000" s="50"/>
      <c r="AG2000" s="50"/>
      <c r="AH2000" s="50"/>
      <c r="AI2000" s="50"/>
      <c r="AJ2000" s="50"/>
      <c r="AK2000" s="50"/>
      <c r="AL2000" s="50"/>
      <c r="AM2000" s="50"/>
      <c r="AN2000" s="50"/>
      <c r="AO2000" s="50"/>
      <c r="AP2000" s="50"/>
      <c r="AQ2000" s="50"/>
      <c r="AR2000" s="50"/>
      <c r="AS2000" s="50"/>
      <c r="AT2000" s="50"/>
      <c r="AU2000" s="50"/>
      <c r="AV2000" s="50"/>
      <c r="AW2000" s="50"/>
      <c r="AX2000" s="50"/>
      <c r="AY2000" s="50"/>
      <c r="AZ2000" s="50"/>
      <c r="BA2000" s="50"/>
      <c r="BB2000" s="50"/>
      <c r="BC2000" s="50"/>
      <c r="BD2000" s="50"/>
      <c r="BE2000" s="50"/>
      <c r="BF2000" s="50"/>
      <c r="BG2000" s="50"/>
      <c r="BH2000" s="50"/>
      <c r="BI2000" s="50"/>
      <c r="BJ2000" s="50"/>
      <c r="BK2000" s="50"/>
      <c r="BL2000" s="50"/>
      <c r="BM2000" s="50"/>
      <c r="BN2000" s="50"/>
      <c r="BO2000" s="50"/>
      <c r="BP2000" s="50"/>
      <c r="BQ2000" s="50"/>
      <c r="BR2000" s="50"/>
      <c r="BS2000" s="50"/>
      <c r="BT2000" s="50"/>
      <c r="BU2000" s="50"/>
      <c r="BV2000" s="50"/>
      <c r="BW2000" s="50"/>
      <c r="BX2000" s="50"/>
      <c r="BY2000" s="50"/>
      <c r="BZ2000" s="50"/>
      <c r="CA2000" s="50"/>
      <c r="CB2000" s="50"/>
      <c r="CC2000" s="50"/>
      <c r="CD2000" s="50"/>
      <c r="CE2000" s="50"/>
      <c r="CF2000" s="50"/>
      <c r="CG2000" s="50"/>
      <c r="CH2000" s="50"/>
      <c r="CI2000" s="50"/>
      <c r="CJ2000" s="50"/>
      <c r="CK2000" s="50"/>
      <c r="CL2000" s="50"/>
      <c r="CM2000" s="50"/>
      <c r="CN2000" s="50"/>
      <c r="CO2000" s="50"/>
      <c r="CP2000" s="50"/>
      <c r="CQ2000" s="50"/>
      <c r="CR2000" s="50"/>
      <c r="CS2000" s="50"/>
      <c r="CT2000" s="50"/>
      <c r="CU2000" s="50"/>
      <c r="CV2000" s="50"/>
      <c r="CW2000" s="50"/>
      <c r="CX2000" s="50"/>
      <c r="CY2000" s="50"/>
      <c r="CZ2000" s="50"/>
      <c r="DA2000" s="50"/>
      <c r="DB2000" s="50"/>
      <c r="DC2000" s="50"/>
      <c r="DD2000" s="50"/>
      <c r="DE2000" s="50"/>
      <c r="DF2000" s="50"/>
    </row>
    <row r="2001" spans="2:110" x14ac:dyDescent="0.2">
      <c r="B2001" s="177"/>
      <c r="C2001" s="202"/>
      <c r="D2001" s="200"/>
      <c r="E2001" s="203"/>
      <c r="F2001" s="203"/>
      <c r="G2001" s="203"/>
      <c r="H2001" s="203"/>
      <c r="I2001" s="203"/>
      <c r="J2001" s="203"/>
      <c r="K2001" s="203"/>
      <c r="L2001" s="203"/>
      <c r="M2001" s="203"/>
      <c r="N2001" s="203"/>
      <c r="O2001" s="203"/>
      <c r="P2001" s="203"/>
      <c r="Q2001" s="204"/>
      <c r="R2001" s="204"/>
      <c r="S2001" s="234"/>
      <c r="T2001" s="50"/>
      <c r="U2001" s="50"/>
      <c r="V2001" s="50"/>
      <c r="W2001" s="50"/>
      <c r="X2001" s="50"/>
      <c r="Y2001" s="50"/>
      <c r="Z2001" s="250"/>
      <c r="AA2001" s="238"/>
      <c r="AB2001" s="50"/>
      <c r="AC2001" s="50"/>
      <c r="AD2001" s="50"/>
      <c r="AE2001" s="50"/>
      <c r="AF2001" s="50"/>
      <c r="AG2001" s="50"/>
      <c r="AH2001" s="50"/>
      <c r="AI2001" s="50"/>
      <c r="AJ2001" s="50"/>
      <c r="AK2001" s="50"/>
      <c r="AL2001" s="50"/>
      <c r="AM2001" s="50"/>
      <c r="AN2001" s="50"/>
      <c r="AO2001" s="50"/>
      <c r="AP2001" s="50"/>
      <c r="AQ2001" s="50"/>
      <c r="AR2001" s="50"/>
      <c r="AS2001" s="50"/>
      <c r="AT2001" s="50"/>
      <c r="AU2001" s="50"/>
      <c r="AV2001" s="50"/>
      <c r="AW2001" s="50"/>
      <c r="AX2001" s="50"/>
      <c r="AY2001" s="50"/>
      <c r="AZ2001" s="50"/>
      <c r="BA2001" s="50"/>
      <c r="BB2001" s="50"/>
      <c r="BC2001" s="50"/>
      <c r="BD2001" s="50"/>
      <c r="BE2001" s="50"/>
      <c r="BF2001" s="50"/>
      <c r="BG2001" s="50"/>
      <c r="BH2001" s="50"/>
      <c r="BI2001" s="50"/>
      <c r="BJ2001" s="50"/>
      <c r="BK2001" s="50"/>
      <c r="BL2001" s="50"/>
      <c r="BM2001" s="50"/>
      <c r="BN2001" s="50"/>
      <c r="BO2001" s="50"/>
      <c r="BP2001" s="50"/>
      <c r="BQ2001" s="50"/>
      <c r="BR2001" s="50"/>
      <c r="BS2001" s="50"/>
      <c r="BT2001" s="50"/>
      <c r="BU2001" s="50"/>
      <c r="BV2001" s="50"/>
      <c r="BW2001" s="50"/>
      <c r="BX2001" s="50"/>
      <c r="BY2001" s="50"/>
      <c r="BZ2001" s="50"/>
      <c r="CA2001" s="50"/>
      <c r="CB2001" s="50"/>
      <c r="CC2001" s="50"/>
      <c r="CD2001" s="50"/>
      <c r="CE2001" s="50"/>
      <c r="CF2001" s="50"/>
      <c r="CG2001" s="50"/>
      <c r="CH2001" s="50"/>
      <c r="CI2001" s="50"/>
      <c r="CJ2001" s="50"/>
      <c r="CK2001" s="50"/>
      <c r="CL2001" s="50"/>
      <c r="CM2001" s="50"/>
      <c r="CN2001" s="50"/>
      <c r="CO2001" s="50"/>
      <c r="CP2001" s="50"/>
      <c r="CQ2001" s="50"/>
      <c r="CR2001" s="50"/>
      <c r="CS2001" s="50"/>
      <c r="CT2001" s="50"/>
      <c r="CU2001" s="50"/>
      <c r="CV2001" s="50"/>
      <c r="CW2001" s="50"/>
      <c r="CX2001" s="50"/>
      <c r="CY2001" s="50"/>
      <c r="CZ2001" s="50"/>
      <c r="DA2001" s="50"/>
      <c r="DB2001" s="50"/>
      <c r="DC2001" s="50"/>
      <c r="DD2001" s="50"/>
      <c r="DE2001" s="50"/>
      <c r="DF2001" s="50"/>
    </row>
    <row r="2002" spans="2:110" x14ac:dyDescent="0.2">
      <c r="B2002" s="178"/>
      <c r="C2002" s="178"/>
      <c r="D2002" s="205"/>
      <c r="E2002" s="203"/>
      <c r="F2002" s="203"/>
      <c r="G2002" s="203"/>
      <c r="H2002" s="203"/>
      <c r="I2002" s="203"/>
      <c r="J2002" s="203"/>
      <c r="K2002" s="203"/>
      <c r="L2002" s="203"/>
      <c r="M2002" s="203"/>
      <c r="N2002" s="203"/>
      <c r="O2002" s="203"/>
      <c r="P2002" s="203"/>
      <c r="Q2002" s="204"/>
      <c r="R2002" s="204"/>
      <c r="S2002" s="234"/>
      <c r="T2002" s="50"/>
      <c r="U2002" s="50"/>
      <c r="V2002" s="50"/>
      <c r="W2002" s="50"/>
      <c r="X2002" s="50"/>
      <c r="Y2002" s="50"/>
      <c r="Z2002" s="250"/>
      <c r="AA2002" s="238"/>
      <c r="AB2002" s="50"/>
      <c r="AC2002" s="50"/>
      <c r="AD2002" s="50"/>
      <c r="AE2002" s="50"/>
      <c r="AF2002" s="50"/>
      <c r="AG2002" s="50"/>
      <c r="AH2002" s="50"/>
      <c r="AI2002" s="50"/>
      <c r="AJ2002" s="50"/>
      <c r="AK2002" s="50"/>
      <c r="AL2002" s="50"/>
      <c r="AM2002" s="50"/>
      <c r="AN2002" s="50"/>
      <c r="AO2002" s="50"/>
      <c r="AP2002" s="50"/>
      <c r="AQ2002" s="50"/>
      <c r="AR2002" s="50"/>
      <c r="AS2002" s="50"/>
      <c r="AT2002" s="50"/>
      <c r="AU2002" s="50"/>
      <c r="AV2002" s="50"/>
      <c r="AW2002" s="50"/>
      <c r="AX2002" s="50"/>
      <c r="AY2002" s="50"/>
      <c r="AZ2002" s="50"/>
      <c r="BA2002" s="50"/>
      <c r="BB2002" s="50"/>
      <c r="BC2002" s="50"/>
      <c r="BD2002" s="50"/>
      <c r="BE2002" s="50"/>
      <c r="BF2002" s="50"/>
      <c r="BG2002" s="50"/>
      <c r="BH2002" s="50"/>
      <c r="BI2002" s="50"/>
      <c r="BJ2002" s="50"/>
      <c r="BK2002" s="50"/>
      <c r="BL2002" s="50"/>
      <c r="BM2002" s="50"/>
      <c r="BN2002" s="50"/>
      <c r="BO2002" s="50"/>
      <c r="BP2002" s="50"/>
      <c r="BQ2002" s="50"/>
      <c r="BR2002" s="50"/>
      <c r="BS2002" s="50"/>
      <c r="BT2002" s="50"/>
      <c r="BU2002" s="50"/>
      <c r="BV2002" s="50"/>
      <c r="BW2002" s="50"/>
      <c r="BX2002" s="50"/>
      <c r="BY2002" s="50"/>
      <c r="BZ2002" s="50"/>
      <c r="CA2002" s="50"/>
      <c r="CB2002" s="50"/>
      <c r="CC2002" s="50"/>
      <c r="CD2002" s="50"/>
      <c r="CE2002" s="50"/>
      <c r="CF2002" s="50"/>
      <c r="CG2002" s="50"/>
      <c r="CH2002" s="50"/>
      <c r="CI2002" s="50"/>
      <c r="CJ2002" s="50"/>
      <c r="CK2002" s="50"/>
      <c r="CL2002" s="50"/>
      <c r="CM2002" s="50"/>
      <c r="CN2002" s="50"/>
      <c r="CO2002" s="50"/>
      <c r="CP2002" s="50"/>
      <c r="CQ2002" s="50"/>
      <c r="CR2002" s="50"/>
      <c r="CS2002" s="50"/>
      <c r="CT2002" s="50"/>
      <c r="CU2002" s="50"/>
      <c r="CV2002" s="50"/>
      <c r="CW2002" s="50"/>
      <c r="CX2002" s="50"/>
      <c r="CY2002" s="50"/>
      <c r="CZ2002" s="50"/>
      <c r="DA2002" s="50"/>
      <c r="DB2002" s="50"/>
      <c r="DC2002" s="50"/>
      <c r="DD2002" s="50"/>
      <c r="DE2002" s="50"/>
      <c r="DF2002" s="50"/>
    </row>
    <row r="2003" spans="2:110" x14ac:dyDescent="0.2">
      <c r="B2003" s="176"/>
      <c r="C2003" s="176"/>
      <c r="D2003" s="179"/>
      <c r="E2003" s="203"/>
      <c r="F2003" s="203"/>
      <c r="G2003" s="203"/>
      <c r="H2003" s="203"/>
      <c r="I2003" s="203"/>
      <c r="J2003" s="203"/>
      <c r="K2003" s="203"/>
      <c r="L2003" s="203"/>
      <c r="M2003" s="203"/>
      <c r="N2003" s="203"/>
      <c r="O2003" s="203"/>
      <c r="P2003" s="203"/>
      <c r="Q2003" s="204"/>
      <c r="R2003" s="204"/>
      <c r="S2003" s="234"/>
      <c r="T2003" s="50"/>
      <c r="U2003" s="50"/>
      <c r="V2003" s="50"/>
      <c r="W2003" s="50"/>
      <c r="X2003" s="50"/>
      <c r="Y2003" s="50"/>
      <c r="Z2003" s="250"/>
      <c r="AA2003" s="238"/>
      <c r="AB2003" s="50"/>
      <c r="AC2003" s="50"/>
      <c r="AD2003" s="50"/>
      <c r="AE2003" s="50"/>
      <c r="AF2003" s="50"/>
      <c r="AG2003" s="50"/>
      <c r="AH2003" s="50"/>
      <c r="AI2003" s="50"/>
      <c r="AJ2003" s="50"/>
      <c r="AK2003" s="50"/>
      <c r="AL2003" s="50"/>
      <c r="AM2003" s="50"/>
      <c r="AN2003" s="50"/>
      <c r="AO2003" s="50"/>
      <c r="AP2003" s="50"/>
      <c r="AQ2003" s="50"/>
      <c r="AR2003" s="50"/>
      <c r="AS2003" s="50"/>
      <c r="AT2003" s="50"/>
      <c r="AU2003" s="50"/>
      <c r="AV2003" s="50"/>
      <c r="AW2003" s="50"/>
      <c r="AX2003" s="50"/>
      <c r="AY2003" s="50"/>
      <c r="AZ2003" s="50"/>
      <c r="BA2003" s="50"/>
      <c r="BB2003" s="50"/>
      <c r="BC2003" s="50"/>
      <c r="BD2003" s="50"/>
      <c r="BE2003" s="50"/>
      <c r="BF2003" s="50"/>
      <c r="BG2003" s="50"/>
      <c r="BH2003" s="50"/>
      <c r="BI2003" s="50"/>
      <c r="BJ2003" s="50"/>
      <c r="BK2003" s="50"/>
      <c r="BL2003" s="50"/>
      <c r="BM2003" s="50"/>
      <c r="BN2003" s="50"/>
      <c r="BO2003" s="50"/>
      <c r="BP2003" s="50"/>
      <c r="BQ2003" s="50"/>
      <c r="BR2003" s="50"/>
      <c r="BS2003" s="50"/>
      <c r="BT2003" s="50"/>
      <c r="BU2003" s="50"/>
      <c r="BV2003" s="50"/>
      <c r="BW2003" s="50"/>
      <c r="BX2003" s="50"/>
      <c r="BY2003" s="50"/>
      <c r="BZ2003" s="50"/>
      <c r="CA2003" s="50"/>
      <c r="CB2003" s="50"/>
      <c r="CC2003" s="50"/>
      <c r="CD2003" s="50"/>
      <c r="CE2003" s="50"/>
      <c r="CF2003" s="50"/>
      <c r="CG2003" s="50"/>
      <c r="CH2003" s="50"/>
      <c r="CI2003" s="50"/>
      <c r="CJ2003" s="50"/>
      <c r="CK2003" s="50"/>
      <c r="CL2003" s="50"/>
      <c r="CM2003" s="50"/>
      <c r="CN2003" s="50"/>
      <c r="CO2003" s="50"/>
      <c r="CP2003" s="50"/>
      <c r="CQ2003" s="50"/>
      <c r="CR2003" s="50"/>
      <c r="CS2003" s="50"/>
      <c r="CT2003" s="50"/>
      <c r="CU2003" s="50"/>
      <c r="CV2003" s="50"/>
      <c r="CW2003" s="50"/>
      <c r="CX2003" s="50"/>
      <c r="CY2003" s="50"/>
      <c r="CZ2003" s="50"/>
      <c r="DA2003" s="50"/>
      <c r="DB2003" s="50"/>
      <c r="DC2003" s="50"/>
      <c r="DD2003" s="50"/>
      <c r="DE2003" s="50"/>
      <c r="DF2003" s="50"/>
    </row>
    <row r="2004" spans="2:110" x14ac:dyDescent="0.2">
      <c r="B2004" s="176"/>
      <c r="C2004" s="176"/>
      <c r="D2004" s="180"/>
      <c r="E2004" s="203"/>
      <c r="F2004" s="203"/>
      <c r="G2004" s="203"/>
      <c r="H2004" s="203"/>
      <c r="I2004" s="203"/>
      <c r="J2004" s="203"/>
      <c r="K2004" s="203"/>
      <c r="L2004" s="203"/>
      <c r="M2004" s="203"/>
      <c r="N2004" s="203"/>
      <c r="O2004" s="203"/>
      <c r="P2004" s="203"/>
      <c r="Q2004" s="204"/>
      <c r="R2004" s="204"/>
      <c r="S2004" s="234"/>
      <c r="T2004" s="50"/>
      <c r="U2004" s="50"/>
      <c r="V2004" s="50"/>
      <c r="W2004" s="50"/>
      <c r="X2004" s="50"/>
      <c r="Y2004" s="50"/>
      <c r="Z2004" s="250"/>
      <c r="AA2004" s="238"/>
      <c r="AB2004" s="50"/>
      <c r="AC2004" s="50"/>
      <c r="AD2004" s="50"/>
      <c r="AE2004" s="50"/>
      <c r="AF2004" s="50"/>
      <c r="AG2004" s="50"/>
      <c r="AH2004" s="50"/>
      <c r="AI2004" s="50"/>
      <c r="AJ2004" s="50"/>
      <c r="AK2004" s="50"/>
      <c r="AL2004" s="50"/>
      <c r="AM2004" s="50"/>
      <c r="AN2004" s="50"/>
      <c r="AO2004" s="50"/>
      <c r="AP2004" s="50"/>
      <c r="AQ2004" s="50"/>
      <c r="AR2004" s="50"/>
      <c r="AS2004" s="50"/>
      <c r="AT2004" s="50"/>
      <c r="AU2004" s="50"/>
      <c r="AV2004" s="50"/>
      <c r="AW2004" s="50"/>
      <c r="AX2004" s="50"/>
      <c r="AY2004" s="50"/>
      <c r="AZ2004" s="50"/>
      <c r="BA2004" s="50"/>
      <c r="BB2004" s="50"/>
      <c r="BC2004" s="50"/>
      <c r="BD2004" s="50"/>
      <c r="BE2004" s="50"/>
      <c r="BF2004" s="50"/>
      <c r="BG2004" s="50"/>
      <c r="BH2004" s="50"/>
      <c r="BI2004" s="50"/>
      <c r="BJ2004" s="50"/>
      <c r="BK2004" s="50"/>
      <c r="BL2004" s="50"/>
      <c r="BM2004" s="50"/>
      <c r="BN2004" s="50"/>
      <c r="BO2004" s="50"/>
      <c r="BP2004" s="50"/>
      <c r="BQ2004" s="50"/>
      <c r="BR2004" s="50"/>
      <c r="BS2004" s="50"/>
      <c r="BT2004" s="50"/>
      <c r="BU2004" s="50"/>
      <c r="BV2004" s="50"/>
      <c r="BW2004" s="50"/>
      <c r="BX2004" s="50"/>
      <c r="BY2004" s="50"/>
      <c r="BZ2004" s="50"/>
      <c r="CA2004" s="50"/>
      <c r="CB2004" s="50"/>
      <c r="CC2004" s="50"/>
      <c r="CD2004" s="50"/>
      <c r="CE2004" s="50"/>
      <c r="CF2004" s="50"/>
      <c r="CG2004" s="50"/>
      <c r="CH2004" s="50"/>
      <c r="CI2004" s="50"/>
      <c r="CJ2004" s="50"/>
      <c r="CK2004" s="50"/>
      <c r="CL2004" s="50"/>
      <c r="CM2004" s="50"/>
      <c r="CN2004" s="50"/>
      <c r="CO2004" s="50"/>
      <c r="CP2004" s="50"/>
      <c r="CQ2004" s="50"/>
      <c r="CR2004" s="50"/>
      <c r="CS2004" s="50"/>
      <c r="CT2004" s="50"/>
      <c r="CU2004" s="50"/>
      <c r="CV2004" s="50"/>
      <c r="CW2004" s="50"/>
      <c r="CX2004" s="50"/>
      <c r="CY2004" s="50"/>
      <c r="CZ2004" s="50"/>
      <c r="DA2004" s="50"/>
      <c r="DB2004" s="50"/>
      <c r="DC2004" s="50"/>
      <c r="DD2004" s="50"/>
      <c r="DE2004" s="50"/>
      <c r="DF2004" s="50"/>
    </row>
    <row r="2005" spans="2:110" x14ac:dyDescent="0.2">
      <c r="B2005" s="176"/>
      <c r="C2005" s="176"/>
      <c r="D2005" s="180"/>
      <c r="E2005" s="203"/>
      <c r="F2005" s="203"/>
      <c r="G2005" s="203"/>
      <c r="H2005" s="203"/>
      <c r="I2005" s="203"/>
      <c r="J2005" s="203"/>
      <c r="K2005" s="203"/>
      <c r="L2005" s="203"/>
      <c r="M2005" s="203"/>
      <c r="N2005" s="203"/>
      <c r="O2005" s="203"/>
      <c r="P2005" s="203"/>
      <c r="Q2005" s="204"/>
      <c r="R2005" s="204"/>
      <c r="S2005" s="234"/>
      <c r="T2005" s="50"/>
      <c r="U2005" s="50"/>
      <c r="V2005" s="50"/>
      <c r="W2005" s="50"/>
      <c r="X2005" s="50"/>
      <c r="Y2005" s="50"/>
      <c r="Z2005" s="250"/>
      <c r="AA2005" s="238"/>
      <c r="AB2005" s="50"/>
      <c r="AC2005" s="50"/>
      <c r="AD2005" s="50"/>
      <c r="AE2005" s="50"/>
      <c r="AF2005" s="50"/>
      <c r="AG2005" s="50"/>
      <c r="AH2005" s="50"/>
      <c r="AI2005" s="50"/>
      <c r="AJ2005" s="50"/>
      <c r="AK2005" s="50"/>
      <c r="AL2005" s="50"/>
      <c r="AM2005" s="50"/>
      <c r="AN2005" s="50"/>
      <c r="AO2005" s="50"/>
      <c r="AP2005" s="50"/>
      <c r="AQ2005" s="50"/>
      <c r="AR2005" s="50"/>
      <c r="AS2005" s="50"/>
      <c r="AT2005" s="50"/>
      <c r="AU2005" s="50"/>
      <c r="AV2005" s="50"/>
      <c r="AW2005" s="50"/>
      <c r="AX2005" s="50"/>
      <c r="AY2005" s="50"/>
      <c r="AZ2005" s="50"/>
      <c r="BA2005" s="50"/>
      <c r="BB2005" s="50"/>
      <c r="BC2005" s="50"/>
      <c r="BD2005" s="50"/>
      <c r="BE2005" s="50"/>
      <c r="BF2005" s="50"/>
      <c r="BG2005" s="50"/>
      <c r="BH2005" s="50"/>
      <c r="BI2005" s="50"/>
      <c r="BJ2005" s="50"/>
      <c r="BK2005" s="50"/>
      <c r="BL2005" s="50"/>
      <c r="BM2005" s="50"/>
      <c r="BN2005" s="50"/>
      <c r="BO2005" s="50"/>
      <c r="BP2005" s="50"/>
      <c r="BQ2005" s="50"/>
      <c r="BR2005" s="50"/>
      <c r="BS2005" s="50"/>
      <c r="BT2005" s="50"/>
      <c r="BU2005" s="50"/>
      <c r="BV2005" s="50"/>
      <c r="BW2005" s="50"/>
      <c r="BX2005" s="50"/>
      <c r="BY2005" s="50"/>
      <c r="BZ2005" s="50"/>
      <c r="CA2005" s="50"/>
      <c r="CB2005" s="50"/>
      <c r="CC2005" s="50"/>
      <c r="CD2005" s="50"/>
      <c r="CE2005" s="50"/>
      <c r="CF2005" s="50"/>
      <c r="CG2005" s="50"/>
      <c r="CH2005" s="50"/>
      <c r="CI2005" s="50"/>
      <c r="CJ2005" s="50"/>
      <c r="CK2005" s="50"/>
      <c r="CL2005" s="50"/>
      <c r="CM2005" s="50"/>
      <c r="CN2005" s="50"/>
      <c r="CO2005" s="50"/>
      <c r="CP2005" s="50"/>
      <c r="CQ2005" s="50"/>
      <c r="CR2005" s="50"/>
      <c r="CS2005" s="50"/>
      <c r="CT2005" s="50"/>
      <c r="CU2005" s="50"/>
      <c r="CV2005" s="50"/>
      <c r="CW2005" s="50"/>
      <c r="CX2005" s="50"/>
      <c r="CY2005" s="50"/>
      <c r="CZ2005" s="50"/>
      <c r="DA2005" s="50"/>
      <c r="DB2005" s="50"/>
      <c r="DC2005" s="50"/>
      <c r="DD2005" s="50"/>
      <c r="DE2005" s="50"/>
      <c r="DF2005" s="50"/>
    </row>
    <row r="2006" spans="2:110" x14ac:dyDescent="0.2">
      <c r="B2006" s="176"/>
      <c r="C2006" s="176"/>
      <c r="D2006" s="180"/>
      <c r="E2006" s="203"/>
      <c r="F2006" s="203"/>
      <c r="G2006" s="203"/>
      <c r="H2006" s="203"/>
      <c r="I2006" s="203"/>
      <c r="J2006" s="203"/>
      <c r="K2006" s="203"/>
      <c r="L2006" s="203"/>
      <c r="M2006" s="203"/>
      <c r="N2006" s="203"/>
      <c r="O2006" s="203"/>
      <c r="P2006" s="203"/>
      <c r="Q2006" s="204"/>
      <c r="R2006" s="204"/>
      <c r="S2006" s="234"/>
      <c r="T2006" s="50"/>
      <c r="U2006" s="50"/>
      <c r="V2006" s="50"/>
      <c r="W2006" s="50"/>
      <c r="X2006" s="50"/>
      <c r="Y2006" s="50"/>
      <c r="Z2006" s="250"/>
      <c r="AA2006" s="238"/>
      <c r="AB2006" s="50"/>
      <c r="AC2006" s="50"/>
      <c r="AD2006" s="50"/>
      <c r="AE2006" s="50"/>
      <c r="AF2006" s="50"/>
      <c r="AG2006" s="50"/>
      <c r="AH2006" s="50"/>
      <c r="AI2006" s="50"/>
      <c r="AJ2006" s="50"/>
      <c r="AK2006" s="50"/>
      <c r="AL2006" s="50"/>
      <c r="AM2006" s="50"/>
      <c r="AN2006" s="50"/>
      <c r="AO2006" s="50"/>
      <c r="AP2006" s="50"/>
      <c r="AQ2006" s="50"/>
      <c r="AR2006" s="50"/>
      <c r="AS2006" s="50"/>
      <c r="AT2006" s="50"/>
      <c r="AU2006" s="50"/>
      <c r="AV2006" s="50"/>
      <c r="AW2006" s="50"/>
      <c r="AX2006" s="50"/>
      <c r="AY2006" s="50"/>
      <c r="AZ2006" s="50"/>
      <c r="BA2006" s="50"/>
      <c r="BB2006" s="50"/>
      <c r="BC2006" s="50"/>
      <c r="BD2006" s="50"/>
      <c r="BE2006" s="50"/>
      <c r="BF2006" s="50"/>
      <c r="BG2006" s="50"/>
      <c r="BH2006" s="50"/>
      <c r="BI2006" s="50"/>
      <c r="BJ2006" s="50"/>
      <c r="BK2006" s="50"/>
      <c r="BL2006" s="50"/>
      <c r="BM2006" s="50"/>
      <c r="BN2006" s="50"/>
      <c r="BO2006" s="50"/>
      <c r="BP2006" s="50"/>
      <c r="BQ2006" s="50"/>
      <c r="BR2006" s="50"/>
      <c r="BS2006" s="50"/>
      <c r="BT2006" s="50"/>
      <c r="BU2006" s="50"/>
      <c r="BV2006" s="50"/>
      <c r="BW2006" s="50"/>
      <c r="BX2006" s="50"/>
      <c r="BY2006" s="50"/>
      <c r="BZ2006" s="50"/>
      <c r="CA2006" s="50"/>
      <c r="CB2006" s="50"/>
      <c r="CC2006" s="50"/>
      <c r="CD2006" s="50"/>
      <c r="CE2006" s="50"/>
      <c r="CF2006" s="50"/>
      <c r="CG2006" s="50"/>
      <c r="CH2006" s="50"/>
      <c r="CI2006" s="50"/>
      <c r="CJ2006" s="50"/>
      <c r="CK2006" s="50"/>
      <c r="CL2006" s="50"/>
      <c r="CM2006" s="50"/>
      <c r="CN2006" s="50"/>
      <c r="CO2006" s="50"/>
      <c r="CP2006" s="50"/>
      <c r="CQ2006" s="50"/>
      <c r="CR2006" s="50"/>
      <c r="CS2006" s="50"/>
      <c r="CT2006" s="50"/>
      <c r="CU2006" s="50"/>
      <c r="CV2006" s="50"/>
      <c r="CW2006" s="50"/>
      <c r="CX2006" s="50"/>
      <c r="CY2006" s="50"/>
      <c r="CZ2006" s="50"/>
      <c r="DA2006" s="50"/>
      <c r="DB2006" s="50"/>
      <c r="DC2006" s="50"/>
      <c r="DD2006" s="50"/>
      <c r="DE2006" s="50"/>
      <c r="DF2006" s="50"/>
    </row>
    <row r="2007" spans="2:110" x14ac:dyDescent="0.2">
      <c r="B2007" s="176"/>
      <c r="C2007" s="176"/>
      <c r="D2007" s="180"/>
      <c r="E2007" s="203"/>
      <c r="F2007" s="203"/>
      <c r="G2007" s="203"/>
      <c r="H2007" s="203"/>
      <c r="I2007" s="203"/>
      <c r="J2007" s="203"/>
      <c r="K2007" s="203"/>
      <c r="L2007" s="203"/>
      <c r="M2007" s="203"/>
      <c r="N2007" s="203"/>
      <c r="O2007" s="203"/>
      <c r="P2007" s="203"/>
      <c r="Q2007" s="204"/>
      <c r="R2007" s="204"/>
      <c r="S2007" s="234"/>
      <c r="T2007" s="50"/>
      <c r="U2007" s="50"/>
      <c r="V2007" s="50"/>
      <c r="W2007" s="50"/>
      <c r="X2007" s="50"/>
      <c r="Y2007" s="50"/>
      <c r="Z2007" s="250"/>
      <c r="AA2007" s="238"/>
      <c r="AB2007" s="50"/>
      <c r="AC2007" s="50"/>
      <c r="AD2007" s="50"/>
      <c r="AE2007" s="50"/>
      <c r="AF2007" s="50"/>
      <c r="AG2007" s="50"/>
      <c r="AH2007" s="50"/>
      <c r="AI2007" s="50"/>
      <c r="AJ2007" s="50"/>
      <c r="AK2007" s="50"/>
      <c r="AL2007" s="50"/>
      <c r="AM2007" s="50"/>
      <c r="AN2007" s="50"/>
      <c r="AO2007" s="50"/>
      <c r="AP2007" s="50"/>
      <c r="AQ2007" s="50"/>
      <c r="AR2007" s="50"/>
      <c r="AS2007" s="50"/>
      <c r="AT2007" s="50"/>
      <c r="AU2007" s="50"/>
      <c r="AV2007" s="50"/>
      <c r="AW2007" s="50"/>
      <c r="AX2007" s="50"/>
      <c r="AY2007" s="50"/>
      <c r="AZ2007" s="50"/>
      <c r="BA2007" s="50"/>
      <c r="BB2007" s="50"/>
      <c r="BC2007" s="50"/>
      <c r="BD2007" s="50"/>
      <c r="BE2007" s="50"/>
      <c r="BF2007" s="50"/>
      <c r="BG2007" s="50"/>
      <c r="BH2007" s="50"/>
      <c r="BI2007" s="50"/>
      <c r="BJ2007" s="50"/>
      <c r="BK2007" s="50"/>
      <c r="BL2007" s="50"/>
      <c r="BM2007" s="50"/>
      <c r="BN2007" s="50"/>
      <c r="BO2007" s="50"/>
      <c r="BP2007" s="50"/>
      <c r="BQ2007" s="50"/>
      <c r="BR2007" s="50"/>
      <c r="BS2007" s="50"/>
      <c r="BT2007" s="50"/>
      <c r="BU2007" s="50"/>
      <c r="BV2007" s="50"/>
      <c r="BW2007" s="50"/>
      <c r="BX2007" s="50"/>
      <c r="BY2007" s="50"/>
      <c r="BZ2007" s="50"/>
      <c r="CA2007" s="50"/>
      <c r="CB2007" s="50"/>
      <c r="CC2007" s="50"/>
      <c r="CD2007" s="50"/>
      <c r="CE2007" s="50"/>
      <c r="CF2007" s="50"/>
      <c r="CG2007" s="50"/>
      <c r="CH2007" s="50"/>
      <c r="CI2007" s="50"/>
      <c r="CJ2007" s="50"/>
      <c r="CK2007" s="50"/>
      <c r="CL2007" s="50"/>
      <c r="CM2007" s="50"/>
      <c r="CN2007" s="50"/>
      <c r="CO2007" s="50"/>
      <c r="CP2007" s="50"/>
      <c r="CQ2007" s="50"/>
      <c r="CR2007" s="50"/>
      <c r="CS2007" s="50"/>
      <c r="CT2007" s="50"/>
      <c r="CU2007" s="50"/>
      <c r="CV2007" s="50"/>
      <c r="CW2007" s="50"/>
      <c r="CX2007" s="50"/>
      <c r="CY2007" s="50"/>
      <c r="CZ2007" s="50"/>
      <c r="DA2007" s="50"/>
      <c r="DB2007" s="50"/>
      <c r="DC2007" s="50"/>
      <c r="DD2007" s="50"/>
      <c r="DE2007" s="50"/>
      <c r="DF2007" s="50"/>
    </row>
    <row r="2008" spans="2:110" x14ac:dyDescent="0.2">
      <c r="B2008" s="176"/>
      <c r="C2008" s="176"/>
      <c r="D2008" s="180"/>
      <c r="E2008" s="203"/>
      <c r="F2008" s="203"/>
      <c r="G2008" s="203"/>
      <c r="H2008" s="203"/>
      <c r="I2008" s="203"/>
      <c r="J2008" s="203"/>
      <c r="K2008" s="203"/>
      <c r="L2008" s="203"/>
      <c r="M2008" s="203"/>
      <c r="N2008" s="203"/>
      <c r="O2008" s="203"/>
      <c r="P2008" s="203"/>
      <c r="Q2008" s="204"/>
      <c r="R2008" s="204"/>
      <c r="S2008" s="234"/>
      <c r="T2008" s="50"/>
      <c r="U2008" s="50"/>
      <c r="V2008" s="50"/>
      <c r="W2008" s="50"/>
      <c r="X2008" s="50"/>
      <c r="Y2008" s="50"/>
      <c r="Z2008" s="250"/>
      <c r="AA2008" s="238"/>
      <c r="AB2008" s="50"/>
      <c r="AC2008" s="50"/>
      <c r="AD2008" s="50"/>
      <c r="AE2008" s="50"/>
      <c r="AF2008" s="50"/>
      <c r="AG2008" s="50"/>
      <c r="AH2008" s="50"/>
      <c r="AI2008" s="50"/>
      <c r="AJ2008" s="50"/>
      <c r="AK2008" s="50"/>
      <c r="AL2008" s="50"/>
      <c r="AM2008" s="50"/>
      <c r="AN2008" s="50"/>
      <c r="AO2008" s="50"/>
      <c r="AP2008" s="50"/>
      <c r="AQ2008" s="50"/>
      <c r="AR2008" s="50"/>
      <c r="AS2008" s="50"/>
      <c r="AT2008" s="50"/>
      <c r="AU2008" s="50"/>
      <c r="AV2008" s="50"/>
      <c r="AW2008" s="50"/>
      <c r="AX2008" s="50"/>
      <c r="AY2008" s="50"/>
      <c r="AZ2008" s="50"/>
      <c r="BA2008" s="50"/>
      <c r="BB2008" s="50"/>
      <c r="BC2008" s="50"/>
      <c r="BD2008" s="50"/>
      <c r="BE2008" s="50"/>
      <c r="BF2008" s="50"/>
      <c r="BG2008" s="50"/>
      <c r="BH2008" s="50"/>
      <c r="BI2008" s="50"/>
      <c r="BJ2008" s="50"/>
      <c r="BK2008" s="50"/>
      <c r="BL2008" s="50"/>
      <c r="BM2008" s="50"/>
      <c r="BN2008" s="50"/>
      <c r="BO2008" s="50"/>
      <c r="BP2008" s="50"/>
      <c r="BQ2008" s="50"/>
      <c r="BR2008" s="50"/>
      <c r="BS2008" s="50"/>
      <c r="BT2008" s="50"/>
      <c r="BU2008" s="50"/>
      <c r="BV2008" s="50"/>
      <c r="BW2008" s="50"/>
      <c r="BX2008" s="50"/>
      <c r="BY2008" s="50"/>
      <c r="BZ2008" s="50"/>
      <c r="CA2008" s="50"/>
      <c r="CB2008" s="50"/>
      <c r="CC2008" s="50"/>
      <c r="CD2008" s="50"/>
      <c r="CE2008" s="50"/>
      <c r="CF2008" s="50"/>
      <c r="CG2008" s="50"/>
      <c r="CH2008" s="50"/>
      <c r="CI2008" s="50"/>
      <c r="CJ2008" s="50"/>
      <c r="CK2008" s="50"/>
      <c r="CL2008" s="50"/>
      <c r="CM2008" s="50"/>
      <c r="CN2008" s="50"/>
      <c r="CO2008" s="50"/>
      <c r="CP2008" s="50"/>
      <c r="CQ2008" s="50"/>
      <c r="CR2008" s="50"/>
      <c r="CS2008" s="50"/>
      <c r="CT2008" s="50"/>
      <c r="CU2008" s="50"/>
      <c r="CV2008" s="50"/>
      <c r="CW2008" s="50"/>
      <c r="CX2008" s="50"/>
      <c r="CY2008" s="50"/>
      <c r="CZ2008" s="50"/>
      <c r="DA2008" s="50"/>
      <c r="DB2008" s="50"/>
      <c r="DC2008" s="50"/>
      <c r="DD2008" s="50"/>
      <c r="DE2008" s="50"/>
      <c r="DF2008" s="50"/>
    </row>
    <row r="2009" spans="2:110" x14ac:dyDescent="0.2">
      <c r="B2009" s="176"/>
      <c r="C2009" s="176"/>
      <c r="E2009" s="203"/>
      <c r="F2009" s="203"/>
      <c r="G2009" s="203"/>
      <c r="H2009" s="203"/>
      <c r="I2009" s="203"/>
      <c r="J2009" s="203"/>
      <c r="K2009" s="203"/>
      <c r="L2009" s="203"/>
      <c r="M2009" s="203"/>
      <c r="N2009" s="203"/>
      <c r="O2009" s="203"/>
      <c r="P2009" s="203"/>
      <c r="Q2009" s="204"/>
      <c r="R2009" s="204"/>
      <c r="S2009" s="234"/>
      <c r="T2009" s="50"/>
      <c r="U2009" s="50"/>
      <c r="V2009" s="50"/>
      <c r="W2009" s="50"/>
      <c r="X2009" s="50"/>
      <c r="Y2009" s="50"/>
      <c r="Z2009" s="250"/>
      <c r="AA2009" s="238"/>
      <c r="AB2009" s="50"/>
      <c r="AC2009" s="50"/>
      <c r="AD2009" s="50"/>
      <c r="AE2009" s="50"/>
      <c r="AF2009" s="50"/>
      <c r="AG2009" s="50"/>
      <c r="AH2009" s="50"/>
      <c r="AI2009" s="50"/>
      <c r="AJ2009" s="50"/>
      <c r="AK2009" s="50"/>
      <c r="AL2009" s="50"/>
      <c r="AM2009" s="50"/>
      <c r="AN2009" s="50"/>
      <c r="AO2009" s="50"/>
      <c r="AP2009" s="50"/>
      <c r="AQ2009" s="50"/>
      <c r="AR2009" s="50"/>
      <c r="AS2009" s="50"/>
      <c r="AT2009" s="50"/>
      <c r="AU2009" s="50"/>
      <c r="AV2009" s="50"/>
      <c r="AW2009" s="50"/>
      <c r="AX2009" s="50"/>
      <c r="AY2009" s="50"/>
      <c r="AZ2009" s="50"/>
      <c r="BA2009" s="50"/>
      <c r="BB2009" s="50"/>
      <c r="BC2009" s="50"/>
      <c r="BD2009" s="50"/>
      <c r="BE2009" s="50"/>
      <c r="BF2009" s="50"/>
      <c r="BG2009" s="50"/>
      <c r="BH2009" s="50"/>
      <c r="BI2009" s="50"/>
      <c r="BJ2009" s="50"/>
      <c r="BK2009" s="50"/>
      <c r="BL2009" s="50"/>
      <c r="BM2009" s="50"/>
      <c r="BN2009" s="50"/>
      <c r="BO2009" s="50"/>
      <c r="BP2009" s="50"/>
      <c r="BQ2009" s="50"/>
      <c r="BR2009" s="50"/>
      <c r="BS2009" s="50"/>
      <c r="BT2009" s="50"/>
      <c r="BU2009" s="50"/>
      <c r="BV2009" s="50"/>
      <c r="BW2009" s="50"/>
      <c r="BX2009" s="50"/>
      <c r="BY2009" s="50"/>
      <c r="BZ2009" s="50"/>
      <c r="CA2009" s="50"/>
      <c r="CB2009" s="50"/>
      <c r="CC2009" s="50"/>
      <c r="CD2009" s="50"/>
      <c r="CE2009" s="50"/>
      <c r="CF2009" s="50"/>
      <c r="CG2009" s="50"/>
      <c r="CH2009" s="50"/>
      <c r="CI2009" s="50"/>
      <c r="CJ2009" s="50"/>
      <c r="CK2009" s="50"/>
      <c r="CL2009" s="50"/>
      <c r="CM2009" s="50"/>
      <c r="CN2009" s="50"/>
      <c r="CO2009" s="50"/>
      <c r="CP2009" s="50"/>
      <c r="CQ2009" s="50"/>
      <c r="CR2009" s="50"/>
      <c r="CS2009" s="50"/>
      <c r="CT2009" s="50"/>
      <c r="CU2009" s="50"/>
      <c r="CV2009" s="50"/>
      <c r="CW2009" s="50"/>
      <c r="CX2009" s="50"/>
      <c r="CY2009" s="50"/>
      <c r="CZ2009" s="50"/>
      <c r="DA2009" s="50"/>
      <c r="DB2009" s="50"/>
      <c r="DC2009" s="50"/>
      <c r="DD2009" s="50"/>
      <c r="DE2009" s="50"/>
      <c r="DF2009" s="50"/>
    </row>
    <row r="2010" spans="2:110" x14ac:dyDescent="0.2">
      <c r="B2010" s="176"/>
      <c r="C2010" s="176"/>
      <c r="D2010" s="179"/>
      <c r="E2010" s="203"/>
      <c r="F2010" s="203"/>
      <c r="G2010" s="203"/>
      <c r="H2010" s="203"/>
      <c r="I2010" s="203"/>
      <c r="J2010" s="203"/>
      <c r="K2010" s="203"/>
      <c r="L2010" s="203"/>
      <c r="M2010" s="203"/>
      <c r="N2010" s="203"/>
      <c r="O2010" s="203"/>
      <c r="P2010" s="203"/>
      <c r="Q2010" s="204"/>
      <c r="R2010" s="204"/>
      <c r="S2010" s="234"/>
      <c r="T2010" s="50"/>
      <c r="U2010" s="50"/>
      <c r="V2010" s="50"/>
      <c r="W2010" s="50"/>
      <c r="X2010" s="50"/>
      <c r="Y2010" s="50"/>
      <c r="Z2010" s="250"/>
      <c r="AA2010" s="238"/>
      <c r="AB2010" s="50"/>
      <c r="AC2010" s="50"/>
      <c r="AD2010" s="50"/>
      <c r="AE2010" s="50"/>
      <c r="AF2010" s="50"/>
      <c r="AG2010" s="50"/>
      <c r="AH2010" s="50"/>
      <c r="AI2010" s="50"/>
      <c r="AJ2010" s="50"/>
      <c r="AK2010" s="50"/>
      <c r="AL2010" s="50"/>
      <c r="AM2010" s="50"/>
      <c r="AN2010" s="50"/>
      <c r="AO2010" s="50"/>
      <c r="AP2010" s="50"/>
      <c r="AQ2010" s="50"/>
      <c r="AR2010" s="50"/>
      <c r="AS2010" s="50"/>
      <c r="AT2010" s="50"/>
      <c r="AU2010" s="50"/>
      <c r="AV2010" s="50"/>
      <c r="AW2010" s="50"/>
      <c r="AX2010" s="50"/>
      <c r="AY2010" s="50"/>
      <c r="AZ2010" s="50"/>
      <c r="BA2010" s="50"/>
      <c r="BB2010" s="50"/>
      <c r="BC2010" s="50"/>
      <c r="BD2010" s="50"/>
      <c r="BE2010" s="50"/>
      <c r="BF2010" s="50"/>
      <c r="BG2010" s="50"/>
      <c r="BH2010" s="50"/>
      <c r="BI2010" s="50"/>
      <c r="BJ2010" s="50"/>
      <c r="BK2010" s="50"/>
      <c r="BL2010" s="50"/>
      <c r="BM2010" s="50"/>
      <c r="BN2010" s="50"/>
      <c r="BO2010" s="50"/>
      <c r="BP2010" s="50"/>
      <c r="BQ2010" s="50"/>
      <c r="BR2010" s="50"/>
      <c r="BS2010" s="50"/>
      <c r="BT2010" s="50"/>
      <c r="BU2010" s="50"/>
      <c r="BV2010" s="50"/>
      <c r="BW2010" s="50"/>
      <c r="BX2010" s="50"/>
      <c r="BY2010" s="50"/>
      <c r="BZ2010" s="50"/>
      <c r="CA2010" s="50"/>
      <c r="CB2010" s="50"/>
      <c r="CC2010" s="50"/>
      <c r="CD2010" s="50"/>
      <c r="CE2010" s="50"/>
      <c r="CF2010" s="50"/>
      <c r="CG2010" s="50"/>
      <c r="CH2010" s="50"/>
      <c r="CI2010" s="50"/>
      <c r="CJ2010" s="50"/>
      <c r="CK2010" s="50"/>
      <c r="CL2010" s="50"/>
      <c r="CM2010" s="50"/>
      <c r="CN2010" s="50"/>
      <c r="CO2010" s="50"/>
      <c r="CP2010" s="50"/>
      <c r="CQ2010" s="50"/>
      <c r="CR2010" s="50"/>
      <c r="CS2010" s="50"/>
      <c r="CT2010" s="50"/>
      <c r="CU2010" s="50"/>
      <c r="CV2010" s="50"/>
      <c r="CW2010" s="50"/>
      <c r="CX2010" s="50"/>
      <c r="CY2010" s="50"/>
      <c r="CZ2010" s="50"/>
      <c r="DA2010" s="50"/>
      <c r="DB2010" s="50"/>
      <c r="DC2010" s="50"/>
      <c r="DD2010" s="50"/>
      <c r="DE2010" s="50"/>
      <c r="DF2010" s="50"/>
    </row>
    <row r="2011" spans="2:110" x14ac:dyDescent="0.2">
      <c r="B2011" s="176"/>
      <c r="C2011" s="176"/>
      <c r="D2011" s="180"/>
      <c r="E2011" s="203"/>
      <c r="F2011" s="203"/>
      <c r="G2011" s="203"/>
      <c r="H2011" s="203"/>
      <c r="I2011" s="203"/>
      <c r="J2011" s="203"/>
      <c r="K2011" s="203"/>
      <c r="L2011" s="203"/>
      <c r="M2011" s="203"/>
      <c r="N2011" s="203"/>
      <c r="O2011" s="203"/>
      <c r="P2011" s="203"/>
      <c r="Q2011" s="204"/>
      <c r="R2011" s="204"/>
      <c r="S2011" s="234"/>
      <c r="T2011" s="50"/>
      <c r="U2011" s="50"/>
      <c r="V2011" s="50"/>
      <c r="W2011" s="50"/>
      <c r="X2011" s="50"/>
      <c r="Y2011" s="50"/>
      <c r="Z2011" s="250"/>
      <c r="AA2011" s="238"/>
      <c r="AB2011" s="50"/>
      <c r="AC2011" s="50"/>
      <c r="AD2011" s="50"/>
      <c r="AE2011" s="50"/>
      <c r="AF2011" s="50"/>
      <c r="AG2011" s="50"/>
      <c r="AH2011" s="50"/>
      <c r="AI2011" s="50"/>
      <c r="AJ2011" s="50"/>
      <c r="AK2011" s="50"/>
      <c r="AL2011" s="50"/>
      <c r="AM2011" s="50"/>
      <c r="AN2011" s="50"/>
      <c r="AO2011" s="50"/>
      <c r="AP2011" s="50"/>
      <c r="AQ2011" s="50"/>
      <c r="AR2011" s="50"/>
      <c r="AS2011" s="50"/>
      <c r="AT2011" s="50"/>
      <c r="AU2011" s="50"/>
      <c r="AV2011" s="50"/>
      <c r="AW2011" s="50"/>
      <c r="AX2011" s="50"/>
      <c r="AY2011" s="50"/>
      <c r="AZ2011" s="50"/>
      <c r="BA2011" s="50"/>
      <c r="BB2011" s="50"/>
      <c r="BC2011" s="50"/>
      <c r="BD2011" s="50"/>
      <c r="BE2011" s="50"/>
      <c r="BF2011" s="50"/>
      <c r="BG2011" s="50"/>
      <c r="BH2011" s="50"/>
      <c r="BI2011" s="50"/>
      <c r="BJ2011" s="50"/>
      <c r="BK2011" s="50"/>
      <c r="BL2011" s="50"/>
      <c r="BM2011" s="50"/>
      <c r="BN2011" s="50"/>
      <c r="BO2011" s="50"/>
      <c r="BP2011" s="50"/>
      <c r="BQ2011" s="50"/>
      <c r="BR2011" s="50"/>
      <c r="BS2011" s="50"/>
      <c r="BT2011" s="50"/>
      <c r="BU2011" s="50"/>
      <c r="BV2011" s="50"/>
      <c r="BW2011" s="50"/>
      <c r="BX2011" s="50"/>
      <c r="BY2011" s="50"/>
      <c r="BZ2011" s="50"/>
      <c r="CA2011" s="50"/>
      <c r="CB2011" s="50"/>
      <c r="CC2011" s="50"/>
      <c r="CD2011" s="50"/>
      <c r="CE2011" s="50"/>
      <c r="CF2011" s="50"/>
      <c r="CG2011" s="50"/>
      <c r="CH2011" s="50"/>
      <c r="CI2011" s="50"/>
      <c r="CJ2011" s="50"/>
      <c r="CK2011" s="50"/>
      <c r="CL2011" s="50"/>
      <c r="CM2011" s="50"/>
      <c r="CN2011" s="50"/>
      <c r="CO2011" s="50"/>
      <c r="CP2011" s="50"/>
      <c r="CQ2011" s="50"/>
      <c r="CR2011" s="50"/>
      <c r="CS2011" s="50"/>
      <c r="CT2011" s="50"/>
      <c r="CU2011" s="50"/>
      <c r="CV2011" s="50"/>
      <c r="CW2011" s="50"/>
      <c r="CX2011" s="50"/>
      <c r="CY2011" s="50"/>
      <c r="CZ2011" s="50"/>
      <c r="DA2011" s="50"/>
      <c r="DB2011" s="50"/>
      <c r="DC2011" s="50"/>
      <c r="DD2011" s="50"/>
      <c r="DE2011" s="50"/>
      <c r="DF2011" s="50"/>
    </row>
    <row r="2012" spans="2:110" x14ac:dyDescent="0.2">
      <c r="B2012" s="176"/>
      <c r="C2012" s="176"/>
      <c r="D2012" s="180"/>
      <c r="E2012" s="203"/>
      <c r="F2012" s="203"/>
      <c r="G2012" s="203"/>
      <c r="H2012" s="203"/>
      <c r="I2012" s="203"/>
      <c r="J2012" s="203"/>
      <c r="K2012" s="203"/>
      <c r="L2012" s="203"/>
      <c r="M2012" s="203"/>
      <c r="N2012" s="203"/>
      <c r="O2012" s="203"/>
      <c r="P2012" s="203"/>
      <c r="Q2012" s="204"/>
      <c r="R2012" s="204"/>
      <c r="S2012" s="234"/>
      <c r="T2012" s="50"/>
      <c r="U2012" s="50"/>
      <c r="V2012" s="50"/>
      <c r="W2012" s="50"/>
      <c r="X2012" s="50"/>
      <c r="Y2012" s="50"/>
      <c r="Z2012" s="250"/>
      <c r="AA2012" s="238"/>
      <c r="AB2012" s="50"/>
      <c r="AC2012" s="50"/>
      <c r="AD2012" s="50"/>
      <c r="AE2012" s="50"/>
      <c r="AF2012" s="50"/>
      <c r="AG2012" s="50"/>
      <c r="AH2012" s="50"/>
      <c r="AI2012" s="50"/>
      <c r="AJ2012" s="50"/>
      <c r="AK2012" s="50"/>
      <c r="AL2012" s="50"/>
      <c r="AM2012" s="50"/>
      <c r="AN2012" s="50"/>
      <c r="AO2012" s="50"/>
      <c r="AP2012" s="50"/>
      <c r="AQ2012" s="50"/>
      <c r="AR2012" s="50"/>
      <c r="AS2012" s="50"/>
      <c r="AT2012" s="50"/>
      <c r="AU2012" s="50"/>
      <c r="AV2012" s="50"/>
      <c r="AW2012" s="50"/>
      <c r="AX2012" s="50"/>
      <c r="AY2012" s="50"/>
      <c r="AZ2012" s="50"/>
      <c r="BA2012" s="50"/>
      <c r="BB2012" s="50"/>
      <c r="BC2012" s="50"/>
      <c r="BD2012" s="50"/>
      <c r="BE2012" s="50"/>
      <c r="BF2012" s="50"/>
      <c r="BG2012" s="50"/>
      <c r="BH2012" s="50"/>
      <c r="BI2012" s="50"/>
      <c r="BJ2012" s="50"/>
      <c r="BK2012" s="50"/>
      <c r="BL2012" s="50"/>
      <c r="BM2012" s="50"/>
      <c r="BN2012" s="50"/>
      <c r="BO2012" s="50"/>
      <c r="BP2012" s="50"/>
      <c r="BQ2012" s="50"/>
      <c r="BR2012" s="50"/>
      <c r="BS2012" s="50"/>
      <c r="BT2012" s="50"/>
      <c r="BU2012" s="50"/>
      <c r="BV2012" s="50"/>
      <c r="BW2012" s="50"/>
      <c r="BX2012" s="50"/>
      <c r="BY2012" s="50"/>
      <c r="BZ2012" s="50"/>
      <c r="CA2012" s="50"/>
      <c r="CB2012" s="50"/>
      <c r="CC2012" s="50"/>
      <c r="CD2012" s="50"/>
      <c r="CE2012" s="50"/>
      <c r="CF2012" s="50"/>
      <c r="CG2012" s="50"/>
      <c r="CH2012" s="50"/>
      <c r="CI2012" s="50"/>
      <c r="CJ2012" s="50"/>
      <c r="CK2012" s="50"/>
      <c r="CL2012" s="50"/>
      <c r="CM2012" s="50"/>
      <c r="CN2012" s="50"/>
      <c r="CO2012" s="50"/>
      <c r="CP2012" s="50"/>
      <c r="CQ2012" s="50"/>
      <c r="CR2012" s="50"/>
      <c r="CS2012" s="50"/>
      <c r="CT2012" s="50"/>
      <c r="CU2012" s="50"/>
      <c r="CV2012" s="50"/>
      <c r="CW2012" s="50"/>
      <c r="CX2012" s="50"/>
      <c r="CY2012" s="50"/>
      <c r="CZ2012" s="50"/>
      <c r="DA2012" s="50"/>
      <c r="DB2012" s="50"/>
      <c r="DC2012" s="50"/>
      <c r="DD2012" s="50"/>
      <c r="DE2012" s="50"/>
      <c r="DF2012" s="50"/>
    </row>
    <row r="2013" spans="2:110" x14ac:dyDescent="0.2">
      <c r="B2013" s="176"/>
      <c r="C2013" s="176"/>
      <c r="D2013" s="179"/>
      <c r="E2013" s="203"/>
      <c r="F2013" s="203"/>
      <c r="G2013" s="203"/>
      <c r="H2013" s="203"/>
      <c r="I2013" s="203"/>
      <c r="J2013" s="203"/>
      <c r="K2013" s="203"/>
      <c r="L2013" s="203"/>
      <c r="M2013" s="203"/>
      <c r="N2013" s="203"/>
      <c r="O2013" s="203"/>
      <c r="P2013" s="203"/>
      <c r="Q2013" s="204"/>
      <c r="R2013" s="204"/>
      <c r="S2013" s="234"/>
      <c r="T2013" s="50"/>
      <c r="U2013" s="50"/>
      <c r="V2013" s="50"/>
      <c r="W2013" s="50"/>
      <c r="X2013" s="50"/>
      <c r="Y2013" s="50"/>
      <c r="Z2013" s="250"/>
      <c r="AA2013" s="238"/>
      <c r="AB2013" s="50"/>
      <c r="AC2013" s="50"/>
      <c r="AD2013" s="50"/>
      <c r="AE2013" s="50"/>
      <c r="AF2013" s="50"/>
      <c r="AG2013" s="50"/>
      <c r="AH2013" s="50"/>
      <c r="AI2013" s="50"/>
      <c r="AJ2013" s="50"/>
      <c r="AK2013" s="50"/>
      <c r="AL2013" s="50"/>
      <c r="AM2013" s="50"/>
      <c r="AN2013" s="50"/>
      <c r="AO2013" s="50"/>
      <c r="AP2013" s="50"/>
      <c r="AQ2013" s="50"/>
      <c r="AR2013" s="50"/>
      <c r="AS2013" s="50"/>
      <c r="AT2013" s="50"/>
      <c r="AU2013" s="50"/>
      <c r="AV2013" s="50"/>
      <c r="AW2013" s="50"/>
      <c r="AX2013" s="50"/>
      <c r="AY2013" s="50"/>
      <c r="AZ2013" s="50"/>
      <c r="BA2013" s="50"/>
      <c r="BB2013" s="50"/>
      <c r="BC2013" s="50"/>
      <c r="BD2013" s="50"/>
      <c r="BE2013" s="50"/>
      <c r="BF2013" s="50"/>
      <c r="BG2013" s="50"/>
      <c r="BH2013" s="50"/>
      <c r="BI2013" s="50"/>
      <c r="BJ2013" s="50"/>
      <c r="BK2013" s="50"/>
      <c r="BL2013" s="50"/>
      <c r="BM2013" s="50"/>
      <c r="BN2013" s="50"/>
      <c r="BO2013" s="50"/>
      <c r="BP2013" s="50"/>
      <c r="BQ2013" s="50"/>
      <c r="BR2013" s="50"/>
      <c r="BS2013" s="50"/>
      <c r="BT2013" s="50"/>
      <c r="BU2013" s="50"/>
      <c r="BV2013" s="50"/>
      <c r="BW2013" s="50"/>
      <c r="BX2013" s="50"/>
      <c r="BY2013" s="50"/>
      <c r="BZ2013" s="50"/>
      <c r="CA2013" s="50"/>
      <c r="CB2013" s="50"/>
      <c r="CC2013" s="50"/>
      <c r="CD2013" s="50"/>
      <c r="CE2013" s="50"/>
      <c r="CF2013" s="50"/>
      <c r="CG2013" s="50"/>
      <c r="CH2013" s="50"/>
      <c r="CI2013" s="50"/>
      <c r="CJ2013" s="50"/>
      <c r="CK2013" s="50"/>
      <c r="CL2013" s="50"/>
      <c r="CM2013" s="50"/>
      <c r="CN2013" s="50"/>
      <c r="CO2013" s="50"/>
      <c r="CP2013" s="50"/>
      <c r="CQ2013" s="50"/>
      <c r="CR2013" s="50"/>
      <c r="CS2013" s="50"/>
      <c r="CT2013" s="50"/>
      <c r="CU2013" s="50"/>
      <c r="CV2013" s="50"/>
      <c r="CW2013" s="50"/>
      <c r="CX2013" s="50"/>
      <c r="CY2013" s="50"/>
      <c r="CZ2013" s="50"/>
      <c r="DA2013" s="50"/>
      <c r="DB2013" s="50"/>
      <c r="DC2013" s="50"/>
      <c r="DD2013" s="50"/>
      <c r="DE2013" s="50"/>
      <c r="DF2013" s="50"/>
    </row>
    <row r="2014" spans="2:110" x14ac:dyDescent="0.2">
      <c r="B2014" s="176"/>
      <c r="C2014" s="176"/>
      <c r="D2014" s="180"/>
      <c r="E2014" s="203"/>
      <c r="F2014" s="203"/>
      <c r="G2014" s="203"/>
      <c r="H2014" s="203"/>
      <c r="I2014" s="203"/>
      <c r="J2014" s="203"/>
      <c r="K2014" s="203"/>
      <c r="L2014" s="203"/>
      <c r="M2014" s="203"/>
      <c r="N2014" s="203"/>
      <c r="O2014" s="203"/>
      <c r="P2014" s="203"/>
      <c r="Q2014" s="204"/>
      <c r="R2014" s="204"/>
      <c r="S2014" s="234"/>
      <c r="T2014" s="50"/>
      <c r="U2014" s="50"/>
      <c r="V2014" s="50"/>
      <c r="W2014" s="50"/>
      <c r="X2014" s="50"/>
      <c r="Y2014" s="50"/>
      <c r="Z2014" s="250"/>
      <c r="AA2014" s="238"/>
      <c r="AB2014" s="50"/>
      <c r="AC2014" s="50"/>
      <c r="AD2014" s="50"/>
      <c r="AE2014" s="50"/>
      <c r="AF2014" s="50"/>
      <c r="AG2014" s="50"/>
      <c r="AH2014" s="50"/>
      <c r="AI2014" s="50"/>
      <c r="AJ2014" s="50"/>
      <c r="AK2014" s="50"/>
      <c r="AL2014" s="50"/>
      <c r="AM2014" s="50"/>
      <c r="AN2014" s="50"/>
      <c r="AO2014" s="50"/>
      <c r="AP2014" s="50"/>
      <c r="AQ2014" s="50"/>
      <c r="AR2014" s="50"/>
      <c r="AS2014" s="50"/>
      <c r="AT2014" s="50"/>
      <c r="AU2014" s="50"/>
      <c r="AV2014" s="50"/>
      <c r="AW2014" s="50"/>
      <c r="AX2014" s="50"/>
      <c r="AY2014" s="50"/>
      <c r="AZ2014" s="50"/>
      <c r="BA2014" s="50"/>
      <c r="BB2014" s="50"/>
      <c r="BC2014" s="50"/>
      <c r="BD2014" s="50"/>
      <c r="BE2014" s="50"/>
      <c r="BF2014" s="50"/>
      <c r="BG2014" s="50"/>
      <c r="BH2014" s="50"/>
      <c r="BI2014" s="50"/>
      <c r="BJ2014" s="50"/>
      <c r="BK2014" s="50"/>
      <c r="BL2014" s="50"/>
      <c r="BM2014" s="50"/>
      <c r="BN2014" s="50"/>
      <c r="BO2014" s="50"/>
      <c r="BP2014" s="50"/>
      <c r="BQ2014" s="50"/>
      <c r="BR2014" s="50"/>
      <c r="BS2014" s="50"/>
      <c r="BT2014" s="50"/>
      <c r="BU2014" s="50"/>
      <c r="BV2014" s="50"/>
      <c r="BW2014" s="50"/>
      <c r="BX2014" s="50"/>
      <c r="BY2014" s="50"/>
      <c r="BZ2014" s="50"/>
      <c r="CA2014" s="50"/>
      <c r="CB2014" s="50"/>
      <c r="CC2014" s="50"/>
      <c r="CD2014" s="50"/>
      <c r="CE2014" s="50"/>
      <c r="CF2014" s="50"/>
      <c r="CG2014" s="50"/>
      <c r="CH2014" s="50"/>
      <c r="CI2014" s="50"/>
      <c r="CJ2014" s="50"/>
      <c r="CK2014" s="50"/>
      <c r="CL2014" s="50"/>
      <c r="CM2014" s="50"/>
      <c r="CN2014" s="50"/>
      <c r="CO2014" s="50"/>
      <c r="CP2014" s="50"/>
      <c r="CQ2014" s="50"/>
      <c r="CR2014" s="50"/>
      <c r="CS2014" s="50"/>
      <c r="CT2014" s="50"/>
      <c r="CU2014" s="50"/>
      <c r="CV2014" s="50"/>
      <c r="CW2014" s="50"/>
      <c r="CX2014" s="50"/>
      <c r="CY2014" s="50"/>
      <c r="CZ2014" s="50"/>
      <c r="DA2014" s="50"/>
      <c r="DB2014" s="50"/>
      <c r="DC2014" s="50"/>
      <c r="DD2014" s="50"/>
      <c r="DE2014" s="50"/>
      <c r="DF2014" s="50"/>
    </row>
    <row r="2015" spans="2:110" x14ac:dyDescent="0.2">
      <c r="B2015" s="176"/>
      <c r="C2015" s="176"/>
      <c r="D2015" s="180"/>
      <c r="E2015" s="203"/>
      <c r="F2015" s="203"/>
      <c r="G2015" s="203"/>
      <c r="H2015" s="203"/>
      <c r="I2015" s="203"/>
      <c r="J2015" s="203"/>
      <c r="K2015" s="203"/>
      <c r="L2015" s="203"/>
      <c r="M2015" s="203"/>
      <c r="N2015" s="203"/>
      <c r="O2015" s="203"/>
      <c r="P2015" s="203"/>
      <c r="Q2015" s="204"/>
      <c r="R2015" s="204"/>
      <c r="S2015" s="234"/>
      <c r="T2015" s="50"/>
      <c r="U2015" s="50"/>
      <c r="V2015" s="50"/>
      <c r="W2015" s="50"/>
      <c r="X2015" s="50"/>
      <c r="Y2015" s="50"/>
      <c r="Z2015" s="250"/>
      <c r="AA2015" s="238"/>
      <c r="AB2015" s="50"/>
      <c r="AC2015" s="50"/>
      <c r="AD2015" s="50"/>
      <c r="AE2015" s="50"/>
      <c r="AF2015" s="50"/>
      <c r="AG2015" s="50"/>
      <c r="AH2015" s="50"/>
      <c r="AI2015" s="50"/>
      <c r="AJ2015" s="50"/>
      <c r="AK2015" s="50"/>
      <c r="AL2015" s="50"/>
      <c r="AM2015" s="50"/>
      <c r="AN2015" s="50"/>
      <c r="AO2015" s="50"/>
      <c r="AP2015" s="50"/>
      <c r="AQ2015" s="50"/>
      <c r="AR2015" s="50"/>
      <c r="AS2015" s="50"/>
      <c r="AT2015" s="50"/>
      <c r="AU2015" s="50"/>
      <c r="AV2015" s="50"/>
      <c r="AW2015" s="50"/>
      <c r="AX2015" s="50"/>
      <c r="AY2015" s="50"/>
      <c r="AZ2015" s="50"/>
      <c r="BA2015" s="50"/>
      <c r="BB2015" s="50"/>
      <c r="BC2015" s="50"/>
      <c r="BD2015" s="50"/>
      <c r="BE2015" s="50"/>
      <c r="BF2015" s="50"/>
      <c r="BG2015" s="50"/>
      <c r="BH2015" s="50"/>
      <c r="BI2015" s="50"/>
      <c r="BJ2015" s="50"/>
      <c r="BK2015" s="50"/>
      <c r="BL2015" s="50"/>
      <c r="BM2015" s="50"/>
      <c r="BN2015" s="50"/>
      <c r="BO2015" s="50"/>
      <c r="BP2015" s="50"/>
      <c r="BQ2015" s="50"/>
      <c r="BR2015" s="50"/>
      <c r="BS2015" s="50"/>
      <c r="BT2015" s="50"/>
      <c r="BU2015" s="50"/>
      <c r="BV2015" s="50"/>
      <c r="BW2015" s="50"/>
      <c r="BX2015" s="50"/>
      <c r="BY2015" s="50"/>
      <c r="BZ2015" s="50"/>
      <c r="CA2015" s="50"/>
      <c r="CB2015" s="50"/>
      <c r="CC2015" s="50"/>
      <c r="CD2015" s="50"/>
      <c r="CE2015" s="50"/>
      <c r="CF2015" s="50"/>
      <c r="CG2015" s="50"/>
      <c r="CH2015" s="50"/>
      <c r="CI2015" s="50"/>
      <c r="CJ2015" s="50"/>
      <c r="CK2015" s="50"/>
      <c r="CL2015" s="50"/>
      <c r="CM2015" s="50"/>
      <c r="CN2015" s="50"/>
      <c r="CO2015" s="50"/>
      <c r="CP2015" s="50"/>
      <c r="CQ2015" s="50"/>
      <c r="CR2015" s="50"/>
      <c r="CS2015" s="50"/>
      <c r="CT2015" s="50"/>
      <c r="CU2015" s="50"/>
      <c r="CV2015" s="50"/>
      <c r="CW2015" s="50"/>
      <c r="CX2015" s="50"/>
      <c r="CY2015" s="50"/>
      <c r="CZ2015" s="50"/>
      <c r="DA2015" s="50"/>
      <c r="DB2015" s="50"/>
      <c r="DC2015" s="50"/>
      <c r="DD2015" s="50"/>
      <c r="DE2015" s="50"/>
      <c r="DF2015" s="50"/>
    </row>
    <row r="2016" spans="2:110" x14ac:dyDescent="0.2">
      <c r="B2016" s="176"/>
      <c r="C2016" s="176"/>
      <c r="D2016" s="179"/>
      <c r="E2016" s="203"/>
      <c r="F2016" s="203"/>
      <c r="G2016" s="203"/>
      <c r="H2016" s="203"/>
      <c r="I2016" s="203"/>
      <c r="J2016" s="203"/>
      <c r="K2016" s="203"/>
      <c r="L2016" s="203"/>
      <c r="M2016" s="203"/>
      <c r="N2016" s="203"/>
      <c r="O2016" s="203"/>
      <c r="P2016" s="203"/>
      <c r="Q2016" s="204"/>
      <c r="R2016" s="204"/>
      <c r="S2016" s="234"/>
      <c r="T2016" s="50"/>
      <c r="U2016" s="50"/>
      <c r="V2016" s="50"/>
      <c r="W2016" s="50"/>
      <c r="X2016" s="50"/>
      <c r="Y2016" s="50"/>
      <c r="Z2016" s="250"/>
      <c r="AA2016" s="238"/>
      <c r="AB2016" s="50"/>
      <c r="AC2016" s="50"/>
      <c r="AD2016" s="50"/>
      <c r="AE2016" s="50"/>
      <c r="AF2016" s="50"/>
      <c r="AG2016" s="50"/>
      <c r="AH2016" s="50"/>
      <c r="AI2016" s="50"/>
      <c r="AJ2016" s="50"/>
      <c r="AK2016" s="50"/>
      <c r="AL2016" s="50"/>
      <c r="AM2016" s="50"/>
      <c r="AN2016" s="50"/>
      <c r="AO2016" s="50"/>
      <c r="AP2016" s="50"/>
      <c r="AQ2016" s="50"/>
      <c r="AR2016" s="50"/>
      <c r="AS2016" s="50"/>
      <c r="AT2016" s="50"/>
      <c r="AU2016" s="50"/>
      <c r="AV2016" s="50"/>
      <c r="AW2016" s="50"/>
      <c r="AX2016" s="50"/>
      <c r="AY2016" s="50"/>
      <c r="AZ2016" s="50"/>
      <c r="BA2016" s="50"/>
      <c r="BB2016" s="50"/>
      <c r="BC2016" s="50"/>
      <c r="BD2016" s="50"/>
      <c r="BE2016" s="50"/>
      <c r="BF2016" s="50"/>
      <c r="BG2016" s="50"/>
      <c r="BH2016" s="50"/>
      <c r="BI2016" s="50"/>
      <c r="BJ2016" s="50"/>
      <c r="BK2016" s="50"/>
      <c r="BL2016" s="50"/>
      <c r="BM2016" s="50"/>
      <c r="BN2016" s="50"/>
      <c r="BO2016" s="50"/>
      <c r="BP2016" s="50"/>
      <c r="BQ2016" s="50"/>
      <c r="BR2016" s="50"/>
      <c r="BS2016" s="50"/>
      <c r="BT2016" s="50"/>
      <c r="BU2016" s="50"/>
      <c r="BV2016" s="50"/>
      <c r="BW2016" s="50"/>
      <c r="BX2016" s="50"/>
      <c r="BY2016" s="50"/>
      <c r="BZ2016" s="50"/>
      <c r="CA2016" s="50"/>
      <c r="CB2016" s="50"/>
      <c r="CC2016" s="50"/>
      <c r="CD2016" s="50"/>
      <c r="CE2016" s="50"/>
      <c r="CF2016" s="50"/>
      <c r="CG2016" s="50"/>
      <c r="CH2016" s="50"/>
      <c r="CI2016" s="50"/>
      <c r="CJ2016" s="50"/>
      <c r="CK2016" s="50"/>
      <c r="CL2016" s="50"/>
      <c r="CM2016" s="50"/>
      <c r="CN2016" s="50"/>
      <c r="CO2016" s="50"/>
      <c r="CP2016" s="50"/>
      <c r="CQ2016" s="50"/>
      <c r="CR2016" s="50"/>
      <c r="CS2016" s="50"/>
      <c r="CT2016" s="50"/>
      <c r="CU2016" s="50"/>
      <c r="CV2016" s="50"/>
      <c r="CW2016" s="50"/>
      <c r="CX2016" s="50"/>
      <c r="CY2016" s="50"/>
      <c r="CZ2016" s="50"/>
      <c r="DA2016" s="50"/>
      <c r="DB2016" s="50"/>
      <c r="DC2016" s="50"/>
      <c r="DD2016" s="50"/>
      <c r="DE2016" s="50"/>
      <c r="DF2016" s="50"/>
    </row>
    <row r="2017" spans="2:110" x14ac:dyDescent="0.2">
      <c r="B2017" s="176"/>
      <c r="C2017" s="176"/>
      <c r="D2017" s="180"/>
      <c r="E2017" s="203"/>
      <c r="F2017" s="203"/>
      <c r="G2017" s="203"/>
      <c r="H2017" s="203"/>
      <c r="I2017" s="203"/>
      <c r="J2017" s="203"/>
      <c r="K2017" s="203"/>
      <c r="L2017" s="203"/>
      <c r="M2017" s="203"/>
      <c r="N2017" s="203"/>
      <c r="O2017" s="203"/>
      <c r="P2017" s="203"/>
      <c r="Q2017" s="204"/>
      <c r="R2017" s="204"/>
      <c r="S2017" s="234"/>
      <c r="T2017" s="50"/>
      <c r="U2017" s="50"/>
      <c r="V2017" s="50"/>
      <c r="W2017" s="50"/>
      <c r="X2017" s="50"/>
      <c r="Y2017" s="50"/>
      <c r="Z2017" s="250"/>
      <c r="AA2017" s="238"/>
      <c r="AB2017" s="50"/>
      <c r="AC2017" s="50"/>
      <c r="AD2017" s="50"/>
      <c r="AE2017" s="50"/>
      <c r="AF2017" s="50"/>
      <c r="AG2017" s="50"/>
      <c r="AH2017" s="50"/>
      <c r="AI2017" s="50"/>
      <c r="AJ2017" s="50"/>
      <c r="AK2017" s="50"/>
      <c r="AL2017" s="50"/>
      <c r="AM2017" s="50"/>
      <c r="AN2017" s="50"/>
      <c r="AO2017" s="50"/>
      <c r="AP2017" s="50"/>
      <c r="AQ2017" s="50"/>
      <c r="AR2017" s="50"/>
      <c r="AS2017" s="50"/>
      <c r="AT2017" s="50"/>
      <c r="AU2017" s="50"/>
      <c r="AV2017" s="50"/>
      <c r="AW2017" s="50"/>
      <c r="AX2017" s="50"/>
      <c r="AY2017" s="50"/>
      <c r="AZ2017" s="50"/>
      <c r="BA2017" s="50"/>
      <c r="BB2017" s="50"/>
      <c r="BC2017" s="50"/>
      <c r="BD2017" s="50"/>
      <c r="BE2017" s="50"/>
      <c r="BF2017" s="50"/>
      <c r="BG2017" s="50"/>
      <c r="BH2017" s="50"/>
      <c r="BI2017" s="50"/>
      <c r="BJ2017" s="50"/>
      <c r="BK2017" s="50"/>
      <c r="BL2017" s="50"/>
      <c r="BM2017" s="50"/>
      <c r="BN2017" s="50"/>
      <c r="BO2017" s="50"/>
      <c r="BP2017" s="50"/>
      <c r="BQ2017" s="50"/>
      <c r="BR2017" s="50"/>
      <c r="BS2017" s="50"/>
      <c r="BT2017" s="50"/>
      <c r="BU2017" s="50"/>
      <c r="BV2017" s="50"/>
      <c r="BW2017" s="50"/>
      <c r="BX2017" s="50"/>
      <c r="BY2017" s="50"/>
      <c r="BZ2017" s="50"/>
      <c r="CA2017" s="50"/>
      <c r="CB2017" s="50"/>
      <c r="CC2017" s="50"/>
      <c r="CD2017" s="50"/>
      <c r="CE2017" s="50"/>
      <c r="CF2017" s="50"/>
      <c r="CG2017" s="50"/>
      <c r="CH2017" s="50"/>
      <c r="CI2017" s="50"/>
      <c r="CJ2017" s="50"/>
      <c r="CK2017" s="50"/>
      <c r="CL2017" s="50"/>
      <c r="CM2017" s="50"/>
      <c r="CN2017" s="50"/>
      <c r="CO2017" s="50"/>
      <c r="CP2017" s="50"/>
      <c r="CQ2017" s="50"/>
      <c r="CR2017" s="50"/>
      <c r="CS2017" s="50"/>
      <c r="CT2017" s="50"/>
      <c r="CU2017" s="50"/>
      <c r="CV2017" s="50"/>
      <c r="CW2017" s="50"/>
      <c r="CX2017" s="50"/>
      <c r="CY2017" s="50"/>
      <c r="CZ2017" s="50"/>
      <c r="DA2017" s="50"/>
      <c r="DB2017" s="50"/>
      <c r="DC2017" s="50"/>
      <c r="DD2017" s="50"/>
      <c r="DE2017" s="50"/>
      <c r="DF2017" s="50"/>
    </row>
    <row r="2018" spans="2:110" x14ac:dyDescent="0.2">
      <c r="B2018" s="176"/>
      <c r="C2018" s="176"/>
      <c r="D2018" s="180"/>
      <c r="E2018" s="203"/>
      <c r="F2018" s="203"/>
      <c r="G2018" s="203"/>
      <c r="H2018" s="203"/>
      <c r="I2018" s="203"/>
      <c r="J2018" s="203"/>
      <c r="K2018" s="203"/>
      <c r="L2018" s="203"/>
      <c r="M2018" s="203"/>
      <c r="N2018" s="203"/>
      <c r="O2018" s="203"/>
      <c r="P2018" s="203"/>
      <c r="Q2018" s="204"/>
      <c r="R2018" s="204"/>
      <c r="S2018" s="234"/>
      <c r="T2018" s="50"/>
      <c r="U2018" s="50"/>
      <c r="V2018" s="50"/>
      <c r="W2018" s="50"/>
      <c r="X2018" s="50"/>
      <c r="Y2018" s="50"/>
      <c r="Z2018" s="250"/>
      <c r="AA2018" s="238"/>
      <c r="AB2018" s="50"/>
      <c r="AC2018" s="50"/>
      <c r="AD2018" s="50"/>
      <c r="AE2018" s="50"/>
      <c r="AF2018" s="50"/>
      <c r="AG2018" s="50"/>
      <c r="AH2018" s="50"/>
      <c r="AI2018" s="50"/>
      <c r="AJ2018" s="50"/>
      <c r="AK2018" s="50"/>
      <c r="AL2018" s="50"/>
      <c r="AM2018" s="50"/>
      <c r="AN2018" s="50"/>
      <c r="AO2018" s="50"/>
      <c r="AP2018" s="50"/>
      <c r="AQ2018" s="50"/>
      <c r="AR2018" s="50"/>
      <c r="AS2018" s="50"/>
      <c r="AT2018" s="50"/>
      <c r="AU2018" s="50"/>
      <c r="AV2018" s="50"/>
      <c r="AW2018" s="50"/>
      <c r="AX2018" s="50"/>
      <c r="AY2018" s="50"/>
      <c r="AZ2018" s="50"/>
      <c r="BA2018" s="50"/>
      <c r="BB2018" s="50"/>
      <c r="BC2018" s="50"/>
      <c r="BD2018" s="50"/>
      <c r="BE2018" s="50"/>
      <c r="BF2018" s="50"/>
      <c r="BG2018" s="50"/>
      <c r="BH2018" s="50"/>
      <c r="BI2018" s="50"/>
      <c r="BJ2018" s="50"/>
      <c r="BK2018" s="50"/>
      <c r="BL2018" s="50"/>
      <c r="BM2018" s="50"/>
      <c r="BN2018" s="50"/>
      <c r="BO2018" s="50"/>
      <c r="BP2018" s="50"/>
      <c r="BQ2018" s="50"/>
      <c r="BR2018" s="50"/>
      <c r="BS2018" s="50"/>
      <c r="BT2018" s="50"/>
      <c r="BU2018" s="50"/>
      <c r="BV2018" s="50"/>
      <c r="BW2018" s="50"/>
      <c r="BX2018" s="50"/>
      <c r="BY2018" s="50"/>
      <c r="BZ2018" s="50"/>
      <c r="CA2018" s="50"/>
      <c r="CB2018" s="50"/>
      <c r="CC2018" s="50"/>
      <c r="CD2018" s="50"/>
      <c r="CE2018" s="50"/>
      <c r="CF2018" s="50"/>
      <c r="CG2018" s="50"/>
      <c r="CH2018" s="50"/>
      <c r="CI2018" s="50"/>
      <c r="CJ2018" s="50"/>
      <c r="CK2018" s="50"/>
      <c r="CL2018" s="50"/>
      <c r="CM2018" s="50"/>
      <c r="CN2018" s="50"/>
      <c r="CO2018" s="50"/>
      <c r="CP2018" s="50"/>
      <c r="CQ2018" s="50"/>
      <c r="CR2018" s="50"/>
      <c r="CS2018" s="50"/>
      <c r="CT2018" s="50"/>
      <c r="CU2018" s="50"/>
      <c r="CV2018" s="50"/>
      <c r="CW2018" s="50"/>
      <c r="CX2018" s="50"/>
      <c r="CY2018" s="50"/>
      <c r="CZ2018" s="50"/>
      <c r="DA2018" s="50"/>
      <c r="DB2018" s="50"/>
      <c r="DC2018" s="50"/>
      <c r="DD2018" s="50"/>
      <c r="DE2018" s="50"/>
      <c r="DF2018" s="50"/>
    </row>
    <row r="2019" spans="2:110" x14ac:dyDescent="0.2">
      <c r="B2019" s="176"/>
      <c r="C2019" s="176"/>
      <c r="D2019" s="179"/>
      <c r="E2019" s="203"/>
      <c r="F2019" s="203"/>
      <c r="G2019" s="203"/>
      <c r="H2019" s="203"/>
      <c r="I2019" s="203"/>
      <c r="J2019" s="203"/>
      <c r="K2019" s="203"/>
      <c r="L2019" s="203"/>
      <c r="M2019" s="203"/>
      <c r="N2019" s="203"/>
      <c r="O2019" s="203"/>
      <c r="P2019" s="203"/>
      <c r="Q2019" s="204"/>
      <c r="R2019" s="204"/>
      <c r="S2019" s="234"/>
      <c r="T2019" s="50"/>
      <c r="U2019" s="50"/>
      <c r="V2019" s="50"/>
      <c r="W2019" s="50"/>
      <c r="X2019" s="50"/>
      <c r="Y2019" s="50"/>
      <c r="Z2019" s="250"/>
      <c r="AA2019" s="238"/>
      <c r="AB2019" s="50"/>
      <c r="AC2019" s="50"/>
      <c r="AD2019" s="50"/>
      <c r="AE2019" s="50"/>
      <c r="AF2019" s="50"/>
      <c r="AG2019" s="50"/>
      <c r="AH2019" s="50"/>
      <c r="AI2019" s="50"/>
      <c r="AJ2019" s="50"/>
      <c r="AK2019" s="50"/>
      <c r="AL2019" s="50"/>
      <c r="AM2019" s="50"/>
      <c r="AN2019" s="50"/>
      <c r="AO2019" s="50"/>
      <c r="AP2019" s="50"/>
      <c r="AQ2019" s="50"/>
      <c r="AR2019" s="50"/>
      <c r="AS2019" s="50"/>
      <c r="AT2019" s="50"/>
      <c r="AU2019" s="50"/>
      <c r="AV2019" s="50"/>
      <c r="AW2019" s="50"/>
      <c r="AX2019" s="50"/>
      <c r="AY2019" s="50"/>
      <c r="AZ2019" s="50"/>
      <c r="BA2019" s="50"/>
      <c r="BB2019" s="50"/>
      <c r="BC2019" s="50"/>
      <c r="BD2019" s="50"/>
      <c r="BE2019" s="50"/>
      <c r="BF2019" s="50"/>
      <c r="BG2019" s="50"/>
      <c r="BH2019" s="50"/>
      <c r="BI2019" s="50"/>
      <c r="BJ2019" s="50"/>
      <c r="BK2019" s="50"/>
      <c r="BL2019" s="50"/>
      <c r="BM2019" s="50"/>
      <c r="BN2019" s="50"/>
      <c r="BO2019" s="50"/>
      <c r="BP2019" s="50"/>
      <c r="BQ2019" s="50"/>
      <c r="BR2019" s="50"/>
      <c r="BS2019" s="50"/>
      <c r="BT2019" s="50"/>
      <c r="BU2019" s="50"/>
      <c r="BV2019" s="50"/>
      <c r="BW2019" s="50"/>
      <c r="BX2019" s="50"/>
      <c r="BY2019" s="50"/>
      <c r="BZ2019" s="50"/>
      <c r="CA2019" s="50"/>
      <c r="CB2019" s="50"/>
      <c r="CC2019" s="50"/>
      <c r="CD2019" s="50"/>
      <c r="CE2019" s="50"/>
      <c r="CF2019" s="50"/>
      <c r="CG2019" s="50"/>
      <c r="CH2019" s="50"/>
      <c r="CI2019" s="50"/>
      <c r="CJ2019" s="50"/>
      <c r="CK2019" s="50"/>
      <c r="CL2019" s="50"/>
      <c r="CM2019" s="50"/>
      <c r="CN2019" s="50"/>
      <c r="CO2019" s="50"/>
      <c r="CP2019" s="50"/>
      <c r="CQ2019" s="50"/>
      <c r="CR2019" s="50"/>
      <c r="CS2019" s="50"/>
      <c r="CT2019" s="50"/>
      <c r="CU2019" s="50"/>
      <c r="CV2019" s="50"/>
      <c r="CW2019" s="50"/>
      <c r="CX2019" s="50"/>
      <c r="CY2019" s="50"/>
      <c r="CZ2019" s="50"/>
      <c r="DA2019" s="50"/>
      <c r="DB2019" s="50"/>
      <c r="DC2019" s="50"/>
      <c r="DD2019" s="50"/>
      <c r="DE2019" s="50"/>
      <c r="DF2019" s="50"/>
    </row>
    <row r="2020" spans="2:110" x14ac:dyDescent="0.2">
      <c r="B2020" s="176"/>
      <c r="C2020" s="176"/>
      <c r="D2020" s="180"/>
      <c r="E2020" s="203"/>
      <c r="F2020" s="203"/>
      <c r="G2020" s="203"/>
      <c r="H2020" s="203"/>
      <c r="I2020" s="203"/>
      <c r="J2020" s="203"/>
      <c r="K2020" s="203"/>
      <c r="L2020" s="203"/>
      <c r="M2020" s="203"/>
      <c r="N2020" s="203"/>
      <c r="O2020" s="203"/>
      <c r="P2020" s="203"/>
      <c r="Q2020" s="204"/>
      <c r="R2020" s="204"/>
      <c r="S2020" s="234"/>
      <c r="T2020" s="50"/>
      <c r="U2020" s="50"/>
      <c r="V2020" s="50"/>
      <c r="W2020" s="50"/>
      <c r="X2020" s="50"/>
      <c r="Y2020" s="50"/>
      <c r="Z2020" s="250"/>
      <c r="AA2020" s="238"/>
      <c r="AB2020" s="50"/>
      <c r="AC2020" s="50"/>
      <c r="AD2020" s="50"/>
      <c r="AE2020" s="50"/>
      <c r="AF2020" s="50"/>
      <c r="AG2020" s="50"/>
      <c r="AH2020" s="50"/>
      <c r="AI2020" s="50"/>
      <c r="AJ2020" s="50"/>
      <c r="AK2020" s="50"/>
      <c r="AL2020" s="50"/>
      <c r="AM2020" s="50"/>
      <c r="AN2020" s="50"/>
      <c r="AO2020" s="50"/>
      <c r="AP2020" s="50"/>
      <c r="AQ2020" s="50"/>
      <c r="AR2020" s="50"/>
      <c r="AS2020" s="50"/>
      <c r="AT2020" s="50"/>
      <c r="AU2020" s="50"/>
      <c r="AV2020" s="50"/>
      <c r="AW2020" s="50"/>
      <c r="AX2020" s="50"/>
      <c r="AY2020" s="50"/>
      <c r="AZ2020" s="50"/>
      <c r="BA2020" s="50"/>
      <c r="BB2020" s="50"/>
      <c r="BC2020" s="50"/>
      <c r="BD2020" s="50"/>
      <c r="BE2020" s="50"/>
      <c r="BF2020" s="50"/>
      <c r="BG2020" s="50"/>
      <c r="BH2020" s="50"/>
      <c r="BI2020" s="50"/>
      <c r="BJ2020" s="50"/>
      <c r="BK2020" s="50"/>
      <c r="BL2020" s="50"/>
      <c r="BM2020" s="50"/>
      <c r="BN2020" s="50"/>
      <c r="BO2020" s="50"/>
      <c r="BP2020" s="50"/>
      <c r="BQ2020" s="50"/>
      <c r="BR2020" s="50"/>
      <c r="BS2020" s="50"/>
      <c r="BT2020" s="50"/>
      <c r="BU2020" s="50"/>
      <c r="BV2020" s="50"/>
      <c r="BW2020" s="50"/>
      <c r="BX2020" s="50"/>
      <c r="BY2020" s="50"/>
      <c r="BZ2020" s="50"/>
      <c r="CA2020" s="50"/>
      <c r="CB2020" s="50"/>
      <c r="CC2020" s="50"/>
      <c r="CD2020" s="50"/>
      <c r="CE2020" s="50"/>
      <c r="CF2020" s="50"/>
      <c r="CG2020" s="50"/>
      <c r="CH2020" s="50"/>
      <c r="CI2020" s="50"/>
      <c r="CJ2020" s="50"/>
      <c r="CK2020" s="50"/>
      <c r="CL2020" s="50"/>
      <c r="CM2020" s="50"/>
      <c r="CN2020" s="50"/>
      <c r="CO2020" s="50"/>
      <c r="CP2020" s="50"/>
      <c r="CQ2020" s="50"/>
      <c r="CR2020" s="50"/>
      <c r="CS2020" s="50"/>
      <c r="CT2020" s="50"/>
      <c r="CU2020" s="50"/>
      <c r="CV2020" s="50"/>
      <c r="CW2020" s="50"/>
      <c r="CX2020" s="50"/>
      <c r="CY2020" s="50"/>
      <c r="CZ2020" s="50"/>
      <c r="DA2020" s="50"/>
      <c r="DB2020" s="50"/>
      <c r="DC2020" s="50"/>
      <c r="DD2020" s="50"/>
      <c r="DE2020" s="50"/>
      <c r="DF2020" s="50"/>
    </row>
    <row r="2021" spans="2:110" x14ac:dyDescent="0.2">
      <c r="B2021" s="176"/>
      <c r="C2021" s="176"/>
      <c r="D2021" s="180"/>
      <c r="E2021" s="203"/>
      <c r="F2021" s="203"/>
      <c r="G2021" s="203"/>
      <c r="H2021" s="203"/>
      <c r="I2021" s="203"/>
      <c r="J2021" s="203"/>
      <c r="K2021" s="203"/>
      <c r="L2021" s="203"/>
      <c r="M2021" s="203"/>
      <c r="N2021" s="203"/>
      <c r="O2021" s="203"/>
      <c r="P2021" s="203"/>
      <c r="Q2021" s="204"/>
      <c r="R2021" s="204"/>
      <c r="S2021" s="234"/>
      <c r="T2021" s="50"/>
      <c r="U2021" s="50"/>
      <c r="V2021" s="50"/>
      <c r="W2021" s="50"/>
      <c r="X2021" s="50"/>
      <c r="Y2021" s="50"/>
      <c r="Z2021" s="250"/>
      <c r="AA2021" s="238"/>
      <c r="AB2021" s="50"/>
      <c r="AC2021" s="50"/>
      <c r="AD2021" s="50"/>
      <c r="AE2021" s="50"/>
      <c r="AF2021" s="50"/>
      <c r="AG2021" s="50"/>
      <c r="AH2021" s="50"/>
      <c r="AI2021" s="50"/>
      <c r="AJ2021" s="50"/>
      <c r="AK2021" s="50"/>
      <c r="AL2021" s="50"/>
      <c r="AM2021" s="50"/>
      <c r="AN2021" s="50"/>
      <c r="AO2021" s="50"/>
      <c r="AP2021" s="50"/>
      <c r="AQ2021" s="50"/>
      <c r="AR2021" s="50"/>
      <c r="AS2021" s="50"/>
      <c r="AT2021" s="50"/>
      <c r="AU2021" s="50"/>
      <c r="AV2021" s="50"/>
      <c r="AW2021" s="50"/>
      <c r="AX2021" s="50"/>
      <c r="AY2021" s="50"/>
      <c r="AZ2021" s="50"/>
      <c r="BA2021" s="50"/>
      <c r="BB2021" s="50"/>
      <c r="BC2021" s="50"/>
      <c r="BD2021" s="50"/>
      <c r="BE2021" s="50"/>
      <c r="BF2021" s="50"/>
      <c r="BG2021" s="50"/>
      <c r="BH2021" s="50"/>
      <c r="BI2021" s="50"/>
      <c r="BJ2021" s="50"/>
      <c r="BK2021" s="50"/>
      <c r="BL2021" s="50"/>
      <c r="BM2021" s="50"/>
      <c r="BN2021" s="50"/>
      <c r="BO2021" s="50"/>
      <c r="BP2021" s="50"/>
      <c r="BQ2021" s="50"/>
      <c r="BR2021" s="50"/>
      <c r="BS2021" s="50"/>
      <c r="BT2021" s="50"/>
      <c r="BU2021" s="50"/>
      <c r="BV2021" s="50"/>
      <c r="BW2021" s="50"/>
      <c r="BX2021" s="50"/>
      <c r="BY2021" s="50"/>
      <c r="BZ2021" s="50"/>
      <c r="CA2021" s="50"/>
      <c r="CB2021" s="50"/>
      <c r="CC2021" s="50"/>
      <c r="CD2021" s="50"/>
      <c r="CE2021" s="50"/>
      <c r="CF2021" s="50"/>
      <c r="CG2021" s="50"/>
      <c r="CH2021" s="50"/>
      <c r="CI2021" s="50"/>
      <c r="CJ2021" s="50"/>
      <c r="CK2021" s="50"/>
      <c r="CL2021" s="50"/>
      <c r="CM2021" s="50"/>
      <c r="CN2021" s="50"/>
      <c r="CO2021" s="50"/>
      <c r="CP2021" s="50"/>
      <c r="CQ2021" s="50"/>
      <c r="CR2021" s="50"/>
      <c r="CS2021" s="50"/>
      <c r="CT2021" s="50"/>
      <c r="CU2021" s="50"/>
      <c r="CV2021" s="50"/>
      <c r="CW2021" s="50"/>
      <c r="CX2021" s="50"/>
      <c r="CY2021" s="50"/>
      <c r="CZ2021" s="50"/>
      <c r="DA2021" s="50"/>
      <c r="DB2021" s="50"/>
      <c r="DC2021" s="50"/>
      <c r="DD2021" s="50"/>
      <c r="DE2021" s="50"/>
      <c r="DF2021" s="50"/>
    </row>
    <row r="2022" spans="2:110" x14ac:dyDescent="0.2">
      <c r="B2022" s="176"/>
      <c r="C2022" s="176"/>
      <c r="D2022" s="179"/>
      <c r="E2022" s="203"/>
      <c r="F2022" s="203"/>
      <c r="G2022" s="203"/>
      <c r="H2022" s="203"/>
      <c r="I2022" s="203"/>
      <c r="J2022" s="203"/>
      <c r="K2022" s="203"/>
      <c r="L2022" s="203"/>
      <c r="M2022" s="203"/>
      <c r="N2022" s="203"/>
      <c r="O2022" s="203"/>
      <c r="P2022" s="203"/>
      <c r="Q2022" s="204"/>
      <c r="R2022" s="204"/>
      <c r="S2022" s="234"/>
      <c r="T2022" s="50"/>
      <c r="U2022" s="50"/>
      <c r="V2022" s="50"/>
      <c r="W2022" s="50"/>
      <c r="X2022" s="50"/>
      <c r="Y2022" s="50"/>
      <c r="Z2022" s="250"/>
      <c r="AA2022" s="238"/>
      <c r="AB2022" s="50"/>
      <c r="AC2022" s="50"/>
      <c r="AD2022" s="50"/>
      <c r="AE2022" s="50"/>
      <c r="AF2022" s="50"/>
      <c r="AG2022" s="50"/>
      <c r="AH2022" s="50"/>
      <c r="AI2022" s="50"/>
      <c r="AJ2022" s="50"/>
      <c r="AK2022" s="50"/>
      <c r="AL2022" s="50"/>
      <c r="AM2022" s="50"/>
      <c r="AN2022" s="50"/>
      <c r="AO2022" s="50"/>
      <c r="AP2022" s="50"/>
      <c r="AQ2022" s="50"/>
      <c r="AR2022" s="50"/>
      <c r="AS2022" s="50"/>
      <c r="AT2022" s="50"/>
      <c r="AU2022" s="50"/>
      <c r="AV2022" s="50"/>
      <c r="AW2022" s="50"/>
      <c r="AX2022" s="50"/>
      <c r="AY2022" s="50"/>
      <c r="AZ2022" s="50"/>
      <c r="BA2022" s="50"/>
      <c r="BB2022" s="50"/>
      <c r="BC2022" s="50"/>
      <c r="BD2022" s="50"/>
      <c r="BE2022" s="50"/>
      <c r="BF2022" s="50"/>
      <c r="BG2022" s="50"/>
      <c r="BH2022" s="50"/>
      <c r="BI2022" s="50"/>
      <c r="BJ2022" s="50"/>
      <c r="BK2022" s="50"/>
      <c r="BL2022" s="50"/>
      <c r="BM2022" s="50"/>
      <c r="BN2022" s="50"/>
      <c r="BO2022" s="50"/>
      <c r="BP2022" s="50"/>
      <c r="BQ2022" s="50"/>
      <c r="BR2022" s="50"/>
      <c r="BS2022" s="50"/>
      <c r="BT2022" s="50"/>
      <c r="BU2022" s="50"/>
      <c r="BV2022" s="50"/>
      <c r="BW2022" s="50"/>
      <c r="BX2022" s="50"/>
      <c r="BY2022" s="50"/>
      <c r="BZ2022" s="50"/>
      <c r="CA2022" s="50"/>
      <c r="CB2022" s="50"/>
      <c r="CC2022" s="50"/>
      <c r="CD2022" s="50"/>
      <c r="CE2022" s="50"/>
      <c r="CF2022" s="50"/>
      <c r="CG2022" s="50"/>
      <c r="CH2022" s="50"/>
      <c r="CI2022" s="50"/>
      <c r="CJ2022" s="50"/>
      <c r="CK2022" s="50"/>
      <c r="CL2022" s="50"/>
      <c r="CM2022" s="50"/>
      <c r="CN2022" s="50"/>
      <c r="CO2022" s="50"/>
      <c r="CP2022" s="50"/>
      <c r="CQ2022" s="50"/>
      <c r="CR2022" s="50"/>
      <c r="CS2022" s="50"/>
      <c r="CT2022" s="50"/>
      <c r="CU2022" s="50"/>
      <c r="CV2022" s="50"/>
      <c r="CW2022" s="50"/>
      <c r="CX2022" s="50"/>
      <c r="CY2022" s="50"/>
      <c r="CZ2022" s="50"/>
      <c r="DA2022" s="50"/>
      <c r="DB2022" s="50"/>
      <c r="DC2022" s="50"/>
      <c r="DD2022" s="50"/>
      <c r="DE2022" s="50"/>
      <c r="DF2022" s="50"/>
    </row>
    <row r="2023" spans="2:110" x14ac:dyDescent="0.2">
      <c r="B2023" s="176"/>
      <c r="C2023" s="176"/>
      <c r="D2023" s="180"/>
      <c r="E2023" s="203"/>
      <c r="F2023" s="203"/>
      <c r="G2023" s="203"/>
      <c r="H2023" s="203"/>
      <c r="I2023" s="203"/>
      <c r="J2023" s="203"/>
      <c r="K2023" s="203"/>
      <c r="L2023" s="203"/>
      <c r="M2023" s="203"/>
      <c r="N2023" s="203"/>
      <c r="O2023" s="203"/>
      <c r="P2023" s="203"/>
      <c r="Q2023" s="204"/>
      <c r="R2023" s="204"/>
      <c r="S2023" s="234"/>
      <c r="T2023" s="50"/>
      <c r="U2023" s="50"/>
      <c r="V2023" s="50"/>
      <c r="W2023" s="50"/>
      <c r="X2023" s="50"/>
      <c r="Y2023" s="50"/>
      <c r="Z2023" s="250"/>
      <c r="AA2023" s="238"/>
      <c r="AB2023" s="50"/>
      <c r="AC2023" s="50"/>
      <c r="AD2023" s="50"/>
      <c r="AE2023" s="50"/>
      <c r="AF2023" s="50"/>
      <c r="AG2023" s="50"/>
      <c r="AH2023" s="50"/>
      <c r="AI2023" s="50"/>
      <c r="AJ2023" s="50"/>
      <c r="AK2023" s="50"/>
      <c r="AL2023" s="50"/>
      <c r="AM2023" s="50"/>
      <c r="AN2023" s="50"/>
      <c r="AO2023" s="50"/>
      <c r="AP2023" s="50"/>
      <c r="AQ2023" s="50"/>
      <c r="AR2023" s="50"/>
      <c r="AS2023" s="50"/>
      <c r="AT2023" s="50"/>
      <c r="AU2023" s="50"/>
      <c r="AV2023" s="50"/>
      <c r="AW2023" s="50"/>
      <c r="AX2023" s="50"/>
      <c r="AY2023" s="50"/>
      <c r="AZ2023" s="50"/>
      <c r="BA2023" s="50"/>
      <c r="BB2023" s="50"/>
      <c r="BC2023" s="50"/>
      <c r="BD2023" s="50"/>
      <c r="BE2023" s="50"/>
      <c r="BF2023" s="50"/>
      <c r="BG2023" s="50"/>
      <c r="BH2023" s="50"/>
      <c r="BI2023" s="50"/>
      <c r="BJ2023" s="50"/>
      <c r="BK2023" s="50"/>
      <c r="BL2023" s="50"/>
      <c r="BM2023" s="50"/>
      <c r="BN2023" s="50"/>
      <c r="BO2023" s="50"/>
      <c r="BP2023" s="50"/>
      <c r="BQ2023" s="50"/>
      <c r="BR2023" s="50"/>
      <c r="BS2023" s="50"/>
      <c r="BT2023" s="50"/>
      <c r="BU2023" s="50"/>
      <c r="BV2023" s="50"/>
      <c r="BW2023" s="50"/>
      <c r="BX2023" s="50"/>
      <c r="BY2023" s="50"/>
      <c r="BZ2023" s="50"/>
      <c r="CA2023" s="50"/>
      <c r="CB2023" s="50"/>
      <c r="CC2023" s="50"/>
      <c r="CD2023" s="50"/>
      <c r="CE2023" s="50"/>
      <c r="CF2023" s="50"/>
      <c r="CG2023" s="50"/>
      <c r="CH2023" s="50"/>
      <c r="CI2023" s="50"/>
      <c r="CJ2023" s="50"/>
      <c r="CK2023" s="50"/>
      <c r="CL2023" s="50"/>
      <c r="CM2023" s="50"/>
      <c r="CN2023" s="50"/>
      <c r="CO2023" s="50"/>
      <c r="CP2023" s="50"/>
      <c r="CQ2023" s="50"/>
      <c r="CR2023" s="50"/>
      <c r="CS2023" s="50"/>
      <c r="CT2023" s="50"/>
      <c r="CU2023" s="50"/>
      <c r="CV2023" s="50"/>
      <c r="CW2023" s="50"/>
      <c r="CX2023" s="50"/>
      <c r="CY2023" s="50"/>
      <c r="CZ2023" s="50"/>
      <c r="DA2023" s="50"/>
      <c r="DB2023" s="50"/>
      <c r="DC2023" s="50"/>
      <c r="DD2023" s="50"/>
      <c r="DE2023" s="50"/>
      <c r="DF2023" s="50"/>
    </row>
    <row r="2024" spans="2:110" x14ac:dyDescent="0.2">
      <c r="B2024" s="176"/>
      <c r="C2024" s="176"/>
      <c r="D2024" s="180"/>
      <c r="E2024" s="203"/>
      <c r="F2024" s="203"/>
      <c r="G2024" s="203"/>
      <c r="H2024" s="203"/>
      <c r="I2024" s="203"/>
      <c r="J2024" s="203"/>
      <c r="K2024" s="203"/>
      <c r="L2024" s="203"/>
      <c r="M2024" s="203"/>
      <c r="N2024" s="203"/>
      <c r="O2024" s="203"/>
      <c r="P2024" s="203"/>
      <c r="Q2024" s="204"/>
      <c r="R2024" s="204"/>
      <c r="S2024" s="234"/>
      <c r="T2024" s="50"/>
      <c r="U2024" s="50"/>
      <c r="V2024" s="50"/>
      <c r="W2024" s="50"/>
      <c r="X2024" s="50"/>
      <c r="Y2024" s="50"/>
      <c r="Z2024" s="250"/>
      <c r="AA2024" s="238"/>
      <c r="AB2024" s="50"/>
      <c r="AC2024" s="50"/>
      <c r="AD2024" s="50"/>
      <c r="AE2024" s="50"/>
      <c r="AF2024" s="50"/>
      <c r="AG2024" s="50"/>
      <c r="AH2024" s="50"/>
      <c r="AI2024" s="50"/>
      <c r="AJ2024" s="50"/>
      <c r="AK2024" s="50"/>
      <c r="AL2024" s="50"/>
      <c r="AM2024" s="50"/>
      <c r="AN2024" s="50"/>
      <c r="AO2024" s="50"/>
      <c r="AP2024" s="50"/>
      <c r="AQ2024" s="50"/>
      <c r="AR2024" s="50"/>
      <c r="AS2024" s="50"/>
      <c r="AT2024" s="50"/>
      <c r="AU2024" s="50"/>
      <c r="AV2024" s="50"/>
      <c r="AW2024" s="50"/>
      <c r="AX2024" s="50"/>
      <c r="AY2024" s="50"/>
      <c r="AZ2024" s="50"/>
      <c r="BA2024" s="50"/>
      <c r="BB2024" s="50"/>
      <c r="BC2024" s="50"/>
      <c r="BD2024" s="50"/>
      <c r="BE2024" s="50"/>
      <c r="BF2024" s="50"/>
      <c r="BG2024" s="50"/>
      <c r="BH2024" s="50"/>
      <c r="BI2024" s="50"/>
      <c r="BJ2024" s="50"/>
      <c r="BK2024" s="50"/>
      <c r="BL2024" s="50"/>
      <c r="BM2024" s="50"/>
      <c r="BN2024" s="50"/>
      <c r="BO2024" s="50"/>
      <c r="BP2024" s="50"/>
      <c r="BQ2024" s="50"/>
      <c r="BR2024" s="50"/>
      <c r="BS2024" s="50"/>
      <c r="BT2024" s="50"/>
      <c r="BU2024" s="50"/>
      <c r="BV2024" s="50"/>
      <c r="BW2024" s="50"/>
      <c r="BX2024" s="50"/>
      <c r="BY2024" s="50"/>
      <c r="BZ2024" s="50"/>
      <c r="CA2024" s="50"/>
      <c r="CB2024" s="50"/>
      <c r="CC2024" s="50"/>
      <c r="CD2024" s="50"/>
      <c r="CE2024" s="50"/>
      <c r="CF2024" s="50"/>
      <c r="CG2024" s="50"/>
      <c r="CH2024" s="50"/>
      <c r="CI2024" s="50"/>
      <c r="CJ2024" s="50"/>
      <c r="CK2024" s="50"/>
      <c r="CL2024" s="50"/>
      <c r="CM2024" s="50"/>
      <c r="CN2024" s="50"/>
      <c r="CO2024" s="50"/>
      <c r="CP2024" s="50"/>
      <c r="CQ2024" s="50"/>
      <c r="CR2024" s="50"/>
      <c r="CS2024" s="50"/>
      <c r="CT2024" s="50"/>
      <c r="CU2024" s="50"/>
      <c r="CV2024" s="50"/>
      <c r="CW2024" s="50"/>
      <c r="CX2024" s="50"/>
      <c r="CY2024" s="50"/>
      <c r="CZ2024" s="50"/>
      <c r="DA2024" s="50"/>
      <c r="DB2024" s="50"/>
      <c r="DC2024" s="50"/>
      <c r="DD2024" s="50"/>
      <c r="DE2024" s="50"/>
      <c r="DF2024" s="50"/>
    </row>
    <row r="2025" spans="2:110" x14ac:dyDescent="0.2">
      <c r="B2025" s="176"/>
      <c r="C2025" s="176"/>
      <c r="D2025" s="179"/>
      <c r="E2025" s="203"/>
      <c r="F2025" s="203"/>
      <c r="G2025" s="203"/>
      <c r="H2025" s="203"/>
      <c r="I2025" s="203"/>
      <c r="J2025" s="203"/>
      <c r="K2025" s="203"/>
      <c r="L2025" s="203"/>
      <c r="M2025" s="203"/>
      <c r="N2025" s="203"/>
      <c r="O2025" s="203"/>
      <c r="P2025" s="203"/>
      <c r="Q2025" s="204"/>
      <c r="R2025" s="204"/>
      <c r="S2025" s="234"/>
      <c r="T2025" s="50"/>
      <c r="U2025" s="50"/>
      <c r="V2025" s="50"/>
      <c r="W2025" s="50"/>
      <c r="X2025" s="50"/>
      <c r="Y2025" s="50"/>
      <c r="Z2025" s="250"/>
      <c r="AA2025" s="238"/>
      <c r="AB2025" s="50"/>
      <c r="AC2025" s="50"/>
      <c r="AD2025" s="50"/>
      <c r="AE2025" s="50"/>
      <c r="AF2025" s="50"/>
      <c r="AG2025" s="50"/>
      <c r="AH2025" s="50"/>
      <c r="AI2025" s="50"/>
      <c r="AJ2025" s="50"/>
      <c r="AK2025" s="50"/>
      <c r="AL2025" s="50"/>
      <c r="AM2025" s="50"/>
      <c r="AN2025" s="50"/>
      <c r="AO2025" s="50"/>
      <c r="AP2025" s="50"/>
      <c r="AQ2025" s="50"/>
      <c r="AR2025" s="50"/>
      <c r="AS2025" s="50"/>
      <c r="AT2025" s="50"/>
      <c r="AU2025" s="50"/>
      <c r="AV2025" s="50"/>
      <c r="AW2025" s="50"/>
      <c r="AX2025" s="50"/>
      <c r="AY2025" s="50"/>
      <c r="AZ2025" s="50"/>
      <c r="BA2025" s="50"/>
      <c r="BB2025" s="50"/>
      <c r="BC2025" s="50"/>
      <c r="BD2025" s="50"/>
      <c r="BE2025" s="50"/>
      <c r="BF2025" s="50"/>
      <c r="BG2025" s="50"/>
      <c r="BH2025" s="50"/>
      <c r="BI2025" s="50"/>
      <c r="BJ2025" s="50"/>
      <c r="BK2025" s="50"/>
      <c r="BL2025" s="50"/>
      <c r="BM2025" s="50"/>
      <c r="BN2025" s="50"/>
      <c r="BO2025" s="50"/>
      <c r="BP2025" s="50"/>
      <c r="BQ2025" s="50"/>
      <c r="BR2025" s="50"/>
      <c r="BS2025" s="50"/>
      <c r="BT2025" s="50"/>
      <c r="BU2025" s="50"/>
      <c r="BV2025" s="50"/>
      <c r="BW2025" s="50"/>
      <c r="BX2025" s="50"/>
      <c r="BY2025" s="50"/>
      <c r="BZ2025" s="50"/>
      <c r="CA2025" s="50"/>
      <c r="CB2025" s="50"/>
      <c r="CC2025" s="50"/>
      <c r="CD2025" s="50"/>
      <c r="CE2025" s="50"/>
      <c r="CF2025" s="50"/>
      <c r="CG2025" s="50"/>
      <c r="CH2025" s="50"/>
      <c r="CI2025" s="50"/>
      <c r="CJ2025" s="50"/>
      <c r="CK2025" s="50"/>
      <c r="CL2025" s="50"/>
      <c r="CM2025" s="50"/>
      <c r="CN2025" s="50"/>
      <c r="CO2025" s="50"/>
      <c r="CP2025" s="50"/>
      <c r="CQ2025" s="50"/>
      <c r="CR2025" s="50"/>
      <c r="CS2025" s="50"/>
      <c r="CT2025" s="50"/>
      <c r="CU2025" s="50"/>
      <c r="CV2025" s="50"/>
      <c r="CW2025" s="50"/>
      <c r="CX2025" s="50"/>
      <c r="CY2025" s="50"/>
      <c r="CZ2025" s="50"/>
      <c r="DA2025" s="50"/>
      <c r="DB2025" s="50"/>
      <c r="DC2025" s="50"/>
      <c r="DD2025" s="50"/>
      <c r="DE2025" s="50"/>
      <c r="DF2025" s="50"/>
    </row>
    <row r="2026" spans="2:110" x14ac:dyDescent="0.2">
      <c r="B2026" s="176"/>
      <c r="C2026" s="176"/>
      <c r="D2026" s="180"/>
      <c r="E2026" s="203"/>
      <c r="F2026" s="203"/>
      <c r="G2026" s="203"/>
      <c r="H2026" s="203"/>
      <c r="I2026" s="203"/>
      <c r="J2026" s="203"/>
      <c r="K2026" s="203"/>
      <c r="L2026" s="203"/>
      <c r="M2026" s="203"/>
      <c r="N2026" s="203"/>
      <c r="O2026" s="203"/>
      <c r="P2026" s="203"/>
      <c r="Q2026" s="204"/>
      <c r="R2026" s="204"/>
      <c r="S2026" s="234"/>
      <c r="T2026" s="50"/>
      <c r="U2026" s="50"/>
      <c r="V2026" s="50"/>
      <c r="W2026" s="50"/>
      <c r="X2026" s="50"/>
      <c r="Y2026" s="50"/>
      <c r="Z2026" s="250"/>
      <c r="AA2026" s="238"/>
      <c r="AB2026" s="50"/>
      <c r="AC2026" s="50"/>
      <c r="AD2026" s="50"/>
      <c r="AE2026" s="50"/>
      <c r="AF2026" s="50"/>
      <c r="AG2026" s="50"/>
      <c r="AH2026" s="50"/>
      <c r="AI2026" s="50"/>
      <c r="AJ2026" s="50"/>
      <c r="AK2026" s="50"/>
      <c r="AL2026" s="50"/>
      <c r="AM2026" s="50"/>
      <c r="AN2026" s="50"/>
      <c r="AO2026" s="50"/>
      <c r="AP2026" s="50"/>
      <c r="AQ2026" s="50"/>
      <c r="AR2026" s="50"/>
      <c r="AS2026" s="50"/>
      <c r="AT2026" s="50"/>
      <c r="AU2026" s="50"/>
      <c r="AV2026" s="50"/>
      <c r="AW2026" s="50"/>
      <c r="AX2026" s="50"/>
      <c r="AY2026" s="50"/>
      <c r="AZ2026" s="50"/>
      <c r="BA2026" s="50"/>
      <c r="BB2026" s="50"/>
      <c r="BC2026" s="50"/>
      <c r="BD2026" s="50"/>
      <c r="BE2026" s="50"/>
      <c r="BF2026" s="50"/>
      <c r="BG2026" s="50"/>
      <c r="BH2026" s="50"/>
      <c r="BI2026" s="50"/>
      <c r="BJ2026" s="50"/>
      <c r="BK2026" s="50"/>
      <c r="BL2026" s="50"/>
      <c r="BM2026" s="50"/>
      <c r="BN2026" s="50"/>
      <c r="BO2026" s="50"/>
      <c r="BP2026" s="50"/>
      <c r="BQ2026" s="50"/>
      <c r="BR2026" s="50"/>
      <c r="BS2026" s="50"/>
      <c r="BT2026" s="50"/>
      <c r="BU2026" s="50"/>
      <c r="BV2026" s="50"/>
      <c r="BW2026" s="50"/>
      <c r="BX2026" s="50"/>
      <c r="BY2026" s="50"/>
      <c r="BZ2026" s="50"/>
      <c r="CA2026" s="50"/>
      <c r="CB2026" s="50"/>
      <c r="CC2026" s="50"/>
      <c r="CD2026" s="50"/>
      <c r="CE2026" s="50"/>
      <c r="CF2026" s="50"/>
      <c r="CG2026" s="50"/>
      <c r="CH2026" s="50"/>
      <c r="CI2026" s="50"/>
      <c r="CJ2026" s="50"/>
      <c r="CK2026" s="50"/>
      <c r="CL2026" s="50"/>
      <c r="CM2026" s="50"/>
      <c r="CN2026" s="50"/>
      <c r="CO2026" s="50"/>
      <c r="CP2026" s="50"/>
      <c r="CQ2026" s="50"/>
      <c r="CR2026" s="50"/>
      <c r="CS2026" s="50"/>
      <c r="CT2026" s="50"/>
      <c r="CU2026" s="50"/>
      <c r="CV2026" s="50"/>
      <c r="CW2026" s="50"/>
      <c r="CX2026" s="50"/>
      <c r="CY2026" s="50"/>
      <c r="CZ2026" s="50"/>
      <c r="DA2026" s="50"/>
      <c r="DB2026" s="50"/>
      <c r="DC2026" s="50"/>
      <c r="DD2026" s="50"/>
      <c r="DE2026" s="50"/>
      <c r="DF2026" s="50"/>
    </row>
    <row r="2027" spans="2:110" x14ac:dyDescent="0.2">
      <c r="B2027" s="176"/>
      <c r="C2027" s="176"/>
      <c r="D2027" s="179"/>
      <c r="E2027" s="203"/>
      <c r="F2027" s="203"/>
      <c r="G2027" s="203"/>
      <c r="H2027" s="203"/>
      <c r="I2027" s="203"/>
      <c r="J2027" s="203"/>
      <c r="K2027" s="203"/>
      <c r="L2027" s="203"/>
      <c r="M2027" s="203"/>
      <c r="N2027" s="203"/>
      <c r="O2027" s="203"/>
      <c r="P2027" s="203"/>
      <c r="Q2027" s="204"/>
      <c r="R2027" s="204"/>
      <c r="S2027" s="234"/>
      <c r="T2027" s="50"/>
      <c r="U2027" s="50"/>
      <c r="V2027" s="50"/>
      <c r="W2027" s="50"/>
      <c r="X2027" s="50"/>
      <c r="Y2027" s="50"/>
      <c r="Z2027" s="250"/>
      <c r="AA2027" s="238"/>
      <c r="AB2027" s="50"/>
      <c r="AC2027" s="50"/>
      <c r="AD2027" s="50"/>
      <c r="AE2027" s="50"/>
      <c r="AF2027" s="50"/>
      <c r="AG2027" s="50"/>
      <c r="AH2027" s="50"/>
      <c r="AI2027" s="50"/>
      <c r="AJ2027" s="50"/>
      <c r="AK2027" s="50"/>
      <c r="AL2027" s="50"/>
      <c r="AM2027" s="50"/>
      <c r="AN2027" s="50"/>
      <c r="AO2027" s="50"/>
      <c r="AP2027" s="50"/>
      <c r="AQ2027" s="50"/>
      <c r="AR2027" s="50"/>
      <c r="AS2027" s="50"/>
      <c r="AT2027" s="50"/>
      <c r="AU2027" s="50"/>
      <c r="AV2027" s="50"/>
      <c r="AW2027" s="50"/>
      <c r="AX2027" s="50"/>
      <c r="AY2027" s="50"/>
      <c r="AZ2027" s="50"/>
      <c r="BA2027" s="50"/>
      <c r="BB2027" s="50"/>
      <c r="BC2027" s="50"/>
      <c r="BD2027" s="50"/>
      <c r="BE2027" s="50"/>
      <c r="BF2027" s="50"/>
      <c r="BG2027" s="50"/>
      <c r="BH2027" s="50"/>
      <c r="BI2027" s="50"/>
      <c r="BJ2027" s="50"/>
      <c r="BK2027" s="50"/>
      <c r="BL2027" s="50"/>
      <c r="BM2027" s="50"/>
      <c r="BN2027" s="50"/>
      <c r="BO2027" s="50"/>
      <c r="BP2027" s="50"/>
      <c r="BQ2027" s="50"/>
      <c r="BR2027" s="50"/>
      <c r="BS2027" s="50"/>
      <c r="BT2027" s="50"/>
      <c r="BU2027" s="50"/>
      <c r="BV2027" s="50"/>
      <c r="BW2027" s="50"/>
      <c r="BX2027" s="50"/>
      <c r="BY2027" s="50"/>
      <c r="BZ2027" s="50"/>
      <c r="CA2027" s="50"/>
      <c r="CB2027" s="50"/>
      <c r="CC2027" s="50"/>
      <c r="CD2027" s="50"/>
      <c r="CE2027" s="50"/>
      <c r="CF2027" s="50"/>
      <c r="CG2027" s="50"/>
      <c r="CH2027" s="50"/>
      <c r="CI2027" s="50"/>
      <c r="CJ2027" s="50"/>
      <c r="CK2027" s="50"/>
      <c r="CL2027" s="50"/>
      <c r="CM2027" s="50"/>
      <c r="CN2027" s="50"/>
      <c r="CO2027" s="50"/>
      <c r="CP2027" s="50"/>
      <c r="CQ2027" s="50"/>
      <c r="CR2027" s="50"/>
      <c r="CS2027" s="50"/>
      <c r="CT2027" s="50"/>
      <c r="CU2027" s="50"/>
      <c r="CV2027" s="50"/>
      <c r="CW2027" s="50"/>
      <c r="CX2027" s="50"/>
      <c r="CY2027" s="50"/>
      <c r="CZ2027" s="50"/>
      <c r="DA2027" s="50"/>
      <c r="DB2027" s="50"/>
      <c r="DC2027" s="50"/>
      <c r="DD2027" s="50"/>
      <c r="DE2027" s="50"/>
      <c r="DF2027" s="50"/>
    </row>
    <row r="2028" spans="2:110" x14ac:dyDescent="0.2">
      <c r="B2028" s="176"/>
      <c r="C2028" s="176"/>
      <c r="D2028" s="180"/>
      <c r="E2028" s="203"/>
      <c r="F2028" s="203"/>
      <c r="G2028" s="203"/>
      <c r="H2028" s="203"/>
      <c r="I2028" s="203"/>
      <c r="J2028" s="203"/>
      <c r="K2028" s="203"/>
      <c r="L2028" s="203"/>
      <c r="M2028" s="203"/>
      <c r="N2028" s="203"/>
      <c r="O2028" s="203"/>
      <c r="P2028" s="203"/>
      <c r="Q2028" s="204"/>
      <c r="R2028" s="204"/>
      <c r="S2028" s="234"/>
      <c r="T2028" s="50"/>
      <c r="U2028" s="50"/>
      <c r="V2028" s="50"/>
      <c r="W2028" s="50"/>
      <c r="X2028" s="50"/>
      <c r="Y2028" s="50"/>
      <c r="Z2028" s="250"/>
      <c r="AA2028" s="238"/>
      <c r="AB2028" s="50"/>
      <c r="AC2028" s="50"/>
      <c r="AD2028" s="50"/>
      <c r="AE2028" s="50"/>
      <c r="AF2028" s="50"/>
      <c r="AG2028" s="50"/>
      <c r="AH2028" s="50"/>
      <c r="AI2028" s="50"/>
      <c r="AJ2028" s="50"/>
      <c r="AK2028" s="50"/>
      <c r="AL2028" s="50"/>
      <c r="AM2028" s="50"/>
      <c r="AN2028" s="50"/>
      <c r="AO2028" s="50"/>
      <c r="AP2028" s="50"/>
      <c r="AQ2028" s="50"/>
      <c r="AR2028" s="50"/>
      <c r="AS2028" s="50"/>
      <c r="AT2028" s="50"/>
      <c r="AU2028" s="50"/>
      <c r="AV2028" s="50"/>
      <c r="AW2028" s="50"/>
      <c r="AX2028" s="50"/>
      <c r="AY2028" s="50"/>
      <c r="AZ2028" s="50"/>
      <c r="BA2028" s="50"/>
      <c r="BB2028" s="50"/>
      <c r="BC2028" s="50"/>
      <c r="BD2028" s="50"/>
      <c r="BE2028" s="50"/>
      <c r="BF2028" s="50"/>
      <c r="BG2028" s="50"/>
      <c r="BH2028" s="50"/>
      <c r="BI2028" s="50"/>
      <c r="BJ2028" s="50"/>
      <c r="BK2028" s="50"/>
      <c r="BL2028" s="50"/>
      <c r="BM2028" s="50"/>
      <c r="BN2028" s="50"/>
      <c r="BO2028" s="50"/>
      <c r="BP2028" s="50"/>
      <c r="BQ2028" s="50"/>
      <c r="BR2028" s="50"/>
      <c r="BS2028" s="50"/>
      <c r="BT2028" s="50"/>
      <c r="BU2028" s="50"/>
      <c r="BV2028" s="50"/>
      <c r="BW2028" s="50"/>
      <c r="BX2028" s="50"/>
      <c r="BY2028" s="50"/>
      <c r="BZ2028" s="50"/>
      <c r="CA2028" s="50"/>
      <c r="CB2028" s="50"/>
      <c r="CC2028" s="50"/>
      <c r="CD2028" s="50"/>
      <c r="CE2028" s="50"/>
      <c r="CF2028" s="50"/>
      <c r="CG2028" s="50"/>
      <c r="CH2028" s="50"/>
      <c r="CI2028" s="50"/>
      <c r="CJ2028" s="50"/>
      <c r="CK2028" s="50"/>
      <c r="CL2028" s="50"/>
      <c r="CM2028" s="50"/>
      <c r="CN2028" s="50"/>
      <c r="CO2028" s="50"/>
      <c r="CP2028" s="50"/>
      <c r="CQ2028" s="50"/>
      <c r="CR2028" s="50"/>
      <c r="CS2028" s="50"/>
      <c r="CT2028" s="50"/>
      <c r="CU2028" s="50"/>
      <c r="CV2028" s="50"/>
      <c r="CW2028" s="50"/>
      <c r="CX2028" s="50"/>
      <c r="CY2028" s="50"/>
      <c r="CZ2028" s="50"/>
      <c r="DA2028" s="50"/>
      <c r="DB2028" s="50"/>
      <c r="DC2028" s="50"/>
      <c r="DD2028" s="50"/>
      <c r="DE2028" s="50"/>
      <c r="DF2028" s="50"/>
    </row>
    <row r="2029" spans="2:110" x14ac:dyDescent="0.2">
      <c r="B2029" s="176"/>
      <c r="C2029" s="176"/>
      <c r="D2029" s="180"/>
      <c r="E2029" s="203"/>
      <c r="F2029" s="203"/>
      <c r="G2029" s="203"/>
      <c r="H2029" s="203"/>
      <c r="I2029" s="203"/>
      <c r="J2029" s="203"/>
      <c r="K2029" s="203"/>
      <c r="L2029" s="203"/>
      <c r="M2029" s="203"/>
      <c r="N2029" s="203"/>
      <c r="O2029" s="203"/>
      <c r="P2029" s="203"/>
      <c r="Q2029" s="204"/>
      <c r="R2029" s="204"/>
      <c r="S2029" s="234"/>
      <c r="T2029" s="50"/>
      <c r="U2029" s="50"/>
      <c r="V2029" s="50"/>
      <c r="W2029" s="50"/>
      <c r="X2029" s="50"/>
      <c r="Y2029" s="50"/>
      <c r="Z2029" s="250"/>
      <c r="AA2029" s="238"/>
      <c r="AB2029" s="50"/>
      <c r="AC2029" s="50"/>
      <c r="AD2029" s="50"/>
      <c r="AE2029" s="50"/>
      <c r="AF2029" s="50"/>
      <c r="AG2029" s="50"/>
      <c r="AH2029" s="50"/>
      <c r="AI2029" s="50"/>
      <c r="AJ2029" s="50"/>
      <c r="AK2029" s="50"/>
      <c r="AL2029" s="50"/>
      <c r="AM2029" s="50"/>
      <c r="AN2029" s="50"/>
      <c r="AO2029" s="50"/>
      <c r="AP2029" s="50"/>
      <c r="AQ2029" s="50"/>
      <c r="AR2029" s="50"/>
      <c r="AS2029" s="50"/>
      <c r="AT2029" s="50"/>
      <c r="AU2029" s="50"/>
      <c r="AV2029" s="50"/>
      <c r="AW2029" s="50"/>
      <c r="AX2029" s="50"/>
      <c r="AY2029" s="50"/>
      <c r="AZ2029" s="50"/>
      <c r="BA2029" s="50"/>
      <c r="BB2029" s="50"/>
      <c r="BC2029" s="50"/>
      <c r="BD2029" s="50"/>
      <c r="BE2029" s="50"/>
      <c r="BF2029" s="50"/>
      <c r="BG2029" s="50"/>
      <c r="BH2029" s="50"/>
      <c r="BI2029" s="50"/>
      <c r="BJ2029" s="50"/>
      <c r="BK2029" s="50"/>
      <c r="BL2029" s="50"/>
      <c r="BM2029" s="50"/>
      <c r="BN2029" s="50"/>
      <c r="BO2029" s="50"/>
      <c r="BP2029" s="50"/>
      <c r="BQ2029" s="50"/>
      <c r="BR2029" s="50"/>
      <c r="BS2029" s="50"/>
      <c r="BT2029" s="50"/>
      <c r="BU2029" s="50"/>
      <c r="BV2029" s="50"/>
      <c r="BW2029" s="50"/>
      <c r="BX2029" s="50"/>
      <c r="BY2029" s="50"/>
      <c r="BZ2029" s="50"/>
      <c r="CA2029" s="50"/>
      <c r="CB2029" s="50"/>
      <c r="CC2029" s="50"/>
      <c r="CD2029" s="50"/>
      <c r="CE2029" s="50"/>
      <c r="CF2029" s="50"/>
      <c r="CG2029" s="50"/>
      <c r="CH2029" s="50"/>
      <c r="CI2029" s="50"/>
      <c r="CJ2029" s="50"/>
      <c r="CK2029" s="50"/>
      <c r="CL2029" s="50"/>
      <c r="CM2029" s="50"/>
      <c r="CN2029" s="50"/>
      <c r="CO2029" s="50"/>
      <c r="CP2029" s="50"/>
      <c r="CQ2029" s="50"/>
      <c r="CR2029" s="50"/>
      <c r="CS2029" s="50"/>
      <c r="CT2029" s="50"/>
      <c r="CU2029" s="50"/>
      <c r="CV2029" s="50"/>
      <c r="CW2029" s="50"/>
      <c r="CX2029" s="50"/>
      <c r="CY2029" s="50"/>
      <c r="CZ2029" s="50"/>
      <c r="DA2029" s="50"/>
      <c r="DB2029" s="50"/>
      <c r="DC2029" s="50"/>
      <c r="DD2029" s="50"/>
      <c r="DE2029" s="50"/>
      <c r="DF2029" s="50"/>
    </row>
    <row r="2030" spans="2:110" x14ac:dyDescent="0.2">
      <c r="B2030" s="176"/>
      <c r="C2030" s="176"/>
      <c r="D2030" s="180"/>
      <c r="E2030" s="203"/>
      <c r="F2030" s="203"/>
      <c r="G2030" s="203"/>
      <c r="H2030" s="203"/>
      <c r="I2030" s="203"/>
      <c r="J2030" s="203"/>
      <c r="K2030" s="203"/>
      <c r="L2030" s="203"/>
      <c r="M2030" s="203"/>
      <c r="N2030" s="203"/>
      <c r="O2030" s="203"/>
      <c r="P2030" s="203"/>
      <c r="Q2030" s="204"/>
      <c r="R2030" s="204"/>
      <c r="S2030" s="234"/>
      <c r="T2030" s="50"/>
      <c r="U2030" s="50"/>
      <c r="V2030" s="50"/>
      <c r="W2030" s="50"/>
      <c r="X2030" s="50"/>
      <c r="Y2030" s="50"/>
      <c r="Z2030" s="250"/>
      <c r="AA2030" s="238"/>
      <c r="AB2030" s="50"/>
      <c r="AC2030" s="50"/>
      <c r="AD2030" s="50"/>
      <c r="AE2030" s="50"/>
      <c r="AF2030" s="50"/>
      <c r="AG2030" s="50"/>
      <c r="AH2030" s="50"/>
      <c r="AI2030" s="50"/>
      <c r="AJ2030" s="50"/>
      <c r="AK2030" s="50"/>
      <c r="AL2030" s="50"/>
      <c r="AM2030" s="50"/>
      <c r="AN2030" s="50"/>
      <c r="AO2030" s="50"/>
      <c r="AP2030" s="50"/>
      <c r="AQ2030" s="50"/>
      <c r="AR2030" s="50"/>
      <c r="AS2030" s="50"/>
      <c r="AT2030" s="50"/>
      <c r="AU2030" s="50"/>
      <c r="AV2030" s="50"/>
      <c r="AW2030" s="50"/>
      <c r="AX2030" s="50"/>
      <c r="AY2030" s="50"/>
      <c r="AZ2030" s="50"/>
      <c r="BA2030" s="50"/>
      <c r="BB2030" s="50"/>
      <c r="BC2030" s="50"/>
      <c r="BD2030" s="50"/>
      <c r="BE2030" s="50"/>
      <c r="BF2030" s="50"/>
      <c r="BG2030" s="50"/>
      <c r="BH2030" s="50"/>
      <c r="BI2030" s="50"/>
      <c r="BJ2030" s="50"/>
      <c r="BK2030" s="50"/>
      <c r="BL2030" s="50"/>
      <c r="BM2030" s="50"/>
      <c r="BN2030" s="50"/>
      <c r="BO2030" s="50"/>
      <c r="BP2030" s="50"/>
      <c r="BQ2030" s="50"/>
      <c r="BR2030" s="50"/>
      <c r="BS2030" s="50"/>
      <c r="BT2030" s="50"/>
      <c r="BU2030" s="50"/>
      <c r="BV2030" s="50"/>
      <c r="BW2030" s="50"/>
      <c r="BX2030" s="50"/>
      <c r="BY2030" s="50"/>
      <c r="BZ2030" s="50"/>
      <c r="CA2030" s="50"/>
      <c r="CB2030" s="50"/>
      <c r="CC2030" s="50"/>
      <c r="CD2030" s="50"/>
      <c r="CE2030" s="50"/>
      <c r="CF2030" s="50"/>
      <c r="CG2030" s="50"/>
      <c r="CH2030" s="50"/>
      <c r="CI2030" s="50"/>
      <c r="CJ2030" s="50"/>
      <c r="CK2030" s="50"/>
      <c r="CL2030" s="50"/>
      <c r="CM2030" s="50"/>
      <c r="CN2030" s="50"/>
      <c r="CO2030" s="50"/>
      <c r="CP2030" s="50"/>
      <c r="CQ2030" s="50"/>
      <c r="CR2030" s="50"/>
      <c r="CS2030" s="50"/>
      <c r="CT2030" s="50"/>
      <c r="CU2030" s="50"/>
      <c r="CV2030" s="50"/>
      <c r="CW2030" s="50"/>
      <c r="CX2030" s="50"/>
      <c r="CY2030" s="50"/>
      <c r="CZ2030" s="50"/>
      <c r="DA2030" s="50"/>
      <c r="DB2030" s="50"/>
      <c r="DC2030" s="50"/>
      <c r="DD2030" s="50"/>
      <c r="DE2030" s="50"/>
      <c r="DF2030" s="50"/>
    </row>
    <row r="2031" spans="2:110" x14ac:dyDescent="0.2">
      <c r="B2031" s="176"/>
      <c r="C2031" s="176"/>
      <c r="D2031" s="179"/>
      <c r="E2031" s="203"/>
      <c r="F2031" s="203"/>
      <c r="G2031" s="203"/>
      <c r="H2031" s="203"/>
      <c r="I2031" s="203"/>
      <c r="J2031" s="203"/>
      <c r="K2031" s="203"/>
      <c r="L2031" s="203"/>
      <c r="M2031" s="203"/>
      <c r="N2031" s="203"/>
      <c r="O2031" s="203"/>
      <c r="P2031" s="203"/>
      <c r="Q2031" s="204"/>
      <c r="R2031" s="204"/>
      <c r="S2031" s="234"/>
      <c r="T2031" s="50"/>
      <c r="U2031" s="50"/>
      <c r="V2031" s="50"/>
      <c r="W2031" s="50"/>
      <c r="X2031" s="50"/>
      <c r="Y2031" s="50"/>
      <c r="Z2031" s="250"/>
      <c r="AA2031" s="238"/>
      <c r="AB2031" s="50"/>
      <c r="AC2031" s="50"/>
      <c r="AD2031" s="50"/>
      <c r="AE2031" s="50"/>
      <c r="AF2031" s="50"/>
      <c r="AG2031" s="50"/>
      <c r="AH2031" s="50"/>
      <c r="AI2031" s="50"/>
      <c r="AJ2031" s="50"/>
      <c r="AK2031" s="50"/>
      <c r="AL2031" s="50"/>
      <c r="AM2031" s="50"/>
      <c r="AN2031" s="50"/>
      <c r="AO2031" s="50"/>
      <c r="AP2031" s="50"/>
      <c r="AQ2031" s="50"/>
      <c r="AR2031" s="50"/>
      <c r="AS2031" s="50"/>
      <c r="AT2031" s="50"/>
      <c r="AU2031" s="50"/>
      <c r="AV2031" s="50"/>
      <c r="AW2031" s="50"/>
      <c r="AX2031" s="50"/>
      <c r="AY2031" s="50"/>
      <c r="AZ2031" s="50"/>
      <c r="BA2031" s="50"/>
      <c r="BB2031" s="50"/>
      <c r="BC2031" s="50"/>
      <c r="BD2031" s="50"/>
      <c r="BE2031" s="50"/>
      <c r="BF2031" s="50"/>
      <c r="BG2031" s="50"/>
      <c r="BH2031" s="50"/>
      <c r="BI2031" s="50"/>
      <c r="BJ2031" s="50"/>
      <c r="BK2031" s="50"/>
      <c r="BL2031" s="50"/>
      <c r="BM2031" s="50"/>
      <c r="BN2031" s="50"/>
      <c r="BO2031" s="50"/>
      <c r="BP2031" s="50"/>
      <c r="BQ2031" s="50"/>
      <c r="BR2031" s="50"/>
      <c r="BS2031" s="50"/>
      <c r="BT2031" s="50"/>
      <c r="BU2031" s="50"/>
      <c r="BV2031" s="50"/>
      <c r="BW2031" s="50"/>
      <c r="BX2031" s="50"/>
      <c r="BY2031" s="50"/>
      <c r="BZ2031" s="50"/>
      <c r="CA2031" s="50"/>
      <c r="CB2031" s="50"/>
      <c r="CC2031" s="50"/>
      <c r="CD2031" s="50"/>
      <c r="CE2031" s="50"/>
      <c r="CF2031" s="50"/>
      <c r="CG2031" s="50"/>
      <c r="CH2031" s="50"/>
      <c r="CI2031" s="50"/>
      <c r="CJ2031" s="50"/>
      <c r="CK2031" s="50"/>
      <c r="CL2031" s="50"/>
      <c r="CM2031" s="50"/>
      <c r="CN2031" s="50"/>
      <c r="CO2031" s="50"/>
      <c r="CP2031" s="50"/>
      <c r="CQ2031" s="50"/>
      <c r="CR2031" s="50"/>
      <c r="CS2031" s="50"/>
      <c r="CT2031" s="50"/>
      <c r="CU2031" s="50"/>
      <c r="CV2031" s="50"/>
      <c r="CW2031" s="50"/>
      <c r="CX2031" s="50"/>
      <c r="CY2031" s="50"/>
      <c r="CZ2031" s="50"/>
      <c r="DA2031" s="50"/>
      <c r="DB2031" s="50"/>
      <c r="DC2031" s="50"/>
      <c r="DD2031" s="50"/>
      <c r="DE2031" s="50"/>
      <c r="DF2031" s="50"/>
    </row>
    <row r="2032" spans="2:110" x14ac:dyDescent="0.2">
      <c r="B2032" s="181"/>
      <c r="C2032" s="181"/>
      <c r="D2032" s="179"/>
      <c r="E2032" s="203"/>
      <c r="F2032" s="203"/>
      <c r="G2032" s="203"/>
      <c r="H2032" s="203"/>
      <c r="I2032" s="203"/>
      <c r="J2032" s="203"/>
      <c r="K2032" s="203"/>
      <c r="L2032" s="203"/>
      <c r="M2032" s="203"/>
      <c r="N2032" s="203"/>
      <c r="O2032" s="203"/>
      <c r="P2032" s="203"/>
      <c r="Q2032" s="204"/>
      <c r="R2032" s="204"/>
      <c r="S2032" s="234"/>
      <c r="T2032" s="50"/>
      <c r="U2032" s="50"/>
      <c r="V2032" s="50"/>
      <c r="W2032" s="50"/>
      <c r="X2032" s="50"/>
      <c r="Y2032" s="50"/>
      <c r="Z2032" s="250"/>
      <c r="AA2032" s="238"/>
      <c r="AB2032" s="50"/>
      <c r="AC2032" s="50"/>
      <c r="AD2032" s="50"/>
      <c r="AE2032" s="50"/>
      <c r="AF2032" s="50"/>
      <c r="AG2032" s="50"/>
      <c r="AH2032" s="50"/>
      <c r="AI2032" s="50"/>
      <c r="AJ2032" s="50"/>
      <c r="AK2032" s="50"/>
      <c r="AL2032" s="50"/>
      <c r="AM2032" s="50"/>
      <c r="AN2032" s="50"/>
      <c r="AO2032" s="50"/>
      <c r="AP2032" s="50"/>
      <c r="AQ2032" s="50"/>
      <c r="AR2032" s="50"/>
      <c r="AS2032" s="50"/>
      <c r="AT2032" s="50"/>
      <c r="AU2032" s="50"/>
      <c r="AV2032" s="50"/>
      <c r="AW2032" s="50"/>
      <c r="AX2032" s="50"/>
      <c r="AY2032" s="50"/>
      <c r="AZ2032" s="50"/>
      <c r="BA2032" s="50"/>
      <c r="BB2032" s="50"/>
      <c r="BC2032" s="50"/>
      <c r="BD2032" s="50"/>
      <c r="BE2032" s="50"/>
      <c r="BF2032" s="50"/>
      <c r="BG2032" s="50"/>
      <c r="BH2032" s="50"/>
      <c r="BI2032" s="50"/>
      <c r="BJ2032" s="50"/>
      <c r="BK2032" s="50"/>
      <c r="BL2032" s="50"/>
      <c r="BM2032" s="50"/>
      <c r="BN2032" s="50"/>
      <c r="BO2032" s="50"/>
      <c r="BP2032" s="50"/>
      <c r="BQ2032" s="50"/>
      <c r="BR2032" s="50"/>
      <c r="BS2032" s="50"/>
      <c r="BT2032" s="50"/>
      <c r="BU2032" s="50"/>
      <c r="BV2032" s="50"/>
      <c r="BW2032" s="50"/>
      <c r="BX2032" s="50"/>
      <c r="BY2032" s="50"/>
      <c r="BZ2032" s="50"/>
      <c r="CA2032" s="50"/>
      <c r="CB2032" s="50"/>
      <c r="CC2032" s="50"/>
      <c r="CD2032" s="50"/>
      <c r="CE2032" s="50"/>
      <c r="CF2032" s="50"/>
      <c r="CG2032" s="50"/>
      <c r="CH2032" s="50"/>
      <c r="CI2032" s="50"/>
      <c r="CJ2032" s="50"/>
      <c r="CK2032" s="50"/>
      <c r="CL2032" s="50"/>
      <c r="CM2032" s="50"/>
      <c r="CN2032" s="50"/>
      <c r="CO2032" s="50"/>
      <c r="CP2032" s="50"/>
      <c r="CQ2032" s="50"/>
      <c r="CR2032" s="50"/>
      <c r="CS2032" s="50"/>
      <c r="CT2032" s="50"/>
      <c r="CU2032" s="50"/>
      <c r="CV2032" s="50"/>
      <c r="CW2032" s="50"/>
      <c r="CX2032" s="50"/>
      <c r="CY2032" s="50"/>
      <c r="CZ2032" s="50"/>
      <c r="DA2032" s="50"/>
      <c r="DB2032" s="50"/>
      <c r="DC2032" s="50"/>
      <c r="DD2032" s="50"/>
      <c r="DE2032" s="50"/>
      <c r="DF2032" s="50"/>
    </row>
    <row r="2033" spans="2:110" x14ac:dyDescent="0.2">
      <c r="B2033" s="181"/>
      <c r="C2033" s="181"/>
      <c r="E2033" s="203"/>
      <c r="F2033" s="203"/>
      <c r="G2033" s="203"/>
      <c r="H2033" s="203"/>
      <c r="I2033" s="203"/>
      <c r="J2033" s="203"/>
      <c r="K2033" s="203"/>
      <c r="L2033" s="203"/>
      <c r="M2033" s="203"/>
      <c r="N2033" s="203"/>
      <c r="O2033" s="203"/>
      <c r="P2033" s="203"/>
      <c r="Q2033" s="204"/>
      <c r="R2033" s="204"/>
      <c r="S2033" s="234"/>
      <c r="T2033" s="50"/>
      <c r="U2033" s="50"/>
      <c r="V2033" s="50"/>
      <c r="W2033" s="50"/>
      <c r="X2033" s="50"/>
      <c r="Y2033" s="50"/>
      <c r="Z2033" s="250"/>
      <c r="AA2033" s="238"/>
      <c r="AB2033" s="50"/>
      <c r="AC2033" s="50"/>
      <c r="AD2033" s="50"/>
      <c r="AE2033" s="50"/>
      <c r="AF2033" s="50"/>
      <c r="AG2033" s="50"/>
      <c r="AH2033" s="50"/>
      <c r="AI2033" s="50"/>
      <c r="AJ2033" s="50"/>
      <c r="AK2033" s="50"/>
      <c r="AL2033" s="50"/>
      <c r="AM2033" s="50"/>
      <c r="AN2033" s="50"/>
      <c r="AO2033" s="50"/>
      <c r="AP2033" s="50"/>
      <c r="AQ2033" s="50"/>
      <c r="AR2033" s="50"/>
      <c r="AS2033" s="50"/>
      <c r="AT2033" s="50"/>
      <c r="AU2033" s="50"/>
      <c r="AV2033" s="50"/>
      <c r="AW2033" s="50"/>
      <c r="AX2033" s="50"/>
      <c r="AY2033" s="50"/>
      <c r="AZ2033" s="50"/>
      <c r="BA2033" s="50"/>
      <c r="BB2033" s="50"/>
      <c r="BC2033" s="50"/>
      <c r="BD2033" s="50"/>
      <c r="BE2033" s="50"/>
      <c r="BF2033" s="50"/>
      <c r="BG2033" s="50"/>
      <c r="BH2033" s="50"/>
      <c r="BI2033" s="50"/>
      <c r="BJ2033" s="50"/>
      <c r="BK2033" s="50"/>
      <c r="BL2033" s="50"/>
      <c r="BM2033" s="50"/>
      <c r="BN2033" s="50"/>
      <c r="BO2033" s="50"/>
      <c r="BP2033" s="50"/>
      <c r="BQ2033" s="50"/>
      <c r="BR2033" s="50"/>
      <c r="BS2033" s="50"/>
      <c r="BT2033" s="50"/>
      <c r="BU2033" s="50"/>
      <c r="BV2033" s="50"/>
      <c r="BW2033" s="50"/>
      <c r="BX2033" s="50"/>
      <c r="BY2033" s="50"/>
      <c r="BZ2033" s="50"/>
      <c r="CA2033" s="50"/>
      <c r="CB2033" s="50"/>
      <c r="CC2033" s="50"/>
      <c r="CD2033" s="50"/>
      <c r="CE2033" s="50"/>
      <c r="CF2033" s="50"/>
      <c r="CG2033" s="50"/>
      <c r="CH2033" s="50"/>
      <c r="CI2033" s="50"/>
      <c r="CJ2033" s="50"/>
      <c r="CK2033" s="50"/>
      <c r="CL2033" s="50"/>
      <c r="CM2033" s="50"/>
      <c r="CN2033" s="50"/>
      <c r="CO2033" s="50"/>
      <c r="CP2033" s="50"/>
      <c r="CQ2033" s="50"/>
      <c r="CR2033" s="50"/>
      <c r="CS2033" s="50"/>
      <c r="CT2033" s="50"/>
      <c r="CU2033" s="50"/>
      <c r="CV2033" s="50"/>
      <c r="CW2033" s="50"/>
      <c r="CX2033" s="50"/>
      <c r="CY2033" s="50"/>
      <c r="CZ2033" s="50"/>
      <c r="DA2033" s="50"/>
      <c r="DB2033" s="50"/>
      <c r="DC2033" s="50"/>
      <c r="DD2033" s="50"/>
      <c r="DE2033" s="50"/>
      <c r="DF2033" s="50"/>
    </row>
    <row r="2034" spans="2:110" x14ac:dyDescent="0.2">
      <c r="B2034" s="181"/>
      <c r="C2034" s="181"/>
      <c r="E2034" s="203"/>
      <c r="F2034" s="203"/>
      <c r="G2034" s="203"/>
      <c r="H2034" s="203"/>
      <c r="I2034" s="203"/>
      <c r="J2034" s="203"/>
      <c r="K2034" s="203"/>
      <c r="L2034" s="203"/>
      <c r="M2034" s="203"/>
      <c r="N2034" s="203"/>
      <c r="O2034" s="203"/>
      <c r="P2034" s="203"/>
      <c r="Q2034" s="204"/>
      <c r="R2034" s="204"/>
      <c r="S2034" s="234"/>
      <c r="T2034" s="50"/>
      <c r="U2034" s="50"/>
      <c r="V2034" s="50"/>
      <c r="W2034" s="50"/>
      <c r="X2034" s="50"/>
      <c r="Y2034" s="50"/>
      <c r="Z2034" s="250"/>
      <c r="AA2034" s="238"/>
      <c r="AB2034" s="50"/>
      <c r="AC2034" s="50"/>
      <c r="AD2034" s="50"/>
      <c r="AE2034" s="50"/>
      <c r="AF2034" s="50"/>
      <c r="AG2034" s="50"/>
      <c r="AH2034" s="50"/>
      <c r="AI2034" s="50"/>
      <c r="AJ2034" s="50"/>
      <c r="AK2034" s="50"/>
      <c r="AL2034" s="50"/>
      <c r="AM2034" s="50"/>
      <c r="AN2034" s="50"/>
      <c r="AO2034" s="50"/>
      <c r="AP2034" s="50"/>
      <c r="AQ2034" s="50"/>
      <c r="AR2034" s="50"/>
      <c r="AS2034" s="50"/>
      <c r="AT2034" s="50"/>
      <c r="AU2034" s="50"/>
      <c r="AV2034" s="50"/>
      <c r="AW2034" s="50"/>
      <c r="AX2034" s="50"/>
      <c r="AY2034" s="50"/>
      <c r="AZ2034" s="50"/>
      <c r="BA2034" s="50"/>
      <c r="BB2034" s="50"/>
      <c r="BC2034" s="50"/>
      <c r="BD2034" s="50"/>
      <c r="BE2034" s="50"/>
      <c r="BF2034" s="50"/>
      <c r="BG2034" s="50"/>
      <c r="BH2034" s="50"/>
      <c r="BI2034" s="50"/>
      <c r="BJ2034" s="50"/>
      <c r="BK2034" s="50"/>
      <c r="BL2034" s="50"/>
      <c r="BM2034" s="50"/>
      <c r="BN2034" s="50"/>
      <c r="BO2034" s="50"/>
      <c r="BP2034" s="50"/>
      <c r="BQ2034" s="50"/>
      <c r="BR2034" s="50"/>
      <c r="BS2034" s="50"/>
      <c r="BT2034" s="50"/>
      <c r="BU2034" s="50"/>
      <c r="BV2034" s="50"/>
      <c r="BW2034" s="50"/>
      <c r="BX2034" s="50"/>
      <c r="BY2034" s="50"/>
      <c r="BZ2034" s="50"/>
      <c r="CA2034" s="50"/>
      <c r="CB2034" s="50"/>
      <c r="CC2034" s="50"/>
      <c r="CD2034" s="50"/>
      <c r="CE2034" s="50"/>
      <c r="CF2034" s="50"/>
      <c r="CG2034" s="50"/>
      <c r="CH2034" s="50"/>
      <c r="CI2034" s="50"/>
      <c r="CJ2034" s="50"/>
      <c r="CK2034" s="50"/>
      <c r="CL2034" s="50"/>
      <c r="CM2034" s="50"/>
      <c r="CN2034" s="50"/>
      <c r="CO2034" s="50"/>
      <c r="CP2034" s="50"/>
      <c r="CQ2034" s="50"/>
      <c r="CR2034" s="50"/>
      <c r="CS2034" s="50"/>
      <c r="CT2034" s="50"/>
      <c r="CU2034" s="50"/>
      <c r="CV2034" s="50"/>
      <c r="CW2034" s="50"/>
      <c r="CX2034" s="50"/>
      <c r="CY2034" s="50"/>
      <c r="CZ2034" s="50"/>
      <c r="DA2034" s="50"/>
      <c r="DB2034" s="50"/>
      <c r="DC2034" s="50"/>
      <c r="DD2034" s="50"/>
      <c r="DE2034" s="50"/>
      <c r="DF2034" s="50"/>
    </row>
    <row r="2035" spans="2:110" x14ac:dyDescent="0.2">
      <c r="B2035" s="181"/>
      <c r="C2035" s="181"/>
      <c r="E2035" s="203"/>
      <c r="F2035" s="203"/>
      <c r="G2035" s="203"/>
      <c r="H2035" s="203"/>
      <c r="I2035" s="203"/>
      <c r="J2035" s="203"/>
      <c r="K2035" s="203"/>
      <c r="L2035" s="203"/>
      <c r="M2035" s="203"/>
      <c r="N2035" s="203"/>
      <c r="O2035" s="203"/>
      <c r="P2035" s="203"/>
      <c r="Q2035" s="204"/>
      <c r="R2035" s="204"/>
      <c r="S2035" s="234"/>
      <c r="T2035" s="50"/>
      <c r="U2035" s="50"/>
      <c r="V2035" s="50"/>
      <c r="W2035" s="50"/>
      <c r="X2035" s="50"/>
      <c r="Y2035" s="50"/>
      <c r="Z2035" s="250"/>
      <c r="AA2035" s="238"/>
      <c r="AB2035" s="50"/>
      <c r="AC2035" s="50"/>
      <c r="AD2035" s="50"/>
      <c r="AE2035" s="50"/>
      <c r="AF2035" s="50"/>
      <c r="AG2035" s="50"/>
      <c r="AH2035" s="50"/>
      <c r="AI2035" s="50"/>
      <c r="AJ2035" s="50"/>
      <c r="AK2035" s="50"/>
      <c r="AL2035" s="50"/>
      <c r="AM2035" s="50"/>
      <c r="AN2035" s="50"/>
      <c r="AO2035" s="50"/>
      <c r="AP2035" s="50"/>
      <c r="AQ2035" s="50"/>
      <c r="AR2035" s="50"/>
      <c r="AS2035" s="50"/>
      <c r="AT2035" s="50"/>
      <c r="AU2035" s="50"/>
      <c r="AV2035" s="50"/>
      <c r="AW2035" s="50"/>
      <c r="AX2035" s="50"/>
      <c r="AY2035" s="50"/>
      <c r="AZ2035" s="50"/>
      <c r="BA2035" s="50"/>
      <c r="BB2035" s="50"/>
      <c r="BC2035" s="50"/>
      <c r="BD2035" s="50"/>
      <c r="BE2035" s="50"/>
      <c r="BF2035" s="50"/>
      <c r="BG2035" s="50"/>
      <c r="BH2035" s="50"/>
      <c r="BI2035" s="50"/>
      <c r="BJ2035" s="50"/>
      <c r="BK2035" s="50"/>
      <c r="BL2035" s="50"/>
      <c r="BM2035" s="50"/>
      <c r="BN2035" s="50"/>
      <c r="BO2035" s="50"/>
      <c r="BP2035" s="50"/>
      <c r="BQ2035" s="50"/>
      <c r="BR2035" s="50"/>
      <c r="BS2035" s="50"/>
      <c r="BT2035" s="50"/>
      <c r="BU2035" s="50"/>
      <c r="BV2035" s="50"/>
      <c r="BW2035" s="50"/>
      <c r="BX2035" s="50"/>
      <c r="BY2035" s="50"/>
      <c r="BZ2035" s="50"/>
      <c r="CA2035" s="50"/>
      <c r="CB2035" s="50"/>
      <c r="CC2035" s="50"/>
      <c r="CD2035" s="50"/>
      <c r="CE2035" s="50"/>
      <c r="CF2035" s="50"/>
      <c r="CG2035" s="50"/>
      <c r="CH2035" s="50"/>
      <c r="CI2035" s="50"/>
      <c r="CJ2035" s="50"/>
      <c r="CK2035" s="50"/>
      <c r="CL2035" s="50"/>
      <c r="CM2035" s="50"/>
      <c r="CN2035" s="50"/>
      <c r="CO2035" s="50"/>
      <c r="CP2035" s="50"/>
      <c r="CQ2035" s="50"/>
      <c r="CR2035" s="50"/>
      <c r="CS2035" s="50"/>
      <c r="CT2035" s="50"/>
      <c r="CU2035" s="50"/>
      <c r="CV2035" s="50"/>
      <c r="CW2035" s="50"/>
      <c r="CX2035" s="50"/>
      <c r="CY2035" s="50"/>
      <c r="CZ2035" s="50"/>
      <c r="DA2035" s="50"/>
      <c r="DB2035" s="50"/>
      <c r="DC2035" s="50"/>
      <c r="DD2035" s="50"/>
      <c r="DE2035" s="50"/>
      <c r="DF2035" s="50"/>
    </row>
    <row r="2036" spans="2:110" x14ac:dyDescent="0.2">
      <c r="B2036" s="181"/>
      <c r="C2036" s="181"/>
      <c r="E2036" s="203"/>
      <c r="F2036" s="203"/>
      <c r="G2036" s="203"/>
      <c r="H2036" s="203"/>
      <c r="I2036" s="203"/>
      <c r="J2036" s="203"/>
      <c r="K2036" s="203"/>
      <c r="L2036" s="203"/>
      <c r="M2036" s="203"/>
      <c r="N2036" s="203"/>
      <c r="O2036" s="203"/>
      <c r="P2036" s="203"/>
      <c r="Q2036" s="204"/>
      <c r="R2036" s="204"/>
      <c r="S2036" s="234"/>
      <c r="T2036" s="50"/>
      <c r="U2036" s="50"/>
      <c r="V2036" s="50"/>
      <c r="W2036" s="50"/>
      <c r="X2036" s="50"/>
      <c r="Y2036" s="50"/>
      <c r="Z2036" s="250"/>
      <c r="AA2036" s="238"/>
      <c r="AB2036" s="50"/>
      <c r="AC2036" s="50"/>
      <c r="AD2036" s="50"/>
      <c r="AE2036" s="50"/>
      <c r="AF2036" s="50"/>
      <c r="AG2036" s="50"/>
      <c r="AH2036" s="50"/>
      <c r="AI2036" s="50"/>
      <c r="AJ2036" s="50"/>
      <c r="AK2036" s="50"/>
      <c r="AL2036" s="50"/>
      <c r="AM2036" s="50"/>
      <c r="AN2036" s="50"/>
      <c r="AO2036" s="50"/>
      <c r="AP2036" s="50"/>
      <c r="AQ2036" s="50"/>
      <c r="AR2036" s="50"/>
      <c r="AS2036" s="50"/>
      <c r="AT2036" s="50"/>
      <c r="AU2036" s="50"/>
      <c r="AV2036" s="50"/>
      <c r="AW2036" s="50"/>
      <c r="AX2036" s="50"/>
      <c r="AY2036" s="50"/>
      <c r="AZ2036" s="50"/>
      <c r="BA2036" s="50"/>
      <c r="BB2036" s="50"/>
      <c r="BC2036" s="50"/>
      <c r="BD2036" s="50"/>
      <c r="BE2036" s="50"/>
      <c r="BF2036" s="50"/>
      <c r="BG2036" s="50"/>
      <c r="BH2036" s="50"/>
      <c r="BI2036" s="50"/>
      <c r="BJ2036" s="50"/>
      <c r="BK2036" s="50"/>
      <c r="BL2036" s="50"/>
      <c r="BM2036" s="50"/>
      <c r="BN2036" s="50"/>
      <c r="BO2036" s="50"/>
      <c r="BP2036" s="50"/>
      <c r="BQ2036" s="50"/>
      <c r="BR2036" s="50"/>
      <c r="BS2036" s="50"/>
      <c r="BT2036" s="50"/>
      <c r="BU2036" s="50"/>
      <c r="BV2036" s="50"/>
      <c r="BW2036" s="50"/>
      <c r="BX2036" s="50"/>
      <c r="BY2036" s="50"/>
      <c r="BZ2036" s="50"/>
      <c r="CA2036" s="50"/>
      <c r="CB2036" s="50"/>
      <c r="CC2036" s="50"/>
      <c r="CD2036" s="50"/>
      <c r="CE2036" s="50"/>
      <c r="CF2036" s="50"/>
      <c r="CG2036" s="50"/>
      <c r="CH2036" s="50"/>
      <c r="CI2036" s="50"/>
      <c r="CJ2036" s="50"/>
      <c r="CK2036" s="50"/>
      <c r="CL2036" s="50"/>
      <c r="CM2036" s="50"/>
      <c r="CN2036" s="50"/>
      <c r="CO2036" s="50"/>
      <c r="CP2036" s="50"/>
      <c r="CQ2036" s="50"/>
      <c r="CR2036" s="50"/>
      <c r="CS2036" s="50"/>
      <c r="CT2036" s="50"/>
      <c r="CU2036" s="50"/>
      <c r="CV2036" s="50"/>
      <c r="CW2036" s="50"/>
      <c r="CX2036" s="50"/>
      <c r="CY2036" s="50"/>
      <c r="CZ2036" s="50"/>
      <c r="DA2036" s="50"/>
      <c r="DB2036" s="50"/>
      <c r="DC2036" s="50"/>
      <c r="DD2036" s="50"/>
      <c r="DE2036" s="50"/>
      <c r="DF2036" s="50"/>
    </row>
    <row r="2037" spans="2:110" x14ac:dyDescent="0.2">
      <c r="B2037" s="181"/>
      <c r="C2037" s="181"/>
      <c r="E2037" s="203"/>
      <c r="F2037" s="203"/>
      <c r="G2037" s="203"/>
      <c r="H2037" s="203"/>
      <c r="I2037" s="203"/>
      <c r="J2037" s="203"/>
      <c r="K2037" s="203"/>
      <c r="L2037" s="203"/>
      <c r="M2037" s="203"/>
      <c r="N2037" s="203"/>
      <c r="O2037" s="203"/>
      <c r="P2037" s="203"/>
      <c r="Q2037" s="204"/>
      <c r="R2037" s="204"/>
      <c r="S2037" s="234"/>
      <c r="T2037" s="50"/>
      <c r="U2037" s="50"/>
      <c r="V2037" s="50"/>
      <c r="W2037" s="50"/>
      <c r="X2037" s="50"/>
      <c r="Y2037" s="50"/>
      <c r="Z2037" s="250"/>
      <c r="AA2037" s="238"/>
      <c r="AB2037" s="50"/>
      <c r="AC2037" s="50"/>
      <c r="AD2037" s="50"/>
      <c r="AE2037" s="50"/>
      <c r="AF2037" s="50"/>
      <c r="AG2037" s="50"/>
      <c r="AH2037" s="50"/>
      <c r="AI2037" s="50"/>
      <c r="AJ2037" s="50"/>
      <c r="AK2037" s="50"/>
      <c r="AL2037" s="50"/>
      <c r="AM2037" s="50"/>
      <c r="AN2037" s="50"/>
      <c r="AO2037" s="50"/>
      <c r="AP2037" s="50"/>
      <c r="AQ2037" s="50"/>
      <c r="AR2037" s="50"/>
      <c r="AS2037" s="50"/>
      <c r="AT2037" s="50"/>
      <c r="AU2037" s="50"/>
      <c r="AV2037" s="50"/>
      <c r="AW2037" s="50"/>
      <c r="AX2037" s="50"/>
      <c r="AY2037" s="50"/>
      <c r="AZ2037" s="50"/>
      <c r="BA2037" s="50"/>
      <c r="BB2037" s="50"/>
      <c r="BC2037" s="50"/>
      <c r="BD2037" s="50"/>
      <c r="BE2037" s="50"/>
      <c r="BF2037" s="50"/>
      <c r="BG2037" s="50"/>
      <c r="BH2037" s="50"/>
      <c r="BI2037" s="50"/>
      <c r="BJ2037" s="50"/>
      <c r="BK2037" s="50"/>
      <c r="BL2037" s="50"/>
      <c r="BM2037" s="50"/>
      <c r="BN2037" s="50"/>
      <c r="BO2037" s="50"/>
      <c r="BP2037" s="50"/>
      <c r="BQ2037" s="50"/>
      <c r="BR2037" s="50"/>
      <c r="BS2037" s="50"/>
      <c r="BT2037" s="50"/>
      <c r="BU2037" s="50"/>
      <c r="BV2037" s="50"/>
      <c r="BW2037" s="50"/>
      <c r="BX2037" s="50"/>
      <c r="BY2037" s="50"/>
      <c r="BZ2037" s="50"/>
      <c r="CA2037" s="50"/>
      <c r="CB2037" s="50"/>
      <c r="CC2037" s="50"/>
      <c r="CD2037" s="50"/>
      <c r="CE2037" s="50"/>
      <c r="CF2037" s="50"/>
      <c r="CG2037" s="50"/>
      <c r="CH2037" s="50"/>
      <c r="CI2037" s="50"/>
      <c r="CJ2037" s="50"/>
      <c r="CK2037" s="50"/>
      <c r="CL2037" s="50"/>
      <c r="CM2037" s="50"/>
      <c r="CN2037" s="50"/>
      <c r="CO2037" s="50"/>
      <c r="CP2037" s="50"/>
      <c r="CQ2037" s="50"/>
      <c r="CR2037" s="50"/>
      <c r="CS2037" s="50"/>
      <c r="CT2037" s="50"/>
      <c r="CU2037" s="50"/>
      <c r="CV2037" s="50"/>
      <c r="CW2037" s="50"/>
      <c r="CX2037" s="50"/>
      <c r="CY2037" s="50"/>
      <c r="CZ2037" s="50"/>
      <c r="DA2037" s="50"/>
      <c r="DB2037" s="50"/>
      <c r="DC2037" s="50"/>
      <c r="DD2037" s="50"/>
      <c r="DE2037" s="50"/>
      <c r="DF2037" s="50"/>
    </row>
    <row r="2038" spans="2:110" x14ac:dyDescent="0.2">
      <c r="B2038" s="181"/>
      <c r="C2038" s="181"/>
      <c r="E2038" s="203"/>
      <c r="F2038" s="203"/>
      <c r="G2038" s="203"/>
      <c r="H2038" s="203"/>
      <c r="I2038" s="203"/>
      <c r="J2038" s="203"/>
      <c r="K2038" s="203"/>
      <c r="L2038" s="203"/>
      <c r="M2038" s="203"/>
      <c r="N2038" s="203"/>
      <c r="O2038" s="203"/>
      <c r="P2038" s="203"/>
      <c r="Q2038" s="204"/>
      <c r="R2038" s="204"/>
      <c r="S2038" s="234"/>
      <c r="T2038" s="50"/>
      <c r="U2038" s="50"/>
      <c r="V2038" s="50"/>
      <c r="W2038" s="50"/>
      <c r="X2038" s="50"/>
      <c r="Y2038" s="50"/>
      <c r="Z2038" s="250"/>
      <c r="AA2038" s="238"/>
      <c r="AB2038" s="50"/>
      <c r="AC2038" s="50"/>
      <c r="AD2038" s="50"/>
      <c r="AE2038" s="50"/>
      <c r="AF2038" s="50"/>
      <c r="AG2038" s="50"/>
      <c r="AH2038" s="50"/>
      <c r="AI2038" s="50"/>
      <c r="AJ2038" s="50"/>
      <c r="AK2038" s="50"/>
      <c r="AL2038" s="50"/>
      <c r="AM2038" s="50"/>
      <c r="AN2038" s="50"/>
      <c r="AO2038" s="50"/>
      <c r="AP2038" s="50"/>
      <c r="AQ2038" s="50"/>
      <c r="AR2038" s="50"/>
      <c r="AS2038" s="50"/>
      <c r="AT2038" s="50"/>
      <c r="AU2038" s="50"/>
      <c r="AV2038" s="50"/>
      <c r="AW2038" s="50"/>
      <c r="AX2038" s="50"/>
      <c r="AY2038" s="50"/>
      <c r="AZ2038" s="50"/>
      <c r="BA2038" s="50"/>
      <c r="BB2038" s="50"/>
      <c r="BC2038" s="50"/>
      <c r="BD2038" s="50"/>
      <c r="BE2038" s="50"/>
      <c r="BF2038" s="50"/>
      <c r="BG2038" s="50"/>
      <c r="BH2038" s="50"/>
      <c r="BI2038" s="50"/>
      <c r="BJ2038" s="50"/>
      <c r="BK2038" s="50"/>
      <c r="BL2038" s="50"/>
      <c r="BM2038" s="50"/>
      <c r="BN2038" s="50"/>
      <c r="BO2038" s="50"/>
      <c r="BP2038" s="50"/>
      <c r="BQ2038" s="50"/>
      <c r="BR2038" s="50"/>
      <c r="BS2038" s="50"/>
      <c r="BT2038" s="50"/>
      <c r="BU2038" s="50"/>
      <c r="BV2038" s="50"/>
      <c r="BW2038" s="50"/>
      <c r="BX2038" s="50"/>
      <c r="BY2038" s="50"/>
      <c r="BZ2038" s="50"/>
      <c r="CA2038" s="50"/>
      <c r="CB2038" s="50"/>
      <c r="CC2038" s="50"/>
      <c r="CD2038" s="50"/>
      <c r="CE2038" s="50"/>
      <c r="CF2038" s="50"/>
      <c r="CG2038" s="50"/>
      <c r="CH2038" s="50"/>
      <c r="CI2038" s="50"/>
      <c r="CJ2038" s="50"/>
      <c r="CK2038" s="50"/>
      <c r="CL2038" s="50"/>
      <c r="CM2038" s="50"/>
      <c r="CN2038" s="50"/>
      <c r="CO2038" s="50"/>
      <c r="CP2038" s="50"/>
      <c r="CQ2038" s="50"/>
      <c r="CR2038" s="50"/>
      <c r="CS2038" s="50"/>
      <c r="CT2038" s="50"/>
      <c r="CU2038" s="50"/>
      <c r="CV2038" s="50"/>
      <c r="CW2038" s="50"/>
      <c r="CX2038" s="50"/>
      <c r="CY2038" s="50"/>
      <c r="CZ2038" s="50"/>
      <c r="DA2038" s="50"/>
      <c r="DB2038" s="50"/>
      <c r="DC2038" s="50"/>
      <c r="DD2038" s="50"/>
      <c r="DE2038" s="50"/>
      <c r="DF2038" s="50"/>
    </row>
    <row r="2039" spans="2:110" x14ac:dyDescent="0.2">
      <c r="B2039" s="181"/>
      <c r="C2039" s="181"/>
      <c r="E2039" s="203"/>
      <c r="F2039" s="203"/>
      <c r="G2039" s="203"/>
      <c r="H2039" s="203"/>
      <c r="I2039" s="203"/>
      <c r="J2039" s="203"/>
      <c r="K2039" s="203"/>
      <c r="L2039" s="203"/>
      <c r="M2039" s="203"/>
      <c r="N2039" s="203"/>
      <c r="O2039" s="203"/>
      <c r="P2039" s="203"/>
      <c r="Q2039" s="204"/>
      <c r="R2039" s="204"/>
      <c r="S2039" s="234"/>
      <c r="T2039" s="50"/>
      <c r="U2039" s="50"/>
      <c r="V2039" s="50"/>
      <c r="W2039" s="50"/>
      <c r="X2039" s="50"/>
      <c r="Y2039" s="50"/>
      <c r="Z2039" s="250"/>
      <c r="AA2039" s="238"/>
      <c r="AB2039" s="50"/>
      <c r="AC2039" s="50"/>
      <c r="AD2039" s="50"/>
      <c r="AE2039" s="50"/>
      <c r="AF2039" s="50"/>
      <c r="AG2039" s="50"/>
      <c r="AH2039" s="50"/>
      <c r="AI2039" s="50"/>
      <c r="AJ2039" s="50"/>
      <c r="AK2039" s="50"/>
      <c r="AL2039" s="50"/>
      <c r="AM2039" s="50"/>
      <c r="AN2039" s="50"/>
      <c r="AO2039" s="50"/>
      <c r="AP2039" s="50"/>
      <c r="AQ2039" s="50"/>
      <c r="AR2039" s="50"/>
      <c r="AS2039" s="50"/>
      <c r="AT2039" s="50"/>
      <c r="AU2039" s="50"/>
      <c r="AV2039" s="50"/>
      <c r="AW2039" s="50"/>
      <c r="AX2039" s="50"/>
      <c r="AY2039" s="50"/>
      <c r="AZ2039" s="50"/>
      <c r="BA2039" s="50"/>
      <c r="BB2039" s="50"/>
      <c r="BC2039" s="50"/>
      <c r="BD2039" s="50"/>
      <c r="BE2039" s="50"/>
      <c r="BF2039" s="50"/>
      <c r="BG2039" s="50"/>
      <c r="BH2039" s="50"/>
      <c r="BI2039" s="50"/>
      <c r="BJ2039" s="50"/>
      <c r="BK2039" s="50"/>
      <c r="BL2039" s="50"/>
      <c r="BM2039" s="50"/>
      <c r="BN2039" s="50"/>
      <c r="BO2039" s="50"/>
      <c r="BP2039" s="50"/>
      <c r="BQ2039" s="50"/>
      <c r="BR2039" s="50"/>
      <c r="BS2039" s="50"/>
      <c r="BT2039" s="50"/>
      <c r="BU2039" s="50"/>
      <c r="BV2039" s="50"/>
      <c r="BW2039" s="50"/>
      <c r="BX2039" s="50"/>
      <c r="BY2039" s="50"/>
      <c r="BZ2039" s="50"/>
      <c r="CA2039" s="50"/>
      <c r="CB2039" s="50"/>
      <c r="CC2039" s="50"/>
      <c r="CD2039" s="50"/>
      <c r="CE2039" s="50"/>
      <c r="CF2039" s="50"/>
      <c r="CG2039" s="50"/>
      <c r="CH2039" s="50"/>
      <c r="CI2039" s="50"/>
      <c r="CJ2039" s="50"/>
      <c r="CK2039" s="50"/>
      <c r="CL2039" s="50"/>
      <c r="CM2039" s="50"/>
      <c r="CN2039" s="50"/>
      <c r="CO2039" s="50"/>
      <c r="CP2039" s="50"/>
      <c r="CQ2039" s="50"/>
      <c r="CR2039" s="50"/>
      <c r="CS2039" s="50"/>
      <c r="CT2039" s="50"/>
      <c r="CU2039" s="50"/>
      <c r="CV2039" s="50"/>
      <c r="CW2039" s="50"/>
      <c r="CX2039" s="50"/>
      <c r="CY2039" s="50"/>
      <c r="CZ2039" s="50"/>
      <c r="DA2039" s="50"/>
      <c r="DB2039" s="50"/>
      <c r="DC2039" s="50"/>
      <c r="DD2039" s="50"/>
      <c r="DE2039" s="50"/>
      <c r="DF2039" s="50"/>
    </row>
    <row r="2040" spans="2:110" x14ac:dyDescent="0.2">
      <c r="B2040" s="181"/>
      <c r="C2040" s="181"/>
      <c r="E2040" s="203"/>
      <c r="F2040" s="203"/>
      <c r="G2040" s="203"/>
      <c r="H2040" s="203"/>
      <c r="I2040" s="203"/>
      <c r="J2040" s="203"/>
      <c r="K2040" s="203"/>
      <c r="L2040" s="203"/>
      <c r="M2040" s="203"/>
      <c r="N2040" s="203"/>
      <c r="O2040" s="203"/>
      <c r="P2040" s="203"/>
      <c r="Q2040" s="204"/>
      <c r="R2040" s="204"/>
      <c r="S2040" s="234"/>
      <c r="T2040" s="50"/>
      <c r="U2040" s="50"/>
      <c r="V2040" s="50"/>
      <c r="W2040" s="50"/>
      <c r="X2040" s="50"/>
      <c r="Y2040" s="50"/>
      <c r="Z2040" s="250"/>
      <c r="AA2040" s="238"/>
      <c r="AB2040" s="50"/>
      <c r="AC2040" s="50"/>
      <c r="AD2040" s="50"/>
      <c r="AE2040" s="50"/>
      <c r="AF2040" s="50"/>
      <c r="AG2040" s="50"/>
      <c r="AH2040" s="50"/>
      <c r="AI2040" s="50"/>
      <c r="AJ2040" s="50"/>
      <c r="AK2040" s="50"/>
      <c r="AL2040" s="50"/>
      <c r="AM2040" s="50"/>
      <c r="AN2040" s="50"/>
      <c r="AO2040" s="50"/>
      <c r="AP2040" s="50"/>
      <c r="AQ2040" s="50"/>
      <c r="AR2040" s="50"/>
      <c r="AS2040" s="50"/>
      <c r="AT2040" s="50"/>
      <c r="AU2040" s="50"/>
      <c r="AV2040" s="50"/>
      <c r="AW2040" s="50"/>
      <c r="AX2040" s="50"/>
      <c r="AY2040" s="50"/>
      <c r="AZ2040" s="50"/>
      <c r="BA2040" s="50"/>
      <c r="BB2040" s="50"/>
      <c r="BC2040" s="50"/>
      <c r="BD2040" s="50"/>
      <c r="BE2040" s="50"/>
      <c r="BF2040" s="50"/>
      <c r="BG2040" s="50"/>
      <c r="BH2040" s="50"/>
      <c r="BI2040" s="50"/>
      <c r="BJ2040" s="50"/>
      <c r="BK2040" s="50"/>
      <c r="BL2040" s="50"/>
      <c r="BM2040" s="50"/>
      <c r="BN2040" s="50"/>
      <c r="BO2040" s="50"/>
      <c r="BP2040" s="50"/>
      <c r="BQ2040" s="50"/>
      <c r="BR2040" s="50"/>
      <c r="BS2040" s="50"/>
      <c r="BT2040" s="50"/>
      <c r="BU2040" s="50"/>
      <c r="BV2040" s="50"/>
      <c r="BW2040" s="50"/>
      <c r="BX2040" s="50"/>
      <c r="BY2040" s="50"/>
      <c r="BZ2040" s="50"/>
      <c r="CA2040" s="50"/>
      <c r="CB2040" s="50"/>
      <c r="CC2040" s="50"/>
      <c r="CD2040" s="50"/>
      <c r="CE2040" s="50"/>
      <c r="CF2040" s="50"/>
      <c r="CG2040" s="50"/>
      <c r="CH2040" s="50"/>
      <c r="CI2040" s="50"/>
      <c r="CJ2040" s="50"/>
      <c r="CK2040" s="50"/>
      <c r="CL2040" s="50"/>
      <c r="CM2040" s="50"/>
      <c r="CN2040" s="50"/>
      <c r="CO2040" s="50"/>
      <c r="CP2040" s="50"/>
      <c r="CQ2040" s="50"/>
      <c r="CR2040" s="50"/>
      <c r="CS2040" s="50"/>
      <c r="CT2040" s="50"/>
      <c r="CU2040" s="50"/>
      <c r="CV2040" s="50"/>
      <c r="CW2040" s="50"/>
      <c r="CX2040" s="50"/>
      <c r="CY2040" s="50"/>
      <c r="CZ2040" s="50"/>
      <c r="DA2040" s="50"/>
      <c r="DB2040" s="50"/>
      <c r="DC2040" s="50"/>
      <c r="DD2040" s="50"/>
      <c r="DE2040" s="50"/>
      <c r="DF2040" s="50"/>
    </row>
    <row r="2041" spans="2:110" x14ac:dyDescent="0.2">
      <c r="B2041" s="181"/>
      <c r="C2041" s="181"/>
      <c r="E2041" s="203"/>
      <c r="F2041" s="203"/>
      <c r="G2041" s="203"/>
      <c r="H2041" s="203"/>
      <c r="I2041" s="203"/>
      <c r="J2041" s="203"/>
      <c r="K2041" s="203"/>
      <c r="L2041" s="203"/>
      <c r="M2041" s="203"/>
      <c r="N2041" s="203"/>
      <c r="O2041" s="203"/>
      <c r="P2041" s="203"/>
      <c r="Q2041" s="204"/>
      <c r="R2041" s="204"/>
      <c r="S2041" s="234"/>
      <c r="T2041" s="50"/>
      <c r="U2041" s="50"/>
      <c r="V2041" s="50"/>
      <c r="W2041" s="50"/>
      <c r="X2041" s="50"/>
      <c r="Y2041" s="50"/>
      <c r="Z2041" s="250"/>
      <c r="AA2041" s="238"/>
      <c r="AB2041" s="50"/>
      <c r="AC2041" s="50"/>
      <c r="AD2041" s="50"/>
      <c r="AE2041" s="50"/>
      <c r="AF2041" s="50"/>
      <c r="AG2041" s="50"/>
      <c r="AH2041" s="50"/>
      <c r="AI2041" s="50"/>
      <c r="AJ2041" s="50"/>
      <c r="AK2041" s="50"/>
      <c r="AL2041" s="50"/>
      <c r="AM2041" s="50"/>
      <c r="AN2041" s="50"/>
      <c r="AO2041" s="50"/>
      <c r="AP2041" s="50"/>
      <c r="AQ2041" s="50"/>
      <c r="AR2041" s="50"/>
      <c r="AS2041" s="50"/>
      <c r="AT2041" s="50"/>
      <c r="AU2041" s="50"/>
      <c r="AV2041" s="50"/>
      <c r="AW2041" s="50"/>
      <c r="AX2041" s="50"/>
      <c r="AY2041" s="50"/>
      <c r="AZ2041" s="50"/>
      <c r="BA2041" s="50"/>
      <c r="BB2041" s="50"/>
      <c r="BC2041" s="50"/>
      <c r="BD2041" s="50"/>
      <c r="BE2041" s="50"/>
      <c r="BF2041" s="50"/>
      <c r="BG2041" s="50"/>
      <c r="BH2041" s="50"/>
      <c r="BI2041" s="50"/>
      <c r="BJ2041" s="50"/>
      <c r="BK2041" s="50"/>
      <c r="BL2041" s="50"/>
      <c r="BM2041" s="50"/>
      <c r="BN2041" s="50"/>
      <c r="BO2041" s="50"/>
      <c r="BP2041" s="50"/>
      <c r="BQ2041" s="50"/>
      <c r="BR2041" s="50"/>
      <c r="BS2041" s="50"/>
      <c r="BT2041" s="50"/>
      <c r="BU2041" s="50"/>
      <c r="BV2041" s="50"/>
      <c r="BW2041" s="50"/>
      <c r="BX2041" s="50"/>
      <c r="BY2041" s="50"/>
      <c r="BZ2041" s="50"/>
      <c r="CA2041" s="50"/>
      <c r="CB2041" s="50"/>
      <c r="CC2041" s="50"/>
      <c r="CD2041" s="50"/>
      <c r="CE2041" s="50"/>
      <c r="CF2041" s="50"/>
      <c r="CG2041" s="50"/>
      <c r="CH2041" s="50"/>
      <c r="CI2041" s="50"/>
      <c r="CJ2041" s="50"/>
      <c r="CK2041" s="50"/>
      <c r="CL2041" s="50"/>
      <c r="CM2041" s="50"/>
      <c r="CN2041" s="50"/>
      <c r="CO2041" s="50"/>
      <c r="CP2041" s="50"/>
      <c r="CQ2041" s="50"/>
      <c r="CR2041" s="50"/>
      <c r="CS2041" s="50"/>
      <c r="CT2041" s="50"/>
      <c r="CU2041" s="50"/>
      <c r="CV2041" s="50"/>
      <c r="CW2041" s="50"/>
      <c r="CX2041" s="50"/>
      <c r="CY2041" s="50"/>
      <c r="CZ2041" s="50"/>
      <c r="DA2041" s="50"/>
      <c r="DB2041" s="50"/>
      <c r="DC2041" s="50"/>
      <c r="DD2041" s="50"/>
      <c r="DE2041" s="50"/>
      <c r="DF2041" s="50"/>
    </row>
    <row r="2042" spans="2:110" x14ac:dyDescent="0.2">
      <c r="B2042" s="181"/>
      <c r="C2042" s="181"/>
      <c r="E2042" s="203"/>
      <c r="F2042" s="203"/>
      <c r="G2042" s="203"/>
      <c r="H2042" s="203"/>
      <c r="I2042" s="203"/>
      <c r="J2042" s="203"/>
      <c r="K2042" s="203"/>
      <c r="L2042" s="203"/>
      <c r="M2042" s="203"/>
      <c r="N2042" s="203"/>
      <c r="O2042" s="203"/>
      <c r="P2042" s="203"/>
      <c r="Q2042" s="204"/>
      <c r="R2042" s="204"/>
      <c r="S2042" s="234"/>
      <c r="T2042" s="50"/>
      <c r="U2042" s="50"/>
      <c r="V2042" s="50"/>
      <c r="W2042" s="50"/>
      <c r="X2042" s="50"/>
      <c r="Y2042" s="50"/>
      <c r="Z2042" s="250"/>
      <c r="AA2042" s="238"/>
      <c r="AB2042" s="50"/>
      <c r="AC2042" s="50"/>
      <c r="AD2042" s="50"/>
      <c r="AE2042" s="50"/>
      <c r="AF2042" s="50"/>
      <c r="AG2042" s="50"/>
      <c r="AH2042" s="50"/>
      <c r="AI2042" s="50"/>
      <c r="AJ2042" s="50"/>
      <c r="AK2042" s="50"/>
      <c r="AL2042" s="50"/>
      <c r="AM2042" s="50"/>
      <c r="AN2042" s="50"/>
      <c r="AO2042" s="50"/>
      <c r="AP2042" s="50"/>
      <c r="AQ2042" s="50"/>
      <c r="AR2042" s="50"/>
      <c r="AS2042" s="50"/>
      <c r="AT2042" s="50"/>
      <c r="AU2042" s="50"/>
      <c r="AV2042" s="50"/>
      <c r="AW2042" s="50"/>
      <c r="AX2042" s="50"/>
      <c r="AY2042" s="50"/>
      <c r="AZ2042" s="50"/>
      <c r="BA2042" s="50"/>
      <c r="BB2042" s="50"/>
      <c r="BC2042" s="50"/>
      <c r="BD2042" s="50"/>
      <c r="BE2042" s="50"/>
      <c r="BF2042" s="50"/>
      <c r="BG2042" s="50"/>
      <c r="BH2042" s="50"/>
      <c r="BI2042" s="50"/>
      <c r="BJ2042" s="50"/>
      <c r="BK2042" s="50"/>
      <c r="BL2042" s="50"/>
      <c r="BM2042" s="50"/>
      <c r="BN2042" s="50"/>
      <c r="BO2042" s="50"/>
      <c r="BP2042" s="50"/>
      <c r="BQ2042" s="50"/>
      <c r="BR2042" s="50"/>
      <c r="BS2042" s="50"/>
      <c r="BT2042" s="50"/>
      <c r="BU2042" s="50"/>
      <c r="BV2042" s="50"/>
      <c r="BW2042" s="50"/>
      <c r="BX2042" s="50"/>
      <c r="BY2042" s="50"/>
      <c r="BZ2042" s="50"/>
      <c r="CA2042" s="50"/>
      <c r="CB2042" s="50"/>
      <c r="CC2042" s="50"/>
      <c r="CD2042" s="50"/>
      <c r="CE2042" s="50"/>
      <c r="CF2042" s="50"/>
      <c r="CG2042" s="50"/>
      <c r="CH2042" s="50"/>
      <c r="CI2042" s="50"/>
      <c r="CJ2042" s="50"/>
      <c r="CK2042" s="50"/>
      <c r="CL2042" s="50"/>
      <c r="CM2042" s="50"/>
      <c r="CN2042" s="50"/>
      <c r="CO2042" s="50"/>
      <c r="CP2042" s="50"/>
      <c r="CQ2042" s="50"/>
      <c r="CR2042" s="50"/>
      <c r="CS2042" s="50"/>
      <c r="CT2042" s="50"/>
      <c r="CU2042" s="50"/>
      <c r="CV2042" s="50"/>
      <c r="CW2042" s="50"/>
      <c r="CX2042" s="50"/>
      <c r="CY2042" s="50"/>
      <c r="CZ2042" s="50"/>
      <c r="DA2042" s="50"/>
      <c r="DB2042" s="50"/>
      <c r="DC2042" s="50"/>
      <c r="DD2042" s="50"/>
      <c r="DE2042" s="50"/>
      <c r="DF2042" s="50"/>
    </row>
    <row r="2043" spans="2:110" x14ac:dyDescent="0.2">
      <c r="B2043" s="181"/>
      <c r="C2043" s="181"/>
      <c r="E2043" s="203"/>
      <c r="F2043" s="203"/>
      <c r="G2043" s="203"/>
      <c r="H2043" s="203"/>
      <c r="I2043" s="203"/>
      <c r="J2043" s="203"/>
      <c r="K2043" s="203"/>
      <c r="L2043" s="203"/>
      <c r="M2043" s="203"/>
      <c r="N2043" s="203"/>
      <c r="O2043" s="203"/>
      <c r="P2043" s="203"/>
      <c r="Q2043" s="204"/>
      <c r="R2043" s="204"/>
      <c r="S2043" s="234"/>
      <c r="T2043" s="50"/>
      <c r="U2043" s="50"/>
      <c r="V2043" s="50"/>
      <c r="W2043" s="50"/>
      <c r="X2043" s="50"/>
      <c r="Y2043" s="50"/>
      <c r="Z2043" s="250"/>
      <c r="AA2043" s="238"/>
      <c r="AB2043" s="50"/>
      <c r="AC2043" s="50"/>
      <c r="AD2043" s="50"/>
      <c r="AE2043" s="50"/>
      <c r="AF2043" s="50"/>
      <c r="AG2043" s="50"/>
      <c r="AH2043" s="50"/>
      <c r="AI2043" s="50"/>
      <c r="AJ2043" s="50"/>
      <c r="AK2043" s="50"/>
      <c r="AL2043" s="50"/>
      <c r="AM2043" s="50"/>
      <c r="AN2043" s="50"/>
      <c r="AO2043" s="50"/>
      <c r="AP2043" s="50"/>
      <c r="AQ2043" s="50"/>
      <c r="AR2043" s="50"/>
      <c r="AS2043" s="50"/>
      <c r="AT2043" s="50"/>
      <c r="AU2043" s="50"/>
      <c r="AV2043" s="50"/>
      <c r="AW2043" s="50"/>
      <c r="AX2043" s="50"/>
      <c r="AY2043" s="50"/>
      <c r="AZ2043" s="50"/>
      <c r="BA2043" s="50"/>
      <c r="BB2043" s="50"/>
      <c r="BC2043" s="50"/>
      <c r="BD2043" s="50"/>
      <c r="BE2043" s="50"/>
      <c r="BF2043" s="50"/>
      <c r="BG2043" s="50"/>
      <c r="BH2043" s="50"/>
      <c r="BI2043" s="50"/>
      <c r="BJ2043" s="50"/>
      <c r="BK2043" s="50"/>
      <c r="BL2043" s="50"/>
      <c r="BM2043" s="50"/>
      <c r="BN2043" s="50"/>
      <c r="BO2043" s="50"/>
      <c r="BP2043" s="50"/>
      <c r="BQ2043" s="50"/>
      <c r="BR2043" s="50"/>
      <c r="BS2043" s="50"/>
      <c r="BT2043" s="50"/>
      <c r="BU2043" s="50"/>
      <c r="BV2043" s="50"/>
      <c r="BW2043" s="50"/>
      <c r="BX2043" s="50"/>
      <c r="BY2043" s="50"/>
      <c r="BZ2043" s="50"/>
      <c r="CA2043" s="50"/>
      <c r="CB2043" s="50"/>
      <c r="CC2043" s="50"/>
      <c r="CD2043" s="50"/>
      <c r="CE2043" s="50"/>
      <c r="CF2043" s="50"/>
      <c r="CG2043" s="50"/>
      <c r="CH2043" s="50"/>
      <c r="CI2043" s="50"/>
      <c r="CJ2043" s="50"/>
      <c r="CK2043" s="50"/>
      <c r="CL2043" s="50"/>
      <c r="CM2043" s="50"/>
      <c r="CN2043" s="50"/>
      <c r="CO2043" s="50"/>
      <c r="CP2043" s="50"/>
      <c r="CQ2043" s="50"/>
      <c r="CR2043" s="50"/>
      <c r="CS2043" s="50"/>
      <c r="CT2043" s="50"/>
      <c r="CU2043" s="50"/>
      <c r="CV2043" s="50"/>
      <c r="CW2043" s="50"/>
      <c r="CX2043" s="50"/>
      <c r="CY2043" s="50"/>
      <c r="CZ2043" s="50"/>
      <c r="DA2043" s="50"/>
      <c r="DB2043" s="50"/>
      <c r="DC2043" s="50"/>
      <c r="DD2043" s="50"/>
      <c r="DE2043" s="50"/>
      <c r="DF2043" s="50"/>
    </row>
    <row r="2044" spans="2:110" x14ac:dyDescent="0.2">
      <c r="B2044" s="181"/>
      <c r="C2044" s="181"/>
      <c r="E2044" s="203"/>
      <c r="F2044" s="203"/>
      <c r="G2044" s="203"/>
      <c r="H2044" s="203"/>
      <c r="I2044" s="203"/>
      <c r="J2044" s="203"/>
      <c r="K2044" s="203"/>
      <c r="L2044" s="203"/>
      <c r="M2044" s="203"/>
      <c r="N2044" s="203"/>
      <c r="O2044" s="203"/>
      <c r="P2044" s="203"/>
      <c r="Q2044" s="204"/>
      <c r="R2044" s="204"/>
      <c r="S2044" s="234"/>
      <c r="T2044" s="50"/>
      <c r="U2044" s="50"/>
      <c r="V2044" s="50"/>
      <c r="W2044" s="50"/>
      <c r="X2044" s="50"/>
      <c r="Y2044" s="50"/>
      <c r="Z2044" s="250"/>
      <c r="AA2044" s="238"/>
      <c r="AB2044" s="50"/>
      <c r="AC2044" s="50"/>
      <c r="AD2044" s="50"/>
      <c r="AE2044" s="50"/>
      <c r="AF2044" s="50"/>
      <c r="AG2044" s="50"/>
      <c r="AH2044" s="50"/>
      <c r="AI2044" s="50"/>
      <c r="AJ2044" s="50"/>
      <c r="AK2044" s="50"/>
      <c r="AL2044" s="50"/>
      <c r="AM2044" s="50"/>
      <c r="AN2044" s="50"/>
      <c r="AO2044" s="50"/>
      <c r="AP2044" s="50"/>
      <c r="AQ2044" s="50"/>
      <c r="AR2044" s="50"/>
      <c r="AS2044" s="50"/>
      <c r="AT2044" s="50"/>
      <c r="AU2044" s="50"/>
      <c r="AV2044" s="50"/>
      <c r="AW2044" s="50"/>
      <c r="AX2044" s="50"/>
      <c r="AY2044" s="50"/>
      <c r="AZ2044" s="50"/>
      <c r="BA2044" s="50"/>
      <c r="BB2044" s="50"/>
      <c r="BC2044" s="50"/>
      <c r="BD2044" s="50"/>
      <c r="BE2044" s="50"/>
      <c r="BF2044" s="50"/>
      <c r="BG2044" s="50"/>
      <c r="BH2044" s="50"/>
      <c r="BI2044" s="50"/>
      <c r="BJ2044" s="50"/>
      <c r="BK2044" s="50"/>
      <c r="BL2044" s="50"/>
      <c r="BM2044" s="50"/>
      <c r="BN2044" s="50"/>
      <c r="BO2044" s="50"/>
      <c r="BP2044" s="50"/>
      <c r="BQ2044" s="50"/>
      <c r="BR2044" s="50"/>
      <c r="BS2044" s="50"/>
      <c r="BT2044" s="50"/>
      <c r="BU2044" s="50"/>
      <c r="BV2044" s="50"/>
      <c r="BW2044" s="50"/>
      <c r="BX2044" s="50"/>
      <c r="BY2044" s="50"/>
      <c r="BZ2044" s="50"/>
      <c r="CA2044" s="50"/>
      <c r="CB2044" s="50"/>
      <c r="CC2044" s="50"/>
      <c r="CD2044" s="50"/>
      <c r="CE2044" s="50"/>
      <c r="CF2044" s="50"/>
      <c r="CG2044" s="50"/>
      <c r="CH2044" s="50"/>
      <c r="CI2044" s="50"/>
      <c r="CJ2044" s="50"/>
      <c r="CK2044" s="50"/>
      <c r="CL2044" s="50"/>
      <c r="CM2044" s="50"/>
      <c r="CN2044" s="50"/>
      <c r="CO2044" s="50"/>
      <c r="CP2044" s="50"/>
      <c r="CQ2044" s="50"/>
      <c r="CR2044" s="50"/>
      <c r="CS2044" s="50"/>
      <c r="CT2044" s="50"/>
      <c r="CU2044" s="50"/>
      <c r="CV2044" s="50"/>
      <c r="CW2044" s="50"/>
      <c r="CX2044" s="50"/>
      <c r="CY2044" s="50"/>
      <c r="CZ2044" s="50"/>
      <c r="DA2044" s="50"/>
      <c r="DB2044" s="50"/>
      <c r="DC2044" s="50"/>
      <c r="DD2044" s="50"/>
      <c r="DE2044" s="50"/>
      <c r="DF2044" s="50"/>
    </row>
    <row r="2045" spans="2:110" x14ac:dyDescent="0.2">
      <c r="B2045" s="181"/>
      <c r="C2045" s="181"/>
      <c r="E2045" s="203"/>
      <c r="F2045" s="203"/>
      <c r="G2045" s="203"/>
      <c r="H2045" s="203"/>
      <c r="I2045" s="203"/>
      <c r="J2045" s="203"/>
      <c r="K2045" s="203"/>
      <c r="L2045" s="203"/>
      <c r="M2045" s="203"/>
      <c r="N2045" s="203"/>
      <c r="O2045" s="203"/>
      <c r="P2045" s="203"/>
      <c r="Q2045" s="204"/>
      <c r="R2045" s="204"/>
      <c r="S2045" s="234"/>
      <c r="T2045" s="50"/>
      <c r="U2045" s="50"/>
      <c r="V2045" s="50"/>
      <c r="W2045" s="50"/>
      <c r="X2045" s="50"/>
      <c r="Y2045" s="50"/>
      <c r="Z2045" s="250"/>
      <c r="AA2045" s="238"/>
      <c r="AB2045" s="50"/>
      <c r="AC2045" s="50"/>
      <c r="AD2045" s="50"/>
      <c r="AE2045" s="50"/>
      <c r="AF2045" s="50"/>
      <c r="AG2045" s="50"/>
      <c r="AH2045" s="50"/>
      <c r="AI2045" s="50"/>
      <c r="AJ2045" s="50"/>
      <c r="AK2045" s="50"/>
      <c r="AL2045" s="50"/>
      <c r="AM2045" s="50"/>
      <c r="AN2045" s="50"/>
      <c r="AO2045" s="50"/>
      <c r="AP2045" s="50"/>
      <c r="AQ2045" s="50"/>
      <c r="AR2045" s="50"/>
      <c r="AS2045" s="50"/>
      <c r="AT2045" s="50"/>
      <c r="AU2045" s="50"/>
      <c r="AV2045" s="50"/>
      <c r="AW2045" s="50"/>
      <c r="AX2045" s="50"/>
      <c r="AY2045" s="50"/>
      <c r="AZ2045" s="50"/>
      <c r="BA2045" s="50"/>
      <c r="BB2045" s="50"/>
      <c r="BC2045" s="50"/>
      <c r="BD2045" s="50"/>
      <c r="BE2045" s="50"/>
      <c r="BF2045" s="50"/>
      <c r="BG2045" s="50"/>
      <c r="BH2045" s="50"/>
      <c r="BI2045" s="50"/>
      <c r="BJ2045" s="50"/>
      <c r="BK2045" s="50"/>
      <c r="BL2045" s="50"/>
      <c r="BM2045" s="50"/>
      <c r="BN2045" s="50"/>
      <c r="BO2045" s="50"/>
      <c r="BP2045" s="50"/>
      <c r="BQ2045" s="50"/>
      <c r="BR2045" s="50"/>
      <c r="BS2045" s="50"/>
      <c r="BT2045" s="50"/>
      <c r="BU2045" s="50"/>
      <c r="BV2045" s="50"/>
      <c r="BW2045" s="50"/>
      <c r="BX2045" s="50"/>
      <c r="BY2045" s="50"/>
      <c r="BZ2045" s="50"/>
      <c r="CA2045" s="50"/>
      <c r="CB2045" s="50"/>
      <c r="CC2045" s="50"/>
      <c r="CD2045" s="50"/>
      <c r="CE2045" s="50"/>
      <c r="CF2045" s="50"/>
      <c r="CG2045" s="50"/>
      <c r="CH2045" s="50"/>
      <c r="CI2045" s="50"/>
      <c r="CJ2045" s="50"/>
      <c r="CK2045" s="50"/>
      <c r="CL2045" s="50"/>
      <c r="CM2045" s="50"/>
      <c r="CN2045" s="50"/>
      <c r="CO2045" s="50"/>
      <c r="CP2045" s="50"/>
      <c r="CQ2045" s="50"/>
      <c r="CR2045" s="50"/>
      <c r="CS2045" s="50"/>
      <c r="CT2045" s="50"/>
      <c r="CU2045" s="50"/>
      <c r="CV2045" s="50"/>
      <c r="CW2045" s="50"/>
      <c r="CX2045" s="50"/>
      <c r="CY2045" s="50"/>
      <c r="CZ2045" s="50"/>
      <c r="DA2045" s="50"/>
      <c r="DB2045" s="50"/>
      <c r="DC2045" s="50"/>
      <c r="DD2045" s="50"/>
      <c r="DE2045" s="50"/>
      <c r="DF2045" s="50"/>
    </row>
    <row r="2046" spans="2:110" x14ac:dyDescent="0.2">
      <c r="B2046" s="181"/>
      <c r="C2046" s="181"/>
      <c r="E2046" s="203"/>
      <c r="F2046" s="203"/>
      <c r="G2046" s="203"/>
      <c r="H2046" s="203"/>
      <c r="I2046" s="203"/>
      <c r="J2046" s="203"/>
      <c r="K2046" s="203"/>
      <c r="L2046" s="203"/>
      <c r="M2046" s="203"/>
      <c r="N2046" s="203"/>
      <c r="O2046" s="203"/>
      <c r="P2046" s="203"/>
      <c r="Q2046" s="204"/>
      <c r="R2046" s="204"/>
      <c r="S2046" s="234"/>
      <c r="T2046" s="50"/>
      <c r="U2046" s="50"/>
      <c r="V2046" s="50"/>
      <c r="W2046" s="50"/>
      <c r="X2046" s="50"/>
      <c r="Y2046" s="50"/>
      <c r="Z2046" s="250"/>
      <c r="AA2046" s="238"/>
      <c r="AB2046" s="50"/>
      <c r="AC2046" s="50"/>
      <c r="AD2046" s="50"/>
      <c r="AE2046" s="50"/>
      <c r="AF2046" s="50"/>
      <c r="AG2046" s="50"/>
      <c r="AH2046" s="50"/>
      <c r="AI2046" s="50"/>
      <c r="AJ2046" s="50"/>
      <c r="AK2046" s="50"/>
      <c r="AL2046" s="50"/>
      <c r="AM2046" s="50"/>
      <c r="AN2046" s="50"/>
      <c r="AO2046" s="50"/>
      <c r="AP2046" s="50"/>
      <c r="AQ2046" s="50"/>
      <c r="AR2046" s="50"/>
      <c r="AS2046" s="50"/>
      <c r="AT2046" s="50"/>
      <c r="AU2046" s="50"/>
      <c r="AV2046" s="50"/>
      <c r="AW2046" s="50"/>
      <c r="AX2046" s="50"/>
      <c r="AY2046" s="50"/>
      <c r="AZ2046" s="50"/>
      <c r="BA2046" s="50"/>
      <c r="BB2046" s="50"/>
      <c r="BC2046" s="50"/>
      <c r="BD2046" s="50"/>
      <c r="BE2046" s="50"/>
      <c r="BF2046" s="50"/>
      <c r="BG2046" s="50"/>
      <c r="BH2046" s="50"/>
      <c r="BI2046" s="50"/>
      <c r="BJ2046" s="50"/>
      <c r="BK2046" s="50"/>
      <c r="BL2046" s="50"/>
      <c r="BM2046" s="50"/>
      <c r="BN2046" s="50"/>
      <c r="BO2046" s="50"/>
      <c r="BP2046" s="50"/>
      <c r="BQ2046" s="50"/>
      <c r="BR2046" s="50"/>
      <c r="BS2046" s="50"/>
      <c r="BT2046" s="50"/>
      <c r="BU2046" s="50"/>
      <c r="BV2046" s="50"/>
      <c r="BW2046" s="50"/>
      <c r="BX2046" s="50"/>
      <c r="BY2046" s="50"/>
      <c r="BZ2046" s="50"/>
      <c r="CA2046" s="50"/>
      <c r="CB2046" s="50"/>
      <c r="CC2046" s="50"/>
      <c r="CD2046" s="50"/>
      <c r="CE2046" s="50"/>
      <c r="CF2046" s="50"/>
      <c r="CG2046" s="50"/>
      <c r="CH2046" s="50"/>
      <c r="CI2046" s="50"/>
      <c r="CJ2046" s="50"/>
      <c r="CK2046" s="50"/>
      <c r="CL2046" s="50"/>
      <c r="CM2046" s="50"/>
      <c r="CN2046" s="50"/>
      <c r="CO2046" s="50"/>
      <c r="CP2046" s="50"/>
      <c r="CQ2046" s="50"/>
      <c r="CR2046" s="50"/>
      <c r="CS2046" s="50"/>
      <c r="CT2046" s="50"/>
      <c r="CU2046" s="50"/>
      <c r="CV2046" s="50"/>
      <c r="CW2046" s="50"/>
      <c r="CX2046" s="50"/>
      <c r="CY2046" s="50"/>
      <c r="CZ2046" s="50"/>
      <c r="DA2046" s="50"/>
      <c r="DB2046" s="50"/>
      <c r="DC2046" s="50"/>
      <c r="DD2046" s="50"/>
      <c r="DE2046" s="50"/>
      <c r="DF2046" s="50"/>
    </row>
    <row r="2047" spans="2:110" x14ac:dyDescent="0.2">
      <c r="B2047" s="181"/>
      <c r="C2047" s="181"/>
      <c r="E2047" s="203"/>
      <c r="F2047" s="203"/>
      <c r="G2047" s="203"/>
      <c r="H2047" s="203"/>
      <c r="I2047" s="203"/>
      <c r="J2047" s="203"/>
      <c r="K2047" s="203"/>
      <c r="L2047" s="203"/>
      <c r="M2047" s="203"/>
      <c r="N2047" s="203"/>
      <c r="O2047" s="203"/>
      <c r="P2047" s="203"/>
      <c r="Q2047" s="204"/>
      <c r="R2047" s="204"/>
      <c r="S2047" s="234"/>
      <c r="T2047" s="50"/>
      <c r="U2047" s="50"/>
      <c r="V2047" s="50"/>
      <c r="W2047" s="50"/>
      <c r="X2047" s="50"/>
      <c r="Y2047" s="50"/>
      <c r="Z2047" s="250"/>
      <c r="AA2047" s="238"/>
      <c r="AB2047" s="50"/>
      <c r="AC2047" s="50"/>
      <c r="AD2047" s="50"/>
      <c r="AE2047" s="50"/>
      <c r="AF2047" s="50"/>
      <c r="AG2047" s="50"/>
      <c r="AH2047" s="50"/>
      <c r="AI2047" s="50"/>
      <c r="AJ2047" s="50"/>
      <c r="AK2047" s="50"/>
      <c r="AL2047" s="50"/>
      <c r="AM2047" s="50"/>
      <c r="AN2047" s="50"/>
      <c r="AO2047" s="50"/>
      <c r="AP2047" s="50"/>
      <c r="AQ2047" s="50"/>
      <c r="AR2047" s="50"/>
      <c r="AS2047" s="50"/>
      <c r="AT2047" s="50"/>
      <c r="AU2047" s="50"/>
      <c r="AV2047" s="50"/>
      <c r="AW2047" s="50"/>
      <c r="AX2047" s="50"/>
      <c r="AY2047" s="50"/>
      <c r="AZ2047" s="50"/>
      <c r="BA2047" s="50"/>
      <c r="BB2047" s="50"/>
      <c r="BC2047" s="50"/>
      <c r="BD2047" s="50"/>
      <c r="BE2047" s="50"/>
      <c r="BF2047" s="50"/>
      <c r="BG2047" s="50"/>
      <c r="BH2047" s="50"/>
      <c r="BI2047" s="50"/>
      <c r="BJ2047" s="50"/>
      <c r="BK2047" s="50"/>
      <c r="BL2047" s="50"/>
      <c r="BM2047" s="50"/>
      <c r="BN2047" s="50"/>
      <c r="BO2047" s="50"/>
      <c r="BP2047" s="50"/>
      <c r="BQ2047" s="50"/>
      <c r="BR2047" s="50"/>
      <c r="BS2047" s="50"/>
      <c r="BT2047" s="50"/>
      <c r="BU2047" s="50"/>
      <c r="BV2047" s="50"/>
      <c r="BW2047" s="50"/>
      <c r="BX2047" s="50"/>
      <c r="BY2047" s="50"/>
      <c r="BZ2047" s="50"/>
      <c r="CA2047" s="50"/>
      <c r="CB2047" s="50"/>
      <c r="CC2047" s="50"/>
      <c r="CD2047" s="50"/>
      <c r="CE2047" s="50"/>
      <c r="CF2047" s="50"/>
      <c r="CG2047" s="50"/>
      <c r="CH2047" s="50"/>
      <c r="CI2047" s="50"/>
      <c r="CJ2047" s="50"/>
      <c r="CK2047" s="50"/>
      <c r="CL2047" s="50"/>
      <c r="CM2047" s="50"/>
      <c r="CN2047" s="50"/>
      <c r="CO2047" s="50"/>
      <c r="CP2047" s="50"/>
      <c r="CQ2047" s="50"/>
      <c r="CR2047" s="50"/>
      <c r="CS2047" s="50"/>
      <c r="CT2047" s="50"/>
      <c r="CU2047" s="50"/>
      <c r="CV2047" s="50"/>
      <c r="CW2047" s="50"/>
      <c r="CX2047" s="50"/>
      <c r="CY2047" s="50"/>
      <c r="CZ2047" s="50"/>
      <c r="DA2047" s="50"/>
      <c r="DB2047" s="50"/>
      <c r="DC2047" s="50"/>
      <c r="DD2047" s="50"/>
      <c r="DE2047" s="50"/>
      <c r="DF2047" s="50"/>
    </row>
    <row r="2048" spans="2:110" x14ac:dyDescent="0.2">
      <c r="B2048" s="181"/>
      <c r="C2048" s="181"/>
      <c r="D2048" s="200"/>
      <c r="E2048" s="203"/>
      <c r="F2048" s="203"/>
      <c r="G2048" s="203"/>
      <c r="H2048" s="203"/>
      <c r="I2048" s="203"/>
      <c r="J2048" s="203"/>
      <c r="K2048" s="203"/>
      <c r="L2048" s="203"/>
      <c r="M2048" s="203"/>
      <c r="N2048" s="203"/>
      <c r="O2048" s="203"/>
      <c r="P2048" s="203"/>
      <c r="Q2048" s="204"/>
      <c r="R2048" s="204"/>
      <c r="S2048" s="234"/>
      <c r="T2048" s="50"/>
      <c r="U2048" s="50"/>
      <c r="V2048" s="50"/>
      <c r="W2048" s="50"/>
      <c r="X2048" s="50"/>
      <c r="Y2048" s="50"/>
      <c r="Z2048" s="250"/>
      <c r="AA2048" s="238"/>
      <c r="AB2048" s="50"/>
      <c r="AC2048" s="50"/>
      <c r="AD2048" s="50"/>
      <c r="AE2048" s="50"/>
      <c r="AF2048" s="50"/>
      <c r="AG2048" s="50"/>
      <c r="AH2048" s="50"/>
      <c r="AI2048" s="50"/>
      <c r="AJ2048" s="50"/>
      <c r="AK2048" s="50"/>
      <c r="AL2048" s="50"/>
      <c r="AM2048" s="50"/>
      <c r="AN2048" s="50"/>
      <c r="AO2048" s="50"/>
      <c r="AP2048" s="50"/>
      <c r="AQ2048" s="50"/>
      <c r="AR2048" s="50"/>
      <c r="AS2048" s="50"/>
      <c r="AT2048" s="50"/>
      <c r="AU2048" s="50"/>
      <c r="AV2048" s="50"/>
      <c r="AW2048" s="50"/>
      <c r="AX2048" s="50"/>
      <c r="AY2048" s="50"/>
      <c r="AZ2048" s="50"/>
      <c r="BA2048" s="50"/>
      <c r="BB2048" s="50"/>
      <c r="BC2048" s="50"/>
      <c r="BD2048" s="50"/>
      <c r="BE2048" s="50"/>
      <c r="BF2048" s="50"/>
      <c r="BG2048" s="50"/>
      <c r="BH2048" s="50"/>
      <c r="BI2048" s="50"/>
      <c r="BJ2048" s="50"/>
      <c r="BK2048" s="50"/>
      <c r="BL2048" s="50"/>
      <c r="BM2048" s="50"/>
      <c r="BN2048" s="50"/>
      <c r="BO2048" s="50"/>
      <c r="BP2048" s="50"/>
      <c r="BQ2048" s="50"/>
      <c r="BR2048" s="50"/>
      <c r="BS2048" s="50"/>
      <c r="BT2048" s="50"/>
      <c r="BU2048" s="50"/>
      <c r="BV2048" s="50"/>
      <c r="BW2048" s="50"/>
      <c r="BX2048" s="50"/>
      <c r="BY2048" s="50"/>
      <c r="BZ2048" s="50"/>
      <c r="CA2048" s="50"/>
      <c r="CB2048" s="50"/>
      <c r="CC2048" s="50"/>
      <c r="CD2048" s="50"/>
      <c r="CE2048" s="50"/>
      <c r="CF2048" s="50"/>
      <c r="CG2048" s="50"/>
      <c r="CH2048" s="50"/>
      <c r="CI2048" s="50"/>
      <c r="CJ2048" s="50"/>
      <c r="CK2048" s="50"/>
      <c r="CL2048" s="50"/>
      <c r="CM2048" s="50"/>
      <c r="CN2048" s="50"/>
      <c r="CO2048" s="50"/>
      <c r="CP2048" s="50"/>
      <c r="CQ2048" s="50"/>
      <c r="CR2048" s="50"/>
      <c r="CS2048" s="50"/>
      <c r="CT2048" s="50"/>
      <c r="CU2048" s="50"/>
      <c r="CV2048" s="50"/>
      <c r="CW2048" s="50"/>
      <c r="CX2048" s="50"/>
      <c r="CY2048" s="50"/>
      <c r="CZ2048" s="50"/>
      <c r="DA2048" s="50"/>
      <c r="DB2048" s="50"/>
      <c r="DC2048" s="50"/>
      <c r="DD2048" s="50"/>
      <c r="DE2048" s="50"/>
      <c r="DF2048" s="50"/>
    </row>
    <row r="2049" spans="2:110" x14ac:dyDescent="0.2">
      <c r="B2049" s="181"/>
      <c r="C2049" s="181"/>
      <c r="E2049" s="203"/>
      <c r="F2049" s="203"/>
      <c r="G2049" s="203"/>
      <c r="H2049" s="203"/>
      <c r="I2049" s="203"/>
      <c r="J2049" s="203"/>
      <c r="K2049" s="203"/>
      <c r="L2049" s="203"/>
      <c r="M2049" s="203"/>
      <c r="N2049" s="203"/>
      <c r="O2049" s="203"/>
      <c r="P2049" s="203"/>
      <c r="Q2049" s="204"/>
      <c r="R2049" s="204"/>
      <c r="S2049" s="234"/>
      <c r="T2049" s="50"/>
      <c r="U2049" s="50"/>
      <c r="V2049" s="50"/>
      <c r="W2049" s="50"/>
      <c r="X2049" s="50"/>
      <c r="Y2049" s="50"/>
      <c r="Z2049" s="250"/>
      <c r="AA2049" s="238"/>
      <c r="AB2049" s="50"/>
      <c r="AC2049" s="50"/>
      <c r="AD2049" s="50"/>
      <c r="AE2049" s="50"/>
      <c r="AF2049" s="50"/>
      <c r="AG2049" s="50"/>
      <c r="AH2049" s="50"/>
      <c r="AI2049" s="50"/>
      <c r="AJ2049" s="50"/>
      <c r="AK2049" s="50"/>
      <c r="AL2049" s="50"/>
      <c r="AM2049" s="50"/>
      <c r="AN2049" s="50"/>
      <c r="AO2049" s="50"/>
      <c r="AP2049" s="50"/>
      <c r="AQ2049" s="50"/>
      <c r="AR2049" s="50"/>
      <c r="AS2049" s="50"/>
      <c r="AT2049" s="50"/>
      <c r="AU2049" s="50"/>
      <c r="AV2049" s="50"/>
      <c r="AW2049" s="50"/>
      <c r="AX2049" s="50"/>
      <c r="AY2049" s="50"/>
      <c r="AZ2049" s="50"/>
      <c r="BA2049" s="50"/>
      <c r="BB2049" s="50"/>
      <c r="BC2049" s="50"/>
      <c r="BD2049" s="50"/>
      <c r="BE2049" s="50"/>
      <c r="BF2049" s="50"/>
      <c r="BG2049" s="50"/>
      <c r="BH2049" s="50"/>
      <c r="BI2049" s="50"/>
      <c r="BJ2049" s="50"/>
      <c r="BK2049" s="50"/>
      <c r="BL2049" s="50"/>
      <c r="BM2049" s="50"/>
      <c r="BN2049" s="50"/>
      <c r="BO2049" s="50"/>
      <c r="BP2049" s="50"/>
      <c r="BQ2049" s="50"/>
      <c r="BR2049" s="50"/>
      <c r="BS2049" s="50"/>
      <c r="BT2049" s="50"/>
      <c r="BU2049" s="50"/>
      <c r="BV2049" s="50"/>
      <c r="BW2049" s="50"/>
      <c r="BX2049" s="50"/>
      <c r="BY2049" s="50"/>
      <c r="BZ2049" s="50"/>
      <c r="CA2049" s="50"/>
      <c r="CB2049" s="50"/>
      <c r="CC2049" s="50"/>
      <c r="CD2049" s="50"/>
      <c r="CE2049" s="50"/>
      <c r="CF2049" s="50"/>
      <c r="CG2049" s="50"/>
      <c r="CH2049" s="50"/>
      <c r="CI2049" s="50"/>
      <c r="CJ2049" s="50"/>
      <c r="CK2049" s="50"/>
      <c r="CL2049" s="50"/>
      <c r="CM2049" s="50"/>
      <c r="CN2049" s="50"/>
      <c r="CO2049" s="50"/>
      <c r="CP2049" s="50"/>
      <c r="CQ2049" s="50"/>
      <c r="CR2049" s="50"/>
      <c r="CS2049" s="50"/>
      <c r="CT2049" s="50"/>
      <c r="CU2049" s="50"/>
      <c r="CV2049" s="50"/>
      <c r="CW2049" s="50"/>
      <c r="CX2049" s="50"/>
      <c r="CY2049" s="50"/>
      <c r="CZ2049" s="50"/>
      <c r="DA2049" s="50"/>
      <c r="DB2049" s="50"/>
      <c r="DC2049" s="50"/>
      <c r="DD2049" s="50"/>
      <c r="DE2049" s="50"/>
      <c r="DF2049" s="50"/>
    </row>
    <row r="2050" spans="2:110" x14ac:dyDescent="0.2">
      <c r="B2050" s="181"/>
      <c r="C2050" s="181"/>
      <c r="E2050" s="203"/>
      <c r="F2050" s="203"/>
      <c r="G2050" s="203"/>
      <c r="H2050" s="203"/>
      <c r="I2050" s="203"/>
      <c r="J2050" s="203"/>
      <c r="K2050" s="203"/>
      <c r="L2050" s="203"/>
      <c r="M2050" s="203"/>
      <c r="N2050" s="203"/>
      <c r="O2050" s="203"/>
      <c r="P2050" s="203"/>
      <c r="Q2050" s="204"/>
      <c r="R2050" s="204"/>
      <c r="S2050" s="234"/>
      <c r="T2050" s="50"/>
      <c r="U2050" s="50"/>
      <c r="V2050" s="50"/>
      <c r="W2050" s="50"/>
      <c r="X2050" s="50"/>
      <c r="Y2050" s="50"/>
      <c r="Z2050" s="250"/>
      <c r="AA2050" s="238"/>
      <c r="AB2050" s="50"/>
      <c r="AC2050" s="50"/>
      <c r="AD2050" s="50"/>
      <c r="AE2050" s="50"/>
      <c r="AF2050" s="50"/>
      <c r="AG2050" s="50"/>
      <c r="AH2050" s="50"/>
      <c r="AI2050" s="50"/>
      <c r="AJ2050" s="50"/>
      <c r="AK2050" s="50"/>
      <c r="AL2050" s="50"/>
      <c r="AM2050" s="50"/>
      <c r="AN2050" s="50"/>
      <c r="AO2050" s="50"/>
      <c r="AP2050" s="50"/>
      <c r="AQ2050" s="50"/>
      <c r="AR2050" s="50"/>
      <c r="AS2050" s="50"/>
      <c r="AT2050" s="50"/>
      <c r="AU2050" s="50"/>
      <c r="AV2050" s="50"/>
      <c r="AW2050" s="50"/>
      <c r="AX2050" s="50"/>
      <c r="AY2050" s="50"/>
      <c r="AZ2050" s="50"/>
      <c r="BA2050" s="50"/>
      <c r="BB2050" s="50"/>
      <c r="BC2050" s="50"/>
      <c r="BD2050" s="50"/>
      <c r="BE2050" s="50"/>
      <c r="BF2050" s="50"/>
      <c r="BG2050" s="50"/>
      <c r="BH2050" s="50"/>
      <c r="BI2050" s="50"/>
      <c r="BJ2050" s="50"/>
      <c r="BK2050" s="50"/>
      <c r="BL2050" s="50"/>
      <c r="BM2050" s="50"/>
      <c r="BN2050" s="50"/>
      <c r="BO2050" s="50"/>
      <c r="BP2050" s="50"/>
      <c r="BQ2050" s="50"/>
      <c r="BR2050" s="50"/>
      <c r="BS2050" s="50"/>
      <c r="BT2050" s="50"/>
      <c r="BU2050" s="50"/>
      <c r="BV2050" s="50"/>
      <c r="BW2050" s="50"/>
      <c r="BX2050" s="50"/>
      <c r="BY2050" s="50"/>
      <c r="BZ2050" s="50"/>
      <c r="CA2050" s="50"/>
      <c r="CB2050" s="50"/>
      <c r="CC2050" s="50"/>
      <c r="CD2050" s="50"/>
      <c r="CE2050" s="50"/>
      <c r="CF2050" s="50"/>
      <c r="CG2050" s="50"/>
      <c r="CH2050" s="50"/>
      <c r="CI2050" s="50"/>
      <c r="CJ2050" s="50"/>
      <c r="CK2050" s="50"/>
      <c r="CL2050" s="50"/>
      <c r="CM2050" s="50"/>
      <c r="CN2050" s="50"/>
      <c r="CO2050" s="50"/>
      <c r="CP2050" s="50"/>
      <c r="CQ2050" s="50"/>
      <c r="CR2050" s="50"/>
      <c r="CS2050" s="50"/>
      <c r="CT2050" s="50"/>
      <c r="CU2050" s="50"/>
      <c r="CV2050" s="50"/>
      <c r="CW2050" s="50"/>
      <c r="CX2050" s="50"/>
      <c r="CY2050" s="50"/>
      <c r="CZ2050" s="50"/>
      <c r="DA2050" s="50"/>
      <c r="DB2050" s="50"/>
      <c r="DC2050" s="50"/>
      <c r="DD2050" s="50"/>
      <c r="DE2050" s="50"/>
      <c r="DF2050" s="50"/>
    </row>
    <row r="2051" spans="2:110" x14ac:dyDescent="0.2">
      <c r="B2051" s="181"/>
      <c r="C2051" s="181"/>
      <c r="E2051" s="203"/>
      <c r="F2051" s="203"/>
      <c r="G2051" s="203"/>
      <c r="H2051" s="203"/>
      <c r="I2051" s="203"/>
      <c r="J2051" s="203"/>
      <c r="K2051" s="203"/>
      <c r="L2051" s="203"/>
      <c r="M2051" s="203"/>
      <c r="N2051" s="203"/>
      <c r="O2051" s="203"/>
      <c r="P2051" s="203"/>
      <c r="Q2051" s="204"/>
      <c r="R2051" s="204"/>
      <c r="S2051" s="234"/>
      <c r="T2051" s="50"/>
      <c r="U2051" s="50"/>
      <c r="V2051" s="50"/>
      <c r="W2051" s="50"/>
      <c r="X2051" s="50"/>
      <c r="Y2051" s="50"/>
      <c r="Z2051" s="250"/>
      <c r="AA2051" s="238"/>
      <c r="AB2051" s="50"/>
      <c r="AC2051" s="50"/>
      <c r="AD2051" s="50"/>
      <c r="AE2051" s="50"/>
      <c r="AF2051" s="50"/>
      <c r="AG2051" s="50"/>
      <c r="AH2051" s="50"/>
      <c r="AI2051" s="50"/>
      <c r="AJ2051" s="50"/>
      <c r="AK2051" s="50"/>
      <c r="AL2051" s="50"/>
      <c r="AM2051" s="50"/>
      <c r="AN2051" s="50"/>
      <c r="AO2051" s="50"/>
      <c r="AP2051" s="50"/>
      <c r="AQ2051" s="50"/>
      <c r="AR2051" s="50"/>
      <c r="AS2051" s="50"/>
      <c r="AT2051" s="50"/>
      <c r="AU2051" s="50"/>
      <c r="AV2051" s="50"/>
      <c r="AW2051" s="50"/>
      <c r="AX2051" s="50"/>
      <c r="AY2051" s="50"/>
      <c r="AZ2051" s="50"/>
      <c r="BA2051" s="50"/>
      <c r="BB2051" s="50"/>
      <c r="BC2051" s="50"/>
      <c r="BD2051" s="50"/>
      <c r="BE2051" s="50"/>
      <c r="BF2051" s="50"/>
      <c r="BG2051" s="50"/>
      <c r="BH2051" s="50"/>
      <c r="BI2051" s="50"/>
      <c r="BJ2051" s="50"/>
      <c r="BK2051" s="50"/>
      <c r="BL2051" s="50"/>
      <c r="BM2051" s="50"/>
      <c r="BN2051" s="50"/>
      <c r="BO2051" s="50"/>
      <c r="BP2051" s="50"/>
      <c r="BQ2051" s="50"/>
      <c r="BR2051" s="50"/>
      <c r="BS2051" s="50"/>
      <c r="BT2051" s="50"/>
      <c r="BU2051" s="50"/>
      <c r="BV2051" s="50"/>
      <c r="BW2051" s="50"/>
      <c r="BX2051" s="50"/>
      <c r="BY2051" s="50"/>
      <c r="BZ2051" s="50"/>
      <c r="CA2051" s="50"/>
      <c r="CB2051" s="50"/>
      <c r="CC2051" s="50"/>
      <c r="CD2051" s="50"/>
      <c r="CE2051" s="50"/>
      <c r="CF2051" s="50"/>
      <c r="CG2051" s="50"/>
      <c r="CH2051" s="50"/>
      <c r="CI2051" s="50"/>
      <c r="CJ2051" s="50"/>
      <c r="CK2051" s="50"/>
      <c r="CL2051" s="50"/>
      <c r="CM2051" s="50"/>
      <c r="CN2051" s="50"/>
      <c r="CO2051" s="50"/>
      <c r="CP2051" s="50"/>
      <c r="CQ2051" s="50"/>
      <c r="CR2051" s="50"/>
      <c r="CS2051" s="50"/>
      <c r="CT2051" s="50"/>
      <c r="CU2051" s="50"/>
      <c r="CV2051" s="50"/>
      <c r="CW2051" s="50"/>
      <c r="CX2051" s="50"/>
      <c r="CY2051" s="50"/>
      <c r="CZ2051" s="50"/>
      <c r="DA2051" s="50"/>
      <c r="DB2051" s="50"/>
      <c r="DC2051" s="50"/>
      <c r="DD2051" s="50"/>
      <c r="DE2051" s="50"/>
      <c r="DF2051" s="50"/>
    </row>
    <row r="2052" spans="2:110" x14ac:dyDescent="0.2">
      <c r="B2052" s="181"/>
      <c r="C2052" s="181"/>
      <c r="E2052" s="203"/>
      <c r="F2052" s="203"/>
      <c r="G2052" s="203"/>
      <c r="H2052" s="203"/>
      <c r="I2052" s="203"/>
      <c r="J2052" s="203"/>
      <c r="K2052" s="203"/>
      <c r="L2052" s="203"/>
      <c r="M2052" s="203"/>
      <c r="N2052" s="203"/>
      <c r="O2052" s="203"/>
      <c r="P2052" s="203"/>
      <c r="Q2052" s="204"/>
      <c r="R2052" s="204"/>
      <c r="S2052" s="234"/>
      <c r="T2052" s="50"/>
      <c r="U2052" s="50"/>
      <c r="V2052" s="50"/>
      <c r="W2052" s="50"/>
      <c r="X2052" s="50"/>
      <c r="Y2052" s="50"/>
      <c r="Z2052" s="250"/>
      <c r="AA2052" s="238"/>
      <c r="AB2052" s="50"/>
      <c r="AC2052" s="50"/>
      <c r="AD2052" s="50"/>
      <c r="AE2052" s="50"/>
      <c r="AF2052" s="50"/>
      <c r="AG2052" s="50"/>
      <c r="AH2052" s="50"/>
      <c r="AI2052" s="50"/>
      <c r="AJ2052" s="50"/>
      <c r="AK2052" s="50"/>
      <c r="AL2052" s="50"/>
      <c r="AM2052" s="50"/>
      <c r="AN2052" s="50"/>
      <c r="AO2052" s="50"/>
      <c r="AP2052" s="50"/>
      <c r="AQ2052" s="50"/>
      <c r="AR2052" s="50"/>
      <c r="AS2052" s="50"/>
      <c r="AT2052" s="50"/>
      <c r="AU2052" s="50"/>
      <c r="AV2052" s="50"/>
      <c r="AW2052" s="50"/>
      <c r="AX2052" s="50"/>
      <c r="AY2052" s="50"/>
      <c r="AZ2052" s="50"/>
      <c r="BA2052" s="50"/>
      <c r="BB2052" s="50"/>
      <c r="BC2052" s="50"/>
      <c r="BD2052" s="50"/>
      <c r="BE2052" s="50"/>
      <c r="BF2052" s="50"/>
      <c r="BG2052" s="50"/>
      <c r="BH2052" s="50"/>
      <c r="BI2052" s="50"/>
      <c r="BJ2052" s="50"/>
      <c r="BK2052" s="50"/>
      <c r="BL2052" s="50"/>
      <c r="BM2052" s="50"/>
      <c r="BN2052" s="50"/>
      <c r="BO2052" s="50"/>
      <c r="BP2052" s="50"/>
      <c r="BQ2052" s="50"/>
      <c r="BR2052" s="50"/>
      <c r="BS2052" s="50"/>
      <c r="BT2052" s="50"/>
      <c r="BU2052" s="50"/>
      <c r="BV2052" s="50"/>
      <c r="BW2052" s="50"/>
      <c r="BX2052" s="50"/>
      <c r="BY2052" s="50"/>
      <c r="BZ2052" s="50"/>
      <c r="CA2052" s="50"/>
      <c r="CB2052" s="50"/>
      <c r="CC2052" s="50"/>
      <c r="CD2052" s="50"/>
      <c r="CE2052" s="50"/>
      <c r="CF2052" s="50"/>
      <c r="CG2052" s="50"/>
      <c r="CH2052" s="50"/>
      <c r="CI2052" s="50"/>
      <c r="CJ2052" s="50"/>
      <c r="CK2052" s="50"/>
      <c r="CL2052" s="50"/>
      <c r="CM2052" s="50"/>
      <c r="CN2052" s="50"/>
      <c r="CO2052" s="50"/>
      <c r="CP2052" s="50"/>
      <c r="CQ2052" s="50"/>
      <c r="CR2052" s="50"/>
      <c r="CS2052" s="50"/>
      <c r="CT2052" s="50"/>
      <c r="CU2052" s="50"/>
      <c r="CV2052" s="50"/>
      <c r="CW2052" s="50"/>
      <c r="CX2052" s="50"/>
      <c r="CY2052" s="50"/>
      <c r="CZ2052" s="50"/>
      <c r="DA2052" s="50"/>
      <c r="DB2052" s="50"/>
      <c r="DC2052" s="50"/>
      <c r="DD2052" s="50"/>
      <c r="DE2052" s="50"/>
      <c r="DF2052" s="50"/>
    </row>
    <row r="2053" spans="2:110" x14ac:dyDescent="0.2">
      <c r="B2053" s="181"/>
      <c r="C2053" s="181"/>
      <c r="E2053" s="203"/>
      <c r="F2053" s="203"/>
      <c r="G2053" s="203"/>
      <c r="H2053" s="203"/>
      <c r="I2053" s="203"/>
      <c r="J2053" s="203"/>
      <c r="K2053" s="203"/>
      <c r="L2053" s="203"/>
      <c r="M2053" s="203"/>
      <c r="N2053" s="203"/>
      <c r="O2053" s="203"/>
      <c r="P2053" s="203"/>
      <c r="Q2053" s="204"/>
      <c r="R2053" s="204"/>
      <c r="S2053" s="234"/>
      <c r="T2053" s="50"/>
      <c r="U2053" s="50"/>
      <c r="V2053" s="50"/>
      <c r="W2053" s="50"/>
      <c r="X2053" s="50"/>
      <c r="Y2053" s="50"/>
      <c r="Z2053" s="250"/>
      <c r="AA2053" s="238"/>
      <c r="AB2053" s="50"/>
      <c r="AC2053" s="50"/>
      <c r="AD2053" s="50"/>
      <c r="AE2053" s="50"/>
      <c r="AF2053" s="50"/>
      <c r="AG2053" s="50"/>
      <c r="AH2053" s="50"/>
      <c r="AI2053" s="50"/>
      <c r="AJ2053" s="50"/>
      <c r="AK2053" s="50"/>
      <c r="AL2053" s="50"/>
      <c r="AM2053" s="50"/>
      <c r="AN2053" s="50"/>
      <c r="AO2053" s="50"/>
      <c r="AP2053" s="50"/>
      <c r="AQ2053" s="50"/>
      <c r="AR2053" s="50"/>
      <c r="AS2053" s="50"/>
      <c r="AT2053" s="50"/>
      <c r="AU2053" s="50"/>
      <c r="AV2053" s="50"/>
      <c r="AW2053" s="50"/>
      <c r="AX2053" s="50"/>
      <c r="AY2053" s="50"/>
      <c r="AZ2053" s="50"/>
      <c r="BA2053" s="50"/>
      <c r="BB2053" s="50"/>
      <c r="BC2053" s="50"/>
      <c r="BD2053" s="50"/>
      <c r="BE2053" s="50"/>
      <c r="BF2053" s="50"/>
      <c r="BG2053" s="50"/>
      <c r="BH2053" s="50"/>
      <c r="BI2053" s="50"/>
      <c r="BJ2053" s="50"/>
      <c r="BK2053" s="50"/>
      <c r="BL2053" s="50"/>
      <c r="BM2053" s="50"/>
      <c r="BN2053" s="50"/>
      <c r="BO2053" s="50"/>
      <c r="BP2053" s="50"/>
      <c r="BQ2053" s="50"/>
      <c r="BR2053" s="50"/>
      <c r="BS2053" s="50"/>
      <c r="BT2053" s="50"/>
      <c r="BU2053" s="50"/>
      <c r="BV2053" s="50"/>
      <c r="BW2053" s="50"/>
      <c r="BX2053" s="50"/>
      <c r="BY2053" s="50"/>
      <c r="BZ2053" s="50"/>
      <c r="CA2053" s="50"/>
      <c r="CB2053" s="50"/>
      <c r="CC2053" s="50"/>
      <c r="CD2053" s="50"/>
      <c r="CE2053" s="50"/>
      <c r="CF2053" s="50"/>
      <c r="CG2053" s="50"/>
      <c r="CH2053" s="50"/>
      <c r="CI2053" s="50"/>
      <c r="CJ2053" s="50"/>
      <c r="CK2053" s="50"/>
      <c r="CL2053" s="50"/>
      <c r="CM2053" s="50"/>
      <c r="CN2053" s="50"/>
      <c r="CO2053" s="50"/>
      <c r="CP2053" s="50"/>
      <c r="CQ2053" s="50"/>
      <c r="CR2053" s="50"/>
      <c r="CS2053" s="50"/>
      <c r="CT2053" s="50"/>
      <c r="CU2053" s="50"/>
      <c r="CV2053" s="50"/>
      <c r="CW2053" s="50"/>
      <c r="CX2053" s="50"/>
      <c r="CY2053" s="50"/>
      <c r="CZ2053" s="50"/>
      <c r="DA2053" s="50"/>
      <c r="DB2053" s="50"/>
      <c r="DC2053" s="50"/>
      <c r="DD2053" s="50"/>
      <c r="DE2053" s="50"/>
      <c r="DF2053" s="50"/>
    </row>
    <row r="2054" spans="2:110" x14ac:dyDescent="0.2">
      <c r="B2054" s="181"/>
      <c r="C2054" s="181"/>
      <c r="E2054" s="203"/>
      <c r="F2054" s="203"/>
      <c r="G2054" s="203"/>
      <c r="H2054" s="203"/>
      <c r="I2054" s="203"/>
      <c r="J2054" s="203"/>
      <c r="K2054" s="203"/>
      <c r="L2054" s="203"/>
      <c r="M2054" s="203"/>
      <c r="N2054" s="203"/>
      <c r="O2054" s="203"/>
      <c r="P2054" s="203"/>
      <c r="Q2054" s="204"/>
      <c r="R2054" s="204"/>
      <c r="S2054" s="234"/>
      <c r="T2054" s="50"/>
      <c r="U2054" s="50"/>
      <c r="V2054" s="50"/>
      <c r="W2054" s="50"/>
      <c r="X2054" s="50"/>
      <c r="Y2054" s="50"/>
      <c r="Z2054" s="250"/>
      <c r="AA2054" s="238"/>
      <c r="AB2054" s="50"/>
      <c r="AC2054" s="50"/>
      <c r="AD2054" s="50"/>
      <c r="AE2054" s="50"/>
      <c r="AF2054" s="50"/>
      <c r="AG2054" s="50"/>
      <c r="AH2054" s="50"/>
      <c r="AI2054" s="50"/>
      <c r="AJ2054" s="50"/>
      <c r="AK2054" s="50"/>
      <c r="AL2054" s="50"/>
      <c r="AM2054" s="50"/>
      <c r="AN2054" s="50"/>
      <c r="AO2054" s="50"/>
      <c r="AP2054" s="50"/>
      <c r="AQ2054" s="50"/>
      <c r="AR2054" s="50"/>
      <c r="AS2054" s="50"/>
      <c r="AT2054" s="50"/>
      <c r="AU2054" s="50"/>
      <c r="AV2054" s="50"/>
      <c r="AW2054" s="50"/>
      <c r="AX2054" s="50"/>
      <c r="AY2054" s="50"/>
      <c r="AZ2054" s="50"/>
      <c r="BA2054" s="50"/>
      <c r="BB2054" s="50"/>
      <c r="BC2054" s="50"/>
      <c r="BD2054" s="50"/>
      <c r="BE2054" s="50"/>
      <c r="BF2054" s="50"/>
      <c r="BG2054" s="50"/>
      <c r="BH2054" s="50"/>
      <c r="BI2054" s="50"/>
      <c r="BJ2054" s="50"/>
      <c r="BK2054" s="50"/>
      <c r="BL2054" s="50"/>
      <c r="BM2054" s="50"/>
      <c r="BN2054" s="50"/>
      <c r="BO2054" s="50"/>
      <c r="BP2054" s="50"/>
      <c r="BQ2054" s="50"/>
      <c r="BR2054" s="50"/>
      <c r="BS2054" s="50"/>
      <c r="BT2054" s="50"/>
      <c r="BU2054" s="50"/>
      <c r="BV2054" s="50"/>
      <c r="BW2054" s="50"/>
      <c r="BX2054" s="50"/>
      <c r="BY2054" s="50"/>
      <c r="BZ2054" s="50"/>
      <c r="CA2054" s="50"/>
      <c r="CB2054" s="50"/>
      <c r="CC2054" s="50"/>
      <c r="CD2054" s="50"/>
      <c r="CE2054" s="50"/>
      <c r="CF2054" s="50"/>
      <c r="CG2054" s="50"/>
      <c r="CH2054" s="50"/>
      <c r="CI2054" s="50"/>
      <c r="CJ2054" s="50"/>
      <c r="CK2054" s="50"/>
      <c r="CL2054" s="50"/>
      <c r="CM2054" s="50"/>
      <c r="CN2054" s="50"/>
      <c r="CO2054" s="50"/>
      <c r="CP2054" s="50"/>
      <c r="CQ2054" s="50"/>
      <c r="CR2054" s="50"/>
      <c r="CS2054" s="50"/>
      <c r="CT2054" s="50"/>
      <c r="CU2054" s="50"/>
      <c r="CV2054" s="50"/>
      <c r="CW2054" s="50"/>
      <c r="CX2054" s="50"/>
      <c r="CY2054" s="50"/>
      <c r="CZ2054" s="50"/>
      <c r="DA2054" s="50"/>
      <c r="DB2054" s="50"/>
      <c r="DC2054" s="50"/>
      <c r="DD2054" s="50"/>
      <c r="DE2054" s="50"/>
      <c r="DF2054" s="50"/>
    </row>
    <row r="2055" spans="2:110" x14ac:dyDescent="0.2">
      <c r="B2055" s="181"/>
      <c r="C2055" s="181"/>
      <c r="E2055" s="203"/>
      <c r="F2055" s="203"/>
      <c r="G2055" s="203"/>
      <c r="H2055" s="203"/>
      <c r="I2055" s="203"/>
      <c r="J2055" s="203"/>
      <c r="K2055" s="203"/>
      <c r="L2055" s="203"/>
      <c r="M2055" s="203"/>
      <c r="N2055" s="203"/>
      <c r="O2055" s="203"/>
      <c r="P2055" s="203"/>
      <c r="Q2055" s="204"/>
      <c r="R2055" s="204"/>
      <c r="S2055" s="234"/>
      <c r="T2055" s="50"/>
      <c r="U2055" s="50"/>
      <c r="V2055" s="50"/>
      <c r="W2055" s="50"/>
      <c r="X2055" s="50"/>
      <c r="Y2055" s="50"/>
      <c r="Z2055" s="250"/>
      <c r="AA2055" s="238"/>
      <c r="AB2055" s="50"/>
      <c r="AC2055" s="50"/>
      <c r="AD2055" s="50"/>
      <c r="AE2055" s="50"/>
      <c r="AF2055" s="50"/>
      <c r="AG2055" s="50"/>
      <c r="AH2055" s="50"/>
      <c r="AI2055" s="50"/>
      <c r="AJ2055" s="50"/>
      <c r="AK2055" s="50"/>
      <c r="AL2055" s="50"/>
      <c r="AM2055" s="50"/>
      <c r="AN2055" s="50"/>
      <c r="AO2055" s="50"/>
      <c r="AP2055" s="50"/>
      <c r="AQ2055" s="50"/>
      <c r="AR2055" s="50"/>
      <c r="AS2055" s="50"/>
      <c r="AT2055" s="50"/>
      <c r="AU2055" s="50"/>
      <c r="AV2055" s="50"/>
      <c r="AW2055" s="50"/>
      <c r="AX2055" s="50"/>
      <c r="AY2055" s="50"/>
      <c r="AZ2055" s="50"/>
      <c r="BA2055" s="50"/>
      <c r="BB2055" s="50"/>
      <c r="BC2055" s="50"/>
      <c r="BD2055" s="50"/>
      <c r="BE2055" s="50"/>
      <c r="BF2055" s="50"/>
      <c r="BG2055" s="50"/>
      <c r="BH2055" s="50"/>
      <c r="BI2055" s="50"/>
      <c r="BJ2055" s="50"/>
      <c r="BK2055" s="50"/>
      <c r="BL2055" s="50"/>
      <c r="BM2055" s="50"/>
      <c r="BN2055" s="50"/>
      <c r="BO2055" s="50"/>
      <c r="BP2055" s="50"/>
      <c r="BQ2055" s="50"/>
      <c r="BR2055" s="50"/>
      <c r="BS2055" s="50"/>
      <c r="BT2055" s="50"/>
      <c r="BU2055" s="50"/>
      <c r="BV2055" s="50"/>
      <c r="BW2055" s="50"/>
      <c r="BX2055" s="50"/>
      <c r="BY2055" s="50"/>
      <c r="BZ2055" s="50"/>
      <c r="CA2055" s="50"/>
      <c r="CB2055" s="50"/>
      <c r="CC2055" s="50"/>
      <c r="CD2055" s="50"/>
      <c r="CE2055" s="50"/>
      <c r="CF2055" s="50"/>
      <c r="CG2055" s="50"/>
      <c r="CH2055" s="50"/>
      <c r="CI2055" s="50"/>
      <c r="CJ2055" s="50"/>
      <c r="CK2055" s="50"/>
      <c r="CL2055" s="50"/>
      <c r="CM2055" s="50"/>
      <c r="CN2055" s="50"/>
      <c r="CO2055" s="50"/>
      <c r="CP2055" s="50"/>
      <c r="CQ2055" s="50"/>
      <c r="CR2055" s="50"/>
      <c r="CS2055" s="50"/>
      <c r="CT2055" s="50"/>
      <c r="CU2055" s="50"/>
      <c r="CV2055" s="50"/>
      <c r="CW2055" s="50"/>
      <c r="CX2055" s="50"/>
      <c r="CY2055" s="50"/>
      <c r="CZ2055" s="50"/>
      <c r="DA2055" s="50"/>
      <c r="DB2055" s="50"/>
      <c r="DC2055" s="50"/>
      <c r="DD2055" s="50"/>
      <c r="DE2055" s="50"/>
      <c r="DF2055" s="50"/>
    </row>
    <row r="2056" spans="2:110" x14ac:dyDescent="0.2">
      <c r="B2056" s="181"/>
      <c r="C2056" s="181"/>
      <c r="E2056" s="203"/>
      <c r="F2056" s="203"/>
      <c r="G2056" s="203"/>
      <c r="H2056" s="203"/>
      <c r="I2056" s="203"/>
      <c r="J2056" s="203"/>
      <c r="K2056" s="203"/>
      <c r="L2056" s="203"/>
      <c r="M2056" s="203"/>
      <c r="N2056" s="203"/>
      <c r="O2056" s="203"/>
      <c r="P2056" s="203"/>
      <c r="Q2056" s="204"/>
      <c r="R2056" s="204"/>
      <c r="S2056" s="234"/>
      <c r="T2056" s="50"/>
      <c r="U2056" s="50"/>
      <c r="V2056" s="50"/>
      <c r="W2056" s="50"/>
      <c r="X2056" s="50"/>
      <c r="Y2056" s="50"/>
      <c r="Z2056" s="250"/>
      <c r="AA2056" s="238"/>
      <c r="AB2056" s="50"/>
      <c r="AC2056" s="50"/>
      <c r="AD2056" s="50"/>
      <c r="AE2056" s="50"/>
      <c r="AF2056" s="50"/>
      <c r="AG2056" s="50"/>
      <c r="AH2056" s="50"/>
      <c r="AI2056" s="50"/>
      <c r="AJ2056" s="50"/>
      <c r="AK2056" s="50"/>
      <c r="AL2056" s="50"/>
      <c r="AM2056" s="50"/>
      <c r="AN2056" s="50"/>
      <c r="AO2056" s="50"/>
      <c r="AP2056" s="50"/>
      <c r="AQ2056" s="50"/>
      <c r="AR2056" s="50"/>
      <c r="AS2056" s="50"/>
      <c r="AT2056" s="50"/>
      <c r="AU2056" s="50"/>
      <c r="AV2056" s="50"/>
      <c r="AW2056" s="50"/>
      <c r="AX2056" s="50"/>
      <c r="AY2056" s="50"/>
      <c r="AZ2056" s="50"/>
      <c r="BA2056" s="50"/>
      <c r="BB2056" s="50"/>
      <c r="BC2056" s="50"/>
      <c r="BD2056" s="50"/>
      <c r="BE2056" s="50"/>
      <c r="BF2056" s="50"/>
      <c r="BG2056" s="50"/>
      <c r="BH2056" s="50"/>
      <c r="BI2056" s="50"/>
      <c r="BJ2056" s="50"/>
      <c r="BK2056" s="50"/>
      <c r="BL2056" s="50"/>
      <c r="BM2056" s="50"/>
      <c r="BN2056" s="50"/>
      <c r="BO2056" s="50"/>
      <c r="BP2056" s="50"/>
      <c r="BQ2056" s="50"/>
      <c r="BR2056" s="50"/>
      <c r="BS2056" s="50"/>
      <c r="BT2056" s="50"/>
      <c r="BU2056" s="50"/>
      <c r="BV2056" s="50"/>
      <c r="BW2056" s="50"/>
      <c r="BX2056" s="50"/>
      <c r="BY2056" s="50"/>
      <c r="BZ2056" s="50"/>
      <c r="CA2056" s="50"/>
      <c r="CB2056" s="50"/>
      <c r="CC2056" s="50"/>
      <c r="CD2056" s="50"/>
      <c r="CE2056" s="50"/>
      <c r="CF2056" s="50"/>
      <c r="CG2056" s="50"/>
      <c r="CH2056" s="50"/>
      <c r="CI2056" s="50"/>
      <c r="CJ2056" s="50"/>
      <c r="CK2056" s="50"/>
      <c r="CL2056" s="50"/>
      <c r="CM2056" s="50"/>
      <c r="CN2056" s="50"/>
      <c r="CO2056" s="50"/>
      <c r="CP2056" s="50"/>
      <c r="CQ2056" s="50"/>
      <c r="CR2056" s="50"/>
      <c r="CS2056" s="50"/>
      <c r="CT2056" s="50"/>
      <c r="CU2056" s="50"/>
      <c r="CV2056" s="50"/>
      <c r="CW2056" s="50"/>
      <c r="CX2056" s="50"/>
      <c r="CY2056" s="50"/>
      <c r="CZ2056" s="50"/>
      <c r="DA2056" s="50"/>
      <c r="DB2056" s="50"/>
      <c r="DC2056" s="50"/>
      <c r="DD2056" s="50"/>
      <c r="DE2056" s="50"/>
      <c r="DF2056" s="50"/>
    </row>
    <row r="2057" spans="2:110" x14ac:dyDescent="0.2">
      <c r="B2057" s="181"/>
      <c r="C2057" s="181"/>
      <c r="E2057" s="203"/>
      <c r="F2057" s="203"/>
      <c r="G2057" s="203"/>
      <c r="H2057" s="203"/>
      <c r="I2057" s="203"/>
      <c r="J2057" s="203"/>
      <c r="K2057" s="203"/>
      <c r="L2057" s="203"/>
      <c r="M2057" s="203"/>
      <c r="N2057" s="203"/>
      <c r="O2057" s="203"/>
      <c r="P2057" s="203"/>
      <c r="Q2057" s="204"/>
      <c r="R2057" s="204"/>
      <c r="S2057" s="234"/>
      <c r="T2057" s="50"/>
      <c r="U2057" s="50"/>
      <c r="V2057" s="50"/>
      <c r="W2057" s="50"/>
      <c r="X2057" s="50"/>
      <c r="Y2057" s="50"/>
      <c r="Z2057" s="250"/>
      <c r="AA2057" s="238"/>
      <c r="AB2057" s="50"/>
      <c r="AC2057" s="50"/>
      <c r="AD2057" s="50"/>
      <c r="AE2057" s="50"/>
      <c r="AF2057" s="50"/>
      <c r="AG2057" s="50"/>
      <c r="AH2057" s="50"/>
      <c r="AI2057" s="50"/>
      <c r="AJ2057" s="50"/>
      <c r="AK2057" s="50"/>
      <c r="AL2057" s="50"/>
      <c r="AM2057" s="50"/>
      <c r="AN2057" s="50"/>
      <c r="AO2057" s="50"/>
      <c r="AP2057" s="50"/>
      <c r="AQ2057" s="50"/>
      <c r="AR2057" s="50"/>
      <c r="AS2057" s="50"/>
      <c r="AT2057" s="50"/>
      <c r="AU2057" s="50"/>
      <c r="AV2057" s="50"/>
      <c r="AW2057" s="50"/>
      <c r="AX2057" s="50"/>
      <c r="AY2057" s="50"/>
      <c r="AZ2057" s="50"/>
      <c r="BA2057" s="50"/>
      <c r="BB2057" s="50"/>
      <c r="BC2057" s="50"/>
      <c r="BD2057" s="50"/>
      <c r="BE2057" s="50"/>
      <c r="BF2057" s="50"/>
      <c r="BG2057" s="50"/>
      <c r="BH2057" s="50"/>
      <c r="BI2057" s="50"/>
      <c r="BJ2057" s="50"/>
      <c r="BK2057" s="50"/>
      <c r="BL2057" s="50"/>
      <c r="BM2057" s="50"/>
      <c r="BN2057" s="50"/>
      <c r="BO2057" s="50"/>
      <c r="BP2057" s="50"/>
      <c r="BQ2057" s="50"/>
      <c r="BR2057" s="50"/>
      <c r="BS2057" s="50"/>
      <c r="BT2057" s="50"/>
      <c r="BU2057" s="50"/>
      <c r="BV2057" s="50"/>
      <c r="BW2057" s="50"/>
      <c r="BX2057" s="50"/>
      <c r="BY2057" s="50"/>
      <c r="BZ2057" s="50"/>
      <c r="CA2057" s="50"/>
      <c r="CB2057" s="50"/>
      <c r="CC2057" s="50"/>
      <c r="CD2057" s="50"/>
      <c r="CE2057" s="50"/>
      <c r="CF2057" s="50"/>
      <c r="CG2057" s="50"/>
      <c r="CH2057" s="50"/>
      <c r="CI2057" s="50"/>
      <c r="CJ2057" s="50"/>
      <c r="CK2057" s="50"/>
      <c r="CL2057" s="50"/>
      <c r="CM2057" s="50"/>
      <c r="CN2057" s="50"/>
      <c r="CO2057" s="50"/>
      <c r="CP2057" s="50"/>
      <c r="CQ2057" s="50"/>
      <c r="CR2057" s="50"/>
      <c r="CS2057" s="50"/>
      <c r="CT2057" s="50"/>
      <c r="CU2057" s="50"/>
      <c r="CV2057" s="50"/>
      <c r="CW2057" s="50"/>
      <c r="CX2057" s="50"/>
      <c r="CY2057" s="50"/>
      <c r="CZ2057" s="50"/>
      <c r="DA2057" s="50"/>
      <c r="DB2057" s="50"/>
      <c r="DC2057" s="50"/>
      <c r="DD2057" s="50"/>
      <c r="DE2057" s="50"/>
      <c r="DF2057" s="50"/>
    </row>
    <row r="2058" spans="2:110" x14ac:dyDescent="0.2">
      <c r="B2058" s="181"/>
      <c r="C2058" s="181"/>
      <c r="E2058" s="203"/>
      <c r="F2058" s="203"/>
      <c r="G2058" s="203"/>
      <c r="H2058" s="203"/>
      <c r="I2058" s="203"/>
      <c r="J2058" s="203"/>
      <c r="K2058" s="203"/>
      <c r="L2058" s="203"/>
      <c r="M2058" s="203"/>
      <c r="N2058" s="203"/>
      <c r="O2058" s="203"/>
      <c r="P2058" s="203"/>
      <c r="Q2058" s="204"/>
      <c r="R2058" s="204"/>
      <c r="S2058" s="234"/>
      <c r="T2058" s="50"/>
      <c r="U2058" s="50"/>
      <c r="V2058" s="50"/>
      <c r="W2058" s="50"/>
      <c r="X2058" s="50"/>
      <c r="Y2058" s="50"/>
      <c r="Z2058" s="250"/>
      <c r="AA2058" s="238"/>
      <c r="AB2058" s="50"/>
      <c r="AC2058" s="50"/>
      <c r="AD2058" s="50"/>
      <c r="AE2058" s="50"/>
      <c r="AF2058" s="50"/>
      <c r="AG2058" s="50"/>
      <c r="AH2058" s="50"/>
      <c r="AI2058" s="50"/>
      <c r="AJ2058" s="50"/>
      <c r="AK2058" s="50"/>
      <c r="AL2058" s="50"/>
      <c r="AM2058" s="50"/>
      <c r="AN2058" s="50"/>
      <c r="AO2058" s="50"/>
      <c r="AP2058" s="50"/>
      <c r="AQ2058" s="50"/>
      <c r="AR2058" s="50"/>
      <c r="AS2058" s="50"/>
      <c r="AT2058" s="50"/>
      <c r="AU2058" s="50"/>
      <c r="AV2058" s="50"/>
      <c r="AW2058" s="50"/>
      <c r="AX2058" s="50"/>
      <c r="AY2058" s="50"/>
      <c r="AZ2058" s="50"/>
      <c r="BA2058" s="50"/>
      <c r="BB2058" s="50"/>
      <c r="BC2058" s="50"/>
      <c r="BD2058" s="50"/>
      <c r="BE2058" s="50"/>
      <c r="BF2058" s="50"/>
      <c r="BG2058" s="50"/>
      <c r="BH2058" s="50"/>
      <c r="BI2058" s="50"/>
      <c r="BJ2058" s="50"/>
      <c r="BK2058" s="50"/>
      <c r="BL2058" s="50"/>
      <c r="BM2058" s="50"/>
      <c r="BN2058" s="50"/>
      <c r="BO2058" s="50"/>
      <c r="BP2058" s="50"/>
      <c r="BQ2058" s="50"/>
      <c r="BR2058" s="50"/>
      <c r="BS2058" s="50"/>
      <c r="BT2058" s="50"/>
      <c r="BU2058" s="50"/>
      <c r="BV2058" s="50"/>
      <c r="BW2058" s="50"/>
      <c r="BX2058" s="50"/>
      <c r="BY2058" s="50"/>
      <c r="BZ2058" s="50"/>
      <c r="CA2058" s="50"/>
      <c r="CB2058" s="50"/>
      <c r="CC2058" s="50"/>
      <c r="CD2058" s="50"/>
      <c r="CE2058" s="50"/>
      <c r="CF2058" s="50"/>
      <c r="CG2058" s="50"/>
      <c r="CH2058" s="50"/>
      <c r="CI2058" s="50"/>
      <c r="CJ2058" s="50"/>
      <c r="CK2058" s="50"/>
      <c r="CL2058" s="50"/>
      <c r="CM2058" s="50"/>
      <c r="CN2058" s="50"/>
      <c r="CO2058" s="50"/>
      <c r="CP2058" s="50"/>
      <c r="CQ2058" s="50"/>
      <c r="CR2058" s="50"/>
      <c r="CS2058" s="50"/>
      <c r="CT2058" s="50"/>
      <c r="CU2058" s="50"/>
      <c r="CV2058" s="50"/>
      <c r="CW2058" s="50"/>
      <c r="CX2058" s="50"/>
      <c r="CY2058" s="50"/>
      <c r="CZ2058" s="50"/>
      <c r="DA2058" s="50"/>
      <c r="DB2058" s="50"/>
      <c r="DC2058" s="50"/>
      <c r="DD2058" s="50"/>
      <c r="DE2058" s="50"/>
      <c r="DF2058" s="50"/>
    </row>
    <row r="2059" spans="2:110" x14ac:dyDescent="0.2">
      <c r="B2059" s="181"/>
      <c r="C2059" s="181"/>
      <c r="E2059" s="203"/>
      <c r="F2059" s="203"/>
      <c r="G2059" s="203"/>
      <c r="H2059" s="203"/>
      <c r="I2059" s="203"/>
      <c r="J2059" s="203"/>
      <c r="K2059" s="203"/>
      <c r="L2059" s="203"/>
      <c r="M2059" s="203"/>
      <c r="N2059" s="203"/>
      <c r="O2059" s="203"/>
      <c r="P2059" s="203"/>
      <c r="Q2059" s="204"/>
      <c r="R2059" s="204"/>
      <c r="S2059" s="234"/>
      <c r="T2059" s="50"/>
      <c r="U2059" s="50"/>
      <c r="V2059" s="50"/>
      <c r="W2059" s="50"/>
      <c r="X2059" s="50"/>
      <c r="Y2059" s="50"/>
      <c r="Z2059" s="250"/>
      <c r="AA2059" s="238"/>
      <c r="AB2059" s="50"/>
      <c r="AC2059" s="50"/>
      <c r="AD2059" s="50"/>
      <c r="AE2059" s="50"/>
      <c r="AF2059" s="50"/>
      <c r="AG2059" s="50"/>
      <c r="AH2059" s="50"/>
      <c r="AI2059" s="50"/>
      <c r="AJ2059" s="50"/>
      <c r="AK2059" s="50"/>
      <c r="AL2059" s="50"/>
      <c r="AM2059" s="50"/>
      <c r="AN2059" s="50"/>
      <c r="AO2059" s="50"/>
      <c r="AP2059" s="50"/>
      <c r="AQ2059" s="50"/>
      <c r="AR2059" s="50"/>
      <c r="AS2059" s="50"/>
      <c r="AT2059" s="50"/>
      <c r="AU2059" s="50"/>
      <c r="AV2059" s="50"/>
      <c r="AW2059" s="50"/>
      <c r="AX2059" s="50"/>
      <c r="AY2059" s="50"/>
      <c r="AZ2059" s="50"/>
      <c r="BA2059" s="50"/>
      <c r="BB2059" s="50"/>
      <c r="BC2059" s="50"/>
      <c r="BD2059" s="50"/>
      <c r="BE2059" s="50"/>
      <c r="BF2059" s="50"/>
      <c r="BG2059" s="50"/>
      <c r="BH2059" s="50"/>
      <c r="BI2059" s="50"/>
      <c r="BJ2059" s="50"/>
      <c r="BK2059" s="50"/>
      <c r="BL2059" s="50"/>
      <c r="BM2059" s="50"/>
      <c r="BN2059" s="50"/>
      <c r="BO2059" s="50"/>
      <c r="BP2059" s="50"/>
      <c r="BQ2059" s="50"/>
      <c r="BR2059" s="50"/>
      <c r="BS2059" s="50"/>
      <c r="BT2059" s="50"/>
      <c r="BU2059" s="50"/>
      <c r="BV2059" s="50"/>
      <c r="BW2059" s="50"/>
      <c r="BX2059" s="50"/>
      <c r="BY2059" s="50"/>
      <c r="BZ2059" s="50"/>
      <c r="CA2059" s="50"/>
      <c r="CB2059" s="50"/>
      <c r="CC2059" s="50"/>
      <c r="CD2059" s="50"/>
      <c r="CE2059" s="50"/>
      <c r="CF2059" s="50"/>
      <c r="CG2059" s="50"/>
      <c r="CH2059" s="50"/>
      <c r="CI2059" s="50"/>
      <c r="CJ2059" s="50"/>
      <c r="CK2059" s="50"/>
      <c r="CL2059" s="50"/>
      <c r="CM2059" s="50"/>
      <c r="CN2059" s="50"/>
      <c r="CO2059" s="50"/>
      <c r="CP2059" s="50"/>
      <c r="CQ2059" s="50"/>
      <c r="CR2059" s="50"/>
      <c r="CS2059" s="50"/>
      <c r="CT2059" s="50"/>
      <c r="CU2059" s="50"/>
      <c r="CV2059" s="50"/>
      <c r="CW2059" s="50"/>
      <c r="CX2059" s="50"/>
      <c r="CY2059" s="50"/>
      <c r="CZ2059" s="50"/>
      <c r="DA2059" s="50"/>
      <c r="DB2059" s="50"/>
      <c r="DC2059" s="50"/>
      <c r="DD2059" s="50"/>
      <c r="DE2059" s="50"/>
      <c r="DF2059" s="50"/>
    </row>
    <row r="2060" spans="2:110" x14ac:dyDescent="0.2">
      <c r="B2060" s="181"/>
      <c r="C2060" s="181"/>
      <c r="E2060" s="203"/>
      <c r="F2060" s="203"/>
      <c r="G2060" s="203"/>
      <c r="H2060" s="203"/>
      <c r="I2060" s="203"/>
      <c r="J2060" s="203"/>
      <c r="K2060" s="203"/>
      <c r="L2060" s="203"/>
      <c r="M2060" s="203"/>
      <c r="N2060" s="203"/>
      <c r="O2060" s="203"/>
      <c r="P2060" s="203"/>
      <c r="Q2060" s="204"/>
      <c r="R2060" s="204"/>
      <c r="S2060" s="234"/>
      <c r="T2060" s="50"/>
      <c r="U2060" s="50"/>
      <c r="V2060" s="50"/>
      <c r="W2060" s="50"/>
      <c r="X2060" s="50"/>
      <c r="Y2060" s="50"/>
      <c r="Z2060" s="250"/>
      <c r="AA2060" s="238"/>
      <c r="AB2060" s="50"/>
      <c r="AC2060" s="50"/>
      <c r="AD2060" s="50"/>
      <c r="AE2060" s="50"/>
      <c r="AF2060" s="50"/>
      <c r="AG2060" s="50"/>
      <c r="AH2060" s="50"/>
      <c r="AI2060" s="50"/>
      <c r="AJ2060" s="50"/>
      <c r="AK2060" s="50"/>
      <c r="AL2060" s="50"/>
      <c r="AM2060" s="50"/>
      <c r="AN2060" s="50"/>
      <c r="AO2060" s="50"/>
      <c r="AP2060" s="50"/>
      <c r="AQ2060" s="50"/>
      <c r="AR2060" s="50"/>
      <c r="AS2060" s="50"/>
      <c r="AT2060" s="50"/>
      <c r="AU2060" s="50"/>
      <c r="AV2060" s="50"/>
      <c r="AW2060" s="50"/>
      <c r="AX2060" s="50"/>
      <c r="AY2060" s="50"/>
      <c r="AZ2060" s="50"/>
      <c r="BA2060" s="50"/>
      <c r="BB2060" s="50"/>
      <c r="BC2060" s="50"/>
      <c r="BD2060" s="50"/>
      <c r="BE2060" s="50"/>
      <c r="BF2060" s="50"/>
      <c r="BG2060" s="50"/>
      <c r="BH2060" s="50"/>
      <c r="BI2060" s="50"/>
      <c r="BJ2060" s="50"/>
      <c r="BK2060" s="50"/>
      <c r="BL2060" s="50"/>
      <c r="BM2060" s="50"/>
      <c r="BN2060" s="50"/>
      <c r="BO2060" s="50"/>
      <c r="BP2060" s="50"/>
      <c r="BQ2060" s="50"/>
      <c r="BR2060" s="50"/>
      <c r="BS2060" s="50"/>
      <c r="BT2060" s="50"/>
      <c r="BU2060" s="50"/>
      <c r="BV2060" s="50"/>
      <c r="BW2060" s="50"/>
      <c r="BX2060" s="50"/>
      <c r="BY2060" s="50"/>
      <c r="BZ2060" s="50"/>
      <c r="CA2060" s="50"/>
      <c r="CB2060" s="50"/>
      <c r="CC2060" s="50"/>
      <c r="CD2060" s="50"/>
      <c r="CE2060" s="50"/>
      <c r="CF2060" s="50"/>
      <c r="CG2060" s="50"/>
      <c r="CH2060" s="50"/>
      <c r="CI2060" s="50"/>
      <c r="CJ2060" s="50"/>
      <c r="CK2060" s="50"/>
      <c r="CL2060" s="50"/>
      <c r="CM2060" s="50"/>
      <c r="CN2060" s="50"/>
      <c r="CO2060" s="50"/>
      <c r="CP2060" s="50"/>
      <c r="CQ2060" s="50"/>
      <c r="CR2060" s="50"/>
      <c r="CS2060" s="50"/>
      <c r="CT2060" s="50"/>
      <c r="CU2060" s="50"/>
      <c r="CV2060" s="50"/>
      <c r="CW2060" s="50"/>
      <c r="CX2060" s="50"/>
      <c r="CY2060" s="50"/>
      <c r="CZ2060" s="50"/>
      <c r="DA2060" s="50"/>
      <c r="DB2060" s="50"/>
      <c r="DC2060" s="50"/>
      <c r="DD2060" s="50"/>
      <c r="DE2060" s="50"/>
      <c r="DF2060" s="50"/>
    </row>
    <row r="2061" spans="2:110" x14ac:dyDescent="0.2">
      <c r="B2061" s="181"/>
      <c r="C2061" s="181"/>
      <c r="E2061" s="203"/>
      <c r="F2061" s="203"/>
      <c r="G2061" s="203"/>
      <c r="H2061" s="203"/>
      <c r="I2061" s="203"/>
      <c r="J2061" s="203"/>
      <c r="K2061" s="203"/>
      <c r="L2061" s="203"/>
      <c r="M2061" s="203"/>
      <c r="N2061" s="203"/>
      <c r="O2061" s="203"/>
      <c r="P2061" s="203"/>
      <c r="Q2061" s="204"/>
      <c r="R2061" s="204"/>
      <c r="S2061" s="234"/>
      <c r="T2061" s="50"/>
      <c r="U2061" s="50"/>
      <c r="V2061" s="50"/>
      <c r="W2061" s="50"/>
      <c r="X2061" s="50"/>
      <c r="Y2061" s="50"/>
      <c r="Z2061" s="250"/>
      <c r="AA2061" s="238"/>
      <c r="AB2061" s="50"/>
      <c r="AC2061" s="50"/>
      <c r="AD2061" s="50"/>
      <c r="AE2061" s="50"/>
      <c r="AF2061" s="50"/>
      <c r="AG2061" s="50"/>
      <c r="AH2061" s="50"/>
      <c r="AI2061" s="50"/>
      <c r="AJ2061" s="50"/>
      <c r="AK2061" s="50"/>
      <c r="AL2061" s="50"/>
      <c r="AM2061" s="50"/>
      <c r="AN2061" s="50"/>
      <c r="AO2061" s="50"/>
      <c r="AP2061" s="50"/>
      <c r="AQ2061" s="50"/>
      <c r="AR2061" s="50"/>
      <c r="AS2061" s="50"/>
      <c r="AT2061" s="50"/>
      <c r="AU2061" s="50"/>
      <c r="AV2061" s="50"/>
      <c r="AW2061" s="50"/>
      <c r="AX2061" s="50"/>
      <c r="AY2061" s="50"/>
      <c r="AZ2061" s="50"/>
      <c r="BA2061" s="50"/>
      <c r="BB2061" s="50"/>
      <c r="BC2061" s="50"/>
      <c r="BD2061" s="50"/>
      <c r="BE2061" s="50"/>
      <c r="BF2061" s="50"/>
      <c r="BG2061" s="50"/>
      <c r="BH2061" s="50"/>
      <c r="BI2061" s="50"/>
      <c r="BJ2061" s="50"/>
      <c r="BK2061" s="50"/>
      <c r="BL2061" s="50"/>
      <c r="BM2061" s="50"/>
      <c r="BN2061" s="50"/>
      <c r="BO2061" s="50"/>
      <c r="BP2061" s="50"/>
      <c r="BQ2061" s="50"/>
      <c r="BR2061" s="50"/>
      <c r="BS2061" s="50"/>
      <c r="BT2061" s="50"/>
      <c r="BU2061" s="50"/>
      <c r="BV2061" s="50"/>
      <c r="BW2061" s="50"/>
      <c r="BX2061" s="50"/>
      <c r="BY2061" s="50"/>
      <c r="BZ2061" s="50"/>
      <c r="CA2061" s="50"/>
      <c r="CB2061" s="50"/>
      <c r="CC2061" s="50"/>
      <c r="CD2061" s="50"/>
      <c r="CE2061" s="50"/>
      <c r="CF2061" s="50"/>
      <c r="CG2061" s="50"/>
      <c r="CH2061" s="50"/>
      <c r="CI2061" s="50"/>
      <c r="CJ2061" s="50"/>
      <c r="CK2061" s="50"/>
      <c r="CL2061" s="50"/>
      <c r="CM2061" s="50"/>
      <c r="CN2061" s="50"/>
      <c r="CO2061" s="50"/>
      <c r="CP2061" s="50"/>
      <c r="CQ2061" s="50"/>
      <c r="CR2061" s="50"/>
      <c r="CS2061" s="50"/>
      <c r="CT2061" s="50"/>
      <c r="CU2061" s="50"/>
      <c r="CV2061" s="50"/>
      <c r="CW2061" s="50"/>
      <c r="CX2061" s="50"/>
      <c r="CY2061" s="50"/>
      <c r="CZ2061" s="50"/>
      <c r="DA2061" s="50"/>
      <c r="DB2061" s="50"/>
      <c r="DC2061" s="50"/>
      <c r="DD2061" s="50"/>
      <c r="DE2061" s="50"/>
      <c r="DF2061" s="50"/>
    </row>
    <row r="2062" spans="2:110" x14ac:dyDescent="0.2">
      <c r="B2062" s="181"/>
      <c r="C2062" s="181"/>
      <c r="E2062" s="203"/>
      <c r="F2062" s="203"/>
      <c r="G2062" s="203"/>
      <c r="H2062" s="203"/>
      <c r="I2062" s="203"/>
      <c r="J2062" s="203"/>
      <c r="K2062" s="203"/>
      <c r="L2062" s="203"/>
      <c r="M2062" s="203"/>
      <c r="N2062" s="203"/>
      <c r="O2062" s="203"/>
      <c r="P2062" s="203"/>
      <c r="Q2062" s="204"/>
      <c r="R2062" s="204"/>
      <c r="S2062" s="234"/>
      <c r="T2062" s="50"/>
      <c r="U2062" s="50"/>
      <c r="V2062" s="50"/>
      <c r="W2062" s="50"/>
      <c r="X2062" s="50"/>
      <c r="Y2062" s="50"/>
      <c r="Z2062" s="250"/>
      <c r="AA2062" s="238"/>
      <c r="AB2062" s="50"/>
      <c r="AC2062" s="50"/>
      <c r="AD2062" s="50"/>
      <c r="AE2062" s="50"/>
      <c r="AF2062" s="50"/>
      <c r="AG2062" s="50"/>
      <c r="AH2062" s="50"/>
      <c r="AI2062" s="50"/>
      <c r="AJ2062" s="50"/>
      <c r="AK2062" s="50"/>
      <c r="AL2062" s="50"/>
      <c r="AM2062" s="50"/>
      <c r="AN2062" s="50"/>
      <c r="AO2062" s="50"/>
      <c r="AP2062" s="50"/>
      <c r="AQ2062" s="50"/>
      <c r="AR2062" s="50"/>
      <c r="AS2062" s="50"/>
      <c r="AT2062" s="50"/>
      <c r="AU2062" s="50"/>
      <c r="AV2062" s="50"/>
      <c r="AW2062" s="50"/>
      <c r="AX2062" s="50"/>
      <c r="AY2062" s="50"/>
      <c r="AZ2062" s="50"/>
      <c r="BA2062" s="50"/>
      <c r="BB2062" s="50"/>
      <c r="BC2062" s="50"/>
      <c r="BD2062" s="50"/>
      <c r="BE2062" s="50"/>
      <c r="BF2062" s="50"/>
      <c r="BG2062" s="50"/>
      <c r="BH2062" s="50"/>
      <c r="BI2062" s="50"/>
      <c r="BJ2062" s="50"/>
      <c r="BK2062" s="50"/>
      <c r="BL2062" s="50"/>
      <c r="BM2062" s="50"/>
      <c r="BN2062" s="50"/>
      <c r="BO2062" s="50"/>
      <c r="BP2062" s="50"/>
      <c r="BQ2062" s="50"/>
      <c r="BR2062" s="50"/>
      <c r="BS2062" s="50"/>
      <c r="BT2062" s="50"/>
      <c r="BU2062" s="50"/>
      <c r="BV2062" s="50"/>
      <c r="BW2062" s="50"/>
      <c r="BX2062" s="50"/>
      <c r="BY2062" s="50"/>
      <c r="BZ2062" s="50"/>
      <c r="CA2062" s="50"/>
      <c r="CB2062" s="50"/>
      <c r="CC2062" s="50"/>
      <c r="CD2062" s="50"/>
      <c r="CE2062" s="50"/>
      <c r="CF2062" s="50"/>
      <c r="CG2062" s="50"/>
      <c r="CH2062" s="50"/>
      <c r="CI2062" s="50"/>
      <c r="CJ2062" s="50"/>
      <c r="CK2062" s="50"/>
      <c r="CL2062" s="50"/>
      <c r="CM2062" s="50"/>
      <c r="CN2062" s="50"/>
      <c r="CO2062" s="50"/>
      <c r="CP2062" s="50"/>
      <c r="CQ2062" s="50"/>
      <c r="CR2062" s="50"/>
      <c r="CS2062" s="50"/>
      <c r="CT2062" s="50"/>
      <c r="CU2062" s="50"/>
      <c r="CV2062" s="50"/>
      <c r="CW2062" s="50"/>
      <c r="CX2062" s="50"/>
      <c r="CY2062" s="50"/>
      <c r="CZ2062" s="50"/>
      <c r="DA2062" s="50"/>
      <c r="DB2062" s="50"/>
      <c r="DC2062" s="50"/>
      <c r="DD2062" s="50"/>
      <c r="DE2062" s="50"/>
      <c r="DF2062" s="50"/>
    </row>
    <row r="2063" spans="2:110" x14ac:dyDescent="0.2">
      <c r="B2063" s="181"/>
      <c r="C2063" s="181"/>
      <c r="E2063" s="203"/>
      <c r="F2063" s="203"/>
      <c r="G2063" s="203"/>
      <c r="H2063" s="203"/>
      <c r="I2063" s="203"/>
      <c r="J2063" s="203"/>
      <c r="K2063" s="203"/>
      <c r="L2063" s="203"/>
      <c r="M2063" s="203"/>
      <c r="N2063" s="203"/>
      <c r="O2063" s="203"/>
      <c r="P2063" s="203"/>
      <c r="Q2063" s="204"/>
      <c r="R2063" s="204"/>
      <c r="S2063" s="234"/>
      <c r="T2063" s="50"/>
      <c r="U2063" s="50"/>
      <c r="V2063" s="50"/>
      <c r="W2063" s="50"/>
      <c r="X2063" s="50"/>
      <c r="Y2063" s="50"/>
      <c r="Z2063" s="250"/>
      <c r="AA2063" s="238"/>
      <c r="AB2063" s="50"/>
      <c r="AC2063" s="50"/>
      <c r="AD2063" s="50"/>
      <c r="AE2063" s="50"/>
      <c r="AF2063" s="50"/>
      <c r="AG2063" s="50"/>
      <c r="AH2063" s="50"/>
      <c r="AI2063" s="50"/>
      <c r="AJ2063" s="50"/>
      <c r="AK2063" s="50"/>
      <c r="AL2063" s="50"/>
      <c r="AM2063" s="50"/>
      <c r="AN2063" s="50"/>
      <c r="AO2063" s="50"/>
      <c r="AP2063" s="50"/>
      <c r="AQ2063" s="50"/>
      <c r="AR2063" s="50"/>
      <c r="AS2063" s="50"/>
      <c r="AT2063" s="50"/>
      <c r="AU2063" s="50"/>
      <c r="AV2063" s="50"/>
      <c r="AW2063" s="50"/>
      <c r="AX2063" s="50"/>
      <c r="AY2063" s="50"/>
      <c r="AZ2063" s="50"/>
      <c r="BA2063" s="50"/>
      <c r="BB2063" s="50"/>
      <c r="BC2063" s="50"/>
      <c r="BD2063" s="50"/>
      <c r="BE2063" s="50"/>
      <c r="BF2063" s="50"/>
      <c r="BG2063" s="50"/>
      <c r="BH2063" s="50"/>
      <c r="BI2063" s="50"/>
      <c r="BJ2063" s="50"/>
      <c r="BK2063" s="50"/>
      <c r="BL2063" s="50"/>
      <c r="BM2063" s="50"/>
      <c r="BN2063" s="50"/>
      <c r="BO2063" s="50"/>
      <c r="BP2063" s="50"/>
      <c r="BQ2063" s="50"/>
      <c r="BR2063" s="50"/>
      <c r="BS2063" s="50"/>
      <c r="BT2063" s="50"/>
      <c r="BU2063" s="50"/>
      <c r="BV2063" s="50"/>
      <c r="BW2063" s="50"/>
      <c r="BX2063" s="50"/>
      <c r="BY2063" s="50"/>
      <c r="BZ2063" s="50"/>
      <c r="CA2063" s="50"/>
      <c r="CB2063" s="50"/>
      <c r="CC2063" s="50"/>
      <c r="CD2063" s="50"/>
      <c r="CE2063" s="50"/>
      <c r="CF2063" s="50"/>
      <c r="CG2063" s="50"/>
      <c r="CH2063" s="50"/>
      <c r="CI2063" s="50"/>
      <c r="CJ2063" s="50"/>
      <c r="CK2063" s="50"/>
      <c r="CL2063" s="50"/>
      <c r="CM2063" s="50"/>
      <c r="CN2063" s="50"/>
      <c r="CO2063" s="50"/>
      <c r="CP2063" s="50"/>
      <c r="CQ2063" s="50"/>
      <c r="CR2063" s="50"/>
      <c r="CS2063" s="50"/>
      <c r="CT2063" s="50"/>
      <c r="CU2063" s="50"/>
      <c r="CV2063" s="50"/>
      <c r="CW2063" s="50"/>
      <c r="CX2063" s="50"/>
      <c r="CY2063" s="50"/>
      <c r="CZ2063" s="50"/>
      <c r="DA2063" s="50"/>
      <c r="DB2063" s="50"/>
      <c r="DC2063" s="50"/>
      <c r="DD2063" s="50"/>
      <c r="DE2063" s="50"/>
      <c r="DF2063" s="50"/>
    </row>
    <row r="2064" spans="2:110" x14ac:dyDescent="0.2">
      <c r="B2064" s="181"/>
      <c r="C2064" s="181"/>
      <c r="D2064" s="180"/>
      <c r="E2064" s="203"/>
      <c r="F2064" s="203"/>
      <c r="G2064" s="203"/>
      <c r="H2064" s="203"/>
      <c r="I2064" s="203"/>
      <c r="J2064" s="203"/>
      <c r="K2064" s="203"/>
      <c r="L2064" s="203"/>
      <c r="M2064" s="203"/>
      <c r="N2064" s="203"/>
      <c r="O2064" s="203"/>
      <c r="P2064" s="203"/>
      <c r="Q2064" s="204"/>
      <c r="R2064" s="204"/>
      <c r="S2064" s="234"/>
      <c r="T2064" s="50"/>
      <c r="U2064" s="50"/>
      <c r="V2064" s="50"/>
      <c r="W2064" s="50"/>
      <c r="X2064" s="50"/>
      <c r="Y2064" s="50"/>
      <c r="Z2064" s="250"/>
      <c r="AA2064" s="238"/>
      <c r="AB2064" s="50"/>
      <c r="AC2064" s="50"/>
      <c r="AD2064" s="50"/>
      <c r="AE2064" s="50"/>
      <c r="AF2064" s="50"/>
      <c r="AG2064" s="50"/>
      <c r="AH2064" s="50"/>
      <c r="AI2064" s="50"/>
      <c r="AJ2064" s="50"/>
      <c r="AK2064" s="50"/>
      <c r="AL2064" s="50"/>
      <c r="AM2064" s="50"/>
      <c r="AN2064" s="50"/>
      <c r="AO2064" s="50"/>
      <c r="AP2064" s="50"/>
      <c r="AQ2064" s="50"/>
      <c r="AR2064" s="50"/>
      <c r="AS2064" s="50"/>
      <c r="AT2064" s="50"/>
      <c r="AU2064" s="50"/>
      <c r="AV2064" s="50"/>
      <c r="AW2064" s="50"/>
      <c r="AX2064" s="50"/>
      <c r="AY2064" s="50"/>
      <c r="AZ2064" s="50"/>
      <c r="BA2064" s="50"/>
      <c r="BB2064" s="50"/>
      <c r="BC2064" s="50"/>
      <c r="BD2064" s="50"/>
      <c r="BE2064" s="50"/>
      <c r="BF2064" s="50"/>
      <c r="BG2064" s="50"/>
      <c r="BH2064" s="50"/>
      <c r="BI2064" s="50"/>
      <c r="BJ2064" s="50"/>
      <c r="BK2064" s="50"/>
      <c r="BL2064" s="50"/>
      <c r="BM2064" s="50"/>
      <c r="BN2064" s="50"/>
      <c r="BO2064" s="50"/>
      <c r="BP2064" s="50"/>
      <c r="BQ2064" s="50"/>
      <c r="BR2064" s="50"/>
      <c r="BS2064" s="50"/>
      <c r="BT2064" s="50"/>
      <c r="BU2064" s="50"/>
      <c r="BV2064" s="50"/>
      <c r="BW2064" s="50"/>
      <c r="BX2064" s="50"/>
      <c r="BY2064" s="50"/>
      <c r="BZ2064" s="50"/>
      <c r="CA2064" s="50"/>
      <c r="CB2064" s="50"/>
      <c r="CC2064" s="50"/>
      <c r="CD2064" s="50"/>
      <c r="CE2064" s="50"/>
      <c r="CF2064" s="50"/>
      <c r="CG2064" s="50"/>
      <c r="CH2064" s="50"/>
      <c r="CI2064" s="50"/>
      <c r="CJ2064" s="50"/>
      <c r="CK2064" s="50"/>
      <c r="CL2064" s="50"/>
      <c r="CM2064" s="50"/>
      <c r="CN2064" s="50"/>
      <c r="CO2064" s="50"/>
      <c r="CP2064" s="50"/>
      <c r="CQ2064" s="50"/>
      <c r="CR2064" s="50"/>
      <c r="CS2064" s="50"/>
      <c r="CT2064" s="50"/>
      <c r="CU2064" s="50"/>
      <c r="CV2064" s="50"/>
      <c r="CW2064" s="50"/>
      <c r="CX2064" s="50"/>
      <c r="CY2064" s="50"/>
      <c r="CZ2064" s="50"/>
      <c r="DA2064" s="50"/>
      <c r="DB2064" s="50"/>
      <c r="DC2064" s="50"/>
      <c r="DD2064" s="50"/>
      <c r="DE2064" s="50"/>
      <c r="DF2064" s="50"/>
    </row>
    <row r="2065" spans="2:110" x14ac:dyDescent="0.2">
      <c r="B2065" s="181"/>
      <c r="C2065" s="181"/>
      <c r="D2065" s="180"/>
      <c r="E2065" s="203"/>
      <c r="F2065" s="203"/>
      <c r="G2065" s="203"/>
      <c r="H2065" s="203"/>
      <c r="I2065" s="203"/>
      <c r="J2065" s="203"/>
      <c r="K2065" s="203"/>
      <c r="L2065" s="203"/>
      <c r="M2065" s="203"/>
      <c r="N2065" s="203"/>
      <c r="O2065" s="203"/>
      <c r="P2065" s="203"/>
      <c r="Q2065" s="204"/>
      <c r="R2065" s="204"/>
      <c r="S2065" s="234"/>
      <c r="T2065" s="50"/>
      <c r="U2065" s="50"/>
      <c r="V2065" s="50"/>
      <c r="W2065" s="50"/>
      <c r="X2065" s="50"/>
      <c r="Y2065" s="50"/>
      <c r="Z2065" s="250"/>
      <c r="AA2065" s="238"/>
      <c r="AB2065" s="50"/>
      <c r="AC2065" s="50"/>
      <c r="AD2065" s="50"/>
      <c r="AE2065" s="50"/>
      <c r="AF2065" s="50"/>
      <c r="AG2065" s="50"/>
      <c r="AH2065" s="50"/>
      <c r="AI2065" s="50"/>
      <c r="AJ2065" s="50"/>
      <c r="AK2065" s="50"/>
      <c r="AL2065" s="50"/>
      <c r="AM2065" s="50"/>
      <c r="AN2065" s="50"/>
      <c r="AO2065" s="50"/>
      <c r="AP2065" s="50"/>
      <c r="AQ2065" s="50"/>
      <c r="AR2065" s="50"/>
      <c r="AS2065" s="50"/>
      <c r="AT2065" s="50"/>
      <c r="AU2065" s="50"/>
      <c r="AV2065" s="50"/>
      <c r="AW2065" s="50"/>
      <c r="AX2065" s="50"/>
      <c r="AY2065" s="50"/>
      <c r="AZ2065" s="50"/>
      <c r="BA2065" s="50"/>
      <c r="BB2065" s="50"/>
      <c r="BC2065" s="50"/>
      <c r="BD2065" s="50"/>
      <c r="BE2065" s="50"/>
      <c r="BF2065" s="50"/>
      <c r="BG2065" s="50"/>
      <c r="BH2065" s="50"/>
      <c r="BI2065" s="50"/>
      <c r="BJ2065" s="50"/>
      <c r="BK2065" s="50"/>
      <c r="BL2065" s="50"/>
      <c r="BM2065" s="50"/>
      <c r="BN2065" s="50"/>
      <c r="BO2065" s="50"/>
      <c r="BP2065" s="50"/>
      <c r="BQ2065" s="50"/>
      <c r="BR2065" s="50"/>
      <c r="BS2065" s="50"/>
      <c r="BT2065" s="50"/>
      <c r="BU2065" s="50"/>
      <c r="BV2065" s="50"/>
      <c r="BW2065" s="50"/>
      <c r="BX2065" s="50"/>
      <c r="BY2065" s="50"/>
      <c r="BZ2065" s="50"/>
      <c r="CA2065" s="50"/>
      <c r="CB2065" s="50"/>
      <c r="CC2065" s="50"/>
      <c r="CD2065" s="50"/>
      <c r="CE2065" s="50"/>
      <c r="CF2065" s="50"/>
      <c r="CG2065" s="50"/>
      <c r="CH2065" s="50"/>
      <c r="CI2065" s="50"/>
      <c r="CJ2065" s="50"/>
      <c r="CK2065" s="50"/>
      <c r="CL2065" s="50"/>
      <c r="CM2065" s="50"/>
      <c r="CN2065" s="50"/>
      <c r="CO2065" s="50"/>
      <c r="CP2065" s="50"/>
      <c r="CQ2065" s="50"/>
      <c r="CR2065" s="50"/>
      <c r="CS2065" s="50"/>
      <c r="CT2065" s="50"/>
      <c r="CU2065" s="50"/>
      <c r="CV2065" s="50"/>
      <c r="CW2065" s="50"/>
      <c r="CX2065" s="50"/>
      <c r="CY2065" s="50"/>
      <c r="CZ2065" s="50"/>
      <c r="DA2065" s="50"/>
      <c r="DB2065" s="50"/>
      <c r="DC2065" s="50"/>
      <c r="DD2065" s="50"/>
      <c r="DE2065" s="50"/>
      <c r="DF2065" s="50"/>
    </row>
    <row r="2066" spans="2:110" x14ac:dyDescent="0.2">
      <c r="B2066" s="181"/>
      <c r="C2066" s="181"/>
      <c r="D2066" s="180"/>
      <c r="E2066" s="203"/>
      <c r="F2066" s="203"/>
      <c r="G2066" s="203"/>
      <c r="H2066" s="203"/>
      <c r="I2066" s="203"/>
      <c r="J2066" s="203"/>
      <c r="K2066" s="203"/>
      <c r="L2066" s="203"/>
      <c r="M2066" s="203"/>
      <c r="N2066" s="203"/>
      <c r="O2066" s="203"/>
      <c r="P2066" s="203"/>
      <c r="Q2066" s="204"/>
      <c r="R2066" s="204"/>
      <c r="S2066" s="234"/>
      <c r="T2066" s="50"/>
      <c r="U2066" s="50"/>
      <c r="V2066" s="50"/>
      <c r="W2066" s="50"/>
      <c r="X2066" s="50"/>
      <c r="Y2066" s="50"/>
      <c r="Z2066" s="250"/>
      <c r="AA2066" s="238"/>
      <c r="AB2066" s="50"/>
      <c r="AC2066" s="50"/>
      <c r="AD2066" s="50"/>
      <c r="AE2066" s="50"/>
      <c r="AF2066" s="50"/>
      <c r="AG2066" s="50"/>
      <c r="AH2066" s="50"/>
      <c r="AI2066" s="50"/>
      <c r="AJ2066" s="50"/>
      <c r="AK2066" s="50"/>
      <c r="AL2066" s="50"/>
      <c r="AM2066" s="50"/>
      <c r="AN2066" s="50"/>
      <c r="AO2066" s="50"/>
      <c r="AP2066" s="50"/>
      <c r="AQ2066" s="50"/>
      <c r="AR2066" s="50"/>
      <c r="AS2066" s="50"/>
      <c r="AT2066" s="50"/>
      <c r="AU2066" s="50"/>
      <c r="AV2066" s="50"/>
      <c r="AW2066" s="50"/>
      <c r="AX2066" s="50"/>
      <c r="AY2066" s="50"/>
      <c r="AZ2066" s="50"/>
      <c r="BA2066" s="50"/>
      <c r="BB2066" s="50"/>
      <c r="BC2066" s="50"/>
      <c r="BD2066" s="50"/>
      <c r="BE2066" s="50"/>
      <c r="BF2066" s="50"/>
      <c r="BG2066" s="50"/>
      <c r="BH2066" s="50"/>
      <c r="BI2066" s="50"/>
      <c r="BJ2066" s="50"/>
      <c r="BK2066" s="50"/>
      <c r="BL2066" s="50"/>
      <c r="BM2066" s="50"/>
      <c r="BN2066" s="50"/>
      <c r="BO2066" s="50"/>
      <c r="BP2066" s="50"/>
      <c r="BQ2066" s="50"/>
      <c r="BR2066" s="50"/>
      <c r="BS2066" s="50"/>
      <c r="BT2066" s="50"/>
      <c r="BU2066" s="50"/>
      <c r="BV2066" s="50"/>
      <c r="BW2066" s="50"/>
      <c r="BX2066" s="50"/>
      <c r="BY2066" s="50"/>
      <c r="BZ2066" s="50"/>
      <c r="CA2066" s="50"/>
      <c r="CB2066" s="50"/>
      <c r="CC2066" s="50"/>
      <c r="CD2066" s="50"/>
      <c r="CE2066" s="50"/>
      <c r="CF2066" s="50"/>
      <c r="CG2066" s="50"/>
      <c r="CH2066" s="50"/>
      <c r="CI2066" s="50"/>
      <c r="CJ2066" s="50"/>
      <c r="CK2066" s="50"/>
      <c r="CL2066" s="50"/>
      <c r="CM2066" s="50"/>
      <c r="CN2066" s="50"/>
      <c r="CO2066" s="50"/>
      <c r="CP2066" s="50"/>
      <c r="CQ2066" s="50"/>
      <c r="CR2066" s="50"/>
      <c r="CS2066" s="50"/>
      <c r="CT2066" s="50"/>
      <c r="CU2066" s="50"/>
      <c r="CV2066" s="50"/>
      <c r="CW2066" s="50"/>
      <c r="CX2066" s="50"/>
      <c r="CY2066" s="50"/>
      <c r="CZ2066" s="50"/>
      <c r="DA2066" s="50"/>
      <c r="DB2066" s="50"/>
      <c r="DC2066" s="50"/>
      <c r="DD2066" s="50"/>
      <c r="DE2066" s="50"/>
      <c r="DF2066" s="50"/>
    </row>
    <row r="2067" spans="2:110" x14ac:dyDescent="0.2">
      <c r="B2067" s="182"/>
      <c r="C2067" s="182"/>
      <c r="D2067" s="179"/>
      <c r="E2067" s="203"/>
      <c r="F2067" s="203"/>
      <c r="G2067" s="203"/>
      <c r="H2067" s="203"/>
      <c r="I2067" s="203"/>
      <c r="J2067" s="203"/>
      <c r="K2067" s="203"/>
      <c r="L2067" s="203"/>
      <c r="M2067" s="203"/>
      <c r="N2067" s="203"/>
      <c r="O2067" s="203"/>
      <c r="P2067" s="203"/>
      <c r="Q2067" s="204"/>
      <c r="R2067" s="204"/>
      <c r="S2067" s="234"/>
      <c r="T2067" s="50"/>
      <c r="U2067" s="50"/>
      <c r="V2067" s="50"/>
      <c r="W2067" s="50"/>
      <c r="X2067" s="50"/>
      <c r="Y2067" s="50"/>
      <c r="Z2067" s="250"/>
      <c r="AA2067" s="238"/>
      <c r="AB2067" s="50"/>
      <c r="AC2067" s="50"/>
      <c r="AD2067" s="50"/>
      <c r="AE2067" s="50"/>
      <c r="AF2067" s="50"/>
      <c r="AG2067" s="50"/>
      <c r="AH2067" s="50"/>
      <c r="AI2067" s="50"/>
      <c r="AJ2067" s="50"/>
      <c r="AK2067" s="50"/>
      <c r="AL2067" s="50"/>
      <c r="AM2067" s="50"/>
      <c r="AN2067" s="50"/>
      <c r="AO2067" s="50"/>
      <c r="AP2067" s="50"/>
      <c r="AQ2067" s="50"/>
      <c r="AR2067" s="50"/>
      <c r="AS2067" s="50"/>
      <c r="AT2067" s="50"/>
      <c r="AU2067" s="50"/>
      <c r="AV2067" s="50"/>
      <c r="AW2067" s="50"/>
      <c r="AX2067" s="50"/>
      <c r="AY2067" s="50"/>
      <c r="AZ2067" s="50"/>
      <c r="BA2067" s="50"/>
      <c r="BB2067" s="50"/>
      <c r="BC2067" s="50"/>
      <c r="BD2067" s="50"/>
      <c r="BE2067" s="50"/>
      <c r="BF2067" s="50"/>
      <c r="BG2067" s="50"/>
      <c r="BH2067" s="50"/>
      <c r="BI2067" s="50"/>
      <c r="BJ2067" s="50"/>
      <c r="BK2067" s="50"/>
      <c r="BL2067" s="50"/>
      <c r="BM2067" s="50"/>
      <c r="BN2067" s="50"/>
      <c r="BO2067" s="50"/>
      <c r="BP2067" s="50"/>
      <c r="BQ2067" s="50"/>
      <c r="BR2067" s="50"/>
      <c r="BS2067" s="50"/>
      <c r="BT2067" s="50"/>
      <c r="BU2067" s="50"/>
      <c r="BV2067" s="50"/>
      <c r="BW2067" s="50"/>
      <c r="BX2067" s="50"/>
      <c r="BY2067" s="50"/>
      <c r="BZ2067" s="50"/>
      <c r="CA2067" s="50"/>
      <c r="CB2067" s="50"/>
      <c r="CC2067" s="50"/>
      <c r="CD2067" s="50"/>
      <c r="CE2067" s="50"/>
      <c r="CF2067" s="50"/>
      <c r="CG2067" s="50"/>
      <c r="CH2067" s="50"/>
      <c r="CI2067" s="50"/>
      <c r="CJ2067" s="50"/>
      <c r="CK2067" s="50"/>
      <c r="CL2067" s="50"/>
      <c r="CM2067" s="50"/>
      <c r="CN2067" s="50"/>
      <c r="CO2067" s="50"/>
      <c r="CP2067" s="50"/>
      <c r="CQ2067" s="50"/>
      <c r="CR2067" s="50"/>
      <c r="CS2067" s="50"/>
      <c r="CT2067" s="50"/>
      <c r="CU2067" s="50"/>
      <c r="CV2067" s="50"/>
      <c r="CW2067" s="50"/>
      <c r="CX2067" s="50"/>
      <c r="CY2067" s="50"/>
      <c r="CZ2067" s="50"/>
      <c r="DA2067" s="50"/>
      <c r="DB2067" s="50"/>
      <c r="DC2067" s="50"/>
      <c r="DD2067" s="50"/>
      <c r="DE2067" s="50"/>
      <c r="DF2067" s="50"/>
    </row>
    <row r="2068" spans="2:110" x14ac:dyDescent="0.2">
      <c r="B2068" s="182"/>
      <c r="C2068" s="182"/>
      <c r="D2068" s="180"/>
      <c r="E2068" s="203"/>
      <c r="F2068" s="203"/>
      <c r="G2068" s="203"/>
      <c r="H2068" s="203"/>
      <c r="I2068" s="203"/>
      <c r="J2068" s="203"/>
      <c r="K2068" s="203"/>
      <c r="L2068" s="203"/>
      <c r="M2068" s="203"/>
      <c r="N2068" s="203"/>
      <c r="O2068" s="203"/>
      <c r="P2068" s="203"/>
      <c r="Q2068" s="204"/>
      <c r="R2068" s="204"/>
      <c r="S2068" s="234"/>
      <c r="T2068" s="50"/>
      <c r="U2068" s="50"/>
      <c r="V2068" s="50"/>
      <c r="W2068" s="50"/>
      <c r="X2068" s="50"/>
      <c r="Y2068" s="50"/>
      <c r="Z2068" s="250"/>
      <c r="AA2068" s="238"/>
      <c r="AB2068" s="50"/>
      <c r="AC2068" s="50"/>
      <c r="AD2068" s="50"/>
      <c r="AE2068" s="50"/>
      <c r="AF2068" s="50"/>
      <c r="AG2068" s="50"/>
      <c r="AH2068" s="50"/>
      <c r="AI2068" s="50"/>
      <c r="AJ2068" s="50"/>
      <c r="AK2068" s="50"/>
      <c r="AL2068" s="50"/>
      <c r="AM2068" s="50"/>
      <c r="AN2068" s="50"/>
      <c r="AO2068" s="50"/>
      <c r="AP2068" s="50"/>
      <c r="AQ2068" s="50"/>
      <c r="AR2068" s="50"/>
      <c r="AS2068" s="50"/>
      <c r="AT2068" s="50"/>
      <c r="AU2068" s="50"/>
      <c r="AV2068" s="50"/>
      <c r="AW2068" s="50"/>
      <c r="AX2068" s="50"/>
      <c r="AY2068" s="50"/>
      <c r="AZ2068" s="50"/>
      <c r="BA2068" s="50"/>
      <c r="BB2068" s="50"/>
      <c r="BC2068" s="50"/>
      <c r="BD2068" s="50"/>
      <c r="BE2068" s="50"/>
      <c r="BF2068" s="50"/>
      <c r="BG2068" s="50"/>
      <c r="BH2068" s="50"/>
      <c r="BI2068" s="50"/>
      <c r="BJ2068" s="50"/>
      <c r="BK2068" s="50"/>
      <c r="BL2068" s="50"/>
      <c r="BM2068" s="50"/>
      <c r="BN2068" s="50"/>
      <c r="BO2068" s="50"/>
      <c r="BP2068" s="50"/>
      <c r="BQ2068" s="50"/>
      <c r="BR2068" s="50"/>
      <c r="BS2068" s="50"/>
      <c r="BT2068" s="50"/>
      <c r="BU2068" s="50"/>
      <c r="BV2068" s="50"/>
      <c r="BW2068" s="50"/>
      <c r="BX2068" s="50"/>
      <c r="BY2068" s="50"/>
      <c r="BZ2068" s="50"/>
      <c r="CA2068" s="50"/>
      <c r="CB2068" s="50"/>
      <c r="CC2068" s="50"/>
      <c r="CD2068" s="50"/>
      <c r="CE2068" s="50"/>
      <c r="CF2068" s="50"/>
      <c r="CG2068" s="50"/>
      <c r="CH2068" s="50"/>
      <c r="CI2068" s="50"/>
      <c r="CJ2068" s="50"/>
      <c r="CK2068" s="50"/>
      <c r="CL2068" s="50"/>
      <c r="CM2068" s="50"/>
      <c r="CN2068" s="50"/>
      <c r="CO2068" s="50"/>
      <c r="CP2068" s="50"/>
      <c r="CQ2068" s="50"/>
      <c r="CR2068" s="50"/>
      <c r="CS2068" s="50"/>
      <c r="CT2068" s="50"/>
      <c r="CU2068" s="50"/>
      <c r="CV2068" s="50"/>
      <c r="CW2068" s="50"/>
      <c r="CX2068" s="50"/>
      <c r="CY2068" s="50"/>
      <c r="CZ2068" s="50"/>
      <c r="DA2068" s="50"/>
      <c r="DB2068" s="50"/>
      <c r="DC2068" s="50"/>
      <c r="DD2068" s="50"/>
      <c r="DE2068" s="50"/>
      <c r="DF2068" s="50"/>
    </row>
    <row r="2069" spans="2:110" x14ac:dyDescent="0.2">
      <c r="B2069" s="182"/>
      <c r="C2069" s="182"/>
      <c r="D2069" s="180"/>
      <c r="E2069" s="203"/>
      <c r="F2069" s="203"/>
      <c r="G2069" s="203"/>
      <c r="H2069" s="203"/>
      <c r="I2069" s="203"/>
      <c r="J2069" s="203"/>
      <c r="K2069" s="203"/>
      <c r="L2069" s="203"/>
      <c r="M2069" s="203"/>
      <c r="N2069" s="203"/>
      <c r="O2069" s="203"/>
      <c r="P2069" s="203"/>
      <c r="Q2069" s="204"/>
      <c r="R2069" s="204"/>
      <c r="S2069" s="234"/>
      <c r="T2069" s="50"/>
      <c r="U2069" s="50"/>
      <c r="V2069" s="50"/>
      <c r="W2069" s="50"/>
      <c r="X2069" s="50"/>
      <c r="Y2069" s="50"/>
      <c r="Z2069" s="250"/>
      <c r="AA2069" s="238"/>
      <c r="AB2069" s="50"/>
      <c r="AC2069" s="50"/>
      <c r="AD2069" s="50"/>
      <c r="AE2069" s="50"/>
      <c r="AF2069" s="50"/>
      <c r="AG2069" s="50"/>
      <c r="AH2069" s="50"/>
      <c r="AI2069" s="50"/>
      <c r="AJ2069" s="50"/>
      <c r="AK2069" s="50"/>
      <c r="AL2069" s="50"/>
      <c r="AM2069" s="50"/>
      <c r="AN2069" s="50"/>
      <c r="AO2069" s="50"/>
      <c r="AP2069" s="50"/>
      <c r="AQ2069" s="50"/>
      <c r="AR2069" s="50"/>
      <c r="AS2069" s="50"/>
      <c r="AT2069" s="50"/>
      <c r="AU2069" s="50"/>
      <c r="AV2069" s="50"/>
      <c r="AW2069" s="50"/>
      <c r="AX2069" s="50"/>
      <c r="AY2069" s="50"/>
      <c r="AZ2069" s="50"/>
      <c r="BA2069" s="50"/>
      <c r="BB2069" s="50"/>
      <c r="BC2069" s="50"/>
      <c r="BD2069" s="50"/>
      <c r="BE2069" s="50"/>
      <c r="BF2069" s="50"/>
      <c r="BG2069" s="50"/>
      <c r="BH2069" s="50"/>
      <c r="BI2069" s="50"/>
      <c r="BJ2069" s="50"/>
      <c r="BK2069" s="50"/>
      <c r="BL2069" s="50"/>
      <c r="BM2069" s="50"/>
      <c r="BN2069" s="50"/>
      <c r="BO2069" s="50"/>
      <c r="BP2069" s="50"/>
      <c r="BQ2069" s="50"/>
      <c r="BR2069" s="50"/>
      <c r="BS2069" s="50"/>
      <c r="BT2069" s="50"/>
      <c r="BU2069" s="50"/>
      <c r="BV2069" s="50"/>
      <c r="BW2069" s="50"/>
      <c r="BX2069" s="50"/>
      <c r="BY2069" s="50"/>
      <c r="BZ2069" s="50"/>
      <c r="CA2069" s="50"/>
      <c r="CB2069" s="50"/>
      <c r="CC2069" s="50"/>
      <c r="CD2069" s="50"/>
      <c r="CE2069" s="50"/>
      <c r="CF2069" s="50"/>
      <c r="CG2069" s="50"/>
      <c r="CH2069" s="50"/>
      <c r="CI2069" s="50"/>
      <c r="CJ2069" s="50"/>
      <c r="CK2069" s="50"/>
      <c r="CL2069" s="50"/>
      <c r="CM2069" s="50"/>
      <c r="CN2069" s="50"/>
      <c r="CO2069" s="50"/>
      <c r="CP2069" s="50"/>
      <c r="CQ2069" s="50"/>
      <c r="CR2069" s="50"/>
      <c r="CS2069" s="50"/>
      <c r="CT2069" s="50"/>
      <c r="CU2069" s="50"/>
      <c r="CV2069" s="50"/>
      <c r="CW2069" s="50"/>
      <c r="CX2069" s="50"/>
      <c r="CY2069" s="50"/>
      <c r="CZ2069" s="50"/>
      <c r="DA2069" s="50"/>
      <c r="DB2069" s="50"/>
      <c r="DC2069" s="50"/>
      <c r="DD2069" s="50"/>
      <c r="DE2069" s="50"/>
      <c r="DF2069" s="50"/>
    </row>
    <row r="2070" spans="2:110" x14ac:dyDescent="0.2">
      <c r="B2070" s="182"/>
      <c r="C2070" s="182"/>
      <c r="D2070" s="180"/>
      <c r="E2070" s="203"/>
      <c r="F2070" s="203"/>
      <c r="G2070" s="203"/>
      <c r="H2070" s="203"/>
      <c r="I2070" s="203"/>
      <c r="J2070" s="203"/>
      <c r="K2070" s="203"/>
      <c r="L2070" s="203"/>
      <c r="M2070" s="203"/>
      <c r="N2070" s="203"/>
      <c r="O2070" s="203"/>
      <c r="P2070" s="203"/>
      <c r="Q2070" s="204"/>
      <c r="R2070" s="204"/>
      <c r="S2070" s="234"/>
      <c r="T2070" s="50"/>
      <c r="U2070" s="50"/>
      <c r="V2070" s="50"/>
      <c r="W2070" s="50"/>
      <c r="X2070" s="50"/>
      <c r="Y2070" s="50"/>
      <c r="Z2070" s="250"/>
      <c r="AA2070" s="238"/>
      <c r="AB2070" s="50"/>
      <c r="AC2070" s="50"/>
      <c r="AD2070" s="50"/>
      <c r="AE2070" s="50"/>
      <c r="AF2070" s="50"/>
      <c r="AG2070" s="50"/>
      <c r="AH2070" s="50"/>
      <c r="AI2070" s="50"/>
      <c r="AJ2070" s="50"/>
      <c r="AK2070" s="50"/>
      <c r="AL2070" s="50"/>
      <c r="AM2070" s="50"/>
      <c r="AN2070" s="50"/>
      <c r="AO2070" s="50"/>
      <c r="AP2070" s="50"/>
      <c r="AQ2070" s="50"/>
      <c r="AR2070" s="50"/>
      <c r="AS2070" s="50"/>
      <c r="AT2070" s="50"/>
      <c r="AU2070" s="50"/>
      <c r="AV2070" s="50"/>
      <c r="AW2070" s="50"/>
      <c r="AX2070" s="50"/>
      <c r="AY2070" s="50"/>
      <c r="AZ2070" s="50"/>
      <c r="BA2070" s="50"/>
      <c r="BB2070" s="50"/>
      <c r="BC2070" s="50"/>
      <c r="BD2070" s="50"/>
      <c r="BE2070" s="50"/>
      <c r="BF2070" s="50"/>
      <c r="BG2070" s="50"/>
      <c r="BH2070" s="50"/>
      <c r="BI2070" s="50"/>
      <c r="BJ2070" s="50"/>
      <c r="BK2070" s="50"/>
      <c r="BL2070" s="50"/>
      <c r="BM2070" s="50"/>
      <c r="BN2070" s="50"/>
      <c r="BO2070" s="50"/>
      <c r="BP2070" s="50"/>
      <c r="BQ2070" s="50"/>
      <c r="BR2070" s="50"/>
      <c r="BS2070" s="50"/>
      <c r="BT2070" s="50"/>
      <c r="BU2070" s="50"/>
      <c r="BV2070" s="50"/>
      <c r="BW2070" s="50"/>
      <c r="BX2070" s="50"/>
      <c r="BY2070" s="50"/>
      <c r="BZ2070" s="50"/>
      <c r="CA2070" s="50"/>
      <c r="CB2070" s="50"/>
      <c r="CC2070" s="50"/>
      <c r="CD2070" s="50"/>
      <c r="CE2070" s="50"/>
      <c r="CF2070" s="50"/>
      <c r="CG2070" s="50"/>
      <c r="CH2070" s="50"/>
      <c r="CI2070" s="50"/>
      <c r="CJ2070" s="50"/>
      <c r="CK2070" s="50"/>
      <c r="CL2070" s="50"/>
      <c r="CM2070" s="50"/>
      <c r="CN2070" s="50"/>
      <c r="CO2070" s="50"/>
      <c r="CP2070" s="50"/>
      <c r="CQ2070" s="50"/>
      <c r="CR2070" s="50"/>
      <c r="CS2070" s="50"/>
      <c r="CT2070" s="50"/>
      <c r="CU2070" s="50"/>
      <c r="CV2070" s="50"/>
      <c r="CW2070" s="50"/>
      <c r="CX2070" s="50"/>
      <c r="CY2070" s="50"/>
      <c r="CZ2070" s="50"/>
      <c r="DA2070" s="50"/>
      <c r="DB2070" s="50"/>
      <c r="DC2070" s="50"/>
      <c r="DD2070" s="50"/>
      <c r="DE2070" s="50"/>
      <c r="DF2070" s="50"/>
    </row>
    <row r="2071" spans="2:110" x14ac:dyDescent="0.2">
      <c r="B2071" s="182"/>
      <c r="C2071" s="182"/>
      <c r="D2071" s="180"/>
      <c r="E2071" s="203"/>
      <c r="F2071" s="203"/>
      <c r="G2071" s="203"/>
      <c r="H2071" s="203"/>
      <c r="I2071" s="203"/>
      <c r="J2071" s="203"/>
      <c r="K2071" s="203"/>
      <c r="L2071" s="203"/>
      <c r="M2071" s="203"/>
      <c r="N2071" s="203"/>
      <c r="O2071" s="203"/>
      <c r="P2071" s="203"/>
      <c r="Q2071" s="204"/>
      <c r="R2071" s="204"/>
      <c r="S2071" s="234"/>
      <c r="T2071" s="50"/>
      <c r="U2071" s="50"/>
      <c r="V2071" s="50"/>
      <c r="W2071" s="50"/>
      <c r="X2071" s="50"/>
      <c r="Y2071" s="50"/>
      <c r="Z2071" s="250"/>
      <c r="AA2071" s="238"/>
      <c r="AB2071" s="50"/>
      <c r="AC2071" s="50"/>
      <c r="AD2071" s="50"/>
      <c r="AE2071" s="50"/>
      <c r="AF2071" s="50"/>
      <c r="AG2071" s="50"/>
      <c r="AH2071" s="50"/>
      <c r="AI2071" s="50"/>
      <c r="AJ2071" s="50"/>
      <c r="AK2071" s="50"/>
      <c r="AL2071" s="50"/>
      <c r="AM2071" s="50"/>
      <c r="AN2071" s="50"/>
      <c r="AO2071" s="50"/>
      <c r="AP2071" s="50"/>
      <c r="AQ2071" s="50"/>
      <c r="AR2071" s="50"/>
      <c r="AS2071" s="50"/>
      <c r="AT2071" s="50"/>
      <c r="AU2071" s="50"/>
      <c r="AV2071" s="50"/>
      <c r="AW2071" s="50"/>
      <c r="AX2071" s="50"/>
      <c r="AY2071" s="50"/>
      <c r="AZ2071" s="50"/>
      <c r="BA2071" s="50"/>
      <c r="BB2071" s="50"/>
      <c r="BC2071" s="50"/>
      <c r="BD2071" s="50"/>
      <c r="BE2071" s="50"/>
      <c r="BF2071" s="50"/>
      <c r="BG2071" s="50"/>
      <c r="BH2071" s="50"/>
      <c r="BI2071" s="50"/>
      <c r="BJ2071" s="50"/>
      <c r="BK2071" s="50"/>
      <c r="BL2071" s="50"/>
      <c r="BM2071" s="50"/>
      <c r="BN2071" s="50"/>
      <c r="BO2071" s="50"/>
      <c r="BP2071" s="50"/>
      <c r="BQ2071" s="50"/>
      <c r="BR2071" s="50"/>
      <c r="BS2071" s="50"/>
      <c r="BT2071" s="50"/>
      <c r="BU2071" s="50"/>
      <c r="BV2071" s="50"/>
      <c r="BW2071" s="50"/>
      <c r="BX2071" s="50"/>
      <c r="BY2071" s="50"/>
      <c r="BZ2071" s="50"/>
      <c r="CA2071" s="50"/>
      <c r="CB2071" s="50"/>
      <c r="CC2071" s="50"/>
      <c r="CD2071" s="50"/>
      <c r="CE2071" s="50"/>
      <c r="CF2071" s="50"/>
      <c r="CG2071" s="50"/>
      <c r="CH2071" s="50"/>
      <c r="CI2071" s="50"/>
      <c r="CJ2071" s="50"/>
      <c r="CK2071" s="50"/>
      <c r="CL2071" s="50"/>
      <c r="CM2071" s="50"/>
      <c r="CN2071" s="50"/>
      <c r="CO2071" s="50"/>
      <c r="CP2071" s="50"/>
      <c r="CQ2071" s="50"/>
      <c r="CR2071" s="50"/>
      <c r="CS2071" s="50"/>
      <c r="CT2071" s="50"/>
      <c r="CU2071" s="50"/>
      <c r="CV2071" s="50"/>
      <c r="CW2071" s="50"/>
      <c r="CX2071" s="50"/>
      <c r="CY2071" s="50"/>
      <c r="CZ2071" s="50"/>
      <c r="DA2071" s="50"/>
      <c r="DB2071" s="50"/>
      <c r="DC2071" s="50"/>
      <c r="DD2071" s="50"/>
      <c r="DE2071" s="50"/>
      <c r="DF2071" s="50"/>
    </row>
    <row r="2072" spans="2:110" x14ac:dyDescent="0.2">
      <c r="B2072" s="182"/>
      <c r="C2072" s="182"/>
      <c r="D2072" s="180"/>
      <c r="E2072" s="203"/>
      <c r="F2072" s="203"/>
      <c r="G2072" s="203"/>
      <c r="H2072" s="203"/>
      <c r="I2072" s="203"/>
      <c r="J2072" s="203"/>
      <c r="K2072" s="203"/>
      <c r="L2072" s="203"/>
      <c r="M2072" s="203"/>
      <c r="N2072" s="203"/>
      <c r="O2072" s="203"/>
      <c r="P2072" s="203"/>
      <c r="Q2072" s="204"/>
      <c r="R2072" s="204"/>
      <c r="S2072" s="234"/>
      <c r="T2072" s="50"/>
      <c r="U2072" s="50"/>
      <c r="V2072" s="50"/>
      <c r="W2072" s="50"/>
      <c r="X2072" s="50"/>
      <c r="Y2072" s="50"/>
      <c r="Z2072" s="250"/>
      <c r="AA2072" s="238"/>
      <c r="AB2072" s="50"/>
      <c r="AC2072" s="50"/>
      <c r="AD2072" s="50"/>
      <c r="AE2072" s="50"/>
      <c r="AF2072" s="50"/>
      <c r="AG2072" s="50"/>
      <c r="AH2072" s="50"/>
      <c r="AI2072" s="50"/>
      <c r="AJ2072" s="50"/>
      <c r="AK2072" s="50"/>
      <c r="AL2072" s="50"/>
      <c r="AM2072" s="50"/>
      <c r="AN2072" s="50"/>
      <c r="AO2072" s="50"/>
      <c r="AP2072" s="50"/>
      <c r="AQ2072" s="50"/>
      <c r="AR2072" s="50"/>
      <c r="AS2072" s="50"/>
      <c r="AT2072" s="50"/>
      <c r="AU2072" s="50"/>
      <c r="AV2072" s="50"/>
      <c r="AW2072" s="50"/>
      <c r="AX2072" s="50"/>
      <c r="AY2072" s="50"/>
      <c r="AZ2072" s="50"/>
      <c r="BA2072" s="50"/>
      <c r="BB2072" s="50"/>
      <c r="BC2072" s="50"/>
      <c r="BD2072" s="50"/>
      <c r="BE2072" s="50"/>
      <c r="BF2072" s="50"/>
      <c r="BG2072" s="50"/>
      <c r="BH2072" s="50"/>
      <c r="BI2072" s="50"/>
      <c r="BJ2072" s="50"/>
      <c r="BK2072" s="50"/>
      <c r="BL2072" s="50"/>
      <c r="BM2072" s="50"/>
      <c r="BN2072" s="50"/>
      <c r="BO2072" s="50"/>
      <c r="BP2072" s="50"/>
      <c r="BQ2072" s="50"/>
      <c r="BR2072" s="50"/>
      <c r="BS2072" s="50"/>
      <c r="BT2072" s="50"/>
      <c r="BU2072" s="50"/>
      <c r="BV2072" s="50"/>
      <c r="BW2072" s="50"/>
      <c r="BX2072" s="50"/>
      <c r="BY2072" s="50"/>
      <c r="BZ2072" s="50"/>
      <c r="CA2072" s="50"/>
      <c r="CB2072" s="50"/>
      <c r="CC2072" s="50"/>
      <c r="CD2072" s="50"/>
      <c r="CE2072" s="50"/>
      <c r="CF2072" s="50"/>
      <c r="CG2072" s="50"/>
      <c r="CH2072" s="50"/>
      <c r="CI2072" s="50"/>
      <c r="CJ2072" s="50"/>
      <c r="CK2072" s="50"/>
      <c r="CL2072" s="50"/>
      <c r="CM2072" s="50"/>
      <c r="CN2072" s="50"/>
      <c r="CO2072" s="50"/>
      <c r="CP2072" s="50"/>
      <c r="CQ2072" s="50"/>
      <c r="CR2072" s="50"/>
      <c r="CS2072" s="50"/>
      <c r="CT2072" s="50"/>
      <c r="CU2072" s="50"/>
      <c r="CV2072" s="50"/>
      <c r="CW2072" s="50"/>
      <c r="CX2072" s="50"/>
      <c r="CY2072" s="50"/>
      <c r="CZ2072" s="50"/>
      <c r="DA2072" s="50"/>
      <c r="DB2072" s="50"/>
      <c r="DC2072" s="50"/>
      <c r="DD2072" s="50"/>
      <c r="DE2072" s="50"/>
      <c r="DF2072" s="50"/>
    </row>
    <row r="2073" spans="2:110" x14ac:dyDescent="0.2">
      <c r="B2073" s="182"/>
      <c r="C2073" s="182"/>
      <c r="D2073" s="180"/>
      <c r="E2073" s="203"/>
      <c r="F2073" s="203"/>
      <c r="G2073" s="203"/>
      <c r="H2073" s="203"/>
      <c r="I2073" s="203"/>
      <c r="J2073" s="203"/>
      <c r="K2073" s="203"/>
      <c r="L2073" s="203"/>
      <c r="M2073" s="203"/>
      <c r="N2073" s="203"/>
      <c r="O2073" s="203"/>
      <c r="P2073" s="203"/>
      <c r="Q2073" s="204"/>
      <c r="R2073" s="204"/>
      <c r="S2073" s="234"/>
      <c r="T2073" s="50"/>
      <c r="U2073" s="50"/>
      <c r="V2073" s="50"/>
      <c r="W2073" s="50"/>
      <c r="X2073" s="50"/>
      <c r="Y2073" s="50"/>
      <c r="Z2073" s="250"/>
      <c r="AA2073" s="238"/>
      <c r="AB2073" s="50"/>
      <c r="AC2073" s="50"/>
      <c r="AD2073" s="50"/>
      <c r="AE2073" s="50"/>
      <c r="AF2073" s="50"/>
      <c r="AG2073" s="50"/>
      <c r="AH2073" s="50"/>
      <c r="AI2073" s="50"/>
      <c r="AJ2073" s="50"/>
      <c r="AK2073" s="50"/>
      <c r="AL2073" s="50"/>
      <c r="AM2073" s="50"/>
      <c r="AN2073" s="50"/>
      <c r="AO2073" s="50"/>
      <c r="AP2073" s="50"/>
      <c r="AQ2073" s="50"/>
      <c r="AR2073" s="50"/>
      <c r="AS2073" s="50"/>
      <c r="AT2073" s="50"/>
      <c r="AU2073" s="50"/>
      <c r="AV2073" s="50"/>
      <c r="AW2073" s="50"/>
      <c r="AX2073" s="50"/>
      <c r="AY2073" s="50"/>
      <c r="AZ2073" s="50"/>
      <c r="BA2073" s="50"/>
      <c r="BB2073" s="50"/>
      <c r="BC2073" s="50"/>
      <c r="BD2073" s="50"/>
      <c r="BE2073" s="50"/>
      <c r="BF2073" s="50"/>
      <c r="BG2073" s="50"/>
      <c r="BH2073" s="50"/>
      <c r="BI2073" s="50"/>
      <c r="BJ2073" s="50"/>
      <c r="BK2073" s="50"/>
      <c r="BL2073" s="50"/>
      <c r="BM2073" s="50"/>
      <c r="BN2073" s="50"/>
      <c r="BO2073" s="50"/>
      <c r="BP2073" s="50"/>
      <c r="BQ2073" s="50"/>
      <c r="BR2073" s="50"/>
      <c r="BS2073" s="50"/>
      <c r="BT2073" s="50"/>
      <c r="BU2073" s="50"/>
      <c r="BV2073" s="50"/>
      <c r="BW2073" s="50"/>
      <c r="BX2073" s="50"/>
      <c r="BY2073" s="50"/>
      <c r="BZ2073" s="50"/>
      <c r="CA2073" s="50"/>
      <c r="CB2073" s="50"/>
      <c r="CC2073" s="50"/>
      <c r="CD2073" s="50"/>
      <c r="CE2073" s="50"/>
      <c r="CF2073" s="50"/>
      <c r="CG2073" s="50"/>
      <c r="CH2073" s="50"/>
      <c r="CI2073" s="50"/>
      <c r="CJ2073" s="50"/>
      <c r="CK2073" s="50"/>
      <c r="CL2073" s="50"/>
      <c r="CM2073" s="50"/>
      <c r="CN2073" s="50"/>
      <c r="CO2073" s="50"/>
      <c r="CP2073" s="50"/>
      <c r="CQ2073" s="50"/>
      <c r="CR2073" s="50"/>
      <c r="CS2073" s="50"/>
      <c r="CT2073" s="50"/>
      <c r="CU2073" s="50"/>
      <c r="CV2073" s="50"/>
      <c r="CW2073" s="50"/>
      <c r="CX2073" s="50"/>
      <c r="CY2073" s="50"/>
      <c r="CZ2073" s="50"/>
      <c r="DA2073" s="50"/>
      <c r="DB2073" s="50"/>
      <c r="DC2073" s="50"/>
      <c r="DD2073" s="50"/>
      <c r="DE2073" s="50"/>
      <c r="DF2073" s="50"/>
    </row>
    <row r="2074" spans="2:110" x14ac:dyDescent="0.2">
      <c r="B2074" s="183"/>
      <c r="C2074" s="183"/>
      <c r="D2074" s="200"/>
      <c r="E2074" s="203"/>
      <c r="F2074" s="203"/>
      <c r="G2074" s="203"/>
      <c r="H2074" s="203"/>
      <c r="I2074" s="203"/>
      <c r="J2074" s="203"/>
      <c r="K2074" s="203"/>
      <c r="L2074" s="203"/>
      <c r="M2074" s="203"/>
      <c r="N2074" s="203"/>
      <c r="O2074" s="203"/>
      <c r="P2074" s="203"/>
      <c r="Q2074" s="204"/>
      <c r="R2074" s="204"/>
      <c r="S2074" s="234"/>
      <c r="T2074" s="50"/>
      <c r="U2074" s="50"/>
      <c r="V2074" s="50"/>
      <c r="W2074" s="50"/>
      <c r="X2074" s="50"/>
      <c r="Y2074" s="50"/>
      <c r="Z2074" s="250"/>
      <c r="AA2074" s="238"/>
      <c r="AB2074" s="50"/>
      <c r="AC2074" s="50"/>
      <c r="AD2074" s="50"/>
      <c r="AE2074" s="50"/>
      <c r="AF2074" s="50"/>
      <c r="AG2074" s="50"/>
      <c r="AH2074" s="50"/>
      <c r="AI2074" s="50"/>
      <c r="AJ2074" s="50"/>
      <c r="AK2074" s="50"/>
      <c r="AL2074" s="50"/>
      <c r="AM2074" s="50"/>
      <c r="AN2074" s="50"/>
      <c r="AO2074" s="50"/>
      <c r="AP2074" s="50"/>
      <c r="AQ2074" s="50"/>
      <c r="AR2074" s="50"/>
      <c r="AS2074" s="50"/>
      <c r="AT2074" s="50"/>
      <c r="AU2074" s="50"/>
      <c r="AV2074" s="50"/>
      <c r="AW2074" s="50"/>
      <c r="AX2074" s="50"/>
      <c r="AY2074" s="50"/>
      <c r="AZ2074" s="50"/>
      <c r="BA2074" s="50"/>
      <c r="BB2074" s="50"/>
      <c r="BC2074" s="50"/>
      <c r="BD2074" s="50"/>
      <c r="BE2074" s="50"/>
      <c r="BF2074" s="50"/>
      <c r="BG2074" s="50"/>
      <c r="BH2074" s="50"/>
      <c r="BI2074" s="50"/>
      <c r="BJ2074" s="50"/>
      <c r="BK2074" s="50"/>
      <c r="BL2074" s="50"/>
      <c r="BM2074" s="50"/>
      <c r="BN2074" s="50"/>
      <c r="BO2074" s="50"/>
      <c r="BP2074" s="50"/>
      <c r="BQ2074" s="50"/>
      <c r="BR2074" s="50"/>
      <c r="BS2074" s="50"/>
      <c r="BT2074" s="50"/>
      <c r="BU2074" s="50"/>
      <c r="BV2074" s="50"/>
      <c r="BW2074" s="50"/>
      <c r="BX2074" s="50"/>
      <c r="BY2074" s="50"/>
      <c r="BZ2074" s="50"/>
      <c r="CA2074" s="50"/>
      <c r="CB2074" s="50"/>
      <c r="CC2074" s="50"/>
      <c r="CD2074" s="50"/>
      <c r="CE2074" s="50"/>
      <c r="CF2074" s="50"/>
      <c r="CG2074" s="50"/>
      <c r="CH2074" s="50"/>
      <c r="CI2074" s="50"/>
      <c r="CJ2074" s="50"/>
      <c r="CK2074" s="50"/>
      <c r="CL2074" s="50"/>
      <c r="CM2074" s="50"/>
      <c r="CN2074" s="50"/>
      <c r="CO2074" s="50"/>
      <c r="CP2074" s="50"/>
      <c r="CQ2074" s="50"/>
      <c r="CR2074" s="50"/>
      <c r="CS2074" s="50"/>
      <c r="CT2074" s="50"/>
      <c r="CU2074" s="50"/>
      <c r="CV2074" s="50"/>
      <c r="CW2074" s="50"/>
      <c r="CX2074" s="50"/>
      <c r="CY2074" s="50"/>
      <c r="CZ2074" s="50"/>
      <c r="DA2074" s="50"/>
      <c r="DB2074" s="50"/>
      <c r="DC2074" s="50"/>
      <c r="DD2074" s="50"/>
      <c r="DE2074" s="50"/>
      <c r="DF2074" s="50"/>
    </row>
    <row r="2075" spans="2:110" x14ac:dyDescent="0.2">
      <c r="B2075" s="184"/>
      <c r="C2075" s="206"/>
      <c r="D2075" s="200"/>
      <c r="E2075" s="203"/>
      <c r="F2075" s="203"/>
      <c r="G2075" s="203"/>
      <c r="H2075" s="203"/>
      <c r="I2075" s="203"/>
      <c r="J2075" s="203"/>
      <c r="K2075" s="203"/>
      <c r="L2075" s="203"/>
      <c r="M2075" s="203"/>
      <c r="N2075" s="203"/>
      <c r="O2075" s="203"/>
      <c r="P2075" s="203"/>
      <c r="Q2075" s="204"/>
      <c r="R2075" s="204"/>
      <c r="S2075" s="234"/>
      <c r="T2075" s="50"/>
      <c r="U2075" s="50"/>
      <c r="V2075" s="50"/>
      <c r="W2075" s="50"/>
      <c r="X2075" s="50"/>
      <c r="Y2075" s="50"/>
      <c r="Z2075" s="250"/>
      <c r="AA2075" s="238"/>
      <c r="AB2075" s="50"/>
      <c r="AC2075" s="50"/>
      <c r="AD2075" s="50"/>
      <c r="AE2075" s="50"/>
      <c r="AF2075" s="50"/>
      <c r="AG2075" s="50"/>
      <c r="AH2075" s="50"/>
      <c r="AI2075" s="50"/>
      <c r="AJ2075" s="50"/>
      <c r="AK2075" s="50"/>
      <c r="AL2075" s="50"/>
      <c r="AM2075" s="50"/>
      <c r="AN2075" s="50"/>
      <c r="AO2075" s="50"/>
      <c r="AP2075" s="50"/>
      <c r="AQ2075" s="50"/>
      <c r="AR2075" s="50"/>
      <c r="AS2075" s="50"/>
      <c r="AT2075" s="50"/>
      <c r="AU2075" s="50"/>
      <c r="AV2075" s="50"/>
      <c r="AW2075" s="50"/>
      <c r="AX2075" s="50"/>
      <c r="AY2075" s="50"/>
      <c r="AZ2075" s="50"/>
      <c r="BA2075" s="50"/>
      <c r="BB2075" s="50"/>
      <c r="BC2075" s="50"/>
      <c r="BD2075" s="50"/>
      <c r="BE2075" s="50"/>
      <c r="BF2075" s="50"/>
      <c r="BG2075" s="50"/>
      <c r="BH2075" s="50"/>
      <c r="BI2075" s="50"/>
      <c r="BJ2075" s="50"/>
      <c r="BK2075" s="50"/>
      <c r="BL2075" s="50"/>
      <c r="BM2075" s="50"/>
      <c r="BN2075" s="50"/>
      <c r="BO2075" s="50"/>
      <c r="BP2075" s="50"/>
      <c r="BQ2075" s="50"/>
      <c r="BR2075" s="50"/>
      <c r="BS2075" s="50"/>
      <c r="BT2075" s="50"/>
      <c r="BU2075" s="50"/>
      <c r="BV2075" s="50"/>
      <c r="BW2075" s="50"/>
      <c r="BX2075" s="50"/>
      <c r="BY2075" s="50"/>
      <c r="BZ2075" s="50"/>
      <c r="CA2075" s="50"/>
      <c r="CB2075" s="50"/>
      <c r="CC2075" s="50"/>
      <c r="CD2075" s="50"/>
      <c r="CE2075" s="50"/>
      <c r="CF2075" s="50"/>
      <c r="CG2075" s="50"/>
      <c r="CH2075" s="50"/>
      <c r="CI2075" s="50"/>
      <c r="CJ2075" s="50"/>
      <c r="CK2075" s="50"/>
      <c r="CL2075" s="50"/>
      <c r="CM2075" s="50"/>
      <c r="CN2075" s="50"/>
      <c r="CO2075" s="50"/>
      <c r="CP2075" s="50"/>
      <c r="CQ2075" s="50"/>
      <c r="CR2075" s="50"/>
      <c r="CS2075" s="50"/>
      <c r="CT2075" s="50"/>
      <c r="CU2075" s="50"/>
      <c r="CV2075" s="50"/>
      <c r="CW2075" s="50"/>
      <c r="CX2075" s="50"/>
      <c r="CY2075" s="50"/>
      <c r="CZ2075" s="50"/>
      <c r="DA2075" s="50"/>
      <c r="DB2075" s="50"/>
      <c r="DC2075" s="50"/>
      <c r="DD2075" s="50"/>
      <c r="DE2075" s="50"/>
      <c r="DF2075" s="50"/>
    </row>
    <row r="2076" spans="2:110" x14ac:dyDescent="0.2">
      <c r="B2076" s="185"/>
      <c r="C2076" s="206"/>
      <c r="D2076" s="186"/>
      <c r="E2076" s="203"/>
      <c r="F2076" s="203"/>
      <c r="G2076" s="203"/>
      <c r="H2076" s="203"/>
      <c r="I2076" s="203"/>
      <c r="J2076" s="203"/>
      <c r="K2076" s="203"/>
      <c r="L2076" s="203"/>
      <c r="M2076" s="203"/>
      <c r="N2076" s="203"/>
      <c r="O2076" s="203"/>
      <c r="P2076" s="203"/>
      <c r="Q2076" s="204"/>
      <c r="R2076" s="204"/>
      <c r="S2076" s="234"/>
      <c r="T2076" s="50"/>
      <c r="U2076" s="50"/>
      <c r="V2076" s="50"/>
      <c r="W2076" s="50"/>
      <c r="X2076" s="50"/>
      <c r="Y2076" s="50"/>
      <c r="Z2076" s="250"/>
      <c r="AA2076" s="238"/>
      <c r="AB2076" s="50"/>
      <c r="AC2076" s="50"/>
      <c r="AD2076" s="50"/>
      <c r="AE2076" s="50"/>
      <c r="AF2076" s="50"/>
      <c r="AG2076" s="50"/>
      <c r="AH2076" s="50"/>
      <c r="AI2076" s="50"/>
      <c r="AJ2076" s="50"/>
      <c r="AK2076" s="50"/>
      <c r="AL2076" s="50"/>
      <c r="AM2076" s="50"/>
      <c r="AN2076" s="50"/>
      <c r="AO2076" s="50"/>
      <c r="AP2076" s="50"/>
      <c r="AQ2076" s="50"/>
      <c r="AR2076" s="50"/>
      <c r="AS2076" s="50"/>
      <c r="AT2076" s="50"/>
      <c r="AU2076" s="50"/>
      <c r="AV2076" s="50"/>
      <c r="AW2076" s="50"/>
      <c r="AX2076" s="50"/>
      <c r="AY2076" s="50"/>
      <c r="AZ2076" s="50"/>
      <c r="BA2076" s="50"/>
      <c r="BB2076" s="50"/>
      <c r="BC2076" s="50"/>
      <c r="BD2076" s="50"/>
      <c r="BE2076" s="50"/>
      <c r="BF2076" s="50"/>
      <c r="BG2076" s="50"/>
      <c r="BH2076" s="50"/>
      <c r="BI2076" s="50"/>
      <c r="BJ2076" s="50"/>
      <c r="BK2076" s="50"/>
      <c r="BL2076" s="50"/>
      <c r="BM2076" s="50"/>
      <c r="BN2076" s="50"/>
      <c r="BO2076" s="50"/>
      <c r="BP2076" s="50"/>
      <c r="BQ2076" s="50"/>
      <c r="BR2076" s="50"/>
      <c r="BS2076" s="50"/>
      <c r="BT2076" s="50"/>
      <c r="BU2076" s="50"/>
      <c r="BV2076" s="50"/>
      <c r="BW2076" s="50"/>
      <c r="BX2076" s="50"/>
      <c r="BY2076" s="50"/>
      <c r="BZ2076" s="50"/>
      <c r="CA2076" s="50"/>
      <c r="CB2076" s="50"/>
      <c r="CC2076" s="50"/>
      <c r="CD2076" s="50"/>
      <c r="CE2076" s="50"/>
      <c r="CF2076" s="50"/>
      <c r="CG2076" s="50"/>
      <c r="CH2076" s="50"/>
      <c r="CI2076" s="50"/>
      <c r="CJ2076" s="50"/>
      <c r="CK2076" s="50"/>
      <c r="CL2076" s="50"/>
      <c r="CM2076" s="50"/>
      <c r="CN2076" s="50"/>
      <c r="CO2076" s="50"/>
      <c r="CP2076" s="50"/>
      <c r="CQ2076" s="50"/>
      <c r="CR2076" s="50"/>
      <c r="CS2076" s="50"/>
      <c r="CT2076" s="50"/>
      <c r="CU2076" s="50"/>
      <c r="CV2076" s="50"/>
      <c r="CW2076" s="50"/>
      <c r="CX2076" s="50"/>
      <c r="CY2076" s="50"/>
      <c r="CZ2076" s="50"/>
      <c r="DA2076" s="50"/>
      <c r="DB2076" s="50"/>
      <c r="DC2076" s="50"/>
      <c r="DD2076" s="50"/>
      <c r="DE2076" s="50"/>
      <c r="DF2076" s="50"/>
    </row>
    <row r="2077" spans="2:110" x14ac:dyDescent="0.2">
      <c r="B2077" s="185"/>
      <c r="C2077" s="206"/>
      <c r="D2077" s="187"/>
      <c r="E2077" s="203"/>
      <c r="F2077" s="203"/>
      <c r="G2077" s="203"/>
      <c r="H2077" s="203"/>
      <c r="I2077" s="203"/>
      <c r="J2077" s="203"/>
      <c r="K2077" s="203"/>
      <c r="L2077" s="203"/>
      <c r="M2077" s="203"/>
      <c r="N2077" s="203"/>
      <c r="O2077" s="203"/>
      <c r="P2077" s="203"/>
      <c r="Q2077" s="204"/>
      <c r="R2077" s="204"/>
      <c r="S2077" s="234"/>
      <c r="T2077" s="50"/>
      <c r="U2077" s="50"/>
      <c r="V2077" s="50"/>
      <c r="W2077" s="50"/>
      <c r="X2077" s="50"/>
      <c r="Y2077" s="50"/>
      <c r="Z2077" s="250"/>
      <c r="AA2077" s="238"/>
      <c r="AB2077" s="50"/>
      <c r="AC2077" s="50"/>
      <c r="AD2077" s="50"/>
      <c r="AE2077" s="50"/>
      <c r="AF2077" s="50"/>
      <c r="AG2077" s="50"/>
      <c r="AH2077" s="50"/>
      <c r="AI2077" s="50"/>
      <c r="AJ2077" s="50"/>
      <c r="AK2077" s="50"/>
      <c r="AL2077" s="50"/>
      <c r="AM2077" s="50"/>
      <c r="AN2077" s="50"/>
      <c r="AO2077" s="50"/>
      <c r="AP2077" s="50"/>
      <c r="AQ2077" s="50"/>
      <c r="AR2077" s="50"/>
      <c r="AS2077" s="50"/>
      <c r="AT2077" s="50"/>
      <c r="AU2077" s="50"/>
      <c r="AV2077" s="50"/>
      <c r="AW2077" s="50"/>
      <c r="AX2077" s="50"/>
      <c r="AY2077" s="50"/>
      <c r="AZ2077" s="50"/>
      <c r="BA2077" s="50"/>
      <c r="BB2077" s="50"/>
      <c r="BC2077" s="50"/>
      <c r="BD2077" s="50"/>
      <c r="BE2077" s="50"/>
      <c r="BF2077" s="50"/>
      <c r="BG2077" s="50"/>
      <c r="BH2077" s="50"/>
      <c r="BI2077" s="50"/>
      <c r="BJ2077" s="50"/>
      <c r="BK2077" s="50"/>
      <c r="BL2077" s="50"/>
      <c r="BM2077" s="50"/>
      <c r="BN2077" s="50"/>
      <c r="BO2077" s="50"/>
      <c r="BP2077" s="50"/>
      <c r="BQ2077" s="50"/>
      <c r="BR2077" s="50"/>
      <c r="BS2077" s="50"/>
      <c r="BT2077" s="50"/>
      <c r="BU2077" s="50"/>
      <c r="BV2077" s="50"/>
      <c r="BW2077" s="50"/>
      <c r="BX2077" s="50"/>
      <c r="BY2077" s="50"/>
      <c r="BZ2077" s="50"/>
      <c r="CA2077" s="50"/>
      <c r="CB2077" s="50"/>
      <c r="CC2077" s="50"/>
      <c r="CD2077" s="50"/>
      <c r="CE2077" s="50"/>
      <c r="CF2077" s="50"/>
      <c r="CG2077" s="50"/>
      <c r="CH2077" s="50"/>
      <c r="CI2077" s="50"/>
      <c r="CJ2077" s="50"/>
      <c r="CK2077" s="50"/>
      <c r="CL2077" s="50"/>
      <c r="CM2077" s="50"/>
      <c r="CN2077" s="50"/>
      <c r="CO2077" s="50"/>
      <c r="CP2077" s="50"/>
      <c r="CQ2077" s="50"/>
      <c r="CR2077" s="50"/>
      <c r="CS2077" s="50"/>
      <c r="CT2077" s="50"/>
      <c r="CU2077" s="50"/>
      <c r="CV2077" s="50"/>
      <c r="CW2077" s="50"/>
      <c r="CX2077" s="50"/>
      <c r="CY2077" s="50"/>
      <c r="CZ2077" s="50"/>
      <c r="DA2077" s="50"/>
      <c r="DB2077" s="50"/>
      <c r="DC2077" s="50"/>
      <c r="DD2077" s="50"/>
      <c r="DE2077" s="50"/>
      <c r="DF2077" s="50"/>
    </row>
    <row r="2078" spans="2:110" x14ac:dyDescent="0.2">
      <c r="B2078" s="185"/>
      <c r="C2078" s="206"/>
      <c r="D2078" s="187"/>
      <c r="E2078" s="203"/>
      <c r="F2078" s="203"/>
      <c r="G2078" s="203"/>
      <c r="H2078" s="203"/>
      <c r="I2078" s="203"/>
      <c r="J2078" s="203"/>
      <c r="K2078" s="203"/>
      <c r="L2078" s="203"/>
      <c r="M2078" s="203"/>
      <c r="N2078" s="203"/>
      <c r="O2078" s="203"/>
      <c r="P2078" s="203"/>
      <c r="Q2078" s="204"/>
      <c r="R2078" s="204"/>
      <c r="S2078" s="234"/>
      <c r="T2078" s="50"/>
      <c r="U2078" s="50"/>
      <c r="V2078" s="50"/>
      <c r="W2078" s="50"/>
      <c r="X2078" s="50"/>
      <c r="Y2078" s="50"/>
      <c r="Z2078" s="250"/>
      <c r="AA2078" s="238"/>
      <c r="AB2078" s="50"/>
      <c r="AC2078" s="50"/>
      <c r="AD2078" s="50"/>
      <c r="AE2078" s="50"/>
      <c r="AF2078" s="50"/>
      <c r="AG2078" s="50"/>
      <c r="AH2078" s="50"/>
      <c r="AI2078" s="50"/>
      <c r="AJ2078" s="50"/>
      <c r="AK2078" s="50"/>
      <c r="AL2078" s="50"/>
      <c r="AM2078" s="50"/>
      <c r="AN2078" s="50"/>
      <c r="AO2078" s="50"/>
      <c r="AP2078" s="50"/>
      <c r="AQ2078" s="50"/>
      <c r="AR2078" s="50"/>
      <c r="AS2078" s="50"/>
      <c r="AT2078" s="50"/>
      <c r="AU2078" s="50"/>
      <c r="AV2078" s="50"/>
      <c r="AW2078" s="50"/>
      <c r="AX2078" s="50"/>
      <c r="AY2078" s="50"/>
      <c r="AZ2078" s="50"/>
      <c r="BA2078" s="50"/>
      <c r="BB2078" s="50"/>
      <c r="BC2078" s="50"/>
      <c r="BD2078" s="50"/>
      <c r="BE2078" s="50"/>
      <c r="BF2078" s="50"/>
      <c r="BG2078" s="50"/>
      <c r="BH2078" s="50"/>
      <c r="BI2078" s="50"/>
      <c r="BJ2078" s="50"/>
      <c r="BK2078" s="50"/>
      <c r="BL2078" s="50"/>
      <c r="BM2078" s="50"/>
      <c r="BN2078" s="50"/>
      <c r="BO2078" s="50"/>
      <c r="BP2078" s="50"/>
      <c r="BQ2078" s="50"/>
      <c r="BR2078" s="50"/>
      <c r="BS2078" s="50"/>
      <c r="BT2078" s="50"/>
      <c r="BU2078" s="50"/>
      <c r="BV2078" s="50"/>
      <c r="BW2078" s="50"/>
      <c r="BX2078" s="50"/>
      <c r="BY2078" s="50"/>
      <c r="BZ2078" s="50"/>
      <c r="CA2078" s="50"/>
      <c r="CB2078" s="50"/>
      <c r="CC2078" s="50"/>
      <c r="CD2078" s="50"/>
      <c r="CE2078" s="50"/>
      <c r="CF2078" s="50"/>
      <c r="CG2078" s="50"/>
      <c r="CH2078" s="50"/>
      <c r="CI2078" s="50"/>
      <c r="CJ2078" s="50"/>
      <c r="CK2078" s="50"/>
      <c r="CL2078" s="50"/>
      <c r="CM2078" s="50"/>
      <c r="CN2078" s="50"/>
      <c r="CO2078" s="50"/>
      <c r="CP2078" s="50"/>
      <c r="CQ2078" s="50"/>
      <c r="CR2078" s="50"/>
      <c r="CS2078" s="50"/>
      <c r="CT2078" s="50"/>
      <c r="CU2078" s="50"/>
      <c r="CV2078" s="50"/>
      <c r="CW2078" s="50"/>
      <c r="CX2078" s="50"/>
      <c r="CY2078" s="50"/>
      <c r="CZ2078" s="50"/>
      <c r="DA2078" s="50"/>
      <c r="DB2078" s="50"/>
      <c r="DC2078" s="50"/>
      <c r="DD2078" s="50"/>
      <c r="DE2078" s="50"/>
      <c r="DF2078" s="50"/>
    </row>
    <row r="2079" spans="2:110" x14ac:dyDescent="0.2">
      <c r="B2079" s="185"/>
      <c r="C2079" s="206"/>
      <c r="D2079" s="186"/>
      <c r="E2079" s="203"/>
      <c r="F2079" s="203"/>
      <c r="G2079" s="203"/>
      <c r="H2079" s="203"/>
      <c r="I2079" s="203"/>
      <c r="J2079" s="203"/>
      <c r="K2079" s="203"/>
      <c r="L2079" s="203"/>
      <c r="M2079" s="203"/>
      <c r="N2079" s="203"/>
      <c r="O2079" s="203"/>
      <c r="P2079" s="203"/>
      <c r="Q2079" s="204"/>
      <c r="R2079" s="204"/>
      <c r="S2079" s="234"/>
      <c r="T2079" s="50"/>
      <c r="U2079" s="50"/>
      <c r="V2079" s="50"/>
      <c r="W2079" s="50"/>
      <c r="X2079" s="50"/>
      <c r="Y2079" s="50"/>
      <c r="Z2079" s="250"/>
      <c r="AA2079" s="238"/>
      <c r="AB2079" s="50"/>
      <c r="AC2079" s="50"/>
      <c r="AD2079" s="50"/>
      <c r="AE2079" s="50"/>
      <c r="AF2079" s="50"/>
      <c r="AG2079" s="50"/>
      <c r="AH2079" s="50"/>
      <c r="AI2079" s="50"/>
      <c r="AJ2079" s="50"/>
      <c r="AK2079" s="50"/>
      <c r="AL2079" s="50"/>
      <c r="AM2079" s="50"/>
      <c r="AN2079" s="50"/>
      <c r="AO2079" s="50"/>
      <c r="AP2079" s="50"/>
      <c r="AQ2079" s="50"/>
      <c r="AR2079" s="50"/>
      <c r="AS2079" s="50"/>
      <c r="AT2079" s="50"/>
      <c r="AU2079" s="50"/>
      <c r="AV2079" s="50"/>
      <c r="AW2079" s="50"/>
      <c r="AX2079" s="50"/>
      <c r="AY2079" s="50"/>
      <c r="AZ2079" s="50"/>
      <c r="BA2079" s="50"/>
      <c r="BB2079" s="50"/>
      <c r="BC2079" s="50"/>
      <c r="BD2079" s="50"/>
      <c r="BE2079" s="50"/>
      <c r="BF2079" s="50"/>
      <c r="BG2079" s="50"/>
      <c r="BH2079" s="50"/>
      <c r="BI2079" s="50"/>
      <c r="BJ2079" s="50"/>
      <c r="BK2079" s="50"/>
      <c r="BL2079" s="50"/>
      <c r="BM2079" s="50"/>
      <c r="BN2079" s="50"/>
      <c r="BO2079" s="50"/>
      <c r="BP2079" s="50"/>
      <c r="BQ2079" s="50"/>
      <c r="BR2079" s="50"/>
      <c r="BS2079" s="50"/>
      <c r="BT2079" s="50"/>
      <c r="BU2079" s="50"/>
      <c r="BV2079" s="50"/>
      <c r="BW2079" s="50"/>
      <c r="BX2079" s="50"/>
      <c r="BY2079" s="50"/>
      <c r="BZ2079" s="50"/>
      <c r="CA2079" s="50"/>
      <c r="CB2079" s="50"/>
      <c r="CC2079" s="50"/>
      <c r="CD2079" s="50"/>
      <c r="CE2079" s="50"/>
      <c r="CF2079" s="50"/>
      <c r="CG2079" s="50"/>
      <c r="CH2079" s="50"/>
      <c r="CI2079" s="50"/>
      <c r="CJ2079" s="50"/>
      <c r="CK2079" s="50"/>
      <c r="CL2079" s="50"/>
      <c r="CM2079" s="50"/>
      <c r="CN2079" s="50"/>
      <c r="CO2079" s="50"/>
      <c r="CP2079" s="50"/>
      <c r="CQ2079" s="50"/>
      <c r="CR2079" s="50"/>
      <c r="CS2079" s="50"/>
      <c r="CT2079" s="50"/>
      <c r="CU2079" s="50"/>
      <c r="CV2079" s="50"/>
      <c r="CW2079" s="50"/>
      <c r="CX2079" s="50"/>
      <c r="CY2079" s="50"/>
      <c r="CZ2079" s="50"/>
      <c r="DA2079" s="50"/>
      <c r="DB2079" s="50"/>
      <c r="DC2079" s="50"/>
      <c r="DD2079" s="50"/>
      <c r="DE2079" s="50"/>
      <c r="DF2079" s="50"/>
    </row>
    <row r="2080" spans="2:110" x14ac:dyDescent="0.2">
      <c r="B2080" s="185"/>
      <c r="C2080" s="206"/>
      <c r="D2080" s="186"/>
      <c r="E2080" s="203"/>
      <c r="F2080" s="203"/>
      <c r="G2080" s="203"/>
      <c r="H2080" s="203"/>
      <c r="I2080" s="203"/>
      <c r="J2080" s="203"/>
      <c r="K2080" s="203"/>
      <c r="L2080" s="203"/>
      <c r="M2080" s="203"/>
      <c r="N2080" s="203"/>
      <c r="O2080" s="203"/>
      <c r="P2080" s="203"/>
      <c r="Q2080" s="204"/>
      <c r="R2080" s="204"/>
      <c r="S2080" s="234"/>
      <c r="T2080" s="50"/>
      <c r="U2080" s="50"/>
      <c r="V2080" s="50"/>
      <c r="W2080" s="50"/>
      <c r="X2080" s="50"/>
      <c r="Y2080" s="50"/>
      <c r="Z2080" s="250"/>
      <c r="AA2080" s="238"/>
      <c r="AB2080" s="50"/>
      <c r="AC2080" s="50"/>
      <c r="AD2080" s="50"/>
      <c r="AE2080" s="50"/>
      <c r="AF2080" s="50"/>
      <c r="AG2080" s="50"/>
      <c r="AH2080" s="50"/>
      <c r="AI2080" s="50"/>
      <c r="AJ2080" s="50"/>
      <c r="AK2080" s="50"/>
      <c r="AL2080" s="50"/>
      <c r="AM2080" s="50"/>
      <c r="AN2080" s="50"/>
      <c r="AO2080" s="50"/>
      <c r="AP2080" s="50"/>
      <c r="AQ2080" s="50"/>
      <c r="AR2080" s="50"/>
      <c r="AS2080" s="50"/>
      <c r="AT2080" s="50"/>
      <c r="AU2080" s="50"/>
      <c r="AV2080" s="50"/>
      <c r="AW2080" s="50"/>
      <c r="AX2080" s="50"/>
      <c r="AY2080" s="50"/>
      <c r="AZ2080" s="50"/>
      <c r="BA2080" s="50"/>
      <c r="BB2080" s="50"/>
      <c r="BC2080" s="50"/>
      <c r="BD2080" s="50"/>
      <c r="BE2080" s="50"/>
      <c r="BF2080" s="50"/>
      <c r="BG2080" s="50"/>
      <c r="BH2080" s="50"/>
      <c r="BI2080" s="50"/>
      <c r="BJ2080" s="50"/>
      <c r="BK2080" s="50"/>
      <c r="BL2080" s="50"/>
      <c r="BM2080" s="50"/>
      <c r="BN2080" s="50"/>
      <c r="BO2080" s="50"/>
      <c r="BP2080" s="50"/>
      <c r="BQ2080" s="50"/>
      <c r="BR2080" s="50"/>
      <c r="BS2080" s="50"/>
      <c r="BT2080" s="50"/>
      <c r="BU2080" s="50"/>
      <c r="BV2080" s="50"/>
      <c r="BW2080" s="50"/>
      <c r="BX2080" s="50"/>
      <c r="BY2080" s="50"/>
      <c r="BZ2080" s="50"/>
      <c r="CA2080" s="50"/>
      <c r="CB2080" s="50"/>
      <c r="CC2080" s="50"/>
      <c r="CD2080" s="50"/>
      <c r="CE2080" s="50"/>
      <c r="CF2080" s="50"/>
      <c r="CG2080" s="50"/>
      <c r="CH2080" s="50"/>
      <c r="CI2080" s="50"/>
      <c r="CJ2080" s="50"/>
      <c r="CK2080" s="50"/>
      <c r="CL2080" s="50"/>
      <c r="CM2080" s="50"/>
      <c r="CN2080" s="50"/>
      <c r="CO2080" s="50"/>
      <c r="CP2080" s="50"/>
      <c r="CQ2080" s="50"/>
      <c r="CR2080" s="50"/>
      <c r="CS2080" s="50"/>
      <c r="CT2080" s="50"/>
      <c r="CU2080" s="50"/>
      <c r="CV2080" s="50"/>
      <c r="CW2080" s="50"/>
      <c r="CX2080" s="50"/>
      <c r="CY2080" s="50"/>
      <c r="CZ2080" s="50"/>
      <c r="DA2080" s="50"/>
      <c r="DB2080" s="50"/>
      <c r="DC2080" s="50"/>
      <c r="DD2080" s="50"/>
      <c r="DE2080" s="50"/>
      <c r="DF2080" s="50"/>
    </row>
    <row r="2081" spans="2:110" x14ac:dyDescent="0.2">
      <c r="B2081" s="185"/>
      <c r="C2081" s="206"/>
      <c r="D2081" s="187"/>
      <c r="E2081" s="203"/>
      <c r="F2081" s="203"/>
      <c r="G2081" s="203"/>
      <c r="H2081" s="203"/>
      <c r="I2081" s="203"/>
      <c r="J2081" s="203"/>
      <c r="K2081" s="203"/>
      <c r="L2081" s="203"/>
      <c r="M2081" s="203"/>
      <c r="N2081" s="203"/>
      <c r="O2081" s="203"/>
      <c r="P2081" s="203"/>
      <c r="Q2081" s="204"/>
      <c r="R2081" s="204"/>
      <c r="S2081" s="234"/>
      <c r="T2081" s="50"/>
      <c r="U2081" s="50"/>
      <c r="V2081" s="50"/>
      <c r="W2081" s="50"/>
      <c r="X2081" s="50"/>
      <c r="Y2081" s="50"/>
      <c r="Z2081" s="250"/>
      <c r="AA2081" s="238"/>
      <c r="AB2081" s="50"/>
      <c r="AC2081" s="50"/>
      <c r="AD2081" s="50"/>
      <c r="AE2081" s="50"/>
      <c r="AF2081" s="50"/>
      <c r="AG2081" s="50"/>
      <c r="AH2081" s="50"/>
      <c r="AI2081" s="50"/>
      <c r="AJ2081" s="50"/>
      <c r="AK2081" s="50"/>
      <c r="AL2081" s="50"/>
      <c r="AM2081" s="50"/>
      <c r="AN2081" s="50"/>
      <c r="AO2081" s="50"/>
      <c r="AP2081" s="50"/>
      <c r="AQ2081" s="50"/>
      <c r="AR2081" s="50"/>
      <c r="AS2081" s="50"/>
      <c r="AT2081" s="50"/>
      <c r="AU2081" s="50"/>
      <c r="AV2081" s="50"/>
      <c r="AW2081" s="50"/>
      <c r="AX2081" s="50"/>
      <c r="AY2081" s="50"/>
      <c r="AZ2081" s="50"/>
      <c r="BA2081" s="50"/>
      <c r="BB2081" s="50"/>
      <c r="BC2081" s="50"/>
      <c r="BD2081" s="50"/>
      <c r="BE2081" s="50"/>
      <c r="BF2081" s="50"/>
      <c r="BG2081" s="50"/>
      <c r="BH2081" s="50"/>
      <c r="BI2081" s="50"/>
      <c r="BJ2081" s="50"/>
      <c r="BK2081" s="50"/>
      <c r="BL2081" s="50"/>
      <c r="BM2081" s="50"/>
      <c r="BN2081" s="50"/>
      <c r="BO2081" s="50"/>
      <c r="BP2081" s="50"/>
      <c r="BQ2081" s="50"/>
      <c r="BR2081" s="50"/>
      <c r="BS2081" s="50"/>
      <c r="BT2081" s="50"/>
      <c r="BU2081" s="50"/>
      <c r="BV2081" s="50"/>
      <c r="BW2081" s="50"/>
      <c r="BX2081" s="50"/>
      <c r="BY2081" s="50"/>
      <c r="BZ2081" s="50"/>
      <c r="CA2081" s="50"/>
      <c r="CB2081" s="50"/>
      <c r="CC2081" s="50"/>
      <c r="CD2081" s="50"/>
      <c r="CE2081" s="50"/>
      <c r="CF2081" s="50"/>
      <c r="CG2081" s="50"/>
      <c r="CH2081" s="50"/>
      <c r="CI2081" s="50"/>
      <c r="CJ2081" s="50"/>
      <c r="CK2081" s="50"/>
      <c r="CL2081" s="50"/>
      <c r="CM2081" s="50"/>
      <c r="CN2081" s="50"/>
      <c r="CO2081" s="50"/>
      <c r="CP2081" s="50"/>
      <c r="CQ2081" s="50"/>
      <c r="CR2081" s="50"/>
      <c r="CS2081" s="50"/>
      <c r="CT2081" s="50"/>
      <c r="CU2081" s="50"/>
      <c r="CV2081" s="50"/>
      <c r="CW2081" s="50"/>
      <c r="CX2081" s="50"/>
      <c r="CY2081" s="50"/>
      <c r="CZ2081" s="50"/>
      <c r="DA2081" s="50"/>
      <c r="DB2081" s="50"/>
      <c r="DC2081" s="50"/>
      <c r="DD2081" s="50"/>
      <c r="DE2081" s="50"/>
      <c r="DF2081" s="50"/>
    </row>
    <row r="2082" spans="2:110" x14ac:dyDescent="0.2">
      <c r="B2082" s="185"/>
      <c r="C2082" s="206"/>
      <c r="D2082" s="187"/>
      <c r="E2082" s="203"/>
      <c r="F2082" s="203"/>
      <c r="G2082" s="203"/>
      <c r="H2082" s="203"/>
      <c r="I2082" s="203"/>
      <c r="J2082" s="203"/>
      <c r="K2082" s="203"/>
      <c r="L2082" s="203"/>
      <c r="M2082" s="203"/>
      <c r="N2082" s="203"/>
      <c r="O2082" s="203"/>
      <c r="P2082" s="203"/>
      <c r="Q2082" s="204"/>
      <c r="R2082" s="204"/>
      <c r="S2082" s="234"/>
      <c r="T2082" s="50"/>
      <c r="U2082" s="50"/>
      <c r="V2082" s="50"/>
      <c r="W2082" s="50"/>
      <c r="X2082" s="50"/>
      <c r="Y2082" s="50"/>
      <c r="Z2082" s="250"/>
      <c r="AA2082" s="238"/>
      <c r="AB2082" s="50"/>
      <c r="AC2082" s="50"/>
      <c r="AD2082" s="50"/>
      <c r="AE2082" s="50"/>
      <c r="AF2082" s="50"/>
      <c r="AG2082" s="50"/>
      <c r="AH2082" s="50"/>
      <c r="AI2082" s="50"/>
      <c r="AJ2082" s="50"/>
      <c r="AK2082" s="50"/>
      <c r="AL2082" s="50"/>
      <c r="AM2082" s="50"/>
      <c r="AN2082" s="50"/>
      <c r="AO2082" s="50"/>
      <c r="AP2082" s="50"/>
      <c r="AQ2082" s="50"/>
      <c r="AR2082" s="50"/>
      <c r="AS2082" s="50"/>
      <c r="AT2082" s="50"/>
      <c r="AU2082" s="50"/>
      <c r="AV2082" s="50"/>
      <c r="AW2082" s="50"/>
      <c r="AX2082" s="50"/>
      <c r="AY2082" s="50"/>
      <c r="AZ2082" s="50"/>
      <c r="BA2082" s="50"/>
      <c r="BB2082" s="50"/>
      <c r="BC2082" s="50"/>
      <c r="BD2082" s="50"/>
      <c r="BE2082" s="50"/>
      <c r="BF2082" s="50"/>
      <c r="BG2082" s="50"/>
      <c r="BH2082" s="50"/>
      <c r="BI2082" s="50"/>
      <c r="BJ2082" s="50"/>
      <c r="BK2082" s="50"/>
      <c r="BL2082" s="50"/>
      <c r="BM2082" s="50"/>
      <c r="BN2082" s="50"/>
      <c r="BO2082" s="50"/>
      <c r="BP2082" s="50"/>
      <c r="BQ2082" s="50"/>
      <c r="BR2082" s="50"/>
      <c r="BS2082" s="50"/>
      <c r="BT2082" s="50"/>
      <c r="BU2082" s="50"/>
      <c r="BV2082" s="50"/>
      <c r="BW2082" s="50"/>
      <c r="BX2082" s="50"/>
      <c r="BY2082" s="50"/>
      <c r="BZ2082" s="50"/>
      <c r="CA2082" s="50"/>
      <c r="CB2082" s="50"/>
      <c r="CC2082" s="50"/>
      <c r="CD2082" s="50"/>
      <c r="CE2082" s="50"/>
      <c r="CF2082" s="50"/>
      <c r="CG2082" s="50"/>
      <c r="CH2082" s="50"/>
      <c r="CI2082" s="50"/>
      <c r="CJ2082" s="50"/>
      <c r="CK2082" s="50"/>
      <c r="CL2082" s="50"/>
      <c r="CM2082" s="50"/>
      <c r="CN2082" s="50"/>
      <c r="CO2082" s="50"/>
      <c r="CP2082" s="50"/>
      <c r="CQ2082" s="50"/>
      <c r="CR2082" s="50"/>
      <c r="CS2082" s="50"/>
      <c r="CT2082" s="50"/>
      <c r="CU2082" s="50"/>
      <c r="CV2082" s="50"/>
      <c r="CW2082" s="50"/>
      <c r="CX2082" s="50"/>
      <c r="CY2082" s="50"/>
      <c r="CZ2082" s="50"/>
      <c r="DA2082" s="50"/>
      <c r="DB2082" s="50"/>
      <c r="DC2082" s="50"/>
      <c r="DD2082" s="50"/>
      <c r="DE2082" s="50"/>
      <c r="DF2082" s="50"/>
    </row>
    <row r="2083" spans="2:110" x14ac:dyDescent="0.2">
      <c r="B2083" s="185"/>
      <c r="C2083" s="206"/>
      <c r="D2083" s="187"/>
      <c r="E2083" s="203"/>
      <c r="F2083" s="203"/>
      <c r="G2083" s="203"/>
      <c r="H2083" s="203"/>
      <c r="I2083" s="203"/>
      <c r="J2083" s="203"/>
      <c r="K2083" s="203"/>
      <c r="L2083" s="203"/>
      <c r="M2083" s="203"/>
      <c r="N2083" s="203"/>
      <c r="O2083" s="203"/>
      <c r="P2083" s="203"/>
      <c r="Q2083" s="204"/>
      <c r="R2083" s="204"/>
      <c r="S2083" s="234"/>
      <c r="T2083" s="50"/>
      <c r="U2083" s="50"/>
      <c r="V2083" s="50"/>
      <c r="W2083" s="50"/>
      <c r="X2083" s="50"/>
      <c r="Y2083" s="50"/>
      <c r="Z2083" s="250"/>
      <c r="AA2083" s="238"/>
      <c r="AB2083" s="50"/>
      <c r="AC2083" s="50"/>
      <c r="AD2083" s="50"/>
      <c r="AE2083" s="50"/>
      <c r="AF2083" s="50"/>
      <c r="AG2083" s="50"/>
      <c r="AH2083" s="50"/>
      <c r="AI2083" s="50"/>
      <c r="AJ2083" s="50"/>
      <c r="AK2083" s="50"/>
      <c r="AL2083" s="50"/>
      <c r="AM2083" s="50"/>
      <c r="AN2083" s="50"/>
      <c r="AO2083" s="50"/>
      <c r="AP2083" s="50"/>
      <c r="AQ2083" s="50"/>
      <c r="AR2083" s="50"/>
      <c r="AS2083" s="50"/>
      <c r="AT2083" s="50"/>
      <c r="AU2083" s="50"/>
      <c r="AV2083" s="50"/>
      <c r="AW2083" s="50"/>
      <c r="AX2083" s="50"/>
      <c r="AY2083" s="50"/>
      <c r="AZ2083" s="50"/>
      <c r="BA2083" s="50"/>
      <c r="BB2083" s="50"/>
      <c r="BC2083" s="50"/>
      <c r="BD2083" s="50"/>
      <c r="BE2083" s="50"/>
      <c r="BF2083" s="50"/>
      <c r="BG2083" s="50"/>
      <c r="BH2083" s="50"/>
      <c r="BI2083" s="50"/>
      <c r="BJ2083" s="50"/>
      <c r="BK2083" s="50"/>
      <c r="BL2083" s="50"/>
      <c r="BM2083" s="50"/>
      <c r="BN2083" s="50"/>
      <c r="BO2083" s="50"/>
      <c r="BP2083" s="50"/>
      <c r="BQ2083" s="50"/>
      <c r="BR2083" s="50"/>
      <c r="BS2083" s="50"/>
      <c r="BT2083" s="50"/>
      <c r="BU2083" s="50"/>
      <c r="BV2083" s="50"/>
      <c r="BW2083" s="50"/>
      <c r="BX2083" s="50"/>
      <c r="BY2083" s="50"/>
      <c r="BZ2083" s="50"/>
      <c r="CA2083" s="50"/>
      <c r="CB2083" s="50"/>
      <c r="CC2083" s="50"/>
      <c r="CD2083" s="50"/>
      <c r="CE2083" s="50"/>
      <c r="CF2083" s="50"/>
      <c r="CG2083" s="50"/>
      <c r="CH2083" s="50"/>
      <c r="CI2083" s="50"/>
      <c r="CJ2083" s="50"/>
      <c r="CK2083" s="50"/>
      <c r="CL2083" s="50"/>
      <c r="CM2083" s="50"/>
      <c r="CN2083" s="50"/>
      <c r="CO2083" s="50"/>
      <c r="CP2083" s="50"/>
      <c r="CQ2083" s="50"/>
      <c r="CR2083" s="50"/>
      <c r="CS2083" s="50"/>
      <c r="CT2083" s="50"/>
      <c r="CU2083" s="50"/>
      <c r="CV2083" s="50"/>
      <c r="CW2083" s="50"/>
      <c r="CX2083" s="50"/>
      <c r="CY2083" s="50"/>
      <c r="CZ2083" s="50"/>
      <c r="DA2083" s="50"/>
      <c r="DB2083" s="50"/>
      <c r="DC2083" s="50"/>
      <c r="DD2083" s="50"/>
      <c r="DE2083" s="50"/>
      <c r="DF2083" s="50"/>
    </row>
    <row r="2084" spans="2:110" x14ac:dyDescent="0.2">
      <c r="B2084" s="185"/>
      <c r="C2084" s="206"/>
      <c r="D2084" s="187"/>
      <c r="E2084" s="203"/>
      <c r="F2084" s="203"/>
      <c r="G2084" s="203"/>
      <c r="H2084" s="203"/>
      <c r="I2084" s="203"/>
      <c r="J2084" s="203"/>
      <c r="K2084" s="203"/>
      <c r="L2084" s="203"/>
      <c r="M2084" s="203"/>
      <c r="N2084" s="203"/>
      <c r="O2084" s="203"/>
      <c r="P2084" s="203"/>
      <c r="Q2084" s="204"/>
      <c r="R2084" s="204"/>
      <c r="S2084" s="234"/>
      <c r="T2084" s="50"/>
      <c r="U2084" s="50"/>
      <c r="V2084" s="50"/>
      <c r="W2084" s="50"/>
      <c r="X2084" s="50"/>
      <c r="Y2084" s="50"/>
      <c r="Z2084" s="250"/>
      <c r="AA2084" s="238"/>
      <c r="AB2084" s="50"/>
      <c r="AC2084" s="50"/>
      <c r="AD2084" s="50"/>
      <c r="AE2084" s="50"/>
      <c r="AF2084" s="50"/>
      <c r="AG2084" s="50"/>
      <c r="AH2084" s="50"/>
      <c r="AI2084" s="50"/>
      <c r="AJ2084" s="50"/>
      <c r="AK2084" s="50"/>
      <c r="AL2084" s="50"/>
      <c r="AM2084" s="50"/>
      <c r="AN2084" s="50"/>
      <c r="AO2084" s="50"/>
      <c r="AP2084" s="50"/>
      <c r="AQ2084" s="50"/>
      <c r="AR2084" s="50"/>
      <c r="AS2084" s="50"/>
      <c r="AT2084" s="50"/>
      <c r="AU2084" s="50"/>
      <c r="AV2084" s="50"/>
      <c r="AW2084" s="50"/>
      <c r="AX2084" s="50"/>
      <c r="AY2084" s="50"/>
      <c r="AZ2084" s="50"/>
      <c r="BA2084" s="50"/>
      <c r="BB2084" s="50"/>
      <c r="BC2084" s="50"/>
      <c r="BD2084" s="50"/>
      <c r="BE2084" s="50"/>
      <c r="BF2084" s="50"/>
      <c r="BG2084" s="50"/>
      <c r="BH2084" s="50"/>
      <c r="BI2084" s="50"/>
      <c r="BJ2084" s="50"/>
      <c r="BK2084" s="50"/>
      <c r="BL2084" s="50"/>
      <c r="BM2084" s="50"/>
      <c r="BN2084" s="50"/>
      <c r="BO2084" s="50"/>
      <c r="BP2084" s="50"/>
      <c r="BQ2084" s="50"/>
      <c r="BR2084" s="50"/>
      <c r="BS2084" s="50"/>
      <c r="BT2084" s="50"/>
      <c r="BU2084" s="50"/>
      <c r="BV2084" s="50"/>
      <c r="BW2084" s="50"/>
      <c r="BX2084" s="50"/>
      <c r="BY2084" s="50"/>
      <c r="BZ2084" s="50"/>
      <c r="CA2084" s="50"/>
      <c r="CB2084" s="50"/>
      <c r="CC2084" s="50"/>
      <c r="CD2084" s="50"/>
      <c r="CE2084" s="50"/>
      <c r="CF2084" s="50"/>
      <c r="CG2084" s="50"/>
      <c r="CH2084" s="50"/>
      <c r="CI2084" s="50"/>
      <c r="CJ2084" s="50"/>
      <c r="CK2084" s="50"/>
      <c r="CL2084" s="50"/>
      <c r="CM2084" s="50"/>
      <c r="CN2084" s="50"/>
      <c r="CO2084" s="50"/>
      <c r="CP2084" s="50"/>
      <c r="CQ2084" s="50"/>
      <c r="CR2084" s="50"/>
      <c r="CS2084" s="50"/>
      <c r="CT2084" s="50"/>
      <c r="CU2084" s="50"/>
      <c r="CV2084" s="50"/>
      <c r="CW2084" s="50"/>
      <c r="CX2084" s="50"/>
      <c r="CY2084" s="50"/>
      <c r="CZ2084" s="50"/>
      <c r="DA2084" s="50"/>
      <c r="DB2084" s="50"/>
      <c r="DC2084" s="50"/>
      <c r="DD2084" s="50"/>
      <c r="DE2084" s="50"/>
      <c r="DF2084" s="50"/>
    </row>
    <row r="2085" spans="2:110" x14ac:dyDescent="0.2">
      <c r="B2085" s="185"/>
      <c r="C2085" s="206"/>
      <c r="D2085" s="186"/>
      <c r="E2085" s="203"/>
      <c r="F2085" s="203"/>
      <c r="G2085" s="203"/>
      <c r="H2085" s="203"/>
      <c r="I2085" s="203"/>
      <c r="J2085" s="203"/>
      <c r="K2085" s="203"/>
      <c r="L2085" s="203"/>
      <c r="M2085" s="203"/>
      <c r="N2085" s="203"/>
      <c r="O2085" s="203"/>
      <c r="P2085" s="203"/>
      <c r="Q2085" s="204"/>
      <c r="R2085" s="204"/>
      <c r="S2085" s="234"/>
      <c r="T2085" s="50"/>
      <c r="U2085" s="50"/>
      <c r="V2085" s="50"/>
      <c r="W2085" s="50"/>
      <c r="X2085" s="50"/>
      <c r="Y2085" s="50"/>
      <c r="Z2085" s="250"/>
      <c r="AA2085" s="238"/>
      <c r="AB2085" s="50"/>
      <c r="AC2085" s="50"/>
      <c r="AD2085" s="50"/>
      <c r="AE2085" s="50"/>
      <c r="AF2085" s="50"/>
      <c r="AG2085" s="50"/>
      <c r="AH2085" s="50"/>
      <c r="AI2085" s="50"/>
      <c r="AJ2085" s="50"/>
      <c r="AK2085" s="50"/>
      <c r="AL2085" s="50"/>
      <c r="AM2085" s="50"/>
      <c r="AN2085" s="50"/>
      <c r="AO2085" s="50"/>
      <c r="AP2085" s="50"/>
      <c r="AQ2085" s="50"/>
      <c r="AR2085" s="50"/>
      <c r="AS2085" s="50"/>
      <c r="AT2085" s="50"/>
      <c r="AU2085" s="50"/>
      <c r="AV2085" s="50"/>
      <c r="AW2085" s="50"/>
      <c r="AX2085" s="50"/>
      <c r="AY2085" s="50"/>
      <c r="AZ2085" s="50"/>
      <c r="BA2085" s="50"/>
      <c r="BB2085" s="50"/>
      <c r="BC2085" s="50"/>
      <c r="BD2085" s="50"/>
      <c r="BE2085" s="50"/>
      <c r="BF2085" s="50"/>
      <c r="BG2085" s="50"/>
      <c r="BH2085" s="50"/>
      <c r="BI2085" s="50"/>
      <c r="BJ2085" s="50"/>
      <c r="BK2085" s="50"/>
      <c r="BL2085" s="50"/>
      <c r="BM2085" s="50"/>
      <c r="BN2085" s="50"/>
      <c r="BO2085" s="50"/>
      <c r="BP2085" s="50"/>
      <c r="BQ2085" s="50"/>
      <c r="BR2085" s="50"/>
      <c r="BS2085" s="50"/>
      <c r="BT2085" s="50"/>
      <c r="BU2085" s="50"/>
      <c r="BV2085" s="50"/>
      <c r="BW2085" s="50"/>
      <c r="BX2085" s="50"/>
      <c r="BY2085" s="50"/>
      <c r="BZ2085" s="50"/>
      <c r="CA2085" s="50"/>
      <c r="CB2085" s="50"/>
      <c r="CC2085" s="50"/>
      <c r="CD2085" s="50"/>
      <c r="CE2085" s="50"/>
      <c r="CF2085" s="50"/>
      <c r="CG2085" s="50"/>
      <c r="CH2085" s="50"/>
      <c r="CI2085" s="50"/>
      <c r="CJ2085" s="50"/>
      <c r="CK2085" s="50"/>
      <c r="CL2085" s="50"/>
      <c r="CM2085" s="50"/>
      <c r="CN2085" s="50"/>
      <c r="CO2085" s="50"/>
      <c r="CP2085" s="50"/>
      <c r="CQ2085" s="50"/>
      <c r="CR2085" s="50"/>
      <c r="CS2085" s="50"/>
      <c r="CT2085" s="50"/>
      <c r="CU2085" s="50"/>
      <c r="CV2085" s="50"/>
      <c r="CW2085" s="50"/>
      <c r="CX2085" s="50"/>
      <c r="CY2085" s="50"/>
      <c r="CZ2085" s="50"/>
      <c r="DA2085" s="50"/>
      <c r="DB2085" s="50"/>
      <c r="DC2085" s="50"/>
      <c r="DD2085" s="50"/>
      <c r="DE2085" s="50"/>
      <c r="DF2085" s="50"/>
    </row>
    <row r="2086" spans="2:110" x14ac:dyDescent="0.2">
      <c r="B2086" s="185"/>
      <c r="C2086" s="206"/>
      <c r="D2086" s="186"/>
      <c r="E2086" s="203"/>
      <c r="F2086" s="203"/>
      <c r="G2086" s="203"/>
      <c r="H2086" s="203"/>
      <c r="I2086" s="203"/>
      <c r="J2086" s="203"/>
      <c r="K2086" s="203"/>
      <c r="L2086" s="203"/>
      <c r="M2086" s="203"/>
      <c r="N2086" s="203"/>
      <c r="O2086" s="203"/>
      <c r="P2086" s="203"/>
      <c r="Q2086" s="204"/>
      <c r="R2086" s="204"/>
      <c r="S2086" s="234"/>
      <c r="T2086" s="50"/>
      <c r="U2086" s="50"/>
      <c r="V2086" s="50"/>
      <c r="W2086" s="50"/>
      <c r="X2086" s="50"/>
      <c r="Y2086" s="50"/>
      <c r="Z2086" s="250"/>
      <c r="AA2086" s="238"/>
      <c r="AB2086" s="50"/>
      <c r="AC2086" s="50"/>
      <c r="AD2086" s="50"/>
      <c r="AE2086" s="50"/>
      <c r="AF2086" s="50"/>
      <c r="AG2086" s="50"/>
      <c r="AH2086" s="50"/>
      <c r="AI2086" s="50"/>
      <c r="AJ2086" s="50"/>
      <c r="AK2086" s="50"/>
      <c r="AL2086" s="50"/>
      <c r="AM2086" s="50"/>
      <c r="AN2086" s="50"/>
      <c r="AO2086" s="50"/>
      <c r="AP2086" s="50"/>
      <c r="AQ2086" s="50"/>
      <c r="AR2086" s="50"/>
      <c r="AS2086" s="50"/>
      <c r="AT2086" s="50"/>
      <c r="AU2086" s="50"/>
      <c r="AV2086" s="50"/>
      <c r="AW2086" s="50"/>
      <c r="AX2086" s="50"/>
      <c r="AY2086" s="50"/>
      <c r="AZ2086" s="50"/>
      <c r="BA2086" s="50"/>
      <c r="BB2086" s="50"/>
      <c r="BC2086" s="50"/>
      <c r="BD2086" s="50"/>
      <c r="BE2086" s="50"/>
      <c r="BF2086" s="50"/>
      <c r="BG2086" s="50"/>
      <c r="BH2086" s="50"/>
      <c r="BI2086" s="50"/>
      <c r="BJ2086" s="50"/>
      <c r="BK2086" s="50"/>
      <c r="BL2086" s="50"/>
      <c r="BM2086" s="50"/>
      <c r="BN2086" s="50"/>
      <c r="BO2086" s="50"/>
      <c r="BP2086" s="50"/>
      <c r="BQ2086" s="50"/>
      <c r="BR2086" s="50"/>
      <c r="BS2086" s="50"/>
      <c r="BT2086" s="50"/>
      <c r="BU2086" s="50"/>
      <c r="BV2086" s="50"/>
      <c r="BW2086" s="50"/>
      <c r="BX2086" s="50"/>
      <c r="BY2086" s="50"/>
      <c r="BZ2086" s="50"/>
      <c r="CA2086" s="50"/>
      <c r="CB2086" s="50"/>
      <c r="CC2086" s="50"/>
      <c r="CD2086" s="50"/>
      <c r="CE2086" s="50"/>
      <c r="CF2086" s="50"/>
      <c r="CG2086" s="50"/>
      <c r="CH2086" s="50"/>
      <c r="CI2086" s="50"/>
      <c r="CJ2086" s="50"/>
      <c r="CK2086" s="50"/>
      <c r="CL2086" s="50"/>
      <c r="CM2086" s="50"/>
      <c r="CN2086" s="50"/>
      <c r="CO2086" s="50"/>
      <c r="CP2086" s="50"/>
      <c r="CQ2086" s="50"/>
      <c r="CR2086" s="50"/>
      <c r="CS2086" s="50"/>
      <c r="CT2086" s="50"/>
      <c r="CU2086" s="50"/>
      <c r="CV2086" s="50"/>
      <c r="CW2086" s="50"/>
      <c r="CX2086" s="50"/>
      <c r="CY2086" s="50"/>
      <c r="CZ2086" s="50"/>
      <c r="DA2086" s="50"/>
      <c r="DB2086" s="50"/>
      <c r="DC2086" s="50"/>
      <c r="DD2086" s="50"/>
      <c r="DE2086" s="50"/>
      <c r="DF2086" s="50"/>
    </row>
    <row r="2087" spans="2:110" x14ac:dyDescent="0.2">
      <c r="B2087" s="185"/>
      <c r="C2087" s="206"/>
      <c r="D2087" s="187"/>
      <c r="E2087" s="203"/>
      <c r="F2087" s="203"/>
      <c r="G2087" s="203"/>
      <c r="H2087" s="203"/>
      <c r="I2087" s="203"/>
      <c r="J2087" s="203"/>
      <c r="K2087" s="203"/>
      <c r="L2087" s="203"/>
      <c r="M2087" s="203"/>
      <c r="N2087" s="203"/>
      <c r="O2087" s="203"/>
      <c r="P2087" s="203"/>
      <c r="Q2087" s="204"/>
      <c r="R2087" s="204"/>
      <c r="S2087" s="234"/>
      <c r="T2087" s="50"/>
      <c r="U2087" s="50"/>
      <c r="V2087" s="50"/>
      <c r="W2087" s="50"/>
      <c r="X2087" s="50"/>
      <c r="Y2087" s="50"/>
      <c r="Z2087" s="250"/>
      <c r="AA2087" s="238"/>
      <c r="AB2087" s="50"/>
      <c r="AC2087" s="50"/>
      <c r="AD2087" s="50"/>
      <c r="AE2087" s="50"/>
      <c r="AF2087" s="50"/>
      <c r="AG2087" s="50"/>
      <c r="AH2087" s="50"/>
      <c r="AI2087" s="50"/>
      <c r="AJ2087" s="50"/>
      <c r="AK2087" s="50"/>
      <c r="AL2087" s="50"/>
      <c r="AM2087" s="50"/>
      <c r="AN2087" s="50"/>
      <c r="AO2087" s="50"/>
      <c r="AP2087" s="50"/>
      <c r="AQ2087" s="50"/>
      <c r="AR2087" s="50"/>
      <c r="AS2087" s="50"/>
      <c r="AT2087" s="50"/>
      <c r="AU2087" s="50"/>
      <c r="AV2087" s="50"/>
      <c r="AW2087" s="50"/>
      <c r="AX2087" s="50"/>
      <c r="AY2087" s="50"/>
      <c r="AZ2087" s="50"/>
      <c r="BA2087" s="50"/>
      <c r="BB2087" s="50"/>
      <c r="BC2087" s="50"/>
      <c r="BD2087" s="50"/>
      <c r="BE2087" s="50"/>
      <c r="BF2087" s="50"/>
      <c r="BG2087" s="50"/>
      <c r="BH2087" s="50"/>
      <c r="BI2087" s="50"/>
      <c r="BJ2087" s="50"/>
      <c r="BK2087" s="50"/>
      <c r="BL2087" s="50"/>
      <c r="BM2087" s="50"/>
      <c r="BN2087" s="50"/>
      <c r="BO2087" s="50"/>
      <c r="BP2087" s="50"/>
      <c r="BQ2087" s="50"/>
      <c r="BR2087" s="50"/>
      <c r="BS2087" s="50"/>
      <c r="BT2087" s="50"/>
      <c r="BU2087" s="50"/>
      <c r="BV2087" s="50"/>
      <c r="BW2087" s="50"/>
      <c r="BX2087" s="50"/>
      <c r="BY2087" s="50"/>
      <c r="BZ2087" s="50"/>
      <c r="CA2087" s="50"/>
      <c r="CB2087" s="50"/>
      <c r="CC2087" s="50"/>
      <c r="CD2087" s="50"/>
      <c r="CE2087" s="50"/>
      <c r="CF2087" s="50"/>
      <c r="CG2087" s="50"/>
      <c r="CH2087" s="50"/>
      <c r="CI2087" s="50"/>
      <c r="CJ2087" s="50"/>
      <c r="CK2087" s="50"/>
      <c r="CL2087" s="50"/>
      <c r="CM2087" s="50"/>
      <c r="CN2087" s="50"/>
      <c r="CO2087" s="50"/>
      <c r="CP2087" s="50"/>
      <c r="CQ2087" s="50"/>
      <c r="CR2087" s="50"/>
      <c r="CS2087" s="50"/>
      <c r="CT2087" s="50"/>
      <c r="CU2087" s="50"/>
      <c r="CV2087" s="50"/>
      <c r="CW2087" s="50"/>
      <c r="CX2087" s="50"/>
      <c r="CY2087" s="50"/>
      <c r="CZ2087" s="50"/>
      <c r="DA2087" s="50"/>
      <c r="DB2087" s="50"/>
      <c r="DC2087" s="50"/>
      <c r="DD2087" s="50"/>
      <c r="DE2087" s="50"/>
      <c r="DF2087" s="50"/>
    </row>
    <row r="2088" spans="2:110" x14ac:dyDescent="0.2">
      <c r="B2088" s="182"/>
      <c r="C2088" s="206"/>
      <c r="D2088" s="187"/>
      <c r="E2088" s="203"/>
      <c r="F2088" s="203"/>
      <c r="G2088" s="203"/>
      <c r="H2088" s="203"/>
      <c r="I2088" s="203"/>
      <c r="J2088" s="203"/>
      <c r="K2088" s="203"/>
      <c r="L2088" s="203"/>
      <c r="M2088" s="203"/>
      <c r="N2088" s="203"/>
      <c r="O2088" s="203"/>
      <c r="P2088" s="203"/>
      <c r="Q2088" s="204"/>
      <c r="R2088" s="204"/>
      <c r="S2088" s="234"/>
      <c r="T2088" s="50"/>
      <c r="U2088" s="50"/>
      <c r="V2088" s="50"/>
      <c r="W2088" s="50"/>
      <c r="X2088" s="50"/>
      <c r="Y2088" s="50"/>
      <c r="Z2088" s="250"/>
      <c r="AA2088" s="238"/>
      <c r="AB2088" s="50"/>
      <c r="AC2088" s="50"/>
      <c r="AD2088" s="50"/>
      <c r="AE2088" s="50"/>
      <c r="AF2088" s="50"/>
      <c r="AG2088" s="50"/>
      <c r="AH2088" s="50"/>
      <c r="AI2088" s="50"/>
      <c r="AJ2088" s="50"/>
      <c r="AK2088" s="50"/>
      <c r="AL2088" s="50"/>
      <c r="AM2088" s="50"/>
      <c r="AN2088" s="50"/>
      <c r="AO2088" s="50"/>
      <c r="AP2088" s="50"/>
      <c r="AQ2088" s="50"/>
      <c r="AR2088" s="50"/>
      <c r="AS2088" s="50"/>
      <c r="AT2088" s="50"/>
      <c r="AU2088" s="50"/>
      <c r="AV2088" s="50"/>
      <c r="AW2088" s="50"/>
      <c r="AX2088" s="50"/>
      <c r="AY2088" s="50"/>
      <c r="AZ2088" s="50"/>
      <c r="BA2088" s="50"/>
      <c r="BB2088" s="50"/>
      <c r="BC2088" s="50"/>
      <c r="BD2088" s="50"/>
      <c r="BE2088" s="50"/>
      <c r="BF2088" s="50"/>
      <c r="BG2088" s="50"/>
      <c r="BH2088" s="50"/>
      <c r="BI2088" s="50"/>
      <c r="BJ2088" s="50"/>
      <c r="BK2088" s="50"/>
      <c r="BL2088" s="50"/>
      <c r="BM2088" s="50"/>
      <c r="BN2088" s="50"/>
      <c r="BO2088" s="50"/>
      <c r="BP2088" s="50"/>
      <c r="BQ2088" s="50"/>
      <c r="BR2088" s="50"/>
      <c r="BS2088" s="50"/>
      <c r="BT2088" s="50"/>
      <c r="BU2088" s="50"/>
      <c r="BV2088" s="50"/>
      <c r="BW2088" s="50"/>
      <c r="BX2088" s="50"/>
      <c r="BY2088" s="50"/>
      <c r="BZ2088" s="50"/>
      <c r="CA2088" s="50"/>
      <c r="CB2088" s="50"/>
      <c r="CC2088" s="50"/>
      <c r="CD2088" s="50"/>
      <c r="CE2088" s="50"/>
      <c r="CF2088" s="50"/>
      <c r="CG2088" s="50"/>
      <c r="CH2088" s="50"/>
      <c r="CI2088" s="50"/>
      <c r="CJ2088" s="50"/>
      <c r="CK2088" s="50"/>
      <c r="CL2088" s="50"/>
      <c r="CM2088" s="50"/>
      <c r="CN2088" s="50"/>
      <c r="CO2088" s="50"/>
      <c r="CP2088" s="50"/>
      <c r="CQ2088" s="50"/>
      <c r="CR2088" s="50"/>
      <c r="CS2088" s="50"/>
      <c r="CT2088" s="50"/>
      <c r="CU2088" s="50"/>
      <c r="CV2088" s="50"/>
      <c r="CW2088" s="50"/>
      <c r="CX2088" s="50"/>
      <c r="CY2088" s="50"/>
      <c r="CZ2088" s="50"/>
      <c r="DA2088" s="50"/>
      <c r="DB2088" s="50"/>
      <c r="DC2088" s="50"/>
      <c r="DD2088" s="50"/>
      <c r="DE2088" s="50"/>
      <c r="DF2088" s="50"/>
    </row>
    <row r="2089" spans="2:110" x14ac:dyDescent="0.2">
      <c r="B2089" s="185"/>
      <c r="C2089" s="206"/>
      <c r="D2089" s="186"/>
      <c r="E2089" s="203"/>
      <c r="F2089" s="203"/>
      <c r="G2089" s="203"/>
      <c r="H2089" s="203"/>
      <c r="I2089" s="203"/>
      <c r="J2089" s="203"/>
      <c r="K2089" s="203"/>
      <c r="L2089" s="203"/>
      <c r="M2089" s="203"/>
      <c r="N2089" s="203"/>
      <c r="O2089" s="203"/>
      <c r="P2089" s="203"/>
      <c r="Q2089" s="204"/>
      <c r="R2089" s="204"/>
      <c r="S2089" s="234"/>
      <c r="T2089" s="50"/>
      <c r="U2089" s="50"/>
      <c r="V2089" s="50"/>
      <c r="W2089" s="50"/>
      <c r="X2089" s="50"/>
      <c r="Y2089" s="50"/>
      <c r="Z2089" s="250"/>
      <c r="AA2089" s="238"/>
      <c r="AB2089" s="50"/>
      <c r="AC2089" s="50"/>
      <c r="AD2089" s="50"/>
      <c r="AE2089" s="50"/>
      <c r="AF2089" s="50"/>
      <c r="AG2089" s="50"/>
      <c r="AH2089" s="50"/>
      <c r="AI2089" s="50"/>
      <c r="AJ2089" s="50"/>
      <c r="AK2089" s="50"/>
      <c r="AL2089" s="50"/>
      <c r="AM2089" s="50"/>
      <c r="AN2089" s="50"/>
      <c r="AO2089" s="50"/>
      <c r="AP2089" s="50"/>
      <c r="AQ2089" s="50"/>
      <c r="AR2089" s="50"/>
      <c r="AS2089" s="50"/>
      <c r="AT2089" s="50"/>
      <c r="AU2089" s="50"/>
      <c r="AV2089" s="50"/>
      <c r="AW2089" s="50"/>
      <c r="AX2089" s="50"/>
      <c r="AY2089" s="50"/>
      <c r="AZ2089" s="50"/>
      <c r="BA2089" s="50"/>
      <c r="BB2089" s="50"/>
      <c r="BC2089" s="50"/>
      <c r="BD2089" s="50"/>
      <c r="BE2089" s="50"/>
      <c r="BF2089" s="50"/>
      <c r="BG2089" s="50"/>
      <c r="BH2089" s="50"/>
      <c r="BI2089" s="50"/>
      <c r="BJ2089" s="50"/>
      <c r="BK2089" s="50"/>
      <c r="BL2089" s="50"/>
      <c r="BM2089" s="50"/>
      <c r="BN2089" s="50"/>
      <c r="BO2089" s="50"/>
      <c r="BP2089" s="50"/>
      <c r="BQ2089" s="50"/>
      <c r="BR2089" s="50"/>
      <c r="BS2089" s="50"/>
      <c r="BT2089" s="50"/>
      <c r="BU2089" s="50"/>
      <c r="BV2089" s="50"/>
      <c r="BW2089" s="50"/>
      <c r="BX2089" s="50"/>
      <c r="BY2089" s="50"/>
      <c r="BZ2089" s="50"/>
      <c r="CA2089" s="50"/>
      <c r="CB2089" s="50"/>
      <c r="CC2089" s="50"/>
      <c r="CD2089" s="50"/>
      <c r="CE2089" s="50"/>
      <c r="CF2089" s="50"/>
      <c r="CG2089" s="50"/>
      <c r="CH2089" s="50"/>
      <c r="CI2089" s="50"/>
      <c r="CJ2089" s="50"/>
      <c r="CK2089" s="50"/>
      <c r="CL2089" s="50"/>
      <c r="CM2089" s="50"/>
      <c r="CN2089" s="50"/>
      <c r="CO2089" s="50"/>
      <c r="CP2089" s="50"/>
      <c r="CQ2089" s="50"/>
      <c r="CR2089" s="50"/>
      <c r="CS2089" s="50"/>
      <c r="CT2089" s="50"/>
      <c r="CU2089" s="50"/>
      <c r="CV2089" s="50"/>
      <c r="CW2089" s="50"/>
      <c r="CX2089" s="50"/>
      <c r="CY2089" s="50"/>
      <c r="CZ2089" s="50"/>
      <c r="DA2089" s="50"/>
      <c r="DB2089" s="50"/>
      <c r="DC2089" s="50"/>
      <c r="DD2089" s="50"/>
      <c r="DE2089" s="50"/>
      <c r="DF2089" s="50"/>
    </row>
    <row r="2090" spans="2:110" x14ac:dyDescent="0.2">
      <c r="B2090" s="185"/>
      <c r="C2090" s="206"/>
      <c r="D2090" s="207"/>
      <c r="E2090" s="203"/>
      <c r="F2090" s="203"/>
      <c r="G2090" s="203"/>
      <c r="H2090" s="203"/>
      <c r="I2090" s="203"/>
      <c r="J2090" s="203"/>
      <c r="K2090" s="203"/>
      <c r="L2090" s="203"/>
      <c r="M2090" s="203"/>
      <c r="N2090" s="203"/>
      <c r="O2090" s="203"/>
      <c r="P2090" s="203"/>
      <c r="Q2090" s="204"/>
      <c r="R2090" s="204"/>
      <c r="S2090" s="234"/>
      <c r="T2090" s="50"/>
      <c r="U2090" s="50"/>
      <c r="V2090" s="50"/>
      <c r="W2090" s="50"/>
      <c r="X2090" s="50"/>
      <c r="Y2090" s="50"/>
      <c r="Z2090" s="250"/>
      <c r="AA2090" s="238"/>
      <c r="AB2090" s="50"/>
      <c r="AC2090" s="50"/>
      <c r="AD2090" s="50"/>
      <c r="AE2090" s="50"/>
      <c r="AF2090" s="50"/>
      <c r="AG2090" s="50"/>
      <c r="AH2090" s="50"/>
      <c r="AI2090" s="50"/>
      <c r="AJ2090" s="50"/>
      <c r="AK2090" s="50"/>
      <c r="AL2090" s="50"/>
      <c r="AM2090" s="50"/>
      <c r="AN2090" s="50"/>
      <c r="AO2090" s="50"/>
      <c r="AP2090" s="50"/>
      <c r="AQ2090" s="50"/>
      <c r="AR2090" s="50"/>
      <c r="AS2090" s="50"/>
      <c r="AT2090" s="50"/>
      <c r="AU2090" s="50"/>
      <c r="AV2090" s="50"/>
      <c r="AW2090" s="50"/>
      <c r="AX2090" s="50"/>
      <c r="AY2090" s="50"/>
      <c r="AZ2090" s="50"/>
      <c r="BA2090" s="50"/>
      <c r="BB2090" s="50"/>
      <c r="BC2090" s="50"/>
      <c r="BD2090" s="50"/>
      <c r="BE2090" s="50"/>
      <c r="BF2090" s="50"/>
      <c r="BG2090" s="50"/>
      <c r="BH2090" s="50"/>
      <c r="BI2090" s="50"/>
      <c r="BJ2090" s="50"/>
      <c r="BK2090" s="50"/>
      <c r="BL2090" s="50"/>
      <c r="BM2090" s="50"/>
      <c r="BN2090" s="50"/>
      <c r="BO2090" s="50"/>
      <c r="BP2090" s="50"/>
      <c r="BQ2090" s="50"/>
      <c r="BR2090" s="50"/>
      <c r="BS2090" s="50"/>
      <c r="BT2090" s="50"/>
      <c r="BU2090" s="50"/>
      <c r="BV2090" s="50"/>
      <c r="BW2090" s="50"/>
      <c r="BX2090" s="50"/>
      <c r="BY2090" s="50"/>
      <c r="BZ2090" s="50"/>
      <c r="CA2090" s="50"/>
      <c r="CB2090" s="50"/>
      <c r="CC2090" s="50"/>
      <c r="CD2090" s="50"/>
      <c r="CE2090" s="50"/>
      <c r="CF2090" s="50"/>
      <c r="CG2090" s="50"/>
      <c r="CH2090" s="50"/>
      <c r="CI2090" s="50"/>
      <c r="CJ2090" s="50"/>
      <c r="CK2090" s="50"/>
      <c r="CL2090" s="50"/>
      <c r="CM2090" s="50"/>
      <c r="CN2090" s="50"/>
      <c r="CO2090" s="50"/>
      <c r="CP2090" s="50"/>
      <c r="CQ2090" s="50"/>
      <c r="CR2090" s="50"/>
      <c r="CS2090" s="50"/>
      <c r="CT2090" s="50"/>
      <c r="CU2090" s="50"/>
      <c r="CV2090" s="50"/>
      <c r="CW2090" s="50"/>
      <c r="CX2090" s="50"/>
      <c r="CY2090" s="50"/>
      <c r="CZ2090" s="50"/>
      <c r="DA2090" s="50"/>
      <c r="DB2090" s="50"/>
      <c r="DC2090" s="50"/>
      <c r="DD2090" s="50"/>
      <c r="DE2090" s="50"/>
      <c r="DF2090" s="50"/>
    </row>
    <row r="2091" spans="2:110" x14ac:dyDescent="0.2">
      <c r="B2091" s="185"/>
      <c r="C2091" s="206"/>
      <c r="D2091" s="208"/>
      <c r="E2091" s="203"/>
      <c r="F2091" s="203"/>
      <c r="G2091" s="203"/>
      <c r="H2091" s="203"/>
      <c r="I2091" s="203"/>
      <c r="J2091" s="203"/>
      <c r="K2091" s="203"/>
      <c r="L2091" s="203"/>
      <c r="M2091" s="203"/>
      <c r="N2091" s="203"/>
      <c r="O2091" s="203"/>
      <c r="P2091" s="203"/>
      <c r="Q2091" s="204"/>
      <c r="R2091" s="204"/>
      <c r="S2091" s="234"/>
      <c r="T2091" s="50"/>
      <c r="U2091" s="50"/>
      <c r="V2091" s="50"/>
      <c r="W2091" s="50"/>
      <c r="X2091" s="50"/>
      <c r="Y2091" s="50"/>
      <c r="Z2091" s="250"/>
      <c r="AA2091" s="238"/>
      <c r="AB2091" s="50"/>
      <c r="AC2091" s="50"/>
      <c r="AD2091" s="50"/>
      <c r="AE2091" s="50"/>
      <c r="AF2091" s="50"/>
      <c r="AG2091" s="50"/>
      <c r="AH2091" s="50"/>
      <c r="AI2091" s="50"/>
      <c r="AJ2091" s="50"/>
      <c r="AK2091" s="50"/>
      <c r="AL2091" s="50"/>
      <c r="AM2091" s="50"/>
      <c r="AN2091" s="50"/>
      <c r="AO2091" s="50"/>
      <c r="AP2091" s="50"/>
      <c r="AQ2091" s="50"/>
      <c r="AR2091" s="50"/>
      <c r="AS2091" s="50"/>
      <c r="AT2091" s="50"/>
      <c r="AU2091" s="50"/>
      <c r="AV2091" s="50"/>
      <c r="AW2091" s="50"/>
      <c r="AX2091" s="50"/>
      <c r="AY2091" s="50"/>
      <c r="AZ2091" s="50"/>
      <c r="BA2091" s="50"/>
      <c r="BB2091" s="50"/>
      <c r="BC2091" s="50"/>
      <c r="BD2091" s="50"/>
      <c r="BE2091" s="50"/>
      <c r="BF2091" s="50"/>
      <c r="BG2091" s="50"/>
      <c r="BH2091" s="50"/>
      <c r="BI2091" s="50"/>
      <c r="BJ2091" s="50"/>
      <c r="BK2091" s="50"/>
      <c r="BL2091" s="50"/>
      <c r="BM2091" s="50"/>
      <c r="BN2091" s="50"/>
      <c r="BO2091" s="50"/>
      <c r="BP2091" s="50"/>
      <c r="BQ2091" s="50"/>
      <c r="BR2091" s="50"/>
      <c r="BS2091" s="50"/>
      <c r="BT2091" s="50"/>
      <c r="BU2091" s="50"/>
      <c r="BV2091" s="50"/>
      <c r="BW2091" s="50"/>
      <c r="BX2091" s="50"/>
      <c r="BY2091" s="50"/>
      <c r="BZ2091" s="50"/>
      <c r="CA2091" s="50"/>
      <c r="CB2091" s="50"/>
      <c r="CC2091" s="50"/>
      <c r="CD2091" s="50"/>
      <c r="CE2091" s="50"/>
      <c r="CF2091" s="50"/>
      <c r="CG2091" s="50"/>
      <c r="CH2091" s="50"/>
      <c r="CI2091" s="50"/>
      <c r="CJ2091" s="50"/>
      <c r="CK2091" s="50"/>
      <c r="CL2091" s="50"/>
      <c r="CM2091" s="50"/>
      <c r="CN2091" s="50"/>
      <c r="CO2091" s="50"/>
      <c r="CP2091" s="50"/>
      <c r="CQ2091" s="50"/>
      <c r="CR2091" s="50"/>
      <c r="CS2091" s="50"/>
      <c r="CT2091" s="50"/>
      <c r="CU2091" s="50"/>
      <c r="CV2091" s="50"/>
      <c r="CW2091" s="50"/>
      <c r="CX2091" s="50"/>
      <c r="CY2091" s="50"/>
      <c r="CZ2091" s="50"/>
      <c r="DA2091" s="50"/>
      <c r="DB2091" s="50"/>
      <c r="DC2091" s="50"/>
      <c r="DD2091" s="50"/>
      <c r="DE2091" s="50"/>
      <c r="DF2091" s="50"/>
    </row>
    <row r="2092" spans="2:110" x14ac:dyDescent="0.2">
      <c r="B2092" s="185"/>
      <c r="C2092" s="206"/>
      <c r="D2092" s="208"/>
      <c r="E2092" s="203"/>
      <c r="F2092" s="203"/>
      <c r="G2092" s="203"/>
      <c r="H2092" s="203"/>
      <c r="I2092" s="203"/>
      <c r="J2092" s="203"/>
      <c r="K2092" s="203"/>
      <c r="L2092" s="203"/>
      <c r="M2092" s="203"/>
      <c r="N2092" s="203"/>
      <c r="O2092" s="203"/>
      <c r="P2092" s="203"/>
      <c r="Q2092" s="204"/>
      <c r="R2092" s="204"/>
      <c r="S2092" s="234"/>
      <c r="T2092" s="50"/>
      <c r="U2092" s="50"/>
      <c r="V2092" s="50"/>
      <c r="W2092" s="50"/>
      <c r="X2092" s="50"/>
      <c r="Y2092" s="50"/>
      <c r="Z2092" s="250"/>
      <c r="AA2092" s="238"/>
      <c r="AB2092" s="50"/>
      <c r="AC2092" s="50"/>
      <c r="AD2092" s="50"/>
      <c r="AE2092" s="50"/>
      <c r="AF2092" s="50"/>
      <c r="AG2092" s="50"/>
      <c r="AH2092" s="50"/>
      <c r="AI2092" s="50"/>
      <c r="AJ2092" s="50"/>
      <c r="AK2092" s="50"/>
      <c r="AL2092" s="50"/>
      <c r="AM2092" s="50"/>
      <c r="AN2092" s="50"/>
      <c r="AO2092" s="50"/>
      <c r="AP2092" s="50"/>
      <c r="AQ2092" s="50"/>
      <c r="AR2092" s="50"/>
      <c r="AS2092" s="50"/>
      <c r="AT2092" s="50"/>
      <c r="AU2092" s="50"/>
      <c r="AV2092" s="50"/>
      <c r="AW2092" s="50"/>
      <c r="AX2092" s="50"/>
      <c r="AY2092" s="50"/>
      <c r="AZ2092" s="50"/>
      <c r="BA2092" s="50"/>
      <c r="BB2092" s="50"/>
      <c r="BC2092" s="50"/>
      <c r="BD2092" s="50"/>
      <c r="BE2092" s="50"/>
      <c r="BF2092" s="50"/>
      <c r="BG2092" s="50"/>
      <c r="BH2092" s="50"/>
      <c r="BI2092" s="50"/>
      <c r="BJ2092" s="50"/>
      <c r="BK2092" s="50"/>
      <c r="BL2092" s="50"/>
      <c r="BM2092" s="50"/>
      <c r="BN2092" s="50"/>
      <c r="BO2092" s="50"/>
      <c r="BP2092" s="50"/>
      <c r="BQ2092" s="50"/>
      <c r="BR2092" s="50"/>
      <c r="BS2092" s="50"/>
      <c r="BT2092" s="50"/>
      <c r="BU2092" s="50"/>
      <c r="BV2092" s="50"/>
      <c r="BW2092" s="50"/>
      <c r="BX2092" s="50"/>
      <c r="BY2092" s="50"/>
      <c r="BZ2092" s="50"/>
      <c r="CA2092" s="50"/>
      <c r="CB2092" s="50"/>
      <c r="CC2092" s="50"/>
      <c r="CD2092" s="50"/>
      <c r="CE2092" s="50"/>
      <c r="CF2092" s="50"/>
      <c r="CG2092" s="50"/>
      <c r="CH2092" s="50"/>
      <c r="CI2092" s="50"/>
      <c r="CJ2092" s="50"/>
      <c r="CK2092" s="50"/>
      <c r="CL2092" s="50"/>
      <c r="CM2092" s="50"/>
      <c r="CN2092" s="50"/>
      <c r="CO2092" s="50"/>
      <c r="CP2092" s="50"/>
      <c r="CQ2092" s="50"/>
      <c r="CR2092" s="50"/>
      <c r="CS2092" s="50"/>
      <c r="CT2092" s="50"/>
      <c r="CU2092" s="50"/>
      <c r="CV2092" s="50"/>
      <c r="CW2092" s="50"/>
      <c r="CX2092" s="50"/>
      <c r="CY2092" s="50"/>
      <c r="CZ2092" s="50"/>
      <c r="DA2092" s="50"/>
      <c r="DB2092" s="50"/>
      <c r="DC2092" s="50"/>
      <c r="DD2092" s="50"/>
      <c r="DE2092" s="50"/>
      <c r="DF2092" s="50"/>
    </row>
    <row r="2093" spans="2:110" x14ac:dyDescent="0.2">
      <c r="B2093" s="185"/>
      <c r="C2093" s="206"/>
      <c r="D2093" s="208"/>
      <c r="E2093" s="203"/>
      <c r="F2093" s="203"/>
      <c r="G2093" s="203"/>
      <c r="H2093" s="203"/>
      <c r="I2093" s="203"/>
      <c r="J2093" s="203"/>
      <c r="K2093" s="203"/>
      <c r="L2093" s="203"/>
      <c r="M2093" s="203"/>
      <c r="N2093" s="203"/>
      <c r="O2093" s="203"/>
      <c r="P2093" s="203"/>
      <c r="Q2093" s="204"/>
      <c r="R2093" s="204"/>
      <c r="S2093" s="234"/>
      <c r="T2093" s="50"/>
      <c r="U2093" s="50"/>
      <c r="V2093" s="50"/>
      <c r="W2093" s="50"/>
      <c r="X2093" s="50"/>
      <c r="Y2093" s="50"/>
      <c r="Z2093" s="250"/>
      <c r="AA2093" s="238"/>
      <c r="AB2093" s="50"/>
      <c r="AC2093" s="50"/>
      <c r="AD2093" s="50"/>
      <c r="AE2093" s="50"/>
      <c r="AF2093" s="50"/>
      <c r="AG2093" s="50"/>
      <c r="AH2093" s="50"/>
      <c r="AI2093" s="50"/>
      <c r="AJ2093" s="50"/>
      <c r="AK2093" s="50"/>
      <c r="AL2093" s="50"/>
      <c r="AM2093" s="50"/>
      <c r="AN2093" s="50"/>
      <c r="AO2093" s="50"/>
      <c r="AP2093" s="50"/>
      <c r="AQ2093" s="50"/>
      <c r="AR2093" s="50"/>
      <c r="AS2093" s="50"/>
      <c r="AT2093" s="50"/>
      <c r="AU2093" s="50"/>
      <c r="AV2093" s="50"/>
      <c r="AW2093" s="50"/>
      <c r="AX2093" s="50"/>
      <c r="AY2093" s="50"/>
      <c r="AZ2093" s="50"/>
      <c r="BA2093" s="50"/>
      <c r="BB2093" s="50"/>
      <c r="BC2093" s="50"/>
      <c r="BD2093" s="50"/>
      <c r="BE2093" s="50"/>
      <c r="BF2093" s="50"/>
      <c r="BG2093" s="50"/>
      <c r="BH2093" s="50"/>
      <c r="BI2093" s="50"/>
      <c r="BJ2093" s="50"/>
      <c r="BK2093" s="50"/>
      <c r="BL2093" s="50"/>
      <c r="BM2093" s="50"/>
      <c r="BN2093" s="50"/>
      <c r="BO2093" s="50"/>
      <c r="BP2093" s="50"/>
      <c r="BQ2093" s="50"/>
      <c r="BR2093" s="50"/>
      <c r="BS2093" s="50"/>
      <c r="BT2093" s="50"/>
      <c r="BU2093" s="50"/>
      <c r="BV2093" s="50"/>
      <c r="BW2093" s="50"/>
      <c r="BX2093" s="50"/>
      <c r="BY2093" s="50"/>
      <c r="BZ2093" s="50"/>
      <c r="CA2093" s="50"/>
      <c r="CB2093" s="50"/>
      <c r="CC2093" s="50"/>
      <c r="CD2093" s="50"/>
      <c r="CE2093" s="50"/>
      <c r="CF2093" s="50"/>
      <c r="CG2093" s="50"/>
      <c r="CH2093" s="50"/>
      <c r="CI2093" s="50"/>
      <c r="CJ2093" s="50"/>
      <c r="CK2093" s="50"/>
      <c r="CL2093" s="50"/>
      <c r="CM2093" s="50"/>
      <c r="CN2093" s="50"/>
      <c r="CO2093" s="50"/>
      <c r="CP2093" s="50"/>
      <c r="CQ2093" s="50"/>
      <c r="CR2093" s="50"/>
      <c r="CS2093" s="50"/>
      <c r="CT2093" s="50"/>
      <c r="CU2093" s="50"/>
      <c r="CV2093" s="50"/>
      <c r="CW2093" s="50"/>
      <c r="CX2093" s="50"/>
      <c r="CY2093" s="50"/>
      <c r="CZ2093" s="50"/>
      <c r="DA2093" s="50"/>
      <c r="DB2093" s="50"/>
      <c r="DC2093" s="50"/>
      <c r="DD2093" s="50"/>
      <c r="DE2093" s="50"/>
      <c r="DF2093" s="50"/>
    </row>
    <row r="2094" spans="2:110" x14ac:dyDescent="0.2">
      <c r="B2094" s="185"/>
      <c r="C2094" s="206"/>
      <c r="D2094" s="208"/>
      <c r="E2094" s="203"/>
      <c r="F2094" s="203"/>
      <c r="G2094" s="203"/>
      <c r="H2094" s="203"/>
      <c r="I2094" s="203"/>
      <c r="J2094" s="203"/>
      <c r="K2094" s="203"/>
      <c r="L2094" s="203"/>
      <c r="M2094" s="203"/>
      <c r="N2094" s="203"/>
      <c r="O2094" s="203"/>
      <c r="P2094" s="203"/>
      <c r="Q2094" s="204"/>
      <c r="R2094" s="204"/>
      <c r="S2094" s="234"/>
      <c r="T2094" s="50"/>
      <c r="U2094" s="50"/>
      <c r="V2094" s="50"/>
      <c r="W2094" s="50"/>
      <c r="X2094" s="50"/>
      <c r="Y2094" s="50"/>
      <c r="Z2094" s="250"/>
      <c r="AA2094" s="238"/>
      <c r="AB2094" s="50"/>
      <c r="AC2094" s="50"/>
      <c r="AD2094" s="50"/>
      <c r="AE2094" s="50"/>
      <c r="AF2094" s="50"/>
      <c r="AG2094" s="50"/>
      <c r="AH2094" s="50"/>
      <c r="AI2094" s="50"/>
      <c r="AJ2094" s="50"/>
      <c r="AK2094" s="50"/>
      <c r="AL2094" s="50"/>
      <c r="AM2094" s="50"/>
      <c r="AN2094" s="50"/>
      <c r="AO2094" s="50"/>
      <c r="AP2094" s="50"/>
      <c r="AQ2094" s="50"/>
      <c r="AR2094" s="50"/>
      <c r="AS2094" s="50"/>
      <c r="AT2094" s="50"/>
      <c r="AU2094" s="50"/>
      <c r="AV2094" s="50"/>
      <c r="AW2094" s="50"/>
      <c r="AX2094" s="50"/>
      <c r="AY2094" s="50"/>
      <c r="AZ2094" s="50"/>
      <c r="BA2094" s="50"/>
      <c r="BB2094" s="50"/>
      <c r="BC2094" s="50"/>
      <c r="BD2094" s="50"/>
      <c r="BE2094" s="50"/>
      <c r="BF2094" s="50"/>
      <c r="BG2094" s="50"/>
      <c r="BH2094" s="50"/>
      <c r="BI2094" s="50"/>
      <c r="BJ2094" s="50"/>
      <c r="BK2094" s="50"/>
      <c r="BL2094" s="50"/>
      <c r="BM2094" s="50"/>
      <c r="BN2094" s="50"/>
      <c r="BO2094" s="50"/>
      <c r="BP2094" s="50"/>
      <c r="BQ2094" s="50"/>
      <c r="BR2094" s="50"/>
      <c r="BS2094" s="50"/>
      <c r="BT2094" s="50"/>
      <c r="BU2094" s="50"/>
      <c r="BV2094" s="50"/>
      <c r="BW2094" s="50"/>
      <c r="BX2094" s="50"/>
      <c r="BY2094" s="50"/>
      <c r="BZ2094" s="50"/>
      <c r="CA2094" s="50"/>
      <c r="CB2094" s="50"/>
      <c r="CC2094" s="50"/>
      <c r="CD2094" s="50"/>
      <c r="CE2094" s="50"/>
      <c r="CF2094" s="50"/>
      <c r="CG2094" s="50"/>
      <c r="CH2094" s="50"/>
      <c r="CI2094" s="50"/>
      <c r="CJ2094" s="50"/>
      <c r="CK2094" s="50"/>
      <c r="CL2094" s="50"/>
      <c r="CM2094" s="50"/>
      <c r="CN2094" s="50"/>
      <c r="CO2094" s="50"/>
      <c r="CP2094" s="50"/>
      <c r="CQ2094" s="50"/>
      <c r="CR2094" s="50"/>
      <c r="CS2094" s="50"/>
      <c r="CT2094" s="50"/>
      <c r="CU2094" s="50"/>
      <c r="CV2094" s="50"/>
      <c r="CW2094" s="50"/>
      <c r="CX2094" s="50"/>
      <c r="CY2094" s="50"/>
      <c r="CZ2094" s="50"/>
      <c r="DA2094" s="50"/>
      <c r="DB2094" s="50"/>
      <c r="DC2094" s="50"/>
      <c r="DD2094" s="50"/>
      <c r="DE2094" s="50"/>
      <c r="DF2094" s="50"/>
    </row>
    <row r="2095" spans="2:110" x14ac:dyDescent="0.2">
      <c r="B2095" s="185"/>
      <c r="C2095" s="206"/>
      <c r="D2095" s="208"/>
      <c r="E2095" s="203"/>
      <c r="F2095" s="203"/>
      <c r="G2095" s="203"/>
      <c r="H2095" s="203"/>
      <c r="I2095" s="203"/>
      <c r="J2095" s="203"/>
      <c r="K2095" s="203"/>
      <c r="L2095" s="203"/>
      <c r="M2095" s="203"/>
      <c r="N2095" s="203"/>
      <c r="O2095" s="203"/>
      <c r="P2095" s="203"/>
      <c r="Q2095" s="204"/>
      <c r="R2095" s="204"/>
      <c r="S2095" s="234"/>
      <c r="T2095" s="50"/>
      <c r="U2095" s="50"/>
      <c r="V2095" s="50"/>
      <c r="W2095" s="50"/>
      <c r="X2095" s="50"/>
      <c r="Y2095" s="50"/>
      <c r="Z2095" s="250"/>
      <c r="AA2095" s="238"/>
      <c r="AB2095" s="50"/>
      <c r="AC2095" s="50"/>
      <c r="AD2095" s="50"/>
      <c r="AE2095" s="50"/>
      <c r="AF2095" s="50"/>
      <c r="AG2095" s="50"/>
      <c r="AH2095" s="50"/>
      <c r="AI2095" s="50"/>
      <c r="AJ2095" s="50"/>
      <c r="AK2095" s="50"/>
      <c r="AL2095" s="50"/>
      <c r="AM2095" s="50"/>
      <c r="AN2095" s="50"/>
      <c r="AO2095" s="50"/>
      <c r="AP2095" s="50"/>
      <c r="AQ2095" s="50"/>
      <c r="AR2095" s="50"/>
      <c r="AS2095" s="50"/>
      <c r="AT2095" s="50"/>
      <c r="AU2095" s="50"/>
      <c r="AV2095" s="50"/>
      <c r="AW2095" s="50"/>
      <c r="AX2095" s="50"/>
      <c r="AY2095" s="50"/>
      <c r="AZ2095" s="50"/>
      <c r="BA2095" s="50"/>
      <c r="BB2095" s="50"/>
      <c r="BC2095" s="50"/>
      <c r="BD2095" s="50"/>
      <c r="BE2095" s="50"/>
      <c r="BF2095" s="50"/>
      <c r="BG2095" s="50"/>
      <c r="BH2095" s="50"/>
      <c r="BI2095" s="50"/>
      <c r="BJ2095" s="50"/>
      <c r="BK2095" s="50"/>
      <c r="BL2095" s="50"/>
      <c r="BM2095" s="50"/>
      <c r="BN2095" s="50"/>
      <c r="BO2095" s="50"/>
      <c r="BP2095" s="50"/>
      <c r="BQ2095" s="50"/>
      <c r="BR2095" s="50"/>
      <c r="BS2095" s="50"/>
      <c r="BT2095" s="50"/>
      <c r="BU2095" s="50"/>
      <c r="BV2095" s="50"/>
      <c r="BW2095" s="50"/>
      <c r="BX2095" s="50"/>
      <c r="BY2095" s="50"/>
      <c r="BZ2095" s="50"/>
      <c r="CA2095" s="50"/>
      <c r="CB2095" s="50"/>
      <c r="CC2095" s="50"/>
      <c r="CD2095" s="50"/>
      <c r="CE2095" s="50"/>
      <c r="CF2095" s="50"/>
      <c r="CG2095" s="50"/>
      <c r="CH2095" s="50"/>
      <c r="CI2095" s="50"/>
      <c r="CJ2095" s="50"/>
      <c r="CK2095" s="50"/>
      <c r="CL2095" s="50"/>
      <c r="CM2095" s="50"/>
      <c r="CN2095" s="50"/>
      <c r="CO2095" s="50"/>
      <c r="CP2095" s="50"/>
      <c r="CQ2095" s="50"/>
      <c r="CR2095" s="50"/>
      <c r="CS2095" s="50"/>
      <c r="CT2095" s="50"/>
      <c r="CU2095" s="50"/>
      <c r="CV2095" s="50"/>
      <c r="CW2095" s="50"/>
      <c r="CX2095" s="50"/>
      <c r="CY2095" s="50"/>
      <c r="CZ2095" s="50"/>
      <c r="DA2095" s="50"/>
      <c r="DB2095" s="50"/>
      <c r="DC2095" s="50"/>
      <c r="DD2095" s="50"/>
      <c r="DE2095" s="50"/>
      <c r="DF2095" s="50"/>
    </row>
    <row r="2096" spans="2:110" x14ac:dyDescent="0.2">
      <c r="B2096" s="185"/>
      <c r="C2096" s="206"/>
      <c r="D2096" s="208"/>
      <c r="E2096" s="203"/>
      <c r="F2096" s="203"/>
      <c r="G2096" s="203"/>
      <c r="H2096" s="203"/>
      <c r="I2096" s="203"/>
      <c r="J2096" s="203"/>
      <c r="K2096" s="203"/>
      <c r="L2096" s="203"/>
      <c r="M2096" s="203"/>
      <c r="N2096" s="203"/>
      <c r="O2096" s="203"/>
      <c r="P2096" s="203"/>
      <c r="Q2096" s="204"/>
      <c r="R2096" s="204"/>
      <c r="S2096" s="234"/>
      <c r="T2096" s="50"/>
      <c r="U2096" s="50"/>
      <c r="V2096" s="50"/>
      <c r="W2096" s="50"/>
      <c r="X2096" s="50"/>
      <c r="Y2096" s="50"/>
      <c r="Z2096" s="250"/>
      <c r="AA2096" s="238"/>
      <c r="AB2096" s="50"/>
      <c r="AC2096" s="50"/>
      <c r="AD2096" s="50"/>
      <c r="AE2096" s="50"/>
      <c r="AF2096" s="50"/>
      <c r="AG2096" s="50"/>
      <c r="AH2096" s="50"/>
      <c r="AI2096" s="50"/>
      <c r="AJ2096" s="50"/>
      <c r="AK2096" s="50"/>
      <c r="AL2096" s="50"/>
      <c r="AM2096" s="50"/>
      <c r="AN2096" s="50"/>
      <c r="AO2096" s="50"/>
      <c r="AP2096" s="50"/>
      <c r="AQ2096" s="50"/>
      <c r="AR2096" s="50"/>
      <c r="AS2096" s="50"/>
      <c r="AT2096" s="50"/>
      <c r="AU2096" s="50"/>
      <c r="AV2096" s="50"/>
      <c r="AW2096" s="50"/>
      <c r="AX2096" s="50"/>
      <c r="AY2096" s="50"/>
      <c r="AZ2096" s="50"/>
      <c r="BA2096" s="50"/>
      <c r="BB2096" s="50"/>
      <c r="BC2096" s="50"/>
      <c r="BD2096" s="50"/>
      <c r="BE2096" s="50"/>
      <c r="BF2096" s="50"/>
      <c r="BG2096" s="50"/>
      <c r="BH2096" s="50"/>
      <c r="BI2096" s="50"/>
      <c r="BJ2096" s="50"/>
      <c r="BK2096" s="50"/>
      <c r="BL2096" s="50"/>
      <c r="BM2096" s="50"/>
      <c r="BN2096" s="50"/>
      <c r="BO2096" s="50"/>
      <c r="BP2096" s="50"/>
      <c r="BQ2096" s="50"/>
      <c r="BR2096" s="50"/>
      <c r="BS2096" s="50"/>
      <c r="BT2096" s="50"/>
      <c r="BU2096" s="50"/>
      <c r="BV2096" s="50"/>
      <c r="BW2096" s="50"/>
      <c r="BX2096" s="50"/>
      <c r="BY2096" s="50"/>
      <c r="BZ2096" s="50"/>
      <c r="CA2096" s="50"/>
      <c r="CB2096" s="50"/>
      <c r="CC2096" s="50"/>
      <c r="CD2096" s="50"/>
      <c r="CE2096" s="50"/>
      <c r="CF2096" s="50"/>
      <c r="CG2096" s="50"/>
      <c r="CH2096" s="50"/>
      <c r="CI2096" s="50"/>
      <c r="CJ2096" s="50"/>
      <c r="CK2096" s="50"/>
      <c r="CL2096" s="50"/>
      <c r="CM2096" s="50"/>
      <c r="CN2096" s="50"/>
      <c r="CO2096" s="50"/>
      <c r="CP2096" s="50"/>
      <c r="CQ2096" s="50"/>
      <c r="CR2096" s="50"/>
      <c r="CS2096" s="50"/>
      <c r="CT2096" s="50"/>
      <c r="CU2096" s="50"/>
      <c r="CV2096" s="50"/>
      <c r="CW2096" s="50"/>
      <c r="CX2096" s="50"/>
      <c r="CY2096" s="50"/>
      <c r="CZ2096" s="50"/>
      <c r="DA2096" s="50"/>
      <c r="DB2096" s="50"/>
      <c r="DC2096" s="50"/>
      <c r="DD2096" s="50"/>
      <c r="DE2096" s="50"/>
      <c r="DF2096" s="50"/>
    </row>
    <row r="2097" spans="2:110" x14ac:dyDescent="0.2">
      <c r="B2097" s="185"/>
      <c r="C2097" s="206"/>
      <c r="D2097" s="208"/>
      <c r="E2097" s="203"/>
      <c r="F2097" s="203"/>
      <c r="G2097" s="203"/>
      <c r="H2097" s="203"/>
      <c r="I2097" s="203"/>
      <c r="J2097" s="203"/>
      <c r="K2097" s="203"/>
      <c r="L2097" s="203"/>
      <c r="M2097" s="203"/>
      <c r="N2097" s="203"/>
      <c r="O2097" s="203"/>
      <c r="P2097" s="203"/>
      <c r="Q2097" s="204"/>
      <c r="R2097" s="204"/>
      <c r="S2097" s="234"/>
      <c r="T2097" s="50"/>
      <c r="U2097" s="50"/>
      <c r="V2097" s="50"/>
      <c r="W2097" s="50"/>
      <c r="X2097" s="50"/>
      <c r="Y2097" s="50"/>
      <c r="Z2097" s="250"/>
      <c r="AA2097" s="238"/>
      <c r="AB2097" s="50"/>
      <c r="AC2097" s="50"/>
      <c r="AD2097" s="50"/>
      <c r="AE2097" s="50"/>
      <c r="AF2097" s="50"/>
      <c r="AG2097" s="50"/>
      <c r="AH2097" s="50"/>
      <c r="AI2097" s="50"/>
      <c r="AJ2097" s="50"/>
      <c r="AK2097" s="50"/>
      <c r="AL2097" s="50"/>
      <c r="AM2097" s="50"/>
      <c r="AN2097" s="50"/>
      <c r="AO2097" s="50"/>
      <c r="AP2097" s="50"/>
      <c r="AQ2097" s="50"/>
      <c r="AR2097" s="50"/>
      <c r="AS2097" s="50"/>
      <c r="AT2097" s="50"/>
      <c r="AU2097" s="50"/>
      <c r="AV2097" s="50"/>
      <c r="AW2097" s="50"/>
      <c r="AX2097" s="50"/>
      <c r="AY2097" s="50"/>
      <c r="AZ2097" s="50"/>
      <c r="BA2097" s="50"/>
      <c r="BB2097" s="50"/>
      <c r="BC2097" s="50"/>
      <c r="BD2097" s="50"/>
      <c r="BE2097" s="50"/>
      <c r="BF2097" s="50"/>
      <c r="BG2097" s="50"/>
      <c r="BH2097" s="50"/>
      <c r="BI2097" s="50"/>
      <c r="BJ2097" s="50"/>
      <c r="BK2097" s="50"/>
      <c r="BL2097" s="50"/>
      <c r="BM2097" s="50"/>
      <c r="BN2097" s="50"/>
      <c r="BO2097" s="50"/>
      <c r="BP2097" s="50"/>
      <c r="BQ2097" s="50"/>
      <c r="BR2097" s="50"/>
      <c r="BS2097" s="50"/>
      <c r="BT2097" s="50"/>
      <c r="BU2097" s="50"/>
      <c r="BV2097" s="50"/>
      <c r="BW2097" s="50"/>
      <c r="BX2097" s="50"/>
      <c r="BY2097" s="50"/>
      <c r="BZ2097" s="50"/>
      <c r="CA2097" s="50"/>
      <c r="CB2097" s="50"/>
      <c r="CC2097" s="50"/>
      <c r="CD2097" s="50"/>
      <c r="CE2097" s="50"/>
      <c r="CF2097" s="50"/>
      <c r="CG2097" s="50"/>
      <c r="CH2097" s="50"/>
      <c r="CI2097" s="50"/>
      <c r="CJ2097" s="50"/>
      <c r="CK2097" s="50"/>
      <c r="CL2097" s="50"/>
      <c r="CM2097" s="50"/>
      <c r="CN2097" s="50"/>
      <c r="CO2097" s="50"/>
      <c r="CP2097" s="50"/>
      <c r="CQ2097" s="50"/>
      <c r="CR2097" s="50"/>
      <c r="CS2097" s="50"/>
      <c r="CT2097" s="50"/>
      <c r="CU2097" s="50"/>
      <c r="CV2097" s="50"/>
      <c r="CW2097" s="50"/>
      <c r="CX2097" s="50"/>
      <c r="CY2097" s="50"/>
      <c r="CZ2097" s="50"/>
      <c r="DA2097" s="50"/>
      <c r="DB2097" s="50"/>
      <c r="DC2097" s="50"/>
      <c r="DD2097" s="50"/>
      <c r="DE2097" s="50"/>
      <c r="DF2097" s="50"/>
    </row>
    <row r="2098" spans="2:110" x14ac:dyDescent="0.2">
      <c r="B2098" s="185"/>
      <c r="C2098" s="206"/>
      <c r="D2098" s="207"/>
      <c r="E2098" s="203"/>
      <c r="F2098" s="203"/>
      <c r="G2098" s="203"/>
      <c r="H2098" s="203"/>
      <c r="I2098" s="203"/>
      <c r="J2098" s="203"/>
      <c r="K2098" s="203"/>
      <c r="L2098" s="203"/>
      <c r="M2098" s="203"/>
      <c r="N2098" s="203"/>
      <c r="O2098" s="203"/>
      <c r="P2098" s="203"/>
      <c r="Q2098" s="204"/>
      <c r="R2098" s="204"/>
      <c r="S2098" s="234"/>
      <c r="T2098" s="50"/>
      <c r="U2098" s="50"/>
      <c r="V2098" s="50"/>
      <c r="W2098" s="50"/>
      <c r="X2098" s="50"/>
      <c r="Y2098" s="50"/>
      <c r="Z2098" s="250"/>
      <c r="AA2098" s="238"/>
      <c r="AB2098" s="50"/>
      <c r="AC2098" s="50"/>
      <c r="AD2098" s="50"/>
      <c r="AE2098" s="50"/>
      <c r="AF2098" s="50"/>
      <c r="AG2098" s="50"/>
      <c r="AH2098" s="50"/>
      <c r="AI2098" s="50"/>
      <c r="AJ2098" s="50"/>
      <c r="AK2098" s="50"/>
      <c r="AL2098" s="50"/>
      <c r="AM2098" s="50"/>
      <c r="AN2098" s="50"/>
      <c r="AO2098" s="50"/>
      <c r="AP2098" s="50"/>
      <c r="AQ2098" s="50"/>
      <c r="AR2098" s="50"/>
      <c r="AS2098" s="50"/>
      <c r="AT2098" s="50"/>
      <c r="AU2098" s="50"/>
      <c r="AV2098" s="50"/>
      <c r="AW2098" s="50"/>
      <c r="AX2098" s="50"/>
      <c r="AY2098" s="50"/>
      <c r="AZ2098" s="50"/>
      <c r="BA2098" s="50"/>
      <c r="BB2098" s="50"/>
      <c r="BC2098" s="50"/>
      <c r="BD2098" s="50"/>
      <c r="BE2098" s="50"/>
      <c r="BF2098" s="50"/>
      <c r="BG2098" s="50"/>
      <c r="BH2098" s="50"/>
      <c r="BI2098" s="50"/>
      <c r="BJ2098" s="50"/>
      <c r="BK2098" s="50"/>
      <c r="BL2098" s="50"/>
      <c r="BM2098" s="50"/>
      <c r="BN2098" s="50"/>
      <c r="BO2098" s="50"/>
      <c r="BP2098" s="50"/>
      <c r="BQ2098" s="50"/>
      <c r="BR2098" s="50"/>
      <c r="BS2098" s="50"/>
      <c r="BT2098" s="50"/>
      <c r="BU2098" s="50"/>
      <c r="BV2098" s="50"/>
      <c r="BW2098" s="50"/>
      <c r="BX2098" s="50"/>
      <c r="BY2098" s="50"/>
      <c r="BZ2098" s="50"/>
      <c r="CA2098" s="50"/>
      <c r="CB2098" s="50"/>
      <c r="CC2098" s="50"/>
      <c r="CD2098" s="50"/>
      <c r="CE2098" s="50"/>
      <c r="CF2098" s="50"/>
      <c r="CG2098" s="50"/>
      <c r="CH2098" s="50"/>
      <c r="CI2098" s="50"/>
      <c r="CJ2098" s="50"/>
      <c r="CK2098" s="50"/>
      <c r="CL2098" s="50"/>
      <c r="CM2098" s="50"/>
      <c r="CN2098" s="50"/>
      <c r="CO2098" s="50"/>
      <c r="CP2098" s="50"/>
      <c r="CQ2098" s="50"/>
      <c r="CR2098" s="50"/>
      <c r="CS2098" s="50"/>
      <c r="CT2098" s="50"/>
      <c r="CU2098" s="50"/>
      <c r="CV2098" s="50"/>
      <c r="CW2098" s="50"/>
      <c r="CX2098" s="50"/>
      <c r="CY2098" s="50"/>
      <c r="CZ2098" s="50"/>
      <c r="DA2098" s="50"/>
      <c r="DB2098" s="50"/>
      <c r="DC2098" s="50"/>
      <c r="DD2098" s="50"/>
      <c r="DE2098" s="50"/>
      <c r="DF2098" s="50"/>
    </row>
    <row r="2099" spans="2:110" x14ac:dyDescent="0.2">
      <c r="B2099" s="185"/>
      <c r="C2099" s="206"/>
      <c r="D2099" s="208"/>
      <c r="E2099" s="203"/>
      <c r="F2099" s="203"/>
      <c r="G2099" s="203"/>
      <c r="H2099" s="203"/>
      <c r="I2099" s="203"/>
      <c r="J2099" s="203"/>
      <c r="K2099" s="203"/>
      <c r="L2099" s="203"/>
      <c r="M2099" s="203"/>
      <c r="N2099" s="203"/>
      <c r="O2099" s="203"/>
      <c r="P2099" s="203"/>
      <c r="Q2099" s="204"/>
      <c r="R2099" s="204"/>
      <c r="S2099" s="234"/>
      <c r="T2099" s="50"/>
      <c r="U2099" s="50"/>
      <c r="V2099" s="50"/>
      <c r="W2099" s="50"/>
      <c r="X2099" s="50"/>
      <c r="Y2099" s="50"/>
      <c r="Z2099" s="250"/>
      <c r="AA2099" s="238"/>
      <c r="AB2099" s="50"/>
      <c r="AC2099" s="50"/>
      <c r="AD2099" s="50"/>
      <c r="AE2099" s="50"/>
      <c r="AF2099" s="50"/>
      <c r="AG2099" s="50"/>
      <c r="AH2099" s="50"/>
      <c r="AI2099" s="50"/>
      <c r="AJ2099" s="50"/>
      <c r="AK2099" s="50"/>
      <c r="AL2099" s="50"/>
      <c r="AM2099" s="50"/>
      <c r="AN2099" s="50"/>
      <c r="AO2099" s="50"/>
      <c r="AP2099" s="50"/>
      <c r="AQ2099" s="50"/>
      <c r="AR2099" s="50"/>
      <c r="AS2099" s="50"/>
      <c r="AT2099" s="50"/>
      <c r="AU2099" s="50"/>
      <c r="AV2099" s="50"/>
      <c r="AW2099" s="50"/>
      <c r="AX2099" s="50"/>
      <c r="AY2099" s="50"/>
      <c r="AZ2099" s="50"/>
      <c r="BA2099" s="50"/>
      <c r="BB2099" s="50"/>
      <c r="BC2099" s="50"/>
      <c r="BD2099" s="50"/>
      <c r="BE2099" s="50"/>
      <c r="BF2099" s="50"/>
      <c r="BG2099" s="50"/>
      <c r="BH2099" s="50"/>
      <c r="BI2099" s="50"/>
      <c r="BJ2099" s="50"/>
      <c r="BK2099" s="50"/>
      <c r="BL2099" s="50"/>
      <c r="BM2099" s="50"/>
      <c r="BN2099" s="50"/>
      <c r="BO2099" s="50"/>
      <c r="BP2099" s="50"/>
      <c r="BQ2099" s="50"/>
      <c r="BR2099" s="50"/>
      <c r="BS2099" s="50"/>
      <c r="BT2099" s="50"/>
      <c r="BU2099" s="50"/>
      <c r="BV2099" s="50"/>
      <c r="BW2099" s="50"/>
      <c r="BX2099" s="50"/>
      <c r="BY2099" s="50"/>
      <c r="BZ2099" s="50"/>
      <c r="CA2099" s="50"/>
      <c r="CB2099" s="50"/>
      <c r="CC2099" s="50"/>
      <c r="CD2099" s="50"/>
      <c r="CE2099" s="50"/>
      <c r="CF2099" s="50"/>
      <c r="CG2099" s="50"/>
      <c r="CH2099" s="50"/>
      <c r="CI2099" s="50"/>
      <c r="CJ2099" s="50"/>
      <c r="CK2099" s="50"/>
      <c r="CL2099" s="50"/>
      <c r="CM2099" s="50"/>
      <c r="CN2099" s="50"/>
      <c r="CO2099" s="50"/>
      <c r="CP2099" s="50"/>
      <c r="CQ2099" s="50"/>
      <c r="CR2099" s="50"/>
      <c r="CS2099" s="50"/>
      <c r="CT2099" s="50"/>
      <c r="CU2099" s="50"/>
      <c r="CV2099" s="50"/>
      <c r="CW2099" s="50"/>
      <c r="CX2099" s="50"/>
      <c r="CY2099" s="50"/>
      <c r="CZ2099" s="50"/>
      <c r="DA2099" s="50"/>
      <c r="DB2099" s="50"/>
      <c r="DC2099" s="50"/>
      <c r="DD2099" s="50"/>
      <c r="DE2099" s="50"/>
      <c r="DF2099" s="50"/>
    </row>
    <row r="2100" spans="2:110" x14ac:dyDescent="0.2">
      <c r="B2100" s="185"/>
      <c r="C2100" s="206"/>
      <c r="D2100" s="208"/>
      <c r="E2100" s="203"/>
      <c r="F2100" s="203"/>
      <c r="G2100" s="203"/>
      <c r="H2100" s="203"/>
      <c r="I2100" s="203"/>
      <c r="J2100" s="203"/>
      <c r="K2100" s="203"/>
      <c r="L2100" s="203"/>
      <c r="M2100" s="203"/>
      <c r="N2100" s="203"/>
      <c r="O2100" s="203"/>
      <c r="P2100" s="203"/>
      <c r="Q2100" s="204"/>
      <c r="R2100" s="204"/>
      <c r="S2100" s="234"/>
      <c r="T2100" s="50"/>
      <c r="U2100" s="50"/>
      <c r="V2100" s="50"/>
      <c r="W2100" s="50"/>
      <c r="X2100" s="50"/>
      <c r="Y2100" s="50"/>
      <c r="Z2100" s="250"/>
      <c r="AA2100" s="238"/>
      <c r="AB2100" s="50"/>
      <c r="AC2100" s="50"/>
      <c r="AD2100" s="50"/>
      <c r="AE2100" s="50"/>
      <c r="AF2100" s="50"/>
      <c r="AG2100" s="50"/>
      <c r="AH2100" s="50"/>
      <c r="AI2100" s="50"/>
      <c r="AJ2100" s="50"/>
      <c r="AK2100" s="50"/>
      <c r="AL2100" s="50"/>
      <c r="AM2100" s="50"/>
      <c r="AN2100" s="50"/>
      <c r="AO2100" s="50"/>
      <c r="AP2100" s="50"/>
      <c r="AQ2100" s="50"/>
      <c r="AR2100" s="50"/>
      <c r="AS2100" s="50"/>
      <c r="AT2100" s="50"/>
      <c r="AU2100" s="50"/>
      <c r="AV2100" s="50"/>
      <c r="AW2100" s="50"/>
      <c r="AX2100" s="50"/>
      <c r="AY2100" s="50"/>
      <c r="AZ2100" s="50"/>
      <c r="BA2100" s="50"/>
      <c r="BB2100" s="50"/>
      <c r="BC2100" s="50"/>
      <c r="BD2100" s="50"/>
      <c r="BE2100" s="50"/>
      <c r="BF2100" s="50"/>
      <c r="BG2100" s="50"/>
      <c r="BH2100" s="50"/>
      <c r="BI2100" s="50"/>
      <c r="BJ2100" s="50"/>
      <c r="BK2100" s="50"/>
      <c r="BL2100" s="50"/>
      <c r="BM2100" s="50"/>
      <c r="BN2100" s="50"/>
      <c r="BO2100" s="50"/>
      <c r="BP2100" s="50"/>
      <c r="BQ2100" s="50"/>
      <c r="BR2100" s="50"/>
      <c r="BS2100" s="50"/>
      <c r="BT2100" s="50"/>
      <c r="BU2100" s="50"/>
      <c r="BV2100" s="50"/>
      <c r="BW2100" s="50"/>
      <c r="BX2100" s="50"/>
      <c r="BY2100" s="50"/>
      <c r="BZ2100" s="50"/>
      <c r="CA2100" s="50"/>
      <c r="CB2100" s="50"/>
      <c r="CC2100" s="50"/>
      <c r="CD2100" s="50"/>
      <c r="CE2100" s="50"/>
      <c r="CF2100" s="50"/>
      <c r="CG2100" s="50"/>
      <c r="CH2100" s="50"/>
      <c r="CI2100" s="50"/>
      <c r="CJ2100" s="50"/>
      <c r="CK2100" s="50"/>
      <c r="CL2100" s="50"/>
      <c r="CM2100" s="50"/>
      <c r="CN2100" s="50"/>
      <c r="CO2100" s="50"/>
      <c r="CP2100" s="50"/>
      <c r="CQ2100" s="50"/>
      <c r="CR2100" s="50"/>
      <c r="CS2100" s="50"/>
      <c r="CT2100" s="50"/>
      <c r="CU2100" s="50"/>
      <c r="CV2100" s="50"/>
      <c r="CW2100" s="50"/>
      <c r="CX2100" s="50"/>
      <c r="CY2100" s="50"/>
      <c r="CZ2100" s="50"/>
      <c r="DA2100" s="50"/>
      <c r="DB2100" s="50"/>
      <c r="DC2100" s="50"/>
      <c r="DD2100" s="50"/>
      <c r="DE2100" s="50"/>
      <c r="DF2100" s="50"/>
    </row>
    <row r="2101" spans="2:110" x14ac:dyDescent="0.2">
      <c r="B2101" s="185"/>
      <c r="C2101" s="206"/>
      <c r="D2101" s="208"/>
      <c r="E2101" s="203"/>
      <c r="F2101" s="203"/>
      <c r="G2101" s="203"/>
      <c r="H2101" s="203"/>
      <c r="I2101" s="203"/>
      <c r="J2101" s="203"/>
      <c r="K2101" s="203"/>
      <c r="L2101" s="203"/>
      <c r="M2101" s="203"/>
      <c r="N2101" s="203"/>
      <c r="O2101" s="203"/>
      <c r="P2101" s="203"/>
      <c r="Q2101" s="204"/>
      <c r="R2101" s="204"/>
      <c r="S2101" s="234"/>
      <c r="T2101" s="50"/>
      <c r="U2101" s="50"/>
      <c r="V2101" s="50"/>
      <c r="W2101" s="50"/>
      <c r="X2101" s="50"/>
      <c r="Y2101" s="50"/>
      <c r="Z2101" s="250"/>
      <c r="AA2101" s="238"/>
      <c r="AB2101" s="50"/>
      <c r="AC2101" s="50"/>
      <c r="AD2101" s="50"/>
      <c r="AE2101" s="50"/>
      <c r="AF2101" s="50"/>
      <c r="AG2101" s="50"/>
      <c r="AH2101" s="50"/>
      <c r="AI2101" s="50"/>
      <c r="AJ2101" s="50"/>
      <c r="AK2101" s="50"/>
      <c r="AL2101" s="50"/>
      <c r="AM2101" s="50"/>
      <c r="AN2101" s="50"/>
      <c r="AO2101" s="50"/>
      <c r="AP2101" s="50"/>
      <c r="AQ2101" s="50"/>
      <c r="AR2101" s="50"/>
      <c r="AS2101" s="50"/>
      <c r="AT2101" s="50"/>
      <c r="AU2101" s="50"/>
      <c r="AV2101" s="50"/>
      <c r="AW2101" s="50"/>
      <c r="AX2101" s="50"/>
      <c r="AY2101" s="50"/>
      <c r="AZ2101" s="50"/>
      <c r="BA2101" s="50"/>
      <c r="BB2101" s="50"/>
      <c r="BC2101" s="50"/>
      <c r="BD2101" s="50"/>
      <c r="BE2101" s="50"/>
      <c r="BF2101" s="50"/>
      <c r="BG2101" s="50"/>
      <c r="BH2101" s="50"/>
      <c r="BI2101" s="50"/>
      <c r="BJ2101" s="50"/>
      <c r="BK2101" s="50"/>
      <c r="BL2101" s="50"/>
      <c r="BM2101" s="50"/>
      <c r="BN2101" s="50"/>
      <c r="BO2101" s="50"/>
      <c r="BP2101" s="50"/>
      <c r="BQ2101" s="50"/>
      <c r="BR2101" s="50"/>
      <c r="BS2101" s="50"/>
      <c r="BT2101" s="50"/>
      <c r="BU2101" s="50"/>
      <c r="BV2101" s="50"/>
      <c r="BW2101" s="50"/>
      <c r="BX2101" s="50"/>
      <c r="BY2101" s="50"/>
      <c r="BZ2101" s="50"/>
      <c r="CA2101" s="50"/>
      <c r="CB2101" s="50"/>
      <c r="CC2101" s="50"/>
      <c r="CD2101" s="50"/>
      <c r="CE2101" s="50"/>
      <c r="CF2101" s="50"/>
      <c r="CG2101" s="50"/>
      <c r="CH2101" s="50"/>
      <c r="CI2101" s="50"/>
      <c r="CJ2101" s="50"/>
      <c r="CK2101" s="50"/>
      <c r="CL2101" s="50"/>
      <c r="CM2101" s="50"/>
      <c r="CN2101" s="50"/>
      <c r="CO2101" s="50"/>
      <c r="CP2101" s="50"/>
      <c r="CQ2101" s="50"/>
      <c r="CR2101" s="50"/>
      <c r="CS2101" s="50"/>
      <c r="CT2101" s="50"/>
      <c r="CU2101" s="50"/>
      <c r="CV2101" s="50"/>
      <c r="CW2101" s="50"/>
      <c r="CX2101" s="50"/>
      <c r="CY2101" s="50"/>
      <c r="CZ2101" s="50"/>
      <c r="DA2101" s="50"/>
      <c r="DB2101" s="50"/>
      <c r="DC2101" s="50"/>
      <c r="DD2101" s="50"/>
      <c r="DE2101" s="50"/>
      <c r="DF2101" s="50"/>
    </row>
    <row r="2102" spans="2:110" x14ac:dyDescent="0.2">
      <c r="B2102" s="185"/>
      <c r="C2102" s="206"/>
      <c r="D2102" s="208"/>
      <c r="E2102" s="203"/>
      <c r="F2102" s="203"/>
      <c r="G2102" s="203"/>
      <c r="H2102" s="203"/>
      <c r="I2102" s="203"/>
      <c r="J2102" s="203"/>
      <c r="K2102" s="203"/>
      <c r="L2102" s="203"/>
      <c r="M2102" s="203"/>
      <c r="N2102" s="203"/>
      <c r="O2102" s="203"/>
      <c r="P2102" s="203"/>
      <c r="Q2102" s="204"/>
      <c r="R2102" s="204"/>
      <c r="S2102" s="234"/>
      <c r="T2102" s="50"/>
      <c r="U2102" s="50"/>
      <c r="V2102" s="50"/>
      <c r="W2102" s="50"/>
      <c r="X2102" s="50"/>
      <c r="Y2102" s="50"/>
      <c r="Z2102" s="250"/>
      <c r="AA2102" s="238"/>
      <c r="AB2102" s="50"/>
      <c r="AC2102" s="50"/>
      <c r="AD2102" s="50"/>
      <c r="AE2102" s="50"/>
      <c r="AF2102" s="50"/>
      <c r="AG2102" s="50"/>
      <c r="AH2102" s="50"/>
      <c r="AI2102" s="50"/>
      <c r="AJ2102" s="50"/>
      <c r="AK2102" s="50"/>
      <c r="AL2102" s="50"/>
      <c r="AM2102" s="50"/>
      <c r="AN2102" s="50"/>
      <c r="AO2102" s="50"/>
      <c r="AP2102" s="50"/>
      <c r="AQ2102" s="50"/>
      <c r="AR2102" s="50"/>
      <c r="AS2102" s="50"/>
      <c r="AT2102" s="50"/>
      <c r="AU2102" s="50"/>
      <c r="AV2102" s="50"/>
      <c r="AW2102" s="50"/>
      <c r="AX2102" s="50"/>
      <c r="AY2102" s="50"/>
      <c r="AZ2102" s="50"/>
      <c r="BA2102" s="50"/>
      <c r="BB2102" s="50"/>
      <c r="BC2102" s="50"/>
      <c r="BD2102" s="50"/>
      <c r="BE2102" s="50"/>
      <c r="BF2102" s="50"/>
      <c r="BG2102" s="50"/>
      <c r="BH2102" s="50"/>
      <c r="BI2102" s="50"/>
      <c r="BJ2102" s="50"/>
      <c r="BK2102" s="50"/>
      <c r="BL2102" s="50"/>
      <c r="BM2102" s="50"/>
      <c r="BN2102" s="50"/>
      <c r="BO2102" s="50"/>
      <c r="BP2102" s="50"/>
      <c r="BQ2102" s="50"/>
      <c r="BR2102" s="50"/>
      <c r="BS2102" s="50"/>
      <c r="BT2102" s="50"/>
      <c r="BU2102" s="50"/>
      <c r="BV2102" s="50"/>
      <c r="BW2102" s="50"/>
      <c r="BX2102" s="50"/>
      <c r="BY2102" s="50"/>
      <c r="BZ2102" s="50"/>
      <c r="CA2102" s="50"/>
      <c r="CB2102" s="50"/>
      <c r="CC2102" s="50"/>
      <c r="CD2102" s="50"/>
      <c r="CE2102" s="50"/>
      <c r="CF2102" s="50"/>
      <c r="CG2102" s="50"/>
      <c r="CH2102" s="50"/>
      <c r="CI2102" s="50"/>
      <c r="CJ2102" s="50"/>
      <c r="CK2102" s="50"/>
      <c r="CL2102" s="50"/>
      <c r="CM2102" s="50"/>
      <c r="CN2102" s="50"/>
      <c r="CO2102" s="50"/>
      <c r="CP2102" s="50"/>
      <c r="CQ2102" s="50"/>
      <c r="CR2102" s="50"/>
      <c r="CS2102" s="50"/>
      <c r="CT2102" s="50"/>
      <c r="CU2102" s="50"/>
      <c r="CV2102" s="50"/>
      <c r="CW2102" s="50"/>
      <c r="CX2102" s="50"/>
      <c r="CY2102" s="50"/>
      <c r="CZ2102" s="50"/>
      <c r="DA2102" s="50"/>
      <c r="DB2102" s="50"/>
      <c r="DC2102" s="50"/>
      <c r="DD2102" s="50"/>
      <c r="DE2102" s="50"/>
      <c r="DF2102" s="50"/>
    </row>
    <row r="2103" spans="2:110" x14ac:dyDescent="0.2">
      <c r="B2103" s="185"/>
      <c r="C2103" s="206"/>
      <c r="D2103" s="208"/>
      <c r="E2103" s="203"/>
      <c r="F2103" s="203"/>
      <c r="G2103" s="203"/>
      <c r="H2103" s="203"/>
      <c r="I2103" s="203"/>
      <c r="J2103" s="203"/>
      <c r="K2103" s="203"/>
      <c r="L2103" s="203"/>
      <c r="M2103" s="203"/>
      <c r="N2103" s="203"/>
      <c r="O2103" s="203"/>
      <c r="P2103" s="203"/>
      <c r="Q2103" s="204"/>
      <c r="R2103" s="204"/>
      <c r="S2103" s="234"/>
      <c r="T2103" s="50"/>
      <c r="U2103" s="50"/>
      <c r="V2103" s="50"/>
      <c r="W2103" s="50"/>
      <c r="X2103" s="50"/>
      <c r="Y2103" s="50"/>
      <c r="Z2103" s="250"/>
      <c r="AA2103" s="238"/>
      <c r="AB2103" s="50"/>
      <c r="AC2103" s="50"/>
      <c r="AD2103" s="50"/>
      <c r="AE2103" s="50"/>
      <c r="AF2103" s="50"/>
      <c r="AG2103" s="50"/>
      <c r="AH2103" s="50"/>
      <c r="AI2103" s="50"/>
      <c r="AJ2103" s="50"/>
      <c r="AK2103" s="50"/>
      <c r="AL2103" s="50"/>
      <c r="AM2103" s="50"/>
      <c r="AN2103" s="50"/>
      <c r="AO2103" s="50"/>
      <c r="AP2103" s="50"/>
      <c r="AQ2103" s="50"/>
      <c r="AR2103" s="50"/>
      <c r="AS2103" s="50"/>
      <c r="AT2103" s="50"/>
      <c r="AU2103" s="50"/>
      <c r="AV2103" s="50"/>
      <c r="AW2103" s="50"/>
      <c r="AX2103" s="50"/>
      <c r="AY2103" s="50"/>
      <c r="AZ2103" s="50"/>
      <c r="BA2103" s="50"/>
      <c r="BB2103" s="50"/>
      <c r="BC2103" s="50"/>
      <c r="BD2103" s="50"/>
      <c r="BE2103" s="50"/>
      <c r="BF2103" s="50"/>
      <c r="BG2103" s="50"/>
      <c r="BH2103" s="50"/>
      <c r="BI2103" s="50"/>
      <c r="BJ2103" s="50"/>
      <c r="BK2103" s="50"/>
      <c r="BL2103" s="50"/>
      <c r="BM2103" s="50"/>
      <c r="BN2103" s="50"/>
      <c r="BO2103" s="50"/>
      <c r="BP2103" s="50"/>
      <c r="BQ2103" s="50"/>
      <c r="BR2103" s="50"/>
      <c r="BS2103" s="50"/>
      <c r="BT2103" s="50"/>
      <c r="BU2103" s="50"/>
      <c r="BV2103" s="50"/>
      <c r="BW2103" s="50"/>
      <c r="BX2103" s="50"/>
      <c r="BY2103" s="50"/>
      <c r="BZ2103" s="50"/>
      <c r="CA2103" s="50"/>
      <c r="CB2103" s="50"/>
      <c r="CC2103" s="50"/>
      <c r="CD2103" s="50"/>
      <c r="CE2103" s="50"/>
      <c r="CF2103" s="50"/>
      <c r="CG2103" s="50"/>
      <c r="CH2103" s="50"/>
      <c r="CI2103" s="50"/>
      <c r="CJ2103" s="50"/>
      <c r="CK2103" s="50"/>
      <c r="CL2103" s="50"/>
      <c r="CM2103" s="50"/>
      <c r="CN2103" s="50"/>
      <c r="CO2103" s="50"/>
      <c r="CP2103" s="50"/>
      <c r="CQ2103" s="50"/>
      <c r="CR2103" s="50"/>
      <c r="CS2103" s="50"/>
      <c r="CT2103" s="50"/>
      <c r="CU2103" s="50"/>
      <c r="CV2103" s="50"/>
      <c r="CW2103" s="50"/>
      <c r="CX2103" s="50"/>
      <c r="CY2103" s="50"/>
      <c r="CZ2103" s="50"/>
      <c r="DA2103" s="50"/>
      <c r="DB2103" s="50"/>
      <c r="DC2103" s="50"/>
      <c r="DD2103" s="50"/>
      <c r="DE2103" s="50"/>
      <c r="DF2103" s="50"/>
    </row>
    <row r="2104" spans="2:110" x14ac:dyDescent="0.2">
      <c r="B2104" s="185"/>
      <c r="C2104" s="206"/>
      <c r="D2104" s="208"/>
      <c r="E2104" s="203"/>
      <c r="F2104" s="203"/>
      <c r="G2104" s="203"/>
      <c r="H2104" s="203"/>
      <c r="I2104" s="203"/>
      <c r="J2104" s="203"/>
      <c r="K2104" s="203"/>
      <c r="L2104" s="203"/>
      <c r="M2104" s="203"/>
      <c r="N2104" s="203"/>
      <c r="O2104" s="203"/>
      <c r="P2104" s="203"/>
      <c r="Q2104" s="204"/>
      <c r="R2104" s="204"/>
      <c r="S2104" s="234"/>
      <c r="T2104" s="50"/>
      <c r="U2104" s="50"/>
      <c r="V2104" s="50"/>
      <c r="W2104" s="50"/>
      <c r="X2104" s="50"/>
      <c r="Y2104" s="50"/>
      <c r="Z2104" s="250"/>
      <c r="AA2104" s="238"/>
      <c r="AB2104" s="50"/>
      <c r="AC2104" s="50"/>
      <c r="AD2104" s="50"/>
      <c r="AE2104" s="50"/>
      <c r="AF2104" s="50"/>
      <c r="AG2104" s="50"/>
      <c r="AH2104" s="50"/>
      <c r="AI2104" s="50"/>
      <c r="AJ2104" s="50"/>
      <c r="AK2104" s="50"/>
      <c r="AL2104" s="50"/>
      <c r="AM2104" s="50"/>
      <c r="AN2104" s="50"/>
      <c r="AO2104" s="50"/>
      <c r="AP2104" s="50"/>
      <c r="AQ2104" s="50"/>
      <c r="AR2104" s="50"/>
      <c r="AS2104" s="50"/>
      <c r="AT2104" s="50"/>
      <c r="AU2104" s="50"/>
      <c r="AV2104" s="50"/>
      <c r="AW2104" s="50"/>
      <c r="AX2104" s="50"/>
      <c r="AY2104" s="50"/>
      <c r="AZ2104" s="50"/>
      <c r="BA2104" s="50"/>
      <c r="BB2104" s="50"/>
      <c r="BC2104" s="50"/>
      <c r="BD2104" s="50"/>
      <c r="BE2104" s="50"/>
      <c r="BF2104" s="50"/>
      <c r="BG2104" s="50"/>
      <c r="BH2104" s="50"/>
      <c r="BI2104" s="50"/>
      <c r="BJ2104" s="50"/>
      <c r="BK2104" s="50"/>
      <c r="BL2104" s="50"/>
      <c r="BM2104" s="50"/>
      <c r="BN2104" s="50"/>
      <c r="BO2104" s="50"/>
      <c r="BP2104" s="50"/>
      <c r="BQ2104" s="50"/>
      <c r="BR2104" s="50"/>
      <c r="BS2104" s="50"/>
      <c r="BT2104" s="50"/>
      <c r="BU2104" s="50"/>
      <c r="BV2104" s="50"/>
      <c r="BW2104" s="50"/>
      <c r="BX2104" s="50"/>
      <c r="BY2104" s="50"/>
      <c r="BZ2104" s="50"/>
      <c r="CA2104" s="50"/>
      <c r="CB2104" s="50"/>
      <c r="CC2104" s="50"/>
      <c r="CD2104" s="50"/>
      <c r="CE2104" s="50"/>
      <c r="CF2104" s="50"/>
      <c r="CG2104" s="50"/>
      <c r="CH2104" s="50"/>
      <c r="CI2104" s="50"/>
      <c r="CJ2104" s="50"/>
      <c r="CK2104" s="50"/>
      <c r="CL2104" s="50"/>
      <c r="CM2104" s="50"/>
      <c r="CN2104" s="50"/>
      <c r="CO2104" s="50"/>
      <c r="CP2104" s="50"/>
      <c r="CQ2104" s="50"/>
      <c r="CR2104" s="50"/>
      <c r="CS2104" s="50"/>
      <c r="CT2104" s="50"/>
      <c r="CU2104" s="50"/>
      <c r="CV2104" s="50"/>
      <c r="CW2104" s="50"/>
      <c r="CX2104" s="50"/>
      <c r="CY2104" s="50"/>
      <c r="CZ2104" s="50"/>
      <c r="DA2104" s="50"/>
      <c r="DB2104" s="50"/>
      <c r="DC2104" s="50"/>
      <c r="DD2104" s="50"/>
      <c r="DE2104" s="50"/>
      <c r="DF2104" s="50"/>
    </row>
    <row r="2105" spans="2:110" x14ac:dyDescent="0.2">
      <c r="B2105" s="185"/>
      <c r="C2105" s="206"/>
      <c r="D2105" s="208"/>
      <c r="E2105" s="203"/>
      <c r="F2105" s="203"/>
      <c r="G2105" s="203"/>
      <c r="H2105" s="203"/>
      <c r="I2105" s="203"/>
      <c r="J2105" s="203"/>
      <c r="K2105" s="203"/>
      <c r="L2105" s="203"/>
      <c r="M2105" s="203"/>
      <c r="N2105" s="203"/>
      <c r="O2105" s="203"/>
      <c r="P2105" s="203"/>
      <c r="Q2105" s="204"/>
      <c r="R2105" s="204"/>
      <c r="S2105" s="234"/>
      <c r="T2105" s="50"/>
      <c r="U2105" s="50"/>
      <c r="V2105" s="50"/>
      <c r="W2105" s="50"/>
      <c r="X2105" s="50"/>
      <c r="Y2105" s="50"/>
      <c r="Z2105" s="250"/>
      <c r="AA2105" s="238"/>
      <c r="AB2105" s="50"/>
      <c r="AC2105" s="50"/>
      <c r="AD2105" s="50"/>
      <c r="AE2105" s="50"/>
      <c r="AF2105" s="50"/>
      <c r="AG2105" s="50"/>
      <c r="AH2105" s="50"/>
      <c r="AI2105" s="50"/>
      <c r="AJ2105" s="50"/>
      <c r="AK2105" s="50"/>
      <c r="AL2105" s="50"/>
      <c r="AM2105" s="50"/>
      <c r="AN2105" s="50"/>
      <c r="AO2105" s="50"/>
      <c r="AP2105" s="50"/>
      <c r="AQ2105" s="50"/>
      <c r="AR2105" s="50"/>
      <c r="AS2105" s="50"/>
      <c r="AT2105" s="50"/>
      <c r="AU2105" s="50"/>
      <c r="AV2105" s="50"/>
      <c r="AW2105" s="50"/>
      <c r="AX2105" s="50"/>
      <c r="AY2105" s="50"/>
      <c r="AZ2105" s="50"/>
      <c r="BA2105" s="50"/>
      <c r="BB2105" s="50"/>
      <c r="BC2105" s="50"/>
      <c r="BD2105" s="50"/>
      <c r="BE2105" s="50"/>
      <c r="BF2105" s="50"/>
      <c r="BG2105" s="50"/>
      <c r="BH2105" s="50"/>
      <c r="BI2105" s="50"/>
      <c r="BJ2105" s="50"/>
      <c r="BK2105" s="50"/>
      <c r="BL2105" s="50"/>
      <c r="BM2105" s="50"/>
      <c r="BN2105" s="50"/>
      <c r="BO2105" s="50"/>
      <c r="BP2105" s="50"/>
      <c r="BQ2105" s="50"/>
      <c r="BR2105" s="50"/>
      <c r="BS2105" s="50"/>
      <c r="BT2105" s="50"/>
      <c r="BU2105" s="50"/>
      <c r="BV2105" s="50"/>
      <c r="BW2105" s="50"/>
      <c r="BX2105" s="50"/>
      <c r="BY2105" s="50"/>
      <c r="BZ2105" s="50"/>
      <c r="CA2105" s="50"/>
      <c r="CB2105" s="50"/>
      <c r="CC2105" s="50"/>
      <c r="CD2105" s="50"/>
      <c r="CE2105" s="50"/>
      <c r="CF2105" s="50"/>
      <c r="CG2105" s="50"/>
      <c r="CH2105" s="50"/>
      <c r="CI2105" s="50"/>
      <c r="CJ2105" s="50"/>
      <c r="CK2105" s="50"/>
      <c r="CL2105" s="50"/>
      <c r="CM2105" s="50"/>
      <c r="CN2105" s="50"/>
      <c r="CO2105" s="50"/>
      <c r="CP2105" s="50"/>
      <c r="CQ2105" s="50"/>
      <c r="CR2105" s="50"/>
      <c r="CS2105" s="50"/>
      <c r="CT2105" s="50"/>
      <c r="CU2105" s="50"/>
      <c r="CV2105" s="50"/>
      <c r="CW2105" s="50"/>
      <c r="CX2105" s="50"/>
      <c r="CY2105" s="50"/>
      <c r="CZ2105" s="50"/>
      <c r="DA2105" s="50"/>
      <c r="DB2105" s="50"/>
      <c r="DC2105" s="50"/>
      <c r="DD2105" s="50"/>
      <c r="DE2105" s="50"/>
      <c r="DF2105" s="50"/>
    </row>
    <row r="2106" spans="2:110" x14ac:dyDescent="0.2">
      <c r="B2106" s="185"/>
      <c r="C2106" s="206"/>
      <c r="D2106" s="208"/>
      <c r="E2106" s="203"/>
      <c r="F2106" s="203"/>
      <c r="G2106" s="203"/>
      <c r="H2106" s="203"/>
      <c r="I2106" s="203"/>
      <c r="J2106" s="203"/>
      <c r="K2106" s="203"/>
      <c r="L2106" s="203"/>
      <c r="M2106" s="203"/>
      <c r="N2106" s="203"/>
      <c r="O2106" s="203"/>
      <c r="P2106" s="203"/>
      <c r="Q2106" s="204"/>
      <c r="R2106" s="204"/>
      <c r="S2106" s="234"/>
      <c r="T2106" s="50"/>
      <c r="U2106" s="50"/>
      <c r="V2106" s="50"/>
      <c r="W2106" s="50"/>
      <c r="X2106" s="50"/>
      <c r="Y2106" s="50"/>
      <c r="Z2106" s="250"/>
      <c r="AA2106" s="238"/>
      <c r="AB2106" s="50"/>
      <c r="AC2106" s="50"/>
      <c r="AD2106" s="50"/>
      <c r="AE2106" s="50"/>
      <c r="AF2106" s="50"/>
      <c r="AG2106" s="50"/>
      <c r="AH2106" s="50"/>
      <c r="AI2106" s="50"/>
      <c r="AJ2106" s="50"/>
      <c r="AK2106" s="50"/>
      <c r="AL2106" s="50"/>
      <c r="AM2106" s="50"/>
      <c r="AN2106" s="50"/>
      <c r="AO2106" s="50"/>
      <c r="AP2106" s="50"/>
      <c r="AQ2106" s="50"/>
      <c r="AR2106" s="50"/>
      <c r="AS2106" s="50"/>
      <c r="AT2106" s="50"/>
      <c r="AU2106" s="50"/>
      <c r="AV2106" s="50"/>
      <c r="AW2106" s="50"/>
      <c r="AX2106" s="50"/>
      <c r="AY2106" s="50"/>
      <c r="AZ2106" s="50"/>
      <c r="BA2106" s="50"/>
      <c r="BB2106" s="50"/>
      <c r="BC2106" s="50"/>
      <c r="BD2106" s="50"/>
      <c r="BE2106" s="50"/>
      <c r="BF2106" s="50"/>
      <c r="BG2106" s="50"/>
      <c r="BH2106" s="50"/>
      <c r="BI2106" s="50"/>
      <c r="BJ2106" s="50"/>
      <c r="BK2106" s="50"/>
      <c r="BL2106" s="50"/>
      <c r="BM2106" s="50"/>
      <c r="BN2106" s="50"/>
      <c r="BO2106" s="50"/>
      <c r="BP2106" s="50"/>
      <c r="BQ2106" s="50"/>
      <c r="BR2106" s="50"/>
      <c r="BS2106" s="50"/>
      <c r="BT2106" s="50"/>
      <c r="BU2106" s="50"/>
      <c r="BV2106" s="50"/>
      <c r="BW2106" s="50"/>
      <c r="BX2106" s="50"/>
      <c r="BY2106" s="50"/>
      <c r="BZ2106" s="50"/>
      <c r="CA2106" s="50"/>
      <c r="CB2106" s="50"/>
      <c r="CC2106" s="50"/>
      <c r="CD2106" s="50"/>
      <c r="CE2106" s="50"/>
      <c r="CF2106" s="50"/>
      <c r="CG2106" s="50"/>
      <c r="CH2106" s="50"/>
      <c r="CI2106" s="50"/>
      <c r="CJ2106" s="50"/>
      <c r="CK2106" s="50"/>
      <c r="CL2106" s="50"/>
      <c r="CM2106" s="50"/>
      <c r="CN2106" s="50"/>
      <c r="CO2106" s="50"/>
      <c r="CP2106" s="50"/>
      <c r="CQ2106" s="50"/>
      <c r="CR2106" s="50"/>
      <c r="CS2106" s="50"/>
      <c r="CT2106" s="50"/>
      <c r="CU2106" s="50"/>
      <c r="CV2106" s="50"/>
      <c r="CW2106" s="50"/>
      <c r="CX2106" s="50"/>
      <c r="CY2106" s="50"/>
      <c r="CZ2106" s="50"/>
      <c r="DA2106" s="50"/>
      <c r="DB2106" s="50"/>
      <c r="DC2106" s="50"/>
      <c r="DD2106" s="50"/>
      <c r="DE2106" s="50"/>
      <c r="DF2106" s="50"/>
    </row>
    <row r="2107" spans="2:110" x14ac:dyDescent="0.2">
      <c r="B2107" s="185"/>
      <c r="C2107" s="206"/>
      <c r="D2107" s="208"/>
      <c r="E2107" s="203"/>
      <c r="F2107" s="203"/>
      <c r="G2107" s="203"/>
      <c r="H2107" s="203"/>
      <c r="I2107" s="203"/>
      <c r="J2107" s="203"/>
      <c r="K2107" s="203"/>
      <c r="L2107" s="203"/>
      <c r="M2107" s="203"/>
      <c r="N2107" s="203"/>
      <c r="O2107" s="203"/>
      <c r="P2107" s="203"/>
      <c r="Q2107" s="204"/>
      <c r="R2107" s="204"/>
      <c r="S2107" s="234"/>
      <c r="T2107" s="50"/>
      <c r="U2107" s="50"/>
      <c r="V2107" s="50"/>
      <c r="W2107" s="50"/>
      <c r="X2107" s="50"/>
      <c r="Y2107" s="50"/>
      <c r="Z2107" s="250"/>
      <c r="AA2107" s="238"/>
      <c r="AB2107" s="50"/>
      <c r="AC2107" s="50"/>
      <c r="AD2107" s="50"/>
      <c r="AE2107" s="50"/>
      <c r="AF2107" s="50"/>
      <c r="AG2107" s="50"/>
      <c r="AH2107" s="50"/>
      <c r="AI2107" s="50"/>
      <c r="AJ2107" s="50"/>
      <c r="AK2107" s="50"/>
      <c r="AL2107" s="50"/>
      <c r="AM2107" s="50"/>
      <c r="AN2107" s="50"/>
      <c r="AO2107" s="50"/>
      <c r="AP2107" s="50"/>
      <c r="AQ2107" s="50"/>
      <c r="AR2107" s="50"/>
      <c r="AS2107" s="50"/>
      <c r="AT2107" s="50"/>
      <c r="AU2107" s="50"/>
      <c r="AV2107" s="50"/>
      <c r="AW2107" s="50"/>
      <c r="AX2107" s="50"/>
      <c r="AY2107" s="50"/>
      <c r="AZ2107" s="50"/>
      <c r="BA2107" s="50"/>
      <c r="BB2107" s="50"/>
      <c r="BC2107" s="50"/>
      <c r="BD2107" s="50"/>
      <c r="BE2107" s="50"/>
      <c r="BF2107" s="50"/>
      <c r="BG2107" s="50"/>
      <c r="BH2107" s="50"/>
      <c r="BI2107" s="50"/>
      <c r="BJ2107" s="50"/>
      <c r="BK2107" s="50"/>
      <c r="BL2107" s="50"/>
      <c r="BM2107" s="50"/>
      <c r="BN2107" s="50"/>
      <c r="BO2107" s="50"/>
      <c r="BP2107" s="50"/>
      <c r="BQ2107" s="50"/>
      <c r="BR2107" s="50"/>
      <c r="BS2107" s="50"/>
      <c r="BT2107" s="50"/>
      <c r="BU2107" s="50"/>
      <c r="BV2107" s="50"/>
      <c r="BW2107" s="50"/>
      <c r="BX2107" s="50"/>
      <c r="BY2107" s="50"/>
      <c r="BZ2107" s="50"/>
      <c r="CA2107" s="50"/>
      <c r="CB2107" s="50"/>
      <c r="CC2107" s="50"/>
      <c r="CD2107" s="50"/>
      <c r="CE2107" s="50"/>
      <c r="CF2107" s="50"/>
      <c r="CG2107" s="50"/>
      <c r="CH2107" s="50"/>
      <c r="CI2107" s="50"/>
      <c r="CJ2107" s="50"/>
      <c r="CK2107" s="50"/>
      <c r="CL2107" s="50"/>
      <c r="CM2107" s="50"/>
      <c r="CN2107" s="50"/>
      <c r="CO2107" s="50"/>
      <c r="CP2107" s="50"/>
      <c r="CQ2107" s="50"/>
      <c r="CR2107" s="50"/>
      <c r="CS2107" s="50"/>
      <c r="CT2107" s="50"/>
      <c r="CU2107" s="50"/>
      <c r="CV2107" s="50"/>
      <c r="CW2107" s="50"/>
      <c r="CX2107" s="50"/>
      <c r="CY2107" s="50"/>
      <c r="CZ2107" s="50"/>
      <c r="DA2107" s="50"/>
      <c r="DB2107" s="50"/>
      <c r="DC2107" s="50"/>
      <c r="DD2107" s="50"/>
      <c r="DE2107" s="50"/>
      <c r="DF2107" s="50"/>
    </row>
    <row r="2108" spans="2:110" x14ac:dyDescent="0.2">
      <c r="B2108" s="185"/>
      <c r="C2108" s="206"/>
      <c r="D2108" s="208"/>
      <c r="E2108" s="203"/>
      <c r="F2108" s="203"/>
      <c r="G2108" s="203"/>
      <c r="H2108" s="203"/>
      <c r="I2108" s="203"/>
      <c r="J2108" s="203"/>
      <c r="K2108" s="203"/>
      <c r="L2108" s="203"/>
      <c r="M2108" s="203"/>
      <c r="N2108" s="203"/>
      <c r="O2108" s="203"/>
      <c r="P2108" s="203"/>
      <c r="Q2108" s="204"/>
      <c r="R2108" s="204"/>
      <c r="S2108" s="234"/>
      <c r="T2108" s="50"/>
      <c r="U2108" s="50"/>
      <c r="V2108" s="50"/>
      <c r="W2108" s="50"/>
      <c r="X2108" s="50"/>
      <c r="Y2108" s="50"/>
      <c r="Z2108" s="250"/>
      <c r="AA2108" s="238"/>
      <c r="AB2108" s="50"/>
      <c r="AC2108" s="50"/>
      <c r="AD2108" s="50"/>
      <c r="AE2108" s="50"/>
      <c r="AF2108" s="50"/>
      <c r="AG2108" s="50"/>
      <c r="AH2108" s="50"/>
      <c r="AI2108" s="50"/>
      <c r="AJ2108" s="50"/>
      <c r="AK2108" s="50"/>
      <c r="AL2108" s="50"/>
      <c r="AM2108" s="50"/>
      <c r="AN2108" s="50"/>
      <c r="AO2108" s="50"/>
      <c r="AP2108" s="50"/>
      <c r="AQ2108" s="50"/>
      <c r="AR2108" s="50"/>
      <c r="AS2108" s="50"/>
      <c r="AT2108" s="50"/>
      <c r="AU2108" s="50"/>
      <c r="AV2108" s="50"/>
      <c r="AW2108" s="50"/>
      <c r="AX2108" s="50"/>
      <c r="AY2108" s="50"/>
      <c r="AZ2108" s="50"/>
      <c r="BA2108" s="50"/>
      <c r="BB2108" s="50"/>
      <c r="BC2108" s="50"/>
      <c r="BD2108" s="50"/>
      <c r="BE2108" s="50"/>
      <c r="BF2108" s="50"/>
      <c r="BG2108" s="50"/>
      <c r="BH2108" s="50"/>
      <c r="BI2108" s="50"/>
      <c r="BJ2108" s="50"/>
      <c r="BK2108" s="50"/>
      <c r="BL2108" s="50"/>
      <c r="BM2108" s="50"/>
      <c r="BN2108" s="50"/>
      <c r="BO2108" s="50"/>
      <c r="BP2108" s="50"/>
      <c r="BQ2108" s="50"/>
      <c r="BR2108" s="50"/>
      <c r="BS2108" s="50"/>
      <c r="BT2108" s="50"/>
      <c r="BU2108" s="50"/>
      <c r="BV2108" s="50"/>
      <c r="BW2108" s="50"/>
      <c r="BX2108" s="50"/>
      <c r="BY2108" s="50"/>
      <c r="BZ2108" s="50"/>
      <c r="CA2108" s="50"/>
      <c r="CB2108" s="50"/>
      <c r="CC2108" s="50"/>
      <c r="CD2108" s="50"/>
      <c r="CE2108" s="50"/>
      <c r="CF2108" s="50"/>
      <c r="CG2108" s="50"/>
      <c r="CH2108" s="50"/>
      <c r="CI2108" s="50"/>
      <c r="CJ2108" s="50"/>
      <c r="CK2108" s="50"/>
      <c r="CL2108" s="50"/>
      <c r="CM2108" s="50"/>
      <c r="CN2108" s="50"/>
      <c r="CO2108" s="50"/>
      <c r="CP2108" s="50"/>
      <c r="CQ2108" s="50"/>
      <c r="CR2108" s="50"/>
      <c r="CS2108" s="50"/>
      <c r="CT2108" s="50"/>
      <c r="CU2108" s="50"/>
      <c r="CV2108" s="50"/>
      <c r="CW2108" s="50"/>
      <c r="CX2108" s="50"/>
      <c r="CY2108" s="50"/>
      <c r="CZ2108" s="50"/>
      <c r="DA2108" s="50"/>
      <c r="DB2108" s="50"/>
      <c r="DC2108" s="50"/>
      <c r="DD2108" s="50"/>
      <c r="DE2108" s="50"/>
      <c r="DF2108" s="50"/>
    </row>
    <row r="2109" spans="2:110" x14ac:dyDescent="0.2">
      <c r="B2109" s="185"/>
      <c r="C2109" s="206"/>
      <c r="D2109" s="208"/>
      <c r="E2109" s="203"/>
      <c r="F2109" s="203"/>
      <c r="G2109" s="203"/>
      <c r="H2109" s="203"/>
      <c r="I2109" s="203"/>
      <c r="J2109" s="203"/>
      <c r="K2109" s="203"/>
      <c r="L2109" s="203"/>
      <c r="M2109" s="203"/>
      <c r="N2109" s="203"/>
      <c r="O2109" s="203"/>
      <c r="P2109" s="203"/>
      <c r="Q2109" s="204"/>
      <c r="R2109" s="204"/>
      <c r="S2109" s="234"/>
      <c r="T2109" s="50"/>
      <c r="U2109" s="50"/>
      <c r="V2109" s="50"/>
      <c r="W2109" s="50"/>
      <c r="X2109" s="50"/>
      <c r="Y2109" s="50"/>
      <c r="Z2109" s="250"/>
      <c r="AA2109" s="238"/>
      <c r="AB2109" s="50"/>
      <c r="AC2109" s="50"/>
      <c r="AD2109" s="50"/>
      <c r="AE2109" s="50"/>
      <c r="AF2109" s="50"/>
      <c r="AG2109" s="50"/>
      <c r="AH2109" s="50"/>
      <c r="AI2109" s="50"/>
      <c r="AJ2109" s="50"/>
      <c r="AK2109" s="50"/>
      <c r="AL2109" s="50"/>
      <c r="AM2109" s="50"/>
      <c r="AN2109" s="50"/>
      <c r="AO2109" s="50"/>
      <c r="AP2109" s="50"/>
      <c r="AQ2109" s="50"/>
      <c r="AR2109" s="50"/>
      <c r="AS2109" s="50"/>
      <c r="AT2109" s="50"/>
      <c r="AU2109" s="50"/>
      <c r="AV2109" s="50"/>
      <c r="AW2109" s="50"/>
      <c r="AX2109" s="50"/>
      <c r="AY2109" s="50"/>
      <c r="AZ2109" s="50"/>
      <c r="BA2109" s="50"/>
      <c r="BB2109" s="50"/>
      <c r="BC2109" s="50"/>
      <c r="BD2109" s="50"/>
      <c r="BE2109" s="50"/>
      <c r="BF2109" s="50"/>
      <c r="BG2109" s="50"/>
      <c r="BH2109" s="50"/>
      <c r="BI2109" s="50"/>
      <c r="BJ2109" s="50"/>
      <c r="BK2109" s="50"/>
      <c r="BL2109" s="50"/>
      <c r="BM2109" s="50"/>
      <c r="BN2109" s="50"/>
      <c r="BO2109" s="50"/>
      <c r="BP2109" s="50"/>
      <c r="BQ2109" s="50"/>
      <c r="BR2109" s="50"/>
      <c r="BS2109" s="50"/>
      <c r="BT2109" s="50"/>
      <c r="BU2109" s="50"/>
      <c r="BV2109" s="50"/>
      <c r="BW2109" s="50"/>
      <c r="BX2109" s="50"/>
      <c r="BY2109" s="50"/>
      <c r="BZ2109" s="50"/>
      <c r="CA2109" s="50"/>
      <c r="CB2109" s="50"/>
      <c r="CC2109" s="50"/>
      <c r="CD2109" s="50"/>
      <c r="CE2109" s="50"/>
      <c r="CF2109" s="50"/>
      <c r="CG2109" s="50"/>
      <c r="CH2109" s="50"/>
      <c r="CI2109" s="50"/>
      <c r="CJ2109" s="50"/>
      <c r="CK2109" s="50"/>
      <c r="CL2109" s="50"/>
      <c r="CM2109" s="50"/>
      <c r="CN2109" s="50"/>
      <c r="CO2109" s="50"/>
      <c r="CP2109" s="50"/>
      <c r="CQ2109" s="50"/>
      <c r="CR2109" s="50"/>
      <c r="CS2109" s="50"/>
      <c r="CT2109" s="50"/>
      <c r="CU2109" s="50"/>
      <c r="CV2109" s="50"/>
      <c r="CW2109" s="50"/>
      <c r="CX2109" s="50"/>
      <c r="CY2109" s="50"/>
      <c r="CZ2109" s="50"/>
      <c r="DA2109" s="50"/>
      <c r="DB2109" s="50"/>
      <c r="DC2109" s="50"/>
      <c r="DD2109" s="50"/>
      <c r="DE2109" s="50"/>
      <c r="DF2109" s="50"/>
    </row>
    <row r="2110" spans="2:110" x14ac:dyDescent="0.2">
      <c r="B2110" s="185"/>
      <c r="C2110" s="206"/>
      <c r="D2110" s="208"/>
      <c r="E2110" s="203"/>
      <c r="F2110" s="203"/>
      <c r="G2110" s="203"/>
      <c r="H2110" s="203"/>
      <c r="I2110" s="203"/>
      <c r="J2110" s="203"/>
      <c r="K2110" s="203"/>
      <c r="L2110" s="203"/>
      <c r="M2110" s="203"/>
      <c r="N2110" s="203"/>
      <c r="O2110" s="203"/>
      <c r="P2110" s="203"/>
      <c r="Q2110" s="204"/>
      <c r="R2110" s="204"/>
      <c r="S2110" s="234"/>
      <c r="T2110" s="50"/>
      <c r="U2110" s="50"/>
      <c r="V2110" s="50"/>
      <c r="W2110" s="50"/>
      <c r="X2110" s="50"/>
      <c r="Y2110" s="50"/>
      <c r="Z2110" s="250"/>
      <c r="AA2110" s="238"/>
      <c r="AB2110" s="50"/>
      <c r="AC2110" s="50"/>
      <c r="AD2110" s="50"/>
      <c r="AE2110" s="50"/>
      <c r="AF2110" s="50"/>
      <c r="AG2110" s="50"/>
      <c r="AH2110" s="50"/>
      <c r="AI2110" s="50"/>
      <c r="AJ2110" s="50"/>
      <c r="AK2110" s="50"/>
      <c r="AL2110" s="50"/>
      <c r="AM2110" s="50"/>
      <c r="AN2110" s="50"/>
      <c r="AO2110" s="50"/>
      <c r="AP2110" s="50"/>
      <c r="AQ2110" s="50"/>
      <c r="AR2110" s="50"/>
      <c r="AS2110" s="50"/>
      <c r="AT2110" s="50"/>
      <c r="AU2110" s="50"/>
      <c r="AV2110" s="50"/>
      <c r="AW2110" s="50"/>
      <c r="AX2110" s="50"/>
      <c r="AY2110" s="50"/>
      <c r="AZ2110" s="50"/>
      <c r="BA2110" s="50"/>
      <c r="BB2110" s="50"/>
      <c r="BC2110" s="50"/>
      <c r="BD2110" s="50"/>
      <c r="BE2110" s="50"/>
      <c r="BF2110" s="50"/>
      <c r="BG2110" s="50"/>
      <c r="BH2110" s="50"/>
      <c r="BI2110" s="50"/>
      <c r="BJ2110" s="50"/>
      <c r="BK2110" s="50"/>
      <c r="BL2110" s="50"/>
      <c r="BM2110" s="50"/>
      <c r="BN2110" s="50"/>
      <c r="BO2110" s="50"/>
      <c r="BP2110" s="50"/>
      <c r="BQ2110" s="50"/>
      <c r="BR2110" s="50"/>
      <c r="BS2110" s="50"/>
      <c r="BT2110" s="50"/>
      <c r="BU2110" s="50"/>
      <c r="BV2110" s="50"/>
      <c r="BW2110" s="50"/>
      <c r="BX2110" s="50"/>
      <c r="BY2110" s="50"/>
      <c r="BZ2110" s="50"/>
      <c r="CA2110" s="50"/>
      <c r="CB2110" s="50"/>
      <c r="CC2110" s="50"/>
      <c r="CD2110" s="50"/>
      <c r="CE2110" s="50"/>
      <c r="CF2110" s="50"/>
      <c r="CG2110" s="50"/>
      <c r="CH2110" s="50"/>
      <c r="CI2110" s="50"/>
      <c r="CJ2110" s="50"/>
      <c r="CK2110" s="50"/>
      <c r="CL2110" s="50"/>
      <c r="CM2110" s="50"/>
      <c r="CN2110" s="50"/>
      <c r="CO2110" s="50"/>
      <c r="CP2110" s="50"/>
      <c r="CQ2110" s="50"/>
      <c r="CR2110" s="50"/>
      <c r="CS2110" s="50"/>
      <c r="CT2110" s="50"/>
      <c r="CU2110" s="50"/>
      <c r="CV2110" s="50"/>
      <c r="CW2110" s="50"/>
      <c r="CX2110" s="50"/>
      <c r="CY2110" s="50"/>
      <c r="CZ2110" s="50"/>
      <c r="DA2110" s="50"/>
      <c r="DB2110" s="50"/>
      <c r="DC2110" s="50"/>
      <c r="DD2110" s="50"/>
      <c r="DE2110" s="50"/>
      <c r="DF2110" s="50"/>
    </row>
    <row r="2111" spans="2:110" x14ac:dyDescent="0.2">
      <c r="B2111" s="185"/>
      <c r="C2111" s="206"/>
      <c r="D2111" s="208"/>
      <c r="E2111" s="203"/>
      <c r="F2111" s="203"/>
      <c r="G2111" s="203"/>
      <c r="H2111" s="203"/>
      <c r="I2111" s="203"/>
      <c r="J2111" s="203"/>
      <c r="K2111" s="203"/>
      <c r="L2111" s="203"/>
      <c r="M2111" s="203"/>
      <c r="N2111" s="203"/>
      <c r="O2111" s="203"/>
      <c r="P2111" s="203"/>
      <c r="Q2111" s="204"/>
      <c r="R2111" s="204"/>
      <c r="S2111" s="234"/>
      <c r="T2111" s="50"/>
      <c r="U2111" s="50"/>
      <c r="V2111" s="50"/>
      <c r="W2111" s="50"/>
      <c r="X2111" s="50"/>
      <c r="Y2111" s="50"/>
      <c r="Z2111" s="250"/>
      <c r="AA2111" s="238"/>
      <c r="AB2111" s="50"/>
      <c r="AC2111" s="50"/>
      <c r="AD2111" s="50"/>
      <c r="AE2111" s="50"/>
      <c r="AF2111" s="50"/>
      <c r="AG2111" s="50"/>
      <c r="AH2111" s="50"/>
      <c r="AI2111" s="50"/>
      <c r="AJ2111" s="50"/>
      <c r="AK2111" s="50"/>
      <c r="AL2111" s="50"/>
      <c r="AM2111" s="50"/>
      <c r="AN2111" s="50"/>
      <c r="AO2111" s="50"/>
      <c r="AP2111" s="50"/>
      <c r="AQ2111" s="50"/>
      <c r="AR2111" s="50"/>
      <c r="AS2111" s="50"/>
      <c r="AT2111" s="50"/>
      <c r="AU2111" s="50"/>
      <c r="AV2111" s="50"/>
      <c r="AW2111" s="50"/>
      <c r="AX2111" s="50"/>
      <c r="AY2111" s="50"/>
      <c r="AZ2111" s="50"/>
      <c r="BA2111" s="50"/>
      <c r="BB2111" s="50"/>
      <c r="BC2111" s="50"/>
      <c r="BD2111" s="50"/>
      <c r="BE2111" s="50"/>
      <c r="BF2111" s="50"/>
      <c r="BG2111" s="50"/>
      <c r="BH2111" s="50"/>
      <c r="BI2111" s="50"/>
      <c r="BJ2111" s="50"/>
      <c r="BK2111" s="50"/>
      <c r="BL2111" s="50"/>
      <c r="BM2111" s="50"/>
      <c r="BN2111" s="50"/>
      <c r="BO2111" s="50"/>
      <c r="BP2111" s="50"/>
      <c r="BQ2111" s="50"/>
      <c r="BR2111" s="50"/>
      <c r="BS2111" s="50"/>
      <c r="BT2111" s="50"/>
      <c r="BU2111" s="50"/>
      <c r="BV2111" s="50"/>
      <c r="BW2111" s="50"/>
      <c r="BX2111" s="50"/>
      <c r="BY2111" s="50"/>
      <c r="BZ2111" s="50"/>
      <c r="CA2111" s="50"/>
      <c r="CB2111" s="50"/>
      <c r="CC2111" s="50"/>
      <c r="CD2111" s="50"/>
      <c r="CE2111" s="50"/>
      <c r="CF2111" s="50"/>
      <c r="CG2111" s="50"/>
      <c r="CH2111" s="50"/>
      <c r="CI2111" s="50"/>
      <c r="CJ2111" s="50"/>
      <c r="CK2111" s="50"/>
      <c r="CL2111" s="50"/>
      <c r="CM2111" s="50"/>
      <c r="CN2111" s="50"/>
      <c r="CO2111" s="50"/>
      <c r="CP2111" s="50"/>
      <c r="CQ2111" s="50"/>
      <c r="CR2111" s="50"/>
      <c r="CS2111" s="50"/>
      <c r="CT2111" s="50"/>
      <c r="CU2111" s="50"/>
      <c r="CV2111" s="50"/>
      <c r="CW2111" s="50"/>
      <c r="CX2111" s="50"/>
      <c r="CY2111" s="50"/>
      <c r="CZ2111" s="50"/>
      <c r="DA2111" s="50"/>
      <c r="DB2111" s="50"/>
      <c r="DC2111" s="50"/>
      <c r="DD2111" s="50"/>
      <c r="DE2111" s="50"/>
      <c r="DF2111" s="50"/>
    </row>
    <row r="2112" spans="2:110" x14ac:dyDescent="0.2">
      <c r="B2112" s="185"/>
      <c r="C2112" s="206"/>
      <c r="D2112" s="208"/>
      <c r="E2112" s="203"/>
      <c r="F2112" s="203"/>
      <c r="G2112" s="203"/>
      <c r="H2112" s="203"/>
      <c r="I2112" s="203"/>
      <c r="J2112" s="203"/>
      <c r="K2112" s="203"/>
      <c r="L2112" s="203"/>
      <c r="M2112" s="203"/>
      <c r="N2112" s="203"/>
      <c r="O2112" s="203"/>
      <c r="P2112" s="203"/>
      <c r="Q2112" s="204"/>
      <c r="R2112" s="204"/>
      <c r="S2112" s="234"/>
      <c r="T2112" s="50"/>
      <c r="U2112" s="50"/>
      <c r="V2112" s="50"/>
      <c r="W2112" s="50"/>
      <c r="X2112" s="50"/>
      <c r="Y2112" s="50"/>
      <c r="Z2112" s="250"/>
      <c r="AA2112" s="238"/>
      <c r="AB2112" s="50"/>
      <c r="AC2112" s="50"/>
      <c r="AD2112" s="50"/>
      <c r="AE2112" s="50"/>
      <c r="AF2112" s="50"/>
      <c r="AG2112" s="50"/>
      <c r="AH2112" s="50"/>
      <c r="AI2112" s="50"/>
      <c r="AJ2112" s="50"/>
      <c r="AK2112" s="50"/>
      <c r="AL2112" s="50"/>
      <c r="AM2112" s="50"/>
      <c r="AN2112" s="50"/>
      <c r="AO2112" s="50"/>
      <c r="AP2112" s="50"/>
      <c r="AQ2112" s="50"/>
      <c r="AR2112" s="50"/>
      <c r="AS2112" s="50"/>
      <c r="AT2112" s="50"/>
      <c r="AU2112" s="50"/>
      <c r="AV2112" s="50"/>
      <c r="AW2112" s="50"/>
      <c r="AX2112" s="50"/>
      <c r="AY2112" s="50"/>
      <c r="AZ2112" s="50"/>
      <c r="BA2112" s="50"/>
      <c r="BB2112" s="50"/>
      <c r="BC2112" s="50"/>
      <c r="BD2112" s="50"/>
      <c r="BE2112" s="50"/>
      <c r="BF2112" s="50"/>
      <c r="BG2112" s="50"/>
      <c r="BH2112" s="50"/>
      <c r="BI2112" s="50"/>
      <c r="BJ2112" s="50"/>
      <c r="BK2112" s="50"/>
      <c r="BL2112" s="50"/>
      <c r="BM2112" s="50"/>
      <c r="BN2112" s="50"/>
      <c r="BO2112" s="50"/>
      <c r="BP2112" s="50"/>
      <c r="BQ2112" s="50"/>
      <c r="BR2112" s="50"/>
      <c r="BS2112" s="50"/>
      <c r="BT2112" s="50"/>
      <c r="BU2112" s="50"/>
      <c r="BV2112" s="50"/>
      <c r="BW2112" s="50"/>
      <c r="BX2112" s="50"/>
      <c r="BY2112" s="50"/>
      <c r="BZ2112" s="50"/>
      <c r="CA2112" s="50"/>
      <c r="CB2112" s="50"/>
      <c r="CC2112" s="50"/>
      <c r="CD2112" s="50"/>
      <c r="CE2112" s="50"/>
      <c r="CF2112" s="50"/>
      <c r="CG2112" s="50"/>
      <c r="CH2112" s="50"/>
      <c r="CI2112" s="50"/>
      <c r="CJ2112" s="50"/>
      <c r="CK2112" s="50"/>
      <c r="CL2112" s="50"/>
      <c r="CM2112" s="50"/>
      <c r="CN2112" s="50"/>
      <c r="CO2112" s="50"/>
      <c r="CP2112" s="50"/>
      <c r="CQ2112" s="50"/>
      <c r="CR2112" s="50"/>
      <c r="CS2112" s="50"/>
      <c r="CT2112" s="50"/>
      <c r="CU2112" s="50"/>
      <c r="CV2112" s="50"/>
      <c r="CW2112" s="50"/>
      <c r="CX2112" s="50"/>
      <c r="CY2112" s="50"/>
      <c r="CZ2112" s="50"/>
      <c r="DA2112" s="50"/>
      <c r="DB2112" s="50"/>
      <c r="DC2112" s="50"/>
      <c r="DD2112" s="50"/>
      <c r="DE2112" s="50"/>
      <c r="DF2112" s="50"/>
    </row>
    <row r="2113" spans="2:110" x14ac:dyDescent="0.2">
      <c r="B2113" s="185"/>
      <c r="C2113" s="206"/>
      <c r="D2113" s="208"/>
      <c r="E2113" s="203"/>
      <c r="F2113" s="203"/>
      <c r="G2113" s="203"/>
      <c r="H2113" s="203"/>
      <c r="I2113" s="203"/>
      <c r="J2113" s="203"/>
      <c r="K2113" s="203"/>
      <c r="L2113" s="203"/>
      <c r="M2113" s="203"/>
      <c r="N2113" s="203"/>
      <c r="O2113" s="203"/>
      <c r="P2113" s="203"/>
      <c r="Q2113" s="204"/>
      <c r="R2113" s="204"/>
      <c r="S2113" s="234"/>
      <c r="T2113" s="50"/>
      <c r="U2113" s="50"/>
      <c r="V2113" s="50"/>
      <c r="W2113" s="50"/>
      <c r="X2113" s="50"/>
      <c r="Y2113" s="50"/>
      <c r="Z2113" s="250"/>
      <c r="AA2113" s="238"/>
      <c r="AB2113" s="50"/>
      <c r="AC2113" s="50"/>
      <c r="AD2113" s="50"/>
      <c r="AE2113" s="50"/>
      <c r="AF2113" s="50"/>
      <c r="AG2113" s="50"/>
      <c r="AH2113" s="50"/>
      <c r="AI2113" s="50"/>
      <c r="AJ2113" s="50"/>
      <c r="AK2113" s="50"/>
      <c r="AL2113" s="50"/>
      <c r="AM2113" s="50"/>
      <c r="AN2113" s="50"/>
      <c r="AO2113" s="50"/>
      <c r="AP2113" s="50"/>
      <c r="AQ2113" s="50"/>
      <c r="AR2113" s="50"/>
      <c r="AS2113" s="50"/>
      <c r="AT2113" s="50"/>
      <c r="AU2113" s="50"/>
      <c r="AV2113" s="50"/>
      <c r="AW2113" s="50"/>
      <c r="AX2113" s="50"/>
      <c r="AY2113" s="50"/>
      <c r="AZ2113" s="50"/>
      <c r="BA2113" s="50"/>
      <c r="BB2113" s="50"/>
      <c r="BC2113" s="50"/>
      <c r="BD2113" s="50"/>
      <c r="BE2113" s="50"/>
      <c r="BF2113" s="50"/>
      <c r="BG2113" s="50"/>
      <c r="BH2113" s="50"/>
      <c r="BI2113" s="50"/>
      <c r="BJ2113" s="50"/>
      <c r="BK2113" s="50"/>
      <c r="BL2113" s="50"/>
      <c r="BM2113" s="50"/>
      <c r="BN2113" s="50"/>
      <c r="BO2113" s="50"/>
      <c r="BP2113" s="50"/>
      <c r="BQ2113" s="50"/>
      <c r="BR2113" s="50"/>
      <c r="BS2113" s="50"/>
      <c r="BT2113" s="50"/>
      <c r="BU2113" s="50"/>
      <c r="BV2113" s="50"/>
      <c r="BW2113" s="50"/>
      <c r="BX2113" s="50"/>
      <c r="BY2113" s="50"/>
      <c r="BZ2113" s="50"/>
      <c r="CA2113" s="50"/>
      <c r="CB2113" s="50"/>
      <c r="CC2113" s="50"/>
      <c r="CD2113" s="50"/>
      <c r="CE2113" s="50"/>
      <c r="CF2113" s="50"/>
      <c r="CG2113" s="50"/>
      <c r="CH2113" s="50"/>
      <c r="CI2113" s="50"/>
      <c r="CJ2113" s="50"/>
      <c r="CK2113" s="50"/>
      <c r="CL2113" s="50"/>
      <c r="CM2113" s="50"/>
      <c r="CN2113" s="50"/>
      <c r="CO2113" s="50"/>
      <c r="CP2113" s="50"/>
      <c r="CQ2113" s="50"/>
      <c r="CR2113" s="50"/>
      <c r="CS2113" s="50"/>
      <c r="CT2113" s="50"/>
      <c r="CU2113" s="50"/>
      <c r="CV2113" s="50"/>
      <c r="CW2113" s="50"/>
      <c r="CX2113" s="50"/>
      <c r="CY2113" s="50"/>
      <c r="CZ2113" s="50"/>
      <c r="DA2113" s="50"/>
      <c r="DB2113" s="50"/>
      <c r="DC2113" s="50"/>
      <c r="DD2113" s="50"/>
      <c r="DE2113" s="50"/>
      <c r="DF2113" s="50"/>
    </row>
    <row r="2114" spans="2:110" x14ac:dyDescent="0.2">
      <c r="B2114" s="185"/>
      <c r="C2114" s="206"/>
      <c r="D2114" s="207"/>
      <c r="E2114" s="203"/>
      <c r="F2114" s="203"/>
      <c r="G2114" s="203"/>
      <c r="H2114" s="203"/>
      <c r="I2114" s="203"/>
      <c r="J2114" s="203"/>
      <c r="K2114" s="203"/>
      <c r="L2114" s="203"/>
      <c r="M2114" s="203"/>
      <c r="N2114" s="203"/>
      <c r="O2114" s="203"/>
      <c r="P2114" s="203"/>
      <c r="Q2114" s="204"/>
      <c r="R2114" s="204"/>
      <c r="S2114" s="234"/>
      <c r="T2114" s="50"/>
      <c r="U2114" s="50"/>
      <c r="V2114" s="50"/>
      <c r="W2114" s="50"/>
      <c r="X2114" s="50"/>
      <c r="Y2114" s="50"/>
      <c r="Z2114" s="250"/>
      <c r="AA2114" s="238"/>
      <c r="AB2114" s="50"/>
      <c r="AC2114" s="50"/>
      <c r="AD2114" s="50"/>
      <c r="AE2114" s="50"/>
      <c r="AF2114" s="50"/>
      <c r="AG2114" s="50"/>
      <c r="AH2114" s="50"/>
      <c r="AI2114" s="50"/>
      <c r="AJ2114" s="50"/>
      <c r="AK2114" s="50"/>
      <c r="AL2114" s="50"/>
      <c r="AM2114" s="50"/>
      <c r="AN2114" s="50"/>
      <c r="AO2114" s="50"/>
      <c r="AP2114" s="50"/>
      <c r="AQ2114" s="50"/>
      <c r="AR2114" s="50"/>
      <c r="AS2114" s="50"/>
      <c r="AT2114" s="50"/>
      <c r="AU2114" s="50"/>
      <c r="AV2114" s="50"/>
      <c r="AW2114" s="50"/>
      <c r="AX2114" s="50"/>
      <c r="AY2114" s="50"/>
      <c r="AZ2114" s="50"/>
      <c r="BA2114" s="50"/>
      <c r="BB2114" s="50"/>
      <c r="BC2114" s="50"/>
      <c r="BD2114" s="50"/>
      <c r="BE2114" s="50"/>
      <c r="BF2114" s="50"/>
      <c r="BG2114" s="50"/>
      <c r="BH2114" s="50"/>
      <c r="BI2114" s="50"/>
      <c r="BJ2114" s="50"/>
      <c r="BK2114" s="50"/>
      <c r="BL2114" s="50"/>
      <c r="BM2114" s="50"/>
      <c r="BN2114" s="50"/>
      <c r="BO2114" s="50"/>
      <c r="BP2114" s="50"/>
      <c r="BQ2114" s="50"/>
      <c r="BR2114" s="50"/>
      <c r="BS2114" s="50"/>
      <c r="BT2114" s="50"/>
      <c r="BU2114" s="50"/>
      <c r="BV2114" s="50"/>
      <c r="BW2114" s="50"/>
      <c r="BX2114" s="50"/>
      <c r="BY2114" s="50"/>
      <c r="BZ2114" s="50"/>
      <c r="CA2114" s="50"/>
      <c r="CB2114" s="50"/>
      <c r="CC2114" s="50"/>
      <c r="CD2114" s="50"/>
      <c r="CE2114" s="50"/>
      <c r="CF2114" s="50"/>
      <c r="CG2114" s="50"/>
      <c r="CH2114" s="50"/>
      <c r="CI2114" s="50"/>
      <c r="CJ2114" s="50"/>
      <c r="CK2114" s="50"/>
      <c r="CL2114" s="50"/>
      <c r="CM2114" s="50"/>
      <c r="CN2114" s="50"/>
      <c r="CO2114" s="50"/>
      <c r="CP2114" s="50"/>
      <c r="CQ2114" s="50"/>
      <c r="CR2114" s="50"/>
      <c r="CS2114" s="50"/>
      <c r="CT2114" s="50"/>
      <c r="CU2114" s="50"/>
      <c r="CV2114" s="50"/>
      <c r="CW2114" s="50"/>
      <c r="CX2114" s="50"/>
      <c r="CY2114" s="50"/>
      <c r="CZ2114" s="50"/>
      <c r="DA2114" s="50"/>
      <c r="DB2114" s="50"/>
      <c r="DC2114" s="50"/>
      <c r="DD2114" s="50"/>
      <c r="DE2114" s="50"/>
      <c r="DF2114" s="50"/>
    </row>
    <row r="2115" spans="2:110" x14ac:dyDescent="0.2">
      <c r="B2115" s="185"/>
      <c r="C2115" s="206"/>
      <c r="D2115" s="208"/>
      <c r="E2115" s="203"/>
      <c r="F2115" s="203"/>
      <c r="G2115" s="203"/>
      <c r="H2115" s="203"/>
      <c r="I2115" s="203"/>
      <c r="J2115" s="203"/>
      <c r="K2115" s="203"/>
      <c r="L2115" s="203"/>
      <c r="M2115" s="203"/>
      <c r="N2115" s="203"/>
      <c r="O2115" s="203"/>
      <c r="P2115" s="203"/>
      <c r="Q2115" s="204"/>
      <c r="R2115" s="204"/>
      <c r="S2115" s="234"/>
      <c r="T2115" s="50"/>
      <c r="U2115" s="50"/>
      <c r="V2115" s="50"/>
      <c r="W2115" s="50"/>
      <c r="X2115" s="50"/>
      <c r="Y2115" s="50"/>
      <c r="Z2115" s="250"/>
      <c r="AA2115" s="238"/>
      <c r="AB2115" s="50"/>
      <c r="AC2115" s="50"/>
      <c r="AD2115" s="50"/>
      <c r="AE2115" s="50"/>
      <c r="AF2115" s="50"/>
      <c r="AG2115" s="50"/>
      <c r="AH2115" s="50"/>
      <c r="AI2115" s="50"/>
      <c r="AJ2115" s="50"/>
      <c r="AK2115" s="50"/>
      <c r="AL2115" s="50"/>
      <c r="AM2115" s="50"/>
      <c r="AN2115" s="50"/>
      <c r="AO2115" s="50"/>
      <c r="AP2115" s="50"/>
      <c r="AQ2115" s="50"/>
      <c r="AR2115" s="50"/>
      <c r="AS2115" s="50"/>
      <c r="AT2115" s="50"/>
      <c r="AU2115" s="50"/>
      <c r="AV2115" s="50"/>
      <c r="AW2115" s="50"/>
      <c r="AX2115" s="50"/>
      <c r="AY2115" s="50"/>
      <c r="AZ2115" s="50"/>
      <c r="BA2115" s="50"/>
      <c r="BB2115" s="50"/>
      <c r="BC2115" s="50"/>
      <c r="BD2115" s="50"/>
      <c r="BE2115" s="50"/>
      <c r="BF2115" s="50"/>
      <c r="BG2115" s="50"/>
      <c r="BH2115" s="50"/>
      <c r="BI2115" s="50"/>
      <c r="BJ2115" s="50"/>
      <c r="BK2115" s="50"/>
      <c r="BL2115" s="50"/>
      <c r="BM2115" s="50"/>
      <c r="BN2115" s="50"/>
      <c r="BO2115" s="50"/>
      <c r="BP2115" s="50"/>
      <c r="BQ2115" s="50"/>
      <c r="BR2115" s="50"/>
      <c r="BS2115" s="50"/>
      <c r="BT2115" s="50"/>
      <c r="BU2115" s="50"/>
      <c r="BV2115" s="50"/>
      <c r="BW2115" s="50"/>
      <c r="BX2115" s="50"/>
      <c r="BY2115" s="50"/>
      <c r="BZ2115" s="50"/>
      <c r="CA2115" s="50"/>
      <c r="CB2115" s="50"/>
      <c r="CC2115" s="50"/>
      <c r="CD2115" s="50"/>
      <c r="CE2115" s="50"/>
      <c r="CF2115" s="50"/>
      <c r="CG2115" s="50"/>
      <c r="CH2115" s="50"/>
      <c r="CI2115" s="50"/>
      <c r="CJ2115" s="50"/>
      <c r="CK2115" s="50"/>
      <c r="CL2115" s="50"/>
      <c r="CM2115" s="50"/>
      <c r="CN2115" s="50"/>
      <c r="CO2115" s="50"/>
      <c r="CP2115" s="50"/>
      <c r="CQ2115" s="50"/>
      <c r="CR2115" s="50"/>
      <c r="CS2115" s="50"/>
      <c r="CT2115" s="50"/>
      <c r="CU2115" s="50"/>
      <c r="CV2115" s="50"/>
      <c r="CW2115" s="50"/>
      <c r="CX2115" s="50"/>
      <c r="CY2115" s="50"/>
      <c r="CZ2115" s="50"/>
      <c r="DA2115" s="50"/>
      <c r="DB2115" s="50"/>
      <c r="DC2115" s="50"/>
      <c r="DD2115" s="50"/>
      <c r="DE2115" s="50"/>
      <c r="DF2115" s="50"/>
    </row>
    <row r="2116" spans="2:110" x14ac:dyDescent="0.2">
      <c r="B2116" s="185"/>
      <c r="C2116" s="206"/>
      <c r="D2116" s="208"/>
      <c r="E2116" s="203"/>
      <c r="F2116" s="203"/>
      <c r="G2116" s="203"/>
      <c r="H2116" s="203"/>
      <c r="I2116" s="203"/>
      <c r="J2116" s="203"/>
      <c r="K2116" s="203"/>
      <c r="L2116" s="203"/>
      <c r="M2116" s="203"/>
      <c r="N2116" s="203"/>
      <c r="O2116" s="203"/>
      <c r="P2116" s="203"/>
      <c r="Q2116" s="204"/>
      <c r="R2116" s="204"/>
      <c r="S2116" s="234"/>
      <c r="T2116" s="50"/>
      <c r="U2116" s="50"/>
      <c r="V2116" s="50"/>
      <c r="W2116" s="50"/>
      <c r="X2116" s="50"/>
      <c r="Y2116" s="50"/>
      <c r="Z2116" s="250"/>
      <c r="AA2116" s="238"/>
      <c r="AB2116" s="50"/>
      <c r="AC2116" s="50"/>
      <c r="AD2116" s="50"/>
      <c r="AE2116" s="50"/>
      <c r="AF2116" s="50"/>
      <c r="AG2116" s="50"/>
      <c r="AH2116" s="50"/>
      <c r="AI2116" s="50"/>
      <c r="AJ2116" s="50"/>
      <c r="AK2116" s="50"/>
      <c r="AL2116" s="50"/>
      <c r="AM2116" s="50"/>
      <c r="AN2116" s="50"/>
      <c r="AO2116" s="50"/>
      <c r="AP2116" s="50"/>
      <c r="AQ2116" s="50"/>
      <c r="AR2116" s="50"/>
      <c r="AS2116" s="50"/>
      <c r="AT2116" s="50"/>
      <c r="AU2116" s="50"/>
      <c r="AV2116" s="50"/>
      <c r="AW2116" s="50"/>
      <c r="AX2116" s="50"/>
      <c r="AY2116" s="50"/>
      <c r="AZ2116" s="50"/>
      <c r="BA2116" s="50"/>
      <c r="BB2116" s="50"/>
      <c r="BC2116" s="50"/>
      <c r="BD2116" s="50"/>
      <c r="BE2116" s="50"/>
      <c r="BF2116" s="50"/>
      <c r="BG2116" s="50"/>
      <c r="BH2116" s="50"/>
      <c r="BI2116" s="50"/>
      <c r="BJ2116" s="50"/>
      <c r="BK2116" s="50"/>
      <c r="BL2116" s="50"/>
      <c r="BM2116" s="50"/>
      <c r="BN2116" s="50"/>
      <c r="BO2116" s="50"/>
      <c r="BP2116" s="50"/>
      <c r="BQ2116" s="50"/>
      <c r="BR2116" s="50"/>
      <c r="BS2116" s="50"/>
      <c r="BT2116" s="50"/>
      <c r="BU2116" s="50"/>
      <c r="BV2116" s="50"/>
      <c r="BW2116" s="50"/>
      <c r="BX2116" s="50"/>
      <c r="BY2116" s="50"/>
      <c r="BZ2116" s="50"/>
      <c r="CA2116" s="50"/>
      <c r="CB2116" s="50"/>
      <c r="CC2116" s="50"/>
      <c r="CD2116" s="50"/>
      <c r="CE2116" s="50"/>
      <c r="CF2116" s="50"/>
      <c r="CG2116" s="50"/>
      <c r="CH2116" s="50"/>
      <c r="CI2116" s="50"/>
      <c r="CJ2116" s="50"/>
      <c r="CK2116" s="50"/>
      <c r="CL2116" s="50"/>
      <c r="CM2116" s="50"/>
      <c r="CN2116" s="50"/>
      <c r="CO2116" s="50"/>
      <c r="CP2116" s="50"/>
      <c r="CQ2116" s="50"/>
      <c r="CR2116" s="50"/>
      <c r="CS2116" s="50"/>
      <c r="CT2116" s="50"/>
      <c r="CU2116" s="50"/>
      <c r="CV2116" s="50"/>
      <c r="CW2116" s="50"/>
      <c r="CX2116" s="50"/>
      <c r="CY2116" s="50"/>
      <c r="CZ2116" s="50"/>
      <c r="DA2116" s="50"/>
      <c r="DB2116" s="50"/>
      <c r="DC2116" s="50"/>
      <c r="DD2116" s="50"/>
      <c r="DE2116" s="50"/>
      <c r="DF2116" s="50"/>
    </row>
    <row r="2117" spans="2:110" x14ac:dyDescent="0.2">
      <c r="B2117" s="185"/>
      <c r="C2117" s="206"/>
      <c r="D2117" s="208"/>
      <c r="E2117" s="203"/>
      <c r="F2117" s="203"/>
      <c r="G2117" s="203"/>
      <c r="H2117" s="203"/>
      <c r="I2117" s="203"/>
      <c r="J2117" s="203"/>
      <c r="K2117" s="203"/>
      <c r="L2117" s="203"/>
      <c r="M2117" s="203"/>
      <c r="N2117" s="203"/>
      <c r="O2117" s="203"/>
      <c r="P2117" s="203"/>
      <c r="Q2117" s="204"/>
      <c r="R2117" s="204"/>
      <c r="S2117" s="234"/>
      <c r="T2117" s="50"/>
      <c r="U2117" s="50"/>
      <c r="V2117" s="50"/>
      <c r="W2117" s="50"/>
      <c r="X2117" s="50"/>
      <c r="Y2117" s="50"/>
      <c r="Z2117" s="250"/>
      <c r="AA2117" s="238"/>
      <c r="AB2117" s="50"/>
      <c r="AC2117" s="50"/>
      <c r="AD2117" s="50"/>
      <c r="AE2117" s="50"/>
      <c r="AF2117" s="50"/>
      <c r="AG2117" s="50"/>
      <c r="AH2117" s="50"/>
      <c r="AI2117" s="50"/>
      <c r="AJ2117" s="50"/>
      <c r="AK2117" s="50"/>
      <c r="AL2117" s="50"/>
      <c r="AM2117" s="50"/>
      <c r="AN2117" s="50"/>
      <c r="AO2117" s="50"/>
      <c r="AP2117" s="50"/>
      <c r="AQ2117" s="50"/>
      <c r="AR2117" s="50"/>
      <c r="AS2117" s="50"/>
      <c r="AT2117" s="50"/>
      <c r="AU2117" s="50"/>
      <c r="AV2117" s="50"/>
      <c r="AW2117" s="50"/>
      <c r="AX2117" s="50"/>
      <c r="AY2117" s="50"/>
      <c r="AZ2117" s="50"/>
      <c r="BA2117" s="50"/>
      <c r="BB2117" s="50"/>
      <c r="BC2117" s="50"/>
      <c r="BD2117" s="50"/>
      <c r="BE2117" s="50"/>
      <c r="BF2117" s="50"/>
      <c r="BG2117" s="50"/>
      <c r="BH2117" s="50"/>
      <c r="BI2117" s="50"/>
      <c r="BJ2117" s="50"/>
      <c r="BK2117" s="50"/>
      <c r="BL2117" s="50"/>
      <c r="BM2117" s="50"/>
      <c r="BN2117" s="50"/>
      <c r="BO2117" s="50"/>
      <c r="BP2117" s="50"/>
      <c r="BQ2117" s="50"/>
      <c r="BR2117" s="50"/>
      <c r="BS2117" s="50"/>
      <c r="BT2117" s="50"/>
      <c r="BU2117" s="50"/>
      <c r="BV2117" s="50"/>
      <c r="BW2117" s="50"/>
      <c r="BX2117" s="50"/>
      <c r="BY2117" s="50"/>
      <c r="BZ2117" s="50"/>
      <c r="CA2117" s="50"/>
      <c r="CB2117" s="50"/>
      <c r="CC2117" s="50"/>
      <c r="CD2117" s="50"/>
      <c r="CE2117" s="50"/>
      <c r="CF2117" s="50"/>
      <c r="CG2117" s="50"/>
      <c r="CH2117" s="50"/>
      <c r="CI2117" s="50"/>
      <c r="CJ2117" s="50"/>
      <c r="CK2117" s="50"/>
      <c r="CL2117" s="50"/>
      <c r="CM2117" s="50"/>
      <c r="CN2117" s="50"/>
      <c r="CO2117" s="50"/>
      <c r="CP2117" s="50"/>
      <c r="CQ2117" s="50"/>
      <c r="CR2117" s="50"/>
      <c r="CS2117" s="50"/>
      <c r="CT2117" s="50"/>
      <c r="CU2117" s="50"/>
      <c r="CV2117" s="50"/>
      <c r="CW2117" s="50"/>
      <c r="CX2117" s="50"/>
      <c r="CY2117" s="50"/>
      <c r="CZ2117" s="50"/>
      <c r="DA2117" s="50"/>
      <c r="DB2117" s="50"/>
      <c r="DC2117" s="50"/>
      <c r="DD2117" s="50"/>
      <c r="DE2117" s="50"/>
      <c r="DF2117" s="50"/>
    </row>
    <row r="2118" spans="2:110" x14ac:dyDescent="0.2">
      <c r="B2118" s="185"/>
      <c r="C2118" s="206"/>
      <c r="D2118" s="208"/>
      <c r="E2118" s="203"/>
      <c r="F2118" s="203"/>
      <c r="G2118" s="203"/>
      <c r="H2118" s="203"/>
      <c r="I2118" s="203"/>
      <c r="J2118" s="203"/>
      <c r="K2118" s="203"/>
      <c r="L2118" s="203"/>
      <c r="M2118" s="203"/>
      <c r="N2118" s="203"/>
      <c r="O2118" s="203"/>
      <c r="P2118" s="203"/>
      <c r="Q2118" s="204"/>
      <c r="R2118" s="204"/>
      <c r="S2118" s="234"/>
      <c r="T2118" s="50"/>
      <c r="U2118" s="50"/>
      <c r="V2118" s="50"/>
      <c r="W2118" s="50"/>
      <c r="X2118" s="50"/>
      <c r="Y2118" s="50"/>
      <c r="Z2118" s="250"/>
      <c r="AA2118" s="238"/>
      <c r="AB2118" s="50"/>
      <c r="AC2118" s="50"/>
      <c r="AD2118" s="50"/>
      <c r="AE2118" s="50"/>
      <c r="AF2118" s="50"/>
      <c r="AG2118" s="50"/>
      <c r="AH2118" s="50"/>
      <c r="AI2118" s="50"/>
      <c r="AJ2118" s="50"/>
      <c r="AK2118" s="50"/>
      <c r="AL2118" s="50"/>
      <c r="AM2118" s="50"/>
      <c r="AN2118" s="50"/>
      <c r="AO2118" s="50"/>
      <c r="AP2118" s="50"/>
      <c r="AQ2118" s="50"/>
      <c r="AR2118" s="50"/>
      <c r="AS2118" s="50"/>
      <c r="AT2118" s="50"/>
      <c r="AU2118" s="50"/>
      <c r="AV2118" s="50"/>
      <c r="AW2118" s="50"/>
      <c r="AX2118" s="50"/>
      <c r="AY2118" s="50"/>
      <c r="AZ2118" s="50"/>
      <c r="BA2118" s="50"/>
      <c r="BB2118" s="50"/>
      <c r="BC2118" s="50"/>
      <c r="BD2118" s="50"/>
      <c r="BE2118" s="50"/>
      <c r="BF2118" s="50"/>
      <c r="BG2118" s="50"/>
      <c r="BH2118" s="50"/>
      <c r="BI2118" s="50"/>
      <c r="BJ2118" s="50"/>
      <c r="BK2118" s="50"/>
      <c r="BL2118" s="50"/>
      <c r="BM2118" s="50"/>
      <c r="BN2118" s="50"/>
      <c r="BO2118" s="50"/>
      <c r="BP2118" s="50"/>
      <c r="BQ2118" s="50"/>
      <c r="BR2118" s="50"/>
      <c r="BS2118" s="50"/>
      <c r="BT2118" s="50"/>
      <c r="BU2118" s="50"/>
      <c r="BV2118" s="50"/>
      <c r="BW2118" s="50"/>
      <c r="BX2118" s="50"/>
      <c r="BY2118" s="50"/>
      <c r="BZ2118" s="50"/>
      <c r="CA2118" s="50"/>
      <c r="CB2118" s="50"/>
      <c r="CC2118" s="50"/>
      <c r="CD2118" s="50"/>
      <c r="CE2118" s="50"/>
      <c r="CF2118" s="50"/>
      <c r="CG2118" s="50"/>
      <c r="CH2118" s="50"/>
      <c r="CI2118" s="50"/>
      <c r="CJ2118" s="50"/>
      <c r="CK2118" s="50"/>
      <c r="CL2118" s="50"/>
      <c r="CM2118" s="50"/>
      <c r="CN2118" s="50"/>
      <c r="CO2118" s="50"/>
      <c r="CP2118" s="50"/>
      <c r="CQ2118" s="50"/>
      <c r="CR2118" s="50"/>
      <c r="CS2118" s="50"/>
      <c r="CT2118" s="50"/>
      <c r="CU2118" s="50"/>
      <c r="CV2118" s="50"/>
      <c r="CW2118" s="50"/>
      <c r="CX2118" s="50"/>
      <c r="CY2118" s="50"/>
      <c r="CZ2118" s="50"/>
      <c r="DA2118" s="50"/>
      <c r="DB2118" s="50"/>
      <c r="DC2118" s="50"/>
      <c r="DD2118" s="50"/>
      <c r="DE2118" s="50"/>
      <c r="DF2118" s="50"/>
    </row>
    <row r="2119" spans="2:110" x14ac:dyDescent="0.2">
      <c r="B2119" s="185"/>
      <c r="C2119" s="206"/>
      <c r="D2119" s="208"/>
      <c r="E2119" s="203"/>
      <c r="F2119" s="203"/>
      <c r="G2119" s="203"/>
      <c r="H2119" s="203"/>
      <c r="I2119" s="203"/>
      <c r="J2119" s="203"/>
      <c r="K2119" s="203"/>
      <c r="L2119" s="203"/>
      <c r="M2119" s="203"/>
      <c r="N2119" s="203"/>
      <c r="O2119" s="203"/>
      <c r="P2119" s="203"/>
      <c r="Q2119" s="204"/>
      <c r="R2119" s="204"/>
      <c r="S2119" s="234"/>
      <c r="T2119" s="50"/>
      <c r="U2119" s="50"/>
      <c r="V2119" s="50"/>
      <c r="W2119" s="50"/>
      <c r="X2119" s="50"/>
      <c r="Y2119" s="50"/>
      <c r="Z2119" s="250"/>
      <c r="AA2119" s="238"/>
      <c r="AB2119" s="50"/>
      <c r="AC2119" s="50"/>
      <c r="AD2119" s="50"/>
      <c r="AE2119" s="50"/>
      <c r="AF2119" s="50"/>
      <c r="AG2119" s="50"/>
      <c r="AH2119" s="50"/>
      <c r="AI2119" s="50"/>
      <c r="AJ2119" s="50"/>
      <c r="AK2119" s="50"/>
      <c r="AL2119" s="50"/>
      <c r="AM2119" s="50"/>
      <c r="AN2119" s="50"/>
      <c r="AO2119" s="50"/>
      <c r="AP2119" s="50"/>
      <c r="AQ2119" s="50"/>
      <c r="AR2119" s="50"/>
      <c r="AS2119" s="50"/>
      <c r="AT2119" s="50"/>
      <c r="AU2119" s="50"/>
      <c r="AV2119" s="50"/>
      <c r="AW2119" s="50"/>
      <c r="AX2119" s="50"/>
      <c r="AY2119" s="50"/>
      <c r="AZ2119" s="50"/>
      <c r="BA2119" s="50"/>
      <c r="BB2119" s="50"/>
      <c r="BC2119" s="50"/>
      <c r="BD2119" s="50"/>
      <c r="BE2119" s="50"/>
      <c r="BF2119" s="50"/>
      <c r="BG2119" s="50"/>
      <c r="BH2119" s="50"/>
      <c r="BI2119" s="50"/>
      <c r="BJ2119" s="50"/>
      <c r="BK2119" s="50"/>
      <c r="BL2119" s="50"/>
      <c r="BM2119" s="50"/>
      <c r="BN2119" s="50"/>
      <c r="BO2119" s="50"/>
      <c r="BP2119" s="50"/>
      <c r="BQ2119" s="50"/>
      <c r="BR2119" s="50"/>
      <c r="BS2119" s="50"/>
      <c r="BT2119" s="50"/>
      <c r="BU2119" s="50"/>
      <c r="BV2119" s="50"/>
      <c r="BW2119" s="50"/>
      <c r="BX2119" s="50"/>
      <c r="BY2119" s="50"/>
      <c r="BZ2119" s="50"/>
      <c r="CA2119" s="50"/>
      <c r="CB2119" s="50"/>
      <c r="CC2119" s="50"/>
      <c r="CD2119" s="50"/>
      <c r="CE2119" s="50"/>
      <c r="CF2119" s="50"/>
      <c r="CG2119" s="50"/>
      <c r="CH2119" s="50"/>
      <c r="CI2119" s="50"/>
      <c r="CJ2119" s="50"/>
      <c r="CK2119" s="50"/>
      <c r="CL2119" s="50"/>
      <c r="CM2119" s="50"/>
      <c r="CN2119" s="50"/>
      <c r="CO2119" s="50"/>
      <c r="CP2119" s="50"/>
      <c r="CQ2119" s="50"/>
      <c r="CR2119" s="50"/>
      <c r="CS2119" s="50"/>
      <c r="CT2119" s="50"/>
      <c r="CU2119" s="50"/>
      <c r="CV2119" s="50"/>
      <c r="CW2119" s="50"/>
      <c r="CX2119" s="50"/>
      <c r="CY2119" s="50"/>
      <c r="CZ2119" s="50"/>
      <c r="DA2119" s="50"/>
      <c r="DB2119" s="50"/>
      <c r="DC2119" s="50"/>
      <c r="DD2119" s="50"/>
      <c r="DE2119" s="50"/>
      <c r="DF2119" s="50"/>
    </row>
    <row r="2120" spans="2:110" x14ac:dyDescent="0.2">
      <c r="B2120" s="185"/>
      <c r="C2120" s="206"/>
      <c r="D2120" s="208"/>
      <c r="E2120" s="203"/>
      <c r="F2120" s="203"/>
      <c r="G2120" s="203"/>
      <c r="H2120" s="203"/>
      <c r="I2120" s="203"/>
      <c r="J2120" s="203"/>
      <c r="K2120" s="203"/>
      <c r="L2120" s="203"/>
      <c r="M2120" s="203"/>
      <c r="N2120" s="203"/>
      <c r="O2120" s="203"/>
      <c r="P2120" s="203"/>
      <c r="Q2120" s="204"/>
      <c r="R2120" s="204"/>
      <c r="S2120" s="234"/>
      <c r="T2120" s="50"/>
      <c r="U2120" s="50"/>
      <c r="V2120" s="50"/>
      <c r="W2120" s="50"/>
      <c r="X2120" s="50"/>
      <c r="Y2120" s="50"/>
      <c r="Z2120" s="250"/>
      <c r="AA2120" s="238"/>
      <c r="AB2120" s="50"/>
      <c r="AC2120" s="50"/>
      <c r="AD2120" s="50"/>
      <c r="AE2120" s="50"/>
      <c r="AF2120" s="50"/>
      <c r="AG2120" s="50"/>
      <c r="AH2120" s="50"/>
      <c r="AI2120" s="50"/>
      <c r="AJ2120" s="50"/>
      <c r="AK2120" s="50"/>
      <c r="AL2120" s="50"/>
      <c r="AM2120" s="50"/>
      <c r="AN2120" s="50"/>
      <c r="AO2120" s="50"/>
      <c r="AP2120" s="50"/>
      <c r="AQ2120" s="50"/>
      <c r="AR2120" s="50"/>
      <c r="AS2120" s="50"/>
      <c r="AT2120" s="50"/>
      <c r="AU2120" s="50"/>
      <c r="AV2120" s="50"/>
      <c r="AW2120" s="50"/>
      <c r="AX2120" s="50"/>
      <c r="AY2120" s="50"/>
      <c r="AZ2120" s="50"/>
      <c r="BA2120" s="50"/>
      <c r="BB2120" s="50"/>
      <c r="BC2120" s="50"/>
      <c r="BD2120" s="50"/>
      <c r="BE2120" s="50"/>
      <c r="BF2120" s="50"/>
      <c r="BG2120" s="50"/>
      <c r="BH2120" s="50"/>
      <c r="BI2120" s="50"/>
      <c r="BJ2120" s="50"/>
      <c r="BK2120" s="50"/>
      <c r="BL2120" s="50"/>
      <c r="BM2120" s="50"/>
      <c r="BN2120" s="50"/>
      <c r="BO2120" s="50"/>
      <c r="BP2120" s="50"/>
      <c r="BQ2120" s="50"/>
      <c r="BR2120" s="50"/>
      <c r="BS2120" s="50"/>
      <c r="BT2120" s="50"/>
      <c r="BU2120" s="50"/>
      <c r="BV2120" s="50"/>
      <c r="BW2120" s="50"/>
      <c r="BX2120" s="50"/>
      <c r="BY2120" s="50"/>
      <c r="BZ2120" s="50"/>
      <c r="CA2120" s="50"/>
      <c r="CB2120" s="50"/>
      <c r="CC2120" s="50"/>
      <c r="CD2120" s="50"/>
      <c r="CE2120" s="50"/>
      <c r="CF2120" s="50"/>
      <c r="CG2120" s="50"/>
      <c r="CH2120" s="50"/>
      <c r="CI2120" s="50"/>
      <c r="CJ2120" s="50"/>
      <c r="CK2120" s="50"/>
      <c r="CL2120" s="50"/>
      <c r="CM2120" s="50"/>
      <c r="CN2120" s="50"/>
      <c r="CO2120" s="50"/>
      <c r="CP2120" s="50"/>
      <c r="CQ2120" s="50"/>
      <c r="CR2120" s="50"/>
      <c r="CS2120" s="50"/>
      <c r="CT2120" s="50"/>
      <c r="CU2120" s="50"/>
      <c r="CV2120" s="50"/>
      <c r="CW2120" s="50"/>
      <c r="CX2120" s="50"/>
      <c r="CY2120" s="50"/>
      <c r="CZ2120" s="50"/>
      <c r="DA2120" s="50"/>
      <c r="DB2120" s="50"/>
      <c r="DC2120" s="50"/>
      <c r="DD2120" s="50"/>
      <c r="DE2120" s="50"/>
      <c r="DF2120" s="50"/>
    </row>
    <row r="2121" spans="2:110" x14ac:dyDescent="0.2">
      <c r="B2121" s="185"/>
      <c r="C2121" s="206"/>
      <c r="D2121" s="208"/>
      <c r="E2121" s="203"/>
      <c r="F2121" s="203"/>
      <c r="G2121" s="203"/>
      <c r="H2121" s="203"/>
      <c r="I2121" s="203"/>
      <c r="J2121" s="203"/>
      <c r="K2121" s="203"/>
      <c r="L2121" s="203"/>
      <c r="M2121" s="203"/>
      <c r="N2121" s="203"/>
      <c r="O2121" s="203"/>
      <c r="P2121" s="203"/>
      <c r="Q2121" s="204"/>
      <c r="R2121" s="204"/>
      <c r="S2121" s="234"/>
      <c r="T2121" s="50"/>
      <c r="U2121" s="50"/>
      <c r="V2121" s="50"/>
      <c r="W2121" s="50"/>
      <c r="X2121" s="50"/>
      <c r="Y2121" s="50"/>
      <c r="Z2121" s="250"/>
      <c r="AA2121" s="238"/>
      <c r="AB2121" s="50"/>
      <c r="AC2121" s="50"/>
      <c r="AD2121" s="50"/>
      <c r="AE2121" s="50"/>
      <c r="AF2121" s="50"/>
      <c r="AG2121" s="50"/>
      <c r="AH2121" s="50"/>
      <c r="AI2121" s="50"/>
      <c r="AJ2121" s="50"/>
      <c r="AK2121" s="50"/>
      <c r="AL2121" s="50"/>
      <c r="AM2121" s="50"/>
      <c r="AN2121" s="50"/>
      <c r="AO2121" s="50"/>
      <c r="AP2121" s="50"/>
      <c r="AQ2121" s="50"/>
      <c r="AR2121" s="50"/>
      <c r="AS2121" s="50"/>
      <c r="AT2121" s="50"/>
      <c r="AU2121" s="50"/>
      <c r="AV2121" s="50"/>
      <c r="AW2121" s="50"/>
      <c r="AX2121" s="50"/>
      <c r="AY2121" s="50"/>
      <c r="AZ2121" s="50"/>
      <c r="BA2121" s="50"/>
      <c r="BB2121" s="50"/>
      <c r="BC2121" s="50"/>
      <c r="BD2121" s="50"/>
      <c r="BE2121" s="50"/>
      <c r="BF2121" s="50"/>
      <c r="BG2121" s="50"/>
      <c r="BH2121" s="50"/>
      <c r="BI2121" s="50"/>
      <c r="BJ2121" s="50"/>
      <c r="BK2121" s="50"/>
      <c r="BL2121" s="50"/>
      <c r="BM2121" s="50"/>
      <c r="BN2121" s="50"/>
      <c r="BO2121" s="50"/>
      <c r="BP2121" s="50"/>
      <c r="BQ2121" s="50"/>
      <c r="BR2121" s="50"/>
      <c r="BS2121" s="50"/>
      <c r="BT2121" s="50"/>
      <c r="BU2121" s="50"/>
      <c r="BV2121" s="50"/>
      <c r="BW2121" s="50"/>
      <c r="BX2121" s="50"/>
      <c r="BY2121" s="50"/>
      <c r="BZ2121" s="50"/>
      <c r="CA2121" s="50"/>
      <c r="CB2121" s="50"/>
      <c r="CC2121" s="50"/>
      <c r="CD2121" s="50"/>
      <c r="CE2121" s="50"/>
      <c r="CF2121" s="50"/>
      <c r="CG2121" s="50"/>
      <c r="CH2121" s="50"/>
      <c r="CI2121" s="50"/>
      <c r="CJ2121" s="50"/>
      <c r="CK2121" s="50"/>
      <c r="CL2121" s="50"/>
      <c r="CM2121" s="50"/>
      <c r="CN2121" s="50"/>
      <c r="CO2121" s="50"/>
      <c r="CP2121" s="50"/>
      <c r="CQ2121" s="50"/>
      <c r="CR2121" s="50"/>
      <c r="CS2121" s="50"/>
      <c r="CT2121" s="50"/>
      <c r="CU2121" s="50"/>
      <c r="CV2121" s="50"/>
      <c r="CW2121" s="50"/>
      <c r="CX2121" s="50"/>
      <c r="CY2121" s="50"/>
      <c r="CZ2121" s="50"/>
      <c r="DA2121" s="50"/>
      <c r="DB2121" s="50"/>
      <c r="DC2121" s="50"/>
      <c r="DD2121" s="50"/>
      <c r="DE2121" s="50"/>
      <c r="DF2121" s="50"/>
    </row>
    <row r="2122" spans="2:110" x14ac:dyDescent="0.2">
      <c r="B2122" s="185"/>
      <c r="C2122" s="206"/>
      <c r="D2122" s="208"/>
      <c r="E2122" s="203"/>
      <c r="F2122" s="203"/>
      <c r="G2122" s="203"/>
      <c r="H2122" s="203"/>
      <c r="I2122" s="203"/>
      <c r="J2122" s="203"/>
      <c r="K2122" s="203"/>
      <c r="L2122" s="203"/>
      <c r="M2122" s="203"/>
      <c r="N2122" s="203"/>
      <c r="O2122" s="203"/>
      <c r="P2122" s="203"/>
      <c r="Q2122" s="204"/>
      <c r="R2122" s="204"/>
      <c r="S2122" s="234"/>
      <c r="T2122" s="50"/>
      <c r="U2122" s="50"/>
      <c r="V2122" s="50"/>
      <c r="W2122" s="50"/>
      <c r="X2122" s="50"/>
      <c r="Y2122" s="50"/>
      <c r="Z2122" s="250"/>
      <c r="AA2122" s="238"/>
      <c r="AB2122" s="50"/>
      <c r="AC2122" s="50"/>
      <c r="AD2122" s="50"/>
      <c r="AE2122" s="50"/>
      <c r="AF2122" s="50"/>
      <c r="AG2122" s="50"/>
      <c r="AH2122" s="50"/>
      <c r="AI2122" s="50"/>
      <c r="AJ2122" s="50"/>
      <c r="AK2122" s="50"/>
      <c r="AL2122" s="50"/>
      <c r="AM2122" s="50"/>
      <c r="AN2122" s="50"/>
      <c r="AO2122" s="50"/>
      <c r="AP2122" s="50"/>
      <c r="AQ2122" s="50"/>
      <c r="AR2122" s="50"/>
      <c r="AS2122" s="50"/>
      <c r="AT2122" s="50"/>
      <c r="AU2122" s="50"/>
      <c r="AV2122" s="50"/>
      <c r="AW2122" s="50"/>
      <c r="AX2122" s="50"/>
      <c r="AY2122" s="50"/>
      <c r="AZ2122" s="50"/>
      <c r="BA2122" s="50"/>
      <c r="BB2122" s="50"/>
      <c r="BC2122" s="50"/>
      <c r="BD2122" s="50"/>
      <c r="BE2122" s="50"/>
      <c r="BF2122" s="50"/>
      <c r="BG2122" s="50"/>
      <c r="BH2122" s="50"/>
      <c r="BI2122" s="50"/>
      <c r="BJ2122" s="50"/>
      <c r="BK2122" s="50"/>
      <c r="BL2122" s="50"/>
      <c r="BM2122" s="50"/>
      <c r="BN2122" s="50"/>
      <c r="BO2122" s="50"/>
      <c r="BP2122" s="50"/>
      <c r="BQ2122" s="50"/>
      <c r="BR2122" s="50"/>
      <c r="BS2122" s="50"/>
      <c r="BT2122" s="50"/>
      <c r="BU2122" s="50"/>
      <c r="BV2122" s="50"/>
      <c r="BW2122" s="50"/>
      <c r="BX2122" s="50"/>
      <c r="BY2122" s="50"/>
      <c r="BZ2122" s="50"/>
      <c r="CA2122" s="50"/>
      <c r="CB2122" s="50"/>
      <c r="CC2122" s="50"/>
      <c r="CD2122" s="50"/>
      <c r="CE2122" s="50"/>
      <c r="CF2122" s="50"/>
      <c r="CG2122" s="50"/>
      <c r="CH2122" s="50"/>
      <c r="CI2122" s="50"/>
      <c r="CJ2122" s="50"/>
      <c r="CK2122" s="50"/>
      <c r="CL2122" s="50"/>
      <c r="CM2122" s="50"/>
      <c r="CN2122" s="50"/>
      <c r="CO2122" s="50"/>
      <c r="CP2122" s="50"/>
      <c r="CQ2122" s="50"/>
      <c r="CR2122" s="50"/>
      <c r="CS2122" s="50"/>
      <c r="CT2122" s="50"/>
      <c r="CU2122" s="50"/>
      <c r="CV2122" s="50"/>
      <c r="CW2122" s="50"/>
      <c r="CX2122" s="50"/>
      <c r="CY2122" s="50"/>
      <c r="CZ2122" s="50"/>
      <c r="DA2122" s="50"/>
      <c r="DB2122" s="50"/>
      <c r="DC2122" s="50"/>
      <c r="DD2122" s="50"/>
      <c r="DE2122" s="50"/>
      <c r="DF2122" s="50"/>
    </row>
    <row r="2123" spans="2:110" x14ac:dyDescent="0.2">
      <c r="B2123" s="185"/>
      <c r="C2123" s="206"/>
      <c r="D2123" s="208"/>
      <c r="E2123" s="203"/>
      <c r="F2123" s="203"/>
      <c r="G2123" s="203"/>
      <c r="H2123" s="203"/>
      <c r="I2123" s="203"/>
      <c r="J2123" s="203"/>
      <c r="K2123" s="203"/>
      <c r="L2123" s="203"/>
      <c r="M2123" s="203"/>
      <c r="N2123" s="203"/>
      <c r="O2123" s="203"/>
      <c r="P2123" s="203"/>
      <c r="Q2123" s="204"/>
      <c r="R2123" s="204"/>
      <c r="S2123" s="234"/>
      <c r="T2123" s="50"/>
      <c r="U2123" s="50"/>
      <c r="V2123" s="50"/>
      <c r="W2123" s="50"/>
      <c r="X2123" s="50"/>
      <c r="Y2123" s="50"/>
      <c r="Z2123" s="250"/>
      <c r="AA2123" s="238"/>
      <c r="AB2123" s="50"/>
      <c r="AC2123" s="50"/>
      <c r="AD2123" s="50"/>
      <c r="AE2123" s="50"/>
      <c r="AF2123" s="50"/>
      <c r="AG2123" s="50"/>
      <c r="AH2123" s="50"/>
      <c r="AI2123" s="50"/>
      <c r="AJ2123" s="50"/>
      <c r="AK2123" s="50"/>
      <c r="AL2123" s="50"/>
      <c r="AM2123" s="50"/>
      <c r="AN2123" s="50"/>
      <c r="AO2123" s="50"/>
      <c r="AP2123" s="50"/>
      <c r="AQ2123" s="50"/>
      <c r="AR2123" s="50"/>
      <c r="AS2123" s="50"/>
      <c r="AT2123" s="50"/>
      <c r="AU2123" s="50"/>
      <c r="AV2123" s="50"/>
      <c r="AW2123" s="50"/>
      <c r="AX2123" s="50"/>
      <c r="AY2123" s="50"/>
      <c r="AZ2123" s="50"/>
      <c r="BA2123" s="50"/>
      <c r="BB2123" s="50"/>
      <c r="BC2123" s="50"/>
      <c r="BD2123" s="50"/>
      <c r="BE2123" s="50"/>
      <c r="BF2123" s="50"/>
      <c r="BG2123" s="50"/>
      <c r="BH2123" s="50"/>
      <c r="BI2123" s="50"/>
      <c r="BJ2123" s="50"/>
      <c r="BK2123" s="50"/>
      <c r="BL2123" s="50"/>
      <c r="BM2123" s="50"/>
      <c r="BN2123" s="50"/>
      <c r="BO2123" s="50"/>
      <c r="BP2123" s="50"/>
      <c r="BQ2123" s="50"/>
      <c r="BR2123" s="50"/>
      <c r="BS2123" s="50"/>
      <c r="BT2123" s="50"/>
      <c r="BU2123" s="50"/>
      <c r="BV2123" s="50"/>
      <c r="BW2123" s="50"/>
      <c r="BX2123" s="50"/>
      <c r="BY2123" s="50"/>
      <c r="BZ2123" s="50"/>
      <c r="CA2123" s="50"/>
      <c r="CB2123" s="50"/>
      <c r="CC2123" s="50"/>
      <c r="CD2123" s="50"/>
      <c r="CE2123" s="50"/>
      <c r="CF2123" s="50"/>
      <c r="CG2123" s="50"/>
      <c r="CH2123" s="50"/>
      <c r="CI2123" s="50"/>
      <c r="CJ2123" s="50"/>
      <c r="CK2123" s="50"/>
      <c r="CL2123" s="50"/>
      <c r="CM2123" s="50"/>
      <c r="CN2123" s="50"/>
      <c r="CO2123" s="50"/>
      <c r="CP2123" s="50"/>
      <c r="CQ2123" s="50"/>
      <c r="CR2123" s="50"/>
      <c r="CS2123" s="50"/>
      <c r="CT2123" s="50"/>
      <c r="CU2123" s="50"/>
      <c r="CV2123" s="50"/>
      <c r="CW2123" s="50"/>
      <c r="CX2123" s="50"/>
      <c r="CY2123" s="50"/>
      <c r="CZ2123" s="50"/>
      <c r="DA2123" s="50"/>
      <c r="DB2123" s="50"/>
      <c r="DC2123" s="50"/>
      <c r="DD2123" s="50"/>
      <c r="DE2123" s="50"/>
      <c r="DF2123" s="50"/>
    </row>
    <row r="2124" spans="2:110" x14ac:dyDescent="0.2">
      <c r="B2124" s="185"/>
      <c r="C2124" s="206"/>
      <c r="D2124" s="208"/>
      <c r="E2124" s="203"/>
      <c r="F2124" s="203"/>
      <c r="G2124" s="203"/>
      <c r="H2124" s="203"/>
      <c r="I2124" s="203"/>
      <c r="J2124" s="203"/>
      <c r="K2124" s="203"/>
      <c r="L2124" s="203"/>
      <c r="M2124" s="203"/>
      <c r="N2124" s="203"/>
      <c r="O2124" s="203"/>
      <c r="P2124" s="203"/>
      <c r="Q2124" s="204"/>
      <c r="R2124" s="204"/>
      <c r="S2124" s="234"/>
      <c r="T2124" s="50"/>
      <c r="U2124" s="50"/>
      <c r="V2124" s="50"/>
      <c r="W2124" s="50"/>
      <c r="X2124" s="50"/>
      <c r="Y2124" s="50"/>
      <c r="Z2124" s="250"/>
      <c r="AA2124" s="238"/>
      <c r="AB2124" s="50"/>
      <c r="AC2124" s="50"/>
      <c r="AD2124" s="50"/>
      <c r="AE2124" s="50"/>
      <c r="AF2124" s="50"/>
      <c r="AG2124" s="50"/>
      <c r="AH2124" s="50"/>
      <c r="AI2124" s="50"/>
      <c r="AJ2124" s="50"/>
      <c r="AK2124" s="50"/>
      <c r="AL2124" s="50"/>
      <c r="AM2124" s="50"/>
      <c r="AN2124" s="50"/>
      <c r="AO2124" s="50"/>
      <c r="AP2124" s="50"/>
      <c r="AQ2124" s="50"/>
      <c r="AR2124" s="50"/>
      <c r="AS2124" s="50"/>
      <c r="AT2124" s="50"/>
      <c r="AU2124" s="50"/>
      <c r="AV2124" s="50"/>
      <c r="AW2124" s="50"/>
      <c r="AX2124" s="50"/>
      <c r="AY2124" s="50"/>
      <c r="AZ2124" s="50"/>
      <c r="BA2124" s="50"/>
      <c r="BB2124" s="50"/>
      <c r="BC2124" s="50"/>
      <c r="BD2124" s="50"/>
      <c r="BE2124" s="50"/>
      <c r="BF2124" s="50"/>
      <c r="BG2124" s="50"/>
      <c r="BH2124" s="50"/>
      <c r="BI2124" s="50"/>
      <c r="BJ2124" s="50"/>
      <c r="BK2124" s="50"/>
      <c r="BL2124" s="50"/>
      <c r="BM2124" s="50"/>
      <c r="BN2124" s="50"/>
      <c r="BO2124" s="50"/>
      <c r="BP2124" s="50"/>
      <c r="BQ2124" s="50"/>
      <c r="BR2124" s="50"/>
      <c r="BS2124" s="50"/>
      <c r="BT2124" s="50"/>
      <c r="BU2124" s="50"/>
      <c r="BV2124" s="50"/>
      <c r="BW2124" s="50"/>
      <c r="BX2124" s="50"/>
      <c r="BY2124" s="50"/>
      <c r="BZ2124" s="50"/>
      <c r="CA2124" s="50"/>
      <c r="CB2124" s="50"/>
      <c r="CC2124" s="50"/>
      <c r="CD2124" s="50"/>
      <c r="CE2124" s="50"/>
      <c r="CF2124" s="50"/>
      <c r="CG2124" s="50"/>
      <c r="CH2124" s="50"/>
      <c r="CI2124" s="50"/>
      <c r="CJ2124" s="50"/>
      <c r="CK2124" s="50"/>
      <c r="CL2124" s="50"/>
      <c r="CM2124" s="50"/>
      <c r="CN2124" s="50"/>
      <c r="CO2124" s="50"/>
      <c r="CP2124" s="50"/>
      <c r="CQ2124" s="50"/>
      <c r="CR2124" s="50"/>
      <c r="CS2124" s="50"/>
      <c r="CT2124" s="50"/>
      <c r="CU2124" s="50"/>
      <c r="CV2124" s="50"/>
      <c r="CW2124" s="50"/>
      <c r="CX2124" s="50"/>
      <c r="CY2124" s="50"/>
      <c r="CZ2124" s="50"/>
      <c r="DA2124" s="50"/>
      <c r="DB2124" s="50"/>
      <c r="DC2124" s="50"/>
      <c r="DD2124" s="50"/>
      <c r="DE2124" s="50"/>
      <c r="DF2124" s="50"/>
    </row>
    <row r="2125" spans="2:110" x14ac:dyDescent="0.2">
      <c r="B2125" s="185"/>
      <c r="C2125" s="206"/>
      <c r="D2125" s="208"/>
      <c r="E2125" s="203"/>
      <c r="F2125" s="203"/>
      <c r="G2125" s="203"/>
      <c r="H2125" s="203"/>
      <c r="I2125" s="203"/>
      <c r="J2125" s="203"/>
      <c r="K2125" s="203"/>
      <c r="L2125" s="203"/>
      <c r="M2125" s="203"/>
      <c r="N2125" s="203"/>
      <c r="O2125" s="203"/>
      <c r="P2125" s="203"/>
      <c r="Q2125" s="204"/>
      <c r="R2125" s="204"/>
      <c r="S2125" s="234"/>
      <c r="T2125" s="50"/>
      <c r="U2125" s="50"/>
      <c r="V2125" s="50"/>
      <c r="W2125" s="50"/>
      <c r="X2125" s="50"/>
      <c r="Y2125" s="50"/>
      <c r="Z2125" s="250"/>
      <c r="AA2125" s="238"/>
      <c r="AB2125" s="50"/>
      <c r="AC2125" s="50"/>
      <c r="AD2125" s="50"/>
      <c r="AE2125" s="50"/>
      <c r="AF2125" s="50"/>
      <c r="AG2125" s="50"/>
      <c r="AH2125" s="50"/>
      <c r="AI2125" s="50"/>
      <c r="AJ2125" s="50"/>
      <c r="AK2125" s="50"/>
      <c r="AL2125" s="50"/>
      <c r="AM2125" s="50"/>
      <c r="AN2125" s="50"/>
      <c r="AO2125" s="50"/>
      <c r="AP2125" s="50"/>
      <c r="AQ2125" s="50"/>
      <c r="AR2125" s="50"/>
      <c r="AS2125" s="50"/>
      <c r="AT2125" s="50"/>
      <c r="AU2125" s="50"/>
      <c r="AV2125" s="50"/>
      <c r="AW2125" s="50"/>
      <c r="AX2125" s="50"/>
      <c r="AY2125" s="50"/>
      <c r="AZ2125" s="50"/>
      <c r="BA2125" s="50"/>
      <c r="BB2125" s="50"/>
      <c r="BC2125" s="50"/>
      <c r="BD2125" s="50"/>
      <c r="BE2125" s="50"/>
      <c r="BF2125" s="50"/>
      <c r="BG2125" s="50"/>
      <c r="BH2125" s="50"/>
      <c r="BI2125" s="50"/>
      <c r="BJ2125" s="50"/>
      <c r="BK2125" s="50"/>
      <c r="BL2125" s="50"/>
      <c r="BM2125" s="50"/>
      <c r="BN2125" s="50"/>
      <c r="BO2125" s="50"/>
      <c r="BP2125" s="50"/>
      <c r="BQ2125" s="50"/>
      <c r="BR2125" s="50"/>
      <c r="BS2125" s="50"/>
      <c r="BT2125" s="50"/>
      <c r="BU2125" s="50"/>
      <c r="BV2125" s="50"/>
      <c r="BW2125" s="50"/>
      <c r="BX2125" s="50"/>
      <c r="BY2125" s="50"/>
      <c r="BZ2125" s="50"/>
      <c r="CA2125" s="50"/>
      <c r="CB2125" s="50"/>
      <c r="CC2125" s="50"/>
      <c r="CD2125" s="50"/>
      <c r="CE2125" s="50"/>
      <c r="CF2125" s="50"/>
      <c r="CG2125" s="50"/>
      <c r="CH2125" s="50"/>
      <c r="CI2125" s="50"/>
      <c r="CJ2125" s="50"/>
      <c r="CK2125" s="50"/>
      <c r="CL2125" s="50"/>
      <c r="CM2125" s="50"/>
      <c r="CN2125" s="50"/>
      <c r="CO2125" s="50"/>
      <c r="CP2125" s="50"/>
      <c r="CQ2125" s="50"/>
      <c r="CR2125" s="50"/>
      <c r="CS2125" s="50"/>
      <c r="CT2125" s="50"/>
      <c r="CU2125" s="50"/>
      <c r="CV2125" s="50"/>
      <c r="CW2125" s="50"/>
      <c r="CX2125" s="50"/>
      <c r="CY2125" s="50"/>
      <c r="CZ2125" s="50"/>
      <c r="DA2125" s="50"/>
      <c r="DB2125" s="50"/>
      <c r="DC2125" s="50"/>
      <c r="DD2125" s="50"/>
      <c r="DE2125" s="50"/>
      <c r="DF2125" s="50"/>
    </row>
    <row r="2126" spans="2:110" x14ac:dyDescent="0.2">
      <c r="B2126" s="185"/>
      <c r="C2126" s="206"/>
      <c r="D2126" s="208"/>
      <c r="E2126" s="203"/>
      <c r="F2126" s="203"/>
      <c r="G2126" s="203"/>
      <c r="H2126" s="203"/>
      <c r="I2126" s="203"/>
      <c r="J2126" s="203"/>
      <c r="K2126" s="203"/>
      <c r="L2126" s="203"/>
      <c r="M2126" s="203"/>
      <c r="N2126" s="203"/>
      <c r="O2126" s="203"/>
      <c r="P2126" s="203"/>
      <c r="Q2126" s="204"/>
      <c r="R2126" s="204"/>
      <c r="S2126" s="234"/>
      <c r="T2126" s="50"/>
      <c r="U2126" s="50"/>
      <c r="V2126" s="50"/>
      <c r="W2126" s="50"/>
      <c r="X2126" s="50"/>
      <c r="Y2126" s="50"/>
      <c r="Z2126" s="250"/>
      <c r="AA2126" s="238"/>
      <c r="AB2126" s="50"/>
      <c r="AC2126" s="50"/>
      <c r="AD2126" s="50"/>
      <c r="AE2126" s="50"/>
      <c r="AF2126" s="50"/>
      <c r="AG2126" s="50"/>
      <c r="AH2126" s="50"/>
      <c r="AI2126" s="50"/>
      <c r="AJ2126" s="50"/>
      <c r="AK2126" s="50"/>
      <c r="AL2126" s="50"/>
      <c r="AM2126" s="50"/>
      <c r="AN2126" s="50"/>
      <c r="AO2126" s="50"/>
      <c r="AP2126" s="50"/>
      <c r="AQ2126" s="50"/>
      <c r="AR2126" s="50"/>
      <c r="AS2126" s="50"/>
      <c r="AT2126" s="50"/>
      <c r="AU2126" s="50"/>
      <c r="AV2126" s="50"/>
      <c r="AW2126" s="50"/>
      <c r="AX2126" s="50"/>
      <c r="AY2126" s="50"/>
      <c r="AZ2126" s="50"/>
      <c r="BA2126" s="50"/>
      <c r="BB2126" s="50"/>
      <c r="BC2126" s="50"/>
      <c r="BD2126" s="50"/>
      <c r="BE2126" s="50"/>
      <c r="BF2126" s="50"/>
      <c r="BG2126" s="50"/>
      <c r="BH2126" s="50"/>
      <c r="BI2126" s="50"/>
      <c r="BJ2126" s="50"/>
      <c r="BK2126" s="50"/>
      <c r="BL2126" s="50"/>
      <c r="BM2126" s="50"/>
      <c r="BN2126" s="50"/>
      <c r="BO2126" s="50"/>
      <c r="BP2126" s="50"/>
      <c r="BQ2126" s="50"/>
      <c r="BR2126" s="50"/>
      <c r="BS2126" s="50"/>
      <c r="BT2126" s="50"/>
      <c r="BU2126" s="50"/>
      <c r="BV2126" s="50"/>
      <c r="BW2126" s="50"/>
      <c r="BX2126" s="50"/>
      <c r="BY2126" s="50"/>
      <c r="BZ2126" s="50"/>
      <c r="CA2126" s="50"/>
      <c r="CB2126" s="50"/>
      <c r="CC2126" s="50"/>
      <c r="CD2126" s="50"/>
      <c r="CE2126" s="50"/>
      <c r="CF2126" s="50"/>
      <c r="CG2126" s="50"/>
      <c r="CH2126" s="50"/>
      <c r="CI2126" s="50"/>
      <c r="CJ2126" s="50"/>
      <c r="CK2126" s="50"/>
      <c r="CL2126" s="50"/>
      <c r="CM2126" s="50"/>
      <c r="CN2126" s="50"/>
      <c r="CO2126" s="50"/>
      <c r="CP2126" s="50"/>
      <c r="CQ2126" s="50"/>
      <c r="CR2126" s="50"/>
      <c r="CS2126" s="50"/>
      <c r="CT2126" s="50"/>
      <c r="CU2126" s="50"/>
      <c r="CV2126" s="50"/>
      <c r="CW2126" s="50"/>
      <c r="CX2126" s="50"/>
      <c r="CY2126" s="50"/>
      <c r="CZ2126" s="50"/>
      <c r="DA2126" s="50"/>
      <c r="DB2126" s="50"/>
      <c r="DC2126" s="50"/>
      <c r="DD2126" s="50"/>
      <c r="DE2126" s="50"/>
      <c r="DF2126" s="50"/>
    </row>
    <row r="2127" spans="2:110" x14ac:dyDescent="0.2">
      <c r="B2127" s="185"/>
      <c r="C2127" s="206"/>
      <c r="D2127" s="207"/>
      <c r="E2127" s="203"/>
      <c r="F2127" s="203"/>
      <c r="G2127" s="203"/>
      <c r="H2127" s="203"/>
      <c r="I2127" s="203"/>
      <c r="J2127" s="203"/>
      <c r="K2127" s="203"/>
      <c r="L2127" s="203"/>
      <c r="M2127" s="203"/>
      <c r="N2127" s="203"/>
      <c r="O2127" s="203"/>
      <c r="P2127" s="203"/>
      <c r="Q2127" s="204"/>
      <c r="R2127" s="204"/>
      <c r="S2127" s="234"/>
      <c r="T2127" s="50"/>
      <c r="U2127" s="50"/>
      <c r="V2127" s="50"/>
      <c r="W2127" s="50"/>
      <c r="X2127" s="50"/>
      <c r="Y2127" s="50"/>
      <c r="Z2127" s="250"/>
      <c r="AA2127" s="238"/>
      <c r="AB2127" s="50"/>
      <c r="AC2127" s="50"/>
      <c r="AD2127" s="50"/>
      <c r="AE2127" s="50"/>
      <c r="AF2127" s="50"/>
      <c r="AG2127" s="50"/>
      <c r="AH2127" s="50"/>
      <c r="AI2127" s="50"/>
      <c r="AJ2127" s="50"/>
      <c r="AK2127" s="50"/>
      <c r="AL2127" s="50"/>
      <c r="AM2127" s="50"/>
      <c r="AN2127" s="50"/>
      <c r="AO2127" s="50"/>
      <c r="AP2127" s="50"/>
      <c r="AQ2127" s="50"/>
      <c r="AR2127" s="50"/>
      <c r="AS2127" s="50"/>
      <c r="AT2127" s="50"/>
      <c r="AU2127" s="50"/>
      <c r="AV2127" s="50"/>
      <c r="AW2127" s="50"/>
      <c r="AX2127" s="50"/>
      <c r="AY2127" s="50"/>
      <c r="AZ2127" s="50"/>
      <c r="BA2127" s="50"/>
      <c r="BB2127" s="50"/>
      <c r="BC2127" s="50"/>
      <c r="BD2127" s="50"/>
      <c r="BE2127" s="50"/>
      <c r="BF2127" s="50"/>
      <c r="BG2127" s="50"/>
      <c r="BH2127" s="50"/>
      <c r="BI2127" s="50"/>
      <c r="BJ2127" s="50"/>
      <c r="BK2127" s="50"/>
      <c r="BL2127" s="50"/>
      <c r="BM2127" s="50"/>
      <c r="BN2127" s="50"/>
      <c r="BO2127" s="50"/>
      <c r="BP2127" s="50"/>
      <c r="BQ2127" s="50"/>
      <c r="BR2127" s="50"/>
      <c r="BS2127" s="50"/>
      <c r="BT2127" s="50"/>
      <c r="BU2127" s="50"/>
      <c r="BV2127" s="50"/>
      <c r="BW2127" s="50"/>
      <c r="BX2127" s="50"/>
      <c r="BY2127" s="50"/>
      <c r="BZ2127" s="50"/>
      <c r="CA2127" s="50"/>
      <c r="CB2127" s="50"/>
      <c r="CC2127" s="50"/>
      <c r="CD2127" s="50"/>
      <c r="CE2127" s="50"/>
      <c r="CF2127" s="50"/>
      <c r="CG2127" s="50"/>
      <c r="CH2127" s="50"/>
      <c r="CI2127" s="50"/>
      <c r="CJ2127" s="50"/>
      <c r="CK2127" s="50"/>
      <c r="CL2127" s="50"/>
      <c r="CM2127" s="50"/>
      <c r="CN2127" s="50"/>
      <c r="CO2127" s="50"/>
      <c r="CP2127" s="50"/>
      <c r="CQ2127" s="50"/>
      <c r="CR2127" s="50"/>
      <c r="CS2127" s="50"/>
      <c r="CT2127" s="50"/>
      <c r="CU2127" s="50"/>
      <c r="CV2127" s="50"/>
      <c r="CW2127" s="50"/>
      <c r="CX2127" s="50"/>
      <c r="CY2127" s="50"/>
      <c r="CZ2127" s="50"/>
      <c r="DA2127" s="50"/>
      <c r="DB2127" s="50"/>
      <c r="DC2127" s="50"/>
      <c r="DD2127" s="50"/>
      <c r="DE2127" s="50"/>
      <c r="DF2127" s="50"/>
    </row>
    <row r="2128" spans="2:110" x14ac:dyDescent="0.2">
      <c r="B2128" s="185"/>
      <c r="C2128" s="206"/>
      <c r="D2128" s="208"/>
      <c r="E2128" s="203"/>
      <c r="F2128" s="203"/>
      <c r="G2128" s="203"/>
      <c r="H2128" s="203"/>
      <c r="I2128" s="203"/>
      <c r="J2128" s="203"/>
      <c r="K2128" s="203"/>
      <c r="L2128" s="203"/>
      <c r="M2128" s="203"/>
      <c r="N2128" s="203"/>
      <c r="O2128" s="203"/>
      <c r="P2128" s="203"/>
      <c r="Q2128" s="204"/>
      <c r="R2128" s="204"/>
      <c r="S2128" s="234"/>
      <c r="T2128" s="50"/>
      <c r="U2128" s="50"/>
      <c r="V2128" s="50"/>
      <c r="W2128" s="50"/>
      <c r="X2128" s="50"/>
      <c r="Y2128" s="50"/>
      <c r="Z2128" s="250"/>
      <c r="AA2128" s="238"/>
      <c r="AB2128" s="50"/>
      <c r="AC2128" s="50"/>
      <c r="AD2128" s="50"/>
      <c r="AE2128" s="50"/>
      <c r="AF2128" s="50"/>
      <c r="AG2128" s="50"/>
      <c r="AH2128" s="50"/>
      <c r="AI2128" s="50"/>
      <c r="AJ2128" s="50"/>
      <c r="AK2128" s="50"/>
      <c r="AL2128" s="50"/>
      <c r="AM2128" s="50"/>
      <c r="AN2128" s="50"/>
      <c r="AO2128" s="50"/>
      <c r="AP2128" s="50"/>
      <c r="AQ2128" s="50"/>
      <c r="AR2128" s="50"/>
      <c r="AS2128" s="50"/>
      <c r="AT2128" s="50"/>
      <c r="AU2128" s="50"/>
      <c r="AV2128" s="50"/>
      <c r="AW2128" s="50"/>
      <c r="AX2128" s="50"/>
      <c r="AY2128" s="50"/>
      <c r="AZ2128" s="50"/>
      <c r="BA2128" s="50"/>
      <c r="BB2128" s="50"/>
      <c r="BC2128" s="50"/>
      <c r="BD2128" s="50"/>
      <c r="BE2128" s="50"/>
      <c r="BF2128" s="50"/>
      <c r="BG2128" s="50"/>
      <c r="BH2128" s="50"/>
      <c r="BI2128" s="50"/>
      <c r="BJ2128" s="50"/>
      <c r="BK2128" s="50"/>
      <c r="BL2128" s="50"/>
      <c r="BM2128" s="50"/>
      <c r="BN2128" s="50"/>
      <c r="BO2128" s="50"/>
      <c r="BP2128" s="50"/>
      <c r="BQ2128" s="50"/>
      <c r="BR2128" s="50"/>
      <c r="BS2128" s="50"/>
      <c r="BT2128" s="50"/>
      <c r="BU2128" s="50"/>
      <c r="BV2128" s="50"/>
      <c r="BW2128" s="50"/>
      <c r="BX2128" s="50"/>
      <c r="BY2128" s="50"/>
      <c r="BZ2128" s="50"/>
      <c r="CA2128" s="50"/>
      <c r="CB2128" s="50"/>
      <c r="CC2128" s="50"/>
      <c r="CD2128" s="50"/>
      <c r="CE2128" s="50"/>
      <c r="CF2128" s="50"/>
      <c r="CG2128" s="50"/>
      <c r="CH2128" s="50"/>
      <c r="CI2128" s="50"/>
      <c r="CJ2128" s="50"/>
      <c r="CK2128" s="50"/>
      <c r="CL2128" s="50"/>
      <c r="CM2128" s="50"/>
      <c r="CN2128" s="50"/>
      <c r="CO2128" s="50"/>
      <c r="CP2128" s="50"/>
      <c r="CQ2128" s="50"/>
      <c r="CR2128" s="50"/>
      <c r="CS2128" s="50"/>
      <c r="CT2128" s="50"/>
      <c r="CU2128" s="50"/>
      <c r="CV2128" s="50"/>
      <c r="CW2128" s="50"/>
      <c r="CX2128" s="50"/>
      <c r="CY2128" s="50"/>
      <c r="CZ2128" s="50"/>
      <c r="DA2128" s="50"/>
      <c r="DB2128" s="50"/>
      <c r="DC2128" s="50"/>
      <c r="DD2128" s="50"/>
      <c r="DE2128" s="50"/>
      <c r="DF2128" s="50"/>
    </row>
    <row r="2129" spans="2:110" x14ac:dyDescent="0.2">
      <c r="B2129" s="185"/>
      <c r="C2129" s="206"/>
      <c r="D2129" s="208"/>
      <c r="E2129" s="203"/>
      <c r="F2129" s="203"/>
      <c r="G2129" s="203"/>
      <c r="H2129" s="203"/>
      <c r="I2129" s="203"/>
      <c r="J2129" s="203"/>
      <c r="K2129" s="203"/>
      <c r="L2129" s="203"/>
      <c r="M2129" s="203"/>
      <c r="N2129" s="203"/>
      <c r="O2129" s="203"/>
      <c r="P2129" s="203"/>
      <c r="Q2129" s="204"/>
      <c r="R2129" s="204"/>
      <c r="S2129" s="234"/>
      <c r="T2129" s="50"/>
      <c r="U2129" s="50"/>
      <c r="V2129" s="50"/>
      <c r="W2129" s="50"/>
      <c r="X2129" s="50"/>
      <c r="Y2129" s="50"/>
      <c r="Z2129" s="250"/>
      <c r="AA2129" s="238"/>
      <c r="AB2129" s="50"/>
      <c r="AC2129" s="50"/>
      <c r="AD2129" s="50"/>
      <c r="AE2129" s="50"/>
      <c r="AF2129" s="50"/>
      <c r="AG2129" s="50"/>
      <c r="AH2129" s="50"/>
      <c r="AI2129" s="50"/>
      <c r="AJ2129" s="50"/>
      <c r="AK2129" s="50"/>
      <c r="AL2129" s="50"/>
      <c r="AM2129" s="50"/>
      <c r="AN2129" s="50"/>
      <c r="AO2129" s="50"/>
      <c r="AP2129" s="50"/>
      <c r="AQ2129" s="50"/>
      <c r="AR2129" s="50"/>
      <c r="AS2129" s="50"/>
      <c r="AT2129" s="50"/>
      <c r="AU2129" s="50"/>
      <c r="AV2129" s="50"/>
      <c r="AW2129" s="50"/>
      <c r="AX2129" s="50"/>
      <c r="AY2129" s="50"/>
      <c r="AZ2129" s="50"/>
      <c r="BA2129" s="50"/>
      <c r="BB2129" s="50"/>
      <c r="BC2129" s="50"/>
      <c r="BD2129" s="50"/>
      <c r="BE2129" s="50"/>
      <c r="BF2129" s="50"/>
      <c r="BG2129" s="50"/>
      <c r="BH2129" s="50"/>
      <c r="BI2129" s="50"/>
      <c r="BJ2129" s="50"/>
      <c r="BK2129" s="50"/>
      <c r="BL2129" s="50"/>
      <c r="BM2129" s="50"/>
      <c r="BN2129" s="50"/>
      <c r="BO2129" s="50"/>
      <c r="BP2129" s="50"/>
      <c r="BQ2129" s="50"/>
      <c r="BR2129" s="50"/>
      <c r="BS2129" s="50"/>
      <c r="BT2129" s="50"/>
      <c r="BU2129" s="50"/>
      <c r="BV2129" s="50"/>
      <c r="BW2129" s="50"/>
      <c r="BX2129" s="50"/>
      <c r="BY2129" s="50"/>
      <c r="BZ2129" s="50"/>
      <c r="CA2129" s="50"/>
      <c r="CB2129" s="50"/>
      <c r="CC2129" s="50"/>
      <c r="CD2129" s="50"/>
      <c r="CE2129" s="50"/>
      <c r="CF2129" s="50"/>
      <c r="CG2129" s="50"/>
      <c r="CH2129" s="50"/>
      <c r="CI2129" s="50"/>
      <c r="CJ2129" s="50"/>
      <c r="CK2129" s="50"/>
      <c r="CL2129" s="50"/>
      <c r="CM2129" s="50"/>
      <c r="CN2129" s="50"/>
      <c r="CO2129" s="50"/>
      <c r="CP2129" s="50"/>
      <c r="CQ2129" s="50"/>
      <c r="CR2129" s="50"/>
      <c r="CS2129" s="50"/>
      <c r="CT2129" s="50"/>
      <c r="CU2129" s="50"/>
      <c r="CV2129" s="50"/>
      <c r="CW2129" s="50"/>
      <c r="CX2129" s="50"/>
      <c r="CY2129" s="50"/>
      <c r="CZ2129" s="50"/>
      <c r="DA2129" s="50"/>
      <c r="DB2129" s="50"/>
      <c r="DC2129" s="50"/>
      <c r="DD2129" s="50"/>
      <c r="DE2129" s="50"/>
      <c r="DF2129" s="50"/>
    </row>
    <row r="2130" spans="2:110" x14ac:dyDescent="0.2">
      <c r="B2130" s="185"/>
      <c r="C2130" s="206"/>
      <c r="D2130" s="208"/>
      <c r="E2130" s="203"/>
      <c r="F2130" s="203"/>
      <c r="G2130" s="203"/>
      <c r="H2130" s="203"/>
      <c r="I2130" s="203"/>
      <c r="J2130" s="203"/>
      <c r="K2130" s="203"/>
      <c r="L2130" s="203"/>
      <c r="M2130" s="203"/>
      <c r="N2130" s="203"/>
      <c r="O2130" s="203"/>
      <c r="P2130" s="203"/>
      <c r="Q2130" s="204"/>
      <c r="R2130" s="204"/>
      <c r="S2130" s="234"/>
      <c r="T2130" s="50"/>
      <c r="U2130" s="50"/>
      <c r="V2130" s="50"/>
      <c r="W2130" s="50"/>
      <c r="X2130" s="50"/>
      <c r="Y2130" s="50"/>
      <c r="Z2130" s="250"/>
      <c r="AA2130" s="238"/>
      <c r="AB2130" s="50"/>
      <c r="AC2130" s="50"/>
      <c r="AD2130" s="50"/>
      <c r="AE2130" s="50"/>
      <c r="AF2130" s="50"/>
      <c r="AG2130" s="50"/>
      <c r="AH2130" s="50"/>
      <c r="AI2130" s="50"/>
      <c r="AJ2130" s="50"/>
      <c r="AK2130" s="50"/>
      <c r="AL2130" s="50"/>
      <c r="AM2130" s="50"/>
      <c r="AN2130" s="50"/>
      <c r="AO2130" s="50"/>
      <c r="AP2130" s="50"/>
      <c r="AQ2130" s="50"/>
      <c r="AR2130" s="50"/>
      <c r="AS2130" s="50"/>
      <c r="AT2130" s="50"/>
      <c r="AU2130" s="50"/>
      <c r="AV2130" s="50"/>
      <c r="AW2130" s="50"/>
      <c r="AX2130" s="50"/>
      <c r="AY2130" s="50"/>
      <c r="AZ2130" s="50"/>
      <c r="BA2130" s="50"/>
      <c r="BB2130" s="50"/>
      <c r="BC2130" s="50"/>
      <c r="BD2130" s="50"/>
      <c r="BE2130" s="50"/>
      <c r="BF2130" s="50"/>
      <c r="BG2130" s="50"/>
      <c r="BH2130" s="50"/>
      <c r="BI2130" s="50"/>
      <c r="BJ2130" s="50"/>
      <c r="BK2130" s="50"/>
      <c r="BL2130" s="50"/>
      <c r="BM2130" s="50"/>
      <c r="BN2130" s="50"/>
      <c r="BO2130" s="50"/>
      <c r="BP2130" s="50"/>
      <c r="BQ2130" s="50"/>
      <c r="BR2130" s="50"/>
      <c r="BS2130" s="50"/>
      <c r="BT2130" s="50"/>
      <c r="BU2130" s="50"/>
      <c r="BV2130" s="50"/>
      <c r="BW2130" s="50"/>
      <c r="BX2130" s="50"/>
      <c r="BY2130" s="50"/>
      <c r="BZ2130" s="50"/>
      <c r="CA2130" s="50"/>
      <c r="CB2130" s="50"/>
      <c r="CC2130" s="50"/>
      <c r="CD2130" s="50"/>
      <c r="CE2130" s="50"/>
      <c r="CF2130" s="50"/>
      <c r="CG2130" s="50"/>
      <c r="CH2130" s="50"/>
      <c r="CI2130" s="50"/>
      <c r="CJ2130" s="50"/>
      <c r="CK2130" s="50"/>
      <c r="CL2130" s="50"/>
      <c r="CM2130" s="50"/>
      <c r="CN2130" s="50"/>
      <c r="CO2130" s="50"/>
      <c r="CP2130" s="50"/>
      <c r="CQ2130" s="50"/>
      <c r="CR2130" s="50"/>
      <c r="CS2130" s="50"/>
      <c r="CT2130" s="50"/>
      <c r="CU2130" s="50"/>
      <c r="CV2130" s="50"/>
      <c r="CW2130" s="50"/>
      <c r="CX2130" s="50"/>
      <c r="CY2130" s="50"/>
      <c r="CZ2130" s="50"/>
      <c r="DA2130" s="50"/>
      <c r="DB2130" s="50"/>
      <c r="DC2130" s="50"/>
      <c r="DD2130" s="50"/>
      <c r="DE2130" s="50"/>
      <c r="DF2130" s="50"/>
    </row>
    <row r="2131" spans="2:110" x14ac:dyDescent="0.2">
      <c r="B2131" s="185"/>
      <c r="C2131" s="206"/>
      <c r="D2131" s="208"/>
      <c r="E2131" s="203"/>
      <c r="F2131" s="203"/>
      <c r="G2131" s="203"/>
      <c r="H2131" s="203"/>
      <c r="I2131" s="203"/>
      <c r="J2131" s="203"/>
      <c r="K2131" s="203"/>
      <c r="L2131" s="203"/>
      <c r="M2131" s="203"/>
      <c r="N2131" s="203"/>
      <c r="O2131" s="203"/>
      <c r="P2131" s="203"/>
      <c r="Q2131" s="204"/>
      <c r="R2131" s="204"/>
      <c r="S2131" s="234"/>
      <c r="T2131" s="50"/>
      <c r="U2131" s="50"/>
      <c r="V2131" s="50"/>
      <c r="W2131" s="50"/>
      <c r="X2131" s="50"/>
      <c r="Y2131" s="50"/>
      <c r="Z2131" s="250"/>
      <c r="AA2131" s="238"/>
      <c r="AB2131" s="50"/>
      <c r="AC2131" s="50"/>
      <c r="AD2131" s="50"/>
      <c r="AE2131" s="50"/>
      <c r="AF2131" s="50"/>
      <c r="AG2131" s="50"/>
      <c r="AH2131" s="50"/>
      <c r="AI2131" s="50"/>
      <c r="AJ2131" s="50"/>
      <c r="AK2131" s="50"/>
      <c r="AL2131" s="50"/>
      <c r="AM2131" s="50"/>
      <c r="AN2131" s="50"/>
      <c r="AO2131" s="50"/>
      <c r="AP2131" s="50"/>
      <c r="AQ2131" s="50"/>
      <c r="AR2131" s="50"/>
      <c r="AS2131" s="50"/>
      <c r="AT2131" s="50"/>
      <c r="AU2131" s="50"/>
      <c r="AV2131" s="50"/>
      <c r="AW2131" s="50"/>
      <c r="AX2131" s="50"/>
      <c r="AY2131" s="50"/>
      <c r="AZ2131" s="50"/>
      <c r="BA2131" s="50"/>
      <c r="BB2131" s="50"/>
      <c r="BC2131" s="50"/>
      <c r="BD2131" s="50"/>
      <c r="BE2131" s="50"/>
      <c r="BF2131" s="50"/>
      <c r="BG2131" s="50"/>
      <c r="BH2131" s="50"/>
      <c r="BI2131" s="50"/>
      <c r="BJ2131" s="50"/>
      <c r="BK2131" s="50"/>
      <c r="BL2131" s="50"/>
      <c r="BM2131" s="50"/>
      <c r="BN2131" s="50"/>
      <c r="BO2131" s="50"/>
      <c r="BP2131" s="50"/>
      <c r="BQ2131" s="50"/>
      <c r="BR2131" s="50"/>
      <c r="BS2131" s="50"/>
      <c r="BT2131" s="50"/>
      <c r="BU2131" s="50"/>
      <c r="BV2131" s="50"/>
      <c r="BW2131" s="50"/>
      <c r="BX2131" s="50"/>
      <c r="BY2131" s="50"/>
      <c r="BZ2131" s="50"/>
      <c r="CA2131" s="50"/>
      <c r="CB2131" s="50"/>
      <c r="CC2131" s="50"/>
      <c r="CD2131" s="50"/>
      <c r="CE2131" s="50"/>
      <c r="CF2131" s="50"/>
      <c r="CG2131" s="50"/>
      <c r="CH2131" s="50"/>
      <c r="CI2131" s="50"/>
      <c r="CJ2131" s="50"/>
      <c r="CK2131" s="50"/>
      <c r="CL2131" s="50"/>
      <c r="CM2131" s="50"/>
      <c r="CN2131" s="50"/>
      <c r="CO2131" s="50"/>
      <c r="CP2131" s="50"/>
      <c r="CQ2131" s="50"/>
      <c r="CR2131" s="50"/>
      <c r="CS2131" s="50"/>
      <c r="CT2131" s="50"/>
      <c r="CU2131" s="50"/>
      <c r="CV2131" s="50"/>
      <c r="CW2131" s="50"/>
      <c r="CX2131" s="50"/>
      <c r="CY2131" s="50"/>
      <c r="CZ2131" s="50"/>
      <c r="DA2131" s="50"/>
      <c r="DB2131" s="50"/>
      <c r="DC2131" s="50"/>
      <c r="DD2131" s="50"/>
      <c r="DE2131" s="50"/>
      <c r="DF2131" s="50"/>
    </row>
    <row r="2132" spans="2:110" x14ac:dyDescent="0.2">
      <c r="B2132" s="185"/>
      <c r="C2132" s="206"/>
      <c r="D2132" s="208"/>
      <c r="E2132" s="203"/>
      <c r="F2132" s="203"/>
      <c r="G2132" s="203"/>
      <c r="H2132" s="203"/>
      <c r="I2132" s="203"/>
      <c r="J2132" s="203"/>
      <c r="K2132" s="203"/>
      <c r="L2132" s="203"/>
      <c r="M2132" s="203"/>
      <c r="N2132" s="203"/>
      <c r="O2132" s="203"/>
      <c r="P2132" s="203"/>
      <c r="Q2132" s="204"/>
      <c r="R2132" s="204"/>
      <c r="S2132" s="234"/>
      <c r="T2132" s="50"/>
      <c r="U2132" s="50"/>
      <c r="V2132" s="50"/>
      <c r="W2132" s="50"/>
      <c r="X2132" s="50"/>
      <c r="Y2132" s="50"/>
      <c r="Z2132" s="250"/>
      <c r="AA2132" s="238"/>
      <c r="AB2132" s="50"/>
      <c r="AC2132" s="50"/>
      <c r="AD2132" s="50"/>
      <c r="AE2132" s="50"/>
      <c r="AF2132" s="50"/>
      <c r="AG2132" s="50"/>
      <c r="AH2132" s="50"/>
      <c r="AI2132" s="50"/>
      <c r="AJ2132" s="50"/>
      <c r="AK2132" s="50"/>
      <c r="AL2132" s="50"/>
      <c r="AM2132" s="50"/>
      <c r="AN2132" s="50"/>
      <c r="AO2132" s="50"/>
      <c r="AP2132" s="50"/>
      <c r="AQ2132" s="50"/>
      <c r="AR2132" s="50"/>
      <c r="AS2132" s="50"/>
      <c r="AT2132" s="50"/>
      <c r="AU2132" s="50"/>
      <c r="AV2132" s="50"/>
      <c r="AW2132" s="50"/>
      <c r="AX2132" s="50"/>
      <c r="AY2132" s="50"/>
      <c r="AZ2132" s="50"/>
      <c r="BA2132" s="50"/>
      <c r="BB2132" s="50"/>
      <c r="BC2132" s="50"/>
      <c r="BD2132" s="50"/>
      <c r="BE2132" s="50"/>
      <c r="BF2132" s="50"/>
      <c r="BG2132" s="50"/>
      <c r="BH2132" s="50"/>
      <c r="BI2132" s="50"/>
      <c r="BJ2132" s="50"/>
      <c r="BK2132" s="50"/>
      <c r="BL2132" s="50"/>
      <c r="BM2132" s="50"/>
      <c r="BN2132" s="50"/>
      <c r="BO2132" s="50"/>
      <c r="BP2132" s="50"/>
      <c r="BQ2132" s="50"/>
      <c r="BR2132" s="50"/>
      <c r="BS2132" s="50"/>
      <c r="BT2132" s="50"/>
      <c r="BU2132" s="50"/>
      <c r="BV2132" s="50"/>
      <c r="BW2132" s="50"/>
      <c r="BX2132" s="50"/>
      <c r="BY2132" s="50"/>
      <c r="BZ2132" s="50"/>
      <c r="CA2132" s="50"/>
      <c r="CB2132" s="50"/>
      <c r="CC2132" s="50"/>
      <c r="CD2132" s="50"/>
      <c r="CE2132" s="50"/>
      <c r="CF2132" s="50"/>
      <c r="CG2132" s="50"/>
      <c r="CH2132" s="50"/>
      <c r="CI2132" s="50"/>
      <c r="CJ2132" s="50"/>
      <c r="CK2132" s="50"/>
      <c r="CL2132" s="50"/>
      <c r="CM2132" s="50"/>
      <c r="CN2132" s="50"/>
      <c r="CO2132" s="50"/>
      <c r="CP2132" s="50"/>
      <c r="CQ2132" s="50"/>
      <c r="CR2132" s="50"/>
      <c r="CS2132" s="50"/>
      <c r="CT2132" s="50"/>
      <c r="CU2132" s="50"/>
      <c r="CV2132" s="50"/>
      <c r="CW2132" s="50"/>
      <c r="CX2132" s="50"/>
      <c r="CY2132" s="50"/>
      <c r="CZ2132" s="50"/>
      <c r="DA2132" s="50"/>
      <c r="DB2132" s="50"/>
      <c r="DC2132" s="50"/>
      <c r="DD2132" s="50"/>
      <c r="DE2132" s="50"/>
      <c r="DF2132" s="50"/>
    </row>
    <row r="2133" spans="2:110" x14ac:dyDescent="0.2">
      <c r="B2133" s="185"/>
      <c r="C2133" s="206"/>
      <c r="D2133" s="208"/>
      <c r="E2133" s="203"/>
      <c r="F2133" s="203"/>
      <c r="G2133" s="203"/>
      <c r="H2133" s="203"/>
      <c r="I2133" s="203"/>
      <c r="J2133" s="203"/>
      <c r="K2133" s="203"/>
      <c r="L2133" s="203"/>
      <c r="M2133" s="203"/>
      <c r="N2133" s="203"/>
      <c r="O2133" s="203"/>
      <c r="P2133" s="203"/>
      <c r="Q2133" s="204"/>
      <c r="R2133" s="204"/>
      <c r="S2133" s="234"/>
      <c r="T2133" s="50"/>
      <c r="U2133" s="50"/>
      <c r="V2133" s="50"/>
      <c r="W2133" s="50"/>
      <c r="X2133" s="50"/>
      <c r="Y2133" s="50"/>
      <c r="Z2133" s="250"/>
      <c r="AA2133" s="238"/>
      <c r="AB2133" s="50"/>
      <c r="AC2133" s="50"/>
      <c r="AD2133" s="50"/>
      <c r="AE2133" s="50"/>
      <c r="AF2133" s="50"/>
      <c r="AG2133" s="50"/>
      <c r="AH2133" s="50"/>
      <c r="AI2133" s="50"/>
      <c r="AJ2133" s="50"/>
      <c r="AK2133" s="50"/>
      <c r="AL2133" s="50"/>
      <c r="AM2133" s="50"/>
      <c r="AN2133" s="50"/>
      <c r="AO2133" s="50"/>
      <c r="AP2133" s="50"/>
      <c r="AQ2133" s="50"/>
      <c r="AR2133" s="50"/>
      <c r="AS2133" s="50"/>
      <c r="AT2133" s="50"/>
      <c r="AU2133" s="50"/>
      <c r="AV2133" s="50"/>
      <c r="AW2133" s="50"/>
      <c r="AX2133" s="50"/>
      <c r="AY2133" s="50"/>
      <c r="AZ2133" s="50"/>
      <c r="BA2133" s="50"/>
      <c r="BB2133" s="50"/>
      <c r="BC2133" s="50"/>
      <c r="BD2133" s="50"/>
      <c r="BE2133" s="50"/>
      <c r="BF2133" s="50"/>
      <c r="BG2133" s="50"/>
      <c r="BH2133" s="50"/>
      <c r="BI2133" s="50"/>
      <c r="BJ2133" s="50"/>
      <c r="BK2133" s="50"/>
      <c r="BL2133" s="50"/>
      <c r="BM2133" s="50"/>
      <c r="BN2133" s="50"/>
      <c r="BO2133" s="50"/>
      <c r="BP2133" s="50"/>
      <c r="BQ2133" s="50"/>
      <c r="BR2133" s="50"/>
      <c r="BS2133" s="50"/>
      <c r="BT2133" s="50"/>
      <c r="BU2133" s="50"/>
      <c r="BV2133" s="50"/>
      <c r="BW2133" s="50"/>
      <c r="BX2133" s="50"/>
      <c r="BY2133" s="50"/>
      <c r="BZ2133" s="50"/>
      <c r="CA2133" s="50"/>
      <c r="CB2133" s="50"/>
      <c r="CC2133" s="50"/>
      <c r="CD2133" s="50"/>
      <c r="CE2133" s="50"/>
      <c r="CF2133" s="50"/>
      <c r="CG2133" s="50"/>
      <c r="CH2133" s="50"/>
      <c r="CI2133" s="50"/>
      <c r="CJ2133" s="50"/>
      <c r="CK2133" s="50"/>
      <c r="CL2133" s="50"/>
      <c r="CM2133" s="50"/>
      <c r="CN2133" s="50"/>
      <c r="CO2133" s="50"/>
      <c r="CP2133" s="50"/>
      <c r="CQ2133" s="50"/>
      <c r="CR2133" s="50"/>
      <c r="CS2133" s="50"/>
      <c r="CT2133" s="50"/>
      <c r="CU2133" s="50"/>
      <c r="CV2133" s="50"/>
      <c r="CW2133" s="50"/>
      <c r="CX2133" s="50"/>
      <c r="CY2133" s="50"/>
      <c r="CZ2133" s="50"/>
      <c r="DA2133" s="50"/>
      <c r="DB2133" s="50"/>
      <c r="DC2133" s="50"/>
      <c r="DD2133" s="50"/>
      <c r="DE2133" s="50"/>
      <c r="DF2133" s="50"/>
    </row>
    <row r="2134" spans="2:110" x14ac:dyDescent="0.2">
      <c r="B2134" s="185"/>
      <c r="C2134" s="206"/>
      <c r="D2134" s="208"/>
      <c r="E2134" s="203"/>
      <c r="F2134" s="203"/>
      <c r="G2134" s="203"/>
      <c r="H2134" s="203"/>
      <c r="I2134" s="203"/>
      <c r="J2134" s="203"/>
      <c r="K2134" s="203"/>
      <c r="L2134" s="203"/>
      <c r="M2134" s="203"/>
      <c r="N2134" s="203"/>
      <c r="O2134" s="203"/>
      <c r="P2134" s="203"/>
      <c r="Q2134" s="204"/>
      <c r="R2134" s="204"/>
      <c r="S2134" s="234"/>
      <c r="T2134" s="50"/>
      <c r="U2134" s="50"/>
      <c r="V2134" s="50"/>
      <c r="W2134" s="50"/>
      <c r="X2134" s="50"/>
      <c r="Y2134" s="50"/>
      <c r="Z2134" s="250"/>
      <c r="AA2134" s="238"/>
      <c r="AB2134" s="50"/>
      <c r="AC2134" s="50"/>
      <c r="AD2134" s="50"/>
      <c r="AE2134" s="50"/>
      <c r="AF2134" s="50"/>
      <c r="AG2134" s="50"/>
      <c r="AH2134" s="50"/>
      <c r="AI2134" s="50"/>
      <c r="AJ2134" s="50"/>
      <c r="AK2134" s="50"/>
      <c r="AL2134" s="50"/>
      <c r="AM2134" s="50"/>
      <c r="AN2134" s="50"/>
      <c r="AO2134" s="50"/>
      <c r="AP2134" s="50"/>
      <c r="AQ2134" s="50"/>
      <c r="AR2134" s="50"/>
      <c r="AS2134" s="50"/>
      <c r="AT2134" s="50"/>
      <c r="AU2134" s="50"/>
      <c r="AV2134" s="50"/>
      <c r="AW2134" s="50"/>
      <c r="AX2134" s="50"/>
      <c r="AY2134" s="50"/>
      <c r="AZ2134" s="50"/>
      <c r="BA2134" s="50"/>
      <c r="BB2134" s="50"/>
      <c r="BC2134" s="50"/>
      <c r="BD2134" s="50"/>
      <c r="BE2134" s="50"/>
      <c r="BF2134" s="50"/>
      <c r="BG2134" s="50"/>
      <c r="BH2134" s="50"/>
      <c r="BI2134" s="50"/>
      <c r="BJ2134" s="50"/>
      <c r="BK2134" s="50"/>
      <c r="BL2134" s="50"/>
      <c r="BM2134" s="50"/>
      <c r="BN2134" s="50"/>
      <c r="BO2134" s="50"/>
      <c r="BP2134" s="50"/>
      <c r="BQ2134" s="50"/>
      <c r="BR2134" s="50"/>
      <c r="BS2134" s="50"/>
      <c r="BT2134" s="50"/>
      <c r="BU2134" s="50"/>
      <c r="BV2134" s="50"/>
      <c r="BW2134" s="50"/>
      <c r="BX2134" s="50"/>
      <c r="BY2134" s="50"/>
      <c r="BZ2134" s="50"/>
      <c r="CA2134" s="50"/>
      <c r="CB2134" s="50"/>
      <c r="CC2134" s="50"/>
      <c r="CD2134" s="50"/>
      <c r="CE2134" s="50"/>
      <c r="CF2134" s="50"/>
      <c r="CG2134" s="50"/>
      <c r="CH2134" s="50"/>
      <c r="CI2134" s="50"/>
      <c r="CJ2134" s="50"/>
      <c r="CK2134" s="50"/>
      <c r="CL2134" s="50"/>
      <c r="CM2134" s="50"/>
      <c r="CN2134" s="50"/>
      <c r="CO2134" s="50"/>
      <c r="CP2134" s="50"/>
      <c r="CQ2134" s="50"/>
      <c r="CR2134" s="50"/>
      <c r="CS2134" s="50"/>
      <c r="CT2134" s="50"/>
      <c r="CU2134" s="50"/>
      <c r="CV2134" s="50"/>
      <c r="CW2134" s="50"/>
      <c r="CX2134" s="50"/>
      <c r="CY2134" s="50"/>
      <c r="CZ2134" s="50"/>
      <c r="DA2134" s="50"/>
      <c r="DB2134" s="50"/>
      <c r="DC2134" s="50"/>
      <c r="DD2134" s="50"/>
      <c r="DE2134" s="50"/>
      <c r="DF2134" s="50"/>
    </row>
    <row r="2135" spans="2:110" x14ac:dyDescent="0.2">
      <c r="B2135" s="185"/>
      <c r="C2135" s="206"/>
      <c r="D2135" s="208"/>
      <c r="E2135" s="203"/>
      <c r="F2135" s="203"/>
      <c r="G2135" s="203"/>
      <c r="H2135" s="203"/>
      <c r="I2135" s="203"/>
      <c r="J2135" s="203"/>
      <c r="K2135" s="203"/>
      <c r="L2135" s="203"/>
      <c r="M2135" s="203"/>
      <c r="N2135" s="203"/>
      <c r="O2135" s="203"/>
      <c r="P2135" s="203"/>
      <c r="Q2135" s="204"/>
      <c r="R2135" s="204"/>
      <c r="S2135" s="234"/>
      <c r="T2135" s="50"/>
      <c r="U2135" s="50"/>
      <c r="V2135" s="50"/>
      <c r="W2135" s="50"/>
      <c r="X2135" s="50"/>
      <c r="Y2135" s="50"/>
      <c r="Z2135" s="250"/>
      <c r="AA2135" s="238"/>
      <c r="AB2135" s="50"/>
      <c r="AC2135" s="50"/>
      <c r="AD2135" s="50"/>
      <c r="AE2135" s="50"/>
      <c r="AF2135" s="50"/>
      <c r="AG2135" s="50"/>
      <c r="AH2135" s="50"/>
      <c r="AI2135" s="50"/>
      <c r="AJ2135" s="50"/>
      <c r="AK2135" s="50"/>
      <c r="AL2135" s="50"/>
      <c r="AM2135" s="50"/>
      <c r="AN2135" s="50"/>
      <c r="AO2135" s="50"/>
      <c r="AP2135" s="50"/>
      <c r="AQ2135" s="50"/>
      <c r="AR2135" s="50"/>
      <c r="AS2135" s="50"/>
      <c r="AT2135" s="50"/>
      <c r="AU2135" s="50"/>
      <c r="AV2135" s="50"/>
      <c r="AW2135" s="50"/>
      <c r="AX2135" s="50"/>
      <c r="AY2135" s="50"/>
      <c r="AZ2135" s="50"/>
      <c r="BA2135" s="50"/>
      <c r="BB2135" s="50"/>
      <c r="BC2135" s="50"/>
      <c r="BD2135" s="50"/>
      <c r="BE2135" s="50"/>
      <c r="BF2135" s="50"/>
      <c r="BG2135" s="50"/>
      <c r="BH2135" s="50"/>
      <c r="BI2135" s="50"/>
      <c r="BJ2135" s="50"/>
      <c r="BK2135" s="50"/>
      <c r="BL2135" s="50"/>
      <c r="BM2135" s="50"/>
      <c r="BN2135" s="50"/>
      <c r="BO2135" s="50"/>
      <c r="BP2135" s="50"/>
      <c r="BQ2135" s="50"/>
      <c r="BR2135" s="50"/>
      <c r="BS2135" s="50"/>
      <c r="BT2135" s="50"/>
      <c r="BU2135" s="50"/>
      <c r="BV2135" s="50"/>
      <c r="BW2135" s="50"/>
      <c r="BX2135" s="50"/>
      <c r="BY2135" s="50"/>
      <c r="BZ2135" s="50"/>
      <c r="CA2135" s="50"/>
      <c r="CB2135" s="50"/>
      <c r="CC2135" s="50"/>
      <c r="CD2135" s="50"/>
      <c r="CE2135" s="50"/>
      <c r="CF2135" s="50"/>
      <c r="CG2135" s="50"/>
      <c r="CH2135" s="50"/>
      <c r="CI2135" s="50"/>
      <c r="CJ2135" s="50"/>
      <c r="CK2135" s="50"/>
      <c r="CL2135" s="50"/>
      <c r="CM2135" s="50"/>
      <c r="CN2135" s="50"/>
      <c r="CO2135" s="50"/>
      <c r="CP2135" s="50"/>
      <c r="CQ2135" s="50"/>
      <c r="CR2135" s="50"/>
      <c r="CS2135" s="50"/>
      <c r="CT2135" s="50"/>
      <c r="CU2135" s="50"/>
      <c r="CV2135" s="50"/>
      <c r="CW2135" s="50"/>
      <c r="CX2135" s="50"/>
      <c r="CY2135" s="50"/>
      <c r="CZ2135" s="50"/>
      <c r="DA2135" s="50"/>
      <c r="DB2135" s="50"/>
      <c r="DC2135" s="50"/>
      <c r="DD2135" s="50"/>
      <c r="DE2135" s="50"/>
      <c r="DF2135" s="50"/>
    </row>
    <row r="2136" spans="2:110" x14ac:dyDescent="0.2">
      <c r="B2136" s="185"/>
      <c r="C2136" s="206"/>
      <c r="D2136" s="208"/>
      <c r="E2136" s="203"/>
      <c r="F2136" s="203"/>
      <c r="G2136" s="203"/>
      <c r="H2136" s="203"/>
      <c r="I2136" s="203"/>
      <c r="J2136" s="203"/>
      <c r="K2136" s="203"/>
      <c r="L2136" s="203"/>
      <c r="M2136" s="203"/>
      <c r="N2136" s="203"/>
      <c r="O2136" s="203"/>
      <c r="P2136" s="203"/>
      <c r="Q2136" s="204"/>
      <c r="R2136" s="204"/>
      <c r="S2136" s="234"/>
      <c r="T2136" s="50"/>
      <c r="U2136" s="50"/>
      <c r="V2136" s="50"/>
      <c r="W2136" s="50"/>
      <c r="X2136" s="50"/>
      <c r="Y2136" s="50"/>
      <c r="Z2136" s="250"/>
      <c r="AA2136" s="238"/>
      <c r="AB2136" s="50"/>
      <c r="AC2136" s="50"/>
      <c r="AD2136" s="50"/>
      <c r="AE2136" s="50"/>
      <c r="AF2136" s="50"/>
      <c r="AG2136" s="50"/>
      <c r="AH2136" s="50"/>
      <c r="AI2136" s="50"/>
      <c r="AJ2136" s="50"/>
      <c r="AK2136" s="50"/>
      <c r="AL2136" s="50"/>
      <c r="AM2136" s="50"/>
      <c r="AN2136" s="50"/>
      <c r="AO2136" s="50"/>
      <c r="AP2136" s="50"/>
      <c r="AQ2136" s="50"/>
      <c r="AR2136" s="50"/>
      <c r="AS2136" s="50"/>
      <c r="AT2136" s="50"/>
      <c r="AU2136" s="50"/>
      <c r="AV2136" s="50"/>
      <c r="AW2136" s="50"/>
      <c r="AX2136" s="50"/>
      <c r="AY2136" s="50"/>
      <c r="AZ2136" s="50"/>
      <c r="BA2136" s="50"/>
      <c r="BB2136" s="50"/>
      <c r="BC2136" s="50"/>
      <c r="BD2136" s="50"/>
      <c r="BE2136" s="50"/>
      <c r="BF2136" s="50"/>
      <c r="BG2136" s="50"/>
      <c r="BH2136" s="50"/>
      <c r="BI2136" s="50"/>
      <c r="BJ2136" s="50"/>
      <c r="BK2136" s="50"/>
      <c r="BL2136" s="50"/>
      <c r="BM2136" s="50"/>
      <c r="BN2136" s="50"/>
      <c r="BO2136" s="50"/>
      <c r="BP2136" s="50"/>
      <c r="BQ2136" s="50"/>
      <c r="BR2136" s="50"/>
      <c r="BS2136" s="50"/>
      <c r="BT2136" s="50"/>
      <c r="BU2136" s="50"/>
      <c r="BV2136" s="50"/>
      <c r="BW2136" s="50"/>
      <c r="BX2136" s="50"/>
      <c r="BY2136" s="50"/>
      <c r="BZ2136" s="50"/>
      <c r="CA2136" s="50"/>
      <c r="CB2136" s="50"/>
      <c r="CC2136" s="50"/>
      <c r="CD2136" s="50"/>
      <c r="CE2136" s="50"/>
      <c r="CF2136" s="50"/>
      <c r="CG2136" s="50"/>
      <c r="CH2136" s="50"/>
      <c r="CI2136" s="50"/>
      <c r="CJ2136" s="50"/>
      <c r="CK2136" s="50"/>
      <c r="CL2136" s="50"/>
      <c r="CM2136" s="50"/>
      <c r="CN2136" s="50"/>
      <c r="CO2136" s="50"/>
      <c r="CP2136" s="50"/>
      <c r="CQ2136" s="50"/>
      <c r="CR2136" s="50"/>
      <c r="CS2136" s="50"/>
      <c r="CT2136" s="50"/>
      <c r="CU2136" s="50"/>
      <c r="CV2136" s="50"/>
      <c r="CW2136" s="50"/>
      <c r="CX2136" s="50"/>
      <c r="CY2136" s="50"/>
      <c r="CZ2136" s="50"/>
      <c r="DA2136" s="50"/>
      <c r="DB2136" s="50"/>
      <c r="DC2136" s="50"/>
      <c r="DD2136" s="50"/>
      <c r="DE2136" s="50"/>
      <c r="DF2136" s="50"/>
    </row>
    <row r="2137" spans="2:110" x14ac:dyDescent="0.2">
      <c r="B2137" s="185"/>
      <c r="C2137" s="206"/>
      <c r="D2137" s="208"/>
      <c r="E2137" s="203"/>
      <c r="F2137" s="203"/>
      <c r="G2137" s="203"/>
      <c r="H2137" s="203"/>
      <c r="I2137" s="203"/>
      <c r="J2137" s="203"/>
      <c r="K2137" s="203"/>
      <c r="L2137" s="203"/>
      <c r="M2137" s="203"/>
      <c r="N2137" s="203"/>
      <c r="O2137" s="203"/>
      <c r="P2137" s="203"/>
      <c r="Q2137" s="204"/>
      <c r="R2137" s="204"/>
      <c r="S2137" s="234"/>
      <c r="T2137" s="50"/>
      <c r="U2137" s="50"/>
      <c r="V2137" s="50"/>
      <c r="W2137" s="50"/>
      <c r="X2137" s="50"/>
      <c r="Y2137" s="50"/>
      <c r="Z2137" s="250"/>
      <c r="AA2137" s="238"/>
      <c r="AB2137" s="50"/>
      <c r="AC2137" s="50"/>
      <c r="AD2137" s="50"/>
      <c r="AE2137" s="50"/>
      <c r="AF2137" s="50"/>
      <c r="AG2137" s="50"/>
      <c r="AH2137" s="50"/>
      <c r="AI2137" s="50"/>
      <c r="AJ2137" s="50"/>
      <c r="AK2137" s="50"/>
      <c r="AL2137" s="50"/>
      <c r="AM2137" s="50"/>
      <c r="AN2137" s="50"/>
      <c r="AO2137" s="50"/>
      <c r="AP2137" s="50"/>
      <c r="AQ2137" s="50"/>
      <c r="AR2137" s="50"/>
      <c r="AS2137" s="50"/>
      <c r="AT2137" s="50"/>
      <c r="AU2137" s="50"/>
      <c r="AV2137" s="50"/>
      <c r="AW2137" s="50"/>
      <c r="AX2137" s="50"/>
      <c r="AY2137" s="50"/>
      <c r="AZ2137" s="50"/>
      <c r="BA2137" s="50"/>
      <c r="BB2137" s="50"/>
      <c r="BC2137" s="50"/>
      <c r="BD2137" s="50"/>
      <c r="BE2137" s="50"/>
      <c r="BF2137" s="50"/>
      <c r="BG2137" s="50"/>
      <c r="BH2137" s="50"/>
      <c r="BI2137" s="50"/>
      <c r="BJ2137" s="50"/>
      <c r="BK2137" s="50"/>
      <c r="BL2137" s="50"/>
      <c r="BM2137" s="50"/>
      <c r="BN2137" s="50"/>
      <c r="BO2137" s="50"/>
      <c r="BP2137" s="50"/>
      <c r="BQ2137" s="50"/>
      <c r="BR2137" s="50"/>
      <c r="BS2137" s="50"/>
      <c r="BT2137" s="50"/>
      <c r="BU2137" s="50"/>
      <c r="BV2137" s="50"/>
      <c r="BW2137" s="50"/>
      <c r="BX2137" s="50"/>
      <c r="BY2137" s="50"/>
      <c r="BZ2137" s="50"/>
      <c r="CA2137" s="50"/>
      <c r="CB2137" s="50"/>
      <c r="CC2137" s="50"/>
      <c r="CD2137" s="50"/>
      <c r="CE2137" s="50"/>
      <c r="CF2137" s="50"/>
      <c r="CG2137" s="50"/>
      <c r="CH2137" s="50"/>
      <c r="CI2137" s="50"/>
      <c r="CJ2137" s="50"/>
      <c r="CK2137" s="50"/>
      <c r="CL2137" s="50"/>
      <c r="CM2137" s="50"/>
      <c r="CN2137" s="50"/>
      <c r="CO2137" s="50"/>
      <c r="CP2137" s="50"/>
      <c r="CQ2137" s="50"/>
      <c r="CR2137" s="50"/>
      <c r="CS2137" s="50"/>
      <c r="CT2137" s="50"/>
      <c r="CU2137" s="50"/>
      <c r="CV2137" s="50"/>
      <c r="CW2137" s="50"/>
      <c r="CX2137" s="50"/>
      <c r="CY2137" s="50"/>
      <c r="CZ2137" s="50"/>
      <c r="DA2137" s="50"/>
      <c r="DB2137" s="50"/>
      <c r="DC2137" s="50"/>
      <c r="DD2137" s="50"/>
      <c r="DE2137" s="50"/>
      <c r="DF2137" s="50"/>
    </row>
    <row r="2138" spans="2:110" x14ac:dyDescent="0.2">
      <c r="B2138" s="182"/>
      <c r="C2138" s="206"/>
      <c r="D2138" s="207"/>
      <c r="E2138" s="203"/>
      <c r="F2138" s="203"/>
      <c r="G2138" s="203"/>
      <c r="H2138" s="203"/>
      <c r="I2138" s="203"/>
      <c r="J2138" s="203"/>
      <c r="K2138" s="203"/>
      <c r="L2138" s="203"/>
      <c r="M2138" s="203"/>
      <c r="N2138" s="203"/>
      <c r="O2138" s="203"/>
      <c r="P2138" s="203"/>
      <c r="Q2138" s="204"/>
      <c r="R2138" s="204"/>
      <c r="S2138" s="234"/>
      <c r="T2138" s="50"/>
      <c r="U2138" s="50"/>
      <c r="V2138" s="50"/>
      <c r="W2138" s="50"/>
      <c r="X2138" s="50"/>
      <c r="Y2138" s="50"/>
      <c r="Z2138" s="250"/>
      <c r="AA2138" s="238"/>
      <c r="AB2138" s="50"/>
      <c r="AC2138" s="50"/>
      <c r="AD2138" s="50"/>
      <c r="AE2138" s="50"/>
      <c r="AF2138" s="50"/>
      <c r="AG2138" s="50"/>
      <c r="AH2138" s="50"/>
      <c r="AI2138" s="50"/>
      <c r="AJ2138" s="50"/>
      <c r="AK2138" s="50"/>
      <c r="AL2138" s="50"/>
      <c r="AM2138" s="50"/>
      <c r="AN2138" s="50"/>
      <c r="AO2138" s="50"/>
      <c r="AP2138" s="50"/>
      <c r="AQ2138" s="50"/>
      <c r="AR2138" s="50"/>
      <c r="AS2138" s="50"/>
      <c r="AT2138" s="50"/>
      <c r="AU2138" s="50"/>
      <c r="AV2138" s="50"/>
      <c r="AW2138" s="50"/>
      <c r="AX2138" s="50"/>
      <c r="AY2138" s="50"/>
      <c r="AZ2138" s="50"/>
      <c r="BA2138" s="50"/>
      <c r="BB2138" s="50"/>
      <c r="BC2138" s="50"/>
      <c r="BD2138" s="50"/>
      <c r="BE2138" s="50"/>
      <c r="BF2138" s="50"/>
      <c r="BG2138" s="50"/>
      <c r="BH2138" s="50"/>
      <c r="BI2138" s="50"/>
      <c r="BJ2138" s="50"/>
      <c r="BK2138" s="50"/>
      <c r="BL2138" s="50"/>
      <c r="BM2138" s="50"/>
      <c r="BN2138" s="50"/>
      <c r="BO2138" s="50"/>
      <c r="BP2138" s="50"/>
      <c r="BQ2138" s="50"/>
      <c r="BR2138" s="50"/>
      <c r="BS2138" s="50"/>
      <c r="BT2138" s="50"/>
      <c r="BU2138" s="50"/>
      <c r="BV2138" s="50"/>
      <c r="BW2138" s="50"/>
      <c r="BX2138" s="50"/>
      <c r="BY2138" s="50"/>
      <c r="BZ2138" s="50"/>
      <c r="CA2138" s="50"/>
      <c r="CB2138" s="50"/>
      <c r="CC2138" s="50"/>
      <c r="CD2138" s="50"/>
      <c r="CE2138" s="50"/>
      <c r="CF2138" s="50"/>
      <c r="CG2138" s="50"/>
      <c r="CH2138" s="50"/>
      <c r="CI2138" s="50"/>
      <c r="CJ2138" s="50"/>
      <c r="CK2138" s="50"/>
      <c r="CL2138" s="50"/>
      <c r="CM2138" s="50"/>
      <c r="CN2138" s="50"/>
      <c r="CO2138" s="50"/>
      <c r="CP2138" s="50"/>
      <c r="CQ2138" s="50"/>
      <c r="CR2138" s="50"/>
      <c r="CS2138" s="50"/>
      <c r="CT2138" s="50"/>
      <c r="CU2138" s="50"/>
      <c r="CV2138" s="50"/>
      <c r="CW2138" s="50"/>
      <c r="CX2138" s="50"/>
      <c r="CY2138" s="50"/>
      <c r="CZ2138" s="50"/>
      <c r="DA2138" s="50"/>
      <c r="DB2138" s="50"/>
      <c r="DC2138" s="50"/>
      <c r="DD2138" s="50"/>
      <c r="DE2138" s="50"/>
      <c r="DF2138" s="50"/>
    </row>
    <row r="2139" spans="2:110" x14ac:dyDescent="0.2">
      <c r="B2139" s="182"/>
      <c r="C2139" s="206"/>
      <c r="D2139" s="208"/>
      <c r="E2139" s="203"/>
      <c r="F2139" s="203"/>
      <c r="G2139" s="203"/>
      <c r="H2139" s="203"/>
      <c r="I2139" s="203"/>
      <c r="J2139" s="203"/>
      <c r="K2139" s="203"/>
      <c r="L2139" s="203"/>
      <c r="M2139" s="203"/>
      <c r="N2139" s="203"/>
      <c r="O2139" s="203"/>
      <c r="P2139" s="203"/>
      <c r="Q2139" s="204"/>
      <c r="R2139" s="204"/>
      <c r="S2139" s="234"/>
      <c r="T2139" s="50"/>
      <c r="U2139" s="50"/>
      <c r="V2139" s="50"/>
      <c r="W2139" s="50"/>
      <c r="X2139" s="50"/>
      <c r="Y2139" s="50"/>
      <c r="Z2139" s="250"/>
      <c r="AA2139" s="238"/>
      <c r="AB2139" s="50"/>
      <c r="AC2139" s="50"/>
      <c r="AD2139" s="50"/>
      <c r="AE2139" s="50"/>
      <c r="AF2139" s="50"/>
      <c r="AG2139" s="50"/>
      <c r="AH2139" s="50"/>
      <c r="AI2139" s="50"/>
      <c r="AJ2139" s="50"/>
      <c r="AK2139" s="50"/>
      <c r="AL2139" s="50"/>
      <c r="AM2139" s="50"/>
      <c r="AN2139" s="50"/>
      <c r="AO2139" s="50"/>
      <c r="AP2139" s="50"/>
      <c r="AQ2139" s="50"/>
      <c r="AR2139" s="50"/>
      <c r="AS2139" s="50"/>
      <c r="AT2139" s="50"/>
      <c r="AU2139" s="50"/>
      <c r="AV2139" s="50"/>
      <c r="AW2139" s="50"/>
      <c r="AX2139" s="50"/>
      <c r="AY2139" s="50"/>
      <c r="AZ2139" s="50"/>
      <c r="BA2139" s="50"/>
      <c r="BB2139" s="50"/>
      <c r="BC2139" s="50"/>
      <c r="BD2139" s="50"/>
      <c r="BE2139" s="50"/>
      <c r="BF2139" s="50"/>
      <c r="BG2139" s="50"/>
      <c r="BH2139" s="50"/>
      <c r="BI2139" s="50"/>
      <c r="BJ2139" s="50"/>
      <c r="BK2139" s="50"/>
      <c r="BL2139" s="50"/>
      <c r="BM2139" s="50"/>
      <c r="BN2139" s="50"/>
      <c r="BO2139" s="50"/>
      <c r="BP2139" s="50"/>
      <c r="BQ2139" s="50"/>
      <c r="BR2139" s="50"/>
      <c r="BS2139" s="50"/>
      <c r="BT2139" s="50"/>
      <c r="BU2139" s="50"/>
      <c r="BV2139" s="50"/>
      <c r="BW2139" s="50"/>
      <c r="BX2139" s="50"/>
      <c r="BY2139" s="50"/>
      <c r="BZ2139" s="50"/>
      <c r="CA2139" s="50"/>
      <c r="CB2139" s="50"/>
      <c r="CC2139" s="50"/>
      <c r="CD2139" s="50"/>
      <c r="CE2139" s="50"/>
      <c r="CF2139" s="50"/>
      <c r="CG2139" s="50"/>
      <c r="CH2139" s="50"/>
      <c r="CI2139" s="50"/>
      <c r="CJ2139" s="50"/>
      <c r="CK2139" s="50"/>
      <c r="CL2139" s="50"/>
      <c r="CM2139" s="50"/>
      <c r="CN2139" s="50"/>
      <c r="CO2139" s="50"/>
      <c r="CP2139" s="50"/>
      <c r="CQ2139" s="50"/>
      <c r="CR2139" s="50"/>
      <c r="CS2139" s="50"/>
      <c r="CT2139" s="50"/>
      <c r="CU2139" s="50"/>
      <c r="CV2139" s="50"/>
      <c r="CW2139" s="50"/>
      <c r="CX2139" s="50"/>
      <c r="CY2139" s="50"/>
      <c r="CZ2139" s="50"/>
      <c r="DA2139" s="50"/>
      <c r="DB2139" s="50"/>
      <c r="DC2139" s="50"/>
      <c r="DD2139" s="50"/>
      <c r="DE2139" s="50"/>
      <c r="DF2139" s="50"/>
    </row>
    <row r="2140" spans="2:110" x14ac:dyDescent="0.2">
      <c r="B2140" s="182"/>
      <c r="C2140" s="206"/>
      <c r="D2140" s="208"/>
      <c r="E2140" s="203"/>
      <c r="F2140" s="203"/>
      <c r="G2140" s="203"/>
      <c r="H2140" s="203"/>
      <c r="I2140" s="203"/>
      <c r="J2140" s="203"/>
      <c r="K2140" s="203"/>
      <c r="L2140" s="203"/>
      <c r="M2140" s="203"/>
      <c r="N2140" s="203"/>
      <c r="O2140" s="203"/>
      <c r="P2140" s="203"/>
      <c r="Q2140" s="204"/>
      <c r="R2140" s="204"/>
      <c r="S2140" s="234"/>
      <c r="T2140" s="50"/>
      <c r="U2140" s="50"/>
      <c r="V2140" s="50"/>
      <c r="W2140" s="50"/>
      <c r="X2140" s="50"/>
      <c r="Y2140" s="50"/>
      <c r="Z2140" s="250"/>
      <c r="AA2140" s="238"/>
      <c r="AB2140" s="50"/>
      <c r="AC2140" s="50"/>
      <c r="AD2140" s="50"/>
      <c r="AE2140" s="50"/>
      <c r="AF2140" s="50"/>
      <c r="AG2140" s="50"/>
      <c r="AH2140" s="50"/>
      <c r="AI2140" s="50"/>
      <c r="AJ2140" s="50"/>
      <c r="AK2140" s="50"/>
      <c r="AL2140" s="50"/>
      <c r="AM2140" s="50"/>
      <c r="AN2140" s="50"/>
      <c r="AO2140" s="50"/>
      <c r="AP2140" s="50"/>
      <c r="AQ2140" s="50"/>
      <c r="AR2140" s="50"/>
      <c r="AS2140" s="50"/>
      <c r="AT2140" s="50"/>
      <c r="AU2140" s="50"/>
      <c r="AV2140" s="50"/>
      <c r="AW2140" s="50"/>
      <c r="AX2140" s="50"/>
      <c r="AY2140" s="50"/>
      <c r="AZ2140" s="50"/>
      <c r="BA2140" s="50"/>
      <c r="BB2140" s="50"/>
      <c r="BC2140" s="50"/>
      <c r="BD2140" s="50"/>
      <c r="BE2140" s="50"/>
      <c r="BF2140" s="50"/>
      <c r="BG2140" s="50"/>
      <c r="BH2140" s="50"/>
      <c r="BI2140" s="50"/>
      <c r="BJ2140" s="50"/>
      <c r="BK2140" s="50"/>
      <c r="BL2140" s="50"/>
      <c r="BM2140" s="50"/>
      <c r="BN2140" s="50"/>
      <c r="BO2140" s="50"/>
      <c r="BP2140" s="50"/>
      <c r="BQ2140" s="50"/>
      <c r="BR2140" s="50"/>
      <c r="BS2140" s="50"/>
      <c r="BT2140" s="50"/>
      <c r="BU2140" s="50"/>
      <c r="BV2140" s="50"/>
      <c r="BW2140" s="50"/>
      <c r="BX2140" s="50"/>
      <c r="BY2140" s="50"/>
      <c r="BZ2140" s="50"/>
      <c r="CA2140" s="50"/>
      <c r="CB2140" s="50"/>
      <c r="CC2140" s="50"/>
      <c r="CD2140" s="50"/>
      <c r="CE2140" s="50"/>
      <c r="CF2140" s="50"/>
      <c r="CG2140" s="50"/>
      <c r="CH2140" s="50"/>
      <c r="CI2140" s="50"/>
      <c r="CJ2140" s="50"/>
      <c r="CK2140" s="50"/>
      <c r="CL2140" s="50"/>
      <c r="CM2140" s="50"/>
      <c r="CN2140" s="50"/>
      <c r="CO2140" s="50"/>
      <c r="CP2140" s="50"/>
      <c r="CQ2140" s="50"/>
      <c r="CR2140" s="50"/>
      <c r="CS2140" s="50"/>
      <c r="CT2140" s="50"/>
      <c r="CU2140" s="50"/>
      <c r="CV2140" s="50"/>
      <c r="CW2140" s="50"/>
      <c r="CX2140" s="50"/>
      <c r="CY2140" s="50"/>
      <c r="CZ2140" s="50"/>
      <c r="DA2140" s="50"/>
      <c r="DB2140" s="50"/>
      <c r="DC2140" s="50"/>
      <c r="DD2140" s="50"/>
      <c r="DE2140" s="50"/>
      <c r="DF2140" s="50"/>
    </row>
    <row r="2141" spans="2:110" x14ac:dyDescent="0.2">
      <c r="B2141" s="182"/>
      <c r="C2141" s="206"/>
      <c r="D2141" s="208"/>
      <c r="E2141" s="203"/>
      <c r="F2141" s="203"/>
      <c r="G2141" s="203"/>
      <c r="H2141" s="203"/>
      <c r="I2141" s="203"/>
      <c r="J2141" s="203"/>
      <c r="K2141" s="203"/>
      <c r="L2141" s="203"/>
      <c r="M2141" s="203"/>
      <c r="N2141" s="203"/>
      <c r="O2141" s="203"/>
      <c r="P2141" s="203"/>
      <c r="Q2141" s="204"/>
      <c r="R2141" s="204"/>
      <c r="S2141" s="234"/>
      <c r="T2141" s="50"/>
      <c r="U2141" s="50"/>
      <c r="V2141" s="50"/>
      <c r="W2141" s="50"/>
      <c r="X2141" s="50"/>
      <c r="Y2141" s="50"/>
      <c r="Z2141" s="250"/>
      <c r="AA2141" s="238"/>
      <c r="AB2141" s="50"/>
      <c r="AC2141" s="50"/>
      <c r="AD2141" s="50"/>
      <c r="AE2141" s="50"/>
      <c r="AF2141" s="50"/>
      <c r="AG2141" s="50"/>
      <c r="AH2141" s="50"/>
      <c r="AI2141" s="50"/>
      <c r="AJ2141" s="50"/>
      <c r="AK2141" s="50"/>
      <c r="AL2141" s="50"/>
      <c r="AM2141" s="50"/>
      <c r="AN2141" s="50"/>
      <c r="AO2141" s="50"/>
      <c r="AP2141" s="50"/>
      <c r="AQ2141" s="50"/>
      <c r="AR2141" s="50"/>
      <c r="AS2141" s="50"/>
      <c r="AT2141" s="50"/>
      <c r="AU2141" s="50"/>
      <c r="AV2141" s="50"/>
      <c r="AW2141" s="50"/>
      <c r="AX2141" s="50"/>
      <c r="AY2141" s="50"/>
      <c r="AZ2141" s="50"/>
      <c r="BA2141" s="50"/>
      <c r="BB2141" s="50"/>
      <c r="BC2141" s="50"/>
      <c r="BD2141" s="50"/>
      <c r="BE2141" s="50"/>
      <c r="BF2141" s="50"/>
      <c r="BG2141" s="50"/>
      <c r="BH2141" s="50"/>
      <c r="BI2141" s="50"/>
      <c r="BJ2141" s="50"/>
      <c r="BK2141" s="50"/>
      <c r="BL2141" s="50"/>
      <c r="BM2141" s="50"/>
      <c r="BN2141" s="50"/>
      <c r="BO2141" s="50"/>
      <c r="BP2141" s="50"/>
      <c r="BQ2141" s="50"/>
      <c r="BR2141" s="50"/>
      <c r="BS2141" s="50"/>
      <c r="BT2141" s="50"/>
      <c r="BU2141" s="50"/>
      <c r="BV2141" s="50"/>
      <c r="BW2141" s="50"/>
      <c r="BX2141" s="50"/>
      <c r="BY2141" s="50"/>
      <c r="BZ2141" s="50"/>
      <c r="CA2141" s="50"/>
      <c r="CB2141" s="50"/>
      <c r="CC2141" s="50"/>
      <c r="CD2141" s="50"/>
      <c r="CE2141" s="50"/>
      <c r="CF2141" s="50"/>
      <c r="CG2141" s="50"/>
      <c r="CH2141" s="50"/>
      <c r="CI2141" s="50"/>
      <c r="CJ2141" s="50"/>
      <c r="CK2141" s="50"/>
      <c r="CL2141" s="50"/>
      <c r="CM2141" s="50"/>
      <c r="CN2141" s="50"/>
      <c r="CO2141" s="50"/>
      <c r="CP2141" s="50"/>
      <c r="CQ2141" s="50"/>
      <c r="CR2141" s="50"/>
      <c r="CS2141" s="50"/>
      <c r="CT2141" s="50"/>
      <c r="CU2141" s="50"/>
      <c r="CV2141" s="50"/>
      <c r="CW2141" s="50"/>
      <c r="CX2141" s="50"/>
      <c r="CY2141" s="50"/>
      <c r="CZ2141" s="50"/>
      <c r="DA2141" s="50"/>
      <c r="DB2141" s="50"/>
      <c r="DC2141" s="50"/>
      <c r="DD2141" s="50"/>
      <c r="DE2141" s="50"/>
      <c r="DF2141" s="50"/>
    </row>
    <row r="2142" spans="2:110" x14ac:dyDescent="0.2">
      <c r="B2142" s="182"/>
      <c r="C2142" s="206"/>
      <c r="D2142" s="208"/>
      <c r="E2142" s="203"/>
      <c r="F2142" s="203"/>
      <c r="G2142" s="203"/>
      <c r="H2142" s="203"/>
      <c r="I2142" s="203"/>
      <c r="J2142" s="203"/>
      <c r="K2142" s="203"/>
      <c r="L2142" s="203"/>
      <c r="M2142" s="203"/>
      <c r="N2142" s="203"/>
      <c r="O2142" s="203"/>
      <c r="P2142" s="203"/>
      <c r="Q2142" s="204"/>
      <c r="R2142" s="204"/>
      <c r="S2142" s="234"/>
      <c r="T2142" s="50"/>
      <c r="U2142" s="50"/>
      <c r="V2142" s="50"/>
      <c r="W2142" s="50"/>
      <c r="X2142" s="50"/>
      <c r="Y2142" s="50"/>
      <c r="Z2142" s="250"/>
      <c r="AA2142" s="238"/>
      <c r="AB2142" s="50"/>
      <c r="AC2142" s="50"/>
      <c r="AD2142" s="50"/>
      <c r="AE2142" s="50"/>
      <c r="AF2142" s="50"/>
      <c r="AG2142" s="50"/>
      <c r="AH2142" s="50"/>
      <c r="AI2142" s="50"/>
      <c r="AJ2142" s="50"/>
      <c r="AK2142" s="50"/>
      <c r="AL2142" s="50"/>
      <c r="AM2142" s="50"/>
      <c r="AN2142" s="50"/>
      <c r="AO2142" s="50"/>
      <c r="AP2142" s="50"/>
      <c r="AQ2142" s="50"/>
      <c r="AR2142" s="50"/>
      <c r="AS2142" s="50"/>
      <c r="AT2142" s="50"/>
      <c r="AU2142" s="50"/>
      <c r="AV2142" s="50"/>
      <c r="AW2142" s="50"/>
      <c r="AX2142" s="50"/>
      <c r="AY2142" s="50"/>
      <c r="AZ2142" s="50"/>
      <c r="BA2142" s="50"/>
      <c r="BB2142" s="50"/>
      <c r="BC2142" s="50"/>
      <c r="BD2142" s="50"/>
      <c r="BE2142" s="50"/>
      <c r="BF2142" s="50"/>
      <c r="BG2142" s="50"/>
      <c r="BH2142" s="50"/>
      <c r="BI2142" s="50"/>
      <c r="BJ2142" s="50"/>
      <c r="BK2142" s="50"/>
      <c r="BL2142" s="50"/>
      <c r="BM2142" s="50"/>
      <c r="BN2142" s="50"/>
      <c r="BO2142" s="50"/>
      <c r="BP2142" s="50"/>
      <c r="BQ2142" s="50"/>
      <c r="BR2142" s="50"/>
      <c r="BS2142" s="50"/>
      <c r="BT2142" s="50"/>
      <c r="BU2142" s="50"/>
      <c r="BV2142" s="50"/>
      <c r="BW2142" s="50"/>
      <c r="BX2142" s="50"/>
      <c r="BY2142" s="50"/>
      <c r="BZ2142" s="50"/>
      <c r="CA2142" s="50"/>
      <c r="CB2142" s="50"/>
      <c r="CC2142" s="50"/>
      <c r="CD2142" s="50"/>
      <c r="CE2142" s="50"/>
      <c r="CF2142" s="50"/>
      <c r="CG2142" s="50"/>
      <c r="CH2142" s="50"/>
      <c r="CI2142" s="50"/>
      <c r="CJ2142" s="50"/>
      <c r="CK2142" s="50"/>
      <c r="CL2142" s="50"/>
      <c r="CM2142" s="50"/>
      <c r="CN2142" s="50"/>
      <c r="CO2142" s="50"/>
      <c r="CP2142" s="50"/>
      <c r="CQ2142" s="50"/>
      <c r="CR2142" s="50"/>
      <c r="CS2142" s="50"/>
      <c r="CT2142" s="50"/>
      <c r="CU2142" s="50"/>
      <c r="CV2142" s="50"/>
      <c r="CW2142" s="50"/>
      <c r="CX2142" s="50"/>
      <c r="CY2142" s="50"/>
      <c r="CZ2142" s="50"/>
      <c r="DA2142" s="50"/>
      <c r="DB2142" s="50"/>
      <c r="DC2142" s="50"/>
      <c r="DD2142" s="50"/>
      <c r="DE2142" s="50"/>
      <c r="DF2142" s="50"/>
    </row>
    <row r="2143" spans="2:110" x14ac:dyDescent="0.2">
      <c r="B2143" s="182"/>
      <c r="C2143" s="206"/>
      <c r="D2143" s="208"/>
      <c r="E2143" s="203"/>
      <c r="F2143" s="203"/>
      <c r="G2143" s="203"/>
      <c r="H2143" s="203"/>
      <c r="I2143" s="203"/>
      <c r="J2143" s="203"/>
      <c r="K2143" s="203"/>
      <c r="L2143" s="203"/>
      <c r="M2143" s="203"/>
      <c r="N2143" s="203"/>
      <c r="O2143" s="203"/>
      <c r="P2143" s="203"/>
      <c r="Q2143" s="204"/>
      <c r="R2143" s="204"/>
      <c r="S2143" s="234"/>
      <c r="T2143" s="50"/>
      <c r="U2143" s="50"/>
      <c r="V2143" s="50"/>
      <c r="W2143" s="50"/>
      <c r="X2143" s="50"/>
      <c r="Y2143" s="50"/>
      <c r="Z2143" s="250"/>
      <c r="AA2143" s="238"/>
      <c r="AB2143" s="50"/>
      <c r="AC2143" s="50"/>
      <c r="AD2143" s="50"/>
      <c r="AE2143" s="50"/>
      <c r="AF2143" s="50"/>
      <c r="AG2143" s="50"/>
      <c r="AH2143" s="50"/>
      <c r="AI2143" s="50"/>
      <c r="AJ2143" s="50"/>
      <c r="AK2143" s="50"/>
      <c r="AL2143" s="50"/>
      <c r="AM2143" s="50"/>
      <c r="AN2143" s="50"/>
      <c r="AO2143" s="50"/>
      <c r="AP2143" s="50"/>
      <c r="AQ2143" s="50"/>
      <c r="AR2143" s="50"/>
      <c r="AS2143" s="50"/>
      <c r="AT2143" s="50"/>
      <c r="AU2143" s="50"/>
      <c r="AV2143" s="50"/>
      <c r="AW2143" s="50"/>
      <c r="AX2143" s="50"/>
      <c r="AY2143" s="50"/>
      <c r="AZ2143" s="50"/>
      <c r="BA2143" s="50"/>
      <c r="BB2143" s="50"/>
      <c r="BC2143" s="50"/>
      <c r="BD2143" s="50"/>
      <c r="BE2143" s="50"/>
      <c r="BF2143" s="50"/>
      <c r="BG2143" s="50"/>
      <c r="BH2143" s="50"/>
      <c r="BI2143" s="50"/>
      <c r="BJ2143" s="50"/>
      <c r="BK2143" s="50"/>
      <c r="BL2143" s="50"/>
      <c r="BM2143" s="50"/>
      <c r="BN2143" s="50"/>
      <c r="BO2143" s="50"/>
      <c r="BP2143" s="50"/>
      <c r="BQ2143" s="50"/>
      <c r="BR2143" s="50"/>
      <c r="BS2143" s="50"/>
      <c r="BT2143" s="50"/>
      <c r="BU2143" s="50"/>
      <c r="BV2143" s="50"/>
      <c r="BW2143" s="50"/>
      <c r="BX2143" s="50"/>
      <c r="BY2143" s="50"/>
      <c r="BZ2143" s="50"/>
      <c r="CA2143" s="50"/>
      <c r="CB2143" s="50"/>
      <c r="CC2143" s="50"/>
      <c r="CD2143" s="50"/>
      <c r="CE2143" s="50"/>
      <c r="CF2143" s="50"/>
      <c r="CG2143" s="50"/>
      <c r="CH2143" s="50"/>
      <c r="CI2143" s="50"/>
      <c r="CJ2143" s="50"/>
      <c r="CK2143" s="50"/>
      <c r="CL2143" s="50"/>
      <c r="CM2143" s="50"/>
      <c r="CN2143" s="50"/>
      <c r="CO2143" s="50"/>
      <c r="CP2143" s="50"/>
      <c r="CQ2143" s="50"/>
      <c r="CR2143" s="50"/>
      <c r="CS2143" s="50"/>
      <c r="CT2143" s="50"/>
      <c r="CU2143" s="50"/>
      <c r="CV2143" s="50"/>
      <c r="CW2143" s="50"/>
      <c r="CX2143" s="50"/>
      <c r="CY2143" s="50"/>
      <c r="CZ2143" s="50"/>
      <c r="DA2143" s="50"/>
      <c r="DB2143" s="50"/>
      <c r="DC2143" s="50"/>
      <c r="DD2143" s="50"/>
      <c r="DE2143" s="50"/>
      <c r="DF2143" s="50"/>
    </row>
    <row r="2144" spans="2:110" x14ac:dyDescent="0.2">
      <c r="B2144" s="182"/>
      <c r="C2144" s="206"/>
      <c r="D2144" s="208"/>
      <c r="E2144" s="203"/>
      <c r="F2144" s="203"/>
      <c r="G2144" s="203"/>
      <c r="H2144" s="203"/>
      <c r="I2144" s="203"/>
      <c r="J2144" s="203"/>
      <c r="K2144" s="203"/>
      <c r="L2144" s="203"/>
      <c r="M2144" s="203"/>
      <c r="N2144" s="203"/>
      <c r="O2144" s="203"/>
      <c r="P2144" s="203"/>
      <c r="Q2144" s="204"/>
      <c r="R2144" s="204"/>
      <c r="S2144" s="234"/>
      <c r="T2144" s="50"/>
      <c r="U2144" s="50"/>
      <c r="V2144" s="50"/>
      <c r="W2144" s="50"/>
      <c r="X2144" s="50"/>
      <c r="Y2144" s="50"/>
      <c r="Z2144" s="250"/>
      <c r="AA2144" s="238"/>
      <c r="AB2144" s="50"/>
      <c r="AC2144" s="50"/>
      <c r="AD2144" s="50"/>
      <c r="AE2144" s="50"/>
      <c r="AF2144" s="50"/>
      <c r="AG2144" s="50"/>
      <c r="AH2144" s="50"/>
      <c r="AI2144" s="50"/>
      <c r="AJ2144" s="50"/>
      <c r="AK2144" s="50"/>
      <c r="AL2144" s="50"/>
      <c r="AM2144" s="50"/>
      <c r="AN2144" s="50"/>
      <c r="AO2144" s="50"/>
      <c r="AP2144" s="50"/>
      <c r="AQ2144" s="50"/>
      <c r="AR2144" s="50"/>
      <c r="AS2144" s="50"/>
      <c r="AT2144" s="50"/>
      <c r="AU2144" s="50"/>
      <c r="AV2144" s="50"/>
      <c r="AW2144" s="50"/>
      <c r="AX2144" s="50"/>
      <c r="AY2144" s="50"/>
      <c r="AZ2144" s="50"/>
      <c r="BA2144" s="50"/>
      <c r="BB2144" s="50"/>
      <c r="BC2144" s="50"/>
      <c r="BD2144" s="50"/>
      <c r="BE2144" s="50"/>
      <c r="BF2144" s="50"/>
      <c r="BG2144" s="50"/>
      <c r="BH2144" s="50"/>
      <c r="BI2144" s="50"/>
      <c r="BJ2144" s="50"/>
      <c r="BK2144" s="50"/>
      <c r="BL2144" s="50"/>
      <c r="BM2144" s="50"/>
      <c r="BN2144" s="50"/>
      <c r="BO2144" s="50"/>
      <c r="BP2144" s="50"/>
      <c r="BQ2144" s="50"/>
      <c r="BR2144" s="50"/>
      <c r="BS2144" s="50"/>
      <c r="BT2144" s="50"/>
      <c r="BU2144" s="50"/>
      <c r="BV2144" s="50"/>
      <c r="BW2144" s="50"/>
      <c r="BX2144" s="50"/>
      <c r="BY2144" s="50"/>
      <c r="BZ2144" s="50"/>
      <c r="CA2144" s="50"/>
      <c r="CB2144" s="50"/>
      <c r="CC2144" s="50"/>
      <c r="CD2144" s="50"/>
      <c r="CE2144" s="50"/>
      <c r="CF2144" s="50"/>
      <c r="CG2144" s="50"/>
      <c r="CH2144" s="50"/>
      <c r="CI2144" s="50"/>
      <c r="CJ2144" s="50"/>
      <c r="CK2144" s="50"/>
      <c r="CL2144" s="50"/>
      <c r="CM2144" s="50"/>
      <c r="CN2144" s="50"/>
      <c r="CO2144" s="50"/>
      <c r="CP2144" s="50"/>
      <c r="CQ2144" s="50"/>
      <c r="CR2144" s="50"/>
      <c r="CS2144" s="50"/>
      <c r="CT2144" s="50"/>
      <c r="CU2144" s="50"/>
      <c r="CV2144" s="50"/>
      <c r="CW2144" s="50"/>
      <c r="CX2144" s="50"/>
      <c r="CY2144" s="50"/>
      <c r="CZ2144" s="50"/>
      <c r="DA2144" s="50"/>
      <c r="DB2144" s="50"/>
      <c r="DC2144" s="50"/>
      <c r="DD2144" s="50"/>
      <c r="DE2144" s="50"/>
      <c r="DF2144" s="50"/>
    </row>
    <row r="2145" spans="2:110" x14ac:dyDescent="0.2">
      <c r="B2145" s="182"/>
      <c r="C2145" s="206"/>
      <c r="D2145" s="207"/>
      <c r="E2145" s="203"/>
      <c r="F2145" s="203"/>
      <c r="G2145" s="203"/>
      <c r="H2145" s="203"/>
      <c r="I2145" s="203"/>
      <c r="J2145" s="203"/>
      <c r="K2145" s="203"/>
      <c r="L2145" s="203"/>
      <c r="M2145" s="203"/>
      <c r="N2145" s="203"/>
      <c r="O2145" s="203"/>
      <c r="P2145" s="203"/>
      <c r="Q2145" s="204"/>
      <c r="R2145" s="204"/>
      <c r="S2145" s="234"/>
      <c r="T2145" s="50"/>
      <c r="U2145" s="50"/>
      <c r="V2145" s="50"/>
      <c r="W2145" s="50"/>
      <c r="X2145" s="50"/>
      <c r="Y2145" s="50"/>
      <c r="Z2145" s="250"/>
      <c r="AA2145" s="238"/>
      <c r="AB2145" s="50"/>
      <c r="AC2145" s="50"/>
      <c r="AD2145" s="50"/>
      <c r="AE2145" s="50"/>
      <c r="AF2145" s="50"/>
      <c r="AG2145" s="50"/>
      <c r="AH2145" s="50"/>
      <c r="AI2145" s="50"/>
      <c r="AJ2145" s="50"/>
      <c r="AK2145" s="50"/>
      <c r="AL2145" s="50"/>
      <c r="AM2145" s="50"/>
      <c r="AN2145" s="50"/>
      <c r="AO2145" s="50"/>
      <c r="AP2145" s="50"/>
      <c r="AQ2145" s="50"/>
      <c r="AR2145" s="50"/>
      <c r="AS2145" s="50"/>
      <c r="AT2145" s="50"/>
      <c r="AU2145" s="50"/>
      <c r="AV2145" s="50"/>
      <c r="AW2145" s="50"/>
      <c r="AX2145" s="50"/>
      <c r="AY2145" s="50"/>
      <c r="AZ2145" s="50"/>
      <c r="BA2145" s="50"/>
      <c r="BB2145" s="50"/>
      <c r="BC2145" s="50"/>
      <c r="BD2145" s="50"/>
      <c r="BE2145" s="50"/>
      <c r="BF2145" s="50"/>
      <c r="BG2145" s="50"/>
      <c r="BH2145" s="50"/>
      <c r="BI2145" s="50"/>
      <c r="BJ2145" s="50"/>
      <c r="BK2145" s="50"/>
      <c r="BL2145" s="50"/>
      <c r="BM2145" s="50"/>
      <c r="BN2145" s="50"/>
      <c r="BO2145" s="50"/>
      <c r="BP2145" s="50"/>
      <c r="BQ2145" s="50"/>
      <c r="BR2145" s="50"/>
      <c r="BS2145" s="50"/>
      <c r="BT2145" s="50"/>
      <c r="BU2145" s="50"/>
      <c r="BV2145" s="50"/>
      <c r="BW2145" s="50"/>
      <c r="BX2145" s="50"/>
      <c r="BY2145" s="50"/>
      <c r="BZ2145" s="50"/>
      <c r="CA2145" s="50"/>
      <c r="CB2145" s="50"/>
      <c r="CC2145" s="50"/>
      <c r="CD2145" s="50"/>
      <c r="CE2145" s="50"/>
      <c r="CF2145" s="50"/>
      <c r="CG2145" s="50"/>
      <c r="CH2145" s="50"/>
      <c r="CI2145" s="50"/>
      <c r="CJ2145" s="50"/>
      <c r="CK2145" s="50"/>
      <c r="CL2145" s="50"/>
      <c r="CM2145" s="50"/>
      <c r="CN2145" s="50"/>
      <c r="CO2145" s="50"/>
      <c r="CP2145" s="50"/>
      <c r="CQ2145" s="50"/>
      <c r="CR2145" s="50"/>
      <c r="CS2145" s="50"/>
      <c r="CT2145" s="50"/>
      <c r="CU2145" s="50"/>
      <c r="CV2145" s="50"/>
      <c r="CW2145" s="50"/>
      <c r="CX2145" s="50"/>
      <c r="CY2145" s="50"/>
      <c r="CZ2145" s="50"/>
      <c r="DA2145" s="50"/>
      <c r="DB2145" s="50"/>
      <c r="DC2145" s="50"/>
      <c r="DD2145" s="50"/>
      <c r="DE2145" s="50"/>
      <c r="DF2145" s="50"/>
    </row>
    <row r="2146" spans="2:110" x14ac:dyDescent="0.2">
      <c r="B2146" s="182"/>
      <c r="C2146" s="206"/>
      <c r="D2146" s="208"/>
      <c r="E2146" s="203"/>
      <c r="F2146" s="203"/>
      <c r="G2146" s="203"/>
      <c r="H2146" s="203"/>
      <c r="I2146" s="203"/>
      <c r="J2146" s="203"/>
      <c r="K2146" s="203"/>
      <c r="L2146" s="203"/>
      <c r="M2146" s="203"/>
      <c r="N2146" s="203"/>
      <c r="O2146" s="203"/>
      <c r="P2146" s="203"/>
      <c r="Q2146" s="204"/>
      <c r="R2146" s="204"/>
      <c r="S2146" s="234"/>
      <c r="T2146" s="50"/>
      <c r="U2146" s="50"/>
      <c r="V2146" s="50"/>
      <c r="W2146" s="50"/>
      <c r="X2146" s="50"/>
      <c r="Y2146" s="50"/>
      <c r="Z2146" s="250"/>
      <c r="AA2146" s="238"/>
      <c r="AB2146" s="50"/>
      <c r="AC2146" s="50"/>
      <c r="AD2146" s="50"/>
      <c r="AE2146" s="50"/>
      <c r="AF2146" s="50"/>
      <c r="AG2146" s="50"/>
      <c r="AH2146" s="50"/>
      <c r="AI2146" s="50"/>
      <c r="AJ2146" s="50"/>
      <c r="AK2146" s="50"/>
      <c r="AL2146" s="50"/>
      <c r="AM2146" s="50"/>
      <c r="AN2146" s="50"/>
      <c r="AO2146" s="50"/>
      <c r="AP2146" s="50"/>
      <c r="AQ2146" s="50"/>
      <c r="AR2146" s="50"/>
      <c r="AS2146" s="50"/>
      <c r="AT2146" s="50"/>
      <c r="AU2146" s="50"/>
      <c r="AV2146" s="50"/>
      <c r="AW2146" s="50"/>
      <c r="AX2146" s="50"/>
      <c r="AY2146" s="50"/>
      <c r="AZ2146" s="50"/>
      <c r="BA2146" s="50"/>
      <c r="BB2146" s="50"/>
      <c r="BC2146" s="50"/>
      <c r="BD2146" s="50"/>
      <c r="BE2146" s="50"/>
      <c r="BF2146" s="50"/>
      <c r="BG2146" s="50"/>
      <c r="BH2146" s="50"/>
      <c r="BI2146" s="50"/>
      <c r="BJ2146" s="50"/>
      <c r="BK2146" s="50"/>
      <c r="BL2146" s="50"/>
      <c r="BM2146" s="50"/>
      <c r="BN2146" s="50"/>
      <c r="BO2146" s="50"/>
      <c r="BP2146" s="50"/>
      <c r="BQ2146" s="50"/>
      <c r="BR2146" s="50"/>
      <c r="BS2146" s="50"/>
      <c r="BT2146" s="50"/>
      <c r="BU2146" s="50"/>
      <c r="BV2146" s="50"/>
      <c r="BW2146" s="50"/>
      <c r="BX2146" s="50"/>
      <c r="BY2146" s="50"/>
      <c r="BZ2146" s="50"/>
      <c r="CA2146" s="50"/>
      <c r="CB2146" s="50"/>
      <c r="CC2146" s="50"/>
      <c r="CD2146" s="50"/>
      <c r="CE2146" s="50"/>
      <c r="CF2146" s="50"/>
      <c r="CG2146" s="50"/>
      <c r="CH2146" s="50"/>
      <c r="CI2146" s="50"/>
      <c r="CJ2146" s="50"/>
      <c r="CK2146" s="50"/>
      <c r="CL2146" s="50"/>
      <c r="CM2146" s="50"/>
      <c r="CN2146" s="50"/>
      <c r="CO2146" s="50"/>
      <c r="CP2146" s="50"/>
      <c r="CQ2146" s="50"/>
      <c r="CR2146" s="50"/>
      <c r="CS2146" s="50"/>
      <c r="CT2146" s="50"/>
      <c r="CU2146" s="50"/>
      <c r="CV2146" s="50"/>
      <c r="CW2146" s="50"/>
      <c r="CX2146" s="50"/>
      <c r="CY2146" s="50"/>
      <c r="CZ2146" s="50"/>
      <c r="DA2146" s="50"/>
      <c r="DB2146" s="50"/>
      <c r="DC2146" s="50"/>
      <c r="DD2146" s="50"/>
      <c r="DE2146" s="50"/>
      <c r="DF2146" s="50"/>
    </row>
    <row r="2147" spans="2:110" x14ac:dyDescent="0.2">
      <c r="B2147" s="182"/>
      <c r="C2147" s="206"/>
      <c r="D2147" s="208"/>
      <c r="E2147" s="203"/>
      <c r="F2147" s="203"/>
      <c r="G2147" s="203"/>
      <c r="H2147" s="203"/>
      <c r="I2147" s="203"/>
      <c r="J2147" s="203"/>
      <c r="K2147" s="203"/>
      <c r="L2147" s="203"/>
      <c r="M2147" s="203"/>
      <c r="N2147" s="203"/>
      <c r="O2147" s="203"/>
      <c r="P2147" s="203"/>
      <c r="Q2147" s="204"/>
      <c r="R2147" s="204"/>
      <c r="S2147" s="234"/>
      <c r="T2147" s="50"/>
      <c r="U2147" s="50"/>
      <c r="V2147" s="50"/>
      <c r="W2147" s="50"/>
      <c r="X2147" s="50"/>
      <c r="Y2147" s="50"/>
      <c r="Z2147" s="250"/>
      <c r="AA2147" s="238"/>
      <c r="AB2147" s="50"/>
      <c r="AC2147" s="50"/>
      <c r="AD2147" s="50"/>
      <c r="AE2147" s="50"/>
      <c r="AF2147" s="50"/>
      <c r="AG2147" s="50"/>
      <c r="AH2147" s="50"/>
      <c r="AI2147" s="50"/>
      <c r="AJ2147" s="50"/>
      <c r="AK2147" s="50"/>
      <c r="AL2147" s="50"/>
      <c r="AM2147" s="50"/>
      <c r="AN2147" s="50"/>
      <c r="AO2147" s="50"/>
      <c r="AP2147" s="50"/>
      <c r="AQ2147" s="50"/>
      <c r="AR2147" s="50"/>
      <c r="AS2147" s="50"/>
      <c r="AT2147" s="50"/>
      <c r="AU2147" s="50"/>
      <c r="AV2147" s="50"/>
      <c r="AW2147" s="50"/>
      <c r="AX2147" s="50"/>
      <c r="AY2147" s="50"/>
      <c r="AZ2147" s="50"/>
      <c r="BA2147" s="50"/>
      <c r="BB2147" s="50"/>
      <c r="BC2147" s="50"/>
      <c r="BD2147" s="50"/>
      <c r="BE2147" s="50"/>
      <c r="BF2147" s="50"/>
      <c r="BG2147" s="50"/>
      <c r="BH2147" s="50"/>
      <c r="BI2147" s="50"/>
      <c r="BJ2147" s="50"/>
      <c r="BK2147" s="50"/>
      <c r="BL2147" s="50"/>
      <c r="BM2147" s="50"/>
      <c r="BN2147" s="50"/>
      <c r="BO2147" s="50"/>
      <c r="BP2147" s="50"/>
      <c r="BQ2147" s="50"/>
      <c r="BR2147" s="50"/>
      <c r="BS2147" s="50"/>
      <c r="BT2147" s="50"/>
      <c r="BU2147" s="50"/>
      <c r="BV2147" s="50"/>
      <c r="BW2147" s="50"/>
      <c r="BX2147" s="50"/>
      <c r="BY2147" s="50"/>
      <c r="BZ2147" s="50"/>
      <c r="CA2147" s="50"/>
      <c r="CB2147" s="50"/>
      <c r="CC2147" s="50"/>
      <c r="CD2147" s="50"/>
      <c r="CE2147" s="50"/>
      <c r="CF2147" s="50"/>
      <c r="CG2147" s="50"/>
      <c r="CH2147" s="50"/>
      <c r="CI2147" s="50"/>
      <c r="CJ2147" s="50"/>
      <c r="CK2147" s="50"/>
      <c r="CL2147" s="50"/>
      <c r="CM2147" s="50"/>
      <c r="CN2147" s="50"/>
      <c r="CO2147" s="50"/>
      <c r="CP2147" s="50"/>
      <c r="CQ2147" s="50"/>
      <c r="CR2147" s="50"/>
      <c r="CS2147" s="50"/>
      <c r="CT2147" s="50"/>
      <c r="CU2147" s="50"/>
      <c r="CV2147" s="50"/>
      <c r="CW2147" s="50"/>
      <c r="CX2147" s="50"/>
      <c r="CY2147" s="50"/>
      <c r="CZ2147" s="50"/>
      <c r="DA2147" s="50"/>
      <c r="DB2147" s="50"/>
      <c r="DC2147" s="50"/>
      <c r="DD2147" s="50"/>
      <c r="DE2147" s="50"/>
      <c r="DF2147" s="50"/>
    </row>
    <row r="2148" spans="2:110" x14ac:dyDescent="0.2">
      <c r="B2148" s="182"/>
      <c r="C2148" s="206"/>
      <c r="D2148" s="208"/>
      <c r="E2148" s="203"/>
      <c r="F2148" s="203"/>
      <c r="G2148" s="203"/>
      <c r="H2148" s="203"/>
      <c r="I2148" s="203"/>
      <c r="J2148" s="203"/>
      <c r="K2148" s="203"/>
      <c r="L2148" s="203"/>
      <c r="M2148" s="203"/>
      <c r="N2148" s="203"/>
      <c r="O2148" s="203"/>
      <c r="P2148" s="203"/>
      <c r="Q2148" s="204"/>
      <c r="R2148" s="204"/>
      <c r="S2148" s="234"/>
      <c r="T2148" s="50"/>
      <c r="U2148" s="50"/>
      <c r="V2148" s="50"/>
      <c r="W2148" s="50"/>
      <c r="X2148" s="50"/>
      <c r="Y2148" s="50"/>
      <c r="Z2148" s="250"/>
      <c r="AA2148" s="238"/>
      <c r="AB2148" s="50"/>
      <c r="AC2148" s="50"/>
      <c r="AD2148" s="50"/>
      <c r="AE2148" s="50"/>
      <c r="AF2148" s="50"/>
      <c r="AG2148" s="50"/>
      <c r="AH2148" s="50"/>
      <c r="AI2148" s="50"/>
      <c r="AJ2148" s="50"/>
      <c r="AK2148" s="50"/>
      <c r="AL2148" s="50"/>
      <c r="AM2148" s="50"/>
      <c r="AN2148" s="50"/>
      <c r="AO2148" s="50"/>
      <c r="AP2148" s="50"/>
      <c r="AQ2148" s="50"/>
      <c r="AR2148" s="50"/>
      <c r="AS2148" s="50"/>
      <c r="AT2148" s="50"/>
      <c r="AU2148" s="50"/>
      <c r="AV2148" s="50"/>
      <c r="AW2148" s="50"/>
      <c r="AX2148" s="50"/>
      <c r="AY2148" s="50"/>
      <c r="AZ2148" s="50"/>
      <c r="BA2148" s="50"/>
      <c r="BB2148" s="50"/>
      <c r="BC2148" s="50"/>
      <c r="BD2148" s="50"/>
      <c r="BE2148" s="50"/>
      <c r="BF2148" s="50"/>
      <c r="BG2148" s="50"/>
      <c r="BH2148" s="50"/>
      <c r="BI2148" s="50"/>
      <c r="BJ2148" s="50"/>
      <c r="BK2148" s="50"/>
      <c r="BL2148" s="50"/>
      <c r="BM2148" s="50"/>
      <c r="BN2148" s="50"/>
      <c r="BO2148" s="50"/>
      <c r="BP2148" s="50"/>
      <c r="BQ2148" s="50"/>
      <c r="BR2148" s="50"/>
      <c r="BS2148" s="50"/>
      <c r="BT2148" s="50"/>
      <c r="BU2148" s="50"/>
      <c r="BV2148" s="50"/>
      <c r="BW2148" s="50"/>
      <c r="BX2148" s="50"/>
      <c r="BY2148" s="50"/>
      <c r="BZ2148" s="50"/>
      <c r="CA2148" s="50"/>
      <c r="CB2148" s="50"/>
      <c r="CC2148" s="50"/>
      <c r="CD2148" s="50"/>
      <c r="CE2148" s="50"/>
      <c r="CF2148" s="50"/>
      <c r="CG2148" s="50"/>
      <c r="CH2148" s="50"/>
      <c r="CI2148" s="50"/>
      <c r="CJ2148" s="50"/>
      <c r="CK2148" s="50"/>
      <c r="CL2148" s="50"/>
      <c r="CM2148" s="50"/>
      <c r="CN2148" s="50"/>
      <c r="CO2148" s="50"/>
      <c r="CP2148" s="50"/>
      <c r="CQ2148" s="50"/>
      <c r="CR2148" s="50"/>
      <c r="CS2148" s="50"/>
      <c r="CT2148" s="50"/>
      <c r="CU2148" s="50"/>
      <c r="CV2148" s="50"/>
      <c r="CW2148" s="50"/>
      <c r="CX2148" s="50"/>
      <c r="CY2148" s="50"/>
      <c r="CZ2148" s="50"/>
      <c r="DA2148" s="50"/>
      <c r="DB2148" s="50"/>
      <c r="DC2148" s="50"/>
      <c r="DD2148" s="50"/>
      <c r="DE2148" s="50"/>
      <c r="DF2148" s="50"/>
    </row>
    <row r="2149" spans="2:110" x14ac:dyDescent="0.2">
      <c r="B2149" s="182"/>
      <c r="C2149" s="206"/>
      <c r="D2149" s="208"/>
      <c r="E2149" s="203"/>
      <c r="F2149" s="203"/>
      <c r="G2149" s="203"/>
      <c r="H2149" s="203"/>
      <c r="I2149" s="203"/>
      <c r="J2149" s="203"/>
      <c r="K2149" s="203"/>
      <c r="L2149" s="203"/>
      <c r="M2149" s="203"/>
      <c r="N2149" s="203"/>
      <c r="O2149" s="203"/>
      <c r="P2149" s="203"/>
      <c r="Q2149" s="204"/>
      <c r="R2149" s="204"/>
      <c r="S2149" s="234"/>
      <c r="T2149" s="50"/>
      <c r="U2149" s="50"/>
      <c r="V2149" s="50"/>
      <c r="W2149" s="50"/>
      <c r="X2149" s="50"/>
      <c r="Y2149" s="50"/>
      <c r="Z2149" s="250"/>
      <c r="AA2149" s="238"/>
      <c r="AB2149" s="50"/>
      <c r="AC2149" s="50"/>
      <c r="AD2149" s="50"/>
      <c r="AE2149" s="50"/>
      <c r="AF2149" s="50"/>
      <c r="AG2149" s="50"/>
      <c r="AH2149" s="50"/>
      <c r="AI2149" s="50"/>
      <c r="AJ2149" s="50"/>
      <c r="AK2149" s="50"/>
      <c r="AL2149" s="50"/>
      <c r="AM2149" s="50"/>
      <c r="AN2149" s="50"/>
      <c r="AO2149" s="50"/>
      <c r="AP2149" s="50"/>
      <c r="AQ2149" s="50"/>
      <c r="AR2149" s="50"/>
      <c r="AS2149" s="50"/>
      <c r="AT2149" s="50"/>
      <c r="AU2149" s="50"/>
      <c r="AV2149" s="50"/>
      <c r="AW2149" s="50"/>
      <c r="AX2149" s="50"/>
      <c r="AY2149" s="50"/>
      <c r="AZ2149" s="50"/>
      <c r="BA2149" s="50"/>
      <c r="BB2149" s="50"/>
      <c r="BC2149" s="50"/>
      <c r="BD2149" s="50"/>
      <c r="BE2149" s="50"/>
      <c r="BF2149" s="50"/>
      <c r="BG2149" s="50"/>
      <c r="BH2149" s="50"/>
      <c r="BI2149" s="50"/>
      <c r="BJ2149" s="50"/>
      <c r="BK2149" s="50"/>
      <c r="BL2149" s="50"/>
      <c r="BM2149" s="50"/>
      <c r="BN2149" s="50"/>
      <c r="BO2149" s="50"/>
      <c r="BP2149" s="50"/>
      <c r="BQ2149" s="50"/>
      <c r="BR2149" s="50"/>
      <c r="BS2149" s="50"/>
      <c r="BT2149" s="50"/>
      <c r="BU2149" s="50"/>
      <c r="BV2149" s="50"/>
      <c r="BW2149" s="50"/>
      <c r="BX2149" s="50"/>
      <c r="BY2149" s="50"/>
      <c r="BZ2149" s="50"/>
      <c r="CA2149" s="50"/>
      <c r="CB2149" s="50"/>
      <c r="CC2149" s="50"/>
      <c r="CD2149" s="50"/>
      <c r="CE2149" s="50"/>
      <c r="CF2149" s="50"/>
      <c r="CG2149" s="50"/>
      <c r="CH2149" s="50"/>
      <c r="CI2149" s="50"/>
      <c r="CJ2149" s="50"/>
      <c r="CK2149" s="50"/>
      <c r="CL2149" s="50"/>
      <c r="CM2149" s="50"/>
      <c r="CN2149" s="50"/>
      <c r="CO2149" s="50"/>
      <c r="CP2149" s="50"/>
      <c r="CQ2149" s="50"/>
      <c r="CR2149" s="50"/>
      <c r="CS2149" s="50"/>
      <c r="CT2149" s="50"/>
      <c r="CU2149" s="50"/>
      <c r="CV2149" s="50"/>
      <c r="CW2149" s="50"/>
      <c r="CX2149" s="50"/>
      <c r="CY2149" s="50"/>
      <c r="CZ2149" s="50"/>
      <c r="DA2149" s="50"/>
      <c r="DB2149" s="50"/>
      <c r="DC2149" s="50"/>
      <c r="DD2149" s="50"/>
      <c r="DE2149" s="50"/>
      <c r="DF2149" s="50"/>
    </row>
    <row r="2150" spans="2:110" x14ac:dyDescent="0.2">
      <c r="B2150" s="182"/>
      <c r="C2150" s="206"/>
      <c r="D2150" s="208"/>
      <c r="E2150" s="203"/>
      <c r="F2150" s="203"/>
      <c r="G2150" s="203"/>
      <c r="H2150" s="203"/>
      <c r="I2150" s="203"/>
      <c r="J2150" s="203"/>
      <c r="K2150" s="203"/>
      <c r="L2150" s="203"/>
      <c r="M2150" s="203"/>
      <c r="N2150" s="203"/>
      <c r="O2150" s="203"/>
      <c r="P2150" s="203"/>
      <c r="Q2150" s="204"/>
      <c r="R2150" s="204"/>
      <c r="S2150" s="234"/>
      <c r="T2150" s="50"/>
      <c r="U2150" s="50"/>
      <c r="V2150" s="50"/>
      <c r="W2150" s="50"/>
      <c r="X2150" s="50"/>
      <c r="Y2150" s="50"/>
      <c r="Z2150" s="250"/>
      <c r="AA2150" s="238"/>
      <c r="AB2150" s="50"/>
      <c r="AC2150" s="50"/>
      <c r="AD2150" s="50"/>
      <c r="AE2150" s="50"/>
      <c r="AF2150" s="50"/>
      <c r="AG2150" s="50"/>
      <c r="AH2150" s="50"/>
      <c r="AI2150" s="50"/>
      <c r="AJ2150" s="50"/>
      <c r="AK2150" s="50"/>
      <c r="AL2150" s="50"/>
      <c r="AM2150" s="50"/>
      <c r="AN2150" s="50"/>
      <c r="AO2150" s="50"/>
      <c r="AP2150" s="50"/>
      <c r="AQ2150" s="50"/>
      <c r="AR2150" s="50"/>
      <c r="AS2150" s="50"/>
      <c r="AT2150" s="50"/>
      <c r="AU2150" s="50"/>
      <c r="AV2150" s="50"/>
      <c r="AW2150" s="50"/>
      <c r="AX2150" s="50"/>
      <c r="AY2150" s="50"/>
      <c r="AZ2150" s="50"/>
      <c r="BA2150" s="50"/>
      <c r="BB2150" s="50"/>
      <c r="BC2150" s="50"/>
      <c r="BD2150" s="50"/>
      <c r="BE2150" s="50"/>
      <c r="BF2150" s="50"/>
      <c r="BG2150" s="50"/>
      <c r="BH2150" s="50"/>
      <c r="BI2150" s="50"/>
      <c r="BJ2150" s="50"/>
      <c r="BK2150" s="50"/>
      <c r="BL2150" s="50"/>
      <c r="BM2150" s="50"/>
      <c r="BN2150" s="50"/>
      <c r="BO2150" s="50"/>
      <c r="BP2150" s="50"/>
      <c r="BQ2150" s="50"/>
      <c r="BR2150" s="50"/>
      <c r="BS2150" s="50"/>
      <c r="BT2150" s="50"/>
      <c r="BU2150" s="50"/>
      <c r="BV2150" s="50"/>
      <c r="BW2150" s="50"/>
      <c r="BX2150" s="50"/>
      <c r="BY2150" s="50"/>
      <c r="BZ2150" s="50"/>
      <c r="CA2150" s="50"/>
      <c r="CB2150" s="50"/>
      <c r="CC2150" s="50"/>
      <c r="CD2150" s="50"/>
      <c r="CE2150" s="50"/>
      <c r="CF2150" s="50"/>
      <c r="CG2150" s="50"/>
      <c r="CH2150" s="50"/>
      <c r="CI2150" s="50"/>
      <c r="CJ2150" s="50"/>
      <c r="CK2150" s="50"/>
      <c r="CL2150" s="50"/>
      <c r="CM2150" s="50"/>
      <c r="CN2150" s="50"/>
      <c r="CO2150" s="50"/>
      <c r="CP2150" s="50"/>
      <c r="CQ2150" s="50"/>
      <c r="CR2150" s="50"/>
      <c r="CS2150" s="50"/>
      <c r="CT2150" s="50"/>
      <c r="CU2150" s="50"/>
      <c r="CV2150" s="50"/>
      <c r="CW2150" s="50"/>
      <c r="CX2150" s="50"/>
      <c r="CY2150" s="50"/>
      <c r="CZ2150" s="50"/>
      <c r="DA2150" s="50"/>
      <c r="DB2150" s="50"/>
      <c r="DC2150" s="50"/>
      <c r="DD2150" s="50"/>
      <c r="DE2150" s="50"/>
      <c r="DF2150" s="50"/>
    </row>
    <row r="2151" spans="2:110" x14ac:dyDescent="0.2">
      <c r="B2151" s="182"/>
      <c r="C2151" s="206"/>
      <c r="D2151" s="208"/>
      <c r="E2151" s="203"/>
      <c r="F2151" s="203"/>
      <c r="G2151" s="203"/>
      <c r="H2151" s="203"/>
      <c r="I2151" s="203"/>
      <c r="J2151" s="203"/>
      <c r="K2151" s="203"/>
      <c r="L2151" s="203"/>
      <c r="M2151" s="203"/>
      <c r="N2151" s="203"/>
      <c r="O2151" s="203"/>
      <c r="P2151" s="203"/>
      <c r="Q2151" s="204"/>
      <c r="R2151" s="204"/>
      <c r="S2151" s="234"/>
      <c r="T2151" s="50"/>
      <c r="U2151" s="50"/>
      <c r="V2151" s="50"/>
      <c r="W2151" s="50"/>
      <c r="X2151" s="50"/>
      <c r="Y2151" s="50"/>
      <c r="Z2151" s="250"/>
      <c r="AA2151" s="238"/>
      <c r="AB2151" s="50"/>
      <c r="AC2151" s="50"/>
      <c r="AD2151" s="50"/>
      <c r="AE2151" s="50"/>
      <c r="AF2151" s="50"/>
      <c r="AG2151" s="50"/>
      <c r="AH2151" s="50"/>
      <c r="AI2151" s="50"/>
      <c r="AJ2151" s="50"/>
      <c r="AK2151" s="50"/>
      <c r="AL2151" s="50"/>
      <c r="AM2151" s="50"/>
      <c r="AN2151" s="50"/>
      <c r="AO2151" s="50"/>
      <c r="AP2151" s="50"/>
      <c r="AQ2151" s="50"/>
      <c r="AR2151" s="50"/>
      <c r="AS2151" s="50"/>
      <c r="AT2151" s="50"/>
      <c r="AU2151" s="50"/>
      <c r="AV2151" s="50"/>
      <c r="AW2151" s="50"/>
      <c r="AX2151" s="50"/>
      <c r="AY2151" s="50"/>
      <c r="AZ2151" s="50"/>
      <c r="BA2151" s="50"/>
      <c r="BB2151" s="50"/>
      <c r="BC2151" s="50"/>
      <c r="BD2151" s="50"/>
      <c r="BE2151" s="50"/>
      <c r="BF2151" s="50"/>
      <c r="BG2151" s="50"/>
      <c r="BH2151" s="50"/>
      <c r="BI2151" s="50"/>
      <c r="BJ2151" s="50"/>
      <c r="BK2151" s="50"/>
      <c r="BL2151" s="50"/>
      <c r="BM2151" s="50"/>
      <c r="BN2151" s="50"/>
      <c r="BO2151" s="50"/>
      <c r="BP2151" s="50"/>
      <c r="BQ2151" s="50"/>
      <c r="BR2151" s="50"/>
      <c r="BS2151" s="50"/>
      <c r="BT2151" s="50"/>
      <c r="BU2151" s="50"/>
      <c r="BV2151" s="50"/>
      <c r="BW2151" s="50"/>
      <c r="BX2151" s="50"/>
      <c r="BY2151" s="50"/>
      <c r="BZ2151" s="50"/>
      <c r="CA2151" s="50"/>
      <c r="CB2151" s="50"/>
      <c r="CC2151" s="50"/>
      <c r="CD2151" s="50"/>
      <c r="CE2151" s="50"/>
      <c r="CF2151" s="50"/>
      <c r="CG2151" s="50"/>
      <c r="CH2151" s="50"/>
      <c r="CI2151" s="50"/>
      <c r="CJ2151" s="50"/>
      <c r="CK2151" s="50"/>
      <c r="CL2151" s="50"/>
      <c r="CM2151" s="50"/>
      <c r="CN2151" s="50"/>
      <c r="CO2151" s="50"/>
      <c r="CP2151" s="50"/>
      <c r="CQ2151" s="50"/>
      <c r="CR2151" s="50"/>
      <c r="CS2151" s="50"/>
      <c r="CT2151" s="50"/>
      <c r="CU2151" s="50"/>
      <c r="CV2151" s="50"/>
      <c r="CW2151" s="50"/>
      <c r="CX2151" s="50"/>
      <c r="CY2151" s="50"/>
      <c r="CZ2151" s="50"/>
      <c r="DA2151" s="50"/>
      <c r="DB2151" s="50"/>
      <c r="DC2151" s="50"/>
      <c r="DD2151" s="50"/>
      <c r="DE2151" s="50"/>
      <c r="DF2151" s="50"/>
    </row>
    <row r="2152" spans="2:110" x14ac:dyDescent="0.2">
      <c r="B2152" s="182"/>
      <c r="C2152" s="206"/>
      <c r="D2152" s="208"/>
      <c r="E2152" s="203"/>
      <c r="F2152" s="203"/>
      <c r="G2152" s="203"/>
      <c r="H2152" s="203"/>
      <c r="I2152" s="203"/>
      <c r="J2152" s="203"/>
      <c r="K2152" s="203"/>
      <c r="L2152" s="203"/>
      <c r="M2152" s="203"/>
      <c r="N2152" s="203"/>
      <c r="O2152" s="203"/>
      <c r="P2152" s="203"/>
      <c r="Q2152" s="204"/>
      <c r="R2152" s="204"/>
      <c r="S2152" s="234"/>
      <c r="T2152" s="50"/>
      <c r="U2152" s="50"/>
      <c r="V2152" s="50"/>
      <c r="W2152" s="50"/>
      <c r="X2152" s="50"/>
      <c r="Y2152" s="50"/>
      <c r="Z2152" s="250"/>
      <c r="AA2152" s="238"/>
      <c r="AB2152" s="50"/>
      <c r="AC2152" s="50"/>
      <c r="AD2152" s="50"/>
      <c r="AE2152" s="50"/>
      <c r="AF2152" s="50"/>
      <c r="AG2152" s="50"/>
      <c r="AH2152" s="50"/>
      <c r="AI2152" s="50"/>
      <c r="AJ2152" s="50"/>
      <c r="AK2152" s="50"/>
      <c r="AL2152" s="50"/>
      <c r="AM2152" s="50"/>
      <c r="AN2152" s="50"/>
      <c r="AO2152" s="50"/>
      <c r="AP2152" s="50"/>
      <c r="AQ2152" s="50"/>
      <c r="AR2152" s="50"/>
      <c r="AS2152" s="50"/>
      <c r="AT2152" s="50"/>
      <c r="AU2152" s="50"/>
      <c r="AV2152" s="50"/>
      <c r="AW2152" s="50"/>
      <c r="AX2152" s="50"/>
      <c r="AY2152" s="50"/>
      <c r="AZ2152" s="50"/>
      <c r="BA2152" s="50"/>
      <c r="BB2152" s="50"/>
      <c r="BC2152" s="50"/>
      <c r="BD2152" s="50"/>
      <c r="BE2152" s="50"/>
      <c r="BF2152" s="50"/>
      <c r="BG2152" s="50"/>
      <c r="BH2152" s="50"/>
      <c r="BI2152" s="50"/>
      <c r="BJ2152" s="50"/>
      <c r="BK2152" s="50"/>
      <c r="BL2152" s="50"/>
      <c r="BM2152" s="50"/>
      <c r="BN2152" s="50"/>
      <c r="BO2152" s="50"/>
      <c r="BP2152" s="50"/>
      <c r="BQ2152" s="50"/>
      <c r="BR2152" s="50"/>
      <c r="BS2152" s="50"/>
      <c r="BT2152" s="50"/>
      <c r="BU2152" s="50"/>
      <c r="BV2152" s="50"/>
      <c r="BW2152" s="50"/>
      <c r="BX2152" s="50"/>
      <c r="BY2152" s="50"/>
      <c r="BZ2152" s="50"/>
      <c r="CA2152" s="50"/>
      <c r="CB2152" s="50"/>
      <c r="CC2152" s="50"/>
      <c r="CD2152" s="50"/>
      <c r="CE2152" s="50"/>
      <c r="CF2152" s="50"/>
      <c r="CG2152" s="50"/>
      <c r="CH2152" s="50"/>
      <c r="CI2152" s="50"/>
      <c r="CJ2152" s="50"/>
      <c r="CK2152" s="50"/>
      <c r="CL2152" s="50"/>
      <c r="CM2152" s="50"/>
      <c r="CN2152" s="50"/>
      <c r="CO2152" s="50"/>
      <c r="CP2152" s="50"/>
      <c r="CQ2152" s="50"/>
      <c r="CR2152" s="50"/>
      <c r="CS2152" s="50"/>
      <c r="CT2152" s="50"/>
      <c r="CU2152" s="50"/>
      <c r="CV2152" s="50"/>
      <c r="CW2152" s="50"/>
      <c r="CX2152" s="50"/>
      <c r="CY2152" s="50"/>
      <c r="CZ2152" s="50"/>
      <c r="DA2152" s="50"/>
      <c r="DB2152" s="50"/>
      <c r="DC2152" s="50"/>
      <c r="DD2152" s="50"/>
      <c r="DE2152" s="50"/>
      <c r="DF2152" s="50"/>
    </row>
    <row r="2153" spans="2:110" x14ac:dyDescent="0.2">
      <c r="B2153" s="182"/>
      <c r="C2153" s="206"/>
      <c r="D2153" s="208"/>
      <c r="E2153" s="203"/>
      <c r="F2153" s="203"/>
      <c r="G2153" s="203"/>
      <c r="H2153" s="203"/>
      <c r="I2153" s="203"/>
      <c r="J2153" s="203"/>
      <c r="K2153" s="203"/>
      <c r="L2153" s="203"/>
      <c r="M2153" s="203"/>
      <c r="N2153" s="203"/>
      <c r="O2153" s="203"/>
      <c r="P2153" s="203"/>
      <c r="Q2153" s="204"/>
      <c r="R2153" s="204"/>
      <c r="S2153" s="234"/>
      <c r="T2153" s="50"/>
      <c r="U2153" s="50"/>
      <c r="V2153" s="50"/>
      <c r="W2153" s="50"/>
      <c r="X2153" s="50"/>
      <c r="Y2153" s="50"/>
      <c r="Z2153" s="250"/>
      <c r="AA2153" s="238"/>
      <c r="AB2153" s="50"/>
      <c r="AC2153" s="50"/>
      <c r="AD2153" s="50"/>
      <c r="AE2153" s="50"/>
      <c r="AF2153" s="50"/>
      <c r="AG2153" s="50"/>
      <c r="AH2153" s="50"/>
      <c r="AI2153" s="50"/>
      <c r="AJ2153" s="50"/>
      <c r="AK2153" s="50"/>
      <c r="AL2153" s="50"/>
      <c r="AM2153" s="50"/>
      <c r="AN2153" s="50"/>
      <c r="AO2153" s="50"/>
      <c r="AP2153" s="50"/>
      <c r="AQ2153" s="50"/>
      <c r="AR2153" s="50"/>
      <c r="AS2153" s="50"/>
      <c r="AT2153" s="50"/>
      <c r="AU2153" s="50"/>
      <c r="AV2153" s="50"/>
      <c r="AW2153" s="50"/>
      <c r="AX2153" s="50"/>
      <c r="AY2153" s="50"/>
      <c r="AZ2153" s="50"/>
      <c r="BA2153" s="50"/>
      <c r="BB2153" s="50"/>
      <c r="BC2153" s="50"/>
      <c r="BD2153" s="50"/>
      <c r="BE2153" s="50"/>
      <c r="BF2153" s="50"/>
      <c r="BG2153" s="50"/>
      <c r="BH2153" s="50"/>
      <c r="BI2153" s="50"/>
      <c r="BJ2153" s="50"/>
      <c r="BK2153" s="50"/>
      <c r="BL2153" s="50"/>
      <c r="BM2153" s="50"/>
      <c r="BN2153" s="50"/>
      <c r="BO2153" s="50"/>
      <c r="BP2153" s="50"/>
      <c r="BQ2153" s="50"/>
      <c r="BR2153" s="50"/>
      <c r="BS2153" s="50"/>
      <c r="BT2153" s="50"/>
      <c r="BU2153" s="50"/>
      <c r="BV2153" s="50"/>
      <c r="BW2153" s="50"/>
      <c r="BX2153" s="50"/>
      <c r="BY2153" s="50"/>
      <c r="BZ2153" s="50"/>
      <c r="CA2153" s="50"/>
      <c r="CB2153" s="50"/>
      <c r="CC2153" s="50"/>
      <c r="CD2153" s="50"/>
      <c r="CE2153" s="50"/>
      <c r="CF2153" s="50"/>
      <c r="CG2153" s="50"/>
      <c r="CH2153" s="50"/>
      <c r="CI2153" s="50"/>
      <c r="CJ2153" s="50"/>
      <c r="CK2153" s="50"/>
      <c r="CL2153" s="50"/>
      <c r="CM2153" s="50"/>
      <c r="CN2153" s="50"/>
      <c r="CO2153" s="50"/>
      <c r="CP2153" s="50"/>
      <c r="CQ2153" s="50"/>
      <c r="CR2153" s="50"/>
      <c r="CS2153" s="50"/>
      <c r="CT2153" s="50"/>
      <c r="CU2153" s="50"/>
      <c r="CV2153" s="50"/>
      <c r="CW2153" s="50"/>
      <c r="CX2153" s="50"/>
      <c r="CY2153" s="50"/>
      <c r="CZ2153" s="50"/>
      <c r="DA2153" s="50"/>
      <c r="DB2153" s="50"/>
      <c r="DC2153" s="50"/>
      <c r="DD2153" s="50"/>
      <c r="DE2153" s="50"/>
      <c r="DF2153" s="50"/>
    </row>
    <row r="2154" spans="2:110" x14ac:dyDescent="0.2">
      <c r="B2154" s="182"/>
      <c r="C2154" s="206"/>
      <c r="D2154" s="208"/>
      <c r="E2154" s="203"/>
      <c r="F2154" s="203"/>
      <c r="G2154" s="203"/>
      <c r="H2154" s="203"/>
      <c r="I2154" s="203"/>
      <c r="J2154" s="203"/>
      <c r="K2154" s="203"/>
      <c r="L2154" s="203"/>
      <c r="M2154" s="203"/>
      <c r="N2154" s="203"/>
      <c r="O2154" s="203"/>
      <c r="P2154" s="203"/>
      <c r="Q2154" s="204"/>
      <c r="R2154" s="204"/>
      <c r="S2154" s="234"/>
      <c r="T2154" s="50"/>
      <c r="U2154" s="50"/>
      <c r="V2154" s="50"/>
      <c r="W2154" s="50"/>
      <c r="X2154" s="50"/>
      <c r="Y2154" s="50"/>
      <c r="Z2154" s="250"/>
      <c r="AA2154" s="238"/>
      <c r="AB2154" s="50"/>
      <c r="AC2154" s="50"/>
      <c r="AD2154" s="50"/>
      <c r="AE2154" s="50"/>
      <c r="AF2154" s="50"/>
      <c r="AG2154" s="50"/>
      <c r="AH2154" s="50"/>
      <c r="AI2154" s="50"/>
      <c r="AJ2154" s="50"/>
      <c r="AK2154" s="50"/>
      <c r="AL2154" s="50"/>
      <c r="AM2154" s="50"/>
      <c r="AN2154" s="50"/>
      <c r="AO2154" s="50"/>
      <c r="AP2154" s="50"/>
      <c r="AQ2154" s="50"/>
      <c r="AR2154" s="50"/>
      <c r="AS2154" s="50"/>
      <c r="AT2154" s="50"/>
      <c r="AU2154" s="50"/>
      <c r="AV2154" s="50"/>
      <c r="AW2154" s="50"/>
      <c r="AX2154" s="50"/>
      <c r="AY2154" s="50"/>
      <c r="AZ2154" s="50"/>
      <c r="BA2154" s="50"/>
      <c r="BB2154" s="50"/>
      <c r="BC2154" s="50"/>
      <c r="BD2154" s="50"/>
      <c r="BE2154" s="50"/>
      <c r="BF2154" s="50"/>
      <c r="BG2154" s="50"/>
      <c r="BH2154" s="50"/>
      <c r="BI2154" s="50"/>
      <c r="BJ2154" s="50"/>
      <c r="BK2154" s="50"/>
      <c r="BL2154" s="50"/>
      <c r="BM2154" s="50"/>
      <c r="BN2154" s="50"/>
      <c r="BO2154" s="50"/>
      <c r="BP2154" s="50"/>
      <c r="BQ2154" s="50"/>
      <c r="BR2154" s="50"/>
      <c r="BS2154" s="50"/>
      <c r="BT2154" s="50"/>
      <c r="BU2154" s="50"/>
      <c r="BV2154" s="50"/>
      <c r="BW2154" s="50"/>
      <c r="BX2154" s="50"/>
      <c r="BY2154" s="50"/>
      <c r="BZ2154" s="50"/>
      <c r="CA2154" s="50"/>
      <c r="CB2154" s="50"/>
      <c r="CC2154" s="50"/>
      <c r="CD2154" s="50"/>
      <c r="CE2154" s="50"/>
      <c r="CF2154" s="50"/>
      <c r="CG2154" s="50"/>
      <c r="CH2154" s="50"/>
      <c r="CI2154" s="50"/>
      <c r="CJ2154" s="50"/>
      <c r="CK2154" s="50"/>
      <c r="CL2154" s="50"/>
      <c r="CM2154" s="50"/>
      <c r="CN2154" s="50"/>
      <c r="CO2154" s="50"/>
      <c r="CP2154" s="50"/>
      <c r="CQ2154" s="50"/>
      <c r="CR2154" s="50"/>
      <c r="CS2154" s="50"/>
      <c r="CT2154" s="50"/>
      <c r="CU2154" s="50"/>
      <c r="CV2154" s="50"/>
      <c r="CW2154" s="50"/>
      <c r="CX2154" s="50"/>
      <c r="CY2154" s="50"/>
      <c r="CZ2154" s="50"/>
      <c r="DA2154" s="50"/>
      <c r="DB2154" s="50"/>
      <c r="DC2154" s="50"/>
      <c r="DD2154" s="50"/>
      <c r="DE2154" s="50"/>
      <c r="DF2154" s="50"/>
    </row>
    <row r="2155" spans="2:110" x14ac:dyDescent="0.2">
      <c r="B2155" s="182"/>
      <c r="C2155" s="206"/>
      <c r="D2155" s="207"/>
      <c r="E2155" s="203"/>
      <c r="F2155" s="203"/>
      <c r="G2155" s="203"/>
      <c r="H2155" s="203"/>
      <c r="I2155" s="203"/>
      <c r="J2155" s="203"/>
      <c r="K2155" s="203"/>
      <c r="L2155" s="203"/>
      <c r="M2155" s="203"/>
      <c r="N2155" s="203"/>
      <c r="O2155" s="203"/>
      <c r="P2155" s="203"/>
      <c r="Q2155" s="204"/>
      <c r="R2155" s="204"/>
      <c r="S2155" s="234"/>
      <c r="T2155" s="50"/>
      <c r="U2155" s="50"/>
      <c r="V2155" s="50"/>
      <c r="W2155" s="50"/>
      <c r="X2155" s="50"/>
      <c r="Y2155" s="50"/>
      <c r="Z2155" s="250"/>
      <c r="AA2155" s="238"/>
      <c r="AB2155" s="50"/>
      <c r="AC2155" s="50"/>
      <c r="AD2155" s="50"/>
      <c r="AE2155" s="50"/>
      <c r="AF2155" s="50"/>
      <c r="AG2155" s="50"/>
      <c r="AH2155" s="50"/>
      <c r="AI2155" s="50"/>
      <c r="AJ2155" s="50"/>
      <c r="AK2155" s="50"/>
      <c r="AL2155" s="50"/>
      <c r="AM2155" s="50"/>
      <c r="AN2155" s="50"/>
      <c r="AO2155" s="50"/>
      <c r="AP2155" s="50"/>
      <c r="AQ2155" s="50"/>
      <c r="AR2155" s="50"/>
      <c r="AS2155" s="50"/>
      <c r="AT2155" s="50"/>
      <c r="AU2155" s="50"/>
      <c r="AV2155" s="50"/>
      <c r="AW2155" s="50"/>
      <c r="AX2155" s="50"/>
      <c r="AY2155" s="50"/>
      <c r="AZ2155" s="50"/>
      <c r="BA2155" s="50"/>
      <c r="BB2155" s="50"/>
      <c r="BC2155" s="50"/>
      <c r="BD2155" s="50"/>
      <c r="BE2155" s="50"/>
      <c r="BF2155" s="50"/>
      <c r="BG2155" s="50"/>
      <c r="BH2155" s="50"/>
      <c r="BI2155" s="50"/>
      <c r="BJ2155" s="50"/>
      <c r="BK2155" s="50"/>
      <c r="BL2155" s="50"/>
      <c r="BM2155" s="50"/>
      <c r="BN2155" s="50"/>
      <c r="BO2155" s="50"/>
      <c r="BP2155" s="50"/>
      <c r="BQ2155" s="50"/>
      <c r="BR2155" s="50"/>
      <c r="BS2155" s="50"/>
      <c r="BT2155" s="50"/>
      <c r="BU2155" s="50"/>
      <c r="BV2155" s="50"/>
      <c r="BW2155" s="50"/>
      <c r="BX2155" s="50"/>
      <c r="BY2155" s="50"/>
      <c r="BZ2155" s="50"/>
      <c r="CA2155" s="50"/>
      <c r="CB2155" s="50"/>
      <c r="CC2155" s="50"/>
      <c r="CD2155" s="50"/>
      <c r="CE2155" s="50"/>
      <c r="CF2155" s="50"/>
      <c r="CG2155" s="50"/>
      <c r="CH2155" s="50"/>
      <c r="CI2155" s="50"/>
      <c r="CJ2155" s="50"/>
      <c r="CK2155" s="50"/>
      <c r="CL2155" s="50"/>
      <c r="CM2155" s="50"/>
      <c r="CN2155" s="50"/>
      <c r="CO2155" s="50"/>
      <c r="CP2155" s="50"/>
      <c r="CQ2155" s="50"/>
      <c r="CR2155" s="50"/>
      <c r="CS2155" s="50"/>
      <c r="CT2155" s="50"/>
      <c r="CU2155" s="50"/>
      <c r="CV2155" s="50"/>
      <c r="CW2155" s="50"/>
      <c r="CX2155" s="50"/>
      <c r="CY2155" s="50"/>
      <c r="CZ2155" s="50"/>
      <c r="DA2155" s="50"/>
      <c r="DB2155" s="50"/>
      <c r="DC2155" s="50"/>
      <c r="DD2155" s="50"/>
      <c r="DE2155" s="50"/>
      <c r="DF2155" s="50"/>
    </row>
    <row r="2156" spans="2:110" x14ac:dyDescent="0.2">
      <c r="B2156" s="182"/>
      <c r="C2156" s="206"/>
      <c r="D2156" s="207"/>
      <c r="E2156" s="203"/>
      <c r="F2156" s="203"/>
      <c r="G2156" s="203"/>
      <c r="H2156" s="203"/>
      <c r="I2156" s="203"/>
      <c r="J2156" s="203"/>
      <c r="K2156" s="203"/>
      <c r="L2156" s="203"/>
      <c r="M2156" s="203"/>
      <c r="N2156" s="203"/>
      <c r="O2156" s="203"/>
      <c r="P2156" s="203"/>
      <c r="Q2156" s="204"/>
      <c r="R2156" s="204"/>
      <c r="S2156" s="234"/>
      <c r="T2156" s="50"/>
      <c r="U2156" s="50"/>
      <c r="V2156" s="50"/>
      <c r="W2156" s="50"/>
      <c r="X2156" s="50"/>
      <c r="Y2156" s="50"/>
      <c r="Z2156" s="250"/>
      <c r="AA2156" s="238"/>
      <c r="AB2156" s="50"/>
      <c r="AC2156" s="50"/>
      <c r="AD2156" s="50"/>
      <c r="AE2156" s="50"/>
      <c r="AF2156" s="50"/>
      <c r="AG2156" s="50"/>
      <c r="AH2156" s="50"/>
      <c r="AI2156" s="50"/>
      <c r="AJ2156" s="50"/>
      <c r="AK2156" s="50"/>
      <c r="AL2156" s="50"/>
      <c r="AM2156" s="50"/>
      <c r="AN2156" s="50"/>
      <c r="AO2156" s="50"/>
      <c r="AP2156" s="50"/>
      <c r="AQ2156" s="50"/>
      <c r="AR2156" s="50"/>
      <c r="AS2156" s="50"/>
      <c r="AT2156" s="50"/>
      <c r="AU2156" s="50"/>
      <c r="AV2156" s="50"/>
      <c r="AW2156" s="50"/>
      <c r="AX2156" s="50"/>
      <c r="AY2156" s="50"/>
      <c r="AZ2156" s="50"/>
      <c r="BA2156" s="50"/>
      <c r="BB2156" s="50"/>
      <c r="BC2156" s="50"/>
      <c r="BD2156" s="50"/>
      <c r="BE2156" s="50"/>
      <c r="BF2156" s="50"/>
      <c r="BG2156" s="50"/>
      <c r="BH2156" s="50"/>
      <c r="BI2156" s="50"/>
      <c r="BJ2156" s="50"/>
      <c r="BK2156" s="50"/>
      <c r="BL2156" s="50"/>
      <c r="BM2156" s="50"/>
      <c r="BN2156" s="50"/>
      <c r="BO2156" s="50"/>
      <c r="BP2156" s="50"/>
      <c r="BQ2156" s="50"/>
      <c r="BR2156" s="50"/>
      <c r="BS2156" s="50"/>
      <c r="BT2156" s="50"/>
      <c r="BU2156" s="50"/>
      <c r="BV2156" s="50"/>
      <c r="BW2156" s="50"/>
      <c r="BX2156" s="50"/>
      <c r="BY2156" s="50"/>
      <c r="BZ2156" s="50"/>
      <c r="CA2156" s="50"/>
      <c r="CB2156" s="50"/>
      <c r="CC2156" s="50"/>
      <c r="CD2156" s="50"/>
      <c r="CE2156" s="50"/>
      <c r="CF2156" s="50"/>
      <c r="CG2156" s="50"/>
      <c r="CH2156" s="50"/>
      <c r="CI2156" s="50"/>
      <c r="CJ2156" s="50"/>
      <c r="CK2156" s="50"/>
      <c r="CL2156" s="50"/>
      <c r="CM2156" s="50"/>
      <c r="CN2156" s="50"/>
      <c r="CO2156" s="50"/>
      <c r="CP2156" s="50"/>
      <c r="CQ2156" s="50"/>
      <c r="CR2156" s="50"/>
      <c r="CS2156" s="50"/>
      <c r="CT2156" s="50"/>
      <c r="CU2156" s="50"/>
      <c r="CV2156" s="50"/>
      <c r="CW2156" s="50"/>
      <c r="CX2156" s="50"/>
      <c r="CY2156" s="50"/>
      <c r="CZ2156" s="50"/>
      <c r="DA2156" s="50"/>
      <c r="DB2156" s="50"/>
      <c r="DC2156" s="50"/>
      <c r="DD2156" s="50"/>
      <c r="DE2156" s="50"/>
      <c r="DF2156" s="50"/>
    </row>
    <row r="2157" spans="2:110" x14ac:dyDescent="0.2">
      <c r="B2157" s="182"/>
      <c r="C2157" s="206"/>
      <c r="D2157" s="207"/>
      <c r="E2157" s="203"/>
      <c r="F2157" s="203"/>
      <c r="G2157" s="203"/>
      <c r="H2157" s="203"/>
      <c r="I2157" s="203"/>
      <c r="J2157" s="203"/>
      <c r="K2157" s="203"/>
      <c r="L2157" s="203"/>
      <c r="M2157" s="203"/>
      <c r="N2157" s="203"/>
      <c r="O2157" s="203"/>
      <c r="P2157" s="203"/>
      <c r="Q2157" s="204"/>
      <c r="R2157" s="204"/>
      <c r="S2157" s="234"/>
      <c r="T2157" s="50"/>
      <c r="U2157" s="50"/>
      <c r="V2157" s="50"/>
      <c r="W2157" s="50"/>
      <c r="X2157" s="50"/>
      <c r="Y2157" s="50"/>
      <c r="Z2157" s="250"/>
      <c r="AA2157" s="238"/>
      <c r="AB2157" s="50"/>
      <c r="AC2157" s="50"/>
      <c r="AD2157" s="50"/>
      <c r="AE2157" s="50"/>
      <c r="AF2157" s="50"/>
      <c r="AG2157" s="50"/>
      <c r="AH2157" s="50"/>
      <c r="AI2157" s="50"/>
      <c r="AJ2157" s="50"/>
      <c r="AK2157" s="50"/>
      <c r="AL2157" s="50"/>
      <c r="AM2157" s="50"/>
      <c r="AN2157" s="50"/>
      <c r="AO2157" s="50"/>
      <c r="AP2157" s="50"/>
      <c r="AQ2157" s="50"/>
      <c r="AR2157" s="50"/>
      <c r="AS2157" s="50"/>
      <c r="AT2157" s="50"/>
      <c r="AU2157" s="50"/>
      <c r="AV2157" s="50"/>
      <c r="AW2157" s="50"/>
      <c r="AX2157" s="50"/>
      <c r="AY2157" s="50"/>
      <c r="AZ2157" s="50"/>
      <c r="BA2157" s="50"/>
      <c r="BB2157" s="50"/>
      <c r="BC2157" s="50"/>
      <c r="BD2157" s="50"/>
      <c r="BE2157" s="50"/>
      <c r="BF2157" s="50"/>
      <c r="BG2157" s="50"/>
      <c r="BH2157" s="50"/>
      <c r="BI2157" s="50"/>
      <c r="BJ2157" s="50"/>
      <c r="BK2157" s="50"/>
      <c r="BL2157" s="50"/>
      <c r="BM2157" s="50"/>
      <c r="BN2157" s="50"/>
      <c r="BO2157" s="50"/>
      <c r="BP2157" s="50"/>
      <c r="BQ2157" s="50"/>
      <c r="BR2157" s="50"/>
      <c r="BS2157" s="50"/>
      <c r="BT2157" s="50"/>
      <c r="BU2157" s="50"/>
      <c r="BV2157" s="50"/>
      <c r="BW2157" s="50"/>
      <c r="BX2157" s="50"/>
      <c r="BY2157" s="50"/>
      <c r="BZ2157" s="50"/>
      <c r="CA2157" s="50"/>
      <c r="CB2157" s="50"/>
      <c r="CC2157" s="50"/>
      <c r="CD2157" s="50"/>
      <c r="CE2157" s="50"/>
      <c r="CF2157" s="50"/>
      <c r="CG2157" s="50"/>
      <c r="CH2157" s="50"/>
      <c r="CI2157" s="50"/>
      <c r="CJ2157" s="50"/>
      <c r="CK2157" s="50"/>
      <c r="CL2157" s="50"/>
      <c r="CM2157" s="50"/>
      <c r="CN2157" s="50"/>
      <c r="CO2157" s="50"/>
      <c r="CP2157" s="50"/>
      <c r="CQ2157" s="50"/>
      <c r="CR2157" s="50"/>
      <c r="CS2157" s="50"/>
      <c r="CT2157" s="50"/>
      <c r="CU2157" s="50"/>
      <c r="CV2157" s="50"/>
      <c r="CW2157" s="50"/>
      <c r="CX2157" s="50"/>
      <c r="CY2157" s="50"/>
      <c r="CZ2157" s="50"/>
      <c r="DA2157" s="50"/>
      <c r="DB2157" s="50"/>
      <c r="DC2157" s="50"/>
      <c r="DD2157" s="50"/>
      <c r="DE2157" s="50"/>
      <c r="DF2157" s="50"/>
    </row>
    <row r="2158" spans="2:110" x14ac:dyDescent="0.2">
      <c r="B2158" s="182"/>
      <c r="C2158" s="206"/>
      <c r="D2158" s="208"/>
      <c r="E2158" s="203"/>
      <c r="F2158" s="203"/>
      <c r="G2158" s="203"/>
      <c r="H2158" s="203"/>
      <c r="I2158" s="203"/>
      <c r="J2158" s="203"/>
      <c r="K2158" s="203"/>
      <c r="L2158" s="203"/>
      <c r="M2158" s="203"/>
      <c r="N2158" s="203"/>
      <c r="O2158" s="203"/>
      <c r="P2158" s="203"/>
      <c r="Q2158" s="204"/>
      <c r="R2158" s="204"/>
      <c r="S2158" s="234"/>
      <c r="T2158" s="50"/>
      <c r="U2158" s="50"/>
      <c r="V2158" s="50"/>
      <c r="W2158" s="50"/>
      <c r="X2158" s="50"/>
      <c r="Y2158" s="50"/>
      <c r="Z2158" s="250"/>
      <c r="AA2158" s="238"/>
      <c r="AB2158" s="50"/>
      <c r="AC2158" s="50"/>
      <c r="AD2158" s="50"/>
      <c r="AE2158" s="50"/>
      <c r="AF2158" s="50"/>
      <c r="AG2158" s="50"/>
      <c r="AH2158" s="50"/>
      <c r="AI2158" s="50"/>
      <c r="AJ2158" s="50"/>
      <c r="AK2158" s="50"/>
      <c r="AL2158" s="50"/>
      <c r="AM2158" s="50"/>
      <c r="AN2158" s="50"/>
      <c r="AO2158" s="50"/>
      <c r="AP2158" s="50"/>
      <c r="AQ2158" s="50"/>
      <c r="AR2158" s="50"/>
      <c r="AS2158" s="50"/>
      <c r="AT2158" s="50"/>
      <c r="AU2158" s="50"/>
      <c r="AV2158" s="50"/>
      <c r="AW2158" s="50"/>
      <c r="AX2158" s="50"/>
      <c r="AY2158" s="50"/>
      <c r="AZ2158" s="50"/>
      <c r="BA2158" s="50"/>
      <c r="BB2158" s="50"/>
      <c r="BC2158" s="50"/>
      <c r="BD2158" s="50"/>
      <c r="BE2158" s="50"/>
      <c r="BF2158" s="50"/>
      <c r="BG2158" s="50"/>
      <c r="BH2158" s="50"/>
      <c r="BI2158" s="50"/>
      <c r="BJ2158" s="50"/>
      <c r="BK2158" s="50"/>
      <c r="BL2158" s="50"/>
      <c r="BM2158" s="50"/>
      <c r="BN2158" s="50"/>
      <c r="BO2158" s="50"/>
      <c r="BP2158" s="50"/>
      <c r="BQ2158" s="50"/>
      <c r="BR2158" s="50"/>
      <c r="BS2158" s="50"/>
      <c r="BT2158" s="50"/>
      <c r="BU2158" s="50"/>
      <c r="BV2158" s="50"/>
      <c r="BW2158" s="50"/>
      <c r="BX2158" s="50"/>
      <c r="BY2158" s="50"/>
      <c r="BZ2158" s="50"/>
      <c r="CA2158" s="50"/>
      <c r="CB2158" s="50"/>
      <c r="CC2158" s="50"/>
      <c r="CD2158" s="50"/>
      <c r="CE2158" s="50"/>
      <c r="CF2158" s="50"/>
      <c r="CG2158" s="50"/>
      <c r="CH2158" s="50"/>
      <c r="CI2158" s="50"/>
      <c r="CJ2158" s="50"/>
      <c r="CK2158" s="50"/>
      <c r="CL2158" s="50"/>
      <c r="CM2158" s="50"/>
      <c r="CN2158" s="50"/>
      <c r="CO2158" s="50"/>
      <c r="CP2158" s="50"/>
      <c r="CQ2158" s="50"/>
      <c r="CR2158" s="50"/>
      <c r="CS2158" s="50"/>
      <c r="CT2158" s="50"/>
      <c r="CU2158" s="50"/>
      <c r="CV2158" s="50"/>
      <c r="CW2158" s="50"/>
      <c r="CX2158" s="50"/>
      <c r="CY2158" s="50"/>
      <c r="CZ2158" s="50"/>
      <c r="DA2158" s="50"/>
      <c r="DB2158" s="50"/>
      <c r="DC2158" s="50"/>
      <c r="DD2158" s="50"/>
      <c r="DE2158" s="50"/>
      <c r="DF2158" s="50"/>
    </row>
    <row r="2159" spans="2:110" x14ac:dyDescent="0.2">
      <c r="B2159" s="182"/>
      <c r="C2159" s="206"/>
      <c r="D2159" s="208"/>
      <c r="E2159" s="203"/>
      <c r="F2159" s="203"/>
      <c r="G2159" s="203"/>
      <c r="H2159" s="203"/>
      <c r="I2159" s="203"/>
      <c r="J2159" s="203"/>
      <c r="K2159" s="203"/>
      <c r="L2159" s="203"/>
      <c r="M2159" s="203"/>
      <c r="N2159" s="203"/>
      <c r="O2159" s="203"/>
      <c r="P2159" s="203"/>
      <c r="Q2159" s="204"/>
      <c r="R2159" s="204"/>
      <c r="S2159" s="234"/>
      <c r="T2159" s="50"/>
      <c r="U2159" s="50"/>
      <c r="V2159" s="50"/>
      <c r="W2159" s="50"/>
      <c r="X2159" s="50"/>
      <c r="Y2159" s="50"/>
      <c r="Z2159" s="250"/>
      <c r="AA2159" s="238"/>
      <c r="AB2159" s="50"/>
      <c r="AC2159" s="50"/>
      <c r="AD2159" s="50"/>
      <c r="AE2159" s="50"/>
      <c r="AF2159" s="50"/>
      <c r="AG2159" s="50"/>
      <c r="AH2159" s="50"/>
      <c r="AI2159" s="50"/>
      <c r="AJ2159" s="50"/>
      <c r="AK2159" s="50"/>
      <c r="AL2159" s="50"/>
      <c r="AM2159" s="50"/>
      <c r="AN2159" s="50"/>
      <c r="AO2159" s="50"/>
      <c r="AP2159" s="50"/>
      <c r="AQ2159" s="50"/>
      <c r="AR2159" s="50"/>
      <c r="AS2159" s="50"/>
      <c r="AT2159" s="50"/>
      <c r="AU2159" s="50"/>
      <c r="AV2159" s="50"/>
      <c r="AW2159" s="50"/>
      <c r="AX2159" s="50"/>
      <c r="AY2159" s="50"/>
      <c r="AZ2159" s="50"/>
      <c r="BA2159" s="50"/>
      <c r="BB2159" s="50"/>
      <c r="BC2159" s="50"/>
      <c r="BD2159" s="50"/>
      <c r="BE2159" s="50"/>
      <c r="BF2159" s="50"/>
      <c r="BG2159" s="50"/>
      <c r="BH2159" s="50"/>
      <c r="BI2159" s="50"/>
      <c r="BJ2159" s="50"/>
      <c r="BK2159" s="50"/>
      <c r="BL2159" s="50"/>
      <c r="BM2159" s="50"/>
      <c r="BN2159" s="50"/>
      <c r="BO2159" s="50"/>
      <c r="BP2159" s="50"/>
      <c r="BQ2159" s="50"/>
      <c r="BR2159" s="50"/>
      <c r="BS2159" s="50"/>
      <c r="BT2159" s="50"/>
      <c r="BU2159" s="50"/>
      <c r="BV2159" s="50"/>
      <c r="BW2159" s="50"/>
      <c r="BX2159" s="50"/>
      <c r="BY2159" s="50"/>
      <c r="BZ2159" s="50"/>
      <c r="CA2159" s="50"/>
      <c r="CB2159" s="50"/>
      <c r="CC2159" s="50"/>
      <c r="CD2159" s="50"/>
      <c r="CE2159" s="50"/>
      <c r="CF2159" s="50"/>
      <c r="CG2159" s="50"/>
      <c r="CH2159" s="50"/>
      <c r="CI2159" s="50"/>
      <c r="CJ2159" s="50"/>
      <c r="CK2159" s="50"/>
      <c r="CL2159" s="50"/>
      <c r="CM2159" s="50"/>
      <c r="CN2159" s="50"/>
      <c r="CO2159" s="50"/>
      <c r="CP2159" s="50"/>
      <c r="CQ2159" s="50"/>
      <c r="CR2159" s="50"/>
      <c r="CS2159" s="50"/>
      <c r="CT2159" s="50"/>
      <c r="CU2159" s="50"/>
      <c r="CV2159" s="50"/>
      <c r="CW2159" s="50"/>
      <c r="CX2159" s="50"/>
      <c r="CY2159" s="50"/>
      <c r="CZ2159" s="50"/>
      <c r="DA2159" s="50"/>
      <c r="DB2159" s="50"/>
      <c r="DC2159" s="50"/>
      <c r="DD2159" s="50"/>
      <c r="DE2159" s="50"/>
      <c r="DF2159" s="50"/>
    </row>
    <row r="2160" spans="2:110" x14ac:dyDescent="0.2">
      <c r="B2160" s="182"/>
      <c r="C2160" s="206"/>
      <c r="D2160" s="208"/>
      <c r="E2160" s="203"/>
      <c r="F2160" s="203"/>
      <c r="G2160" s="203"/>
      <c r="H2160" s="203"/>
      <c r="I2160" s="203"/>
      <c r="J2160" s="203"/>
      <c r="K2160" s="203"/>
      <c r="L2160" s="203"/>
      <c r="M2160" s="203"/>
      <c r="N2160" s="203"/>
      <c r="O2160" s="203"/>
      <c r="P2160" s="203"/>
      <c r="Q2160" s="204"/>
      <c r="R2160" s="204"/>
      <c r="S2160" s="234"/>
      <c r="T2160" s="50"/>
      <c r="U2160" s="50"/>
      <c r="V2160" s="50"/>
      <c r="W2160" s="50"/>
      <c r="X2160" s="50"/>
      <c r="Y2160" s="50"/>
      <c r="Z2160" s="250"/>
      <c r="AA2160" s="238"/>
      <c r="AB2160" s="50"/>
      <c r="AC2160" s="50"/>
      <c r="AD2160" s="50"/>
      <c r="AE2160" s="50"/>
      <c r="AF2160" s="50"/>
      <c r="AG2160" s="50"/>
      <c r="AH2160" s="50"/>
      <c r="AI2160" s="50"/>
      <c r="AJ2160" s="50"/>
      <c r="AK2160" s="50"/>
      <c r="AL2160" s="50"/>
      <c r="AM2160" s="50"/>
      <c r="AN2160" s="50"/>
      <c r="AO2160" s="50"/>
      <c r="AP2160" s="50"/>
      <c r="AQ2160" s="50"/>
      <c r="AR2160" s="50"/>
      <c r="AS2160" s="50"/>
      <c r="AT2160" s="50"/>
      <c r="AU2160" s="50"/>
      <c r="AV2160" s="50"/>
      <c r="AW2160" s="50"/>
      <c r="AX2160" s="50"/>
      <c r="AY2160" s="50"/>
      <c r="AZ2160" s="50"/>
      <c r="BA2160" s="50"/>
      <c r="BB2160" s="50"/>
      <c r="BC2160" s="50"/>
      <c r="BD2160" s="50"/>
      <c r="BE2160" s="50"/>
      <c r="BF2160" s="50"/>
      <c r="BG2160" s="50"/>
      <c r="BH2160" s="50"/>
      <c r="BI2160" s="50"/>
      <c r="BJ2160" s="50"/>
      <c r="BK2160" s="50"/>
      <c r="BL2160" s="50"/>
      <c r="BM2160" s="50"/>
      <c r="BN2160" s="50"/>
      <c r="BO2160" s="50"/>
      <c r="BP2160" s="50"/>
      <c r="BQ2160" s="50"/>
      <c r="BR2160" s="50"/>
      <c r="BS2160" s="50"/>
      <c r="BT2160" s="50"/>
      <c r="BU2160" s="50"/>
      <c r="BV2160" s="50"/>
      <c r="BW2160" s="50"/>
      <c r="BX2160" s="50"/>
      <c r="BY2160" s="50"/>
      <c r="BZ2160" s="50"/>
      <c r="CA2160" s="50"/>
      <c r="CB2160" s="50"/>
      <c r="CC2160" s="50"/>
      <c r="CD2160" s="50"/>
      <c r="CE2160" s="50"/>
      <c r="CF2160" s="50"/>
      <c r="CG2160" s="50"/>
      <c r="CH2160" s="50"/>
      <c r="CI2160" s="50"/>
      <c r="CJ2160" s="50"/>
      <c r="CK2160" s="50"/>
      <c r="CL2160" s="50"/>
      <c r="CM2160" s="50"/>
      <c r="CN2160" s="50"/>
      <c r="CO2160" s="50"/>
      <c r="CP2160" s="50"/>
      <c r="CQ2160" s="50"/>
      <c r="CR2160" s="50"/>
      <c r="CS2160" s="50"/>
      <c r="CT2160" s="50"/>
      <c r="CU2160" s="50"/>
      <c r="CV2160" s="50"/>
      <c r="CW2160" s="50"/>
      <c r="CX2160" s="50"/>
      <c r="CY2160" s="50"/>
      <c r="CZ2160" s="50"/>
      <c r="DA2160" s="50"/>
      <c r="DB2160" s="50"/>
      <c r="DC2160" s="50"/>
      <c r="DD2160" s="50"/>
      <c r="DE2160" s="50"/>
      <c r="DF2160" s="50"/>
    </row>
    <row r="2161" spans="2:110" x14ac:dyDescent="0.2">
      <c r="B2161" s="182"/>
      <c r="C2161" s="206"/>
      <c r="D2161" s="208"/>
      <c r="E2161" s="203"/>
      <c r="F2161" s="203"/>
      <c r="G2161" s="203"/>
      <c r="H2161" s="203"/>
      <c r="I2161" s="203"/>
      <c r="J2161" s="203"/>
      <c r="K2161" s="203"/>
      <c r="L2161" s="203"/>
      <c r="M2161" s="203"/>
      <c r="N2161" s="203"/>
      <c r="O2161" s="203"/>
      <c r="P2161" s="203"/>
      <c r="Q2161" s="204"/>
      <c r="R2161" s="204"/>
      <c r="S2161" s="234"/>
      <c r="T2161" s="50"/>
      <c r="U2161" s="50"/>
      <c r="V2161" s="50"/>
      <c r="W2161" s="50"/>
      <c r="X2161" s="50"/>
      <c r="Y2161" s="50"/>
      <c r="Z2161" s="250"/>
      <c r="AA2161" s="238"/>
      <c r="AB2161" s="50"/>
      <c r="AC2161" s="50"/>
      <c r="AD2161" s="50"/>
      <c r="AE2161" s="50"/>
      <c r="AF2161" s="50"/>
      <c r="AG2161" s="50"/>
      <c r="AH2161" s="50"/>
      <c r="AI2161" s="50"/>
      <c r="AJ2161" s="50"/>
      <c r="AK2161" s="50"/>
      <c r="AL2161" s="50"/>
      <c r="AM2161" s="50"/>
      <c r="AN2161" s="50"/>
      <c r="AO2161" s="50"/>
      <c r="AP2161" s="50"/>
      <c r="AQ2161" s="50"/>
      <c r="AR2161" s="50"/>
      <c r="AS2161" s="50"/>
      <c r="AT2161" s="50"/>
      <c r="AU2161" s="50"/>
      <c r="AV2161" s="50"/>
      <c r="AW2161" s="50"/>
      <c r="AX2161" s="50"/>
      <c r="AY2161" s="50"/>
      <c r="AZ2161" s="50"/>
      <c r="BA2161" s="50"/>
      <c r="BB2161" s="50"/>
      <c r="BC2161" s="50"/>
      <c r="BD2161" s="50"/>
      <c r="BE2161" s="50"/>
      <c r="BF2161" s="50"/>
      <c r="BG2161" s="50"/>
      <c r="BH2161" s="50"/>
      <c r="BI2161" s="50"/>
      <c r="BJ2161" s="50"/>
      <c r="BK2161" s="50"/>
      <c r="BL2161" s="50"/>
      <c r="BM2161" s="50"/>
      <c r="BN2161" s="50"/>
      <c r="BO2161" s="50"/>
      <c r="BP2161" s="50"/>
      <c r="BQ2161" s="50"/>
      <c r="BR2161" s="50"/>
      <c r="BS2161" s="50"/>
      <c r="BT2161" s="50"/>
      <c r="BU2161" s="50"/>
      <c r="BV2161" s="50"/>
      <c r="BW2161" s="50"/>
      <c r="BX2161" s="50"/>
      <c r="BY2161" s="50"/>
      <c r="BZ2161" s="50"/>
      <c r="CA2161" s="50"/>
      <c r="CB2161" s="50"/>
      <c r="CC2161" s="50"/>
      <c r="CD2161" s="50"/>
      <c r="CE2161" s="50"/>
      <c r="CF2161" s="50"/>
      <c r="CG2161" s="50"/>
      <c r="CH2161" s="50"/>
      <c r="CI2161" s="50"/>
      <c r="CJ2161" s="50"/>
      <c r="CK2161" s="50"/>
      <c r="CL2161" s="50"/>
      <c r="CM2161" s="50"/>
      <c r="CN2161" s="50"/>
      <c r="CO2161" s="50"/>
      <c r="CP2161" s="50"/>
      <c r="CQ2161" s="50"/>
      <c r="CR2161" s="50"/>
      <c r="CS2161" s="50"/>
      <c r="CT2161" s="50"/>
      <c r="CU2161" s="50"/>
      <c r="CV2161" s="50"/>
      <c r="CW2161" s="50"/>
      <c r="CX2161" s="50"/>
      <c r="CY2161" s="50"/>
      <c r="CZ2161" s="50"/>
      <c r="DA2161" s="50"/>
      <c r="DB2161" s="50"/>
      <c r="DC2161" s="50"/>
      <c r="DD2161" s="50"/>
      <c r="DE2161" s="50"/>
      <c r="DF2161" s="50"/>
    </row>
    <row r="2162" spans="2:110" x14ac:dyDescent="0.2">
      <c r="B2162" s="182"/>
      <c r="C2162" s="206"/>
      <c r="D2162" s="208"/>
      <c r="E2162" s="203"/>
      <c r="F2162" s="203"/>
      <c r="G2162" s="203"/>
      <c r="H2162" s="203"/>
      <c r="I2162" s="203"/>
      <c r="J2162" s="203"/>
      <c r="K2162" s="203"/>
      <c r="L2162" s="203"/>
      <c r="M2162" s="203"/>
      <c r="N2162" s="203"/>
      <c r="O2162" s="203"/>
      <c r="P2162" s="203"/>
      <c r="Q2162" s="204"/>
      <c r="R2162" s="204"/>
      <c r="S2162" s="234"/>
      <c r="T2162" s="50"/>
      <c r="U2162" s="50"/>
      <c r="V2162" s="50"/>
      <c r="W2162" s="50"/>
      <c r="X2162" s="50"/>
      <c r="Y2162" s="50"/>
      <c r="Z2162" s="250"/>
      <c r="AA2162" s="238"/>
      <c r="AB2162" s="50"/>
      <c r="AC2162" s="50"/>
      <c r="AD2162" s="50"/>
      <c r="AE2162" s="50"/>
      <c r="AF2162" s="50"/>
      <c r="AG2162" s="50"/>
      <c r="AH2162" s="50"/>
      <c r="AI2162" s="50"/>
      <c r="AJ2162" s="50"/>
      <c r="AK2162" s="50"/>
      <c r="AL2162" s="50"/>
      <c r="AM2162" s="50"/>
      <c r="AN2162" s="50"/>
      <c r="AO2162" s="50"/>
      <c r="AP2162" s="50"/>
      <c r="AQ2162" s="50"/>
      <c r="AR2162" s="50"/>
      <c r="AS2162" s="50"/>
      <c r="AT2162" s="50"/>
      <c r="AU2162" s="50"/>
      <c r="AV2162" s="50"/>
      <c r="AW2162" s="50"/>
      <c r="AX2162" s="50"/>
      <c r="AY2162" s="50"/>
      <c r="AZ2162" s="50"/>
      <c r="BA2162" s="50"/>
      <c r="BB2162" s="50"/>
      <c r="BC2162" s="50"/>
      <c r="BD2162" s="50"/>
      <c r="BE2162" s="50"/>
      <c r="BF2162" s="50"/>
      <c r="BG2162" s="50"/>
      <c r="BH2162" s="50"/>
      <c r="BI2162" s="50"/>
      <c r="BJ2162" s="50"/>
      <c r="BK2162" s="50"/>
      <c r="BL2162" s="50"/>
      <c r="BM2162" s="50"/>
      <c r="BN2162" s="50"/>
      <c r="BO2162" s="50"/>
      <c r="BP2162" s="50"/>
      <c r="BQ2162" s="50"/>
      <c r="BR2162" s="50"/>
      <c r="BS2162" s="50"/>
      <c r="BT2162" s="50"/>
      <c r="BU2162" s="50"/>
      <c r="BV2162" s="50"/>
      <c r="BW2162" s="50"/>
      <c r="BX2162" s="50"/>
      <c r="BY2162" s="50"/>
      <c r="BZ2162" s="50"/>
      <c r="CA2162" s="50"/>
      <c r="CB2162" s="50"/>
      <c r="CC2162" s="50"/>
      <c r="CD2162" s="50"/>
      <c r="CE2162" s="50"/>
      <c r="CF2162" s="50"/>
      <c r="CG2162" s="50"/>
      <c r="CH2162" s="50"/>
      <c r="CI2162" s="50"/>
      <c r="CJ2162" s="50"/>
      <c r="CK2162" s="50"/>
      <c r="CL2162" s="50"/>
      <c r="CM2162" s="50"/>
      <c r="CN2162" s="50"/>
      <c r="CO2162" s="50"/>
      <c r="CP2162" s="50"/>
      <c r="CQ2162" s="50"/>
      <c r="CR2162" s="50"/>
      <c r="CS2162" s="50"/>
      <c r="CT2162" s="50"/>
      <c r="CU2162" s="50"/>
      <c r="CV2162" s="50"/>
      <c r="CW2162" s="50"/>
      <c r="CX2162" s="50"/>
      <c r="CY2162" s="50"/>
      <c r="CZ2162" s="50"/>
      <c r="DA2162" s="50"/>
      <c r="DB2162" s="50"/>
      <c r="DC2162" s="50"/>
      <c r="DD2162" s="50"/>
      <c r="DE2162" s="50"/>
      <c r="DF2162" s="50"/>
    </row>
    <row r="2163" spans="2:110" x14ac:dyDescent="0.2">
      <c r="B2163" s="182"/>
      <c r="C2163" s="206"/>
      <c r="D2163" s="208"/>
      <c r="E2163" s="203"/>
      <c r="F2163" s="203"/>
      <c r="G2163" s="203"/>
      <c r="H2163" s="203"/>
      <c r="I2163" s="203"/>
      <c r="J2163" s="203"/>
      <c r="K2163" s="203"/>
      <c r="L2163" s="203"/>
      <c r="M2163" s="203"/>
      <c r="N2163" s="203"/>
      <c r="O2163" s="203"/>
      <c r="P2163" s="203"/>
      <c r="Q2163" s="204"/>
      <c r="R2163" s="204"/>
      <c r="S2163" s="234"/>
      <c r="T2163" s="50"/>
      <c r="U2163" s="50"/>
      <c r="V2163" s="50"/>
      <c r="W2163" s="50"/>
      <c r="X2163" s="50"/>
      <c r="Y2163" s="50"/>
      <c r="Z2163" s="250"/>
      <c r="AA2163" s="238"/>
      <c r="AB2163" s="50"/>
      <c r="AC2163" s="50"/>
      <c r="AD2163" s="50"/>
      <c r="AE2163" s="50"/>
      <c r="AF2163" s="50"/>
      <c r="AG2163" s="50"/>
      <c r="AH2163" s="50"/>
      <c r="AI2163" s="50"/>
      <c r="AJ2163" s="50"/>
      <c r="AK2163" s="50"/>
      <c r="AL2163" s="50"/>
      <c r="AM2163" s="50"/>
      <c r="AN2163" s="50"/>
      <c r="AO2163" s="50"/>
      <c r="AP2163" s="50"/>
      <c r="AQ2163" s="50"/>
      <c r="AR2163" s="50"/>
      <c r="AS2163" s="50"/>
      <c r="AT2163" s="50"/>
      <c r="AU2163" s="50"/>
      <c r="AV2163" s="50"/>
      <c r="AW2163" s="50"/>
      <c r="AX2163" s="50"/>
      <c r="AY2163" s="50"/>
      <c r="AZ2163" s="50"/>
      <c r="BA2163" s="50"/>
      <c r="BB2163" s="50"/>
      <c r="BC2163" s="50"/>
      <c r="BD2163" s="50"/>
      <c r="BE2163" s="50"/>
      <c r="BF2163" s="50"/>
      <c r="BG2163" s="50"/>
      <c r="BH2163" s="50"/>
      <c r="BI2163" s="50"/>
      <c r="BJ2163" s="50"/>
      <c r="BK2163" s="50"/>
      <c r="BL2163" s="50"/>
      <c r="BM2163" s="50"/>
      <c r="BN2163" s="50"/>
      <c r="BO2163" s="50"/>
      <c r="BP2163" s="50"/>
      <c r="BQ2163" s="50"/>
      <c r="BR2163" s="50"/>
      <c r="BS2163" s="50"/>
      <c r="BT2163" s="50"/>
      <c r="BU2163" s="50"/>
      <c r="BV2163" s="50"/>
      <c r="BW2163" s="50"/>
      <c r="BX2163" s="50"/>
      <c r="BY2163" s="50"/>
      <c r="BZ2163" s="50"/>
      <c r="CA2163" s="50"/>
      <c r="CB2163" s="50"/>
      <c r="CC2163" s="50"/>
      <c r="CD2163" s="50"/>
      <c r="CE2163" s="50"/>
      <c r="CF2163" s="50"/>
      <c r="CG2163" s="50"/>
      <c r="CH2163" s="50"/>
      <c r="CI2163" s="50"/>
      <c r="CJ2163" s="50"/>
      <c r="CK2163" s="50"/>
      <c r="CL2163" s="50"/>
      <c r="CM2163" s="50"/>
      <c r="CN2163" s="50"/>
      <c r="CO2163" s="50"/>
      <c r="CP2163" s="50"/>
      <c r="CQ2163" s="50"/>
      <c r="CR2163" s="50"/>
      <c r="CS2163" s="50"/>
      <c r="CT2163" s="50"/>
      <c r="CU2163" s="50"/>
      <c r="CV2163" s="50"/>
      <c r="CW2163" s="50"/>
      <c r="CX2163" s="50"/>
      <c r="CY2163" s="50"/>
      <c r="CZ2163" s="50"/>
      <c r="DA2163" s="50"/>
      <c r="DB2163" s="50"/>
      <c r="DC2163" s="50"/>
      <c r="DD2163" s="50"/>
      <c r="DE2163" s="50"/>
      <c r="DF2163" s="50"/>
    </row>
    <row r="2164" spans="2:110" x14ac:dyDescent="0.2">
      <c r="B2164" s="182"/>
      <c r="C2164" s="206"/>
      <c r="D2164" s="207"/>
      <c r="E2164" s="203"/>
      <c r="F2164" s="203"/>
      <c r="G2164" s="203"/>
      <c r="H2164" s="203"/>
      <c r="I2164" s="203"/>
      <c r="J2164" s="203"/>
      <c r="K2164" s="203"/>
      <c r="L2164" s="203"/>
      <c r="M2164" s="203"/>
      <c r="N2164" s="203"/>
      <c r="O2164" s="203"/>
      <c r="P2164" s="203"/>
      <c r="Q2164" s="204"/>
      <c r="R2164" s="204"/>
      <c r="S2164" s="234"/>
      <c r="T2164" s="50"/>
      <c r="U2164" s="50"/>
      <c r="V2164" s="50"/>
      <c r="W2164" s="50"/>
      <c r="X2164" s="50"/>
      <c r="Y2164" s="50"/>
      <c r="Z2164" s="250"/>
      <c r="AA2164" s="238"/>
      <c r="AB2164" s="50"/>
      <c r="AC2164" s="50"/>
      <c r="AD2164" s="50"/>
      <c r="AE2164" s="50"/>
      <c r="AF2164" s="50"/>
      <c r="AG2164" s="50"/>
      <c r="AH2164" s="50"/>
      <c r="AI2164" s="50"/>
      <c r="AJ2164" s="50"/>
      <c r="AK2164" s="50"/>
      <c r="AL2164" s="50"/>
      <c r="AM2164" s="50"/>
      <c r="AN2164" s="50"/>
      <c r="AO2164" s="50"/>
      <c r="AP2164" s="50"/>
      <c r="AQ2164" s="50"/>
      <c r="AR2164" s="50"/>
      <c r="AS2164" s="50"/>
      <c r="AT2164" s="50"/>
      <c r="AU2164" s="50"/>
      <c r="AV2164" s="50"/>
      <c r="AW2164" s="50"/>
      <c r="AX2164" s="50"/>
      <c r="AY2164" s="50"/>
      <c r="AZ2164" s="50"/>
      <c r="BA2164" s="50"/>
      <c r="BB2164" s="50"/>
      <c r="BC2164" s="50"/>
      <c r="BD2164" s="50"/>
      <c r="BE2164" s="50"/>
      <c r="BF2164" s="50"/>
      <c r="BG2164" s="50"/>
      <c r="BH2164" s="50"/>
      <c r="BI2164" s="50"/>
      <c r="BJ2164" s="50"/>
      <c r="BK2164" s="50"/>
      <c r="BL2164" s="50"/>
      <c r="BM2164" s="50"/>
      <c r="BN2164" s="50"/>
      <c r="BO2164" s="50"/>
      <c r="BP2164" s="50"/>
      <c r="BQ2164" s="50"/>
      <c r="BR2164" s="50"/>
      <c r="BS2164" s="50"/>
      <c r="BT2164" s="50"/>
      <c r="BU2164" s="50"/>
      <c r="BV2164" s="50"/>
      <c r="BW2164" s="50"/>
      <c r="BX2164" s="50"/>
      <c r="BY2164" s="50"/>
      <c r="BZ2164" s="50"/>
      <c r="CA2164" s="50"/>
      <c r="CB2164" s="50"/>
      <c r="CC2164" s="50"/>
      <c r="CD2164" s="50"/>
      <c r="CE2164" s="50"/>
      <c r="CF2164" s="50"/>
      <c r="CG2164" s="50"/>
      <c r="CH2164" s="50"/>
      <c r="CI2164" s="50"/>
      <c r="CJ2164" s="50"/>
      <c r="CK2164" s="50"/>
      <c r="CL2164" s="50"/>
      <c r="CM2164" s="50"/>
      <c r="CN2164" s="50"/>
      <c r="CO2164" s="50"/>
      <c r="CP2164" s="50"/>
      <c r="CQ2164" s="50"/>
      <c r="CR2164" s="50"/>
      <c r="CS2164" s="50"/>
      <c r="CT2164" s="50"/>
      <c r="CU2164" s="50"/>
      <c r="CV2164" s="50"/>
      <c r="CW2164" s="50"/>
      <c r="CX2164" s="50"/>
      <c r="CY2164" s="50"/>
      <c r="CZ2164" s="50"/>
      <c r="DA2164" s="50"/>
      <c r="DB2164" s="50"/>
      <c r="DC2164" s="50"/>
      <c r="DD2164" s="50"/>
      <c r="DE2164" s="50"/>
      <c r="DF2164" s="50"/>
    </row>
    <row r="2165" spans="2:110" x14ac:dyDescent="0.2">
      <c r="B2165" s="182"/>
      <c r="C2165" s="206"/>
      <c r="D2165" s="208"/>
      <c r="E2165" s="203"/>
      <c r="F2165" s="203"/>
      <c r="G2165" s="203"/>
      <c r="H2165" s="203"/>
      <c r="I2165" s="203"/>
      <c r="J2165" s="203"/>
      <c r="K2165" s="203"/>
      <c r="L2165" s="203"/>
      <c r="M2165" s="203"/>
      <c r="N2165" s="203"/>
      <c r="O2165" s="203"/>
      <c r="P2165" s="203"/>
      <c r="Q2165" s="204"/>
      <c r="R2165" s="204"/>
      <c r="S2165" s="234"/>
      <c r="T2165" s="50"/>
      <c r="U2165" s="50"/>
      <c r="V2165" s="50"/>
      <c r="W2165" s="50"/>
      <c r="X2165" s="50"/>
      <c r="Y2165" s="50"/>
      <c r="Z2165" s="250"/>
      <c r="AA2165" s="238"/>
      <c r="AB2165" s="50"/>
      <c r="AC2165" s="50"/>
      <c r="AD2165" s="50"/>
      <c r="AE2165" s="50"/>
      <c r="AF2165" s="50"/>
      <c r="AG2165" s="50"/>
      <c r="AH2165" s="50"/>
      <c r="AI2165" s="50"/>
      <c r="AJ2165" s="50"/>
      <c r="AK2165" s="50"/>
      <c r="AL2165" s="50"/>
      <c r="AM2165" s="50"/>
      <c r="AN2165" s="50"/>
      <c r="AO2165" s="50"/>
      <c r="AP2165" s="50"/>
      <c r="AQ2165" s="50"/>
      <c r="AR2165" s="50"/>
      <c r="AS2165" s="50"/>
      <c r="AT2165" s="50"/>
      <c r="AU2165" s="50"/>
      <c r="AV2165" s="50"/>
      <c r="AW2165" s="50"/>
      <c r="AX2165" s="50"/>
      <c r="AY2165" s="50"/>
      <c r="AZ2165" s="50"/>
      <c r="BA2165" s="50"/>
      <c r="BB2165" s="50"/>
      <c r="BC2165" s="50"/>
      <c r="BD2165" s="50"/>
      <c r="BE2165" s="50"/>
      <c r="BF2165" s="50"/>
      <c r="BG2165" s="50"/>
      <c r="BH2165" s="50"/>
      <c r="BI2165" s="50"/>
      <c r="BJ2165" s="50"/>
      <c r="BK2165" s="50"/>
      <c r="BL2165" s="50"/>
      <c r="BM2165" s="50"/>
      <c r="BN2165" s="50"/>
      <c r="BO2165" s="50"/>
      <c r="BP2165" s="50"/>
      <c r="BQ2165" s="50"/>
      <c r="BR2165" s="50"/>
      <c r="BS2165" s="50"/>
      <c r="BT2165" s="50"/>
      <c r="BU2165" s="50"/>
      <c r="BV2165" s="50"/>
      <c r="BW2165" s="50"/>
      <c r="BX2165" s="50"/>
      <c r="BY2165" s="50"/>
      <c r="BZ2165" s="50"/>
      <c r="CA2165" s="50"/>
      <c r="CB2165" s="50"/>
      <c r="CC2165" s="50"/>
      <c r="CD2165" s="50"/>
      <c r="CE2165" s="50"/>
      <c r="CF2165" s="50"/>
      <c r="CG2165" s="50"/>
      <c r="CH2165" s="50"/>
      <c r="CI2165" s="50"/>
      <c r="CJ2165" s="50"/>
      <c r="CK2165" s="50"/>
      <c r="CL2165" s="50"/>
      <c r="CM2165" s="50"/>
      <c r="CN2165" s="50"/>
      <c r="CO2165" s="50"/>
      <c r="CP2165" s="50"/>
      <c r="CQ2165" s="50"/>
      <c r="CR2165" s="50"/>
      <c r="CS2165" s="50"/>
      <c r="CT2165" s="50"/>
      <c r="CU2165" s="50"/>
      <c r="CV2165" s="50"/>
      <c r="CW2165" s="50"/>
      <c r="CX2165" s="50"/>
      <c r="CY2165" s="50"/>
      <c r="CZ2165" s="50"/>
      <c r="DA2165" s="50"/>
      <c r="DB2165" s="50"/>
      <c r="DC2165" s="50"/>
      <c r="DD2165" s="50"/>
      <c r="DE2165" s="50"/>
      <c r="DF2165" s="50"/>
    </row>
    <row r="2166" spans="2:110" x14ac:dyDescent="0.2">
      <c r="B2166" s="182"/>
      <c r="C2166" s="206"/>
      <c r="D2166" s="208"/>
      <c r="E2166" s="203"/>
      <c r="F2166" s="203"/>
      <c r="G2166" s="203"/>
      <c r="H2166" s="203"/>
      <c r="I2166" s="203"/>
      <c r="J2166" s="203"/>
      <c r="K2166" s="203"/>
      <c r="L2166" s="203"/>
      <c r="M2166" s="203"/>
      <c r="N2166" s="203"/>
      <c r="O2166" s="203"/>
      <c r="P2166" s="203"/>
      <c r="Q2166" s="204"/>
      <c r="R2166" s="204"/>
      <c r="S2166" s="234"/>
      <c r="T2166" s="50"/>
      <c r="U2166" s="50"/>
      <c r="V2166" s="50"/>
      <c r="W2166" s="50"/>
      <c r="X2166" s="50"/>
      <c r="Y2166" s="50"/>
      <c r="Z2166" s="250"/>
      <c r="AA2166" s="238"/>
      <c r="AB2166" s="50"/>
      <c r="AC2166" s="50"/>
      <c r="AD2166" s="50"/>
      <c r="AE2166" s="50"/>
      <c r="AF2166" s="50"/>
      <c r="AG2166" s="50"/>
      <c r="AH2166" s="50"/>
      <c r="AI2166" s="50"/>
      <c r="AJ2166" s="50"/>
      <c r="AK2166" s="50"/>
      <c r="AL2166" s="50"/>
      <c r="AM2166" s="50"/>
      <c r="AN2166" s="50"/>
      <c r="AO2166" s="50"/>
      <c r="AP2166" s="50"/>
      <c r="AQ2166" s="50"/>
      <c r="AR2166" s="50"/>
      <c r="AS2166" s="50"/>
      <c r="AT2166" s="50"/>
      <c r="AU2166" s="50"/>
      <c r="AV2166" s="50"/>
      <c r="AW2166" s="50"/>
      <c r="AX2166" s="50"/>
      <c r="AY2166" s="50"/>
      <c r="AZ2166" s="50"/>
      <c r="BA2166" s="50"/>
      <c r="BB2166" s="50"/>
      <c r="BC2166" s="50"/>
      <c r="BD2166" s="50"/>
      <c r="BE2166" s="50"/>
      <c r="BF2166" s="50"/>
      <c r="BG2166" s="50"/>
      <c r="BH2166" s="50"/>
      <c r="BI2166" s="50"/>
      <c r="BJ2166" s="50"/>
      <c r="BK2166" s="50"/>
      <c r="BL2166" s="50"/>
      <c r="BM2166" s="50"/>
      <c r="BN2166" s="50"/>
      <c r="BO2166" s="50"/>
      <c r="BP2166" s="50"/>
      <c r="BQ2166" s="50"/>
      <c r="BR2166" s="50"/>
      <c r="BS2166" s="50"/>
      <c r="BT2166" s="50"/>
      <c r="BU2166" s="50"/>
      <c r="BV2166" s="50"/>
      <c r="BW2166" s="50"/>
      <c r="BX2166" s="50"/>
      <c r="BY2166" s="50"/>
      <c r="BZ2166" s="50"/>
      <c r="CA2166" s="50"/>
      <c r="CB2166" s="50"/>
      <c r="CC2166" s="50"/>
      <c r="CD2166" s="50"/>
      <c r="CE2166" s="50"/>
      <c r="CF2166" s="50"/>
      <c r="CG2166" s="50"/>
      <c r="CH2166" s="50"/>
      <c r="CI2166" s="50"/>
      <c r="CJ2166" s="50"/>
      <c r="CK2166" s="50"/>
      <c r="CL2166" s="50"/>
      <c r="CM2166" s="50"/>
      <c r="CN2166" s="50"/>
      <c r="CO2166" s="50"/>
      <c r="CP2166" s="50"/>
      <c r="CQ2166" s="50"/>
      <c r="CR2166" s="50"/>
      <c r="CS2166" s="50"/>
      <c r="CT2166" s="50"/>
      <c r="CU2166" s="50"/>
      <c r="CV2166" s="50"/>
      <c r="CW2166" s="50"/>
      <c r="CX2166" s="50"/>
      <c r="CY2166" s="50"/>
      <c r="CZ2166" s="50"/>
      <c r="DA2166" s="50"/>
      <c r="DB2166" s="50"/>
      <c r="DC2166" s="50"/>
      <c r="DD2166" s="50"/>
      <c r="DE2166" s="50"/>
      <c r="DF2166" s="50"/>
    </row>
    <row r="2167" spans="2:110" x14ac:dyDescent="0.2">
      <c r="B2167" s="182"/>
      <c r="C2167" s="206"/>
      <c r="D2167" s="208"/>
      <c r="E2167" s="203"/>
      <c r="F2167" s="203"/>
      <c r="G2167" s="203"/>
      <c r="H2167" s="203"/>
      <c r="I2167" s="203"/>
      <c r="J2167" s="203"/>
      <c r="K2167" s="203"/>
      <c r="L2167" s="203"/>
      <c r="M2167" s="203"/>
      <c r="N2167" s="203"/>
      <c r="O2167" s="203"/>
      <c r="P2167" s="203"/>
      <c r="Q2167" s="204"/>
      <c r="R2167" s="204"/>
      <c r="S2167" s="234"/>
      <c r="T2167" s="50"/>
      <c r="U2167" s="50"/>
      <c r="V2167" s="50"/>
      <c r="W2167" s="50"/>
      <c r="X2167" s="50"/>
      <c r="Y2167" s="50"/>
      <c r="Z2167" s="250"/>
      <c r="AA2167" s="238"/>
      <c r="AB2167" s="50"/>
      <c r="AC2167" s="50"/>
      <c r="AD2167" s="50"/>
      <c r="AE2167" s="50"/>
      <c r="AF2167" s="50"/>
      <c r="AG2167" s="50"/>
      <c r="AH2167" s="50"/>
      <c r="AI2167" s="50"/>
      <c r="AJ2167" s="50"/>
      <c r="AK2167" s="50"/>
      <c r="AL2167" s="50"/>
      <c r="AM2167" s="50"/>
      <c r="AN2167" s="50"/>
      <c r="AO2167" s="50"/>
      <c r="AP2167" s="50"/>
      <c r="AQ2167" s="50"/>
      <c r="AR2167" s="50"/>
      <c r="AS2167" s="50"/>
      <c r="AT2167" s="50"/>
      <c r="AU2167" s="50"/>
      <c r="AV2167" s="50"/>
      <c r="AW2167" s="50"/>
      <c r="AX2167" s="50"/>
      <c r="AY2167" s="50"/>
      <c r="AZ2167" s="50"/>
      <c r="BA2167" s="50"/>
      <c r="BB2167" s="50"/>
      <c r="BC2167" s="50"/>
      <c r="BD2167" s="50"/>
      <c r="BE2167" s="50"/>
      <c r="BF2167" s="50"/>
      <c r="BG2167" s="50"/>
      <c r="BH2167" s="50"/>
      <c r="BI2167" s="50"/>
      <c r="BJ2167" s="50"/>
      <c r="BK2167" s="50"/>
      <c r="BL2167" s="50"/>
      <c r="BM2167" s="50"/>
      <c r="BN2167" s="50"/>
      <c r="BO2167" s="50"/>
      <c r="BP2167" s="50"/>
      <c r="BQ2167" s="50"/>
      <c r="BR2167" s="50"/>
      <c r="BS2167" s="50"/>
      <c r="BT2167" s="50"/>
      <c r="BU2167" s="50"/>
      <c r="BV2167" s="50"/>
      <c r="BW2167" s="50"/>
      <c r="BX2167" s="50"/>
      <c r="BY2167" s="50"/>
      <c r="BZ2167" s="50"/>
      <c r="CA2167" s="50"/>
      <c r="CB2167" s="50"/>
      <c r="CC2167" s="50"/>
      <c r="CD2167" s="50"/>
      <c r="CE2167" s="50"/>
      <c r="CF2167" s="50"/>
      <c r="CG2167" s="50"/>
      <c r="CH2167" s="50"/>
      <c r="CI2167" s="50"/>
      <c r="CJ2167" s="50"/>
      <c r="CK2167" s="50"/>
      <c r="CL2167" s="50"/>
      <c r="CM2167" s="50"/>
      <c r="CN2167" s="50"/>
      <c r="CO2167" s="50"/>
      <c r="CP2167" s="50"/>
      <c r="CQ2167" s="50"/>
      <c r="CR2167" s="50"/>
      <c r="CS2167" s="50"/>
      <c r="CT2167" s="50"/>
      <c r="CU2167" s="50"/>
      <c r="CV2167" s="50"/>
      <c r="CW2167" s="50"/>
      <c r="CX2167" s="50"/>
      <c r="CY2167" s="50"/>
      <c r="CZ2167" s="50"/>
      <c r="DA2167" s="50"/>
      <c r="DB2167" s="50"/>
      <c r="DC2167" s="50"/>
      <c r="DD2167" s="50"/>
      <c r="DE2167" s="50"/>
      <c r="DF2167" s="50"/>
    </row>
    <row r="2168" spans="2:110" x14ac:dyDescent="0.2">
      <c r="B2168" s="182"/>
      <c r="C2168" s="206"/>
      <c r="D2168" s="208"/>
      <c r="E2168" s="203"/>
      <c r="F2168" s="203"/>
      <c r="G2168" s="203"/>
      <c r="H2168" s="203"/>
      <c r="I2168" s="203"/>
      <c r="J2168" s="203"/>
      <c r="K2168" s="203"/>
      <c r="L2168" s="203"/>
      <c r="M2168" s="203"/>
      <c r="N2168" s="203"/>
      <c r="O2168" s="203"/>
      <c r="P2168" s="203"/>
      <c r="Q2168" s="204"/>
      <c r="R2168" s="204"/>
      <c r="S2168" s="234"/>
      <c r="T2168" s="50"/>
      <c r="U2168" s="50"/>
      <c r="V2168" s="50"/>
      <c r="W2168" s="50"/>
      <c r="X2168" s="50"/>
      <c r="Y2168" s="50"/>
      <c r="Z2168" s="250"/>
      <c r="AA2168" s="238"/>
      <c r="AB2168" s="50"/>
      <c r="AC2168" s="50"/>
      <c r="AD2168" s="50"/>
      <c r="AE2168" s="50"/>
      <c r="AF2168" s="50"/>
      <c r="AG2168" s="50"/>
      <c r="AH2168" s="50"/>
      <c r="AI2168" s="50"/>
      <c r="AJ2168" s="50"/>
      <c r="AK2168" s="50"/>
      <c r="AL2168" s="50"/>
      <c r="AM2168" s="50"/>
      <c r="AN2168" s="50"/>
      <c r="AO2168" s="50"/>
      <c r="AP2168" s="50"/>
      <c r="AQ2168" s="50"/>
      <c r="AR2168" s="50"/>
      <c r="AS2168" s="50"/>
      <c r="AT2168" s="50"/>
      <c r="AU2168" s="50"/>
      <c r="AV2168" s="50"/>
      <c r="AW2168" s="50"/>
      <c r="AX2168" s="50"/>
      <c r="AY2168" s="50"/>
      <c r="AZ2168" s="50"/>
      <c r="BA2168" s="50"/>
      <c r="BB2168" s="50"/>
      <c r="BC2168" s="50"/>
      <c r="BD2168" s="50"/>
      <c r="BE2168" s="50"/>
      <c r="BF2168" s="50"/>
      <c r="BG2168" s="50"/>
      <c r="BH2168" s="50"/>
      <c r="BI2168" s="50"/>
      <c r="BJ2168" s="50"/>
      <c r="BK2168" s="50"/>
      <c r="BL2168" s="50"/>
      <c r="BM2168" s="50"/>
      <c r="BN2168" s="50"/>
      <c r="BO2168" s="50"/>
      <c r="BP2168" s="50"/>
      <c r="BQ2168" s="50"/>
      <c r="BR2168" s="50"/>
      <c r="BS2168" s="50"/>
      <c r="BT2168" s="50"/>
      <c r="BU2168" s="50"/>
      <c r="BV2168" s="50"/>
      <c r="BW2168" s="50"/>
      <c r="BX2168" s="50"/>
      <c r="BY2168" s="50"/>
      <c r="BZ2168" s="50"/>
      <c r="CA2168" s="50"/>
      <c r="CB2168" s="50"/>
      <c r="CC2168" s="50"/>
      <c r="CD2168" s="50"/>
      <c r="CE2168" s="50"/>
      <c r="CF2168" s="50"/>
      <c r="CG2168" s="50"/>
      <c r="CH2168" s="50"/>
      <c r="CI2168" s="50"/>
      <c r="CJ2168" s="50"/>
      <c r="CK2168" s="50"/>
      <c r="CL2168" s="50"/>
      <c r="CM2168" s="50"/>
      <c r="CN2168" s="50"/>
      <c r="CO2168" s="50"/>
      <c r="CP2168" s="50"/>
      <c r="CQ2168" s="50"/>
      <c r="CR2168" s="50"/>
      <c r="CS2168" s="50"/>
      <c r="CT2168" s="50"/>
      <c r="CU2168" s="50"/>
      <c r="CV2168" s="50"/>
      <c r="CW2168" s="50"/>
      <c r="CX2168" s="50"/>
      <c r="CY2168" s="50"/>
      <c r="CZ2168" s="50"/>
      <c r="DA2168" s="50"/>
      <c r="DB2168" s="50"/>
      <c r="DC2168" s="50"/>
      <c r="DD2168" s="50"/>
      <c r="DE2168" s="50"/>
      <c r="DF2168" s="50"/>
    </row>
    <row r="2169" spans="2:110" x14ac:dyDescent="0.2">
      <c r="B2169" s="182"/>
      <c r="C2169" s="206"/>
      <c r="D2169" s="208"/>
      <c r="E2169" s="203"/>
      <c r="F2169" s="203"/>
      <c r="G2169" s="203"/>
      <c r="H2169" s="203"/>
      <c r="I2169" s="203"/>
      <c r="J2169" s="203"/>
      <c r="K2169" s="203"/>
      <c r="L2169" s="203"/>
      <c r="M2169" s="203"/>
      <c r="N2169" s="203"/>
      <c r="O2169" s="203"/>
      <c r="P2169" s="203"/>
      <c r="Q2169" s="204"/>
      <c r="R2169" s="204"/>
      <c r="S2169" s="234"/>
      <c r="T2169" s="50"/>
      <c r="U2169" s="50"/>
      <c r="V2169" s="50"/>
      <c r="W2169" s="50"/>
      <c r="X2169" s="50"/>
      <c r="Y2169" s="50"/>
      <c r="Z2169" s="250"/>
      <c r="AA2169" s="238"/>
      <c r="AB2169" s="50"/>
      <c r="AC2169" s="50"/>
      <c r="AD2169" s="50"/>
      <c r="AE2169" s="50"/>
      <c r="AF2169" s="50"/>
      <c r="AG2169" s="50"/>
      <c r="AH2169" s="50"/>
      <c r="AI2169" s="50"/>
      <c r="AJ2169" s="50"/>
      <c r="AK2169" s="50"/>
      <c r="AL2169" s="50"/>
      <c r="AM2169" s="50"/>
      <c r="AN2169" s="50"/>
      <c r="AO2169" s="50"/>
      <c r="AP2169" s="50"/>
      <c r="AQ2169" s="50"/>
      <c r="AR2169" s="50"/>
      <c r="AS2169" s="50"/>
      <c r="AT2169" s="50"/>
      <c r="AU2169" s="50"/>
      <c r="AV2169" s="50"/>
      <c r="AW2169" s="50"/>
      <c r="AX2169" s="50"/>
      <c r="AY2169" s="50"/>
      <c r="AZ2169" s="50"/>
      <c r="BA2169" s="50"/>
      <c r="BB2169" s="50"/>
      <c r="BC2169" s="50"/>
      <c r="BD2169" s="50"/>
      <c r="BE2169" s="50"/>
      <c r="BF2169" s="50"/>
      <c r="BG2169" s="50"/>
      <c r="BH2169" s="50"/>
      <c r="BI2169" s="50"/>
      <c r="BJ2169" s="50"/>
      <c r="BK2169" s="50"/>
      <c r="BL2169" s="50"/>
      <c r="BM2169" s="50"/>
      <c r="BN2169" s="50"/>
      <c r="BO2169" s="50"/>
      <c r="BP2169" s="50"/>
      <c r="BQ2169" s="50"/>
      <c r="BR2169" s="50"/>
      <c r="BS2169" s="50"/>
      <c r="BT2169" s="50"/>
      <c r="BU2169" s="50"/>
      <c r="BV2169" s="50"/>
      <c r="BW2169" s="50"/>
      <c r="BX2169" s="50"/>
      <c r="BY2169" s="50"/>
      <c r="BZ2169" s="50"/>
      <c r="CA2169" s="50"/>
      <c r="CB2169" s="50"/>
      <c r="CC2169" s="50"/>
      <c r="CD2169" s="50"/>
      <c r="CE2169" s="50"/>
      <c r="CF2169" s="50"/>
      <c r="CG2169" s="50"/>
      <c r="CH2169" s="50"/>
      <c r="CI2169" s="50"/>
      <c r="CJ2169" s="50"/>
      <c r="CK2169" s="50"/>
      <c r="CL2169" s="50"/>
      <c r="CM2169" s="50"/>
      <c r="CN2169" s="50"/>
      <c r="CO2169" s="50"/>
      <c r="CP2169" s="50"/>
      <c r="CQ2169" s="50"/>
      <c r="CR2169" s="50"/>
      <c r="CS2169" s="50"/>
      <c r="CT2169" s="50"/>
      <c r="CU2169" s="50"/>
      <c r="CV2169" s="50"/>
      <c r="CW2169" s="50"/>
      <c r="CX2169" s="50"/>
      <c r="CY2169" s="50"/>
      <c r="CZ2169" s="50"/>
      <c r="DA2169" s="50"/>
      <c r="DB2169" s="50"/>
      <c r="DC2169" s="50"/>
      <c r="DD2169" s="50"/>
      <c r="DE2169" s="50"/>
      <c r="DF2169" s="50"/>
    </row>
    <row r="2170" spans="2:110" x14ac:dyDescent="0.2">
      <c r="B2170" s="182"/>
      <c r="C2170" s="206"/>
      <c r="D2170" s="208"/>
      <c r="E2170" s="203"/>
      <c r="F2170" s="203"/>
      <c r="G2170" s="203"/>
      <c r="H2170" s="203"/>
      <c r="I2170" s="203"/>
      <c r="J2170" s="203"/>
      <c r="K2170" s="203"/>
      <c r="L2170" s="203"/>
      <c r="M2170" s="203"/>
      <c r="N2170" s="203"/>
      <c r="O2170" s="203"/>
      <c r="P2170" s="203"/>
      <c r="Q2170" s="204"/>
      <c r="R2170" s="204"/>
      <c r="S2170" s="234"/>
      <c r="T2170" s="50"/>
      <c r="U2170" s="50"/>
      <c r="V2170" s="50"/>
      <c r="W2170" s="50"/>
      <c r="X2170" s="50"/>
      <c r="Y2170" s="50"/>
      <c r="Z2170" s="250"/>
      <c r="AA2170" s="238"/>
      <c r="AB2170" s="50"/>
      <c r="AC2170" s="50"/>
      <c r="AD2170" s="50"/>
      <c r="AE2170" s="50"/>
      <c r="AF2170" s="50"/>
      <c r="AG2170" s="50"/>
      <c r="AH2170" s="50"/>
      <c r="AI2170" s="50"/>
      <c r="AJ2170" s="50"/>
      <c r="AK2170" s="50"/>
      <c r="AL2170" s="50"/>
      <c r="AM2170" s="50"/>
      <c r="AN2170" s="50"/>
      <c r="AO2170" s="50"/>
      <c r="AP2170" s="50"/>
      <c r="AQ2170" s="50"/>
      <c r="AR2170" s="50"/>
      <c r="AS2170" s="50"/>
      <c r="AT2170" s="50"/>
      <c r="AU2170" s="50"/>
      <c r="AV2170" s="50"/>
      <c r="AW2170" s="50"/>
      <c r="AX2170" s="50"/>
      <c r="AY2170" s="50"/>
      <c r="AZ2170" s="50"/>
      <c r="BA2170" s="50"/>
      <c r="BB2170" s="50"/>
      <c r="BC2170" s="50"/>
      <c r="BD2170" s="50"/>
      <c r="BE2170" s="50"/>
      <c r="BF2170" s="50"/>
      <c r="BG2170" s="50"/>
      <c r="BH2170" s="50"/>
      <c r="BI2170" s="50"/>
      <c r="BJ2170" s="50"/>
      <c r="BK2170" s="50"/>
      <c r="BL2170" s="50"/>
      <c r="BM2170" s="50"/>
      <c r="BN2170" s="50"/>
      <c r="BO2170" s="50"/>
      <c r="BP2170" s="50"/>
      <c r="BQ2170" s="50"/>
      <c r="BR2170" s="50"/>
      <c r="BS2170" s="50"/>
      <c r="BT2170" s="50"/>
      <c r="BU2170" s="50"/>
      <c r="BV2170" s="50"/>
      <c r="BW2170" s="50"/>
      <c r="BX2170" s="50"/>
      <c r="BY2170" s="50"/>
      <c r="BZ2170" s="50"/>
      <c r="CA2170" s="50"/>
      <c r="CB2170" s="50"/>
      <c r="CC2170" s="50"/>
      <c r="CD2170" s="50"/>
      <c r="CE2170" s="50"/>
      <c r="CF2170" s="50"/>
      <c r="CG2170" s="50"/>
      <c r="CH2170" s="50"/>
      <c r="CI2170" s="50"/>
      <c r="CJ2170" s="50"/>
      <c r="CK2170" s="50"/>
      <c r="CL2170" s="50"/>
      <c r="CM2170" s="50"/>
      <c r="CN2170" s="50"/>
      <c r="CO2170" s="50"/>
      <c r="CP2170" s="50"/>
      <c r="CQ2170" s="50"/>
      <c r="CR2170" s="50"/>
      <c r="CS2170" s="50"/>
      <c r="CT2170" s="50"/>
      <c r="CU2170" s="50"/>
      <c r="CV2170" s="50"/>
      <c r="CW2170" s="50"/>
      <c r="CX2170" s="50"/>
      <c r="CY2170" s="50"/>
      <c r="CZ2170" s="50"/>
      <c r="DA2170" s="50"/>
      <c r="DB2170" s="50"/>
      <c r="DC2170" s="50"/>
      <c r="DD2170" s="50"/>
      <c r="DE2170" s="50"/>
      <c r="DF2170" s="50"/>
    </row>
    <row r="2171" spans="2:110" x14ac:dyDescent="0.2">
      <c r="B2171" s="182"/>
      <c r="C2171" s="206"/>
      <c r="D2171" s="208"/>
      <c r="E2171" s="203"/>
      <c r="F2171" s="203"/>
      <c r="G2171" s="203"/>
      <c r="H2171" s="203"/>
      <c r="I2171" s="203"/>
      <c r="J2171" s="203"/>
      <c r="K2171" s="203"/>
      <c r="L2171" s="203"/>
      <c r="M2171" s="203"/>
      <c r="N2171" s="203"/>
      <c r="O2171" s="203"/>
      <c r="P2171" s="203"/>
      <c r="Q2171" s="204"/>
      <c r="R2171" s="204"/>
      <c r="S2171" s="234"/>
      <c r="T2171" s="50"/>
      <c r="U2171" s="50"/>
      <c r="V2171" s="50"/>
      <c r="W2171" s="50"/>
      <c r="X2171" s="50"/>
      <c r="Y2171" s="50"/>
      <c r="Z2171" s="250"/>
      <c r="AA2171" s="238"/>
      <c r="AB2171" s="50"/>
      <c r="AC2171" s="50"/>
      <c r="AD2171" s="50"/>
      <c r="AE2171" s="50"/>
      <c r="AF2171" s="50"/>
      <c r="AG2171" s="50"/>
      <c r="AH2171" s="50"/>
      <c r="AI2171" s="50"/>
      <c r="AJ2171" s="50"/>
      <c r="AK2171" s="50"/>
      <c r="AL2171" s="50"/>
      <c r="AM2171" s="50"/>
      <c r="AN2171" s="50"/>
      <c r="AO2171" s="50"/>
      <c r="AP2171" s="50"/>
      <c r="AQ2171" s="50"/>
      <c r="AR2171" s="50"/>
      <c r="AS2171" s="50"/>
      <c r="AT2171" s="50"/>
      <c r="AU2171" s="50"/>
      <c r="AV2171" s="50"/>
      <c r="AW2171" s="50"/>
      <c r="AX2171" s="50"/>
      <c r="AY2171" s="50"/>
      <c r="AZ2171" s="50"/>
      <c r="BA2171" s="50"/>
      <c r="BB2171" s="50"/>
      <c r="BC2171" s="50"/>
      <c r="BD2171" s="50"/>
      <c r="BE2171" s="50"/>
      <c r="BF2171" s="50"/>
      <c r="BG2171" s="50"/>
      <c r="BH2171" s="50"/>
      <c r="BI2171" s="50"/>
      <c r="BJ2171" s="50"/>
      <c r="BK2171" s="50"/>
      <c r="BL2171" s="50"/>
      <c r="BM2171" s="50"/>
      <c r="BN2171" s="50"/>
      <c r="BO2171" s="50"/>
      <c r="BP2171" s="50"/>
      <c r="BQ2171" s="50"/>
      <c r="BR2171" s="50"/>
      <c r="BS2171" s="50"/>
      <c r="BT2171" s="50"/>
      <c r="BU2171" s="50"/>
      <c r="BV2171" s="50"/>
      <c r="BW2171" s="50"/>
      <c r="BX2171" s="50"/>
      <c r="BY2171" s="50"/>
      <c r="BZ2171" s="50"/>
      <c r="CA2171" s="50"/>
      <c r="CB2171" s="50"/>
      <c r="CC2171" s="50"/>
      <c r="CD2171" s="50"/>
      <c r="CE2171" s="50"/>
      <c r="CF2171" s="50"/>
      <c r="CG2171" s="50"/>
      <c r="CH2171" s="50"/>
      <c r="CI2171" s="50"/>
      <c r="CJ2171" s="50"/>
      <c r="CK2171" s="50"/>
      <c r="CL2171" s="50"/>
      <c r="CM2171" s="50"/>
      <c r="CN2171" s="50"/>
      <c r="CO2171" s="50"/>
      <c r="CP2171" s="50"/>
      <c r="CQ2171" s="50"/>
      <c r="CR2171" s="50"/>
      <c r="CS2171" s="50"/>
      <c r="CT2171" s="50"/>
      <c r="CU2171" s="50"/>
      <c r="CV2171" s="50"/>
      <c r="CW2171" s="50"/>
      <c r="CX2171" s="50"/>
      <c r="CY2171" s="50"/>
      <c r="CZ2171" s="50"/>
      <c r="DA2171" s="50"/>
      <c r="DB2171" s="50"/>
      <c r="DC2171" s="50"/>
      <c r="DD2171" s="50"/>
      <c r="DE2171" s="50"/>
      <c r="DF2171" s="50"/>
    </row>
    <row r="2172" spans="2:110" x14ac:dyDescent="0.2">
      <c r="B2172" s="182"/>
      <c r="C2172" s="206"/>
      <c r="D2172" s="208"/>
      <c r="E2172" s="203"/>
      <c r="F2172" s="203"/>
      <c r="G2172" s="203"/>
      <c r="H2172" s="203"/>
      <c r="I2172" s="203"/>
      <c r="J2172" s="203"/>
      <c r="K2172" s="203"/>
      <c r="L2172" s="203"/>
      <c r="M2172" s="203"/>
      <c r="N2172" s="203"/>
      <c r="O2172" s="203"/>
      <c r="P2172" s="203"/>
      <c r="Q2172" s="204"/>
      <c r="R2172" s="204"/>
      <c r="S2172" s="234"/>
      <c r="T2172" s="50"/>
      <c r="U2172" s="50"/>
      <c r="V2172" s="50"/>
      <c r="W2172" s="50"/>
      <c r="X2172" s="50"/>
      <c r="Y2172" s="50"/>
      <c r="Z2172" s="250"/>
      <c r="AA2172" s="238"/>
      <c r="AB2172" s="50"/>
      <c r="AC2172" s="50"/>
      <c r="AD2172" s="50"/>
      <c r="AE2172" s="50"/>
      <c r="AF2172" s="50"/>
      <c r="AG2172" s="50"/>
      <c r="AH2172" s="50"/>
      <c r="AI2172" s="50"/>
      <c r="AJ2172" s="50"/>
      <c r="AK2172" s="50"/>
      <c r="AL2172" s="50"/>
      <c r="AM2172" s="50"/>
      <c r="AN2172" s="50"/>
      <c r="AO2172" s="50"/>
      <c r="AP2172" s="50"/>
      <c r="AQ2172" s="50"/>
      <c r="AR2172" s="50"/>
      <c r="AS2172" s="50"/>
      <c r="AT2172" s="50"/>
      <c r="AU2172" s="50"/>
      <c r="AV2172" s="50"/>
      <c r="AW2172" s="50"/>
      <c r="AX2172" s="50"/>
      <c r="AY2172" s="50"/>
      <c r="AZ2172" s="50"/>
      <c r="BA2172" s="50"/>
      <c r="BB2172" s="50"/>
      <c r="BC2172" s="50"/>
      <c r="BD2172" s="50"/>
      <c r="BE2172" s="50"/>
      <c r="BF2172" s="50"/>
      <c r="BG2172" s="50"/>
      <c r="BH2172" s="50"/>
      <c r="BI2172" s="50"/>
      <c r="BJ2172" s="50"/>
      <c r="BK2172" s="50"/>
      <c r="BL2172" s="50"/>
      <c r="BM2172" s="50"/>
      <c r="BN2172" s="50"/>
      <c r="BO2172" s="50"/>
      <c r="BP2172" s="50"/>
      <c r="BQ2172" s="50"/>
      <c r="BR2172" s="50"/>
      <c r="BS2172" s="50"/>
      <c r="BT2172" s="50"/>
      <c r="BU2172" s="50"/>
      <c r="BV2172" s="50"/>
      <c r="BW2172" s="50"/>
      <c r="BX2172" s="50"/>
      <c r="BY2172" s="50"/>
      <c r="BZ2172" s="50"/>
      <c r="CA2172" s="50"/>
      <c r="CB2172" s="50"/>
      <c r="CC2172" s="50"/>
      <c r="CD2172" s="50"/>
      <c r="CE2172" s="50"/>
      <c r="CF2172" s="50"/>
      <c r="CG2172" s="50"/>
      <c r="CH2172" s="50"/>
      <c r="CI2172" s="50"/>
      <c r="CJ2172" s="50"/>
      <c r="CK2172" s="50"/>
      <c r="CL2172" s="50"/>
      <c r="CM2172" s="50"/>
      <c r="CN2172" s="50"/>
      <c r="CO2172" s="50"/>
      <c r="CP2172" s="50"/>
      <c r="CQ2172" s="50"/>
      <c r="CR2172" s="50"/>
      <c r="CS2172" s="50"/>
      <c r="CT2172" s="50"/>
      <c r="CU2172" s="50"/>
      <c r="CV2172" s="50"/>
      <c r="CW2172" s="50"/>
      <c r="CX2172" s="50"/>
      <c r="CY2172" s="50"/>
      <c r="CZ2172" s="50"/>
      <c r="DA2172" s="50"/>
      <c r="DB2172" s="50"/>
      <c r="DC2172" s="50"/>
      <c r="DD2172" s="50"/>
      <c r="DE2172" s="50"/>
      <c r="DF2172" s="50"/>
    </row>
    <row r="2173" spans="2:110" x14ac:dyDescent="0.2">
      <c r="B2173" s="182"/>
      <c r="C2173" s="206"/>
      <c r="D2173" s="208"/>
      <c r="E2173" s="203"/>
      <c r="F2173" s="203"/>
      <c r="G2173" s="203"/>
      <c r="H2173" s="203"/>
      <c r="I2173" s="203"/>
      <c r="J2173" s="203"/>
      <c r="K2173" s="203"/>
      <c r="L2173" s="203"/>
      <c r="M2173" s="203"/>
      <c r="N2173" s="203"/>
      <c r="O2173" s="203"/>
      <c r="P2173" s="203"/>
      <c r="Q2173" s="204"/>
      <c r="R2173" s="204"/>
      <c r="S2173" s="234"/>
      <c r="T2173" s="50"/>
      <c r="U2173" s="50"/>
      <c r="V2173" s="50"/>
      <c r="W2173" s="50"/>
      <c r="X2173" s="50"/>
      <c r="Y2173" s="50"/>
      <c r="Z2173" s="250"/>
      <c r="AA2173" s="238"/>
      <c r="AB2173" s="50"/>
      <c r="AC2173" s="50"/>
      <c r="AD2173" s="50"/>
      <c r="AE2173" s="50"/>
      <c r="AF2173" s="50"/>
      <c r="AG2173" s="50"/>
      <c r="AH2173" s="50"/>
      <c r="AI2173" s="50"/>
      <c r="AJ2173" s="50"/>
      <c r="AK2173" s="50"/>
      <c r="AL2173" s="50"/>
      <c r="AM2173" s="50"/>
      <c r="AN2173" s="50"/>
      <c r="AO2173" s="50"/>
      <c r="AP2173" s="50"/>
      <c r="AQ2173" s="50"/>
      <c r="AR2173" s="50"/>
      <c r="AS2173" s="50"/>
      <c r="AT2173" s="50"/>
      <c r="AU2173" s="50"/>
      <c r="AV2173" s="50"/>
      <c r="AW2173" s="50"/>
      <c r="AX2173" s="50"/>
      <c r="AY2173" s="50"/>
      <c r="AZ2173" s="50"/>
      <c r="BA2173" s="50"/>
      <c r="BB2173" s="50"/>
      <c r="BC2173" s="50"/>
      <c r="BD2173" s="50"/>
      <c r="BE2173" s="50"/>
      <c r="BF2173" s="50"/>
      <c r="BG2173" s="50"/>
      <c r="BH2173" s="50"/>
      <c r="BI2173" s="50"/>
      <c r="BJ2173" s="50"/>
      <c r="BK2173" s="50"/>
      <c r="BL2173" s="50"/>
      <c r="BM2173" s="50"/>
      <c r="BN2173" s="50"/>
      <c r="BO2173" s="50"/>
      <c r="BP2173" s="50"/>
      <c r="BQ2173" s="50"/>
      <c r="BR2173" s="50"/>
      <c r="BS2173" s="50"/>
      <c r="BT2173" s="50"/>
      <c r="BU2173" s="50"/>
      <c r="BV2173" s="50"/>
      <c r="BW2173" s="50"/>
      <c r="BX2173" s="50"/>
      <c r="BY2173" s="50"/>
      <c r="BZ2173" s="50"/>
      <c r="CA2173" s="50"/>
      <c r="CB2173" s="50"/>
      <c r="CC2173" s="50"/>
      <c r="CD2173" s="50"/>
      <c r="CE2173" s="50"/>
      <c r="CF2173" s="50"/>
      <c r="CG2173" s="50"/>
      <c r="CH2173" s="50"/>
      <c r="CI2173" s="50"/>
      <c r="CJ2173" s="50"/>
      <c r="CK2173" s="50"/>
      <c r="CL2173" s="50"/>
      <c r="CM2173" s="50"/>
      <c r="CN2173" s="50"/>
      <c r="CO2173" s="50"/>
      <c r="CP2173" s="50"/>
      <c r="CQ2173" s="50"/>
      <c r="CR2173" s="50"/>
      <c r="CS2173" s="50"/>
      <c r="CT2173" s="50"/>
      <c r="CU2173" s="50"/>
      <c r="CV2173" s="50"/>
      <c r="CW2173" s="50"/>
      <c r="CX2173" s="50"/>
      <c r="CY2173" s="50"/>
      <c r="CZ2173" s="50"/>
      <c r="DA2173" s="50"/>
      <c r="DB2173" s="50"/>
      <c r="DC2173" s="50"/>
      <c r="DD2173" s="50"/>
      <c r="DE2173" s="50"/>
      <c r="DF2173" s="50"/>
    </row>
    <row r="2174" spans="2:110" x14ac:dyDescent="0.2">
      <c r="B2174" s="182"/>
      <c r="C2174" s="206"/>
      <c r="D2174" s="208"/>
      <c r="E2174" s="203"/>
      <c r="F2174" s="203"/>
      <c r="G2174" s="203"/>
      <c r="H2174" s="203"/>
      <c r="I2174" s="203"/>
      <c r="J2174" s="203"/>
      <c r="K2174" s="203"/>
      <c r="L2174" s="203"/>
      <c r="M2174" s="203"/>
      <c r="N2174" s="203"/>
      <c r="O2174" s="203"/>
      <c r="P2174" s="203"/>
      <c r="Q2174" s="204"/>
      <c r="R2174" s="204"/>
      <c r="S2174" s="234"/>
      <c r="T2174" s="50"/>
      <c r="U2174" s="50"/>
      <c r="V2174" s="50"/>
      <c r="W2174" s="50"/>
      <c r="X2174" s="50"/>
      <c r="Y2174" s="50"/>
      <c r="Z2174" s="250"/>
      <c r="AA2174" s="238"/>
      <c r="AB2174" s="50"/>
      <c r="AC2174" s="50"/>
      <c r="AD2174" s="50"/>
      <c r="AE2174" s="50"/>
      <c r="AF2174" s="50"/>
      <c r="AG2174" s="50"/>
      <c r="AH2174" s="50"/>
      <c r="AI2174" s="50"/>
      <c r="AJ2174" s="50"/>
      <c r="AK2174" s="50"/>
      <c r="AL2174" s="50"/>
      <c r="AM2174" s="50"/>
      <c r="AN2174" s="50"/>
      <c r="AO2174" s="50"/>
      <c r="AP2174" s="50"/>
      <c r="AQ2174" s="50"/>
      <c r="AR2174" s="50"/>
      <c r="AS2174" s="50"/>
      <c r="AT2174" s="50"/>
      <c r="AU2174" s="50"/>
      <c r="AV2174" s="50"/>
      <c r="AW2174" s="50"/>
      <c r="AX2174" s="50"/>
      <c r="AY2174" s="50"/>
      <c r="AZ2174" s="50"/>
      <c r="BA2174" s="50"/>
      <c r="BB2174" s="50"/>
      <c r="BC2174" s="50"/>
      <c r="BD2174" s="50"/>
      <c r="BE2174" s="50"/>
      <c r="BF2174" s="50"/>
      <c r="BG2174" s="50"/>
      <c r="BH2174" s="50"/>
      <c r="BI2174" s="50"/>
      <c r="BJ2174" s="50"/>
      <c r="BK2174" s="50"/>
      <c r="BL2174" s="50"/>
      <c r="BM2174" s="50"/>
      <c r="BN2174" s="50"/>
      <c r="BO2174" s="50"/>
      <c r="BP2174" s="50"/>
      <c r="BQ2174" s="50"/>
      <c r="BR2174" s="50"/>
      <c r="BS2174" s="50"/>
      <c r="BT2174" s="50"/>
      <c r="BU2174" s="50"/>
      <c r="BV2174" s="50"/>
      <c r="BW2174" s="50"/>
      <c r="BX2174" s="50"/>
      <c r="BY2174" s="50"/>
      <c r="BZ2174" s="50"/>
      <c r="CA2174" s="50"/>
      <c r="CB2174" s="50"/>
      <c r="CC2174" s="50"/>
      <c r="CD2174" s="50"/>
      <c r="CE2174" s="50"/>
      <c r="CF2174" s="50"/>
      <c r="CG2174" s="50"/>
      <c r="CH2174" s="50"/>
      <c r="CI2174" s="50"/>
      <c r="CJ2174" s="50"/>
      <c r="CK2174" s="50"/>
      <c r="CL2174" s="50"/>
      <c r="CM2174" s="50"/>
      <c r="CN2174" s="50"/>
      <c r="CO2174" s="50"/>
      <c r="CP2174" s="50"/>
      <c r="CQ2174" s="50"/>
      <c r="CR2174" s="50"/>
      <c r="CS2174" s="50"/>
      <c r="CT2174" s="50"/>
      <c r="CU2174" s="50"/>
      <c r="CV2174" s="50"/>
      <c r="CW2174" s="50"/>
      <c r="CX2174" s="50"/>
      <c r="CY2174" s="50"/>
      <c r="CZ2174" s="50"/>
      <c r="DA2174" s="50"/>
      <c r="DB2174" s="50"/>
      <c r="DC2174" s="50"/>
      <c r="DD2174" s="50"/>
      <c r="DE2174" s="50"/>
      <c r="DF2174" s="50"/>
    </row>
    <row r="2175" spans="2:110" x14ac:dyDescent="0.2">
      <c r="B2175" s="182"/>
      <c r="C2175" s="206"/>
      <c r="D2175" s="208"/>
      <c r="E2175" s="203"/>
      <c r="F2175" s="203"/>
      <c r="G2175" s="203"/>
      <c r="H2175" s="203"/>
      <c r="I2175" s="203"/>
      <c r="J2175" s="203"/>
      <c r="K2175" s="203"/>
      <c r="L2175" s="203"/>
      <c r="M2175" s="203"/>
      <c r="N2175" s="203"/>
      <c r="O2175" s="203"/>
      <c r="P2175" s="203"/>
      <c r="Q2175" s="204"/>
      <c r="R2175" s="204"/>
      <c r="S2175" s="234"/>
      <c r="T2175" s="50"/>
      <c r="U2175" s="50"/>
      <c r="V2175" s="50"/>
      <c r="W2175" s="50"/>
      <c r="X2175" s="50"/>
      <c r="Y2175" s="50"/>
      <c r="Z2175" s="250"/>
      <c r="AA2175" s="238"/>
      <c r="AB2175" s="50"/>
      <c r="AC2175" s="50"/>
      <c r="AD2175" s="50"/>
      <c r="AE2175" s="50"/>
      <c r="AF2175" s="50"/>
      <c r="AG2175" s="50"/>
      <c r="AH2175" s="50"/>
      <c r="AI2175" s="50"/>
      <c r="AJ2175" s="50"/>
      <c r="AK2175" s="50"/>
      <c r="AL2175" s="50"/>
      <c r="AM2175" s="50"/>
      <c r="AN2175" s="50"/>
      <c r="AO2175" s="50"/>
      <c r="AP2175" s="50"/>
      <c r="AQ2175" s="50"/>
      <c r="AR2175" s="50"/>
      <c r="AS2175" s="50"/>
      <c r="AT2175" s="50"/>
      <c r="AU2175" s="50"/>
      <c r="AV2175" s="50"/>
      <c r="AW2175" s="50"/>
      <c r="AX2175" s="50"/>
      <c r="AY2175" s="50"/>
      <c r="AZ2175" s="50"/>
      <c r="BA2175" s="50"/>
      <c r="BB2175" s="50"/>
      <c r="BC2175" s="50"/>
      <c r="BD2175" s="50"/>
      <c r="BE2175" s="50"/>
      <c r="BF2175" s="50"/>
      <c r="BG2175" s="50"/>
      <c r="BH2175" s="50"/>
      <c r="BI2175" s="50"/>
      <c r="BJ2175" s="50"/>
      <c r="BK2175" s="50"/>
      <c r="BL2175" s="50"/>
      <c r="BM2175" s="50"/>
      <c r="BN2175" s="50"/>
      <c r="BO2175" s="50"/>
      <c r="BP2175" s="50"/>
      <c r="BQ2175" s="50"/>
      <c r="BR2175" s="50"/>
      <c r="BS2175" s="50"/>
      <c r="BT2175" s="50"/>
      <c r="BU2175" s="50"/>
      <c r="BV2175" s="50"/>
      <c r="BW2175" s="50"/>
      <c r="BX2175" s="50"/>
      <c r="BY2175" s="50"/>
      <c r="BZ2175" s="50"/>
      <c r="CA2175" s="50"/>
      <c r="CB2175" s="50"/>
      <c r="CC2175" s="50"/>
      <c r="CD2175" s="50"/>
      <c r="CE2175" s="50"/>
      <c r="CF2175" s="50"/>
      <c r="CG2175" s="50"/>
      <c r="CH2175" s="50"/>
      <c r="CI2175" s="50"/>
      <c r="CJ2175" s="50"/>
      <c r="CK2175" s="50"/>
      <c r="CL2175" s="50"/>
      <c r="CM2175" s="50"/>
      <c r="CN2175" s="50"/>
      <c r="CO2175" s="50"/>
      <c r="CP2175" s="50"/>
      <c r="CQ2175" s="50"/>
      <c r="CR2175" s="50"/>
      <c r="CS2175" s="50"/>
      <c r="CT2175" s="50"/>
      <c r="CU2175" s="50"/>
      <c r="CV2175" s="50"/>
      <c r="CW2175" s="50"/>
      <c r="CX2175" s="50"/>
      <c r="CY2175" s="50"/>
      <c r="CZ2175" s="50"/>
      <c r="DA2175" s="50"/>
      <c r="DB2175" s="50"/>
      <c r="DC2175" s="50"/>
      <c r="DD2175" s="50"/>
      <c r="DE2175" s="50"/>
      <c r="DF2175" s="50"/>
    </row>
    <row r="2176" spans="2:110" x14ac:dyDescent="0.2">
      <c r="B2176" s="182"/>
      <c r="C2176" s="206"/>
      <c r="D2176" s="207"/>
      <c r="E2176" s="203"/>
      <c r="F2176" s="203"/>
      <c r="G2176" s="203"/>
      <c r="H2176" s="203"/>
      <c r="I2176" s="203"/>
      <c r="J2176" s="203"/>
      <c r="K2176" s="203"/>
      <c r="L2176" s="203"/>
      <c r="M2176" s="203"/>
      <c r="N2176" s="203"/>
      <c r="O2176" s="203"/>
      <c r="P2176" s="203"/>
      <c r="Q2176" s="204"/>
      <c r="R2176" s="204"/>
      <c r="S2176" s="234"/>
      <c r="T2176" s="50"/>
      <c r="U2176" s="50"/>
      <c r="V2176" s="50"/>
      <c r="W2176" s="50"/>
      <c r="X2176" s="50"/>
      <c r="Y2176" s="50"/>
      <c r="Z2176" s="250"/>
      <c r="AA2176" s="238"/>
      <c r="AB2176" s="50"/>
      <c r="AC2176" s="50"/>
      <c r="AD2176" s="50"/>
      <c r="AE2176" s="50"/>
      <c r="AF2176" s="50"/>
      <c r="AG2176" s="50"/>
      <c r="AH2176" s="50"/>
      <c r="AI2176" s="50"/>
      <c r="AJ2176" s="50"/>
      <c r="AK2176" s="50"/>
      <c r="AL2176" s="50"/>
      <c r="AM2176" s="50"/>
      <c r="AN2176" s="50"/>
      <c r="AO2176" s="50"/>
      <c r="AP2176" s="50"/>
      <c r="AQ2176" s="50"/>
      <c r="AR2176" s="50"/>
      <c r="AS2176" s="50"/>
      <c r="AT2176" s="50"/>
      <c r="AU2176" s="50"/>
      <c r="AV2176" s="50"/>
      <c r="AW2176" s="50"/>
      <c r="AX2176" s="50"/>
      <c r="AY2176" s="50"/>
      <c r="AZ2176" s="50"/>
      <c r="BA2176" s="50"/>
      <c r="BB2176" s="50"/>
      <c r="BC2176" s="50"/>
      <c r="BD2176" s="50"/>
      <c r="BE2176" s="50"/>
      <c r="BF2176" s="50"/>
      <c r="BG2176" s="50"/>
      <c r="BH2176" s="50"/>
      <c r="BI2176" s="50"/>
      <c r="BJ2176" s="50"/>
      <c r="BK2176" s="50"/>
      <c r="BL2176" s="50"/>
      <c r="BM2176" s="50"/>
      <c r="BN2176" s="50"/>
      <c r="BO2176" s="50"/>
      <c r="BP2176" s="50"/>
      <c r="BQ2176" s="50"/>
      <c r="BR2176" s="50"/>
      <c r="BS2176" s="50"/>
      <c r="BT2176" s="50"/>
      <c r="BU2176" s="50"/>
      <c r="BV2176" s="50"/>
      <c r="BW2176" s="50"/>
      <c r="BX2176" s="50"/>
      <c r="BY2176" s="50"/>
      <c r="BZ2176" s="50"/>
      <c r="CA2176" s="50"/>
      <c r="CB2176" s="50"/>
      <c r="CC2176" s="50"/>
      <c r="CD2176" s="50"/>
      <c r="CE2176" s="50"/>
      <c r="CF2176" s="50"/>
      <c r="CG2176" s="50"/>
      <c r="CH2176" s="50"/>
      <c r="CI2176" s="50"/>
      <c r="CJ2176" s="50"/>
      <c r="CK2176" s="50"/>
      <c r="CL2176" s="50"/>
      <c r="CM2176" s="50"/>
      <c r="CN2176" s="50"/>
      <c r="CO2176" s="50"/>
      <c r="CP2176" s="50"/>
      <c r="CQ2176" s="50"/>
      <c r="CR2176" s="50"/>
      <c r="CS2176" s="50"/>
      <c r="CT2176" s="50"/>
      <c r="CU2176" s="50"/>
      <c r="CV2176" s="50"/>
      <c r="CW2176" s="50"/>
      <c r="CX2176" s="50"/>
      <c r="CY2176" s="50"/>
      <c r="CZ2176" s="50"/>
      <c r="DA2176" s="50"/>
      <c r="DB2176" s="50"/>
      <c r="DC2176" s="50"/>
      <c r="DD2176" s="50"/>
      <c r="DE2176" s="50"/>
      <c r="DF2176" s="50"/>
    </row>
    <row r="2177" spans="2:110" x14ac:dyDescent="0.2">
      <c r="B2177" s="182"/>
      <c r="C2177" s="206"/>
      <c r="D2177" s="207"/>
      <c r="E2177" s="203"/>
      <c r="F2177" s="203"/>
      <c r="G2177" s="203"/>
      <c r="H2177" s="203"/>
      <c r="I2177" s="203"/>
      <c r="J2177" s="203"/>
      <c r="K2177" s="203"/>
      <c r="L2177" s="203"/>
      <c r="M2177" s="203"/>
      <c r="N2177" s="203"/>
      <c r="O2177" s="203"/>
      <c r="P2177" s="203"/>
      <c r="Q2177" s="204"/>
      <c r="R2177" s="204"/>
      <c r="S2177" s="234"/>
      <c r="T2177" s="50"/>
      <c r="U2177" s="50"/>
      <c r="V2177" s="50"/>
      <c r="W2177" s="50"/>
      <c r="X2177" s="50"/>
      <c r="Y2177" s="50"/>
      <c r="Z2177" s="250"/>
      <c r="AA2177" s="238"/>
      <c r="AB2177" s="50"/>
      <c r="AC2177" s="50"/>
      <c r="AD2177" s="50"/>
      <c r="AE2177" s="50"/>
      <c r="AF2177" s="50"/>
      <c r="AG2177" s="50"/>
      <c r="AH2177" s="50"/>
      <c r="AI2177" s="50"/>
      <c r="AJ2177" s="50"/>
      <c r="AK2177" s="50"/>
      <c r="AL2177" s="50"/>
      <c r="AM2177" s="50"/>
      <c r="AN2177" s="50"/>
      <c r="AO2177" s="50"/>
      <c r="AP2177" s="50"/>
      <c r="AQ2177" s="50"/>
      <c r="AR2177" s="50"/>
      <c r="AS2177" s="50"/>
      <c r="AT2177" s="50"/>
      <c r="AU2177" s="50"/>
      <c r="AV2177" s="50"/>
      <c r="AW2177" s="50"/>
      <c r="AX2177" s="50"/>
      <c r="AY2177" s="50"/>
      <c r="AZ2177" s="50"/>
      <c r="BA2177" s="50"/>
      <c r="BB2177" s="50"/>
      <c r="BC2177" s="50"/>
      <c r="BD2177" s="50"/>
      <c r="BE2177" s="50"/>
      <c r="BF2177" s="50"/>
      <c r="BG2177" s="50"/>
      <c r="BH2177" s="50"/>
      <c r="BI2177" s="50"/>
      <c r="BJ2177" s="50"/>
      <c r="BK2177" s="50"/>
      <c r="BL2177" s="50"/>
      <c r="BM2177" s="50"/>
      <c r="BN2177" s="50"/>
      <c r="BO2177" s="50"/>
      <c r="BP2177" s="50"/>
      <c r="BQ2177" s="50"/>
      <c r="BR2177" s="50"/>
      <c r="BS2177" s="50"/>
      <c r="BT2177" s="50"/>
      <c r="BU2177" s="50"/>
      <c r="BV2177" s="50"/>
      <c r="BW2177" s="50"/>
      <c r="BX2177" s="50"/>
      <c r="BY2177" s="50"/>
      <c r="BZ2177" s="50"/>
      <c r="CA2177" s="50"/>
      <c r="CB2177" s="50"/>
      <c r="CC2177" s="50"/>
      <c r="CD2177" s="50"/>
      <c r="CE2177" s="50"/>
      <c r="CF2177" s="50"/>
      <c r="CG2177" s="50"/>
      <c r="CH2177" s="50"/>
      <c r="CI2177" s="50"/>
      <c r="CJ2177" s="50"/>
      <c r="CK2177" s="50"/>
      <c r="CL2177" s="50"/>
      <c r="CM2177" s="50"/>
      <c r="CN2177" s="50"/>
      <c r="CO2177" s="50"/>
      <c r="CP2177" s="50"/>
      <c r="CQ2177" s="50"/>
      <c r="CR2177" s="50"/>
      <c r="CS2177" s="50"/>
      <c r="CT2177" s="50"/>
      <c r="CU2177" s="50"/>
      <c r="CV2177" s="50"/>
      <c r="CW2177" s="50"/>
      <c r="CX2177" s="50"/>
      <c r="CY2177" s="50"/>
      <c r="CZ2177" s="50"/>
      <c r="DA2177" s="50"/>
      <c r="DB2177" s="50"/>
      <c r="DC2177" s="50"/>
      <c r="DD2177" s="50"/>
      <c r="DE2177" s="50"/>
      <c r="DF2177" s="50"/>
    </row>
    <row r="2178" spans="2:110" x14ac:dyDescent="0.2">
      <c r="B2178" s="182"/>
      <c r="C2178" s="206"/>
      <c r="E2178" s="203"/>
      <c r="F2178" s="203"/>
      <c r="G2178" s="203"/>
      <c r="H2178" s="203"/>
      <c r="I2178" s="203"/>
      <c r="J2178" s="203"/>
      <c r="K2178" s="203"/>
      <c r="L2178" s="203"/>
      <c r="M2178" s="203"/>
      <c r="N2178" s="203"/>
      <c r="O2178" s="203"/>
      <c r="P2178" s="203"/>
      <c r="Q2178" s="204"/>
      <c r="R2178" s="204"/>
      <c r="S2178" s="234"/>
      <c r="T2178" s="50"/>
      <c r="U2178" s="50"/>
      <c r="V2178" s="50"/>
      <c r="W2178" s="50"/>
      <c r="X2178" s="50"/>
      <c r="Y2178" s="50"/>
      <c r="Z2178" s="250"/>
      <c r="AA2178" s="238"/>
      <c r="AB2178" s="50"/>
      <c r="AC2178" s="50"/>
      <c r="AD2178" s="50"/>
      <c r="AE2178" s="50"/>
      <c r="AF2178" s="50"/>
      <c r="AG2178" s="50"/>
      <c r="AH2178" s="50"/>
      <c r="AI2178" s="50"/>
      <c r="AJ2178" s="50"/>
      <c r="AK2178" s="50"/>
      <c r="AL2178" s="50"/>
      <c r="AM2178" s="50"/>
      <c r="AN2178" s="50"/>
      <c r="AO2178" s="50"/>
      <c r="AP2178" s="50"/>
      <c r="AQ2178" s="50"/>
      <c r="AR2178" s="50"/>
      <c r="AS2178" s="50"/>
      <c r="AT2178" s="50"/>
      <c r="AU2178" s="50"/>
      <c r="AV2178" s="50"/>
      <c r="AW2178" s="50"/>
      <c r="AX2178" s="50"/>
      <c r="AY2178" s="50"/>
      <c r="AZ2178" s="50"/>
      <c r="BA2178" s="50"/>
      <c r="BB2178" s="50"/>
      <c r="BC2178" s="50"/>
      <c r="BD2178" s="50"/>
      <c r="BE2178" s="50"/>
      <c r="BF2178" s="50"/>
      <c r="BG2178" s="50"/>
      <c r="BH2178" s="50"/>
      <c r="BI2178" s="50"/>
      <c r="BJ2178" s="50"/>
      <c r="BK2178" s="50"/>
      <c r="BL2178" s="50"/>
      <c r="BM2178" s="50"/>
      <c r="BN2178" s="50"/>
      <c r="BO2178" s="50"/>
      <c r="BP2178" s="50"/>
      <c r="BQ2178" s="50"/>
      <c r="BR2178" s="50"/>
      <c r="BS2178" s="50"/>
      <c r="BT2178" s="50"/>
      <c r="BU2178" s="50"/>
      <c r="BV2178" s="50"/>
      <c r="BW2178" s="50"/>
      <c r="BX2178" s="50"/>
      <c r="BY2178" s="50"/>
      <c r="BZ2178" s="50"/>
      <c r="CA2178" s="50"/>
      <c r="CB2178" s="50"/>
      <c r="CC2178" s="50"/>
      <c r="CD2178" s="50"/>
      <c r="CE2178" s="50"/>
      <c r="CF2178" s="50"/>
      <c r="CG2178" s="50"/>
      <c r="CH2178" s="50"/>
      <c r="CI2178" s="50"/>
      <c r="CJ2178" s="50"/>
      <c r="CK2178" s="50"/>
      <c r="CL2178" s="50"/>
      <c r="CM2178" s="50"/>
      <c r="CN2178" s="50"/>
      <c r="CO2178" s="50"/>
      <c r="CP2178" s="50"/>
      <c r="CQ2178" s="50"/>
      <c r="CR2178" s="50"/>
      <c r="CS2178" s="50"/>
      <c r="CT2178" s="50"/>
      <c r="CU2178" s="50"/>
      <c r="CV2178" s="50"/>
      <c r="CW2178" s="50"/>
      <c r="CX2178" s="50"/>
      <c r="CY2178" s="50"/>
      <c r="CZ2178" s="50"/>
      <c r="DA2178" s="50"/>
      <c r="DB2178" s="50"/>
      <c r="DC2178" s="50"/>
      <c r="DD2178" s="50"/>
      <c r="DE2178" s="50"/>
      <c r="DF2178" s="50"/>
    </row>
    <row r="2179" spans="2:110" x14ac:dyDescent="0.2">
      <c r="B2179" s="182"/>
      <c r="C2179" s="206"/>
      <c r="E2179" s="203"/>
      <c r="F2179" s="203"/>
      <c r="G2179" s="203"/>
      <c r="H2179" s="203"/>
      <c r="I2179" s="203"/>
      <c r="J2179" s="203"/>
      <c r="K2179" s="203"/>
      <c r="L2179" s="203"/>
      <c r="M2179" s="203"/>
      <c r="N2179" s="203"/>
      <c r="O2179" s="203"/>
      <c r="P2179" s="203"/>
      <c r="Q2179" s="204"/>
      <c r="R2179" s="204"/>
      <c r="S2179" s="234"/>
      <c r="T2179" s="50"/>
      <c r="U2179" s="50"/>
      <c r="V2179" s="50"/>
      <c r="W2179" s="50"/>
      <c r="X2179" s="50"/>
      <c r="Y2179" s="50"/>
      <c r="Z2179" s="250"/>
      <c r="AA2179" s="238"/>
      <c r="AB2179" s="50"/>
      <c r="AC2179" s="50"/>
      <c r="AD2179" s="50"/>
      <c r="AE2179" s="50"/>
      <c r="AF2179" s="50"/>
      <c r="AG2179" s="50"/>
      <c r="AH2179" s="50"/>
      <c r="AI2179" s="50"/>
      <c r="AJ2179" s="50"/>
      <c r="AK2179" s="50"/>
      <c r="AL2179" s="50"/>
      <c r="AM2179" s="50"/>
      <c r="AN2179" s="50"/>
      <c r="AO2179" s="50"/>
      <c r="AP2179" s="50"/>
      <c r="AQ2179" s="50"/>
      <c r="AR2179" s="50"/>
      <c r="AS2179" s="50"/>
      <c r="AT2179" s="50"/>
      <c r="AU2179" s="50"/>
      <c r="AV2179" s="50"/>
      <c r="AW2179" s="50"/>
      <c r="AX2179" s="50"/>
      <c r="AY2179" s="50"/>
      <c r="AZ2179" s="50"/>
      <c r="BA2179" s="50"/>
      <c r="BB2179" s="50"/>
      <c r="BC2179" s="50"/>
      <c r="BD2179" s="50"/>
      <c r="BE2179" s="50"/>
      <c r="BF2179" s="50"/>
      <c r="BG2179" s="50"/>
      <c r="BH2179" s="50"/>
      <c r="BI2179" s="50"/>
      <c r="BJ2179" s="50"/>
      <c r="BK2179" s="50"/>
      <c r="BL2179" s="50"/>
      <c r="BM2179" s="50"/>
      <c r="BN2179" s="50"/>
      <c r="BO2179" s="50"/>
      <c r="BP2179" s="50"/>
      <c r="BQ2179" s="50"/>
      <c r="BR2179" s="50"/>
      <c r="BS2179" s="50"/>
      <c r="BT2179" s="50"/>
      <c r="BU2179" s="50"/>
      <c r="BV2179" s="50"/>
      <c r="BW2179" s="50"/>
      <c r="BX2179" s="50"/>
      <c r="BY2179" s="50"/>
      <c r="BZ2179" s="50"/>
      <c r="CA2179" s="50"/>
      <c r="CB2179" s="50"/>
      <c r="CC2179" s="50"/>
      <c r="CD2179" s="50"/>
      <c r="CE2179" s="50"/>
      <c r="CF2179" s="50"/>
      <c r="CG2179" s="50"/>
      <c r="CH2179" s="50"/>
      <c r="CI2179" s="50"/>
      <c r="CJ2179" s="50"/>
      <c r="CK2179" s="50"/>
      <c r="CL2179" s="50"/>
      <c r="CM2179" s="50"/>
      <c r="CN2179" s="50"/>
      <c r="CO2179" s="50"/>
      <c r="CP2179" s="50"/>
      <c r="CQ2179" s="50"/>
      <c r="CR2179" s="50"/>
      <c r="CS2179" s="50"/>
      <c r="CT2179" s="50"/>
      <c r="CU2179" s="50"/>
      <c r="CV2179" s="50"/>
      <c r="CW2179" s="50"/>
      <c r="CX2179" s="50"/>
      <c r="CY2179" s="50"/>
      <c r="CZ2179" s="50"/>
      <c r="DA2179" s="50"/>
      <c r="DB2179" s="50"/>
      <c r="DC2179" s="50"/>
      <c r="DD2179" s="50"/>
      <c r="DE2179" s="50"/>
      <c r="DF2179" s="50"/>
    </row>
    <row r="2180" spans="2:110" x14ac:dyDescent="0.2">
      <c r="B2180" s="182"/>
      <c r="C2180" s="206"/>
      <c r="E2180" s="203"/>
      <c r="F2180" s="203"/>
      <c r="G2180" s="203"/>
      <c r="H2180" s="203"/>
      <c r="I2180" s="203"/>
      <c r="J2180" s="203"/>
      <c r="K2180" s="203"/>
      <c r="L2180" s="203"/>
      <c r="M2180" s="203"/>
      <c r="N2180" s="203"/>
      <c r="O2180" s="203"/>
      <c r="P2180" s="203"/>
      <c r="Q2180" s="204"/>
      <c r="R2180" s="204"/>
      <c r="S2180" s="234"/>
      <c r="T2180" s="50"/>
      <c r="U2180" s="50"/>
      <c r="V2180" s="50"/>
      <c r="W2180" s="50"/>
      <c r="X2180" s="50"/>
      <c r="Y2180" s="50"/>
      <c r="Z2180" s="250"/>
      <c r="AA2180" s="238"/>
      <c r="AB2180" s="50"/>
      <c r="AC2180" s="50"/>
      <c r="AD2180" s="50"/>
      <c r="AE2180" s="50"/>
      <c r="AF2180" s="50"/>
      <c r="AG2180" s="50"/>
      <c r="AH2180" s="50"/>
      <c r="AI2180" s="50"/>
      <c r="AJ2180" s="50"/>
      <c r="AK2180" s="50"/>
      <c r="AL2180" s="50"/>
      <c r="AM2180" s="50"/>
      <c r="AN2180" s="50"/>
      <c r="AO2180" s="50"/>
      <c r="AP2180" s="50"/>
      <c r="AQ2180" s="50"/>
      <c r="AR2180" s="50"/>
      <c r="AS2180" s="50"/>
      <c r="AT2180" s="50"/>
      <c r="AU2180" s="50"/>
      <c r="AV2180" s="50"/>
      <c r="AW2180" s="50"/>
      <c r="AX2180" s="50"/>
      <c r="AY2180" s="50"/>
      <c r="AZ2180" s="50"/>
      <c r="BA2180" s="50"/>
      <c r="BB2180" s="50"/>
      <c r="BC2180" s="50"/>
      <c r="BD2180" s="50"/>
      <c r="BE2180" s="50"/>
      <c r="BF2180" s="50"/>
      <c r="BG2180" s="50"/>
      <c r="BH2180" s="50"/>
      <c r="BI2180" s="50"/>
      <c r="BJ2180" s="50"/>
      <c r="BK2180" s="50"/>
      <c r="BL2180" s="50"/>
      <c r="BM2180" s="50"/>
      <c r="BN2180" s="50"/>
      <c r="BO2180" s="50"/>
      <c r="BP2180" s="50"/>
      <c r="BQ2180" s="50"/>
      <c r="BR2180" s="50"/>
      <c r="BS2180" s="50"/>
      <c r="BT2180" s="50"/>
      <c r="BU2180" s="50"/>
      <c r="BV2180" s="50"/>
      <c r="BW2180" s="50"/>
      <c r="BX2180" s="50"/>
      <c r="BY2180" s="50"/>
      <c r="BZ2180" s="50"/>
      <c r="CA2180" s="50"/>
      <c r="CB2180" s="50"/>
      <c r="CC2180" s="50"/>
      <c r="CD2180" s="50"/>
      <c r="CE2180" s="50"/>
      <c r="CF2180" s="50"/>
      <c r="CG2180" s="50"/>
      <c r="CH2180" s="50"/>
      <c r="CI2180" s="50"/>
      <c r="CJ2180" s="50"/>
      <c r="CK2180" s="50"/>
      <c r="CL2180" s="50"/>
      <c r="CM2180" s="50"/>
      <c r="CN2180" s="50"/>
      <c r="CO2180" s="50"/>
      <c r="CP2180" s="50"/>
      <c r="CQ2180" s="50"/>
      <c r="CR2180" s="50"/>
      <c r="CS2180" s="50"/>
      <c r="CT2180" s="50"/>
      <c r="CU2180" s="50"/>
      <c r="CV2180" s="50"/>
      <c r="CW2180" s="50"/>
      <c r="CX2180" s="50"/>
      <c r="CY2180" s="50"/>
      <c r="CZ2180" s="50"/>
      <c r="DA2180" s="50"/>
      <c r="DB2180" s="50"/>
      <c r="DC2180" s="50"/>
      <c r="DD2180" s="50"/>
      <c r="DE2180" s="50"/>
      <c r="DF2180" s="50"/>
    </row>
    <row r="2181" spans="2:110" x14ac:dyDescent="0.2">
      <c r="B2181" s="182"/>
      <c r="C2181" s="206"/>
      <c r="D2181" s="200"/>
      <c r="E2181" s="203"/>
      <c r="F2181" s="203"/>
      <c r="G2181" s="203"/>
      <c r="H2181" s="203"/>
      <c r="I2181" s="203"/>
      <c r="J2181" s="203"/>
      <c r="K2181" s="203"/>
      <c r="L2181" s="203"/>
      <c r="M2181" s="203"/>
      <c r="N2181" s="203"/>
      <c r="O2181" s="203"/>
      <c r="P2181" s="203"/>
      <c r="Q2181" s="204"/>
      <c r="R2181" s="204"/>
      <c r="S2181" s="234"/>
      <c r="T2181" s="50"/>
      <c r="U2181" s="50"/>
      <c r="V2181" s="50"/>
      <c r="W2181" s="50"/>
      <c r="X2181" s="50"/>
      <c r="Y2181" s="50"/>
      <c r="Z2181" s="250"/>
      <c r="AA2181" s="238"/>
      <c r="AB2181" s="50"/>
      <c r="AC2181" s="50"/>
      <c r="AD2181" s="50"/>
      <c r="AE2181" s="50"/>
      <c r="AF2181" s="50"/>
      <c r="AG2181" s="50"/>
      <c r="AH2181" s="50"/>
      <c r="AI2181" s="50"/>
      <c r="AJ2181" s="50"/>
      <c r="AK2181" s="50"/>
      <c r="AL2181" s="50"/>
      <c r="AM2181" s="50"/>
      <c r="AN2181" s="50"/>
      <c r="AO2181" s="50"/>
      <c r="AP2181" s="50"/>
      <c r="AQ2181" s="50"/>
      <c r="AR2181" s="50"/>
      <c r="AS2181" s="50"/>
      <c r="AT2181" s="50"/>
      <c r="AU2181" s="50"/>
      <c r="AV2181" s="50"/>
      <c r="AW2181" s="50"/>
      <c r="AX2181" s="50"/>
      <c r="AY2181" s="50"/>
      <c r="AZ2181" s="50"/>
      <c r="BA2181" s="50"/>
      <c r="BB2181" s="50"/>
      <c r="BC2181" s="50"/>
      <c r="BD2181" s="50"/>
      <c r="BE2181" s="50"/>
      <c r="BF2181" s="50"/>
      <c r="BG2181" s="50"/>
      <c r="BH2181" s="50"/>
      <c r="BI2181" s="50"/>
      <c r="BJ2181" s="50"/>
      <c r="BK2181" s="50"/>
      <c r="BL2181" s="50"/>
      <c r="BM2181" s="50"/>
      <c r="BN2181" s="50"/>
      <c r="BO2181" s="50"/>
      <c r="BP2181" s="50"/>
      <c r="BQ2181" s="50"/>
      <c r="BR2181" s="50"/>
      <c r="BS2181" s="50"/>
      <c r="BT2181" s="50"/>
      <c r="BU2181" s="50"/>
      <c r="BV2181" s="50"/>
      <c r="BW2181" s="50"/>
      <c r="BX2181" s="50"/>
      <c r="BY2181" s="50"/>
      <c r="BZ2181" s="50"/>
      <c r="CA2181" s="50"/>
      <c r="CB2181" s="50"/>
      <c r="CC2181" s="50"/>
      <c r="CD2181" s="50"/>
      <c r="CE2181" s="50"/>
      <c r="CF2181" s="50"/>
      <c r="CG2181" s="50"/>
      <c r="CH2181" s="50"/>
      <c r="CI2181" s="50"/>
      <c r="CJ2181" s="50"/>
      <c r="CK2181" s="50"/>
      <c r="CL2181" s="50"/>
      <c r="CM2181" s="50"/>
      <c r="CN2181" s="50"/>
      <c r="CO2181" s="50"/>
      <c r="CP2181" s="50"/>
      <c r="CQ2181" s="50"/>
      <c r="CR2181" s="50"/>
      <c r="CS2181" s="50"/>
      <c r="CT2181" s="50"/>
      <c r="CU2181" s="50"/>
      <c r="CV2181" s="50"/>
      <c r="CW2181" s="50"/>
      <c r="CX2181" s="50"/>
      <c r="CY2181" s="50"/>
      <c r="CZ2181" s="50"/>
      <c r="DA2181" s="50"/>
      <c r="DB2181" s="50"/>
      <c r="DC2181" s="50"/>
      <c r="DD2181" s="50"/>
      <c r="DE2181" s="50"/>
      <c r="DF2181" s="50"/>
    </row>
    <row r="2182" spans="2:110" x14ac:dyDescent="0.2">
      <c r="B2182" s="182"/>
      <c r="C2182" s="206"/>
      <c r="E2182" s="203"/>
      <c r="F2182" s="203"/>
      <c r="G2182" s="203"/>
      <c r="H2182" s="203"/>
      <c r="I2182" s="203"/>
      <c r="J2182" s="203"/>
      <c r="K2182" s="203"/>
      <c r="L2182" s="203"/>
      <c r="M2182" s="203"/>
      <c r="N2182" s="203"/>
      <c r="O2182" s="203"/>
      <c r="P2182" s="203"/>
      <c r="Q2182" s="204"/>
      <c r="R2182" s="204"/>
      <c r="S2182" s="234"/>
      <c r="T2182" s="50"/>
      <c r="U2182" s="50"/>
      <c r="V2182" s="50"/>
      <c r="W2182" s="50"/>
      <c r="X2182" s="50"/>
      <c r="Y2182" s="50"/>
      <c r="Z2182" s="250"/>
      <c r="AA2182" s="238"/>
      <c r="AB2182" s="50"/>
      <c r="AC2182" s="50"/>
      <c r="AD2182" s="50"/>
      <c r="AE2182" s="50"/>
      <c r="AF2182" s="50"/>
      <c r="AG2182" s="50"/>
      <c r="AH2182" s="50"/>
      <c r="AI2182" s="50"/>
      <c r="AJ2182" s="50"/>
      <c r="AK2182" s="50"/>
      <c r="AL2182" s="50"/>
      <c r="AM2182" s="50"/>
      <c r="AN2182" s="50"/>
      <c r="AO2182" s="50"/>
      <c r="AP2182" s="50"/>
      <c r="AQ2182" s="50"/>
      <c r="AR2182" s="50"/>
      <c r="AS2182" s="50"/>
      <c r="AT2182" s="50"/>
      <c r="AU2182" s="50"/>
      <c r="AV2182" s="50"/>
      <c r="AW2182" s="50"/>
      <c r="AX2182" s="50"/>
      <c r="AY2182" s="50"/>
      <c r="AZ2182" s="50"/>
      <c r="BA2182" s="50"/>
      <c r="BB2182" s="50"/>
      <c r="BC2182" s="50"/>
      <c r="BD2182" s="50"/>
      <c r="BE2182" s="50"/>
      <c r="BF2182" s="50"/>
      <c r="BG2182" s="50"/>
      <c r="BH2182" s="50"/>
      <c r="BI2182" s="50"/>
      <c r="BJ2182" s="50"/>
      <c r="BK2182" s="50"/>
      <c r="BL2182" s="50"/>
      <c r="BM2182" s="50"/>
      <c r="BN2182" s="50"/>
      <c r="BO2182" s="50"/>
      <c r="BP2182" s="50"/>
      <c r="BQ2182" s="50"/>
      <c r="BR2182" s="50"/>
      <c r="BS2182" s="50"/>
      <c r="BT2182" s="50"/>
      <c r="BU2182" s="50"/>
      <c r="BV2182" s="50"/>
      <c r="BW2182" s="50"/>
      <c r="BX2182" s="50"/>
      <c r="BY2182" s="50"/>
      <c r="BZ2182" s="50"/>
      <c r="CA2182" s="50"/>
      <c r="CB2182" s="50"/>
      <c r="CC2182" s="50"/>
      <c r="CD2182" s="50"/>
      <c r="CE2182" s="50"/>
      <c r="CF2182" s="50"/>
      <c r="CG2182" s="50"/>
      <c r="CH2182" s="50"/>
      <c r="CI2182" s="50"/>
      <c r="CJ2182" s="50"/>
      <c r="CK2182" s="50"/>
      <c r="CL2182" s="50"/>
      <c r="CM2182" s="50"/>
      <c r="CN2182" s="50"/>
      <c r="CO2182" s="50"/>
      <c r="CP2182" s="50"/>
      <c r="CQ2182" s="50"/>
      <c r="CR2182" s="50"/>
      <c r="CS2182" s="50"/>
      <c r="CT2182" s="50"/>
      <c r="CU2182" s="50"/>
      <c r="CV2182" s="50"/>
      <c r="CW2182" s="50"/>
      <c r="CX2182" s="50"/>
      <c r="CY2182" s="50"/>
      <c r="CZ2182" s="50"/>
      <c r="DA2182" s="50"/>
      <c r="DB2182" s="50"/>
      <c r="DC2182" s="50"/>
      <c r="DD2182" s="50"/>
      <c r="DE2182" s="50"/>
      <c r="DF2182" s="50"/>
    </row>
    <row r="2183" spans="2:110" x14ac:dyDescent="0.2">
      <c r="B2183" s="182"/>
      <c r="C2183" s="206"/>
      <c r="E2183" s="203"/>
      <c r="F2183" s="203"/>
      <c r="G2183" s="203"/>
      <c r="H2183" s="203"/>
      <c r="I2183" s="203"/>
      <c r="J2183" s="203"/>
      <c r="K2183" s="203"/>
      <c r="L2183" s="203"/>
      <c r="M2183" s="203"/>
      <c r="N2183" s="203"/>
      <c r="O2183" s="203"/>
      <c r="P2183" s="203"/>
      <c r="Q2183" s="204"/>
      <c r="R2183" s="204"/>
      <c r="S2183" s="234"/>
      <c r="T2183" s="50"/>
      <c r="U2183" s="50"/>
      <c r="V2183" s="50"/>
      <c r="W2183" s="50"/>
      <c r="X2183" s="50"/>
      <c r="Y2183" s="50"/>
      <c r="Z2183" s="250"/>
      <c r="AA2183" s="238"/>
      <c r="AB2183" s="50"/>
      <c r="AC2183" s="50"/>
      <c r="AD2183" s="50"/>
      <c r="AE2183" s="50"/>
      <c r="AF2183" s="50"/>
      <c r="AG2183" s="50"/>
      <c r="AH2183" s="50"/>
      <c r="AI2183" s="50"/>
      <c r="AJ2183" s="50"/>
      <c r="AK2183" s="50"/>
      <c r="AL2183" s="50"/>
      <c r="AM2183" s="50"/>
      <c r="AN2183" s="50"/>
      <c r="AO2183" s="50"/>
      <c r="AP2183" s="50"/>
      <c r="AQ2183" s="50"/>
      <c r="AR2183" s="50"/>
      <c r="AS2183" s="50"/>
      <c r="AT2183" s="50"/>
      <c r="AU2183" s="50"/>
      <c r="AV2183" s="50"/>
      <c r="AW2183" s="50"/>
      <c r="AX2183" s="50"/>
      <c r="AY2183" s="50"/>
      <c r="AZ2183" s="50"/>
      <c r="BA2183" s="50"/>
      <c r="BB2183" s="50"/>
      <c r="BC2183" s="50"/>
      <c r="BD2183" s="50"/>
      <c r="BE2183" s="50"/>
      <c r="BF2183" s="50"/>
      <c r="BG2183" s="50"/>
      <c r="BH2183" s="50"/>
      <c r="BI2183" s="50"/>
      <c r="BJ2183" s="50"/>
      <c r="BK2183" s="50"/>
      <c r="BL2183" s="50"/>
      <c r="BM2183" s="50"/>
      <c r="BN2183" s="50"/>
      <c r="BO2183" s="50"/>
      <c r="BP2183" s="50"/>
      <c r="BQ2183" s="50"/>
      <c r="BR2183" s="50"/>
      <c r="BS2183" s="50"/>
      <c r="BT2183" s="50"/>
      <c r="BU2183" s="50"/>
      <c r="BV2183" s="50"/>
      <c r="BW2183" s="50"/>
      <c r="BX2183" s="50"/>
      <c r="BY2183" s="50"/>
      <c r="BZ2183" s="50"/>
      <c r="CA2183" s="50"/>
      <c r="CB2183" s="50"/>
      <c r="CC2183" s="50"/>
      <c r="CD2183" s="50"/>
      <c r="CE2183" s="50"/>
      <c r="CF2183" s="50"/>
      <c r="CG2183" s="50"/>
      <c r="CH2183" s="50"/>
      <c r="CI2183" s="50"/>
      <c r="CJ2183" s="50"/>
      <c r="CK2183" s="50"/>
      <c r="CL2183" s="50"/>
      <c r="CM2183" s="50"/>
      <c r="CN2183" s="50"/>
      <c r="CO2183" s="50"/>
      <c r="CP2183" s="50"/>
      <c r="CQ2183" s="50"/>
      <c r="CR2183" s="50"/>
      <c r="CS2183" s="50"/>
      <c r="CT2183" s="50"/>
      <c r="CU2183" s="50"/>
      <c r="CV2183" s="50"/>
      <c r="CW2183" s="50"/>
      <c r="CX2183" s="50"/>
      <c r="CY2183" s="50"/>
      <c r="CZ2183" s="50"/>
      <c r="DA2183" s="50"/>
      <c r="DB2183" s="50"/>
      <c r="DC2183" s="50"/>
      <c r="DD2183" s="50"/>
      <c r="DE2183" s="50"/>
      <c r="DF2183" s="50"/>
    </row>
    <row r="2184" spans="2:110" x14ac:dyDescent="0.2">
      <c r="B2184" s="182"/>
      <c r="C2184" s="206"/>
      <c r="E2184" s="203"/>
      <c r="F2184" s="203"/>
      <c r="G2184" s="203"/>
      <c r="H2184" s="203"/>
      <c r="I2184" s="203"/>
      <c r="J2184" s="203"/>
      <c r="K2184" s="203"/>
      <c r="L2184" s="203"/>
      <c r="M2184" s="203"/>
      <c r="N2184" s="203"/>
      <c r="O2184" s="203"/>
      <c r="P2184" s="203"/>
      <c r="Q2184" s="204"/>
      <c r="R2184" s="204"/>
      <c r="S2184" s="234"/>
      <c r="T2184" s="50"/>
      <c r="U2184" s="50"/>
      <c r="V2184" s="50"/>
      <c r="W2184" s="50"/>
      <c r="X2184" s="50"/>
      <c r="Y2184" s="50"/>
      <c r="Z2184" s="250"/>
      <c r="AA2184" s="238"/>
      <c r="AB2184" s="50"/>
      <c r="AC2184" s="50"/>
      <c r="AD2184" s="50"/>
      <c r="AE2184" s="50"/>
      <c r="AF2184" s="50"/>
      <c r="AG2184" s="50"/>
      <c r="AH2184" s="50"/>
      <c r="AI2184" s="50"/>
      <c r="AJ2184" s="50"/>
      <c r="AK2184" s="50"/>
      <c r="AL2184" s="50"/>
      <c r="AM2184" s="50"/>
      <c r="AN2184" s="50"/>
      <c r="AO2184" s="50"/>
      <c r="AP2184" s="50"/>
      <c r="AQ2184" s="50"/>
      <c r="AR2184" s="50"/>
      <c r="AS2184" s="50"/>
      <c r="AT2184" s="50"/>
      <c r="AU2184" s="50"/>
      <c r="AV2184" s="50"/>
      <c r="AW2184" s="50"/>
      <c r="AX2184" s="50"/>
      <c r="AY2184" s="50"/>
      <c r="AZ2184" s="50"/>
      <c r="BA2184" s="50"/>
      <c r="BB2184" s="50"/>
      <c r="BC2184" s="50"/>
      <c r="BD2184" s="50"/>
      <c r="BE2184" s="50"/>
      <c r="BF2184" s="50"/>
      <c r="BG2184" s="50"/>
      <c r="BH2184" s="50"/>
      <c r="BI2184" s="50"/>
      <c r="BJ2184" s="50"/>
      <c r="BK2184" s="50"/>
      <c r="BL2184" s="50"/>
      <c r="BM2184" s="50"/>
      <c r="BN2184" s="50"/>
      <c r="BO2184" s="50"/>
      <c r="BP2184" s="50"/>
      <c r="BQ2184" s="50"/>
      <c r="BR2184" s="50"/>
      <c r="BS2184" s="50"/>
      <c r="BT2184" s="50"/>
      <c r="BU2184" s="50"/>
      <c r="BV2184" s="50"/>
      <c r="BW2184" s="50"/>
      <c r="BX2184" s="50"/>
      <c r="BY2184" s="50"/>
      <c r="BZ2184" s="50"/>
      <c r="CA2184" s="50"/>
      <c r="CB2184" s="50"/>
      <c r="CC2184" s="50"/>
      <c r="CD2184" s="50"/>
      <c r="CE2184" s="50"/>
      <c r="CF2184" s="50"/>
      <c r="CG2184" s="50"/>
      <c r="CH2184" s="50"/>
      <c r="CI2184" s="50"/>
      <c r="CJ2184" s="50"/>
      <c r="CK2184" s="50"/>
      <c r="CL2184" s="50"/>
      <c r="CM2184" s="50"/>
      <c r="CN2184" s="50"/>
      <c r="CO2184" s="50"/>
      <c r="CP2184" s="50"/>
      <c r="CQ2184" s="50"/>
      <c r="CR2184" s="50"/>
      <c r="CS2184" s="50"/>
      <c r="CT2184" s="50"/>
      <c r="CU2184" s="50"/>
      <c r="CV2184" s="50"/>
      <c r="CW2184" s="50"/>
      <c r="CX2184" s="50"/>
      <c r="CY2184" s="50"/>
      <c r="CZ2184" s="50"/>
      <c r="DA2184" s="50"/>
      <c r="DB2184" s="50"/>
      <c r="DC2184" s="50"/>
      <c r="DD2184" s="50"/>
      <c r="DE2184" s="50"/>
      <c r="DF2184" s="50"/>
    </row>
    <row r="2185" spans="2:110" x14ac:dyDescent="0.2">
      <c r="B2185" s="182"/>
      <c r="C2185" s="206"/>
      <c r="E2185" s="203"/>
      <c r="F2185" s="203"/>
      <c r="G2185" s="203"/>
      <c r="H2185" s="203"/>
      <c r="I2185" s="203"/>
      <c r="J2185" s="203"/>
      <c r="K2185" s="203"/>
      <c r="L2185" s="203"/>
      <c r="M2185" s="203"/>
      <c r="N2185" s="203"/>
      <c r="O2185" s="203"/>
      <c r="P2185" s="203"/>
      <c r="Q2185" s="204"/>
      <c r="R2185" s="204"/>
      <c r="S2185" s="234"/>
      <c r="T2185" s="50"/>
      <c r="U2185" s="50"/>
      <c r="V2185" s="50"/>
      <c r="W2185" s="50"/>
      <c r="X2185" s="50"/>
      <c r="Y2185" s="50"/>
      <c r="Z2185" s="250"/>
      <c r="AA2185" s="238"/>
      <c r="AB2185" s="50"/>
      <c r="AC2185" s="50"/>
      <c r="AD2185" s="50"/>
      <c r="AE2185" s="50"/>
      <c r="AF2185" s="50"/>
      <c r="AG2185" s="50"/>
      <c r="AH2185" s="50"/>
      <c r="AI2185" s="50"/>
      <c r="AJ2185" s="50"/>
      <c r="AK2185" s="50"/>
      <c r="AL2185" s="50"/>
      <c r="AM2185" s="50"/>
      <c r="AN2185" s="50"/>
      <c r="AO2185" s="50"/>
      <c r="AP2185" s="50"/>
      <c r="AQ2185" s="50"/>
      <c r="AR2185" s="50"/>
      <c r="AS2185" s="50"/>
      <c r="AT2185" s="50"/>
      <c r="AU2185" s="50"/>
      <c r="AV2185" s="50"/>
      <c r="AW2185" s="50"/>
      <c r="AX2185" s="50"/>
      <c r="AY2185" s="50"/>
      <c r="AZ2185" s="50"/>
      <c r="BA2185" s="50"/>
      <c r="BB2185" s="50"/>
      <c r="BC2185" s="50"/>
      <c r="BD2185" s="50"/>
      <c r="BE2185" s="50"/>
      <c r="BF2185" s="50"/>
      <c r="BG2185" s="50"/>
      <c r="BH2185" s="50"/>
      <c r="BI2185" s="50"/>
      <c r="BJ2185" s="50"/>
      <c r="BK2185" s="50"/>
      <c r="BL2185" s="50"/>
      <c r="BM2185" s="50"/>
      <c r="BN2185" s="50"/>
      <c r="BO2185" s="50"/>
      <c r="BP2185" s="50"/>
      <c r="BQ2185" s="50"/>
      <c r="BR2185" s="50"/>
      <c r="BS2185" s="50"/>
      <c r="BT2185" s="50"/>
      <c r="BU2185" s="50"/>
      <c r="BV2185" s="50"/>
      <c r="BW2185" s="50"/>
      <c r="BX2185" s="50"/>
      <c r="BY2185" s="50"/>
      <c r="BZ2185" s="50"/>
      <c r="CA2185" s="50"/>
      <c r="CB2185" s="50"/>
      <c r="CC2185" s="50"/>
      <c r="CD2185" s="50"/>
      <c r="CE2185" s="50"/>
      <c r="CF2185" s="50"/>
      <c r="CG2185" s="50"/>
      <c r="CH2185" s="50"/>
      <c r="CI2185" s="50"/>
      <c r="CJ2185" s="50"/>
      <c r="CK2185" s="50"/>
      <c r="CL2185" s="50"/>
      <c r="CM2185" s="50"/>
      <c r="CN2185" s="50"/>
      <c r="CO2185" s="50"/>
      <c r="CP2185" s="50"/>
      <c r="CQ2185" s="50"/>
      <c r="CR2185" s="50"/>
      <c r="CS2185" s="50"/>
      <c r="CT2185" s="50"/>
      <c r="CU2185" s="50"/>
      <c r="CV2185" s="50"/>
      <c r="CW2185" s="50"/>
      <c r="CX2185" s="50"/>
      <c r="CY2185" s="50"/>
      <c r="CZ2185" s="50"/>
      <c r="DA2185" s="50"/>
      <c r="DB2185" s="50"/>
      <c r="DC2185" s="50"/>
      <c r="DD2185" s="50"/>
      <c r="DE2185" s="50"/>
      <c r="DF2185" s="50"/>
    </row>
    <row r="2186" spans="2:110" x14ac:dyDescent="0.2">
      <c r="B2186" s="182"/>
      <c r="C2186" s="206"/>
      <c r="E2186" s="203"/>
      <c r="F2186" s="203"/>
      <c r="G2186" s="203"/>
      <c r="H2186" s="203"/>
      <c r="I2186" s="203"/>
      <c r="J2186" s="203"/>
      <c r="K2186" s="203"/>
      <c r="L2186" s="203"/>
      <c r="M2186" s="203"/>
      <c r="N2186" s="203"/>
      <c r="O2186" s="203"/>
      <c r="P2186" s="203"/>
      <c r="Q2186" s="204"/>
      <c r="R2186" s="204"/>
      <c r="S2186" s="234"/>
      <c r="T2186" s="50"/>
      <c r="U2186" s="50"/>
      <c r="V2186" s="50"/>
      <c r="W2186" s="50"/>
      <c r="X2186" s="50"/>
      <c r="Y2186" s="50"/>
      <c r="Z2186" s="250"/>
      <c r="AA2186" s="238"/>
      <c r="AB2186" s="50"/>
      <c r="AC2186" s="50"/>
      <c r="AD2186" s="50"/>
      <c r="AE2186" s="50"/>
      <c r="AF2186" s="50"/>
      <c r="AG2186" s="50"/>
      <c r="AH2186" s="50"/>
      <c r="AI2186" s="50"/>
      <c r="AJ2186" s="50"/>
      <c r="AK2186" s="50"/>
      <c r="AL2186" s="50"/>
      <c r="AM2186" s="50"/>
      <c r="AN2186" s="50"/>
      <c r="AO2186" s="50"/>
      <c r="AP2186" s="50"/>
      <c r="AQ2186" s="50"/>
      <c r="AR2186" s="50"/>
      <c r="AS2186" s="50"/>
      <c r="AT2186" s="50"/>
      <c r="AU2186" s="50"/>
      <c r="AV2186" s="50"/>
      <c r="AW2186" s="50"/>
      <c r="AX2186" s="50"/>
      <c r="AY2186" s="50"/>
      <c r="AZ2186" s="50"/>
      <c r="BA2186" s="50"/>
      <c r="BB2186" s="50"/>
      <c r="BC2186" s="50"/>
      <c r="BD2186" s="50"/>
      <c r="BE2186" s="50"/>
      <c r="BF2186" s="50"/>
      <c r="BG2186" s="50"/>
      <c r="BH2186" s="50"/>
      <c r="BI2186" s="50"/>
      <c r="BJ2186" s="50"/>
      <c r="BK2186" s="50"/>
      <c r="BL2186" s="50"/>
      <c r="BM2186" s="50"/>
      <c r="BN2186" s="50"/>
      <c r="BO2186" s="50"/>
      <c r="BP2186" s="50"/>
      <c r="BQ2186" s="50"/>
      <c r="BR2186" s="50"/>
      <c r="BS2186" s="50"/>
      <c r="BT2186" s="50"/>
      <c r="BU2186" s="50"/>
      <c r="BV2186" s="50"/>
      <c r="BW2186" s="50"/>
      <c r="BX2186" s="50"/>
      <c r="BY2186" s="50"/>
      <c r="BZ2186" s="50"/>
      <c r="CA2186" s="50"/>
      <c r="CB2186" s="50"/>
      <c r="CC2186" s="50"/>
      <c r="CD2186" s="50"/>
      <c r="CE2186" s="50"/>
      <c r="CF2186" s="50"/>
      <c r="CG2186" s="50"/>
      <c r="CH2186" s="50"/>
      <c r="CI2186" s="50"/>
      <c r="CJ2186" s="50"/>
      <c r="CK2186" s="50"/>
      <c r="CL2186" s="50"/>
      <c r="CM2186" s="50"/>
      <c r="CN2186" s="50"/>
      <c r="CO2186" s="50"/>
      <c r="CP2186" s="50"/>
      <c r="CQ2186" s="50"/>
      <c r="CR2186" s="50"/>
      <c r="CS2186" s="50"/>
      <c r="CT2186" s="50"/>
      <c r="CU2186" s="50"/>
      <c r="CV2186" s="50"/>
      <c r="CW2186" s="50"/>
      <c r="CX2186" s="50"/>
      <c r="CY2186" s="50"/>
      <c r="CZ2186" s="50"/>
      <c r="DA2186" s="50"/>
      <c r="DB2186" s="50"/>
      <c r="DC2186" s="50"/>
      <c r="DD2186" s="50"/>
      <c r="DE2186" s="50"/>
      <c r="DF2186" s="50"/>
    </row>
    <row r="2187" spans="2:110" x14ac:dyDescent="0.2">
      <c r="B2187" s="182"/>
      <c r="C2187" s="206"/>
      <c r="E2187" s="203"/>
      <c r="F2187" s="203"/>
      <c r="G2187" s="203"/>
      <c r="H2187" s="203"/>
      <c r="I2187" s="203"/>
      <c r="J2187" s="203"/>
      <c r="K2187" s="203"/>
      <c r="L2187" s="203"/>
      <c r="M2187" s="203"/>
      <c r="N2187" s="203"/>
      <c r="O2187" s="203"/>
      <c r="P2187" s="203"/>
      <c r="Q2187" s="204"/>
      <c r="R2187" s="204"/>
      <c r="S2187" s="234"/>
      <c r="T2187" s="50"/>
      <c r="U2187" s="50"/>
      <c r="V2187" s="50"/>
      <c r="W2187" s="50"/>
      <c r="X2187" s="50"/>
      <c r="Y2187" s="50"/>
      <c r="Z2187" s="250"/>
      <c r="AA2187" s="238"/>
      <c r="AB2187" s="50"/>
      <c r="AC2187" s="50"/>
      <c r="AD2187" s="50"/>
      <c r="AE2187" s="50"/>
      <c r="AF2187" s="50"/>
      <c r="AG2187" s="50"/>
      <c r="AH2187" s="50"/>
      <c r="AI2187" s="50"/>
      <c r="AJ2187" s="50"/>
      <c r="AK2187" s="50"/>
      <c r="AL2187" s="50"/>
      <c r="AM2187" s="50"/>
      <c r="AN2187" s="50"/>
      <c r="AO2187" s="50"/>
      <c r="AP2187" s="50"/>
      <c r="AQ2187" s="50"/>
      <c r="AR2187" s="50"/>
      <c r="AS2187" s="50"/>
      <c r="AT2187" s="50"/>
      <c r="AU2187" s="50"/>
      <c r="AV2187" s="50"/>
      <c r="AW2187" s="50"/>
      <c r="AX2187" s="50"/>
      <c r="AY2187" s="50"/>
      <c r="AZ2187" s="50"/>
      <c r="BA2187" s="50"/>
      <c r="BB2187" s="50"/>
      <c r="BC2187" s="50"/>
      <c r="BD2187" s="50"/>
      <c r="BE2187" s="50"/>
      <c r="BF2187" s="50"/>
      <c r="BG2187" s="50"/>
      <c r="BH2187" s="50"/>
      <c r="BI2187" s="50"/>
      <c r="BJ2187" s="50"/>
      <c r="BK2187" s="50"/>
      <c r="BL2187" s="50"/>
      <c r="BM2187" s="50"/>
      <c r="BN2187" s="50"/>
      <c r="BO2187" s="50"/>
      <c r="BP2187" s="50"/>
      <c r="BQ2187" s="50"/>
      <c r="BR2187" s="50"/>
      <c r="BS2187" s="50"/>
      <c r="BT2187" s="50"/>
      <c r="BU2187" s="50"/>
      <c r="BV2187" s="50"/>
      <c r="BW2187" s="50"/>
      <c r="BX2187" s="50"/>
      <c r="BY2187" s="50"/>
      <c r="BZ2187" s="50"/>
      <c r="CA2187" s="50"/>
      <c r="CB2187" s="50"/>
      <c r="CC2187" s="50"/>
      <c r="CD2187" s="50"/>
      <c r="CE2187" s="50"/>
      <c r="CF2187" s="50"/>
      <c r="CG2187" s="50"/>
      <c r="CH2187" s="50"/>
      <c r="CI2187" s="50"/>
      <c r="CJ2187" s="50"/>
      <c r="CK2187" s="50"/>
      <c r="CL2187" s="50"/>
      <c r="CM2187" s="50"/>
      <c r="CN2187" s="50"/>
      <c r="CO2187" s="50"/>
      <c r="CP2187" s="50"/>
      <c r="CQ2187" s="50"/>
      <c r="CR2187" s="50"/>
      <c r="CS2187" s="50"/>
      <c r="CT2187" s="50"/>
      <c r="CU2187" s="50"/>
      <c r="CV2187" s="50"/>
      <c r="CW2187" s="50"/>
      <c r="CX2187" s="50"/>
      <c r="CY2187" s="50"/>
      <c r="CZ2187" s="50"/>
      <c r="DA2187" s="50"/>
      <c r="DB2187" s="50"/>
      <c r="DC2187" s="50"/>
      <c r="DD2187" s="50"/>
      <c r="DE2187" s="50"/>
      <c r="DF2187" s="50"/>
    </row>
    <row r="2188" spans="2:110" x14ac:dyDescent="0.2">
      <c r="B2188" s="182"/>
      <c r="C2188" s="206"/>
      <c r="E2188" s="203"/>
      <c r="F2188" s="203"/>
      <c r="G2188" s="203"/>
      <c r="H2188" s="203"/>
      <c r="I2188" s="203"/>
      <c r="J2188" s="203"/>
      <c r="K2188" s="203"/>
      <c r="L2188" s="203"/>
      <c r="M2188" s="203"/>
      <c r="N2188" s="203"/>
      <c r="O2188" s="203"/>
      <c r="P2188" s="203"/>
      <c r="Q2188" s="204"/>
      <c r="R2188" s="204"/>
      <c r="S2188" s="234"/>
      <c r="T2188" s="50"/>
      <c r="U2188" s="50"/>
      <c r="V2188" s="50"/>
      <c r="W2188" s="50"/>
      <c r="X2188" s="50"/>
      <c r="Y2188" s="50"/>
      <c r="Z2188" s="250"/>
      <c r="AA2188" s="238"/>
      <c r="AB2188" s="50"/>
      <c r="AC2188" s="50"/>
      <c r="AD2188" s="50"/>
      <c r="AE2188" s="50"/>
      <c r="AF2188" s="50"/>
      <c r="AG2188" s="50"/>
      <c r="AH2188" s="50"/>
      <c r="AI2188" s="50"/>
      <c r="AJ2188" s="50"/>
      <c r="AK2188" s="50"/>
      <c r="AL2188" s="50"/>
      <c r="AM2188" s="50"/>
      <c r="AN2188" s="50"/>
      <c r="AO2188" s="50"/>
      <c r="AP2188" s="50"/>
      <c r="AQ2188" s="50"/>
      <c r="AR2188" s="50"/>
      <c r="AS2188" s="50"/>
      <c r="AT2188" s="50"/>
      <c r="AU2188" s="50"/>
      <c r="AV2188" s="50"/>
      <c r="AW2188" s="50"/>
      <c r="AX2188" s="50"/>
      <c r="AY2188" s="50"/>
      <c r="AZ2188" s="50"/>
      <c r="BA2188" s="50"/>
      <c r="BB2188" s="50"/>
      <c r="BC2188" s="50"/>
      <c r="BD2188" s="50"/>
      <c r="BE2188" s="50"/>
      <c r="BF2188" s="50"/>
      <c r="BG2188" s="50"/>
      <c r="BH2188" s="50"/>
      <c r="BI2188" s="50"/>
      <c r="BJ2188" s="50"/>
      <c r="BK2188" s="50"/>
      <c r="BL2188" s="50"/>
      <c r="BM2188" s="50"/>
      <c r="BN2188" s="50"/>
      <c r="BO2188" s="50"/>
      <c r="BP2188" s="50"/>
      <c r="BQ2188" s="50"/>
      <c r="BR2188" s="50"/>
      <c r="BS2188" s="50"/>
      <c r="BT2188" s="50"/>
      <c r="BU2188" s="50"/>
      <c r="BV2188" s="50"/>
      <c r="BW2188" s="50"/>
      <c r="BX2188" s="50"/>
      <c r="BY2188" s="50"/>
      <c r="BZ2188" s="50"/>
      <c r="CA2188" s="50"/>
      <c r="CB2188" s="50"/>
      <c r="CC2188" s="50"/>
      <c r="CD2188" s="50"/>
      <c r="CE2188" s="50"/>
      <c r="CF2188" s="50"/>
      <c r="CG2188" s="50"/>
      <c r="CH2188" s="50"/>
      <c r="CI2188" s="50"/>
      <c r="CJ2188" s="50"/>
      <c r="CK2188" s="50"/>
      <c r="CL2188" s="50"/>
      <c r="CM2188" s="50"/>
      <c r="CN2188" s="50"/>
      <c r="CO2188" s="50"/>
      <c r="CP2188" s="50"/>
      <c r="CQ2188" s="50"/>
      <c r="CR2188" s="50"/>
      <c r="CS2188" s="50"/>
      <c r="CT2188" s="50"/>
      <c r="CU2188" s="50"/>
      <c r="CV2188" s="50"/>
      <c r="CW2188" s="50"/>
      <c r="CX2188" s="50"/>
      <c r="CY2188" s="50"/>
      <c r="CZ2188" s="50"/>
      <c r="DA2188" s="50"/>
      <c r="DB2188" s="50"/>
      <c r="DC2188" s="50"/>
      <c r="DD2188" s="50"/>
      <c r="DE2188" s="50"/>
      <c r="DF2188" s="50"/>
    </row>
    <row r="2189" spans="2:110" x14ac:dyDescent="0.2">
      <c r="B2189" s="182"/>
      <c r="C2189" s="206"/>
      <c r="E2189" s="203"/>
      <c r="F2189" s="203"/>
      <c r="G2189" s="203"/>
      <c r="H2189" s="203"/>
      <c r="I2189" s="203"/>
      <c r="J2189" s="203"/>
      <c r="K2189" s="203"/>
      <c r="L2189" s="203"/>
      <c r="M2189" s="203"/>
      <c r="N2189" s="203"/>
      <c r="O2189" s="203"/>
      <c r="P2189" s="203"/>
      <c r="Q2189" s="204"/>
      <c r="R2189" s="204"/>
      <c r="S2189" s="234"/>
      <c r="T2189" s="50"/>
      <c r="U2189" s="50"/>
      <c r="V2189" s="50"/>
      <c r="W2189" s="50"/>
      <c r="X2189" s="50"/>
      <c r="Y2189" s="50"/>
      <c r="Z2189" s="250"/>
      <c r="AA2189" s="238"/>
      <c r="AB2189" s="50"/>
      <c r="AC2189" s="50"/>
      <c r="AD2189" s="50"/>
      <c r="AE2189" s="50"/>
      <c r="AF2189" s="50"/>
      <c r="AG2189" s="50"/>
      <c r="AH2189" s="50"/>
      <c r="AI2189" s="50"/>
      <c r="AJ2189" s="50"/>
      <c r="AK2189" s="50"/>
      <c r="AL2189" s="50"/>
      <c r="AM2189" s="50"/>
      <c r="AN2189" s="50"/>
      <c r="AO2189" s="50"/>
      <c r="AP2189" s="50"/>
      <c r="AQ2189" s="50"/>
      <c r="AR2189" s="50"/>
      <c r="AS2189" s="50"/>
      <c r="AT2189" s="50"/>
      <c r="AU2189" s="50"/>
      <c r="AV2189" s="50"/>
      <c r="AW2189" s="50"/>
      <c r="AX2189" s="50"/>
      <c r="AY2189" s="50"/>
      <c r="AZ2189" s="50"/>
      <c r="BA2189" s="50"/>
      <c r="BB2189" s="50"/>
      <c r="BC2189" s="50"/>
      <c r="BD2189" s="50"/>
      <c r="BE2189" s="50"/>
      <c r="BF2189" s="50"/>
      <c r="BG2189" s="50"/>
      <c r="BH2189" s="50"/>
      <c r="BI2189" s="50"/>
      <c r="BJ2189" s="50"/>
      <c r="BK2189" s="50"/>
      <c r="BL2189" s="50"/>
      <c r="BM2189" s="50"/>
      <c r="BN2189" s="50"/>
      <c r="BO2189" s="50"/>
      <c r="BP2189" s="50"/>
      <c r="BQ2189" s="50"/>
      <c r="BR2189" s="50"/>
      <c r="BS2189" s="50"/>
      <c r="BT2189" s="50"/>
      <c r="BU2189" s="50"/>
      <c r="BV2189" s="50"/>
      <c r="BW2189" s="50"/>
      <c r="BX2189" s="50"/>
      <c r="BY2189" s="50"/>
      <c r="BZ2189" s="50"/>
      <c r="CA2189" s="50"/>
      <c r="CB2189" s="50"/>
      <c r="CC2189" s="50"/>
      <c r="CD2189" s="50"/>
      <c r="CE2189" s="50"/>
      <c r="CF2189" s="50"/>
      <c r="CG2189" s="50"/>
      <c r="CH2189" s="50"/>
      <c r="CI2189" s="50"/>
      <c r="CJ2189" s="50"/>
      <c r="CK2189" s="50"/>
      <c r="CL2189" s="50"/>
      <c r="CM2189" s="50"/>
      <c r="CN2189" s="50"/>
      <c r="CO2189" s="50"/>
      <c r="CP2189" s="50"/>
      <c r="CQ2189" s="50"/>
      <c r="CR2189" s="50"/>
      <c r="CS2189" s="50"/>
      <c r="CT2189" s="50"/>
      <c r="CU2189" s="50"/>
      <c r="CV2189" s="50"/>
      <c r="CW2189" s="50"/>
      <c r="CX2189" s="50"/>
      <c r="CY2189" s="50"/>
      <c r="CZ2189" s="50"/>
      <c r="DA2189" s="50"/>
      <c r="DB2189" s="50"/>
      <c r="DC2189" s="50"/>
      <c r="DD2189" s="50"/>
      <c r="DE2189" s="50"/>
      <c r="DF2189" s="50"/>
    </row>
    <row r="2190" spans="2:110" x14ac:dyDescent="0.2">
      <c r="B2190" s="182"/>
      <c r="C2190" s="206"/>
      <c r="D2190" s="200"/>
      <c r="E2190" s="203"/>
      <c r="F2190" s="203"/>
      <c r="G2190" s="203"/>
      <c r="H2190" s="203"/>
      <c r="I2190" s="203"/>
      <c r="J2190" s="203"/>
      <c r="K2190" s="203"/>
      <c r="L2190" s="203"/>
      <c r="M2190" s="203"/>
      <c r="N2190" s="203"/>
      <c r="O2190" s="203"/>
      <c r="P2190" s="203"/>
      <c r="Q2190" s="204"/>
      <c r="R2190" s="204"/>
      <c r="S2190" s="234"/>
      <c r="T2190" s="50"/>
      <c r="U2190" s="50"/>
      <c r="V2190" s="50"/>
      <c r="W2190" s="50"/>
      <c r="X2190" s="50"/>
      <c r="Y2190" s="50"/>
      <c r="Z2190" s="250"/>
      <c r="AA2190" s="238"/>
      <c r="AB2190" s="50"/>
      <c r="AC2190" s="50"/>
      <c r="AD2190" s="50"/>
      <c r="AE2190" s="50"/>
      <c r="AF2190" s="50"/>
      <c r="AG2190" s="50"/>
      <c r="AH2190" s="50"/>
      <c r="AI2190" s="50"/>
      <c r="AJ2190" s="50"/>
      <c r="AK2190" s="50"/>
      <c r="AL2190" s="50"/>
      <c r="AM2190" s="50"/>
      <c r="AN2190" s="50"/>
      <c r="AO2190" s="50"/>
      <c r="AP2190" s="50"/>
      <c r="AQ2190" s="50"/>
      <c r="AR2190" s="50"/>
      <c r="AS2190" s="50"/>
      <c r="AT2190" s="50"/>
      <c r="AU2190" s="50"/>
      <c r="AV2190" s="50"/>
      <c r="AW2190" s="50"/>
      <c r="AX2190" s="50"/>
      <c r="AY2190" s="50"/>
      <c r="AZ2190" s="50"/>
      <c r="BA2190" s="50"/>
      <c r="BB2190" s="50"/>
      <c r="BC2190" s="50"/>
      <c r="BD2190" s="50"/>
      <c r="BE2190" s="50"/>
      <c r="BF2190" s="50"/>
      <c r="BG2190" s="50"/>
      <c r="BH2190" s="50"/>
      <c r="BI2190" s="50"/>
      <c r="BJ2190" s="50"/>
      <c r="BK2190" s="50"/>
      <c r="BL2190" s="50"/>
      <c r="BM2190" s="50"/>
      <c r="BN2190" s="50"/>
      <c r="BO2190" s="50"/>
      <c r="BP2190" s="50"/>
      <c r="BQ2190" s="50"/>
      <c r="BR2190" s="50"/>
      <c r="BS2190" s="50"/>
      <c r="BT2190" s="50"/>
      <c r="BU2190" s="50"/>
      <c r="BV2190" s="50"/>
      <c r="BW2190" s="50"/>
      <c r="BX2190" s="50"/>
      <c r="BY2190" s="50"/>
      <c r="BZ2190" s="50"/>
      <c r="CA2190" s="50"/>
      <c r="CB2190" s="50"/>
      <c r="CC2190" s="50"/>
      <c r="CD2190" s="50"/>
      <c r="CE2190" s="50"/>
      <c r="CF2190" s="50"/>
      <c r="CG2190" s="50"/>
      <c r="CH2190" s="50"/>
      <c r="CI2190" s="50"/>
      <c r="CJ2190" s="50"/>
      <c r="CK2190" s="50"/>
      <c r="CL2190" s="50"/>
      <c r="CM2190" s="50"/>
      <c r="CN2190" s="50"/>
      <c r="CO2190" s="50"/>
      <c r="CP2190" s="50"/>
      <c r="CQ2190" s="50"/>
      <c r="CR2190" s="50"/>
      <c r="CS2190" s="50"/>
      <c r="CT2190" s="50"/>
      <c r="CU2190" s="50"/>
      <c r="CV2190" s="50"/>
      <c r="CW2190" s="50"/>
      <c r="CX2190" s="50"/>
      <c r="CY2190" s="50"/>
      <c r="CZ2190" s="50"/>
      <c r="DA2190" s="50"/>
      <c r="DB2190" s="50"/>
      <c r="DC2190" s="50"/>
      <c r="DD2190" s="50"/>
      <c r="DE2190" s="50"/>
      <c r="DF2190" s="50"/>
    </row>
    <row r="2191" spans="2:110" x14ac:dyDescent="0.2">
      <c r="B2191" s="182"/>
      <c r="C2191" s="206"/>
      <c r="E2191" s="203"/>
      <c r="F2191" s="203"/>
      <c r="G2191" s="203"/>
      <c r="H2191" s="203"/>
      <c r="I2191" s="203"/>
      <c r="J2191" s="203"/>
      <c r="K2191" s="203"/>
      <c r="L2191" s="203"/>
      <c r="M2191" s="203"/>
      <c r="N2191" s="203"/>
      <c r="O2191" s="203"/>
      <c r="P2191" s="203"/>
      <c r="Q2191" s="204"/>
      <c r="R2191" s="204"/>
      <c r="S2191" s="234"/>
      <c r="T2191" s="50"/>
      <c r="U2191" s="50"/>
      <c r="V2191" s="50"/>
      <c r="W2191" s="50"/>
      <c r="X2191" s="50"/>
      <c r="Y2191" s="50"/>
      <c r="Z2191" s="250"/>
      <c r="AA2191" s="238"/>
      <c r="AB2191" s="50"/>
      <c r="AC2191" s="50"/>
      <c r="AD2191" s="50"/>
      <c r="AE2191" s="50"/>
      <c r="AF2191" s="50"/>
      <c r="AG2191" s="50"/>
      <c r="AH2191" s="50"/>
      <c r="AI2191" s="50"/>
      <c r="AJ2191" s="50"/>
      <c r="AK2191" s="50"/>
      <c r="AL2191" s="50"/>
      <c r="AM2191" s="50"/>
      <c r="AN2191" s="50"/>
      <c r="AO2191" s="50"/>
      <c r="AP2191" s="50"/>
      <c r="AQ2191" s="50"/>
      <c r="AR2191" s="50"/>
      <c r="AS2191" s="50"/>
      <c r="AT2191" s="50"/>
      <c r="AU2191" s="50"/>
      <c r="AV2191" s="50"/>
      <c r="AW2191" s="50"/>
      <c r="AX2191" s="50"/>
      <c r="AY2191" s="50"/>
      <c r="AZ2191" s="50"/>
      <c r="BA2191" s="50"/>
      <c r="BB2191" s="50"/>
      <c r="BC2191" s="50"/>
      <c r="BD2191" s="50"/>
      <c r="BE2191" s="50"/>
      <c r="BF2191" s="50"/>
      <c r="BG2191" s="50"/>
      <c r="BH2191" s="50"/>
      <c r="BI2191" s="50"/>
      <c r="BJ2191" s="50"/>
      <c r="BK2191" s="50"/>
      <c r="BL2191" s="50"/>
      <c r="BM2191" s="50"/>
      <c r="BN2191" s="50"/>
      <c r="BO2191" s="50"/>
      <c r="BP2191" s="50"/>
      <c r="BQ2191" s="50"/>
      <c r="BR2191" s="50"/>
      <c r="BS2191" s="50"/>
      <c r="BT2191" s="50"/>
      <c r="BU2191" s="50"/>
      <c r="BV2191" s="50"/>
      <c r="BW2191" s="50"/>
      <c r="BX2191" s="50"/>
      <c r="BY2191" s="50"/>
      <c r="BZ2191" s="50"/>
      <c r="CA2191" s="50"/>
      <c r="CB2191" s="50"/>
      <c r="CC2191" s="50"/>
      <c r="CD2191" s="50"/>
      <c r="CE2191" s="50"/>
      <c r="CF2191" s="50"/>
      <c r="CG2191" s="50"/>
      <c r="CH2191" s="50"/>
      <c r="CI2191" s="50"/>
      <c r="CJ2191" s="50"/>
      <c r="CK2191" s="50"/>
      <c r="CL2191" s="50"/>
      <c r="CM2191" s="50"/>
      <c r="CN2191" s="50"/>
      <c r="CO2191" s="50"/>
      <c r="CP2191" s="50"/>
      <c r="CQ2191" s="50"/>
      <c r="CR2191" s="50"/>
      <c r="CS2191" s="50"/>
      <c r="CT2191" s="50"/>
      <c r="CU2191" s="50"/>
      <c r="CV2191" s="50"/>
      <c r="CW2191" s="50"/>
      <c r="CX2191" s="50"/>
      <c r="CY2191" s="50"/>
      <c r="CZ2191" s="50"/>
      <c r="DA2191" s="50"/>
      <c r="DB2191" s="50"/>
      <c r="DC2191" s="50"/>
      <c r="DD2191" s="50"/>
      <c r="DE2191" s="50"/>
      <c r="DF2191" s="50"/>
    </row>
    <row r="2192" spans="2:110" x14ac:dyDescent="0.2">
      <c r="B2192" s="182"/>
      <c r="C2192" s="206"/>
      <c r="D2192" s="208"/>
      <c r="E2192" s="203"/>
      <c r="F2192" s="203"/>
      <c r="G2192" s="203"/>
      <c r="H2192" s="203"/>
      <c r="I2192" s="203"/>
      <c r="J2192" s="203"/>
      <c r="K2192" s="203"/>
      <c r="L2192" s="203"/>
      <c r="M2192" s="203"/>
      <c r="N2192" s="203"/>
      <c r="O2192" s="203"/>
      <c r="P2192" s="203"/>
      <c r="Q2192" s="204"/>
      <c r="R2192" s="204"/>
      <c r="S2192" s="234"/>
      <c r="T2192" s="50"/>
      <c r="U2192" s="50"/>
      <c r="V2192" s="50"/>
      <c r="W2192" s="50"/>
      <c r="X2192" s="50"/>
      <c r="Y2192" s="50"/>
      <c r="Z2192" s="250"/>
      <c r="AA2192" s="238"/>
      <c r="AB2192" s="50"/>
      <c r="AC2192" s="50"/>
      <c r="AD2192" s="50"/>
      <c r="AE2192" s="50"/>
      <c r="AF2192" s="50"/>
      <c r="AG2192" s="50"/>
      <c r="AH2192" s="50"/>
      <c r="AI2192" s="50"/>
      <c r="AJ2192" s="50"/>
      <c r="AK2192" s="50"/>
      <c r="AL2192" s="50"/>
      <c r="AM2192" s="50"/>
      <c r="AN2192" s="50"/>
      <c r="AO2192" s="50"/>
      <c r="AP2192" s="50"/>
      <c r="AQ2192" s="50"/>
      <c r="AR2192" s="50"/>
      <c r="AS2192" s="50"/>
      <c r="AT2192" s="50"/>
      <c r="AU2192" s="50"/>
      <c r="AV2192" s="50"/>
      <c r="AW2192" s="50"/>
      <c r="AX2192" s="50"/>
      <c r="AY2192" s="50"/>
      <c r="AZ2192" s="50"/>
      <c r="BA2192" s="50"/>
      <c r="BB2192" s="50"/>
      <c r="BC2192" s="50"/>
      <c r="BD2192" s="50"/>
      <c r="BE2192" s="50"/>
      <c r="BF2192" s="50"/>
      <c r="BG2192" s="50"/>
      <c r="BH2192" s="50"/>
      <c r="BI2192" s="50"/>
      <c r="BJ2192" s="50"/>
      <c r="BK2192" s="50"/>
      <c r="BL2192" s="50"/>
      <c r="BM2192" s="50"/>
      <c r="BN2192" s="50"/>
      <c r="BO2192" s="50"/>
      <c r="BP2192" s="50"/>
      <c r="BQ2192" s="50"/>
      <c r="BR2192" s="50"/>
      <c r="BS2192" s="50"/>
      <c r="BT2192" s="50"/>
      <c r="BU2192" s="50"/>
      <c r="BV2192" s="50"/>
      <c r="BW2192" s="50"/>
      <c r="BX2192" s="50"/>
      <c r="BY2192" s="50"/>
      <c r="BZ2192" s="50"/>
      <c r="CA2192" s="50"/>
      <c r="CB2192" s="50"/>
      <c r="CC2192" s="50"/>
      <c r="CD2192" s="50"/>
      <c r="CE2192" s="50"/>
      <c r="CF2192" s="50"/>
      <c r="CG2192" s="50"/>
      <c r="CH2192" s="50"/>
      <c r="CI2192" s="50"/>
      <c r="CJ2192" s="50"/>
      <c r="CK2192" s="50"/>
      <c r="CL2192" s="50"/>
      <c r="CM2192" s="50"/>
      <c r="CN2192" s="50"/>
      <c r="CO2192" s="50"/>
      <c r="CP2192" s="50"/>
      <c r="CQ2192" s="50"/>
      <c r="CR2192" s="50"/>
      <c r="CS2192" s="50"/>
      <c r="CT2192" s="50"/>
      <c r="CU2192" s="50"/>
      <c r="CV2192" s="50"/>
      <c r="CW2192" s="50"/>
      <c r="CX2192" s="50"/>
      <c r="CY2192" s="50"/>
      <c r="CZ2192" s="50"/>
      <c r="DA2192" s="50"/>
      <c r="DB2192" s="50"/>
      <c r="DC2192" s="50"/>
      <c r="DD2192" s="50"/>
      <c r="DE2192" s="50"/>
      <c r="DF2192" s="50"/>
    </row>
    <row r="2193" spans="2:110" x14ac:dyDescent="0.2">
      <c r="B2193" s="182"/>
      <c r="C2193" s="206"/>
      <c r="D2193" s="208"/>
      <c r="E2193" s="203"/>
      <c r="F2193" s="203"/>
      <c r="G2193" s="203"/>
      <c r="H2193" s="203"/>
      <c r="I2193" s="203"/>
      <c r="J2193" s="203"/>
      <c r="K2193" s="203"/>
      <c r="L2193" s="203"/>
      <c r="M2193" s="203"/>
      <c r="N2193" s="203"/>
      <c r="O2193" s="203"/>
      <c r="P2193" s="203"/>
      <c r="Q2193" s="204"/>
      <c r="R2193" s="204"/>
      <c r="S2193" s="234"/>
      <c r="T2193" s="50"/>
      <c r="U2193" s="50"/>
      <c r="V2193" s="50"/>
      <c r="W2193" s="50"/>
      <c r="X2193" s="50"/>
      <c r="Y2193" s="50"/>
      <c r="Z2193" s="250"/>
      <c r="AA2193" s="238"/>
      <c r="AB2193" s="50"/>
      <c r="AC2193" s="50"/>
      <c r="AD2193" s="50"/>
      <c r="AE2193" s="50"/>
      <c r="AF2193" s="50"/>
      <c r="AG2193" s="50"/>
      <c r="AH2193" s="50"/>
      <c r="AI2193" s="50"/>
      <c r="AJ2193" s="50"/>
      <c r="AK2193" s="50"/>
      <c r="AL2193" s="50"/>
      <c r="AM2193" s="50"/>
      <c r="AN2193" s="50"/>
      <c r="AO2193" s="50"/>
      <c r="AP2193" s="50"/>
      <c r="AQ2193" s="50"/>
      <c r="AR2193" s="50"/>
      <c r="AS2193" s="50"/>
      <c r="AT2193" s="50"/>
      <c r="AU2193" s="50"/>
      <c r="AV2193" s="50"/>
      <c r="AW2193" s="50"/>
      <c r="AX2193" s="50"/>
      <c r="AY2193" s="50"/>
      <c r="AZ2193" s="50"/>
      <c r="BA2193" s="50"/>
      <c r="BB2193" s="50"/>
      <c r="BC2193" s="50"/>
      <c r="BD2193" s="50"/>
      <c r="BE2193" s="50"/>
      <c r="BF2193" s="50"/>
      <c r="BG2193" s="50"/>
      <c r="BH2193" s="50"/>
      <c r="BI2193" s="50"/>
      <c r="BJ2193" s="50"/>
      <c r="BK2193" s="50"/>
      <c r="BL2193" s="50"/>
      <c r="BM2193" s="50"/>
      <c r="BN2193" s="50"/>
      <c r="BO2193" s="50"/>
      <c r="BP2193" s="50"/>
      <c r="BQ2193" s="50"/>
      <c r="BR2193" s="50"/>
      <c r="BS2193" s="50"/>
      <c r="BT2193" s="50"/>
      <c r="BU2193" s="50"/>
      <c r="BV2193" s="50"/>
      <c r="BW2193" s="50"/>
      <c r="BX2193" s="50"/>
      <c r="BY2193" s="50"/>
      <c r="BZ2193" s="50"/>
      <c r="CA2193" s="50"/>
      <c r="CB2193" s="50"/>
      <c r="CC2193" s="50"/>
      <c r="CD2193" s="50"/>
      <c r="CE2193" s="50"/>
      <c r="CF2193" s="50"/>
      <c r="CG2193" s="50"/>
      <c r="CH2193" s="50"/>
      <c r="CI2193" s="50"/>
      <c r="CJ2193" s="50"/>
      <c r="CK2193" s="50"/>
      <c r="CL2193" s="50"/>
      <c r="CM2193" s="50"/>
      <c r="CN2193" s="50"/>
      <c r="CO2193" s="50"/>
      <c r="CP2193" s="50"/>
      <c r="CQ2193" s="50"/>
      <c r="CR2193" s="50"/>
      <c r="CS2193" s="50"/>
      <c r="CT2193" s="50"/>
      <c r="CU2193" s="50"/>
      <c r="CV2193" s="50"/>
      <c r="CW2193" s="50"/>
      <c r="CX2193" s="50"/>
      <c r="CY2193" s="50"/>
      <c r="CZ2193" s="50"/>
      <c r="DA2193" s="50"/>
      <c r="DB2193" s="50"/>
      <c r="DC2193" s="50"/>
      <c r="DD2193" s="50"/>
      <c r="DE2193" s="50"/>
      <c r="DF2193" s="50"/>
    </row>
    <row r="2194" spans="2:110" x14ac:dyDescent="0.2">
      <c r="B2194" s="182"/>
      <c r="C2194" s="206"/>
      <c r="E2194" s="203"/>
      <c r="F2194" s="203"/>
      <c r="G2194" s="203"/>
      <c r="H2194" s="203"/>
      <c r="I2194" s="203"/>
      <c r="J2194" s="203"/>
      <c r="K2194" s="203"/>
      <c r="L2194" s="203"/>
      <c r="M2194" s="203"/>
      <c r="N2194" s="203"/>
      <c r="O2194" s="203"/>
      <c r="P2194" s="203"/>
      <c r="Q2194" s="204"/>
      <c r="R2194" s="204"/>
      <c r="S2194" s="234"/>
      <c r="T2194" s="50"/>
      <c r="U2194" s="50"/>
      <c r="V2194" s="50"/>
      <c r="W2194" s="50"/>
      <c r="X2194" s="50"/>
      <c r="Y2194" s="50"/>
      <c r="Z2194" s="250"/>
      <c r="AA2194" s="238"/>
      <c r="AB2194" s="50"/>
      <c r="AC2194" s="50"/>
      <c r="AD2194" s="50"/>
      <c r="AE2194" s="50"/>
      <c r="AF2194" s="50"/>
      <c r="AG2194" s="50"/>
      <c r="AH2194" s="50"/>
      <c r="AI2194" s="50"/>
      <c r="AJ2194" s="50"/>
      <c r="AK2194" s="50"/>
      <c r="AL2194" s="50"/>
      <c r="AM2194" s="50"/>
      <c r="AN2194" s="50"/>
      <c r="AO2194" s="50"/>
      <c r="AP2194" s="50"/>
      <c r="AQ2194" s="50"/>
      <c r="AR2194" s="50"/>
      <c r="AS2194" s="50"/>
      <c r="AT2194" s="50"/>
      <c r="AU2194" s="50"/>
      <c r="AV2194" s="50"/>
      <c r="AW2194" s="50"/>
      <c r="AX2194" s="50"/>
      <c r="AY2194" s="50"/>
      <c r="AZ2194" s="50"/>
      <c r="BA2194" s="50"/>
      <c r="BB2194" s="50"/>
      <c r="BC2194" s="50"/>
      <c r="BD2194" s="50"/>
      <c r="BE2194" s="50"/>
      <c r="BF2194" s="50"/>
      <c r="BG2194" s="50"/>
      <c r="BH2194" s="50"/>
      <c r="BI2194" s="50"/>
      <c r="BJ2194" s="50"/>
      <c r="BK2194" s="50"/>
      <c r="BL2194" s="50"/>
      <c r="BM2194" s="50"/>
      <c r="BN2194" s="50"/>
      <c r="BO2194" s="50"/>
      <c r="BP2194" s="50"/>
      <c r="BQ2194" s="50"/>
      <c r="BR2194" s="50"/>
      <c r="BS2194" s="50"/>
      <c r="BT2194" s="50"/>
      <c r="BU2194" s="50"/>
      <c r="BV2194" s="50"/>
      <c r="BW2194" s="50"/>
      <c r="BX2194" s="50"/>
      <c r="BY2194" s="50"/>
      <c r="BZ2194" s="50"/>
      <c r="CA2194" s="50"/>
      <c r="CB2194" s="50"/>
      <c r="CC2194" s="50"/>
      <c r="CD2194" s="50"/>
      <c r="CE2194" s="50"/>
      <c r="CF2194" s="50"/>
      <c r="CG2194" s="50"/>
      <c r="CH2194" s="50"/>
      <c r="CI2194" s="50"/>
      <c r="CJ2194" s="50"/>
      <c r="CK2194" s="50"/>
      <c r="CL2194" s="50"/>
      <c r="CM2194" s="50"/>
      <c r="CN2194" s="50"/>
      <c r="CO2194" s="50"/>
      <c r="CP2194" s="50"/>
      <c r="CQ2194" s="50"/>
      <c r="CR2194" s="50"/>
      <c r="CS2194" s="50"/>
      <c r="CT2194" s="50"/>
      <c r="CU2194" s="50"/>
      <c r="CV2194" s="50"/>
      <c r="CW2194" s="50"/>
      <c r="CX2194" s="50"/>
      <c r="CY2194" s="50"/>
      <c r="CZ2194" s="50"/>
      <c r="DA2194" s="50"/>
      <c r="DB2194" s="50"/>
      <c r="DC2194" s="50"/>
      <c r="DD2194" s="50"/>
      <c r="DE2194" s="50"/>
      <c r="DF2194" s="50"/>
    </row>
    <row r="2195" spans="2:110" x14ac:dyDescent="0.2">
      <c r="B2195" s="182"/>
      <c r="C2195" s="206"/>
      <c r="D2195" s="208"/>
      <c r="E2195" s="203"/>
      <c r="F2195" s="203"/>
      <c r="G2195" s="203"/>
      <c r="H2195" s="203"/>
      <c r="I2195" s="203"/>
      <c r="J2195" s="203"/>
      <c r="K2195" s="203"/>
      <c r="L2195" s="203"/>
      <c r="M2195" s="203"/>
      <c r="N2195" s="203"/>
      <c r="O2195" s="203"/>
      <c r="P2195" s="203"/>
      <c r="Q2195" s="204"/>
      <c r="R2195" s="204"/>
      <c r="S2195" s="234"/>
      <c r="T2195" s="50"/>
      <c r="U2195" s="50"/>
      <c r="V2195" s="50"/>
      <c r="W2195" s="50"/>
      <c r="X2195" s="50"/>
      <c r="Y2195" s="50"/>
      <c r="Z2195" s="250"/>
      <c r="AA2195" s="238"/>
      <c r="AB2195" s="50"/>
      <c r="AC2195" s="50"/>
      <c r="AD2195" s="50"/>
      <c r="AE2195" s="50"/>
      <c r="AF2195" s="50"/>
      <c r="AG2195" s="50"/>
      <c r="AH2195" s="50"/>
      <c r="AI2195" s="50"/>
      <c r="AJ2195" s="50"/>
      <c r="AK2195" s="50"/>
      <c r="AL2195" s="50"/>
      <c r="AM2195" s="50"/>
      <c r="AN2195" s="50"/>
      <c r="AO2195" s="50"/>
      <c r="AP2195" s="50"/>
      <c r="AQ2195" s="50"/>
      <c r="AR2195" s="50"/>
      <c r="AS2195" s="50"/>
      <c r="AT2195" s="50"/>
      <c r="AU2195" s="50"/>
      <c r="AV2195" s="50"/>
      <c r="AW2195" s="50"/>
      <c r="AX2195" s="50"/>
      <c r="AY2195" s="50"/>
      <c r="AZ2195" s="50"/>
      <c r="BA2195" s="50"/>
      <c r="BB2195" s="50"/>
      <c r="BC2195" s="50"/>
      <c r="BD2195" s="50"/>
      <c r="BE2195" s="50"/>
      <c r="BF2195" s="50"/>
      <c r="BG2195" s="50"/>
      <c r="BH2195" s="50"/>
      <c r="BI2195" s="50"/>
      <c r="BJ2195" s="50"/>
      <c r="BK2195" s="50"/>
      <c r="BL2195" s="50"/>
      <c r="BM2195" s="50"/>
      <c r="BN2195" s="50"/>
      <c r="BO2195" s="50"/>
      <c r="BP2195" s="50"/>
      <c r="BQ2195" s="50"/>
      <c r="BR2195" s="50"/>
      <c r="BS2195" s="50"/>
      <c r="BT2195" s="50"/>
      <c r="BU2195" s="50"/>
      <c r="BV2195" s="50"/>
      <c r="BW2195" s="50"/>
      <c r="BX2195" s="50"/>
      <c r="BY2195" s="50"/>
      <c r="BZ2195" s="50"/>
      <c r="CA2195" s="50"/>
      <c r="CB2195" s="50"/>
      <c r="CC2195" s="50"/>
      <c r="CD2195" s="50"/>
      <c r="CE2195" s="50"/>
      <c r="CF2195" s="50"/>
      <c r="CG2195" s="50"/>
      <c r="CH2195" s="50"/>
      <c r="CI2195" s="50"/>
      <c r="CJ2195" s="50"/>
      <c r="CK2195" s="50"/>
      <c r="CL2195" s="50"/>
      <c r="CM2195" s="50"/>
      <c r="CN2195" s="50"/>
      <c r="CO2195" s="50"/>
      <c r="CP2195" s="50"/>
      <c r="CQ2195" s="50"/>
      <c r="CR2195" s="50"/>
      <c r="CS2195" s="50"/>
      <c r="CT2195" s="50"/>
      <c r="CU2195" s="50"/>
      <c r="CV2195" s="50"/>
      <c r="CW2195" s="50"/>
      <c r="CX2195" s="50"/>
      <c r="CY2195" s="50"/>
      <c r="CZ2195" s="50"/>
      <c r="DA2195" s="50"/>
      <c r="DB2195" s="50"/>
      <c r="DC2195" s="50"/>
      <c r="DD2195" s="50"/>
      <c r="DE2195" s="50"/>
      <c r="DF2195" s="50"/>
    </row>
    <row r="2196" spans="2:110" x14ac:dyDescent="0.2">
      <c r="B2196" s="182"/>
      <c r="C2196" s="206"/>
      <c r="E2196" s="203"/>
      <c r="F2196" s="203"/>
      <c r="G2196" s="203"/>
      <c r="H2196" s="203"/>
      <c r="I2196" s="203"/>
      <c r="J2196" s="203"/>
      <c r="K2196" s="203"/>
      <c r="L2196" s="203"/>
      <c r="M2196" s="203"/>
      <c r="N2196" s="203"/>
      <c r="O2196" s="203"/>
      <c r="P2196" s="203"/>
      <c r="Q2196" s="204"/>
      <c r="R2196" s="204"/>
      <c r="S2196" s="234"/>
      <c r="T2196" s="50"/>
      <c r="U2196" s="50"/>
      <c r="V2196" s="50"/>
      <c r="W2196" s="50"/>
      <c r="X2196" s="50"/>
      <c r="Y2196" s="50"/>
      <c r="Z2196" s="250"/>
      <c r="AA2196" s="238"/>
      <c r="AB2196" s="50"/>
      <c r="AC2196" s="50"/>
      <c r="AD2196" s="50"/>
      <c r="AE2196" s="50"/>
      <c r="AF2196" s="50"/>
      <c r="AG2196" s="50"/>
      <c r="AH2196" s="50"/>
      <c r="AI2196" s="50"/>
      <c r="AJ2196" s="50"/>
      <c r="AK2196" s="50"/>
      <c r="AL2196" s="50"/>
      <c r="AM2196" s="50"/>
      <c r="AN2196" s="50"/>
      <c r="AO2196" s="50"/>
      <c r="AP2196" s="50"/>
      <c r="AQ2196" s="50"/>
      <c r="AR2196" s="50"/>
      <c r="AS2196" s="50"/>
      <c r="AT2196" s="50"/>
      <c r="AU2196" s="50"/>
      <c r="AV2196" s="50"/>
      <c r="AW2196" s="50"/>
      <c r="AX2196" s="50"/>
      <c r="AY2196" s="50"/>
      <c r="AZ2196" s="50"/>
      <c r="BA2196" s="50"/>
      <c r="BB2196" s="50"/>
      <c r="BC2196" s="50"/>
      <c r="BD2196" s="50"/>
      <c r="BE2196" s="50"/>
      <c r="BF2196" s="50"/>
      <c r="BG2196" s="50"/>
      <c r="BH2196" s="50"/>
      <c r="BI2196" s="50"/>
      <c r="BJ2196" s="50"/>
      <c r="BK2196" s="50"/>
      <c r="BL2196" s="50"/>
      <c r="BM2196" s="50"/>
      <c r="BN2196" s="50"/>
      <c r="BO2196" s="50"/>
      <c r="BP2196" s="50"/>
      <c r="BQ2196" s="50"/>
      <c r="BR2196" s="50"/>
      <c r="BS2196" s="50"/>
      <c r="BT2196" s="50"/>
      <c r="BU2196" s="50"/>
      <c r="BV2196" s="50"/>
      <c r="BW2196" s="50"/>
      <c r="BX2196" s="50"/>
      <c r="BY2196" s="50"/>
      <c r="BZ2196" s="50"/>
      <c r="CA2196" s="50"/>
      <c r="CB2196" s="50"/>
      <c r="CC2196" s="50"/>
      <c r="CD2196" s="50"/>
      <c r="CE2196" s="50"/>
      <c r="CF2196" s="50"/>
      <c r="CG2196" s="50"/>
      <c r="CH2196" s="50"/>
      <c r="CI2196" s="50"/>
      <c r="CJ2196" s="50"/>
      <c r="CK2196" s="50"/>
      <c r="CL2196" s="50"/>
      <c r="CM2196" s="50"/>
      <c r="CN2196" s="50"/>
      <c r="CO2196" s="50"/>
      <c r="CP2196" s="50"/>
      <c r="CQ2196" s="50"/>
      <c r="CR2196" s="50"/>
      <c r="CS2196" s="50"/>
      <c r="CT2196" s="50"/>
      <c r="CU2196" s="50"/>
      <c r="CV2196" s="50"/>
      <c r="CW2196" s="50"/>
      <c r="CX2196" s="50"/>
      <c r="CY2196" s="50"/>
      <c r="CZ2196" s="50"/>
      <c r="DA2196" s="50"/>
      <c r="DB2196" s="50"/>
      <c r="DC2196" s="50"/>
      <c r="DD2196" s="50"/>
      <c r="DE2196" s="50"/>
      <c r="DF2196" s="50"/>
    </row>
    <row r="2197" spans="2:110" x14ac:dyDescent="0.2">
      <c r="B2197" s="182"/>
      <c r="C2197" s="206"/>
      <c r="E2197" s="203"/>
      <c r="F2197" s="203"/>
      <c r="G2197" s="203"/>
      <c r="H2197" s="203"/>
      <c r="I2197" s="203"/>
      <c r="J2197" s="203"/>
      <c r="K2197" s="203"/>
      <c r="L2197" s="203"/>
      <c r="M2197" s="203"/>
      <c r="N2197" s="203"/>
      <c r="O2197" s="203"/>
      <c r="P2197" s="203"/>
      <c r="Q2197" s="204"/>
      <c r="R2197" s="204"/>
      <c r="S2197" s="234"/>
      <c r="T2197" s="50"/>
      <c r="U2197" s="50"/>
      <c r="V2197" s="50"/>
      <c r="W2197" s="50"/>
      <c r="X2197" s="50"/>
      <c r="Y2197" s="50"/>
      <c r="Z2197" s="250"/>
      <c r="AA2197" s="238"/>
      <c r="AB2197" s="50"/>
      <c r="AC2197" s="50"/>
      <c r="AD2197" s="50"/>
      <c r="AE2197" s="50"/>
      <c r="AF2197" s="50"/>
      <c r="AG2197" s="50"/>
      <c r="AH2197" s="50"/>
      <c r="AI2197" s="50"/>
      <c r="AJ2197" s="50"/>
      <c r="AK2197" s="50"/>
      <c r="AL2197" s="50"/>
      <c r="AM2197" s="50"/>
      <c r="AN2197" s="50"/>
      <c r="AO2197" s="50"/>
      <c r="AP2197" s="50"/>
      <c r="AQ2197" s="50"/>
      <c r="AR2197" s="50"/>
      <c r="AS2197" s="50"/>
      <c r="AT2197" s="50"/>
      <c r="AU2197" s="50"/>
      <c r="AV2197" s="50"/>
      <c r="AW2197" s="50"/>
      <c r="AX2197" s="50"/>
      <c r="AY2197" s="50"/>
      <c r="AZ2197" s="50"/>
      <c r="BA2197" s="50"/>
      <c r="BB2197" s="50"/>
      <c r="BC2197" s="50"/>
      <c r="BD2197" s="50"/>
      <c r="BE2197" s="50"/>
      <c r="BF2197" s="50"/>
      <c r="BG2197" s="50"/>
      <c r="BH2197" s="50"/>
      <c r="BI2197" s="50"/>
      <c r="BJ2197" s="50"/>
      <c r="BK2197" s="50"/>
      <c r="BL2197" s="50"/>
      <c r="BM2197" s="50"/>
      <c r="BN2197" s="50"/>
      <c r="BO2197" s="50"/>
      <c r="BP2197" s="50"/>
      <c r="BQ2197" s="50"/>
      <c r="BR2197" s="50"/>
      <c r="BS2197" s="50"/>
      <c r="BT2197" s="50"/>
      <c r="BU2197" s="50"/>
      <c r="BV2197" s="50"/>
      <c r="BW2197" s="50"/>
      <c r="BX2197" s="50"/>
      <c r="BY2197" s="50"/>
      <c r="BZ2197" s="50"/>
      <c r="CA2197" s="50"/>
      <c r="CB2197" s="50"/>
      <c r="CC2197" s="50"/>
      <c r="CD2197" s="50"/>
      <c r="CE2197" s="50"/>
      <c r="CF2197" s="50"/>
      <c r="CG2197" s="50"/>
      <c r="CH2197" s="50"/>
      <c r="CI2197" s="50"/>
      <c r="CJ2197" s="50"/>
      <c r="CK2197" s="50"/>
      <c r="CL2197" s="50"/>
      <c r="CM2197" s="50"/>
      <c r="CN2197" s="50"/>
      <c r="CO2197" s="50"/>
      <c r="CP2197" s="50"/>
      <c r="CQ2197" s="50"/>
      <c r="CR2197" s="50"/>
      <c r="CS2197" s="50"/>
      <c r="CT2197" s="50"/>
      <c r="CU2197" s="50"/>
      <c r="CV2197" s="50"/>
      <c r="CW2197" s="50"/>
      <c r="CX2197" s="50"/>
      <c r="CY2197" s="50"/>
      <c r="CZ2197" s="50"/>
      <c r="DA2197" s="50"/>
      <c r="DB2197" s="50"/>
      <c r="DC2197" s="50"/>
      <c r="DD2197" s="50"/>
      <c r="DE2197" s="50"/>
      <c r="DF2197" s="50"/>
    </row>
    <row r="2198" spans="2:110" x14ac:dyDescent="0.2">
      <c r="B2198" s="182"/>
      <c r="C2198" s="206"/>
      <c r="E2198" s="203"/>
      <c r="F2198" s="203"/>
      <c r="G2198" s="203"/>
      <c r="H2198" s="203"/>
      <c r="I2198" s="203"/>
      <c r="J2198" s="203"/>
      <c r="K2198" s="203"/>
      <c r="L2198" s="203"/>
      <c r="M2198" s="203"/>
      <c r="N2198" s="203"/>
      <c r="O2198" s="203"/>
      <c r="P2198" s="203"/>
      <c r="Q2198" s="204"/>
      <c r="R2198" s="204"/>
      <c r="S2198" s="234"/>
      <c r="T2198" s="50"/>
      <c r="U2198" s="50"/>
      <c r="V2198" s="50"/>
      <c r="W2198" s="50"/>
      <c r="X2198" s="50"/>
      <c r="Y2198" s="50"/>
      <c r="Z2198" s="250"/>
      <c r="AA2198" s="238"/>
      <c r="AB2198" s="50"/>
      <c r="AC2198" s="50"/>
      <c r="AD2198" s="50"/>
      <c r="AE2198" s="50"/>
      <c r="AF2198" s="50"/>
      <c r="AG2198" s="50"/>
      <c r="AH2198" s="50"/>
      <c r="AI2198" s="50"/>
      <c r="AJ2198" s="50"/>
      <c r="AK2198" s="50"/>
      <c r="AL2198" s="50"/>
      <c r="AM2198" s="50"/>
      <c r="AN2198" s="50"/>
      <c r="AO2198" s="50"/>
      <c r="AP2198" s="50"/>
      <c r="AQ2198" s="50"/>
      <c r="AR2198" s="50"/>
      <c r="AS2198" s="50"/>
      <c r="AT2198" s="50"/>
      <c r="AU2198" s="50"/>
      <c r="AV2198" s="50"/>
      <c r="AW2198" s="50"/>
      <c r="AX2198" s="50"/>
      <c r="AY2198" s="50"/>
      <c r="AZ2198" s="50"/>
      <c r="BA2198" s="50"/>
      <c r="BB2198" s="50"/>
      <c r="BC2198" s="50"/>
      <c r="BD2198" s="50"/>
      <c r="BE2198" s="50"/>
      <c r="BF2198" s="50"/>
      <c r="BG2198" s="50"/>
      <c r="BH2198" s="50"/>
      <c r="BI2198" s="50"/>
      <c r="BJ2198" s="50"/>
      <c r="BK2198" s="50"/>
      <c r="BL2198" s="50"/>
      <c r="BM2198" s="50"/>
      <c r="BN2198" s="50"/>
      <c r="BO2198" s="50"/>
      <c r="BP2198" s="50"/>
      <c r="BQ2198" s="50"/>
      <c r="BR2198" s="50"/>
      <c r="BS2198" s="50"/>
      <c r="BT2198" s="50"/>
      <c r="BU2198" s="50"/>
      <c r="BV2198" s="50"/>
      <c r="BW2198" s="50"/>
      <c r="BX2198" s="50"/>
      <c r="BY2198" s="50"/>
      <c r="BZ2198" s="50"/>
      <c r="CA2198" s="50"/>
      <c r="CB2198" s="50"/>
      <c r="CC2198" s="50"/>
      <c r="CD2198" s="50"/>
      <c r="CE2198" s="50"/>
      <c r="CF2198" s="50"/>
      <c r="CG2198" s="50"/>
      <c r="CH2198" s="50"/>
      <c r="CI2198" s="50"/>
      <c r="CJ2198" s="50"/>
      <c r="CK2198" s="50"/>
      <c r="CL2198" s="50"/>
      <c r="CM2198" s="50"/>
      <c r="CN2198" s="50"/>
      <c r="CO2198" s="50"/>
      <c r="CP2198" s="50"/>
      <c r="CQ2198" s="50"/>
      <c r="CR2198" s="50"/>
      <c r="CS2198" s="50"/>
      <c r="CT2198" s="50"/>
      <c r="CU2198" s="50"/>
      <c r="CV2198" s="50"/>
      <c r="CW2198" s="50"/>
      <c r="CX2198" s="50"/>
      <c r="CY2198" s="50"/>
      <c r="CZ2198" s="50"/>
      <c r="DA2198" s="50"/>
      <c r="DB2198" s="50"/>
      <c r="DC2198" s="50"/>
      <c r="DD2198" s="50"/>
      <c r="DE2198" s="50"/>
      <c r="DF2198" s="50"/>
    </row>
    <row r="2199" spans="2:110" x14ac:dyDescent="0.2">
      <c r="B2199" s="182"/>
      <c r="C2199" s="206"/>
      <c r="E2199" s="203"/>
      <c r="F2199" s="203"/>
      <c r="G2199" s="203"/>
      <c r="H2199" s="203"/>
      <c r="I2199" s="203"/>
      <c r="J2199" s="203"/>
      <c r="K2199" s="203"/>
      <c r="L2199" s="203"/>
      <c r="M2199" s="203"/>
      <c r="N2199" s="203"/>
      <c r="O2199" s="203"/>
      <c r="P2199" s="203"/>
      <c r="Q2199" s="204"/>
      <c r="R2199" s="204"/>
      <c r="S2199" s="234"/>
      <c r="T2199" s="50"/>
      <c r="U2199" s="50"/>
      <c r="V2199" s="50"/>
      <c r="W2199" s="50"/>
      <c r="X2199" s="50"/>
      <c r="Y2199" s="50"/>
      <c r="Z2199" s="250"/>
      <c r="AA2199" s="238"/>
      <c r="AB2199" s="50"/>
      <c r="AC2199" s="50"/>
      <c r="AD2199" s="50"/>
      <c r="AE2199" s="50"/>
      <c r="AF2199" s="50"/>
      <c r="AG2199" s="50"/>
      <c r="AH2199" s="50"/>
      <c r="AI2199" s="50"/>
      <c r="AJ2199" s="50"/>
      <c r="AK2199" s="50"/>
      <c r="AL2199" s="50"/>
      <c r="AM2199" s="50"/>
      <c r="AN2199" s="50"/>
      <c r="AO2199" s="50"/>
      <c r="AP2199" s="50"/>
      <c r="AQ2199" s="50"/>
      <c r="AR2199" s="50"/>
      <c r="AS2199" s="50"/>
      <c r="AT2199" s="50"/>
      <c r="AU2199" s="50"/>
      <c r="AV2199" s="50"/>
      <c r="AW2199" s="50"/>
      <c r="AX2199" s="50"/>
      <c r="AY2199" s="50"/>
      <c r="AZ2199" s="50"/>
      <c r="BA2199" s="50"/>
      <c r="BB2199" s="50"/>
      <c r="BC2199" s="50"/>
      <c r="BD2199" s="50"/>
      <c r="BE2199" s="50"/>
      <c r="BF2199" s="50"/>
      <c r="BG2199" s="50"/>
      <c r="BH2199" s="50"/>
      <c r="BI2199" s="50"/>
      <c r="BJ2199" s="50"/>
      <c r="BK2199" s="50"/>
      <c r="BL2199" s="50"/>
      <c r="BM2199" s="50"/>
      <c r="BN2199" s="50"/>
      <c r="BO2199" s="50"/>
      <c r="BP2199" s="50"/>
      <c r="BQ2199" s="50"/>
      <c r="BR2199" s="50"/>
      <c r="BS2199" s="50"/>
      <c r="BT2199" s="50"/>
      <c r="BU2199" s="50"/>
      <c r="BV2199" s="50"/>
      <c r="BW2199" s="50"/>
      <c r="BX2199" s="50"/>
      <c r="BY2199" s="50"/>
      <c r="BZ2199" s="50"/>
      <c r="CA2199" s="50"/>
      <c r="CB2199" s="50"/>
      <c r="CC2199" s="50"/>
      <c r="CD2199" s="50"/>
      <c r="CE2199" s="50"/>
      <c r="CF2199" s="50"/>
      <c r="CG2199" s="50"/>
      <c r="CH2199" s="50"/>
      <c r="CI2199" s="50"/>
      <c r="CJ2199" s="50"/>
      <c r="CK2199" s="50"/>
      <c r="CL2199" s="50"/>
      <c r="CM2199" s="50"/>
      <c r="CN2199" s="50"/>
      <c r="CO2199" s="50"/>
      <c r="CP2199" s="50"/>
      <c r="CQ2199" s="50"/>
      <c r="CR2199" s="50"/>
      <c r="CS2199" s="50"/>
      <c r="CT2199" s="50"/>
      <c r="CU2199" s="50"/>
      <c r="CV2199" s="50"/>
      <c r="CW2199" s="50"/>
      <c r="CX2199" s="50"/>
      <c r="CY2199" s="50"/>
      <c r="CZ2199" s="50"/>
      <c r="DA2199" s="50"/>
      <c r="DB2199" s="50"/>
      <c r="DC2199" s="50"/>
      <c r="DD2199" s="50"/>
      <c r="DE2199" s="50"/>
      <c r="DF2199" s="50"/>
    </row>
    <row r="2200" spans="2:110" x14ac:dyDescent="0.2">
      <c r="B2200" s="182"/>
      <c r="C2200" s="206"/>
      <c r="E2200" s="203"/>
      <c r="F2200" s="203"/>
      <c r="G2200" s="203"/>
      <c r="H2200" s="203"/>
      <c r="I2200" s="203"/>
      <c r="J2200" s="203"/>
      <c r="K2200" s="203"/>
      <c r="L2200" s="203"/>
      <c r="M2200" s="203"/>
      <c r="N2200" s="203"/>
      <c r="O2200" s="203"/>
      <c r="P2200" s="203"/>
      <c r="Q2200" s="204"/>
      <c r="R2200" s="204"/>
      <c r="S2200" s="234"/>
      <c r="T2200" s="50"/>
      <c r="U2200" s="50"/>
      <c r="V2200" s="50"/>
      <c r="W2200" s="50"/>
      <c r="X2200" s="50"/>
      <c r="Y2200" s="50"/>
      <c r="Z2200" s="250"/>
      <c r="AA2200" s="238"/>
      <c r="AB2200" s="50"/>
      <c r="AC2200" s="50"/>
      <c r="AD2200" s="50"/>
      <c r="AE2200" s="50"/>
      <c r="AF2200" s="50"/>
      <c r="AG2200" s="50"/>
      <c r="AH2200" s="50"/>
      <c r="AI2200" s="50"/>
      <c r="AJ2200" s="50"/>
      <c r="AK2200" s="50"/>
      <c r="AL2200" s="50"/>
      <c r="AM2200" s="50"/>
      <c r="AN2200" s="50"/>
      <c r="AO2200" s="50"/>
      <c r="AP2200" s="50"/>
      <c r="AQ2200" s="50"/>
      <c r="AR2200" s="50"/>
      <c r="AS2200" s="50"/>
      <c r="AT2200" s="50"/>
      <c r="AU2200" s="50"/>
      <c r="AV2200" s="50"/>
      <c r="AW2200" s="50"/>
      <c r="AX2200" s="50"/>
      <c r="AY2200" s="50"/>
      <c r="AZ2200" s="50"/>
      <c r="BA2200" s="50"/>
      <c r="BB2200" s="50"/>
      <c r="BC2200" s="50"/>
      <c r="BD2200" s="50"/>
      <c r="BE2200" s="50"/>
      <c r="BF2200" s="50"/>
      <c r="BG2200" s="50"/>
      <c r="BH2200" s="50"/>
      <c r="BI2200" s="50"/>
      <c r="BJ2200" s="50"/>
      <c r="BK2200" s="50"/>
      <c r="BL2200" s="50"/>
      <c r="BM2200" s="50"/>
      <c r="BN2200" s="50"/>
      <c r="BO2200" s="50"/>
      <c r="BP2200" s="50"/>
      <c r="BQ2200" s="50"/>
      <c r="BR2200" s="50"/>
      <c r="BS2200" s="50"/>
      <c r="BT2200" s="50"/>
      <c r="BU2200" s="50"/>
      <c r="BV2200" s="50"/>
      <c r="BW2200" s="50"/>
      <c r="BX2200" s="50"/>
      <c r="BY2200" s="50"/>
      <c r="BZ2200" s="50"/>
      <c r="CA2200" s="50"/>
      <c r="CB2200" s="50"/>
      <c r="CC2200" s="50"/>
      <c r="CD2200" s="50"/>
      <c r="CE2200" s="50"/>
      <c r="CF2200" s="50"/>
      <c r="CG2200" s="50"/>
      <c r="CH2200" s="50"/>
      <c r="CI2200" s="50"/>
      <c r="CJ2200" s="50"/>
      <c r="CK2200" s="50"/>
      <c r="CL2200" s="50"/>
      <c r="CM2200" s="50"/>
      <c r="CN2200" s="50"/>
      <c r="CO2200" s="50"/>
      <c r="CP2200" s="50"/>
      <c r="CQ2200" s="50"/>
      <c r="CR2200" s="50"/>
      <c r="CS2200" s="50"/>
      <c r="CT2200" s="50"/>
      <c r="CU2200" s="50"/>
      <c r="CV2200" s="50"/>
      <c r="CW2200" s="50"/>
      <c r="CX2200" s="50"/>
      <c r="CY2200" s="50"/>
      <c r="CZ2200" s="50"/>
      <c r="DA2200" s="50"/>
      <c r="DB2200" s="50"/>
      <c r="DC2200" s="50"/>
      <c r="DD2200" s="50"/>
      <c r="DE2200" s="50"/>
      <c r="DF2200" s="50"/>
    </row>
    <row r="2201" spans="2:110" x14ac:dyDescent="0.2">
      <c r="B2201" s="182"/>
      <c r="C2201" s="206"/>
      <c r="D2201" s="186"/>
      <c r="E2201" s="203"/>
      <c r="F2201" s="203"/>
      <c r="G2201" s="203"/>
      <c r="H2201" s="203"/>
      <c r="I2201" s="203"/>
      <c r="J2201" s="203"/>
      <c r="K2201" s="203"/>
      <c r="L2201" s="203"/>
      <c r="M2201" s="203"/>
      <c r="N2201" s="203"/>
      <c r="O2201" s="203"/>
      <c r="P2201" s="203"/>
      <c r="Q2201" s="204"/>
      <c r="R2201" s="204"/>
      <c r="S2201" s="234"/>
      <c r="T2201" s="50"/>
      <c r="U2201" s="50"/>
      <c r="V2201" s="50"/>
      <c r="W2201" s="50"/>
      <c r="X2201" s="50"/>
      <c r="Y2201" s="50"/>
      <c r="Z2201" s="250"/>
      <c r="AA2201" s="238"/>
      <c r="AB2201" s="50"/>
      <c r="AC2201" s="50"/>
      <c r="AD2201" s="50"/>
      <c r="AE2201" s="50"/>
      <c r="AF2201" s="50"/>
      <c r="AG2201" s="50"/>
      <c r="AH2201" s="50"/>
      <c r="AI2201" s="50"/>
      <c r="AJ2201" s="50"/>
      <c r="AK2201" s="50"/>
      <c r="AL2201" s="50"/>
      <c r="AM2201" s="50"/>
      <c r="AN2201" s="50"/>
      <c r="AO2201" s="50"/>
      <c r="AP2201" s="50"/>
      <c r="AQ2201" s="50"/>
      <c r="AR2201" s="50"/>
      <c r="AS2201" s="50"/>
      <c r="AT2201" s="50"/>
      <c r="AU2201" s="50"/>
      <c r="AV2201" s="50"/>
      <c r="AW2201" s="50"/>
      <c r="AX2201" s="50"/>
      <c r="AY2201" s="50"/>
      <c r="AZ2201" s="50"/>
      <c r="BA2201" s="50"/>
      <c r="BB2201" s="50"/>
      <c r="BC2201" s="50"/>
      <c r="BD2201" s="50"/>
      <c r="BE2201" s="50"/>
      <c r="BF2201" s="50"/>
      <c r="BG2201" s="50"/>
      <c r="BH2201" s="50"/>
      <c r="BI2201" s="50"/>
      <c r="BJ2201" s="50"/>
      <c r="BK2201" s="50"/>
      <c r="BL2201" s="50"/>
      <c r="BM2201" s="50"/>
      <c r="BN2201" s="50"/>
      <c r="BO2201" s="50"/>
      <c r="BP2201" s="50"/>
      <c r="BQ2201" s="50"/>
      <c r="BR2201" s="50"/>
      <c r="BS2201" s="50"/>
      <c r="BT2201" s="50"/>
      <c r="BU2201" s="50"/>
      <c r="BV2201" s="50"/>
      <c r="BW2201" s="50"/>
      <c r="BX2201" s="50"/>
      <c r="BY2201" s="50"/>
      <c r="BZ2201" s="50"/>
      <c r="CA2201" s="50"/>
      <c r="CB2201" s="50"/>
      <c r="CC2201" s="50"/>
      <c r="CD2201" s="50"/>
      <c r="CE2201" s="50"/>
      <c r="CF2201" s="50"/>
      <c r="CG2201" s="50"/>
      <c r="CH2201" s="50"/>
      <c r="CI2201" s="50"/>
      <c r="CJ2201" s="50"/>
      <c r="CK2201" s="50"/>
      <c r="CL2201" s="50"/>
      <c r="CM2201" s="50"/>
      <c r="CN2201" s="50"/>
      <c r="CO2201" s="50"/>
      <c r="CP2201" s="50"/>
      <c r="CQ2201" s="50"/>
      <c r="CR2201" s="50"/>
      <c r="CS2201" s="50"/>
      <c r="CT2201" s="50"/>
      <c r="CU2201" s="50"/>
      <c r="CV2201" s="50"/>
      <c r="CW2201" s="50"/>
      <c r="CX2201" s="50"/>
      <c r="CY2201" s="50"/>
      <c r="CZ2201" s="50"/>
      <c r="DA2201" s="50"/>
      <c r="DB2201" s="50"/>
      <c r="DC2201" s="50"/>
      <c r="DD2201" s="50"/>
      <c r="DE2201" s="50"/>
      <c r="DF2201" s="50"/>
    </row>
    <row r="2202" spans="2:110" x14ac:dyDescent="0.2">
      <c r="B2202" s="182"/>
      <c r="C2202" s="206"/>
      <c r="D2202" s="187"/>
      <c r="E2202" s="203"/>
      <c r="F2202" s="203"/>
      <c r="G2202" s="203"/>
      <c r="H2202" s="203"/>
      <c r="I2202" s="203"/>
      <c r="J2202" s="203"/>
      <c r="K2202" s="203"/>
      <c r="L2202" s="203"/>
      <c r="M2202" s="203"/>
      <c r="N2202" s="203"/>
      <c r="O2202" s="203"/>
      <c r="P2202" s="203"/>
      <c r="Q2202" s="204"/>
      <c r="R2202" s="204"/>
      <c r="S2202" s="234"/>
      <c r="T2202" s="50"/>
      <c r="U2202" s="50"/>
      <c r="V2202" s="50"/>
      <c r="W2202" s="50"/>
      <c r="X2202" s="50"/>
      <c r="Y2202" s="50"/>
      <c r="Z2202" s="250"/>
      <c r="AA2202" s="238"/>
      <c r="AB2202" s="50"/>
      <c r="AC2202" s="50"/>
      <c r="AD2202" s="50"/>
      <c r="AE2202" s="50"/>
      <c r="AF2202" s="50"/>
      <c r="AG2202" s="50"/>
      <c r="AH2202" s="50"/>
      <c r="AI2202" s="50"/>
      <c r="AJ2202" s="50"/>
      <c r="AK2202" s="50"/>
      <c r="AL2202" s="50"/>
      <c r="AM2202" s="50"/>
      <c r="AN2202" s="50"/>
      <c r="AO2202" s="50"/>
      <c r="AP2202" s="50"/>
      <c r="AQ2202" s="50"/>
      <c r="AR2202" s="50"/>
      <c r="AS2202" s="50"/>
      <c r="AT2202" s="50"/>
      <c r="AU2202" s="50"/>
      <c r="AV2202" s="50"/>
      <c r="AW2202" s="50"/>
      <c r="AX2202" s="50"/>
      <c r="AY2202" s="50"/>
      <c r="AZ2202" s="50"/>
      <c r="BA2202" s="50"/>
      <c r="BB2202" s="50"/>
      <c r="BC2202" s="50"/>
      <c r="BD2202" s="50"/>
      <c r="BE2202" s="50"/>
      <c r="BF2202" s="50"/>
      <c r="BG2202" s="50"/>
      <c r="BH2202" s="50"/>
      <c r="BI2202" s="50"/>
      <c r="BJ2202" s="50"/>
      <c r="BK2202" s="50"/>
      <c r="BL2202" s="50"/>
      <c r="BM2202" s="50"/>
      <c r="BN2202" s="50"/>
      <c r="BO2202" s="50"/>
      <c r="BP2202" s="50"/>
      <c r="BQ2202" s="50"/>
      <c r="BR2202" s="50"/>
      <c r="BS2202" s="50"/>
      <c r="BT2202" s="50"/>
      <c r="BU2202" s="50"/>
      <c r="BV2202" s="50"/>
      <c r="BW2202" s="50"/>
      <c r="BX2202" s="50"/>
      <c r="BY2202" s="50"/>
      <c r="BZ2202" s="50"/>
      <c r="CA2202" s="50"/>
      <c r="CB2202" s="50"/>
      <c r="CC2202" s="50"/>
      <c r="CD2202" s="50"/>
      <c r="CE2202" s="50"/>
      <c r="CF2202" s="50"/>
      <c r="CG2202" s="50"/>
      <c r="CH2202" s="50"/>
      <c r="CI2202" s="50"/>
      <c r="CJ2202" s="50"/>
      <c r="CK2202" s="50"/>
      <c r="CL2202" s="50"/>
      <c r="CM2202" s="50"/>
      <c r="CN2202" s="50"/>
      <c r="CO2202" s="50"/>
      <c r="CP2202" s="50"/>
      <c r="CQ2202" s="50"/>
      <c r="CR2202" s="50"/>
      <c r="CS2202" s="50"/>
      <c r="CT2202" s="50"/>
      <c r="CU2202" s="50"/>
      <c r="CV2202" s="50"/>
      <c r="CW2202" s="50"/>
      <c r="CX2202" s="50"/>
      <c r="CY2202" s="50"/>
      <c r="CZ2202" s="50"/>
      <c r="DA2202" s="50"/>
      <c r="DB2202" s="50"/>
      <c r="DC2202" s="50"/>
      <c r="DD2202" s="50"/>
      <c r="DE2202" s="50"/>
      <c r="DF2202" s="50"/>
    </row>
    <row r="2203" spans="2:110" x14ac:dyDescent="0.2">
      <c r="B2203" s="182"/>
      <c r="C2203" s="206"/>
      <c r="D2203" s="187"/>
      <c r="E2203" s="203"/>
      <c r="F2203" s="203"/>
      <c r="G2203" s="203"/>
      <c r="H2203" s="203"/>
      <c r="I2203" s="203"/>
      <c r="J2203" s="203"/>
      <c r="K2203" s="203"/>
      <c r="L2203" s="203"/>
      <c r="M2203" s="203"/>
      <c r="N2203" s="203"/>
      <c r="O2203" s="203"/>
      <c r="P2203" s="203"/>
      <c r="Q2203" s="204"/>
      <c r="R2203" s="204"/>
      <c r="S2203" s="234"/>
      <c r="T2203" s="50"/>
      <c r="U2203" s="50"/>
      <c r="V2203" s="50"/>
      <c r="W2203" s="50"/>
      <c r="X2203" s="50"/>
      <c r="Y2203" s="50"/>
      <c r="Z2203" s="250"/>
      <c r="AA2203" s="238"/>
      <c r="AB2203" s="50"/>
      <c r="AC2203" s="50"/>
      <c r="AD2203" s="50"/>
      <c r="AE2203" s="50"/>
      <c r="AF2203" s="50"/>
      <c r="AG2203" s="50"/>
      <c r="AH2203" s="50"/>
      <c r="AI2203" s="50"/>
      <c r="AJ2203" s="50"/>
      <c r="AK2203" s="50"/>
      <c r="AL2203" s="50"/>
      <c r="AM2203" s="50"/>
      <c r="AN2203" s="50"/>
      <c r="AO2203" s="50"/>
      <c r="AP2203" s="50"/>
      <c r="AQ2203" s="50"/>
      <c r="AR2203" s="50"/>
      <c r="AS2203" s="50"/>
      <c r="AT2203" s="50"/>
      <c r="AU2203" s="50"/>
      <c r="AV2203" s="50"/>
      <c r="AW2203" s="50"/>
      <c r="AX2203" s="50"/>
      <c r="AY2203" s="50"/>
      <c r="AZ2203" s="50"/>
      <c r="BA2203" s="50"/>
      <c r="BB2203" s="50"/>
      <c r="BC2203" s="50"/>
      <c r="BD2203" s="50"/>
      <c r="BE2203" s="50"/>
      <c r="BF2203" s="50"/>
      <c r="BG2203" s="50"/>
      <c r="BH2203" s="50"/>
      <c r="BI2203" s="50"/>
      <c r="BJ2203" s="50"/>
      <c r="BK2203" s="50"/>
      <c r="BL2203" s="50"/>
      <c r="BM2203" s="50"/>
      <c r="BN2203" s="50"/>
      <c r="BO2203" s="50"/>
      <c r="BP2203" s="50"/>
      <c r="BQ2203" s="50"/>
      <c r="BR2203" s="50"/>
      <c r="BS2203" s="50"/>
      <c r="BT2203" s="50"/>
      <c r="BU2203" s="50"/>
      <c r="BV2203" s="50"/>
      <c r="BW2203" s="50"/>
      <c r="BX2203" s="50"/>
      <c r="BY2203" s="50"/>
      <c r="BZ2203" s="50"/>
      <c r="CA2203" s="50"/>
      <c r="CB2203" s="50"/>
      <c r="CC2203" s="50"/>
      <c r="CD2203" s="50"/>
      <c r="CE2203" s="50"/>
      <c r="CF2203" s="50"/>
      <c r="CG2203" s="50"/>
      <c r="CH2203" s="50"/>
      <c r="CI2203" s="50"/>
      <c r="CJ2203" s="50"/>
      <c r="CK2203" s="50"/>
      <c r="CL2203" s="50"/>
      <c r="CM2203" s="50"/>
      <c r="CN2203" s="50"/>
      <c r="CO2203" s="50"/>
      <c r="CP2203" s="50"/>
      <c r="CQ2203" s="50"/>
      <c r="CR2203" s="50"/>
      <c r="CS2203" s="50"/>
      <c r="CT2203" s="50"/>
      <c r="CU2203" s="50"/>
      <c r="CV2203" s="50"/>
      <c r="CW2203" s="50"/>
      <c r="CX2203" s="50"/>
      <c r="CY2203" s="50"/>
      <c r="CZ2203" s="50"/>
      <c r="DA2203" s="50"/>
      <c r="DB2203" s="50"/>
      <c r="DC2203" s="50"/>
      <c r="DD2203" s="50"/>
      <c r="DE2203" s="50"/>
      <c r="DF2203" s="50"/>
    </row>
    <row r="2204" spans="2:110" x14ac:dyDescent="0.2">
      <c r="C2204" s="206"/>
      <c r="D2204" s="200"/>
      <c r="E2204" s="203"/>
      <c r="F2204" s="203"/>
      <c r="G2204" s="203"/>
      <c r="H2204" s="203"/>
      <c r="I2204" s="203"/>
      <c r="J2204" s="203"/>
      <c r="K2204" s="203"/>
      <c r="L2204" s="203"/>
      <c r="M2204" s="203"/>
      <c r="N2204" s="203"/>
      <c r="O2204" s="203"/>
      <c r="P2204" s="203"/>
      <c r="Q2204" s="204"/>
      <c r="R2204" s="204"/>
      <c r="S2204" s="234"/>
      <c r="T2204" s="50"/>
      <c r="U2204" s="50"/>
      <c r="V2204" s="50"/>
      <c r="W2204" s="50"/>
      <c r="X2204" s="50"/>
      <c r="Y2204" s="50"/>
      <c r="Z2204" s="250"/>
      <c r="AA2204" s="238"/>
      <c r="AB2204" s="50"/>
      <c r="AC2204" s="50"/>
      <c r="AD2204" s="50"/>
      <c r="AE2204" s="50"/>
      <c r="AF2204" s="50"/>
      <c r="AG2204" s="50"/>
      <c r="AH2204" s="50"/>
      <c r="AI2204" s="50"/>
      <c r="AJ2204" s="50"/>
      <c r="AK2204" s="50"/>
      <c r="AL2204" s="50"/>
      <c r="AM2204" s="50"/>
      <c r="AN2204" s="50"/>
      <c r="AO2204" s="50"/>
      <c r="AP2204" s="50"/>
      <c r="AQ2204" s="50"/>
      <c r="AR2204" s="50"/>
      <c r="AS2204" s="50"/>
      <c r="AT2204" s="50"/>
      <c r="AU2204" s="50"/>
      <c r="AV2204" s="50"/>
      <c r="AW2204" s="50"/>
      <c r="AX2204" s="50"/>
      <c r="AY2204" s="50"/>
      <c r="AZ2204" s="50"/>
      <c r="BA2204" s="50"/>
      <c r="BB2204" s="50"/>
      <c r="BC2204" s="50"/>
      <c r="BD2204" s="50"/>
      <c r="BE2204" s="50"/>
      <c r="BF2204" s="50"/>
      <c r="BG2204" s="50"/>
      <c r="BH2204" s="50"/>
      <c r="BI2204" s="50"/>
      <c r="BJ2204" s="50"/>
      <c r="BK2204" s="50"/>
      <c r="BL2204" s="50"/>
      <c r="BM2204" s="50"/>
      <c r="BN2204" s="50"/>
      <c r="BO2204" s="50"/>
      <c r="BP2204" s="50"/>
      <c r="BQ2204" s="50"/>
      <c r="BR2204" s="50"/>
      <c r="BS2204" s="50"/>
      <c r="BT2204" s="50"/>
      <c r="BU2204" s="50"/>
      <c r="BV2204" s="50"/>
      <c r="BW2204" s="50"/>
      <c r="BX2204" s="50"/>
      <c r="BY2204" s="50"/>
      <c r="BZ2204" s="50"/>
      <c r="CA2204" s="50"/>
      <c r="CB2204" s="50"/>
      <c r="CC2204" s="50"/>
      <c r="CD2204" s="50"/>
      <c r="CE2204" s="50"/>
      <c r="CF2204" s="50"/>
      <c r="CG2204" s="50"/>
      <c r="CH2204" s="50"/>
      <c r="CI2204" s="50"/>
      <c r="CJ2204" s="50"/>
      <c r="CK2204" s="50"/>
      <c r="CL2204" s="50"/>
      <c r="CM2204" s="50"/>
      <c r="CN2204" s="50"/>
      <c r="CO2204" s="50"/>
      <c r="CP2204" s="50"/>
      <c r="CQ2204" s="50"/>
      <c r="CR2204" s="50"/>
      <c r="CS2204" s="50"/>
      <c r="CT2204" s="50"/>
      <c r="CU2204" s="50"/>
      <c r="CV2204" s="50"/>
      <c r="CW2204" s="50"/>
      <c r="CX2204" s="50"/>
      <c r="CY2204" s="50"/>
      <c r="CZ2204" s="50"/>
      <c r="DA2204" s="50"/>
      <c r="DB2204" s="50"/>
      <c r="DC2204" s="50"/>
      <c r="DD2204" s="50"/>
      <c r="DE2204" s="50"/>
      <c r="DF2204" s="50"/>
    </row>
    <row r="2205" spans="2:110" x14ac:dyDescent="0.2">
      <c r="C2205" s="206"/>
      <c r="D2205" s="200"/>
      <c r="E2205" s="203"/>
      <c r="F2205" s="203"/>
      <c r="G2205" s="203"/>
      <c r="H2205" s="203"/>
      <c r="I2205" s="203"/>
      <c r="J2205" s="203"/>
      <c r="K2205" s="203"/>
      <c r="L2205" s="203"/>
      <c r="M2205" s="203"/>
      <c r="N2205" s="203"/>
      <c r="O2205" s="203"/>
      <c r="P2205" s="203"/>
      <c r="Q2205" s="204"/>
      <c r="R2205" s="204"/>
      <c r="S2205" s="234"/>
      <c r="T2205" s="50"/>
      <c r="U2205" s="50"/>
      <c r="V2205" s="50"/>
      <c r="W2205" s="50"/>
      <c r="X2205" s="50"/>
      <c r="Y2205" s="50"/>
      <c r="Z2205" s="250"/>
      <c r="AA2205" s="238"/>
      <c r="AB2205" s="50"/>
      <c r="AC2205" s="50"/>
      <c r="AD2205" s="50"/>
      <c r="AE2205" s="50"/>
      <c r="AF2205" s="50"/>
      <c r="AG2205" s="50"/>
      <c r="AH2205" s="50"/>
      <c r="AI2205" s="50"/>
      <c r="AJ2205" s="50"/>
      <c r="AK2205" s="50"/>
      <c r="AL2205" s="50"/>
      <c r="AM2205" s="50"/>
      <c r="AN2205" s="50"/>
      <c r="AO2205" s="50"/>
      <c r="AP2205" s="50"/>
      <c r="AQ2205" s="50"/>
      <c r="AR2205" s="50"/>
      <c r="AS2205" s="50"/>
      <c r="AT2205" s="50"/>
      <c r="AU2205" s="50"/>
      <c r="AV2205" s="50"/>
      <c r="AW2205" s="50"/>
      <c r="AX2205" s="50"/>
      <c r="AY2205" s="50"/>
      <c r="AZ2205" s="50"/>
      <c r="BA2205" s="50"/>
      <c r="BB2205" s="50"/>
      <c r="BC2205" s="50"/>
      <c r="BD2205" s="50"/>
      <c r="BE2205" s="50"/>
      <c r="BF2205" s="50"/>
      <c r="BG2205" s="50"/>
      <c r="BH2205" s="50"/>
      <c r="BI2205" s="50"/>
      <c r="BJ2205" s="50"/>
      <c r="BK2205" s="50"/>
      <c r="BL2205" s="50"/>
      <c r="BM2205" s="50"/>
      <c r="BN2205" s="50"/>
      <c r="BO2205" s="50"/>
      <c r="BP2205" s="50"/>
      <c r="BQ2205" s="50"/>
      <c r="BR2205" s="50"/>
      <c r="BS2205" s="50"/>
      <c r="BT2205" s="50"/>
      <c r="BU2205" s="50"/>
      <c r="BV2205" s="50"/>
      <c r="BW2205" s="50"/>
      <c r="BX2205" s="50"/>
      <c r="BY2205" s="50"/>
      <c r="BZ2205" s="50"/>
      <c r="CA2205" s="50"/>
      <c r="CB2205" s="50"/>
      <c r="CC2205" s="50"/>
      <c r="CD2205" s="50"/>
      <c r="CE2205" s="50"/>
      <c r="CF2205" s="50"/>
      <c r="CG2205" s="50"/>
      <c r="CH2205" s="50"/>
      <c r="CI2205" s="50"/>
      <c r="CJ2205" s="50"/>
      <c r="CK2205" s="50"/>
      <c r="CL2205" s="50"/>
      <c r="CM2205" s="50"/>
      <c r="CN2205" s="50"/>
      <c r="CO2205" s="50"/>
      <c r="CP2205" s="50"/>
      <c r="CQ2205" s="50"/>
      <c r="CR2205" s="50"/>
      <c r="CS2205" s="50"/>
      <c r="CT2205" s="50"/>
      <c r="CU2205" s="50"/>
      <c r="CV2205" s="50"/>
      <c r="CW2205" s="50"/>
      <c r="CX2205" s="50"/>
      <c r="CY2205" s="50"/>
      <c r="CZ2205" s="50"/>
      <c r="DA2205" s="50"/>
      <c r="DB2205" s="50"/>
      <c r="DC2205" s="50"/>
      <c r="DD2205" s="50"/>
      <c r="DE2205" s="50"/>
      <c r="DF2205" s="50"/>
    </row>
    <row r="2206" spans="2:110" x14ac:dyDescent="0.2">
      <c r="C2206" s="206"/>
      <c r="D2206" s="200"/>
      <c r="E2206" s="203"/>
      <c r="F2206" s="203"/>
      <c r="G2206" s="203"/>
      <c r="H2206" s="203"/>
      <c r="I2206" s="203"/>
      <c r="J2206" s="203"/>
      <c r="K2206" s="203"/>
      <c r="L2206" s="203"/>
      <c r="M2206" s="203"/>
      <c r="N2206" s="203"/>
      <c r="O2206" s="203"/>
      <c r="P2206" s="203"/>
      <c r="Q2206" s="204"/>
      <c r="R2206" s="204"/>
      <c r="S2206" s="234"/>
      <c r="T2206" s="50"/>
      <c r="U2206" s="50"/>
      <c r="V2206" s="50"/>
      <c r="W2206" s="50"/>
      <c r="X2206" s="50"/>
      <c r="Y2206" s="50"/>
      <c r="Z2206" s="250"/>
      <c r="AA2206" s="238"/>
      <c r="AB2206" s="50"/>
      <c r="AC2206" s="50"/>
      <c r="AD2206" s="50"/>
      <c r="AE2206" s="50"/>
      <c r="AF2206" s="50"/>
      <c r="AG2206" s="50"/>
      <c r="AH2206" s="50"/>
      <c r="AI2206" s="50"/>
      <c r="AJ2206" s="50"/>
      <c r="AK2206" s="50"/>
      <c r="AL2206" s="50"/>
      <c r="AM2206" s="50"/>
      <c r="AN2206" s="50"/>
      <c r="AO2206" s="50"/>
      <c r="AP2206" s="50"/>
      <c r="AQ2206" s="50"/>
      <c r="AR2206" s="50"/>
      <c r="AS2206" s="50"/>
      <c r="AT2206" s="50"/>
      <c r="AU2206" s="50"/>
      <c r="AV2206" s="50"/>
      <c r="AW2206" s="50"/>
      <c r="AX2206" s="50"/>
      <c r="AY2206" s="50"/>
      <c r="AZ2206" s="50"/>
      <c r="BA2206" s="50"/>
      <c r="BB2206" s="50"/>
      <c r="BC2206" s="50"/>
      <c r="BD2206" s="50"/>
      <c r="BE2206" s="50"/>
      <c r="BF2206" s="50"/>
      <c r="BG2206" s="50"/>
      <c r="BH2206" s="50"/>
      <c r="BI2206" s="50"/>
      <c r="BJ2206" s="50"/>
      <c r="BK2206" s="50"/>
      <c r="BL2206" s="50"/>
      <c r="BM2206" s="50"/>
      <c r="BN2206" s="50"/>
      <c r="BO2206" s="50"/>
      <c r="BP2206" s="50"/>
      <c r="BQ2206" s="50"/>
      <c r="BR2206" s="50"/>
      <c r="BS2206" s="50"/>
      <c r="BT2206" s="50"/>
      <c r="BU2206" s="50"/>
      <c r="BV2206" s="50"/>
      <c r="BW2206" s="50"/>
      <c r="BX2206" s="50"/>
      <c r="BY2206" s="50"/>
      <c r="BZ2206" s="50"/>
      <c r="CA2206" s="50"/>
      <c r="CB2206" s="50"/>
      <c r="CC2206" s="50"/>
      <c r="CD2206" s="50"/>
      <c r="CE2206" s="50"/>
      <c r="CF2206" s="50"/>
      <c r="CG2206" s="50"/>
      <c r="CH2206" s="50"/>
      <c r="CI2206" s="50"/>
      <c r="CJ2206" s="50"/>
      <c r="CK2206" s="50"/>
      <c r="CL2206" s="50"/>
      <c r="CM2206" s="50"/>
      <c r="CN2206" s="50"/>
      <c r="CO2206" s="50"/>
      <c r="CP2206" s="50"/>
      <c r="CQ2206" s="50"/>
      <c r="CR2206" s="50"/>
      <c r="CS2206" s="50"/>
      <c r="CT2206" s="50"/>
      <c r="CU2206" s="50"/>
      <c r="CV2206" s="50"/>
      <c r="CW2206" s="50"/>
      <c r="CX2206" s="50"/>
      <c r="CY2206" s="50"/>
      <c r="CZ2206" s="50"/>
      <c r="DA2206" s="50"/>
      <c r="DB2206" s="50"/>
      <c r="DC2206" s="50"/>
      <c r="DD2206" s="50"/>
      <c r="DE2206" s="50"/>
      <c r="DF2206" s="50"/>
    </row>
    <row r="2207" spans="2:110" x14ac:dyDescent="0.2">
      <c r="C2207" s="206"/>
      <c r="D2207" s="187"/>
      <c r="E2207" s="203"/>
      <c r="F2207" s="203"/>
      <c r="G2207" s="203"/>
      <c r="H2207" s="203"/>
      <c r="I2207" s="203"/>
      <c r="J2207" s="203"/>
      <c r="K2207" s="203"/>
      <c r="L2207" s="203"/>
      <c r="M2207" s="203"/>
      <c r="N2207" s="203"/>
      <c r="O2207" s="203"/>
      <c r="P2207" s="203"/>
      <c r="Q2207" s="204"/>
      <c r="R2207" s="204"/>
      <c r="S2207" s="234"/>
      <c r="T2207" s="50"/>
      <c r="U2207" s="50"/>
      <c r="V2207" s="50"/>
      <c r="W2207" s="50"/>
      <c r="X2207" s="50"/>
      <c r="Y2207" s="50"/>
      <c r="Z2207" s="250"/>
      <c r="AA2207" s="238"/>
      <c r="AB2207" s="50"/>
      <c r="AC2207" s="50"/>
      <c r="AD2207" s="50"/>
      <c r="AE2207" s="50"/>
      <c r="AF2207" s="50"/>
      <c r="AG2207" s="50"/>
      <c r="AH2207" s="50"/>
      <c r="AI2207" s="50"/>
      <c r="AJ2207" s="50"/>
      <c r="AK2207" s="50"/>
      <c r="AL2207" s="50"/>
      <c r="AM2207" s="50"/>
      <c r="AN2207" s="50"/>
      <c r="AO2207" s="50"/>
      <c r="AP2207" s="50"/>
      <c r="AQ2207" s="50"/>
      <c r="AR2207" s="50"/>
      <c r="AS2207" s="50"/>
      <c r="AT2207" s="50"/>
      <c r="AU2207" s="50"/>
      <c r="AV2207" s="50"/>
      <c r="AW2207" s="50"/>
      <c r="AX2207" s="50"/>
      <c r="AY2207" s="50"/>
      <c r="AZ2207" s="50"/>
      <c r="BA2207" s="50"/>
      <c r="BB2207" s="50"/>
      <c r="BC2207" s="50"/>
      <c r="BD2207" s="50"/>
      <c r="BE2207" s="50"/>
      <c r="BF2207" s="50"/>
      <c r="BG2207" s="50"/>
      <c r="BH2207" s="50"/>
      <c r="BI2207" s="50"/>
      <c r="BJ2207" s="50"/>
      <c r="BK2207" s="50"/>
      <c r="BL2207" s="50"/>
      <c r="BM2207" s="50"/>
      <c r="BN2207" s="50"/>
      <c r="BO2207" s="50"/>
      <c r="BP2207" s="50"/>
      <c r="BQ2207" s="50"/>
      <c r="BR2207" s="50"/>
      <c r="BS2207" s="50"/>
      <c r="BT2207" s="50"/>
      <c r="BU2207" s="50"/>
      <c r="BV2207" s="50"/>
      <c r="BW2207" s="50"/>
      <c r="BX2207" s="50"/>
      <c r="BY2207" s="50"/>
      <c r="BZ2207" s="50"/>
      <c r="CA2207" s="50"/>
      <c r="CB2207" s="50"/>
      <c r="CC2207" s="50"/>
      <c r="CD2207" s="50"/>
      <c r="CE2207" s="50"/>
      <c r="CF2207" s="50"/>
      <c r="CG2207" s="50"/>
      <c r="CH2207" s="50"/>
      <c r="CI2207" s="50"/>
      <c r="CJ2207" s="50"/>
      <c r="CK2207" s="50"/>
      <c r="CL2207" s="50"/>
      <c r="CM2207" s="50"/>
      <c r="CN2207" s="50"/>
      <c r="CO2207" s="50"/>
      <c r="CP2207" s="50"/>
      <c r="CQ2207" s="50"/>
      <c r="CR2207" s="50"/>
      <c r="CS2207" s="50"/>
      <c r="CT2207" s="50"/>
      <c r="CU2207" s="50"/>
      <c r="CV2207" s="50"/>
      <c r="CW2207" s="50"/>
      <c r="CX2207" s="50"/>
      <c r="CY2207" s="50"/>
      <c r="CZ2207" s="50"/>
      <c r="DA2207" s="50"/>
      <c r="DB2207" s="50"/>
      <c r="DC2207" s="50"/>
      <c r="DD2207" s="50"/>
      <c r="DE2207" s="50"/>
      <c r="DF2207" s="50"/>
    </row>
    <row r="2208" spans="2:110" x14ac:dyDescent="0.2">
      <c r="B2208" s="173"/>
      <c r="C2208" s="206"/>
      <c r="E2208" s="203"/>
      <c r="F2208" s="203"/>
      <c r="G2208" s="203"/>
      <c r="H2208" s="203"/>
      <c r="I2208" s="203"/>
      <c r="J2208" s="203"/>
      <c r="K2208" s="203"/>
      <c r="L2208" s="203"/>
      <c r="M2208" s="203"/>
      <c r="N2208" s="203"/>
      <c r="O2208" s="203"/>
      <c r="P2208" s="203"/>
      <c r="Q2208" s="204"/>
      <c r="R2208" s="204"/>
      <c r="S2208" s="234"/>
      <c r="T2208" s="50"/>
      <c r="U2208" s="50"/>
      <c r="V2208" s="50"/>
      <c r="W2208" s="50"/>
      <c r="X2208" s="50"/>
      <c r="Y2208" s="50"/>
      <c r="Z2208" s="250"/>
      <c r="AA2208" s="238"/>
      <c r="AB2208" s="50"/>
      <c r="AC2208" s="50"/>
      <c r="AD2208" s="50"/>
      <c r="AE2208" s="50"/>
      <c r="AF2208" s="50"/>
      <c r="AG2208" s="50"/>
      <c r="AH2208" s="50"/>
      <c r="AI2208" s="50"/>
      <c r="AJ2208" s="50"/>
      <c r="AK2208" s="50"/>
      <c r="AL2208" s="50"/>
      <c r="AM2208" s="50"/>
      <c r="AN2208" s="50"/>
      <c r="AO2208" s="50"/>
      <c r="AP2208" s="50"/>
      <c r="AQ2208" s="50"/>
      <c r="AR2208" s="50"/>
      <c r="AS2208" s="50"/>
      <c r="AT2208" s="50"/>
      <c r="AU2208" s="50"/>
      <c r="AV2208" s="50"/>
      <c r="AW2208" s="50"/>
      <c r="AX2208" s="50"/>
      <c r="AY2208" s="50"/>
      <c r="AZ2208" s="50"/>
      <c r="BA2208" s="50"/>
      <c r="BB2208" s="50"/>
      <c r="BC2208" s="50"/>
      <c r="BD2208" s="50"/>
      <c r="BE2208" s="50"/>
      <c r="BF2208" s="50"/>
      <c r="BG2208" s="50"/>
      <c r="BH2208" s="50"/>
      <c r="BI2208" s="50"/>
      <c r="BJ2208" s="50"/>
      <c r="BK2208" s="50"/>
      <c r="BL2208" s="50"/>
      <c r="BM2208" s="50"/>
      <c r="BN2208" s="50"/>
      <c r="BO2208" s="50"/>
      <c r="BP2208" s="50"/>
      <c r="BQ2208" s="50"/>
      <c r="BR2208" s="50"/>
      <c r="BS2208" s="50"/>
      <c r="BT2208" s="50"/>
      <c r="BU2208" s="50"/>
      <c r="BV2208" s="50"/>
      <c r="BW2208" s="50"/>
      <c r="BX2208" s="50"/>
      <c r="BY2208" s="50"/>
      <c r="BZ2208" s="50"/>
      <c r="CA2208" s="50"/>
      <c r="CB2208" s="50"/>
      <c r="CC2208" s="50"/>
      <c r="CD2208" s="50"/>
      <c r="CE2208" s="50"/>
      <c r="CF2208" s="50"/>
      <c r="CG2208" s="50"/>
      <c r="CH2208" s="50"/>
      <c r="CI2208" s="50"/>
      <c r="CJ2208" s="50"/>
      <c r="CK2208" s="50"/>
      <c r="CL2208" s="50"/>
      <c r="CM2208" s="50"/>
      <c r="CN2208" s="50"/>
      <c r="CO2208" s="50"/>
      <c r="CP2208" s="50"/>
      <c r="CQ2208" s="50"/>
      <c r="CR2208" s="50"/>
      <c r="CS2208" s="50"/>
      <c r="CT2208" s="50"/>
      <c r="CU2208" s="50"/>
      <c r="CV2208" s="50"/>
      <c r="CW2208" s="50"/>
      <c r="CX2208" s="50"/>
      <c r="CY2208" s="50"/>
      <c r="CZ2208" s="50"/>
      <c r="DA2208" s="50"/>
      <c r="DB2208" s="50"/>
      <c r="DC2208" s="50"/>
      <c r="DD2208" s="50"/>
      <c r="DE2208" s="50"/>
      <c r="DF2208" s="50"/>
    </row>
    <row r="2209" spans="2:110" x14ac:dyDescent="0.2">
      <c r="B2209" s="173"/>
      <c r="C2209" s="206"/>
      <c r="E2209" s="203"/>
      <c r="F2209" s="203"/>
      <c r="G2209" s="203"/>
      <c r="H2209" s="203"/>
      <c r="I2209" s="203"/>
      <c r="J2209" s="203"/>
      <c r="K2209" s="203"/>
      <c r="L2209" s="203"/>
      <c r="M2209" s="203"/>
      <c r="N2209" s="203"/>
      <c r="O2209" s="203"/>
      <c r="P2209" s="203"/>
      <c r="Q2209" s="204"/>
      <c r="R2209" s="204"/>
      <c r="S2209" s="234"/>
      <c r="T2209" s="50"/>
      <c r="U2209" s="50"/>
      <c r="V2209" s="50"/>
      <c r="W2209" s="50"/>
      <c r="X2209" s="50"/>
      <c r="Y2209" s="50"/>
      <c r="Z2209" s="250"/>
      <c r="AA2209" s="238"/>
      <c r="AB2209" s="50"/>
      <c r="AC2209" s="50"/>
      <c r="AD2209" s="50"/>
      <c r="AE2209" s="50"/>
      <c r="AF2209" s="50"/>
      <c r="AG2209" s="50"/>
      <c r="AH2209" s="50"/>
      <c r="AI2209" s="50"/>
      <c r="AJ2209" s="50"/>
      <c r="AK2209" s="50"/>
      <c r="AL2209" s="50"/>
      <c r="AM2209" s="50"/>
      <c r="AN2209" s="50"/>
      <c r="AO2209" s="50"/>
      <c r="AP2209" s="50"/>
      <c r="AQ2209" s="50"/>
      <c r="AR2209" s="50"/>
      <c r="AS2209" s="50"/>
      <c r="AT2209" s="50"/>
      <c r="AU2209" s="50"/>
      <c r="AV2209" s="50"/>
      <c r="AW2209" s="50"/>
      <c r="AX2209" s="50"/>
      <c r="AY2209" s="50"/>
      <c r="AZ2209" s="50"/>
      <c r="BA2209" s="50"/>
      <c r="BB2209" s="50"/>
      <c r="BC2209" s="50"/>
      <c r="BD2209" s="50"/>
      <c r="BE2209" s="50"/>
      <c r="BF2209" s="50"/>
      <c r="BG2209" s="50"/>
      <c r="BH2209" s="50"/>
      <c r="BI2209" s="50"/>
      <c r="BJ2209" s="50"/>
      <c r="BK2209" s="50"/>
      <c r="BL2209" s="50"/>
      <c r="BM2209" s="50"/>
      <c r="BN2209" s="50"/>
      <c r="BO2209" s="50"/>
      <c r="BP2209" s="50"/>
      <c r="BQ2209" s="50"/>
      <c r="BR2209" s="50"/>
      <c r="BS2209" s="50"/>
      <c r="BT2209" s="50"/>
      <c r="BU2209" s="50"/>
      <c r="BV2209" s="50"/>
      <c r="BW2209" s="50"/>
      <c r="BX2209" s="50"/>
      <c r="BY2209" s="50"/>
      <c r="BZ2209" s="50"/>
      <c r="CA2209" s="50"/>
      <c r="CB2209" s="50"/>
      <c r="CC2209" s="50"/>
      <c r="CD2209" s="50"/>
      <c r="CE2209" s="50"/>
      <c r="CF2209" s="50"/>
      <c r="CG2209" s="50"/>
      <c r="CH2209" s="50"/>
      <c r="CI2209" s="50"/>
      <c r="CJ2209" s="50"/>
      <c r="CK2209" s="50"/>
      <c r="CL2209" s="50"/>
      <c r="CM2209" s="50"/>
      <c r="CN2209" s="50"/>
      <c r="CO2209" s="50"/>
      <c r="CP2209" s="50"/>
      <c r="CQ2209" s="50"/>
      <c r="CR2209" s="50"/>
      <c r="CS2209" s="50"/>
      <c r="CT2209" s="50"/>
      <c r="CU2209" s="50"/>
      <c r="CV2209" s="50"/>
      <c r="CW2209" s="50"/>
      <c r="CX2209" s="50"/>
      <c r="CY2209" s="50"/>
      <c r="CZ2209" s="50"/>
      <c r="DA2209" s="50"/>
      <c r="DB2209" s="50"/>
      <c r="DC2209" s="50"/>
      <c r="DD2209" s="50"/>
      <c r="DE2209" s="50"/>
      <c r="DF2209" s="50"/>
    </row>
    <row r="2210" spans="2:110" x14ac:dyDescent="0.2">
      <c r="B2210" s="173"/>
      <c r="C2210" s="206"/>
      <c r="E2210" s="203"/>
      <c r="F2210" s="203"/>
      <c r="G2210" s="203"/>
      <c r="H2210" s="203"/>
      <c r="I2210" s="203"/>
      <c r="J2210" s="203"/>
      <c r="K2210" s="203"/>
      <c r="L2210" s="203"/>
      <c r="M2210" s="203"/>
      <c r="N2210" s="203"/>
      <c r="O2210" s="203"/>
      <c r="P2210" s="203"/>
      <c r="Q2210" s="204"/>
      <c r="R2210" s="204"/>
      <c r="S2210" s="234"/>
      <c r="T2210" s="50"/>
      <c r="U2210" s="50"/>
      <c r="V2210" s="50"/>
      <c r="W2210" s="50"/>
      <c r="X2210" s="50"/>
      <c r="Y2210" s="50"/>
      <c r="Z2210" s="250"/>
      <c r="AA2210" s="238"/>
      <c r="AB2210" s="50"/>
      <c r="AC2210" s="50"/>
      <c r="AD2210" s="50"/>
      <c r="AE2210" s="50"/>
      <c r="AF2210" s="50"/>
      <c r="AG2210" s="50"/>
      <c r="AH2210" s="50"/>
      <c r="AI2210" s="50"/>
      <c r="AJ2210" s="50"/>
      <c r="AK2210" s="50"/>
      <c r="AL2210" s="50"/>
      <c r="AM2210" s="50"/>
      <c r="AN2210" s="50"/>
      <c r="AO2210" s="50"/>
      <c r="AP2210" s="50"/>
      <c r="AQ2210" s="50"/>
      <c r="AR2210" s="50"/>
      <c r="AS2210" s="50"/>
      <c r="AT2210" s="50"/>
      <c r="AU2210" s="50"/>
      <c r="AV2210" s="50"/>
      <c r="AW2210" s="50"/>
      <c r="AX2210" s="50"/>
      <c r="AY2210" s="50"/>
      <c r="AZ2210" s="50"/>
      <c r="BA2210" s="50"/>
      <c r="BB2210" s="50"/>
      <c r="BC2210" s="50"/>
      <c r="BD2210" s="50"/>
      <c r="BE2210" s="50"/>
      <c r="BF2210" s="50"/>
      <c r="BG2210" s="50"/>
      <c r="BH2210" s="50"/>
      <c r="BI2210" s="50"/>
      <c r="BJ2210" s="50"/>
      <c r="BK2210" s="50"/>
      <c r="BL2210" s="50"/>
      <c r="BM2210" s="50"/>
      <c r="BN2210" s="50"/>
      <c r="BO2210" s="50"/>
      <c r="BP2210" s="50"/>
      <c r="BQ2210" s="50"/>
      <c r="BR2210" s="50"/>
      <c r="BS2210" s="50"/>
      <c r="BT2210" s="50"/>
      <c r="BU2210" s="50"/>
      <c r="BV2210" s="50"/>
      <c r="BW2210" s="50"/>
      <c r="BX2210" s="50"/>
      <c r="BY2210" s="50"/>
      <c r="BZ2210" s="50"/>
      <c r="CA2210" s="50"/>
      <c r="CB2210" s="50"/>
      <c r="CC2210" s="50"/>
      <c r="CD2210" s="50"/>
      <c r="CE2210" s="50"/>
      <c r="CF2210" s="50"/>
      <c r="CG2210" s="50"/>
      <c r="CH2210" s="50"/>
      <c r="CI2210" s="50"/>
      <c r="CJ2210" s="50"/>
      <c r="CK2210" s="50"/>
      <c r="CL2210" s="50"/>
      <c r="CM2210" s="50"/>
      <c r="CN2210" s="50"/>
      <c r="CO2210" s="50"/>
      <c r="CP2210" s="50"/>
      <c r="CQ2210" s="50"/>
      <c r="CR2210" s="50"/>
      <c r="CS2210" s="50"/>
      <c r="CT2210" s="50"/>
      <c r="CU2210" s="50"/>
      <c r="CV2210" s="50"/>
      <c r="CW2210" s="50"/>
      <c r="CX2210" s="50"/>
      <c r="CY2210" s="50"/>
      <c r="CZ2210" s="50"/>
      <c r="DA2210" s="50"/>
      <c r="DB2210" s="50"/>
      <c r="DC2210" s="50"/>
      <c r="DD2210" s="50"/>
      <c r="DE2210" s="50"/>
      <c r="DF2210" s="50"/>
    </row>
    <row r="2211" spans="2:110" x14ac:dyDescent="0.2">
      <c r="B2211" s="173"/>
      <c r="C2211" s="206"/>
      <c r="E2211" s="203"/>
      <c r="F2211" s="203"/>
      <c r="G2211" s="203"/>
      <c r="H2211" s="203"/>
      <c r="I2211" s="203"/>
      <c r="J2211" s="203"/>
      <c r="K2211" s="203"/>
      <c r="L2211" s="203"/>
      <c r="M2211" s="203"/>
      <c r="N2211" s="203"/>
      <c r="O2211" s="203"/>
      <c r="P2211" s="203"/>
      <c r="Q2211" s="204"/>
      <c r="R2211" s="204"/>
      <c r="S2211" s="234"/>
      <c r="T2211" s="50"/>
      <c r="U2211" s="50"/>
      <c r="V2211" s="50"/>
      <c r="W2211" s="50"/>
      <c r="X2211" s="50"/>
      <c r="Y2211" s="50"/>
      <c r="Z2211" s="250"/>
      <c r="AA2211" s="238"/>
      <c r="AB2211" s="50"/>
      <c r="AC2211" s="50"/>
      <c r="AD2211" s="50"/>
      <c r="AE2211" s="50"/>
      <c r="AF2211" s="50"/>
      <c r="AG2211" s="50"/>
      <c r="AH2211" s="50"/>
      <c r="AI2211" s="50"/>
      <c r="AJ2211" s="50"/>
      <c r="AK2211" s="50"/>
      <c r="AL2211" s="50"/>
      <c r="AM2211" s="50"/>
      <c r="AN2211" s="50"/>
      <c r="AO2211" s="50"/>
      <c r="AP2211" s="50"/>
      <c r="AQ2211" s="50"/>
      <c r="AR2211" s="50"/>
      <c r="AS2211" s="50"/>
      <c r="AT2211" s="50"/>
      <c r="AU2211" s="50"/>
      <c r="AV2211" s="50"/>
      <c r="AW2211" s="50"/>
      <c r="AX2211" s="50"/>
      <c r="AY2211" s="50"/>
      <c r="AZ2211" s="50"/>
      <c r="BA2211" s="50"/>
      <c r="BB2211" s="50"/>
      <c r="BC2211" s="50"/>
      <c r="BD2211" s="50"/>
      <c r="BE2211" s="50"/>
      <c r="BF2211" s="50"/>
      <c r="BG2211" s="50"/>
      <c r="BH2211" s="50"/>
      <c r="BI2211" s="50"/>
      <c r="BJ2211" s="50"/>
      <c r="BK2211" s="50"/>
      <c r="BL2211" s="50"/>
      <c r="BM2211" s="50"/>
      <c r="BN2211" s="50"/>
      <c r="BO2211" s="50"/>
      <c r="BP2211" s="50"/>
      <c r="BQ2211" s="50"/>
      <c r="BR2211" s="50"/>
      <c r="BS2211" s="50"/>
      <c r="BT2211" s="50"/>
      <c r="BU2211" s="50"/>
      <c r="BV2211" s="50"/>
      <c r="BW2211" s="50"/>
      <c r="BX2211" s="50"/>
      <c r="BY2211" s="50"/>
      <c r="BZ2211" s="50"/>
      <c r="CA2211" s="50"/>
      <c r="CB2211" s="50"/>
      <c r="CC2211" s="50"/>
      <c r="CD2211" s="50"/>
      <c r="CE2211" s="50"/>
      <c r="CF2211" s="50"/>
      <c r="CG2211" s="50"/>
      <c r="CH2211" s="50"/>
      <c r="CI2211" s="50"/>
      <c r="CJ2211" s="50"/>
      <c r="CK2211" s="50"/>
      <c r="CL2211" s="50"/>
      <c r="CM2211" s="50"/>
      <c r="CN2211" s="50"/>
      <c r="CO2211" s="50"/>
      <c r="CP2211" s="50"/>
      <c r="CQ2211" s="50"/>
      <c r="CR2211" s="50"/>
      <c r="CS2211" s="50"/>
      <c r="CT2211" s="50"/>
      <c r="CU2211" s="50"/>
      <c r="CV2211" s="50"/>
      <c r="CW2211" s="50"/>
      <c r="CX2211" s="50"/>
      <c r="CY2211" s="50"/>
      <c r="CZ2211" s="50"/>
      <c r="DA2211" s="50"/>
      <c r="DB2211" s="50"/>
      <c r="DC2211" s="50"/>
      <c r="DD2211" s="50"/>
      <c r="DE2211" s="50"/>
      <c r="DF2211" s="50"/>
    </row>
    <row r="2212" spans="2:110" x14ac:dyDescent="0.2">
      <c r="B2212" s="173"/>
      <c r="C2212" s="206"/>
      <c r="D2212" s="200"/>
      <c r="E2212" s="203"/>
      <c r="F2212" s="203"/>
      <c r="G2212" s="203"/>
      <c r="H2212" s="203"/>
      <c r="I2212" s="203"/>
      <c r="J2212" s="203"/>
      <c r="K2212" s="203"/>
      <c r="L2212" s="203"/>
      <c r="M2212" s="203"/>
      <c r="N2212" s="203"/>
      <c r="O2212" s="203"/>
      <c r="P2212" s="203"/>
      <c r="Q2212" s="204"/>
      <c r="R2212" s="204"/>
      <c r="S2212" s="234"/>
      <c r="T2212" s="50"/>
      <c r="U2212" s="50"/>
      <c r="V2212" s="50"/>
      <c r="W2212" s="50"/>
      <c r="X2212" s="50"/>
      <c r="Y2212" s="50"/>
      <c r="Z2212" s="250"/>
      <c r="AA2212" s="238"/>
      <c r="AB2212" s="50"/>
      <c r="AC2212" s="50"/>
      <c r="AD2212" s="50"/>
      <c r="AE2212" s="50"/>
      <c r="AF2212" s="50"/>
      <c r="AG2212" s="50"/>
      <c r="AH2212" s="50"/>
      <c r="AI2212" s="50"/>
      <c r="AJ2212" s="50"/>
      <c r="AK2212" s="50"/>
      <c r="AL2212" s="50"/>
      <c r="AM2212" s="50"/>
      <c r="AN2212" s="50"/>
      <c r="AO2212" s="50"/>
      <c r="AP2212" s="50"/>
      <c r="AQ2212" s="50"/>
      <c r="AR2212" s="50"/>
      <c r="AS2212" s="50"/>
      <c r="AT2212" s="50"/>
      <c r="AU2212" s="50"/>
      <c r="AV2212" s="50"/>
      <c r="AW2212" s="50"/>
      <c r="AX2212" s="50"/>
      <c r="AY2212" s="50"/>
      <c r="AZ2212" s="50"/>
      <c r="BA2212" s="50"/>
      <c r="BB2212" s="50"/>
      <c r="BC2212" s="50"/>
      <c r="BD2212" s="50"/>
      <c r="BE2212" s="50"/>
      <c r="BF2212" s="50"/>
      <c r="BG2212" s="50"/>
      <c r="BH2212" s="50"/>
      <c r="BI2212" s="50"/>
      <c r="BJ2212" s="50"/>
      <c r="BK2212" s="50"/>
      <c r="BL2212" s="50"/>
      <c r="BM2212" s="50"/>
      <c r="BN2212" s="50"/>
      <c r="BO2212" s="50"/>
      <c r="BP2212" s="50"/>
      <c r="BQ2212" s="50"/>
      <c r="BR2212" s="50"/>
      <c r="BS2212" s="50"/>
      <c r="BT2212" s="50"/>
      <c r="BU2212" s="50"/>
      <c r="BV2212" s="50"/>
      <c r="BW2212" s="50"/>
      <c r="BX2212" s="50"/>
      <c r="BY2212" s="50"/>
      <c r="BZ2212" s="50"/>
      <c r="CA2212" s="50"/>
      <c r="CB2212" s="50"/>
      <c r="CC2212" s="50"/>
      <c r="CD2212" s="50"/>
      <c r="CE2212" s="50"/>
      <c r="CF2212" s="50"/>
      <c r="CG2212" s="50"/>
      <c r="CH2212" s="50"/>
      <c r="CI2212" s="50"/>
      <c r="CJ2212" s="50"/>
      <c r="CK2212" s="50"/>
      <c r="CL2212" s="50"/>
      <c r="CM2212" s="50"/>
      <c r="CN2212" s="50"/>
      <c r="CO2212" s="50"/>
      <c r="CP2212" s="50"/>
      <c r="CQ2212" s="50"/>
      <c r="CR2212" s="50"/>
      <c r="CS2212" s="50"/>
      <c r="CT2212" s="50"/>
      <c r="CU2212" s="50"/>
      <c r="CV2212" s="50"/>
      <c r="CW2212" s="50"/>
      <c r="CX2212" s="50"/>
      <c r="CY2212" s="50"/>
      <c r="CZ2212" s="50"/>
      <c r="DA2212" s="50"/>
      <c r="DB2212" s="50"/>
      <c r="DC2212" s="50"/>
      <c r="DD2212" s="50"/>
      <c r="DE2212" s="50"/>
      <c r="DF2212" s="50"/>
    </row>
    <row r="2213" spans="2:110" x14ac:dyDescent="0.2">
      <c r="B2213" s="173"/>
      <c r="C2213" s="206"/>
      <c r="D2213" s="200"/>
      <c r="E2213" s="203"/>
      <c r="F2213" s="203"/>
      <c r="G2213" s="203"/>
      <c r="H2213" s="203"/>
      <c r="I2213" s="203"/>
      <c r="J2213" s="203"/>
      <c r="K2213" s="203"/>
      <c r="L2213" s="203"/>
      <c r="M2213" s="203"/>
      <c r="N2213" s="203"/>
      <c r="O2213" s="203"/>
      <c r="P2213" s="203"/>
      <c r="Q2213" s="204"/>
      <c r="R2213" s="204"/>
      <c r="S2213" s="234"/>
      <c r="T2213" s="50"/>
      <c r="U2213" s="50"/>
      <c r="V2213" s="50"/>
      <c r="W2213" s="50"/>
      <c r="X2213" s="50"/>
      <c r="Y2213" s="50"/>
      <c r="Z2213" s="250"/>
      <c r="AA2213" s="238"/>
      <c r="AB2213" s="50"/>
      <c r="AC2213" s="50"/>
      <c r="AD2213" s="50"/>
      <c r="AE2213" s="50"/>
      <c r="AF2213" s="50"/>
      <c r="AG2213" s="50"/>
      <c r="AH2213" s="50"/>
      <c r="AI2213" s="50"/>
      <c r="AJ2213" s="50"/>
      <c r="AK2213" s="50"/>
      <c r="AL2213" s="50"/>
      <c r="AM2213" s="50"/>
      <c r="AN2213" s="50"/>
      <c r="AO2213" s="50"/>
      <c r="AP2213" s="50"/>
      <c r="AQ2213" s="50"/>
      <c r="AR2213" s="50"/>
      <c r="AS2213" s="50"/>
      <c r="AT2213" s="50"/>
      <c r="AU2213" s="50"/>
      <c r="AV2213" s="50"/>
      <c r="AW2213" s="50"/>
      <c r="AX2213" s="50"/>
      <c r="AY2213" s="50"/>
      <c r="AZ2213" s="50"/>
      <c r="BA2213" s="50"/>
      <c r="BB2213" s="50"/>
      <c r="BC2213" s="50"/>
      <c r="BD2213" s="50"/>
      <c r="BE2213" s="50"/>
      <c r="BF2213" s="50"/>
      <c r="BG2213" s="50"/>
      <c r="BH2213" s="50"/>
      <c r="BI2213" s="50"/>
      <c r="BJ2213" s="50"/>
      <c r="BK2213" s="50"/>
      <c r="BL2213" s="50"/>
      <c r="BM2213" s="50"/>
      <c r="BN2213" s="50"/>
      <c r="BO2213" s="50"/>
      <c r="BP2213" s="50"/>
      <c r="BQ2213" s="50"/>
      <c r="BR2213" s="50"/>
      <c r="BS2213" s="50"/>
      <c r="BT2213" s="50"/>
      <c r="BU2213" s="50"/>
      <c r="BV2213" s="50"/>
      <c r="BW2213" s="50"/>
      <c r="BX2213" s="50"/>
      <c r="BY2213" s="50"/>
      <c r="BZ2213" s="50"/>
      <c r="CA2213" s="50"/>
      <c r="CB2213" s="50"/>
      <c r="CC2213" s="50"/>
      <c r="CD2213" s="50"/>
      <c r="CE2213" s="50"/>
      <c r="CF2213" s="50"/>
      <c r="CG2213" s="50"/>
      <c r="CH2213" s="50"/>
      <c r="CI2213" s="50"/>
      <c r="CJ2213" s="50"/>
      <c r="CK2213" s="50"/>
      <c r="CL2213" s="50"/>
      <c r="CM2213" s="50"/>
      <c r="CN2213" s="50"/>
      <c r="CO2213" s="50"/>
      <c r="CP2213" s="50"/>
      <c r="CQ2213" s="50"/>
      <c r="CR2213" s="50"/>
      <c r="CS2213" s="50"/>
      <c r="CT2213" s="50"/>
      <c r="CU2213" s="50"/>
      <c r="CV2213" s="50"/>
      <c r="CW2213" s="50"/>
      <c r="CX2213" s="50"/>
      <c r="CY2213" s="50"/>
      <c r="CZ2213" s="50"/>
      <c r="DA2213" s="50"/>
      <c r="DB2213" s="50"/>
      <c r="DC2213" s="50"/>
      <c r="DD2213" s="50"/>
      <c r="DE2213" s="50"/>
      <c r="DF2213" s="50"/>
    </row>
    <row r="2214" spans="2:110" x14ac:dyDescent="0.2">
      <c r="B2214" s="173"/>
      <c r="C2214" s="206"/>
      <c r="E2214" s="203"/>
      <c r="F2214" s="203"/>
      <c r="G2214" s="203"/>
      <c r="H2214" s="203"/>
      <c r="I2214" s="203"/>
      <c r="J2214" s="203"/>
      <c r="K2214" s="203"/>
      <c r="L2214" s="203"/>
      <c r="M2214" s="203"/>
      <c r="N2214" s="203"/>
      <c r="O2214" s="203"/>
      <c r="P2214" s="203"/>
      <c r="Q2214" s="204"/>
      <c r="R2214" s="204"/>
      <c r="S2214" s="234"/>
      <c r="T2214" s="50"/>
      <c r="U2214" s="50"/>
      <c r="V2214" s="50"/>
      <c r="W2214" s="50"/>
      <c r="X2214" s="50"/>
      <c r="Y2214" s="50"/>
      <c r="Z2214" s="250"/>
      <c r="AA2214" s="238"/>
      <c r="AB2214" s="50"/>
      <c r="AC2214" s="50"/>
      <c r="AD2214" s="50"/>
      <c r="AE2214" s="50"/>
      <c r="AF2214" s="50"/>
      <c r="AG2214" s="50"/>
      <c r="AH2214" s="50"/>
      <c r="AI2214" s="50"/>
      <c r="AJ2214" s="50"/>
      <c r="AK2214" s="50"/>
      <c r="AL2214" s="50"/>
      <c r="AM2214" s="50"/>
      <c r="AN2214" s="50"/>
      <c r="AO2214" s="50"/>
      <c r="AP2214" s="50"/>
      <c r="AQ2214" s="50"/>
      <c r="AR2214" s="50"/>
      <c r="AS2214" s="50"/>
      <c r="AT2214" s="50"/>
      <c r="AU2214" s="50"/>
      <c r="AV2214" s="50"/>
      <c r="AW2214" s="50"/>
      <c r="AX2214" s="50"/>
      <c r="AY2214" s="50"/>
      <c r="AZ2214" s="50"/>
      <c r="BA2214" s="50"/>
      <c r="BB2214" s="50"/>
      <c r="BC2214" s="50"/>
      <c r="BD2214" s="50"/>
      <c r="BE2214" s="50"/>
      <c r="BF2214" s="50"/>
      <c r="BG2214" s="50"/>
      <c r="BH2214" s="50"/>
      <c r="BI2214" s="50"/>
      <c r="BJ2214" s="50"/>
      <c r="BK2214" s="50"/>
      <c r="BL2214" s="50"/>
      <c r="BM2214" s="50"/>
      <c r="BN2214" s="50"/>
      <c r="BO2214" s="50"/>
      <c r="BP2214" s="50"/>
      <c r="BQ2214" s="50"/>
      <c r="BR2214" s="50"/>
      <c r="BS2214" s="50"/>
      <c r="BT2214" s="50"/>
      <c r="BU2214" s="50"/>
      <c r="BV2214" s="50"/>
      <c r="BW2214" s="50"/>
      <c r="BX2214" s="50"/>
      <c r="BY2214" s="50"/>
      <c r="BZ2214" s="50"/>
      <c r="CA2214" s="50"/>
      <c r="CB2214" s="50"/>
      <c r="CC2214" s="50"/>
      <c r="CD2214" s="50"/>
      <c r="CE2214" s="50"/>
      <c r="CF2214" s="50"/>
      <c r="CG2214" s="50"/>
      <c r="CH2214" s="50"/>
      <c r="CI2214" s="50"/>
      <c r="CJ2214" s="50"/>
      <c r="CK2214" s="50"/>
      <c r="CL2214" s="50"/>
      <c r="CM2214" s="50"/>
      <c r="CN2214" s="50"/>
      <c r="CO2214" s="50"/>
      <c r="CP2214" s="50"/>
      <c r="CQ2214" s="50"/>
      <c r="CR2214" s="50"/>
      <c r="CS2214" s="50"/>
      <c r="CT2214" s="50"/>
      <c r="CU2214" s="50"/>
      <c r="CV2214" s="50"/>
      <c r="CW2214" s="50"/>
      <c r="CX2214" s="50"/>
      <c r="CY2214" s="50"/>
      <c r="CZ2214" s="50"/>
      <c r="DA2214" s="50"/>
      <c r="DB2214" s="50"/>
      <c r="DC2214" s="50"/>
      <c r="DD2214" s="50"/>
      <c r="DE2214" s="50"/>
      <c r="DF2214" s="50"/>
    </row>
    <row r="2215" spans="2:110" x14ac:dyDescent="0.2">
      <c r="B2215" s="173"/>
      <c r="C2215" s="206"/>
      <c r="E2215" s="203"/>
      <c r="F2215" s="203"/>
      <c r="G2215" s="203"/>
      <c r="H2215" s="203"/>
      <c r="I2215" s="203"/>
      <c r="J2215" s="203"/>
      <c r="K2215" s="203"/>
      <c r="L2215" s="203"/>
      <c r="M2215" s="203"/>
      <c r="N2215" s="203"/>
      <c r="O2215" s="203"/>
      <c r="P2215" s="203"/>
      <c r="Q2215" s="204"/>
      <c r="R2215" s="204"/>
      <c r="S2215" s="234"/>
      <c r="T2215" s="50"/>
      <c r="U2215" s="50"/>
      <c r="V2215" s="50"/>
      <c r="W2215" s="50"/>
      <c r="X2215" s="50"/>
      <c r="Y2215" s="50"/>
      <c r="Z2215" s="250"/>
      <c r="AA2215" s="238"/>
      <c r="AB2215" s="50"/>
      <c r="AC2215" s="50"/>
      <c r="AD2215" s="50"/>
      <c r="AE2215" s="50"/>
      <c r="AF2215" s="50"/>
      <c r="AG2215" s="50"/>
      <c r="AH2215" s="50"/>
      <c r="AI2215" s="50"/>
      <c r="AJ2215" s="50"/>
      <c r="AK2215" s="50"/>
      <c r="AL2215" s="50"/>
      <c r="AM2215" s="50"/>
      <c r="AN2215" s="50"/>
      <c r="AO2215" s="50"/>
      <c r="AP2215" s="50"/>
      <c r="AQ2215" s="50"/>
      <c r="AR2215" s="50"/>
      <c r="AS2215" s="50"/>
      <c r="AT2215" s="50"/>
      <c r="AU2215" s="50"/>
      <c r="AV2215" s="50"/>
      <c r="AW2215" s="50"/>
      <c r="AX2215" s="50"/>
      <c r="AY2215" s="50"/>
      <c r="AZ2215" s="50"/>
      <c r="BA2215" s="50"/>
      <c r="BB2215" s="50"/>
      <c r="BC2215" s="50"/>
      <c r="BD2215" s="50"/>
      <c r="BE2215" s="50"/>
      <c r="BF2215" s="50"/>
      <c r="BG2215" s="50"/>
      <c r="BH2215" s="50"/>
      <c r="BI2215" s="50"/>
      <c r="BJ2215" s="50"/>
      <c r="BK2215" s="50"/>
      <c r="BL2215" s="50"/>
      <c r="BM2215" s="50"/>
      <c r="BN2215" s="50"/>
      <c r="BO2215" s="50"/>
      <c r="BP2215" s="50"/>
      <c r="BQ2215" s="50"/>
      <c r="BR2215" s="50"/>
      <c r="BS2215" s="50"/>
      <c r="BT2215" s="50"/>
      <c r="BU2215" s="50"/>
      <c r="BV2215" s="50"/>
      <c r="BW2215" s="50"/>
      <c r="BX2215" s="50"/>
      <c r="BY2215" s="50"/>
      <c r="BZ2215" s="50"/>
      <c r="CA2215" s="50"/>
      <c r="CB2215" s="50"/>
      <c r="CC2215" s="50"/>
      <c r="CD2215" s="50"/>
      <c r="CE2215" s="50"/>
      <c r="CF2215" s="50"/>
      <c r="CG2215" s="50"/>
      <c r="CH2215" s="50"/>
      <c r="CI2215" s="50"/>
      <c r="CJ2215" s="50"/>
      <c r="CK2215" s="50"/>
      <c r="CL2215" s="50"/>
      <c r="CM2215" s="50"/>
      <c r="CN2215" s="50"/>
      <c r="CO2215" s="50"/>
      <c r="CP2215" s="50"/>
      <c r="CQ2215" s="50"/>
      <c r="CR2215" s="50"/>
      <c r="CS2215" s="50"/>
      <c r="CT2215" s="50"/>
      <c r="CU2215" s="50"/>
      <c r="CV2215" s="50"/>
      <c r="CW2215" s="50"/>
      <c r="CX2215" s="50"/>
      <c r="CY2215" s="50"/>
      <c r="CZ2215" s="50"/>
      <c r="DA2215" s="50"/>
      <c r="DB2215" s="50"/>
      <c r="DC2215" s="50"/>
      <c r="DD2215" s="50"/>
      <c r="DE2215" s="50"/>
      <c r="DF2215" s="50"/>
    </row>
    <row r="2216" spans="2:110" x14ac:dyDescent="0.2">
      <c r="B2216" s="173"/>
      <c r="C2216" s="206"/>
      <c r="E2216" s="203"/>
      <c r="F2216" s="203"/>
      <c r="G2216" s="203"/>
      <c r="H2216" s="203"/>
      <c r="I2216" s="203"/>
      <c r="J2216" s="203"/>
      <c r="K2216" s="203"/>
      <c r="L2216" s="203"/>
      <c r="M2216" s="203"/>
      <c r="N2216" s="203"/>
      <c r="O2216" s="203"/>
      <c r="P2216" s="203"/>
      <c r="Q2216" s="204"/>
      <c r="R2216" s="204"/>
      <c r="S2216" s="234"/>
      <c r="T2216" s="50"/>
      <c r="U2216" s="50"/>
      <c r="V2216" s="50"/>
      <c r="W2216" s="50"/>
      <c r="X2216" s="50"/>
      <c r="Y2216" s="50"/>
      <c r="Z2216" s="250"/>
      <c r="AA2216" s="238"/>
      <c r="AB2216" s="50"/>
      <c r="AC2216" s="50"/>
      <c r="AD2216" s="50"/>
      <c r="AE2216" s="50"/>
      <c r="AF2216" s="50"/>
      <c r="AG2216" s="50"/>
      <c r="AH2216" s="50"/>
      <c r="AI2216" s="50"/>
      <c r="AJ2216" s="50"/>
      <c r="AK2216" s="50"/>
      <c r="AL2216" s="50"/>
      <c r="AM2216" s="50"/>
      <c r="AN2216" s="50"/>
      <c r="AO2216" s="50"/>
      <c r="AP2216" s="50"/>
      <c r="AQ2216" s="50"/>
      <c r="AR2216" s="50"/>
      <c r="AS2216" s="50"/>
      <c r="AT2216" s="50"/>
      <c r="AU2216" s="50"/>
      <c r="AV2216" s="50"/>
      <c r="AW2216" s="50"/>
      <c r="AX2216" s="50"/>
      <c r="AY2216" s="50"/>
      <c r="AZ2216" s="50"/>
      <c r="BA2216" s="50"/>
      <c r="BB2216" s="50"/>
      <c r="BC2216" s="50"/>
      <c r="BD2216" s="50"/>
      <c r="BE2216" s="50"/>
      <c r="BF2216" s="50"/>
      <c r="BG2216" s="50"/>
      <c r="BH2216" s="50"/>
      <c r="BI2216" s="50"/>
      <c r="BJ2216" s="50"/>
      <c r="BK2216" s="50"/>
      <c r="BL2216" s="50"/>
      <c r="BM2216" s="50"/>
      <c r="BN2216" s="50"/>
      <c r="BO2216" s="50"/>
      <c r="BP2216" s="50"/>
      <c r="BQ2216" s="50"/>
      <c r="BR2216" s="50"/>
      <c r="BS2216" s="50"/>
      <c r="BT2216" s="50"/>
      <c r="BU2216" s="50"/>
      <c r="BV2216" s="50"/>
      <c r="BW2216" s="50"/>
      <c r="BX2216" s="50"/>
      <c r="BY2216" s="50"/>
      <c r="BZ2216" s="50"/>
      <c r="CA2216" s="50"/>
      <c r="CB2216" s="50"/>
      <c r="CC2216" s="50"/>
      <c r="CD2216" s="50"/>
      <c r="CE2216" s="50"/>
      <c r="CF2216" s="50"/>
      <c r="CG2216" s="50"/>
      <c r="CH2216" s="50"/>
      <c r="CI2216" s="50"/>
      <c r="CJ2216" s="50"/>
      <c r="CK2216" s="50"/>
      <c r="CL2216" s="50"/>
      <c r="CM2216" s="50"/>
      <c r="CN2216" s="50"/>
      <c r="CO2216" s="50"/>
      <c r="CP2216" s="50"/>
      <c r="CQ2216" s="50"/>
      <c r="CR2216" s="50"/>
      <c r="CS2216" s="50"/>
      <c r="CT2216" s="50"/>
      <c r="CU2216" s="50"/>
      <c r="CV2216" s="50"/>
      <c r="CW2216" s="50"/>
      <c r="CX2216" s="50"/>
      <c r="CY2216" s="50"/>
      <c r="CZ2216" s="50"/>
      <c r="DA2216" s="50"/>
      <c r="DB2216" s="50"/>
      <c r="DC2216" s="50"/>
      <c r="DD2216" s="50"/>
      <c r="DE2216" s="50"/>
      <c r="DF2216" s="50"/>
    </row>
    <row r="2217" spans="2:110" x14ac:dyDescent="0.2">
      <c r="B2217" s="173"/>
      <c r="C2217" s="206"/>
      <c r="E2217" s="203"/>
      <c r="F2217" s="203"/>
      <c r="G2217" s="203"/>
      <c r="H2217" s="203"/>
      <c r="I2217" s="203"/>
      <c r="J2217" s="203"/>
      <c r="K2217" s="203"/>
      <c r="L2217" s="203"/>
      <c r="M2217" s="203"/>
      <c r="N2217" s="203"/>
      <c r="O2217" s="203"/>
      <c r="P2217" s="203"/>
      <c r="Q2217" s="204"/>
      <c r="R2217" s="204"/>
      <c r="S2217" s="234"/>
      <c r="T2217" s="50"/>
      <c r="U2217" s="50"/>
      <c r="V2217" s="50"/>
      <c r="W2217" s="50"/>
      <c r="X2217" s="50"/>
      <c r="Y2217" s="50"/>
      <c r="Z2217" s="250"/>
      <c r="AA2217" s="238"/>
      <c r="AB2217" s="50"/>
      <c r="AC2217" s="50"/>
      <c r="AD2217" s="50"/>
      <c r="AE2217" s="50"/>
      <c r="AF2217" s="50"/>
      <c r="AG2217" s="50"/>
      <c r="AH2217" s="50"/>
      <c r="AI2217" s="50"/>
      <c r="AJ2217" s="50"/>
      <c r="AK2217" s="50"/>
      <c r="AL2217" s="50"/>
      <c r="AM2217" s="50"/>
      <c r="AN2217" s="50"/>
      <c r="AO2217" s="50"/>
      <c r="AP2217" s="50"/>
      <c r="AQ2217" s="50"/>
      <c r="AR2217" s="50"/>
      <c r="AS2217" s="50"/>
      <c r="AT2217" s="50"/>
      <c r="AU2217" s="50"/>
      <c r="AV2217" s="50"/>
      <c r="AW2217" s="50"/>
      <c r="AX2217" s="50"/>
      <c r="AY2217" s="50"/>
      <c r="AZ2217" s="50"/>
      <c r="BA2217" s="50"/>
      <c r="BB2217" s="50"/>
      <c r="BC2217" s="50"/>
      <c r="BD2217" s="50"/>
      <c r="BE2217" s="50"/>
      <c r="BF2217" s="50"/>
      <c r="BG2217" s="50"/>
      <c r="BH2217" s="50"/>
      <c r="BI2217" s="50"/>
      <c r="BJ2217" s="50"/>
      <c r="BK2217" s="50"/>
      <c r="BL2217" s="50"/>
      <c r="BM2217" s="50"/>
      <c r="BN2217" s="50"/>
      <c r="BO2217" s="50"/>
      <c r="BP2217" s="50"/>
      <c r="BQ2217" s="50"/>
      <c r="BR2217" s="50"/>
      <c r="BS2217" s="50"/>
      <c r="BT2217" s="50"/>
      <c r="BU2217" s="50"/>
      <c r="BV2217" s="50"/>
      <c r="BW2217" s="50"/>
      <c r="BX2217" s="50"/>
      <c r="BY2217" s="50"/>
      <c r="BZ2217" s="50"/>
      <c r="CA2217" s="50"/>
      <c r="CB2217" s="50"/>
      <c r="CC2217" s="50"/>
      <c r="CD2217" s="50"/>
      <c r="CE2217" s="50"/>
      <c r="CF2217" s="50"/>
      <c r="CG2217" s="50"/>
      <c r="CH2217" s="50"/>
      <c r="CI2217" s="50"/>
      <c r="CJ2217" s="50"/>
      <c r="CK2217" s="50"/>
      <c r="CL2217" s="50"/>
      <c r="CM2217" s="50"/>
      <c r="CN2217" s="50"/>
      <c r="CO2217" s="50"/>
      <c r="CP2217" s="50"/>
      <c r="CQ2217" s="50"/>
      <c r="CR2217" s="50"/>
      <c r="CS2217" s="50"/>
      <c r="CT2217" s="50"/>
      <c r="CU2217" s="50"/>
      <c r="CV2217" s="50"/>
      <c r="CW2217" s="50"/>
      <c r="CX2217" s="50"/>
      <c r="CY2217" s="50"/>
      <c r="CZ2217" s="50"/>
      <c r="DA2217" s="50"/>
      <c r="DB2217" s="50"/>
      <c r="DC2217" s="50"/>
      <c r="DD2217" s="50"/>
      <c r="DE2217" s="50"/>
      <c r="DF2217" s="50"/>
    </row>
    <row r="2218" spans="2:110" x14ac:dyDescent="0.2">
      <c r="B2218" s="173"/>
      <c r="C2218" s="206"/>
      <c r="E2218" s="203"/>
      <c r="F2218" s="203"/>
      <c r="G2218" s="203"/>
      <c r="H2218" s="203"/>
      <c r="I2218" s="203"/>
      <c r="J2218" s="203"/>
      <c r="K2218" s="203"/>
      <c r="L2218" s="203"/>
      <c r="M2218" s="203"/>
      <c r="N2218" s="203"/>
      <c r="O2218" s="203"/>
      <c r="P2218" s="203"/>
      <c r="Q2218" s="204"/>
      <c r="R2218" s="204"/>
      <c r="S2218" s="234"/>
      <c r="T2218" s="50"/>
      <c r="U2218" s="50"/>
      <c r="V2218" s="50"/>
      <c r="W2218" s="50"/>
      <c r="X2218" s="50"/>
      <c r="Y2218" s="50"/>
      <c r="Z2218" s="250"/>
      <c r="AA2218" s="238"/>
      <c r="AB2218" s="50"/>
      <c r="AC2218" s="50"/>
      <c r="AD2218" s="50"/>
      <c r="AE2218" s="50"/>
      <c r="AF2218" s="50"/>
      <c r="AG2218" s="50"/>
      <c r="AH2218" s="50"/>
      <c r="AI2218" s="50"/>
      <c r="AJ2218" s="50"/>
      <c r="AK2218" s="50"/>
      <c r="AL2218" s="50"/>
      <c r="AM2218" s="50"/>
      <c r="AN2218" s="50"/>
      <c r="AO2218" s="50"/>
      <c r="AP2218" s="50"/>
      <c r="AQ2218" s="50"/>
      <c r="AR2218" s="50"/>
      <c r="AS2218" s="50"/>
      <c r="AT2218" s="50"/>
      <c r="AU2218" s="50"/>
      <c r="AV2218" s="50"/>
      <c r="AW2218" s="50"/>
      <c r="AX2218" s="50"/>
      <c r="AY2218" s="50"/>
      <c r="AZ2218" s="50"/>
      <c r="BA2218" s="50"/>
      <c r="BB2218" s="50"/>
      <c r="BC2218" s="50"/>
      <c r="BD2218" s="50"/>
      <c r="BE2218" s="50"/>
      <c r="BF2218" s="50"/>
      <c r="BG2218" s="50"/>
      <c r="BH2218" s="50"/>
      <c r="BI2218" s="50"/>
      <c r="BJ2218" s="50"/>
      <c r="BK2218" s="50"/>
      <c r="BL2218" s="50"/>
      <c r="BM2218" s="50"/>
      <c r="BN2218" s="50"/>
      <c r="BO2218" s="50"/>
      <c r="BP2218" s="50"/>
      <c r="BQ2218" s="50"/>
      <c r="BR2218" s="50"/>
      <c r="BS2218" s="50"/>
      <c r="BT2218" s="50"/>
      <c r="BU2218" s="50"/>
      <c r="BV2218" s="50"/>
      <c r="BW2218" s="50"/>
      <c r="BX2218" s="50"/>
      <c r="BY2218" s="50"/>
      <c r="BZ2218" s="50"/>
      <c r="CA2218" s="50"/>
      <c r="CB2218" s="50"/>
      <c r="CC2218" s="50"/>
      <c r="CD2218" s="50"/>
      <c r="CE2218" s="50"/>
      <c r="CF2218" s="50"/>
      <c r="CG2218" s="50"/>
      <c r="CH2218" s="50"/>
      <c r="CI2218" s="50"/>
      <c r="CJ2218" s="50"/>
      <c r="CK2218" s="50"/>
      <c r="CL2218" s="50"/>
      <c r="CM2218" s="50"/>
      <c r="CN2218" s="50"/>
      <c r="CO2218" s="50"/>
      <c r="CP2218" s="50"/>
      <c r="CQ2218" s="50"/>
      <c r="CR2218" s="50"/>
      <c r="CS2218" s="50"/>
      <c r="CT2218" s="50"/>
      <c r="CU2218" s="50"/>
      <c r="CV2218" s="50"/>
      <c r="CW2218" s="50"/>
      <c r="CX2218" s="50"/>
      <c r="CY2218" s="50"/>
      <c r="CZ2218" s="50"/>
      <c r="DA2218" s="50"/>
      <c r="DB2218" s="50"/>
      <c r="DC2218" s="50"/>
      <c r="DD2218" s="50"/>
      <c r="DE2218" s="50"/>
      <c r="DF2218" s="50"/>
    </row>
    <row r="2219" spans="2:110" x14ac:dyDescent="0.2">
      <c r="B2219" s="173"/>
      <c r="C2219" s="206"/>
      <c r="D2219" s="200"/>
      <c r="E2219" s="203"/>
      <c r="F2219" s="203"/>
      <c r="G2219" s="203"/>
      <c r="H2219" s="203"/>
      <c r="I2219" s="203"/>
      <c r="J2219" s="203"/>
      <c r="K2219" s="203"/>
      <c r="L2219" s="203"/>
      <c r="M2219" s="203"/>
      <c r="N2219" s="203"/>
      <c r="O2219" s="203"/>
      <c r="P2219" s="203"/>
      <c r="Q2219" s="204"/>
      <c r="R2219" s="204"/>
      <c r="S2219" s="234"/>
      <c r="T2219" s="50"/>
      <c r="U2219" s="50"/>
      <c r="V2219" s="50"/>
      <c r="W2219" s="50"/>
      <c r="X2219" s="50"/>
      <c r="Y2219" s="50"/>
      <c r="Z2219" s="250"/>
      <c r="AA2219" s="238"/>
      <c r="AB2219" s="50"/>
      <c r="AC2219" s="50"/>
      <c r="AD2219" s="50"/>
      <c r="AE2219" s="50"/>
      <c r="AF2219" s="50"/>
      <c r="AG2219" s="50"/>
      <c r="AH2219" s="50"/>
      <c r="AI2219" s="50"/>
      <c r="AJ2219" s="50"/>
      <c r="AK2219" s="50"/>
      <c r="AL2219" s="50"/>
      <c r="AM2219" s="50"/>
      <c r="AN2219" s="50"/>
      <c r="AO2219" s="50"/>
      <c r="AP2219" s="50"/>
      <c r="AQ2219" s="50"/>
      <c r="AR2219" s="50"/>
      <c r="AS2219" s="50"/>
      <c r="AT2219" s="50"/>
      <c r="AU2219" s="50"/>
      <c r="AV2219" s="50"/>
      <c r="AW2219" s="50"/>
      <c r="AX2219" s="50"/>
      <c r="AY2219" s="50"/>
      <c r="AZ2219" s="50"/>
      <c r="BA2219" s="50"/>
      <c r="BB2219" s="50"/>
      <c r="BC2219" s="50"/>
      <c r="BD2219" s="50"/>
      <c r="BE2219" s="50"/>
      <c r="BF2219" s="50"/>
      <c r="BG2219" s="50"/>
      <c r="BH2219" s="50"/>
      <c r="BI2219" s="50"/>
      <c r="BJ2219" s="50"/>
      <c r="BK2219" s="50"/>
      <c r="BL2219" s="50"/>
      <c r="BM2219" s="50"/>
      <c r="BN2219" s="50"/>
      <c r="BO2219" s="50"/>
      <c r="BP2219" s="50"/>
      <c r="BQ2219" s="50"/>
      <c r="BR2219" s="50"/>
      <c r="BS2219" s="50"/>
      <c r="BT2219" s="50"/>
      <c r="BU2219" s="50"/>
      <c r="BV2219" s="50"/>
      <c r="BW2219" s="50"/>
      <c r="BX2219" s="50"/>
      <c r="BY2219" s="50"/>
      <c r="BZ2219" s="50"/>
      <c r="CA2219" s="50"/>
      <c r="CB2219" s="50"/>
      <c r="CC2219" s="50"/>
      <c r="CD2219" s="50"/>
      <c r="CE2219" s="50"/>
      <c r="CF2219" s="50"/>
      <c r="CG2219" s="50"/>
      <c r="CH2219" s="50"/>
      <c r="CI2219" s="50"/>
      <c r="CJ2219" s="50"/>
      <c r="CK2219" s="50"/>
      <c r="CL2219" s="50"/>
      <c r="CM2219" s="50"/>
      <c r="CN2219" s="50"/>
      <c r="CO2219" s="50"/>
      <c r="CP2219" s="50"/>
      <c r="CQ2219" s="50"/>
      <c r="CR2219" s="50"/>
      <c r="CS2219" s="50"/>
      <c r="CT2219" s="50"/>
      <c r="CU2219" s="50"/>
      <c r="CV2219" s="50"/>
      <c r="CW2219" s="50"/>
      <c r="CX2219" s="50"/>
      <c r="CY2219" s="50"/>
      <c r="CZ2219" s="50"/>
      <c r="DA2219" s="50"/>
      <c r="DB2219" s="50"/>
      <c r="DC2219" s="50"/>
      <c r="DD2219" s="50"/>
      <c r="DE2219" s="50"/>
      <c r="DF2219" s="50"/>
    </row>
    <row r="2220" spans="2:110" x14ac:dyDescent="0.2">
      <c r="B2220" s="173"/>
      <c r="C2220" s="206"/>
      <c r="E2220" s="203"/>
      <c r="F2220" s="203"/>
      <c r="G2220" s="203"/>
      <c r="H2220" s="203"/>
      <c r="I2220" s="203"/>
      <c r="J2220" s="203"/>
      <c r="K2220" s="203"/>
      <c r="L2220" s="203"/>
      <c r="M2220" s="203"/>
      <c r="N2220" s="203"/>
      <c r="O2220" s="203"/>
      <c r="P2220" s="203"/>
      <c r="Q2220" s="204"/>
      <c r="R2220" s="204"/>
      <c r="S2220" s="234"/>
      <c r="T2220" s="50"/>
      <c r="U2220" s="50"/>
      <c r="V2220" s="50"/>
      <c r="W2220" s="50"/>
      <c r="X2220" s="50"/>
      <c r="Y2220" s="50"/>
      <c r="Z2220" s="250"/>
      <c r="AA2220" s="238"/>
      <c r="AB2220" s="50"/>
      <c r="AC2220" s="50"/>
      <c r="AD2220" s="50"/>
      <c r="AE2220" s="50"/>
      <c r="AF2220" s="50"/>
      <c r="AG2220" s="50"/>
      <c r="AH2220" s="50"/>
      <c r="AI2220" s="50"/>
      <c r="AJ2220" s="50"/>
      <c r="AK2220" s="50"/>
      <c r="AL2220" s="50"/>
      <c r="AM2220" s="50"/>
      <c r="AN2220" s="50"/>
      <c r="AO2220" s="50"/>
      <c r="AP2220" s="50"/>
      <c r="AQ2220" s="50"/>
      <c r="AR2220" s="50"/>
      <c r="AS2220" s="50"/>
      <c r="AT2220" s="50"/>
      <c r="AU2220" s="50"/>
      <c r="AV2220" s="50"/>
      <c r="AW2220" s="50"/>
      <c r="AX2220" s="50"/>
      <c r="AY2220" s="50"/>
      <c r="AZ2220" s="50"/>
      <c r="BA2220" s="50"/>
      <c r="BB2220" s="50"/>
      <c r="BC2220" s="50"/>
      <c r="BD2220" s="50"/>
      <c r="BE2220" s="50"/>
      <c r="BF2220" s="50"/>
      <c r="BG2220" s="50"/>
      <c r="BH2220" s="50"/>
      <c r="BI2220" s="50"/>
      <c r="BJ2220" s="50"/>
      <c r="BK2220" s="50"/>
      <c r="BL2220" s="50"/>
      <c r="BM2220" s="50"/>
      <c r="BN2220" s="50"/>
      <c r="BO2220" s="50"/>
      <c r="BP2220" s="50"/>
      <c r="BQ2220" s="50"/>
      <c r="BR2220" s="50"/>
      <c r="BS2220" s="50"/>
      <c r="BT2220" s="50"/>
      <c r="BU2220" s="50"/>
      <c r="BV2220" s="50"/>
      <c r="BW2220" s="50"/>
      <c r="BX2220" s="50"/>
      <c r="BY2220" s="50"/>
      <c r="BZ2220" s="50"/>
      <c r="CA2220" s="50"/>
      <c r="CB2220" s="50"/>
      <c r="CC2220" s="50"/>
      <c r="CD2220" s="50"/>
      <c r="CE2220" s="50"/>
      <c r="CF2220" s="50"/>
      <c r="CG2220" s="50"/>
      <c r="CH2220" s="50"/>
      <c r="CI2220" s="50"/>
      <c r="CJ2220" s="50"/>
      <c r="CK2220" s="50"/>
      <c r="CL2220" s="50"/>
      <c r="CM2220" s="50"/>
      <c r="CN2220" s="50"/>
      <c r="CO2220" s="50"/>
      <c r="CP2220" s="50"/>
      <c r="CQ2220" s="50"/>
      <c r="CR2220" s="50"/>
      <c r="CS2220" s="50"/>
      <c r="CT2220" s="50"/>
      <c r="CU2220" s="50"/>
      <c r="CV2220" s="50"/>
      <c r="CW2220" s="50"/>
      <c r="CX2220" s="50"/>
      <c r="CY2220" s="50"/>
      <c r="CZ2220" s="50"/>
      <c r="DA2220" s="50"/>
      <c r="DB2220" s="50"/>
      <c r="DC2220" s="50"/>
      <c r="DD2220" s="50"/>
      <c r="DE2220" s="50"/>
      <c r="DF2220" s="50"/>
    </row>
    <row r="2221" spans="2:110" x14ac:dyDescent="0.2">
      <c r="B2221" s="173"/>
      <c r="C2221" s="206"/>
      <c r="E2221" s="203"/>
      <c r="F2221" s="203"/>
      <c r="G2221" s="203"/>
      <c r="H2221" s="203"/>
      <c r="I2221" s="203"/>
      <c r="J2221" s="203"/>
      <c r="K2221" s="203"/>
      <c r="L2221" s="203"/>
      <c r="M2221" s="203"/>
      <c r="N2221" s="203"/>
      <c r="O2221" s="203"/>
      <c r="P2221" s="203"/>
      <c r="Q2221" s="204"/>
      <c r="R2221" s="204"/>
      <c r="S2221" s="234"/>
      <c r="T2221" s="50"/>
      <c r="U2221" s="50"/>
      <c r="V2221" s="50"/>
      <c r="W2221" s="50"/>
      <c r="X2221" s="50"/>
      <c r="Y2221" s="50"/>
      <c r="Z2221" s="250"/>
      <c r="AA2221" s="238"/>
      <c r="AB2221" s="50"/>
      <c r="AC2221" s="50"/>
      <c r="AD2221" s="50"/>
      <c r="AE2221" s="50"/>
      <c r="AF2221" s="50"/>
      <c r="AG2221" s="50"/>
      <c r="AH2221" s="50"/>
      <c r="AI2221" s="50"/>
      <c r="AJ2221" s="50"/>
      <c r="AK2221" s="50"/>
      <c r="AL2221" s="50"/>
      <c r="AM2221" s="50"/>
      <c r="AN2221" s="50"/>
      <c r="AO2221" s="50"/>
      <c r="AP2221" s="50"/>
      <c r="AQ2221" s="50"/>
      <c r="AR2221" s="50"/>
      <c r="AS2221" s="50"/>
      <c r="AT2221" s="50"/>
      <c r="AU2221" s="50"/>
      <c r="AV2221" s="50"/>
      <c r="AW2221" s="50"/>
      <c r="AX2221" s="50"/>
      <c r="AY2221" s="50"/>
      <c r="AZ2221" s="50"/>
      <c r="BA2221" s="50"/>
      <c r="BB2221" s="50"/>
      <c r="BC2221" s="50"/>
      <c r="BD2221" s="50"/>
      <c r="BE2221" s="50"/>
      <c r="BF2221" s="50"/>
      <c r="BG2221" s="50"/>
      <c r="BH2221" s="50"/>
      <c r="BI2221" s="50"/>
      <c r="BJ2221" s="50"/>
      <c r="BK2221" s="50"/>
      <c r="BL2221" s="50"/>
      <c r="BM2221" s="50"/>
      <c r="BN2221" s="50"/>
      <c r="BO2221" s="50"/>
      <c r="BP2221" s="50"/>
      <c r="BQ2221" s="50"/>
      <c r="BR2221" s="50"/>
      <c r="BS2221" s="50"/>
      <c r="BT2221" s="50"/>
      <c r="BU2221" s="50"/>
      <c r="BV2221" s="50"/>
      <c r="BW2221" s="50"/>
      <c r="BX2221" s="50"/>
      <c r="BY2221" s="50"/>
      <c r="BZ2221" s="50"/>
      <c r="CA2221" s="50"/>
      <c r="CB2221" s="50"/>
      <c r="CC2221" s="50"/>
      <c r="CD2221" s="50"/>
      <c r="CE2221" s="50"/>
      <c r="CF2221" s="50"/>
      <c r="CG2221" s="50"/>
      <c r="CH2221" s="50"/>
      <c r="CI2221" s="50"/>
      <c r="CJ2221" s="50"/>
      <c r="CK2221" s="50"/>
      <c r="CL2221" s="50"/>
      <c r="CM2221" s="50"/>
      <c r="CN2221" s="50"/>
      <c r="CO2221" s="50"/>
      <c r="CP2221" s="50"/>
      <c r="CQ2221" s="50"/>
      <c r="CR2221" s="50"/>
      <c r="CS2221" s="50"/>
      <c r="CT2221" s="50"/>
      <c r="CU2221" s="50"/>
      <c r="CV2221" s="50"/>
      <c r="CW2221" s="50"/>
      <c r="CX2221" s="50"/>
      <c r="CY2221" s="50"/>
      <c r="CZ2221" s="50"/>
      <c r="DA2221" s="50"/>
      <c r="DB2221" s="50"/>
      <c r="DC2221" s="50"/>
      <c r="DD2221" s="50"/>
      <c r="DE2221" s="50"/>
      <c r="DF2221" s="50"/>
    </row>
    <row r="2222" spans="2:110" x14ac:dyDescent="0.2">
      <c r="B2222" s="173"/>
      <c r="C2222" s="206"/>
      <c r="E2222" s="203"/>
      <c r="F2222" s="203"/>
      <c r="G2222" s="203"/>
      <c r="H2222" s="203"/>
      <c r="I2222" s="203"/>
      <c r="J2222" s="203"/>
      <c r="K2222" s="203"/>
      <c r="L2222" s="203"/>
      <c r="M2222" s="203"/>
      <c r="N2222" s="203"/>
      <c r="O2222" s="203"/>
      <c r="P2222" s="203"/>
      <c r="Q2222" s="204"/>
      <c r="R2222" s="204"/>
      <c r="S2222" s="234"/>
      <c r="T2222" s="50"/>
      <c r="U2222" s="50"/>
      <c r="V2222" s="50"/>
      <c r="W2222" s="50"/>
      <c r="X2222" s="50"/>
      <c r="Y2222" s="50"/>
      <c r="Z2222" s="250"/>
      <c r="AA2222" s="238"/>
      <c r="AB2222" s="50"/>
      <c r="AC2222" s="50"/>
      <c r="AD2222" s="50"/>
      <c r="AE2222" s="50"/>
      <c r="AF2222" s="50"/>
      <c r="AG2222" s="50"/>
      <c r="AH2222" s="50"/>
      <c r="AI2222" s="50"/>
      <c r="AJ2222" s="50"/>
      <c r="AK2222" s="50"/>
      <c r="AL2222" s="50"/>
      <c r="AM2222" s="50"/>
      <c r="AN2222" s="50"/>
      <c r="AO2222" s="50"/>
      <c r="AP2222" s="50"/>
      <c r="AQ2222" s="50"/>
      <c r="AR2222" s="50"/>
      <c r="AS2222" s="50"/>
      <c r="AT2222" s="50"/>
      <c r="AU2222" s="50"/>
      <c r="AV2222" s="50"/>
      <c r="AW2222" s="50"/>
      <c r="AX2222" s="50"/>
      <c r="AY2222" s="50"/>
      <c r="AZ2222" s="50"/>
      <c r="BA2222" s="50"/>
      <c r="BB2222" s="50"/>
      <c r="BC2222" s="50"/>
      <c r="BD2222" s="50"/>
      <c r="BE2222" s="50"/>
      <c r="BF2222" s="50"/>
      <c r="BG2222" s="50"/>
      <c r="BH2222" s="50"/>
      <c r="BI2222" s="50"/>
      <c r="BJ2222" s="50"/>
      <c r="BK2222" s="50"/>
      <c r="BL2222" s="50"/>
      <c r="BM2222" s="50"/>
      <c r="BN2222" s="50"/>
      <c r="BO2222" s="50"/>
      <c r="BP2222" s="50"/>
      <c r="BQ2222" s="50"/>
      <c r="BR2222" s="50"/>
      <c r="BS2222" s="50"/>
      <c r="BT2222" s="50"/>
      <c r="BU2222" s="50"/>
      <c r="BV2222" s="50"/>
      <c r="BW2222" s="50"/>
      <c r="BX2222" s="50"/>
      <c r="BY2222" s="50"/>
      <c r="BZ2222" s="50"/>
      <c r="CA2222" s="50"/>
      <c r="CB2222" s="50"/>
      <c r="CC2222" s="50"/>
      <c r="CD2222" s="50"/>
      <c r="CE2222" s="50"/>
      <c r="CF2222" s="50"/>
      <c r="CG2222" s="50"/>
      <c r="CH2222" s="50"/>
      <c r="CI2222" s="50"/>
      <c r="CJ2222" s="50"/>
      <c r="CK2222" s="50"/>
      <c r="CL2222" s="50"/>
      <c r="CM2222" s="50"/>
      <c r="CN2222" s="50"/>
      <c r="CO2222" s="50"/>
      <c r="CP2222" s="50"/>
      <c r="CQ2222" s="50"/>
      <c r="CR2222" s="50"/>
      <c r="CS2222" s="50"/>
      <c r="CT2222" s="50"/>
      <c r="CU2222" s="50"/>
      <c r="CV2222" s="50"/>
      <c r="CW2222" s="50"/>
      <c r="CX2222" s="50"/>
      <c r="CY2222" s="50"/>
      <c r="CZ2222" s="50"/>
      <c r="DA2222" s="50"/>
      <c r="DB2222" s="50"/>
      <c r="DC2222" s="50"/>
      <c r="DD2222" s="50"/>
      <c r="DE2222" s="50"/>
      <c r="DF2222" s="50"/>
    </row>
    <row r="2223" spans="2:110" x14ac:dyDescent="0.2">
      <c r="B2223" s="173"/>
      <c r="C2223" s="206"/>
      <c r="E2223" s="203"/>
      <c r="F2223" s="203"/>
      <c r="G2223" s="203"/>
      <c r="H2223" s="203"/>
      <c r="I2223" s="203"/>
      <c r="J2223" s="203"/>
      <c r="K2223" s="203"/>
      <c r="L2223" s="203"/>
      <c r="M2223" s="203"/>
      <c r="N2223" s="203"/>
      <c r="O2223" s="203"/>
      <c r="P2223" s="203"/>
      <c r="Q2223" s="204"/>
      <c r="R2223" s="204"/>
      <c r="S2223" s="234"/>
      <c r="T2223" s="50"/>
      <c r="U2223" s="50"/>
      <c r="V2223" s="50"/>
      <c r="W2223" s="50"/>
      <c r="X2223" s="50"/>
      <c r="Y2223" s="50"/>
      <c r="Z2223" s="250"/>
      <c r="AA2223" s="238"/>
      <c r="AB2223" s="50"/>
      <c r="AC2223" s="50"/>
      <c r="AD2223" s="50"/>
      <c r="AE2223" s="50"/>
      <c r="AF2223" s="50"/>
      <c r="AG2223" s="50"/>
      <c r="AH2223" s="50"/>
      <c r="AI2223" s="50"/>
      <c r="AJ2223" s="50"/>
      <c r="AK2223" s="50"/>
      <c r="AL2223" s="50"/>
      <c r="AM2223" s="50"/>
      <c r="AN2223" s="50"/>
      <c r="AO2223" s="50"/>
      <c r="AP2223" s="50"/>
      <c r="AQ2223" s="50"/>
      <c r="AR2223" s="50"/>
      <c r="AS2223" s="50"/>
      <c r="AT2223" s="50"/>
      <c r="AU2223" s="50"/>
      <c r="AV2223" s="50"/>
      <c r="AW2223" s="50"/>
      <c r="AX2223" s="50"/>
      <c r="AY2223" s="50"/>
      <c r="AZ2223" s="50"/>
      <c r="BA2223" s="50"/>
      <c r="BB2223" s="50"/>
      <c r="BC2223" s="50"/>
      <c r="BD2223" s="50"/>
      <c r="BE2223" s="50"/>
      <c r="BF2223" s="50"/>
      <c r="BG2223" s="50"/>
      <c r="BH2223" s="50"/>
      <c r="BI2223" s="50"/>
      <c r="BJ2223" s="50"/>
      <c r="BK2223" s="50"/>
      <c r="BL2223" s="50"/>
      <c r="BM2223" s="50"/>
      <c r="BN2223" s="50"/>
      <c r="BO2223" s="50"/>
      <c r="BP2223" s="50"/>
      <c r="BQ2223" s="50"/>
      <c r="BR2223" s="50"/>
      <c r="BS2223" s="50"/>
      <c r="BT2223" s="50"/>
      <c r="BU2223" s="50"/>
      <c r="BV2223" s="50"/>
      <c r="BW2223" s="50"/>
      <c r="BX2223" s="50"/>
      <c r="BY2223" s="50"/>
      <c r="BZ2223" s="50"/>
      <c r="CA2223" s="50"/>
      <c r="CB2223" s="50"/>
      <c r="CC2223" s="50"/>
      <c r="CD2223" s="50"/>
      <c r="CE2223" s="50"/>
      <c r="CF2223" s="50"/>
      <c r="CG2223" s="50"/>
      <c r="CH2223" s="50"/>
      <c r="CI2223" s="50"/>
      <c r="CJ2223" s="50"/>
      <c r="CK2223" s="50"/>
      <c r="CL2223" s="50"/>
      <c r="CM2223" s="50"/>
      <c r="CN2223" s="50"/>
      <c r="CO2223" s="50"/>
      <c r="CP2223" s="50"/>
      <c r="CQ2223" s="50"/>
      <c r="CR2223" s="50"/>
      <c r="CS2223" s="50"/>
      <c r="CT2223" s="50"/>
      <c r="CU2223" s="50"/>
      <c r="CV2223" s="50"/>
      <c r="CW2223" s="50"/>
      <c r="CX2223" s="50"/>
      <c r="CY2223" s="50"/>
      <c r="CZ2223" s="50"/>
      <c r="DA2223" s="50"/>
      <c r="DB2223" s="50"/>
      <c r="DC2223" s="50"/>
      <c r="DD2223" s="50"/>
      <c r="DE2223" s="50"/>
      <c r="DF2223" s="50"/>
    </row>
    <row r="2224" spans="2:110" x14ac:dyDescent="0.2">
      <c r="B2224" s="173"/>
      <c r="C2224" s="206"/>
      <c r="E2224" s="203"/>
      <c r="F2224" s="203"/>
      <c r="G2224" s="203"/>
      <c r="H2224" s="203"/>
      <c r="I2224" s="203"/>
      <c r="J2224" s="203"/>
      <c r="K2224" s="203"/>
      <c r="L2224" s="203"/>
      <c r="M2224" s="203"/>
      <c r="N2224" s="203"/>
      <c r="O2224" s="203"/>
      <c r="P2224" s="203"/>
      <c r="Q2224" s="204"/>
      <c r="R2224" s="204"/>
      <c r="S2224" s="234"/>
      <c r="T2224" s="50"/>
      <c r="U2224" s="50"/>
      <c r="V2224" s="50"/>
      <c r="W2224" s="50"/>
      <c r="X2224" s="50"/>
      <c r="Y2224" s="50"/>
      <c r="Z2224" s="250"/>
      <c r="AA2224" s="238"/>
      <c r="AB2224" s="50"/>
      <c r="AC2224" s="50"/>
      <c r="AD2224" s="50"/>
      <c r="AE2224" s="50"/>
      <c r="AF2224" s="50"/>
      <c r="AG2224" s="50"/>
      <c r="AH2224" s="50"/>
      <c r="AI2224" s="50"/>
      <c r="AJ2224" s="50"/>
      <c r="AK2224" s="50"/>
      <c r="AL2224" s="50"/>
      <c r="AM2224" s="50"/>
      <c r="AN2224" s="50"/>
      <c r="AO2224" s="50"/>
      <c r="AP2224" s="50"/>
      <c r="AQ2224" s="50"/>
      <c r="AR2224" s="50"/>
      <c r="AS2224" s="50"/>
      <c r="AT2224" s="50"/>
      <c r="AU2224" s="50"/>
      <c r="AV2224" s="50"/>
      <c r="AW2224" s="50"/>
      <c r="AX2224" s="50"/>
      <c r="AY2224" s="50"/>
      <c r="AZ2224" s="50"/>
      <c r="BA2224" s="50"/>
      <c r="BB2224" s="50"/>
      <c r="BC2224" s="50"/>
      <c r="BD2224" s="50"/>
      <c r="BE2224" s="50"/>
      <c r="BF2224" s="50"/>
      <c r="BG2224" s="50"/>
      <c r="BH2224" s="50"/>
      <c r="BI2224" s="50"/>
      <c r="BJ2224" s="50"/>
      <c r="BK2224" s="50"/>
      <c r="BL2224" s="50"/>
      <c r="BM2224" s="50"/>
      <c r="BN2224" s="50"/>
      <c r="BO2224" s="50"/>
      <c r="BP2224" s="50"/>
      <c r="BQ2224" s="50"/>
      <c r="BR2224" s="50"/>
      <c r="BS2224" s="50"/>
      <c r="BT2224" s="50"/>
      <c r="BU2224" s="50"/>
      <c r="BV2224" s="50"/>
      <c r="BW2224" s="50"/>
      <c r="BX2224" s="50"/>
      <c r="BY2224" s="50"/>
      <c r="BZ2224" s="50"/>
      <c r="CA2224" s="50"/>
      <c r="CB2224" s="50"/>
      <c r="CC2224" s="50"/>
      <c r="CD2224" s="50"/>
      <c r="CE2224" s="50"/>
      <c r="CF2224" s="50"/>
      <c r="CG2224" s="50"/>
      <c r="CH2224" s="50"/>
      <c r="CI2224" s="50"/>
      <c r="CJ2224" s="50"/>
      <c r="CK2224" s="50"/>
      <c r="CL2224" s="50"/>
      <c r="CM2224" s="50"/>
      <c r="CN2224" s="50"/>
      <c r="CO2224" s="50"/>
      <c r="CP2224" s="50"/>
      <c r="CQ2224" s="50"/>
      <c r="CR2224" s="50"/>
      <c r="CS2224" s="50"/>
      <c r="CT2224" s="50"/>
      <c r="CU2224" s="50"/>
      <c r="CV2224" s="50"/>
      <c r="CW2224" s="50"/>
      <c r="CX2224" s="50"/>
      <c r="CY2224" s="50"/>
      <c r="CZ2224" s="50"/>
      <c r="DA2224" s="50"/>
      <c r="DB2224" s="50"/>
      <c r="DC2224" s="50"/>
      <c r="DD2224" s="50"/>
      <c r="DE2224" s="50"/>
      <c r="DF2224" s="50"/>
    </row>
    <row r="2225" spans="2:110" x14ac:dyDescent="0.2">
      <c r="B2225" s="173"/>
      <c r="C2225" s="206"/>
      <c r="E2225" s="203"/>
      <c r="F2225" s="203"/>
      <c r="G2225" s="203"/>
      <c r="H2225" s="203"/>
      <c r="I2225" s="203"/>
      <c r="J2225" s="203"/>
      <c r="K2225" s="203"/>
      <c r="L2225" s="203"/>
      <c r="M2225" s="203"/>
      <c r="N2225" s="203"/>
      <c r="O2225" s="203"/>
      <c r="P2225" s="203"/>
      <c r="Q2225" s="204"/>
      <c r="R2225" s="204"/>
      <c r="S2225" s="234"/>
      <c r="T2225" s="50"/>
      <c r="U2225" s="50"/>
      <c r="V2225" s="50"/>
      <c r="W2225" s="50"/>
      <c r="X2225" s="50"/>
      <c r="Y2225" s="50"/>
      <c r="Z2225" s="250"/>
      <c r="AA2225" s="238"/>
      <c r="AB2225" s="50"/>
      <c r="AC2225" s="50"/>
      <c r="AD2225" s="50"/>
      <c r="AE2225" s="50"/>
      <c r="AF2225" s="50"/>
      <c r="AG2225" s="50"/>
      <c r="AH2225" s="50"/>
      <c r="AI2225" s="50"/>
      <c r="AJ2225" s="50"/>
      <c r="AK2225" s="50"/>
      <c r="AL2225" s="50"/>
      <c r="AM2225" s="50"/>
      <c r="AN2225" s="50"/>
      <c r="AO2225" s="50"/>
      <c r="AP2225" s="50"/>
      <c r="AQ2225" s="50"/>
      <c r="AR2225" s="50"/>
      <c r="AS2225" s="50"/>
      <c r="AT2225" s="50"/>
      <c r="AU2225" s="50"/>
      <c r="AV2225" s="50"/>
      <c r="AW2225" s="50"/>
      <c r="AX2225" s="50"/>
      <c r="AY2225" s="50"/>
      <c r="AZ2225" s="50"/>
      <c r="BA2225" s="50"/>
      <c r="BB2225" s="50"/>
      <c r="BC2225" s="50"/>
      <c r="BD2225" s="50"/>
      <c r="BE2225" s="50"/>
      <c r="BF2225" s="50"/>
      <c r="BG2225" s="50"/>
      <c r="BH2225" s="50"/>
      <c r="BI2225" s="50"/>
      <c r="BJ2225" s="50"/>
      <c r="BK2225" s="50"/>
      <c r="BL2225" s="50"/>
      <c r="BM2225" s="50"/>
      <c r="BN2225" s="50"/>
      <c r="BO2225" s="50"/>
      <c r="BP2225" s="50"/>
      <c r="BQ2225" s="50"/>
      <c r="BR2225" s="50"/>
      <c r="BS2225" s="50"/>
      <c r="BT2225" s="50"/>
      <c r="BU2225" s="50"/>
      <c r="BV2225" s="50"/>
      <c r="BW2225" s="50"/>
      <c r="BX2225" s="50"/>
      <c r="BY2225" s="50"/>
      <c r="BZ2225" s="50"/>
      <c r="CA2225" s="50"/>
      <c r="CB2225" s="50"/>
      <c r="CC2225" s="50"/>
      <c r="CD2225" s="50"/>
      <c r="CE2225" s="50"/>
      <c r="CF2225" s="50"/>
      <c r="CG2225" s="50"/>
      <c r="CH2225" s="50"/>
      <c r="CI2225" s="50"/>
      <c r="CJ2225" s="50"/>
      <c r="CK2225" s="50"/>
      <c r="CL2225" s="50"/>
      <c r="CM2225" s="50"/>
      <c r="CN2225" s="50"/>
      <c r="CO2225" s="50"/>
      <c r="CP2225" s="50"/>
      <c r="CQ2225" s="50"/>
      <c r="CR2225" s="50"/>
      <c r="CS2225" s="50"/>
      <c r="CT2225" s="50"/>
      <c r="CU2225" s="50"/>
      <c r="CV2225" s="50"/>
      <c r="CW2225" s="50"/>
      <c r="CX2225" s="50"/>
      <c r="CY2225" s="50"/>
      <c r="CZ2225" s="50"/>
      <c r="DA2225" s="50"/>
      <c r="DB2225" s="50"/>
      <c r="DC2225" s="50"/>
      <c r="DD2225" s="50"/>
      <c r="DE2225" s="50"/>
      <c r="DF2225" s="50"/>
    </row>
    <row r="2226" spans="2:110" x14ac:dyDescent="0.2">
      <c r="B2226" s="173"/>
      <c r="C2226" s="206"/>
      <c r="E2226" s="203"/>
      <c r="F2226" s="203"/>
      <c r="G2226" s="203"/>
      <c r="H2226" s="203"/>
      <c r="I2226" s="203"/>
      <c r="J2226" s="203"/>
      <c r="K2226" s="203"/>
      <c r="L2226" s="203"/>
      <c r="M2226" s="203"/>
      <c r="N2226" s="203"/>
      <c r="O2226" s="203"/>
      <c r="P2226" s="203"/>
      <c r="Q2226" s="204"/>
      <c r="R2226" s="204"/>
      <c r="S2226" s="234"/>
      <c r="T2226" s="50"/>
      <c r="U2226" s="50"/>
      <c r="V2226" s="50"/>
      <c r="W2226" s="50"/>
      <c r="X2226" s="50"/>
      <c r="Y2226" s="50"/>
      <c r="Z2226" s="250"/>
      <c r="AA2226" s="238"/>
      <c r="AB2226" s="50"/>
      <c r="AC2226" s="50"/>
      <c r="AD2226" s="50"/>
      <c r="AE2226" s="50"/>
      <c r="AF2226" s="50"/>
      <c r="AG2226" s="50"/>
      <c r="AH2226" s="50"/>
      <c r="AI2226" s="50"/>
      <c r="AJ2226" s="50"/>
      <c r="AK2226" s="50"/>
      <c r="AL2226" s="50"/>
      <c r="AM2226" s="50"/>
      <c r="AN2226" s="50"/>
      <c r="AO2226" s="50"/>
      <c r="AP2226" s="50"/>
      <c r="AQ2226" s="50"/>
      <c r="AR2226" s="50"/>
      <c r="AS2226" s="50"/>
      <c r="AT2226" s="50"/>
      <c r="AU2226" s="50"/>
      <c r="AV2226" s="50"/>
      <c r="AW2226" s="50"/>
      <c r="AX2226" s="50"/>
      <c r="AY2226" s="50"/>
      <c r="AZ2226" s="50"/>
      <c r="BA2226" s="50"/>
      <c r="BB2226" s="50"/>
      <c r="BC2226" s="50"/>
      <c r="BD2226" s="50"/>
      <c r="BE2226" s="50"/>
      <c r="BF2226" s="50"/>
      <c r="BG2226" s="50"/>
      <c r="BH2226" s="50"/>
      <c r="BI2226" s="50"/>
      <c r="BJ2226" s="50"/>
      <c r="BK2226" s="50"/>
      <c r="BL2226" s="50"/>
      <c r="BM2226" s="50"/>
      <c r="BN2226" s="50"/>
      <c r="BO2226" s="50"/>
      <c r="BP2226" s="50"/>
      <c r="BQ2226" s="50"/>
      <c r="BR2226" s="50"/>
      <c r="BS2226" s="50"/>
      <c r="BT2226" s="50"/>
      <c r="BU2226" s="50"/>
      <c r="BV2226" s="50"/>
      <c r="BW2226" s="50"/>
      <c r="BX2226" s="50"/>
      <c r="BY2226" s="50"/>
      <c r="BZ2226" s="50"/>
      <c r="CA2226" s="50"/>
      <c r="CB2226" s="50"/>
      <c r="CC2226" s="50"/>
      <c r="CD2226" s="50"/>
      <c r="CE2226" s="50"/>
      <c r="CF2226" s="50"/>
      <c r="CG2226" s="50"/>
      <c r="CH2226" s="50"/>
      <c r="CI2226" s="50"/>
      <c r="CJ2226" s="50"/>
      <c r="CK2226" s="50"/>
      <c r="CL2226" s="50"/>
      <c r="CM2226" s="50"/>
      <c r="CN2226" s="50"/>
      <c r="CO2226" s="50"/>
      <c r="CP2226" s="50"/>
      <c r="CQ2226" s="50"/>
      <c r="CR2226" s="50"/>
      <c r="CS2226" s="50"/>
      <c r="CT2226" s="50"/>
      <c r="CU2226" s="50"/>
      <c r="CV2226" s="50"/>
      <c r="CW2226" s="50"/>
      <c r="CX2226" s="50"/>
      <c r="CY2226" s="50"/>
      <c r="CZ2226" s="50"/>
      <c r="DA2226" s="50"/>
      <c r="DB2226" s="50"/>
      <c r="DC2226" s="50"/>
      <c r="DD2226" s="50"/>
      <c r="DE2226" s="50"/>
      <c r="DF2226" s="50"/>
    </row>
    <row r="2227" spans="2:110" x14ac:dyDescent="0.2">
      <c r="B2227" s="173"/>
      <c r="C2227" s="206"/>
      <c r="E2227" s="203"/>
      <c r="F2227" s="203"/>
      <c r="G2227" s="203"/>
      <c r="H2227" s="203"/>
      <c r="I2227" s="203"/>
      <c r="J2227" s="203"/>
      <c r="K2227" s="203"/>
      <c r="L2227" s="203"/>
      <c r="M2227" s="203"/>
      <c r="N2227" s="203"/>
      <c r="O2227" s="203"/>
      <c r="P2227" s="203"/>
      <c r="Q2227" s="204"/>
      <c r="R2227" s="204"/>
      <c r="S2227" s="234"/>
      <c r="T2227" s="50"/>
      <c r="U2227" s="50"/>
      <c r="V2227" s="50"/>
      <c r="W2227" s="50"/>
      <c r="X2227" s="50"/>
      <c r="Y2227" s="50"/>
      <c r="Z2227" s="250"/>
      <c r="AA2227" s="238"/>
      <c r="AB2227" s="50"/>
      <c r="AC2227" s="50"/>
      <c r="AD2227" s="50"/>
      <c r="AE2227" s="50"/>
      <c r="AF2227" s="50"/>
      <c r="AG2227" s="50"/>
      <c r="AH2227" s="50"/>
      <c r="AI2227" s="50"/>
      <c r="AJ2227" s="50"/>
      <c r="AK2227" s="50"/>
      <c r="AL2227" s="50"/>
      <c r="AM2227" s="50"/>
      <c r="AN2227" s="50"/>
      <c r="AO2227" s="50"/>
      <c r="AP2227" s="50"/>
      <c r="AQ2227" s="50"/>
      <c r="AR2227" s="50"/>
      <c r="AS2227" s="50"/>
      <c r="AT2227" s="50"/>
      <c r="AU2227" s="50"/>
      <c r="AV2227" s="50"/>
      <c r="AW2227" s="50"/>
      <c r="AX2227" s="50"/>
      <c r="AY2227" s="50"/>
      <c r="AZ2227" s="50"/>
      <c r="BA2227" s="50"/>
      <c r="BB2227" s="50"/>
      <c r="BC2227" s="50"/>
      <c r="BD2227" s="50"/>
      <c r="BE2227" s="50"/>
      <c r="BF2227" s="50"/>
      <c r="BG2227" s="50"/>
      <c r="BH2227" s="50"/>
      <c r="BI2227" s="50"/>
      <c r="BJ2227" s="50"/>
      <c r="BK2227" s="50"/>
      <c r="BL2227" s="50"/>
      <c r="BM2227" s="50"/>
      <c r="BN2227" s="50"/>
      <c r="BO2227" s="50"/>
      <c r="BP2227" s="50"/>
      <c r="BQ2227" s="50"/>
      <c r="BR2227" s="50"/>
      <c r="BS2227" s="50"/>
      <c r="BT2227" s="50"/>
      <c r="BU2227" s="50"/>
      <c r="BV2227" s="50"/>
      <c r="BW2227" s="50"/>
      <c r="BX2227" s="50"/>
      <c r="BY2227" s="50"/>
      <c r="BZ2227" s="50"/>
      <c r="CA2227" s="50"/>
      <c r="CB2227" s="50"/>
      <c r="CC2227" s="50"/>
      <c r="CD2227" s="50"/>
      <c r="CE2227" s="50"/>
      <c r="CF2227" s="50"/>
      <c r="CG2227" s="50"/>
      <c r="CH2227" s="50"/>
      <c r="CI2227" s="50"/>
      <c r="CJ2227" s="50"/>
      <c r="CK2227" s="50"/>
      <c r="CL2227" s="50"/>
      <c r="CM2227" s="50"/>
      <c r="CN2227" s="50"/>
      <c r="CO2227" s="50"/>
      <c r="CP2227" s="50"/>
      <c r="CQ2227" s="50"/>
      <c r="CR2227" s="50"/>
      <c r="CS2227" s="50"/>
      <c r="CT2227" s="50"/>
      <c r="CU2227" s="50"/>
      <c r="CV2227" s="50"/>
      <c r="CW2227" s="50"/>
      <c r="CX2227" s="50"/>
      <c r="CY2227" s="50"/>
      <c r="CZ2227" s="50"/>
      <c r="DA2227" s="50"/>
      <c r="DB2227" s="50"/>
      <c r="DC2227" s="50"/>
      <c r="DD2227" s="50"/>
      <c r="DE2227" s="50"/>
      <c r="DF2227" s="50"/>
    </row>
    <row r="2228" spans="2:110" x14ac:dyDescent="0.2">
      <c r="B2228" s="173"/>
      <c r="C2228" s="206"/>
      <c r="E2228" s="203"/>
      <c r="F2228" s="203"/>
      <c r="G2228" s="203"/>
      <c r="H2228" s="203"/>
      <c r="I2228" s="203"/>
      <c r="J2228" s="203"/>
      <c r="K2228" s="203"/>
      <c r="L2228" s="203"/>
      <c r="M2228" s="203"/>
      <c r="N2228" s="203"/>
      <c r="O2228" s="203"/>
      <c r="P2228" s="203"/>
      <c r="Q2228" s="204"/>
      <c r="R2228" s="204"/>
      <c r="S2228" s="234"/>
      <c r="T2228" s="50"/>
      <c r="U2228" s="50"/>
      <c r="V2228" s="50"/>
      <c r="W2228" s="50"/>
      <c r="X2228" s="50"/>
      <c r="Y2228" s="50"/>
      <c r="Z2228" s="250"/>
      <c r="AA2228" s="238"/>
      <c r="AB2228" s="50"/>
      <c r="AC2228" s="50"/>
      <c r="AD2228" s="50"/>
      <c r="AE2228" s="50"/>
      <c r="AF2228" s="50"/>
      <c r="AG2228" s="50"/>
      <c r="AH2228" s="50"/>
      <c r="AI2228" s="50"/>
      <c r="AJ2228" s="50"/>
      <c r="AK2228" s="50"/>
      <c r="AL2228" s="50"/>
      <c r="AM2228" s="50"/>
      <c r="AN2228" s="50"/>
      <c r="AO2228" s="50"/>
      <c r="AP2228" s="50"/>
      <c r="AQ2228" s="50"/>
      <c r="AR2228" s="50"/>
      <c r="AS2228" s="50"/>
      <c r="AT2228" s="50"/>
      <c r="AU2228" s="50"/>
      <c r="AV2228" s="50"/>
      <c r="AW2228" s="50"/>
      <c r="AX2228" s="50"/>
      <c r="AY2228" s="50"/>
      <c r="AZ2228" s="50"/>
      <c r="BA2228" s="50"/>
      <c r="BB2228" s="50"/>
      <c r="BC2228" s="50"/>
      <c r="BD2228" s="50"/>
      <c r="BE2228" s="50"/>
      <c r="BF2228" s="50"/>
      <c r="BG2228" s="50"/>
      <c r="BH2228" s="50"/>
      <c r="BI2228" s="50"/>
      <c r="BJ2228" s="50"/>
      <c r="BK2228" s="50"/>
      <c r="BL2228" s="50"/>
      <c r="BM2228" s="50"/>
      <c r="BN2228" s="50"/>
      <c r="BO2228" s="50"/>
      <c r="BP2228" s="50"/>
      <c r="BQ2228" s="50"/>
      <c r="BR2228" s="50"/>
      <c r="BS2228" s="50"/>
      <c r="BT2228" s="50"/>
      <c r="BU2228" s="50"/>
      <c r="BV2228" s="50"/>
      <c r="BW2228" s="50"/>
      <c r="BX2228" s="50"/>
      <c r="BY2228" s="50"/>
      <c r="BZ2228" s="50"/>
      <c r="CA2228" s="50"/>
      <c r="CB2228" s="50"/>
      <c r="CC2228" s="50"/>
      <c r="CD2228" s="50"/>
      <c r="CE2228" s="50"/>
      <c r="CF2228" s="50"/>
      <c r="CG2228" s="50"/>
      <c r="CH2228" s="50"/>
      <c r="CI2228" s="50"/>
      <c r="CJ2228" s="50"/>
      <c r="CK2228" s="50"/>
      <c r="CL2228" s="50"/>
      <c r="CM2228" s="50"/>
      <c r="CN2228" s="50"/>
      <c r="CO2228" s="50"/>
      <c r="CP2228" s="50"/>
      <c r="CQ2228" s="50"/>
      <c r="CR2228" s="50"/>
      <c r="CS2228" s="50"/>
      <c r="CT2228" s="50"/>
      <c r="CU2228" s="50"/>
      <c r="CV2228" s="50"/>
      <c r="CW2228" s="50"/>
      <c r="CX2228" s="50"/>
      <c r="CY2228" s="50"/>
      <c r="CZ2228" s="50"/>
      <c r="DA2228" s="50"/>
      <c r="DB2228" s="50"/>
      <c r="DC2228" s="50"/>
      <c r="DD2228" s="50"/>
      <c r="DE2228" s="50"/>
      <c r="DF2228" s="50"/>
    </row>
    <row r="2229" spans="2:110" x14ac:dyDescent="0.2">
      <c r="B2229" s="173"/>
      <c r="C2229" s="206"/>
      <c r="E2229" s="203"/>
      <c r="F2229" s="203"/>
      <c r="G2229" s="203"/>
      <c r="H2229" s="203"/>
      <c r="I2229" s="203"/>
      <c r="J2229" s="203"/>
      <c r="K2229" s="203"/>
      <c r="L2229" s="203"/>
      <c r="M2229" s="203"/>
      <c r="N2229" s="203"/>
      <c r="O2229" s="203"/>
      <c r="P2229" s="203"/>
      <c r="Q2229" s="204"/>
      <c r="R2229" s="204"/>
      <c r="S2229" s="234"/>
      <c r="T2229" s="50"/>
      <c r="U2229" s="50"/>
      <c r="V2229" s="50"/>
      <c r="W2229" s="50"/>
      <c r="X2229" s="50"/>
      <c r="Y2229" s="50"/>
      <c r="Z2229" s="250"/>
      <c r="AA2229" s="238"/>
      <c r="AB2229" s="50"/>
      <c r="AC2229" s="50"/>
      <c r="AD2229" s="50"/>
      <c r="AE2229" s="50"/>
      <c r="AF2229" s="50"/>
      <c r="AG2229" s="50"/>
      <c r="AH2229" s="50"/>
      <c r="AI2229" s="50"/>
      <c r="AJ2229" s="50"/>
      <c r="AK2229" s="50"/>
      <c r="AL2229" s="50"/>
      <c r="AM2229" s="50"/>
      <c r="AN2229" s="50"/>
      <c r="AO2229" s="50"/>
      <c r="AP2229" s="50"/>
      <c r="AQ2229" s="50"/>
      <c r="AR2229" s="50"/>
      <c r="AS2229" s="50"/>
      <c r="AT2229" s="50"/>
      <c r="AU2229" s="50"/>
      <c r="AV2229" s="50"/>
      <c r="AW2229" s="50"/>
      <c r="AX2229" s="50"/>
      <c r="AY2229" s="50"/>
      <c r="AZ2229" s="50"/>
      <c r="BA2229" s="50"/>
      <c r="BB2229" s="50"/>
      <c r="BC2229" s="50"/>
      <c r="BD2229" s="50"/>
      <c r="BE2229" s="50"/>
      <c r="BF2229" s="50"/>
      <c r="BG2229" s="50"/>
      <c r="BH2229" s="50"/>
      <c r="BI2229" s="50"/>
      <c r="BJ2229" s="50"/>
      <c r="BK2229" s="50"/>
      <c r="BL2229" s="50"/>
      <c r="BM2229" s="50"/>
      <c r="BN2229" s="50"/>
      <c r="BO2229" s="50"/>
      <c r="BP2229" s="50"/>
      <c r="BQ2229" s="50"/>
      <c r="BR2229" s="50"/>
      <c r="BS2229" s="50"/>
      <c r="BT2229" s="50"/>
      <c r="BU2229" s="50"/>
      <c r="BV2229" s="50"/>
      <c r="BW2229" s="50"/>
      <c r="BX2229" s="50"/>
      <c r="BY2229" s="50"/>
      <c r="BZ2229" s="50"/>
      <c r="CA2229" s="50"/>
      <c r="CB2229" s="50"/>
      <c r="CC2229" s="50"/>
      <c r="CD2229" s="50"/>
      <c r="CE2229" s="50"/>
      <c r="CF2229" s="50"/>
      <c r="CG2229" s="50"/>
      <c r="CH2229" s="50"/>
      <c r="CI2229" s="50"/>
      <c r="CJ2229" s="50"/>
      <c r="CK2229" s="50"/>
      <c r="CL2229" s="50"/>
      <c r="CM2229" s="50"/>
      <c r="CN2229" s="50"/>
      <c r="CO2229" s="50"/>
      <c r="CP2229" s="50"/>
      <c r="CQ2229" s="50"/>
      <c r="CR2229" s="50"/>
      <c r="CS2229" s="50"/>
      <c r="CT2229" s="50"/>
      <c r="CU2229" s="50"/>
      <c r="CV2229" s="50"/>
      <c r="CW2229" s="50"/>
      <c r="CX2229" s="50"/>
      <c r="CY2229" s="50"/>
      <c r="CZ2229" s="50"/>
      <c r="DA2229" s="50"/>
      <c r="DB2229" s="50"/>
      <c r="DC2229" s="50"/>
      <c r="DD2229" s="50"/>
      <c r="DE2229" s="50"/>
      <c r="DF2229" s="50"/>
    </row>
    <row r="2230" spans="2:110" x14ac:dyDescent="0.2">
      <c r="B2230" s="173"/>
      <c r="C2230" s="206"/>
      <c r="D2230" s="208"/>
      <c r="E2230" s="203"/>
      <c r="F2230" s="203"/>
      <c r="G2230" s="203"/>
      <c r="H2230" s="203"/>
      <c r="I2230" s="203"/>
      <c r="J2230" s="203"/>
      <c r="K2230" s="203"/>
      <c r="L2230" s="203"/>
      <c r="M2230" s="203"/>
      <c r="N2230" s="203"/>
      <c r="O2230" s="203"/>
      <c r="P2230" s="203"/>
      <c r="Q2230" s="204"/>
      <c r="R2230" s="204"/>
      <c r="S2230" s="234"/>
      <c r="T2230" s="50"/>
      <c r="U2230" s="50"/>
      <c r="V2230" s="50"/>
      <c r="W2230" s="50"/>
      <c r="X2230" s="50"/>
      <c r="Y2230" s="50"/>
      <c r="Z2230" s="250"/>
      <c r="AA2230" s="238"/>
      <c r="AB2230" s="50"/>
      <c r="AC2230" s="50"/>
      <c r="AD2230" s="50"/>
      <c r="AE2230" s="50"/>
      <c r="AF2230" s="50"/>
      <c r="AG2230" s="50"/>
      <c r="AH2230" s="50"/>
      <c r="AI2230" s="50"/>
      <c r="AJ2230" s="50"/>
      <c r="AK2230" s="50"/>
      <c r="AL2230" s="50"/>
      <c r="AM2230" s="50"/>
      <c r="AN2230" s="50"/>
      <c r="AO2230" s="50"/>
      <c r="AP2230" s="50"/>
      <c r="AQ2230" s="50"/>
      <c r="AR2230" s="50"/>
      <c r="AS2230" s="50"/>
      <c r="AT2230" s="50"/>
      <c r="AU2230" s="50"/>
      <c r="AV2230" s="50"/>
      <c r="AW2230" s="50"/>
      <c r="AX2230" s="50"/>
      <c r="AY2230" s="50"/>
      <c r="AZ2230" s="50"/>
      <c r="BA2230" s="50"/>
      <c r="BB2230" s="50"/>
      <c r="BC2230" s="50"/>
      <c r="BD2230" s="50"/>
      <c r="BE2230" s="50"/>
      <c r="BF2230" s="50"/>
      <c r="BG2230" s="50"/>
      <c r="BH2230" s="50"/>
      <c r="BI2230" s="50"/>
      <c r="BJ2230" s="50"/>
      <c r="BK2230" s="50"/>
      <c r="BL2230" s="50"/>
      <c r="BM2230" s="50"/>
      <c r="BN2230" s="50"/>
      <c r="BO2230" s="50"/>
      <c r="BP2230" s="50"/>
      <c r="BQ2230" s="50"/>
      <c r="BR2230" s="50"/>
      <c r="BS2230" s="50"/>
      <c r="BT2230" s="50"/>
      <c r="BU2230" s="50"/>
      <c r="BV2230" s="50"/>
      <c r="BW2230" s="50"/>
      <c r="BX2230" s="50"/>
      <c r="BY2230" s="50"/>
      <c r="BZ2230" s="50"/>
      <c r="CA2230" s="50"/>
      <c r="CB2230" s="50"/>
      <c r="CC2230" s="50"/>
      <c r="CD2230" s="50"/>
      <c r="CE2230" s="50"/>
      <c r="CF2230" s="50"/>
      <c r="CG2230" s="50"/>
      <c r="CH2230" s="50"/>
      <c r="CI2230" s="50"/>
      <c r="CJ2230" s="50"/>
      <c r="CK2230" s="50"/>
      <c r="CL2230" s="50"/>
      <c r="CM2230" s="50"/>
      <c r="CN2230" s="50"/>
      <c r="CO2230" s="50"/>
      <c r="CP2230" s="50"/>
      <c r="CQ2230" s="50"/>
      <c r="CR2230" s="50"/>
      <c r="CS2230" s="50"/>
      <c r="CT2230" s="50"/>
      <c r="CU2230" s="50"/>
      <c r="CV2230" s="50"/>
      <c r="CW2230" s="50"/>
      <c r="CX2230" s="50"/>
      <c r="CY2230" s="50"/>
      <c r="CZ2230" s="50"/>
      <c r="DA2230" s="50"/>
      <c r="DB2230" s="50"/>
      <c r="DC2230" s="50"/>
      <c r="DD2230" s="50"/>
      <c r="DE2230" s="50"/>
      <c r="DF2230" s="50"/>
    </row>
    <row r="2231" spans="2:110" x14ac:dyDescent="0.2">
      <c r="B2231" s="173"/>
      <c r="C2231" s="206"/>
      <c r="D2231" s="200"/>
      <c r="E2231" s="203"/>
      <c r="F2231" s="203"/>
      <c r="G2231" s="203"/>
      <c r="H2231" s="203"/>
      <c r="I2231" s="203"/>
      <c r="J2231" s="203"/>
      <c r="K2231" s="203"/>
      <c r="L2231" s="203"/>
      <c r="M2231" s="203"/>
      <c r="N2231" s="203"/>
      <c r="O2231" s="203"/>
      <c r="P2231" s="203"/>
      <c r="Q2231" s="204"/>
      <c r="R2231" s="204"/>
      <c r="S2231" s="234"/>
      <c r="T2231" s="50"/>
      <c r="U2231" s="50"/>
      <c r="V2231" s="50"/>
      <c r="W2231" s="50"/>
      <c r="X2231" s="50"/>
      <c r="Y2231" s="50"/>
      <c r="Z2231" s="250"/>
      <c r="AA2231" s="238"/>
      <c r="AB2231" s="50"/>
      <c r="AC2231" s="50"/>
      <c r="AD2231" s="50"/>
      <c r="AE2231" s="50"/>
      <c r="AF2231" s="50"/>
      <c r="AG2231" s="50"/>
      <c r="AH2231" s="50"/>
      <c r="AI2231" s="50"/>
      <c r="AJ2231" s="50"/>
      <c r="AK2231" s="50"/>
      <c r="AL2231" s="50"/>
      <c r="AM2231" s="50"/>
      <c r="AN2231" s="50"/>
      <c r="AO2231" s="50"/>
      <c r="AP2231" s="50"/>
      <c r="AQ2231" s="50"/>
      <c r="AR2231" s="50"/>
      <c r="AS2231" s="50"/>
      <c r="AT2231" s="50"/>
      <c r="AU2231" s="50"/>
      <c r="AV2231" s="50"/>
      <c r="AW2231" s="50"/>
      <c r="AX2231" s="50"/>
      <c r="AY2231" s="50"/>
      <c r="AZ2231" s="50"/>
      <c r="BA2231" s="50"/>
      <c r="BB2231" s="50"/>
      <c r="BC2231" s="50"/>
      <c r="BD2231" s="50"/>
      <c r="BE2231" s="50"/>
      <c r="BF2231" s="50"/>
      <c r="BG2231" s="50"/>
      <c r="BH2231" s="50"/>
      <c r="BI2231" s="50"/>
      <c r="BJ2231" s="50"/>
      <c r="BK2231" s="50"/>
      <c r="BL2231" s="50"/>
      <c r="BM2231" s="50"/>
      <c r="BN2231" s="50"/>
      <c r="BO2231" s="50"/>
      <c r="BP2231" s="50"/>
      <c r="BQ2231" s="50"/>
      <c r="BR2231" s="50"/>
      <c r="BS2231" s="50"/>
      <c r="BT2231" s="50"/>
      <c r="BU2231" s="50"/>
      <c r="BV2231" s="50"/>
      <c r="BW2231" s="50"/>
      <c r="BX2231" s="50"/>
      <c r="BY2231" s="50"/>
      <c r="BZ2231" s="50"/>
      <c r="CA2231" s="50"/>
      <c r="CB2231" s="50"/>
      <c r="CC2231" s="50"/>
      <c r="CD2231" s="50"/>
      <c r="CE2231" s="50"/>
      <c r="CF2231" s="50"/>
      <c r="CG2231" s="50"/>
      <c r="CH2231" s="50"/>
      <c r="CI2231" s="50"/>
      <c r="CJ2231" s="50"/>
      <c r="CK2231" s="50"/>
      <c r="CL2231" s="50"/>
      <c r="CM2231" s="50"/>
      <c r="CN2231" s="50"/>
      <c r="CO2231" s="50"/>
      <c r="CP2231" s="50"/>
      <c r="CQ2231" s="50"/>
      <c r="CR2231" s="50"/>
      <c r="CS2231" s="50"/>
      <c r="CT2231" s="50"/>
      <c r="CU2231" s="50"/>
      <c r="CV2231" s="50"/>
      <c r="CW2231" s="50"/>
      <c r="CX2231" s="50"/>
      <c r="CY2231" s="50"/>
      <c r="CZ2231" s="50"/>
      <c r="DA2231" s="50"/>
      <c r="DB2231" s="50"/>
      <c r="DC2231" s="50"/>
      <c r="DD2231" s="50"/>
      <c r="DE2231" s="50"/>
      <c r="DF2231" s="50"/>
    </row>
    <row r="2232" spans="2:110" x14ac:dyDescent="0.2">
      <c r="B2232" s="173"/>
      <c r="C2232" s="206"/>
      <c r="E2232" s="203"/>
      <c r="F2232" s="203"/>
      <c r="G2232" s="203"/>
      <c r="H2232" s="203"/>
      <c r="I2232" s="203"/>
      <c r="J2232" s="203"/>
      <c r="K2232" s="203"/>
      <c r="L2232" s="203"/>
      <c r="M2232" s="203"/>
      <c r="N2232" s="203"/>
      <c r="O2232" s="203"/>
      <c r="P2232" s="203"/>
      <c r="Q2232" s="204"/>
      <c r="R2232" s="204"/>
      <c r="S2232" s="234"/>
      <c r="T2232" s="50"/>
      <c r="U2232" s="50"/>
      <c r="V2232" s="50"/>
      <c r="W2232" s="50"/>
      <c r="X2232" s="50"/>
      <c r="Y2232" s="50"/>
      <c r="Z2232" s="250"/>
      <c r="AA2232" s="238"/>
      <c r="AB2232" s="50"/>
      <c r="AC2232" s="50"/>
      <c r="AD2232" s="50"/>
      <c r="AE2232" s="50"/>
      <c r="AF2232" s="50"/>
      <c r="AG2232" s="50"/>
      <c r="AH2232" s="50"/>
      <c r="AI2232" s="50"/>
      <c r="AJ2232" s="50"/>
      <c r="AK2232" s="50"/>
      <c r="AL2232" s="50"/>
      <c r="AM2232" s="50"/>
      <c r="AN2232" s="50"/>
      <c r="AO2232" s="50"/>
      <c r="AP2232" s="50"/>
      <c r="AQ2232" s="50"/>
      <c r="AR2232" s="50"/>
      <c r="AS2232" s="50"/>
      <c r="AT2232" s="50"/>
      <c r="AU2232" s="50"/>
      <c r="AV2232" s="50"/>
      <c r="AW2232" s="50"/>
      <c r="AX2232" s="50"/>
      <c r="AY2232" s="50"/>
      <c r="AZ2232" s="50"/>
      <c r="BA2232" s="50"/>
      <c r="BB2232" s="50"/>
      <c r="BC2232" s="50"/>
      <c r="BD2232" s="50"/>
      <c r="BE2232" s="50"/>
      <c r="BF2232" s="50"/>
      <c r="BG2232" s="50"/>
      <c r="BH2232" s="50"/>
      <c r="BI2232" s="50"/>
      <c r="BJ2232" s="50"/>
      <c r="BK2232" s="50"/>
      <c r="BL2232" s="50"/>
      <c r="BM2232" s="50"/>
      <c r="BN2232" s="50"/>
      <c r="BO2232" s="50"/>
      <c r="BP2232" s="50"/>
      <c r="BQ2232" s="50"/>
      <c r="BR2232" s="50"/>
      <c r="BS2232" s="50"/>
      <c r="BT2232" s="50"/>
      <c r="BU2232" s="50"/>
      <c r="BV2232" s="50"/>
      <c r="BW2232" s="50"/>
      <c r="BX2232" s="50"/>
      <c r="BY2232" s="50"/>
      <c r="BZ2232" s="50"/>
      <c r="CA2232" s="50"/>
      <c r="CB2232" s="50"/>
      <c r="CC2232" s="50"/>
      <c r="CD2232" s="50"/>
      <c r="CE2232" s="50"/>
      <c r="CF2232" s="50"/>
      <c r="CG2232" s="50"/>
      <c r="CH2232" s="50"/>
      <c r="CI2232" s="50"/>
      <c r="CJ2232" s="50"/>
      <c r="CK2232" s="50"/>
      <c r="CL2232" s="50"/>
      <c r="CM2232" s="50"/>
      <c r="CN2232" s="50"/>
      <c r="CO2232" s="50"/>
      <c r="CP2232" s="50"/>
      <c r="CQ2232" s="50"/>
      <c r="CR2232" s="50"/>
      <c r="CS2232" s="50"/>
      <c r="CT2232" s="50"/>
      <c r="CU2232" s="50"/>
      <c r="CV2232" s="50"/>
      <c r="CW2232" s="50"/>
      <c r="CX2232" s="50"/>
      <c r="CY2232" s="50"/>
      <c r="CZ2232" s="50"/>
      <c r="DA2232" s="50"/>
      <c r="DB2232" s="50"/>
      <c r="DC2232" s="50"/>
      <c r="DD2232" s="50"/>
      <c r="DE2232" s="50"/>
      <c r="DF2232" s="50"/>
    </row>
    <row r="2233" spans="2:110" x14ac:dyDescent="0.2">
      <c r="B2233" s="173"/>
      <c r="C2233" s="206"/>
      <c r="E2233" s="203"/>
      <c r="F2233" s="203"/>
      <c r="G2233" s="203"/>
      <c r="H2233" s="203"/>
      <c r="I2233" s="203"/>
      <c r="J2233" s="203"/>
      <c r="K2233" s="203"/>
      <c r="L2233" s="203"/>
      <c r="M2233" s="203"/>
      <c r="N2233" s="203"/>
      <c r="O2233" s="203"/>
      <c r="P2233" s="203"/>
      <c r="Q2233" s="204"/>
      <c r="R2233" s="204"/>
      <c r="S2233" s="234"/>
      <c r="T2233" s="50"/>
      <c r="U2233" s="50"/>
      <c r="V2233" s="50"/>
      <c r="W2233" s="50"/>
      <c r="X2233" s="50"/>
      <c r="Y2233" s="50"/>
      <c r="Z2233" s="250"/>
      <c r="AA2233" s="238"/>
      <c r="AB2233" s="50"/>
      <c r="AC2233" s="50"/>
      <c r="AD2233" s="50"/>
      <c r="AE2233" s="50"/>
      <c r="AF2233" s="50"/>
      <c r="AG2233" s="50"/>
      <c r="AH2233" s="50"/>
      <c r="AI2233" s="50"/>
      <c r="AJ2233" s="50"/>
      <c r="AK2233" s="50"/>
      <c r="AL2233" s="50"/>
      <c r="AM2233" s="50"/>
      <c r="AN2233" s="50"/>
      <c r="AO2233" s="50"/>
      <c r="AP2233" s="50"/>
      <c r="AQ2233" s="50"/>
      <c r="AR2233" s="50"/>
      <c r="AS2233" s="50"/>
      <c r="AT2233" s="50"/>
      <c r="AU2233" s="50"/>
      <c r="AV2233" s="50"/>
      <c r="AW2233" s="50"/>
      <c r="AX2233" s="50"/>
      <c r="AY2233" s="50"/>
      <c r="AZ2233" s="50"/>
      <c r="BA2233" s="50"/>
      <c r="BB2233" s="50"/>
      <c r="BC2233" s="50"/>
      <c r="BD2233" s="50"/>
      <c r="BE2233" s="50"/>
      <c r="BF2233" s="50"/>
      <c r="BG2233" s="50"/>
      <c r="BH2233" s="50"/>
      <c r="BI2233" s="50"/>
      <c r="BJ2233" s="50"/>
      <c r="BK2233" s="50"/>
      <c r="BL2233" s="50"/>
      <c r="BM2233" s="50"/>
      <c r="BN2233" s="50"/>
      <c r="BO2233" s="50"/>
      <c r="BP2233" s="50"/>
      <c r="BQ2233" s="50"/>
      <c r="BR2233" s="50"/>
      <c r="BS2233" s="50"/>
      <c r="BT2233" s="50"/>
      <c r="BU2233" s="50"/>
      <c r="BV2233" s="50"/>
      <c r="BW2233" s="50"/>
      <c r="BX2233" s="50"/>
      <c r="BY2233" s="50"/>
      <c r="BZ2233" s="50"/>
      <c r="CA2233" s="50"/>
      <c r="CB2233" s="50"/>
      <c r="CC2233" s="50"/>
      <c r="CD2233" s="50"/>
      <c r="CE2233" s="50"/>
      <c r="CF2233" s="50"/>
      <c r="CG2233" s="50"/>
      <c r="CH2233" s="50"/>
      <c r="CI2233" s="50"/>
      <c r="CJ2233" s="50"/>
      <c r="CK2233" s="50"/>
      <c r="CL2233" s="50"/>
      <c r="CM2233" s="50"/>
      <c r="CN2233" s="50"/>
      <c r="CO2233" s="50"/>
      <c r="CP2233" s="50"/>
      <c r="CQ2233" s="50"/>
      <c r="CR2233" s="50"/>
      <c r="CS2233" s="50"/>
      <c r="CT2233" s="50"/>
      <c r="CU2233" s="50"/>
      <c r="CV2233" s="50"/>
      <c r="CW2233" s="50"/>
      <c r="CX2233" s="50"/>
      <c r="CY2233" s="50"/>
      <c r="CZ2233" s="50"/>
      <c r="DA2233" s="50"/>
      <c r="DB2233" s="50"/>
      <c r="DC2233" s="50"/>
      <c r="DD2233" s="50"/>
      <c r="DE2233" s="50"/>
      <c r="DF2233" s="50"/>
    </row>
    <row r="2234" spans="2:110" x14ac:dyDescent="0.2">
      <c r="B2234" s="173"/>
      <c r="C2234" s="206"/>
      <c r="E2234" s="203"/>
      <c r="F2234" s="203"/>
      <c r="G2234" s="203"/>
      <c r="H2234" s="203"/>
      <c r="I2234" s="203"/>
      <c r="J2234" s="203"/>
      <c r="K2234" s="203"/>
      <c r="L2234" s="203"/>
      <c r="M2234" s="203"/>
      <c r="N2234" s="203"/>
      <c r="O2234" s="203"/>
      <c r="P2234" s="203"/>
      <c r="Q2234" s="204"/>
      <c r="R2234" s="204"/>
      <c r="S2234" s="234"/>
      <c r="T2234" s="50"/>
      <c r="U2234" s="50"/>
      <c r="V2234" s="50"/>
      <c r="W2234" s="50"/>
      <c r="X2234" s="50"/>
      <c r="Y2234" s="50"/>
      <c r="Z2234" s="250"/>
      <c r="AA2234" s="238"/>
      <c r="AB2234" s="50"/>
      <c r="AC2234" s="50"/>
      <c r="AD2234" s="50"/>
      <c r="AE2234" s="50"/>
      <c r="AF2234" s="50"/>
      <c r="AG2234" s="50"/>
      <c r="AH2234" s="50"/>
      <c r="AI2234" s="50"/>
      <c r="AJ2234" s="50"/>
      <c r="AK2234" s="50"/>
      <c r="AL2234" s="50"/>
      <c r="AM2234" s="50"/>
      <c r="AN2234" s="50"/>
      <c r="AO2234" s="50"/>
      <c r="AP2234" s="50"/>
      <c r="AQ2234" s="50"/>
      <c r="AR2234" s="50"/>
      <c r="AS2234" s="50"/>
      <c r="AT2234" s="50"/>
      <c r="AU2234" s="50"/>
      <c r="AV2234" s="50"/>
      <c r="AW2234" s="50"/>
      <c r="AX2234" s="50"/>
      <c r="AY2234" s="50"/>
      <c r="AZ2234" s="50"/>
      <c r="BA2234" s="50"/>
      <c r="BB2234" s="50"/>
      <c r="BC2234" s="50"/>
      <c r="BD2234" s="50"/>
      <c r="BE2234" s="50"/>
      <c r="BF2234" s="50"/>
      <c r="BG2234" s="50"/>
      <c r="BH2234" s="50"/>
      <c r="BI2234" s="50"/>
      <c r="BJ2234" s="50"/>
      <c r="BK2234" s="50"/>
      <c r="BL2234" s="50"/>
      <c r="BM2234" s="50"/>
      <c r="BN2234" s="50"/>
      <c r="BO2234" s="50"/>
      <c r="BP2234" s="50"/>
      <c r="BQ2234" s="50"/>
      <c r="BR2234" s="50"/>
      <c r="BS2234" s="50"/>
      <c r="BT2234" s="50"/>
      <c r="BU2234" s="50"/>
      <c r="BV2234" s="50"/>
      <c r="BW2234" s="50"/>
      <c r="BX2234" s="50"/>
      <c r="BY2234" s="50"/>
      <c r="BZ2234" s="50"/>
      <c r="CA2234" s="50"/>
      <c r="CB2234" s="50"/>
      <c r="CC2234" s="50"/>
      <c r="CD2234" s="50"/>
      <c r="CE2234" s="50"/>
      <c r="CF2234" s="50"/>
      <c r="CG2234" s="50"/>
      <c r="CH2234" s="50"/>
      <c r="CI2234" s="50"/>
      <c r="CJ2234" s="50"/>
      <c r="CK2234" s="50"/>
      <c r="CL2234" s="50"/>
      <c r="CM2234" s="50"/>
      <c r="CN2234" s="50"/>
      <c r="CO2234" s="50"/>
      <c r="CP2234" s="50"/>
      <c r="CQ2234" s="50"/>
      <c r="CR2234" s="50"/>
      <c r="CS2234" s="50"/>
      <c r="CT2234" s="50"/>
      <c r="CU2234" s="50"/>
      <c r="CV2234" s="50"/>
      <c r="CW2234" s="50"/>
      <c r="CX2234" s="50"/>
      <c r="CY2234" s="50"/>
      <c r="CZ2234" s="50"/>
      <c r="DA2234" s="50"/>
      <c r="DB2234" s="50"/>
      <c r="DC2234" s="50"/>
      <c r="DD2234" s="50"/>
      <c r="DE2234" s="50"/>
      <c r="DF2234" s="50"/>
    </row>
    <row r="2235" spans="2:110" x14ac:dyDescent="0.2">
      <c r="B2235" s="173"/>
      <c r="C2235" s="206"/>
      <c r="E2235" s="203"/>
      <c r="F2235" s="203"/>
      <c r="G2235" s="203"/>
      <c r="H2235" s="203"/>
      <c r="I2235" s="203"/>
      <c r="J2235" s="203"/>
      <c r="K2235" s="203"/>
      <c r="L2235" s="203"/>
      <c r="M2235" s="203"/>
      <c r="N2235" s="203"/>
      <c r="O2235" s="203"/>
      <c r="P2235" s="203"/>
      <c r="Q2235" s="204"/>
      <c r="R2235" s="204"/>
      <c r="S2235" s="234"/>
      <c r="T2235" s="50"/>
      <c r="U2235" s="50"/>
      <c r="V2235" s="50"/>
      <c r="W2235" s="50"/>
      <c r="X2235" s="50"/>
      <c r="Y2235" s="50"/>
      <c r="Z2235" s="250"/>
      <c r="AA2235" s="238"/>
      <c r="AB2235" s="50"/>
      <c r="AC2235" s="50"/>
      <c r="AD2235" s="50"/>
      <c r="AE2235" s="50"/>
      <c r="AF2235" s="50"/>
      <c r="AG2235" s="50"/>
      <c r="AH2235" s="50"/>
      <c r="AI2235" s="50"/>
      <c r="AJ2235" s="50"/>
      <c r="AK2235" s="50"/>
      <c r="AL2235" s="50"/>
      <c r="AM2235" s="50"/>
      <c r="AN2235" s="50"/>
      <c r="AO2235" s="50"/>
      <c r="AP2235" s="50"/>
      <c r="AQ2235" s="50"/>
      <c r="AR2235" s="50"/>
      <c r="AS2235" s="50"/>
      <c r="AT2235" s="50"/>
      <c r="AU2235" s="50"/>
      <c r="AV2235" s="50"/>
      <c r="AW2235" s="50"/>
      <c r="AX2235" s="50"/>
      <c r="AY2235" s="50"/>
      <c r="AZ2235" s="50"/>
      <c r="BA2235" s="50"/>
      <c r="BB2235" s="50"/>
      <c r="BC2235" s="50"/>
      <c r="BD2235" s="50"/>
      <c r="BE2235" s="50"/>
      <c r="BF2235" s="50"/>
      <c r="BG2235" s="50"/>
      <c r="BH2235" s="50"/>
      <c r="BI2235" s="50"/>
      <c r="BJ2235" s="50"/>
      <c r="BK2235" s="50"/>
      <c r="BL2235" s="50"/>
      <c r="BM2235" s="50"/>
      <c r="BN2235" s="50"/>
      <c r="BO2235" s="50"/>
      <c r="BP2235" s="50"/>
      <c r="BQ2235" s="50"/>
      <c r="BR2235" s="50"/>
      <c r="BS2235" s="50"/>
      <c r="BT2235" s="50"/>
      <c r="BU2235" s="50"/>
      <c r="BV2235" s="50"/>
      <c r="BW2235" s="50"/>
      <c r="BX2235" s="50"/>
      <c r="BY2235" s="50"/>
      <c r="BZ2235" s="50"/>
      <c r="CA2235" s="50"/>
      <c r="CB2235" s="50"/>
      <c r="CC2235" s="50"/>
      <c r="CD2235" s="50"/>
      <c r="CE2235" s="50"/>
      <c r="CF2235" s="50"/>
      <c r="CG2235" s="50"/>
      <c r="CH2235" s="50"/>
      <c r="CI2235" s="50"/>
      <c r="CJ2235" s="50"/>
      <c r="CK2235" s="50"/>
      <c r="CL2235" s="50"/>
      <c r="CM2235" s="50"/>
      <c r="CN2235" s="50"/>
      <c r="CO2235" s="50"/>
      <c r="CP2235" s="50"/>
      <c r="CQ2235" s="50"/>
      <c r="CR2235" s="50"/>
      <c r="CS2235" s="50"/>
      <c r="CT2235" s="50"/>
      <c r="CU2235" s="50"/>
      <c r="CV2235" s="50"/>
      <c r="CW2235" s="50"/>
      <c r="CX2235" s="50"/>
      <c r="CY2235" s="50"/>
      <c r="CZ2235" s="50"/>
      <c r="DA2235" s="50"/>
      <c r="DB2235" s="50"/>
      <c r="DC2235" s="50"/>
      <c r="DD2235" s="50"/>
      <c r="DE2235" s="50"/>
      <c r="DF2235" s="50"/>
    </row>
    <row r="2236" spans="2:110" x14ac:dyDescent="0.2">
      <c r="B2236" s="173"/>
      <c r="C2236" s="206"/>
      <c r="D2236" s="208"/>
      <c r="E2236" s="203"/>
      <c r="F2236" s="203"/>
      <c r="G2236" s="203"/>
      <c r="H2236" s="203"/>
      <c r="I2236" s="203"/>
      <c r="J2236" s="203"/>
      <c r="K2236" s="203"/>
      <c r="L2236" s="203"/>
      <c r="M2236" s="203"/>
      <c r="N2236" s="203"/>
      <c r="O2236" s="203"/>
      <c r="P2236" s="203"/>
      <c r="Q2236" s="204"/>
      <c r="R2236" s="204"/>
      <c r="S2236" s="234"/>
      <c r="T2236" s="50"/>
      <c r="U2236" s="50"/>
      <c r="V2236" s="50"/>
      <c r="W2236" s="50"/>
      <c r="X2236" s="50"/>
      <c r="Y2236" s="50"/>
      <c r="Z2236" s="250"/>
      <c r="AA2236" s="238"/>
      <c r="AB2236" s="50"/>
      <c r="AC2236" s="50"/>
      <c r="AD2236" s="50"/>
      <c r="AE2236" s="50"/>
      <c r="AF2236" s="50"/>
      <c r="AG2236" s="50"/>
      <c r="AH2236" s="50"/>
      <c r="AI2236" s="50"/>
      <c r="AJ2236" s="50"/>
      <c r="AK2236" s="50"/>
      <c r="AL2236" s="50"/>
      <c r="AM2236" s="50"/>
      <c r="AN2236" s="50"/>
      <c r="AO2236" s="50"/>
      <c r="AP2236" s="50"/>
      <c r="AQ2236" s="50"/>
      <c r="AR2236" s="50"/>
      <c r="AS2236" s="50"/>
      <c r="AT2236" s="50"/>
      <c r="AU2236" s="50"/>
      <c r="AV2236" s="50"/>
      <c r="AW2236" s="50"/>
      <c r="AX2236" s="50"/>
      <c r="AY2236" s="50"/>
      <c r="AZ2236" s="50"/>
      <c r="BA2236" s="50"/>
      <c r="BB2236" s="50"/>
      <c r="BC2236" s="50"/>
      <c r="BD2236" s="50"/>
      <c r="BE2236" s="50"/>
      <c r="BF2236" s="50"/>
      <c r="BG2236" s="50"/>
      <c r="BH2236" s="50"/>
      <c r="BI2236" s="50"/>
      <c r="BJ2236" s="50"/>
      <c r="BK2236" s="50"/>
      <c r="BL2236" s="50"/>
      <c r="BM2236" s="50"/>
      <c r="BN2236" s="50"/>
      <c r="BO2236" s="50"/>
      <c r="BP2236" s="50"/>
      <c r="BQ2236" s="50"/>
      <c r="BR2236" s="50"/>
      <c r="BS2236" s="50"/>
      <c r="BT2236" s="50"/>
      <c r="BU2236" s="50"/>
      <c r="BV2236" s="50"/>
      <c r="BW2236" s="50"/>
      <c r="BX2236" s="50"/>
      <c r="BY2236" s="50"/>
      <c r="BZ2236" s="50"/>
      <c r="CA2236" s="50"/>
      <c r="CB2236" s="50"/>
      <c r="CC2236" s="50"/>
      <c r="CD2236" s="50"/>
      <c r="CE2236" s="50"/>
      <c r="CF2236" s="50"/>
      <c r="CG2236" s="50"/>
      <c r="CH2236" s="50"/>
      <c r="CI2236" s="50"/>
      <c r="CJ2236" s="50"/>
      <c r="CK2236" s="50"/>
      <c r="CL2236" s="50"/>
      <c r="CM2236" s="50"/>
      <c r="CN2236" s="50"/>
      <c r="CO2236" s="50"/>
      <c r="CP2236" s="50"/>
      <c r="CQ2236" s="50"/>
      <c r="CR2236" s="50"/>
      <c r="CS2236" s="50"/>
      <c r="CT2236" s="50"/>
      <c r="CU2236" s="50"/>
      <c r="CV2236" s="50"/>
      <c r="CW2236" s="50"/>
      <c r="CX2236" s="50"/>
      <c r="CY2236" s="50"/>
      <c r="CZ2236" s="50"/>
      <c r="DA2236" s="50"/>
      <c r="DB2236" s="50"/>
      <c r="DC2236" s="50"/>
      <c r="DD2236" s="50"/>
      <c r="DE2236" s="50"/>
      <c r="DF2236" s="50"/>
    </row>
    <row r="2237" spans="2:110" x14ac:dyDescent="0.2">
      <c r="B2237" s="173"/>
      <c r="C2237" s="206"/>
      <c r="D2237" s="200"/>
      <c r="E2237" s="203"/>
      <c r="F2237" s="203"/>
      <c r="G2237" s="203"/>
      <c r="H2237" s="203"/>
      <c r="I2237" s="203"/>
      <c r="J2237" s="203"/>
      <c r="K2237" s="203"/>
      <c r="L2237" s="203"/>
      <c r="M2237" s="203"/>
      <c r="N2237" s="203"/>
      <c r="O2237" s="203"/>
      <c r="P2237" s="203"/>
      <c r="Q2237" s="204"/>
      <c r="R2237" s="204"/>
      <c r="S2237" s="234"/>
      <c r="T2237" s="50"/>
      <c r="U2237" s="50"/>
      <c r="V2237" s="50"/>
      <c r="W2237" s="50"/>
      <c r="X2237" s="50"/>
      <c r="Y2237" s="50"/>
      <c r="Z2237" s="250"/>
      <c r="AA2237" s="238"/>
      <c r="AB2237" s="50"/>
      <c r="AC2237" s="50"/>
      <c r="AD2237" s="50"/>
      <c r="AE2237" s="50"/>
      <c r="AF2237" s="50"/>
      <c r="AG2237" s="50"/>
      <c r="AH2237" s="50"/>
      <c r="AI2237" s="50"/>
      <c r="AJ2237" s="50"/>
      <c r="AK2237" s="50"/>
      <c r="AL2237" s="50"/>
      <c r="AM2237" s="50"/>
      <c r="AN2237" s="50"/>
      <c r="AO2237" s="50"/>
      <c r="AP2237" s="50"/>
      <c r="AQ2237" s="50"/>
      <c r="AR2237" s="50"/>
      <c r="AS2237" s="50"/>
      <c r="AT2237" s="50"/>
      <c r="AU2237" s="50"/>
      <c r="AV2237" s="50"/>
      <c r="AW2237" s="50"/>
      <c r="AX2237" s="50"/>
      <c r="AY2237" s="50"/>
      <c r="AZ2237" s="50"/>
      <c r="BA2237" s="50"/>
      <c r="BB2237" s="50"/>
      <c r="BC2237" s="50"/>
      <c r="BD2237" s="50"/>
      <c r="BE2237" s="50"/>
      <c r="BF2237" s="50"/>
      <c r="BG2237" s="50"/>
      <c r="BH2237" s="50"/>
      <c r="BI2237" s="50"/>
      <c r="BJ2237" s="50"/>
      <c r="BK2237" s="50"/>
      <c r="BL2237" s="50"/>
      <c r="BM2237" s="50"/>
      <c r="BN2237" s="50"/>
      <c r="BO2237" s="50"/>
      <c r="BP2237" s="50"/>
      <c r="BQ2237" s="50"/>
      <c r="BR2237" s="50"/>
      <c r="BS2237" s="50"/>
      <c r="BT2237" s="50"/>
      <c r="BU2237" s="50"/>
      <c r="BV2237" s="50"/>
      <c r="BW2237" s="50"/>
      <c r="BX2237" s="50"/>
      <c r="BY2237" s="50"/>
      <c r="BZ2237" s="50"/>
      <c r="CA2237" s="50"/>
      <c r="CB2237" s="50"/>
      <c r="CC2237" s="50"/>
      <c r="CD2237" s="50"/>
      <c r="CE2237" s="50"/>
      <c r="CF2237" s="50"/>
      <c r="CG2237" s="50"/>
      <c r="CH2237" s="50"/>
      <c r="CI2237" s="50"/>
      <c r="CJ2237" s="50"/>
      <c r="CK2237" s="50"/>
      <c r="CL2237" s="50"/>
      <c r="CM2237" s="50"/>
      <c r="CN2237" s="50"/>
      <c r="CO2237" s="50"/>
      <c r="CP2237" s="50"/>
      <c r="CQ2237" s="50"/>
      <c r="CR2237" s="50"/>
      <c r="CS2237" s="50"/>
      <c r="CT2237" s="50"/>
      <c r="CU2237" s="50"/>
      <c r="CV2237" s="50"/>
      <c r="CW2237" s="50"/>
      <c r="CX2237" s="50"/>
      <c r="CY2237" s="50"/>
      <c r="CZ2237" s="50"/>
      <c r="DA2237" s="50"/>
      <c r="DB2237" s="50"/>
      <c r="DC2237" s="50"/>
      <c r="DD2237" s="50"/>
      <c r="DE2237" s="50"/>
      <c r="DF2237" s="50"/>
    </row>
    <row r="2238" spans="2:110" x14ac:dyDescent="0.2">
      <c r="B2238" s="173"/>
      <c r="C2238" s="206"/>
      <c r="E2238" s="203"/>
      <c r="F2238" s="203"/>
      <c r="G2238" s="203"/>
      <c r="H2238" s="203"/>
      <c r="I2238" s="203"/>
      <c r="J2238" s="203"/>
      <c r="K2238" s="203"/>
      <c r="L2238" s="203"/>
      <c r="M2238" s="203"/>
      <c r="N2238" s="203"/>
      <c r="O2238" s="203"/>
      <c r="P2238" s="203"/>
      <c r="Q2238" s="204"/>
      <c r="R2238" s="204"/>
      <c r="S2238" s="234"/>
      <c r="T2238" s="50"/>
      <c r="U2238" s="50"/>
      <c r="V2238" s="50"/>
      <c r="W2238" s="50"/>
      <c r="X2238" s="50"/>
      <c r="Y2238" s="50"/>
      <c r="Z2238" s="250"/>
      <c r="AA2238" s="238"/>
      <c r="AB2238" s="50"/>
      <c r="AC2238" s="50"/>
      <c r="AD2238" s="50"/>
      <c r="AE2238" s="50"/>
      <c r="AF2238" s="50"/>
      <c r="AG2238" s="50"/>
      <c r="AH2238" s="50"/>
      <c r="AI2238" s="50"/>
      <c r="AJ2238" s="50"/>
      <c r="AK2238" s="50"/>
      <c r="AL2238" s="50"/>
      <c r="AM2238" s="50"/>
      <c r="AN2238" s="50"/>
      <c r="AO2238" s="50"/>
      <c r="AP2238" s="50"/>
      <c r="AQ2238" s="50"/>
      <c r="AR2238" s="50"/>
      <c r="AS2238" s="50"/>
      <c r="AT2238" s="50"/>
      <c r="AU2238" s="50"/>
      <c r="AV2238" s="50"/>
      <c r="AW2238" s="50"/>
      <c r="AX2238" s="50"/>
      <c r="AY2238" s="50"/>
      <c r="AZ2238" s="50"/>
      <c r="BA2238" s="50"/>
      <c r="BB2238" s="50"/>
      <c r="BC2238" s="50"/>
      <c r="BD2238" s="50"/>
      <c r="BE2238" s="50"/>
      <c r="BF2238" s="50"/>
      <c r="BG2238" s="50"/>
      <c r="BH2238" s="50"/>
      <c r="BI2238" s="50"/>
      <c r="BJ2238" s="50"/>
      <c r="BK2238" s="50"/>
      <c r="BL2238" s="50"/>
      <c r="BM2238" s="50"/>
      <c r="BN2238" s="50"/>
      <c r="BO2238" s="50"/>
      <c r="BP2238" s="50"/>
      <c r="BQ2238" s="50"/>
      <c r="BR2238" s="50"/>
      <c r="BS2238" s="50"/>
      <c r="BT2238" s="50"/>
      <c r="BU2238" s="50"/>
      <c r="BV2238" s="50"/>
      <c r="BW2238" s="50"/>
      <c r="BX2238" s="50"/>
      <c r="BY2238" s="50"/>
      <c r="BZ2238" s="50"/>
      <c r="CA2238" s="50"/>
      <c r="CB2238" s="50"/>
      <c r="CC2238" s="50"/>
      <c r="CD2238" s="50"/>
      <c r="CE2238" s="50"/>
      <c r="CF2238" s="50"/>
      <c r="CG2238" s="50"/>
      <c r="CH2238" s="50"/>
      <c r="CI2238" s="50"/>
      <c r="CJ2238" s="50"/>
      <c r="CK2238" s="50"/>
      <c r="CL2238" s="50"/>
      <c r="CM2238" s="50"/>
      <c r="CN2238" s="50"/>
      <c r="CO2238" s="50"/>
      <c r="CP2238" s="50"/>
      <c r="CQ2238" s="50"/>
      <c r="CR2238" s="50"/>
      <c r="CS2238" s="50"/>
      <c r="CT2238" s="50"/>
      <c r="CU2238" s="50"/>
      <c r="CV2238" s="50"/>
      <c r="CW2238" s="50"/>
      <c r="CX2238" s="50"/>
      <c r="CY2238" s="50"/>
      <c r="CZ2238" s="50"/>
      <c r="DA2238" s="50"/>
      <c r="DB2238" s="50"/>
      <c r="DC2238" s="50"/>
      <c r="DD2238" s="50"/>
      <c r="DE2238" s="50"/>
      <c r="DF2238" s="50"/>
    </row>
    <row r="2239" spans="2:110" x14ac:dyDescent="0.2">
      <c r="B2239" s="173"/>
      <c r="C2239" s="206"/>
      <c r="E2239" s="203"/>
      <c r="F2239" s="203"/>
      <c r="G2239" s="203"/>
      <c r="H2239" s="203"/>
      <c r="I2239" s="203"/>
      <c r="J2239" s="203"/>
      <c r="K2239" s="203"/>
      <c r="L2239" s="203"/>
      <c r="M2239" s="203"/>
      <c r="N2239" s="203"/>
      <c r="O2239" s="203"/>
      <c r="P2239" s="203"/>
      <c r="Q2239" s="204"/>
      <c r="R2239" s="204"/>
      <c r="S2239" s="234"/>
      <c r="T2239" s="50"/>
      <c r="U2239" s="50"/>
      <c r="V2239" s="50"/>
      <c r="W2239" s="50"/>
      <c r="X2239" s="50"/>
      <c r="Y2239" s="50"/>
      <c r="Z2239" s="250"/>
      <c r="AA2239" s="238"/>
      <c r="AB2239" s="50"/>
      <c r="AC2239" s="50"/>
      <c r="AD2239" s="50"/>
      <c r="AE2239" s="50"/>
      <c r="AF2239" s="50"/>
      <c r="AG2239" s="50"/>
      <c r="AH2239" s="50"/>
      <c r="AI2239" s="50"/>
      <c r="AJ2239" s="50"/>
      <c r="AK2239" s="50"/>
      <c r="AL2239" s="50"/>
      <c r="AM2239" s="50"/>
      <c r="AN2239" s="50"/>
      <c r="AO2239" s="50"/>
      <c r="AP2239" s="50"/>
      <c r="AQ2239" s="50"/>
      <c r="AR2239" s="50"/>
      <c r="AS2239" s="50"/>
      <c r="AT2239" s="50"/>
      <c r="AU2239" s="50"/>
      <c r="AV2239" s="50"/>
      <c r="AW2239" s="50"/>
      <c r="AX2239" s="50"/>
      <c r="AY2239" s="50"/>
      <c r="AZ2239" s="50"/>
      <c r="BA2239" s="50"/>
      <c r="BB2239" s="50"/>
      <c r="BC2239" s="50"/>
      <c r="BD2239" s="50"/>
      <c r="BE2239" s="50"/>
      <c r="BF2239" s="50"/>
      <c r="BG2239" s="50"/>
      <c r="BH2239" s="50"/>
      <c r="BI2239" s="50"/>
      <c r="BJ2239" s="50"/>
      <c r="BK2239" s="50"/>
      <c r="BL2239" s="50"/>
      <c r="BM2239" s="50"/>
      <c r="BN2239" s="50"/>
      <c r="BO2239" s="50"/>
      <c r="BP2239" s="50"/>
      <c r="BQ2239" s="50"/>
      <c r="BR2239" s="50"/>
      <c r="BS2239" s="50"/>
      <c r="BT2239" s="50"/>
      <c r="BU2239" s="50"/>
      <c r="BV2239" s="50"/>
      <c r="BW2239" s="50"/>
      <c r="BX2239" s="50"/>
      <c r="BY2239" s="50"/>
      <c r="BZ2239" s="50"/>
      <c r="CA2239" s="50"/>
      <c r="CB2239" s="50"/>
      <c r="CC2239" s="50"/>
      <c r="CD2239" s="50"/>
      <c r="CE2239" s="50"/>
      <c r="CF2239" s="50"/>
      <c r="CG2239" s="50"/>
      <c r="CH2239" s="50"/>
      <c r="CI2239" s="50"/>
      <c r="CJ2239" s="50"/>
      <c r="CK2239" s="50"/>
      <c r="CL2239" s="50"/>
      <c r="CM2239" s="50"/>
      <c r="CN2239" s="50"/>
      <c r="CO2239" s="50"/>
      <c r="CP2239" s="50"/>
      <c r="CQ2239" s="50"/>
      <c r="CR2239" s="50"/>
      <c r="CS2239" s="50"/>
      <c r="CT2239" s="50"/>
      <c r="CU2239" s="50"/>
      <c r="CV2239" s="50"/>
      <c r="CW2239" s="50"/>
      <c r="CX2239" s="50"/>
      <c r="CY2239" s="50"/>
      <c r="CZ2239" s="50"/>
      <c r="DA2239" s="50"/>
      <c r="DB2239" s="50"/>
      <c r="DC2239" s="50"/>
      <c r="DD2239" s="50"/>
      <c r="DE2239" s="50"/>
      <c r="DF2239" s="50"/>
    </row>
    <row r="2240" spans="2:110" x14ac:dyDescent="0.2">
      <c r="C2240" s="206"/>
      <c r="E2240" s="203"/>
      <c r="F2240" s="203"/>
      <c r="G2240" s="203"/>
      <c r="H2240" s="203"/>
      <c r="I2240" s="203"/>
      <c r="J2240" s="203"/>
      <c r="K2240" s="203"/>
      <c r="L2240" s="203"/>
      <c r="M2240" s="203"/>
      <c r="N2240" s="203"/>
      <c r="O2240" s="203"/>
      <c r="P2240" s="203"/>
      <c r="Q2240" s="204"/>
      <c r="R2240" s="204"/>
      <c r="S2240" s="234"/>
      <c r="T2240" s="50"/>
      <c r="U2240" s="50"/>
      <c r="V2240" s="50"/>
      <c r="W2240" s="50"/>
      <c r="X2240" s="50"/>
      <c r="Y2240" s="50"/>
      <c r="Z2240" s="250"/>
      <c r="AA2240" s="238"/>
      <c r="AB2240" s="50"/>
      <c r="AC2240" s="50"/>
      <c r="AD2240" s="50"/>
      <c r="AE2240" s="50"/>
      <c r="AF2240" s="50"/>
      <c r="AG2240" s="50"/>
      <c r="AH2240" s="50"/>
      <c r="AI2240" s="50"/>
      <c r="AJ2240" s="50"/>
      <c r="AK2240" s="50"/>
      <c r="AL2240" s="50"/>
      <c r="AM2240" s="50"/>
      <c r="AN2240" s="50"/>
      <c r="AO2240" s="50"/>
      <c r="AP2240" s="50"/>
      <c r="AQ2240" s="50"/>
      <c r="AR2240" s="50"/>
      <c r="AS2240" s="50"/>
      <c r="AT2240" s="50"/>
      <c r="AU2240" s="50"/>
      <c r="AV2240" s="50"/>
      <c r="AW2240" s="50"/>
      <c r="AX2240" s="50"/>
      <c r="AY2240" s="50"/>
      <c r="AZ2240" s="50"/>
      <c r="BA2240" s="50"/>
      <c r="BB2240" s="50"/>
      <c r="BC2240" s="50"/>
      <c r="BD2240" s="50"/>
      <c r="BE2240" s="50"/>
      <c r="BF2240" s="50"/>
      <c r="BG2240" s="50"/>
      <c r="BH2240" s="50"/>
      <c r="BI2240" s="50"/>
      <c r="BJ2240" s="50"/>
      <c r="BK2240" s="50"/>
      <c r="BL2240" s="50"/>
      <c r="BM2240" s="50"/>
      <c r="BN2240" s="50"/>
      <c r="BO2240" s="50"/>
      <c r="BP2240" s="50"/>
      <c r="BQ2240" s="50"/>
      <c r="BR2240" s="50"/>
      <c r="BS2240" s="50"/>
      <c r="BT2240" s="50"/>
      <c r="BU2240" s="50"/>
      <c r="BV2240" s="50"/>
      <c r="BW2240" s="50"/>
      <c r="BX2240" s="50"/>
      <c r="BY2240" s="50"/>
      <c r="BZ2240" s="50"/>
      <c r="CA2240" s="50"/>
      <c r="CB2240" s="50"/>
      <c r="CC2240" s="50"/>
      <c r="CD2240" s="50"/>
      <c r="CE2240" s="50"/>
      <c r="CF2240" s="50"/>
      <c r="CG2240" s="50"/>
      <c r="CH2240" s="50"/>
      <c r="CI2240" s="50"/>
      <c r="CJ2240" s="50"/>
      <c r="CK2240" s="50"/>
      <c r="CL2240" s="50"/>
      <c r="CM2240" s="50"/>
      <c r="CN2240" s="50"/>
      <c r="CO2240" s="50"/>
      <c r="CP2240" s="50"/>
      <c r="CQ2240" s="50"/>
      <c r="CR2240" s="50"/>
      <c r="CS2240" s="50"/>
      <c r="CT2240" s="50"/>
      <c r="CU2240" s="50"/>
      <c r="CV2240" s="50"/>
      <c r="CW2240" s="50"/>
      <c r="CX2240" s="50"/>
      <c r="CY2240" s="50"/>
      <c r="CZ2240" s="50"/>
      <c r="DA2240" s="50"/>
      <c r="DB2240" s="50"/>
      <c r="DC2240" s="50"/>
      <c r="DD2240" s="50"/>
      <c r="DE2240" s="50"/>
      <c r="DF2240" s="50"/>
    </row>
    <row r="2241" spans="2:110" x14ac:dyDescent="0.2">
      <c r="C2241" s="206"/>
      <c r="E2241" s="203"/>
      <c r="F2241" s="203"/>
      <c r="G2241" s="203"/>
      <c r="H2241" s="203"/>
      <c r="I2241" s="203"/>
      <c r="J2241" s="203"/>
      <c r="K2241" s="203"/>
      <c r="L2241" s="203"/>
      <c r="M2241" s="203"/>
      <c r="N2241" s="203"/>
      <c r="O2241" s="203"/>
      <c r="P2241" s="203"/>
      <c r="Q2241" s="204"/>
      <c r="R2241" s="204"/>
      <c r="S2241" s="234"/>
      <c r="T2241" s="50"/>
      <c r="U2241" s="50"/>
      <c r="V2241" s="50"/>
      <c r="W2241" s="50"/>
      <c r="X2241" s="50"/>
      <c r="Y2241" s="50"/>
      <c r="Z2241" s="250"/>
      <c r="AA2241" s="238"/>
      <c r="AB2241" s="50"/>
      <c r="AC2241" s="50"/>
      <c r="AD2241" s="50"/>
      <c r="AE2241" s="50"/>
      <c r="AF2241" s="50"/>
      <c r="AG2241" s="50"/>
      <c r="AH2241" s="50"/>
      <c r="AI2241" s="50"/>
      <c r="AJ2241" s="50"/>
      <c r="AK2241" s="50"/>
      <c r="AL2241" s="50"/>
      <c r="AM2241" s="50"/>
      <c r="AN2241" s="50"/>
      <c r="AO2241" s="50"/>
      <c r="AP2241" s="50"/>
      <c r="AQ2241" s="50"/>
      <c r="AR2241" s="50"/>
      <c r="AS2241" s="50"/>
      <c r="AT2241" s="50"/>
      <c r="AU2241" s="50"/>
      <c r="AV2241" s="50"/>
      <c r="AW2241" s="50"/>
      <c r="AX2241" s="50"/>
      <c r="AY2241" s="50"/>
      <c r="AZ2241" s="50"/>
      <c r="BA2241" s="50"/>
      <c r="BB2241" s="50"/>
      <c r="BC2241" s="50"/>
      <c r="BD2241" s="50"/>
      <c r="BE2241" s="50"/>
      <c r="BF2241" s="50"/>
      <c r="BG2241" s="50"/>
      <c r="BH2241" s="50"/>
      <c r="BI2241" s="50"/>
      <c r="BJ2241" s="50"/>
      <c r="BK2241" s="50"/>
      <c r="BL2241" s="50"/>
      <c r="BM2241" s="50"/>
      <c r="BN2241" s="50"/>
      <c r="BO2241" s="50"/>
      <c r="BP2241" s="50"/>
      <c r="BQ2241" s="50"/>
      <c r="BR2241" s="50"/>
      <c r="BS2241" s="50"/>
      <c r="BT2241" s="50"/>
      <c r="BU2241" s="50"/>
      <c r="BV2241" s="50"/>
      <c r="BW2241" s="50"/>
      <c r="BX2241" s="50"/>
      <c r="BY2241" s="50"/>
      <c r="BZ2241" s="50"/>
      <c r="CA2241" s="50"/>
      <c r="CB2241" s="50"/>
      <c r="CC2241" s="50"/>
      <c r="CD2241" s="50"/>
      <c r="CE2241" s="50"/>
      <c r="CF2241" s="50"/>
      <c r="CG2241" s="50"/>
      <c r="CH2241" s="50"/>
      <c r="CI2241" s="50"/>
      <c r="CJ2241" s="50"/>
      <c r="CK2241" s="50"/>
      <c r="CL2241" s="50"/>
      <c r="CM2241" s="50"/>
      <c r="CN2241" s="50"/>
      <c r="CO2241" s="50"/>
      <c r="CP2241" s="50"/>
      <c r="CQ2241" s="50"/>
      <c r="CR2241" s="50"/>
      <c r="CS2241" s="50"/>
      <c r="CT2241" s="50"/>
      <c r="CU2241" s="50"/>
      <c r="CV2241" s="50"/>
      <c r="CW2241" s="50"/>
      <c r="CX2241" s="50"/>
      <c r="CY2241" s="50"/>
      <c r="CZ2241" s="50"/>
      <c r="DA2241" s="50"/>
      <c r="DB2241" s="50"/>
      <c r="DC2241" s="50"/>
      <c r="DD2241" s="50"/>
      <c r="DE2241" s="50"/>
      <c r="DF2241" s="50"/>
    </row>
    <row r="2242" spans="2:110" x14ac:dyDescent="0.2">
      <c r="C2242" s="206"/>
      <c r="E2242" s="203"/>
      <c r="F2242" s="203"/>
      <c r="G2242" s="203"/>
      <c r="H2242" s="203"/>
      <c r="I2242" s="203"/>
      <c r="J2242" s="203"/>
      <c r="K2242" s="203"/>
      <c r="L2242" s="203"/>
      <c r="M2242" s="203"/>
      <c r="N2242" s="203"/>
      <c r="O2242" s="203"/>
      <c r="P2242" s="203"/>
      <c r="Q2242" s="204"/>
      <c r="R2242" s="204"/>
      <c r="S2242" s="234"/>
      <c r="T2242" s="50"/>
      <c r="U2242" s="50"/>
      <c r="V2242" s="50"/>
      <c r="W2242" s="50"/>
      <c r="X2242" s="50"/>
      <c r="Y2242" s="50"/>
      <c r="Z2242" s="250"/>
      <c r="AA2242" s="238"/>
      <c r="AB2242" s="50"/>
      <c r="AC2242" s="50"/>
      <c r="AD2242" s="50"/>
      <c r="AE2242" s="50"/>
      <c r="AF2242" s="50"/>
      <c r="AG2242" s="50"/>
      <c r="AH2242" s="50"/>
      <c r="AI2242" s="50"/>
      <c r="AJ2242" s="50"/>
      <c r="AK2242" s="50"/>
      <c r="AL2242" s="50"/>
      <c r="AM2242" s="50"/>
      <c r="AN2242" s="50"/>
      <c r="AO2242" s="50"/>
      <c r="AP2242" s="50"/>
      <c r="AQ2242" s="50"/>
      <c r="AR2242" s="50"/>
      <c r="AS2242" s="50"/>
      <c r="AT2242" s="50"/>
      <c r="AU2242" s="50"/>
      <c r="AV2242" s="50"/>
      <c r="AW2242" s="50"/>
      <c r="AX2242" s="50"/>
      <c r="AY2242" s="50"/>
      <c r="AZ2242" s="50"/>
      <c r="BA2242" s="50"/>
      <c r="BB2242" s="50"/>
      <c r="BC2242" s="50"/>
      <c r="BD2242" s="50"/>
      <c r="BE2242" s="50"/>
      <c r="BF2242" s="50"/>
      <c r="BG2242" s="50"/>
      <c r="BH2242" s="50"/>
      <c r="BI2242" s="50"/>
      <c r="BJ2242" s="50"/>
      <c r="BK2242" s="50"/>
      <c r="BL2242" s="50"/>
      <c r="BM2242" s="50"/>
      <c r="BN2242" s="50"/>
      <c r="BO2242" s="50"/>
      <c r="BP2242" s="50"/>
      <c r="BQ2242" s="50"/>
      <c r="BR2242" s="50"/>
      <c r="BS2242" s="50"/>
      <c r="BT2242" s="50"/>
      <c r="BU2242" s="50"/>
      <c r="BV2242" s="50"/>
      <c r="BW2242" s="50"/>
      <c r="BX2242" s="50"/>
      <c r="BY2242" s="50"/>
      <c r="BZ2242" s="50"/>
      <c r="CA2242" s="50"/>
      <c r="CB2242" s="50"/>
      <c r="CC2242" s="50"/>
      <c r="CD2242" s="50"/>
      <c r="CE2242" s="50"/>
      <c r="CF2242" s="50"/>
      <c r="CG2242" s="50"/>
      <c r="CH2242" s="50"/>
      <c r="CI2242" s="50"/>
      <c r="CJ2242" s="50"/>
      <c r="CK2242" s="50"/>
      <c r="CL2242" s="50"/>
      <c r="CM2242" s="50"/>
      <c r="CN2242" s="50"/>
      <c r="CO2242" s="50"/>
      <c r="CP2242" s="50"/>
      <c r="CQ2242" s="50"/>
      <c r="CR2242" s="50"/>
      <c r="CS2242" s="50"/>
      <c r="CT2242" s="50"/>
      <c r="CU2242" s="50"/>
      <c r="CV2242" s="50"/>
      <c r="CW2242" s="50"/>
      <c r="CX2242" s="50"/>
      <c r="CY2242" s="50"/>
      <c r="CZ2242" s="50"/>
      <c r="DA2242" s="50"/>
      <c r="DB2242" s="50"/>
      <c r="DC2242" s="50"/>
      <c r="DD2242" s="50"/>
      <c r="DE2242" s="50"/>
      <c r="DF2242" s="50"/>
    </row>
    <row r="2243" spans="2:110" x14ac:dyDescent="0.2">
      <c r="C2243" s="206"/>
      <c r="E2243" s="203"/>
      <c r="F2243" s="203"/>
      <c r="G2243" s="203"/>
      <c r="H2243" s="203"/>
      <c r="I2243" s="203"/>
      <c r="J2243" s="203"/>
      <c r="K2243" s="203"/>
      <c r="L2243" s="203"/>
      <c r="M2243" s="203"/>
      <c r="N2243" s="203"/>
      <c r="O2243" s="203"/>
      <c r="P2243" s="203"/>
      <c r="Q2243" s="204"/>
      <c r="R2243" s="204"/>
      <c r="S2243" s="234"/>
      <c r="T2243" s="50"/>
      <c r="U2243" s="50"/>
      <c r="V2243" s="50"/>
      <c r="W2243" s="50"/>
      <c r="X2243" s="50"/>
      <c r="Y2243" s="50"/>
      <c r="Z2243" s="250"/>
      <c r="AA2243" s="238"/>
      <c r="AB2243" s="50"/>
      <c r="AC2243" s="50"/>
      <c r="AD2243" s="50"/>
      <c r="AE2243" s="50"/>
      <c r="AF2243" s="50"/>
      <c r="AG2243" s="50"/>
      <c r="AH2243" s="50"/>
      <c r="AI2243" s="50"/>
      <c r="AJ2243" s="50"/>
      <c r="AK2243" s="50"/>
      <c r="AL2243" s="50"/>
      <c r="AM2243" s="50"/>
      <c r="AN2243" s="50"/>
      <c r="AO2243" s="50"/>
      <c r="AP2243" s="50"/>
      <c r="AQ2243" s="50"/>
      <c r="AR2243" s="50"/>
      <c r="AS2243" s="50"/>
      <c r="AT2243" s="50"/>
      <c r="AU2243" s="50"/>
      <c r="AV2243" s="50"/>
      <c r="AW2243" s="50"/>
      <c r="AX2243" s="50"/>
      <c r="AY2243" s="50"/>
      <c r="AZ2243" s="50"/>
      <c r="BA2243" s="50"/>
      <c r="BB2243" s="50"/>
      <c r="BC2243" s="50"/>
      <c r="BD2243" s="50"/>
      <c r="BE2243" s="50"/>
      <c r="BF2243" s="50"/>
      <c r="BG2243" s="50"/>
      <c r="BH2243" s="50"/>
      <c r="BI2243" s="50"/>
      <c r="BJ2243" s="50"/>
      <c r="BK2243" s="50"/>
      <c r="BL2243" s="50"/>
      <c r="BM2243" s="50"/>
      <c r="BN2243" s="50"/>
      <c r="BO2243" s="50"/>
      <c r="BP2243" s="50"/>
      <c r="BQ2243" s="50"/>
      <c r="BR2243" s="50"/>
      <c r="BS2243" s="50"/>
      <c r="BT2243" s="50"/>
      <c r="BU2243" s="50"/>
      <c r="BV2243" s="50"/>
      <c r="BW2243" s="50"/>
      <c r="BX2243" s="50"/>
      <c r="BY2243" s="50"/>
      <c r="BZ2243" s="50"/>
      <c r="CA2243" s="50"/>
      <c r="CB2243" s="50"/>
      <c r="CC2243" s="50"/>
      <c r="CD2243" s="50"/>
      <c r="CE2243" s="50"/>
      <c r="CF2243" s="50"/>
      <c r="CG2243" s="50"/>
      <c r="CH2243" s="50"/>
      <c r="CI2243" s="50"/>
      <c r="CJ2243" s="50"/>
      <c r="CK2243" s="50"/>
      <c r="CL2243" s="50"/>
      <c r="CM2243" s="50"/>
      <c r="CN2243" s="50"/>
      <c r="CO2243" s="50"/>
      <c r="CP2243" s="50"/>
      <c r="CQ2243" s="50"/>
      <c r="CR2243" s="50"/>
      <c r="CS2243" s="50"/>
      <c r="CT2243" s="50"/>
      <c r="CU2243" s="50"/>
      <c r="CV2243" s="50"/>
      <c r="CW2243" s="50"/>
      <c r="CX2243" s="50"/>
      <c r="CY2243" s="50"/>
      <c r="CZ2243" s="50"/>
      <c r="DA2243" s="50"/>
      <c r="DB2243" s="50"/>
      <c r="DC2243" s="50"/>
      <c r="DD2243" s="50"/>
      <c r="DE2243" s="50"/>
      <c r="DF2243" s="50"/>
    </row>
    <row r="2244" spans="2:110" x14ac:dyDescent="0.2">
      <c r="C2244" s="206"/>
      <c r="E2244" s="203"/>
      <c r="F2244" s="203"/>
      <c r="G2244" s="203"/>
      <c r="H2244" s="203"/>
      <c r="I2244" s="203"/>
      <c r="J2244" s="203"/>
      <c r="K2244" s="203"/>
      <c r="L2244" s="203"/>
      <c r="M2244" s="203"/>
      <c r="N2244" s="203"/>
      <c r="O2244" s="203"/>
      <c r="P2244" s="203"/>
      <c r="Q2244" s="204"/>
      <c r="R2244" s="204"/>
      <c r="S2244" s="234"/>
      <c r="T2244" s="50"/>
      <c r="U2244" s="50"/>
      <c r="V2244" s="50"/>
      <c r="W2244" s="50"/>
      <c r="X2244" s="50"/>
      <c r="Y2244" s="50"/>
      <c r="Z2244" s="250"/>
      <c r="AA2244" s="238"/>
      <c r="AB2244" s="50"/>
      <c r="AC2244" s="50"/>
      <c r="AD2244" s="50"/>
      <c r="AE2244" s="50"/>
      <c r="AF2244" s="50"/>
      <c r="AG2244" s="50"/>
      <c r="AH2244" s="50"/>
      <c r="AI2244" s="50"/>
      <c r="AJ2244" s="50"/>
      <c r="AK2244" s="50"/>
      <c r="AL2244" s="50"/>
      <c r="AM2244" s="50"/>
      <c r="AN2244" s="50"/>
      <c r="AO2244" s="50"/>
      <c r="AP2244" s="50"/>
      <c r="AQ2244" s="50"/>
      <c r="AR2244" s="50"/>
      <c r="AS2244" s="50"/>
      <c r="AT2244" s="50"/>
      <c r="AU2244" s="50"/>
      <c r="AV2244" s="50"/>
      <c r="AW2244" s="50"/>
      <c r="AX2244" s="50"/>
      <c r="AY2244" s="50"/>
      <c r="AZ2244" s="50"/>
      <c r="BA2244" s="50"/>
      <c r="BB2244" s="50"/>
      <c r="BC2244" s="50"/>
      <c r="BD2244" s="50"/>
      <c r="BE2244" s="50"/>
      <c r="BF2244" s="50"/>
      <c r="BG2244" s="50"/>
      <c r="BH2244" s="50"/>
      <c r="BI2244" s="50"/>
      <c r="BJ2244" s="50"/>
      <c r="BK2244" s="50"/>
      <c r="BL2244" s="50"/>
      <c r="BM2244" s="50"/>
      <c r="BN2244" s="50"/>
      <c r="BO2244" s="50"/>
      <c r="BP2244" s="50"/>
      <c r="BQ2244" s="50"/>
      <c r="BR2244" s="50"/>
      <c r="BS2244" s="50"/>
      <c r="BT2244" s="50"/>
      <c r="BU2244" s="50"/>
      <c r="BV2244" s="50"/>
      <c r="BW2244" s="50"/>
      <c r="BX2244" s="50"/>
      <c r="BY2244" s="50"/>
      <c r="BZ2244" s="50"/>
      <c r="CA2244" s="50"/>
      <c r="CB2244" s="50"/>
      <c r="CC2244" s="50"/>
      <c r="CD2244" s="50"/>
      <c r="CE2244" s="50"/>
      <c r="CF2244" s="50"/>
      <c r="CG2244" s="50"/>
      <c r="CH2244" s="50"/>
      <c r="CI2244" s="50"/>
      <c r="CJ2244" s="50"/>
      <c r="CK2244" s="50"/>
      <c r="CL2244" s="50"/>
      <c r="CM2244" s="50"/>
      <c r="CN2244" s="50"/>
      <c r="CO2244" s="50"/>
      <c r="CP2244" s="50"/>
      <c r="CQ2244" s="50"/>
      <c r="CR2244" s="50"/>
      <c r="CS2244" s="50"/>
      <c r="CT2244" s="50"/>
      <c r="CU2244" s="50"/>
      <c r="CV2244" s="50"/>
      <c r="CW2244" s="50"/>
      <c r="CX2244" s="50"/>
      <c r="CY2244" s="50"/>
      <c r="CZ2244" s="50"/>
      <c r="DA2244" s="50"/>
      <c r="DB2244" s="50"/>
      <c r="DC2244" s="50"/>
      <c r="DD2244" s="50"/>
      <c r="DE2244" s="50"/>
      <c r="DF2244" s="50"/>
    </row>
    <row r="2245" spans="2:110" x14ac:dyDescent="0.2">
      <c r="C2245" s="206"/>
      <c r="E2245" s="203"/>
      <c r="F2245" s="203"/>
      <c r="G2245" s="203"/>
      <c r="H2245" s="203"/>
      <c r="I2245" s="203"/>
      <c r="J2245" s="203"/>
      <c r="K2245" s="203"/>
      <c r="L2245" s="203"/>
      <c r="M2245" s="203"/>
      <c r="N2245" s="203"/>
      <c r="O2245" s="203"/>
      <c r="P2245" s="203"/>
      <c r="Q2245" s="204"/>
      <c r="R2245" s="204"/>
      <c r="S2245" s="234"/>
      <c r="T2245" s="50"/>
      <c r="U2245" s="50"/>
      <c r="V2245" s="50"/>
      <c r="W2245" s="50"/>
      <c r="X2245" s="50"/>
      <c r="Y2245" s="50"/>
      <c r="Z2245" s="250"/>
      <c r="AA2245" s="238"/>
      <c r="AB2245" s="50"/>
      <c r="AC2245" s="50"/>
      <c r="AD2245" s="50"/>
      <c r="AE2245" s="50"/>
      <c r="AF2245" s="50"/>
      <c r="AG2245" s="50"/>
      <c r="AH2245" s="50"/>
      <c r="AI2245" s="50"/>
      <c r="AJ2245" s="50"/>
      <c r="AK2245" s="50"/>
      <c r="AL2245" s="50"/>
      <c r="AM2245" s="50"/>
      <c r="AN2245" s="50"/>
      <c r="AO2245" s="50"/>
      <c r="AP2245" s="50"/>
      <c r="AQ2245" s="50"/>
      <c r="AR2245" s="50"/>
      <c r="AS2245" s="50"/>
      <c r="AT2245" s="50"/>
      <c r="AU2245" s="50"/>
      <c r="AV2245" s="50"/>
      <c r="AW2245" s="50"/>
      <c r="AX2245" s="50"/>
      <c r="AY2245" s="50"/>
      <c r="AZ2245" s="50"/>
      <c r="BA2245" s="50"/>
      <c r="BB2245" s="50"/>
      <c r="BC2245" s="50"/>
      <c r="BD2245" s="50"/>
      <c r="BE2245" s="50"/>
      <c r="BF2245" s="50"/>
      <c r="BG2245" s="50"/>
      <c r="BH2245" s="50"/>
      <c r="BI2245" s="50"/>
      <c r="BJ2245" s="50"/>
      <c r="BK2245" s="50"/>
      <c r="BL2245" s="50"/>
      <c r="BM2245" s="50"/>
      <c r="BN2245" s="50"/>
      <c r="BO2245" s="50"/>
      <c r="BP2245" s="50"/>
      <c r="BQ2245" s="50"/>
      <c r="BR2245" s="50"/>
      <c r="BS2245" s="50"/>
      <c r="BT2245" s="50"/>
      <c r="BU2245" s="50"/>
      <c r="BV2245" s="50"/>
      <c r="BW2245" s="50"/>
      <c r="BX2245" s="50"/>
      <c r="BY2245" s="50"/>
      <c r="BZ2245" s="50"/>
      <c r="CA2245" s="50"/>
      <c r="CB2245" s="50"/>
      <c r="CC2245" s="50"/>
      <c r="CD2245" s="50"/>
      <c r="CE2245" s="50"/>
      <c r="CF2245" s="50"/>
      <c r="CG2245" s="50"/>
      <c r="CH2245" s="50"/>
      <c r="CI2245" s="50"/>
      <c r="CJ2245" s="50"/>
      <c r="CK2245" s="50"/>
      <c r="CL2245" s="50"/>
      <c r="CM2245" s="50"/>
      <c r="CN2245" s="50"/>
      <c r="CO2245" s="50"/>
      <c r="CP2245" s="50"/>
      <c r="CQ2245" s="50"/>
      <c r="CR2245" s="50"/>
      <c r="CS2245" s="50"/>
      <c r="CT2245" s="50"/>
      <c r="CU2245" s="50"/>
      <c r="CV2245" s="50"/>
      <c r="CW2245" s="50"/>
      <c r="CX2245" s="50"/>
      <c r="CY2245" s="50"/>
      <c r="CZ2245" s="50"/>
      <c r="DA2245" s="50"/>
      <c r="DB2245" s="50"/>
      <c r="DC2245" s="50"/>
      <c r="DD2245" s="50"/>
      <c r="DE2245" s="50"/>
      <c r="DF2245" s="50"/>
    </row>
    <row r="2246" spans="2:110" x14ac:dyDescent="0.2">
      <c r="C2246" s="206"/>
      <c r="E2246" s="203"/>
      <c r="F2246" s="203"/>
      <c r="G2246" s="203"/>
      <c r="H2246" s="203"/>
      <c r="I2246" s="203"/>
      <c r="J2246" s="203"/>
      <c r="K2246" s="203"/>
      <c r="L2246" s="203"/>
      <c r="M2246" s="203"/>
      <c r="N2246" s="203"/>
      <c r="O2246" s="203"/>
      <c r="P2246" s="203"/>
      <c r="Q2246" s="204"/>
      <c r="R2246" s="204"/>
      <c r="S2246" s="234"/>
      <c r="T2246" s="50"/>
      <c r="U2246" s="50"/>
      <c r="V2246" s="50"/>
      <c r="W2246" s="50"/>
      <c r="X2246" s="50"/>
      <c r="Y2246" s="50"/>
      <c r="Z2246" s="250"/>
      <c r="AA2246" s="238"/>
      <c r="AB2246" s="50"/>
      <c r="AC2246" s="50"/>
      <c r="AD2246" s="50"/>
      <c r="AE2246" s="50"/>
      <c r="AF2246" s="50"/>
      <c r="AG2246" s="50"/>
      <c r="AH2246" s="50"/>
      <c r="AI2246" s="50"/>
      <c r="AJ2246" s="50"/>
      <c r="AK2246" s="50"/>
      <c r="AL2246" s="50"/>
      <c r="AM2246" s="50"/>
      <c r="AN2246" s="50"/>
      <c r="AO2246" s="50"/>
      <c r="AP2246" s="50"/>
      <c r="AQ2246" s="50"/>
      <c r="AR2246" s="50"/>
      <c r="AS2246" s="50"/>
      <c r="AT2246" s="50"/>
      <c r="AU2246" s="50"/>
      <c r="AV2246" s="50"/>
      <c r="AW2246" s="50"/>
      <c r="AX2246" s="50"/>
      <c r="AY2246" s="50"/>
      <c r="AZ2246" s="50"/>
      <c r="BA2246" s="50"/>
      <c r="BB2246" s="50"/>
      <c r="BC2246" s="50"/>
      <c r="BD2246" s="50"/>
      <c r="BE2246" s="50"/>
      <c r="BF2246" s="50"/>
      <c r="BG2246" s="50"/>
      <c r="BH2246" s="50"/>
      <c r="BI2246" s="50"/>
      <c r="BJ2246" s="50"/>
      <c r="BK2246" s="50"/>
      <c r="BL2246" s="50"/>
      <c r="BM2246" s="50"/>
      <c r="BN2246" s="50"/>
      <c r="BO2246" s="50"/>
      <c r="BP2246" s="50"/>
      <c r="BQ2246" s="50"/>
      <c r="BR2246" s="50"/>
      <c r="BS2246" s="50"/>
      <c r="BT2246" s="50"/>
      <c r="BU2246" s="50"/>
      <c r="BV2246" s="50"/>
      <c r="BW2246" s="50"/>
      <c r="BX2246" s="50"/>
      <c r="BY2246" s="50"/>
      <c r="BZ2246" s="50"/>
      <c r="CA2246" s="50"/>
      <c r="CB2246" s="50"/>
      <c r="CC2246" s="50"/>
      <c r="CD2246" s="50"/>
      <c r="CE2246" s="50"/>
      <c r="CF2246" s="50"/>
      <c r="CG2246" s="50"/>
      <c r="CH2246" s="50"/>
      <c r="CI2246" s="50"/>
      <c r="CJ2246" s="50"/>
      <c r="CK2246" s="50"/>
      <c r="CL2246" s="50"/>
      <c r="CM2246" s="50"/>
      <c r="CN2246" s="50"/>
      <c r="CO2246" s="50"/>
      <c r="CP2246" s="50"/>
      <c r="CQ2246" s="50"/>
      <c r="CR2246" s="50"/>
      <c r="CS2246" s="50"/>
      <c r="CT2246" s="50"/>
      <c r="CU2246" s="50"/>
      <c r="CV2246" s="50"/>
      <c r="CW2246" s="50"/>
      <c r="CX2246" s="50"/>
      <c r="CY2246" s="50"/>
      <c r="CZ2246" s="50"/>
      <c r="DA2246" s="50"/>
      <c r="DB2246" s="50"/>
      <c r="DC2246" s="50"/>
      <c r="DD2246" s="50"/>
      <c r="DE2246" s="50"/>
      <c r="DF2246" s="50"/>
    </row>
    <row r="2247" spans="2:110" x14ac:dyDescent="0.2">
      <c r="C2247" s="206"/>
      <c r="E2247" s="203"/>
      <c r="F2247" s="203"/>
      <c r="G2247" s="203"/>
      <c r="H2247" s="203"/>
      <c r="I2247" s="203"/>
      <c r="J2247" s="203"/>
      <c r="K2247" s="203"/>
      <c r="L2247" s="203"/>
      <c r="M2247" s="203"/>
      <c r="N2247" s="203"/>
      <c r="O2247" s="203"/>
      <c r="P2247" s="203"/>
      <c r="Q2247" s="204"/>
      <c r="R2247" s="204"/>
      <c r="S2247" s="234"/>
      <c r="T2247" s="50"/>
      <c r="U2247" s="50"/>
      <c r="V2247" s="50"/>
      <c r="W2247" s="50"/>
      <c r="X2247" s="50"/>
      <c r="Y2247" s="50"/>
      <c r="Z2247" s="250"/>
      <c r="AA2247" s="238"/>
      <c r="AB2247" s="50"/>
      <c r="AC2247" s="50"/>
      <c r="AD2247" s="50"/>
      <c r="AE2247" s="50"/>
      <c r="AF2247" s="50"/>
      <c r="AG2247" s="50"/>
      <c r="AH2247" s="50"/>
      <c r="AI2247" s="50"/>
      <c r="AJ2247" s="50"/>
      <c r="AK2247" s="50"/>
      <c r="AL2247" s="50"/>
      <c r="AM2247" s="50"/>
      <c r="AN2247" s="50"/>
      <c r="AO2247" s="50"/>
      <c r="AP2247" s="50"/>
      <c r="AQ2247" s="50"/>
      <c r="AR2247" s="50"/>
      <c r="AS2247" s="50"/>
      <c r="AT2247" s="50"/>
      <c r="AU2247" s="50"/>
      <c r="AV2247" s="50"/>
      <c r="AW2247" s="50"/>
      <c r="AX2247" s="50"/>
      <c r="AY2247" s="50"/>
      <c r="AZ2247" s="50"/>
      <c r="BA2247" s="50"/>
      <c r="BB2247" s="50"/>
      <c r="BC2247" s="50"/>
      <c r="BD2247" s="50"/>
      <c r="BE2247" s="50"/>
      <c r="BF2247" s="50"/>
      <c r="BG2247" s="50"/>
      <c r="BH2247" s="50"/>
      <c r="BI2247" s="50"/>
      <c r="BJ2247" s="50"/>
      <c r="BK2247" s="50"/>
      <c r="BL2247" s="50"/>
      <c r="BM2247" s="50"/>
      <c r="BN2247" s="50"/>
      <c r="BO2247" s="50"/>
      <c r="BP2247" s="50"/>
      <c r="BQ2247" s="50"/>
      <c r="BR2247" s="50"/>
      <c r="BS2247" s="50"/>
      <c r="BT2247" s="50"/>
      <c r="BU2247" s="50"/>
      <c r="BV2247" s="50"/>
      <c r="BW2247" s="50"/>
      <c r="BX2247" s="50"/>
      <c r="BY2247" s="50"/>
      <c r="BZ2247" s="50"/>
      <c r="CA2247" s="50"/>
      <c r="CB2247" s="50"/>
      <c r="CC2247" s="50"/>
      <c r="CD2247" s="50"/>
      <c r="CE2247" s="50"/>
      <c r="CF2247" s="50"/>
      <c r="CG2247" s="50"/>
      <c r="CH2247" s="50"/>
      <c r="CI2247" s="50"/>
      <c r="CJ2247" s="50"/>
      <c r="CK2247" s="50"/>
      <c r="CL2247" s="50"/>
      <c r="CM2247" s="50"/>
      <c r="CN2247" s="50"/>
      <c r="CO2247" s="50"/>
      <c r="CP2247" s="50"/>
      <c r="CQ2247" s="50"/>
      <c r="CR2247" s="50"/>
      <c r="CS2247" s="50"/>
      <c r="CT2247" s="50"/>
      <c r="CU2247" s="50"/>
      <c r="CV2247" s="50"/>
      <c r="CW2247" s="50"/>
      <c r="CX2247" s="50"/>
      <c r="CY2247" s="50"/>
      <c r="CZ2247" s="50"/>
      <c r="DA2247" s="50"/>
      <c r="DB2247" s="50"/>
      <c r="DC2247" s="50"/>
      <c r="DD2247" s="50"/>
      <c r="DE2247" s="50"/>
      <c r="DF2247" s="50"/>
    </row>
    <row r="2248" spans="2:110" x14ac:dyDescent="0.2">
      <c r="C2248" s="206"/>
      <c r="E2248" s="203"/>
      <c r="F2248" s="203"/>
      <c r="G2248" s="203"/>
      <c r="H2248" s="203"/>
      <c r="I2248" s="203"/>
      <c r="J2248" s="203"/>
      <c r="K2248" s="203"/>
      <c r="L2248" s="203"/>
      <c r="M2248" s="203"/>
      <c r="N2248" s="203"/>
      <c r="O2248" s="203"/>
      <c r="P2248" s="203"/>
      <c r="Q2248" s="204"/>
      <c r="R2248" s="204"/>
      <c r="S2248" s="234"/>
      <c r="T2248" s="50"/>
      <c r="U2248" s="50"/>
      <c r="V2248" s="50"/>
      <c r="W2248" s="50"/>
      <c r="X2248" s="50"/>
      <c r="Y2248" s="50"/>
      <c r="Z2248" s="250"/>
      <c r="AA2248" s="238"/>
      <c r="AB2248" s="50"/>
      <c r="AC2248" s="50"/>
      <c r="AD2248" s="50"/>
      <c r="AE2248" s="50"/>
      <c r="AF2248" s="50"/>
      <c r="AG2248" s="50"/>
      <c r="AH2248" s="50"/>
      <c r="AI2248" s="50"/>
      <c r="AJ2248" s="50"/>
      <c r="AK2248" s="50"/>
      <c r="AL2248" s="50"/>
      <c r="AM2248" s="50"/>
      <c r="AN2248" s="50"/>
      <c r="AO2248" s="50"/>
      <c r="AP2248" s="50"/>
      <c r="AQ2248" s="50"/>
      <c r="AR2248" s="50"/>
      <c r="AS2248" s="50"/>
      <c r="AT2248" s="50"/>
      <c r="AU2248" s="50"/>
      <c r="AV2248" s="50"/>
      <c r="AW2248" s="50"/>
      <c r="AX2248" s="50"/>
      <c r="AY2248" s="50"/>
      <c r="AZ2248" s="50"/>
      <c r="BA2248" s="50"/>
      <c r="BB2248" s="50"/>
      <c r="BC2248" s="50"/>
      <c r="BD2248" s="50"/>
      <c r="BE2248" s="50"/>
      <c r="BF2248" s="50"/>
      <c r="BG2248" s="50"/>
      <c r="BH2248" s="50"/>
      <c r="BI2248" s="50"/>
      <c r="BJ2248" s="50"/>
      <c r="BK2248" s="50"/>
      <c r="BL2248" s="50"/>
      <c r="BM2248" s="50"/>
      <c r="BN2248" s="50"/>
      <c r="BO2248" s="50"/>
      <c r="BP2248" s="50"/>
      <c r="BQ2248" s="50"/>
      <c r="BR2248" s="50"/>
      <c r="BS2248" s="50"/>
      <c r="BT2248" s="50"/>
      <c r="BU2248" s="50"/>
      <c r="BV2248" s="50"/>
      <c r="BW2248" s="50"/>
      <c r="BX2248" s="50"/>
      <c r="BY2248" s="50"/>
      <c r="BZ2248" s="50"/>
      <c r="CA2248" s="50"/>
      <c r="CB2248" s="50"/>
      <c r="CC2248" s="50"/>
      <c r="CD2248" s="50"/>
      <c r="CE2248" s="50"/>
      <c r="CF2248" s="50"/>
      <c r="CG2248" s="50"/>
      <c r="CH2248" s="50"/>
      <c r="CI2248" s="50"/>
      <c r="CJ2248" s="50"/>
      <c r="CK2248" s="50"/>
      <c r="CL2248" s="50"/>
      <c r="CM2248" s="50"/>
      <c r="CN2248" s="50"/>
      <c r="CO2248" s="50"/>
      <c r="CP2248" s="50"/>
      <c r="CQ2248" s="50"/>
      <c r="CR2248" s="50"/>
      <c r="CS2248" s="50"/>
      <c r="CT2248" s="50"/>
      <c r="CU2248" s="50"/>
      <c r="CV2248" s="50"/>
      <c r="CW2248" s="50"/>
      <c r="CX2248" s="50"/>
      <c r="CY2248" s="50"/>
      <c r="CZ2248" s="50"/>
      <c r="DA2248" s="50"/>
      <c r="DB2248" s="50"/>
      <c r="DC2248" s="50"/>
      <c r="DD2248" s="50"/>
      <c r="DE2248" s="50"/>
      <c r="DF2248" s="50"/>
    </row>
    <row r="2249" spans="2:110" x14ac:dyDescent="0.2">
      <c r="C2249" s="206"/>
      <c r="E2249" s="203"/>
      <c r="F2249" s="203"/>
      <c r="G2249" s="203"/>
      <c r="H2249" s="203"/>
      <c r="I2249" s="203"/>
      <c r="J2249" s="203"/>
      <c r="K2249" s="203"/>
      <c r="L2249" s="203"/>
      <c r="M2249" s="203"/>
      <c r="N2249" s="203"/>
      <c r="O2249" s="203"/>
      <c r="P2249" s="203"/>
      <c r="Q2249" s="204"/>
      <c r="R2249" s="204"/>
      <c r="S2249" s="234"/>
      <c r="T2249" s="50"/>
      <c r="U2249" s="50"/>
      <c r="V2249" s="50"/>
      <c r="W2249" s="50"/>
      <c r="X2249" s="50"/>
      <c r="Y2249" s="50"/>
      <c r="Z2249" s="250"/>
      <c r="AA2249" s="238"/>
      <c r="AB2249" s="50"/>
      <c r="AC2249" s="50"/>
      <c r="AD2249" s="50"/>
      <c r="AE2249" s="50"/>
      <c r="AF2249" s="50"/>
      <c r="AG2249" s="50"/>
      <c r="AH2249" s="50"/>
      <c r="AI2249" s="50"/>
      <c r="AJ2249" s="50"/>
      <c r="AK2249" s="50"/>
      <c r="AL2249" s="50"/>
      <c r="AM2249" s="50"/>
      <c r="AN2249" s="50"/>
      <c r="AO2249" s="50"/>
      <c r="AP2249" s="50"/>
      <c r="AQ2249" s="50"/>
      <c r="AR2249" s="50"/>
      <c r="AS2249" s="50"/>
      <c r="AT2249" s="50"/>
      <c r="AU2249" s="50"/>
      <c r="AV2249" s="50"/>
      <c r="AW2249" s="50"/>
      <c r="AX2249" s="50"/>
      <c r="AY2249" s="50"/>
      <c r="AZ2249" s="50"/>
      <c r="BA2249" s="50"/>
      <c r="BB2249" s="50"/>
      <c r="BC2249" s="50"/>
      <c r="BD2249" s="50"/>
      <c r="BE2249" s="50"/>
      <c r="BF2249" s="50"/>
      <c r="BG2249" s="50"/>
      <c r="BH2249" s="50"/>
      <c r="BI2249" s="50"/>
      <c r="BJ2249" s="50"/>
      <c r="BK2249" s="50"/>
      <c r="BL2249" s="50"/>
      <c r="BM2249" s="50"/>
      <c r="BN2249" s="50"/>
      <c r="BO2249" s="50"/>
      <c r="BP2249" s="50"/>
      <c r="BQ2249" s="50"/>
      <c r="BR2249" s="50"/>
      <c r="BS2249" s="50"/>
      <c r="BT2249" s="50"/>
      <c r="BU2249" s="50"/>
      <c r="BV2249" s="50"/>
      <c r="BW2249" s="50"/>
      <c r="BX2249" s="50"/>
      <c r="BY2249" s="50"/>
      <c r="BZ2249" s="50"/>
      <c r="CA2249" s="50"/>
      <c r="CB2249" s="50"/>
      <c r="CC2249" s="50"/>
      <c r="CD2249" s="50"/>
      <c r="CE2249" s="50"/>
      <c r="CF2249" s="50"/>
      <c r="CG2249" s="50"/>
      <c r="CH2249" s="50"/>
      <c r="CI2249" s="50"/>
      <c r="CJ2249" s="50"/>
      <c r="CK2249" s="50"/>
      <c r="CL2249" s="50"/>
      <c r="CM2249" s="50"/>
      <c r="CN2249" s="50"/>
      <c r="CO2249" s="50"/>
      <c r="CP2249" s="50"/>
      <c r="CQ2249" s="50"/>
      <c r="CR2249" s="50"/>
      <c r="CS2249" s="50"/>
      <c r="CT2249" s="50"/>
      <c r="CU2249" s="50"/>
      <c r="CV2249" s="50"/>
      <c r="CW2249" s="50"/>
      <c r="CX2249" s="50"/>
      <c r="CY2249" s="50"/>
      <c r="CZ2249" s="50"/>
      <c r="DA2249" s="50"/>
      <c r="DB2249" s="50"/>
      <c r="DC2249" s="50"/>
      <c r="DD2249" s="50"/>
      <c r="DE2249" s="50"/>
      <c r="DF2249" s="50"/>
    </row>
    <row r="2250" spans="2:110" x14ac:dyDescent="0.2">
      <c r="C2250" s="206"/>
      <c r="D2250" s="208"/>
      <c r="E2250" s="203"/>
      <c r="F2250" s="203"/>
      <c r="G2250" s="203"/>
      <c r="H2250" s="203"/>
      <c r="I2250" s="203"/>
      <c r="J2250" s="203"/>
      <c r="K2250" s="203"/>
      <c r="L2250" s="203"/>
      <c r="M2250" s="203"/>
      <c r="N2250" s="203"/>
      <c r="O2250" s="203"/>
      <c r="P2250" s="203"/>
      <c r="Q2250" s="204"/>
      <c r="R2250" s="204"/>
      <c r="S2250" s="234"/>
      <c r="T2250" s="50"/>
      <c r="U2250" s="50"/>
      <c r="V2250" s="50"/>
      <c r="W2250" s="50"/>
      <c r="X2250" s="50"/>
      <c r="Y2250" s="50"/>
      <c r="Z2250" s="250"/>
      <c r="AA2250" s="238"/>
      <c r="AB2250" s="50"/>
      <c r="AC2250" s="50"/>
      <c r="AD2250" s="50"/>
      <c r="AE2250" s="50"/>
      <c r="AF2250" s="50"/>
      <c r="AG2250" s="50"/>
      <c r="AH2250" s="50"/>
      <c r="AI2250" s="50"/>
      <c r="AJ2250" s="50"/>
      <c r="AK2250" s="50"/>
      <c r="AL2250" s="50"/>
      <c r="AM2250" s="50"/>
      <c r="AN2250" s="50"/>
      <c r="AO2250" s="50"/>
      <c r="AP2250" s="50"/>
      <c r="AQ2250" s="50"/>
      <c r="AR2250" s="50"/>
      <c r="AS2250" s="50"/>
      <c r="AT2250" s="50"/>
      <c r="AU2250" s="50"/>
      <c r="AV2250" s="50"/>
      <c r="AW2250" s="50"/>
      <c r="AX2250" s="50"/>
      <c r="AY2250" s="50"/>
      <c r="AZ2250" s="50"/>
      <c r="BA2250" s="50"/>
      <c r="BB2250" s="50"/>
      <c r="BC2250" s="50"/>
      <c r="BD2250" s="50"/>
      <c r="BE2250" s="50"/>
      <c r="BF2250" s="50"/>
      <c r="BG2250" s="50"/>
      <c r="BH2250" s="50"/>
      <c r="BI2250" s="50"/>
      <c r="BJ2250" s="50"/>
      <c r="BK2250" s="50"/>
      <c r="BL2250" s="50"/>
      <c r="BM2250" s="50"/>
      <c r="BN2250" s="50"/>
      <c r="BO2250" s="50"/>
      <c r="BP2250" s="50"/>
      <c r="BQ2250" s="50"/>
      <c r="BR2250" s="50"/>
      <c r="BS2250" s="50"/>
      <c r="BT2250" s="50"/>
      <c r="BU2250" s="50"/>
      <c r="BV2250" s="50"/>
      <c r="BW2250" s="50"/>
      <c r="BX2250" s="50"/>
      <c r="BY2250" s="50"/>
      <c r="BZ2250" s="50"/>
      <c r="CA2250" s="50"/>
      <c r="CB2250" s="50"/>
      <c r="CC2250" s="50"/>
      <c r="CD2250" s="50"/>
      <c r="CE2250" s="50"/>
      <c r="CF2250" s="50"/>
      <c r="CG2250" s="50"/>
      <c r="CH2250" s="50"/>
      <c r="CI2250" s="50"/>
      <c r="CJ2250" s="50"/>
      <c r="CK2250" s="50"/>
      <c r="CL2250" s="50"/>
      <c r="CM2250" s="50"/>
      <c r="CN2250" s="50"/>
      <c r="CO2250" s="50"/>
      <c r="CP2250" s="50"/>
      <c r="CQ2250" s="50"/>
      <c r="CR2250" s="50"/>
      <c r="CS2250" s="50"/>
      <c r="CT2250" s="50"/>
      <c r="CU2250" s="50"/>
      <c r="CV2250" s="50"/>
      <c r="CW2250" s="50"/>
      <c r="CX2250" s="50"/>
      <c r="CY2250" s="50"/>
      <c r="CZ2250" s="50"/>
      <c r="DA2250" s="50"/>
      <c r="DB2250" s="50"/>
      <c r="DC2250" s="50"/>
      <c r="DD2250" s="50"/>
      <c r="DE2250" s="50"/>
      <c r="DF2250" s="50"/>
    </row>
    <row r="2251" spans="2:110" x14ac:dyDescent="0.2">
      <c r="B2251" s="188"/>
      <c r="C2251" s="206"/>
      <c r="D2251" s="200"/>
      <c r="E2251" s="203"/>
      <c r="F2251" s="203"/>
      <c r="G2251" s="203"/>
      <c r="H2251" s="203"/>
      <c r="I2251" s="203"/>
      <c r="J2251" s="203"/>
      <c r="K2251" s="203"/>
      <c r="L2251" s="203"/>
      <c r="M2251" s="203"/>
      <c r="N2251" s="203"/>
      <c r="O2251" s="203"/>
      <c r="P2251" s="203"/>
      <c r="Q2251" s="204"/>
      <c r="R2251" s="204"/>
      <c r="S2251" s="234"/>
      <c r="T2251" s="50"/>
      <c r="U2251" s="50"/>
      <c r="V2251" s="50"/>
      <c r="W2251" s="50"/>
      <c r="X2251" s="50"/>
      <c r="Y2251" s="50"/>
      <c r="Z2251" s="250"/>
      <c r="AA2251" s="238"/>
      <c r="AB2251" s="50"/>
      <c r="AC2251" s="50"/>
      <c r="AD2251" s="50"/>
      <c r="AE2251" s="50"/>
      <c r="AF2251" s="50"/>
      <c r="AG2251" s="50"/>
      <c r="AH2251" s="50"/>
      <c r="AI2251" s="50"/>
      <c r="AJ2251" s="50"/>
      <c r="AK2251" s="50"/>
      <c r="AL2251" s="50"/>
      <c r="AM2251" s="50"/>
      <c r="AN2251" s="50"/>
      <c r="AO2251" s="50"/>
      <c r="AP2251" s="50"/>
      <c r="AQ2251" s="50"/>
      <c r="AR2251" s="50"/>
      <c r="AS2251" s="50"/>
      <c r="AT2251" s="50"/>
      <c r="AU2251" s="50"/>
      <c r="AV2251" s="50"/>
      <c r="AW2251" s="50"/>
      <c r="AX2251" s="50"/>
      <c r="AY2251" s="50"/>
      <c r="AZ2251" s="50"/>
      <c r="BA2251" s="50"/>
      <c r="BB2251" s="50"/>
      <c r="BC2251" s="50"/>
      <c r="BD2251" s="50"/>
      <c r="BE2251" s="50"/>
      <c r="BF2251" s="50"/>
      <c r="BG2251" s="50"/>
      <c r="BH2251" s="50"/>
      <c r="BI2251" s="50"/>
      <c r="BJ2251" s="50"/>
      <c r="BK2251" s="50"/>
      <c r="BL2251" s="50"/>
      <c r="BM2251" s="50"/>
      <c r="BN2251" s="50"/>
      <c r="BO2251" s="50"/>
      <c r="BP2251" s="50"/>
      <c r="BQ2251" s="50"/>
      <c r="BR2251" s="50"/>
      <c r="BS2251" s="50"/>
      <c r="BT2251" s="50"/>
      <c r="BU2251" s="50"/>
      <c r="BV2251" s="50"/>
      <c r="BW2251" s="50"/>
      <c r="BX2251" s="50"/>
      <c r="BY2251" s="50"/>
      <c r="BZ2251" s="50"/>
      <c r="CA2251" s="50"/>
      <c r="CB2251" s="50"/>
      <c r="CC2251" s="50"/>
      <c r="CD2251" s="50"/>
      <c r="CE2251" s="50"/>
      <c r="CF2251" s="50"/>
      <c r="CG2251" s="50"/>
      <c r="CH2251" s="50"/>
      <c r="CI2251" s="50"/>
      <c r="CJ2251" s="50"/>
      <c r="CK2251" s="50"/>
      <c r="CL2251" s="50"/>
      <c r="CM2251" s="50"/>
      <c r="CN2251" s="50"/>
      <c r="CO2251" s="50"/>
      <c r="CP2251" s="50"/>
      <c r="CQ2251" s="50"/>
      <c r="CR2251" s="50"/>
      <c r="CS2251" s="50"/>
      <c r="CT2251" s="50"/>
      <c r="CU2251" s="50"/>
      <c r="CV2251" s="50"/>
      <c r="CW2251" s="50"/>
      <c r="CX2251" s="50"/>
      <c r="CY2251" s="50"/>
      <c r="CZ2251" s="50"/>
      <c r="DA2251" s="50"/>
      <c r="DB2251" s="50"/>
      <c r="DC2251" s="50"/>
      <c r="DD2251" s="50"/>
      <c r="DE2251" s="50"/>
      <c r="DF2251" s="50"/>
    </row>
    <row r="2252" spans="2:110" x14ac:dyDescent="0.2">
      <c r="B2252" s="188"/>
      <c r="C2252" s="206"/>
      <c r="E2252" s="203"/>
      <c r="F2252" s="203"/>
      <c r="G2252" s="203"/>
      <c r="H2252" s="203"/>
      <c r="I2252" s="203"/>
      <c r="J2252" s="203"/>
      <c r="K2252" s="203"/>
      <c r="L2252" s="203"/>
      <c r="M2252" s="203"/>
      <c r="N2252" s="203"/>
      <c r="O2252" s="203"/>
      <c r="P2252" s="203"/>
      <c r="Q2252" s="204"/>
      <c r="R2252" s="204"/>
      <c r="S2252" s="234"/>
      <c r="T2252" s="50"/>
      <c r="U2252" s="50"/>
      <c r="V2252" s="50"/>
      <c r="W2252" s="50"/>
      <c r="X2252" s="50"/>
      <c r="Y2252" s="50"/>
      <c r="Z2252" s="250"/>
      <c r="AA2252" s="238"/>
      <c r="AB2252" s="50"/>
      <c r="AC2252" s="50"/>
      <c r="AD2252" s="50"/>
      <c r="AE2252" s="50"/>
      <c r="AF2252" s="50"/>
      <c r="AG2252" s="50"/>
      <c r="AH2252" s="50"/>
      <c r="AI2252" s="50"/>
      <c r="AJ2252" s="50"/>
      <c r="AK2252" s="50"/>
      <c r="AL2252" s="50"/>
      <c r="AM2252" s="50"/>
      <c r="AN2252" s="50"/>
      <c r="AO2252" s="50"/>
      <c r="AP2252" s="50"/>
      <c r="AQ2252" s="50"/>
      <c r="AR2252" s="50"/>
      <c r="AS2252" s="50"/>
      <c r="AT2252" s="50"/>
      <c r="AU2252" s="50"/>
      <c r="AV2252" s="50"/>
      <c r="AW2252" s="50"/>
      <c r="AX2252" s="50"/>
      <c r="AY2252" s="50"/>
      <c r="AZ2252" s="50"/>
      <c r="BA2252" s="50"/>
      <c r="BB2252" s="50"/>
      <c r="BC2252" s="50"/>
      <c r="BD2252" s="50"/>
      <c r="BE2252" s="50"/>
      <c r="BF2252" s="50"/>
      <c r="BG2252" s="50"/>
      <c r="BH2252" s="50"/>
      <c r="BI2252" s="50"/>
      <c r="BJ2252" s="50"/>
      <c r="BK2252" s="50"/>
      <c r="BL2252" s="50"/>
      <c r="BM2252" s="50"/>
      <c r="BN2252" s="50"/>
      <c r="BO2252" s="50"/>
      <c r="BP2252" s="50"/>
      <c r="BQ2252" s="50"/>
      <c r="BR2252" s="50"/>
      <c r="BS2252" s="50"/>
      <c r="BT2252" s="50"/>
      <c r="BU2252" s="50"/>
      <c r="BV2252" s="50"/>
      <c r="BW2252" s="50"/>
      <c r="BX2252" s="50"/>
      <c r="BY2252" s="50"/>
      <c r="BZ2252" s="50"/>
      <c r="CA2252" s="50"/>
      <c r="CB2252" s="50"/>
      <c r="CC2252" s="50"/>
      <c r="CD2252" s="50"/>
      <c r="CE2252" s="50"/>
      <c r="CF2252" s="50"/>
      <c r="CG2252" s="50"/>
      <c r="CH2252" s="50"/>
      <c r="CI2252" s="50"/>
      <c r="CJ2252" s="50"/>
      <c r="CK2252" s="50"/>
      <c r="CL2252" s="50"/>
      <c r="CM2252" s="50"/>
      <c r="CN2252" s="50"/>
      <c r="CO2252" s="50"/>
      <c r="CP2252" s="50"/>
      <c r="CQ2252" s="50"/>
      <c r="CR2252" s="50"/>
      <c r="CS2252" s="50"/>
      <c r="CT2252" s="50"/>
      <c r="CU2252" s="50"/>
      <c r="CV2252" s="50"/>
      <c r="CW2252" s="50"/>
      <c r="CX2252" s="50"/>
      <c r="CY2252" s="50"/>
      <c r="CZ2252" s="50"/>
      <c r="DA2252" s="50"/>
      <c r="DB2252" s="50"/>
      <c r="DC2252" s="50"/>
      <c r="DD2252" s="50"/>
      <c r="DE2252" s="50"/>
      <c r="DF2252" s="50"/>
    </row>
    <row r="2253" spans="2:110" x14ac:dyDescent="0.2">
      <c r="B2253" s="188"/>
      <c r="C2253" s="206"/>
      <c r="E2253" s="203"/>
      <c r="F2253" s="203"/>
      <c r="G2253" s="203"/>
      <c r="H2253" s="203"/>
      <c r="I2253" s="203"/>
      <c r="J2253" s="203"/>
      <c r="K2253" s="203"/>
      <c r="L2253" s="203"/>
      <c r="M2253" s="203"/>
      <c r="N2253" s="203"/>
      <c r="O2253" s="203"/>
      <c r="P2253" s="203"/>
      <c r="Q2253" s="204"/>
      <c r="R2253" s="204"/>
      <c r="S2253" s="234"/>
      <c r="T2253" s="50"/>
      <c r="U2253" s="50"/>
      <c r="V2253" s="50"/>
      <c r="W2253" s="50"/>
      <c r="X2253" s="50"/>
      <c r="Y2253" s="50"/>
      <c r="Z2253" s="250"/>
      <c r="AA2253" s="238"/>
      <c r="AB2253" s="50"/>
      <c r="AC2253" s="50"/>
      <c r="AD2253" s="50"/>
      <c r="AE2253" s="50"/>
      <c r="AF2253" s="50"/>
      <c r="AG2253" s="50"/>
      <c r="AH2253" s="50"/>
      <c r="AI2253" s="50"/>
      <c r="AJ2253" s="50"/>
      <c r="AK2253" s="50"/>
      <c r="AL2253" s="50"/>
      <c r="AM2253" s="50"/>
      <c r="AN2253" s="50"/>
      <c r="AO2253" s="50"/>
      <c r="AP2253" s="50"/>
      <c r="AQ2253" s="50"/>
      <c r="AR2253" s="50"/>
      <c r="AS2253" s="50"/>
      <c r="AT2253" s="50"/>
      <c r="AU2253" s="50"/>
      <c r="AV2253" s="50"/>
      <c r="AW2253" s="50"/>
      <c r="AX2253" s="50"/>
      <c r="AY2253" s="50"/>
      <c r="AZ2253" s="50"/>
      <c r="BA2253" s="50"/>
      <c r="BB2253" s="50"/>
      <c r="BC2253" s="50"/>
      <c r="BD2253" s="50"/>
      <c r="BE2253" s="50"/>
      <c r="BF2253" s="50"/>
      <c r="BG2253" s="50"/>
      <c r="BH2253" s="50"/>
      <c r="BI2253" s="50"/>
      <c r="BJ2253" s="50"/>
      <c r="BK2253" s="50"/>
      <c r="BL2253" s="50"/>
      <c r="BM2253" s="50"/>
      <c r="BN2253" s="50"/>
      <c r="BO2253" s="50"/>
      <c r="BP2253" s="50"/>
      <c r="BQ2253" s="50"/>
      <c r="BR2253" s="50"/>
      <c r="BS2253" s="50"/>
      <c r="BT2253" s="50"/>
      <c r="BU2253" s="50"/>
      <c r="BV2253" s="50"/>
      <c r="BW2253" s="50"/>
      <c r="BX2253" s="50"/>
      <c r="BY2253" s="50"/>
      <c r="BZ2253" s="50"/>
      <c r="CA2253" s="50"/>
      <c r="CB2253" s="50"/>
      <c r="CC2253" s="50"/>
      <c r="CD2253" s="50"/>
      <c r="CE2253" s="50"/>
      <c r="CF2253" s="50"/>
      <c r="CG2253" s="50"/>
      <c r="CH2253" s="50"/>
      <c r="CI2253" s="50"/>
      <c r="CJ2253" s="50"/>
      <c r="CK2253" s="50"/>
      <c r="CL2253" s="50"/>
      <c r="CM2253" s="50"/>
      <c r="CN2253" s="50"/>
      <c r="CO2253" s="50"/>
      <c r="CP2253" s="50"/>
      <c r="CQ2253" s="50"/>
      <c r="CR2253" s="50"/>
      <c r="CS2253" s="50"/>
      <c r="CT2253" s="50"/>
      <c r="CU2253" s="50"/>
      <c r="CV2253" s="50"/>
      <c r="CW2253" s="50"/>
      <c r="CX2253" s="50"/>
      <c r="CY2253" s="50"/>
      <c r="CZ2253" s="50"/>
      <c r="DA2253" s="50"/>
      <c r="DB2253" s="50"/>
      <c r="DC2253" s="50"/>
      <c r="DD2253" s="50"/>
      <c r="DE2253" s="50"/>
      <c r="DF2253" s="50"/>
    </row>
    <row r="2254" spans="2:110" x14ac:dyDescent="0.2">
      <c r="B2254" s="188"/>
      <c r="C2254" s="206"/>
      <c r="E2254" s="203"/>
      <c r="F2254" s="203"/>
      <c r="G2254" s="203"/>
      <c r="H2254" s="203"/>
      <c r="I2254" s="203"/>
      <c r="J2254" s="203"/>
      <c r="K2254" s="203"/>
      <c r="L2254" s="203"/>
      <c r="M2254" s="203"/>
      <c r="N2254" s="203"/>
      <c r="O2254" s="203"/>
      <c r="P2254" s="203"/>
      <c r="Q2254" s="204"/>
      <c r="R2254" s="204"/>
      <c r="S2254" s="234"/>
      <c r="T2254" s="50"/>
      <c r="U2254" s="50"/>
      <c r="V2254" s="50"/>
      <c r="W2254" s="50"/>
      <c r="X2254" s="50"/>
      <c r="Y2254" s="50"/>
      <c r="Z2254" s="250"/>
      <c r="AA2254" s="238"/>
      <c r="AB2254" s="50"/>
      <c r="AC2254" s="50"/>
      <c r="AD2254" s="50"/>
      <c r="AE2254" s="50"/>
      <c r="AF2254" s="50"/>
      <c r="AG2254" s="50"/>
      <c r="AH2254" s="50"/>
      <c r="AI2254" s="50"/>
      <c r="AJ2254" s="50"/>
      <c r="AK2254" s="50"/>
      <c r="AL2254" s="50"/>
      <c r="AM2254" s="50"/>
      <c r="AN2254" s="50"/>
      <c r="AO2254" s="50"/>
      <c r="AP2254" s="50"/>
      <c r="AQ2254" s="50"/>
      <c r="AR2254" s="50"/>
      <c r="AS2254" s="50"/>
      <c r="AT2254" s="50"/>
      <c r="AU2254" s="50"/>
      <c r="AV2254" s="50"/>
      <c r="AW2254" s="50"/>
      <c r="AX2254" s="50"/>
      <c r="AY2254" s="50"/>
      <c r="AZ2254" s="50"/>
      <c r="BA2254" s="50"/>
      <c r="BB2254" s="50"/>
      <c r="BC2254" s="50"/>
      <c r="BD2254" s="50"/>
      <c r="BE2254" s="50"/>
      <c r="BF2254" s="50"/>
      <c r="BG2254" s="50"/>
      <c r="BH2254" s="50"/>
      <c r="BI2254" s="50"/>
      <c r="BJ2254" s="50"/>
      <c r="BK2254" s="50"/>
      <c r="BL2254" s="50"/>
      <c r="BM2254" s="50"/>
      <c r="BN2254" s="50"/>
      <c r="BO2254" s="50"/>
      <c r="BP2254" s="50"/>
      <c r="BQ2254" s="50"/>
      <c r="BR2254" s="50"/>
      <c r="BS2254" s="50"/>
      <c r="BT2254" s="50"/>
      <c r="BU2254" s="50"/>
      <c r="BV2254" s="50"/>
      <c r="BW2254" s="50"/>
      <c r="BX2254" s="50"/>
      <c r="BY2254" s="50"/>
      <c r="BZ2254" s="50"/>
      <c r="CA2254" s="50"/>
      <c r="CB2254" s="50"/>
      <c r="CC2254" s="50"/>
      <c r="CD2254" s="50"/>
      <c r="CE2254" s="50"/>
      <c r="CF2254" s="50"/>
      <c r="CG2254" s="50"/>
      <c r="CH2254" s="50"/>
      <c r="CI2254" s="50"/>
      <c r="CJ2254" s="50"/>
      <c r="CK2254" s="50"/>
      <c r="CL2254" s="50"/>
      <c r="CM2254" s="50"/>
      <c r="CN2254" s="50"/>
      <c r="CO2254" s="50"/>
      <c r="CP2254" s="50"/>
      <c r="CQ2254" s="50"/>
      <c r="CR2254" s="50"/>
      <c r="CS2254" s="50"/>
      <c r="CT2254" s="50"/>
      <c r="CU2254" s="50"/>
      <c r="CV2254" s="50"/>
      <c r="CW2254" s="50"/>
      <c r="CX2254" s="50"/>
      <c r="CY2254" s="50"/>
      <c r="CZ2254" s="50"/>
      <c r="DA2254" s="50"/>
      <c r="DB2254" s="50"/>
      <c r="DC2254" s="50"/>
      <c r="DD2254" s="50"/>
      <c r="DE2254" s="50"/>
      <c r="DF2254" s="50"/>
    </row>
    <row r="2255" spans="2:110" x14ac:dyDescent="0.2">
      <c r="B2255" s="188"/>
      <c r="C2255" s="206"/>
      <c r="E2255" s="203"/>
      <c r="F2255" s="203"/>
      <c r="G2255" s="203"/>
      <c r="H2255" s="203"/>
      <c r="I2255" s="203"/>
      <c r="J2255" s="203"/>
      <c r="K2255" s="203"/>
      <c r="L2255" s="203"/>
      <c r="M2255" s="203"/>
      <c r="N2255" s="203"/>
      <c r="O2255" s="203"/>
      <c r="P2255" s="203"/>
      <c r="Q2255" s="204"/>
      <c r="R2255" s="204"/>
      <c r="S2255" s="234"/>
      <c r="T2255" s="50"/>
      <c r="U2255" s="50"/>
      <c r="V2255" s="50"/>
      <c r="W2255" s="50"/>
      <c r="X2255" s="50"/>
      <c r="Y2255" s="50"/>
      <c r="Z2255" s="250"/>
      <c r="AA2255" s="238"/>
      <c r="AB2255" s="50"/>
      <c r="AC2255" s="50"/>
      <c r="AD2255" s="50"/>
      <c r="AE2255" s="50"/>
      <c r="AF2255" s="50"/>
      <c r="AG2255" s="50"/>
      <c r="AH2255" s="50"/>
      <c r="AI2255" s="50"/>
      <c r="AJ2255" s="50"/>
      <c r="AK2255" s="50"/>
      <c r="AL2255" s="50"/>
      <c r="AM2255" s="50"/>
      <c r="AN2255" s="50"/>
      <c r="AO2255" s="50"/>
      <c r="AP2255" s="50"/>
      <c r="AQ2255" s="50"/>
      <c r="AR2255" s="50"/>
      <c r="AS2255" s="50"/>
      <c r="AT2255" s="50"/>
      <c r="AU2255" s="50"/>
      <c r="AV2255" s="50"/>
      <c r="AW2255" s="50"/>
      <c r="AX2255" s="50"/>
      <c r="AY2255" s="50"/>
      <c r="AZ2255" s="50"/>
      <c r="BA2255" s="50"/>
      <c r="BB2255" s="50"/>
      <c r="BC2255" s="50"/>
      <c r="BD2255" s="50"/>
      <c r="BE2255" s="50"/>
      <c r="BF2255" s="50"/>
      <c r="BG2255" s="50"/>
      <c r="BH2255" s="50"/>
      <c r="BI2255" s="50"/>
      <c r="BJ2255" s="50"/>
      <c r="BK2255" s="50"/>
      <c r="BL2255" s="50"/>
      <c r="BM2255" s="50"/>
      <c r="BN2255" s="50"/>
      <c r="BO2255" s="50"/>
      <c r="BP2255" s="50"/>
      <c r="BQ2255" s="50"/>
      <c r="BR2255" s="50"/>
      <c r="BS2255" s="50"/>
      <c r="BT2255" s="50"/>
      <c r="BU2255" s="50"/>
      <c r="BV2255" s="50"/>
      <c r="BW2255" s="50"/>
      <c r="BX2255" s="50"/>
      <c r="BY2255" s="50"/>
      <c r="BZ2255" s="50"/>
      <c r="CA2255" s="50"/>
      <c r="CB2255" s="50"/>
      <c r="CC2255" s="50"/>
      <c r="CD2255" s="50"/>
      <c r="CE2255" s="50"/>
      <c r="CF2255" s="50"/>
      <c r="CG2255" s="50"/>
      <c r="CH2255" s="50"/>
      <c r="CI2255" s="50"/>
      <c r="CJ2255" s="50"/>
      <c r="CK2255" s="50"/>
      <c r="CL2255" s="50"/>
      <c r="CM2255" s="50"/>
      <c r="CN2255" s="50"/>
      <c r="CO2255" s="50"/>
      <c r="CP2255" s="50"/>
      <c r="CQ2255" s="50"/>
      <c r="CR2255" s="50"/>
      <c r="CS2255" s="50"/>
      <c r="CT2255" s="50"/>
      <c r="CU2255" s="50"/>
      <c r="CV2255" s="50"/>
      <c r="CW2255" s="50"/>
      <c r="CX2255" s="50"/>
      <c r="CY2255" s="50"/>
      <c r="CZ2255" s="50"/>
      <c r="DA2255" s="50"/>
      <c r="DB2255" s="50"/>
      <c r="DC2255" s="50"/>
      <c r="DD2255" s="50"/>
      <c r="DE2255" s="50"/>
      <c r="DF2255" s="50"/>
    </row>
    <row r="2256" spans="2:110" x14ac:dyDescent="0.2">
      <c r="B2256" s="188"/>
      <c r="C2256" s="206"/>
      <c r="D2256" s="208"/>
      <c r="E2256" s="203"/>
      <c r="F2256" s="203"/>
      <c r="G2256" s="203"/>
      <c r="H2256" s="203"/>
      <c r="I2256" s="203"/>
      <c r="J2256" s="203"/>
      <c r="K2256" s="203"/>
      <c r="L2256" s="203"/>
      <c r="M2256" s="203"/>
      <c r="N2256" s="203"/>
      <c r="O2256" s="203"/>
      <c r="P2256" s="203"/>
      <c r="Q2256" s="204"/>
      <c r="R2256" s="204"/>
      <c r="S2256" s="234"/>
      <c r="T2256" s="50"/>
      <c r="U2256" s="50"/>
      <c r="V2256" s="50"/>
      <c r="W2256" s="50"/>
      <c r="X2256" s="50"/>
      <c r="Y2256" s="50"/>
      <c r="Z2256" s="250"/>
      <c r="AA2256" s="238"/>
      <c r="AB2256" s="50"/>
      <c r="AC2256" s="50"/>
      <c r="AD2256" s="50"/>
      <c r="AE2256" s="50"/>
      <c r="AF2256" s="50"/>
      <c r="AG2256" s="50"/>
      <c r="AH2256" s="50"/>
      <c r="AI2256" s="50"/>
      <c r="AJ2256" s="50"/>
      <c r="AK2256" s="50"/>
      <c r="AL2256" s="50"/>
      <c r="AM2256" s="50"/>
      <c r="AN2256" s="50"/>
      <c r="AO2256" s="50"/>
      <c r="AP2256" s="50"/>
      <c r="AQ2256" s="50"/>
      <c r="AR2256" s="50"/>
      <c r="AS2256" s="50"/>
      <c r="AT2256" s="50"/>
      <c r="AU2256" s="50"/>
      <c r="AV2256" s="50"/>
      <c r="AW2256" s="50"/>
      <c r="AX2256" s="50"/>
      <c r="AY2256" s="50"/>
      <c r="AZ2256" s="50"/>
      <c r="BA2256" s="50"/>
      <c r="BB2256" s="50"/>
      <c r="BC2256" s="50"/>
      <c r="BD2256" s="50"/>
      <c r="BE2256" s="50"/>
      <c r="BF2256" s="50"/>
      <c r="BG2256" s="50"/>
      <c r="BH2256" s="50"/>
      <c r="BI2256" s="50"/>
      <c r="BJ2256" s="50"/>
      <c r="BK2256" s="50"/>
      <c r="BL2256" s="50"/>
      <c r="BM2256" s="50"/>
      <c r="BN2256" s="50"/>
      <c r="BO2256" s="50"/>
      <c r="BP2256" s="50"/>
      <c r="BQ2256" s="50"/>
      <c r="BR2256" s="50"/>
      <c r="BS2256" s="50"/>
      <c r="BT2256" s="50"/>
      <c r="BU2256" s="50"/>
      <c r="BV2256" s="50"/>
      <c r="BW2256" s="50"/>
      <c r="BX2256" s="50"/>
      <c r="BY2256" s="50"/>
      <c r="BZ2256" s="50"/>
      <c r="CA2256" s="50"/>
      <c r="CB2256" s="50"/>
      <c r="CC2256" s="50"/>
      <c r="CD2256" s="50"/>
      <c r="CE2256" s="50"/>
      <c r="CF2256" s="50"/>
      <c r="CG2256" s="50"/>
      <c r="CH2256" s="50"/>
      <c r="CI2256" s="50"/>
      <c r="CJ2256" s="50"/>
      <c r="CK2256" s="50"/>
      <c r="CL2256" s="50"/>
      <c r="CM2256" s="50"/>
      <c r="CN2256" s="50"/>
      <c r="CO2256" s="50"/>
      <c r="CP2256" s="50"/>
      <c r="CQ2256" s="50"/>
      <c r="CR2256" s="50"/>
      <c r="CS2256" s="50"/>
      <c r="CT2256" s="50"/>
      <c r="CU2256" s="50"/>
      <c r="CV2256" s="50"/>
      <c r="CW2256" s="50"/>
      <c r="CX2256" s="50"/>
      <c r="CY2256" s="50"/>
      <c r="CZ2256" s="50"/>
      <c r="DA2256" s="50"/>
      <c r="DB2256" s="50"/>
      <c r="DC2256" s="50"/>
      <c r="DD2256" s="50"/>
      <c r="DE2256" s="50"/>
      <c r="DF2256" s="50"/>
    </row>
    <row r="2257" spans="2:110" x14ac:dyDescent="0.2">
      <c r="B2257" s="181"/>
      <c r="C2257" s="206"/>
      <c r="D2257" s="200"/>
      <c r="E2257" s="203"/>
      <c r="F2257" s="203"/>
      <c r="G2257" s="203"/>
      <c r="H2257" s="203"/>
      <c r="I2257" s="203"/>
      <c r="J2257" s="203"/>
      <c r="K2257" s="203"/>
      <c r="L2257" s="203"/>
      <c r="M2257" s="203"/>
      <c r="N2257" s="203"/>
      <c r="O2257" s="203"/>
      <c r="P2257" s="203"/>
      <c r="Q2257" s="204"/>
      <c r="R2257" s="204"/>
      <c r="S2257" s="234"/>
      <c r="T2257" s="50"/>
      <c r="U2257" s="50"/>
      <c r="V2257" s="50"/>
      <c r="W2257" s="50"/>
      <c r="X2257" s="50"/>
      <c r="Y2257" s="50"/>
      <c r="Z2257" s="250"/>
      <c r="AA2257" s="238"/>
      <c r="AB2257" s="50"/>
      <c r="AC2257" s="50"/>
      <c r="AD2257" s="50"/>
      <c r="AE2257" s="50"/>
      <c r="AF2257" s="50"/>
      <c r="AG2257" s="50"/>
      <c r="AH2257" s="50"/>
      <c r="AI2257" s="50"/>
      <c r="AJ2257" s="50"/>
      <c r="AK2257" s="50"/>
      <c r="AL2257" s="50"/>
      <c r="AM2257" s="50"/>
      <c r="AN2257" s="50"/>
      <c r="AO2257" s="50"/>
      <c r="AP2257" s="50"/>
      <c r="AQ2257" s="50"/>
      <c r="AR2257" s="50"/>
      <c r="AS2257" s="50"/>
      <c r="AT2257" s="50"/>
      <c r="AU2257" s="50"/>
      <c r="AV2257" s="50"/>
      <c r="AW2257" s="50"/>
      <c r="AX2257" s="50"/>
      <c r="AY2257" s="50"/>
      <c r="AZ2257" s="50"/>
      <c r="BA2257" s="50"/>
      <c r="BB2257" s="50"/>
      <c r="BC2257" s="50"/>
      <c r="BD2257" s="50"/>
      <c r="BE2257" s="50"/>
      <c r="BF2257" s="50"/>
      <c r="BG2257" s="50"/>
      <c r="BH2257" s="50"/>
      <c r="BI2257" s="50"/>
      <c r="BJ2257" s="50"/>
      <c r="BK2257" s="50"/>
      <c r="BL2257" s="50"/>
      <c r="BM2257" s="50"/>
      <c r="BN2257" s="50"/>
      <c r="BO2257" s="50"/>
      <c r="BP2257" s="50"/>
      <c r="BQ2257" s="50"/>
      <c r="BR2257" s="50"/>
      <c r="BS2257" s="50"/>
      <c r="BT2257" s="50"/>
      <c r="BU2257" s="50"/>
      <c r="BV2257" s="50"/>
      <c r="BW2257" s="50"/>
      <c r="BX2257" s="50"/>
      <c r="BY2257" s="50"/>
      <c r="BZ2257" s="50"/>
      <c r="CA2257" s="50"/>
      <c r="CB2257" s="50"/>
      <c r="CC2257" s="50"/>
      <c r="CD2257" s="50"/>
      <c r="CE2257" s="50"/>
      <c r="CF2257" s="50"/>
      <c r="CG2257" s="50"/>
      <c r="CH2257" s="50"/>
      <c r="CI2257" s="50"/>
      <c r="CJ2257" s="50"/>
      <c r="CK2257" s="50"/>
      <c r="CL2257" s="50"/>
      <c r="CM2257" s="50"/>
      <c r="CN2257" s="50"/>
      <c r="CO2257" s="50"/>
      <c r="CP2257" s="50"/>
      <c r="CQ2257" s="50"/>
      <c r="CR2257" s="50"/>
      <c r="CS2257" s="50"/>
      <c r="CT2257" s="50"/>
      <c r="CU2257" s="50"/>
      <c r="CV2257" s="50"/>
      <c r="CW2257" s="50"/>
      <c r="CX2257" s="50"/>
      <c r="CY2257" s="50"/>
      <c r="CZ2257" s="50"/>
      <c r="DA2257" s="50"/>
      <c r="DB2257" s="50"/>
      <c r="DC2257" s="50"/>
      <c r="DD2257" s="50"/>
      <c r="DE2257" s="50"/>
      <c r="DF2257" s="50"/>
    </row>
    <row r="2258" spans="2:110" x14ac:dyDescent="0.2">
      <c r="B2258" s="189"/>
      <c r="C2258" s="189"/>
      <c r="D2258" s="200"/>
      <c r="E2258" s="203"/>
      <c r="F2258" s="203"/>
      <c r="G2258" s="203"/>
      <c r="H2258" s="203"/>
      <c r="I2258" s="203"/>
      <c r="J2258" s="203"/>
      <c r="K2258" s="203"/>
      <c r="L2258" s="203"/>
      <c r="M2258" s="203"/>
      <c r="N2258" s="203"/>
      <c r="O2258" s="203"/>
      <c r="P2258" s="203"/>
      <c r="Q2258" s="204"/>
      <c r="R2258" s="204"/>
      <c r="S2258" s="234"/>
      <c r="T2258" s="50"/>
      <c r="U2258" s="50"/>
      <c r="V2258" s="50"/>
      <c r="W2258" s="50"/>
      <c r="X2258" s="50"/>
      <c r="Y2258" s="50"/>
      <c r="Z2258" s="250"/>
      <c r="AA2258" s="238"/>
      <c r="AB2258" s="50"/>
      <c r="AC2258" s="50"/>
      <c r="AD2258" s="50"/>
      <c r="AE2258" s="50"/>
      <c r="AF2258" s="50"/>
      <c r="AG2258" s="50"/>
      <c r="AH2258" s="50"/>
      <c r="AI2258" s="50"/>
      <c r="AJ2258" s="50"/>
      <c r="AK2258" s="50"/>
      <c r="AL2258" s="50"/>
      <c r="AM2258" s="50"/>
      <c r="AN2258" s="50"/>
      <c r="AO2258" s="50"/>
      <c r="AP2258" s="50"/>
      <c r="AQ2258" s="50"/>
      <c r="AR2258" s="50"/>
      <c r="AS2258" s="50"/>
      <c r="AT2258" s="50"/>
      <c r="AU2258" s="50"/>
      <c r="AV2258" s="50"/>
      <c r="AW2258" s="50"/>
      <c r="AX2258" s="50"/>
      <c r="AY2258" s="50"/>
      <c r="AZ2258" s="50"/>
      <c r="BA2258" s="50"/>
      <c r="BB2258" s="50"/>
      <c r="BC2258" s="50"/>
      <c r="BD2258" s="50"/>
      <c r="BE2258" s="50"/>
      <c r="BF2258" s="50"/>
      <c r="BG2258" s="50"/>
      <c r="BH2258" s="50"/>
      <c r="BI2258" s="50"/>
      <c r="BJ2258" s="50"/>
      <c r="BK2258" s="50"/>
      <c r="BL2258" s="50"/>
      <c r="BM2258" s="50"/>
      <c r="BN2258" s="50"/>
      <c r="BO2258" s="50"/>
      <c r="BP2258" s="50"/>
      <c r="BQ2258" s="50"/>
      <c r="BR2258" s="50"/>
      <c r="BS2258" s="50"/>
      <c r="BT2258" s="50"/>
      <c r="BU2258" s="50"/>
      <c r="BV2258" s="50"/>
      <c r="BW2258" s="50"/>
      <c r="BX2258" s="50"/>
      <c r="BY2258" s="50"/>
      <c r="BZ2258" s="50"/>
      <c r="CA2258" s="50"/>
      <c r="CB2258" s="50"/>
      <c r="CC2258" s="50"/>
      <c r="CD2258" s="50"/>
      <c r="CE2258" s="50"/>
      <c r="CF2258" s="50"/>
      <c r="CG2258" s="50"/>
      <c r="CH2258" s="50"/>
      <c r="CI2258" s="50"/>
      <c r="CJ2258" s="50"/>
      <c r="CK2258" s="50"/>
      <c r="CL2258" s="50"/>
      <c r="CM2258" s="50"/>
      <c r="CN2258" s="50"/>
      <c r="CO2258" s="50"/>
      <c r="CP2258" s="50"/>
      <c r="CQ2258" s="50"/>
      <c r="CR2258" s="50"/>
      <c r="CS2258" s="50"/>
      <c r="CT2258" s="50"/>
      <c r="CU2258" s="50"/>
      <c r="CV2258" s="50"/>
      <c r="CW2258" s="50"/>
      <c r="CX2258" s="50"/>
      <c r="CY2258" s="50"/>
      <c r="CZ2258" s="50"/>
      <c r="DA2258" s="50"/>
      <c r="DB2258" s="50"/>
      <c r="DC2258" s="50"/>
      <c r="DD2258" s="50"/>
      <c r="DE2258" s="50"/>
      <c r="DF2258" s="50"/>
    </row>
    <row r="2259" spans="2:110" x14ac:dyDescent="0.2">
      <c r="D2259" s="200"/>
      <c r="E2259" s="203"/>
      <c r="F2259" s="203"/>
      <c r="G2259" s="203"/>
      <c r="H2259" s="203"/>
      <c r="I2259" s="203"/>
      <c r="J2259" s="203"/>
      <c r="K2259" s="203"/>
      <c r="L2259" s="203"/>
      <c r="M2259" s="203"/>
      <c r="N2259" s="203"/>
      <c r="O2259" s="203"/>
      <c r="P2259" s="203"/>
      <c r="Q2259" s="204"/>
      <c r="R2259" s="204"/>
      <c r="S2259" s="234"/>
      <c r="T2259" s="50"/>
      <c r="U2259" s="50"/>
      <c r="V2259" s="50"/>
      <c r="W2259" s="50"/>
      <c r="X2259" s="50"/>
      <c r="Y2259" s="50"/>
      <c r="Z2259" s="250"/>
      <c r="AA2259" s="238"/>
      <c r="AB2259" s="50"/>
      <c r="AC2259" s="50"/>
      <c r="AD2259" s="50"/>
      <c r="AE2259" s="50"/>
      <c r="AF2259" s="50"/>
      <c r="AG2259" s="50"/>
      <c r="AH2259" s="50"/>
      <c r="AI2259" s="50"/>
      <c r="AJ2259" s="50"/>
      <c r="AK2259" s="50"/>
      <c r="AL2259" s="50"/>
      <c r="AM2259" s="50"/>
      <c r="AN2259" s="50"/>
      <c r="AO2259" s="50"/>
      <c r="AP2259" s="50"/>
      <c r="AQ2259" s="50"/>
      <c r="AR2259" s="50"/>
      <c r="AS2259" s="50"/>
      <c r="AT2259" s="50"/>
      <c r="AU2259" s="50"/>
      <c r="AV2259" s="50"/>
      <c r="AW2259" s="50"/>
      <c r="AX2259" s="50"/>
      <c r="AY2259" s="50"/>
      <c r="AZ2259" s="50"/>
      <c r="BA2259" s="50"/>
      <c r="BB2259" s="50"/>
      <c r="BC2259" s="50"/>
      <c r="BD2259" s="50"/>
      <c r="BE2259" s="50"/>
      <c r="BF2259" s="50"/>
      <c r="BG2259" s="50"/>
      <c r="BH2259" s="50"/>
      <c r="BI2259" s="50"/>
      <c r="BJ2259" s="50"/>
      <c r="BK2259" s="50"/>
      <c r="BL2259" s="50"/>
      <c r="BM2259" s="50"/>
      <c r="BN2259" s="50"/>
      <c r="BO2259" s="50"/>
      <c r="BP2259" s="50"/>
      <c r="BQ2259" s="50"/>
      <c r="BR2259" s="50"/>
      <c r="BS2259" s="50"/>
      <c r="BT2259" s="50"/>
      <c r="BU2259" s="50"/>
      <c r="BV2259" s="50"/>
      <c r="BW2259" s="50"/>
      <c r="BX2259" s="50"/>
      <c r="BY2259" s="50"/>
      <c r="BZ2259" s="50"/>
      <c r="CA2259" s="50"/>
      <c r="CB2259" s="50"/>
      <c r="CC2259" s="50"/>
      <c r="CD2259" s="50"/>
      <c r="CE2259" s="50"/>
      <c r="CF2259" s="50"/>
      <c r="CG2259" s="50"/>
      <c r="CH2259" s="50"/>
      <c r="CI2259" s="50"/>
      <c r="CJ2259" s="50"/>
      <c r="CK2259" s="50"/>
      <c r="CL2259" s="50"/>
      <c r="CM2259" s="50"/>
      <c r="CN2259" s="50"/>
      <c r="CO2259" s="50"/>
      <c r="CP2259" s="50"/>
      <c r="CQ2259" s="50"/>
      <c r="CR2259" s="50"/>
      <c r="CS2259" s="50"/>
      <c r="CT2259" s="50"/>
      <c r="CU2259" s="50"/>
      <c r="CV2259" s="50"/>
      <c r="CW2259" s="50"/>
      <c r="CX2259" s="50"/>
      <c r="CY2259" s="50"/>
      <c r="CZ2259" s="50"/>
      <c r="DA2259" s="50"/>
      <c r="DB2259" s="50"/>
      <c r="DC2259" s="50"/>
      <c r="DD2259" s="50"/>
      <c r="DE2259" s="50"/>
      <c r="DF2259" s="50"/>
    </row>
    <row r="2260" spans="2:110" x14ac:dyDescent="0.2">
      <c r="B2260" s="176"/>
      <c r="C2260" s="176"/>
      <c r="D2260" s="200"/>
      <c r="E2260" s="203"/>
      <c r="F2260" s="203"/>
      <c r="G2260" s="203"/>
      <c r="H2260" s="203"/>
      <c r="I2260" s="203"/>
      <c r="J2260" s="203"/>
      <c r="K2260" s="203"/>
      <c r="L2260" s="203"/>
      <c r="M2260" s="203"/>
      <c r="N2260" s="203"/>
      <c r="O2260" s="203"/>
      <c r="P2260" s="203"/>
      <c r="Q2260" s="204"/>
      <c r="R2260" s="204"/>
      <c r="S2260" s="234"/>
      <c r="T2260" s="50"/>
      <c r="U2260" s="50"/>
      <c r="V2260" s="50"/>
      <c r="W2260" s="50"/>
      <c r="X2260" s="50"/>
      <c r="Y2260" s="50"/>
      <c r="Z2260" s="250"/>
      <c r="AA2260" s="238"/>
      <c r="AB2260" s="50"/>
      <c r="AC2260" s="50"/>
      <c r="AD2260" s="50"/>
      <c r="AE2260" s="50"/>
      <c r="AF2260" s="50"/>
      <c r="AG2260" s="50"/>
      <c r="AH2260" s="50"/>
      <c r="AI2260" s="50"/>
      <c r="AJ2260" s="50"/>
      <c r="AK2260" s="50"/>
      <c r="AL2260" s="50"/>
      <c r="AM2260" s="50"/>
      <c r="AN2260" s="50"/>
      <c r="AO2260" s="50"/>
      <c r="AP2260" s="50"/>
      <c r="AQ2260" s="50"/>
      <c r="AR2260" s="50"/>
      <c r="AS2260" s="50"/>
      <c r="AT2260" s="50"/>
      <c r="AU2260" s="50"/>
      <c r="AV2260" s="50"/>
      <c r="AW2260" s="50"/>
      <c r="AX2260" s="50"/>
      <c r="AY2260" s="50"/>
      <c r="AZ2260" s="50"/>
      <c r="BA2260" s="50"/>
      <c r="BB2260" s="50"/>
      <c r="BC2260" s="50"/>
      <c r="BD2260" s="50"/>
      <c r="BE2260" s="50"/>
      <c r="BF2260" s="50"/>
      <c r="BG2260" s="50"/>
      <c r="BH2260" s="50"/>
      <c r="BI2260" s="50"/>
      <c r="BJ2260" s="50"/>
      <c r="BK2260" s="50"/>
      <c r="BL2260" s="50"/>
      <c r="BM2260" s="50"/>
      <c r="BN2260" s="50"/>
      <c r="BO2260" s="50"/>
      <c r="BP2260" s="50"/>
      <c r="BQ2260" s="50"/>
      <c r="BR2260" s="50"/>
      <c r="BS2260" s="50"/>
      <c r="BT2260" s="50"/>
      <c r="BU2260" s="50"/>
      <c r="BV2260" s="50"/>
      <c r="BW2260" s="50"/>
      <c r="BX2260" s="50"/>
      <c r="BY2260" s="50"/>
      <c r="BZ2260" s="50"/>
      <c r="CA2260" s="50"/>
      <c r="CB2260" s="50"/>
      <c r="CC2260" s="50"/>
      <c r="CD2260" s="50"/>
      <c r="CE2260" s="50"/>
      <c r="CF2260" s="50"/>
      <c r="CG2260" s="50"/>
      <c r="CH2260" s="50"/>
      <c r="CI2260" s="50"/>
      <c r="CJ2260" s="50"/>
      <c r="CK2260" s="50"/>
      <c r="CL2260" s="50"/>
      <c r="CM2260" s="50"/>
      <c r="CN2260" s="50"/>
      <c r="CO2260" s="50"/>
      <c r="CP2260" s="50"/>
      <c r="CQ2260" s="50"/>
      <c r="CR2260" s="50"/>
      <c r="CS2260" s="50"/>
      <c r="CT2260" s="50"/>
      <c r="CU2260" s="50"/>
      <c r="CV2260" s="50"/>
      <c r="CW2260" s="50"/>
      <c r="CX2260" s="50"/>
      <c r="CY2260" s="50"/>
      <c r="CZ2260" s="50"/>
      <c r="DA2260" s="50"/>
      <c r="DB2260" s="50"/>
      <c r="DC2260" s="50"/>
      <c r="DD2260" s="50"/>
      <c r="DE2260" s="50"/>
      <c r="DF2260" s="50"/>
    </row>
    <row r="2261" spans="2:110" x14ac:dyDescent="0.2">
      <c r="B2261" s="176"/>
      <c r="C2261" s="176"/>
      <c r="D2261" s="180"/>
      <c r="E2261" s="203"/>
      <c r="F2261" s="203"/>
      <c r="G2261" s="203"/>
      <c r="H2261" s="203"/>
      <c r="I2261" s="203"/>
      <c r="J2261" s="203"/>
      <c r="K2261" s="203"/>
      <c r="L2261" s="203"/>
      <c r="M2261" s="203"/>
      <c r="N2261" s="203"/>
      <c r="O2261" s="203"/>
      <c r="P2261" s="203"/>
      <c r="Q2261" s="204"/>
      <c r="R2261" s="204"/>
      <c r="S2261" s="234"/>
      <c r="T2261" s="50"/>
      <c r="U2261" s="50"/>
      <c r="V2261" s="50"/>
      <c r="W2261" s="50"/>
      <c r="X2261" s="50"/>
      <c r="Y2261" s="50"/>
      <c r="Z2261" s="250"/>
      <c r="AA2261" s="238"/>
      <c r="AB2261" s="50"/>
      <c r="AC2261" s="50"/>
      <c r="AD2261" s="50"/>
      <c r="AE2261" s="50"/>
      <c r="AF2261" s="50"/>
      <c r="AG2261" s="50"/>
      <c r="AH2261" s="50"/>
      <c r="AI2261" s="50"/>
      <c r="AJ2261" s="50"/>
      <c r="AK2261" s="50"/>
      <c r="AL2261" s="50"/>
      <c r="AM2261" s="50"/>
      <c r="AN2261" s="50"/>
      <c r="AO2261" s="50"/>
      <c r="AP2261" s="50"/>
      <c r="AQ2261" s="50"/>
      <c r="AR2261" s="50"/>
      <c r="AS2261" s="50"/>
      <c r="AT2261" s="50"/>
      <c r="AU2261" s="50"/>
      <c r="AV2261" s="50"/>
      <c r="AW2261" s="50"/>
      <c r="AX2261" s="50"/>
      <c r="AY2261" s="50"/>
      <c r="AZ2261" s="50"/>
      <c r="BA2261" s="50"/>
      <c r="BB2261" s="50"/>
      <c r="BC2261" s="50"/>
      <c r="BD2261" s="50"/>
      <c r="BE2261" s="50"/>
      <c r="BF2261" s="50"/>
      <c r="BG2261" s="50"/>
      <c r="BH2261" s="50"/>
      <c r="BI2261" s="50"/>
      <c r="BJ2261" s="50"/>
      <c r="BK2261" s="50"/>
      <c r="BL2261" s="50"/>
      <c r="BM2261" s="50"/>
      <c r="BN2261" s="50"/>
      <c r="BO2261" s="50"/>
      <c r="BP2261" s="50"/>
      <c r="BQ2261" s="50"/>
      <c r="BR2261" s="50"/>
      <c r="BS2261" s="50"/>
      <c r="BT2261" s="50"/>
      <c r="BU2261" s="50"/>
      <c r="BV2261" s="50"/>
      <c r="BW2261" s="50"/>
      <c r="BX2261" s="50"/>
      <c r="BY2261" s="50"/>
      <c r="BZ2261" s="50"/>
      <c r="CA2261" s="50"/>
      <c r="CB2261" s="50"/>
      <c r="CC2261" s="50"/>
      <c r="CD2261" s="50"/>
      <c r="CE2261" s="50"/>
      <c r="CF2261" s="50"/>
      <c r="CG2261" s="50"/>
      <c r="CH2261" s="50"/>
      <c r="CI2261" s="50"/>
      <c r="CJ2261" s="50"/>
      <c r="CK2261" s="50"/>
      <c r="CL2261" s="50"/>
      <c r="CM2261" s="50"/>
      <c r="CN2261" s="50"/>
      <c r="CO2261" s="50"/>
      <c r="CP2261" s="50"/>
      <c r="CQ2261" s="50"/>
      <c r="CR2261" s="50"/>
      <c r="CS2261" s="50"/>
      <c r="CT2261" s="50"/>
      <c r="CU2261" s="50"/>
      <c r="CV2261" s="50"/>
      <c r="CW2261" s="50"/>
      <c r="CX2261" s="50"/>
      <c r="CY2261" s="50"/>
      <c r="CZ2261" s="50"/>
      <c r="DA2261" s="50"/>
      <c r="DB2261" s="50"/>
      <c r="DC2261" s="50"/>
      <c r="DD2261" s="50"/>
      <c r="DE2261" s="50"/>
      <c r="DF2261" s="50"/>
    </row>
    <row r="2262" spans="2:110" x14ac:dyDescent="0.2">
      <c r="B2262" s="176"/>
      <c r="C2262" s="176"/>
      <c r="D2262" s="200"/>
      <c r="E2262" s="203"/>
      <c r="F2262" s="203"/>
      <c r="G2262" s="203"/>
      <c r="H2262" s="203"/>
      <c r="I2262" s="203"/>
      <c r="J2262" s="203"/>
      <c r="K2262" s="203"/>
      <c r="L2262" s="203"/>
      <c r="M2262" s="203"/>
      <c r="N2262" s="203"/>
      <c r="O2262" s="203"/>
      <c r="P2262" s="203"/>
      <c r="Q2262" s="204"/>
      <c r="R2262" s="204"/>
      <c r="S2262" s="234"/>
      <c r="T2262" s="50"/>
      <c r="U2262" s="50"/>
      <c r="V2262" s="50"/>
      <c r="W2262" s="50"/>
      <c r="X2262" s="50"/>
      <c r="Y2262" s="50"/>
      <c r="Z2262" s="250"/>
      <c r="AA2262" s="238"/>
      <c r="AB2262" s="50"/>
      <c r="AC2262" s="50"/>
      <c r="AD2262" s="50"/>
      <c r="AE2262" s="50"/>
      <c r="AF2262" s="50"/>
      <c r="AG2262" s="50"/>
      <c r="AH2262" s="50"/>
      <c r="AI2262" s="50"/>
      <c r="AJ2262" s="50"/>
      <c r="AK2262" s="50"/>
      <c r="AL2262" s="50"/>
      <c r="AM2262" s="50"/>
      <c r="AN2262" s="50"/>
      <c r="AO2262" s="50"/>
      <c r="AP2262" s="50"/>
      <c r="AQ2262" s="50"/>
      <c r="AR2262" s="50"/>
      <c r="AS2262" s="50"/>
      <c r="AT2262" s="50"/>
      <c r="AU2262" s="50"/>
      <c r="AV2262" s="50"/>
      <c r="AW2262" s="50"/>
      <c r="AX2262" s="50"/>
      <c r="AY2262" s="50"/>
      <c r="AZ2262" s="50"/>
      <c r="BA2262" s="50"/>
      <c r="BB2262" s="50"/>
      <c r="BC2262" s="50"/>
      <c r="BD2262" s="50"/>
      <c r="BE2262" s="50"/>
      <c r="BF2262" s="50"/>
      <c r="BG2262" s="50"/>
      <c r="BH2262" s="50"/>
      <c r="BI2262" s="50"/>
      <c r="BJ2262" s="50"/>
      <c r="BK2262" s="50"/>
      <c r="BL2262" s="50"/>
      <c r="BM2262" s="50"/>
      <c r="BN2262" s="50"/>
      <c r="BO2262" s="50"/>
      <c r="BP2262" s="50"/>
      <c r="BQ2262" s="50"/>
      <c r="BR2262" s="50"/>
      <c r="BS2262" s="50"/>
      <c r="BT2262" s="50"/>
      <c r="BU2262" s="50"/>
      <c r="BV2262" s="50"/>
      <c r="BW2262" s="50"/>
      <c r="BX2262" s="50"/>
      <c r="BY2262" s="50"/>
      <c r="BZ2262" s="50"/>
      <c r="CA2262" s="50"/>
      <c r="CB2262" s="50"/>
      <c r="CC2262" s="50"/>
      <c r="CD2262" s="50"/>
      <c r="CE2262" s="50"/>
      <c r="CF2262" s="50"/>
      <c r="CG2262" s="50"/>
      <c r="CH2262" s="50"/>
      <c r="CI2262" s="50"/>
      <c r="CJ2262" s="50"/>
      <c r="CK2262" s="50"/>
      <c r="CL2262" s="50"/>
      <c r="CM2262" s="50"/>
      <c r="CN2262" s="50"/>
      <c r="CO2262" s="50"/>
      <c r="CP2262" s="50"/>
      <c r="CQ2262" s="50"/>
      <c r="CR2262" s="50"/>
      <c r="CS2262" s="50"/>
      <c r="CT2262" s="50"/>
      <c r="CU2262" s="50"/>
      <c r="CV2262" s="50"/>
      <c r="CW2262" s="50"/>
      <c r="CX2262" s="50"/>
      <c r="CY2262" s="50"/>
      <c r="CZ2262" s="50"/>
      <c r="DA2262" s="50"/>
      <c r="DB2262" s="50"/>
      <c r="DC2262" s="50"/>
      <c r="DD2262" s="50"/>
      <c r="DE2262" s="50"/>
      <c r="DF2262" s="50"/>
    </row>
    <row r="2263" spans="2:110" x14ac:dyDescent="0.2">
      <c r="B2263" s="176"/>
      <c r="C2263" s="176"/>
      <c r="D2263" s="180"/>
      <c r="E2263" s="203"/>
      <c r="F2263" s="203"/>
      <c r="G2263" s="203"/>
      <c r="H2263" s="203"/>
      <c r="I2263" s="203"/>
      <c r="J2263" s="203"/>
      <c r="K2263" s="203"/>
      <c r="L2263" s="203"/>
      <c r="M2263" s="203"/>
      <c r="N2263" s="203"/>
      <c r="O2263" s="203"/>
      <c r="P2263" s="203"/>
      <c r="Q2263" s="204"/>
      <c r="R2263" s="204"/>
      <c r="S2263" s="234"/>
      <c r="T2263" s="50"/>
      <c r="U2263" s="50"/>
      <c r="V2263" s="50"/>
      <c r="W2263" s="50"/>
      <c r="X2263" s="50"/>
      <c r="Y2263" s="50"/>
      <c r="Z2263" s="250"/>
      <c r="AA2263" s="238"/>
      <c r="AB2263" s="50"/>
      <c r="AC2263" s="50"/>
      <c r="AD2263" s="50"/>
      <c r="AE2263" s="50"/>
      <c r="AF2263" s="50"/>
      <c r="AG2263" s="50"/>
      <c r="AH2263" s="50"/>
      <c r="AI2263" s="50"/>
      <c r="AJ2263" s="50"/>
      <c r="AK2263" s="50"/>
      <c r="AL2263" s="50"/>
      <c r="AM2263" s="50"/>
      <c r="AN2263" s="50"/>
      <c r="AO2263" s="50"/>
      <c r="AP2263" s="50"/>
      <c r="AQ2263" s="50"/>
      <c r="AR2263" s="50"/>
      <c r="AS2263" s="50"/>
      <c r="AT2263" s="50"/>
      <c r="AU2263" s="50"/>
      <c r="AV2263" s="50"/>
      <c r="AW2263" s="50"/>
      <c r="AX2263" s="50"/>
      <c r="AY2263" s="50"/>
      <c r="AZ2263" s="50"/>
      <c r="BA2263" s="50"/>
      <c r="BB2263" s="50"/>
      <c r="BC2263" s="50"/>
      <c r="BD2263" s="50"/>
      <c r="BE2263" s="50"/>
      <c r="BF2263" s="50"/>
      <c r="BG2263" s="50"/>
      <c r="BH2263" s="50"/>
      <c r="BI2263" s="50"/>
      <c r="BJ2263" s="50"/>
      <c r="BK2263" s="50"/>
      <c r="BL2263" s="50"/>
      <c r="BM2263" s="50"/>
      <c r="BN2263" s="50"/>
      <c r="BO2263" s="50"/>
      <c r="BP2263" s="50"/>
      <c r="BQ2263" s="50"/>
      <c r="BR2263" s="50"/>
      <c r="BS2263" s="50"/>
      <c r="BT2263" s="50"/>
      <c r="BU2263" s="50"/>
      <c r="BV2263" s="50"/>
      <c r="BW2263" s="50"/>
      <c r="BX2263" s="50"/>
      <c r="BY2263" s="50"/>
      <c r="BZ2263" s="50"/>
      <c r="CA2263" s="50"/>
      <c r="CB2263" s="50"/>
      <c r="CC2263" s="50"/>
      <c r="CD2263" s="50"/>
      <c r="CE2263" s="50"/>
      <c r="CF2263" s="50"/>
      <c r="CG2263" s="50"/>
      <c r="CH2263" s="50"/>
      <c r="CI2263" s="50"/>
      <c r="CJ2263" s="50"/>
      <c r="CK2263" s="50"/>
      <c r="CL2263" s="50"/>
      <c r="CM2263" s="50"/>
      <c r="CN2263" s="50"/>
      <c r="CO2263" s="50"/>
      <c r="CP2263" s="50"/>
      <c r="CQ2263" s="50"/>
      <c r="CR2263" s="50"/>
      <c r="CS2263" s="50"/>
      <c r="CT2263" s="50"/>
      <c r="CU2263" s="50"/>
      <c r="CV2263" s="50"/>
      <c r="CW2263" s="50"/>
      <c r="CX2263" s="50"/>
      <c r="CY2263" s="50"/>
      <c r="CZ2263" s="50"/>
      <c r="DA2263" s="50"/>
      <c r="DB2263" s="50"/>
      <c r="DC2263" s="50"/>
      <c r="DD2263" s="50"/>
      <c r="DE2263" s="50"/>
      <c r="DF2263" s="50"/>
    </row>
    <row r="2264" spans="2:110" x14ac:dyDescent="0.2">
      <c r="B2264" s="176"/>
      <c r="C2264" s="176"/>
      <c r="D2264" s="179"/>
      <c r="E2264" s="203"/>
      <c r="F2264" s="203"/>
      <c r="G2264" s="203"/>
      <c r="H2264" s="203"/>
      <c r="I2264" s="203"/>
      <c r="J2264" s="203"/>
      <c r="K2264" s="203"/>
      <c r="L2264" s="203"/>
      <c r="M2264" s="203"/>
      <c r="N2264" s="203"/>
      <c r="O2264" s="203"/>
      <c r="P2264" s="203"/>
      <c r="Q2264" s="204"/>
      <c r="R2264" s="204"/>
      <c r="S2264" s="234"/>
      <c r="T2264" s="50"/>
      <c r="U2264" s="50"/>
      <c r="V2264" s="50"/>
      <c r="W2264" s="50"/>
      <c r="X2264" s="50"/>
      <c r="Y2264" s="50"/>
      <c r="Z2264" s="250"/>
      <c r="AA2264" s="238"/>
      <c r="AB2264" s="50"/>
      <c r="AC2264" s="50"/>
      <c r="AD2264" s="50"/>
      <c r="AE2264" s="50"/>
      <c r="AF2264" s="50"/>
      <c r="AG2264" s="50"/>
      <c r="AH2264" s="50"/>
      <c r="AI2264" s="50"/>
      <c r="AJ2264" s="50"/>
      <c r="AK2264" s="50"/>
      <c r="AL2264" s="50"/>
      <c r="AM2264" s="50"/>
      <c r="AN2264" s="50"/>
      <c r="AO2264" s="50"/>
      <c r="AP2264" s="50"/>
      <c r="AQ2264" s="50"/>
      <c r="AR2264" s="50"/>
      <c r="AS2264" s="50"/>
      <c r="AT2264" s="50"/>
      <c r="AU2264" s="50"/>
      <c r="AV2264" s="50"/>
      <c r="AW2264" s="50"/>
      <c r="AX2264" s="50"/>
      <c r="AY2264" s="50"/>
      <c r="AZ2264" s="50"/>
      <c r="BA2264" s="50"/>
      <c r="BB2264" s="50"/>
      <c r="BC2264" s="50"/>
      <c r="BD2264" s="50"/>
      <c r="BE2264" s="50"/>
      <c r="BF2264" s="50"/>
      <c r="BG2264" s="50"/>
      <c r="BH2264" s="50"/>
      <c r="BI2264" s="50"/>
      <c r="BJ2264" s="50"/>
      <c r="BK2264" s="50"/>
      <c r="BL2264" s="50"/>
      <c r="BM2264" s="50"/>
      <c r="BN2264" s="50"/>
      <c r="BO2264" s="50"/>
      <c r="BP2264" s="50"/>
      <c r="BQ2264" s="50"/>
      <c r="BR2264" s="50"/>
      <c r="BS2264" s="50"/>
      <c r="BT2264" s="50"/>
      <c r="BU2264" s="50"/>
      <c r="BV2264" s="50"/>
      <c r="BW2264" s="50"/>
      <c r="BX2264" s="50"/>
      <c r="BY2264" s="50"/>
      <c r="BZ2264" s="50"/>
      <c r="CA2264" s="50"/>
      <c r="CB2264" s="50"/>
      <c r="CC2264" s="50"/>
      <c r="CD2264" s="50"/>
      <c r="CE2264" s="50"/>
      <c r="CF2264" s="50"/>
      <c r="CG2264" s="50"/>
      <c r="CH2264" s="50"/>
      <c r="CI2264" s="50"/>
      <c r="CJ2264" s="50"/>
      <c r="CK2264" s="50"/>
      <c r="CL2264" s="50"/>
      <c r="CM2264" s="50"/>
      <c r="CN2264" s="50"/>
      <c r="CO2264" s="50"/>
      <c r="CP2264" s="50"/>
      <c r="CQ2264" s="50"/>
      <c r="CR2264" s="50"/>
      <c r="CS2264" s="50"/>
      <c r="CT2264" s="50"/>
      <c r="CU2264" s="50"/>
      <c r="CV2264" s="50"/>
      <c r="CW2264" s="50"/>
      <c r="CX2264" s="50"/>
      <c r="CY2264" s="50"/>
      <c r="CZ2264" s="50"/>
      <c r="DA2264" s="50"/>
      <c r="DB2264" s="50"/>
      <c r="DC2264" s="50"/>
      <c r="DD2264" s="50"/>
      <c r="DE2264" s="50"/>
      <c r="DF2264" s="50"/>
    </row>
    <row r="2265" spans="2:110" x14ac:dyDescent="0.2">
      <c r="B2265" s="176"/>
      <c r="C2265" s="176"/>
      <c r="D2265" s="180"/>
      <c r="E2265" s="203"/>
      <c r="F2265" s="203"/>
      <c r="G2265" s="203"/>
      <c r="H2265" s="203"/>
      <c r="I2265" s="203"/>
      <c r="J2265" s="203"/>
      <c r="K2265" s="203"/>
      <c r="L2265" s="203"/>
      <c r="M2265" s="203"/>
      <c r="N2265" s="203"/>
      <c r="O2265" s="203"/>
      <c r="P2265" s="203"/>
      <c r="Q2265" s="204"/>
      <c r="R2265" s="204"/>
      <c r="S2265" s="234"/>
      <c r="T2265" s="50"/>
      <c r="U2265" s="50"/>
      <c r="V2265" s="50"/>
      <c r="W2265" s="50"/>
      <c r="X2265" s="50"/>
      <c r="Y2265" s="50"/>
      <c r="Z2265" s="250"/>
      <c r="AA2265" s="238"/>
      <c r="AB2265" s="50"/>
      <c r="AC2265" s="50"/>
      <c r="AD2265" s="50"/>
      <c r="AE2265" s="50"/>
      <c r="AF2265" s="50"/>
      <c r="AG2265" s="50"/>
      <c r="AH2265" s="50"/>
      <c r="AI2265" s="50"/>
      <c r="AJ2265" s="50"/>
      <c r="AK2265" s="50"/>
      <c r="AL2265" s="50"/>
      <c r="AM2265" s="50"/>
      <c r="AN2265" s="50"/>
      <c r="AO2265" s="50"/>
      <c r="AP2265" s="50"/>
      <c r="AQ2265" s="50"/>
      <c r="AR2265" s="50"/>
      <c r="AS2265" s="50"/>
      <c r="AT2265" s="50"/>
      <c r="AU2265" s="50"/>
      <c r="AV2265" s="50"/>
      <c r="AW2265" s="50"/>
      <c r="AX2265" s="50"/>
      <c r="AY2265" s="50"/>
      <c r="AZ2265" s="50"/>
      <c r="BA2265" s="50"/>
      <c r="BB2265" s="50"/>
      <c r="BC2265" s="50"/>
      <c r="BD2265" s="50"/>
      <c r="BE2265" s="50"/>
      <c r="BF2265" s="50"/>
      <c r="BG2265" s="50"/>
      <c r="BH2265" s="50"/>
      <c r="BI2265" s="50"/>
      <c r="BJ2265" s="50"/>
      <c r="BK2265" s="50"/>
      <c r="BL2265" s="50"/>
      <c r="BM2265" s="50"/>
      <c r="BN2265" s="50"/>
      <c r="BO2265" s="50"/>
      <c r="BP2265" s="50"/>
      <c r="BQ2265" s="50"/>
      <c r="BR2265" s="50"/>
      <c r="BS2265" s="50"/>
      <c r="BT2265" s="50"/>
      <c r="BU2265" s="50"/>
      <c r="BV2265" s="50"/>
      <c r="BW2265" s="50"/>
      <c r="BX2265" s="50"/>
      <c r="BY2265" s="50"/>
      <c r="BZ2265" s="50"/>
      <c r="CA2265" s="50"/>
      <c r="CB2265" s="50"/>
      <c r="CC2265" s="50"/>
      <c r="CD2265" s="50"/>
      <c r="CE2265" s="50"/>
      <c r="CF2265" s="50"/>
      <c r="CG2265" s="50"/>
      <c r="CH2265" s="50"/>
      <c r="CI2265" s="50"/>
      <c r="CJ2265" s="50"/>
      <c r="CK2265" s="50"/>
      <c r="CL2265" s="50"/>
      <c r="CM2265" s="50"/>
      <c r="CN2265" s="50"/>
      <c r="CO2265" s="50"/>
      <c r="CP2265" s="50"/>
      <c r="CQ2265" s="50"/>
      <c r="CR2265" s="50"/>
      <c r="CS2265" s="50"/>
      <c r="CT2265" s="50"/>
      <c r="CU2265" s="50"/>
      <c r="CV2265" s="50"/>
      <c r="CW2265" s="50"/>
      <c r="CX2265" s="50"/>
      <c r="CY2265" s="50"/>
      <c r="CZ2265" s="50"/>
      <c r="DA2265" s="50"/>
      <c r="DB2265" s="50"/>
      <c r="DC2265" s="50"/>
      <c r="DD2265" s="50"/>
      <c r="DE2265" s="50"/>
      <c r="DF2265" s="50"/>
    </row>
    <row r="2266" spans="2:110" x14ac:dyDescent="0.2">
      <c r="B2266" s="176"/>
      <c r="C2266" s="176"/>
      <c r="D2266" s="180"/>
      <c r="E2266" s="203"/>
      <c r="F2266" s="203"/>
      <c r="G2266" s="203"/>
      <c r="H2266" s="203"/>
      <c r="I2266" s="203"/>
      <c r="J2266" s="203"/>
      <c r="K2266" s="203"/>
      <c r="L2266" s="203"/>
      <c r="M2266" s="203"/>
      <c r="N2266" s="203"/>
      <c r="O2266" s="203"/>
      <c r="P2266" s="203"/>
      <c r="Q2266" s="204"/>
      <c r="R2266" s="204"/>
      <c r="S2266" s="234"/>
      <c r="T2266" s="50"/>
      <c r="U2266" s="50"/>
      <c r="V2266" s="50"/>
      <c r="W2266" s="50"/>
      <c r="X2266" s="50"/>
      <c r="Y2266" s="50"/>
      <c r="Z2266" s="250"/>
      <c r="AA2266" s="238"/>
      <c r="AB2266" s="50"/>
      <c r="AC2266" s="50"/>
      <c r="AD2266" s="50"/>
      <c r="AE2266" s="50"/>
      <c r="AF2266" s="50"/>
      <c r="AG2266" s="50"/>
      <c r="AH2266" s="50"/>
      <c r="AI2266" s="50"/>
      <c r="AJ2266" s="50"/>
      <c r="AK2266" s="50"/>
      <c r="AL2266" s="50"/>
      <c r="AM2266" s="50"/>
      <c r="AN2266" s="50"/>
      <c r="AO2266" s="50"/>
      <c r="AP2266" s="50"/>
      <c r="AQ2266" s="50"/>
      <c r="AR2266" s="50"/>
      <c r="AS2266" s="50"/>
      <c r="AT2266" s="50"/>
      <c r="AU2266" s="50"/>
      <c r="AV2266" s="50"/>
      <c r="AW2266" s="50"/>
      <c r="AX2266" s="50"/>
      <c r="AY2266" s="50"/>
      <c r="AZ2266" s="50"/>
      <c r="BA2266" s="50"/>
      <c r="BB2266" s="50"/>
      <c r="BC2266" s="50"/>
      <c r="BD2266" s="50"/>
      <c r="BE2266" s="50"/>
      <c r="BF2266" s="50"/>
      <c r="BG2266" s="50"/>
      <c r="BH2266" s="50"/>
      <c r="BI2266" s="50"/>
      <c r="BJ2266" s="50"/>
      <c r="BK2266" s="50"/>
      <c r="BL2266" s="50"/>
      <c r="BM2266" s="50"/>
      <c r="BN2266" s="50"/>
      <c r="BO2266" s="50"/>
      <c r="BP2266" s="50"/>
      <c r="BQ2266" s="50"/>
      <c r="BR2266" s="50"/>
      <c r="BS2266" s="50"/>
      <c r="BT2266" s="50"/>
      <c r="BU2266" s="50"/>
      <c r="BV2266" s="50"/>
      <c r="BW2266" s="50"/>
      <c r="BX2266" s="50"/>
      <c r="BY2266" s="50"/>
      <c r="BZ2266" s="50"/>
      <c r="CA2266" s="50"/>
      <c r="CB2266" s="50"/>
      <c r="CC2266" s="50"/>
      <c r="CD2266" s="50"/>
      <c r="CE2266" s="50"/>
      <c r="CF2266" s="50"/>
      <c r="CG2266" s="50"/>
      <c r="CH2266" s="50"/>
      <c r="CI2266" s="50"/>
      <c r="CJ2266" s="50"/>
      <c r="CK2266" s="50"/>
      <c r="CL2266" s="50"/>
      <c r="CM2266" s="50"/>
      <c r="CN2266" s="50"/>
      <c r="CO2266" s="50"/>
      <c r="CP2266" s="50"/>
      <c r="CQ2266" s="50"/>
      <c r="CR2266" s="50"/>
      <c r="CS2266" s="50"/>
      <c r="CT2266" s="50"/>
      <c r="CU2266" s="50"/>
      <c r="CV2266" s="50"/>
      <c r="CW2266" s="50"/>
      <c r="CX2266" s="50"/>
      <c r="CY2266" s="50"/>
      <c r="CZ2266" s="50"/>
      <c r="DA2266" s="50"/>
      <c r="DB2266" s="50"/>
      <c r="DC2266" s="50"/>
      <c r="DD2266" s="50"/>
      <c r="DE2266" s="50"/>
      <c r="DF2266" s="50"/>
    </row>
    <row r="2267" spans="2:110" x14ac:dyDescent="0.2">
      <c r="B2267" s="176"/>
      <c r="C2267" s="176"/>
      <c r="D2267" s="179"/>
      <c r="E2267" s="203"/>
      <c r="F2267" s="203"/>
      <c r="G2267" s="203"/>
      <c r="H2267" s="203"/>
      <c r="I2267" s="203"/>
      <c r="J2267" s="203"/>
      <c r="K2267" s="203"/>
      <c r="L2267" s="203"/>
      <c r="M2267" s="203"/>
      <c r="N2267" s="203"/>
      <c r="O2267" s="203"/>
      <c r="P2267" s="203"/>
      <c r="Q2267" s="204"/>
      <c r="R2267" s="204"/>
      <c r="S2267" s="234"/>
      <c r="T2267" s="50"/>
      <c r="U2267" s="50"/>
      <c r="V2267" s="50"/>
      <c r="W2267" s="50"/>
      <c r="X2267" s="50"/>
      <c r="Y2267" s="50"/>
      <c r="Z2267" s="250"/>
      <c r="AA2267" s="238"/>
      <c r="AB2267" s="50"/>
      <c r="AC2267" s="50"/>
      <c r="AD2267" s="50"/>
      <c r="AE2267" s="50"/>
      <c r="AF2267" s="50"/>
      <c r="AG2267" s="50"/>
      <c r="AH2267" s="50"/>
      <c r="AI2267" s="50"/>
      <c r="AJ2267" s="50"/>
      <c r="AK2267" s="50"/>
      <c r="AL2267" s="50"/>
      <c r="AM2267" s="50"/>
      <c r="AN2267" s="50"/>
      <c r="AO2267" s="50"/>
      <c r="AP2267" s="50"/>
      <c r="AQ2267" s="50"/>
      <c r="AR2267" s="50"/>
      <c r="AS2267" s="50"/>
      <c r="AT2267" s="50"/>
      <c r="AU2267" s="50"/>
      <c r="AV2267" s="50"/>
      <c r="AW2267" s="50"/>
      <c r="AX2267" s="50"/>
      <c r="AY2267" s="50"/>
      <c r="AZ2267" s="50"/>
      <c r="BA2267" s="50"/>
      <c r="BB2267" s="50"/>
      <c r="BC2267" s="50"/>
      <c r="BD2267" s="50"/>
      <c r="BE2267" s="50"/>
      <c r="BF2267" s="50"/>
      <c r="BG2267" s="50"/>
      <c r="BH2267" s="50"/>
      <c r="BI2267" s="50"/>
      <c r="BJ2267" s="50"/>
      <c r="BK2267" s="50"/>
      <c r="BL2267" s="50"/>
      <c r="BM2267" s="50"/>
      <c r="BN2267" s="50"/>
      <c r="BO2267" s="50"/>
      <c r="BP2267" s="50"/>
      <c r="BQ2267" s="50"/>
      <c r="BR2267" s="50"/>
      <c r="BS2267" s="50"/>
      <c r="BT2267" s="50"/>
      <c r="BU2267" s="50"/>
      <c r="BV2267" s="50"/>
      <c r="BW2267" s="50"/>
      <c r="BX2267" s="50"/>
      <c r="BY2267" s="50"/>
      <c r="BZ2267" s="50"/>
      <c r="CA2267" s="50"/>
      <c r="CB2267" s="50"/>
      <c r="CC2267" s="50"/>
      <c r="CD2267" s="50"/>
      <c r="CE2267" s="50"/>
      <c r="CF2267" s="50"/>
      <c r="CG2267" s="50"/>
      <c r="CH2267" s="50"/>
      <c r="CI2267" s="50"/>
      <c r="CJ2267" s="50"/>
      <c r="CK2267" s="50"/>
      <c r="CL2267" s="50"/>
      <c r="CM2267" s="50"/>
      <c r="CN2267" s="50"/>
      <c r="CO2267" s="50"/>
      <c r="CP2267" s="50"/>
      <c r="CQ2267" s="50"/>
      <c r="CR2267" s="50"/>
      <c r="CS2267" s="50"/>
      <c r="CT2267" s="50"/>
      <c r="CU2267" s="50"/>
      <c r="CV2267" s="50"/>
      <c r="CW2267" s="50"/>
      <c r="CX2267" s="50"/>
      <c r="CY2267" s="50"/>
      <c r="CZ2267" s="50"/>
      <c r="DA2267" s="50"/>
      <c r="DB2267" s="50"/>
      <c r="DC2267" s="50"/>
      <c r="DD2267" s="50"/>
      <c r="DE2267" s="50"/>
      <c r="DF2267" s="50"/>
    </row>
    <row r="2268" spans="2:110" x14ac:dyDescent="0.2">
      <c r="B2268" s="176"/>
      <c r="C2268" s="176"/>
      <c r="D2268" s="179"/>
      <c r="E2268" s="203"/>
      <c r="F2268" s="203"/>
      <c r="G2268" s="203"/>
      <c r="H2268" s="203"/>
      <c r="I2268" s="203"/>
      <c r="J2268" s="203"/>
      <c r="K2268" s="203"/>
      <c r="L2268" s="203"/>
      <c r="M2268" s="203"/>
      <c r="N2268" s="203"/>
      <c r="O2268" s="203"/>
      <c r="P2268" s="203"/>
      <c r="Q2268" s="204"/>
      <c r="R2268" s="204"/>
      <c r="S2268" s="234"/>
      <c r="T2268" s="50"/>
      <c r="U2268" s="50"/>
      <c r="V2268" s="50"/>
      <c r="W2268" s="50"/>
      <c r="X2268" s="50"/>
      <c r="Y2268" s="50"/>
      <c r="Z2268" s="250"/>
      <c r="AA2268" s="238"/>
      <c r="AB2268" s="50"/>
      <c r="AC2268" s="50"/>
      <c r="AD2268" s="50"/>
      <c r="AE2268" s="50"/>
      <c r="AF2268" s="50"/>
      <c r="AG2268" s="50"/>
      <c r="AH2268" s="50"/>
      <c r="AI2268" s="50"/>
      <c r="AJ2268" s="50"/>
      <c r="AK2268" s="50"/>
      <c r="AL2268" s="50"/>
      <c r="AM2268" s="50"/>
      <c r="AN2268" s="50"/>
      <c r="AO2268" s="50"/>
      <c r="AP2268" s="50"/>
      <c r="AQ2268" s="50"/>
      <c r="AR2268" s="50"/>
      <c r="AS2268" s="50"/>
      <c r="AT2268" s="50"/>
      <c r="AU2268" s="50"/>
      <c r="AV2268" s="50"/>
      <c r="AW2268" s="50"/>
      <c r="AX2268" s="50"/>
      <c r="AY2268" s="50"/>
      <c r="AZ2268" s="50"/>
      <c r="BA2268" s="50"/>
      <c r="BB2268" s="50"/>
      <c r="BC2268" s="50"/>
      <c r="BD2268" s="50"/>
      <c r="BE2268" s="50"/>
      <c r="BF2268" s="50"/>
      <c r="BG2268" s="50"/>
      <c r="BH2268" s="50"/>
      <c r="BI2268" s="50"/>
      <c r="BJ2268" s="50"/>
      <c r="BK2268" s="50"/>
      <c r="BL2268" s="50"/>
      <c r="BM2268" s="50"/>
      <c r="BN2268" s="50"/>
      <c r="BO2268" s="50"/>
      <c r="BP2268" s="50"/>
      <c r="BQ2268" s="50"/>
      <c r="BR2268" s="50"/>
      <c r="BS2268" s="50"/>
      <c r="BT2268" s="50"/>
      <c r="BU2268" s="50"/>
      <c r="BV2268" s="50"/>
      <c r="BW2268" s="50"/>
      <c r="BX2268" s="50"/>
      <c r="BY2268" s="50"/>
      <c r="BZ2268" s="50"/>
      <c r="CA2268" s="50"/>
      <c r="CB2268" s="50"/>
      <c r="CC2268" s="50"/>
      <c r="CD2268" s="50"/>
      <c r="CE2268" s="50"/>
      <c r="CF2268" s="50"/>
      <c r="CG2268" s="50"/>
      <c r="CH2268" s="50"/>
      <c r="CI2268" s="50"/>
      <c r="CJ2268" s="50"/>
      <c r="CK2268" s="50"/>
      <c r="CL2268" s="50"/>
      <c r="CM2268" s="50"/>
      <c r="CN2268" s="50"/>
      <c r="CO2268" s="50"/>
      <c r="CP2268" s="50"/>
      <c r="CQ2268" s="50"/>
      <c r="CR2268" s="50"/>
      <c r="CS2268" s="50"/>
      <c r="CT2268" s="50"/>
      <c r="CU2268" s="50"/>
      <c r="CV2268" s="50"/>
      <c r="CW2268" s="50"/>
      <c r="CX2268" s="50"/>
      <c r="CY2268" s="50"/>
      <c r="CZ2268" s="50"/>
      <c r="DA2268" s="50"/>
      <c r="DB2268" s="50"/>
      <c r="DC2268" s="50"/>
      <c r="DD2268" s="50"/>
      <c r="DE2268" s="50"/>
      <c r="DF2268" s="50"/>
    </row>
    <row r="2269" spans="2:110" x14ac:dyDescent="0.2">
      <c r="B2269" s="176"/>
      <c r="C2269" s="176"/>
      <c r="D2269" s="200"/>
      <c r="E2269" s="203"/>
      <c r="F2269" s="203"/>
      <c r="G2269" s="203"/>
      <c r="H2269" s="203"/>
      <c r="I2269" s="203"/>
      <c r="J2269" s="203"/>
      <c r="K2269" s="203"/>
      <c r="L2269" s="203"/>
      <c r="M2269" s="203"/>
      <c r="N2269" s="203"/>
      <c r="O2269" s="203"/>
      <c r="P2269" s="203"/>
      <c r="Q2269" s="204"/>
      <c r="R2269" s="204"/>
      <c r="S2269" s="234"/>
      <c r="T2269" s="50"/>
      <c r="U2269" s="50"/>
      <c r="V2269" s="50"/>
      <c r="W2269" s="50"/>
      <c r="X2269" s="50"/>
      <c r="Y2269" s="50"/>
      <c r="Z2269" s="250"/>
      <c r="AA2269" s="238"/>
      <c r="AB2269" s="50"/>
      <c r="AC2269" s="50"/>
      <c r="AD2269" s="50"/>
      <c r="AE2269" s="50"/>
      <c r="AF2269" s="50"/>
      <c r="AG2269" s="50"/>
      <c r="AH2269" s="50"/>
      <c r="AI2269" s="50"/>
      <c r="AJ2269" s="50"/>
      <c r="AK2269" s="50"/>
      <c r="AL2269" s="50"/>
      <c r="AM2269" s="50"/>
      <c r="AN2269" s="50"/>
      <c r="AO2269" s="50"/>
      <c r="AP2269" s="50"/>
      <c r="AQ2269" s="50"/>
      <c r="AR2269" s="50"/>
      <c r="AS2269" s="50"/>
      <c r="AT2269" s="50"/>
      <c r="AU2269" s="50"/>
      <c r="AV2269" s="50"/>
      <c r="AW2269" s="50"/>
      <c r="AX2269" s="50"/>
      <c r="AY2269" s="50"/>
      <c r="AZ2269" s="50"/>
      <c r="BA2269" s="50"/>
      <c r="BB2269" s="50"/>
      <c r="BC2269" s="50"/>
      <c r="BD2269" s="50"/>
      <c r="BE2269" s="50"/>
      <c r="BF2269" s="50"/>
      <c r="BG2269" s="50"/>
      <c r="BH2269" s="50"/>
      <c r="BI2269" s="50"/>
      <c r="BJ2269" s="50"/>
      <c r="BK2269" s="50"/>
      <c r="BL2269" s="50"/>
      <c r="BM2269" s="50"/>
      <c r="BN2269" s="50"/>
      <c r="BO2269" s="50"/>
      <c r="BP2269" s="50"/>
      <c r="BQ2269" s="50"/>
      <c r="BR2269" s="50"/>
      <c r="BS2269" s="50"/>
      <c r="BT2269" s="50"/>
      <c r="BU2269" s="50"/>
      <c r="BV2269" s="50"/>
      <c r="BW2269" s="50"/>
      <c r="BX2269" s="50"/>
      <c r="BY2269" s="50"/>
      <c r="BZ2269" s="50"/>
      <c r="CA2269" s="50"/>
      <c r="CB2269" s="50"/>
      <c r="CC2269" s="50"/>
      <c r="CD2269" s="50"/>
      <c r="CE2269" s="50"/>
      <c r="CF2269" s="50"/>
      <c r="CG2269" s="50"/>
      <c r="CH2269" s="50"/>
      <c r="CI2269" s="50"/>
      <c r="CJ2269" s="50"/>
      <c r="CK2269" s="50"/>
      <c r="CL2269" s="50"/>
      <c r="CM2269" s="50"/>
      <c r="CN2269" s="50"/>
      <c r="CO2269" s="50"/>
      <c r="CP2269" s="50"/>
      <c r="CQ2269" s="50"/>
      <c r="CR2269" s="50"/>
      <c r="CS2269" s="50"/>
      <c r="CT2269" s="50"/>
      <c r="CU2269" s="50"/>
      <c r="CV2269" s="50"/>
      <c r="CW2269" s="50"/>
      <c r="CX2269" s="50"/>
      <c r="CY2269" s="50"/>
      <c r="CZ2269" s="50"/>
      <c r="DA2269" s="50"/>
      <c r="DB2269" s="50"/>
      <c r="DC2269" s="50"/>
      <c r="DD2269" s="50"/>
      <c r="DE2269" s="50"/>
      <c r="DF2269" s="50"/>
    </row>
    <row r="2270" spans="2:110" x14ac:dyDescent="0.2">
      <c r="B2270" s="176"/>
      <c r="C2270" s="176"/>
      <c r="E2270" s="203"/>
      <c r="F2270" s="203"/>
      <c r="G2270" s="203"/>
      <c r="H2270" s="203"/>
      <c r="I2270" s="203"/>
      <c r="J2270" s="203"/>
      <c r="K2270" s="203"/>
      <c r="L2270" s="203"/>
      <c r="M2270" s="203"/>
      <c r="N2270" s="203"/>
      <c r="O2270" s="203"/>
      <c r="P2270" s="203"/>
      <c r="Q2270" s="204"/>
      <c r="R2270" s="204"/>
      <c r="S2270" s="234"/>
      <c r="T2270" s="50"/>
      <c r="U2270" s="50"/>
      <c r="V2270" s="50"/>
      <c r="W2270" s="50"/>
      <c r="X2270" s="50"/>
      <c r="Y2270" s="50"/>
      <c r="Z2270" s="250"/>
      <c r="AA2270" s="238"/>
      <c r="AB2270" s="50"/>
      <c r="AC2270" s="50"/>
      <c r="AD2270" s="50"/>
      <c r="AE2270" s="50"/>
      <c r="AF2270" s="50"/>
      <c r="AG2270" s="50"/>
      <c r="AH2270" s="50"/>
      <c r="AI2270" s="50"/>
      <c r="AJ2270" s="50"/>
      <c r="AK2270" s="50"/>
      <c r="AL2270" s="50"/>
      <c r="AM2270" s="50"/>
      <c r="AN2270" s="50"/>
      <c r="AO2270" s="50"/>
      <c r="AP2270" s="50"/>
      <c r="AQ2270" s="50"/>
      <c r="AR2270" s="50"/>
      <c r="AS2270" s="50"/>
      <c r="AT2270" s="50"/>
      <c r="AU2270" s="50"/>
      <c r="AV2270" s="50"/>
      <c r="AW2270" s="50"/>
      <c r="AX2270" s="50"/>
      <c r="AY2270" s="50"/>
      <c r="AZ2270" s="50"/>
      <c r="BA2270" s="50"/>
      <c r="BB2270" s="50"/>
      <c r="BC2270" s="50"/>
      <c r="BD2270" s="50"/>
      <c r="BE2270" s="50"/>
      <c r="BF2270" s="50"/>
      <c r="BG2270" s="50"/>
      <c r="BH2270" s="50"/>
      <c r="BI2270" s="50"/>
      <c r="BJ2270" s="50"/>
      <c r="BK2270" s="50"/>
      <c r="BL2270" s="50"/>
      <c r="BM2270" s="50"/>
      <c r="BN2270" s="50"/>
      <c r="BO2270" s="50"/>
      <c r="BP2270" s="50"/>
      <c r="BQ2270" s="50"/>
      <c r="BR2270" s="50"/>
      <c r="BS2270" s="50"/>
      <c r="BT2270" s="50"/>
      <c r="BU2270" s="50"/>
      <c r="BV2270" s="50"/>
      <c r="BW2270" s="50"/>
      <c r="BX2270" s="50"/>
      <c r="BY2270" s="50"/>
      <c r="BZ2270" s="50"/>
      <c r="CA2270" s="50"/>
      <c r="CB2270" s="50"/>
      <c r="CC2270" s="50"/>
      <c r="CD2270" s="50"/>
      <c r="CE2270" s="50"/>
      <c r="CF2270" s="50"/>
      <c r="CG2270" s="50"/>
      <c r="CH2270" s="50"/>
      <c r="CI2270" s="50"/>
      <c r="CJ2270" s="50"/>
      <c r="CK2270" s="50"/>
      <c r="CL2270" s="50"/>
      <c r="CM2270" s="50"/>
      <c r="CN2270" s="50"/>
      <c r="CO2270" s="50"/>
      <c r="CP2270" s="50"/>
      <c r="CQ2270" s="50"/>
      <c r="CR2270" s="50"/>
      <c r="CS2270" s="50"/>
      <c r="CT2270" s="50"/>
      <c r="CU2270" s="50"/>
      <c r="CV2270" s="50"/>
      <c r="CW2270" s="50"/>
      <c r="CX2270" s="50"/>
      <c r="CY2270" s="50"/>
      <c r="CZ2270" s="50"/>
      <c r="DA2270" s="50"/>
      <c r="DB2270" s="50"/>
      <c r="DC2270" s="50"/>
      <c r="DD2270" s="50"/>
      <c r="DE2270" s="50"/>
      <c r="DF2270" s="50"/>
    </row>
    <row r="2271" spans="2:110" x14ac:dyDescent="0.2">
      <c r="B2271" s="176"/>
      <c r="C2271" s="176"/>
      <c r="E2271" s="203"/>
      <c r="F2271" s="203"/>
      <c r="G2271" s="203"/>
      <c r="H2271" s="203"/>
      <c r="I2271" s="203"/>
      <c r="J2271" s="203"/>
      <c r="K2271" s="203"/>
      <c r="L2271" s="203"/>
      <c r="M2271" s="203"/>
      <c r="N2271" s="203"/>
      <c r="O2271" s="203"/>
      <c r="P2271" s="203"/>
      <c r="Q2271" s="204"/>
      <c r="R2271" s="204"/>
      <c r="S2271" s="234"/>
      <c r="T2271" s="50"/>
      <c r="U2271" s="50"/>
      <c r="V2271" s="50"/>
      <c r="W2271" s="50"/>
      <c r="X2271" s="50"/>
      <c r="Y2271" s="50"/>
      <c r="Z2271" s="250"/>
      <c r="AA2271" s="238"/>
      <c r="AB2271" s="50"/>
      <c r="AC2271" s="50"/>
      <c r="AD2271" s="50"/>
      <c r="AE2271" s="50"/>
      <c r="AF2271" s="50"/>
      <c r="AG2271" s="50"/>
      <c r="AH2271" s="50"/>
      <c r="AI2271" s="50"/>
      <c r="AJ2271" s="50"/>
      <c r="AK2271" s="50"/>
      <c r="AL2271" s="50"/>
      <c r="AM2271" s="50"/>
      <c r="AN2271" s="50"/>
      <c r="AO2271" s="50"/>
      <c r="AP2271" s="50"/>
      <c r="AQ2271" s="50"/>
      <c r="AR2271" s="50"/>
      <c r="AS2271" s="50"/>
      <c r="AT2271" s="50"/>
      <c r="AU2271" s="50"/>
      <c r="AV2271" s="50"/>
      <c r="AW2271" s="50"/>
      <c r="AX2271" s="50"/>
      <c r="AY2271" s="50"/>
      <c r="AZ2271" s="50"/>
      <c r="BA2271" s="50"/>
      <c r="BB2271" s="50"/>
      <c r="BC2271" s="50"/>
      <c r="BD2271" s="50"/>
      <c r="BE2271" s="50"/>
      <c r="BF2271" s="50"/>
      <c r="BG2271" s="50"/>
      <c r="BH2271" s="50"/>
      <c r="BI2271" s="50"/>
      <c r="BJ2271" s="50"/>
      <c r="BK2271" s="50"/>
      <c r="BL2271" s="50"/>
      <c r="BM2271" s="50"/>
      <c r="BN2271" s="50"/>
      <c r="BO2271" s="50"/>
      <c r="BP2271" s="50"/>
      <c r="BQ2271" s="50"/>
      <c r="BR2271" s="50"/>
      <c r="BS2271" s="50"/>
      <c r="BT2271" s="50"/>
      <c r="BU2271" s="50"/>
      <c r="BV2271" s="50"/>
      <c r="BW2271" s="50"/>
      <c r="BX2271" s="50"/>
      <c r="BY2271" s="50"/>
      <c r="BZ2271" s="50"/>
      <c r="CA2271" s="50"/>
      <c r="CB2271" s="50"/>
      <c r="CC2271" s="50"/>
      <c r="CD2271" s="50"/>
      <c r="CE2271" s="50"/>
      <c r="CF2271" s="50"/>
      <c r="CG2271" s="50"/>
      <c r="CH2271" s="50"/>
      <c r="CI2271" s="50"/>
      <c r="CJ2271" s="50"/>
      <c r="CK2271" s="50"/>
      <c r="CL2271" s="50"/>
      <c r="CM2271" s="50"/>
      <c r="CN2271" s="50"/>
      <c r="CO2271" s="50"/>
      <c r="CP2271" s="50"/>
      <c r="CQ2271" s="50"/>
      <c r="CR2271" s="50"/>
      <c r="CS2271" s="50"/>
      <c r="CT2271" s="50"/>
      <c r="CU2271" s="50"/>
      <c r="CV2271" s="50"/>
      <c r="CW2271" s="50"/>
      <c r="CX2271" s="50"/>
      <c r="CY2271" s="50"/>
      <c r="CZ2271" s="50"/>
      <c r="DA2271" s="50"/>
      <c r="DB2271" s="50"/>
      <c r="DC2271" s="50"/>
      <c r="DD2271" s="50"/>
      <c r="DE2271" s="50"/>
      <c r="DF2271" s="50"/>
    </row>
    <row r="2272" spans="2:110" x14ac:dyDescent="0.2">
      <c r="B2272" s="176"/>
      <c r="C2272" s="176"/>
      <c r="E2272" s="203"/>
      <c r="F2272" s="203"/>
      <c r="G2272" s="203"/>
      <c r="H2272" s="203"/>
      <c r="I2272" s="203"/>
      <c r="J2272" s="203"/>
      <c r="K2272" s="203"/>
      <c r="L2272" s="203"/>
      <c r="M2272" s="203"/>
      <c r="N2272" s="203"/>
      <c r="O2272" s="203"/>
      <c r="P2272" s="203"/>
      <c r="Q2272" s="204"/>
      <c r="R2272" s="204"/>
      <c r="S2272" s="234"/>
      <c r="T2272" s="50"/>
      <c r="U2272" s="50"/>
      <c r="V2272" s="50"/>
      <c r="W2272" s="50"/>
      <c r="X2272" s="50"/>
      <c r="Y2272" s="50"/>
      <c r="Z2272" s="250"/>
      <c r="AA2272" s="238"/>
      <c r="AB2272" s="50"/>
      <c r="AC2272" s="50"/>
      <c r="AD2272" s="50"/>
      <c r="AE2272" s="50"/>
      <c r="AF2272" s="50"/>
      <c r="AG2272" s="50"/>
      <c r="AH2272" s="50"/>
      <c r="AI2272" s="50"/>
      <c r="AJ2272" s="50"/>
      <c r="AK2272" s="50"/>
      <c r="AL2272" s="50"/>
      <c r="AM2272" s="50"/>
      <c r="AN2272" s="50"/>
      <c r="AO2272" s="50"/>
      <c r="AP2272" s="50"/>
      <c r="AQ2272" s="50"/>
      <c r="AR2272" s="50"/>
      <c r="AS2272" s="50"/>
      <c r="AT2272" s="50"/>
      <c r="AU2272" s="50"/>
      <c r="AV2272" s="50"/>
      <c r="AW2272" s="50"/>
      <c r="AX2272" s="50"/>
      <c r="AY2272" s="50"/>
      <c r="AZ2272" s="50"/>
      <c r="BA2272" s="50"/>
      <c r="BB2272" s="50"/>
      <c r="BC2272" s="50"/>
      <c r="BD2272" s="50"/>
      <c r="BE2272" s="50"/>
      <c r="BF2272" s="50"/>
      <c r="BG2272" s="50"/>
      <c r="BH2272" s="50"/>
      <c r="BI2272" s="50"/>
      <c r="BJ2272" s="50"/>
      <c r="BK2272" s="50"/>
      <c r="BL2272" s="50"/>
      <c r="BM2272" s="50"/>
      <c r="BN2272" s="50"/>
      <c r="BO2272" s="50"/>
      <c r="BP2272" s="50"/>
      <c r="BQ2272" s="50"/>
      <c r="BR2272" s="50"/>
      <c r="BS2272" s="50"/>
      <c r="BT2272" s="50"/>
      <c r="BU2272" s="50"/>
      <c r="BV2272" s="50"/>
      <c r="BW2272" s="50"/>
      <c r="BX2272" s="50"/>
      <c r="BY2272" s="50"/>
      <c r="BZ2272" s="50"/>
      <c r="CA2272" s="50"/>
      <c r="CB2272" s="50"/>
      <c r="CC2272" s="50"/>
      <c r="CD2272" s="50"/>
      <c r="CE2272" s="50"/>
      <c r="CF2272" s="50"/>
      <c r="CG2272" s="50"/>
      <c r="CH2272" s="50"/>
      <c r="CI2272" s="50"/>
      <c r="CJ2272" s="50"/>
      <c r="CK2272" s="50"/>
      <c r="CL2272" s="50"/>
      <c r="CM2272" s="50"/>
      <c r="CN2272" s="50"/>
      <c r="CO2272" s="50"/>
      <c r="CP2272" s="50"/>
      <c r="CQ2272" s="50"/>
      <c r="CR2272" s="50"/>
      <c r="CS2272" s="50"/>
      <c r="CT2272" s="50"/>
      <c r="CU2272" s="50"/>
      <c r="CV2272" s="50"/>
      <c r="CW2272" s="50"/>
      <c r="CX2272" s="50"/>
      <c r="CY2272" s="50"/>
      <c r="CZ2272" s="50"/>
      <c r="DA2272" s="50"/>
      <c r="DB2272" s="50"/>
      <c r="DC2272" s="50"/>
      <c r="DD2272" s="50"/>
      <c r="DE2272" s="50"/>
      <c r="DF2272" s="50"/>
    </row>
    <row r="2273" spans="2:110" x14ac:dyDescent="0.2">
      <c r="B2273" s="176"/>
      <c r="C2273" s="176"/>
      <c r="E2273" s="203"/>
      <c r="F2273" s="203"/>
      <c r="G2273" s="203"/>
      <c r="H2273" s="203"/>
      <c r="I2273" s="203"/>
      <c r="J2273" s="203"/>
      <c r="K2273" s="203"/>
      <c r="L2273" s="203"/>
      <c r="M2273" s="203"/>
      <c r="N2273" s="203"/>
      <c r="O2273" s="203"/>
      <c r="P2273" s="203"/>
      <c r="Q2273" s="204"/>
      <c r="R2273" s="204"/>
      <c r="S2273" s="234"/>
      <c r="T2273" s="50"/>
      <c r="U2273" s="50"/>
      <c r="V2273" s="50"/>
      <c r="W2273" s="50"/>
      <c r="X2273" s="50"/>
      <c r="Y2273" s="50"/>
      <c r="Z2273" s="250"/>
      <c r="AA2273" s="238"/>
      <c r="AB2273" s="50"/>
      <c r="AC2273" s="50"/>
      <c r="AD2273" s="50"/>
      <c r="AE2273" s="50"/>
      <c r="AF2273" s="50"/>
      <c r="AG2273" s="50"/>
      <c r="AH2273" s="50"/>
      <c r="AI2273" s="50"/>
      <c r="AJ2273" s="50"/>
      <c r="AK2273" s="50"/>
      <c r="AL2273" s="50"/>
      <c r="AM2273" s="50"/>
      <c r="AN2273" s="50"/>
      <c r="AO2273" s="50"/>
      <c r="AP2273" s="50"/>
      <c r="AQ2273" s="50"/>
      <c r="AR2273" s="50"/>
      <c r="AS2273" s="50"/>
      <c r="AT2273" s="50"/>
      <c r="AU2273" s="50"/>
      <c r="AV2273" s="50"/>
      <c r="AW2273" s="50"/>
      <c r="AX2273" s="50"/>
      <c r="AY2273" s="50"/>
      <c r="AZ2273" s="50"/>
      <c r="BA2273" s="50"/>
      <c r="BB2273" s="50"/>
      <c r="BC2273" s="50"/>
      <c r="BD2273" s="50"/>
      <c r="BE2273" s="50"/>
      <c r="BF2273" s="50"/>
      <c r="BG2273" s="50"/>
      <c r="BH2273" s="50"/>
      <c r="BI2273" s="50"/>
      <c r="BJ2273" s="50"/>
      <c r="BK2273" s="50"/>
      <c r="BL2273" s="50"/>
      <c r="BM2273" s="50"/>
      <c r="BN2273" s="50"/>
      <c r="BO2273" s="50"/>
      <c r="BP2273" s="50"/>
      <c r="BQ2273" s="50"/>
      <c r="BR2273" s="50"/>
      <c r="BS2273" s="50"/>
      <c r="BT2273" s="50"/>
      <c r="BU2273" s="50"/>
      <c r="BV2273" s="50"/>
      <c r="BW2273" s="50"/>
      <c r="BX2273" s="50"/>
      <c r="BY2273" s="50"/>
      <c r="BZ2273" s="50"/>
      <c r="CA2273" s="50"/>
      <c r="CB2273" s="50"/>
      <c r="CC2273" s="50"/>
      <c r="CD2273" s="50"/>
      <c r="CE2273" s="50"/>
      <c r="CF2273" s="50"/>
      <c r="CG2273" s="50"/>
      <c r="CH2273" s="50"/>
      <c r="CI2273" s="50"/>
      <c r="CJ2273" s="50"/>
      <c r="CK2273" s="50"/>
      <c r="CL2273" s="50"/>
      <c r="CM2273" s="50"/>
      <c r="CN2273" s="50"/>
      <c r="CO2273" s="50"/>
      <c r="CP2273" s="50"/>
      <c r="CQ2273" s="50"/>
      <c r="CR2273" s="50"/>
      <c r="CS2273" s="50"/>
      <c r="CT2273" s="50"/>
      <c r="CU2273" s="50"/>
      <c r="CV2273" s="50"/>
      <c r="CW2273" s="50"/>
      <c r="CX2273" s="50"/>
      <c r="CY2273" s="50"/>
      <c r="CZ2273" s="50"/>
      <c r="DA2273" s="50"/>
      <c r="DB2273" s="50"/>
      <c r="DC2273" s="50"/>
      <c r="DD2273" s="50"/>
      <c r="DE2273" s="50"/>
      <c r="DF2273" s="50"/>
    </row>
    <row r="2274" spans="2:110" x14ac:dyDescent="0.2">
      <c r="B2274" s="176"/>
      <c r="C2274" s="176"/>
      <c r="E2274" s="203"/>
      <c r="F2274" s="203"/>
      <c r="G2274" s="203"/>
      <c r="H2274" s="203"/>
      <c r="I2274" s="203"/>
      <c r="J2274" s="203"/>
      <c r="K2274" s="203"/>
      <c r="L2274" s="203"/>
      <c r="M2274" s="203"/>
      <c r="N2274" s="203"/>
      <c r="O2274" s="203"/>
      <c r="P2274" s="203"/>
      <c r="Q2274" s="204"/>
      <c r="R2274" s="204"/>
      <c r="S2274" s="234"/>
      <c r="T2274" s="50"/>
      <c r="U2274" s="50"/>
      <c r="V2274" s="50"/>
      <c r="W2274" s="50"/>
      <c r="X2274" s="50"/>
      <c r="Y2274" s="50"/>
      <c r="Z2274" s="250"/>
      <c r="AA2274" s="238"/>
      <c r="AB2274" s="50"/>
      <c r="AC2274" s="50"/>
      <c r="AD2274" s="50"/>
      <c r="AE2274" s="50"/>
      <c r="AF2274" s="50"/>
      <c r="AG2274" s="50"/>
      <c r="AH2274" s="50"/>
      <c r="AI2274" s="50"/>
      <c r="AJ2274" s="50"/>
      <c r="AK2274" s="50"/>
      <c r="AL2274" s="50"/>
      <c r="AM2274" s="50"/>
      <c r="AN2274" s="50"/>
      <c r="AO2274" s="50"/>
      <c r="AP2274" s="50"/>
      <c r="AQ2274" s="50"/>
      <c r="AR2274" s="50"/>
      <c r="AS2274" s="50"/>
      <c r="AT2274" s="50"/>
      <c r="AU2274" s="50"/>
      <c r="AV2274" s="50"/>
      <c r="AW2274" s="50"/>
      <c r="AX2274" s="50"/>
      <c r="AY2274" s="50"/>
      <c r="AZ2274" s="50"/>
      <c r="BA2274" s="50"/>
      <c r="BB2274" s="50"/>
      <c r="BC2274" s="50"/>
      <c r="BD2274" s="50"/>
      <c r="BE2274" s="50"/>
      <c r="BF2274" s="50"/>
      <c r="BG2274" s="50"/>
      <c r="BH2274" s="50"/>
      <c r="BI2274" s="50"/>
      <c r="BJ2274" s="50"/>
      <c r="BK2274" s="50"/>
      <c r="BL2274" s="50"/>
      <c r="BM2274" s="50"/>
      <c r="BN2274" s="50"/>
      <c r="BO2274" s="50"/>
      <c r="BP2274" s="50"/>
      <c r="BQ2274" s="50"/>
      <c r="BR2274" s="50"/>
      <c r="BS2274" s="50"/>
      <c r="BT2274" s="50"/>
      <c r="BU2274" s="50"/>
      <c r="BV2274" s="50"/>
      <c r="BW2274" s="50"/>
      <c r="BX2274" s="50"/>
      <c r="BY2274" s="50"/>
      <c r="BZ2274" s="50"/>
      <c r="CA2274" s="50"/>
      <c r="CB2274" s="50"/>
      <c r="CC2274" s="50"/>
      <c r="CD2274" s="50"/>
      <c r="CE2274" s="50"/>
      <c r="CF2274" s="50"/>
      <c r="CG2274" s="50"/>
      <c r="CH2274" s="50"/>
      <c r="CI2274" s="50"/>
      <c r="CJ2274" s="50"/>
      <c r="CK2274" s="50"/>
      <c r="CL2274" s="50"/>
      <c r="CM2274" s="50"/>
      <c r="CN2274" s="50"/>
      <c r="CO2274" s="50"/>
      <c r="CP2274" s="50"/>
      <c r="CQ2274" s="50"/>
      <c r="CR2274" s="50"/>
      <c r="CS2274" s="50"/>
      <c r="CT2274" s="50"/>
      <c r="CU2274" s="50"/>
      <c r="CV2274" s="50"/>
      <c r="CW2274" s="50"/>
      <c r="CX2274" s="50"/>
      <c r="CY2274" s="50"/>
      <c r="CZ2274" s="50"/>
      <c r="DA2274" s="50"/>
      <c r="DB2274" s="50"/>
      <c r="DC2274" s="50"/>
      <c r="DD2274" s="50"/>
      <c r="DE2274" s="50"/>
      <c r="DF2274" s="50"/>
    </row>
    <row r="2275" spans="2:110" x14ac:dyDescent="0.2">
      <c r="B2275" s="176"/>
      <c r="C2275" s="176"/>
      <c r="E2275" s="203"/>
      <c r="F2275" s="203"/>
      <c r="G2275" s="203"/>
      <c r="H2275" s="203"/>
      <c r="I2275" s="203"/>
      <c r="J2275" s="203"/>
      <c r="K2275" s="203"/>
      <c r="L2275" s="203"/>
      <c r="M2275" s="203"/>
      <c r="N2275" s="203"/>
      <c r="O2275" s="203"/>
      <c r="P2275" s="203"/>
      <c r="Q2275" s="204"/>
      <c r="R2275" s="204"/>
      <c r="S2275" s="234"/>
      <c r="T2275" s="50"/>
      <c r="U2275" s="50"/>
      <c r="V2275" s="50"/>
      <c r="W2275" s="50"/>
      <c r="X2275" s="50"/>
      <c r="Y2275" s="50"/>
      <c r="Z2275" s="250"/>
      <c r="AA2275" s="238"/>
      <c r="AB2275" s="50"/>
      <c r="AC2275" s="50"/>
      <c r="AD2275" s="50"/>
      <c r="AE2275" s="50"/>
      <c r="AF2275" s="50"/>
      <c r="AG2275" s="50"/>
      <c r="AH2275" s="50"/>
      <c r="AI2275" s="50"/>
      <c r="AJ2275" s="50"/>
      <c r="AK2275" s="50"/>
      <c r="AL2275" s="50"/>
      <c r="AM2275" s="50"/>
      <c r="AN2275" s="50"/>
      <c r="AO2275" s="50"/>
      <c r="AP2275" s="50"/>
      <c r="AQ2275" s="50"/>
      <c r="AR2275" s="50"/>
      <c r="AS2275" s="50"/>
      <c r="AT2275" s="50"/>
      <c r="AU2275" s="50"/>
      <c r="AV2275" s="50"/>
      <c r="AW2275" s="50"/>
      <c r="AX2275" s="50"/>
      <c r="AY2275" s="50"/>
      <c r="AZ2275" s="50"/>
      <c r="BA2275" s="50"/>
      <c r="BB2275" s="50"/>
      <c r="BC2275" s="50"/>
      <c r="BD2275" s="50"/>
      <c r="BE2275" s="50"/>
      <c r="BF2275" s="50"/>
      <c r="BG2275" s="50"/>
      <c r="BH2275" s="50"/>
      <c r="BI2275" s="50"/>
      <c r="BJ2275" s="50"/>
      <c r="BK2275" s="50"/>
      <c r="BL2275" s="50"/>
      <c r="BM2275" s="50"/>
      <c r="BN2275" s="50"/>
      <c r="BO2275" s="50"/>
      <c r="BP2275" s="50"/>
      <c r="BQ2275" s="50"/>
      <c r="BR2275" s="50"/>
      <c r="BS2275" s="50"/>
      <c r="BT2275" s="50"/>
      <c r="BU2275" s="50"/>
      <c r="BV2275" s="50"/>
      <c r="BW2275" s="50"/>
      <c r="BX2275" s="50"/>
      <c r="BY2275" s="50"/>
      <c r="BZ2275" s="50"/>
      <c r="CA2275" s="50"/>
      <c r="CB2275" s="50"/>
      <c r="CC2275" s="50"/>
      <c r="CD2275" s="50"/>
      <c r="CE2275" s="50"/>
      <c r="CF2275" s="50"/>
      <c r="CG2275" s="50"/>
      <c r="CH2275" s="50"/>
      <c r="CI2275" s="50"/>
      <c r="CJ2275" s="50"/>
      <c r="CK2275" s="50"/>
      <c r="CL2275" s="50"/>
      <c r="CM2275" s="50"/>
      <c r="CN2275" s="50"/>
      <c r="CO2275" s="50"/>
      <c r="CP2275" s="50"/>
      <c r="CQ2275" s="50"/>
      <c r="CR2275" s="50"/>
      <c r="CS2275" s="50"/>
      <c r="CT2275" s="50"/>
      <c r="CU2275" s="50"/>
      <c r="CV2275" s="50"/>
      <c r="CW2275" s="50"/>
      <c r="CX2275" s="50"/>
      <c r="CY2275" s="50"/>
      <c r="CZ2275" s="50"/>
      <c r="DA2275" s="50"/>
      <c r="DB2275" s="50"/>
      <c r="DC2275" s="50"/>
      <c r="DD2275" s="50"/>
      <c r="DE2275" s="50"/>
      <c r="DF2275" s="50"/>
    </row>
    <row r="2276" spans="2:110" x14ac:dyDescent="0.2">
      <c r="B2276" s="176"/>
      <c r="C2276" s="176"/>
      <c r="E2276" s="203"/>
      <c r="F2276" s="203"/>
      <c r="G2276" s="203"/>
      <c r="H2276" s="203"/>
      <c r="I2276" s="203"/>
      <c r="J2276" s="203"/>
      <c r="K2276" s="203"/>
      <c r="L2276" s="203"/>
      <c r="M2276" s="203"/>
      <c r="N2276" s="203"/>
      <c r="O2276" s="203"/>
      <c r="P2276" s="203"/>
      <c r="Q2276" s="204"/>
      <c r="R2276" s="204"/>
      <c r="S2276" s="234"/>
      <c r="T2276" s="50"/>
      <c r="U2276" s="50"/>
      <c r="V2276" s="50"/>
      <c r="W2276" s="50"/>
      <c r="X2276" s="50"/>
      <c r="Y2276" s="50"/>
      <c r="Z2276" s="250"/>
      <c r="AA2276" s="238"/>
      <c r="AB2276" s="50"/>
      <c r="AC2276" s="50"/>
      <c r="AD2276" s="50"/>
      <c r="AE2276" s="50"/>
      <c r="AF2276" s="50"/>
      <c r="AG2276" s="50"/>
      <c r="AH2276" s="50"/>
      <c r="AI2276" s="50"/>
      <c r="AJ2276" s="50"/>
      <c r="AK2276" s="50"/>
      <c r="AL2276" s="50"/>
      <c r="AM2276" s="50"/>
      <c r="AN2276" s="50"/>
      <c r="AO2276" s="50"/>
      <c r="AP2276" s="50"/>
      <c r="AQ2276" s="50"/>
      <c r="AR2276" s="50"/>
      <c r="AS2276" s="50"/>
      <c r="AT2276" s="50"/>
      <c r="AU2276" s="50"/>
      <c r="AV2276" s="50"/>
      <c r="AW2276" s="50"/>
      <c r="AX2276" s="50"/>
      <c r="AY2276" s="50"/>
      <c r="AZ2276" s="50"/>
      <c r="BA2276" s="50"/>
      <c r="BB2276" s="50"/>
      <c r="BC2276" s="50"/>
      <c r="BD2276" s="50"/>
      <c r="BE2276" s="50"/>
      <c r="BF2276" s="50"/>
      <c r="BG2276" s="50"/>
      <c r="BH2276" s="50"/>
      <c r="BI2276" s="50"/>
      <c r="BJ2276" s="50"/>
      <c r="BK2276" s="50"/>
      <c r="BL2276" s="50"/>
      <c r="BM2276" s="50"/>
      <c r="BN2276" s="50"/>
      <c r="BO2276" s="50"/>
      <c r="BP2276" s="50"/>
      <c r="BQ2276" s="50"/>
      <c r="BR2276" s="50"/>
      <c r="BS2276" s="50"/>
      <c r="BT2276" s="50"/>
      <c r="BU2276" s="50"/>
      <c r="BV2276" s="50"/>
      <c r="BW2276" s="50"/>
      <c r="BX2276" s="50"/>
      <c r="BY2276" s="50"/>
      <c r="BZ2276" s="50"/>
      <c r="CA2276" s="50"/>
      <c r="CB2276" s="50"/>
      <c r="CC2276" s="50"/>
      <c r="CD2276" s="50"/>
      <c r="CE2276" s="50"/>
      <c r="CF2276" s="50"/>
      <c r="CG2276" s="50"/>
      <c r="CH2276" s="50"/>
      <c r="CI2276" s="50"/>
      <c r="CJ2276" s="50"/>
      <c r="CK2276" s="50"/>
      <c r="CL2276" s="50"/>
      <c r="CM2276" s="50"/>
      <c r="CN2276" s="50"/>
      <c r="CO2276" s="50"/>
      <c r="CP2276" s="50"/>
      <c r="CQ2276" s="50"/>
      <c r="CR2276" s="50"/>
      <c r="CS2276" s="50"/>
      <c r="CT2276" s="50"/>
      <c r="CU2276" s="50"/>
      <c r="CV2276" s="50"/>
      <c r="CW2276" s="50"/>
      <c r="CX2276" s="50"/>
      <c r="CY2276" s="50"/>
      <c r="CZ2276" s="50"/>
      <c r="DA2276" s="50"/>
      <c r="DB2276" s="50"/>
      <c r="DC2276" s="50"/>
      <c r="DD2276" s="50"/>
      <c r="DE2276" s="50"/>
      <c r="DF2276" s="50"/>
    </row>
    <row r="2277" spans="2:110" x14ac:dyDescent="0.2">
      <c r="B2277" s="176"/>
      <c r="C2277" s="176"/>
      <c r="D2277" s="200"/>
      <c r="E2277" s="203"/>
      <c r="F2277" s="203"/>
      <c r="G2277" s="203"/>
      <c r="H2277" s="203"/>
      <c r="I2277" s="203"/>
      <c r="J2277" s="203"/>
      <c r="K2277" s="203"/>
      <c r="L2277" s="203"/>
      <c r="M2277" s="203"/>
      <c r="N2277" s="203"/>
      <c r="O2277" s="203"/>
      <c r="P2277" s="203"/>
      <c r="Q2277" s="204"/>
      <c r="R2277" s="204"/>
      <c r="S2277" s="234"/>
      <c r="T2277" s="50"/>
      <c r="U2277" s="50"/>
      <c r="V2277" s="50"/>
      <c r="W2277" s="50"/>
      <c r="X2277" s="50"/>
      <c r="Y2277" s="50"/>
      <c r="Z2277" s="250"/>
      <c r="AA2277" s="238"/>
      <c r="AB2277" s="50"/>
      <c r="AC2277" s="50"/>
      <c r="AD2277" s="50"/>
      <c r="AE2277" s="50"/>
      <c r="AF2277" s="50"/>
      <c r="AG2277" s="50"/>
      <c r="AH2277" s="50"/>
      <c r="AI2277" s="50"/>
      <c r="AJ2277" s="50"/>
      <c r="AK2277" s="50"/>
      <c r="AL2277" s="50"/>
      <c r="AM2277" s="50"/>
      <c r="AN2277" s="50"/>
      <c r="AO2277" s="50"/>
      <c r="AP2277" s="50"/>
      <c r="AQ2277" s="50"/>
      <c r="AR2277" s="50"/>
      <c r="AS2277" s="50"/>
      <c r="AT2277" s="50"/>
      <c r="AU2277" s="50"/>
      <c r="AV2277" s="50"/>
      <c r="AW2277" s="50"/>
      <c r="AX2277" s="50"/>
      <c r="AY2277" s="50"/>
      <c r="AZ2277" s="50"/>
      <c r="BA2277" s="50"/>
      <c r="BB2277" s="50"/>
      <c r="BC2277" s="50"/>
      <c r="BD2277" s="50"/>
      <c r="BE2277" s="50"/>
      <c r="BF2277" s="50"/>
      <c r="BG2277" s="50"/>
      <c r="BH2277" s="50"/>
      <c r="BI2277" s="50"/>
      <c r="BJ2277" s="50"/>
      <c r="BK2277" s="50"/>
      <c r="BL2277" s="50"/>
      <c r="BM2277" s="50"/>
      <c r="BN2277" s="50"/>
      <c r="BO2277" s="50"/>
      <c r="BP2277" s="50"/>
      <c r="BQ2277" s="50"/>
      <c r="BR2277" s="50"/>
      <c r="BS2277" s="50"/>
      <c r="BT2277" s="50"/>
      <c r="BU2277" s="50"/>
      <c r="BV2277" s="50"/>
      <c r="BW2277" s="50"/>
      <c r="BX2277" s="50"/>
      <c r="BY2277" s="50"/>
      <c r="BZ2277" s="50"/>
      <c r="CA2277" s="50"/>
      <c r="CB2277" s="50"/>
      <c r="CC2277" s="50"/>
      <c r="CD2277" s="50"/>
      <c r="CE2277" s="50"/>
      <c r="CF2277" s="50"/>
      <c r="CG2277" s="50"/>
      <c r="CH2277" s="50"/>
      <c r="CI2277" s="50"/>
      <c r="CJ2277" s="50"/>
      <c r="CK2277" s="50"/>
      <c r="CL2277" s="50"/>
      <c r="CM2277" s="50"/>
      <c r="CN2277" s="50"/>
      <c r="CO2277" s="50"/>
      <c r="CP2277" s="50"/>
      <c r="CQ2277" s="50"/>
      <c r="CR2277" s="50"/>
      <c r="CS2277" s="50"/>
      <c r="CT2277" s="50"/>
      <c r="CU2277" s="50"/>
      <c r="CV2277" s="50"/>
      <c r="CW2277" s="50"/>
      <c r="CX2277" s="50"/>
      <c r="CY2277" s="50"/>
      <c r="CZ2277" s="50"/>
      <c r="DA2277" s="50"/>
      <c r="DB2277" s="50"/>
      <c r="DC2277" s="50"/>
      <c r="DD2277" s="50"/>
      <c r="DE2277" s="50"/>
      <c r="DF2277" s="50"/>
    </row>
    <row r="2278" spans="2:110" x14ac:dyDescent="0.2">
      <c r="B2278" s="176"/>
      <c r="C2278" s="176"/>
      <c r="E2278" s="203"/>
      <c r="F2278" s="203"/>
      <c r="G2278" s="203"/>
      <c r="H2278" s="203"/>
      <c r="I2278" s="203"/>
      <c r="J2278" s="203"/>
      <c r="K2278" s="203"/>
      <c r="L2278" s="203"/>
      <c r="M2278" s="203"/>
      <c r="N2278" s="203"/>
      <c r="O2278" s="203"/>
      <c r="P2278" s="203"/>
      <c r="Q2278" s="204"/>
      <c r="R2278" s="204"/>
      <c r="S2278" s="234"/>
      <c r="T2278" s="50"/>
      <c r="U2278" s="50"/>
      <c r="V2278" s="50"/>
      <c r="W2278" s="50"/>
      <c r="X2278" s="50"/>
      <c r="Y2278" s="50"/>
      <c r="Z2278" s="250"/>
      <c r="AA2278" s="238"/>
      <c r="AB2278" s="50"/>
      <c r="AC2278" s="50"/>
      <c r="AD2278" s="50"/>
      <c r="AE2278" s="50"/>
      <c r="AF2278" s="50"/>
      <c r="AG2278" s="50"/>
      <c r="AH2278" s="50"/>
      <c r="AI2278" s="50"/>
      <c r="AJ2278" s="50"/>
      <c r="AK2278" s="50"/>
      <c r="AL2278" s="50"/>
      <c r="AM2278" s="50"/>
      <c r="AN2278" s="50"/>
      <c r="AO2278" s="50"/>
      <c r="AP2278" s="50"/>
      <c r="AQ2278" s="50"/>
      <c r="AR2278" s="50"/>
      <c r="AS2278" s="50"/>
      <c r="AT2278" s="50"/>
      <c r="AU2278" s="50"/>
      <c r="AV2278" s="50"/>
      <c r="AW2278" s="50"/>
      <c r="AX2278" s="50"/>
      <c r="AY2278" s="50"/>
      <c r="AZ2278" s="50"/>
      <c r="BA2278" s="50"/>
      <c r="BB2278" s="50"/>
      <c r="BC2278" s="50"/>
      <c r="BD2278" s="50"/>
      <c r="BE2278" s="50"/>
      <c r="BF2278" s="50"/>
      <c r="BG2278" s="50"/>
      <c r="BH2278" s="50"/>
      <c r="BI2278" s="50"/>
      <c r="BJ2278" s="50"/>
      <c r="BK2278" s="50"/>
      <c r="BL2278" s="50"/>
      <c r="BM2278" s="50"/>
      <c r="BN2278" s="50"/>
      <c r="BO2278" s="50"/>
      <c r="BP2278" s="50"/>
      <c r="BQ2278" s="50"/>
      <c r="BR2278" s="50"/>
      <c r="BS2278" s="50"/>
      <c r="BT2278" s="50"/>
      <c r="BU2278" s="50"/>
      <c r="BV2278" s="50"/>
      <c r="BW2278" s="50"/>
      <c r="BX2278" s="50"/>
      <c r="BY2278" s="50"/>
      <c r="BZ2278" s="50"/>
      <c r="CA2278" s="50"/>
      <c r="CB2278" s="50"/>
      <c r="CC2278" s="50"/>
      <c r="CD2278" s="50"/>
      <c r="CE2278" s="50"/>
      <c r="CF2278" s="50"/>
      <c r="CG2278" s="50"/>
      <c r="CH2278" s="50"/>
      <c r="CI2278" s="50"/>
      <c r="CJ2278" s="50"/>
      <c r="CK2278" s="50"/>
      <c r="CL2278" s="50"/>
      <c r="CM2278" s="50"/>
      <c r="CN2278" s="50"/>
      <c r="CO2278" s="50"/>
      <c r="CP2278" s="50"/>
      <c r="CQ2278" s="50"/>
      <c r="CR2278" s="50"/>
      <c r="CS2278" s="50"/>
      <c r="CT2278" s="50"/>
      <c r="CU2278" s="50"/>
      <c r="CV2278" s="50"/>
      <c r="CW2278" s="50"/>
      <c r="CX2278" s="50"/>
      <c r="CY2278" s="50"/>
      <c r="CZ2278" s="50"/>
      <c r="DA2278" s="50"/>
      <c r="DB2278" s="50"/>
      <c r="DC2278" s="50"/>
      <c r="DD2278" s="50"/>
      <c r="DE2278" s="50"/>
      <c r="DF2278" s="50"/>
    </row>
    <row r="2279" spans="2:110" x14ac:dyDescent="0.2">
      <c r="B2279" s="176"/>
      <c r="C2279" s="176"/>
      <c r="E2279" s="203"/>
      <c r="F2279" s="203"/>
      <c r="G2279" s="203"/>
      <c r="H2279" s="203"/>
      <c r="I2279" s="203"/>
      <c r="J2279" s="203"/>
      <c r="K2279" s="203"/>
      <c r="L2279" s="203"/>
      <c r="M2279" s="203"/>
      <c r="N2279" s="203"/>
      <c r="O2279" s="203"/>
      <c r="P2279" s="203"/>
      <c r="Q2279" s="204"/>
      <c r="R2279" s="204"/>
      <c r="S2279" s="234"/>
      <c r="T2279" s="50"/>
      <c r="U2279" s="50"/>
      <c r="V2279" s="50"/>
      <c r="W2279" s="50"/>
      <c r="X2279" s="50"/>
      <c r="Y2279" s="50"/>
      <c r="Z2279" s="250"/>
      <c r="AA2279" s="238"/>
      <c r="AB2279" s="50"/>
      <c r="AC2279" s="50"/>
      <c r="AD2279" s="50"/>
      <c r="AE2279" s="50"/>
      <c r="AF2279" s="50"/>
      <c r="AG2279" s="50"/>
      <c r="AH2279" s="50"/>
      <c r="AI2279" s="50"/>
      <c r="AJ2279" s="50"/>
      <c r="AK2279" s="50"/>
      <c r="AL2279" s="50"/>
      <c r="AM2279" s="50"/>
      <c r="AN2279" s="50"/>
      <c r="AO2279" s="50"/>
      <c r="AP2279" s="50"/>
      <c r="AQ2279" s="50"/>
      <c r="AR2279" s="50"/>
      <c r="AS2279" s="50"/>
      <c r="AT2279" s="50"/>
      <c r="AU2279" s="50"/>
      <c r="AV2279" s="50"/>
      <c r="AW2279" s="50"/>
      <c r="AX2279" s="50"/>
      <c r="AY2279" s="50"/>
      <c r="AZ2279" s="50"/>
      <c r="BA2279" s="50"/>
      <c r="BB2279" s="50"/>
      <c r="BC2279" s="50"/>
      <c r="BD2279" s="50"/>
      <c r="BE2279" s="50"/>
      <c r="BF2279" s="50"/>
      <c r="BG2279" s="50"/>
      <c r="BH2279" s="50"/>
      <c r="BI2279" s="50"/>
      <c r="BJ2279" s="50"/>
      <c r="BK2279" s="50"/>
      <c r="BL2279" s="50"/>
      <c r="BM2279" s="50"/>
      <c r="BN2279" s="50"/>
      <c r="BO2279" s="50"/>
      <c r="BP2279" s="50"/>
      <c r="BQ2279" s="50"/>
      <c r="BR2279" s="50"/>
      <c r="BS2279" s="50"/>
      <c r="BT2279" s="50"/>
      <c r="BU2279" s="50"/>
      <c r="BV2279" s="50"/>
      <c r="BW2279" s="50"/>
      <c r="BX2279" s="50"/>
      <c r="BY2279" s="50"/>
      <c r="BZ2279" s="50"/>
      <c r="CA2279" s="50"/>
      <c r="CB2279" s="50"/>
      <c r="CC2279" s="50"/>
      <c r="CD2279" s="50"/>
      <c r="CE2279" s="50"/>
      <c r="CF2279" s="50"/>
      <c r="CG2279" s="50"/>
      <c r="CH2279" s="50"/>
      <c r="CI2279" s="50"/>
      <c r="CJ2279" s="50"/>
      <c r="CK2279" s="50"/>
      <c r="CL2279" s="50"/>
      <c r="CM2279" s="50"/>
      <c r="CN2279" s="50"/>
      <c r="CO2279" s="50"/>
      <c r="CP2279" s="50"/>
      <c r="CQ2279" s="50"/>
      <c r="CR2279" s="50"/>
      <c r="CS2279" s="50"/>
      <c r="CT2279" s="50"/>
      <c r="CU2279" s="50"/>
      <c r="CV2279" s="50"/>
      <c r="CW2279" s="50"/>
      <c r="CX2279" s="50"/>
      <c r="CY2279" s="50"/>
      <c r="CZ2279" s="50"/>
      <c r="DA2279" s="50"/>
      <c r="DB2279" s="50"/>
      <c r="DC2279" s="50"/>
      <c r="DD2279" s="50"/>
      <c r="DE2279" s="50"/>
      <c r="DF2279" s="50"/>
    </row>
    <row r="2280" spans="2:110" x14ac:dyDescent="0.2">
      <c r="B2280" s="176"/>
      <c r="C2280" s="176"/>
      <c r="E2280" s="203"/>
      <c r="F2280" s="203"/>
      <c r="G2280" s="203"/>
      <c r="H2280" s="203"/>
      <c r="I2280" s="203"/>
      <c r="J2280" s="203"/>
      <c r="K2280" s="203"/>
      <c r="L2280" s="203"/>
      <c r="M2280" s="203"/>
      <c r="N2280" s="203"/>
      <c r="O2280" s="203"/>
      <c r="P2280" s="203"/>
      <c r="Q2280" s="204"/>
      <c r="R2280" s="204"/>
      <c r="S2280" s="234"/>
      <c r="T2280" s="50"/>
      <c r="U2280" s="50"/>
      <c r="V2280" s="50"/>
      <c r="W2280" s="50"/>
      <c r="X2280" s="50"/>
      <c r="Y2280" s="50"/>
      <c r="Z2280" s="250"/>
      <c r="AA2280" s="238"/>
      <c r="AB2280" s="50"/>
      <c r="AC2280" s="50"/>
      <c r="AD2280" s="50"/>
      <c r="AE2280" s="50"/>
      <c r="AF2280" s="50"/>
      <c r="AG2280" s="50"/>
      <c r="AH2280" s="50"/>
      <c r="AI2280" s="50"/>
      <c r="AJ2280" s="50"/>
      <c r="AK2280" s="50"/>
      <c r="AL2280" s="50"/>
      <c r="AM2280" s="50"/>
      <c r="AN2280" s="50"/>
      <c r="AO2280" s="50"/>
      <c r="AP2280" s="50"/>
      <c r="AQ2280" s="50"/>
      <c r="AR2280" s="50"/>
      <c r="AS2280" s="50"/>
      <c r="AT2280" s="50"/>
      <c r="AU2280" s="50"/>
      <c r="AV2280" s="50"/>
      <c r="AW2280" s="50"/>
      <c r="AX2280" s="50"/>
      <c r="AY2280" s="50"/>
      <c r="AZ2280" s="50"/>
      <c r="BA2280" s="50"/>
      <c r="BB2280" s="50"/>
      <c r="BC2280" s="50"/>
      <c r="BD2280" s="50"/>
      <c r="BE2280" s="50"/>
      <c r="BF2280" s="50"/>
      <c r="BG2280" s="50"/>
      <c r="BH2280" s="50"/>
      <c r="BI2280" s="50"/>
      <c r="BJ2280" s="50"/>
      <c r="BK2280" s="50"/>
      <c r="BL2280" s="50"/>
      <c r="BM2280" s="50"/>
      <c r="BN2280" s="50"/>
      <c r="BO2280" s="50"/>
      <c r="BP2280" s="50"/>
      <c r="BQ2280" s="50"/>
      <c r="BR2280" s="50"/>
      <c r="BS2280" s="50"/>
      <c r="BT2280" s="50"/>
      <c r="BU2280" s="50"/>
      <c r="BV2280" s="50"/>
      <c r="BW2280" s="50"/>
      <c r="BX2280" s="50"/>
      <c r="BY2280" s="50"/>
      <c r="BZ2280" s="50"/>
      <c r="CA2280" s="50"/>
      <c r="CB2280" s="50"/>
      <c r="CC2280" s="50"/>
      <c r="CD2280" s="50"/>
      <c r="CE2280" s="50"/>
      <c r="CF2280" s="50"/>
      <c r="CG2280" s="50"/>
      <c r="CH2280" s="50"/>
      <c r="CI2280" s="50"/>
      <c r="CJ2280" s="50"/>
      <c r="CK2280" s="50"/>
      <c r="CL2280" s="50"/>
      <c r="CM2280" s="50"/>
      <c r="CN2280" s="50"/>
      <c r="CO2280" s="50"/>
      <c r="CP2280" s="50"/>
      <c r="CQ2280" s="50"/>
      <c r="CR2280" s="50"/>
      <c r="CS2280" s="50"/>
      <c r="CT2280" s="50"/>
      <c r="CU2280" s="50"/>
      <c r="CV2280" s="50"/>
      <c r="CW2280" s="50"/>
      <c r="CX2280" s="50"/>
      <c r="CY2280" s="50"/>
      <c r="CZ2280" s="50"/>
      <c r="DA2280" s="50"/>
      <c r="DB2280" s="50"/>
      <c r="DC2280" s="50"/>
      <c r="DD2280" s="50"/>
      <c r="DE2280" s="50"/>
      <c r="DF2280" s="50"/>
    </row>
    <row r="2281" spans="2:110" x14ac:dyDescent="0.2">
      <c r="B2281" s="176"/>
      <c r="C2281" s="176"/>
      <c r="E2281" s="203"/>
      <c r="F2281" s="203"/>
      <c r="G2281" s="203"/>
      <c r="H2281" s="203"/>
      <c r="I2281" s="203"/>
      <c r="J2281" s="203"/>
      <c r="K2281" s="203"/>
      <c r="L2281" s="203"/>
      <c r="M2281" s="203"/>
      <c r="N2281" s="203"/>
      <c r="O2281" s="203"/>
      <c r="P2281" s="203"/>
      <c r="Q2281" s="204"/>
      <c r="R2281" s="204"/>
      <c r="S2281" s="234"/>
      <c r="T2281" s="50"/>
      <c r="U2281" s="50"/>
      <c r="V2281" s="50"/>
      <c r="W2281" s="50"/>
      <c r="X2281" s="50"/>
      <c r="Y2281" s="50"/>
      <c r="Z2281" s="250"/>
      <c r="AA2281" s="238"/>
      <c r="AB2281" s="50"/>
      <c r="AC2281" s="50"/>
      <c r="AD2281" s="50"/>
      <c r="AE2281" s="50"/>
      <c r="AF2281" s="50"/>
      <c r="AG2281" s="50"/>
      <c r="AH2281" s="50"/>
      <c r="AI2281" s="50"/>
      <c r="AJ2281" s="50"/>
      <c r="AK2281" s="50"/>
      <c r="AL2281" s="50"/>
      <c r="AM2281" s="50"/>
      <c r="AN2281" s="50"/>
      <c r="AO2281" s="50"/>
      <c r="AP2281" s="50"/>
      <c r="AQ2281" s="50"/>
      <c r="AR2281" s="50"/>
      <c r="AS2281" s="50"/>
      <c r="AT2281" s="50"/>
      <c r="AU2281" s="50"/>
      <c r="AV2281" s="50"/>
      <c r="AW2281" s="50"/>
      <c r="AX2281" s="50"/>
      <c r="AY2281" s="50"/>
      <c r="AZ2281" s="50"/>
      <c r="BA2281" s="50"/>
      <c r="BB2281" s="50"/>
      <c r="BC2281" s="50"/>
      <c r="BD2281" s="50"/>
      <c r="BE2281" s="50"/>
      <c r="BF2281" s="50"/>
      <c r="BG2281" s="50"/>
      <c r="BH2281" s="50"/>
      <c r="BI2281" s="50"/>
      <c r="BJ2281" s="50"/>
      <c r="BK2281" s="50"/>
      <c r="BL2281" s="50"/>
      <c r="BM2281" s="50"/>
      <c r="BN2281" s="50"/>
      <c r="BO2281" s="50"/>
      <c r="BP2281" s="50"/>
      <c r="BQ2281" s="50"/>
      <c r="BR2281" s="50"/>
      <c r="BS2281" s="50"/>
      <c r="BT2281" s="50"/>
      <c r="BU2281" s="50"/>
      <c r="BV2281" s="50"/>
      <c r="BW2281" s="50"/>
      <c r="BX2281" s="50"/>
      <c r="BY2281" s="50"/>
      <c r="BZ2281" s="50"/>
      <c r="CA2281" s="50"/>
      <c r="CB2281" s="50"/>
      <c r="CC2281" s="50"/>
      <c r="CD2281" s="50"/>
      <c r="CE2281" s="50"/>
      <c r="CF2281" s="50"/>
      <c r="CG2281" s="50"/>
      <c r="CH2281" s="50"/>
      <c r="CI2281" s="50"/>
      <c r="CJ2281" s="50"/>
      <c r="CK2281" s="50"/>
      <c r="CL2281" s="50"/>
      <c r="CM2281" s="50"/>
      <c r="CN2281" s="50"/>
      <c r="CO2281" s="50"/>
      <c r="CP2281" s="50"/>
      <c r="CQ2281" s="50"/>
      <c r="CR2281" s="50"/>
      <c r="CS2281" s="50"/>
      <c r="CT2281" s="50"/>
      <c r="CU2281" s="50"/>
      <c r="CV2281" s="50"/>
      <c r="CW2281" s="50"/>
      <c r="CX2281" s="50"/>
      <c r="CY2281" s="50"/>
      <c r="CZ2281" s="50"/>
      <c r="DA2281" s="50"/>
      <c r="DB2281" s="50"/>
      <c r="DC2281" s="50"/>
      <c r="DD2281" s="50"/>
      <c r="DE2281" s="50"/>
      <c r="DF2281" s="50"/>
    </row>
    <row r="2282" spans="2:110" x14ac:dyDescent="0.2">
      <c r="B2282" s="176"/>
      <c r="C2282" s="176"/>
      <c r="E2282" s="203"/>
      <c r="F2282" s="203"/>
      <c r="G2282" s="203"/>
      <c r="H2282" s="203"/>
      <c r="I2282" s="203"/>
      <c r="J2282" s="203"/>
      <c r="K2282" s="203"/>
      <c r="L2282" s="203"/>
      <c r="M2282" s="203"/>
      <c r="N2282" s="203"/>
      <c r="O2282" s="203"/>
      <c r="P2282" s="203"/>
      <c r="Q2282" s="204"/>
      <c r="R2282" s="204"/>
      <c r="S2282" s="234"/>
      <c r="T2282" s="50"/>
      <c r="U2282" s="50"/>
      <c r="V2282" s="50"/>
      <c r="W2282" s="50"/>
      <c r="X2282" s="50"/>
      <c r="Y2282" s="50"/>
      <c r="Z2282" s="250"/>
      <c r="AA2282" s="238"/>
      <c r="AB2282" s="50"/>
      <c r="AC2282" s="50"/>
      <c r="AD2282" s="50"/>
      <c r="AE2282" s="50"/>
      <c r="AF2282" s="50"/>
      <c r="AG2282" s="50"/>
      <c r="AH2282" s="50"/>
      <c r="AI2282" s="50"/>
      <c r="AJ2282" s="50"/>
      <c r="AK2282" s="50"/>
      <c r="AL2282" s="50"/>
      <c r="AM2282" s="50"/>
      <c r="AN2282" s="50"/>
      <c r="AO2282" s="50"/>
      <c r="AP2282" s="50"/>
      <c r="AQ2282" s="50"/>
      <c r="AR2282" s="50"/>
      <c r="AS2282" s="50"/>
      <c r="AT2282" s="50"/>
      <c r="AU2282" s="50"/>
      <c r="AV2282" s="50"/>
      <c r="AW2282" s="50"/>
      <c r="AX2282" s="50"/>
      <c r="AY2282" s="50"/>
      <c r="AZ2282" s="50"/>
      <c r="BA2282" s="50"/>
      <c r="BB2282" s="50"/>
      <c r="BC2282" s="50"/>
      <c r="BD2282" s="50"/>
      <c r="BE2282" s="50"/>
      <c r="BF2282" s="50"/>
      <c r="BG2282" s="50"/>
      <c r="BH2282" s="50"/>
      <c r="BI2282" s="50"/>
      <c r="BJ2282" s="50"/>
      <c r="BK2282" s="50"/>
      <c r="BL2282" s="50"/>
      <c r="BM2282" s="50"/>
      <c r="BN2282" s="50"/>
      <c r="BO2282" s="50"/>
      <c r="BP2282" s="50"/>
      <c r="BQ2282" s="50"/>
      <c r="BR2282" s="50"/>
      <c r="BS2282" s="50"/>
      <c r="BT2282" s="50"/>
      <c r="BU2282" s="50"/>
      <c r="BV2282" s="50"/>
      <c r="BW2282" s="50"/>
      <c r="BX2282" s="50"/>
      <c r="BY2282" s="50"/>
      <c r="BZ2282" s="50"/>
      <c r="CA2282" s="50"/>
      <c r="CB2282" s="50"/>
      <c r="CC2282" s="50"/>
      <c r="CD2282" s="50"/>
      <c r="CE2282" s="50"/>
      <c r="CF2282" s="50"/>
      <c r="CG2282" s="50"/>
      <c r="CH2282" s="50"/>
      <c r="CI2282" s="50"/>
      <c r="CJ2282" s="50"/>
      <c r="CK2282" s="50"/>
      <c r="CL2282" s="50"/>
      <c r="CM2282" s="50"/>
      <c r="CN2282" s="50"/>
      <c r="CO2282" s="50"/>
      <c r="CP2282" s="50"/>
      <c r="CQ2282" s="50"/>
      <c r="CR2282" s="50"/>
      <c r="CS2282" s="50"/>
      <c r="CT2282" s="50"/>
      <c r="CU2282" s="50"/>
      <c r="CV2282" s="50"/>
      <c r="CW2282" s="50"/>
      <c r="CX2282" s="50"/>
      <c r="CY2282" s="50"/>
      <c r="CZ2282" s="50"/>
      <c r="DA2282" s="50"/>
      <c r="DB2282" s="50"/>
      <c r="DC2282" s="50"/>
      <c r="DD2282" s="50"/>
      <c r="DE2282" s="50"/>
      <c r="DF2282" s="50"/>
    </row>
    <row r="2283" spans="2:110" x14ac:dyDescent="0.2">
      <c r="B2283" s="176"/>
      <c r="C2283" s="176"/>
      <c r="E2283" s="203"/>
      <c r="F2283" s="203"/>
      <c r="G2283" s="203"/>
      <c r="H2283" s="203"/>
      <c r="I2283" s="203"/>
      <c r="J2283" s="203"/>
      <c r="K2283" s="203"/>
      <c r="L2283" s="203"/>
      <c r="M2283" s="203"/>
      <c r="N2283" s="203"/>
      <c r="O2283" s="203"/>
      <c r="P2283" s="203"/>
      <c r="Q2283" s="204"/>
      <c r="R2283" s="204"/>
      <c r="S2283" s="234"/>
      <c r="T2283" s="50"/>
      <c r="U2283" s="50"/>
      <c r="V2283" s="50"/>
      <c r="W2283" s="50"/>
      <c r="X2283" s="50"/>
      <c r="Y2283" s="50"/>
      <c r="Z2283" s="250"/>
      <c r="AA2283" s="238"/>
      <c r="AB2283" s="50"/>
      <c r="AC2283" s="50"/>
      <c r="AD2283" s="50"/>
      <c r="AE2283" s="50"/>
      <c r="AF2283" s="50"/>
      <c r="AG2283" s="50"/>
      <c r="AH2283" s="50"/>
      <c r="AI2283" s="50"/>
      <c r="AJ2283" s="50"/>
      <c r="AK2283" s="50"/>
      <c r="AL2283" s="50"/>
      <c r="AM2283" s="50"/>
      <c r="AN2283" s="50"/>
      <c r="AO2283" s="50"/>
      <c r="AP2283" s="50"/>
      <c r="AQ2283" s="50"/>
      <c r="AR2283" s="50"/>
      <c r="AS2283" s="50"/>
      <c r="AT2283" s="50"/>
      <c r="AU2283" s="50"/>
      <c r="AV2283" s="50"/>
      <c r="AW2283" s="50"/>
      <c r="AX2283" s="50"/>
      <c r="AY2283" s="50"/>
      <c r="AZ2283" s="50"/>
      <c r="BA2283" s="50"/>
      <c r="BB2283" s="50"/>
      <c r="BC2283" s="50"/>
      <c r="BD2283" s="50"/>
      <c r="BE2283" s="50"/>
      <c r="BF2283" s="50"/>
      <c r="BG2283" s="50"/>
      <c r="BH2283" s="50"/>
      <c r="BI2283" s="50"/>
      <c r="BJ2283" s="50"/>
      <c r="BK2283" s="50"/>
      <c r="BL2283" s="50"/>
      <c r="BM2283" s="50"/>
      <c r="BN2283" s="50"/>
      <c r="BO2283" s="50"/>
      <c r="BP2283" s="50"/>
      <c r="BQ2283" s="50"/>
      <c r="BR2283" s="50"/>
      <c r="BS2283" s="50"/>
      <c r="BT2283" s="50"/>
      <c r="BU2283" s="50"/>
      <c r="BV2283" s="50"/>
      <c r="BW2283" s="50"/>
      <c r="BX2283" s="50"/>
      <c r="BY2283" s="50"/>
      <c r="BZ2283" s="50"/>
      <c r="CA2283" s="50"/>
      <c r="CB2283" s="50"/>
      <c r="CC2283" s="50"/>
      <c r="CD2283" s="50"/>
      <c r="CE2283" s="50"/>
      <c r="CF2283" s="50"/>
      <c r="CG2283" s="50"/>
      <c r="CH2283" s="50"/>
      <c r="CI2283" s="50"/>
      <c r="CJ2283" s="50"/>
      <c r="CK2283" s="50"/>
      <c r="CL2283" s="50"/>
      <c r="CM2283" s="50"/>
      <c r="CN2283" s="50"/>
      <c r="CO2283" s="50"/>
      <c r="CP2283" s="50"/>
      <c r="CQ2283" s="50"/>
      <c r="CR2283" s="50"/>
      <c r="CS2283" s="50"/>
      <c r="CT2283" s="50"/>
      <c r="CU2283" s="50"/>
      <c r="CV2283" s="50"/>
      <c r="CW2283" s="50"/>
      <c r="CX2283" s="50"/>
      <c r="CY2283" s="50"/>
      <c r="CZ2283" s="50"/>
      <c r="DA2283" s="50"/>
      <c r="DB2283" s="50"/>
      <c r="DC2283" s="50"/>
      <c r="DD2283" s="50"/>
      <c r="DE2283" s="50"/>
      <c r="DF2283" s="50"/>
    </row>
    <row r="2284" spans="2:110" x14ac:dyDescent="0.2">
      <c r="B2284" s="176"/>
      <c r="C2284" s="176"/>
      <c r="D2284" s="200"/>
      <c r="E2284" s="203"/>
      <c r="F2284" s="203"/>
      <c r="G2284" s="203"/>
      <c r="H2284" s="203"/>
      <c r="I2284" s="203"/>
      <c r="J2284" s="203"/>
      <c r="K2284" s="203"/>
      <c r="L2284" s="203"/>
      <c r="M2284" s="203"/>
      <c r="N2284" s="203"/>
      <c r="O2284" s="203"/>
      <c r="P2284" s="203"/>
      <c r="Q2284" s="204"/>
      <c r="R2284" s="204"/>
      <c r="S2284" s="234"/>
      <c r="T2284" s="50"/>
      <c r="U2284" s="50"/>
      <c r="V2284" s="50"/>
      <c r="W2284" s="50"/>
      <c r="X2284" s="50"/>
      <c r="Y2284" s="50"/>
      <c r="Z2284" s="250"/>
      <c r="AA2284" s="238"/>
      <c r="AB2284" s="50"/>
      <c r="AC2284" s="50"/>
      <c r="AD2284" s="50"/>
      <c r="AE2284" s="50"/>
      <c r="AF2284" s="50"/>
      <c r="AG2284" s="50"/>
      <c r="AH2284" s="50"/>
      <c r="AI2284" s="50"/>
      <c r="AJ2284" s="50"/>
      <c r="AK2284" s="50"/>
      <c r="AL2284" s="50"/>
      <c r="AM2284" s="50"/>
      <c r="AN2284" s="50"/>
      <c r="AO2284" s="50"/>
      <c r="AP2284" s="50"/>
      <c r="AQ2284" s="50"/>
      <c r="AR2284" s="50"/>
      <c r="AS2284" s="50"/>
      <c r="AT2284" s="50"/>
      <c r="AU2284" s="50"/>
      <c r="AV2284" s="50"/>
      <c r="AW2284" s="50"/>
      <c r="AX2284" s="50"/>
      <c r="AY2284" s="50"/>
      <c r="AZ2284" s="50"/>
      <c r="BA2284" s="50"/>
      <c r="BB2284" s="50"/>
      <c r="BC2284" s="50"/>
      <c r="BD2284" s="50"/>
      <c r="BE2284" s="50"/>
      <c r="BF2284" s="50"/>
      <c r="BG2284" s="50"/>
      <c r="BH2284" s="50"/>
      <c r="BI2284" s="50"/>
      <c r="BJ2284" s="50"/>
      <c r="BK2284" s="50"/>
      <c r="BL2284" s="50"/>
      <c r="BM2284" s="50"/>
      <c r="BN2284" s="50"/>
      <c r="BO2284" s="50"/>
      <c r="BP2284" s="50"/>
      <c r="BQ2284" s="50"/>
      <c r="BR2284" s="50"/>
      <c r="BS2284" s="50"/>
      <c r="BT2284" s="50"/>
      <c r="BU2284" s="50"/>
      <c r="BV2284" s="50"/>
      <c r="BW2284" s="50"/>
      <c r="BX2284" s="50"/>
      <c r="BY2284" s="50"/>
      <c r="BZ2284" s="50"/>
      <c r="CA2284" s="50"/>
      <c r="CB2284" s="50"/>
      <c r="CC2284" s="50"/>
      <c r="CD2284" s="50"/>
      <c r="CE2284" s="50"/>
      <c r="CF2284" s="50"/>
      <c r="CG2284" s="50"/>
      <c r="CH2284" s="50"/>
      <c r="CI2284" s="50"/>
      <c r="CJ2284" s="50"/>
      <c r="CK2284" s="50"/>
      <c r="CL2284" s="50"/>
      <c r="CM2284" s="50"/>
      <c r="CN2284" s="50"/>
      <c r="CO2284" s="50"/>
      <c r="CP2284" s="50"/>
      <c r="CQ2284" s="50"/>
      <c r="CR2284" s="50"/>
      <c r="CS2284" s="50"/>
      <c r="CT2284" s="50"/>
      <c r="CU2284" s="50"/>
      <c r="CV2284" s="50"/>
      <c r="CW2284" s="50"/>
      <c r="CX2284" s="50"/>
      <c r="CY2284" s="50"/>
      <c r="CZ2284" s="50"/>
      <c r="DA2284" s="50"/>
      <c r="DB2284" s="50"/>
      <c r="DC2284" s="50"/>
      <c r="DD2284" s="50"/>
      <c r="DE2284" s="50"/>
      <c r="DF2284" s="50"/>
    </row>
    <row r="2285" spans="2:110" x14ac:dyDescent="0.2">
      <c r="B2285" s="176"/>
      <c r="C2285" s="176"/>
      <c r="E2285" s="203"/>
      <c r="F2285" s="203"/>
      <c r="G2285" s="203"/>
      <c r="H2285" s="203"/>
      <c r="I2285" s="203"/>
      <c r="J2285" s="203"/>
      <c r="K2285" s="203"/>
      <c r="L2285" s="203"/>
      <c r="M2285" s="203"/>
      <c r="N2285" s="203"/>
      <c r="O2285" s="203"/>
      <c r="P2285" s="203"/>
      <c r="Q2285" s="204"/>
      <c r="R2285" s="204"/>
      <c r="S2285" s="234"/>
      <c r="T2285" s="50"/>
      <c r="U2285" s="50"/>
      <c r="V2285" s="50"/>
      <c r="W2285" s="50"/>
      <c r="X2285" s="50"/>
      <c r="Y2285" s="50"/>
      <c r="Z2285" s="250"/>
      <c r="AA2285" s="238"/>
      <c r="AB2285" s="50"/>
      <c r="AC2285" s="50"/>
      <c r="AD2285" s="50"/>
      <c r="AE2285" s="50"/>
      <c r="AF2285" s="50"/>
      <c r="AG2285" s="50"/>
      <c r="AH2285" s="50"/>
      <c r="AI2285" s="50"/>
      <c r="AJ2285" s="50"/>
      <c r="AK2285" s="50"/>
      <c r="AL2285" s="50"/>
      <c r="AM2285" s="50"/>
      <c r="AN2285" s="50"/>
      <c r="AO2285" s="50"/>
      <c r="AP2285" s="50"/>
      <c r="AQ2285" s="50"/>
      <c r="AR2285" s="50"/>
      <c r="AS2285" s="50"/>
      <c r="AT2285" s="50"/>
      <c r="AU2285" s="50"/>
      <c r="AV2285" s="50"/>
      <c r="AW2285" s="50"/>
      <c r="AX2285" s="50"/>
      <c r="AY2285" s="50"/>
      <c r="AZ2285" s="50"/>
      <c r="BA2285" s="50"/>
      <c r="BB2285" s="50"/>
      <c r="BC2285" s="50"/>
      <c r="BD2285" s="50"/>
      <c r="BE2285" s="50"/>
      <c r="BF2285" s="50"/>
      <c r="BG2285" s="50"/>
      <c r="BH2285" s="50"/>
      <c r="BI2285" s="50"/>
      <c r="BJ2285" s="50"/>
      <c r="BK2285" s="50"/>
      <c r="BL2285" s="50"/>
      <c r="BM2285" s="50"/>
      <c r="BN2285" s="50"/>
      <c r="BO2285" s="50"/>
      <c r="BP2285" s="50"/>
      <c r="BQ2285" s="50"/>
      <c r="BR2285" s="50"/>
      <c r="BS2285" s="50"/>
      <c r="BT2285" s="50"/>
      <c r="BU2285" s="50"/>
      <c r="BV2285" s="50"/>
      <c r="BW2285" s="50"/>
      <c r="BX2285" s="50"/>
      <c r="BY2285" s="50"/>
      <c r="BZ2285" s="50"/>
      <c r="CA2285" s="50"/>
      <c r="CB2285" s="50"/>
      <c r="CC2285" s="50"/>
      <c r="CD2285" s="50"/>
      <c r="CE2285" s="50"/>
      <c r="CF2285" s="50"/>
      <c r="CG2285" s="50"/>
      <c r="CH2285" s="50"/>
      <c r="CI2285" s="50"/>
      <c r="CJ2285" s="50"/>
      <c r="CK2285" s="50"/>
      <c r="CL2285" s="50"/>
      <c r="CM2285" s="50"/>
      <c r="CN2285" s="50"/>
      <c r="CO2285" s="50"/>
      <c r="CP2285" s="50"/>
      <c r="CQ2285" s="50"/>
      <c r="CR2285" s="50"/>
      <c r="CS2285" s="50"/>
      <c r="CT2285" s="50"/>
      <c r="CU2285" s="50"/>
      <c r="CV2285" s="50"/>
      <c r="CW2285" s="50"/>
      <c r="CX2285" s="50"/>
      <c r="CY2285" s="50"/>
      <c r="CZ2285" s="50"/>
      <c r="DA2285" s="50"/>
      <c r="DB2285" s="50"/>
      <c r="DC2285" s="50"/>
      <c r="DD2285" s="50"/>
      <c r="DE2285" s="50"/>
      <c r="DF2285" s="50"/>
    </row>
    <row r="2286" spans="2:110" x14ac:dyDescent="0.2">
      <c r="B2286" s="176"/>
      <c r="C2286" s="176"/>
      <c r="E2286" s="203"/>
      <c r="F2286" s="203"/>
      <c r="G2286" s="203"/>
      <c r="H2286" s="203"/>
      <c r="I2286" s="203"/>
      <c r="J2286" s="203"/>
      <c r="K2286" s="203"/>
      <c r="L2286" s="203"/>
      <c r="M2286" s="203"/>
      <c r="N2286" s="203"/>
      <c r="O2286" s="203"/>
      <c r="P2286" s="203"/>
      <c r="Q2286" s="204"/>
      <c r="R2286" s="204"/>
      <c r="S2286" s="234"/>
      <c r="T2286" s="50"/>
      <c r="U2286" s="50"/>
      <c r="V2286" s="50"/>
      <c r="W2286" s="50"/>
      <c r="X2286" s="50"/>
      <c r="Y2286" s="50"/>
      <c r="Z2286" s="250"/>
      <c r="AA2286" s="238"/>
      <c r="AB2286" s="50"/>
      <c r="AC2286" s="50"/>
      <c r="AD2286" s="50"/>
      <c r="AE2286" s="50"/>
      <c r="AF2286" s="50"/>
      <c r="AG2286" s="50"/>
      <c r="AH2286" s="50"/>
      <c r="AI2286" s="50"/>
      <c r="AJ2286" s="50"/>
      <c r="AK2286" s="50"/>
      <c r="AL2286" s="50"/>
      <c r="AM2286" s="50"/>
      <c r="AN2286" s="50"/>
      <c r="AO2286" s="50"/>
      <c r="AP2286" s="50"/>
      <c r="AQ2286" s="50"/>
      <c r="AR2286" s="50"/>
      <c r="AS2286" s="50"/>
      <c r="AT2286" s="50"/>
      <c r="AU2286" s="50"/>
      <c r="AV2286" s="50"/>
      <c r="AW2286" s="50"/>
      <c r="AX2286" s="50"/>
      <c r="AY2286" s="50"/>
      <c r="AZ2286" s="50"/>
      <c r="BA2286" s="50"/>
      <c r="BB2286" s="50"/>
      <c r="BC2286" s="50"/>
      <c r="BD2286" s="50"/>
      <c r="BE2286" s="50"/>
      <c r="BF2286" s="50"/>
      <c r="BG2286" s="50"/>
      <c r="BH2286" s="50"/>
      <c r="BI2286" s="50"/>
      <c r="BJ2286" s="50"/>
      <c r="BK2286" s="50"/>
      <c r="BL2286" s="50"/>
      <c r="BM2286" s="50"/>
      <c r="BN2286" s="50"/>
      <c r="BO2286" s="50"/>
      <c r="BP2286" s="50"/>
      <c r="BQ2286" s="50"/>
      <c r="BR2286" s="50"/>
      <c r="BS2286" s="50"/>
      <c r="BT2286" s="50"/>
      <c r="BU2286" s="50"/>
      <c r="BV2286" s="50"/>
      <c r="BW2286" s="50"/>
      <c r="BX2286" s="50"/>
      <c r="BY2286" s="50"/>
      <c r="BZ2286" s="50"/>
      <c r="CA2286" s="50"/>
      <c r="CB2286" s="50"/>
      <c r="CC2286" s="50"/>
      <c r="CD2286" s="50"/>
      <c r="CE2286" s="50"/>
      <c r="CF2286" s="50"/>
      <c r="CG2286" s="50"/>
      <c r="CH2286" s="50"/>
      <c r="CI2286" s="50"/>
      <c r="CJ2286" s="50"/>
      <c r="CK2286" s="50"/>
      <c r="CL2286" s="50"/>
      <c r="CM2286" s="50"/>
      <c r="CN2286" s="50"/>
      <c r="CO2286" s="50"/>
      <c r="CP2286" s="50"/>
      <c r="CQ2286" s="50"/>
      <c r="CR2286" s="50"/>
      <c r="CS2286" s="50"/>
      <c r="CT2286" s="50"/>
      <c r="CU2286" s="50"/>
      <c r="CV2286" s="50"/>
      <c r="CW2286" s="50"/>
      <c r="CX2286" s="50"/>
      <c r="CY2286" s="50"/>
      <c r="CZ2286" s="50"/>
      <c r="DA2286" s="50"/>
      <c r="DB2286" s="50"/>
      <c r="DC2286" s="50"/>
      <c r="DD2286" s="50"/>
      <c r="DE2286" s="50"/>
      <c r="DF2286" s="50"/>
    </row>
    <row r="2287" spans="2:110" x14ac:dyDescent="0.2">
      <c r="B2287" s="176"/>
      <c r="C2287" s="176"/>
      <c r="E2287" s="203"/>
      <c r="F2287" s="203"/>
      <c r="G2287" s="203"/>
      <c r="H2287" s="203"/>
      <c r="I2287" s="203"/>
      <c r="J2287" s="203"/>
      <c r="K2287" s="203"/>
      <c r="L2287" s="203"/>
      <c r="M2287" s="203"/>
      <c r="N2287" s="203"/>
      <c r="O2287" s="203"/>
      <c r="P2287" s="203"/>
      <c r="Q2287" s="204"/>
      <c r="R2287" s="204"/>
      <c r="S2287" s="234"/>
      <c r="T2287" s="50"/>
      <c r="U2287" s="50"/>
      <c r="V2287" s="50"/>
      <c r="W2287" s="50"/>
      <c r="X2287" s="50"/>
      <c r="Y2287" s="50"/>
      <c r="Z2287" s="250"/>
      <c r="AA2287" s="238"/>
      <c r="AB2287" s="50"/>
      <c r="AC2287" s="50"/>
      <c r="AD2287" s="50"/>
      <c r="AE2287" s="50"/>
      <c r="AF2287" s="50"/>
      <c r="AG2287" s="50"/>
      <c r="AH2287" s="50"/>
      <c r="AI2287" s="50"/>
      <c r="AJ2287" s="50"/>
      <c r="AK2287" s="50"/>
      <c r="AL2287" s="50"/>
      <c r="AM2287" s="50"/>
      <c r="AN2287" s="50"/>
      <c r="AO2287" s="50"/>
      <c r="AP2287" s="50"/>
      <c r="AQ2287" s="50"/>
      <c r="AR2287" s="50"/>
      <c r="AS2287" s="50"/>
      <c r="AT2287" s="50"/>
      <c r="AU2287" s="50"/>
      <c r="AV2287" s="50"/>
      <c r="AW2287" s="50"/>
      <c r="AX2287" s="50"/>
      <c r="AY2287" s="50"/>
      <c r="AZ2287" s="50"/>
      <c r="BA2287" s="50"/>
      <c r="BB2287" s="50"/>
      <c r="BC2287" s="50"/>
      <c r="BD2287" s="50"/>
      <c r="BE2287" s="50"/>
      <c r="BF2287" s="50"/>
      <c r="BG2287" s="50"/>
      <c r="BH2287" s="50"/>
      <c r="BI2287" s="50"/>
      <c r="BJ2287" s="50"/>
      <c r="BK2287" s="50"/>
      <c r="BL2287" s="50"/>
      <c r="BM2287" s="50"/>
      <c r="BN2287" s="50"/>
      <c r="BO2287" s="50"/>
      <c r="BP2287" s="50"/>
      <c r="BQ2287" s="50"/>
      <c r="BR2287" s="50"/>
      <c r="BS2287" s="50"/>
      <c r="BT2287" s="50"/>
      <c r="BU2287" s="50"/>
      <c r="BV2287" s="50"/>
      <c r="BW2287" s="50"/>
      <c r="BX2287" s="50"/>
      <c r="BY2287" s="50"/>
      <c r="BZ2287" s="50"/>
      <c r="CA2287" s="50"/>
      <c r="CB2287" s="50"/>
      <c r="CC2287" s="50"/>
      <c r="CD2287" s="50"/>
      <c r="CE2287" s="50"/>
      <c r="CF2287" s="50"/>
      <c r="CG2287" s="50"/>
      <c r="CH2287" s="50"/>
      <c r="CI2287" s="50"/>
      <c r="CJ2287" s="50"/>
      <c r="CK2287" s="50"/>
      <c r="CL2287" s="50"/>
      <c r="CM2287" s="50"/>
      <c r="CN2287" s="50"/>
      <c r="CO2287" s="50"/>
      <c r="CP2287" s="50"/>
      <c r="CQ2287" s="50"/>
      <c r="CR2287" s="50"/>
      <c r="CS2287" s="50"/>
      <c r="CT2287" s="50"/>
      <c r="CU2287" s="50"/>
      <c r="CV2287" s="50"/>
      <c r="CW2287" s="50"/>
      <c r="CX2287" s="50"/>
      <c r="CY2287" s="50"/>
      <c r="CZ2287" s="50"/>
      <c r="DA2287" s="50"/>
      <c r="DB2287" s="50"/>
      <c r="DC2287" s="50"/>
      <c r="DD2287" s="50"/>
      <c r="DE2287" s="50"/>
      <c r="DF2287" s="50"/>
    </row>
    <row r="2288" spans="2:110" x14ac:dyDescent="0.2">
      <c r="B2288" s="176"/>
      <c r="C2288" s="176"/>
      <c r="E2288" s="203"/>
      <c r="F2288" s="203"/>
      <c r="G2288" s="203"/>
      <c r="H2288" s="203"/>
      <c r="I2288" s="203"/>
      <c r="J2288" s="203"/>
      <c r="K2288" s="203"/>
      <c r="L2288" s="203"/>
      <c r="M2288" s="203"/>
      <c r="N2288" s="203"/>
      <c r="O2288" s="203"/>
      <c r="P2288" s="203"/>
      <c r="Q2288" s="204"/>
      <c r="R2288" s="204"/>
      <c r="S2288" s="234"/>
      <c r="T2288" s="50"/>
      <c r="U2288" s="50"/>
      <c r="V2288" s="50"/>
      <c r="W2288" s="50"/>
      <c r="X2288" s="50"/>
      <c r="Y2288" s="50"/>
      <c r="Z2288" s="250"/>
      <c r="AA2288" s="238"/>
      <c r="AB2288" s="50"/>
      <c r="AC2288" s="50"/>
      <c r="AD2288" s="50"/>
      <c r="AE2288" s="50"/>
      <c r="AF2288" s="50"/>
      <c r="AG2288" s="50"/>
      <c r="AH2288" s="50"/>
      <c r="AI2288" s="50"/>
      <c r="AJ2288" s="50"/>
      <c r="AK2288" s="50"/>
      <c r="AL2288" s="50"/>
      <c r="AM2288" s="50"/>
      <c r="AN2288" s="50"/>
      <c r="AO2288" s="50"/>
      <c r="AP2288" s="50"/>
      <c r="AQ2288" s="50"/>
      <c r="AR2288" s="50"/>
      <c r="AS2288" s="50"/>
      <c r="AT2288" s="50"/>
      <c r="AU2288" s="50"/>
      <c r="AV2288" s="50"/>
      <c r="AW2288" s="50"/>
      <c r="AX2288" s="50"/>
      <c r="AY2288" s="50"/>
      <c r="AZ2288" s="50"/>
      <c r="BA2288" s="50"/>
      <c r="BB2288" s="50"/>
      <c r="BC2288" s="50"/>
      <c r="BD2288" s="50"/>
      <c r="BE2288" s="50"/>
      <c r="BF2288" s="50"/>
      <c r="BG2288" s="50"/>
      <c r="BH2288" s="50"/>
      <c r="BI2288" s="50"/>
      <c r="BJ2288" s="50"/>
      <c r="BK2288" s="50"/>
      <c r="BL2288" s="50"/>
      <c r="BM2288" s="50"/>
      <c r="BN2288" s="50"/>
      <c r="BO2288" s="50"/>
      <c r="BP2288" s="50"/>
      <c r="BQ2288" s="50"/>
      <c r="BR2288" s="50"/>
      <c r="BS2288" s="50"/>
      <c r="BT2288" s="50"/>
      <c r="BU2288" s="50"/>
      <c r="BV2288" s="50"/>
      <c r="BW2288" s="50"/>
      <c r="BX2288" s="50"/>
      <c r="BY2288" s="50"/>
      <c r="BZ2288" s="50"/>
      <c r="CA2288" s="50"/>
      <c r="CB2288" s="50"/>
      <c r="CC2288" s="50"/>
      <c r="CD2288" s="50"/>
      <c r="CE2288" s="50"/>
      <c r="CF2288" s="50"/>
      <c r="CG2288" s="50"/>
      <c r="CH2288" s="50"/>
      <c r="CI2288" s="50"/>
      <c r="CJ2288" s="50"/>
      <c r="CK2288" s="50"/>
      <c r="CL2288" s="50"/>
      <c r="CM2288" s="50"/>
      <c r="CN2288" s="50"/>
      <c r="CO2288" s="50"/>
      <c r="CP2288" s="50"/>
      <c r="CQ2288" s="50"/>
      <c r="CR2288" s="50"/>
      <c r="CS2288" s="50"/>
      <c r="CT2288" s="50"/>
      <c r="CU2288" s="50"/>
      <c r="CV2288" s="50"/>
      <c r="CW2288" s="50"/>
      <c r="CX2288" s="50"/>
      <c r="CY2288" s="50"/>
      <c r="CZ2288" s="50"/>
      <c r="DA2288" s="50"/>
      <c r="DB2288" s="50"/>
      <c r="DC2288" s="50"/>
      <c r="DD2288" s="50"/>
      <c r="DE2288" s="50"/>
      <c r="DF2288" s="50"/>
    </row>
    <row r="2289" spans="2:110" x14ac:dyDescent="0.2">
      <c r="B2289" s="176"/>
      <c r="C2289" s="176"/>
      <c r="E2289" s="203"/>
      <c r="F2289" s="203"/>
      <c r="G2289" s="203"/>
      <c r="H2289" s="203"/>
      <c r="I2289" s="203"/>
      <c r="J2289" s="203"/>
      <c r="K2289" s="203"/>
      <c r="L2289" s="203"/>
      <c r="M2289" s="203"/>
      <c r="N2289" s="203"/>
      <c r="O2289" s="203"/>
      <c r="P2289" s="203"/>
      <c r="Q2289" s="204"/>
      <c r="R2289" s="204"/>
      <c r="S2289" s="234"/>
      <c r="T2289" s="50"/>
      <c r="U2289" s="50"/>
      <c r="V2289" s="50"/>
      <c r="W2289" s="50"/>
      <c r="X2289" s="50"/>
      <c r="Y2289" s="50"/>
      <c r="Z2289" s="250"/>
      <c r="AA2289" s="238"/>
      <c r="AB2289" s="50"/>
      <c r="AC2289" s="50"/>
      <c r="AD2289" s="50"/>
      <c r="AE2289" s="50"/>
      <c r="AF2289" s="50"/>
      <c r="AG2289" s="50"/>
      <c r="AH2289" s="50"/>
      <c r="AI2289" s="50"/>
      <c r="AJ2289" s="50"/>
      <c r="AK2289" s="50"/>
      <c r="AL2289" s="50"/>
      <c r="AM2289" s="50"/>
      <c r="AN2289" s="50"/>
      <c r="AO2289" s="50"/>
      <c r="AP2289" s="50"/>
      <c r="AQ2289" s="50"/>
      <c r="AR2289" s="50"/>
      <c r="AS2289" s="50"/>
      <c r="AT2289" s="50"/>
      <c r="AU2289" s="50"/>
      <c r="AV2289" s="50"/>
      <c r="AW2289" s="50"/>
      <c r="AX2289" s="50"/>
      <c r="AY2289" s="50"/>
      <c r="AZ2289" s="50"/>
      <c r="BA2289" s="50"/>
      <c r="BB2289" s="50"/>
      <c r="BC2289" s="50"/>
      <c r="BD2289" s="50"/>
      <c r="BE2289" s="50"/>
      <c r="BF2289" s="50"/>
      <c r="BG2289" s="50"/>
      <c r="BH2289" s="50"/>
      <c r="BI2289" s="50"/>
      <c r="BJ2289" s="50"/>
      <c r="BK2289" s="50"/>
      <c r="BL2289" s="50"/>
      <c r="BM2289" s="50"/>
      <c r="BN2289" s="50"/>
      <c r="BO2289" s="50"/>
      <c r="BP2289" s="50"/>
      <c r="BQ2289" s="50"/>
      <c r="BR2289" s="50"/>
      <c r="BS2289" s="50"/>
      <c r="BT2289" s="50"/>
      <c r="BU2289" s="50"/>
      <c r="BV2289" s="50"/>
      <c r="BW2289" s="50"/>
      <c r="BX2289" s="50"/>
      <c r="BY2289" s="50"/>
      <c r="BZ2289" s="50"/>
      <c r="CA2289" s="50"/>
      <c r="CB2289" s="50"/>
      <c r="CC2289" s="50"/>
      <c r="CD2289" s="50"/>
      <c r="CE2289" s="50"/>
      <c r="CF2289" s="50"/>
      <c r="CG2289" s="50"/>
      <c r="CH2289" s="50"/>
      <c r="CI2289" s="50"/>
      <c r="CJ2289" s="50"/>
      <c r="CK2289" s="50"/>
      <c r="CL2289" s="50"/>
      <c r="CM2289" s="50"/>
      <c r="CN2289" s="50"/>
      <c r="CO2289" s="50"/>
      <c r="CP2289" s="50"/>
      <c r="CQ2289" s="50"/>
      <c r="CR2289" s="50"/>
      <c r="CS2289" s="50"/>
      <c r="CT2289" s="50"/>
      <c r="CU2289" s="50"/>
      <c r="CV2289" s="50"/>
      <c r="CW2289" s="50"/>
      <c r="CX2289" s="50"/>
      <c r="CY2289" s="50"/>
      <c r="CZ2289" s="50"/>
      <c r="DA2289" s="50"/>
      <c r="DB2289" s="50"/>
      <c r="DC2289" s="50"/>
      <c r="DD2289" s="50"/>
      <c r="DE2289" s="50"/>
      <c r="DF2289" s="50"/>
    </row>
    <row r="2290" spans="2:110" x14ac:dyDescent="0.2">
      <c r="B2290" s="176"/>
      <c r="C2290" s="176"/>
      <c r="E2290" s="203"/>
      <c r="F2290" s="203"/>
      <c r="G2290" s="203"/>
      <c r="H2290" s="203"/>
      <c r="I2290" s="203"/>
      <c r="J2290" s="203"/>
      <c r="K2290" s="203"/>
      <c r="L2290" s="203"/>
      <c r="M2290" s="203"/>
      <c r="N2290" s="203"/>
      <c r="O2290" s="203"/>
      <c r="P2290" s="203"/>
      <c r="Q2290" s="204"/>
      <c r="R2290" s="204"/>
      <c r="S2290" s="234"/>
      <c r="T2290" s="50"/>
      <c r="U2290" s="50"/>
      <c r="V2290" s="50"/>
      <c r="W2290" s="50"/>
      <c r="X2290" s="50"/>
      <c r="Y2290" s="50"/>
      <c r="Z2290" s="250"/>
      <c r="AA2290" s="238"/>
      <c r="AB2290" s="50"/>
      <c r="AC2290" s="50"/>
      <c r="AD2290" s="50"/>
      <c r="AE2290" s="50"/>
      <c r="AF2290" s="50"/>
      <c r="AG2290" s="50"/>
      <c r="AH2290" s="50"/>
      <c r="AI2290" s="50"/>
      <c r="AJ2290" s="50"/>
      <c r="AK2290" s="50"/>
      <c r="AL2290" s="50"/>
      <c r="AM2290" s="50"/>
      <c r="AN2290" s="50"/>
      <c r="AO2290" s="50"/>
      <c r="AP2290" s="50"/>
      <c r="AQ2290" s="50"/>
      <c r="AR2290" s="50"/>
      <c r="AS2290" s="50"/>
      <c r="AT2290" s="50"/>
      <c r="AU2290" s="50"/>
      <c r="AV2290" s="50"/>
      <c r="AW2290" s="50"/>
      <c r="AX2290" s="50"/>
      <c r="AY2290" s="50"/>
      <c r="AZ2290" s="50"/>
      <c r="BA2290" s="50"/>
      <c r="BB2290" s="50"/>
      <c r="BC2290" s="50"/>
      <c r="BD2290" s="50"/>
      <c r="BE2290" s="50"/>
      <c r="BF2290" s="50"/>
      <c r="BG2290" s="50"/>
      <c r="BH2290" s="50"/>
      <c r="BI2290" s="50"/>
      <c r="BJ2290" s="50"/>
      <c r="BK2290" s="50"/>
      <c r="BL2290" s="50"/>
      <c r="BM2290" s="50"/>
      <c r="BN2290" s="50"/>
      <c r="BO2290" s="50"/>
      <c r="BP2290" s="50"/>
      <c r="BQ2290" s="50"/>
      <c r="BR2290" s="50"/>
      <c r="BS2290" s="50"/>
      <c r="BT2290" s="50"/>
      <c r="BU2290" s="50"/>
      <c r="BV2290" s="50"/>
      <c r="BW2290" s="50"/>
      <c r="BX2290" s="50"/>
      <c r="BY2290" s="50"/>
      <c r="BZ2290" s="50"/>
      <c r="CA2290" s="50"/>
      <c r="CB2290" s="50"/>
      <c r="CC2290" s="50"/>
      <c r="CD2290" s="50"/>
      <c r="CE2290" s="50"/>
      <c r="CF2290" s="50"/>
      <c r="CG2290" s="50"/>
      <c r="CH2290" s="50"/>
      <c r="CI2290" s="50"/>
      <c r="CJ2290" s="50"/>
      <c r="CK2290" s="50"/>
      <c r="CL2290" s="50"/>
      <c r="CM2290" s="50"/>
      <c r="CN2290" s="50"/>
      <c r="CO2290" s="50"/>
      <c r="CP2290" s="50"/>
      <c r="CQ2290" s="50"/>
      <c r="CR2290" s="50"/>
      <c r="CS2290" s="50"/>
      <c r="CT2290" s="50"/>
      <c r="CU2290" s="50"/>
      <c r="CV2290" s="50"/>
      <c r="CW2290" s="50"/>
      <c r="CX2290" s="50"/>
      <c r="CY2290" s="50"/>
      <c r="CZ2290" s="50"/>
      <c r="DA2290" s="50"/>
      <c r="DB2290" s="50"/>
      <c r="DC2290" s="50"/>
      <c r="DD2290" s="50"/>
      <c r="DE2290" s="50"/>
      <c r="DF2290" s="50"/>
    </row>
    <row r="2291" spans="2:110" x14ac:dyDescent="0.2">
      <c r="B2291" s="176"/>
      <c r="C2291" s="176"/>
      <c r="E2291" s="203"/>
      <c r="F2291" s="203"/>
      <c r="G2291" s="203"/>
      <c r="H2291" s="203"/>
      <c r="I2291" s="203"/>
      <c r="J2291" s="203"/>
      <c r="K2291" s="203"/>
      <c r="L2291" s="203"/>
      <c r="M2291" s="203"/>
      <c r="N2291" s="203"/>
      <c r="O2291" s="203"/>
      <c r="P2291" s="203"/>
      <c r="Q2291" s="204"/>
      <c r="R2291" s="204"/>
      <c r="S2291" s="234"/>
      <c r="T2291" s="50"/>
      <c r="U2291" s="50"/>
      <c r="V2291" s="50"/>
      <c r="W2291" s="50"/>
      <c r="X2291" s="50"/>
      <c r="Y2291" s="50"/>
      <c r="Z2291" s="250"/>
      <c r="AA2291" s="238"/>
      <c r="AB2291" s="50"/>
      <c r="AC2291" s="50"/>
      <c r="AD2291" s="50"/>
      <c r="AE2291" s="50"/>
      <c r="AF2291" s="50"/>
      <c r="AG2291" s="50"/>
      <c r="AH2291" s="50"/>
      <c r="AI2291" s="50"/>
      <c r="AJ2291" s="50"/>
      <c r="AK2291" s="50"/>
      <c r="AL2291" s="50"/>
      <c r="AM2291" s="50"/>
      <c r="AN2291" s="50"/>
      <c r="AO2291" s="50"/>
      <c r="AP2291" s="50"/>
      <c r="AQ2291" s="50"/>
      <c r="AR2291" s="50"/>
      <c r="AS2291" s="50"/>
      <c r="AT2291" s="50"/>
      <c r="AU2291" s="50"/>
      <c r="AV2291" s="50"/>
      <c r="AW2291" s="50"/>
      <c r="AX2291" s="50"/>
      <c r="AY2291" s="50"/>
      <c r="AZ2291" s="50"/>
      <c r="BA2291" s="50"/>
      <c r="BB2291" s="50"/>
      <c r="BC2291" s="50"/>
      <c r="BD2291" s="50"/>
      <c r="BE2291" s="50"/>
      <c r="BF2291" s="50"/>
      <c r="BG2291" s="50"/>
      <c r="BH2291" s="50"/>
      <c r="BI2291" s="50"/>
      <c r="BJ2291" s="50"/>
      <c r="BK2291" s="50"/>
      <c r="BL2291" s="50"/>
      <c r="BM2291" s="50"/>
      <c r="BN2291" s="50"/>
      <c r="BO2291" s="50"/>
      <c r="BP2291" s="50"/>
      <c r="BQ2291" s="50"/>
      <c r="BR2291" s="50"/>
      <c r="BS2291" s="50"/>
      <c r="BT2291" s="50"/>
      <c r="BU2291" s="50"/>
      <c r="BV2291" s="50"/>
      <c r="BW2291" s="50"/>
      <c r="BX2291" s="50"/>
      <c r="BY2291" s="50"/>
      <c r="BZ2291" s="50"/>
      <c r="CA2291" s="50"/>
      <c r="CB2291" s="50"/>
      <c r="CC2291" s="50"/>
      <c r="CD2291" s="50"/>
      <c r="CE2291" s="50"/>
      <c r="CF2291" s="50"/>
      <c r="CG2291" s="50"/>
      <c r="CH2291" s="50"/>
      <c r="CI2291" s="50"/>
      <c r="CJ2291" s="50"/>
      <c r="CK2291" s="50"/>
      <c r="CL2291" s="50"/>
      <c r="CM2291" s="50"/>
      <c r="CN2291" s="50"/>
      <c r="CO2291" s="50"/>
      <c r="CP2291" s="50"/>
      <c r="CQ2291" s="50"/>
      <c r="CR2291" s="50"/>
      <c r="CS2291" s="50"/>
      <c r="CT2291" s="50"/>
      <c r="CU2291" s="50"/>
      <c r="CV2291" s="50"/>
      <c r="CW2291" s="50"/>
      <c r="CX2291" s="50"/>
      <c r="CY2291" s="50"/>
      <c r="CZ2291" s="50"/>
      <c r="DA2291" s="50"/>
      <c r="DB2291" s="50"/>
      <c r="DC2291" s="50"/>
      <c r="DD2291" s="50"/>
      <c r="DE2291" s="50"/>
      <c r="DF2291" s="50"/>
    </row>
    <row r="2292" spans="2:110" x14ac:dyDescent="0.2">
      <c r="B2292" s="176"/>
      <c r="C2292" s="176"/>
      <c r="E2292" s="203"/>
      <c r="F2292" s="203"/>
      <c r="G2292" s="203"/>
      <c r="H2292" s="203"/>
      <c r="I2292" s="203"/>
      <c r="J2292" s="203"/>
      <c r="K2292" s="203"/>
      <c r="L2292" s="203"/>
      <c r="M2292" s="203"/>
      <c r="N2292" s="203"/>
      <c r="O2292" s="203"/>
      <c r="P2292" s="203"/>
      <c r="Q2292" s="204"/>
      <c r="R2292" s="204"/>
      <c r="S2292" s="234"/>
      <c r="T2292" s="50"/>
      <c r="U2292" s="50"/>
      <c r="V2292" s="50"/>
      <c r="W2292" s="50"/>
      <c r="X2292" s="50"/>
      <c r="Y2292" s="50"/>
      <c r="Z2292" s="250"/>
      <c r="AA2292" s="238"/>
      <c r="AB2292" s="50"/>
      <c r="AC2292" s="50"/>
      <c r="AD2292" s="50"/>
      <c r="AE2292" s="50"/>
      <c r="AF2292" s="50"/>
      <c r="AG2292" s="50"/>
      <c r="AH2292" s="50"/>
      <c r="AI2292" s="50"/>
      <c r="AJ2292" s="50"/>
      <c r="AK2292" s="50"/>
      <c r="AL2292" s="50"/>
      <c r="AM2292" s="50"/>
      <c r="AN2292" s="50"/>
      <c r="AO2292" s="50"/>
      <c r="AP2292" s="50"/>
      <c r="AQ2292" s="50"/>
      <c r="AR2292" s="50"/>
      <c r="AS2292" s="50"/>
      <c r="AT2292" s="50"/>
      <c r="AU2292" s="50"/>
      <c r="AV2292" s="50"/>
      <c r="AW2292" s="50"/>
      <c r="AX2292" s="50"/>
      <c r="AY2292" s="50"/>
      <c r="AZ2292" s="50"/>
      <c r="BA2292" s="50"/>
      <c r="BB2292" s="50"/>
      <c r="BC2292" s="50"/>
      <c r="BD2292" s="50"/>
      <c r="BE2292" s="50"/>
      <c r="BF2292" s="50"/>
      <c r="BG2292" s="50"/>
      <c r="BH2292" s="50"/>
      <c r="BI2292" s="50"/>
      <c r="BJ2292" s="50"/>
      <c r="BK2292" s="50"/>
      <c r="BL2292" s="50"/>
      <c r="BM2292" s="50"/>
      <c r="BN2292" s="50"/>
      <c r="BO2292" s="50"/>
      <c r="BP2292" s="50"/>
      <c r="BQ2292" s="50"/>
      <c r="BR2292" s="50"/>
      <c r="BS2292" s="50"/>
      <c r="BT2292" s="50"/>
      <c r="BU2292" s="50"/>
      <c r="BV2292" s="50"/>
      <c r="BW2292" s="50"/>
      <c r="BX2292" s="50"/>
      <c r="BY2292" s="50"/>
      <c r="BZ2292" s="50"/>
      <c r="CA2292" s="50"/>
      <c r="CB2292" s="50"/>
      <c r="CC2292" s="50"/>
      <c r="CD2292" s="50"/>
      <c r="CE2292" s="50"/>
      <c r="CF2292" s="50"/>
      <c r="CG2292" s="50"/>
      <c r="CH2292" s="50"/>
      <c r="CI2292" s="50"/>
      <c r="CJ2292" s="50"/>
      <c r="CK2292" s="50"/>
      <c r="CL2292" s="50"/>
      <c r="CM2292" s="50"/>
      <c r="CN2292" s="50"/>
      <c r="CO2292" s="50"/>
      <c r="CP2292" s="50"/>
      <c r="CQ2292" s="50"/>
      <c r="CR2292" s="50"/>
      <c r="CS2292" s="50"/>
      <c r="CT2292" s="50"/>
      <c r="CU2292" s="50"/>
      <c r="CV2292" s="50"/>
      <c r="CW2292" s="50"/>
      <c r="CX2292" s="50"/>
      <c r="CY2292" s="50"/>
      <c r="CZ2292" s="50"/>
      <c r="DA2292" s="50"/>
      <c r="DB2292" s="50"/>
      <c r="DC2292" s="50"/>
      <c r="DD2292" s="50"/>
      <c r="DE2292" s="50"/>
      <c r="DF2292" s="50"/>
    </row>
    <row r="2293" spans="2:110" x14ac:dyDescent="0.2">
      <c r="B2293" s="181"/>
      <c r="C2293" s="181"/>
      <c r="D2293" s="200"/>
      <c r="E2293" s="203"/>
      <c r="F2293" s="203"/>
      <c r="G2293" s="203"/>
      <c r="H2293" s="203"/>
      <c r="I2293" s="203"/>
      <c r="J2293" s="203"/>
      <c r="K2293" s="203"/>
      <c r="L2293" s="203"/>
      <c r="M2293" s="203"/>
      <c r="N2293" s="203"/>
      <c r="O2293" s="203"/>
      <c r="P2293" s="203"/>
      <c r="Q2293" s="204"/>
      <c r="R2293" s="204"/>
      <c r="S2293" s="234"/>
      <c r="T2293" s="50"/>
      <c r="U2293" s="50"/>
      <c r="V2293" s="50"/>
      <c r="W2293" s="50"/>
      <c r="X2293" s="50"/>
      <c r="Y2293" s="50"/>
      <c r="Z2293" s="250"/>
      <c r="AA2293" s="238"/>
      <c r="AB2293" s="50"/>
      <c r="AC2293" s="50"/>
      <c r="AD2293" s="50"/>
      <c r="AE2293" s="50"/>
      <c r="AF2293" s="50"/>
      <c r="AG2293" s="50"/>
      <c r="AH2293" s="50"/>
      <c r="AI2293" s="50"/>
      <c r="AJ2293" s="50"/>
      <c r="AK2293" s="50"/>
      <c r="AL2293" s="50"/>
      <c r="AM2293" s="50"/>
      <c r="AN2293" s="50"/>
      <c r="AO2293" s="50"/>
      <c r="AP2293" s="50"/>
      <c r="AQ2293" s="50"/>
      <c r="AR2293" s="50"/>
      <c r="AS2293" s="50"/>
      <c r="AT2293" s="50"/>
      <c r="AU2293" s="50"/>
      <c r="AV2293" s="50"/>
      <c r="AW2293" s="50"/>
      <c r="AX2293" s="50"/>
      <c r="AY2293" s="50"/>
      <c r="AZ2293" s="50"/>
      <c r="BA2293" s="50"/>
      <c r="BB2293" s="50"/>
      <c r="BC2293" s="50"/>
      <c r="BD2293" s="50"/>
      <c r="BE2293" s="50"/>
      <c r="BF2293" s="50"/>
      <c r="BG2293" s="50"/>
      <c r="BH2293" s="50"/>
      <c r="BI2293" s="50"/>
      <c r="BJ2293" s="50"/>
      <c r="BK2293" s="50"/>
      <c r="BL2293" s="50"/>
      <c r="BM2293" s="50"/>
      <c r="BN2293" s="50"/>
      <c r="BO2293" s="50"/>
      <c r="BP2293" s="50"/>
      <c r="BQ2293" s="50"/>
      <c r="BR2293" s="50"/>
      <c r="BS2293" s="50"/>
      <c r="BT2293" s="50"/>
      <c r="BU2293" s="50"/>
      <c r="BV2293" s="50"/>
      <c r="BW2293" s="50"/>
      <c r="BX2293" s="50"/>
      <c r="BY2293" s="50"/>
      <c r="BZ2293" s="50"/>
      <c r="CA2293" s="50"/>
      <c r="CB2293" s="50"/>
      <c r="CC2293" s="50"/>
      <c r="CD2293" s="50"/>
      <c r="CE2293" s="50"/>
      <c r="CF2293" s="50"/>
      <c r="CG2293" s="50"/>
      <c r="CH2293" s="50"/>
      <c r="CI2293" s="50"/>
      <c r="CJ2293" s="50"/>
      <c r="CK2293" s="50"/>
      <c r="CL2293" s="50"/>
      <c r="CM2293" s="50"/>
      <c r="CN2293" s="50"/>
      <c r="CO2293" s="50"/>
      <c r="CP2293" s="50"/>
      <c r="CQ2293" s="50"/>
      <c r="CR2293" s="50"/>
      <c r="CS2293" s="50"/>
      <c r="CT2293" s="50"/>
      <c r="CU2293" s="50"/>
      <c r="CV2293" s="50"/>
      <c r="CW2293" s="50"/>
      <c r="CX2293" s="50"/>
      <c r="CY2293" s="50"/>
      <c r="CZ2293" s="50"/>
      <c r="DA2293" s="50"/>
      <c r="DB2293" s="50"/>
      <c r="DC2293" s="50"/>
      <c r="DD2293" s="50"/>
      <c r="DE2293" s="50"/>
      <c r="DF2293" s="50"/>
    </row>
    <row r="2294" spans="2:110" x14ac:dyDescent="0.2">
      <c r="B2294" s="181"/>
      <c r="C2294" s="181"/>
      <c r="E2294" s="203"/>
      <c r="F2294" s="203"/>
      <c r="G2294" s="203"/>
      <c r="H2294" s="203"/>
      <c r="I2294" s="203"/>
      <c r="J2294" s="203"/>
      <c r="K2294" s="203"/>
      <c r="L2294" s="203"/>
      <c r="M2294" s="203"/>
      <c r="N2294" s="203"/>
      <c r="O2294" s="203"/>
      <c r="P2294" s="203"/>
      <c r="Q2294" s="204"/>
      <c r="R2294" s="204"/>
      <c r="S2294" s="234"/>
      <c r="T2294" s="50"/>
      <c r="U2294" s="50"/>
      <c r="V2294" s="50"/>
      <c r="W2294" s="50"/>
      <c r="X2294" s="50"/>
      <c r="Y2294" s="50"/>
      <c r="Z2294" s="250"/>
      <c r="AA2294" s="238"/>
      <c r="AB2294" s="50"/>
      <c r="AC2294" s="50"/>
      <c r="AD2294" s="50"/>
      <c r="AE2294" s="50"/>
      <c r="AF2294" s="50"/>
      <c r="AG2294" s="50"/>
      <c r="AH2294" s="50"/>
      <c r="AI2294" s="50"/>
      <c r="AJ2294" s="50"/>
      <c r="AK2294" s="50"/>
      <c r="AL2294" s="50"/>
      <c r="AM2294" s="50"/>
      <c r="AN2294" s="50"/>
      <c r="AO2294" s="50"/>
      <c r="AP2294" s="50"/>
      <c r="AQ2294" s="50"/>
      <c r="AR2294" s="50"/>
      <c r="AS2294" s="50"/>
      <c r="AT2294" s="50"/>
      <c r="AU2294" s="50"/>
      <c r="AV2294" s="50"/>
      <c r="AW2294" s="50"/>
      <c r="AX2294" s="50"/>
      <c r="AY2294" s="50"/>
      <c r="AZ2294" s="50"/>
      <c r="BA2294" s="50"/>
      <c r="BB2294" s="50"/>
      <c r="BC2294" s="50"/>
      <c r="BD2294" s="50"/>
      <c r="BE2294" s="50"/>
      <c r="BF2294" s="50"/>
      <c r="BG2294" s="50"/>
      <c r="BH2294" s="50"/>
      <c r="BI2294" s="50"/>
      <c r="BJ2294" s="50"/>
      <c r="BK2294" s="50"/>
      <c r="BL2294" s="50"/>
      <c r="BM2294" s="50"/>
      <c r="BN2294" s="50"/>
      <c r="BO2294" s="50"/>
      <c r="BP2294" s="50"/>
      <c r="BQ2294" s="50"/>
      <c r="BR2294" s="50"/>
      <c r="BS2294" s="50"/>
      <c r="BT2294" s="50"/>
      <c r="BU2294" s="50"/>
      <c r="BV2294" s="50"/>
      <c r="BW2294" s="50"/>
      <c r="BX2294" s="50"/>
      <c r="BY2294" s="50"/>
      <c r="BZ2294" s="50"/>
      <c r="CA2294" s="50"/>
      <c r="CB2294" s="50"/>
      <c r="CC2294" s="50"/>
      <c r="CD2294" s="50"/>
      <c r="CE2294" s="50"/>
      <c r="CF2294" s="50"/>
      <c r="CG2294" s="50"/>
      <c r="CH2294" s="50"/>
      <c r="CI2294" s="50"/>
      <c r="CJ2294" s="50"/>
      <c r="CK2294" s="50"/>
      <c r="CL2294" s="50"/>
      <c r="CM2294" s="50"/>
      <c r="CN2294" s="50"/>
      <c r="CO2294" s="50"/>
      <c r="CP2294" s="50"/>
      <c r="CQ2294" s="50"/>
      <c r="CR2294" s="50"/>
      <c r="CS2294" s="50"/>
      <c r="CT2294" s="50"/>
      <c r="CU2294" s="50"/>
      <c r="CV2294" s="50"/>
      <c r="CW2294" s="50"/>
      <c r="CX2294" s="50"/>
      <c r="CY2294" s="50"/>
      <c r="CZ2294" s="50"/>
      <c r="DA2294" s="50"/>
      <c r="DB2294" s="50"/>
      <c r="DC2294" s="50"/>
      <c r="DD2294" s="50"/>
      <c r="DE2294" s="50"/>
      <c r="DF2294" s="50"/>
    </row>
    <row r="2295" spans="2:110" x14ac:dyDescent="0.2">
      <c r="B2295" s="181"/>
      <c r="C2295" s="181"/>
      <c r="E2295" s="203"/>
      <c r="F2295" s="203"/>
      <c r="G2295" s="203"/>
      <c r="H2295" s="203"/>
      <c r="I2295" s="203"/>
      <c r="J2295" s="203"/>
      <c r="K2295" s="203"/>
      <c r="L2295" s="203"/>
      <c r="M2295" s="203"/>
      <c r="N2295" s="203"/>
      <c r="O2295" s="203"/>
      <c r="P2295" s="203"/>
      <c r="Q2295" s="204"/>
      <c r="R2295" s="204"/>
      <c r="S2295" s="234"/>
      <c r="T2295" s="50"/>
      <c r="U2295" s="50"/>
      <c r="V2295" s="50"/>
      <c r="W2295" s="50"/>
      <c r="X2295" s="50"/>
      <c r="Y2295" s="50"/>
      <c r="Z2295" s="250"/>
      <c r="AA2295" s="238"/>
      <c r="AB2295" s="50"/>
      <c r="AC2295" s="50"/>
      <c r="AD2295" s="50"/>
      <c r="AE2295" s="50"/>
      <c r="AF2295" s="50"/>
      <c r="AG2295" s="50"/>
      <c r="AH2295" s="50"/>
      <c r="AI2295" s="50"/>
      <c r="AJ2295" s="50"/>
      <c r="AK2295" s="50"/>
      <c r="AL2295" s="50"/>
      <c r="AM2295" s="50"/>
      <c r="AN2295" s="50"/>
      <c r="AO2295" s="50"/>
      <c r="AP2295" s="50"/>
      <c r="AQ2295" s="50"/>
      <c r="AR2295" s="50"/>
      <c r="AS2295" s="50"/>
      <c r="AT2295" s="50"/>
      <c r="AU2295" s="50"/>
      <c r="AV2295" s="50"/>
      <c r="AW2295" s="50"/>
      <c r="AX2295" s="50"/>
      <c r="AY2295" s="50"/>
      <c r="AZ2295" s="50"/>
      <c r="BA2295" s="50"/>
      <c r="BB2295" s="50"/>
      <c r="BC2295" s="50"/>
      <c r="BD2295" s="50"/>
      <c r="BE2295" s="50"/>
      <c r="BF2295" s="50"/>
      <c r="BG2295" s="50"/>
      <c r="BH2295" s="50"/>
      <c r="BI2295" s="50"/>
      <c r="BJ2295" s="50"/>
      <c r="BK2295" s="50"/>
      <c r="BL2295" s="50"/>
      <c r="BM2295" s="50"/>
      <c r="BN2295" s="50"/>
      <c r="BO2295" s="50"/>
      <c r="BP2295" s="50"/>
      <c r="BQ2295" s="50"/>
      <c r="BR2295" s="50"/>
      <c r="BS2295" s="50"/>
      <c r="BT2295" s="50"/>
      <c r="BU2295" s="50"/>
      <c r="BV2295" s="50"/>
      <c r="BW2295" s="50"/>
      <c r="BX2295" s="50"/>
      <c r="BY2295" s="50"/>
      <c r="BZ2295" s="50"/>
      <c r="CA2295" s="50"/>
      <c r="CB2295" s="50"/>
      <c r="CC2295" s="50"/>
      <c r="CD2295" s="50"/>
      <c r="CE2295" s="50"/>
      <c r="CF2295" s="50"/>
      <c r="CG2295" s="50"/>
      <c r="CH2295" s="50"/>
      <c r="CI2295" s="50"/>
      <c r="CJ2295" s="50"/>
      <c r="CK2295" s="50"/>
      <c r="CL2295" s="50"/>
      <c r="CM2295" s="50"/>
      <c r="CN2295" s="50"/>
      <c r="CO2295" s="50"/>
      <c r="CP2295" s="50"/>
      <c r="CQ2295" s="50"/>
      <c r="CR2295" s="50"/>
      <c r="CS2295" s="50"/>
      <c r="CT2295" s="50"/>
      <c r="CU2295" s="50"/>
      <c r="CV2295" s="50"/>
      <c r="CW2295" s="50"/>
      <c r="CX2295" s="50"/>
      <c r="CY2295" s="50"/>
      <c r="CZ2295" s="50"/>
      <c r="DA2295" s="50"/>
      <c r="DB2295" s="50"/>
      <c r="DC2295" s="50"/>
      <c r="DD2295" s="50"/>
      <c r="DE2295" s="50"/>
      <c r="DF2295" s="50"/>
    </row>
    <row r="2296" spans="2:110" x14ac:dyDescent="0.2">
      <c r="B2296" s="181"/>
      <c r="C2296" s="181"/>
      <c r="E2296" s="203"/>
      <c r="F2296" s="203"/>
      <c r="G2296" s="203"/>
      <c r="H2296" s="203"/>
      <c r="I2296" s="203"/>
      <c r="J2296" s="203"/>
      <c r="K2296" s="203"/>
      <c r="L2296" s="203"/>
      <c r="M2296" s="203"/>
      <c r="N2296" s="203"/>
      <c r="O2296" s="203"/>
      <c r="P2296" s="203"/>
      <c r="Q2296" s="204"/>
      <c r="R2296" s="204"/>
      <c r="S2296" s="234"/>
      <c r="T2296" s="50"/>
      <c r="U2296" s="50"/>
      <c r="V2296" s="50"/>
      <c r="W2296" s="50"/>
      <c r="X2296" s="50"/>
      <c r="Y2296" s="50"/>
      <c r="Z2296" s="250"/>
      <c r="AA2296" s="238"/>
      <c r="AB2296" s="50"/>
      <c r="AC2296" s="50"/>
      <c r="AD2296" s="50"/>
      <c r="AE2296" s="50"/>
      <c r="AF2296" s="50"/>
      <c r="AG2296" s="50"/>
      <c r="AH2296" s="50"/>
      <c r="AI2296" s="50"/>
      <c r="AJ2296" s="50"/>
      <c r="AK2296" s="50"/>
      <c r="AL2296" s="50"/>
      <c r="AM2296" s="50"/>
      <c r="AN2296" s="50"/>
      <c r="AO2296" s="50"/>
      <c r="AP2296" s="50"/>
      <c r="AQ2296" s="50"/>
      <c r="AR2296" s="50"/>
      <c r="AS2296" s="50"/>
      <c r="AT2296" s="50"/>
      <c r="AU2296" s="50"/>
      <c r="AV2296" s="50"/>
      <c r="AW2296" s="50"/>
      <c r="AX2296" s="50"/>
      <c r="AY2296" s="50"/>
      <c r="AZ2296" s="50"/>
      <c r="BA2296" s="50"/>
      <c r="BB2296" s="50"/>
      <c r="BC2296" s="50"/>
      <c r="BD2296" s="50"/>
      <c r="BE2296" s="50"/>
      <c r="BF2296" s="50"/>
      <c r="BG2296" s="50"/>
      <c r="BH2296" s="50"/>
      <c r="BI2296" s="50"/>
      <c r="BJ2296" s="50"/>
      <c r="BK2296" s="50"/>
      <c r="BL2296" s="50"/>
      <c r="BM2296" s="50"/>
      <c r="BN2296" s="50"/>
      <c r="BO2296" s="50"/>
      <c r="BP2296" s="50"/>
      <c r="BQ2296" s="50"/>
      <c r="BR2296" s="50"/>
      <c r="BS2296" s="50"/>
      <c r="BT2296" s="50"/>
      <c r="BU2296" s="50"/>
      <c r="BV2296" s="50"/>
      <c r="BW2296" s="50"/>
      <c r="BX2296" s="50"/>
      <c r="BY2296" s="50"/>
      <c r="BZ2296" s="50"/>
      <c r="CA2296" s="50"/>
      <c r="CB2296" s="50"/>
      <c r="CC2296" s="50"/>
      <c r="CD2296" s="50"/>
      <c r="CE2296" s="50"/>
      <c r="CF2296" s="50"/>
      <c r="CG2296" s="50"/>
      <c r="CH2296" s="50"/>
      <c r="CI2296" s="50"/>
      <c r="CJ2296" s="50"/>
      <c r="CK2296" s="50"/>
      <c r="CL2296" s="50"/>
      <c r="CM2296" s="50"/>
      <c r="CN2296" s="50"/>
      <c r="CO2296" s="50"/>
      <c r="CP2296" s="50"/>
      <c r="CQ2296" s="50"/>
      <c r="CR2296" s="50"/>
      <c r="CS2296" s="50"/>
      <c r="CT2296" s="50"/>
      <c r="CU2296" s="50"/>
      <c r="CV2296" s="50"/>
      <c r="CW2296" s="50"/>
      <c r="CX2296" s="50"/>
      <c r="CY2296" s="50"/>
      <c r="CZ2296" s="50"/>
      <c r="DA2296" s="50"/>
      <c r="DB2296" s="50"/>
      <c r="DC2296" s="50"/>
      <c r="DD2296" s="50"/>
      <c r="DE2296" s="50"/>
      <c r="DF2296" s="50"/>
    </row>
    <row r="2297" spans="2:110" x14ac:dyDescent="0.2">
      <c r="B2297" s="181"/>
      <c r="C2297" s="181"/>
      <c r="E2297" s="203"/>
      <c r="F2297" s="203"/>
      <c r="G2297" s="203"/>
      <c r="H2297" s="203"/>
      <c r="I2297" s="203"/>
      <c r="J2297" s="203"/>
      <c r="K2297" s="203"/>
      <c r="L2297" s="203"/>
      <c r="M2297" s="203"/>
      <c r="N2297" s="203"/>
      <c r="O2297" s="203"/>
      <c r="P2297" s="203"/>
      <c r="Q2297" s="204"/>
      <c r="R2297" s="204"/>
      <c r="S2297" s="234"/>
      <c r="T2297" s="50"/>
      <c r="U2297" s="50"/>
      <c r="V2297" s="50"/>
      <c r="W2297" s="50"/>
      <c r="X2297" s="50"/>
      <c r="Y2297" s="50"/>
      <c r="Z2297" s="250"/>
      <c r="AA2297" s="238"/>
      <c r="AB2297" s="50"/>
      <c r="AC2297" s="50"/>
      <c r="AD2297" s="50"/>
      <c r="AE2297" s="50"/>
      <c r="AF2297" s="50"/>
      <c r="AG2297" s="50"/>
      <c r="AH2297" s="50"/>
      <c r="AI2297" s="50"/>
      <c r="AJ2297" s="50"/>
      <c r="AK2297" s="50"/>
      <c r="AL2297" s="50"/>
      <c r="AM2297" s="50"/>
      <c r="AN2297" s="50"/>
      <c r="AO2297" s="50"/>
      <c r="AP2297" s="50"/>
      <c r="AQ2297" s="50"/>
      <c r="AR2297" s="50"/>
      <c r="AS2297" s="50"/>
      <c r="AT2297" s="50"/>
      <c r="AU2297" s="50"/>
      <c r="AV2297" s="50"/>
      <c r="AW2297" s="50"/>
      <c r="AX2297" s="50"/>
      <c r="AY2297" s="50"/>
      <c r="AZ2297" s="50"/>
      <c r="BA2297" s="50"/>
      <c r="BB2297" s="50"/>
      <c r="BC2297" s="50"/>
      <c r="BD2297" s="50"/>
      <c r="BE2297" s="50"/>
      <c r="BF2297" s="50"/>
      <c r="BG2297" s="50"/>
      <c r="BH2297" s="50"/>
      <c r="BI2297" s="50"/>
      <c r="BJ2297" s="50"/>
      <c r="BK2297" s="50"/>
      <c r="BL2297" s="50"/>
      <c r="BM2297" s="50"/>
      <c r="BN2297" s="50"/>
      <c r="BO2297" s="50"/>
      <c r="BP2297" s="50"/>
      <c r="BQ2297" s="50"/>
      <c r="BR2297" s="50"/>
      <c r="BS2297" s="50"/>
      <c r="BT2297" s="50"/>
      <c r="BU2297" s="50"/>
      <c r="BV2297" s="50"/>
      <c r="BW2297" s="50"/>
      <c r="BX2297" s="50"/>
      <c r="BY2297" s="50"/>
      <c r="BZ2297" s="50"/>
      <c r="CA2297" s="50"/>
      <c r="CB2297" s="50"/>
      <c r="CC2297" s="50"/>
      <c r="CD2297" s="50"/>
      <c r="CE2297" s="50"/>
      <c r="CF2297" s="50"/>
      <c r="CG2297" s="50"/>
      <c r="CH2297" s="50"/>
      <c r="CI2297" s="50"/>
      <c r="CJ2297" s="50"/>
      <c r="CK2297" s="50"/>
      <c r="CL2297" s="50"/>
      <c r="CM2297" s="50"/>
      <c r="CN2297" s="50"/>
      <c r="CO2297" s="50"/>
      <c r="CP2297" s="50"/>
      <c r="CQ2297" s="50"/>
      <c r="CR2297" s="50"/>
      <c r="CS2297" s="50"/>
      <c r="CT2297" s="50"/>
      <c r="CU2297" s="50"/>
      <c r="CV2297" s="50"/>
      <c r="CW2297" s="50"/>
      <c r="CX2297" s="50"/>
      <c r="CY2297" s="50"/>
      <c r="CZ2297" s="50"/>
      <c r="DA2297" s="50"/>
      <c r="DB2297" s="50"/>
      <c r="DC2297" s="50"/>
      <c r="DD2297" s="50"/>
      <c r="DE2297" s="50"/>
      <c r="DF2297" s="50"/>
    </row>
    <row r="2298" spans="2:110" x14ac:dyDescent="0.2">
      <c r="B2298" s="181"/>
      <c r="C2298" s="181"/>
      <c r="E2298" s="203"/>
      <c r="F2298" s="203"/>
      <c r="G2298" s="203"/>
      <c r="H2298" s="203"/>
      <c r="I2298" s="203"/>
      <c r="J2298" s="203"/>
      <c r="K2298" s="203"/>
      <c r="L2298" s="203"/>
      <c r="M2298" s="203"/>
      <c r="N2298" s="203"/>
      <c r="O2298" s="203"/>
      <c r="P2298" s="203"/>
      <c r="Q2298" s="204"/>
      <c r="R2298" s="204"/>
      <c r="S2298" s="234"/>
      <c r="T2298" s="50"/>
      <c r="U2298" s="50"/>
      <c r="V2298" s="50"/>
      <c r="W2298" s="50"/>
      <c r="X2298" s="50"/>
      <c r="Y2298" s="50"/>
      <c r="Z2298" s="250"/>
      <c r="AA2298" s="238"/>
      <c r="AB2298" s="50"/>
      <c r="AC2298" s="50"/>
      <c r="AD2298" s="50"/>
      <c r="AE2298" s="50"/>
      <c r="AF2298" s="50"/>
      <c r="AG2298" s="50"/>
      <c r="AH2298" s="50"/>
      <c r="AI2298" s="50"/>
      <c r="AJ2298" s="50"/>
      <c r="AK2298" s="50"/>
      <c r="AL2298" s="50"/>
      <c r="AM2298" s="50"/>
      <c r="AN2298" s="50"/>
      <c r="AO2298" s="50"/>
      <c r="AP2298" s="50"/>
      <c r="AQ2298" s="50"/>
      <c r="AR2298" s="50"/>
      <c r="AS2298" s="50"/>
      <c r="AT2298" s="50"/>
      <c r="AU2298" s="50"/>
      <c r="AV2298" s="50"/>
      <c r="AW2298" s="50"/>
      <c r="AX2298" s="50"/>
      <c r="AY2298" s="50"/>
      <c r="AZ2298" s="50"/>
      <c r="BA2298" s="50"/>
      <c r="BB2298" s="50"/>
      <c r="BC2298" s="50"/>
      <c r="BD2298" s="50"/>
      <c r="BE2298" s="50"/>
      <c r="BF2298" s="50"/>
      <c r="BG2298" s="50"/>
      <c r="BH2298" s="50"/>
      <c r="BI2298" s="50"/>
      <c r="BJ2298" s="50"/>
      <c r="BK2298" s="50"/>
      <c r="BL2298" s="50"/>
      <c r="BM2298" s="50"/>
      <c r="BN2298" s="50"/>
      <c r="BO2298" s="50"/>
      <c r="BP2298" s="50"/>
      <c r="BQ2298" s="50"/>
      <c r="BR2298" s="50"/>
      <c r="BS2298" s="50"/>
      <c r="BT2298" s="50"/>
      <c r="BU2298" s="50"/>
      <c r="BV2298" s="50"/>
      <c r="BW2298" s="50"/>
      <c r="BX2298" s="50"/>
      <c r="BY2298" s="50"/>
      <c r="BZ2298" s="50"/>
      <c r="CA2298" s="50"/>
      <c r="CB2298" s="50"/>
      <c r="CC2298" s="50"/>
      <c r="CD2298" s="50"/>
      <c r="CE2298" s="50"/>
      <c r="CF2298" s="50"/>
      <c r="CG2298" s="50"/>
      <c r="CH2298" s="50"/>
      <c r="CI2298" s="50"/>
      <c r="CJ2298" s="50"/>
      <c r="CK2298" s="50"/>
      <c r="CL2298" s="50"/>
      <c r="CM2298" s="50"/>
      <c r="CN2298" s="50"/>
      <c r="CO2298" s="50"/>
      <c r="CP2298" s="50"/>
      <c r="CQ2298" s="50"/>
      <c r="CR2298" s="50"/>
      <c r="CS2298" s="50"/>
      <c r="CT2298" s="50"/>
      <c r="CU2298" s="50"/>
      <c r="CV2298" s="50"/>
      <c r="CW2298" s="50"/>
      <c r="CX2298" s="50"/>
      <c r="CY2298" s="50"/>
      <c r="CZ2298" s="50"/>
      <c r="DA2298" s="50"/>
      <c r="DB2298" s="50"/>
      <c r="DC2298" s="50"/>
      <c r="DD2298" s="50"/>
      <c r="DE2298" s="50"/>
      <c r="DF2298" s="50"/>
    </row>
    <row r="2299" spans="2:110" x14ac:dyDescent="0.2">
      <c r="B2299" s="181"/>
      <c r="C2299" s="181"/>
      <c r="E2299" s="203"/>
      <c r="F2299" s="203"/>
      <c r="G2299" s="203"/>
      <c r="H2299" s="203"/>
      <c r="I2299" s="203"/>
      <c r="J2299" s="203"/>
      <c r="K2299" s="203"/>
      <c r="L2299" s="203"/>
      <c r="M2299" s="203"/>
      <c r="N2299" s="203"/>
      <c r="O2299" s="203"/>
      <c r="P2299" s="203"/>
      <c r="Q2299" s="204"/>
      <c r="R2299" s="204"/>
      <c r="S2299" s="234"/>
      <c r="T2299" s="50"/>
      <c r="U2299" s="50"/>
      <c r="V2299" s="50"/>
      <c r="W2299" s="50"/>
      <c r="X2299" s="50"/>
      <c r="Y2299" s="50"/>
      <c r="Z2299" s="250"/>
      <c r="AA2299" s="238"/>
      <c r="AB2299" s="50"/>
      <c r="AC2299" s="50"/>
      <c r="AD2299" s="50"/>
      <c r="AE2299" s="50"/>
      <c r="AF2299" s="50"/>
      <c r="AG2299" s="50"/>
      <c r="AH2299" s="50"/>
      <c r="AI2299" s="50"/>
      <c r="AJ2299" s="50"/>
      <c r="AK2299" s="50"/>
      <c r="AL2299" s="50"/>
      <c r="AM2299" s="50"/>
      <c r="AN2299" s="50"/>
      <c r="AO2299" s="50"/>
      <c r="AP2299" s="50"/>
      <c r="AQ2299" s="50"/>
      <c r="AR2299" s="50"/>
      <c r="AS2299" s="50"/>
      <c r="AT2299" s="50"/>
      <c r="AU2299" s="50"/>
      <c r="AV2299" s="50"/>
      <c r="AW2299" s="50"/>
      <c r="AX2299" s="50"/>
      <c r="AY2299" s="50"/>
      <c r="AZ2299" s="50"/>
      <c r="BA2299" s="50"/>
      <c r="BB2299" s="50"/>
      <c r="BC2299" s="50"/>
      <c r="BD2299" s="50"/>
      <c r="BE2299" s="50"/>
      <c r="BF2299" s="50"/>
      <c r="BG2299" s="50"/>
      <c r="BH2299" s="50"/>
      <c r="BI2299" s="50"/>
      <c r="BJ2299" s="50"/>
      <c r="BK2299" s="50"/>
      <c r="BL2299" s="50"/>
      <c r="BM2299" s="50"/>
      <c r="BN2299" s="50"/>
      <c r="BO2299" s="50"/>
      <c r="BP2299" s="50"/>
      <c r="BQ2299" s="50"/>
      <c r="BR2299" s="50"/>
      <c r="BS2299" s="50"/>
      <c r="BT2299" s="50"/>
      <c r="BU2299" s="50"/>
      <c r="BV2299" s="50"/>
      <c r="BW2299" s="50"/>
      <c r="BX2299" s="50"/>
      <c r="BY2299" s="50"/>
      <c r="BZ2299" s="50"/>
      <c r="CA2299" s="50"/>
      <c r="CB2299" s="50"/>
      <c r="CC2299" s="50"/>
      <c r="CD2299" s="50"/>
      <c r="CE2299" s="50"/>
      <c r="CF2299" s="50"/>
      <c r="CG2299" s="50"/>
      <c r="CH2299" s="50"/>
      <c r="CI2299" s="50"/>
      <c r="CJ2299" s="50"/>
      <c r="CK2299" s="50"/>
      <c r="CL2299" s="50"/>
      <c r="CM2299" s="50"/>
      <c r="CN2299" s="50"/>
      <c r="CO2299" s="50"/>
      <c r="CP2299" s="50"/>
      <c r="CQ2299" s="50"/>
      <c r="CR2299" s="50"/>
      <c r="CS2299" s="50"/>
      <c r="CT2299" s="50"/>
      <c r="CU2299" s="50"/>
      <c r="CV2299" s="50"/>
      <c r="CW2299" s="50"/>
      <c r="CX2299" s="50"/>
      <c r="CY2299" s="50"/>
      <c r="CZ2299" s="50"/>
      <c r="DA2299" s="50"/>
      <c r="DB2299" s="50"/>
      <c r="DC2299" s="50"/>
      <c r="DD2299" s="50"/>
      <c r="DE2299" s="50"/>
      <c r="DF2299" s="50"/>
    </row>
    <row r="2300" spans="2:110" x14ac:dyDescent="0.2">
      <c r="B2300" s="181"/>
      <c r="C2300" s="181"/>
      <c r="E2300" s="203"/>
      <c r="F2300" s="203"/>
      <c r="G2300" s="203"/>
      <c r="H2300" s="203"/>
      <c r="I2300" s="203"/>
      <c r="J2300" s="203"/>
      <c r="K2300" s="203"/>
      <c r="L2300" s="203"/>
      <c r="M2300" s="203"/>
      <c r="N2300" s="203"/>
      <c r="O2300" s="203"/>
      <c r="P2300" s="203"/>
      <c r="Q2300" s="204"/>
      <c r="R2300" s="204"/>
      <c r="S2300" s="234"/>
      <c r="T2300" s="50"/>
      <c r="U2300" s="50"/>
      <c r="V2300" s="50"/>
      <c r="W2300" s="50"/>
      <c r="X2300" s="50"/>
      <c r="Y2300" s="50"/>
      <c r="Z2300" s="250"/>
      <c r="AA2300" s="238"/>
      <c r="AB2300" s="50"/>
      <c r="AC2300" s="50"/>
      <c r="AD2300" s="50"/>
      <c r="AE2300" s="50"/>
      <c r="AF2300" s="50"/>
      <c r="AG2300" s="50"/>
      <c r="AH2300" s="50"/>
      <c r="AI2300" s="50"/>
      <c r="AJ2300" s="50"/>
      <c r="AK2300" s="50"/>
      <c r="AL2300" s="50"/>
      <c r="AM2300" s="50"/>
      <c r="AN2300" s="50"/>
      <c r="AO2300" s="50"/>
      <c r="AP2300" s="50"/>
      <c r="AQ2300" s="50"/>
      <c r="AR2300" s="50"/>
      <c r="AS2300" s="50"/>
      <c r="AT2300" s="50"/>
      <c r="AU2300" s="50"/>
      <c r="AV2300" s="50"/>
      <c r="AW2300" s="50"/>
      <c r="AX2300" s="50"/>
      <c r="AY2300" s="50"/>
      <c r="AZ2300" s="50"/>
      <c r="BA2300" s="50"/>
      <c r="BB2300" s="50"/>
      <c r="BC2300" s="50"/>
      <c r="BD2300" s="50"/>
      <c r="BE2300" s="50"/>
      <c r="BF2300" s="50"/>
      <c r="BG2300" s="50"/>
      <c r="BH2300" s="50"/>
      <c r="BI2300" s="50"/>
      <c r="BJ2300" s="50"/>
      <c r="BK2300" s="50"/>
      <c r="BL2300" s="50"/>
      <c r="BM2300" s="50"/>
      <c r="BN2300" s="50"/>
      <c r="BO2300" s="50"/>
      <c r="BP2300" s="50"/>
      <c r="BQ2300" s="50"/>
      <c r="BR2300" s="50"/>
      <c r="BS2300" s="50"/>
      <c r="BT2300" s="50"/>
      <c r="BU2300" s="50"/>
      <c r="BV2300" s="50"/>
      <c r="BW2300" s="50"/>
      <c r="BX2300" s="50"/>
      <c r="BY2300" s="50"/>
      <c r="BZ2300" s="50"/>
      <c r="CA2300" s="50"/>
      <c r="CB2300" s="50"/>
      <c r="CC2300" s="50"/>
      <c r="CD2300" s="50"/>
      <c r="CE2300" s="50"/>
      <c r="CF2300" s="50"/>
      <c r="CG2300" s="50"/>
      <c r="CH2300" s="50"/>
      <c r="CI2300" s="50"/>
      <c r="CJ2300" s="50"/>
      <c r="CK2300" s="50"/>
      <c r="CL2300" s="50"/>
      <c r="CM2300" s="50"/>
      <c r="CN2300" s="50"/>
      <c r="CO2300" s="50"/>
      <c r="CP2300" s="50"/>
      <c r="CQ2300" s="50"/>
      <c r="CR2300" s="50"/>
      <c r="CS2300" s="50"/>
      <c r="CT2300" s="50"/>
      <c r="CU2300" s="50"/>
      <c r="CV2300" s="50"/>
      <c r="CW2300" s="50"/>
      <c r="CX2300" s="50"/>
      <c r="CY2300" s="50"/>
      <c r="CZ2300" s="50"/>
      <c r="DA2300" s="50"/>
      <c r="DB2300" s="50"/>
      <c r="DC2300" s="50"/>
      <c r="DD2300" s="50"/>
      <c r="DE2300" s="50"/>
      <c r="DF2300" s="50"/>
    </row>
    <row r="2301" spans="2:110" x14ac:dyDescent="0.2">
      <c r="B2301" s="181"/>
      <c r="C2301" s="181"/>
      <c r="D2301" s="200"/>
      <c r="E2301" s="203"/>
      <c r="F2301" s="203"/>
      <c r="G2301" s="203"/>
      <c r="H2301" s="203"/>
      <c r="I2301" s="203"/>
      <c r="J2301" s="203"/>
      <c r="K2301" s="203"/>
      <c r="L2301" s="203"/>
      <c r="M2301" s="203"/>
      <c r="N2301" s="203"/>
      <c r="O2301" s="203"/>
      <c r="P2301" s="203"/>
      <c r="Q2301" s="204"/>
      <c r="R2301" s="204"/>
      <c r="S2301" s="234"/>
      <c r="T2301" s="50"/>
      <c r="U2301" s="50"/>
      <c r="V2301" s="50"/>
      <c r="W2301" s="50"/>
      <c r="X2301" s="50"/>
      <c r="Y2301" s="50"/>
      <c r="Z2301" s="250"/>
      <c r="AA2301" s="238"/>
      <c r="AB2301" s="50"/>
      <c r="AC2301" s="50"/>
      <c r="AD2301" s="50"/>
      <c r="AE2301" s="50"/>
      <c r="AF2301" s="50"/>
      <c r="AG2301" s="50"/>
      <c r="AH2301" s="50"/>
      <c r="AI2301" s="50"/>
      <c r="AJ2301" s="50"/>
      <c r="AK2301" s="50"/>
      <c r="AL2301" s="50"/>
      <c r="AM2301" s="50"/>
      <c r="AN2301" s="50"/>
      <c r="AO2301" s="50"/>
      <c r="AP2301" s="50"/>
      <c r="AQ2301" s="50"/>
      <c r="AR2301" s="50"/>
      <c r="AS2301" s="50"/>
      <c r="AT2301" s="50"/>
      <c r="AU2301" s="50"/>
      <c r="AV2301" s="50"/>
      <c r="AW2301" s="50"/>
      <c r="AX2301" s="50"/>
      <c r="AY2301" s="50"/>
      <c r="AZ2301" s="50"/>
      <c r="BA2301" s="50"/>
      <c r="BB2301" s="50"/>
      <c r="BC2301" s="50"/>
      <c r="BD2301" s="50"/>
      <c r="BE2301" s="50"/>
      <c r="BF2301" s="50"/>
      <c r="BG2301" s="50"/>
      <c r="BH2301" s="50"/>
      <c r="BI2301" s="50"/>
      <c r="BJ2301" s="50"/>
      <c r="BK2301" s="50"/>
      <c r="BL2301" s="50"/>
      <c r="BM2301" s="50"/>
      <c r="BN2301" s="50"/>
      <c r="BO2301" s="50"/>
      <c r="BP2301" s="50"/>
      <c r="BQ2301" s="50"/>
      <c r="BR2301" s="50"/>
      <c r="BS2301" s="50"/>
      <c r="BT2301" s="50"/>
      <c r="BU2301" s="50"/>
      <c r="BV2301" s="50"/>
      <c r="BW2301" s="50"/>
      <c r="BX2301" s="50"/>
      <c r="BY2301" s="50"/>
      <c r="BZ2301" s="50"/>
      <c r="CA2301" s="50"/>
      <c r="CB2301" s="50"/>
      <c r="CC2301" s="50"/>
      <c r="CD2301" s="50"/>
      <c r="CE2301" s="50"/>
      <c r="CF2301" s="50"/>
      <c r="CG2301" s="50"/>
      <c r="CH2301" s="50"/>
      <c r="CI2301" s="50"/>
      <c r="CJ2301" s="50"/>
      <c r="CK2301" s="50"/>
      <c r="CL2301" s="50"/>
      <c r="CM2301" s="50"/>
      <c r="CN2301" s="50"/>
      <c r="CO2301" s="50"/>
      <c r="CP2301" s="50"/>
      <c r="CQ2301" s="50"/>
      <c r="CR2301" s="50"/>
      <c r="CS2301" s="50"/>
      <c r="CT2301" s="50"/>
      <c r="CU2301" s="50"/>
      <c r="CV2301" s="50"/>
      <c r="CW2301" s="50"/>
      <c r="CX2301" s="50"/>
      <c r="CY2301" s="50"/>
      <c r="CZ2301" s="50"/>
      <c r="DA2301" s="50"/>
      <c r="DB2301" s="50"/>
      <c r="DC2301" s="50"/>
      <c r="DD2301" s="50"/>
      <c r="DE2301" s="50"/>
      <c r="DF2301" s="50"/>
    </row>
    <row r="2302" spans="2:110" x14ac:dyDescent="0.2">
      <c r="B2302" s="181"/>
      <c r="C2302" s="181"/>
      <c r="E2302" s="203"/>
      <c r="F2302" s="203"/>
      <c r="G2302" s="203"/>
      <c r="H2302" s="203"/>
      <c r="I2302" s="203"/>
      <c r="J2302" s="203"/>
      <c r="K2302" s="203"/>
      <c r="L2302" s="203"/>
      <c r="M2302" s="203"/>
      <c r="N2302" s="203"/>
      <c r="O2302" s="203"/>
      <c r="P2302" s="203"/>
      <c r="Q2302" s="204"/>
      <c r="R2302" s="204"/>
      <c r="S2302" s="234"/>
      <c r="T2302" s="50"/>
      <c r="U2302" s="50"/>
      <c r="V2302" s="50"/>
      <c r="W2302" s="50"/>
      <c r="X2302" s="50"/>
      <c r="Y2302" s="50"/>
      <c r="Z2302" s="250"/>
      <c r="AA2302" s="238"/>
      <c r="AB2302" s="50"/>
      <c r="AC2302" s="50"/>
      <c r="AD2302" s="50"/>
      <c r="AE2302" s="50"/>
      <c r="AF2302" s="50"/>
      <c r="AG2302" s="50"/>
      <c r="AH2302" s="50"/>
      <c r="AI2302" s="50"/>
      <c r="AJ2302" s="50"/>
      <c r="AK2302" s="50"/>
      <c r="AL2302" s="50"/>
      <c r="AM2302" s="50"/>
      <c r="AN2302" s="50"/>
      <c r="AO2302" s="50"/>
      <c r="AP2302" s="50"/>
      <c r="AQ2302" s="50"/>
      <c r="AR2302" s="50"/>
      <c r="AS2302" s="50"/>
      <c r="AT2302" s="50"/>
      <c r="AU2302" s="50"/>
      <c r="AV2302" s="50"/>
      <c r="AW2302" s="50"/>
      <c r="AX2302" s="50"/>
      <c r="AY2302" s="50"/>
      <c r="AZ2302" s="50"/>
      <c r="BA2302" s="50"/>
      <c r="BB2302" s="50"/>
      <c r="BC2302" s="50"/>
      <c r="BD2302" s="50"/>
      <c r="BE2302" s="50"/>
      <c r="BF2302" s="50"/>
      <c r="BG2302" s="50"/>
      <c r="BH2302" s="50"/>
      <c r="BI2302" s="50"/>
      <c r="BJ2302" s="50"/>
      <c r="BK2302" s="50"/>
      <c r="BL2302" s="50"/>
      <c r="BM2302" s="50"/>
      <c r="BN2302" s="50"/>
      <c r="BO2302" s="50"/>
      <c r="BP2302" s="50"/>
      <c r="BQ2302" s="50"/>
      <c r="BR2302" s="50"/>
      <c r="BS2302" s="50"/>
      <c r="BT2302" s="50"/>
      <c r="BU2302" s="50"/>
      <c r="BV2302" s="50"/>
      <c r="BW2302" s="50"/>
      <c r="BX2302" s="50"/>
      <c r="BY2302" s="50"/>
      <c r="BZ2302" s="50"/>
      <c r="CA2302" s="50"/>
      <c r="CB2302" s="50"/>
      <c r="CC2302" s="50"/>
      <c r="CD2302" s="50"/>
      <c r="CE2302" s="50"/>
      <c r="CF2302" s="50"/>
      <c r="CG2302" s="50"/>
      <c r="CH2302" s="50"/>
      <c r="CI2302" s="50"/>
      <c r="CJ2302" s="50"/>
      <c r="CK2302" s="50"/>
      <c r="CL2302" s="50"/>
      <c r="CM2302" s="50"/>
      <c r="CN2302" s="50"/>
      <c r="CO2302" s="50"/>
      <c r="CP2302" s="50"/>
      <c r="CQ2302" s="50"/>
      <c r="CR2302" s="50"/>
      <c r="CS2302" s="50"/>
      <c r="CT2302" s="50"/>
      <c r="CU2302" s="50"/>
      <c r="CV2302" s="50"/>
      <c r="CW2302" s="50"/>
      <c r="CX2302" s="50"/>
      <c r="CY2302" s="50"/>
      <c r="CZ2302" s="50"/>
      <c r="DA2302" s="50"/>
      <c r="DB2302" s="50"/>
      <c r="DC2302" s="50"/>
      <c r="DD2302" s="50"/>
      <c r="DE2302" s="50"/>
      <c r="DF2302" s="50"/>
    </row>
    <row r="2303" spans="2:110" x14ac:dyDescent="0.2">
      <c r="B2303" s="181"/>
      <c r="C2303" s="181"/>
      <c r="E2303" s="203"/>
      <c r="F2303" s="203"/>
      <c r="G2303" s="203"/>
      <c r="H2303" s="203"/>
      <c r="I2303" s="203"/>
      <c r="J2303" s="203"/>
      <c r="K2303" s="203"/>
      <c r="L2303" s="203"/>
      <c r="M2303" s="203"/>
      <c r="N2303" s="203"/>
      <c r="O2303" s="203"/>
      <c r="P2303" s="203"/>
      <c r="Q2303" s="204"/>
      <c r="R2303" s="204"/>
      <c r="S2303" s="234"/>
      <c r="T2303" s="50"/>
      <c r="U2303" s="50"/>
      <c r="V2303" s="50"/>
      <c r="W2303" s="50"/>
      <c r="X2303" s="50"/>
      <c r="Y2303" s="50"/>
      <c r="Z2303" s="250"/>
      <c r="AA2303" s="238"/>
      <c r="AB2303" s="50"/>
      <c r="AC2303" s="50"/>
      <c r="AD2303" s="50"/>
      <c r="AE2303" s="50"/>
      <c r="AF2303" s="50"/>
      <c r="AG2303" s="50"/>
      <c r="AH2303" s="50"/>
      <c r="AI2303" s="50"/>
      <c r="AJ2303" s="50"/>
      <c r="AK2303" s="50"/>
      <c r="AL2303" s="50"/>
      <c r="AM2303" s="50"/>
      <c r="AN2303" s="50"/>
      <c r="AO2303" s="50"/>
      <c r="AP2303" s="50"/>
      <c r="AQ2303" s="50"/>
      <c r="AR2303" s="50"/>
      <c r="AS2303" s="50"/>
      <c r="AT2303" s="50"/>
      <c r="AU2303" s="50"/>
      <c r="AV2303" s="50"/>
      <c r="AW2303" s="50"/>
      <c r="AX2303" s="50"/>
      <c r="AY2303" s="50"/>
      <c r="AZ2303" s="50"/>
      <c r="BA2303" s="50"/>
      <c r="BB2303" s="50"/>
      <c r="BC2303" s="50"/>
      <c r="BD2303" s="50"/>
      <c r="BE2303" s="50"/>
      <c r="BF2303" s="50"/>
      <c r="BG2303" s="50"/>
      <c r="BH2303" s="50"/>
      <c r="BI2303" s="50"/>
      <c r="BJ2303" s="50"/>
      <c r="BK2303" s="50"/>
      <c r="BL2303" s="50"/>
      <c r="BM2303" s="50"/>
      <c r="BN2303" s="50"/>
      <c r="BO2303" s="50"/>
      <c r="BP2303" s="50"/>
      <c r="BQ2303" s="50"/>
      <c r="BR2303" s="50"/>
      <c r="BS2303" s="50"/>
      <c r="BT2303" s="50"/>
      <c r="BU2303" s="50"/>
      <c r="BV2303" s="50"/>
      <c r="BW2303" s="50"/>
      <c r="BX2303" s="50"/>
      <c r="BY2303" s="50"/>
      <c r="BZ2303" s="50"/>
      <c r="CA2303" s="50"/>
      <c r="CB2303" s="50"/>
      <c r="CC2303" s="50"/>
      <c r="CD2303" s="50"/>
      <c r="CE2303" s="50"/>
      <c r="CF2303" s="50"/>
      <c r="CG2303" s="50"/>
      <c r="CH2303" s="50"/>
      <c r="CI2303" s="50"/>
      <c r="CJ2303" s="50"/>
      <c r="CK2303" s="50"/>
      <c r="CL2303" s="50"/>
      <c r="CM2303" s="50"/>
      <c r="CN2303" s="50"/>
      <c r="CO2303" s="50"/>
      <c r="CP2303" s="50"/>
      <c r="CQ2303" s="50"/>
      <c r="CR2303" s="50"/>
      <c r="CS2303" s="50"/>
      <c r="CT2303" s="50"/>
      <c r="CU2303" s="50"/>
      <c r="CV2303" s="50"/>
      <c r="CW2303" s="50"/>
      <c r="CX2303" s="50"/>
      <c r="CY2303" s="50"/>
      <c r="CZ2303" s="50"/>
      <c r="DA2303" s="50"/>
      <c r="DB2303" s="50"/>
      <c r="DC2303" s="50"/>
      <c r="DD2303" s="50"/>
      <c r="DE2303" s="50"/>
      <c r="DF2303" s="50"/>
    </row>
    <row r="2304" spans="2:110" x14ac:dyDescent="0.2">
      <c r="B2304" s="181"/>
      <c r="C2304" s="181"/>
      <c r="E2304" s="203"/>
      <c r="F2304" s="203"/>
      <c r="G2304" s="203"/>
      <c r="H2304" s="203"/>
      <c r="I2304" s="203"/>
      <c r="J2304" s="203"/>
      <c r="K2304" s="203"/>
      <c r="L2304" s="203"/>
      <c r="M2304" s="203"/>
      <c r="N2304" s="203"/>
      <c r="O2304" s="203"/>
      <c r="P2304" s="203"/>
      <c r="Q2304" s="204"/>
      <c r="R2304" s="204"/>
      <c r="S2304" s="234"/>
      <c r="T2304" s="50"/>
      <c r="U2304" s="50"/>
      <c r="V2304" s="50"/>
      <c r="W2304" s="50"/>
      <c r="X2304" s="50"/>
      <c r="Y2304" s="50"/>
      <c r="Z2304" s="250"/>
      <c r="AA2304" s="238"/>
      <c r="AB2304" s="50"/>
      <c r="AC2304" s="50"/>
      <c r="AD2304" s="50"/>
      <c r="AE2304" s="50"/>
      <c r="AF2304" s="50"/>
      <c r="AG2304" s="50"/>
      <c r="AH2304" s="50"/>
      <c r="AI2304" s="50"/>
      <c r="AJ2304" s="50"/>
      <c r="AK2304" s="50"/>
      <c r="AL2304" s="50"/>
      <c r="AM2304" s="50"/>
      <c r="AN2304" s="50"/>
      <c r="AO2304" s="50"/>
      <c r="AP2304" s="50"/>
      <c r="AQ2304" s="50"/>
      <c r="AR2304" s="50"/>
      <c r="AS2304" s="50"/>
      <c r="AT2304" s="50"/>
      <c r="AU2304" s="50"/>
      <c r="AV2304" s="50"/>
      <c r="AW2304" s="50"/>
      <c r="AX2304" s="50"/>
      <c r="AY2304" s="50"/>
      <c r="AZ2304" s="50"/>
      <c r="BA2304" s="50"/>
      <c r="BB2304" s="50"/>
      <c r="BC2304" s="50"/>
      <c r="BD2304" s="50"/>
      <c r="BE2304" s="50"/>
      <c r="BF2304" s="50"/>
      <c r="BG2304" s="50"/>
      <c r="BH2304" s="50"/>
      <c r="BI2304" s="50"/>
      <c r="BJ2304" s="50"/>
      <c r="BK2304" s="50"/>
      <c r="BL2304" s="50"/>
      <c r="BM2304" s="50"/>
      <c r="BN2304" s="50"/>
      <c r="BO2304" s="50"/>
      <c r="BP2304" s="50"/>
      <c r="BQ2304" s="50"/>
      <c r="BR2304" s="50"/>
      <c r="BS2304" s="50"/>
      <c r="BT2304" s="50"/>
      <c r="BU2304" s="50"/>
      <c r="BV2304" s="50"/>
      <c r="BW2304" s="50"/>
      <c r="BX2304" s="50"/>
      <c r="BY2304" s="50"/>
      <c r="BZ2304" s="50"/>
      <c r="CA2304" s="50"/>
      <c r="CB2304" s="50"/>
      <c r="CC2304" s="50"/>
      <c r="CD2304" s="50"/>
      <c r="CE2304" s="50"/>
      <c r="CF2304" s="50"/>
      <c r="CG2304" s="50"/>
      <c r="CH2304" s="50"/>
      <c r="CI2304" s="50"/>
      <c r="CJ2304" s="50"/>
      <c r="CK2304" s="50"/>
      <c r="CL2304" s="50"/>
      <c r="CM2304" s="50"/>
      <c r="CN2304" s="50"/>
      <c r="CO2304" s="50"/>
      <c r="CP2304" s="50"/>
      <c r="CQ2304" s="50"/>
      <c r="CR2304" s="50"/>
      <c r="CS2304" s="50"/>
      <c r="CT2304" s="50"/>
      <c r="CU2304" s="50"/>
      <c r="CV2304" s="50"/>
      <c r="CW2304" s="50"/>
      <c r="CX2304" s="50"/>
      <c r="CY2304" s="50"/>
      <c r="CZ2304" s="50"/>
      <c r="DA2304" s="50"/>
      <c r="DB2304" s="50"/>
      <c r="DC2304" s="50"/>
      <c r="DD2304" s="50"/>
      <c r="DE2304" s="50"/>
      <c r="DF2304" s="50"/>
    </row>
    <row r="2305" spans="2:110" x14ac:dyDescent="0.2">
      <c r="B2305" s="181"/>
      <c r="C2305" s="181"/>
      <c r="E2305" s="203"/>
      <c r="F2305" s="203"/>
      <c r="G2305" s="203"/>
      <c r="H2305" s="203"/>
      <c r="I2305" s="203"/>
      <c r="J2305" s="203"/>
      <c r="K2305" s="203"/>
      <c r="L2305" s="203"/>
      <c r="M2305" s="203"/>
      <c r="N2305" s="203"/>
      <c r="O2305" s="203"/>
      <c r="P2305" s="203"/>
      <c r="Q2305" s="204"/>
      <c r="R2305" s="204"/>
      <c r="S2305" s="234"/>
      <c r="T2305" s="50"/>
      <c r="U2305" s="50"/>
      <c r="V2305" s="50"/>
      <c r="W2305" s="50"/>
      <c r="X2305" s="50"/>
      <c r="Y2305" s="50"/>
      <c r="Z2305" s="250"/>
      <c r="AA2305" s="238"/>
      <c r="AB2305" s="50"/>
      <c r="AC2305" s="50"/>
      <c r="AD2305" s="50"/>
      <c r="AE2305" s="50"/>
      <c r="AF2305" s="50"/>
      <c r="AG2305" s="50"/>
      <c r="AH2305" s="50"/>
      <c r="AI2305" s="50"/>
      <c r="AJ2305" s="50"/>
      <c r="AK2305" s="50"/>
      <c r="AL2305" s="50"/>
      <c r="AM2305" s="50"/>
      <c r="AN2305" s="50"/>
      <c r="AO2305" s="50"/>
      <c r="AP2305" s="50"/>
      <c r="AQ2305" s="50"/>
      <c r="AR2305" s="50"/>
      <c r="AS2305" s="50"/>
      <c r="AT2305" s="50"/>
      <c r="AU2305" s="50"/>
      <c r="AV2305" s="50"/>
      <c r="AW2305" s="50"/>
      <c r="AX2305" s="50"/>
      <c r="AY2305" s="50"/>
      <c r="AZ2305" s="50"/>
      <c r="BA2305" s="50"/>
      <c r="BB2305" s="50"/>
      <c r="BC2305" s="50"/>
      <c r="BD2305" s="50"/>
      <c r="BE2305" s="50"/>
      <c r="BF2305" s="50"/>
      <c r="BG2305" s="50"/>
      <c r="BH2305" s="50"/>
      <c r="BI2305" s="50"/>
      <c r="BJ2305" s="50"/>
      <c r="BK2305" s="50"/>
      <c r="BL2305" s="50"/>
      <c r="BM2305" s="50"/>
      <c r="BN2305" s="50"/>
      <c r="BO2305" s="50"/>
      <c r="BP2305" s="50"/>
      <c r="BQ2305" s="50"/>
      <c r="BR2305" s="50"/>
      <c r="BS2305" s="50"/>
      <c r="BT2305" s="50"/>
      <c r="BU2305" s="50"/>
      <c r="BV2305" s="50"/>
      <c r="BW2305" s="50"/>
      <c r="BX2305" s="50"/>
      <c r="BY2305" s="50"/>
      <c r="BZ2305" s="50"/>
      <c r="CA2305" s="50"/>
      <c r="CB2305" s="50"/>
      <c r="CC2305" s="50"/>
      <c r="CD2305" s="50"/>
      <c r="CE2305" s="50"/>
      <c r="CF2305" s="50"/>
      <c r="CG2305" s="50"/>
      <c r="CH2305" s="50"/>
      <c r="CI2305" s="50"/>
      <c r="CJ2305" s="50"/>
      <c r="CK2305" s="50"/>
      <c r="CL2305" s="50"/>
      <c r="CM2305" s="50"/>
      <c r="CN2305" s="50"/>
      <c r="CO2305" s="50"/>
      <c r="CP2305" s="50"/>
      <c r="CQ2305" s="50"/>
      <c r="CR2305" s="50"/>
      <c r="CS2305" s="50"/>
      <c r="CT2305" s="50"/>
      <c r="CU2305" s="50"/>
      <c r="CV2305" s="50"/>
      <c r="CW2305" s="50"/>
      <c r="CX2305" s="50"/>
      <c r="CY2305" s="50"/>
      <c r="CZ2305" s="50"/>
      <c r="DA2305" s="50"/>
      <c r="DB2305" s="50"/>
      <c r="DC2305" s="50"/>
      <c r="DD2305" s="50"/>
      <c r="DE2305" s="50"/>
      <c r="DF2305" s="50"/>
    </row>
    <row r="2306" spans="2:110" x14ac:dyDescent="0.2">
      <c r="B2306" s="181"/>
      <c r="C2306" s="181"/>
      <c r="E2306" s="203"/>
      <c r="F2306" s="203"/>
      <c r="G2306" s="203"/>
      <c r="H2306" s="203"/>
      <c r="I2306" s="203"/>
      <c r="J2306" s="203"/>
      <c r="K2306" s="203"/>
      <c r="L2306" s="203"/>
      <c r="M2306" s="203"/>
      <c r="N2306" s="203"/>
      <c r="O2306" s="203"/>
      <c r="P2306" s="203"/>
      <c r="Q2306" s="204"/>
      <c r="R2306" s="204"/>
      <c r="S2306" s="234"/>
      <c r="T2306" s="50"/>
      <c r="U2306" s="50"/>
      <c r="V2306" s="50"/>
      <c r="W2306" s="50"/>
      <c r="X2306" s="50"/>
      <c r="Y2306" s="50"/>
      <c r="Z2306" s="250"/>
      <c r="AA2306" s="238"/>
      <c r="AB2306" s="50"/>
      <c r="AC2306" s="50"/>
      <c r="AD2306" s="50"/>
      <c r="AE2306" s="50"/>
      <c r="AF2306" s="50"/>
      <c r="AG2306" s="50"/>
      <c r="AH2306" s="50"/>
      <c r="AI2306" s="50"/>
      <c r="AJ2306" s="50"/>
      <c r="AK2306" s="50"/>
      <c r="AL2306" s="50"/>
      <c r="AM2306" s="50"/>
      <c r="AN2306" s="50"/>
      <c r="AO2306" s="50"/>
      <c r="AP2306" s="50"/>
      <c r="AQ2306" s="50"/>
      <c r="AR2306" s="50"/>
      <c r="AS2306" s="50"/>
      <c r="AT2306" s="50"/>
      <c r="AU2306" s="50"/>
      <c r="AV2306" s="50"/>
      <c r="AW2306" s="50"/>
      <c r="AX2306" s="50"/>
      <c r="AY2306" s="50"/>
      <c r="AZ2306" s="50"/>
      <c r="BA2306" s="50"/>
      <c r="BB2306" s="50"/>
      <c r="BC2306" s="50"/>
      <c r="BD2306" s="50"/>
      <c r="BE2306" s="50"/>
      <c r="BF2306" s="50"/>
      <c r="BG2306" s="50"/>
      <c r="BH2306" s="50"/>
      <c r="BI2306" s="50"/>
      <c r="BJ2306" s="50"/>
      <c r="BK2306" s="50"/>
      <c r="BL2306" s="50"/>
      <c r="BM2306" s="50"/>
      <c r="BN2306" s="50"/>
      <c r="BO2306" s="50"/>
      <c r="BP2306" s="50"/>
      <c r="BQ2306" s="50"/>
      <c r="BR2306" s="50"/>
      <c r="BS2306" s="50"/>
      <c r="BT2306" s="50"/>
      <c r="BU2306" s="50"/>
      <c r="BV2306" s="50"/>
      <c r="BW2306" s="50"/>
      <c r="BX2306" s="50"/>
      <c r="BY2306" s="50"/>
      <c r="BZ2306" s="50"/>
      <c r="CA2306" s="50"/>
      <c r="CB2306" s="50"/>
      <c r="CC2306" s="50"/>
      <c r="CD2306" s="50"/>
      <c r="CE2306" s="50"/>
      <c r="CF2306" s="50"/>
      <c r="CG2306" s="50"/>
      <c r="CH2306" s="50"/>
      <c r="CI2306" s="50"/>
      <c r="CJ2306" s="50"/>
      <c r="CK2306" s="50"/>
      <c r="CL2306" s="50"/>
      <c r="CM2306" s="50"/>
      <c r="CN2306" s="50"/>
      <c r="CO2306" s="50"/>
      <c r="CP2306" s="50"/>
      <c r="CQ2306" s="50"/>
      <c r="CR2306" s="50"/>
      <c r="CS2306" s="50"/>
      <c r="CT2306" s="50"/>
      <c r="CU2306" s="50"/>
      <c r="CV2306" s="50"/>
      <c r="CW2306" s="50"/>
      <c r="CX2306" s="50"/>
      <c r="CY2306" s="50"/>
      <c r="CZ2306" s="50"/>
      <c r="DA2306" s="50"/>
      <c r="DB2306" s="50"/>
      <c r="DC2306" s="50"/>
      <c r="DD2306" s="50"/>
      <c r="DE2306" s="50"/>
      <c r="DF2306" s="50"/>
    </row>
    <row r="2307" spans="2:110" x14ac:dyDescent="0.2">
      <c r="B2307" s="181"/>
      <c r="C2307" s="181"/>
      <c r="E2307" s="203"/>
      <c r="F2307" s="203"/>
      <c r="G2307" s="203"/>
      <c r="H2307" s="203"/>
      <c r="I2307" s="203"/>
      <c r="J2307" s="203"/>
      <c r="K2307" s="203"/>
      <c r="L2307" s="203"/>
      <c r="M2307" s="203"/>
      <c r="N2307" s="203"/>
      <c r="O2307" s="203"/>
      <c r="P2307" s="203"/>
      <c r="Q2307" s="204"/>
      <c r="R2307" s="204"/>
      <c r="S2307" s="234"/>
      <c r="T2307" s="50"/>
      <c r="U2307" s="50"/>
      <c r="V2307" s="50"/>
      <c r="W2307" s="50"/>
      <c r="X2307" s="50"/>
      <c r="Y2307" s="50"/>
      <c r="Z2307" s="250"/>
      <c r="AA2307" s="238"/>
      <c r="AB2307" s="50"/>
      <c r="AC2307" s="50"/>
      <c r="AD2307" s="50"/>
      <c r="AE2307" s="50"/>
      <c r="AF2307" s="50"/>
      <c r="AG2307" s="50"/>
      <c r="AH2307" s="50"/>
      <c r="AI2307" s="50"/>
      <c r="AJ2307" s="50"/>
      <c r="AK2307" s="50"/>
      <c r="AL2307" s="50"/>
      <c r="AM2307" s="50"/>
      <c r="AN2307" s="50"/>
      <c r="AO2307" s="50"/>
      <c r="AP2307" s="50"/>
      <c r="AQ2307" s="50"/>
      <c r="AR2307" s="50"/>
      <c r="AS2307" s="50"/>
      <c r="AT2307" s="50"/>
      <c r="AU2307" s="50"/>
      <c r="AV2307" s="50"/>
      <c r="AW2307" s="50"/>
      <c r="AX2307" s="50"/>
      <c r="AY2307" s="50"/>
      <c r="AZ2307" s="50"/>
      <c r="BA2307" s="50"/>
      <c r="BB2307" s="50"/>
      <c r="BC2307" s="50"/>
      <c r="BD2307" s="50"/>
      <c r="BE2307" s="50"/>
      <c r="BF2307" s="50"/>
      <c r="BG2307" s="50"/>
      <c r="BH2307" s="50"/>
      <c r="BI2307" s="50"/>
      <c r="BJ2307" s="50"/>
      <c r="BK2307" s="50"/>
      <c r="BL2307" s="50"/>
      <c r="BM2307" s="50"/>
      <c r="BN2307" s="50"/>
      <c r="BO2307" s="50"/>
      <c r="BP2307" s="50"/>
      <c r="BQ2307" s="50"/>
      <c r="BR2307" s="50"/>
      <c r="BS2307" s="50"/>
      <c r="BT2307" s="50"/>
      <c r="BU2307" s="50"/>
      <c r="BV2307" s="50"/>
      <c r="BW2307" s="50"/>
      <c r="BX2307" s="50"/>
      <c r="BY2307" s="50"/>
      <c r="BZ2307" s="50"/>
      <c r="CA2307" s="50"/>
      <c r="CB2307" s="50"/>
      <c r="CC2307" s="50"/>
      <c r="CD2307" s="50"/>
      <c r="CE2307" s="50"/>
      <c r="CF2307" s="50"/>
      <c r="CG2307" s="50"/>
      <c r="CH2307" s="50"/>
      <c r="CI2307" s="50"/>
      <c r="CJ2307" s="50"/>
      <c r="CK2307" s="50"/>
      <c r="CL2307" s="50"/>
      <c r="CM2307" s="50"/>
      <c r="CN2307" s="50"/>
      <c r="CO2307" s="50"/>
      <c r="CP2307" s="50"/>
      <c r="CQ2307" s="50"/>
      <c r="CR2307" s="50"/>
      <c r="CS2307" s="50"/>
      <c r="CT2307" s="50"/>
      <c r="CU2307" s="50"/>
      <c r="CV2307" s="50"/>
      <c r="CW2307" s="50"/>
      <c r="CX2307" s="50"/>
      <c r="CY2307" s="50"/>
      <c r="CZ2307" s="50"/>
      <c r="DA2307" s="50"/>
      <c r="DB2307" s="50"/>
      <c r="DC2307" s="50"/>
      <c r="DD2307" s="50"/>
      <c r="DE2307" s="50"/>
      <c r="DF2307" s="50"/>
    </row>
    <row r="2308" spans="2:110" x14ac:dyDescent="0.2">
      <c r="B2308" s="181"/>
      <c r="C2308" s="181"/>
      <c r="E2308" s="203"/>
      <c r="F2308" s="203"/>
      <c r="G2308" s="203"/>
      <c r="H2308" s="203"/>
      <c r="I2308" s="203"/>
      <c r="J2308" s="203"/>
      <c r="K2308" s="203"/>
      <c r="L2308" s="203"/>
      <c r="M2308" s="203"/>
      <c r="N2308" s="203"/>
      <c r="O2308" s="203"/>
      <c r="P2308" s="203"/>
      <c r="Q2308" s="204"/>
      <c r="R2308" s="204"/>
      <c r="S2308" s="234"/>
      <c r="T2308" s="50"/>
      <c r="U2308" s="50"/>
      <c r="V2308" s="50"/>
      <c r="W2308" s="50"/>
      <c r="X2308" s="50"/>
      <c r="Y2308" s="50"/>
      <c r="Z2308" s="250"/>
      <c r="AA2308" s="238"/>
      <c r="AB2308" s="50"/>
      <c r="AC2308" s="50"/>
      <c r="AD2308" s="50"/>
      <c r="AE2308" s="50"/>
      <c r="AF2308" s="50"/>
      <c r="AG2308" s="50"/>
      <c r="AH2308" s="50"/>
      <c r="AI2308" s="50"/>
      <c r="AJ2308" s="50"/>
      <c r="AK2308" s="50"/>
      <c r="AL2308" s="50"/>
      <c r="AM2308" s="50"/>
      <c r="AN2308" s="50"/>
      <c r="AO2308" s="50"/>
      <c r="AP2308" s="50"/>
      <c r="AQ2308" s="50"/>
      <c r="AR2308" s="50"/>
      <c r="AS2308" s="50"/>
      <c r="AT2308" s="50"/>
      <c r="AU2308" s="50"/>
      <c r="AV2308" s="50"/>
      <c r="AW2308" s="50"/>
      <c r="AX2308" s="50"/>
      <c r="AY2308" s="50"/>
      <c r="AZ2308" s="50"/>
      <c r="BA2308" s="50"/>
      <c r="BB2308" s="50"/>
      <c r="BC2308" s="50"/>
      <c r="BD2308" s="50"/>
      <c r="BE2308" s="50"/>
      <c r="BF2308" s="50"/>
      <c r="BG2308" s="50"/>
      <c r="BH2308" s="50"/>
      <c r="BI2308" s="50"/>
      <c r="BJ2308" s="50"/>
      <c r="BK2308" s="50"/>
      <c r="BL2308" s="50"/>
      <c r="BM2308" s="50"/>
      <c r="BN2308" s="50"/>
      <c r="BO2308" s="50"/>
      <c r="BP2308" s="50"/>
      <c r="BQ2308" s="50"/>
      <c r="BR2308" s="50"/>
      <c r="BS2308" s="50"/>
      <c r="BT2308" s="50"/>
      <c r="BU2308" s="50"/>
      <c r="BV2308" s="50"/>
      <c r="BW2308" s="50"/>
      <c r="BX2308" s="50"/>
      <c r="BY2308" s="50"/>
      <c r="BZ2308" s="50"/>
      <c r="CA2308" s="50"/>
      <c r="CB2308" s="50"/>
      <c r="CC2308" s="50"/>
      <c r="CD2308" s="50"/>
      <c r="CE2308" s="50"/>
      <c r="CF2308" s="50"/>
      <c r="CG2308" s="50"/>
      <c r="CH2308" s="50"/>
      <c r="CI2308" s="50"/>
      <c r="CJ2308" s="50"/>
      <c r="CK2308" s="50"/>
      <c r="CL2308" s="50"/>
      <c r="CM2308" s="50"/>
      <c r="CN2308" s="50"/>
      <c r="CO2308" s="50"/>
      <c r="CP2308" s="50"/>
      <c r="CQ2308" s="50"/>
      <c r="CR2308" s="50"/>
      <c r="CS2308" s="50"/>
      <c r="CT2308" s="50"/>
      <c r="CU2308" s="50"/>
      <c r="CV2308" s="50"/>
      <c r="CW2308" s="50"/>
      <c r="CX2308" s="50"/>
      <c r="CY2308" s="50"/>
      <c r="CZ2308" s="50"/>
      <c r="DA2308" s="50"/>
      <c r="DB2308" s="50"/>
      <c r="DC2308" s="50"/>
      <c r="DD2308" s="50"/>
      <c r="DE2308" s="50"/>
      <c r="DF2308" s="50"/>
    </row>
    <row r="2309" spans="2:110" x14ac:dyDescent="0.2">
      <c r="B2309" s="181"/>
      <c r="C2309" s="181"/>
      <c r="E2309" s="203"/>
      <c r="F2309" s="203"/>
      <c r="G2309" s="203"/>
      <c r="H2309" s="203"/>
      <c r="I2309" s="203"/>
      <c r="J2309" s="203"/>
      <c r="K2309" s="203"/>
      <c r="L2309" s="203"/>
      <c r="M2309" s="203"/>
      <c r="N2309" s="203"/>
      <c r="O2309" s="203"/>
      <c r="P2309" s="203"/>
      <c r="Q2309" s="204"/>
      <c r="R2309" s="204"/>
      <c r="S2309" s="234"/>
      <c r="T2309" s="50"/>
      <c r="U2309" s="50"/>
      <c r="V2309" s="50"/>
      <c r="W2309" s="50"/>
      <c r="X2309" s="50"/>
      <c r="Y2309" s="50"/>
      <c r="Z2309" s="250"/>
      <c r="AA2309" s="238"/>
      <c r="AB2309" s="50"/>
      <c r="AC2309" s="50"/>
      <c r="AD2309" s="50"/>
      <c r="AE2309" s="50"/>
      <c r="AF2309" s="50"/>
      <c r="AG2309" s="50"/>
      <c r="AH2309" s="50"/>
      <c r="AI2309" s="50"/>
      <c r="AJ2309" s="50"/>
      <c r="AK2309" s="50"/>
      <c r="AL2309" s="50"/>
      <c r="AM2309" s="50"/>
      <c r="AN2309" s="50"/>
      <c r="AO2309" s="50"/>
      <c r="AP2309" s="50"/>
      <c r="AQ2309" s="50"/>
      <c r="AR2309" s="50"/>
      <c r="AS2309" s="50"/>
      <c r="AT2309" s="50"/>
      <c r="AU2309" s="50"/>
      <c r="AV2309" s="50"/>
      <c r="AW2309" s="50"/>
      <c r="AX2309" s="50"/>
      <c r="AY2309" s="50"/>
      <c r="AZ2309" s="50"/>
      <c r="BA2309" s="50"/>
      <c r="BB2309" s="50"/>
      <c r="BC2309" s="50"/>
      <c r="BD2309" s="50"/>
      <c r="BE2309" s="50"/>
      <c r="BF2309" s="50"/>
      <c r="BG2309" s="50"/>
      <c r="BH2309" s="50"/>
      <c r="BI2309" s="50"/>
      <c r="BJ2309" s="50"/>
      <c r="BK2309" s="50"/>
      <c r="BL2309" s="50"/>
      <c r="BM2309" s="50"/>
      <c r="BN2309" s="50"/>
      <c r="BO2309" s="50"/>
      <c r="BP2309" s="50"/>
      <c r="BQ2309" s="50"/>
      <c r="BR2309" s="50"/>
      <c r="BS2309" s="50"/>
      <c r="BT2309" s="50"/>
      <c r="BU2309" s="50"/>
      <c r="BV2309" s="50"/>
      <c r="BW2309" s="50"/>
      <c r="BX2309" s="50"/>
      <c r="BY2309" s="50"/>
      <c r="BZ2309" s="50"/>
      <c r="CA2309" s="50"/>
      <c r="CB2309" s="50"/>
      <c r="CC2309" s="50"/>
      <c r="CD2309" s="50"/>
      <c r="CE2309" s="50"/>
      <c r="CF2309" s="50"/>
      <c r="CG2309" s="50"/>
      <c r="CH2309" s="50"/>
      <c r="CI2309" s="50"/>
      <c r="CJ2309" s="50"/>
      <c r="CK2309" s="50"/>
      <c r="CL2309" s="50"/>
      <c r="CM2309" s="50"/>
      <c r="CN2309" s="50"/>
      <c r="CO2309" s="50"/>
      <c r="CP2309" s="50"/>
      <c r="CQ2309" s="50"/>
      <c r="CR2309" s="50"/>
      <c r="CS2309" s="50"/>
      <c r="CT2309" s="50"/>
      <c r="CU2309" s="50"/>
      <c r="CV2309" s="50"/>
      <c r="CW2309" s="50"/>
      <c r="CX2309" s="50"/>
      <c r="CY2309" s="50"/>
      <c r="CZ2309" s="50"/>
      <c r="DA2309" s="50"/>
      <c r="DB2309" s="50"/>
      <c r="DC2309" s="50"/>
      <c r="DD2309" s="50"/>
      <c r="DE2309" s="50"/>
      <c r="DF2309" s="50"/>
    </row>
    <row r="2310" spans="2:110" x14ac:dyDescent="0.2">
      <c r="B2310" s="181"/>
      <c r="C2310" s="181"/>
      <c r="E2310" s="203"/>
      <c r="F2310" s="203"/>
      <c r="G2310" s="203"/>
      <c r="H2310" s="203"/>
      <c r="I2310" s="203"/>
      <c r="J2310" s="203"/>
      <c r="K2310" s="203"/>
      <c r="L2310" s="203"/>
      <c r="M2310" s="203"/>
      <c r="N2310" s="203"/>
      <c r="O2310" s="203"/>
      <c r="P2310" s="203"/>
      <c r="Q2310" s="204"/>
      <c r="R2310" s="204"/>
      <c r="S2310" s="234"/>
      <c r="T2310" s="50"/>
      <c r="U2310" s="50"/>
      <c r="V2310" s="50"/>
      <c r="W2310" s="50"/>
      <c r="X2310" s="50"/>
      <c r="Y2310" s="50"/>
      <c r="Z2310" s="250"/>
      <c r="AA2310" s="238"/>
      <c r="AB2310" s="50"/>
      <c r="AC2310" s="50"/>
      <c r="AD2310" s="50"/>
      <c r="AE2310" s="50"/>
      <c r="AF2310" s="50"/>
      <c r="AG2310" s="50"/>
      <c r="AH2310" s="50"/>
      <c r="AI2310" s="50"/>
      <c r="AJ2310" s="50"/>
      <c r="AK2310" s="50"/>
      <c r="AL2310" s="50"/>
      <c r="AM2310" s="50"/>
      <c r="AN2310" s="50"/>
      <c r="AO2310" s="50"/>
      <c r="AP2310" s="50"/>
      <c r="AQ2310" s="50"/>
      <c r="AR2310" s="50"/>
      <c r="AS2310" s="50"/>
      <c r="AT2310" s="50"/>
      <c r="AU2310" s="50"/>
      <c r="AV2310" s="50"/>
      <c r="AW2310" s="50"/>
      <c r="AX2310" s="50"/>
      <c r="AY2310" s="50"/>
      <c r="AZ2310" s="50"/>
      <c r="BA2310" s="50"/>
      <c r="BB2310" s="50"/>
      <c r="BC2310" s="50"/>
      <c r="BD2310" s="50"/>
      <c r="BE2310" s="50"/>
      <c r="BF2310" s="50"/>
      <c r="BG2310" s="50"/>
      <c r="BH2310" s="50"/>
      <c r="BI2310" s="50"/>
      <c r="BJ2310" s="50"/>
      <c r="BK2310" s="50"/>
      <c r="BL2310" s="50"/>
      <c r="BM2310" s="50"/>
      <c r="BN2310" s="50"/>
      <c r="BO2310" s="50"/>
      <c r="BP2310" s="50"/>
      <c r="BQ2310" s="50"/>
      <c r="BR2310" s="50"/>
      <c r="BS2310" s="50"/>
      <c r="BT2310" s="50"/>
      <c r="BU2310" s="50"/>
      <c r="BV2310" s="50"/>
      <c r="BW2310" s="50"/>
      <c r="BX2310" s="50"/>
      <c r="BY2310" s="50"/>
      <c r="BZ2310" s="50"/>
      <c r="CA2310" s="50"/>
      <c r="CB2310" s="50"/>
      <c r="CC2310" s="50"/>
      <c r="CD2310" s="50"/>
      <c r="CE2310" s="50"/>
      <c r="CF2310" s="50"/>
      <c r="CG2310" s="50"/>
      <c r="CH2310" s="50"/>
      <c r="CI2310" s="50"/>
      <c r="CJ2310" s="50"/>
      <c r="CK2310" s="50"/>
      <c r="CL2310" s="50"/>
      <c r="CM2310" s="50"/>
      <c r="CN2310" s="50"/>
      <c r="CO2310" s="50"/>
      <c r="CP2310" s="50"/>
      <c r="CQ2310" s="50"/>
      <c r="CR2310" s="50"/>
      <c r="CS2310" s="50"/>
      <c r="CT2310" s="50"/>
      <c r="CU2310" s="50"/>
      <c r="CV2310" s="50"/>
      <c r="CW2310" s="50"/>
      <c r="CX2310" s="50"/>
      <c r="CY2310" s="50"/>
      <c r="CZ2310" s="50"/>
      <c r="DA2310" s="50"/>
      <c r="DB2310" s="50"/>
      <c r="DC2310" s="50"/>
      <c r="DD2310" s="50"/>
      <c r="DE2310" s="50"/>
      <c r="DF2310" s="50"/>
    </row>
    <row r="2311" spans="2:110" x14ac:dyDescent="0.2">
      <c r="B2311" s="181"/>
      <c r="C2311" s="181"/>
      <c r="E2311" s="203"/>
      <c r="F2311" s="203"/>
      <c r="G2311" s="203"/>
      <c r="H2311" s="203"/>
      <c r="I2311" s="203"/>
      <c r="J2311" s="203"/>
      <c r="K2311" s="203"/>
      <c r="L2311" s="203"/>
      <c r="M2311" s="203"/>
      <c r="N2311" s="203"/>
      <c r="O2311" s="203"/>
      <c r="P2311" s="203"/>
      <c r="Q2311" s="204"/>
      <c r="R2311" s="204"/>
      <c r="S2311" s="234"/>
      <c r="T2311" s="50"/>
      <c r="U2311" s="50"/>
      <c r="V2311" s="50"/>
      <c r="W2311" s="50"/>
      <c r="X2311" s="50"/>
      <c r="Y2311" s="50"/>
      <c r="Z2311" s="250"/>
      <c r="AA2311" s="238"/>
      <c r="AB2311" s="50"/>
      <c r="AC2311" s="50"/>
      <c r="AD2311" s="50"/>
      <c r="AE2311" s="50"/>
      <c r="AF2311" s="50"/>
      <c r="AG2311" s="50"/>
      <c r="AH2311" s="50"/>
      <c r="AI2311" s="50"/>
      <c r="AJ2311" s="50"/>
      <c r="AK2311" s="50"/>
      <c r="AL2311" s="50"/>
      <c r="AM2311" s="50"/>
      <c r="AN2311" s="50"/>
      <c r="AO2311" s="50"/>
      <c r="AP2311" s="50"/>
      <c r="AQ2311" s="50"/>
      <c r="AR2311" s="50"/>
      <c r="AS2311" s="50"/>
      <c r="AT2311" s="50"/>
      <c r="AU2311" s="50"/>
      <c r="AV2311" s="50"/>
      <c r="AW2311" s="50"/>
      <c r="AX2311" s="50"/>
      <c r="AY2311" s="50"/>
      <c r="AZ2311" s="50"/>
      <c r="BA2311" s="50"/>
      <c r="BB2311" s="50"/>
      <c r="BC2311" s="50"/>
      <c r="BD2311" s="50"/>
      <c r="BE2311" s="50"/>
      <c r="BF2311" s="50"/>
      <c r="BG2311" s="50"/>
      <c r="BH2311" s="50"/>
      <c r="BI2311" s="50"/>
      <c r="BJ2311" s="50"/>
      <c r="BK2311" s="50"/>
      <c r="BL2311" s="50"/>
      <c r="BM2311" s="50"/>
      <c r="BN2311" s="50"/>
      <c r="BO2311" s="50"/>
      <c r="BP2311" s="50"/>
      <c r="BQ2311" s="50"/>
      <c r="BR2311" s="50"/>
      <c r="BS2311" s="50"/>
      <c r="BT2311" s="50"/>
      <c r="BU2311" s="50"/>
      <c r="BV2311" s="50"/>
      <c r="BW2311" s="50"/>
      <c r="BX2311" s="50"/>
      <c r="BY2311" s="50"/>
      <c r="BZ2311" s="50"/>
      <c r="CA2311" s="50"/>
      <c r="CB2311" s="50"/>
      <c r="CC2311" s="50"/>
      <c r="CD2311" s="50"/>
      <c r="CE2311" s="50"/>
      <c r="CF2311" s="50"/>
      <c r="CG2311" s="50"/>
      <c r="CH2311" s="50"/>
      <c r="CI2311" s="50"/>
      <c r="CJ2311" s="50"/>
      <c r="CK2311" s="50"/>
      <c r="CL2311" s="50"/>
      <c r="CM2311" s="50"/>
      <c r="CN2311" s="50"/>
      <c r="CO2311" s="50"/>
      <c r="CP2311" s="50"/>
      <c r="CQ2311" s="50"/>
      <c r="CR2311" s="50"/>
      <c r="CS2311" s="50"/>
      <c r="CT2311" s="50"/>
      <c r="CU2311" s="50"/>
      <c r="CV2311" s="50"/>
      <c r="CW2311" s="50"/>
      <c r="CX2311" s="50"/>
      <c r="CY2311" s="50"/>
      <c r="CZ2311" s="50"/>
      <c r="DA2311" s="50"/>
      <c r="DB2311" s="50"/>
      <c r="DC2311" s="50"/>
      <c r="DD2311" s="50"/>
      <c r="DE2311" s="50"/>
      <c r="DF2311" s="50"/>
    </row>
    <row r="2312" spans="2:110" x14ac:dyDescent="0.2">
      <c r="B2312" s="181"/>
      <c r="C2312" s="181"/>
      <c r="E2312" s="203"/>
      <c r="F2312" s="203"/>
      <c r="G2312" s="203"/>
      <c r="H2312" s="203"/>
      <c r="I2312" s="203"/>
      <c r="J2312" s="203"/>
      <c r="K2312" s="203"/>
      <c r="L2312" s="203"/>
      <c r="M2312" s="203"/>
      <c r="N2312" s="203"/>
      <c r="O2312" s="203"/>
      <c r="P2312" s="203"/>
      <c r="Q2312" s="204"/>
      <c r="R2312" s="204"/>
      <c r="S2312" s="234"/>
      <c r="T2312" s="50"/>
      <c r="U2312" s="50"/>
      <c r="V2312" s="50"/>
      <c r="W2312" s="50"/>
      <c r="X2312" s="50"/>
      <c r="Y2312" s="50"/>
      <c r="Z2312" s="250"/>
      <c r="AA2312" s="238"/>
      <c r="AB2312" s="50"/>
      <c r="AC2312" s="50"/>
      <c r="AD2312" s="50"/>
      <c r="AE2312" s="50"/>
      <c r="AF2312" s="50"/>
      <c r="AG2312" s="50"/>
      <c r="AH2312" s="50"/>
      <c r="AI2312" s="50"/>
      <c r="AJ2312" s="50"/>
      <c r="AK2312" s="50"/>
      <c r="AL2312" s="50"/>
      <c r="AM2312" s="50"/>
      <c r="AN2312" s="50"/>
      <c r="AO2312" s="50"/>
      <c r="AP2312" s="50"/>
      <c r="AQ2312" s="50"/>
      <c r="AR2312" s="50"/>
      <c r="AS2312" s="50"/>
      <c r="AT2312" s="50"/>
      <c r="AU2312" s="50"/>
      <c r="AV2312" s="50"/>
      <c r="AW2312" s="50"/>
      <c r="AX2312" s="50"/>
      <c r="AY2312" s="50"/>
      <c r="AZ2312" s="50"/>
      <c r="BA2312" s="50"/>
      <c r="BB2312" s="50"/>
      <c r="BC2312" s="50"/>
      <c r="BD2312" s="50"/>
      <c r="BE2312" s="50"/>
      <c r="BF2312" s="50"/>
      <c r="BG2312" s="50"/>
      <c r="BH2312" s="50"/>
      <c r="BI2312" s="50"/>
      <c r="BJ2312" s="50"/>
      <c r="BK2312" s="50"/>
      <c r="BL2312" s="50"/>
      <c r="BM2312" s="50"/>
      <c r="BN2312" s="50"/>
      <c r="BO2312" s="50"/>
      <c r="BP2312" s="50"/>
      <c r="BQ2312" s="50"/>
      <c r="BR2312" s="50"/>
      <c r="BS2312" s="50"/>
      <c r="BT2312" s="50"/>
      <c r="BU2312" s="50"/>
      <c r="BV2312" s="50"/>
      <c r="BW2312" s="50"/>
      <c r="BX2312" s="50"/>
      <c r="BY2312" s="50"/>
      <c r="BZ2312" s="50"/>
      <c r="CA2312" s="50"/>
      <c r="CB2312" s="50"/>
      <c r="CC2312" s="50"/>
      <c r="CD2312" s="50"/>
      <c r="CE2312" s="50"/>
      <c r="CF2312" s="50"/>
      <c r="CG2312" s="50"/>
      <c r="CH2312" s="50"/>
      <c r="CI2312" s="50"/>
      <c r="CJ2312" s="50"/>
      <c r="CK2312" s="50"/>
      <c r="CL2312" s="50"/>
      <c r="CM2312" s="50"/>
      <c r="CN2312" s="50"/>
      <c r="CO2312" s="50"/>
      <c r="CP2312" s="50"/>
      <c r="CQ2312" s="50"/>
      <c r="CR2312" s="50"/>
      <c r="CS2312" s="50"/>
      <c r="CT2312" s="50"/>
      <c r="CU2312" s="50"/>
      <c r="CV2312" s="50"/>
      <c r="CW2312" s="50"/>
      <c r="CX2312" s="50"/>
      <c r="CY2312" s="50"/>
      <c r="CZ2312" s="50"/>
      <c r="DA2312" s="50"/>
      <c r="DB2312" s="50"/>
      <c r="DC2312" s="50"/>
      <c r="DD2312" s="50"/>
      <c r="DE2312" s="50"/>
      <c r="DF2312" s="50"/>
    </row>
    <row r="2313" spans="2:110" x14ac:dyDescent="0.2">
      <c r="B2313" s="181"/>
      <c r="C2313" s="181"/>
      <c r="E2313" s="203"/>
      <c r="F2313" s="203"/>
      <c r="G2313" s="203"/>
      <c r="H2313" s="203"/>
      <c r="I2313" s="203"/>
      <c r="J2313" s="203"/>
      <c r="K2313" s="203"/>
      <c r="L2313" s="203"/>
      <c r="M2313" s="203"/>
      <c r="N2313" s="203"/>
      <c r="O2313" s="203"/>
      <c r="P2313" s="203"/>
      <c r="Q2313" s="204"/>
      <c r="R2313" s="204"/>
      <c r="S2313" s="234"/>
      <c r="T2313" s="50"/>
      <c r="U2313" s="50"/>
      <c r="V2313" s="50"/>
      <c r="W2313" s="50"/>
      <c r="X2313" s="50"/>
      <c r="Y2313" s="50"/>
      <c r="Z2313" s="250"/>
      <c r="AA2313" s="238"/>
      <c r="AB2313" s="50"/>
      <c r="AC2313" s="50"/>
      <c r="AD2313" s="50"/>
      <c r="AE2313" s="50"/>
      <c r="AF2313" s="50"/>
      <c r="AG2313" s="50"/>
      <c r="AH2313" s="50"/>
      <c r="AI2313" s="50"/>
      <c r="AJ2313" s="50"/>
      <c r="AK2313" s="50"/>
      <c r="AL2313" s="50"/>
      <c r="AM2313" s="50"/>
      <c r="AN2313" s="50"/>
      <c r="AO2313" s="50"/>
      <c r="AP2313" s="50"/>
      <c r="AQ2313" s="50"/>
      <c r="AR2313" s="50"/>
      <c r="AS2313" s="50"/>
      <c r="AT2313" s="50"/>
      <c r="AU2313" s="50"/>
      <c r="AV2313" s="50"/>
      <c r="AW2313" s="50"/>
      <c r="AX2313" s="50"/>
      <c r="AY2313" s="50"/>
      <c r="AZ2313" s="50"/>
      <c r="BA2313" s="50"/>
      <c r="BB2313" s="50"/>
      <c r="BC2313" s="50"/>
      <c r="BD2313" s="50"/>
      <c r="BE2313" s="50"/>
      <c r="BF2313" s="50"/>
      <c r="BG2313" s="50"/>
      <c r="BH2313" s="50"/>
      <c r="BI2313" s="50"/>
      <c r="BJ2313" s="50"/>
      <c r="BK2313" s="50"/>
      <c r="BL2313" s="50"/>
      <c r="BM2313" s="50"/>
      <c r="BN2313" s="50"/>
      <c r="BO2313" s="50"/>
      <c r="BP2313" s="50"/>
      <c r="BQ2313" s="50"/>
      <c r="BR2313" s="50"/>
      <c r="BS2313" s="50"/>
      <c r="BT2313" s="50"/>
      <c r="BU2313" s="50"/>
      <c r="BV2313" s="50"/>
      <c r="BW2313" s="50"/>
      <c r="BX2313" s="50"/>
      <c r="BY2313" s="50"/>
      <c r="BZ2313" s="50"/>
      <c r="CA2313" s="50"/>
      <c r="CB2313" s="50"/>
      <c r="CC2313" s="50"/>
      <c r="CD2313" s="50"/>
      <c r="CE2313" s="50"/>
      <c r="CF2313" s="50"/>
      <c r="CG2313" s="50"/>
      <c r="CH2313" s="50"/>
      <c r="CI2313" s="50"/>
      <c r="CJ2313" s="50"/>
      <c r="CK2313" s="50"/>
      <c r="CL2313" s="50"/>
      <c r="CM2313" s="50"/>
      <c r="CN2313" s="50"/>
      <c r="CO2313" s="50"/>
      <c r="CP2313" s="50"/>
      <c r="CQ2313" s="50"/>
      <c r="CR2313" s="50"/>
      <c r="CS2313" s="50"/>
      <c r="CT2313" s="50"/>
      <c r="CU2313" s="50"/>
      <c r="CV2313" s="50"/>
      <c r="CW2313" s="50"/>
      <c r="CX2313" s="50"/>
      <c r="CY2313" s="50"/>
      <c r="CZ2313" s="50"/>
      <c r="DA2313" s="50"/>
      <c r="DB2313" s="50"/>
      <c r="DC2313" s="50"/>
      <c r="DD2313" s="50"/>
      <c r="DE2313" s="50"/>
      <c r="DF2313" s="50"/>
    </row>
    <row r="2314" spans="2:110" x14ac:dyDescent="0.2">
      <c r="B2314" s="181"/>
      <c r="C2314" s="181"/>
      <c r="E2314" s="203"/>
      <c r="F2314" s="203"/>
      <c r="G2314" s="203"/>
      <c r="H2314" s="203"/>
      <c r="I2314" s="203"/>
      <c r="J2314" s="203"/>
      <c r="K2314" s="203"/>
      <c r="L2314" s="203"/>
      <c r="M2314" s="203"/>
      <c r="N2314" s="203"/>
      <c r="O2314" s="203"/>
      <c r="P2314" s="203"/>
      <c r="Q2314" s="204"/>
      <c r="R2314" s="204"/>
      <c r="S2314" s="234"/>
      <c r="T2314" s="50"/>
      <c r="U2314" s="50"/>
      <c r="V2314" s="50"/>
      <c r="W2314" s="50"/>
      <c r="X2314" s="50"/>
      <c r="Y2314" s="50"/>
      <c r="Z2314" s="250"/>
      <c r="AA2314" s="238"/>
      <c r="AB2314" s="50"/>
      <c r="AC2314" s="50"/>
      <c r="AD2314" s="50"/>
      <c r="AE2314" s="50"/>
      <c r="AF2314" s="50"/>
      <c r="AG2314" s="50"/>
      <c r="AH2314" s="50"/>
      <c r="AI2314" s="50"/>
      <c r="AJ2314" s="50"/>
      <c r="AK2314" s="50"/>
      <c r="AL2314" s="50"/>
      <c r="AM2314" s="50"/>
      <c r="AN2314" s="50"/>
      <c r="AO2314" s="50"/>
      <c r="AP2314" s="50"/>
      <c r="AQ2314" s="50"/>
      <c r="AR2314" s="50"/>
      <c r="AS2314" s="50"/>
      <c r="AT2314" s="50"/>
      <c r="AU2314" s="50"/>
      <c r="AV2314" s="50"/>
      <c r="AW2314" s="50"/>
      <c r="AX2314" s="50"/>
      <c r="AY2314" s="50"/>
      <c r="AZ2314" s="50"/>
      <c r="BA2314" s="50"/>
      <c r="BB2314" s="50"/>
      <c r="BC2314" s="50"/>
      <c r="BD2314" s="50"/>
      <c r="BE2314" s="50"/>
      <c r="BF2314" s="50"/>
      <c r="BG2314" s="50"/>
      <c r="BH2314" s="50"/>
      <c r="BI2314" s="50"/>
      <c r="BJ2314" s="50"/>
      <c r="BK2314" s="50"/>
      <c r="BL2314" s="50"/>
      <c r="BM2314" s="50"/>
      <c r="BN2314" s="50"/>
      <c r="BO2314" s="50"/>
      <c r="BP2314" s="50"/>
      <c r="BQ2314" s="50"/>
      <c r="BR2314" s="50"/>
      <c r="BS2314" s="50"/>
      <c r="BT2314" s="50"/>
      <c r="BU2314" s="50"/>
      <c r="BV2314" s="50"/>
      <c r="BW2314" s="50"/>
      <c r="BX2314" s="50"/>
      <c r="BY2314" s="50"/>
      <c r="BZ2314" s="50"/>
      <c r="CA2314" s="50"/>
      <c r="CB2314" s="50"/>
      <c r="CC2314" s="50"/>
      <c r="CD2314" s="50"/>
      <c r="CE2314" s="50"/>
      <c r="CF2314" s="50"/>
      <c r="CG2314" s="50"/>
      <c r="CH2314" s="50"/>
      <c r="CI2314" s="50"/>
      <c r="CJ2314" s="50"/>
      <c r="CK2314" s="50"/>
      <c r="CL2314" s="50"/>
      <c r="CM2314" s="50"/>
      <c r="CN2314" s="50"/>
      <c r="CO2314" s="50"/>
      <c r="CP2314" s="50"/>
      <c r="CQ2314" s="50"/>
      <c r="CR2314" s="50"/>
      <c r="CS2314" s="50"/>
      <c r="CT2314" s="50"/>
      <c r="CU2314" s="50"/>
      <c r="CV2314" s="50"/>
      <c r="CW2314" s="50"/>
      <c r="CX2314" s="50"/>
      <c r="CY2314" s="50"/>
      <c r="CZ2314" s="50"/>
      <c r="DA2314" s="50"/>
      <c r="DB2314" s="50"/>
      <c r="DC2314" s="50"/>
      <c r="DD2314" s="50"/>
      <c r="DE2314" s="50"/>
      <c r="DF2314" s="50"/>
    </row>
    <row r="2315" spans="2:110" x14ac:dyDescent="0.2">
      <c r="B2315" s="181"/>
      <c r="C2315" s="181"/>
      <c r="D2315" s="200"/>
      <c r="E2315" s="203"/>
      <c r="F2315" s="203"/>
      <c r="G2315" s="203"/>
      <c r="H2315" s="203"/>
      <c r="I2315" s="203"/>
      <c r="J2315" s="203"/>
      <c r="K2315" s="203"/>
      <c r="L2315" s="203"/>
      <c r="M2315" s="203"/>
      <c r="N2315" s="203"/>
      <c r="O2315" s="203"/>
      <c r="P2315" s="203"/>
      <c r="Q2315" s="204"/>
      <c r="R2315" s="204"/>
      <c r="S2315" s="234"/>
      <c r="T2315" s="50"/>
      <c r="U2315" s="50"/>
      <c r="V2315" s="50"/>
      <c r="W2315" s="50"/>
      <c r="X2315" s="50"/>
      <c r="Y2315" s="50"/>
      <c r="Z2315" s="250"/>
      <c r="AA2315" s="238"/>
      <c r="AB2315" s="50"/>
      <c r="AC2315" s="50"/>
      <c r="AD2315" s="50"/>
      <c r="AE2315" s="50"/>
      <c r="AF2315" s="50"/>
      <c r="AG2315" s="50"/>
      <c r="AH2315" s="50"/>
      <c r="AI2315" s="50"/>
      <c r="AJ2315" s="50"/>
      <c r="AK2315" s="50"/>
      <c r="AL2315" s="50"/>
      <c r="AM2315" s="50"/>
      <c r="AN2315" s="50"/>
      <c r="AO2315" s="50"/>
      <c r="AP2315" s="50"/>
      <c r="AQ2315" s="50"/>
      <c r="AR2315" s="50"/>
      <c r="AS2315" s="50"/>
      <c r="AT2315" s="50"/>
      <c r="AU2315" s="50"/>
      <c r="AV2315" s="50"/>
      <c r="AW2315" s="50"/>
      <c r="AX2315" s="50"/>
      <c r="AY2315" s="50"/>
      <c r="AZ2315" s="50"/>
      <c r="BA2315" s="50"/>
      <c r="BB2315" s="50"/>
      <c r="BC2315" s="50"/>
      <c r="BD2315" s="50"/>
      <c r="BE2315" s="50"/>
      <c r="BF2315" s="50"/>
      <c r="BG2315" s="50"/>
      <c r="BH2315" s="50"/>
      <c r="BI2315" s="50"/>
      <c r="BJ2315" s="50"/>
      <c r="BK2315" s="50"/>
      <c r="BL2315" s="50"/>
      <c r="BM2315" s="50"/>
      <c r="BN2315" s="50"/>
      <c r="BO2315" s="50"/>
      <c r="BP2315" s="50"/>
      <c r="BQ2315" s="50"/>
      <c r="BR2315" s="50"/>
      <c r="BS2315" s="50"/>
      <c r="BT2315" s="50"/>
      <c r="BU2315" s="50"/>
      <c r="BV2315" s="50"/>
      <c r="BW2315" s="50"/>
      <c r="BX2315" s="50"/>
      <c r="BY2315" s="50"/>
      <c r="BZ2315" s="50"/>
      <c r="CA2315" s="50"/>
      <c r="CB2315" s="50"/>
      <c r="CC2315" s="50"/>
      <c r="CD2315" s="50"/>
      <c r="CE2315" s="50"/>
      <c r="CF2315" s="50"/>
      <c r="CG2315" s="50"/>
      <c r="CH2315" s="50"/>
      <c r="CI2315" s="50"/>
      <c r="CJ2315" s="50"/>
      <c r="CK2315" s="50"/>
      <c r="CL2315" s="50"/>
      <c r="CM2315" s="50"/>
      <c r="CN2315" s="50"/>
      <c r="CO2315" s="50"/>
      <c r="CP2315" s="50"/>
      <c r="CQ2315" s="50"/>
      <c r="CR2315" s="50"/>
      <c r="CS2315" s="50"/>
      <c r="CT2315" s="50"/>
      <c r="CU2315" s="50"/>
      <c r="CV2315" s="50"/>
      <c r="CW2315" s="50"/>
      <c r="CX2315" s="50"/>
      <c r="CY2315" s="50"/>
      <c r="CZ2315" s="50"/>
      <c r="DA2315" s="50"/>
      <c r="DB2315" s="50"/>
      <c r="DC2315" s="50"/>
      <c r="DD2315" s="50"/>
      <c r="DE2315" s="50"/>
      <c r="DF2315" s="50"/>
    </row>
    <row r="2316" spans="2:110" x14ac:dyDescent="0.2">
      <c r="B2316" s="181"/>
      <c r="C2316" s="181"/>
      <c r="E2316" s="203"/>
      <c r="F2316" s="203"/>
      <c r="G2316" s="203"/>
      <c r="H2316" s="203"/>
      <c r="I2316" s="203"/>
      <c r="J2316" s="203"/>
      <c r="K2316" s="203"/>
      <c r="L2316" s="203"/>
      <c r="M2316" s="203"/>
      <c r="N2316" s="203"/>
      <c r="O2316" s="203"/>
      <c r="P2316" s="203"/>
      <c r="Q2316" s="204"/>
      <c r="R2316" s="204"/>
      <c r="S2316" s="234"/>
      <c r="T2316" s="50"/>
      <c r="U2316" s="50"/>
      <c r="V2316" s="50"/>
      <c r="W2316" s="50"/>
      <c r="X2316" s="50"/>
      <c r="Y2316" s="50"/>
      <c r="Z2316" s="250"/>
      <c r="AA2316" s="238"/>
      <c r="AB2316" s="50"/>
      <c r="AC2316" s="50"/>
      <c r="AD2316" s="50"/>
      <c r="AE2316" s="50"/>
      <c r="AF2316" s="50"/>
      <c r="AG2316" s="50"/>
      <c r="AH2316" s="50"/>
      <c r="AI2316" s="50"/>
      <c r="AJ2316" s="50"/>
      <c r="AK2316" s="50"/>
      <c r="AL2316" s="50"/>
      <c r="AM2316" s="50"/>
      <c r="AN2316" s="50"/>
      <c r="AO2316" s="50"/>
      <c r="AP2316" s="50"/>
      <c r="AQ2316" s="50"/>
      <c r="AR2316" s="50"/>
      <c r="AS2316" s="50"/>
      <c r="AT2316" s="50"/>
      <c r="AU2316" s="50"/>
      <c r="AV2316" s="50"/>
      <c r="AW2316" s="50"/>
      <c r="AX2316" s="50"/>
      <c r="AY2316" s="50"/>
      <c r="AZ2316" s="50"/>
      <c r="BA2316" s="50"/>
      <c r="BB2316" s="50"/>
      <c r="BC2316" s="50"/>
      <c r="BD2316" s="50"/>
      <c r="BE2316" s="50"/>
      <c r="BF2316" s="50"/>
      <c r="BG2316" s="50"/>
      <c r="BH2316" s="50"/>
      <c r="BI2316" s="50"/>
      <c r="BJ2316" s="50"/>
      <c r="BK2316" s="50"/>
      <c r="BL2316" s="50"/>
      <c r="BM2316" s="50"/>
      <c r="BN2316" s="50"/>
      <c r="BO2316" s="50"/>
      <c r="BP2316" s="50"/>
      <c r="BQ2316" s="50"/>
      <c r="BR2316" s="50"/>
      <c r="BS2316" s="50"/>
      <c r="BT2316" s="50"/>
      <c r="BU2316" s="50"/>
      <c r="BV2316" s="50"/>
      <c r="BW2316" s="50"/>
      <c r="BX2316" s="50"/>
      <c r="BY2316" s="50"/>
      <c r="BZ2316" s="50"/>
      <c r="CA2316" s="50"/>
      <c r="CB2316" s="50"/>
      <c r="CC2316" s="50"/>
      <c r="CD2316" s="50"/>
      <c r="CE2316" s="50"/>
      <c r="CF2316" s="50"/>
      <c r="CG2316" s="50"/>
      <c r="CH2316" s="50"/>
      <c r="CI2316" s="50"/>
      <c r="CJ2316" s="50"/>
      <c r="CK2316" s="50"/>
      <c r="CL2316" s="50"/>
      <c r="CM2316" s="50"/>
      <c r="CN2316" s="50"/>
      <c r="CO2316" s="50"/>
      <c r="CP2316" s="50"/>
      <c r="CQ2316" s="50"/>
      <c r="CR2316" s="50"/>
      <c r="CS2316" s="50"/>
      <c r="CT2316" s="50"/>
      <c r="CU2316" s="50"/>
      <c r="CV2316" s="50"/>
      <c r="CW2316" s="50"/>
      <c r="CX2316" s="50"/>
      <c r="CY2316" s="50"/>
      <c r="CZ2316" s="50"/>
      <c r="DA2316" s="50"/>
      <c r="DB2316" s="50"/>
      <c r="DC2316" s="50"/>
      <c r="DD2316" s="50"/>
      <c r="DE2316" s="50"/>
      <c r="DF2316" s="50"/>
    </row>
    <row r="2317" spans="2:110" x14ac:dyDescent="0.2">
      <c r="B2317" s="181"/>
      <c r="C2317" s="181"/>
      <c r="E2317" s="203"/>
      <c r="F2317" s="203"/>
      <c r="G2317" s="203"/>
      <c r="H2317" s="203"/>
      <c r="I2317" s="203"/>
      <c r="J2317" s="203"/>
      <c r="K2317" s="203"/>
      <c r="L2317" s="203"/>
      <c r="M2317" s="203"/>
      <c r="N2317" s="203"/>
      <c r="O2317" s="203"/>
      <c r="P2317" s="203"/>
      <c r="Q2317" s="204"/>
      <c r="R2317" s="204"/>
      <c r="S2317" s="234"/>
      <c r="T2317" s="50"/>
      <c r="U2317" s="50"/>
      <c r="V2317" s="50"/>
      <c r="W2317" s="50"/>
      <c r="X2317" s="50"/>
      <c r="Y2317" s="50"/>
      <c r="Z2317" s="250"/>
      <c r="AA2317" s="238"/>
      <c r="AB2317" s="50"/>
      <c r="AC2317" s="50"/>
      <c r="AD2317" s="50"/>
      <c r="AE2317" s="50"/>
      <c r="AF2317" s="50"/>
      <c r="AG2317" s="50"/>
      <c r="AH2317" s="50"/>
      <c r="AI2317" s="50"/>
      <c r="AJ2317" s="50"/>
      <c r="AK2317" s="50"/>
      <c r="AL2317" s="50"/>
      <c r="AM2317" s="50"/>
      <c r="AN2317" s="50"/>
      <c r="AO2317" s="50"/>
      <c r="AP2317" s="50"/>
      <c r="AQ2317" s="50"/>
      <c r="AR2317" s="50"/>
      <c r="AS2317" s="50"/>
      <c r="AT2317" s="50"/>
      <c r="AU2317" s="50"/>
      <c r="AV2317" s="50"/>
      <c r="AW2317" s="50"/>
      <c r="AX2317" s="50"/>
      <c r="AY2317" s="50"/>
      <c r="AZ2317" s="50"/>
      <c r="BA2317" s="50"/>
      <c r="BB2317" s="50"/>
      <c r="BC2317" s="50"/>
      <c r="BD2317" s="50"/>
      <c r="BE2317" s="50"/>
      <c r="BF2317" s="50"/>
      <c r="BG2317" s="50"/>
      <c r="BH2317" s="50"/>
      <c r="BI2317" s="50"/>
      <c r="BJ2317" s="50"/>
      <c r="BK2317" s="50"/>
      <c r="BL2317" s="50"/>
      <c r="BM2317" s="50"/>
      <c r="BN2317" s="50"/>
      <c r="BO2317" s="50"/>
      <c r="BP2317" s="50"/>
      <c r="BQ2317" s="50"/>
      <c r="BR2317" s="50"/>
      <c r="BS2317" s="50"/>
      <c r="BT2317" s="50"/>
      <c r="BU2317" s="50"/>
      <c r="BV2317" s="50"/>
      <c r="BW2317" s="50"/>
      <c r="BX2317" s="50"/>
      <c r="BY2317" s="50"/>
      <c r="BZ2317" s="50"/>
      <c r="CA2317" s="50"/>
      <c r="CB2317" s="50"/>
      <c r="CC2317" s="50"/>
      <c r="CD2317" s="50"/>
      <c r="CE2317" s="50"/>
      <c r="CF2317" s="50"/>
      <c r="CG2317" s="50"/>
      <c r="CH2317" s="50"/>
      <c r="CI2317" s="50"/>
      <c r="CJ2317" s="50"/>
      <c r="CK2317" s="50"/>
      <c r="CL2317" s="50"/>
      <c r="CM2317" s="50"/>
      <c r="CN2317" s="50"/>
      <c r="CO2317" s="50"/>
      <c r="CP2317" s="50"/>
      <c r="CQ2317" s="50"/>
      <c r="CR2317" s="50"/>
      <c r="CS2317" s="50"/>
      <c r="CT2317" s="50"/>
      <c r="CU2317" s="50"/>
      <c r="CV2317" s="50"/>
      <c r="CW2317" s="50"/>
      <c r="CX2317" s="50"/>
      <c r="CY2317" s="50"/>
      <c r="CZ2317" s="50"/>
      <c r="DA2317" s="50"/>
      <c r="DB2317" s="50"/>
      <c r="DC2317" s="50"/>
      <c r="DD2317" s="50"/>
      <c r="DE2317" s="50"/>
      <c r="DF2317" s="50"/>
    </row>
    <row r="2318" spans="2:110" x14ac:dyDescent="0.2">
      <c r="B2318" s="181"/>
      <c r="C2318" s="181"/>
      <c r="E2318" s="203"/>
      <c r="F2318" s="203"/>
      <c r="G2318" s="203"/>
      <c r="H2318" s="203"/>
      <c r="I2318" s="203"/>
      <c r="J2318" s="203"/>
      <c r="K2318" s="203"/>
      <c r="L2318" s="203"/>
      <c r="M2318" s="203"/>
      <c r="N2318" s="203"/>
      <c r="O2318" s="203"/>
      <c r="P2318" s="203"/>
      <c r="Q2318" s="204"/>
      <c r="R2318" s="204"/>
      <c r="S2318" s="234"/>
      <c r="T2318" s="50"/>
      <c r="U2318" s="50"/>
      <c r="V2318" s="50"/>
      <c r="W2318" s="50"/>
      <c r="X2318" s="50"/>
      <c r="Y2318" s="50"/>
      <c r="Z2318" s="250"/>
      <c r="AA2318" s="238"/>
      <c r="AB2318" s="50"/>
      <c r="AC2318" s="50"/>
      <c r="AD2318" s="50"/>
      <c r="AE2318" s="50"/>
      <c r="AF2318" s="50"/>
      <c r="AG2318" s="50"/>
      <c r="AH2318" s="50"/>
      <c r="AI2318" s="50"/>
      <c r="AJ2318" s="50"/>
      <c r="AK2318" s="50"/>
      <c r="AL2318" s="50"/>
      <c r="AM2318" s="50"/>
      <c r="AN2318" s="50"/>
      <c r="AO2318" s="50"/>
      <c r="AP2318" s="50"/>
      <c r="AQ2318" s="50"/>
      <c r="AR2318" s="50"/>
      <c r="AS2318" s="50"/>
      <c r="AT2318" s="50"/>
      <c r="AU2318" s="50"/>
      <c r="AV2318" s="50"/>
      <c r="AW2318" s="50"/>
      <c r="AX2318" s="50"/>
      <c r="AY2318" s="50"/>
      <c r="AZ2318" s="50"/>
      <c r="BA2318" s="50"/>
      <c r="BB2318" s="50"/>
      <c r="BC2318" s="50"/>
      <c r="BD2318" s="50"/>
      <c r="BE2318" s="50"/>
      <c r="BF2318" s="50"/>
      <c r="BG2318" s="50"/>
      <c r="BH2318" s="50"/>
      <c r="BI2318" s="50"/>
      <c r="BJ2318" s="50"/>
      <c r="BK2318" s="50"/>
      <c r="BL2318" s="50"/>
      <c r="BM2318" s="50"/>
      <c r="BN2318" s="50"/>
      <c r="BO2318" s="50"/>
      <c r="BP2318" s="50"/>
      <c r="BQ2318" s="50"/>
      <c r="BR2318" s="50"/>
      <c r="BS2318" s="50"/>
      <c r="BT2318" s="50"/>
      <c r="BU2318" s="50"/>
      <c r="BV2318" s="50"/>
      <c r="BW2318" s="50"/>
      <c r="BX2318" s="50"/>
      <c r="BY2318" s="50"/>
      <c r="BZ2318" s="50"/>
      <c r="CA2318" s="50"/>
      <c r="CB2318" s="50"/>
      <c r="CC2318" s="50"/>
      <c r="CD2318" s="50"/>
      <c r="CE2318" s="50"/>
      <c r="CF2318" s="50"/>
      <c r="CG2318" s="50"/>
      <c r="CH2318" s="50"/>
      <c r="CI2318" s="50"/>
      <c r="CJ2318" s="50"/>
      <c r="CK2318" s="50"/>
      <c r="CL2318" s="50"/>
      <c r="CM2318" s="50"/>
      <c r="CN2318" s="50"/>
      <c r="CO2318" s="50"/>
      <c r="CP2318" s="50"/>
      <c r="CQ2318" s="50"/>
      <c r="CR2318" s="50"/>
      <c r="CS2318" s="50"/>
      <c r="CT2318" s="50"/>
      <c r="CU2318" s="50"/>
      <c r="CV2318" s="50"/>
      <c r="CW2318" s="50"/>
      <c r="CX2318" s="50"/>
      <c r="CY2318" s="50"/>
      <c r="CZ2318" s="50"/>
      <c r="DA2318" s="50"/>
      <c r="DB2318" s="50"/>
      <c r="DC2318" s="50"/>
      <c r="DD2318" s="50"/>
      <c r="DE2318" s="50"/>
      <c r="DF2318" s="50"/>
    </row>
    <row r="2319" spans="2:110" x14ac:dyDescent="0.2">
      <c r="B2319" s="181"/>
      <c r="C2319" s="181"/>
      <c r="E2319" s="203"/>
      <c r="F2319" s="203"/>
      <c r="G2319" s="203"/>
      <c r="H2319" s="203"/>
      <c r="I2319" s="203"/>
      <c r="J2319" s="203"/>
      <c r="K2319" s="203"/>
      <c r="L2319" s="203"/>
      <c r="M2319" s="203"/>
      <c r="N2319" s="203"/>
      <c r="O2319" s="203"/>
      <c r="P2319" s="203"/>
      <c r="Q2319" s="204"/>
      <c r="R2319" s="204"/>
      <c r="S2319" s="234"/>
      <c r="T2319" s="50"/>
      <c r="U2319" s="50"/>
      <c r="V2319" s="50"/>
      <c r="W2319" s="50"/>
      <c r="X2319" s="50"/>
      <c r="Y2319" s="50"/>
      <c r="Z2319" s="250"/>
      <c r="AA2319" s="238"/>
      <c r="AB2319" s="50"/>
      <c r="AC2319" s="50"/>
      <c r="AD2319" s="50"/>
      <c r="AE2319" s="50"/>
      <c r="AF2319" s="50"/>
      <c r="AG2319" s="50"/>
      <c r="AH2319" s="50"/>
      <c r="AI2319" s="50"/>
      <c r="AJ2319" s="50"/>
      <c r="AK2319" s="50"/>
      <c r="AL2319" s="50"/>
      <c r="AM2319" s="50"/>
      <c r="AN2319" s="50"/>
      <c r="AO2319" s="50"/>
      <c r="AP2319" s="50"/>
      <c r="AQ2319" s="50"/>
      <c r="AR2319" s="50"/>
      <c r="AS2319" s="50"/>
      <c r="AT2319" s="50"/>
      <c r="AU2319" s="50"/>
      <c r="AV2319" s="50"/>
      <c r="AW2319" s="50"/>
      <c r="AX2319" s="50"/>
      <c r="AY2319" s="50"/>
      <c r="AZ2319" s="50"/>
      <c r="BA2319" s="50"/>
      <c r="BB2319" s="50"/>
      <c r="BC2319" s="50"/>
      <c r="BD2319" s="50"/>
      <c r="BE2319" s="50"/>
      <c r="BF2319" s="50"/>
      <c r="BG2319" s="50"/>
      <c r="BH2319" s="50"/>
      <c r="BI2319" s="50"/>
      <c r="BJ2319" s="50"/>
      <c r="BK2319" s="50"/>
      <c r="BL2319" s="50"/>
      <c r="BM2319" s="50"/>
      <c r="BN2319" s="50"/>
      <c r="BO2319" s="50"/>
      <c r="BP2319" s="50"/>
      <c r="BQ2319" s="50"/>
      <c r="BR2319" s="50"/>
      <c r="BS2319" s="50"/>
      <c r="BT2319" s="50"/>
      <c r="BU2319" s="50"/>
      <c r="BV2319" s="50"/>
      <c r="BW2319" s="50"/>
      <c r="BX2319" s="50"/>
      <c r="BY2319" s="50"/>
      <c r="BZ2319" s="50"/>
      <c r="CA2319" s="50"/>
      <c r="CB2319" s="50"/>
      <c r="CC2319" s="50"/>
      <c r="CD2319" s="50"/>
      <c r="CE2319" s="50"/>
      <c r="CF2319" s="50"/>
      <c r="CG2319" s="50"/>
      <c r="CH2319" s="50"/>
      <c r="CI2319" s="50"/>
      <c r="CJ2319" s="50"/>
      <c r="CK2319" s="50"/>
      <c r="CL2319" s="50"/>
      <c r="CM2319" s="50"/>
      <c r="CN2319" s="50"/>
      <c r="CO2319" s="50"/>
      <c r="CP2319" s="50"/>
      <c r="CQ2319" s="50"/>
      <c r="CR2319" s="50"/>
      <c r="CS2319" s="50"/>
      <c r="CT2319" s="50"/>
      <c r="CU2319" s="50"/>
      <c r="CV2319" s="50"/>
      <c r="CW2319" s="50"/>
      <c r="CX2319" s="50"/>
      <c r="CY2319" s="50"/>
      <c r="CZ2319" s="50"/>
      <c r="DA2319" s="50"/>
      <c r="DB2319" s="50"/>
      <c r="DC2319" s="50"/>
      <c r="DD2319" s="50"/>
      <c r="DE2319" s="50"/>
      <c r="DF2319" s="50"/>
    </row>
    <row r="2320" spans="2:110" x14ac:dyDescent="0.2">
      <c r="B2320" s="181"/>
      <c r="C2320" s="181"/>
      <c r="E2320" s="203"/>
      <c r="F2320" s="203"/>
      <c r="G2320" s="203"/>
      <c r="H2320" s="203"/>
      <c r="I2320" s="203"/>
      <c r="J2320" s="203"/>
      <c r="K2320" s="203"/>
      <c r="L2320" s="203"/>
      <c r="M2320" s="203"/>
      <c r="N2320" s="203"/>
      <c r="O2320" s="203"/>
      <c r="P2320" s="203"/>
      <c r="Q2320" s="204"/>
      <c r="R2320" s="204"/>
      <c r="S2320" s="234"/>
      <c r="T2320" s="50"/>
      <c r="U2320" s="50"/>
      <c r="V2320" s="50"/>
      <c r="W2320" s="50"/>
      <c r="X2320" s="50"/>
      <c r="Y2320" s="50"/>
      <c r="Z2320" s="250"/>
      <c r="AA2320" s="238"/>
      <c r="AB2320" s="50"/>
      <c r="AC2320" s="50"/>
      <c r="AD2320" s="50"/>
      <c r="AE2320" s="50"/>
      <c r="AF2320" s="50"/>
      <c r="AG2320" s="50"/>
      <c r="AH2320" s="50"/>
      <c r="AI2320" s="50"/>
      <c r="AJ2320" s="50"/>
      <c r="AK2320" s="50"/>
      <c r="AL2320" s="50"/>
      <c r="AM2320" s="50"/>
      <c r="AN2320" s="50"/>
      <c r="AO2320" s="50"/>
      <c r="AP2320" s="50"/>
      <c r="AQ2320" s="50"/>
      <c r="AR2320" s="50"/>
      <c r="AS2320" s="50"/>
      <c r="AT2320" s="50"/>
      <c r="AU2320" s="50"/>
      <c r="AV2320" s="50"/>
      <c r="AW2320" s="50"/>
      <c r="AX2320" s="50"/>
      <c r="AY2320" s="50"/>
      <c r="AZ2320" s="50"/>
      <c r="BA2320" s="50"/>
      <c r="BB2320" s="50"/>
      <c r="BC2320" s="50"/>
      <c r="BD2320" s="50"/>
      <c r="BE2320" s="50"/>
      <c r="BF2320" s="50"/>
      <c r="BG2320" s="50"/>
      <c r="BH2320" s="50"/>
      <c r="BI2320" s="50"/>
      <c r="BJ2320" s="50"/>
      <c r="BK2320" s="50"/>
      <c r="BL2320" s="50"/>
      <c r="BM2320" s="50"/>
      <c r="BN2320" s="50"/>
      <c r="BO2320" s="50"/>
      <c r="BP2320" s="50"/>
      <c r="BQ2320" s="50"/>
      <c r="BR2320" s="50"/>
      <c r="BS2320" s="50"/>
      <c r="BT2320" s="50"/>
      <c r="BU2320" s="50"/>
      <c r="BV2320" s="50"/>
      <c r="BW2320" s="50"/>
      <c r="BX2320" s="50"/>
      <c r="BY2320" s="50"/>
      <c r="BZ2320" s="50"/>
      <c r="CA2320" s="50"/>
      <c r="CB2320" s="50"/>
      <c r="CC2320" s="50"/>
      <c r="CD2320" s="50"/>
      <c r="CE2320" s="50"/>
      <c r="CF2320" s="50"/>
      <c r="CG2320" s="50"/>
      <c r="CH2320" s="50"/>
      <c r="CI2320" s="50"/>
      <c r="CJ2320" s="50"/>
      <c r="CK2320" s="50"/>
      <c r="CL2320" s="50"/>
      <c r="CM2320" s="50"/>
      <c r="CN2320" s="50"/>
      <c r="CO2320" s="50"/>
      <c r="CP2320" s="50"/>
      <c r="CQ2320" s="50"/>
      <c r="CR2320" s="50"/>
      <c r="CS2320" s="50"/>
      <c r="CT2320" s="50"/>
      <c r="CU2320" s="50"/>
      <c r="CV2320" s="50"/>
      <c r="CW2320" s="50"/>
      <c r="CX2320" s="50"/>
      <c r="CY2320" s="50"/>
      <c r="CZ2320" s="50"/>
      <c r="DA2320" s="50"/>
      <c r="DB2320" s="50"/>
      <c r="DC2320" s="50"/>
      <c r="DD2320" s="50"/>
      <c r="DE2320" s="50"/>
      <c r="DF2320" s="50"/>
    </row>
    <row r="2321" spans="2:110" x14ac:dyDescent="0.2">
      <c r="B2321" s="181"/>
      <c r="C2321" s="181"/>
      <c r="E2321" s="203"/>
      <c r="F2321" s="203"/>
      <c r="G2321" s="203"/>
      <c r="H2321" s="203"/>
      <c r="I2321" s="203"/>
      <c r="J2321" s="203"/>
      <c r="K2321" s="203"/>
      <c r="L2321" s="203"/>
      <c r="M2321" s="203"/>
      <c r="N2321" s="203"/>
      <c r="O2321" s="203"/>
      <c r="P2321" s="203"/>
      <c r="Q2321" s="204"/>
      <c r="R2321" s="204"/>
      <c r="S2321" s="234"/>
      <c r="T2321" s="50"/>
      <c r="U2321" s="50"/>
      <c r="V2321" s="50"/>
      <c r="W2321" s="50"/>
      <c r="X2321" s="50"/>
      <c r="Y2321" s="50"/>
      <c r="Z2321" s="250"/>
      <c r="AA2321" s="238"/>
      <c r="AB2321" s="50"/>
      <c r="AC2321" s="50"/>
      <c r="AD2321" s="50"/>
      <c r="AE2321" s="50"/>
      <c r="AF2321" s="50"/>
      <c r="AG2321" s="50"/>
      <c r="AH2321" s="50"/>
      <c r="AI2321" s="50"/>
      <c r="AJ2321" s="50"/>
      <c r="AK2321" s="50"/>
      <c r="AL2321" s="50"/>
      <c r="AM2321" s="50"/>
      <c r="AN2321" s="50"/>
      <c r="AO2321" s="50"/>
      <c r="AP2321" s="50"/>
      <c r="AQ2321" s="50"/>
      <c r="AR2321" s="50"/>
      <c r="AS2321" s="50"/>
      <c r="AT2321" s="50"/>
      <c r="AU2321" s="50"/>
      <c r="AV2321" s="50"/>
      <c r="AW2321" s="50"/>
      <c r="AX2321" s="50"/>
      <c r="AY2321" s="50"/>
      <c r="AZ2321" s="50"/>
      <c r="BA2321" s="50"/>
      <c r="BB2321" s="50"/>
      <c r="BC2321" s="50"/>
      <c r="BD2321" s="50"/>
      <c r="BE2321" s="50"/>
      <c r="BF2321" s="50"/>
      <c r="BG2321" s="50"/>
      <c r="BH2321" s="50"/>
      <c r="BI2321" s="50"/>
      <c r="BJ2321" s="50"/>
      <c r="BK2321" s="50"/>
      <c r="BL2321" s="50"/>
      <c r="BM2321" s="50"/>
      <c r="BN2321" s="50"/>
      <c r="BO2321" s="50"/>
      <c r="BP2321" s="50"/>
      <c r="BQ2321" s="50"/>
      <c r="BR2321" s="50"/>
      <c r="BS2321" s="50"/>
      <c r="BT2321" s="50"/>
      <c r="BU2321" s="50"/>
      <c r="BV2321" s="50"/>
      <c r="BW2321" s="50"/>
      <c r="BX2321" s="50"/>
      <c r="BY2321" s="50"/>
      <c r="BZ2321" s="50"/>
      <c r="CA2321" s="50"/>
      <c r="CB2321" s="50"/>
      <c r="CC2321" s="50"/>
      <c r="CD2321" s="50"/>
      <c r="CE2321" s="50"/>
      <c r="CF2321" s="50"/>
      <c r="CG2321" s="50"/>
      <c r="CH2321" s="50"/>
      <c r="CI2321" s="50"/>
      <c r="CJ2321" s="50"/>
      <c r="CK2321" s="50"/>
      <c r="CL2321" s="50"/>
      <c r="CM2321" s="50"/>
      <c r="CN2321" s="50"/>
      <c r="CO2321" s="50"/>
      <c r="CP2321" s="50"/>
      <c r="CQ2321" s="50"/>
      <c r="CR2321" s="50"/>
      <c r="CS2321" s="50"/>
      <c r="CT2321" s="50"/>
      <c r="CU2321" s="50"/>
      <c r="CV2321" s="50"/>
      <c r="CW2321" s="50"/>
      <c r="CX2321" s="50"/>
      <c r="CY2321" s="50"/>
      <c r="CZ2321" s="50"/>
      <c r="DA2321" s="50"/>
      <c r="DB2321" s="50"/>
      <c r="DC2321" s="50"/>
      <c r="DD2321" s="50"/>
      <c r="DE2321" s="50"/>
      <c r="DF2321" s="50"/>
    </row>
    <row r="2322" spans="2:110" x14ac:dyDescent="0.2">
      <c r="B2322" s="181"/>
      <c r="C2322" s="181"/>
      <c r="E2322" s="203"/>
      <c r="F2322" s="203"/>
      <c r="G2322" s="203"/>
      <c r="H2322" s="203"/>
      <c r="I2322" s="203"/>
      <c r="J2322" s="203"/>
      <c r="K2322" s="203"/>
      <c r="L2322" s="203"/>
      <c r="M2322" s="203"/>
      <c r="N2322" s="203"/>
      <c r="O2322" s="203"/>
      <c r="P2322" s="203"/>
      <c r="Q2322" s="204"/>
      <c r="R2322" s="204"/>
      <c r="S2322" s="234"/>
      <c r="T2322" s="50"/>
      <c r="U2322" s="50"/>
      <c r="V2322" s="50"/>
      <c r="W2322" s="50"/>
      <c r="X2322" s="50"/>
      <c r="Y2322" s="50"/>
      <c r="Z2322" s="250"/>
      <c r="AA2322" s="238"/>
      <c r="AB2322" s="50"/>
      <c r="AC2322" s="50"/>
      <c r="AD2322" s="50"/>
      <c r="AE2322" s="50"/>
      <c r="AF2322" s="50"/>
      <c r="AG2322" s="50"/>
      <c r="AH2322" s="50"/>
      <c r="AI2322" s="50"/>
      <c r="AJ2322" s="50"/>
      <c r="AK2322" s="50"/>
      <c r="AL2322" s="50"/>
      <c r="AM2322" s="50"/>
      <c r="AN2322" s="50"/>
      <c r="AO2322" s="50"/>
      <c r="AP2322" s="50"/>
      <c r="AQ2322" s="50"/>
      <c r="AR2322" s="50"/>
      <c r="AS2322" s="50"/>
      <c r="AT2322" s="50"/>
      <c r="AU2322" s="50"/>
      <c r="AV2322" s="50"/>
      <c r="AW2322" s="50"/>
      <c r="AX2322" s="50"/>
      <c r="AY2322" s="50"/>
      <c r="AZ2322" s="50"/>
      <c r="BA2322" s="50"/>
      <c r="BB2322" s="50"/>
      <c r="BC2322" s="50"/>
      <c r="BD2322" s="50"/>
      <c r="BE2322" s="50"/>
      <c r="BF2322" s="50"/>
      <c r="BG2322" s="50"/>
      <c r="BH2322" s="50"/>
      <c r="BI2322" s="50"/>
      <c r="BJ2322" s="50"/>
      <c r="BK2322" s="50"/>
      <c r="BL2322" s="50"/>
      <c r="BM2322" s="50"/>
      <c r="BN2322" s="50"/>
      <c r="BO2322" s="50"/>
      <c r="BP2322" s="50"/>
      <c r="BQ2322" s="50"/>
      <c r="BR2322" s="50"/>
      <c r="BS2322" s="50"/>
      <c r="BT2322" s="50"/>
      <c r="BU2322" s="50"/>
      <c r="BV2322" s="50"/>
      <c r="BW2322" s="50"/>
      <c r="BX2322" s="50"/>
      <c r="BY2322" s="50"/>
      <c r="BZ2322" s="50"/>
      <c r="CA2322" s="50"/>
      <c r="CB2322" s="50"/>
      <c r="CC2322" s="50"/>
      <c r="CD2322" s="50"/>
      <c r="CE2322" s="50"/>
      <c r="CF2322" s="50"/>
      <c r="CG2322" s="50"/>
      <c r="CH2322" s="50"/>
      <c r="CI2322" s="50"/>
      <c r="CJ2322" s="50"/>
      <c r="CK2322" s="50"/>
      <c r="CL2322" s="50"/>
      <c r="CM2322" s="50"/>
      <c r="CN2322" s="50"/>
      <c r="CO2322" s="50"/>
      <c r="CP2322" s="50"/>
      <c r="CQ2322" s="50"/>
      <c r="CR2322" s="50"/>
      <c r="CS2322" s="50"/>
      <c r="CT2322" s="50"/>
      <c r="CU2322" s="50"/>
      <c r="CV2322" s="50"/>
      <c r="CW2322" s="50"/>
      <c r="CX2322" s="50"/>
      <c r="CY2322" s="50"/>
      <c r="CZ2322" s="50"/>
      <c r="DA2322" s="50"/>
      <c r="DB2322" s="50"/>
      <c r="DC2322" s="50"/>
      <c r="DD2322" s="50"/>
      <c r="DE2322" s="50"/>
      <c r="DF2322" s="50"/>
    </row>
    <row r="2323" spans="2:110" x14ac:dyDescent="0.2">
      <c r="B2323" s="181"/>
      <c r="C2323" s="181"/>
      <c r="E2323" s="203"/>
      <c r="F2323" s="203"/>
      <c r="G2323" s="203"/>
      <c r="H2323" s="203"/>
      <c r="I2323" s="203"/>
      <c r="J2323" s="203"/>
      <c r="K2323" s="203"/>
      <c r="L2323" s="203"/>
      <c r="M2323" s="203"/>
      <c r="N2323" s="203"/>
      <c r="O2323" s="203"/>
      <c r="P2323" s="203"/>
      <c r="Q2323" s="204"/>
      <c r="R2323" s="204"/>
      <c r="S2323" s="234"/>
      <c r="T2323" s="50"/>
      <c r="U2323" s="50"/>
      <c r="V2323" s="50"/>
      <c r="W2323" s="50"/>
      <c r="X2323" s="50"/>
      <c r="Y2323" s="50"/>
      <c r="Z2323" s="250"/>
      <c r="AA2323" s="238"/>
      <c r="AB2323" s="50"/>
      <c r="AC2323" s="50"/>
      <c r="AD2323" s="50"/>
      <c r="AE2323" s="50"/>
      <c r="AF2323" s="50"/>
      <c r="AG2323" s="50"/>
      <c r="AH2323" s="50"/>
      <c r="AI2323" s="50"/>
      <c r="AJ2323" s="50"/>
      <c r="AK2323" s="50"/>
      <c r="AL2323" s="50"/>
      <c r="AM2323" s="50"/>
      <c r="AN2323" s="50"/>
      <c r="AO2323" s="50"/>
      <c r="AP2323" s="50"/>
      <c r="AQ2323" s="50"/>
      <c r="AR2323" s="50"/>
      <c r="AS2323" s="50"/>
      <c r="AT2323" s="50"/>
      <c r="AU2323" s="50"/>
      <c r="AV2323" s="50"/>
      <c r="AW2323" s="50"/>
      <c r="AX2323" s="50"/>
      <c r="AY2323" s="50"/>
      <c r="AZ2323" s="50"/>
      <c r="BA2323" s="50"/>
      <c r="BB2323" s="50"/>
      <c r="BC2323" s="50"/>
      <c r="BD2323" s="50"/>
      <c r="BE2323" s="50"/>
      <c r="BF2323" s="50"/>
      <c r="BG2323" s="50"/>
      <c r="BH2323" s="50"/>
      <c r="BI2323" s="50"/>
      <c r="BJ2323" s="50"/>
      <c r="BK2323" s="50"/>
      <c r="BL2323" s="50"/>
      <c r="BM2323" s="50"/>
      <c r="BN2323" s="50"/>
      <c r="BO2323" s="50"/>
      <c r="BP2323" s="50"/>
      <c r="BQ2323" s="50"/>
      <c r="BR2323" s="50"/>
      <c r="BS2323" s="50"/>
      <c r="BT2323" s="50"/>
      <c r="BU2323" s="50"/>
      <c r="BV2323" s="50"/>
      <c r="BW2323" s="50"/>
      <c r="BX2323" s="50"/>
      <c r="BY2323" s="50"/>
      <c r="BZ2323" s="50"/>
      <c r="CA2323" s="50"/>
      <c r="CB2323" s="50"/>
      <c r="CC2323" s="50"/>
      <c r="CD2323" s="50"/>
      <c r="CE2323" s="50"/>
      <c r="CF2323" s="50"/>
      <c r="CG2323" s="50"/>
      <c r="CH2323" s="50"/>
      <c r="CI2323" s="50"/>
      <c r="CJ2323" s="50"/>
      <c r="CK2323" s="50"/>
      <c r="CL2323" s="50"/>
      <c r="CM2323" s="50"/>
      <c r="CN2323" s="50"/>
      <c r="CO2323" s="50"/>
      <c r="CP2323" s="50"/>
      <c r="CQ2323" s="50"/>
      <c r="CR2323" s="50"/>
      <c r="CS2323" s="50"/>
      <c r="CT2323" s="50"/>
      <c r="CU2323" s="50"/>
      <c r="CV2323" s="50"/>
      <c r="CW2323" s="50"/>
      <c r="CX2323" s="50"/>
      <c r="CY2323" s="50"/>
      <c r="CZ2323" s="50"/>
      <c r="DA2323" s="50"/>
      <c r="DB2323" s="50"/>
      <c r="DC2323" s="50"/>
      <c r="DD2323" s="50"/>
      <c r="DE2323" s="50"/>
      <c r="DF2323" s="50"/>
    </row>
    <row r="2324" spans="2:110" x14ac:dyDescent="0.2">
      <c r="B2324" s="181"/>
      <c r="C2324" s="181"/>
      <c r="E2324" s="203"/>
      <c r="F2324" s="203"/>
      <c r="G2324" s="203"/>
      <c r="H2324" s="203"/>
      <c r="I2324" s="203"/>
      <c r="J2324" s="203"/>
      <c r="K2324" s="203"/>
      <c r="L2324" s="203"/>
      <c r="M2324" s="203"/>
      <c r="N2324" s="203"/>
      <c r="O2324" s="203"/>
      <c r="P2324" s="203"/>
      <c r="Q2324" s="204"/>
      <c r="R2324" s="204"/>
      <c r="S2324" s="234"/>
      <c r="T2324" s="50"/>
      <c r="U2324" s="50"/>
      <c r="V2324" s="50"/>
      <c r="W2324" s="50"/>
      <c r="X2324" s="50"/>
      <c r="Y2324" s="50"/>
      <c r="Z2324" s="250"/>
      <c r="AA2324" s="238"/>
      <c r="AB2324" s="50"/>
      <c r="AC2324" s="50"/>
      <c r="AD2324" s="50"/>
      <c r="AE2324" s="50"/>
      <c r="AF2324" s="50"/>
      <c r="AG2324" s="50"/>
      <c r="AH2324" s="50"/>
      <c r="AI2324" s="50"/>
      <c r="AJ2324" s="50"/>
      <c r="AK2324" s="50"/>
      <c r="AL2324" s="50"/>
      <c r="AM2324" s="50"/>
      <c r="AN2324" s="50"/>
      <c r="AO2324" s="50"/>
      <c r="AP2324" s="50"/>
      <c r="AQ2324" s="50"/>
      <c r="AR2324" s="50"/>
      <c r="AS2324" s="50"/>
      <c r="AT2324" s="50"/>
      <c r="AU2324" s="50"/>
      <c r="AV2324" s="50"/>
      <c r="AW2324" s="50"/>
      <c r="AX2324" s="50"/>
      <c r="AY2324" s="50"/>
      <c r="AZ2324" s="50"/>
      <c r="BA2324" s="50"/>
      <c r="BB2324" s="50"/>
      <c r="BC2324" s="50"/>
      <c r="BD2324" s="50"/>
      <c r="BE2324" s="50"/>
      <c r="BF2324" s="50"/>
      <c r="BG2324" s="50"/>
      <c r="BH2324" s="50"/>
      <c r="BI2324" s="50"/>
      <c r="BJ2324" s="50"/>
      <c r="BK2324" s="50"/>
      <c r="BL2324" s="50"/>
      <c r="BM2324" s="50"/>
      <c r="BN2324" s="50"/>
      <c r="BO2324" s="50"/>
      <c r="BP2324" s="50"/>
      <c r="BQ2324" s="50"/>
      <c r="BR2324" s="50"/>
      <c r="BS2324" s="50"/>
      <c r="BT2324" s="50"/>
      <c r="BU2324" s="50"/>
      <c r="BV2324" s="50"/>
      <c r="BW2324" s="50"/>
      <c r="BX2324" s="50"/>
      <c r="BY2324" s="50"/>
      <c r="BZ2324" s="50"/>
      <c r="CA2324" s="50"/>
      <c r="CB2324" s="50"/>
      <c r="CC2324" s="50"/>
      <c r="CD2324" s="50"/>
      <c r="CE2324" s="50"/>
      <c r="CF2324" s="50"/>
      <c r="CG2324" s="50"/>
      <c r="CH2324" s="50"/>
      <c r="CI2324" s="50"/>
      <c r="CJ2324" s="50"/>
      <c r="CK2324" s="50"/>
      <c r="CL2324" s="50"/>
      <c r="CM2324" s="50"/>
      <c r="CN2324" s="50"/>
      <c r="CO2324" s="50"/>
      <c r="CP2324" s="50"/>
      <c r="CQ2324" s="50"/>
      <c r="CR2324" s="50"/>
      <c r="CS2324" s="50"/>
      <c r="CT2324" s="50"/>
      <c r="CU2324" s="50"/>
      <c r="CV2324" s="50"/>
      <c r="CW2324" s="50"/>
      <c r="CX2324" s="50"/>
      <c r="CY2324" s="50"/>
      <c r="CZ2324" s="50"/>
      <c r="DA2324" s="50"/>
      <c r="DB2324" s="50"/>
      <c r="DC2324" s="50"/>
      <c r="DD2324" s="50"/>
      <c r="DE2324" s="50"/>
      <c r="DF2324" s="50"/>
    </row>
    <row r="2325" spans="2:110" x14ac:dyDescent="0.2">
      <c r="B2325" s="181"/>
      <c r="C2325" s="181"/>
      <c r="E2325" s="203"/>
      <c r="F2325" s="203"/>
      <c r="G2325" s="203"/>
      <c r="H2325" s="203"/>
      <c r="I2325" s="203"/>
      <c r="J2325" s="203"/>
      <c r="K2325" s="203"/>
      <c r="L2325" s="203"/>
      <c r="M2325" s="203"/>
      <c r="N2325" s="203"/>
      <c r="O2325" s="203"/>
      <c r="P2325" s="203"/>
      <c r="Q2325" s="204"/>
      <c r="R2325" s="204"/>
      <c r="S2325" s="234"/>
      <c r="T2325" s="50"/>
      <c r="U2325" s="50"/>
      <c r="V2325" s="50"/>
      <c r="W2325" s="50"/>
      <c r="X2325" s="50"/>
      <c r="Y2325" s="50"/>
      <c r="Z2325" s="250"/>
      <c r="AA2325" s="238"/>
      <c r="AB2325" s="50"/>
      <c r="AC2325" s="50"/>
      <c r="AD2325" s="50"/>
      <c r="AE2325" s="50"/>
      <c r="AF2325" s="50"/>
      <c r="AG2325" s="50"/>
      <c r="AH2325" s="50"/>
      <c r="AI2325" s="50"/>
      <c r="AJ2325" s="50"/>
      <c r="AK2325" s="50"/>
      <c r="AL2325" s="50"/>
      <c r="AM2325" s="50"/>
      <c r="AN2325" s="50"/>
      <c r="AO2325" s="50"/>
      <c r="AP2325" s="50"/>
      <c r="AQ2325" s="50"/>
      <c r="AR2325" s="50"/>
      <c r="AS2325" s="50"/>
      <c r="AT2325" s="50"/>
      <c r="AU2325" s="50"/>
      <c r="AV2325" s="50"/>
      <c r="AW2325" s="50"/>
      <c r="AX2325" s="50"/>
      <c r="AY2325" s="50"/>
      <c r="AZ2325" s="50"/>
      <c r="BA2325" s="50"/>
      <c r="BB2325" s="50"/>
      <c r="BC2325" s="50"/>
      <c r="BD2325" s="50"/>
      <c r="BE2325" s="50"/>
      <c r="BF2325" s="50"/>
      <c r="BG2325" s="50"/>
      <c r="BH2325" s="50"/>
      <c r="BI2325" s="50"/>
      <c r="BJ2325" s="50"/>
      <c r="BK2325" s="50"/>
      <c r="BL2325" s="50"/>
      <c r="BM2325" s="50"/>
      <c r="BN2325" s="50"/>
      <c r="BO2325" s="50"/>
      <c r="BP2325" s="50"/>
      <c r="BQ2325" s="50"/>
      <c r="BR2325" s="50"/>
      <c r="BS2325" s="50"/>
      <c r="BT2325" s="50"/>
      <c r="BU2325" s="50"/>
      <c r="BV2325" s="50"/>
      <c r="BW2325" s="50"/>
      <c r="BX2325" s="50"/>
      <c r="BY2325" s="50"/>
      <c r="BZ2325" s="50"/>
      <c r="CA2325" s="50"/>
      <c r="CB2325" s="50"/>
      <c r="CC2325" s="50"/>
      <c r="CD2325" s="50"/>
      <c r="CE2325" s="50"/>
      <c r="CF2325" s="50"/>
      <c r="CG2325" s="50"/>
      <c r="CH2325" s="50"/>
      <c r="CI2325" s="50"/>
      <c r="CJ2325" s="50"/>
      <c r="CK2325" s="50"/>
      <c r="CL2325" s="50"/>
      <c r="CM2325" s="50"/>
      <c r="CN2325" s="50"/>
      <c r="CO2325" s="50"/>
      <c r="CP2325" s="50"/>
      <c r="CQ2325" s="50"/>
      <c r="CR2325" s="50"/>
      <c r="CS2325" s="50"/>
      <c r="CT2325" s="50"/>
      <c r="CU2325" s="50"/>
      <c r="CV2325" s="50"/>
      <c r="CW2325" s="50"/>
      <c r="CX2325" s="50"/>
      <c r="CY2325" s="50"/>
      <c r="CZ2325" s="50"/>
      <c r="DA2325" s="50"/>
      <c r="DB2325" s="50"/>
      <c r="DC2325" s="50"/>
      <c r="DD2325" s="50"/>
      <c r="DE2325" s="50"/>
      <c r="DF2325" s="50"/>
    </row>
    <row r="2326" spans="2:110" x14ac:dyDescent="0.2">
      <c r="B2326" s="181"/>
      <c r="C2326" s="181"/>
      <c r="E2326" s="203"/>
      <c r="F2326" s="203"/>
      <c r="G2326" s="203"/>
      <c r="H2326" s="203"/>
      <c r="I2326" s="203"/>
      <c r="J2326" s="203"/>
      <c r="K2326" s="203"/>
      <c r="L2326" s="203"/>
      <c r="M2326" s="203"/>
      <c r="N2326" s="203"/>
      <c r="O2326" s="203"/>
      <c r="P2326" s="203"/>
      <c r="Q2326" s="204"/>
      <c r="R2326" s="204"/>
      <c r="S2326" s="234"/>
      <c r="T2326" s="50"/>
      <c r="U2326" s="50"/>
      <c r="V2326" s="50"/>
      <c r="W2326" s="50"/>
      <c r="X2326" s="50"/>
      <c r="Y2326" s="50"/>
      <c r="Z2326" s="250"/>
      <c r="AA2326" s="238"/>
      <c r="AB2326" s="50"/>
      <c r="AC2326" s="50"/>
      <c r="AD2326" s="50"/>
      <c r="AE2326" s="50"/>
      <c r="AF2326" s="50"/>
      <c r="AG2326" s="50"/>
      <c r="AH2326" s="50"/>
      <c r="AI2326" s="50"/>
      <c r="AJ2326" s="50"/>
      <c r="AK2326" s="50"/>
      <c r="AL2326" s="50"/>
      <c r="AM2326" s="50"/>
      <c r="AN2326" s="50"/>
      <c r="AO2326" s="50"/>
      <c r="AP2326" s="50"/>
      <c r="AQ2326" s="50"/>
      <c r="AR2326" s="50"/>
      <c r="AS2326" s="50"/>
      <c r="AT2326" s="50"/>
      <c r="AU2326" s="50"/>
      <c r="AV2326" s="50"/>
      <c r="AW2326" s="50"/>
      <c r="AX2326" s="50"/>
      <c r="AY2326" s="50"/>
      <c r="AZ2326" s="50"/>
      <c r="BA2326" s="50"/>
      <c r="BB2326" s="50"/>
      <c r="BC2326" s="50"/>
      <c r="BD2326" s="50"/>
      <c r="BE2326" s="50"/>
      <c r="BF2326" s="50"/>
      <c r="BG2326" s="50"/>
      <c r="BH2326" s="50"/>
      <c r="BI2326" s="50"/>
      <c r="BJ2326" s="50"/>
      <c r="BK2326" s="50"/>
      <c r="BL2326" s="50"/>
      <c r="BM2326" s="50"/>
      <c r="BN2326" s="50"/>
      <c r="BO2326" s="50"/>
      <c r="BP2326" s="50"/>
      <c r="BQ2326" s="50"/>
      <c r="BR2326" s="50"/>
      <c r="BS2326" s="50"/>
      <c r="BT2326" s="50"/>
      <c r="BU2326" s="50"/>
      <c r="BV2326" s="50"/>
      <c r="BW2326" s="50"/>
      <c r="BX2326" s="50"/>
      <c r="BY2326" s="50"/>
      <c r="BZ2326" s="50"/>
      <c r="CA2326" s="50"/>
      <c r="CB2326" s="50"/>
      <c r="CC2326" s="50"/>
      <c r="CD2326" s="50"/>
      <c r="CE2326" s="50"/>
      <c r="CF2326" s="50"/>
      <c r="CG2326" s="50"/>
      <c r="CH2326" s="50"/>
      <c r="CI2326" s="50"/>
      <c r="CJ2326" s="50"/>
      <c r="CK2326" s="50"/>
      <c r="CL2326" s="50"/>
      <c r="CM2326" s="50"/>
      <c r="CN2326" s="50"/>
      <c r="CO2326" s="50"/>
      <c r="CP2326" s="50"/>
      <c r="CQ2326" s="50"/>
      <c r="CR2326" s="50"/>
      <c r="CS2326" s="50"/>
      <c r="CT2326" s="50"/>
      <c r="CU2326" s="50"/>
      <c r="CV2326" s="50"/>
      <c r="CW2326" s="50"/>
      <c r="CX2326" s="50"/>
      <c r="CY2326" s="50"/>
      <c r="CZ2326" s="50"/>
      <c r="DA2326" s="50"/>
      <c r="DB2326" s="50"/>
      <c r="DC2326" s="50"/>
      <c r="DD2326" s="50"/>
      <c r="DE2326" s="50"/>
      <c r="DF2326" s="50"/>
    </row>
    <row r="2327" spans="2:110" x14ac:dyDescent="0.2">
      <c r="B2327" s="181"/>
      <c r="C2327" s="181"/>
      <c r="E2327" s="203"/>
      <c r="F2327" s="203"/>
      <c r="G2327" s="203"/>
      <c r="H2327" s="203"/>
      <c r="I2327" s="203"/>
      <c r="J2327" s="203"/>
      <c r="K2327" s="203"/>
      <c r="L2327" s="203"/>
      <c r="M2327" s="203"/>
      <c r="N2327" s="203"/>
      <c r="O2327" s="203"/>
      <c r="P2327" s="203"/>
      <c r="Q2327" s="204"/>
      <c r="R2327" s="204"/>
      <c r="S2327" s="234"/>
      <c r="T2327" s="50"/>
      <c r="U2327" s="50"/>
      <c r="V2327" s="50"/>
      <c r="W2327" s="50"/>
      <c r="X2327" s="50"/>
      <c r="Y2327" s="50"/>
      <c r="Z2327" s="250"/>
      <c r="AA2327" s="238"/>
      <c r="AB2327" s="50"/>
      <c r="AC2327" s="50"/>
      <c r="AD2327" s="50"/>
      <c r="AE2327" s="50"/>
      <c r="AF2327" s="50"/>
      <c r="AG2327" s="50"/>
      <c r="AH2327" s="50"/>
      <c r="AI2327" s="50"/>
      <c r="AJ2327" s="50"/>
      <c r="AK2327" s="50"/>
      <c r="AL2327" s="50"/>
      <c r="AM2327" s="50"/>
      <c r="AN2327" s="50"/>
      <c r="AO2327" s="50"/>
      <c r="AP2327" s="50"/>
      <c r="AQ2327" s="50"/>
      <c r="AR2327" s="50"/>
      <c r="AS2327" s="50"/>
      <c r="AT2327" s="50"/>
      <c r="AU2327" s="50"/>
      <c r="AV2327" s="50"/>
      <c r="AW2327" s="50"/>
      <c r="AX2327" s="50"/>
      <c r="AY2327" s="50"/>
      <c r="AZ2327" s="50"/>
      <c r="BA2327" s="50"/>
      <c r="BB2327" s="50"/>
      <c r="BC2327" s="50"/>
      <c r="BD2327" s="50"/>
      <c r="BE2327" s="50"/>
      <c r="BF2327" s="50"/>
      <c r="BG2327" s="50"/>
      <c r="BH2327" s="50"/>
      <c r="BI2327" s="50"/>
      <c r="BJ2327" s="50"/>
      <c r="BK2327" s="50"/>
      <c r="BL2327" s="50"/>
      <c r="BM2327" s="50"/>
      <c r="BN2327" s="50"/>
      <c r="BO2327" s="50"/>
      <c r="BP2327" s="50"/>
      <c r="BQ2327" s="50"/>
      <c r="BR2327" s="50"/>
      <c r="BS2327" s="50"/>
      <c r="BT2327" s="50"/>
      <c r="BU2327" s="50"/>
      <c r="BV2327" s="50"/>
      <c r="BW2327" s="50"/>
      <c r="BX2327" s="50"/>
      <c r="BY2327" s="50"/>
      <c r="BZ2327" s="50"/>
      <c r="CA2327" s="50"/>
      <c r="CB2327" s="50"/>
      <c r="CC2327" s="50"/>
      <c r="CD2327" s="50"/>
      <c r="CE2327" s="50"/>
      <c r="CF2327" s="50"/>
      <c r="CG2327" s="50"/>
      <c r="CH2327" s="50"/>
      <c r="CI2327" s="50"/>
      <c r="CJ2327" s="50"/>
      <c r="CK2327" s="50"/>
      <c r="CL2327" s="50"/>
      <c r="CM2327" s="50"/>
      <c r="CN2327" s="50"/>
      <c r="CO2327" s="50"/>
      <c r="CP2327" s="50"/>
      <c r="CQ2327" s="50"/>
      <c r="CR2327" s="50"/>
      <c r="CS2327" s="50"/>
      <c r="CT2327" s="50"/>
      <c r="CU2327" s="50"/>
      <c r="CV2327" s="50"/>
      <c r="CW2327" s="50"/>
      <c r="CX2327" s="50"/>
      <c r="CY2327" s="50"/>
      <c r="CZ2327" s="50"/>
      <c r="DA2327" s="50"/>
      <c r="DB2327" s="50"/>
      <c r="DC2327" s="50"/>
      <c r="DD2327" s="50"/>
      <c r="DE2327" s="50"/>
      <c r="DF2327" s="50"/>
    </row>
    <row r="2328" spans="2:110" x14ac:dyDescent="0.2">
      <c r="B2328" s="181"/>
      <c r="C2328" s="181"/>
      <c r="E2328" s="203"/>
      <c r="F2328" s="203"/>
      <c r="G2328" s="203"/>
      <c r="H2328" s="203"/>
      <c r="I2328" s="203"/>
      <c r="J2328" s="203"/>
      <c r="K2328" s="203"/>
      <c r="L2328" s="203"/>
      <c r="M2328" s="203"/>
      <c r="N2328" s="203"/>
      <c r="O2328" s="203"/>
      <c r="P2328" s="203"/>
      <c r="Q2328" s="204"/>
      <c r="R2328" s="204"/>
      <c r="S2328" s="234"/>
      <c r="T2328" s="50"/>
      <c r="U2328" s="50"/>
      <c r="V2328" s="50"/>
      <c r="W2328" s="50"/>
      <c r="X2328" s="50"/>
      <c r="Y2328" s="50"/>
      <c r="Z2328" s="250"/>
      <c r="AA2328" s="238"/>
      <c r="AB2328" s="50"/>
      <c r="AC2328" s="50"/>
      <c r="AD2328" s="50"/>
      <c r="AE2328" s="50"/>
      <c r="AF2328" s="50"/>
      <c r="AG2328" s="50"/>
      <c r="AH2328" s="50"/>
      <c r="AI2328" s="50"/>
      <c r="AJ2328" s="50"/>
      <c r="AK2328" s="50"/>
      <c r="AL2328" s="50"/>
      <c r="AM2328" s="50"/>
      <c r="AN2328" s="50"/>
      <c r="AO2328" s="50"/>
      <c r="AP2328" s="50"/>
      <c r="AQ2328" s="50"/>
      <c r="AR2328" s="50"/>
      <c r="AS2328" s="50"/>
      <c r="AT2328" s="50"/>
      <c r="AU2328" s="50"/>
      <c r="AV2328" s="50"/>
      <c r="AW2328" s="50"/>
      <c r="AX2328" s="50"/>
      <c r="AY2328" s="50"/>
      <c r="AZ2328" s="50"/>
      <c r="BA2328" s="50"/>
      <c r="BB2328" s="50"/>
      <c r="BC2328" s="50"/>
      <c r="BD2328" s="50"/>
      <c r="BE2328" s="50"/>
      <c r="BF2328" s="50"/>
      <c r="BG2328" s="50"/>
      <c r="BH2328" s="50"/>
      <c r="BI2328" s="50"/>
      <c r="BJ2328" s="50"/>
      <c r="BK2328" s="50"/>
      <c r="BL2328" s="50"/>
      <c r="BM2328" s="50"/>
      <c r="BN2328" s="50"/>
      <c r="BO2328" s="50"/>
      <c r="BP2328" s="50"/>
      <c r="BQ2328" s="50"/>
      <c r="BR2328" s="50"/>
      <c r="BS2328" s="50"/>
      <c r="BT2328" s="50"/>
      <c r="BU2328" s="50"/>
      <c r="BV2328" s="50"/>
      <c r="BW2328" s="50"/>
      <c r="BX2328" s="50"/>
      <c r="BY2328" s="50"/>
      <c r="BZ2328" s="50"/>
      <c r="CA2328" s="50"/>
      <c r="CB2328" s="50"/>
      <c r="CC2328" s="50"/>
      <c r="CD2328" s="50"/>
      <c r="CE2328" s="50"/>
      <c r="CF2328" s="50"/>
      <c r="CG2328" s="50"/>
      <c r="CH2328" s="50"/>
      <c r="CI2328" s="50"/>
      <c r="CJ2328" s="50"/>
      <c r="CK2328" s="50"/>
      <c r="CL2328" s="50"/>
      <c r="CM2328" s="50"/>
      <c r="CN2328" s="50"/>
      <c r="CO2328" s="50"/>
      <c r="CP2328" s="50"/>
      <c r="CQ2328" s="50"/>
      <c r="CR2328" s="50"/>
      <c r="CS2328" s="50"/>
      <c r="CT2328" s="50"/>
      <c r="CU2328" s="50"/>
      <c r="CV2328" s="50"/>
      <c r="CW2328" s="50"/>
      <c r="CX2328" s="50"/>
      <c r="CY2328" s="50"/>
      <c r="CZ2328" s="50"/>
      <c r="DA2328" s="50"/>
      <c r="DB2328" s="50"/>
      <c r="DC2328" s="50"/>
      <c r="DD2328" s="50"/>
      <c r="DE2328" s="50"/>
      <c r="DF2328" s="50"/>
    </row>
    <row r="2329" spans="2:110" x14ac:dyDescent="0.2">
      <c r="B2329" s="181"/>
      <c r="C2329" s="181"/>
      <c r="E2329" s="203"/>
      <c r="F2329" s="203"/>
      <c r="G2329" s="203"/>
      <c r="H2329" s="203"/>
      <c r="I2329" s="203"/>
      <c r="J2329" s="203"/>
      <c r="K2329" s="203"/>
      <c r="L2329" s="203"/>
      <c r="M2329" s="203"/>
      <c r="N2329" s="203"/>
      <c r="O2329" s="203"/>
      <c r="P2329" s="203"/>
      <c r="Q2329" s="204"/>
      <c r="R2329" s="204"/>
      <c r="S2329" s="234"/>
      <c r="T2329" s="50"/>
      <c r="U2329" s="50"/>
      <c r="V2329" s="50"/>
      <c r="W2329" s="50"/>
      <c r="X2329" s="50"/>
      <c r="Y2329" s="50"/>
      <c r="Z2329" s="250"/>
      <c r="AA2329" s="238"/>
      <c r="AB2329" s="50"/>
      <c r="AC2329" s="50"/>
      <c r="AD2329" s="50"/>
      <c r="AE2329" s="50"/>
      <c r="AF2329" s="50"/>
      <c r="AG2329" s="50"/>
      <c r="AH2329" s="50"/>
      <c r="AI2329" s="50"/>
      <c r="AJ2329" s="50"/>
      <c r="AK2329" s="50"/>
      <c r="AL2329" s="50"/>
      <c r="AM2329" s="50"/>
      <c r="AN2329" s="50"/>
      <c r="AO2329" s="50"/>
      <c r="AP2329" s="50"/>
      <c r="AQ2329" s="50"/>
      <c r="AR2329" s="50"/>
      <c r="AS2329" s="50"/>
      <c r="AT2329" s="50"/>
      <c r="AU2329" s="50"/>
      <c r="AV2329" s="50"/>
      <c r="AW2329" s="50"/>
      <c r="AX2329" s="50"/>
      <c r="AY2329" s="50"/>
      <c r="AZ2329" s="50"/>
      <c r="BA2329" s="50"/>
      <c r="BB2329" s="50"/>
      <c r="BC2329" s="50"/>
      <c r="BD2329" s="50"/>
      <c r="BE2329" s="50"/>
      <c r="BF2329" s="50"/>
      <c r="BG2329" s="50"/>
      <c r="BH2329" s="50"/>
      <c r="BI2329" s="50"/>
      <c r="BJ2329" s="50"/>
      <c r="BK2329" s="50"/>
      <c r="BL2329" s="50"/>
      <c r="BM2329" s="50"/>
      <c r="BN2329" s="50"/>
      <c r="BO2329" s="50"/>
      <c r="BP2329" s="50"/>
      <c r="BQ2329" s="50"/>
      <c r="BR2329" s="50"/>
      <c r="BS2329" s="50"/>
      <c r="BT2329" s="50"/>
      <c r="BU2329" s="50"/>
      <c r="BV2329" s="50"/>
      <c r="BW2329" s="50"/>
      <c r="BX2329" s="50"/>
      <c r="BY2329" s="50"/>
      <c r="BZ2329" s="50"/>
      <c r="CA2329" s="50"/>
      <c r="CB2329" s="50"/>
      <c r="CC2329" s="50"/>
      <c r="CD2329" s="50"/>
      <c r="CE2329" s="50"/>
      <c r="CF2329" s="50"/>
      <c r="CG2329" s="50"/>
      <c r="CH2329" s="50"/>
      <c r="CI2329" s="50"/>
      <c r="CJ2329" s="50"/>
      <c r="CK2329" s="50"/>
      <c r="CL2329" s="50"/>
      <c r="CM2329" s="50"/>
      <c r="CN2329" s="50"/>
      <c r="CO2329" s="50"/>
      <c r="CP2329" s="50"/>
      <c r="CQ2329" s="50"/>
      <c r="CR2329" s="50"/>
      <c r="CS2329" s="50"/>
      <c r="CT2329" s="50"/>
      <c r="CU2329" s="50"/>
      <c r="CV2329" s="50"/>
      <c r="CW2329" s="50"/>
      <c r="CX2329" s="50"/>
      <c r="CY2329" s="50"/>
      <c r="CZ2329" s="50"/>
      <c r="DA2329" s="50"/>
      <c r="DB2329" s="50"/>
      <c r="DC2329" s="50"/>
      <c r="DD2329" s="50"/>
      <c r="DE2329" s="50"/>
      <c r="DF2329" s="50"/>
    </row>
    <row r="2330" spans="2:110" x14ac:dyDescent="0.2">
      <c r="B2330" s="181"/>
      <c r="C2330" s="181"/>
      <c r="E2330" s="203"/>
      <c r="F2330" s="203"/>
      <c r="G2330" s="203"/>
      <c r="H2330" s="203"/>
      <c r="I2330" s="203"/>
      <c r="J2330" s="203"/>
      <c r="K2330" s="203"/>
      <c r="L2330" s="203"/>
      <c r="M2330" s="203"/>
      <c r="N2330" s="203"/>
      <c r="O2330" s="203"/>
      <c r="P2330" s="203"/>
      <c r="Q2330" s="204"/>
      <c r="R2330" s="204"/>
      <c r="S2330" s="234"/>
      <c r="T2330" s="50"/>
      <c r="U2330" s="50"/>
      <c r="V2330" s="50"/>
      <c r="W2330" s="50"/>
      <c r="X2330" s="50"/>
      <c r="Y2330" s="50"/>
      <c r="Z2330" s="250"/>
      <c r="AA2330" s="238"/>
      <c r="AB2330" s="50"/>
      <c r="AC2330" s="50"/>
      <c r="AD2330" s="50"/>
      <c r="AE2330" s="50"/>
      <c r="AF2330" s="50"/>
      <c r="AG2330" s="50"/>
      <c r="AH2330" s="50"/>
      <c r="AI2330" s="50"/>
      <c r="AJ2330" s="50"/>
      <c r="AK2330" s="50"/>
      <c r="AL2330" s="50"/>
      <c r="AM2330" s="50"/>
      <c r="AN2330" s="50"/>
      <c r="AO2330" s="50"/>
      <c r="AP2330" s="50"/>
      <c r="AQ2330" s="50"/>
      <c r="AR2330" s="50"/>
      <c r="AS2330" s="50"/>
      <c r="AT2330" s="50"/>
      <c r="AU2330" s="50"/>
      <c r="AV2330" s="50"/>
      <c r="AW2330" s="50"/>
      <c r="AX2330" s="50"/>
      <c r="AY2330" s="50"/>
      <c r="AZ2330" s="50"/>
      <c r="BA2330" s="50"/>
      <c r="BB2330" s="50"/>
      <c r="BC2330" s="50"/>
      <c r="BD2330" s="50"/>
      <c r="BE2330" s="50"/>
      <c r="BF2330" s="50"/>
      <c r="BG2330" s="50"/>
      <c r="BH2330" s="50"/>
      <c r="BI2330" s="50"/>
      <c r="BJ2330" s="50"/>
      <c r="BK2330" s="50"/>
      <c r="BL2330" s="50"/>
      <c r="BM2330" s="50"/>
      <c r="BN2330" s="50"/>
      <c r="BO2330" s="50"/>
      <c r="BP2330" s="50"/>
      <c r="BQ2330" s="50"/>
      <c r="BR2330" s="50"/>
      <c r="BS2330" s="50"/>
      <c r="BT2330" s="50"/>
      <c r="BU2330" s="50"/>
      <c r="BV2330" s="50"/>
      <c r="BW2330" s="50"/>
      <c r="BX2330" s="50"/>
      <c r="BY2330" s="50"/>
      <c r="BZ2330" s="50"/>
      <c r="CA2330" s="50"/>
      <c r="CB2330" s="50"/>
      <c r="CC2330" s="50"/>
      <c r="CD2330" s="50"/>
      <c r="CE2330" s="50"/>
      <c r="CF2330" s="50"/>
      <c r="CG2330" s="50"/>
      <c r="CH2330" s="50"/>
      <c r="CI2330" s="50"/>
      <c r="CJ2330" s="50"/>
      <c r="CK2330" s="50"/>
      <c r="CL2330" s="50"/>
      <c r="CM2330" s="50"/>
      <c r="CN2330" s="50"/>
      <c r="CO2330" s="50"/>
      <c r="CP2330" s="50"/>
      <c r="CQ2330" s="50"/>
      <c r="CR2330" s="50"/>
      <c r="CS2330" s="50"/>
      <c r="CT2330" s="50"/>
      <c r="CU2330" s="50"/>
      <c r="CV2330" s="50"/>
      <c r="CW2330" s="50"/>
      <c r="CX2330" s="50"/>
      <c r="CY2330" s="50"/>
      <c r="CZ2330" s="50"/>
      <c r="DA2330" s="50"/>
      <c r="DB2330" s="50"/>
      <c r="DC2330" s="50"/>
      <c r="DD2330" s="50"/>
      <c r="DE2330" s="50"/>
      <c r="DF2330" s="50"/>
    </row>
    <row r="2331" spans="2:110" x14ac:dyDescent="0.2">
      <c r="B2331" s="181"/>
      <c r="C2331" s="181"/>
      <c r="E2331" s="203"/>
      <c r="F2331" s="203"/>
      <c r="G2331" s="203"/>
      <c r="H2331" s="203"/>
      <c r="I2331" s="203"/>
      <c r="J2331" s="203"/>
      <c r="K2331" s="203"/>
      <c r="L2331" s="203"/>
      <c r="M2331" s="203"/>
      <c r="N2331" s="203"/>
      <c r="O2331" s="203"/>
      <c r="P2331" s="203"/>
      <c r="Q2331" s="204"/>
      <c r="R2331" s="204"/>
      <c r="S2331" s="234"/>
      <c r="T2331" s="50"/>
      <c r="U2331" s="50"/>
      <c r="V2331" s="50"/>
      <c r="W2331" s="50"/>
      <c r="X2331" s="50"/>
      <c r="Y2331" s="50"/>
      <c r="Z2331" s="250"/>
      <c r="AA2331" s="238"/>
      <c r="AB2331" s="50"/>
      <c r="AC2331" s="50"/>
      <c r="AD2331" s="50"/>
      <c r="AE2331" s="50"/>
      <c r="AF2331" s="50"/>
      <c r="AG2331" s="50"/>
      <c r="AH2331" s="50"/>
      <c r="AI2331" s="50"/>
      <c r="AJ2331" s="50"/>
      <c r="AK2331" s="50"/>
      <c r="AL2331" s="50"/>
      <c r="AM2331" s="50"/>
      <c r="AN2331" s="50"/>
      <c r="AO2331" s="50"/>
      <c r="AP2331" s="50"/>
      <c r="AQ2331" s="50"/>
      <c r="AR2331" s="50"/>
      <c r="AS2331" s="50"/>
      <c r="AT2331" s="50"/>
      <c r="AU2331" s="50"/>
      <c r="AV2331" s="50"/>
      <c r="AW2331" s="50"/>
      <c r="AX2331" s="50"/>
      <c r="AY2331" s="50"/>
      <c r="AZ2331" s="50"/>
      <c r="BA2331" s="50"/>
      <c r="BB2331" s="50"/>
      <c r="BC2331" s="50"/>
      <c r="BD2331" s="50"/>
      <c r="BE2331" s="50"/>
      <c r="BF2331" s="50"/>
      <c r="BG2331" s="50"/>
      <c r="BH2331" s="50"/>
      <c r="BI2331" s="50"/>
      <c r="BJ2331" s="50"/>
      <c r="BK2331" s="50"/>
      <c r="BL2331" s="50"/>
      <c r="BM2331" s="50"/>
      <c r="BN2331" s="50"/>
      <c r="BO2331" s="50"/>
      <c r="BP2331" s="50"/>
      <c r="BQ2331" s="50"/>
      <c r="BR2331" s="50"/>
      <c r="BS2331" s="50"/>
      <c r="BT2331" s="50"/>
      <c r="BU2331" s="50"/>
      <c r="BV2331" s="50"/>
      <c r="BW2331" s="50"/>
      <c r="BX2331" s="50"/>
      <c r="BY2331" s="50"/>
      <c r="BZ2331" s="50"/>
      <c r="CA2331" s="50"/>
      <c r="CB2331" s="50"/>
      <c r="CC2331" s="50"/>
      <c r="CD2331" s="50"/>
      <c r="CE2331" s="50"/>
      <c r="CF2331" s="50"/>
      <c r="CG2331" s="50"/>
      <c r="CH2331" s="50"/>
      <c r="CI2331" s="50"/>
      <c r="CJ2331" s="50"/>
      <c r="CK2331" s="50"/>
      <c r="CL2331" s="50"/>
      <c r="CM2331" s="50"/>
      <c r="CN2331" s="50"/>
      <c r="CO2331" s="50"/>
      <c r="CP2331" s="50"/>
      <c r="CQ2331" s="50"/>
      <c r="CR2331" s="50"/>
      <c r="CS2331" s="50"/>
      <c r="CT2331" s="50"/>
      <c r="CU2331" s="50"/>
      <c r="CV2331" s="50"/>
      <c r="CW2331" s="50"/>
      <c r="CX2331" s="50"/>
      <c r="CY2331" s="50"/>
      <c r="CZ2331" s="50"/>
      <c r="DA2331" s="50"/>
      <c r="DB2331" s="50"/>
      <c r="DC2331" s="50"/>
      <c r="DD2331" s="50"/>
      <c r="DE2331" s="50"/>
      <c r="DF2331" s="50"/>
    </row>
    <row r="2332" spans="2:110" x14ac:dyDescent="0.2">
      <c r="B2332" s="181"/>
      <c r="C2332" s="181"/>
      <c r="E2332" s="203"/>
      <c r="F2332" s="203"/>
      <c r="G2332" s="203"/>
      <c r="H2332" s="203"/>
      <c r="I2332" s="203"/>
      <c r="J2332" s="203"/>
      <c r="K2332" s="203"/>
      <c r="L2332" s="203"/>
      <c r="M2332" s="203"/>
      <c r="N2332" s="203"/>
      <c r="O2332" s="203"/>
      <c r="P2332" s="203"/>
      <c r="Q2332" s="204"/>
      <c r="R2332" s="204"/>
      <c r="S2332" s="234"/>
      <c r="T2332" s="50"/>
      <c r="U2332" s="50"/>
      <c r="V2332" s="50"/>
      <c r="W2332" s="50"/>
      <c r="X2332" s="50"/>
      <c r="Y2332" s="50"/>
      <c r="Z2332" s="250"/>
      <c r="AA2332" s="238"/>
      <c r="AB2332" s="50"/>
      <c r="AC2332" s="50"/>
      <c r="AD2332" s="50"/>
      <c r="AE2332" s="50"/>
      <c r="AF2332" s="50"/>
      <c r="AG2332" s="50"/>
      <c r="AH2332" s="50"/>
      <c r="AI2332" s="50"/>
      <c r="AJ2332" s="50"/>
      <c r="AK2332" s="50"/>
      <c r="AL2332" s="50"/>
      <c r="AM2332" s="50"/>
      <c r="AN2332" s="50"/>
      <c r="AO2332" s="50"/>
      <c r="AP2332" s="50"/>
      <c r="AQ2332" s="50"/>
      <c r="AR2332" s="50"/>
      <c r="AS2332" s="50"/>
      <c r="AT2332" s="50"/>
      <c r="AU2332" s="50"/>
      <c r="AV2332" s="50"/>
      <c r="AW2332" s="50"/>
      <c r="AX2332" s="50"/>
      <c r="AY2332" s="50"/>
      <c r="AZ2332" s="50"/>
      <c r="BA2332" s="50"/>
      <c r="BB2332" s="50"/>
      <c r="BC2332" s="50"/>
      <c r="BD2332" s="50"/>
      <c r="BE2332" s="50"/>
      <c r="BF2332" s="50"/>
      <c r="BG2332" s="50"/>
      <c r="BH2332" s="50"/>
      <c r="BI2332" s="50"/>
      <c r="BJ2332" s="50"/>
      <c r="BK2332" s="50"/>
      <c r="BL2332" s="50"/>
      <c r="BM2332" s="50"/>
      <c r="BN2332" s="50"/>
      <c r="BO2332" s="50"/>
      <c r="BP2332" s="50"/>
      <c r="BQ2332" s="50"/>
      <c r="BR2332" s="50"/>
      <c r="BS2332" s="50"/>
      <c r="BT2332" s="50"/>
      <c r="BU2332" s="50"/>
      <c r="BV2332" s="50"/>
      <c r="BW2332" s="50"/>
      <c r="BX2332" s="50"/>
      <c r="BY2332" s="50"/>
      <c r="BZ2332" s="50"/>
      <c r="CA2332" s="50"/>
      <c r="CB2332" s="50"/>
      <c r="CC2332" s="50"/>
      <c r="CD2332" s="50"/>
      <c r="CE2332" s="50"/>
      <c r="CF2332" s="50"/>
      <c r="CG2332" s="50"/>
      <c r="CH2332" s="50"/>
      <c r="CI2332" s="50"/>
      <c r="CJ2332" s="50"/>
      <c r="CK2332" s="50"/>
      <c r="CL2332" s="50"/>
      <c r="CM2332" s="50"/>
      <c r="CN2332" s="50"/>
      <c r="CO2332" s="50"/>
      <c r="CP2332" s="50"/>
      <c r="CQ2332" s="50"/>
      <c r="CR2332" s="50"/>
      <c r="CS2332" s="50"/>
      <c r="CT2332" s="50"/>
      <c r="CU2332" s="50"/>
      <c r="CV2332" s="50"/>
      <c r="CW2332" s="50"/>
      <c r="CX2332" s="50"/>
      <c r="CY2332" s="50"/>
      <c r="CZ2332" s="50"/>
      <c r="DA2332" s="50"/>
      <c r="DB2332" s="50"/>
      <c r="DC2332" s="50"/>
      <c r="DD2332" s="50"/>
      <c r="DE2332" s="50"/>
      <c r="DF2332" s="50"/>
    </row>
    <row r="2333" spans="2:110" x14ac:dyDescent="0.2">
      <c r="B2333" s="181"/>
      <c r="C2333" s="181"/>
      <c r="E2333" s="203"/>
      <c r="F2333" s="203"/>
      <c r="G2333" s="203"/>
      <c r="H2333" s="203"/>
      <c r="I2333" s="203"/>
      <c r="J2333" s="203"/>
      <c r="K2333" s="203"/>
      <c r="L2333" s="203"/>
      <c r="M2333" s="203"/>
      <c r="N2333" s="203"/>
      <c r="O2333" s="203"/>
      <c r="P2333" s="203"/>
      <c r="Q2333" s="204"/>
      <c r="R2333" s="204"/>
      <c r="S2333" s="234"/>
      <c r="T2333" s="50"/>
      <c r="U2333" s="50"/>
      <c r="V2333" s="50"/>
      <c r="W2333" s="50"/>
      <c r="X2333" s="50"/>
      <c r="Y2333" s="50"/>
      <c r="Z2333" s="250"/>
      <c r="AA2333" s="238"/>
      <c r="AB2333" s="50"/>
      <c r="AC2333" s="50"/>
      <c r="AD2333" s="50"/>
      <c r="AE2333" s="50"/>
      <c r="AF2333" s="50"/>
      <c r="AG2333" s="50"/>
      <c r="AH2333" s="50"/>
      <c r="AI2333" s="50"/>
      <c r="AJ2333" s="50"/>
      <c r="AK2333" s="50"/>
      <c r="AL2333" s="50"/>
      <c r="AM2333" s="50"/>
      <c r="AN2333" s="50"/>
      <c r="AO2333" s="50"/>
      <c r="AP2333" s="50"/>
      <c r="AQ2333" s="50"/>
      <c r="AR2333" s="50"/>
      <c r="AS2333" s="50"/>
      <c r="AT2333" s="50"/>
      <c r="AU2333" s="50"/>
      <c r="AV2333" s="50"/>
      <c r="AW2333" s="50"/>
      <c r="AX2333" s="50"/>
      <c r="AY2333" s="50"/>
      <c r="AZ2333" s="50"/>
      <c r="BA2333" s="50"/>
      <c r="BB2333" s="50"/>
      <c r="BC2333" s="50"/>
      <c r="BD2333" s="50"/>
      <c r="BE2333" s="50"/>
      <c r="BF2333" s="50"/>
      <c r="BG2333" s="50"/>
      <c r="BH2333" s="50"/>
      <c r="BI2333" s="50"/>
      <c r="BJ2333" s="50"/>
      <c r="BK2333" s="50"/>
      <c r="BL2333" s="50"/>
      <c r="BM2333" s="50"/>
      <c r="BN2333" s="50"/>
      <c r="BO2333" s="50"/>
      <c r="BP2333" s="50"/>
      <c r="BQ2333" s="50"/>
      <c r="BR2333" s="50"/>
      <c r="BS2333" s="50"/>
      <c r="BT2333" s="50"/>
      <c r="BU2333" s="50"/>
      <c r="BV2333" s="50"/>
      <c r="BW2333" s="50"/>
      <c r="BX2333" s="50"/>
      <c r="BY2333" s="50"/>
      <c r="BZ2333" s="50"/>
      <c r="CA2333" s="50"/>
      <c r="CB2333" s="50"/>
      <c r="CC2333" s="50"/>
      <c r="CD2333" s="50"/>
      <c r="CE2333" s="50"/>
      <c r="CF2333" s="50"/>
      <c r="CG2333" s="50"/>
      <c r="CH2333" s="50"/>
      <c r="CI2333" s="50"/>
      <c r="CJ2333" s="50"/>
      <c r="CK2333" s="50"/>
      <c r="CL2333" s="50"/>
      <c r="CM2333" s="50"/>
      <c r="CN2333" s="50"/>
      <c r="CO2333" s="50"/>
      <c r="CP2333" s="50"/>
      <c r="CQ2333" s="50"/>
      <c r="CR2333" s="50"/>
      <c r="CS2333" s="50"/>
      <c r="CT2333" s="50"/>
      <c r="CU2333" s="50"/>
      <c r="CV2333" s="50"/>
      <c r="CW2333" s="50"/>
      <c r="CX2333" s="50"/>
      <c r="CY2333" s="50"/>
      <c r="CZ2333" s="50"/>
      <c r="DA2333" s="50"/>
      <c r="DB2333" s="50"/>
      <c r="DC2333" s="50"/>
      <c r="DD2333" s="50"/>
      <c r="DE2333" s="50"/>
      <c r="DF2333" s="50"/>
    </row>
    <row r="2334" spans="2:110" x14ac:dyDescent="0.2">
      <c r="B2334" s="181"/>
      <c r="C2334" s="181"/>
      <c r="E2334" s="203"/>
      <c r="F2334" s="203"/>
      <c r="G2334" s="203"/>
      <c r="H2334" s="203"/>
      <c r="I2334" s="203"/>
      <c r="J2334" s="203"/>
      <c r="K2334" s="203"/>
      <c r="L2334" s="203"/>
      <c r="M2334" s="203"/>
      <c r="N2334" s="203"/>
      <c r="O2334" s="203"/>
      <c r="P2334" s="203"/>
      <c r="Q2334" s="204"/>
      <c r="R2334" s="204"/>
      <c r="S2334" s="234"/>
      <c r="T2334" s="50"/>
      <c r="U2334" s="50"/>
      <c r="V2334" s="50"/>
      <c r="W2334" s="50"/>
      <c r="X2334" s="50"/>
      <c r="Y2334" s="50"/>
      <c r="Z2334" s="250"/>
      <c r="AA2334" s="238"/>
      <c r="AB2334" s="50"/>
      <c r="AC2334" s="50"/>
      <c r="AD2334" s="50"/>
      <c r="AE2334" s="50"/>
      <c r="AF2334" s="50"/>
      <c r="AG2334" s="50"/>
      <c r="AH2334" s="50"/>
      <c r="AI2334" s="50"/>
      <c r="AJ2334" s="50"/>
      <c r="AK2334" s="50"/>
      <c r="AL2334" s="50"/>
      <c r="AM2334" s="50"/>
      <c r="AN2334" s="50"/>
      <c r="AO2334" s="50"/>
      <c r="AP2334" s="50"/>
      <c r="AQ2334" s="50"/>
      <c r="AR2334" s="50"/>
      <c r="AS2334" s="50"/>
      <c r="AT2334" s="50"/>
      <c r="AU2334" s="50"/>
      <c r="AV2334" s="50"/>
      <c r="AW2334" s="50"/>
      <c r="AX2334" s="50"/>
      <c r="AY2334" s="50"/>
      <c r="AZ2334" s="50"/>
      <c r="BA2334" s="50"/>
      <c r="BB2334" s="50"/>
      <c r="BC2334" s="50"/>
      <c r="BD2334" s="50"/>
      <c r="BE2334" s="50"/>
      <c r="BF2334" s="50"/>
      <c r="BG2334" s="50"/>
      <c r="BH2334" s="50"/>
      <c r="BI2334" s="50"/>
      <c r="BJ2334" s="50"/>
      <c r="BK2334" s="50"/>
      <c r="BL2334" s="50"/>
      <c r="BM2334" s="50"/>
      <c r="BN2334" s="50"/>
      <c r="BO2334" s="50"/>
      <c r="BP2334" s="50"/>
      <c r="BQ2334" s="50"/>
      <c r="BR2334" s="50"/>
      <c r="BS2334" s="50"/>
      <c r="BT2334" s="50"/>
      <c r="BU2334" s="50"/>
      <c r="BV2334" s="50"/>
      <c r="BW2334" s="50"/>
      <c r="BX2334" s="50"/>
      <c r="BY2334" s="50"/>
      <c r="BZ2334" s="50"/>
      <c r="CA2334" s="50"/>
      <c r="CB2334" s="50"/>
      <c r="CC2334" s="50"/>
      <c r="CD2334" s="50"/>
      <c r="CE2334" s="50"/>
      <c r="CF2334" s="50"/>
      <c r="CG2334" s="50"/>
      <c r="CH2334" s="50"/>
      <c r="CI2334" s="50"/>
      <c r="CJ2334" s="50"/>
      <c r="CK2334" s="50"/>
      <c r="CL2334" s="50"/>
      <c r="CM2334" s="50"/>
      <c r="CN2334" s="50"/>
      <c r="CO2334" s="50"/>
      <c r="CP2334" s="50"/>
      <c r="CQ2334" s="50"/>
      <c r="CR2334" s="50"/>
      <c r="CS2334" s="50"/>
      <c r="CT2334" s="50"/>
      <c r="CU2334" s="50"/>
      <c r="CV2334" s="50"/>
      <c r="CW2334" s="50"/>
      <c r="CX2334" s="50"/>
      <c r="CY2334" s="50"/>
      <c r="CZ2334" s="50"/>
      <c r="DA2334" s="50"/>
      <c r="DB2334" s="50"/>
      <c r="DC2334" s="50"/>
      <c r="DD2334" s="50"/>
      <c r="DE2334" s="50"/>
      <c r="DF2334" s="50"/>
    </row>
    <row r="2335" spans="2:110" x14ac:dyDescent="0.2">
      <c r="B2335" s="181"/>
      <c r="C2335" s="181"/>
      <c r="E2335" s="203"/>
      <c r="F2335" s="203"/>
      <c r="G2335" s="203"/>
      <c r="H2335" s="203"/>
      <c r="I2335" s="203"/>
      <c r="J2335" s="203"/>
      <c r="K2335" s="203"/>
      <c r="L2335" s="203"/>
      <c r="M2335" s="203"/>
      <c r="N2335" s="203"/>
      <c r="O2335" s="203"/>
      <c r="P2335" s="203"/>
      <c r="Q2335" s="204"/>
      <c r="R2335" s="204"/>
      <c r="S2335" s="234"/>
      <c r="T2335" s="50"/>
      <c r="U2335" s="50"/>
      <c r="V2335" s="50"/>
      <c r="W2335" s="50"/>
      <c r="X2335" s="50"/>
      <c r="Y2335" s="50"/>
      <c r="Z2335" s="250"/>
      <c r="AA2335" s="238"/>
      <c r="AB2335" s="50"/>
      <c r="AC2335" s="50"/>
      <c r="AD2335" s="50"/>
      <c r="AE2335" s="50"/>
      <c r="AF2335" s="50"/>
      <c r="AG2335" s="50"/>
      <c r="AH2335" s="50"/>
      <c r="AI2335" s="50"/>
      <c r="AJ2335" s="50"/>
      <c r="AK2335" s="50"/>
      <c r="AL2335" s="50"/>
      <c r="AM2335" s="50"/>
      <c r="AN2335" s="50"/>
      <c r="AO2335" s="50"/>
      <c r="AP2335" s="50"/>
      <c r="AQ2335" s="50"/>
      <c r="AR2335" s="50"/>
      <c r="AS2335" s="50"/>
      <c r="AT2335" s="50"/>
      <c r="AU2335" s="50"/>
      <c r="AV2335" s="50"/>
      <c r="AW2335" s="50"/>
      <c r="AX2335" s="50"/>
      <c r="AY2335" s="50"/>
      <c r="AZ2335" s="50"/>
      <c r="BA2335" s="50"/>
      <c r="BB2335" s="50"/>
      <c r="BC2335" s="50"/>
      <c r="BD2335" s="50"/>
      <c r="BE2335" s="50"/>
      <c r="BF2335" s="50"/>
      <c r="BG2335" s="50"/>
      <c r="BH2335" s="50"/>
      <c r="BI2335" s="50"/>
      <c r="BJ2335" s="50"/>
      <c r="BK2335" s="50"/>
      <c r="BL2335" s="50"/>
      <c r="BM2335" s="50"/>
      <c r="BN2335" s="50"/>
      <c r="BO2335" s="50"/>
      <c r="BP2335" s="50"/>
      <c r="BQ2335" s="50"/>
      <c r="BR2335" s="50"/>
      <c r="BS2335" s="50"/>
      <c r="BT2335" s="50"/>
      <c r="BU2335" s="50"/>
      <c r="BV2335" s="50"/>
      <c r="BW2335" s="50"/>
      <c r="BX2335" s="50"/>
      <c r="BY2335" s="50"/>
      <c r="BZ2335" s="50"/>
      <c r="CA2335" s="50"/>
      <c r="CB2335" s="50"/>
      <c r="CC2335" s="50"/>
      <c r="CD2335" s="50"/>
      <c r="CE2335" s="50"/>
      <c r="CF2335" s="50"/>
      <c r="CG2335" s="50"/>
      <c r="CH2335" s="50"/>
      <c r="CI2335" s="50"/>
      <c r="CJ2335" s="50"/>
      <c r="CK2335" s="50"/>
      <c r="CL2335" s="50"/>
      <c r="CM2335" s="50"/>
      <c r="CN2335" s="50"/>
      <c r="CO2335" s="50"/>
      <c r="CP2335" s="50"/>
      <c r="CQ2335" s="50"/>
      <c r="CR2335" s="50"/>
      <c r="CS2335" s="50"/>
      <c r="CT2335" s="50"/>
      <c r="CU2335" s="50"/>
      <c r="CV2335" s="50"/>
      <c r="CW2335" s="50"/>
      <c r="CX2335" s="50"/>
      <c r="CY2335" s="50"/>
      <c r="CZ2335" s="50"/>
      <c r="DA2335" s="50"/>
      <c r="DB2335" s="50"/>
      <c r="DC2335" s="50"/>
      <c r="DD2335" s="50"/>
      <c r="DE2335" s="50"/>
      <c r="DF2335" s="50"/>
    </row>
    <row r="2336" spans="2:110" x14ac:dyDescent="0.2">
      <c r="B2336" s="181"/>
      <c r="C2336" s="181"/>
      <c r="E2336" s="203"/>
      <c r="F2336" s="203"/>
      <c r="G2336" s="203"/>
      <c r="H2336" s="203"/>
      <c r="I2336" s="203"/>
      <c r="J2336" s="203"/>
      <c r="K2336" s="203"/>
      <c r="L2336" s="203"/>
      <c r="M2336" s="203"/>
      <c r="N2336" s="203"/>
      <c r="O2336" s="203"/>
      <c r="P2336" s="203"/>
      <c r="Q2336" s="204"/>
      <c r="R2336" s="204"/>
      <c r="S2336" s="234"/>
      <c r="T2336" s="50"/>
      <c r="U2336" s="50"/>
      <c r="V2336" s="50"/>
      <c r="W2336" s="50"/>
      <c r="X2336" s="50"/>
      <c r="Y2336" s="50"/>
      <c r="Z2336" s="250"/>
      <c r="AA2336" s="238"/>
      <c r="AB2336" s="50"/>
      <c r="AC2336" s="50"/>
      <c r="AD2336" s="50"/>
      <c r="AE2336" s="50"/>
      <c r="AF2336" s="50"/>
      <c r="AG2336" s="50"/>
      <c r="AH2336" s="50"/>
      <c r="AI2336" s="50"/>
      <c r="AJ2336" s="50"/>
      <c r="AK2336" s="50"/>
      <c r="AL2336" s="50"/>
      <c r="AM2336" s="50"/>
      <c r="AN2336" s="50"/>
      <c r="AO2336" s="50"/>
      <c r="AP2336" s="50"/>
      <c r="AQ2336" s="50"/>
      <c r="AR2336" s="50"/>
      <c r="AS2336" s="50"/>
      <c r="AT2336" s="50"/>
      <c r="AU2336" s="50"/>
      <c r="AV2336" s="50"/>
      <c r="AW2336" s="50"/>
      <c r="AX2336" s="50"/>
      <c r="AY2336" s="50"/>
      <c r="AZ2336" s="50"/>
      <c r="BA2336" s="50"/>
      <c r="BB2336" s="50"/>
      <c r="BC2336" s="50"/>
      <c r="BD2336" s="50"/>
      <c r="BE2336" s="50"/>
      <c r="BF2336" s="50"/>
      <c r="BG2336" s="50"/>
      <c r="BH2336" s="50"/>
      <c r="BI2336" s="50"/>
      <c r="BJ2336" s="50"/>
      <c r="BK2336" s="50"/>
      <c r="BL2336" s="50"/>
      <c r="BM2336" s="50"/>
      <c r="BN2336" s="50"/>
      <c r="BO2336" s="50"/>
      <c r="BP2336" s="50"/>
      <c r="BQ2336" s="50"/>
      <c r="BR2336" s="50"/>
      <c r="BS2336" s="50"/>
      <c r="BT2336" s="50"/>
      <c r="BU2336" s="50"/>
      <c r="BV2336" s="50"/>
      <c r="BW2336" s="50"/>
      <c r="BX2336" s="50"/>
      <c r="BY2336" s="50"/>
      <c r="BZ2336" s="50"/>
      <c r="CA2336" s="50"/>
      <c r="CB2336" s="50"/>
      <c r="CC2336" s="50"/>
      <c r="CD2336" s="50"/>
      <c r="CE2336" s="50"/>
      <c r="CF2336" s="50"/>
      <c r="CG2336" s="50"/>
      <c r="CH2336" s="50"/>
      <c r="CI2336" s="50"/>
      <c r="CJ2336" s="50"/>
      <c r="CK2336" s="50"/>
      <c r="CL2336" s="50"/>
      <c r="CM2336" s="50"/>
      <c r="CN2336" s="50"/>
      <c r="CO2336" s="50"/>
      <c r="CP2336" s="50"/>
      <c r="CQ2336" s="50"/>
      <c r="CR2336" s="50"/>
      <c r="CS2336" s="50"/>
      <c r="CT2336" s="50"/>
      <c r="CU2336" s="50"/>
      <c r="CV2336" s="50"/>
      <c r="CW2336" s="50"/>
      <c r="CX2336" s="50"/>
      <c r="CY2336" s="50"/>
      <c r="CZ2336" s="50"/>
      <c r="DA2336" s="50"/>
      <c r="DB2336" s="50"/>
      <c r="DC2336" s="50"/>
      <c r="DD2336" s="50"/>
      <c r="DE2336" s="50"/>
      <c r="DF2336" s="50"/>
    </row>
    <row r="2337" spans="2:110" x14ac:dyDescent="0.2">
      <c r="B2337" s="181"/>
      <c r="C2337" s="181"/>
      <c r="E2337" s="203"/>
      <c r="F2337" s="203"/>
      <c r="G2337" s="203"/>
      <c r="H2337" s="203"/>
      <c r="I2337" s="203"/>
      <c r="J2337" s="203"/>
      <c r="K2337" s="203"/>
      <c r="L2337" s="203"/>
      <c r="M2337" s="203"/>
      <c r="N2337" s="203"/>
      <c r="O2337" s="203"/>
      <c r="P2337" s="203"/>
      <c r="Q2337" s="204"/>
      <c r="R2337" s="204"/>
      <c r="S2337" s="234"/>
      <c r="T2337" s="50"/>
      <c r="U2337" s="50"/>
      <c r="V2337" s="50"/>
      <c r="W2337" s="50"/>
      <c r="X2337" s="50"/>
      <c r="Y2337" s="50"/>
      <c r="Z2337" s="250"/>
      <c r="AA2337" s="238"/>
      <c r="AB2337" s="50"/>
      <c r="AC2337" s="50"/>
      <c r="AD2337" s="50"/>
      <c r="AE2337" s="50"/>
      <c r="AF2337" s="50"/>
      <c r="AG2337" s="50"/>
      <c r="AH2337" s="50"/>
      <c r="AI2337" s="50"/>
      <c r="AJ2337" s="50"/>
      <c r="AK2337" s="50"/>
      <c r="AL2337" s="50"/>
      <c r="AM2337" s="50"/>
      <c r="AN2337" s="50"/>
      <c r="AO2337" s="50"/>
      <c r="AP2337" s="50"/>
      <c r="AQ2337" s="50"/>
      <c r="AR2337" s="50"/>
      <c r="AS2337" s="50"/>
      <c r="AT2337" s="50"/>
      <c r="AU2337" s="50"/>
      <c r="AV2337" s="50"/>
      <c r="AW2337" s="50"/>
      <c r="AX2337" s="50"/>
      <c r="AY2337" s="50"/>
      <c r="AZ2337" s="50"/>
      <c r="BA2337" s="50"/>
      <c r="BB2337" s="50"/>
      <c r="BC2337" s="50"/>
      <c r="BD2337" s="50"/>
      <c r="BE2337" s="50"/>
      <c r="BF2337" s="50"/>
      <c r="BG2337" s="50"/>
      <c r="BH2337" s="50"/>
      <c r="BI2337" s="50"/>
      <c r="BJ2337" s="50"/>
      <c r="BK2337" s="50"/>
      <c r="BL2337" s="50"/>
      <c r="BM2337" s="50"/>
      <c r="BN2337" s="50"/>
      <c r="BO2337" s="50"/>
      <c r="BP2337" s="50"/>
      <c r="BQ2337" s="50"/>
      <c r="BR2337" s="50"/>
      <c r="BS2337" s="50"/>
      <c r="BT2337" s="50"/>
      <c r="BU2337" s="50"/>
      <c r="BV2337" s="50"/>
      <c r="BW2337" s="50"/>
      <c r="BX2337" s="50"/>
      <c r="BY2337" s="50"/>
      <c r="BZ2337" s="50"/>
      <c r="CA2337" s="50"/>
      <c r="CB2337" s="50"/>
      <c r="CC2337" s="50"/>
      <c r="CD2337" s="50"/>
      <c r="CE2337" s="50"/>
      <c r="CF2337" s="50"/>
      <c r="CG2337" s="50"/>
      <c r="CH2337" s="50"/>
      <c r="CI2337" s="50"/>
      <c r="CJ2337" s="50"/>
      <c r="CK2337" s="50"/>
      <c r="CL2337" s="50"/>
      <c r="CM2337" s="50"/>
      <c r="CN2337" s="50"/>
      <c r="CO2337" s="50"/>
      <c r="CP2337" s="50"/>
      <c r="CQ2337" s="50"/>
      <c r="CR2337" s="50"/>
      <c r="CS2337" s="50"/>
      <c r="CT2337" s="50"/>
      <c r="CU2337" s="50"/>
      <c r="CV2337" s="50"/>
      <c r="CW2337" s="50"/>
      <c r="CX2337" s="50"/>
      <c r="CY2337" s="50"/>
      <c r="CZ2337" s="50"/>
      <c r="DA2337" s="50"/>
      <c r="DB2337" s="50"/>
      <c r="DC2337" s="50"/>
      <c r="DD2337" s="50"/>
      <c r="DE2337" s="50"/>
      <c r="DF2337" s="50"/>
    </row>
    <row r="2338" spans="2:110" x14ac:dyDescent="0.2">
      <c r="B2338" s="181"/>
      <c r="C2338" s="181"/>
      <c r="E2338" s="203"/>
      <c r="F2338" s="203"/>
      <c r="G2338" s="203"/>
      <c r="H2338" s="203"/>
      <c r="I2338" s="203"/>
      <c r="J2338" s="203"/>
      <c r="K2338" s="203"/>
      <c r="L2338" s="203"/>
      <c r="M2338" s="203"/>
      <c r="N2338" s="203"/>
      <c r="O2338" s="203"/>
      <c r="P2338" s="203"/>
      <c r="Q2338" s="204"/>
      <c r="R2338" s="204"/>
      <c r="S2338" s="234"/>
      <c r="T2338" s="50"/>
      <c r="U2338" s="50"/>
      <c r="V2338" s="50"/>
      <c r="W2338" s="50"/>
      <c r="X2338" s="50"/>
      <c r="Y2338" s="50"/>
      <c r="Z2338" s="250"/>
      <c r="AA2338" s="238"/>
      <c r="AB2338" s="50"/>
      <c r="AC2338" s="50"/>
      <c r="AD2338" s="50"/>
      <c r="AE2338" s="50"/>
      <c r="AF2338" s="50"/>
      <c r="AG2338" s="50"/>
      <c r="AH2338" s="50"/>
      <c r="AI2338" s="50"/>
      <c r="AJ2338" s="50"/>
      <c r="AK2338" s="50"/>
      <c r="AL2338" s="50"/>
      <c r="AM2338" s="50"/>
      <c r="AN2338" s="50"/>
      <c r="AO2338" s="50"/>
      <c r="AP2338" s="50"/>
      <c r="AQ2338" s="50"/>
      <c r="AR2338" s="50"/>
      <c r="AS2338" s="50"/>
      <c r="AT2338" s="50"/>
      <c r="AU2338" s="50"/>
      <c r="AV2338" s="50"/>
      <c r="AW2338" s="50"/>
      <c r="AX2338" s="50"/>
      <c r="AY2338" s="50"/>
      <c r="AZ2338" s="50"/>
      <c r="BA2338" s="50"/>
      <c r="BB2338" s="50"/>
      <c r="BC2338" s="50"/>
      <c r="BD2338" s="50"/>
      <c r="BE2338" s="50"/>
      <c r="BF2338" s="50"/>
      <c r="BG2338" s="50"/>
      <c r="BH2338" s="50"/>
      <c r="BI2338" s="50"/>
      <c r="BJ2338" s="50"/>
      <c r="BK2338" s="50"/>
      <c r="BL2338" s="50"/>
      <c r="BM2338" s="50"/>
      <c r="BN2338" s="50"/>
      <c r="BO2338" s="50"/>
      <c r="BP2338" s="50"/>
      <c r="BQ2338" s="50"/>
      <c r="BR2338" s="50"/>
      <c r="BS2338" s="50"/>
      <c r="BT2338" s="50"/>
      <c r="BU2338" s="50"/>
      <c r="BV2338" s="50"/>
      <c r="BW2338" s="50"/>
      <c r="BX2338" s="50"/>
      <c r="BY2338" s="50"/>
      <c r="BZ2338" s="50"/>
      <c r="CA2338" s="50"/>
      <c r="CB2338" s="50"/>
      <c r="CC2338" s="50"/>
      <c r="CD2338" s="50"/>
      <c r="CE2338" s="50"/>
      <c r="CF2338" s="50"/>
      <c r="CG2338" s="50"/>
      <c r="CH2338" s="50"/>
      <c r="CI2338" s="50"/>
      <c r="CJ2338" s="50"/>
      <c r="CK2338" s="50"/>
      <c r="CL2338" s="50"/>
      <c r="CM2338" s="50"/>
      <c r="CN2338" s="50"/>
      <c r="CO2338" s="50"/>
      <c r="CP2338" s="50"/>
      <c r="CQ2338" s="50"/>
      <c r="CR2338" s="50"/>
      <c r="CS2338" s="50"/>
      <c r="CT2338" s="50"/>
      <c r="CU2338" s="50"/>
      <c r="CV2338" s="50"/>
      <c r="CW2338" s="50"/>
      <c r="CX2338" s="50"/>
      <c r="CY2338" s="50"/>
      <c r="CZ2338" s="50"/>
      <c r="DA2338" s="50"/>
      <c r="DB2338" s="50"/>
      <c r="DC2338" s="50"/>
      <c r="DD2338" s="50"/>
      <c r="DE2338" s="50"/>
      <c r="DF2338" s="50"/>
    </row>
    <row r="2339" spans="2:110" x14ac:dyDescent="0.2">
      <c r="B2339" s="181"/>
      <c r="C2339" s="181"/>
      <c r="E2339" s="203"/>
      <c r="F2339" s="203"/>
      <c r="G2339" s="203"/>
      <c r="H2339" s="203"/>
      <c r="I2339" s="203"/>
      <c r="J2339" s="203"/>
      <c r="K2339" s="203"/>
      <c r="L2339" s="203"/>
      <c r="M2339" s="203"/>
      <c r="N2339" s="203"/>
      <c r="O2339" s="203"/>
      <c r="P2339" s="203"/>
      <c r="Q2339" s="204"/>
      <c r="R2339" s="204"/>
      <c r="S2339" s="234"/>
      <c r="T2339" s="50"/>
      <c r="U2339" s="50"/>
      <c r="V2339" s="50"/>
      <c r="W2339" s="50"/>
      <c r="X2339" s="50"/>
      <c r="Y2339" s="50"/>
      <c r="Z2339" s="250"/>
      <c r="AA2339" s="238"/>
      <c r="AB2339" s="50"/>
      <c r="AC2339" s="50"/>
      <c r="AD2339" s="50"/>
      <c r="AE2339" s="50"/>
      <c r="AF2339" s="50"/>
      <c r="AG2339" s="50"/>
      <c r="AH2339" s="50"/>
      <c r="AI2339" s="50"/>
      <c r="AJ2339" s="50"/>
      <c r="AK2339" s="50"/>
      <c r="AL2339" s="50"/>
      <c r="AM2339" s="50"/>
      <c r="AN2339" s="50"/>
      <c r="AO2339" s="50"/>
      <c r="AP2339" s="50"/>
      <c r="AQ2339" s="50"/>
      <c r="AR2339" s="50"/>
      <c r="AS2339" s="50"/>
      <c r="AT2339" s="50"/>
      <c r="AU2339" s="50"/>
      <c r="AV2339" s="50"/>
      <c r="AW2339" s="50"/>
      <c r="AX2339" s="50"/>
      <c r="AY2339" s="50"/>
      <c r="AZ2339" s="50"/>
      <c r="BA2339" s="50"/>
      <c r="BB2339" s="50"/>
      <c r="BC2339" s="50"/>
      <c r="BD2339" s="50"/>
      <c r="BE2339" s="50"/>
      <c r="BF2339" s="50"/>
      <c r="BG2339" s="50"/>
      <c r="BH2339" s="50"/>
      <c r="BI2339" s="50"/>
      <c r="BJ2339" s="50"/>
      <c r="BK2339" s="50"/>
      <c r="BL2339" s="50"/>
      <c r="BM2339" s="50"/>
      <c r="BN2339" s="50"/>
      <c r="BO2339" s="50"/>
      <c r="BP2339" s="50"/>
      <c r="BQ2339" s="50"/>
      <c r="BR2339" s="50"/>
      <c r="BS2339" s="50"/>
      <c r="BT2339" s="50"/>
      <c r="BU2339" s="50"/>
      <c r="BV2339" s="50"/>
      <c r="BW2339" s="50"/>
      <c r="BX2339" s="50"/>
      <c r="BY2339" s="50"/>
      <c r="BZ2339" s="50"/>
      <c r="CA2339" s="50"/>
      <c r="CB2339" s="50"/>
      <c r="CC2339" s="50"/>
      <c r="CD2339" s="50"/>
      <c r="CE2339" s="50"/>
      <c r="CF2339" s="50"/>
      <c r="CG2339" s="50"/>
      <c r="CH2339" s="50"/>
      <c r="CI2339" s="50"/>
      <c r="CJ2339" s="50"/>
      <c r="CK2339" s="50"/>
      <c r="CL2339" s="50"/>
      <c r="CM2339" s="50"/>
      <c r="CN2339" s="50"/>
      <c r="CO2339" s="50"/>
      <c r="CP2339" s="50"/>
      <c r="CQ2339" s="50"/>
      <c r="CR2339" s="50"/>
      <c r="CS2339" s="50"/>
      <c r="CT2339" s="50"/>
      <c r="CU2339" s="50"/>
      <c r="CV2339" s="50"/>
      <c r="CW2339" s="50"/>
      <c r="CX2339" s="50"/>
      <c r="CY2339" s="50"/>
      <c r="CZ2339" s="50"/>
      <c r="DA2339" s="50"/>
      <c r="DB2339" s="50"/>
      <c r="DC2339" s="50"/>
      <c r="DD2339" s="50"/>
      <c r="DE2339" s="50"/>
      <c r="DF2339" s="50"/>
    </row>
    <row r="2340" spans="2:110" x14ac:dyDescent="0.2">
      <c r="B2340" s="181"/>
      <c r="C2340" s="181"/>
      <c r="E2340" s="203"/>
      <c r="F2340" s="203"/>
      <c r="G2340" s="203"/>
      <c r="H2340" s="203"/>
      <c r="I2340" s="203"/>
      <c r="J2340" s="203"/>
      <c r="K2340" s="203"/>
      <c r="L2340" s="203"/>
      <c r="M2340" s="203"/>
      <c r="N2340" s="203"/>
      <c r="O2340" s="203"/>
      <c r="P2340" s="203"/>
      <c r="Q2340" s="204"/>
      <c r="R2340" s="204"/>
      <c r="S2340" s="234"/>
      <c r="T2340" s="50"/>
      <c r="U2340" s="50"/>
      <c r="V2340" s="50"/>
      <c r="W2340" s="50"/>
      <c r="X2340" s="50"/>
      <c r="Y2340" s="50"/>
      <c r="Z2340" s="250"/>
      <c r="AA2340" s="238"/>
      <c r="AB2340" s="50"/>
      <c r="AC2340" s="50"/>
      <c r="AD2340" s="50"/>
      <c r="AE2340" s="50"/>
      <c r="AF2340" s="50"/>
      <c r="AG2340" s="50"/>
      <c r="AH2340" s="50"/>
      <c r="AI2340" s="50"/>
      <c r="AJ2340" s="50"/>
      <c r="AK2340" s="50"/>
      <c r="AL2340" s="50"/>
      <c r="AM2340" s="50"/>
      <c r="AN2340" s="50"/>
      <c r="AO2340" s="50"/>
      <c r="AP2340" s="50"/>
      <c r="AQ2340" s="50"/>
      <c r="AR2340" s="50"/>
      <c r="AS2340" s="50"/>
      <c r="AT2340" s="50"/>
      <c r="AU2340" s="50"/>
      <c r="AV2340" s="50"/>
      <c r="AW2340" s="50"/>
      <c r="AX2340" s="50"/>
      <c r="AY2340" s="50"/>
      <c r="AZ2340" s="50"/>
      <c r="BA2340" s="50"/>
      <c r="BB2340" s="50"/>
      <c r="BC2340" s="50"/>
      <c r="BD2340" s="50"/>
      <c r="BE2340" s="50"/>
      <c r="BF2340" s="50"/>
      <c r="BG2340" s="50"/>
      <c r="BH2340" s="50"/>
      <c r="BI2340" s="50"/>
      <c r="BJ2340" s="50"/>
      <c r="BK2340" s="50"/>
      <c r="BL2340" s="50"/>
      <c r="BM2340" s="50"/>
      <c r="BN2340" s="50"/>
      <c r="BO2340" s="50"/>
      <c r="BP2340" s="50"/>
      <c r="BQ2340" s="50"/>
      <c r="BR2340" s="50"/>
      <c r="BS2340" s="50"/>
      <c r="BT2340" s="50"/>
      <c r="BU2340" s="50"/>
      <c r="BV2340" s="50"/>
      <c r="BW2340" s="50"/>
      <c r="BX2340" s="50"/>
      <c r="BY2340" s="50"/>
      <c r="BZ2340" s="50"/>
      <c r="CA2340" s="50"/>
      <c r="CB2340" s="50"/>
      <c r="CC2340" s="50"/>
      <c r="CD2340" s="50"/>
      <c r="CE2340" s="50"/>
      <c r="CF2340" s="50"/>
      <c r="CG2340" s="50"/>
      <c r="CH2340" s="50"/>
      <c r="CI2340" s="50"/>
      <c r="CJ2340" s="50"/>
      <c r="CK2340" s="50"/>
      <c r="CL2340" s="50"/>
      <c r="CM2340" s="50"/>
      <c r="CN2340" s="50"/>
      <c r="CO2340" s="50"/>
      <c r="CP2340" s="50"/>
      <c r="CQ2340" s="50"/>
      <c r="CR2340" s="50"/>
      <c r="CS2340" s="50"/>
      <c r="CT2340" s="50"/>
      <c r="CU2340" s="50"/>
      <c r="CV2340" s="50"/>
      <c r="CW2340" s="50"/>
      <c r="CX2340" s="50"/>
      <c r="CY2340" s="50"/>
      <c r="CZ2340" s="50"/>
      <c r="DA2340" s="50"/>
      <c r="DB2340" s="50"/>
      <c r="DC2340" s="50"/>
      <c r="DD2340" s="50"/>
      <c r="DE2340" s="50"/>
      <c r="DF2340" s="50"/>
    </row>
    <row r="2341" spans="2:110" x14ac:dyDescent="0.2">
      <c r="B2341" s="181"/>
      <c r="C2341" s="181"/>
      <c r="D2341" s="200"/>
      <c r="E2341" s="203"/>
      <c r="F2341" s="203"/>
      <c r="G2341" s="203"/>
      <c r="H2341" s="203"/>
      <c r="I2341" s="203"/>
      <c r="J2341" s="203"/>
      <c r="K2341" s="203"/>
      <c r="L2341" s="203"/>
      <c r="M2341" s="203"/>
      <c r="N2341" s="203"/>
      <c r="O2341" s="203"/>
      <c r="P2341" s="203"/>
      <c r="Q2341" s="204"/>
      <c r="R2341" s="204"/>
      <c r="S2341" s="234"/>
      <c r="T2341" s="50"/>
      <c r="U2341" s="50"/>
      <c r="V2341" s="50"/>
      <c r="W2341" s="50"/>
      <c r="X2341" s="50"/>
      <c r="Y2341" s="50"/>
      <c r="Z2341" s="250"/>
      <c r="AA2341" s="238"/>
      <c r="AB2341" s="50"/>
      <c r="AC2341" s="50"/>
      <c r="AD2341" s="50"/>
      <c r="AE2341" s="50"/>
      <c r="AF2341" s="50"/>
      <c r="AG2341" s="50"/>
      <c r="AH2341" s="50"/>
      <c r="AI2341" s="50"/>
      <c r="AJ2341" s="50"/>
      <c r="AK2341" s="50"/>
      <c r="AL2341" s="50"/>
      <c r="AM2341" s="50"/>
      <c r="AN2341" s="50"/>
      <c r="AO2341" s="50"/>
      <c r="AP2341" s="50"/>
      <c r="AQ2341" s="50"/>
      <c r="AR2341" s="50"/>
      <c r="AS2341" s="50"/>
      <c r="AT2341" s="50"/>
      <c r="AU2341" s="50"/>
      <c r="AV2341" s="50"/>
      <c r="AW2341" s="50"/>
      <c r="AX2341" s="50"/>
      <c r="AY2341" s="50"/>
      <c r="AZ2341" s="50"/>
      <c r="BA2341" s="50"/>
      <c r="BB2341" s="50"/>
      <c r="BC2341" s="50"/>
      <c r="BD2341" s="50"/>
      <c r="BE2341" s="50"/>
      <c r="BF2341" s="50"/>
      <c r="BG2341" s="50"/>
      <c r="BH2341" s="50"/>
      <c r="BI2341" s="50"/>
      <c r="BJ2341" s="50"/>
      <c r="BK2341" s="50"/>
      <c r="BL2341" s="50"/>
      <c r="BM2341" s="50"/>
      <c r="BN2341" s="50"/>
      <c r="BO2341" s="50"/>
      <c r="BP2341" s="50"/>
      <c r="BQ2341" s="50"/>
      <c r="BR2341" s="50"/>
      <c r="BS2341" s="50"/>
      <c r="BT2341" s="50"/>
      <c r="BU2341" s="50"/>
      <c r="BV2341" s="50"/>
      <c r="BW2341" s="50"/>
      <c r="BX2341" s="50"/>
      <c r="BY2341" s="50"/>
      <c r="BZ2341" s="50"/>
      <c r="CA2341" s="50"/>
      <c r="CB2341" s="50"/>
      <c r="CC2341" s="50"/>
      <c r="CD2341" s="50"/>
      <c r="CE2341" s="50"/>
      <c r="CF2341" s="50"/>
      <c r="CG2341" s="50"/>
      <c r="CH2341" s="50"/>
      <c r="CI2341" s="50"/>
      <c r="CJ2341" s="50"/>
      <c r="CK2341" s="50"/>
      <c r="CL2341" s="50"/>
      <c r="CM2341" s="50"/>
      <c r="CN2341" s="50"/>
      <c r="CO2341" s="50"/>
      <c r="CP2341" s="50"/>
      <c r="CQ2341" s="50"/>
      <c r="CR2341" s="50"/>
      <c r="CS2341" s="50"/>
      <c r="CT2341" s="50"/>
      <c r="CU2341" s="50"/>
      <c r="CV2341" s="50"/>
      <c r="CW2341" s="50"/>
      <c r="CX2341" s="50"/>
      <c r="CY2341" s="50"/>
      <c r="CZ2341" s="50"/>
      <c r="DA2341" s="50"/>
      <c r="DB2341" s="50"/>
      <c r="DC2341" s="50"/>
      <c r="DD2341" s="50"/>
      <c r="DE2341" s="50"/>
      <c r="DF2341" s="50"/>
    </row>
    <row r="2342" spans="2:110" x14ac:dyDescent="0.2">
      <c r="B2342" s="181"/>
      <c r="C2342" s="181"/>
      <c r="E2342" s="203"/>
      <c r="F2342" s="203"/>
      <c r="G2342" s="203"/>
      <c r="H2342" s="203"/>
      <c r="I2342" s="203"/>
      <c r="J2342" s="203"/>
      <c r="K2342" s="203"/>
      <c r="L2342" s="203"/>
      <c r="M2342" s="203"/>
      <c r="N2342" s="203"/>
      <c r="O2342" s="203"/>
      <c r="P2342" s="203"/>
      <c r="Q2342" s="204"/>
      <c r="R2342" s="204"/>
      <c r="S2342" s="234"/>
      <c r="T2342" s="50"/>
      <c r="U2342" s="50"/>
      <c r="V2342" s="50"/>
      <c r="W2342" s="50"/>
      <c r="X2342" s="50"/>
      <c r="Y2342" s="50"/>
      <c r="Z2342" s="250"/>
      <c r="AA2342" s="238"/>
      <c r="AB2342" s="50"/>
      <c r="AC2342" s="50"/>
      <c r="AD2342" s="50"/>
      <c r="AE2342" s="50"/>
      <c r="AF2342" s="50"/>
      <c r="AG2342" s="50"/>
      <c r="AH2342" s="50"/>
      <c r="AI2342" s="50"/>
      <c r="AJ2342" s="50"/>
      <c r="AK2342" s="50"/>
      <c r="AL2342" s="50"/>
      <c r="AM2342" s="50"/>
      <c r="AN2342" s="50"/>
      <c r="AO2342" s="50"/>
      <c r="AP2342" s="50"/>
      <c r="AQ2342" s="50"/>
      <c r="AR2342" s="50"/>
      <c r="AS2342" s="50"/>
      <c r="AT2342" s="50"/>
      <c r="AU2342" s="50"/>
      <c r="AV2342" s="50"/>
      <c r="AW2342" s="50"/>
      <c r="AX2342" s="50"/>
      <c r="AY2342" s="50"/>
      <c r="AZ2342" s="50"/>
      <c r="BA2342" s="50"/>
      <c r="BB2342" s="50"/>
      <c r="BC2342" s="50"/>
      <c r="BD2342" s="50"/>
      <c r="BE2342" s="50"/>
      <c r="BF2342" s="50"/>
      <c r="BG2342" s="50"/>
      <c r="BH2342" s="50"/>
      <c r="BI2342" s="50"/>
      <c r="BJ2342" s="50"/>
      <c r="BK2342" s="50"/>
      <c r="BL2342" s="50"/>
      <c r="BM2342" s="50"/>
      <c r="BN2342" s="50"/>
      <c r="BO2342" s="50"/>
      <c r="BP2342" s="50"/>
      <c r="BQ2342" s="50"/>
      <c r="BR2342" s="50"/>
      <c r="BS2342" s="50"/>
      <c r="BT2342" s="50"/>
      <c r="BU2342" s="50"/>
      <c r="BV2342" s="50"/>
      <c r="BW2342" s="50"/>
      <c r="BX2342" s="50"/>
      <c r="BY2342" s="50"/>
      <c r="BZ2342" s="50"/>
      <c r="CA2342" s="50"/>
      <c r="CB2342" s="50"/>
      <c r="CC2342" s="50"/>
      <c r="CD2342" s="50"/>
      <c r="CE2342" s="50"/>
      <c r="CF2342" s="50"/>
      <c r="CG2342" s="50"/>
      <c r="CH2342" s="50"/>
      <c r="CI2342" s="50"/>
      <c r="CJ2342" s="50"/>
      <c r="CK2342" s="50"/>
      <c r="CL2342" s="50"/>
      <c r="CM2342" s="50"/>
      <c r="CN2342" s="50"/>
      <c r="CO2342" s="50"/>
      <c r="CP2342" s="50"/>
      <c r="CQ2342" s="50"/>
      <c r="CR2342" s="50"/>
      <c r="CS2342" s="50"/>
      <c r="CT2342" s="50"/>
      <c r="CU2342" s="50"/>
      <c r="CV2342" s="50"/>
      <c r="CW2342" s="50"/>
      <c r="CX2342" s="50"/>
      <c r="CY2342" s="50"/>
      <c r="CZ2342" s="50"/>
      <c r="DA2342" s="50"/>
      <c r="DB2342" s="50"/>
      <c r="DC2342" s="50"/>
      <c r="DD2342" s="50"/>
      <c r="DE2342" s="50"/>
      <c r="DF2342" s="50"/>
    </row>
    <row r="2343" spans="2:110" x14ac:dyDescent="0.2">
      <c r="B2343" s="181"/>
      <c r="C2343" s="181"/>
      <c r="E2343" s="203"/>
      <c r="F2343" s="203"/>
      <c r="G2343" s="203"/>
      <c r="H2343" s="203"/>
      <c r="I2343" s="203"/>
      <c r="J2343" s="203"/>
      <c r="K2343" s="203"/>
      <c r="L2343" s="203"/>
      <c r="M2343" s="203"/>
      <c r="N2343" s="203"/>
      <c r="O2343" s="203"/>
      <c r="P2343" s="203"/>
      <c r="Q2343" s="204"/>
      <c r="R2343" s="204"/>
      <c r="S2343" s="234"/>
      <c r="T2343" s="50"/>
      <c r="U2343" s="50"/>
      <c r="V2343" s="50"/>
      <c r="W2343" s="50"/>
      <c r="X2343" s="50"/>
      <c r="Y2343" s="50"/>
      <c r="Z2343" s="250"/>
      <c r="AA2343" s="238"/>
      <c r="AB2343" s="50"/>
      <c r="AC2343" s="50"/>
      <c r="AD2343" s="50"/>
      <c r="AE2343" s="50"/>
      <c r="AF2343" s="50"/>
      <c r="AG2343" s="50"/>
      <c r="AH2343" s="50"/>
      <c r="AI2343" s="50"/>
      <c r="AJ2343" s="50"/>
      <c r="AK2343" s="50"/>
      <c r="AL2343" s="50"/>
      <c r="AM2343" s="50"/>
      <c r="AN2343" s="50"/>
      <c r="AO2343" s="50"/>
      <c r="AP2343" s="50"/>
      <c r="AQ2343" s="50"/>
      <c r="AR2343" s="50"/>
      <c r="AS2343" s="50"/>
      <c r="AT2343" s="50"/>
      <c r="AU2343" s="50"/>
      <c r="AV2343" s="50"/>
      <c r="AW2343" s="50"/>
      <c r="AX2343" s="50"/>
      <c r="AY2343" s="50"/>
      <c r="AZ2343" s="50"/>
      <c r="BA2343" s="50"/>
      <c r="BB2343" s="50"/>
      <c r="BC2343" s="50"/>
      <c r="BD2343" s="50"/>
      <c r="BE2343" s="50"/>
      <c r="BF2343" s="50"/>
      <c r="BG2343" s="50"/>
      <c r="BH2343" s="50"/>
      <c r="BI2343" s="50"/>
      <c r="BJ2343" s="50"/>
      <c r="BK2343" s="50"/>
      <c r="BL2343" s="50"/>
      <c r="BM2343" s="50"/>
      <c r="BN2343" s="50"/>
      <c r="BO2343" s="50"/>
      <c r="BP2343" s="50"/>
      <c r="BQ2343" s="50"/>
      <c r="BR2343" s="50"/>
      <c r="BS2343" s="50"/>
      <c r="BT2343" s="50"/>
      <c r="BU2343" s="50"/>
      <c r="BV2343" s="50"/>
      <c r="BW2343" s="50"/>
      <c r="BX2343" s="50"/>
      <c r="BY2343" s="50"/>
      <c r="BZ2343" s="50"/>
      <c r="CA2343" s="50"/>
      <c r="CB2343" s="50"/>
      <c r="CC2343" s="50"/>
      <c r="CD2343" s="50"/>
      <c r="CE2343" s="50"/>
      <c r="CF2343" s="50"/>
      <c r="CG2343" s="50"/>
      <c r="CH2343" s="50"/>
      <c r="CI2343" s="50"/>
      <c r="CJ2343" s="50"/>
      <c r="CK2343" s="50"/>
      <c r="CL2343" s="50"/>
      <c r="CM2343" s="50"/>
      <c r="CN2343" s="50"/>
      <c r="CO2343" s="50"/>
      <c r="CP2343" s="50"/>
      <c r="CQ2343" s="50"/>
      <c r="CR2343" s="50"/>
      <c r="CS2343" s="50"/>
      <c r="CT2343" s="50"/>
      <c r="CU2343" s="50"/>
      <c r="CV2343" s="50"/>
      <c r="CW2343" s="50"/>
      <c r="CX2343" s="50"/>
      <c r="CY2343" s="50"/>
      <c r="CZ2343" s="50"/>
      <c r="DA2343" s="50"/>
      <c r="DB2343" s="50"/>
      <c r="DC2343" s="50"/>
      <c r="DD2343" s="50"/>
      <c r="DE2343" s="50"/>
      <c r="DF2343" s="50"/>
    </row>
    <row r="2344" spans="2:110" x14ac:dyDescent="0.2">
      <c r="B2344" s="181"/>
      <c r="C2344" s="181"/>
      <c r="E2344" s="203"/>
      <c r="F2344" s="203"/>
      <c r="G2344" s="203"/>
      <c r="H2344" s="203"/>
      <c r="I2344" s="203"/>
      <c r="J2344" s="203"/>
      <c r="K2344" s="203"/>
      <c r="L2344" s="203"/>
      <c r="M2344" s="203"/>
      <c r="N2344" s="203"/>
      <c r="O2344" s="203"/>
      <c r="P2344" s="203"/>
      <c r="Q2344" s="204"/>
      <c r="R2344" s="204"/>
      <c r="S2344" s="234"/>
      <c r="T2344" s="50"/>
      <c r="U2344" s="50"/>
      <c r="V2344" s="50"/>
      <c r="W2344" s="50"/>
      <c r="X2344" s="50"/>
      <c r="Y2344" s="50"/>
      <c r="Z2344" s="250"/>
      <c r="AA2344" s="238"/>
      <c r="AB2344" s="50"/>
      <c r="AC2344" s="50"/>
      <c r="AD2344" s="50"/>
      <c r="AE2344" s="50"/>
      <c r="AF2344" s="50"/>
      <c r="AG2344" s="50"/>
      <c r="AH2344" s="50"/>
      <c r="AI2344" s="50"/>
      <c r="AJ2344" s="50"/>
      <c r="AK2344" s="50"/>
      <c r="AL2344" s="50"/>
      <c r="AM2344" s="50"/>
      <c r="AN2344" s="50"/>
      <c r="AO2344" s="50"/>
      <c r="AP2344" s="50"/>
      <c r="AQ2344" s="50"/>
      <c r="AR2344" s="50"/>
      <c r="AS2344" s="50"/>
      <c r="AT2344" s="50"/>
      <c r="AU2344" s="50"/>
      <c r="AV2344" s="50"/>
      <c r="AW2344" s="50"/>
      <c r="AX2344" s="50"/>
      <c r="AY2344" s="50"/>
      <c r="AZ2344" s="50"/>
      <c r="BA2344" s="50"/>
      <c r="BB2344" s="50"/>
      <c r="BC2344" s="50"/>
      <c r="BD2344" s="50"/>
      <c r="BE2344" s="50"/>
      <c r="BF2344" s="50"/>
      <c r="BG2344" s="50"/>
      <c r="BH2344" s="50"/>
      <c r="BI2344" s="50"/>
      <c r="BJ2344" s="50"/>
      <c r="BK2344" s="50"/>
      <c r="BL2344" s="50"/>
      <c r="BM2344" s="50"/>
      <c r="BN2344" s="50"/>
      <c r="BO2344" s="50"/>
      <c r="BP2344" s="50"/>
      <c r="BQ2344" s="50"/>
      <c r="BR2344" s="50"/>
      <c r="BS2344" s="50"/>
      <c r="BT2344" s="50"/>
      <c r="BU2344" s="50"/>
      <c r="BV2344" s="50"/>
      <c r="BW2344" s="50"/>
      <c r="BX2344" s="50"/>
      <c r="BY2344" s="50"/>
      <c r="BZ2344" s="50"/>
      <c r="CA2344" s="50"/>
      <c r="CB2344" s="50"/>
      <c r="CC2344" s="50"/>
      <c r="CD2344" s="50"/>
      <c r="CE2344" s="50"/>
      <c r="CF2344" s="50"/>
      <c r="CG2344" s="50"/>
      <c r="CH2344" s="50"/>
      <c r="CI2344" s="50"/>
      <c r="CJ2344" s="50"/>
      <c r="CK2344" s="50"/>
      <c r="CL2344" s="50"/>
      <c r="CM2344" s="50"/>
      <c r="CN2344" s="50"/>
      <c r="CO2344" s="50"/>
      <c r="CP2344" s="50"/>
      <c r="CQ2344" s="50"/>
      <c r="CR2344" s="50"/>
      <c r="CS2344" s="50"/>
      <c r="CT2344" s="50"/>
      <c r="CU2344" s="50"/>
      <c r="CV2344" s="50"/>
      <c r="CW2344" s="50"/>
      <c r="CX2344" s="50"/>
      <c r="CY2344" s="50"/>
      <c r="CZ2344" s="50"/>
      <c r="DA2344" s="50"/>
      <c r="DB2344" s="50"/>
      <c r="DC2344" s="50"/>
      <c r="DD2344" s="50"/>
      <c r="DE2344" s="50"/>
      <c r="DF2344" s="50"/>
    </row>
    <row r="2345" spans="2:110" x14ac:dyDescent="0.2">
      <c r="B2345" s="181"/>
      <c r="C2345" s="181"/>
      <c r="E2345" s="203"/>
      <c r="F2345" s="203"/>
      <c r="G2345" s="203"/>
      <c r="H2345" s="203"/>
      <c r="I2345" s="203"/>
      <c r="J2345" s="203"/>
      <c r="K2345" s="203"/>
      <c r="L2345" s="203"/>
      <c r="M2345" s="203"/>
      <c r="N2345" s="203"/>
      <c r="O2345" s="203"/>
      <c r="P2345" s="203"/>
      <c r="Q2345" s="204"/>
      <c r="R2345" s="204"/>
      <c r="S2345" s="234"/>
      <c r="T2345" s="50"/>
      <c r="U2345" s="50"/>
      <c r="V2345" s="50"/>
      <c r="W2345" s="50"/>
      <c r="X2345" s="50"/>
      <c r="Y2345" s="50"/>
      <c r="Z2345" s="250"/>
      <c r="AA2345" s="238"/>
      <c r="AB2345" s="50"/>
      <c r="AC2345" s="50"/>
      <c r="AD2345" s="50"/>
      <c r="AE2345" s="50"/>
      <c r="AF2345" s="50"/>
      <c r="AG2345" s="50"/>
      <c r="AH2345" s="50"/>
      <c r="AI2345" s="50"/>
      <c r="AJ2345" s="50"/>
      <c r="AK2345" s="50"/>
      <c r="AL2345" s="50"/>
      <c r="AM2345" s="50"/>
      <c r="AN2345" s="50"/>
      <c r="AO2345" s="50"/>
      <c r="AP2345" s="50"/>
      <c r="AQ2345" s="50"/>
      <c r="AR2345" s="50"/>
      <c r="AS2345" s="50"/>
      <c r="AT2345" s="50"/>
      <c r="AU2345" s="50"/>
      <c r="AV2345" s="50"/>
      <c r="AW2345" s="50"/>
      <c r="AX2345" s="50"/>
      <c r="AY2345" s="50"/>
      <c r="AZ2345" s="50"/>
      <c r="BA2345" s="50"/>
      <c r="BB2345" s="50"/>
      <c r="BC2345" s="50"/>
      <c r="BD2345" s="50"/>
      <c r="BE2345" s="50"/>
      <c r="BF2345" s="50"/>
      <c r="BG2345" s="50"/>
      <c r="BH2345" s="50"/>
      <c r="BI2345" s="50"/>
      <c r="BJ2345" s="50"/>
      <c r="BK2345" s="50"/>
      <c r="BL2345" s="50"/>
      <c r="BM2345" s="50"/>
      <c r="BN2345" s="50"/>
      <c r="BO2345" s="50"/>
      <c r="BP2345" s="50"/>
      <c r="BQ2345" s="50"/>
      <c r="BR2345" s="50"/>
      <c r="BS2345" s="50"/>
      <c r="BT2345" s="50"/>
      <c r="BU2345" s="50"/>
      <c r="BV2345" s="50"/>
      <c r="BW2345" s="50"/>
      <c r="BX2345" s="50"/>
      <c r="BY2345" s="50"/>
      <c r="BZ2345" s="50"/>
      <c r="CA2345" s="50"/>
      <c r="CB2345" s="50"/>
      <c r="CC2345" s="50"/>
      <c r="CD2345" s="50"/>
      <c r="CE2345" s="50"/>
      <c r="CF2345" s="50"/>
      <c r="CG2345" s="50"/>
      <c r="CH2345" s="50"/>
      <c r="CI2345" s="50"/>
      <c r="CJ2345" s="50"/>
      <c r="CK2345" s="50"/>
      <c r="CL2345" s="50"/>
      <c r="CM2345" s="50"/>
      <c r="CN2345" s="50"/>
      <c r="CO2345" s="50"/>
      <c r="CP2345" s="50"/>
      <c r="CQ2345" s="50"/>
      <c r="CR2345" s="50"/>
      <c r="CS2345" s="50"/>
      <c r="CT2345" s="50"/>
      <c r="CU2345" s="50"/>
      <c r="CV2345" s="50"/>
      <c r="CW2345" s="50"/>
      <c r="CX2345" s="50"/>
      <c r="CY2345" s="50"/>
      <c r="CZ2345" s="50"/>
      <c r="DA2345" s="50"/>
      <c r="DB2345" s="50"/>
      <c r="DC2345" s="50"/>
      <c r="DD2345" s="50"/>
      <c r="DE2345" s="50"/>
      <c r="DF2345" s="50"/>
    </row>
    <row r="2346" spans="2:110" x14ac:dyDescent="0.2">
      <c r="B2346" s="181"/>
      <c r="C2346" s="181"/>
      <c r="E2346" s="203"/>
      <c r="F2346" s="203"/>
      <c r="G2346" s="203"/>
      <c r="H2346" s="203"/>
      <c r="I2346" s="203"/>
      <c r="J2346" s="203"/>
      <c r="K2346" s="203"/>
      <c r="L2346" s="203"/>
      <c r="M2346" s="203"/>
      <c r="N2346" s="203"/>
      <c r="O2346" s="203"/>
      <c r="P2346" s="203"/>
      <c r="Q2346" s="204"/>
      <c r="R2346" s="204"/>
      <c r="S2346" s="234"/>
      <c r="T2346" s="50"/>
      <c r="U2346" s="50"/>
      <c r="V2346" s="50"/>
      <c r="W2346" s="50"/>
      <c r="X2346" s="50"/>
      <c r="Y2346" s="50"/>
      <c r="Z2346" s="250"/>
      <c r="AA2346" s="238"/>
      <c r="AB2346" s="50"/>
      <c r="AC2346" s="50"/>
      <c r="AD2346" s="50"/>
      <c r="AE2346" s="50"/>
      <c r="AF2346" s="50"/>
      <c r="AG2346" s="50"/>
      <c r="AH2346" s="50"/>
      <c r="AI2346" s="50"/>
      <c r="AJ2346" s="50"/>
      <c r="AK2346" s="50"/>
      <c r="AL2346" s="50"/>
      <c r="AM2346" s="50"/>
      <c r="AN2346" s="50"/>
      <c r="AO2346" s="50"/>
      <c r="AP2346" s="50"/>
      <c r="AQ2346" s="50"/>
      <c r="AR2346" s="50"/>
      <c r="AS2346" s="50"/>
      <c r="AT2346" s="50"/>
      <c r="AU2346" s="50"/>
      <c r="AV2346" s="50"/>
      <c r="AW2346" s="50"/>
      <c r="AX2346" s="50"/>
      <c r="AY2346" s="50"/>
      <c r="AZ2346" s="50"/>
      <c r="BA2346" s="50"/>
      <c r="BB2346" s="50"/>
      <c r="BC2346" s="50"/>
      <c r="BD2346" s="50"/>
      <c r="BE2346" s="50"/>
      <c r="BF2346" s="50"/>
      <c r="BG2346" s="50"/>
      <c r="BH2346" s="50"/>
      <c r="BI2346" s="50"/>
      <c r="BJ2346" s="50"/>
      <c r="BK2346" s="50"/>
      <c r="BL2346" s="50"/>
      <c r="BM2346" s="50"/>
      <c r="BN2346" s="50"/>
      <c r="BO2346" s="50"/>
      <c r="BP2346" s="50"/>
      <c r="BQ2346" s="50"/>
      <c r="BR2346" s="50"/>
      <c r="BS2346" s="50"/>
      <c r="BT2346" s="50"/>
      <c r="BU2346" s="50"/>
      <c r="BV2346" s="50"/>
      <c r="BW2346" s="50"/>
      <c r="BX2346" s="50"/>
      <c r="BY2346" s="50"/>
      <c r="BZ2346" s="50"/>
      <c r="CA2346" s="50"/>
      <c r="CB2346" s="50"/>
      <c r="CC2346" s="50"/>
      <c r="CD2346" s="50"/>
      <c r="CE2346" s="50"/>
      <c r="CF2346" s="50"/>
      <c r="CG2346" s="50"/>
      <c r="CH2346" s="50"/>
      <c r="CI2346" s="50"/>
      <c r="CJ2346" s="50"/>
      <c r="CK2346" s="50"/>
      <c r="CL2346" s="50"/>
      <c r="CM2346" s="50"/>
      <c r="CN2346" s="50"/>
      <c r="CO2346" s="50"/>
      <c r="CP2346" s="50"/>
      <c r="CQ2346" s="50"/>
      <c r="CR2346" s="50"/>
      <c r="CS2346" s="50"/>
      <c r="CT2346" s="50"/>
      <c r="CU2346" s="50"/>
      <c r="CV2346" s="50"/>
      <c r="CW2346" s="50"/>
      <c r="CX2346" s="50"/>
      <c r="CY2346" s="50"/>
      <c r="CZ2346" s="50"/>
      <c r="DA2346" s="50"/>
      <c r="DB2346" s="50"/>
      <c r="DC2346" s="50"/>
      <c r="DD2346" s="50"/>
      <c r="DE2346" s="50"/>
      <c r="DF2346" s="50"/>
    </row>
    <row r="2347" spans="2:110" x14ac:dyDescent="0.2">
      <c r="B2347" s="181"/>
      <c r="C2347" s="181"/>
      <c r="E2347" s="203"/>
      <c r="F2347" s="203"/>
      <c r="G2347" s="203"/>
      <c r="H2347" s="203"/>
      <c r="I2347" s="203"/>
      <c r="J2347" s="203"/>
      <c r="K2347" s="203"/>
      <c r="L2347" s="203"/>
      <c r="M2347" s="203"/>
      <c r="N2347" s="203"/>
      <c r="O2347" s="203"/>
      <c r="P2347" s="203"/>
      <c r="Q2347" s="204"/>
      <c r="R2347" s="204"/>
      <c r="S2347" s="234"/>
      <c r="T2347" s="50"/>
      <c r="U2347" s="50"/>
      <c r="V2347" s="50"/>
      <c r="W2347" s="50"/>
      <c r="X2347" s="50"/>
      <c r="Y2347" s="50"/>
      <c r="Z2347" s="250"/>
      <c r="AA2347" s="238"/>
      <c r="AB2347" s="50"/>
      <c r="AC2347" s="50"/>
      <c r="AD2347" s="50"/>
      <c r="AE2347" s="50"/>
      <c r="AF2347" s="50"/>
      <c r="AG2347" s="50"/>
      <c r="AH2347" s="50"/>
      <c r="AI2347" s="50"/>
      <c r="AJ2347" s="50"/>
      <c r="AK2347" s="50"/>
      <c r="AL2347" s="50"/>
      <c r="AM2347" s="50"/>
      <c r="AN2347" s="50"/>
      <c r="AO2347" s="50"/>
      <c r="AP2347" s="50"/>
      <c r="AQ2347" s="50"/>
      <c r="AR2347" s="50"/>
      <c r="AS2347" s="50"/>
      <c r="AT2347" s="50"/>
      <c r="AU2347" s="50"/>
      <c r="AV2347" s="50"/>
      <c r="AW2347" s="50"/>
      <c r="AX2347" s="50"/>
      <c r="AY2347" s="50"/>
      <c r="AZ2347" s="50"/>
      <c r="BA2347" s="50"/>
      <c r="BB2347" s="50"/>
      <c r="BC2347" s="50"/>
      <c r="BD2347" s="50"/>
      <c r="BE2347" s="50"/>
      <c r="BF2347" s="50"/>
      <c r="BG2347" s="50"/>
      <c r="BH2347" s="50"/>
      <c r="BI2347" s="50"/>
      <c r="BJ2347" s="50"/>
      <c r="BK2347" s="50"/>
      <c r="BL2347" s="50"/>
      <c r="BM2347" s="50"/>
      <c r="BN2347" s="50"/>
      <c r="BO2347" s="50"/>
      <c r="BP2347" s="50"/>
      <c r="BQ2347" s="50"/>
      <c r="BR2347" s="50"/>
      <c r="BS2347" s="50"/>
      <c r="BT2347" s="50"/>
      <c r="BU2347" s="50"/>
      <c r="BV2347" s="50"/>
      <c r="BW2347" s="50"/>
      <c r="BX2347" s="50"/>
      <c r="BY2347" s="50"/>
      <c r="BZ2347" s="50"/>
      <c r="CA2347" s="50"/>
      <c r="CB2347" s="50"/>
      <c r="CC2347" s="50"/>
      <c r="CD2347" s="50"/>
      <c r="CE2347" s="50"/>
      <c r="CF2347" s="50"/>
      <c r="CG2347" s="50"/>
      <c r="CH2347" s="50"/>
      <c r="CI2347" s="50"/>
      <c r="CJ2347" s="50"/>
      <c r="CK2347" s="50"/>
      <c r="CL2347" s="50"/>
      <c r="CM2347" s="50"/>
      <c r="CN2347" s="50"/>
      <c r="CO2347" s="50"/>
      <c r="CP2347" s="50"/>
      <c r="CQ2347" s="50"/>
      <c r="CR2347" s="50"/>
      <c r="CS2347" s="50"/>
      <c r="CT2347" s="50"/>
      <c r="CU2347" s="50"/>
      <c r="CV2347" s="50"/>
      <c r="CW2347" s="50"/>
      <c r="CX2347" s="50"/>
      <c r="CY2347" s="50"/>
      <c r="CZ2347" s="50"/>
      <c r="DA2347" s="50"/>
      <c r="DB2347" s="50"/>
      <c r="DC2347" s="50"/>
      <c r="DD2347" s="50"/>
      <c r="DE2347" s="50"/>
      <c r="DF2347" s="50"/>
    </row>
    <row r="2348" spans="2:110" x14ac:dyDescent="0.2">
      <c r="B2348" s="181"/>
      <c r="C2348" s="181"/>
      <c r="E2348" s="203"/>
      <c r="F2348" s="203"/>
      <c r="G2348" s="203"/>
      <c r="H2348" s="203"/>
      <c r="I2348" s="203"/>
      <c r="J2348" s="203"/>
      <c r="K2348" s="203"/>
      <c r="L2348" s="203"/>
      <c r="M2348" s="203"/>
      <c r="N2348" s="203"/>
      <c r="O2348" s="203"/>
      <c r="P2348" s="203"/>
      <c r="Q2348" s="204"/>
      <c r="R2348" s="204"/>
      <c r="S2348" s="234"/>
      <c r="T2348" s="50"/>
      <c r="U2348" s="50"/>
      <c r="V2348" s="50"/>
      <c r="W2348" s="50"/>
      <c r="X2348" s="50"/>
      <c r="Y2348" s="50"/>
      <c r="Z2348" s="250"/>
      <c r="AA2348" s="238"/>
      <c r="AB2348" s="50"/>
      <c r="AC2348" s="50"/>
      <c r="AD2348" s="50"/>
      <c r="AE2348" s="50"/>
      <c r="AF2348" s="50"/>
      <c r="AG2348" s="50"/>
      <c r="AH2348" s="50"/>
      <c r="AI2348" s="50"/>
      <c r="AJ2348" s="50"/>
      <c r="AK2348" s="50"/>
      <c r="AL2348" s="50"/>
      <c r="AM2348" s="50"/>
      <c r="AN2348" s="50"/>
      <c r="AO2348" s="50"/>
      <c r="AP2348" s="50"/>
      <c r="AQ2348" s="50"/>
      <c r="AR2348" s="50"/>
      <c r="AS2348" s="50"/>
      <c r="AT2348" s="50"/>
      <c r="AU2348" s="50"/>
      <c r="AV2348" s="50"/>
      <c r="AW2348" s="50"/>
      <c r="AX2348" s="50"/>
      <c r="AY2348" s="50"/>
      <c r="AZ2348" s="50"/>
      <c r="BA2348" s="50"/>
      <c r="BB2348" s="50"/>
      <c r="BC2348" s="50"/>
      <c r="BD2348" s="50"/>
      <c r="BE2348" s="50"/>
      <c r="BF2348" s="50"/>
      <c r="BG2348" s="50"/>
      <c r="BH2348" s="50"/>
      <c r="BI2348" s="50"/>
      <c r="BJ2348" s="50"/>
      <c r="BK2348" s="50"/>
      <c r="BL2348" s="50"/>
      <c r="BM2348" s="50"/>
      <c r="BN2348" s="50"/>
      <c r="BO2348" s="50"/>
      <c r="BP2348" s="50"/>
      <c r="BQ2348" s="50"/>
      <c r="BR2348" s="50"/>
      <c r="BS2348" s="50"/>
      <c r="BT2348" s="50"/>
      <c r="BU2348" s="50"/>
      <c r="BV2348" s="50"/>
      <c r="BW2348" s="50"/>
      <c r="BX2348" s="50"/>
      <c r="BY2348" s="50"/>
      <c r="BZ2348" s="50"/>
      <c r="CA2348" s="50"/>
      <c r="CB2348" s="50"/>
      <c r="CC2348" s="50"/>
      <c r="CD2348" s="50"/>
      <c r="CE2348" s="50"/>
      <c r="CF2348" s="50"/>
      <c r="CG2348" s="50"/>
      <c r="CH2348" s="50"/>
      <c r="CI2348" s="50"/>
      <c r="CJ2348" s="50"/>
      <c r="CK2348" s="50"/>
      <c r="CL2348" s="50"/>
      <c r="CM2348" s="50"/>
      <c r="CN2348" s="50"/>
      <c r="CO2348" s="50"/>
      <c r="CP2348" s="50"/>
      <c r="CQ2348" s="50"/>
      <c r="CR2348" s="50"/>
      <c r="CS2348" s="50"/>
      <c r="CT2348" s="50"/>
      <c r="CU2348" s="50"/>
      <c r="CV2348" s="50"/>
      <c r="CW2348" s="50"/>
      <c r="CX2348" s="50"/>
      <c r="CY2348" s="50"/>
      <c r="CZ2348" s="50"/>
      <c r="DA2348" s="50"/>
      <c r="DB2348" s="50"/>
      <c r="DC2348" s="50"/>
      <c r="DD2348" s="50"/>
      <c r="DE2348" s="50"/>
      <c r="DF2348" s="50"/>
    </row>
    <row r="2349" spans="2:110" x14ac:dyDescent="0.2">
      <c r="B2349" s="181"/>
      <c r="C2349" s="181"/>
      <c r="E2349" s="203"/>
      <c r="F2349" s="203"/>
      <c r="G2349" s="203"/>
      <c r="H2349" s="203"/>
      <c r="I2349" s="203"/>
      <c r="J2349" s="203"/>
      <c r="K2349" s="203"/>
      <c r="L2349" s="203"/>
      <c r="M2349" s="203"/>
      <c r="N2349" s="203"/>
      <c r="O2349" s="203"/>
      <c r="P2349" s="203"/>
      <c r="Q2349" s="204"/>
      <c r="R2349" s="204"/>
      <c r="S2349" s="234"/>
      <c r="T2349" s="50"/>
      <c r="U2349" s="50"/>
      <c r="V2349" s="50"/>
      <c r="W2349" s="50"/>
      <c r="X2349" s="50"/>
      <c r="Y2349" s="50"/>
      <c r="Z2349" s="250"/>
      <c r="AA2349" s="238"/>
      <c r="AB2349" s="50"/>
      <c r="AC2349" s="50"/>
      <c r="AD2349" s="50"/>
      <c r="AE2349" s="50"/>
      <c r="AF2349" s="50"/>
      <c r="AG2349" s="50"/>
      <c r="AH2349" s="50"/>
      <c r="AI2349" s="50"/>
      <c r="AJ2349" s="50"/>
      <c r="AK2349" s="50"/>
      <c r="AL2349" s="50"/>
      <c r="AM2349" s="50"/>
      <c r="AN2349" s="50"/>
      <c r="AO2349" s="50"/>
      <c r="AP2349" s="50"/>
      <c r="AQ2349" s="50"/>
      <c r="AR2349" s="50"/>
      <c r="AS2349" s="50"/>
      <c r="AT2349" s="50"/>
      <c r="AU2349" s="50"/>
      <c r="AV2349" s="50"/>
      <c r="AW2349" s="50"/>
      <c r="AX2349" s="50"/>
      <c r="AY2349" s="50"/>
      <c r="AZ2349" s="50"/>
      <c r="BA2349" s="50"/>
      <c r="BB2349" s="50"/>
      <c r="BC2349" s="50"/>
      <c r="BD2349" s="50"/>
      <c r="BE2349" s="50"/>
      <c r="BF2349" s="50"/>
      <c r="BG2349" s="50"/>
      <c r="BH2349" s="50"/>
      <c r="BI2349" s="50"/>
      <c r="BJ2349" s="50"/>
      <c r="BK2349" s="50"/>
      <c r="BL2349" s="50"/>
      <c r="BM2349" s="50"/>
      <c r="BN2349" s="50"/>
      <c r="BO2349" s="50"/>
      <c r="BP2349" s="50"/>
      <c r="BQ2349" s="50"/>
      <c r="BR2349" s="50"/>
      <c r="BS2349" s="50"/>
      <c r="BT2349" s="50"/>
      <c r="BU2349" s="50"/>
      <c r="BV2349" s="50"/>
      <c r="BW2349" s="50"/>
      <c r="BX2349" s="50"/>
      <c r="BY2349" s="50"/>
      <c r="BZ2349" s="50"/>
      <c r="CA2349" s="50"/>
      <c r="CB2349" s="50"/>
      <c r="CC2349" s="50"/>
      <c r="CD2349" s="50"/>
      <c r="CE2349" s="50"/>
      <c r="CF2349" s="50"/>
      <c r="CG2349" s="50"/>
      <c r="CH2349" s="50"/>
      <c r="CI2349" s="50"/>
      <c r="CJ2349" s="50"/>
      <c r="CK2349" s="50"/>
      <c r="CL2349" s="50"/>
      <c r="CM2349" s="50"/>
      <c r="CN2349" s="50"/>
      <c r="CO2349" s="50"/>
      <c r="CP2349" s="50"/>
      <c r="CQ2349" s="50"/>
      <c r="CR2349" s="50"/>
      <c r="CS2349" s="50"/>
      <c r="CT2349" s="50"/>
      <c r="CU2349" s="50"/>
      <c r="CV2349" s="50"/>
      <c r="CW2349" s="50"/>
      <c r="CX2349" s="50"/>
      <c r="CY2349" s="50"/>
      <c r="CZ2349" s="50"/>
      <c r="DA2349" s="50"/>
      <c r="DB2349" s="50"/>
      <c r="DC2349" s="50"/>
      <c r="DD2349" s="50"/>
      <c r="DE2349" s="50"/>
      <c r="DF2349" s="50"/>
    </row>
    <row r="2350" spans="2:110" x14ac:dyDescent="0.2">
      <c r="B2350" s="181"/>
      <c r="C2350" s="181"/>
      <c r="E2350" s="203"/>
      <c r="F2350" s="203"/>
      <c r="G2350" s="203"/>
      <c r="H2350" s="203"/>
      <c r="I2350" s="203"/>
      <c r="J2350" s="203"/>
      <c r="K2350" s="203"/>
      <c r="L2350" s="203"/>
      <c r="M2350" s="203"/>
      <c r="N2350" s="203"/>
      <c r="O2350" s="203"/>
      <c r="P2350" s="203"/>
      <c r="Q2350" s="204"/>
      <c r="R2350" s="204"/>
      <c r="S2350" s="234"/>
      <c r="T2350" s="50"/>
      <c r="U2350" s="50"/>
      <c r="V2350" s="50"/>
      <c r="W2350" s="50"/>
      <c r="X2350" s="50"/>
      <c r="Y2350" s="50"/>
      <c r="Z2350" s="250"/>
      <c r="AA2350" s="238"/>
      <c r="AB2350" s="50"/>
      <c r="AC2350" s="50"/>
      <c r="AD2350" s="50"/>
      <c r="AE2350" s="50"/>
      <c r="AF2350" s="50"/>
      <c r="AG2350" s="50"/>
      <c r="AH2350" s="50"/>
      <c r="AI2350" s="50"/>
      <c r="AJ2350" s="50"/>
      <c r="AK2350" s="50"/>
      <c r="AL2350" s="50"/>
      <c r="AM2350" s="50"/>
      <c r="AN2350" s="50"/>
      <c r="AO2350" s="50"/>
      <c r="AP2350" s="50"/>
      <c r="AQ2350" s="50"/>
      <c r="AR2350" s="50"/>
      <c r="AS2350" s="50"/>
      <c r="AT2350" s="50"/>
      <c r="AU2350" s="50"/>
      <c r="AV2350" s="50"/>
      <c r="AW2350" s="50"/>
      <c r="AX2350" s="50"/>
      <c r="AY2350" s="50"/>
      <c r="AZ2350" s="50"/>
      <c r="BA2350" s="50"/>
      <c r="BB2350" s="50"/>
      <c r="BC2350" s="50"/>
      <c r="BD2350" s="50"/>
      <c r="BE2350" s="50"/>
      <c r="BF2350" s="50"/>
      <c r="BG2350" s="50"/>
      <c r="BH2350" s="50"/>
      <c r="BI2350" s="50"/>
      <c r="BJ2350" s="50"/>
      <c r="BK2350" s="50"/>
      <c r="BL2350" s="50"/>
      <c r="BM2350" s="50"/>
      <c r="BN2350" s="50"/>
      <c r="BO2350" s="50"/>
      <c r="BP2350" s="50"/>
      <c r="BQ2350" s="50"/>
      <c r="BR2350" s="50"/>
      <c r="BS2350" s="50"/>
      <c r="BT2350" s="50"/>
      <c r="BU2350" s="50"/>
      <c r="BV2350" s="50"/>
      <c r="BW2350" s="50"/>
      <c r="BX2350" s="50"/>
      <c r="BY2350" s="50"/>
      <c r="BZ2350" s="50"/>
      <c r="CA2350" s="50"/>
      <c r="CB2350" s="50"/>
      <c r="CC2350" s="50"/>
      <c r="CD2350" s="50"/>
      <c r="CE2350" s="50"/>
      <c r="CF2350" s="50"/>
      <c r="CG2350" s="50"/>
      <c r="CH2350" s="50"/>
      <c r="CI2350" s="50"/>
      <c r="CJ2350" s="50"/>
      <c r="CK2350" s="50"/>
      <c r="CL2350" s="50"/>
      <c r="CM2350" s="50"/>
      <c r="CN2350" s="50"/>
      <c r="CO2350" s="50"/>
      <c r="CP2350" s="50"/>
      <c r="CQ2350" s="50"/>
      <c r="CR2350" s="50"/>
      <c r="CS2350" s="50"/>
      <c r="CT2350" s="50"/>
      <c r="CU2350" s="50"/>
      <c r="CV2350" s="50"/>
      <c r="CW2350" s="50"/>
      <c r="CX2350" s="50"/>
      <c r="CY2350" s="50"/>
      <c r="CZ2350" s="50"/>
      <c r="DA2350" s="50"/>
      <c r="DB2350" s="50"/>
      <c r="DC2350" s="50"/>
      <c r="DD2350" s="50"/>
      <c r="DE2350" s="50"/>
      <c r="DF2350" s="50"/>
    </row>
    <row r="2351" spans="2:110" x14ac:dyDescent="0.2">
      <c r="B2351" s="181"/>
      <c r="C2351" s="181"/>
      <c r="E2351" s="203"/>
      <c r="F2351" s="203"/>
      <c r="G2351" s="203"/>
      <c r="H2351" s="203"/>
      <c r="I2351" s="203"/>
      <c r="J2351" s="203"/>
      <c r="K2351" s="203"/>
      <c r="L2351" s="203"/>
      <c r="M2351" s="203"/>
      <c r="N2351" s="203"/>
      <c r="O2351" s="203"/>
      <c r="P2351" s="203"/>
      <c r="Q2351" s="204"/>
      <c r="R2351" s="204"/>
      <c r="S2351" s="234"/>
      <c r="T2351" s="50"/>
      <c r="U2351" s="50"/>
      <c r="V2351" s="50"/>
      <c r="W2351" s="50"/>
      <c r="X2351" s="50"/>
      <c r="Y2351" s="50"/>
      <c r="Z2351" s="250"/>
      <c r="AA2351" s="238"/>
      <c r="AB2351" s="50"/>
      <c r="AC2351" s="50"/>
      <c r="AD2351" s="50"/>
      <c r="AE2351" s="50"/>
      <c r="AF2351" s="50"/>
      <c r="AG2351" s="50"/>
      <c r="AH2351" s="50"/>
      <c r="AI2351" s="50"/>
      <c r="AJ2351" s="50"/>
      <c r="AK2351" s="50"/>
      <c r="AL2351" s="50"/>
      <c r="AM2351" s="50"/>
      <c r="AN2351" s="50"/>
      <c r="AO2351" s="50"/>
      <c r="AP2351" s="50"/>
      <c r="AQ2351" s="50"/>
      <c r="AR2351" s="50"/>
      <c r="AS2351" s="50"/>
      <c r="AT2351" s="50"/>
      <c r="AU2351" s="50"/>
      <c r="AV2351" s="50"/>
      <c r="AW2351" s="50"/>
      <c r="AX2351" s="50"/>
      <c r="AY2351" s="50"/>
      <c r="AZ2351" s="50"/>
      <c r="BA2351" s="50"/>
      <c r="BB2351" s="50"/>
      <c r="BC2351" s="50"/>
      <c r="BD2351" s="50"/>
      <c r="BE2351" s="50"/>
      <c r="BF2351" s="50"/>
      <c r="BG2351" s="50"/>
      <c r="BH2351" s="50"/>
      <c r="BI2351" s="50"/>
      <c r="BJ2351" s="50"/>
      <c r="BK2351" s="50"/>
      <c r="BL2351" s="50"/>
      <c r="BM2351" s="50"/>
      <c r="BN2351" s="50"/>
      <c r="BO2351" s="50"/>
      <c r="BP2351" s="50"/>
      <c r="BQ2351" s="50"/>
      <c r="BR2351" s="50"/>
      <c r="BS2351" s="50"/>
      <c r="BT2351" s="50"/>
      <c r="BU2351" s="50"/>
      <c r="BV2351" s="50"/>
      <c r="BW2351" s="50"/>
      <c r="BX2351" s="50"/>
      <c r="BY2351" s="50"/>
      <c r="BZ2351" s="50"/>
      <c r="CA2351" s="50"/>
      <c r="CB2351" s="50"/>
      <c r="CC2351" s="50"/>
      <c r="CD2351" s="50"/>
      <c r="CE2351" s="50"/>
      <c r="CF2351" s="50"/>
      <c r="CG2351" s="50"/>
      <c r="CH2351" s="50"/>
      <c r="CI2351" s="50"/>
      <c r="CJ2351" s="50"/>
      <c r="CK2351" s="50"/>
      <c r="CL2351" s="50"/>
      <c r="CM2351" s="50"/>
      <c r="CN2351" s="50"/>
      <c r="CO2351" s="50"/>
      <c r="CP2351" s="50"/>
      <c r="CQ2351" s="50"/>
      <c r="CR2351" s="50"/>
      <c r="CS2351" s="50"/>
      <c r="CT2351" s="50"/>
      <c r="CU2351" s="50"/>
      <c r="CV2351" s="50"/>
      <c r="CW2351" s="50"/>
      <c r="CX2351" s="50"/>
      <c r="CY2351" s="50"/>
      <c r="CZ2351" s="50"/>
      <c r="DA2351" s="50"/>
      <c r="DB2351" s="50"/>
      <c r="DC2351" s="50"/>
      <c r="DD2351" s="50"/>
      <c r="DE2351" s="50"/>
      <c r="DF2351" s="50"/>
    </row>
    <row r="2352" spans="2:110" x14ac:dyDescent="0.2">
      <c r="B2352" s="181"/>
      <c r="C2352" s="181"/>
      <c r="E2352" s="203"/>
      <c r="F2352" s="203"/>
      <c r="G2352" s="203"/>
      <c r="H2352" s="203"/>
      <c r="I2352" s="203"/>
      <c r="J2352" s="203"/>
      <c r="K2352" s="203"/>
      <c r="L2352" s="203"/>
      <c r="M2352" s="203"/>
      <c r="N2352" s="203"/>
      <c r="O2352" s="203"/>
      <c r="P2352" s="203"/>
      <c r="Q2352" s="204"/>
      <c r="R2352" s="204"/>
      <c r="S2352" s="234"/>
      <c r="T2352" s="50"/>
      <c r="U2352" s="50"/>
      <c r="V2352" s="50"/>
      <c r="W2352" s="50"/>
      <c r="X2352" s="50"/>
      <c r="Y2352" s="50"/>
      <c r="Z2352" s="250"/>
      <c r="AA2352" s="238"/>
      <c r="AB2352" s="50"/>
      <c r="AC2352" s="50"/>
      <c r="AD2352" s="50"/>
      <c r="AE2352" s="50"/>
      <c r="AF2352" s="50"/>
      <c r="AG2352" s="50"/>
      <c r="AH2352" s="50"/>
      <c r="AI2352" s="50"/>
      <c r="AJ2352" s="50"/>
      <c r="AK2352" s="50"/>
      <c r="AL2352" s="50"/>
      <c r="AM2352" s="50"/>
      <c r="AN2352" s="50"/>
      <c r="AO2352" s="50"/>
      <c r="AP2352" s="50"/>
      <c r="AQ2352" s="50"/>
      <c r="AR2352" s="50"/>
      <c r="AS2352" s="50"/>
      <c r="AT2352" s="50"/>
      <c r="AU2352" s="50"/>
      <c r="AV2352" s="50"/>
      <c r="AW2352" s="50"/>
      <c r="AX2352" s="50"/>
      <c r="AY2352" s="50"/>
      <c r="AZ2352" s="50"/>
      <c r="BA2352" s="50"/>
      <c r="BB2352" s="50"/>
      <c r="BC2352" s="50"/>
      <c r="BD2352" s="50"/>
      <c r="BE2352" s="50"/>
      <c r="BF2352" s="50"/>
      <c r="BG2352" s="50"/>
      <c r="BH2352" s="50"/>
      <c r="BI2352" s="50"/>
      <c r="BJ2352" s="50"/>
      <c r="BK2352" s="50"/>
      <c r="BL2352" s="50"/>
      <c r="BM2352" s="50"/>
      <c r="BN2352" s="50"/>
      <c r="BO2352" s="50"/>
      <c r="BP2352" s="50"/>
      <c r="BQ2352" s="50"/>
      <c r="BR2352" s="50"/>
      <c r="BS2352" s="50"/>
      <c r="BT2352" s="50"/>
      <c r="BU2352" s="50"/>
      <c r="BV2352" s="50"/>
      <c r="BW2352" s="50"/>
      <c r="BX2352" s="50"/>
      <c r="BY2352" s="50"/>
      <c r="BZ2352" s="50"/>
      <c r="CA2352" s="50"/>
      <c r="CB2352" s="50"/>
      <c r="CC2352" s="50"/>
      <c r="CD2352" s="50"/>
      <c r="CE2352" s="50"/>
      <c r="CF2352" s="50"/>
      <c r="CG2352" s="50"/>
      <c r="CH2352" s="50"/>
      <c r="CI2352" s="50"/>
      <c r="CJ2352" s="50"/>
      <c r="CK2352" s="50"/>
      <c r="CL2352" s="50"/>
      <c r="CM2352" s="50"/>
      <c r="CN2352" s="50"/>
      <c r="CO2352" s="50"/>
      <c r="CP2352" s="50"/>
      <c r="CQ2352" s="50"/>
      <c r="CR2352" s="50"/>
      <c r="CS2352" s="50"/>
      <c r="CT2352" s="50"/>
      <c r="CU2352" s="50"/>
      <c r="CV2352" s="50"/>
      <c r="CW2352" s="50"/>
      <c r="CX2352" s="50"/>
      <c r="CY2352" s="50"/>
      <c r="CZ2352" s="50"/>
      <c r="DA2352" s="50"/>
      <c r="DB2352" s="50"/>
      <c r="DC2352" s="50"/>
      <c r="DD2352" s="50"/>
      <c r="DE2352" s="50"/>
      <c r="DF2352" s="50"/>
    </row>
    <row r="2353" spans="2:110" x14ac:dyDescent="0.2">
      <c r="B2353" s="181"/>
      <c r="C2353" s="181"/>
      <c r="E2353" s="203"/>
      <c r="F2353" s="203"/>
      <c r="G2353" s="203"/>
      <c r="H2353" s="203"/>
      <c r="I2353" s="203"/>
      <c r="J2353" s="203"/>
      <c r="K2353" s="203"/>
      <c r="L2353" s="203"/>
      <c r="M2353" s="203"/>
      <c r="N2353" s="203"/>
      <c r="O2353" s="203"/>
      <c r="P2353" s="203"/>
      <c r="Q2353" s="204"/>
      <c r="R2353" s="204"/>
      <c r="S2353" s="234"/>
      <c r="T2353" s="50"/>
      <c r="U2353" s="50"/>
      <c r="V2353" s="50"/>
      <c r="W2353" s="50"/>
      <c r="X2353" s="50"/>
      <c r="Y2353" s="50"/>
      <c r="Z2353" s="250"/>
      <c r="AA2353" s="238"/>
      <c r="AB2353" s="50"/>
      <c r="AC2353" s="50"/>
      <c r="AD2353" s="50"/>
      <c r="AE2353" s="50"/>
      <c r="AF2353" s="50"/>
      <c r="AG2353" s="50"/>
      <c r="AH2353" s="50"/>
      <c r="AI2353" s="50"/>
      <c r="AJ2353" s="50"/>
      <c r="AK2353" s="50"/>
      <c r="AL2353" s="50"/>
      <c r="AM2353" s="50"/>
      <c r="AN2353" s="50"/>
      <c r="AO2353" s="50"/>
      <c r="AP2353" s="50"/>
      <c r="AQ2353" s="50"/>
      <c r="AR2353" s="50"/>
      <c r="AS2353" s="50"/>
      <c r="AT2353" s="50"/>
      <c r="AU2353" s="50"/>
      <c r="AV2353" s="50"/>
      <c r="AW2353" s="50"/>
      <c r="AX2353" s="50"/>
      <c r="AY2353" s="50"/>
      <c r="AZ2353" s="50"/>
      <c r="BA2353" s="50"/>
      <c r="BB2353" s="50"/>
      <c r="BC2353" s="50"/>
      <c r="BD2353" s="50"/>
      <c r="BE2353" s="50"/>
      <c r="BF2353" s="50"/>
      <c r="BG2353" s="50"/>
      <c r="BH2353" s="50"/>
      <c r="BI2353" s="50"/>
      <c r="BJ2353" s="50"/>
      <c r="BK2353" s="50"/>
      <c r="BL2353" s="50"/>
      <c r="BM2353" s="50"/>
      <c r="BN2353" s="50"/>
      <c r="BO2353" s="50"/>
      <c r="BP2353" s="50"/>
      <c r="BQ2353" s="50"/>
      <c r="BR2353" s="50"/>
      <c r="BS2353" s="50"/>
      <c r="BT2353" s="50"/>
      <c r="BU2353" s="50"/>
      <c r="BV2353" s="50"/>
      <c r="BW2353" s="50"/>
      <c r="BX2353" s="50"/>
      <c r="BY2353" s="50"/>
      <c r="BZ2353" s="50"/>
      <c r="CA2353" s="50"/>
      <c r="CB2353" s="50"/>
      <c r="CC2353" s="50"/>
      <c r="CD2353" s="50"/>
      <c r="CE2353" s="50"/>
      <c r="CF2353" s="50"/>
      <c r="CG2353" s="50"/>
      <c r="CH2353" s="50"/>
      <c r="CI2353" s="50"/>
      <c r="CJ2353" s="50"/>
      <c r="CK2353" s="50"/>
      <c r="CL2353" s="50"/>
      <c r="CM2353" s="50"/>
      <c r="CN2353" s="50"/>
      <c r="CO2353" s="50"/>
      <c r="CP2353" s="50"/>
      <c r="CQ2353" s="50"/>
      <c r="CR2353" s="50"/>
      <c r="CS2353" s="50"/>
      <c r="CT2353" s="50"/>
      <c r="CU2353" s="50"/>
      <c r="CV2353" s="50"/>
      <c r="CW2353" s="50"/>
      <c r="CX2353" s="50"/>
      <c r="CY2353" s="50"/>
      <c r="CZ2353" s="50"/>
      <c r="DA2353" s="50"/>
      <c r="DB2353" s="50"/>
      <c r="DC2353" s="50"/>
      <c r="DD2353" s="50"/>
      <c r="DE2353" s="50"/>
      <c r="DF2353" s="50"/>
    </row>
    <row r="2354" spans="2:110" x14ac:dyDescent="0.2">
      <c r="B2354" s="181"/>
      <c r="C2354" s="181"/>
      <c r="E2354" s="203"/>
      <c r="F2354" s="203"/>
      <c r="G2354" s="203"/>
      <c r="H2354" s="203"/>
      <c r="I2354" s="203"/>
      <c r="J2354" s="203"/>
      <c r="K2354" s="203"/>
      <c r="L2354" s="203"/>
      <c r="M2354" s="203"/>
      <c r="N2354" s="203"/>
      <c r="O2354" s="203"/>
      <c r="P2354" s="203"/>
      <c r="Q2354" s="204"/>
      <c r="R2354" s="204"/>
      <c r="S2354" s="234"/>
      <c r="T2354" s="50"/>
      <c r="U2354" s="50"/>
      <c r="V2354" s="50"/>
      <c r="W2354" s="50"/>
      <c r="X2354" s="50"/>
      <c r="Y2354" s="50"/>
      <c r="Z2354" s="250"/>
      <c r="AA2354" s="238"/>
      <c r="AB2354" s="50"/>
      <c r="AC2354" s="50"/>
      <c r="AD2354" s="50"/>
      <c r="AE2354" s="50"/>
      <c r="AF2354" s="50"/>
      <c r="AG2354" s="50"/>
      <c r="AH2354" s="50"/>
      <c r="AI2354" s="50"/>
      <c r="AJ2354" s="50"/>
      <c r="AK2354" s="50"/>
      <c r="AL2354" s="50"/>
      <c r="AM2354" s="50"/>
      <c r="AN2354" s="50"/>
      <c r="AO2354" s="50"/>
      <c r="AP2354" s="50"/>
      <c r="AQ2354" s="50"/>
      <c r="AR2354" s="50"/>
      <c r="AS2354" s="50"/>
      <c r="AT2354" s="50"/>
      <c r="AU2354" s="50"/>
      <c r="AV2354" s="50"/>
      <c r="AW2354" s="50"/>
      <c r="AX2354" s="50"/>
      <c r="AY2354" s="50"/>
      <c r="AZ2354" s="50"/>
      <c r="BA2354" s="50"/>
      <c r="BB2354" s="50"/>
      <c r="BC2354" s="50"/>
      <c r="BD2354" s="50"/>
      <c r="BE2354" s="50"/>
      <c r="BF2354" s="50"/>
      <c r="BG2354" s="50"/>
      <c r="BH2354" s="50"/>
      <c r="BI2354" s="50"/>
      <c r="BJ2354" s="50"/>
      <c r="BK2354" s="50"/>
      <c r="BL2354" s="50"/>
      <c r="BM2354" s="50"/>
      <c r="BN2354" s="50"/>
      <c r="BO2354" s="50"/>
      <c r="BP2354" s="50"/>
      <c r="BQ2354" s="50"/>
      <c r="BR2354" s="50"/>
      <c r="BS2354" s="50"/>
      <c r="BT2354" s="50"/>
      <c r="BU2354" s="50"/>
      <c r="BV2354" s="50"/>
      <c r="BW2354" s="50"/>
      <c r="BX2354" s="50"/>
      <c r="BY2354" s="50"/>
      <c r="BZ2354" s="50"/>
      <c r="CA2354" s="50"/>
      <c r="CB2354" s="50"/>
      <c r="CC2354" s="50"/>
      <c r="CD2354" s="50"/>
      <c r="CE2354" s="50"/>
      <c r="CF2354" s="50"/>
      <c r="CG2354" s="50"/>
      <c r="CH2354" s="50"/>
      <c r="CI2354" s="50"/>
      <c r="CJ2354" s="50"/>
      <c r="CK2354" s="50"/>
      <c r="CL2354" s="50"/>
      <c r="CM2354" s="50"/>
      <c r="CN2354" s="50"/>
      <c r="CO2354" s="50"/>
      <c r="CP2354" s="50"/>
      <c r="CQ2354" s="50"/>
      <c r="CR2354" s="50"/>
      <c r="CS2354" s="50"/>
      <c r="CT2354" s="50"/>
      <c r="CU2354" s="50"/>
      <c r="CV2354" s="50"/>
      <c r="CW2354" s="50"/>
      <c r="CX2354" s="50"/>
      <c r="CY2354" s="50"/>
      <c r="CZ2354" s="50"/>
      <c r="DA2354" s="50"/>
      <c r="DB2354" s="50"/>
      <c r="DC2354" s="50"/>
      <c r="DD2354" s="50"/>
      <c r="DE2354" s="50"/>
      <c r="DF2354" s="50"/>
    </row>
    <row r="2355" spans="2:110" x14ac:dyDescent="0.2">
      <c r="B2355" s="181"/>
      <c r="C2355" s="181"/>
      <c r="E2355" s="203"/>
      <c r="F2355" s="203"/>
      <c r="G2355" s="203"/>
      <c r="H2355" s="203"/>
      <c r="I2355" s="203"/>
      <c r="J2355" s="203"/>
      <c r="K2355" s="203"/>
      <c r="L2355" s="203"/>
      <c r="M2355" s="203"/>
      <c r="N2355" s="203"/>
      <c r="O2355" s="203"/>
      <c r="P2355" s="203"/>
      <c r="Q2355" s="204"/>
      <c r="R2355" s="204"/>
      <c r="S2355" s="234"/>
      <c r="T2355" s="50"/>
      <c r="U2355" s="50"/>
      <c r="V2355" s="50"/>
      <c r="W2355" s="50"/>
      <c r="X2355" s="50"/>
      <c r="Y2355" s="50"/>
      <c r="Z2355" s="250"/>
      <c r="AA2355" s="238"/>
      <c r="AB2355" s="50"/>
      <c r="AC2355" s="50"/>
      <c r="AD2355" s="50"/>
      <c r="AE2355" s="50"/>
      <c r="AF2355" s="50"/>
      <c r="AG2355" s="50"/>
      <c r="AH2355" s="50"/>
      <c r="AI2355" s="50"/>
      <c r="AJ2355" s="50"/>
      <c r="AK2355" s="50"/>
      <c r="AL2355" s="50"/>
      <c r="AM2355" s="50"/>
      <c r="AN2355" s="50"/>
      <c r="AO2355" s="50"/>
      <c r="AP2355" s="50"/>
      <c r="AQ2355" s="50"/>
      <c r="AR2355" s="50"/>
      <c r="AS2355" s="50"/>
      <c r="AT2355" s="50"/>
      <c r="AU2355" s="50"/>
      <c r="AV2355" s="50"/>
      <c r="AW2355" s="50"/>
      <c r="AX2355" s="50"/>
      <c r="AY2355" s="50"/>
      <c r="AZ2355" s="50"/>
      <c r="BA2355" s="50"/>
      <c r="BB2355" s="50"/>
      <c r="BC2355" s="50"/>
      <c r="BD2355" s="50"/>
      <c r="BE2355" s="50"/>
      <c r="BF2355" s="50"/>
      <c r="BG2355" s="50"/>
      <c r="BH2355" s="50"/>
      <c r="BI2355" s="50"/>
      <c r="BJ2355" s="50"/>
      <c r="BK2355" s="50"/>
      <c r="BL2355" s="50"/>
      <c r="BM2355" s="50"/>
      <c r="BN2355" s="50"/>
      <c r="BO2355" s="50"/>
      <c r="BP2355" s="50"/>
      <c r="BQ2355" s="50"/>
      <c r="BR2355" s="50"/>
      <c r="BS2355" s="50"/>
      <c r="BT2355" s="50"/>
      <c r="BU2355" s="50"/>
      <c r="BV2355" s="50"/>
      <c r="BW2355" s="50"/>
      <c r="BX2355" s="50"/>
      <c r="BY2355" s="50"/>
      <c r="BZ2355" s="50"/>
      <c r="CA2355" s="50"/>
      <c r="CB2355" s="50"/>
      <c r="CC2355" s="50"/>
      <c r="CD2355" s="50"/>
      <c r="CE2355" s="50"/>
      <c r="CF2355" s="50"/>
      <c r="CG2355" s="50"/>
      <c r="CH2355" s="50"/>
      <c r="CI2355" s="50"/>
      <c r="CJ2355" s="50"/>
      <c r="CK2355" s="50"/>
      <c r="CL2355" s="50"/>
      <c r="CM2355" s="50"/>
      <c r="CN2355" s="50"/>
      <c r="CO2355" s="50"/>
      <c r="CP2355" s="50"/>
      <c r="CQ2355" s="50"/>
      <c r="CR2355" s="50"/>
      <c r="CS2355" s="50"/>
      <c r="CT2355" s="50"/>
      <c r="CU2355" s="50"/>
      <c r="CV2355" s="50"/>
      <c r="CW2355" s="50"/>
      <c r="CX2355" s="50"/>
      <c r="CY2355" s="50"/>
      <c r="CZ2355" s="50"/>
      <c r="DA2355" s="50"/>
      <c r="DB2355" s="50"/>
      <c r="DC2355" s="50"/>
      <c r="DD2355" s="50"/>
      <c r="DE2355" s="50"/>
      <c r="DF2355" s="50"/>
    </row>
    <row r="2356" spans="2:110" x14ac:dyDescent="0.2">
      <c r="B2356" s="181"/>
      <c r="C2356" s="181"/>
      <c r="E2356" s="203"/>
      <c r="F2356" s="203"/>
      <c r="G2356" s="203"/>
      <c r="H2356" s="203"/>
      <c r="I2356" s="203"/>
      <c r="J2356" s="203"/>
      <c r="K2356" s="203"/>
      <c r="L2356" s="203"/>
      <c r="M2356" s="203"/>
      <c r="N2356" s="203"/>
      <c r="O2356" s="203"/>
      <c r="P2356" s="203"/>
      <c r="Q2356" s="204"/>
      <c r="R2356" s="204"/>
      <c r="S2356" s="234"/>
      <c r="T2356" s="50"/>
      <c r="U2356" s="50"/>
      <c r="V2356" s="50"/>
      <c r="W2356" s="50"/>
      <c r="X2356" s="50"/>
      <c r="Y2356" s="50"/>
      <c r="Z2356" s="250"/>
      <c r="AA2356" s="238"/>
      <c r="AB2356" s="50"/>
      <c r="AC2356" s="50"/>
      <c r="AD2356" s="50"/>
      <c r="AE2356" s="50"/>
      <c r="AF2356" s="50"/>
      <c r="AG2356" s="50"/>
      <c r="AH2356" s="50"/>
      <c r="AI2356" s="50"/>
      <c r="AJ2356" s="50"/>
      <c r="AK2356" s="50"/>
      <c r="AL2356" s="50"/>
      <c r="AM2356" s="50"/>
      <c r="AN2356" s="50"/>
      <c r="AO2356" s="50"/>
      <c r="AP2356" s="50"/>
      <c r="AQ2356" s="50"/>
      <c r="AR2356" s="50"/>
      <c r="AS2356" s="50"/>
      <c r="AT2356" s="50"/>
      <c r="AU2356" s="50"/>
      <c r="AV2356" s="50"/>
      <c r="AW2356" s="50"/>
      <c r="AX2356" s="50"/>
      <c r="AY2356" s="50"/>
      <c r="AZ2356" s="50"/>
      <c r="BA2356" s="50"/>
      <c r="BB2356" s="50"/>
      <c r="BC2356" s="50"/>
      <c r="BD2356" s="50"/>
      <c r="BE2356" s="50"/>
      <c r="BF2356" s="50"/>
      <c r="BG2356" s="50"/>
      <c r="BH2356" s="50"/>
      <c r="BI2356" s="50"/>
      <c r="BJ2356" s="50"/>
      <c r="BK2356" s="50"/>
      <c r="BL2356" s="50"/>
      <c r="BM2356" s="50"/>
      <c r="BN2356" s="50"/>
      <c r="BO2356" s="50"/>
      <c r="BP2356" s="50"/>
      <c r="BQ2356" s="50"/>
      <c r="BR2356" s="50"/>
      <c r="BS2356" s="50"/>
      <c r="BT2356" s="50"/>
      <c r="BU2356" s="50"/>
      <c r="BV2356" s="50"/>
      <c r="BW2356" s="50"/>
      <c r="BX2356" s="50"/>
      <c r="BY2356" s="50"/>
      <c r="BZ2356" s="50"/>
      <c r="CA2356" s="50"/>
      <c r="CB2356" s="50"/>
      <c r="CC2356" s="50"/>
      <c r="CD2356" s="50"/>
      <c r="CE2356" s="50"/>
      <c r="CF2356" s="50"/>
      <c r="CG2356" s="50"/>
      <c r="CH2356" s="50"/>
      <c r="CI2356" s="50"/>
      <c r="CJ2356" s="50"/>
      <c r="CK2356" s="50"/>
      <c r="CL2356" s="50"/>
      <c r="CM2356" s="50"/>
      <c r="CN2356" s="50"/>
      <c r="CO2356" s="50"/>
      <c r="CP2356" s="50"/>
      <c r="CQ2356" s="50"/>
      <c r="CR2356" s="50"/>
      <c r="CS2356" s="50"/>
      <c r="CT2356" s="50"/>
      <c r="CU2356" s="50"/>
      <c r="CV2356" s="50"/>
      <c r="CW2356" s="50"/>
      <c r="CX2356" s="50"/>
      <c r="CY2356" s="50"/>
      <c r="CZ2356" s="50"/>
      <c r="DA2356" s="50"/>
      <c r="DB2356" s="50"/>
      <c r="DC2356" s="50"/>
      <c r="DD2356" s="50"/>
      <c r="DE2356" s="50"/>
      <c r="DF2356" s="50"/>
    </row>
    <row r="2357" spans="2:110" x14ac:dyDescent="0.2">
      <c r="B2357" s="181"/>
      <c r="C2357" s="181"/>
      <c r="E2357" s="203"/>
      <c r="F2357" s="203"/>
      <c r="G2357" s="203"/>
      <c r="H2357" s="203"/>
      <c r="I2357" s="203"/>
      <c r="J2357" s="203"/>
      <c r="K2357" s="203"/>
      <c r="L2357" s="203"/>
      <c r="M2357" s="203"/>
      <c r="N2357" s="203"/>
      <c r="O2357" s="203"/>
      <c r="P2357" s="203"/>
      <c r="Q2357" s="204"/>
      <c r="R2357" s="204"/>
      <c r="S2357" s="234"/>
      <c r="T2357" s="50"/>
      <c r="U2357" s="50"/>
      <c r="V2357" s="50"/>
      <c r="W2357" s="50"/>
      <c r="X2357" s="50"/>
      <c r="Y2357" s="50"/>
      <c r="Z2357" s="250"/>
      <c r="AA2357" s="238"/>
      <c r="AB2357" s="50"/>
      <c r="AC2357" s="50"/>
      <c r="AD2357" s="50"/>
      <c r="AE2357" s="50"/>
      <c r="AF2357" s="50"/>
      <c r="AG2357" s="50"/>
      <c r="AH2357" s="50"/>
      <c r="AI2357" s="50"/>
      <c r="AJ2357" s="50"/>
      <c r="AK2357" s="50"/>
      <c r="AL2357" s="50"/>
      <c r="AM2357" s="50"/>
      <c r="AN2357" s="50"/>
      <c r="AO2357" s="50"/>
      <c r="AP2357" s="50"/>
      <c r="AQ2357" s="50"/>
      <c r="AR2357" s="50"/>
      <c r="AS2357" s="50"/>
      <c r="AT2357" s="50"/>
      <c r="AU2357" s="50"/>
      <c r="AV2357" s="50"/>
      <c r="AW2357" s="50"/>
      <c r="AX2357" s="50"/>
      <c r="AY2357" s="50"/>
      <c r="AZ2357" s="50"/>
      <c r="BA2357" s="50"/>
      <c r="BB2357" s="50"/>
      <c r="BC2357" s="50"/>
      <c r="BD2357" s="50"/>
      <c r="BE2357" s="50"/>
      <c r="BF2357" s="50"/>
      <c r="BG2357" s="50"/>
      <c r="BH2357" s="50"/>
      <c r="BI2357" s="50"/>
      <c r="BJ2357" s="50"/>
      <c r="BK2357" s="50"/>
      <c r="BL2357" s="50"/>
      <c r="BM2357" s="50"/>
      <c r="BN2357" s="50"/>
      <c r="BO2357" s="50"/>
      <c r="BP2357" s="50"/>
      <c r="BQ2357" s="50"/>
      <c r="BR2357" s="50"/>
      <c r="BS2357" s="50"/>
      <c r="BT2357" s="50"/>
      <c r="BU2357" s="50"/>
      <c r="BV2357" s="50"/>
      <c r="BW2357" s="50"/>
      <c r="BX2357" s="50"/>
      <c r="BY2357" s="50"/>
      <c r="BZ2357" s="50"/>
      <c r="CA2357" s="50"/>
      <c r="CB2357" s="50"/>
      <c r="CC2357" s="50"/>
      <c r="CD2357" s="50"/>
      <c r="CE2357" s="50"/>
      <c r="CF2357" s="50"/>
      <c r="CG2357" s="50"/>
      <c r="CH2357" s="50"/>
      <c r="CI2357" s="50"/>
      <c r="CJ2357" s="50"/>
      <c r="CK2357" s="50"/>
      <c r="CL2357" s="50"/>
      <c r="CM2357" s="50"/>
      <c r="CN2357" s="50"/>
      <c r="CO2357" s="50"/>
      <c r="CP2357" s="50"/>
      <c r="CQ2357" s="50"/>
      <c r="CR2357" s="50"/>
      <c r="CS2357" s="50"/>
      <c r="CT2357" s="50"/>
      <c r="CU2357" s="50"/>
      <c r="CV2357" s="50"/>
      <c r="CW2357" s="50"/>
      <c r="CX2357" s="50"/>
      <c r="CY2357" s="50"/>
      <c r="CZ2357" s="50"/>
      <c r="DA2357" s="50"/>
      <c r="DB2357" s="50"/>
      <c r="DC2357" s="50"/>
      <c r="DD2357" s="50"/>
      <c r="DE2357" s="50"/>
      <c r="DF2357" s="50"/>
    </row>
    <row r="2358" spans="2:110" x14ac:dyDescent="0.2">
      <c r="B2358" s="181"/>
      <c r="C2358" s="181"/>
      <c r="E2358" s="203"/>
      <c r="F2358" s="203"/>
      <c r="G2358" s="203"/>
      <c r="H2358" s="203"/>
      <c r="I2358" s="203"/>
      <c r="J2358" s="203"/>
      <c r="K2358" s="203"/>
      <c r="L2358" s="203"/>
      <c r="M2358" s="203"/>
      <c r="N2358" s="203"/>
      <c r="O2358" s="203"/>
      <c r="P2358" s="203"/>
      <c r="Q2358" s="204"/>
      <c r="R2358" s="204"/>
      <c r="S2358" s="234"/>
      <c r="T2358" s="50"/>
      <c r="U2358" s="50"/>
      <c r="V2358" s="50"/>
      <c r="W2358" s="50"/>
      <c r="X2358" s="50"/>
      <c r="Y2358" s="50"/>
      <c r="Z2358" s="250"/>
      <c r="AA2358" s="238"/>
      <c r="AB2358" s="50"/>
      <c r="AC2358" s="50"/>
      <c r="AD2358" s="50"/>
      <c r="AE2358" s="50"/>
      <c r="AF2358" s="50"/>
      <c r="AG2358" s="50"/>
      <c r="AH2358" s="50"/>
      <c r="AI2358" s="50"/>
      <c r="AJ2358" s="50"/>
      <c r="AK2358" s="50"/>
      <c r="AL2358" s="50"/>
      <c r="AM2358" s="50"/>
      <c r="AN2358" s="50"/>
      <c r="AO2358" s="50"/>
      <c r="AP2358" s="50"/>
      <c r="AQ2358" s="50"/>
      <c r="AR2358" s="50"/>
      <c r="AS2358" s="50"/>
      <c r="AT2358" s="50"/>
      <c r="AU2358" s="50"/>
      <c r="AV2358" s="50"/>
      <c r="AW2358" s="50"/>
      <c r="AX2358" s="50"/>
      <c r="AY2358" s="50"/>
      <c r="AZ2358" s="50"/>
      <c r="BA2358" s="50"/>
      <c r="BB2358" s="50"/>
      <c r="BC2358" s="50"/>
      <c r="BD2358" s="50"/>
      <c r="BE2358" s="50"/>
      <c r="BF2358" s="50"/>
      <c r="BG2358" s="50"/>
      <c r="BH2358" s="50"/>
      <c r="BI2358" s="50"/>
      <c r="BJ2358" s="50"/>
      <c r="BK2358" s="50"/>
      <c r="BL2358" s="50"/>
      <c r="BM2358" s="50"/>
      <c r="BN2358" s="50"/>
      <c r="BO2358" s="50"/>
      <c r="BP2358" s="50"/>
      <c r="BQ2358" s="50"/>
      <c r="BR2358" s="50"/>
      <c r="BS2358" s="50"/>
      <c r="BT2358" s="50"/>
      <c r="BU2358" s="50"/>
      <c r="BV2358" s="50"/>
      <c r="BW2358" s="50"/>
      <c r="BX2358" s="50"/>
      <c r="BY2358" s="50"/>
      <c r="BZ2358" s="50"/>
      <c r="CA2358" s="50"/>
      <c r="CB2358" s="50"/>
      <c r="CC2358" s="50"/>
      <c r="CD2358" s="50"/>
      <c r="CE2358" s="50"/>
      <c r="CF2358" s="50"/>
      <c r="CG2358" s="50"/>
      <c r="CH2358" s="50"/>
      <c r="CI2358" s="50"/>
      <c r="CJ2358" s="50"/>
      <c r="CK2358" s="50"/>
      <c r="CL2358" s="50"/>
      <c r="CM2358" s="50"/>
      <c r="CN2358" s="50"/>
      <c r="CO2358" s="50"/>
      <c r="CP2358" s="50"/>
      <c r="CQ2358" s="50"/>
      <c r="CR2358" s="50"/>
      <c r="CS2358" s="50"/>
      <c r="CT2358" s="50"/>
      <c r="CU2358" s="50"/>
      <c r="CV2358" s="50"/>
      <c r="CW2358" s="50"/>
      <c r="CX2358" s="50"/>
      <c r="CY2358" s="50"/>
      <c r="CZ2358" s="50"/>
      <c r="DA2358" s="50"/>
      <c r="DB2358" s="50"/>
      <c r="DC2358" s="50"/>
      <c r="DD2358" s="50"/>
      <c r="DE2358" s="50"/>
      <c r="DF2358" s="50"/>
    </row>
    <row r="2359" spans="2:110" x14ac:dyDescent="0.2">
      <c r="B2359" s="181"/>
      <c r="C2359" s="181"/>
      <c r="E2359" s="203"/>
      <c r="F2359" s="203"/>
      <c r="G2359" s="203"/>
      <c r="H2359" s="203"/>
      <c r="I2359" s="203"/>
      <c r="J2359" s="203"/>
      <c r="K2359" s="203"/>
      <c r="L2359" s="203"/>
      <c r="M2359" s="203"/>
      <c r="N2359" s="203"/>
      <c r="O2359" s="203"/>
      <c r="P2359" s="203"/>
      <c r="Q2359" s="204"/>
      <c r="R2359" s="204"/>
      <c r="S2359" s="234"/>
      <c r="T2359" s="50"/>
      <c r="U2359" s="50"/>
      <c r="V2359" s="50"/>
      <c r="W2359" s="50"/>
      <c r="X2359" s="50"/>
      <c r="Y2359" s="50"/>
      <c r="Z2359" s="250"/>
      <c r="AA2359" s="238"/>
      <c r="AB2359" s="50"/>
      <c r="AC2359" s="50"/>
      <c r="AD2359" s="50"/>
      <c r="AE2359" s="50"/>
      <c r="AF2359" s="50"/>
      <c r="AG2359" s="50"/>
      <c r="AH2359" s="50"/>
      <c r="AI2359" s="50"/>
      <c r="AJ2359" s="50"/>
      <c r="AK2359" s="50"/>
      <c r="AL2359" s="50"/>
      <c r="AM2359" s="50"/>
      <c r="AN2359" s="50"/>
      <c r="AO2359" s="50"/>
      <c r="AP2359" s="50"/>
      <c r="AQ2359" s="50"/>
      <c r="AR2359" s="50"/>
      <c r="AS2359" s="50"/>
      <c r="AT2359" s="50"/>
      <c r="AU2359" s="50"/>
      <c r="AV2359" s="50"/>
      <c r="AW2359" s="50"/>
      <c r="AX2359" s="50"/>
      <c r="AY2359" s="50"/>
      <c r="AZ2359" s="50"/>
      <c r="BA2359" s="50"/>
      <c r="BB2359" s="50"/>
      <c r="BC2359" s="50"/>
      <c r="BD2359" s="50"/>
      <c r="BE2359" s="50"/>
      <c r="BF2359" s="50"/>
      <c r="BG2359" s="50"/>
      <c r="BH2359" s="50"/>
      <c r="BI2359" s="50"/>
      <c r="BJ2359" s="50"/>
      <c r="BK2359" s="50"/>
      <c r="BL2359" s="50"/>
      <c r="BM2359" s="50"/>
      <c r="BN2359" s="50"/>
      <c r="BO2359" s="50"/>
      <c r="BP2359" s="50"/>
      <c r="BQ2359" s="50"/>
      <c r="BR2359" s="50"/>
      <c r="BS2359" s="50"/>
      <c r="BT2359" s="50"/>
      <c r="BU2359" s="50"/>
      <c r="BV2359" s="50"/>
      <c r="BW2359" s="50"/>
      <c r="BX2359" s="50"/>
      <c r="BY2359" s="50"/>
      <c r="BZ2359" s="50"/>
      <c r="CA2359" s="50"/>
      <c r="CB2359" s="50"/>
      <c r="CC2359" s="50"/>
      <c r="CD2359" s="50"/>
      <c r="CE2359" s="50"/>
      <c r="CF2359" s="50"/>
      <c r="CG2359" s="50"/>
      <c r="CH2359" s="50"/>
      <c r="CI2359" s="50"/>
      <c r="CJ2359" s="50"/>
      <c r="CK2359" s="50"/>
      <c r="CL2359" s="50"/>
      <c r="CM2359" s="50"/>
      <c r="CN2359" s="50"/>
      <c r="CO2359" s="50"/>
      <c r="CP2359" s="50"/>
      <c r="CQ2359" s="50"/>
      <c r="CR2359" s="50"/>
      <c r="CS2359" s="50"/>
      <c r="CT2359" s="50"/>
      <c r="CU2359" s="50"/>
      <c r="CV2359" s="50"/>
      <c r="CW2359" s="50"/>
      <c r="CX2359" s="50"/>
      <c r="CY2359" s="50"/>
      <c r="CZ2359" s="50"/>
      <c r="DA2359" s="50"/>
      <c r="DB2359" s="50"/>
      <c r="DC2359" s="50"/>
      <c r="DD2359" s="50"/>
      <c r="DE2359" s="50"/>
      <c r="DF2359" s="50"/>
    </row>
    <row r="2360" spans="2:110" x14ac:dyDescent="0.2">
      <c r="B2360" s="181"/>
      <c r="C2360" s="181"/>
      <c r="E2360" s="203"/>
      <c r="F2360" s="203"/>
      <c r="G2360" s="203"/>
      <c r="H2360" s="203"/>
      <c r="I2360" s="203"/>
      <c r="J2360" s="203"/>
      <c r="K2360" s="203"/>
      <c r="L2360" s="203"/>
      <c r="M2360" s="203"/>
      <c r="N2360" s="203"/>
      <c r="O2360" s="203"/>
      <c r="P2360" s="203"/>
      <c r="Q2360" s="204"/>
      <c r="R2360" s="204"/>
      <c r="S2360" s="234"/>
      <c r="T2360" s="50"/>
      <c r="U2360" s="50"/>
      <c r="V2360" s="50"/>
      <c r="W2360" s="50"/>
      <c r="X2360" s="50"/>
      <c r="Y2360" s="50"/>
      <c r="Z2360" s="250"/>
      <c r="AA2360" s="238"/>
      <c r="AB2360" s="50"/>
      <c r="AC2360" s="50"/>
      <c r="AD2360" s="50"/>
      <c r="AE2360" s="50"/>
      <c r="AF2360" s="50"/>
      <c r="AG2360" s="50"/>
      <c r="AH2360" s="50"/>
      <c r="AI2360" s="50"/>
      <c r="AJ2360" s="50"/>
      <c r="AK2360" s="50"/>
      <c r="AL2360" s="50"/>
      <c r="AM2360" s="50"/>
      <c r="AN2360" s="50"/>
      <c r="AO2360" s="50"/>
      <c r="AP2360" s="50"/>
      <c r="AQ2360" s="50"/>
      <c r="AR2360" s="50"/>
      <c r="AS2360" s="50"/>
      <c r="AT2360" s="50"/>
      <c r="AU2360" s="50"/>
      <c r="AV2360" s="50"/>
      <c r="AW2360" s="50"/>
      <c r="AX2360" s="50"/>
      <c r="AY2360" s="50"/>
      <c r="AZ2360" s="50"/>
      <c r="BA2360" s="50"/>
      <c r="BB2360" s="50"/>
      <c r="BC2360" s="50"/>
      <c r="BD2360" s="50"/>
      <c r="BE2360" s="50"/>
      <c r="BF2360" s="50"/>
      <c r="BG2360" s="50"/>
      <c r="BH2360" s="50"/>
      <c r="BI2360" s="50"/>
      <c r="BJ2360" s="50"/>
      <c r="BK2360" s="50"/>
      <c r="BL2360" s="50"/>
      <c r="BM2360" s="50"/>
      <c r="BN2360" s="50"/>
      <c r="BO2360" s="50"/>
      <c r="BP2360" s="50"/>
      <c r="BQ2360" s="50"/>
      <c r="BR2360" s="50"/>
      <c r="BS2360" s="50"/>
      <c r="BT2360" s="50"/>
      <c r="BU2360" s="50"/>
      <c r="BV2360" s="50"/>
      <c r="BW2360" s="50"/>
      <c r="BX2360" s="50"/>
      <c r="BY2360" s="50"/>
      <c r="BZ2360" s="50"/>
      <c r="CA2360" s="50"/>
      <c r="CB2360" s="50"/>
      <c r="CC2360" s="50"/>
      <c r="CD2360" s="50"/>
      <c r="CE2360" s="50"/>
      <c r="CF2360" s="50"/>
      <c r="CG2360" s="50"/>
      <c r="CH2360" s="50"/>
      <c r="CI2360" s="50"/>
      <c r="CJ2360" s="50"/>
      <c r="CK2360" s="50"/>
      <c r="CL2360" s="50"/>
      <c r="CM2360" s="50"/>
      <c r="CN2360" s="50"/>
      <c r="CO2360" s="50"/>
      <c r="CP2360" s="50"/>
      <c r="CQ2360" s="50"/>
      <c r="CR2360" s="50"/>
      <c r="CS2360" s="50"/>
      <c r="CT2360" s="50"/>
      <c r="CU2360" s="50"/>
      <c r="CV2360" s="50"/>
      <c r="CW2360" s="50"/>
      <c r="CX2360" s="50"/>
      <c r="CY2360" s="50"/>
      <c r="CZ2360" s="50"/>
      <c r="DA2360" s="50"/>
      <c r="DB2360" s="50"/>
      <c r="DC2360" s="50"/>
      <c r="DD2360" s="50"/>
      <c r="DE2360" s="50"/>
      <c r="DF2360" s="50"/>
    </row>
    <row r="2361" spans="2:110" x14ac:dyDescent="0.2">
      <c r="B2361" s="181"/>
      <c r="C2361" s="181"/>
      <c r="E2361" s="203"/>
      <c r="F2361" s="203"/>
      <c r="G2361" s="203"/>
      <c r="H2361" s="203"/>
      <c r="I2361" s="203"/>
      <c r="J2361" s="203"/>
      <c r="K2361" s="203"/>
      <c r="L2361" s="203"/>
      <c r="M2361" s="203"/>
      <c r="N2361" s="203"/>
      <c r="O2361" s="203"/>
      <c r="P2361" s="203"/>
      <c r="Q2361" s="204"/>
      <c r="R2361" s="204"/>
      <c r="S2361" s="234"/>
      <c r="T2361" s="50"/>
      <c r="U2361" s="50"/>
      <c r="V2361" s="50"/>
      <c r="W2361" s="50"/>
      <c r="X2361" s="50"/>
      <c r="Y2361" s="50"/>
      <c r="Z2361" s="250"/>
      <c r="AA2361" s="238"/>
      <c r="AB2361" s="50"/>
      <c r="AC2361" s="50"/>
      <c r="AD2361" s="50"/>
      <c r="AE2361" s="50"/>
      <c r="AF2361" s="50"/>
      <c r="AG2361" s="50"/>
      <c r="AH2361" s="50"/>
      <c r="AI2361" s="50"/>
      <c r="AJ2361" s="50"/>
      <c r="AK2361" s="50"/>
      <c r="AL2361" s="50"/>
      <c r="AM2361" s="50"/>
      <c r="AN2361" s="50"/>
      <c r="AO2361" s="50"/>
      <c r="AP2361" s="50"/>
      <c r="AQ2361" s="50"/>
      <c r="AR2361" s="50"/>
      <c r="AS2361" s="50"/>
      <c r="AT2361" s="50"/>
      <c r="AU2361" s="50"/>
      <c r="AV2361" s="50"/>
      <c r="AW2361" s="50"/>
      <c r="AX2361" s="50"/>
      <c r="AY2361" s="50"/>
      <c r="AZ2361" s="50"/>
      <c r="BA2361" s="50"/>
      <c r="BB2361" s="50"/>
      <c r="BC2361" s="50"/>
      <c r="BD2361" s="50"/>
      <c r="BE2361" s="50"/>
      <c r="BF2361" s="50"/>
      <c r="BG2361" s="50"/>
      <c r="BH2361" s="50"/>
      <c r="BI2361" s="50"/>
      <c r="BJ2361" s="50"/>
      <c r="BK2361" s="50"/>
      <c r="BL2361" s="50"/>
      <c r="BM2361" s="50"/>
      <c r="BN2361" s="50"/>
      <c r="BO2361" s="50"/>
      <c r="BP2361" s="50"/>
      <c r="BQ2361" s="50"/>
      <c r="BR2361" s="50"/>
      <c r="BS2361" s="50"/>
      <c r="BT2361" s="50"/>
      <c r="BU2361" s="50"/>
      <c r="BV2361" s="50"/>
      <c r="BW2361" s="50"/>
      <c r="BX2361" s="50"/>
      <c r="BY2361" s="50"/>
      <c r="BZ2361" s="50"/>
      <c r="CA2361" s="50"/>
      <c r="CB2361" s="50"/>
      <c r="CC2361" s="50"/>
      <c r="CD2361" s="50"/>
      <c r="CE2361" s="50"/>
      <c r="CF2361" s="50"/>
      <c r="CG2361" s="50"/>
      <c r="CH2361" s="50"/>
      <c r="CI2361" s="50"/>
      <c r="CJ2361" s="50"/>
      <c r="CK2361" s="50"/>
      <c r="CL2361" s="50"/>
      <c r="CM2361" s="50"/>
      <c r="CN2361" s="50"/>
      <c r="CO2361" s="50"/>
      <c r="CP2361" s="50"/>
      <c r="CQ2361" s="50"/>
      <c r="CR2361" s="50"/>
      <c r="CS2361" s="50"/>
      <c r="CT2361" s="50"/>
      <c r="CU2361" s="50"/>
      <c r="CV2361" s="50"/>
      <c r="CW2361" s="50"/>
      <c r="CX2361" s="50"/>
      <c r="CY2361" s="50"/>
      <c r="CZ2361" s="50"/>
      <c r="DA2361" s="50"/>
      <c r="DB2361" s="50"/>
      <c r="DC2361" s="50"/>
      <c r="DD2361" s="50"/>
      <c r="DE2361" s="50"/>
      <c r="DF2361" s="50"/>
    </row>
    <row r="2362" spans="2:110" x14ac:dyDescent="0.2">
      <c r="B2362" s="181"/>
      <c r="C2362" s="181"/>
      <c r="E2362" s="203"/>
      <c r="F2362" s="203"/>
      <c r="G2362" s="203"/>
      <c r="H2362" s="203"/>
      <c r="I2362" s="203"/>
      <c r="J2362" s="203"/>
      <c r="K2362" s="203"/>
      <c r="L2362" s="203"/>
      <c r="M2362" s="203"/>
      <c r="N2362" s="203"/>
      <c r="O2362" s="203"/>
      <c r="P2362" s="203"/>
      <c r="Q2362" s="204"/>
      <c r="R2362" s="204"/>
      <c r="S2362" s="234"/>
      <c r="T2362" s="50"/>
      <c r="U2362" s="50"/>
      <c r="V2362" s="50"/>
      <c r="W2362" s="50"/>
      <c r="X2362" s="50"/>
      <c r="Y2362" s="50"/>
      <c r="Z2362" s="250"/>
      <c r="AA2362" s="238"/>
      <c r="AB2362" s="50"/>
      <c r="AC2362" s="50"/>
      <c r="AD2362" s="50"/>
      <c r="AE2362" s="50"/>
      <c r="AF2362" s="50"/>
      <c r="AG2362" s="50"/>
      <c r="AH2362" s="50"/>
      <c r="AI2362" s="50"/>
      <c r="AJ2362" s="50"/>
      <c r="AK2362" s="50"/>
      <c r="AL2362" s="50"/>
      <c r="AM2362" s="50"/>
      <c r="AN2362" s="50"/>
      <c r="AO2362" s="50"/>
      <c r="AP2362" s="50"/>
      <c r="AQ2362" s="50"/>
      <c r="AR2362" s="50"/>
      <c r="AS2362" s="50"/>
      <c r="AT2362" s="50"/>
      <c r="AU2362" s="50"/>
      <c r="AV2362" s="50"/>
      <c r="AW2362" s="50"/>
      <c r="AX2362" s="50"/>
      <c r="AY2362" s="50"/>
      <c r="AZ2362" s="50"/>
      <c r="BA2362" s="50"/>
      <c r="BB2362" s="50"/>
      <c r="BC2362" s="50"/>
      <c r="BD2362" s="50"/>
      <c r="BE2362" s="50"/>
      <c r="BF2362" s="50"/>
      <c r="BG2362" s="50"/>
      <c r="BH2362" s="50"/>
      <c r="BI2362" s="50"/>
      <c r="BJ2362" s="50"/>
      <c r="BK2362" s="50"/>
      <c r="BL2362" s="50"/>
      <c r="BM2362" s="50"/>
      <c r="BN2362" s="50"/>
      <c r="BO2362" s="50"/>
      <c r="BP2362" s="50"/>
      <c r="BQ2362" s="50"/>
      <c r="BR2362" s="50"/>
      <c r="BS2362" s="50"/>
      <c r="BT2362" s="50"/>
      <c r="BU2362" s="50"/>
      <c r="BV2362" s="50"/>
      <c r="BW2362" s="50"/>
      <c r="BX2362" s="50"/>
      <c r="BY2362" s="50"/>
      <c r="BZ2362" s="50"/>
      <c r="CA2362" s="50"/>
      <c r="CB2362" s="50"/>
      <c r="CC2362" s="50"/>
      <c r="CD2362" s="50"/>
      <c r="CE2362" s="50"/>
      <c r="CF2362" s="50"/>
      <c r="CG2362" s="50"/>
      <c r="CH2362" s="50"/>
      <c r="CI2362" s="50"/>
      <c r="CJ2362" s="50"/>
      <c r="CK2362" s="50"/>
      <c r="CL2362" s="50"/>
      <c r="CM2362" s="50"/>
      <c r="CN2362" s="50"/>
      <c r="CO2362" s="50"/>
      <c r="CP2362" s="50"/>
      <c r="CQ2362" s="50"/>
      <c r="CR2362" s="50"/>
      <c r="CS2362" s="50"/>
      <c r="CT2362" s="50"/>
      <c r="CU2362" s="50"/>
      <c r="CV2362" s="50"/>
      <c r="CW2362" s="50"/>
      <c r="CX2362" s="50"/>
      <c r="CY2362" s="50"/>
      <c r="CZ2362" s="50"/>
      <c r="DA2362" s="50"/>
      <c r="DB2362" s="50"/>
      <c r="DC2362" s="50"/>
      <c r="DD2362" s="50"/>
      <c r="DE2362" s="50"/>
      <c r="DF2362" s="50"/>
    </row>
    <row r="2363" spans="2:110" x14ac:dyDescent="0.2">
      <c r="B2363" s="181"/>
      <c r="C2363" s="181"/>
      <c r="E2363" s="203"/>
      <c r="F2363" s="203"/>
      <c r="G2363" s="203"/>
      <c r="H2363" s="203"/>
      <c r="I2363" s="203"/>
      <c r="J2363" s="203"/>
      <c r="K2363" s="203"/>
      <c r="L2363" s="203"/>
      <c r="M2363" s="203"/>
      <c r="N2363" s="203"/>
      <c r="O2363" s="203"/>
      <c r="P2363" s="203"/>
      <c r="Q2363" s="204"/>
      <c r="R2363" s="204"/>
      <c r="S2363" s="234"/>
      <c r="T2363" s="50"/>
      <c r="U2363" s="50"/>
      <c r="V2363" s="50"/>
      <c r="W2363" s="50"/>
      <c r="X2363" s="50"/>
      <c r="Y2363" s="50"/>
      <c r="Z2363" s="250"/>
      <c r="AA2363" s="238"/>
      <c r="AB2363" s="50"/>
      <c r="AC2363" s="50"/>
      <c r="AD2363" s="50"/>
      <c r="AE2363" s="50"/>
      <c r="AF2363" s="50"/>
      <c r="AG2363" s="50"/>
      <c r="AH2363" s="50"/>
      <c r="AI2363" s="50"/>
      <c r="AJ2363" s="50"/>
      <c r="AK2363" s="50"/>
      <c r="AL2363" s="50"/>
      <c r="AM2363" s="50"/>
      <c r="AN2363" s="50"/>
      <c r="AO2363" s="50"/>
      <c r="AP2363" s="50"/>
      <c r="AQ2363" s="50"/>
      <c r="AR2363" s="50"/>
      <c r="AS2363" s="50"/>
      <c r="AT2363" s="50"/>
      <c r="AU2363" s="50"/>
      <c r="AV2363" s="50"/>
      <c r="AW2363" s="50"/>
      <c r="AX2363" s="50"/>
      <c r="AY2363" s="50"/>
      <c r="AZ2363" s="50"/>
      <c r="BA2363" s="50"/>
      <c r="BB2363" s="50"/>
      <c r="BC2363" s="50"/>
      <c r="BD2363" s="50"/>
      <c r="BE2363" s="50"/>
      <c r="BF2363" s="50"/>
      <c r="BG2363" s="50"/>
      <c r="BH2363" s="50"/>
      <c r="BI2363" s="50"/>
      <c r="BJ2363" s="50"/>
      <c r="BK2363" s="50"/>
      <c r="BL2363" s="50"/>
      <c r="BM2363" s="50"/>
      <c r="BN2363" s="50"/>
      <c r="BO2363" s="50"/>
      <c r="BP2363" s="50"/>
      <c r="BQ2363" s="50"/>
      <c r="BR2363" s="50"/>
      <c r="BS2363" s="50"/>
      <c r="BT2363" s="50"/>
      <c r="BU2363" s="50"/>
      <c r="BV2363" s="50"/>
      <c r="BW2363" s="50"/>
      <c r="BX2363" s="50"/>
      <c r="BY2363" s="50"/>
      <c r="BZ2363" s="50"/>
      <c r="CA2363" s="50"/>
      <c r="CB2363" s="50"/>
      <c r="CC2363" s="50"/>
      <c r="CD2363" s="50"/>
      <c r="CE2363" s="50"/>
      <c r="CF2363" s="50"/>
      <c r="CG2363" s="50"/>
      <c r="CH2363" s="50"/>
      <c r="CI2363" s="50"/>
      <c r="CJ2363" s="50"/>
      <c r="CK2363" s="50"/>
      <c r="CL2363" s="50"/>
      <c r="CM2363" s="50"/>
      <c r="CN2363" s="50"/>
      <c r="CO2363" s="50"/>
      <c r="CP2363" s="50"/>
      <c r="CQ2363" s="50"/>
      <c r="CR2363" s="50"/>
      <c r="CS2363" s="50"/>
      <c r="CT2363" s="50"/>
      <c r="CU2363" s="50"/>
      <c r="CV2363" s="50"/>
      <c r="CW2363" s="50"/>
      <c r="CX2363" s="50"/>
      <c r="CY2363" s="50"/>
      <c r="CZ2363" s="50"/>
      <c r="DA2363" s="50"/>
      <c r="DB2363" s="50"/>
      <c r="DC2363" s="50"/>
      <c r="DD2363" s="50"/>
      <c r="DE2363" s="50"/>
      <c r="DF2363" s="50"/>
    </row>
    <row r="2364" spans="2:110" x14ac:dyDescent="0.2">
      <c r="B2364" s="181"/>
      <c r="C2364" s="181"/>
      <c r="E2364" s="203"/>
      <c r="F2364" s="203"/>
      <c r="G2364" s="203"/>
      <c r="H2364" s="203"/>
      <c r="I2364" s="203"/>
      <c r="J2364" s="203"/>
      <c r="K2364" s="203"/>
      <c r="L2364" s="203"/>
      <c r="M2364" s="203"/>
      <c r="N2364" s="203"/>
      <c r="O2364" s="203"/>
      <c r="P2364" s="203"/>
      <c r="Q2364" s="204"/>
      <c r="R2364" s="204"/>
      <c r="S2364" s="234"/>
      <c r="T2364" s="50"/>
      <c r="U2364" s="50"/>
      <c r="V2364" s="50"/>
      <c r="W2364" s="50"/>
      <c r="X2364" s="50"/>
      <c r="Y2364" s="50"/>
      <c r="Z2364" s="250"/>
      <c r="AA2364" s="238"/>
      <c r="AB2364" s="50"/>
      <c r="AC2364" s="50"/>
      <c r="AD2364" s="50"/>
      <c r="AE2364" s="50"/>
      <c r="AF2364" s="50"/>
      <c r="AG2364" s="50"/>
      <c r="AH2364" s="50"/>
      <c r="AI2364" s="50"/>
      <c r="AJ2364" s="50"/>
      <c r="AK2364" s="50"/>
      <c r="AL2364" s="50"/>
      <c r="AM2364" s="50"/>
      <c r="AN2364" s="50"/>
      <c r="AO2364" s="50"/>
      <c r="AP2364" s="50"/>
      <c r="AQ2364" s="50"/>
      <c r="AR2364" s="50"/>
      <c r="AS2364" s="50"/>
      <c r="AT2364" s="50"/>
      <c r="AU2364" s="50"/>
      <c r="AV2364" s="50"/>
      <c r="AW2364" s="50"/>
      <c r="AX2364" s="50"/>
      <c r="AY2364" s="50"/>
      <c r="AZ2364" s="50"/>
      <c r="BA2364" s="50"/>
      <c r="BB2364" s="50"/>
      <c r="BC2364" s="50"/>
      <c r="BD2364" s="50"/>
      <c r="BE2364" s="50"/>
      <c r="BF2364" s="50"/>
      <c r="BG2364" s="50"/>
      <c r="BH2364" s="50"/>
      <c r="BI2364" s="50"/>
      <c r="BJ2364" s="50"/>
      <c r="BK2364" s="50"/>
      <c r="BL2364" s="50"/>
      <c r="BM2364" s="50"/>
      <c r="BN2364" s="50"/>
      <c r="BO2364" s="50"/>
      <c r="BP2364" s="50"/>
      <c r="BQ2364" s="50"/>
      <c r="BR2364" s="50"/>
      <c r="BS2364" s="50"/>
      <c r="BT2364" s="50"/>
      <c r="BU2364" s="50"/>
      <c r="BV2364" s="50"/>
      <c r="BW2364" s="50"/>
      <c r="BX2364" s="50"/>
      <c r="BY2364" s="50"/>
      <c r="BZ2364" s="50"/>
      <c r="CA2364" s="50"/>
      <c r="CB2364" s="50"/>
      <c r="CC2364" s="50"/>
      <c r="CD2364" s="50"/>
      <c r="CE2364" s="50"/>
      <c r="CF2364" s="50"/>
      <c r="CG2364" s="50"/>
      <c r="CH2364" s="50"/>
      <c r="CI2364" s="50"/>
      <c r="CJ2364" s="50"/>
      <c r="CK2364" s="50"/>
      <c r="CL2364" s="50"/>
      <c r="CM2364" s="50"/>
      <c r="CN2364" s="50"/>
      <c r="CO2364" s="50"/>
      <c r="CP2364" s="50"/>
      <c r="CQ2364" s="50"/>
      <c r="CR2364" s="50"/>
      <c r="CS2364" s="50"/>
      <c r="CT2364" s="50"/>
      <c r="CU2364" s="50"/>
      <c r="CV2364" s="50"/>
      <c r="CW2364" s="50"/>
      <c r="CX2364" s="50"/>
      <c r="CY2364" s="50"/>
      <c r="CZ2364" s="50"/>
      <c r="DA2364" s="50"/>
      <c r="DB2364" s="50"/>
      <c r="DC2364" s="50"/>
      <c r="DD2364" s="50"/>
      <c r="DE2364" s="50"/>
      <c r="DF2364" s="50"/>
    </row>
    <row r="2365" spans="2:110" x14ac:dyDescent="0.2">
      <c r="B2365" s="181"/>
      <c r="C2365" s="181"/>
      <c r="E2365" s="203"/>
      <c r="F2365" s="203"/>
      <c r="G2365" s="203"/>
      <c r="H2365" s="203"/>
      <c r="I2365" s="203"/>
      <c r="J2365" s="203"/>
      <c r="K2365" s="203"/>
      <c r="L2365" s="203"/>
      <c r="M2365" s="203"/>
      <c r="N2365" s="203"/>
      <c r="O2365" s="203"/>
      <c r="P2365" s="203"/>
      <c r="Q2365" s="204"/>
      <c r="R2365" s="204"/>
      <c r="S2365" s="234"/>
      <c r="T2365" s="50"/>
      <c r="U2365" s="50"/>
      <c r="V2365" s="50"/>
      <c r="W2365" s="50"/>
      <c r="X2365" s="50"/>
      <c r="Y2365" s="50"/>
      <c r="Z2365" s="250"/>
      <c r="AA2365" s="238"/>
      <c r="AB2365" s="50"/>
      <c r="AC2365" s="50"/>
      <c r="AD2365" s="50"/>
      <c r="AE2365" s="50"/>
      <c r="AF2365" s="50"/>
      <c r="AG2365" s="50"/>
      <c r="AH2365" s="50"/>
      <c r="AI2365" s="50"/>
      <c r="AJ2365" s="50"/>
      <c r="AK2365" s="50"/>
      <c r="AL2365" s="50"/>
      <c r="AM2365" s="50"/>
      <c r="AN2365" s="50"/>
      <c r="AO2365" s="50"/>
      <c r="AP2365" s="50"/>
      <c r="AQ2365" s="50"/>
      <c r="AR2365" s="50"/>
      <c r="AS2365" s="50"/>
      <c r="AT2365" s="50"/>
      <c r="AU2365" s="50"/>
      <c r="AV2365" s="50"/>
      <c r="AW2365" s="50"/>
      <c r="AX2365" s="50"/>
      <c r="AY2365" s="50"/>
      <c r="AZ2365" s="50"/>
      <c r="BA2365" s="50"/>
      <c r="BB2365" s="50"/>
      <c r="BC2365" s="50"/>
      <c r="BD2365" s="50"/>
      <c r="BE2365" s="50"/>
      <c r="BF2365" s="50"/>
      <c r="BG2365" s="50"/>
      <c r="BH2365" s="50"/>
      <c r="BI2365" s="50"/>
      <c r="BJ2365" s="50"/>
      <c r="BK2365" s="50"/>
      <c r="BL2365" s="50"/>
      <c r="BM2365" s="50"/>
      <c r="BN2365" s="50"/>
      <c r="BO2365" s="50"/>
      <c r="BP2365" s="50"/>
      <c r="BQ2365" s="50"/>
      <c r="BR2365" s="50"/>
      <c r="BS2365" s="50"/>
      <c r="BT2365" s="50"/>
      <c r="BU2365" s="50"/>
      <c r="BV2365" s="50"/>
      <c r="BW2365" s="50"/>
      <c r="BX2365" s="50"/>
      <c r="BY2365" s="50"/>
      <c r="BZ2365" s="50"/>
      <c r="CA2365" s="50"/>
      <c r="CB2365" s="50"/>
      <c r="CC2365" s="50"/>
      <c r="CD2365" s="50"/>
      <c r="CE2365" s="50"/>
      <c r="CF2365" s="50"/>
      <c r="CG2365" s="50"/>
      <c r="CH2365" s="50"/>
      <c r="CI2365" s="50"/>
      <c r="CJ2365" s="50"/>
      <c r="CK2365" s="50"/>
      <c r="CL2365" s="50"/>
      <c r="CM2365" s="50"/>
      <c r="CN2365" s="50"/>
      <c r="CO2365" s="50"/>
      <c r="CP2365" s="50"/>
      <c r="CQ2365" s="50"/>
      <c r="CR2365" s="50"/>
      <c r="CS2365" s="50"/>
      <c r="CT2365" s="50"/>
      <c r="CU2365" s="50"/>
      <c r="CV2365" s="50"/>
      <c r="CW2365" s="50"/>
      <c r="CX2365" s="50"/>
      <c r="CY2365" s="50"/>
      <c r="CZ2365" s="50"/>
      <c r="DA2365" s="50"/>
      <c r="DB2365" s="50"/>
      <c r="DC2365" s="50"/>
      <c r="DD2365" s="50"/>
      <c r="DE2365" s="50"/>
      <c r="DF2365" s="50"/>
    </row>
    <row r="2366" spans="2:110" x14ac:dyDescent="0.2">
      <c r="B2366" s="181"/>
      <c r="C2366" s="181"/>
      <c r="E2366" s="203"/>
      <c r="F2366" s="203"/>
      <c r="G2366" s="203"/>
      <c r="H2366" s="203"/>
      <c r="I2366" s="203"/>
      <c r="J2366" s="203"/>
      <c r="K2366" s="203"/>
      <c r="L2366" s="203"/>
      <c r="M2366" s="203"/>
      <c r="N2366" s="203"/>
      <c r="O2366" s="203"/>
      <c r="P2366" s="203"/>
      <c r="Q2366" s="204"/>
      <c r="R2366" s="204"/>
      <c r="S2366" s="234"/>
      <c r="T2366" s="50"/>
      <c r="U2366" s="50"/>
      <c r="V2366" s="50"/>
      <c r="W2366" s="50"/>
      <c r="X2366" s="50"/>
      <c r="Y2366" s="50"/>
      <c r="Z2366" s="250"/>
      <c r="AA2366" s="238"/>
      <c r="AB2366" s="50"/>
      <c r="AC2366" s="50"/>
      <c r="AD2366" s="50"/>
      <c r="AE2366" s="50"/>
      <c r="AF2366" s="50"/>
      <c r="AG2366" s="50"/>
      <c r="AH2366" s="50"/>
      <c r="AI2366" s="50"/>
      <c r="AJ2366" s="50"/>
      <c r="AK2366" s="50"/>
      <c r="AL2366" s="50"/>
      <c r="AM2366" s="50"/>
      <c r="AN2366" s="50"/>
      <c r="AO2366" s="50"/>
      <c r="AP2366" s="50"/>
      <c r="AQ2366" s="50"/>
      <c r="AR2366" s="50"/>
      <c r="AS2366" s="50"/>
      <c r="AT2366" s="50"/>
      <c r="AU2366" s="50"/>
      <c r="AV2366" s="50"/>
      <c r="AW2366" s="50"/>
      <c r="AX2366" s="50"/>
      <c r="AY2366" s="50"/>
      <c r="AZ2366" s="50"/>
      <c r="BA2366" s="50"/>
      <c r="BB2366" s="50"/>
      <c r="BC2366" s="50"/>
      <c r="BD2366" s="50"/>
      <c r="BE2366" s="50"/>
      <c r="BF2366" s="50"/>
      <c r="BG2366" s="50"/>
      <c r="BH2366" s="50"/>
      <c r="BI2366" s="50"/>
      <c r="BJ2366" s="50"/>
      <c r="BK2366" s="50"/>
      <c r="BL2366" s="50"/>
      <c r="BM2366" s="50"/>
      <c r="BN2366" s="50"/>
      <c r="BO2366" s="50"/>
      <c r="BP2366" s="50"/>
      <c r="BQ2366" s="50"/>
      <c r="BR2366" s="50"/>
      <c r="BS2366" s="50"/>
      <c r="BT2366" s="50"/>
      <c r="BU2366" s="50"/>
      <c r="BV2366" s="50"/>
      <c r="BW2366" s="50"/>
      <c r="BX2366" s="50"/>
      <c r="BY2366" s="50"/>
      <c r="BZ2366" s="50"/>
      <c r="CA2366" s="50"/>
      <c r="CB2366" s="50"/>
      <c r="CC2366" s="50"/>
      <c r="CD2366" s="50"/>
      <c r="CE2366" s="50"/>
      <c r="CF2366" s="50"/>
      <c r="CG2366" s="50"/>
      <c r="CH2366" s="50"/>
      <c r="CI2366" s="50"/>
      <c r="CJ2366" s="50"/>
      <c r="CK2366" s="50"/>
      <c r="CL2366" s="50"/>
      <c r="CM2366" s="50"/>
      <c r="CN2366" s="50"/>
      <c r="CO2366" s="50"/>
      <c r="CP2366" s="50"/>
      <c r="CQ2366" s="50"/>
      <c r="CR2366" s="50"/>
      <c r="CS2366" s="50"/>
      <c r="CT2366" s="50"/>
      <c r="CU2366" s="50"/>
      <c r="CV2366" s="50"/>
      <c r="CW2366" s="50"/>
      <c r="CX2366" s="50"/>
      <c r="CY2366" s="50"/>
      <c r="CZ2366" s="50"/>
      <c r="DA2366" s="50"/>
      <c r="DB2366" s="50"/>
      <c r="DC2366" s="50"/>
      <c r="DD2366" s="50"/>
      <c r="DE2366" s="50"/>
      <c r="DF2366" s="50"/>
    </row>
    <row r="2367" spans="2:110" x14ac:dyDescent="0.2">
      <c r="B2367" s="181"/>
      <c r="C2367" s="181"/>
      <c r="E2367" s="203"/>
      <c r="F2367" s="203"/>
      <c r="G2367" s="203"/>
      <c r="H2367" s="203"/>
      <c r="I2367" s="203"/>
      <c r="J2367" s="203"/>
      <c r="K2367" s="203"/>
      <c r="L2367" s="203"/>
      <c r="M2367" s="203"/>
      <c r="N2367" s="203"/>
      <c r="O2367" s="203"/>
      <c r="P2367" s="203"/>
      <c r="Q2367" s="204"/>
      <c r="R2367" s="204"/>
      <c r="S2367" s="234"/>
      <c r="T2367" s="50"/>
      <c r="U2367" s="50"/>
      <c r="V2367" s="50"/>
      <c r="W2367" s="50"/>
      <c r="X2367" s="50"/>
      <c r="Y2367" s="50"/>
      <c r="Z2367" s="250"/>
      <c r="AA2367" s="238"/>
      <c r="AB2367" s="50"/>
      <c r="AC2367" s="50"/>
      <c r="AD2367" s="50"/>
      <c r="AE2367" s="50"/>
      <c r="AF2367" s="50"/>
      <c r="AG2367" s="50"/>
      <c r="AH2367" s="50"/>
      <c r="AI2367" s="50"/>
      <c r="AJ2367" s="50"/>
      <c r="AK2367" s="50"/>
      <c r="AL2367" s="50"/>
      <c r="AM2367" s="50"/>
      <c r="AN2367" s="50"/>
      <c r="AO2367" s="50"/>
      <c r="AP2367" s="50"/>
      <c r="AQ2367" s="50"/>
      <c r="AR2367" s="50"/>
      <c r="AS2367" s="50"/>
      <c r="AT2367" s="50"/>
      <c r="AU2367" s="50"/>
      <c r="AV2367" s="50"/>
      <c r="AW2367" s="50"/>
      <c r="AX2367" s="50"/>
      <c r="AY2367" s="50"/>
      <c r="AZ2367" s="50"/>
      <c r="BA2367" s="50"/>
      <c r="BB2367" s="50"/>
      <c r="BC2367" s="50"/>
      <c r="BD2367" s="50"/>
      <c r="BE2367" s="50"/>
      <c r="BF2367" s="50"/>
      <c r="BG2367" s="50"/>
      <c r="BH2367" s="50"/>
      <c r="BI2367" s="50"/>
      <c r="BJ2367" s="50"/>
      <c r="BK2367" s="50"/>
      <c r="BL2367" s="50"/>
      <c r="BM2367" s="50"/>
      <c r="BN2367" s="50"/>
      <c r="BO2367" s="50"/>
      <c r="BP2367" s="50"/>
      <c r="BQ2367" s="50"/>
      <c r="BR2367" s="50"/>
      <c r="BS2367" s="50"/>
      <c r="BT2367" s="50"/>
      <c r="BU2367" s="50"/>
      <c r="BV2367" s="50"/>
      <c r="BW2367" s="50"/>
      <c r="BX2367" s="50"/>
      <c r="BY2367" s="50"/>
      <c r="BZ2367" s="50"/>
      <c r="CA2367" s="50"/>
      <c r="CB2367" s="50"/>
      <c r="CC2367" s="50"/>
      <c r="CD2367" s="50"/>
      <c r="CE2367" s="50"/>
      <c r="CF2367" s="50"/>
      <c r="CG2367" s="50"/>
      <c r="CH2367" s="50"/>
      <c r="CI2367" s="50"/>
      <c r="CJ2367" s="50"/>
      <c r="CK2367" s="50"/>
      <c r="CL2367" s="50"/>
      <c r="CM2367" s="50"/>
      <c r="CN2367" s="50"/>
      <c r="CO2367" s="50"/>
      <c r="CP2367" s="50"/>
      <c r="CQ2367" s="50"/>
      <c r="CR2367" s="50"/>
      <c r="CS2367" s="50"/>
      <c r="CT2367" s="50"/>
      <c r="CU2367" s="50"/>
      <c r="CV2367" s="50"/>
      <c r="CW2367" s="50"/>
      <c r="CX2367" s="50"/>
      <c r="CY2367" s="50"/>
      <c r="CZ2367" s="50"/>
      <c r="DA2367" s="50"/>
      <c r="DB2367" s="50"/>
      <c r="DC2367" s="50"/>
      <c r="DD2367" s="50"/>
      <c r="DE2367" s="50"/>
      <c r="DF2367" s="50"/>
    </row>
    <row r="2368" spans="2:110" x14ac:dyDescent="0.2">
      <c r="B2368" s="181"/>
      <c r="C2368" s="181"/>
      <c r="E2368" s="203"/>
      <c r="F2368" s="203"/>
      <c r="G2368" s="203"/>
      <c r="H2368" s="203"/>
      <c r="I2368" s="203"/>
      <c r="J2368" s="203"/>
      <c r="K2368" s="203"/>
      <c r="L2368" s="203"/>
      <c r="M2368" s="203"/>
      <c r="N2368" s="203"/>
      <c r="O2368" s="203"/>
      <c r="P2368" s="203"/>
      <c r="Q2368" s="204"/>
      <c r="R2368" s="204"/>
      <c r="S2368" s="234"/>
      <c r="T2368" s="50"/>
      <c r="U2368" s="50"/>
      <c r="V2368" s="50"/>
      <c r="W2368" s="50"/>
      <c r="X2368" s="50"/>
      <c r="Y2368" s="50"/>
      <c r="Z2368" s="250"/>
      <c r="AA2368" s="238"/>
      <c r="AB2368" s="50"/>
      <c r="AC2368" s="50"/>
      <c r="AD2368" s="50"/>
      <c r="AE2368" s="50"/>
      <c r="AF2368" s="50"/>
      <c r="AG2368" s="50"/>
      <c r="AH2368" s="50"/>
      <c r="AI2368" s="50"/>
      <c r="AJ2368" s="50"/>
      <c r="AK2368" s="50"/>
      <c r="AL2368" s="50"/>
      <c r="AM2368" s="50"/>
      <c r="AN2368" s="50"/>
      <c r="AO2368" s="50"/>
      <c r="AP2368" s="50"/>
      <c r="AQ2368" s="50"/>
      <c r="AR2368" s="50"/>
      <c r="AS2368" s="50"/>
      <c r="AT2368" s="50"/>
      <c r="AU2368" s="50"/>
      <c r="AV2368" s="50"/>
      <c r="AW2368" s="50"/>
      <c r="AX2368" s="50"/>
      <c r="AY2368" s="50"/>
      <c r="AZ2368" s="50"/>
      <c r="BA2368" s="50"/>
      <c r="BB2368" s="50"/>
      <c r="BC2368" s="50"/>
      <c r="BD2368" s="50"/>
      <c r="BE2368" s="50"/>
      <c r="BF2368" s="50"/>
      <c r="BG2368" s="50"/>
      <c r="BH2368" s="50"/>
      <c r="BI2368" s="50"/>
      <c r="BJ2368" s="50"/>
      <c r="BK2368" s="50"/>
      <c r="BL2368" s="50"/>
      <c r="BM2368" s="50"/>
      <c r="BN2368" s="50"/>
      <c r="BO2368" s="50"/>
      <c r="BP2368" s="50"/>
      <c r="BQ2368" s="50"/>
      <c r="BR2368" s="50"/>
      <c r="BS2368" s="50"/>
      <c r="BT2368" s="50"/>
      <c r="BU2368" s="50"/>
      <c r="BV2368" s="50"/>
      <c r="BW2368" s="50"/>
      <c r="BX2368" s="50"/>
      <c r="BY2368" s="50"/>
      <c r="BZ2368" s="50"/>
      <c r="CA2368" s="50"/>
      <c r="CB2368" s="50"/>
      <c r="CC2368" s="50"/>
      <c r="CD2368" s="50"/>
      <c r="CE2368" s="50"/>
      <c r="CF2368" s="50"/>
      <c r="CG2368" s="50"/>
      <c r="CH2368" s="50"/>
      <c r="CI2368" s="50"/>
      <c r="CJ2368" s="50"/>
      <c r="CK2368" s="50"/>
      <c r="CL2368" s="50"/>
      <c r="CM2368" s="50"/>
      <c r="CN2368" s="50"/>
      <c r="CO2368" s="50"/>
      <c r="CP2368" s="50"/>
      <c r="CQ2368" s="50"/>
      <c r="CR2368" s="50"/>
      <c r="CS2368" s="50"/>
      <c r="CT2368" s="50"/>
      <c r="CU2368" s="50"/>
      <c r="CV2368" s="50"/>
      <c r="CW2368" s="50"/>
      <c r="CX2368" s="50"/>
      <c r="CY2368" s="50"/>
      <c r="CZ2368" s="50"/>
      <c r="DA2368" s="50"/>
      <c r="DB2368" s="50"/>
      <c r="DC2368" s="50"/>
      <c r="DD2368" s="50"/>
      <c r="DE2368" s="50"/>
      <c r="DF2368" s="50"/>
    </row>
    <row r="2369" spans="2:110" x14ac:dyDescent="0.2">
      <c r="B2369" s="181"/>
      <c r="C2369" s="181"/>
      <c r="E2369" s="203"/>
      <c r="F2369" s="203"/>
      <c r="G2369" s="203"/>
      <c r="H2369" s="203"/>
      <c r="I2369" s="203"/>
      <c r="J2369" s="203"/>
      <c r="K2369" s="203"/>
      <c r="L2369" s="203"/>
      <c r="M2369" s="203"/>
      <c r="N2369" s="203"/>
      <c r="O2369" s="203"/>
      <c r="P2369" s="203"/>
      <c r="Q2369" s="204"/>
      <c r="R2369" s="204"/>
      <c r="S2369" s="234"/>
      <c r="T2369" s="50"/>
      <c r="U2369" s="50"/>
      <c r="V2369" s="50"/>
      <c r="W2369" s="50"/>
      <c r="X2369" s="50"/>
      <c r="Y2369" s="50"/>
      <c r="Z2369" s="250"/>
      <c r="AA2369" s="238"/>
      <c r="AB2369" s="50"/>
      <c r="AC2369" s="50"/>
      <c r="AD2369" s="50"/>
      <c r="AE2369" s="50"/>
      <c r="AF2369" s="50"/>
      <c r="AG2369" s="50"/>
      <c r="AH2369" s="50"/>
      <c r="AI2369" s="50"/>
      <c r="AJ2369" s="50"/>
      <c r="AK2369" s="50"/>
      <c r="AL2369" s="50"/>
      <c r="AM2369" s="50"/>
      <c r="AN2369" s="50"/>
      <c r="AO2369" s="50"/>
      <c r="AP2369" s="50"/>
      <c r="AQ2369" s="50"/>
      <c r="AR2369" s="50"/>
      <c r="AS2369" s="50"/>
      <c r="AT2369" s="50"/>
      <c r="AU2369" s="50"/>
      <c r="AV2369" s="50"/>
      <c r="AW2369" s="50"/>
      <c r="AX2369" s="50"/>
      <c r="AY2369" s="50"/>
      <c r="AZ2369" s="50"/>
      <c r="BA2369" s="50"/>
      <c r="BB2369" s="50"/>
      <c r="BC2369" s="50"/>
      <c r="BD2369" s="50"/>
      <c r="BE2369" s="50"/>
      <c r="BF2369" s="50"/>
      <c r="BG2369" s="50"/>
      <c r="BH2369" s="50"/>
      <c r="BI2369" s="50"/>
      <c r="BJ2369" s="50"/>
      <c r="BK2369" s="50"/>
      <c r="BL2369" s="50"/>
      <c r="BM2369" s="50"/>
      <c r="BN2369" s="50"/>
      <c r="BO2369" s="50"/>
      <c r="BP2369" s="50"/>
      <c r="BQ2369" s="50"/>
      <c r="BR2369" s="50"/>
      <c r="BS2369" s="50"/>
      <c r="BT2369" s="50"/>
      <c r="BU2369" s="50"/>
      <c r="BV2369" s="50"/>
      <c r="BW2369" s="50"/>
      <c r="BX2369" s="50"/>
      <c r="BY2369" s="50"/>
      <c r="BZ2369" s="50"/>
      <c r="CA2369" s="50"/>
      <c r="CB2369" s="50"/>
      <c r="CC2369" s="50"/>
      <c r="CD2369" s="50"/>
      <c r="CE2369" s="50"/>
      <c r="CF2369" s="50"/>
      <c r="CG2369" s="50"/>
      <c r="CH2369" s="50"/>
      <c r="CI2369" s="50"/>
      <c r="CJ2369" s="50"/>
      <c r="CK2369" s="50"/>
      <c r="CL2369" s="50"/>
      <c r="CM2369" s="50"/>
      <c r="CN2369" s="50"/>
      <c r="CO2369" s="50"/>
      <c r="CP2369" s="50"/>
      <c r="CQ2369" s="50"/>
      <c r="CR2369" s="50"/>
      <c r="CS2369" s="50"/>
      <c r="CT2369" s="50"/>
      <c r="CU2369" s="50"/>
      <c r="CV2369" s="50"/>
      <c r="CW2369" s="50"/>
      <c r="CX2369" s="50"/>
      <c r="CY2369" s="50"/>
      <c r="CZ2369" s="50"/>
      <c r="DA2369" s="50"/>
      <c r="DB2369" s="50"/>
      <c r="DC2369" s="50"/>
      <c r="DD2369" s="50"/>
      <c r="DE2369" s="50"/>
      <c r="DF2369" s="50"/>
    </row>
    <row r="2370" spans="2:110" x14ac:dyDescent="0.2">
      <c r="B2370" s="181"/>
      <c r="C2370" s="181"/>
      <c r="E2370" s="203"/>
      <c r="F2370" s="203"/>
      <c r="G2370" s="203"/>
      <c r="H2370" s="203"/>
      <c r="I2370" s="203"/>
      <c r="J2370" s="203"/>
      <c r="K2370" s="203"/>
      <c r="L2370" s="203"/>
      <c r="M2370" s="203"/>
      <c r="N2370" s="203"/>
      <c r="O2370" s="203"/>
      <c r="P2370" s="203"/>
      <c r="Q2370" s="204"/>
      <c r="R2370" s="204"/>
      <c r="S2370" s="234"/>
      <c r="T2370" s="50"/>
      <c r="U2370" s="50"/>
      <c r="V2370" s="50"/>
      <c r="W2370" s="50"/>
      <c r="X2370" s="50"/>
      <c r="Y2370" s="50"/>
      <c r="Z2370" s="250"/>
      <c r="AA2370" s="238"/>
      <c r="AB2370" s="50"/>
      <c r="AC2370" s="50"/>
      <c r="AD2370" s="50"/>
      <c r="AE2370" s="50"/>
      <c r="AF2370" s="50"/>
      <c r="AG2370" s="50"/>
      <c r="AH2370" s="50"/>
      <c r="AI2370" s="50"/>
      <c r="AJ2370" s="50"/>
      <c r="AK2370" s="50"/>
      <c r="AL2370" s="50"/>
      <c r="AM2370" s="50"/>
      <c r="AN2370" s="50"/>
      <c r="AO2370" s="50"/>
      <c r="AP2370" s="50"/>
      <c r="AQ2370" s="50"/>
      <c r="AR2370" s="50"/>
      <c r="AS2370" s="50"/>
      <c r="AT2370" s="50"/>
      <c r="AU2370" s="50"/>
      <c r="AV2370" s="50"/>
      <c r="AW2370" s="50"/>
      <c r="AX2370" s="50"/>
      <c r="AY2370" s="50"/>
      <c r="AZ2370" s="50"/>
      <c r="BA2370" s="50"/>
      <c r="BB2370" s="50"/>
      <c r="BC2370" s="50"/>
      <c r="BD2370" s="50"/>
      <c r="BE2370" s="50"/>
      <c r="BF2370" s="50"/>
      <c r="BG2370" s="50"/>
      <c r="BH2370" s="50"/>
      <c r="BI2370" s="50"/>
      <c r="BJ2370" s="50"/>
      <c r="BK2370" s="50"/>
      <c r="BL2370" s="50"/>
      <c r="BM2370" s="50"/>
      <c r="BN2370" s="50"/>
      <c r="BO2370" s="50"/>
      <c r="BP2370" s="50"/>
      <c r="BQ2370" s="50"/>
      <c r="BR2370" s="50"/>
      <c r="BS2370" s="50"/>
      <c r="BT2370" s="50"/>
      <c r="BU2370" s="50"/>
      <c r="BV2370" s="50"/>
      <c r="BW2370" s="50"/>
      <c r="BX2370" s="50"/>
      <c r="BY2370" s="50"/>
      <c r="BZ2370" s="50"/>
      <c r="CA2370" s="50"/>
      <c r="CB2370" s="50"/>
      <c r="CC2370" s="50"/>
      <c r="CD2370" s="50"/>
      <c r="CE2370" s="50"/>
      <c r="CF2370" s="50"/>
      <c r="CG2370" s="50"/>
      <c r="CH2370" s="50"/>
      <c r="CI2370" s="50"/>
      <c r="CJ2370" s="50"/>
      <c r="CK2370" s="50"/>
      <c r="CL2370" s="50"/>
      <c r="CM2370" s="50"/>
      <c r="CN2370" s="50"/>
      <c r="CO2370" s="50"/>
      <c r="CP2370" s="50"/>
      <c r="CQ2370" s="50"/>
      <c r="CR2370" s="50"/>
      <c r="CS2370" s="50"/>
      <c r="CT2370" s="50"/>
      <c r="CU2370" s="50"/>
      <c r="CV2370" s="50"/>
      <c r="CW2370" s="50"/>
      <c r="CX2370" s="50"/>
      <c r="CY2370" s="50"/>
      <c r="CZ2370" s="50"/>
      <c r="DA2370" s="50"/>
      <c r="DB2370" s="50"/>
      <c r="DC2370" s="50"/>
      <c r="DD2370" s="50"/>
      <c r="DE2370" s="50"/>
      <c r="DF2370" s="50"/>
    </row>
    <row r="2371" spans="2:110" x14ac:dyDescent="0.2">
      <c r="B2371" s="181"/>
      <c r="C2371" s="181"/>
      <c r="E2371" s="203"/>
      <c r="F2371" s="203"/>
      <c r="G2371" s="203"/>
      <c r="H2371" s="203"/>
      <c r="I2371" s="203"/>
      <c r="J2371" s="203"/>
      <c r="K2371" s="203"/>
      <c r="L2371" s="203"/>
      <c r="M2371" s="203"/>
      <c r="N2371" s="203"/>
      <c r="O2371" s="203"/>
      <c r="P2371" s="203"/>
      <c r="Q2371" s="204"/>
      <c r="R2371" s="204"/>
      <c r="S2371" s="234"/>
      <c r="T2371" s="50"/>
      <c r="U2371" s="50"/>
      <c r="V2371" s="50"/>
      <c r="W2371" s="50"/>
      <c r="X2371" s="50"/>
      <c r="Y2371" s="50"/>
      <c r="Z2371" s="250"/>
      <c r="AA2371" s="238"/>
      <c r="AB2371" s="50"/>
      <c r="AC2371" s="50"/>
      <c r="AD2371" s="50"/>
      <c r="AE2371" s="50"/>
      <c r="AF2371" s="50"/>
      <c r="AG2371" s="50"/>
      <c r="AH2371" s="50"/>
      <c r="AI2371" s="50"/>
      <c r="AJ2371" s="50"/>
      <c r="AK2371" s="50"/>
      <c r="AL2371" s="50"/>
      <c r="AM2371" s="50"/>
      <c r="AN2371" s="50"/>
      <c r="AO2371" s="50"/>
      <c r="AP2371" s="50"/>
      <c r="AQ2371" s="50"/>
      <c r="AR2371" s="50"/>
      <c r="AS2371" s="50"/>
      <c r="AT2371" s="50"/>
      <c r="AU2371" s="50"/>
      <c r="AV2371" s="50"/>
      <c r="AW2371" s="50"/>
      <c r="AX2371" s="50"/>
      <c r="AY2371" s="50"/>
      <c r="AZ2371" s="50"/>
      <c r="BA2371" s="50"/>
      <c r="BB2371" s="50"/>
      <c r="BC2371" s="50"/>
      <c r="BD2371" s="50"/>
      <c r="BE2371" s="50"/>
      <c r="BF2371" s="50"/>
      <c r="BG2371" s="50"/>
      <c r="BH2371" s="50"/>
      <c r="BI2371" s="50"/>
      <c r="BJ2371" s="50"/>
      <c r="BK2371" s="50"/>
      <c r="BL2371" s="50"/>
      <c r="BM2371" s="50"/>
      <c r="BN2371" s="50"/>
      <c r="BO2371" s="50"/>
      <c r="BP2371" s="50"/>
      <c r="BQ2371" s="50"/>
      <c r="BR2371" s="50"/>
      <c r="BS2371" s="50"/>
      <c r="BT2371" s="50"/>
      <c r="BU2371" s="50"/>
      <c r="BV2371" s="50"/>
      <c r="BW2371" s="50"/>
      <c r="BX2371" s="50"/>
      <c r="BY2371" s="50"/>
      <c r="BZ2371" s="50"/>
      <c r="CA2371" s="50"/>
      <c r="CB2371" s="50"/>
      <c r="CC2371" s="50"/>
      <c r="CD2371" s="50"/>
      <c r="CE2371" s="50"/>
      <c r="CF2371" s="50"/>
      <c r="CG2371" s="50"/>
      <c r="CH2371" s="50"/>
      <c r="CI2371" s="50"/>
      <c r="CJ2371" s="50"/>
      <c r="CK2371" s="50"/>
      <c r="CL2371" s="50"/>
      <c r="CM2371" s="50"/>
      <c r="CN2371" s="50"/>
      <c r="CO2371" s="50"/>
      <c r="CP2371" s="50"/>
      <c r="CQ2371" s="50"/>
      <c r="CR2371" s="50"/>
      <c r="CS2371" s="50"/>
      <c r="CT2371" s="50"/>
      <c r="CU2371" s="50"/>
      <c r="CV2371" s="50"/>
      <c r="CW2371" s="50"/>
      <c r="CX2371" s="50"/>
      <c r="CY2371" s="50"/>
      <c r="CZ2371" s="50"/>
      <c r="DA2371" s="50"/>
      <c r="DB2371" s="50"/>
      <c r="DC2371" s="50"/>
      <c r="DD2371" s="50"/>
      <c r="DE2371" s="50"/>
      <c r="DF2371" s="50"/>
    </row>
    <row r="2372" spans="2:110" x14ac:dyDescent="0.2">
      <c r="B2372" s="181"/>
      <c r="C2372" s="181"/>
      <c r="E2372" s="203"/>
      <c r="F2372" s="203"/>
      <c r="G2372" s="203"/>
      <c r="H2372" s="203"/>
      <c r="I2372" s="203"/>
      <c r="J2372" s="203"/>
      <c r="K2372" s="203"/>
      <c r="L2372" s="203"/>
      <c r="M2372" s="203"/>
      <c r="N2372" s="203"/>
      <c r="O2372" s="203"/>
      <c r="P2372" s="203"/>
      <c r="Q2372" s="204"/>
      <c r="R2372" s="204"/>
      <c r="S2372" s="234"/>
      <c r="T2372" s="50"/>
      <c r="U2372" s="50"/>
      <c r="V2372" s="50"/>
      <c r="W2372" s="50"/>
      <c r="X2372" s="50"/>
      <c r="Y2372" s="50"/>
      <c r="Z2372" s="250"/>
      <c r="AA2372" s="238"/>
      <c r="AB2372" s="50"/>
      <c r="AC2372" s="50"/>
      <c r="AD2372" s="50"/>
      <c r="AE2372" s="50"/>
      <c r="AF2372" s="50"/>
      <c r="AG2372" s="50"/>
      <c r="AH2372" s="50"/>
      <c r="AI2372" s="50"/>
      <c r="AJ2372" s="50"/>
      <c r="AK2372" s="50"/>
      <c r="AL2372" s="50"/>
      <c r="AM2372" s="50"/>
      <c r="AN2372" s="50"/>
      <c r="AO2372" s="50"/>
      <c r="AP2372" s="50"/>
      <c r="AQ2372" s="50"/>
      <c r="AR2372" s="50"/>
      <c r="AS2372" s="50"/>
      <c r="AT2372" s="50"/>
      <c r="AU2372" s="50"/>
      <c r="AV2372" s="50"/>
      <c r="AW2372" s="50"/>
      <c r="AX2372" s="50"/>
      <c r="AY2372" s="50"/>
      <c r="AZ2372" s="50"/>
      <c r="BA2372" s="50"/>
      <c r="BB2372" s="50"/>
      <c r="BC2372" s="50"/>
      <c r="BD2372" s="50"/>
      <c r="BE2372" s="50"/>
      <c r="BF2372" s="50"/>
      <c r="BG2372" s="50"/>
      <c r="BH2372" s="50"/>
      <c r="BI2372" s="50"/>
      <c r="BJ2372" s="50"/>
      <c r="BK2372" s="50"/>
      <c r="BL2372" s="50"/>
      <c r="BM2372" s="50"/>
      <c r="BN2372" s="50"/>
      <c r="BO2372" s="50"/>
      <c r="BP2372" s="50"/>
      <c r="BQ2372" s="50"/>
      <c r="BR2372" s="50"/>
      <c r="BS2372" s="50"/>
      <c r="BT2372" s="50"/>
      <c r="BU2372" s="50"/>
      <c r="BV2372" s="50"/>
      <c r="BW2372" s="50"/>
      <c r="BX2372" s="50"/>
      <c r="BY2372" s="50"/>
      <c r="BZ2372" s="50"/>
      <c r="CA2372" s="50"/>
      <c r="CB2372" s="50"/>
      <c r="CC2372" s="50"/>
      <c r="CD2372" s="50"/>
      <c r="CE2372" s="50"/>
      <c r="CF2372" s="50"/>
      <c r="CG2372" s="50"/>
      <c r="CH2372" s="50"/>
      <c r="CI2372" s="50"/>
      <c r="CJ2372" s="50"/>
      <c r="CK2372" s="50"/>
      <c r="CL2372" s="50"/>
      <c r="CM2372" s="50"/>
      <c r="CN2372" s="50"/>
      <c r="CO2372" s="50"/>
      <c r="CP2372" s="50"/>
      <c r="CQ2372" s="50"/>
      <c r="CR2372" s="50"/>
      <c r="CS2372" s="50"/>
      <c r="CT2372" s="50"/>
      <c r="CU2372" s="50"/>
      <c r="CV2372" s="50"/>
      <c r="CW2372" s="50"/>
      <c r="CX2372" s="50"/>
      <c r="CY2372" s="50"/>
      <c r="CZ2372" s="50"/>
      <c r="DA2372" s="50"/>
      <c r="DB2372" s="50"/>
      <c r="DC2372" s="50"/>
      <c r="DD2372" s="50"/>
      <c r="DE2372" s="50"/>
      <c r="DF2372" s="50"/>
    </row>
    <row r="2373" spans="2:110" x14ac:dyDescent="0.2">
      <c r="B2373" s="181"/>
      <c r="C2373" s="181"/>
      <c r="E2373" s="203"/>
      <c r="F2373" s="203"/>
      <c r="G2373" s="203"/>
      <c r="H2373" s="203"/>
      <c r="I2373" s="203"/>
      <c r="J2373" s="203"/>
      <c r="K2373" s="203"/>
      <c r="L2373" s="203"/>
      <c r="M2373" s="203"/>
      <c r="N2373" s="203"/>
      <c r="O2373" s="203"/>
      <c r="P2373" s="203"/>
      <c r="Q2373" s="204"/>
      <c r="R2373" s="204"/>
      <c r="S2373" s="234"/>
      <c r="T2373" s="50"/>
      <c r="U2373" s="50"/>
      <c r="V2373" s="50"/>
      <c r="W2373" s="50"/>
      <c r="X2373" s="50"/>
      <c r="Y2373" s="50"/>
      <c r="Z2373" s="250"/>
      <c r="AA2373" s="238"/>
      <c r="AB2373" s="50"/>
      <c r="AC2373" s="50"/>
      <c r="AD2373" s="50"/>
      <c r="AE2373" s="50"/>
      <c r="AF2373" s="50"/>
      <c r="AG2373" s="50"/>
      <c r="AH2373" s="50"/>
      <c r="AI2373" s="50"/>
      <c r="AJ2373" s="50"/>
      <c r="AK2373" s="50"/>
      <c r="AL2373" s="50"/>
      <c r="AM2373" s="50"/>
      <c r="AN2373" s="50"/>
      <c r="AO2373" s="50"/>
      <c r="AP2373" s="50"/>
      <c r="AQ2373" s="50"/>
      <c r="AR2373" s="50"/>
      <c r="AS2373" s="50"/>
      <c r="AT2373" s="50"/>
      <c r="AU2373" s="50"/>
      <c r="AV2373" s="50"/>
      <c r="AW2373" s="50"/>
      <c r="AX2373" s="50"/>
      <c r="AY2373" s="50"/>
      <c r="AZ2373" s="50"/>
      <c r="BA2373" s="50"/>
      <c r="BB2373" s="50"/>
      <c r="BC2373" s="50"/>
      <c r="BD2373" s="50"/>
      <c r="BE2373" s="50"/>
      <c r="BF2373" s="50"/>
      <c r="BG2373" s="50"/>
      <c r="BH2373" s="50"/>
      <c r="BI2373" s="50"/>
      <c r="BJ2373" s="50"/>
      <c r="BK2373" s="50"/>
      <c r="BL2373" s="50"/>
      <c r="BM2373" s="50"/>
      <c r="BN2373" s="50"/>
      <c r="BO2373" s="50"/>
      <c r="BP2373" s="50"/>
      <c r="BQ2373" s="50"/>
      <c r="BR2373" s="50"/>
      <c r="BS2373" s="50"/>
      <c r="BT2373" s="50"/>
      <c r="BU2373" s="50"/>
      <c r="BV2373" s="50"/>
      <c r="BW2373" s="50"/>
      <c r="BX2373" s="50"/>
      <c r="BY2373" s="50"/>
      <c r="BZ2373" s="50"/>
      <c r="CA2373" s="50"/>
      <c r="CB2373" s="50"/>
      <c r="CC2373" s="50"/>
      <c r="CD2373" s="50"/>
      <c r="CE2373" s="50"/>
      <c r="CF2373" s="50"/>
      <c r="CG2373" s="50"/>
      <c r="CH2373" s="50"/>
      <c r="CI2373" s="50"/>
      <c r="CJ2373" s="50"/>
      <c r="CK2373" s="50"/>
      <c r="CL2373" s="50"/>
      <c r="CM2373" s="50"/>
      <c r="CN2373" s="50"/>
      <c r="CO2373" s="50"/>
      <c r="CP2373" s="50"/>
      <c r="CQ2373" s="50"/>
      <c r="CR2373" s="50"/>
      <c r="CS2373" s="50"/>
      <c r="CT2373" s="50"/>
      <c r="CU2373" s="50"/>
      <c r="CV2373" s="50"/>
      <c r="CW2373" s="50"/>
      <c r="CX2373" s="50"/>
      <c r="CY2373" s="50"/>
      <c r="CZ2373" s="50"/>
      <c r="DA2373" s="50"/>
      <c r="DB2373" s="50"/>
      <c r="DC2373" s="50"/>
      <c r="DD2373" s="50"/>
      <c r="DE2373" s="50"/>
      <c r="DF2373" s="50"/>
    </row>
    <row r="2374" spans="2:110" x14ac:dyDescent="0.2">
      <c r="B2374" s="181"/>
      <c r="C2374" s="181"/>
      <c r="E2374" s="203"/>
      <c r="F2374" s="203"/>
      <c r="G2374" s="203"/>
      <c r="H2374" s="203"/>
      <c r="I2374" s="203"/>
      <c r="J2374" s="203"/>
      <c r="K2374" s="203"/>
      <c r="L2374" s="203"/>
      <c r="M2374" s="203"/>
      <c r="N2374" s="203"/>
      <c r="O2374" s="203"/>
      <c r="P2374" s="203"/>
      <c r="Q2374" s="204"/>
      <c r="R2374" s="204"/>
      <c r="S2374" s="234"/>
      <c r="T2374" s="50"/>
      <c r="U2374" s="50"/>
      <c r="V2374" s="50"/>
      <c r="W2374" s="50"/>
      <c r="X2374" s="50"/>
      <c r="Y2374" s="50"/>
      <c r="Z2374" s="250"/>
      <c r="AA2374" s="238"/>
      <c r="AB2374" s="50"/>
      <c r="AC2374" s="50"/>
      <c r="AD2374" s="50"/>
      <c r="AE2374" s="50"/>
      <c r="AF2374" s="50"/>
      <c r="AG2374" s="50"/>
      <c r="AH2374" s="50"/>
      <c r="AI2374" s="50"/>
      <c r="AJ2374" s="50"/>
      <c r="AK2374" s="50"/>
      <c r="AL2374" s="50"/>
      <c r="AM2374" s="50"/>
      <c r="AN2374" s="50"/>
      <c r="AO2374" s="50"/>
      <c r="AP2374" s="50"/>
      <c r="AQ2374" s="50"/>
      <c r="AR2374" s="50"/>
      <c r="AS2374" s="50"/>
      <c r="AT2374" s="50"/>
      <c r="AU2374" s="50"/>
      <c r="AV2374" s="50"/>
      <c r="AW2374" s="50"/>
      <c r="AX2374" s="50"/>
      <c r="AY2374" s="50"/>
      <c r="AZ2374" s="50"/>
      <c r="BA2374" s="50"/>
      <c r="BB2374" s="50"/>
      <c r="BC2374" s="50"/>
      <c r="BD2374" s="50"/>
      <c r="BE2374" s="50"/>
      <c r="BF2374" s="50"/>
      <c r="BG2374" s="50"/>
      <c r="BH2374" s="50"/>
      <c r="BI2374" s="50"/>
      <c r="BJ2374" s="50"/>
      <c r="BK2374" s="50"/>
      <c r="BL2374" s="50"/>
      <c r="BM2374" s="50"/>
      <c r="BN2374" s="50"/>
      <c r="BO2374" s="50"/>
      <c r="BP2374" s="50"/>
      <c r="BQ2374" s="50"/>
      <c r="BR2374" s="50"/>
      <c r="BS2374" s="50"/>
      <c r="BT2374" s="50"/>
      <c r="BU2374" s="50"/>
      <c r="BV2374" s="50"/>
      <c r="BW2374" s="50"/>
      <c r="BX2374" s="50"/>
      <c r="BY2374" s="50"/>
      <c r="BZ2374" s="50"/>
      <c r="CA2374" s="50"/>
      <c r="CB2374" s="50"/>
      <c r="CC2374" s="50"/>
      <c r="CD2374" s="50"/>
      <c r="CE2374" s="50"/>
      <c r="CF2374" s="50"/>
      <c r="CG2374" s="50"/>
      <c r="CH2374" s="50"/>
      <c r="CI2374" s="50"/>
      <c r="CJ2374" s="50"/>
      <c r="CK2374" s="50"/>
      <c r="CL2374" s="50"/>
      <c r="CM2374" s="50"/>
      <c r="CN2374" s="50"/>
      <c r="CO2374" s="50"/>
      <c r="CP2374" s="50"/>
      <c r="CQ2374" s="50"/>
      <c r="CR2374" s="50"/>
      <c r="CS2374" s="50"/>
      <c r="CT2374" s="50"/>
      <c r="CU2374" s="50"/>
      <c r="CV2374" s="50"/>
      <c r="CW2374" s="50"/>
      <c r="CX2374" s="50"/>
      <c r="CY2374" s="50"/>
      <c r="CZ2374" s="50"/>
      <c r="DA2374" s="50"/>
      <c r="DB2374" s="50"/>
      <c r="DC2374" s="50"/>
      <c r="DD2374" s="50"/>
      <c r="DE2374" s="50"/>
      <c r="DF2374" s="50"/>
    </row>
    <row r="2375" spans="2:110" x14ac:dyDescent="0.2">
      <c r="B2375" s="181"/>
      <c r="C2375" s="181"/>
      <c r="E2375" s="203"/>
      <c r="F2375" s="203"/>
      <c r="G2375" s="203"/>
      <c r="H2375" s="203"/>
      <c r="I2375" s="203"/>
      <c r="J2375" s="203"/>
      <c r="K2375" s="203"/>
      <c r="L2375" s="203"/>
      <c r="M2375" s="203"/>
      <c r="N2375" s="203"/>
      <c r="O2375" s="203"/>
      <c r="P2375" s="203"/>
      <c r="Q2375" s="204"/>
      <c r="R2375" s="204"/>
      <c r="S2375" s="234"/>
      <c r="T2375" s="50"/>
      <c r="U2375" s="50"/>
      <c r="V2375" s="50"/>
      <c r="W2375" s="50"/>
      <c r="X2375" s="50"/>
      <c r="Y2375" s="50"/>
      <c r="Z2375" s="250"/>
      <c r="AA2375" s="238"/>
      <c r="AB2375" s="50"/>
      <c r="AC2375" s="50"/>
      <c r="AD2375" s="50"/>
      <c r="AE2375" s="50"/>
      <c r="AF2375" s="50"/>
      <c r="AG2375" s="50"/>
      <c r="AH2375" s="50"/>
      <c r="AI2375" s="50"/>
      <c r="AJ2375" s="50"/>
      <c r="AK2375" s="50"/>
      <c r="AL2375" s="50"/>
      <c r="AM2375" s="50"/>
      <c r="AN2375" s="50"/>
      <c r="AO2375" s="50"/>
      <c r="AP2375" s="50"/>
      <c r="AQ2375" s="50"/>
      <c r="AR2375" s="50"/>
      <c r="AS2375" s="50"/>
      <c r="AT2375" s="50"/>
      <c r="AU2375" s="50"/>
      <c r="AV2375" s="50"/>
      <c r="AW2375" s="50"/>
      <c r="AX2375" s="50"/>
      <c r="AY2375" s="50"/>
      <c r="AZ2375" s="50"/>
      <c r="BA2375" s="50"/>
      <c r="BB2375" s="50"/>
      <c r="BC2375" s="50"/>
      <c r="BD2375" s="50"/>
      <c r="BE2375" s="50"/>
      <c r="BF2375" s="50"/>
      <c r="BG2375" s="50"/>
      <c r="BH2375" s="50"/>
      <c r="BI2375" s="50"/>
      <c r="BJ2375" s="50"/>
      <c r="BK2375" s="50"/>
      <c r="BL2375" s="50"/>
      <c r="BM2375" s="50"/>
      <c r="BN2375" s="50"/>
      <c r="BO2375" s="50"/>
      <c r="BP2375" s="50"/>
      <c r="BQ2375" s="50"/>
      <c r="BR2375" s="50"/>
      <c r="BS2375" s="50"/>
      <c r="BT2375" s="50"/>
      <c r="BU2375" s="50"/>
      <c r="BV2375" s="50"/>
      <c r="BW2375" s="50"/>
      <c r="BX2375" s="50"/>
      <c r="BY2375" s="50"/>
      <c r="BZ2375" s="50"/>
      <c r="CA2375" s="50"/>
      <c r="CB2375" s="50"/>
      <c r="CC2375" s="50"/>
      <c r="CD2375" s="50"/>
      <c r="CE2375" s="50"/>
      <c r="CF2375" s="50"/>
      <c r="CG2375" s="50"/>
      <c r="CH2375" s="50"/>
      <c r="CI2375" s="50"/>
      <c r="CJ2375" s="50"/>
      <c r="CK2375" s="50"/>
      <c r="CL2375" s="50"/>
      <c r="CM2375" s="50"/>
      <c r="CN2375" s="50"/>
      <c r="CO2375" s="50"/>
      <c r="CP2375" s="50"/>
      <c r="CQ2375" s="50"/>
      <c r="CR2375" s="50"/>
      <c r="CS2375" s="50"/>
      <c r="CT2375" s="50"/>
      <c r="CU2375" s="50"/>
      <c r="CV2375" s="50"/>
      <c r="CW2375" s="50"/>
      <c r="CX2375" s="50"/>
      <c r="CY2375" s="50"/>
      <c r="CZ2375" s="50"/>
      <c r="DA2375" s="50"/>
      <c r="DB2375" s="50"/>
      <c r="DC2375" s="50"/>
      <c r="DD2375" s="50"/>
      <c r="DE2375" s="50"/>
      <c r="DF2375" s="50"/>
    </row>
    <row r="2376" spans="2:110" x14ac:dyDescent="0.2">
      <c r="D2376" s="200"/>
      <c r="E2376" s="203"/>
      <c r="F2376" s="203"/>
      <c r="G2376" s="203"/>
      <c r="H2376" s="203"/>
      <c r="I2376" s="203"/>
      <c r="J2376" s="203"/>
      <c r="K2376" s="203"/>
      <c r="L2376" s="203"/>
      <c r="M2376" s="203"/>
      <c r="N2376" s="203"/>
      <c r="O2376" s="203"/>
      <c r="P2376" s="203"/>
      <c r="Q2376" s="204"/>
      <c r="R2376" s="204"/>
      <c r="S2376" s="234"/>
      <c r="T2376" s="50"/>
      <c r="U2376" s="50"/>
      <c r="V2376" s="50"/>
      <c r="W2376" s="50"/>
      <c r="X2376" s="50"/>
      <c r="Y2376" s="50"/>
      <c r="Z2376" s="250"/>
      <c r="AA2376" s="238"/>
      <c r="AB2376" s="50"/>
      <c r="AC2376" s="50"/>
      <c r="AD2376" s="50"/>
      <c r="AE2376" s="50"/>
      <c r="AF2376" s="50"/>
      <c r="AG2376" s="50"/>
      <c r="AH2376" s="50"/>
      <c r="AI2376" s="50"/>
      <c r="AJ2376" s="50"/>
      <c r="AK2376" s="50"/>
      <c r="AL2376" s="50"/>
      <c r="AM2376" s="50"/>
      <c r="AN2376" s="50"/>
      <c r="AO2376" s="50"/>
      <c r="AP2376" s="50"/>
      <c r="AQ2376" s="50"/>
      <c r="AR2376" s="50"/>
      <c r="AS2376" s="50"/>
      <c r="AT2376" s="50"/>
      <c r="AU2376" s="50"/>
      <c r="AV2376" s="50"/>
      <c r="AW2376" s="50"/>
      <c r="AX2376" s="50"/>
      <c r="AY2376" s="50"/>
      <c r="AZ2376" s="50"/>
      <c r="BA2376" s="50"/>
      <c r="BB2376" s="50"/>
      <c r="BC2376" s="50"/>
      <c r="BD2376" s="50"/>
      <c r="BE2376" s="50"/>
      <c r="BF2376" s="50"/>
      <c r="BG2376" s="50"/>
      <c r="BH2376" s="50"/>
      <c r="BI2376" s="50"/>
      <c r="BJ2376" s="50"/>
      <c r="BK2376" s="50"/>
      <c r="BL2376" s="50"/>
      <c r="BM2376" s="50"/>
      <c r="BN2376" s="50"/>
      <c r="BO2376" s="50"/>
      <c r="BP2376" s="50"/>
      <c r="BQ2376" s="50"/>
      <c r="BR2376" s="50"/>
      <c r="BS2376" s="50"/>
      <c r="BT2376" s="50"/>
      <c r="BU2376" s="50"/>
      <c r="BV2376" s="50"/>
      <c r="BW2376" s="50"/>
      <c r="BX2376" s="50"/>
      <c r="BY2376" s="50"/>
      <c r="BZ2376" s="50"/>
      <c r="CA2376" s="50"/>
      <c r="CB2376" s="50"/>
      <c r="CC2376" s="50"/>
      <c r="CD2376" s="50"/>
      <c r="CE2376" s="50"/>
      <c r="CF2376" s="50"/>
      <c r="CG2376" s="50"/>
      <c r="CH2376" s="50"/>
      <c r="CI2376" s="50"/>
      <c r="CJ2376" s="50"/>
      <c r="CK2376" s="50"/>
      <c r="CL2376" s="50"/>
      <c r="CM2376" s="50"/>
      <c r="CN2376" s="50"/>
      <c r="CO2376" s="50"/>
      <c r="CP2376" s="50"/>
      <c r="CQ2376" s="50"/>
      <c r="CR2376" s="50"/>
      <c r="CS2376" s="50"/>
      <c r="CT2376" s="50"/>
      <c r="CU2376" s="50"/>
      <c r="CV2376" s="50"/>
      <c r="CW2376" s="50"/>
      <c r="CX2376" s="50"/>
      <c r="CY2376" s="50"/>
      <c r="CZ2376" s="50"/>
      <c r="DA2376" s="50"/>
      <c r="DB2376" s="50"/>
      <c r="DC2376" s="50"/>
      <c r="DD2376" s="50"/>
      <c r="DE2376" s="50"/>
      <c r="DF2376" s="50"/>
    </row>
    <row r="2377" spans="2:110" x14ac:dyDescent="0.2">
      <c r="B2377" s="176"/>
      <c r="C2377" s="176"/>
      <c r="D2377" s="200"/>
      <c r="E2377" s="203"/>
      <c r="F2377" s="203"/>
      <c r="G2377" s="203"/>
      <c r="H2377" s="203"/>
      <c r="I2377" s="203"/>
      <c r="J2377" s="203"/>
      <c r="K2377" s="203"/>
      <c r="L2377" s="203"/>
      <c r="M2377" s="203"/>
      <c r="N2377" s="203"/>
      <c r="O2377" s="203"/>
      <c r="P2377" s="203"/>
      <c r="Q2377" s="204"/>
      <c r="R2377" s="204"/>
      <c r="S2377" s="234"/>
      <c r="T2377" s="50"/>
      <c r="U2377" s="50"/>
      <c r="V2377" s="50"/>
      <c r="W2377" s="50"/>
      <c r="X2377" s="50"/>
      <c r="Y2377" s="50"/>
      <c r="Z2377" s="250"/>
      <c r="AA2377" s="238"/>
      <c r="AB2377" s="50"/>
      <c r="AC2377" s="50"/>
      <c r="AD2377" s="50"/>
      <c r="AE2377" s="50"/>
      <c r="AF2377" s="50"/>
      <c r="AG2377" s="50"/>
      <c r="AH2377" s="50"/>
      <c r="AI2377" s="50"/>
      <c r="AJ2377" s="50"/>
      <c r="AK2377" s="50"/>
      <c r="AL2377" s="50"/>
      <c r="AM2377" s="50"/>
      <c r="AN2377" s="50"/>
      <c r="AO2377" s="50"/>
      <c r="AP2377" s="50"/>
      <c r="AQ2377" s="50"/>
      <c r="AR2377" s="50"/>
      <c r="AS2377" s="50"/>
      <c r="AT2377" s="50"/>
      <c r="AU2377" s="50"/>
      <c r="AV2377" s="50"/>
      <c r="AW2377" s="50"/>
      <c r="AX2377" s="50"/>
      <c r="AY2377" s="50"/>
      <c r="AZ2377" s="50"/>
      <c r="BA2377" s="50"/>
      <c r="BB2377" s="50"/>
      <c r="BC2377" s="50"/>
      <c r="BD2377" s="50"/>
      <c r="BE2377" s="50"/>
      <c r="BF2377" s="50"/>
      <c r="BG2377" s="50"/>
      <c r="BH2377" s="50"/>
      <c r="BI2377" s="50"/>
      <c r="BJ2377" s="50"/>
      <c r="BK2377" s="50"/>
      <c r="BL2377" s="50"/>
      <c r="BM2377" s="50"/>
      <c r="BN2377" s="50"/>
      <c r="BO2377" s="50"/>
      <c r="BP2377" s="50"/>
      <c r="BQ2377" s="50"/>
      <c r="BR2377" s="50"/>
      <c r="BS2377" s="50"/>
      <c r="BT2377" s="50"/>
      <c r="BU2377" s="50"/>
      <c r="BV2377" s="50"/>
      <c r="BW2377" s="50"/>
      <c r="BX2377" s="50"/>
      <c r="BY2377" s="50"/>
      <c r="BZ2377" s="50"/>
      <c r="CA2377" s="50"/>
      <c r="CB2377" s="50"/>
      <c r="CC2377" s="50"/>
      <c r="CD2377" s="50"/>
      <c r="CE2377" s="50"/>
      <c r="CF2377" s="50"/>
      <c r="CG2377" s="50"/>
      <c r="CH2377" s="50"/>
      <c r="CI2377" s="50"/>
      <c r="CJ2377" s="50"/>
      <c r="CK2377" s="50"/>
      <c r="CL2377" s="50"/>
      <c r="CM2377" s="50"/>
      <c r="CN2377" s="50"/>
      <c r="CO2377" s="50"/>
      <c r="CP2377" s="50"/>
      <c r="CQ2377" s="50"/>
      <c r="CR2377" s="50"/>
      <c r="CS2377" s="50"/>
      <c r="CT2377" s="50"/>
      <c r="CU2377" s="50"/>
      <c r="CV2377" s="50"/>
      <c r="CW2377" s="50"/>
      <c r="CX2377" s="50"/>
      <c r="CY2377" s="50"/>
      <c r="CZ2377" s="50"/>
      <c r="DA2377" s="50"/>
      <c r="DB2377" s="50"/>
      <c r="DC2377" s="50"/>
      <c r="DD2377" s="50"/>
      <c r="DE2377" s="50"/>
      <c r="DF2377" s="50"/>
    </row>
    <row r="2378" spans="2:110" x14ac:dyDescent="0.2">
      <c r="B2378" s="176"/>
      <c r="C2378" s="176"/>
      <c r="E2378" s="203"/>
      <c r="F2378" s="203"/>
      <c r="G2378" s="203"/>
      <c r="H2378" s="203"/>
      <c r="I2378" s="203"/>
      <c r="J2378" s="203"/>
      <c r="K2378" s="203"/>
      <c r="L2378" s="203"/>
      <c r="M2378" s="203"/>
      <c r="N2378" s="203"/>
      <c r="O2378" s="203"/>
      <c r="P2378" s="203"/>
      <c r="Q2378" s="204"/>
      <c r="R2378" s="204"/>
      <c r="S2378" s="234"/>
      <c r="T2378" s="50"/>
      <c r="U2378" s="50"/>
      <c r="V2378" s="50"/>
      <c r="W2378" s="50"/>
      <c r="X2378" s="50"/>
      <c r="Y2378" s="50"/>
      <c r="Z2378" s="250"/>
      <c r="AA2378" s="238"/>
      <c r="AB2378" s="50"/>
      <c r="AC2378" s="50"/>
      <c r="AD2378" s="50"/>
      <c r="AE2378" s="50"/>
      <c r="AF2378" s="50"/>
      <c r="AG2378" s="50"/>
      <c r="AH2378" s="50"/>
      <c r="AI2378" s="50"/>
      <c r="AJ2378" s="50"/>
      <c r="AK2378" s="50"/>
      <c r="AL2378" s="50"/>
      <c r="AM2378" s="50"/>
      <c r="AN2378" s="50"/>
      <c r="AO2378" s="50"/>
      <c r="AP2378" s="50"/>
      <c r="AQ2378" s="50"/>
      <c r="AR2378" s="50"/>
      <c r="AS2378" s="50"/>
      <c r="AT2378" s="50"/>
      <c r="AU2378" s="50"/>
      <c r="AV2378" s="50"/>
      <c r="AW2378" s="50"/>
      <c r="AX2378" s="50"/>
      <c r="AY2378" s="50"/>
      <c r="AZ2378" s="50"/>
      <c r="BA2378" s="50"/>
      <c r="BB2378" s="50"/>
      <c r="BC2378" s="50"/>
      <c r="BD2378" s="50"/>
      <c r="BE2378" s="50"/>
      <c r="BF2378" s="50"/>
      <c r="BG2378" s="50"/>
      <c r="BH2378" s="50"/>
      <c r="BI2378" s="50"/>
      <c r="BJ2378" s="50"/>
      <c r="BK2378" s="50"/>
      <c r="BL2378" s="50"/>
      <c r="BM2378" s="50"/>
      <c r="BN2378" s="50"/>
      <c r="BO2378" s="50"/>
      <c r="BP2378" s="50"/>
      <c r="BQ2378" s="50"/>
      <c r="BR2378" s="50"/>
      <c r="BS2378" s="50"/>
      <c r="BT2378" s="50"/>
      <c r="BU2378" s="50"/>
      <c r="BV2378" s="50"/>
      <c r="BW2378" s="50"/>
      <c r="BX2378" s="50"/>
      <c r="BY2378" s="50"/>
      <c r="BZ2378" s="50"/>
      <c r="CA2378" s="50"/>
      <c r="CB2378" s="50"/>
      <c r="CC2378" s="50"/>
      <c r="CD2378" s="50"/>
      <c r="CE2378" s="50"/>
      <c r="CF2378" s="50"/>
      <c r="CG2378" s="50"/>
      <c r="CH2378" s="50"/>
      <c r="CI2378" s="50"/>
      <c r="CJ2378" s="50"/>
      <c r="CK2378" s="50"/>
      <c r="CL2378" s="50"/>
      <c r="CM2378" s="50"/>
      <c r="CN2378" s="50"/>
      <c r="CO2378" s="50"/>
      <c r="CP2378" s="50"/>
      <c r="CQ2378" s="50"/>
      <c r="CR2378" s="50"/>
      <c r="CS2378" s="50"/>
      <c r="CT2378" s="50"/>
      <c r="CU2378" s="50"/>
      <c r="CV2378" s="50"/>
      <c r="CW2378" s="50"/>
      <c r="CX2378" s="50"/>
      <c r="CY2378" s="50"/>
      <c r="CZ2378" s="50"/>
      <c r="DA2378" s="50"/>
      <c r="DB2378" s="50"/>
      <c r="DC2378" s="50"/>
      <c r="DD2378" s="50"/>
      <c r="DE2378" s="50"/>
      <c r="DF2378" s="50"/>
    </row>
    <row r="2379" spans="2:110" x14ac:dyDescent="0.2">
      <c r="B2379" s="176"/>
      <c r="C2379" s="176"/>
      <c r="E2379" s="203"/>
      <c r="F2379" s="203"/>
      <c r="G2379" s="203"/>
      <c r="H2379" s="203"/>
      <c r="I2379" s="203"/>
      <c r="J2379" s="203"/>
      <c r="K2379" s="203"/>
      <c r="L2379" s="203"/>
      <c r="M2379" s="203"/>
      <c r="N2379" s="203"/>
      <c r="O2379" s="203"/>
      <c r="P2379" s="203"/>
      <c r="Q2379" s="204"/>
      <c r="R2379" s="204"/>
      <c r="S2379" s="234"/>
      <c r="T2379" s="50"/>
      <c r="U2379" s="50"/>
      <c r="V2379" s="50"/>
      <c r="W2379" s="50"/>
      <c r="X2379" s="50"/>
      <c r="Y2379" s="50"/>
      <c r="Z2379" s="250"/>
      <c r="AA2379" s="238"/>
      <c r="AB2379" s="50"/>
      <c r="AC2379" s="50"/>
      <c r="AD2379" s="50"/>
      <c r="AE2379" s="50"/>
      <c r="AF2379" s="50"/>
      <c r="AG2379" s="50"/>
      <c r="AH2379" s="50"/>
      <c r="AI2379" s="50"/>
      <c r="AJ2379" s="50"/>
      <c r="AK2379" s="50"/>
      <c r="AL2379" s="50"/>
      <c r="AM2379" s="50"/>
      <c r="AN2379" s="50"/>
      <c r="AO2379" s="50"/>
      <c r="AP2379" s="50"/>
      <c r="AQ2379" s="50"/>
      <c r="AR2379" s="50"/>
      <c r="AS2379" s="50"/>
      <c r="AT2379" s="50"/>
      <c r="AU2379" s="50"/>
      <c r="AV2379" s="50"/>
      <c r="AW2379" s="50"/>
      <c r="AX2379" s="50"/>
      <c r="AY2379" s="50"/>
      <c r="AZ2379" s="50"/>
      <c r="BA2379" s="50"/>
      <c r="BB2379" s="50"/>
      <c r="BC2379" s="50"/>
      <c r="BD2379" s="50"/>
      <c r="BE2379" s="50"/>
      <c r="BF2379" s="50"/>
      <c r="BG2379" s="50"/>
      <c r="BH2379" s="50"/>
      <c r="BI2379" s="50"/>
      <c r="BJ2379" s="50"/>
      <c r="BK2379" s="50"/>
      <c r="BL2379" s="50"/>
      <c r="BM2379" s="50"/>
      <c r="BN2379" s="50"/>
      <c r="BO2379" s="50"/>
      <c r="BP2379" s="50"/>
      <c r="BQ2379" s="50"/>
      <c r="BR2379" s="50"/>
      <c r="BS2379" s="50"/>
      <c r="BT2379" s="50"/>
      <c r="BU2379" s="50"/>
      <c r="BV2379" s="50"/>
      <c r="BW2379" s="50"/>
      <c r="BX2379" s="50"/>
      <c r="BY2379" s="50"/>
      <c r="BZ2379" s="50"/>
      <c r="CA2379" s="50"/>
      <c r="CB2379" s="50"/>
      <c r="CC2379" s="50"/>
      <c r="CD2379" s="50"/>
      <c r="CE2379" s="50"/>
      <c r="CF2379" s="50"/>
      <c r="CG2379" s="50"/>
      <c r="CH2379" s="50"/>
      <c r="CI2379" s="50"/>
      <c r="CJ2379" s="50"/>
      <c r="CK2379" s="50"/>
      <c r="CL2379" s="50"/>
      <c r="CM2379" s="50"/>
      <c r="CN2379" s="50"/>
      <c r="CO2379" s="50"/>
      <c r="CP2379" s="50"/>
      <c r="CQ2379" s="50"/>
      <c r="CR2379" s="50"/>
      <c r="CS2379" s="50"/>
      <c r="CT2379" s="50"/>
      <c r="CU2379" s="50"/>
      <c r="CV2379" s="50"/>
      <c r="CW2379" s="50"/>
      <c r="CX2379" s="50"/>
      <c r="CY2379" s="50"/>
      <c r="CZ2379" s="50"/>
      <c r="DA2379" s="50"/>
      <c r="DB2379" s="50"/>
      <c r="DC2379" s="50"/>
      <c r="DD2379" s="50"/>
      <c r="DE2379" s="50"/>
      <c r="DF2379" s="50"/>
    </row>
    <row r="2380" spans="2:110" x14ac:dyDescent="0.2">
      <c r="B2380" s="176"/>
      <c r="C2380" s="176"/>
      <c r="D2380" s="200"/>
      <c r="E2380" s="203"/>
      <c r="F2380" s="203"/>
      <c r="G2380" s="203"/>
      <c r="H2380" s="203"/>
      <c r="I2380" s="203"/>
      <c r="J2380" s="203"/>
      <c r="K2380" s="203"/>
      <c r="L2380" s="203"/>
      <c r="M2380" s="203"/>
      <c r="N2380" s="203"/>
      <c r="O2380" s="203"/>
      <c r="P2380" s="203"/>
      <c r="Q2380" s="204"/>
      <c r="R2380" s="204"/>
      <c r="S2380" s="234"/>
      <c r="T2380" s="50"/>
      <c r="U2380" s="50"/>
      <c r="V2380" s="50"/>
      <c r="W2380" s="50"/>
      <c r="X2380" s="50"/>
      <c r="Y2380" s="50"/>
      <c r="Z2380" s="250"/>
      <c r="AA2380" s="238"/>
      <c r="AB2380" s="50"/>
      <c r="AC2380" s="50"/>
      <c r="AD2380" s="50"/>
      <c r="AE2380" s="50"/>
      <c r="AF2380" s="50"/>
      <c r="AG2380" s="50"/>
      <c r="AH2380" s="50"/>
      <c r="AI2380" s="50"/>
      <c r="AJ2380" s="50"/>
      <c r="AK2380" s="50"/>
      <c r="AL2380" s="50"/>
      <c r="AM2380" s="50"/>
      <c r="AN2380" s="50"/>
      <c r="AO2380" s="50"/>
      <c r="AP2380" s="50"/>
      <c r="AQ2380" s="50"/>
      <c r="AR2380" s="50"/>
      <c r="AS2380" s="50"/>
      <c r="AT2380" s="50"/>
      <c r="AU2380" s="50"/>
      <c r="AV2380" s="50"/>
      <c r="AW2380" s="50"/>
      <c r="AX2380" s="50"/>
      <c r="AY2380" s="50"/>
      <c r="AZ2380" s="50"/>
      <c r="BA2380" s="50"/>
      <c r="BB2380" s="50"/>
      <c r="BC2380" s="50"/>
      <c r="BD2380" s="50"/>
      <c r="BE2380" s="50"/>
      <c r="BF2380" s="50"/>
      <c r="BG2380" s="50"/>
      <c r="BH2380" s="50"/>
      <c r="BI2380" s="50"/>
      <c r="BJ2380" s="50"/>
      <c r="BK2380" s="50"/>
      <c r="BL2380" s="50"/>
      <c r="BM2380" s="50"/>
      <c r="BN2380" s="50"/>
      <c r="BO2380" s="50"/>
      <c r="BP2380" s="50"/>
      <c r="BQ2380" s="50"/>
      <c r="BR2380" s="50"/>
      <c r="BS2380" s="50"/>
      <c r="BT2380" s="50"/>
      <c r="BU2380" s="50"/>
      <c r="BV2380" s="50"/>
      <c r="BW2380" s="50"/>
      <c r="BX2380" s="50"/>
      <c r="BY2380" s="50"/>
      <c r="BZ2380" s="50"/>
      <c r="CA2380" s="50"/>
      <c r="CB2380" s="50"/>
      <c r="CC2380" s="50"/>
      <c r="CD2380" s="50"/>
      <c r="CE2380" s="50"/>
      <c r="CF2380" s="50"/>
      <c r="CG2380" s="50"/>
      <c r="CH2380" s="50"/>
      <c r="CI2380" s="50"/>
      <c r="CJ2380" s="50"/>
      <c r="CK2380" s="50"/>
      <c r="CL2380" s="50"/>
      <c r="CM2380" s="50"/>
      <c r="CN2380" s="50"/>
      <c r="CO2380" s="50"/>
      <c r="CP2380" s="50"/>
      <c r="CQ2380" s="50"/>
      <c r="CR2380" s="50"/>
      <c r="CS2380" s="50"/>
      <c r="CT2380" s="50"/>
      <c r="CU2380" s="50"/>
      <c r="CV2380" s="50"/>
      <c r="CW2380" s="50"/>
      <c r="CX2380" s="50"/>
      <c r="CY2380" s="50"/>
      <c r="CZ2380" s="50"/>
      <c r="DA2380" s="50"/>
      <c r="DB2380" s="50"/>
      <c r="DC2380" s="50"/>
      <c r="DD2380" s="50"/>
      <c r="DE2380" s="50"/>
      <c r="DF2380" s="50"/>
    </row>
    <row r="2381" spans="2:110" x14ac:dyDescent="0.2">
      <c r="B2381" s="176"/>
      <c r="C2381" s="176"/>
      <c r="E2381" s="203"/>
      <c r="F2381" s="203"/>
      <c r="G2381" s="203"/>
      <c r="H2381" s="203"/>
      <c r="I2381" s="203"/>
      <c r="J2381" s="203"/>
      <c r="K2381" s="203"/>
      <c r="L2381" s="203"/>
      <c r="M2381" s="203"/>
      <c r="N2381" s="203"/>
      <c r="O2381" s="203"/>
      <c r="P2381" s="203"/>
      <c r="Q2381" s="204"/>
      <c r="R2381" s="204"/>
      <c r="S2381" s="234"/>
      <c r="T2381" s="50"/>
      <c r="U2381" s="50"/>
      <c r="V2381" s="50"/>
      <c r="W2381" s="50"/>
      <c r="X2381" s="50"/>
      <c r="Y2381" s="50"/>
      <c r="Z2381" s="250"/>
      <c r="AA2381" s="238"/>
      <c r="AB2381" s="50"/>
      <c r="AC2381" s="50"/>
      <c r="AD2381" s="50"/>
      <c r="AE2381" s="50"/>
      <c r="AF2381" s="50"/>
      <c r="AG2381" s="50"/>
      <c r="AH2381" s="50"/>
      <c r="AI2381" s="50"/>
      <c r="AJ2381" s="50"/>
      <c r="AK2381" s="50"/>
      <c r="AL2381" s="50"/>
      <c r="AM2381" s="50"/>
      <c r="AN2381" s="50"/>
      <c r="AO2381" s="50"/>
      <c r="AP2381" s="50"/>
      <c r="AQ2381" s="50"/>
      <c r="AR2381" s="50"/>
      <c r="AS2381" s="50"/>
      <c r="AT2381" s="50"/>
      <c r="AU2381" s="50"/>
      <c r="AV2381" s="50"/>
      <c r="AW2381" s="50"/>
      <c r="AX2381" s="50"/>
      <c r="AY2381" s="50"/>
      <c r="AZ2381" s="50"/>
      <c r="BA2381" s="50"/>
      <c r="BB2381" s="50"/>
      <c r="BC2381" s="50"/>
      <c r="BD2381" s="50"/>
      <c r="BE2381" s="50"/>
      <c r="BF2381" s="50"/>
      <c r="BG2381" s="50"/>
      <c r="BH2381" s="50"/>
      <c r="BI2381" s="50"/>
      <c r="BJ2381" s="50"/>
      <c r="BK2381" s="50"/>
      <c r="BL2381" s="50"/>
      <c r="BM2381" s="50"/>
      <c r="BN2381" s="50"/>
      <c r="BO2381" s="50"/>
      <c r="BP2381" s="50"/>
      <c r="BQ2381" s="50"/>
      <c r="BR2381" s="50"/>
      <c r="BS2381" s="50"/>
      <c r="BT2381" s="50"/>
      <c r="BU2381" s="50"/>
      <c r="BV2381" s="50"/>
      <c r="BW2381" s="50"/>
      <c r="BX2381" s="50"/>
      <c r="BY2381" s="50"/>
      <c r="BZ2381" s="50"/>
      <c r="CA2381" s="50"/>
      <c r="CB2381" s="50"/>
      <c r="CC2381" s="50"/>
      <c r="CD2381" s="50"/>
      <c r="CE2381" s="50"/>
      <c r="CF2381" s="50"/>
      <c r="CG2381" s="50"/>
      <c r="CH2381" s="50"/>
      <c r="CI2381" s="50"/>
      <c r="CJ2381" s="50"/>
      <c r="CK2381" s="50"/>
      <c r="CL2381" s="50"/>
      <c r="CM2381" s="50"/>
      <c r="CN2381" s="50"/>
      <c r="CO2381" s="50"/>
      <c r="CP2381" s="50"/>
      <c r="CQ2381" s="50"/>
      <c r="CR2381" s="50"/>
      <c r="CS2381" s="50"/>
      <c r="CT2381" s="50"/>
      <c r="CU2381" s="50"/>
      <c r="CV2381" s="50"/>
      <c r="CW2381" s="50"/>
      <c r="CX2381" s="50"/>
      <c r="CY2381" s="50"/>
      <c r="CZ2381" s="50"/>
      <c r="DA2381" s="50"/>
      <c r="DB2381" s="50"/>
      <c r="DC2381" s="50"/>
      <c r="DD2381" s="50"/>
      <c r="DE2381" s="50"/>
      <c r="DF2381" s="50"/>
    </row>
    <row r="2382" spans="2:110" x14ac:dyDescent="0.2">
      <c r="B2382" s="176"/>
      <c r="C2382" s="176"/>
      <c r="D2382" s="200"/>
      <c r="E2382" s="203"/>
      <c r="F2382" s="203"/>
      <c r="G2382" s="203"/>
      <c r="H2382" s="203"/>
      <c r="I2382" s="203"/>
      <c r="J2382" s="203"/>
      <c r="K2382" s="203"/>
      <c r="L2382" s="203"/>
      <c r="M2382" s="203"/>
      <c r="N2382" s="203"/>
      <c r="O2382" s="203"/>
      <c r="P2382" s="203"/>
      <c r="Q2382" s="204"/>
      <c r="R2382" s="204"/>
      <c r="S2382" s="234"/>
      <c r="T2382" s="50"/>
      <c r="U2382" s="50"/>
      <c r="V2382" s="50"/>
      <c r="W2382" s="50"/>
      <c r="X2382" s="50"/>
      <c r="Y2382" s="50"/>
      <c r="Z2382" s="250"/>
      <c r="AA2382" s="238"/>
      <c r="AB2382" s="50"/>
      <c r="AC2382" s="50"/>
      <c r="AD2382" s="50"/>
      <c r="AE2382" s="50"/>
      <c r="AF2382" s="50"/>
      <c r="AG2382" s="50"/>
      <c r="AH2382" s="50"/>
      <c r="AI2382" s="50"/>
      <c r="AJ2382" s="50"/>
      <c r="AK2382" s="50"/>
      <c r="AL2382" s="50"/>
      <c r="AM2382" s="50"/>
      <c r="AN2382" s="50"/>
      <c r="AO2382" s="50"/>
      <c r="AP2382" s="50"/>
      <c r="AQ2382" s="50"/>
      <c r="AR2382" s="50"/>
      <c r="AS2382" s="50"/>
      <c r="AT2382" s="50"/>
      <c r="AU2382" s="50"/>
      <c r="AV2382" s="50"/>
      <c r="AW2382" s="50"/>
      <c r="AX2382" s="50"/>
      <c r="AY2382" s="50"/>
      <c r="AZ2382" s="50"/>
      <c r="BA2382" s="50"/>
      <c r="BB2382" s="50"/>
      <c r="BC2382" s="50"/>
      <c r="BD2382" s="50"/>
      <c r="BE2382" s="50"/>
      <c r="BF2382" s="50"/>
      <c r="BG2382" s="50"/>
      <c r="BH2382" s="50"/>
      <c r="BI2382" s="50"/>
      <c r="BJ2382" s="50"/>
      <c r="BK2382" s="50"/>
      <c r="BL2382" s="50"/>
      <c r="BM2382" s="50"/>
      <c r="BN2382" s="50"/>
      <c r="BO2382" s="50"/>
      <c r="BP2382" s="50"/>
      <c r="BQ2382" s="50"/>
      <c r="BR2382" s="50"/>
      <c r="BS2382" s="50"/>
      <c r="BT2382" s="50"/>
      <c r="BU2382" s="50"/>
      <c r="BV2382" s="50"/>
      <c r="BW2382" s="50"/>
      <c r="BX2382" s="50"/>
      <c r="BY2382" s="50"/>
      <c r="BZ2382" s="50"/>
      <c r="CA2382" s="50"/>
      <c r="CB2382" s="50"/>
      <c r="CC2382" s="50"/>
      <c r="CD2382" s="50"/>
      <c r="CE2382" s="50"/>
      <c r="CF2382" s="50"/>
      <c r="CG2382" s="50"/>
      <c r="CH2382" s="50"/>
      <c r="CI2382" s="50"/>
      <c r="CJ2382" s="50"/>
      <c r="CK2382" s="50"/>
      <c r="CL2382" s="50"/>
      <c r="CM2382" s="50"/>
      <c r="CN2382" s="50"/>
      <c r="CO2382" s="50"/>
      <c r="CP2382" s="50"/>
      <c r="CQ2382" s="50"/>
      <c r="CR2382" s="50"/>
      <c r="CS2382" s="50"/>
      <c r="CT2382" s="50"/>
      <c r="CU2382" s="50"/>
      <c r="CV2382" s="50"/>
      <c r="CW2382" s="50"/>
      <c r="CX2382" s="50"/>
      <c r="CY2382" s="50"/>
      <c r="CZ2382" s="50"/>
      <c r="DA2382" s="50"/>
      <c r="DB2382" s="50"/>
      <c r="DC2382" s="50"/>
      <c r="DD2382" s="50"/>
      <c r="DE2382" s="50"/>
      <c r="DF2382" s="50"/>
    </row>
    <row r="2383" spans="2:110" x14ac:dyDescent="0.2">
      <c r="B2383" s="176"/>
      <c r="C2383" s="176"/>
      <c r="D2383" s="200"/>
      <c r="E2383" s="203"/>
      <c r="F2383" s="203"/>
      <c r="G2383" s="203"/>
      <c r="H2383" s="203"/>
      <c r="I2383" s="203"/>
      <c r="J2383" s="203"/>
      <c r="K2383" s="203"/>
      <c r="L2383" s="203"/>
      <c r="M2383" s="203"/>
      <c r="N2383" s="203"/>
      <c r="O2383" s="203"/>
      <c r="P2383" s="203"/>
      <c r="Q2383" s="204"/>
      <c r="R2383" s="204"/>
      <c r="S2383" s="234"/>
      <c r="T2383" s="50"/>
      <c r="U2383" s="50"/>
      <c r="V2383" s="50"/>
      <c r="W2383" s="50"/>
      <c r="X2383" s="50"/>
      <c r="Y2383" s="50"/>
      <c r="Z2383" s="250"/>
      <c r="AA2383" s="238"/>
      <c r="AB2383" s="50"/>
      <c r="AC2383" s="50"/>
      <c r="AD2383" s="50"/>
      <c r="AE2383" s="50"/>
      <c r="AF2383" s="50"/>
      <c r="AG2383" s="50"/>
      <c r="AH2383" s="50"/>
      <c r="AI2383" s="50"/>
      <c r="AJ2383" s="50"/>
      <c r="AK2383" s="50"/>
      <c r="AL2383" s="50"/>
      <c r="AM2383" s="50"/>
      <c r="AN2383" s="50"/>
      <c r="AO2383" s="50"/>
      <c r="AP2383" s="50"/>
      <c r="AQ2383" s="50"/>
      <c r="AR2383" s="50"/>
      <c r="AS2383" s="50"/>
      <c r="AT2383" s="50"/>
      <c r="AU2383" s="50"/>
      <c r="AV2383" s="50"/>
      <c r="AW2383" s="50"/>
      <c r="AX2383" s="50"/>
      <c r="AY2383" s="50"/>
      <c r="AZ2383" s="50"/>
      <c r="BA2383" s="50"/>
      <c r="BB2383" s="50"/>
      <c r="BC2383" s="50"/>
      <c r="BD2383" s="50"/>
      <c r="BE2383" s="50"/>
      <c r="BF2383" s="50"/>
      <c r="BG2383" s="50"/>
      <c r="BH2383" s="50"/>
      <c r="BI2383" s="50"/>
      <c r="BJ2383" s="50"/>
      <c r="BK2383" s="50"/>
      <c r="BL2383" s="50"/>
      <c r="BM2383" s="50"/>
      <c r="BN2383" s="50"/>
      <c r="BO2383" s="50"/>
      <c r="BP2383" s="50"/>
      <c r="BQ2383" s="50"/>
      <c r="BR2383" s="50"/>
      <c r="BS2383" s="50"/>
      <c r="BT2383" s="50"/>
      <c r="BU2383" s="50"/>
      <c r="BV2383" s="50"/>
      <c r="BW2383" s="50"/>
      <c r="BX2383" s="50"/>
      <c r="BY2383" s="50"/>
      <c r="BZ2383" s="50"/>
      <c r="CA2383" s="50"/>
      <c r="CB2383" s="50"/>
      <c r="CC2383" s="50"/>
      <c r="CD2383" s="50"/>
      <c r="CE2383" s="50"/>
      <c r="CF2383" s="50"/>
      <c r="CG2383" s="50"/>
      <c r="CH2383" s="50"/>
      <c r="CI2383" s="50"/>
      <c r="CJ2383" s="50"/>
      <c r="CK2383" s="50"/>
      <c r="CL2383" s="50"/>
      <c r="CM2383" s="50"/>
      <c r="CN2383" s="50"/>
      <c r="CO2383" s="50"/>
      <c r="CP2383" s="50"/>
      <c r="CQ2383" s="50"/>
      <c r="CR2383" s="50"/>
      <c r="CS2383" s="50"/>
      <c r="CT2383" s="50"/>
      <c r="CU2383" s="50"/>
      <c r="CV2383" s="50"/>
      <c r="CW2383" s="50"/>
      <c r="CX2383" s="50"/>
      <c r="CY2383" s="50"/>
      <c r="CZ2383" s="50"/>
      <c r="DA2383" s="50"/>
      <c r="DB2383" s="50"/>
      <c r="DC2383" s="50"/>
      <c r="DD2383" s="50"/>
      <c r="DE2383" s="50"/>
      <c r="DF2383" s="50"/>
    </row>
    <row r="2384" spans="2:110" x14ac:dyDescent="0.2">
      <c r="B2384" s="176"/>
      <c r="C2384" s="176"/>
      <c r="D2384" s="200"/>
      <c r="E2384" s="203"/>
      <c r="F2384" s="203"/>
      <c r="G2384" s="203"/>
      <c r="H2384" s="203"/>
      <c r="I2384" s="203"/>
      <c r="J2384" s="203"/>
      <c r="K2384" s="203"/>
      <c r="L2384" s="203"/>
      <c r="M2384" s="203"/>
      <c r="N2384" s="203"/>
      <c r="O2384" s="203"/>
      <c r="P2384" s="203"/>
      <c r="Q2384" s="204"/>
      <c r="R2384" s="204"/>
      <c r="S2384" s="234"/>
      <c r="T2384" s="50"/>
      <c r="U2384" s="50"/>
      <c r="V2384" s="50"/>
      <c r="W2384" s="50"/>
      <c r="X2384" s="50"/>
      <c r="Y2384" s="50"/>
      <c r="Z2384" s="250"/>
      <c r="AA2384" s="238"/>
      <c r="AB2384" s="50"/>
      <c r="AC2384" s="50"/>
      <c r="AD2384" s="50"/>
      <c r="AE2384" s="50"/>
      <c r="AF2384" s="50"/>
      <c r="AG2384" s="50"/>
      <c r="AH2384" s="50"/>
      <c r="AI2384" s="50"/>
      <c r="AJ2384" s="50"/>
      <c r="AK2384" s="50"/>
      <c r="AL2384" s="50"/>
      <c r="AM2384" s="50"/>
      <c r="AN2384" s="50"/>
      <c r="AO2384" s="50"/>
      <c r="AP2384" s="50"/>
      <c r="AQ2384" s="50"/>
      <c r="AR2384" s="50"/>
      <c r="AS2384" s="50"/>
      <c r="AT2384" s="50"/>
      <c r="AU2384" s="50"/>
      <c r="AV2384" s="50"/>
      <c r="AW2384" s="50"/>
      <c r="AX2384" s="50"/>
      <c r="AY2384" s="50"/>
      <c r="AZ2384" s="50"/>
      <c r="BA2384" s="50"/>
      <c r="BB2384" s="50"/>
      <c r="BC2384" s="50"/>
      <c r="BD2384" s="50"/>
      <c r="BE2384" s="50"/>
      <c r="BF2384" s="50"/>
      <c r="BG2384" s="50"/>
      <c r="BH2384" s="50"/>
      <c r="BI2384" s="50"/>
      <c r="BJ2384" s="50"/>
      <c r="BK2384" s="50"/>
      <c r="BL2384" s="50"/>
      <c r="BM2384" s="50"/>
      <c r="BN2384" s="50"/>
      <c r="BO2384" s="50"/>
      <c r="BP2384" s="50"/>
      <c r="BQ2384" s="50"/>
      <c r="BR2384" s="50"/>
      <c r="BS2384" s="50"/>
      <c r="BT2384" s="50"/>
      <c r="BU2384" s="50"/>
      <c r="BV2384" s="50"/>
      <c r="BW2384" s="50"/>
      <c r="BX2384" s="50"/>
      <c r="BY2384" s="50"/>
      <c r="BZ2384" s="50"/>
      <c r="CA2384" s="50"/>
      <c r="CB2384" s="50"/>
      <c r="CC2384" s="50"/>
      <c r="CD2384" s="50"/>
      <c r="CE2384" s="50"/>
      <c r="CF2384" s="50"/>
      <c r="CG2384" s="50"/>
      <c r="CH2384" s="50"/>
      <c r="CI2384" s="50"/>
      <c r="CJ2384" s="50"/>
      <c r="CK2384" s="50"/>
      <c r="CL2384" s="50"/>
      <c r="CM2384" s="50"/>
      <c r="CN2384" s="50"/>
      <c r="CO2384" s="50"/>
      <c r="CP2384" s="50"/>
      <c r="CQ2384" s="50"/>
      <c r="CR2384" s="50"/>
      <c r="CS2384" s="50"/>
      <c r="CT2384" s="50"/>
      <c r="CU2384" s="50"/>
      <c r="CV2384" s="50"/>
      <c r="CW2384" s="50"/>
      <c r="CX2384" s="50"/>
      <c r="CY2384" s="50"/>
      <c r="CZ2384" s="50"/>
      <c r="DA2384" s="50"/>
      <c r="DB2384" s="50"/>
      <c r="DC2384" s="50"/>
      <c r="DD2384" s="50"/>
      <c r="DE2384" s="50"/>
      <c r="DF2384" s="50"/>
    </row>
    <row r="2385" spans="2:110" x14ac:dyDescent="0.2">
      <c r="B2385" s="176"/>
      <c r="C2385" s="176"/>
      <c r="E2385" s="203"/>
      <c r="F2385" s="203"/>
      <c r="G2385" s="203"/>
      <c r="H2385" s="203"/>
      <c r="I2385" s="203"/>
      <c r="J2385" s="203"/>
      <c r="K2385" s="203"/>
      <c r="L2385" s="203"/>
      <c r="M2385" s="203"/>
      <c r="N2385" s="203"/>
      <c r="O2385" s="203"/>
      <c r="P2385" s="203"/>
      <c r="Q2385" s="204"/>
      <c r="R2385" s="204"/>
      <c r="S2385" s="234"/>
      <c r="T2385" s="50"/>
      <c r="U2385" s="50"/>
      <c r="V2385" s="50"/>
      <c r="W2385" s="50"/>
      <c r="X2385" s="50"/>
      <c r="Y2385" s="50"/>
      <c r="Z2385" s="250"/>
      <c r="AA2385" s="238"/>
      <c r="AB2385" s="50"/>
      <c r="AC2385" s="50"/>
      <c r="AD2385" s="50"/>
      <c r="AE2385" s="50"/>
      <c r="AF2385" s="50"/>
      <c r="AG2385" s="50"/>
      <c r="AH2385" s="50"/>
      <c r="AI2385" s="50"/>
      <c r="AJ2385" s="50"/>
      <c r="AK2385" s="50"/>
      <c r="AL2385" s="50"/>
      <c r="AM2385" s="50"/>
      <c r="AN2385" s="50"/>
      <c r="AO2385" s="50"/>
      <c r="AP2385" s="50"/>
      <c r="AQ2385" s="50"/>
      <c r="AR2385" s="50"/>
      <c r="AS2385" s="50"/>
      <c r="AT2385" s="50"/>
      <c r="AU2385" s="50"/>
      <c r="AV2385" s="50"/>
      <c r="AW2385" s="50"/>
      <c r="AX2385" s="50"/>
      <c r="AY2385" s="50"/>
      <c r="AZ2385" s="50"/>
      <c r="BA2385" s="50"/>
      <c r="BB2385" s="50"/>
      <c r="BC2385" s="50"/>
      <c r="BD2385" s="50"/>
      <c r="BE2385" s="50"/>
      <c r="BF2385" s="50"/>
      <c r="BG2385" s="50"/>
      <c r="BH2385" s="50"/>
      <c r="BI2385" s="50"/>
      <c r="BJ2385" s="50"/>
      <c r="BK2385" s="50"/>
      <c r="BL2385" s="50"/>
      <c r="BM2385" s="50"/>
      <c r="BN2385" s="50"/>
      <c r="BO2385" s="50"/>
      <c r="BP2385" s="50"/>
      <c r="BQ2385" s="50"/>
      <c r="BR2385" s="50"/>
      <c r="BS2385" s="50"/>
      <c r="BT2385" s="50"/>
      <c r="BU2385" s="50"/>
      <c r="BV2385" s="50"/>
      <c r="BW2385" s="50"/>
      <c r="BX2385" s="50"/>
      <c r="BY2385" s="50"/>
      <c r="BZ2385" s="50"/>
      <c r="CA2385" s="50"/>
      <c r="CB2385" s="50"/>
      <c r="CC2385" s="50"/>
      <c r="CD2385" s="50"/>
      <c r="CE2385" s="50"/>
      <c r="CF2385" s="50"/>
      <c r="CG2385" s="50"/>
      <c r="CH2385" s="50"/>
      <c r="CI2385" s="50"/>
      <c r="CJ2385" s="50"/>
      <c r="CK2385" s="50"/>
      <c r="CL2385" s="50"/>
      <c r="CM2385" s="50"/>
      <c r="CN2385" s="50"/>
      <c r="CO2385" s="50"/>
      <c r="CP2385" s="50"/>
      <c r="CQ2385" s="50"/>
      <c r="CR2385" s="50"/>
      <c r="CS2385" s="50"/>
      <c r="CT2385" s="50"/>
      <c r="CU2385" s="50"/>
      <c r="CV2385" s="50"/>
      <c r="CW2385" s="50"/>
      <c r="CX2385" s="50"/>
      <c r="CY2385" s="50"/>
      <c r="CZ2385" s="50"/>
      <c r="DA2385" s="50"/>
      <c r="DB2385" s="50"/>
      <c r="DC2385" s="50"/>
      <c r="DD2385" s="50"/>
      <c r="DE2385" s="50"/>
      <c r="DF2385" s="50"/>
    </row>
    <row r="2386" spans="2:110" x14ac:dyDescent="0.2">
      <c r="B2386" s="176"/>
      <c r="C2386" s="176"/>
      <c r="E2386" s="203"/>
      <c r="F2386" s="203"/>
      <c r="G2386" s="203"/>
      <c r="H2386" s="203"/>
      <c r="I2386" s="203"/>
      <c r="J2386" s="203"/>
      <c r="K2386" s="203"/>
      <c r="L2386" s="203"/>
      <c r="M2386" s="203"/>
      <c r="N2386" s="203"/>
      <c r="O2386" s="203"/>
      <c r="P2386" s="203"/>
      <c r="Q2386" s="204"/>
      <c r="R2386" s="204"/>
      <c r="S2386" s="234"/>
      <c r="T2386" s="50"/>
      <c r="U2386" s="50"/>
      <c r="V2386" s="50"/>
      <c r="W2386" s="50"/>
      <c r="X2386" s="50"/>
      <c r="Y2386" s="50"/>
      <c r="Z2386" s="250"/>
      <c r="AA2386" s="238"/>
      <c r="AB2386" s="50"/>
      <c r="AC2386" s="50"/>
      <c r="AD2386" s="50"/>
      <c r="AE2386" s="50"/>
      <c r="AF2386" s="50"/>
      <c r="AG2386" s="50"/>
      <c r="AH2386" s="50"/>
      <c r="AI2386" s="50"/>
      <c r="AJ2386" s="50"/>
      <c r="AK2386" s="50"/>
      <c r="AL2386" s="50"/>
      <c r="AM2386" s="50"/>
      <c r="AN2386" s="50"/>
      <c r="AO2386" s="50"/>
      <c r="AP2386" s="50"/>
      <c r="AQ2386" s="50"/>
      <c r="AR2386" s="50"/>
      <c r="AS2386" s="50"/>
      <c r="AT2386" s="50"/>
      <c r="AU2386" s="50"/>
      <c r="AV2386" s="50"/>
      <c r="AW2386" s="50"/>
      <c r="AX2386" s="50"/>
      <c r="AY2386" s="50"/>
      <c r="AZ2386" s="50"/>
      <c r="BA2386" s="50"/>
      <c r="BB2386" s="50"/>
      <c r="BC2386" s="50"/>
      <c r="BD2386" s="50"/>
      <c r="BE2386" s="50"/>
      <c r="BF2386" s="50"/>
      <c r="BG2386" s="50"/>
      <c r="BH2386" s="50"/>
      <c r="BI2386" s="50"/>
      <c r="BJ2386" s="50"/>
      <c r="BK2386" s="50"/>
      <c r="BL2386" s="50"/>
      <c r="BM2386" s="50"/>
      <c r="BN2386" s="50"/>
      <c r="BO2386" s="50"/>
      <c r="BP2386" s="50"/>
      <c r="BQ2386" s="50"/>
      <c r="BR2386" s="50"/>
      <c r="BS2386" s="50"/>
      <c r="BT2386" s="50"/>
      <c r="BU2386" s="50"/>
      <c r="BV2386" s="50"/>
      <c r="BW2386" s="50"/>
      <c r="BX2386" s="50"/>
      <c r="BY2386" s="50"/>
      <c r="BZ2386" s="50"/>
      <c r="CA2386" s="50"/>
      <c r="CB2386" s="50"/>
      <c r="CC2386" s="50"/>
      <c r="CD2386" s="50"/>
      <c r="CE2386" s="50"/>
      <c r="CF2386" s="50"/>
      <c r="CG2386" s="50"/>
      <c r="CH2386" s="50"/>
      <c r="CI2386" s="50"/>
      <c r="CJ2386" s="50"/>
      <c r="CK2386" s="50"/>
      <c r="CL2386" s="50"/>
      <c r="CM2386" s="50"/>
      <c r="CN2386" s="50"/>
      <c r="CO2386" s="50"/>
      <c r="CP2386" s="50"/>
      <c r="CQ2386" s="50"/>
      <c r="CR2386" s="50"/>
      <c r="CS2386" s="50"/>
      <c r="CT2386" s="50"/>
      <c r="CU2386" s="50"/>
      <c r="CV2386" s="50"/>
      <c r="CW2386" s="50"/>
      <c r="CX2386" s="50"/>
      <c r="CY2386" s="50"/>
      <c r="CZ2386" s="50"/>
      <c r="DA2386" s="50"/>
      <c r="DB2386" s="50"/>
      <c r="DC2386" s="50"/>
      <c r="DD2386" s="50"/>
      <c r="DE2386" s="50"/>
      <c r="DF2386" s="50"/>
    </row>
    <row r="2387" spans="2:110" x14ac:dyDescent="0.2">
      <c r="B2387" s="176"/>
      <c r="C2387" s="176"/>
      <c r="E2387" s="203"/>
      <c r="F2387" s="203"/>
      <c r="G2387" s="203"/>
      <c r="H2387" s="203"/>
      <c r="I2387" s="203"/>
      <c r="J2387" s="203"/>
      <c r="K2387" s="203"/>
      <c r="L2387" s="203"/>
      <c r="M2387" s="203"/>
      <c r="N2387" s="203"/>
      <c r="O2387" s="203"/>
      <c r="P2387" s="203"/>
      <c r="Q2387" s="204"/>
      <c r="R2387" s="204"/>
      <c r="S2387" s="234"/>
      <c r="T2387" s="50"/>
      <c r="U2387" s="50"/>
      <c r="V2387" s="50"/>
      <c r="W2387" s="50"/>
      <c r="X2387" s="50"/>
      <c r="Y2387" s="50"/>
      <c r="Z2387" s="250"/>
      <c r="AA2387" s="238"/>
      <c r="AB2387" s="50"/>
      <c r="AC2387" s="50"/>
      <c r="AD2387" s="50"/>
      <c r="AE2387" s="50"/>
      <c r="AF2387" s="50"/>
      <c r="AG2387" s="50"/>
      <c r="AH2387" s="50"/>
      <c r="AI2387" s="50"/>
      <c r="AJ2387" s="50"/>
      <c r="AK2387" s="50"/>
      <c r="AL2387" s="50"/>
      <c r="AM2387" s="50"/>
      <c r="AN2387" s="50"/>
      <c r="AO2387" s="50"/>
      <c r="AP2387" s="50"/>
      <c r="AQ2387" s="50"/>
      <c r="AR2387" s="50"/>
      <c r="AS2387" s="50"/>
      <c r="AT2387" s="50"/>
      <c r="AU2387" s="50"/>
      <c r="AV2387" s="50"/>
      <c r="AW2387" s="50"/>
      <c r="AX2387" s="50"/>
      <c r="AY2387" s="50"/>
      <c r="AZ2387" s="50"/>
      <c r="BA2387" s="50"/>
      <c r="BB2387" s="50"/>
      <c r="BC2387" s="50"/>
      <c r="BD2387" s="50"/>
      <c r="BE2387" s="50"/>
      <c r="BF2387" s="50"/>
      <c r="BG2387" s="50"/>
      <c r="BH2387" s="50"/>
      <c r="BI2387" s="50"/>
      <c r="BJ2387" s="50"/>
      <c r="BK2387" s="50"/>
      <c r="BL2387" s="50"/>
      <c r="BM2387" s="50"/>
      <c r="BN2387" s="50"/>
      <c r="BO2387" s="50"/>
      <c r="BP2387" s="50"/>
      <c r="BQ2387" s="50"/>
      <c r="BR2387" s="50"/>
      <c r="BS2387" s="50"/>
      <c r="BT2387" s="50"/>
      <c r="BU2387" s="50"/>
      <c r="BV2387" s="50"/>
      <c r="BW2387" s="50"/>
      <c r="BX2387" s="50"/>
      <c r="BY2387" s="50"/>
      <c r="BZ2387" s="50"/>
      <c r="CA2387" s="50"/>
      <c r="CB2387" s="50"/>
      <c r="CC2387" s="50"/>
      <c r="CD2387" s="50"/>
      <c r="CE2387" s="50"/>
      <c r="CF2387" s="50"/>
      <c r="CG2387" s="50"/>
      <c r="CH2387" s="50"/>
      <c r="CI2387" s="50"/>
      <c r="CJ2387" s="50"/>
      <c r="CK2387" s="50"/>
      <c r="CL2387" s="50"/>
      <c r="CM2387" s="50"/>
      <c r="CN2387" s="50"/>
      <c r="CO2387" s="50"/>
      <c r="CP2387" s="50"/>
      <c r="CQ2387" s="50"/>
      <c r="CR2387" s="50"/>
      <c r="CS2387" s="50"/>
      <c r="CT2387" s="50"/>
      <c r="CU2387" s="50"/>
      <c r="CV2387" s="50"/>
      <c r="CW2387" s="50"/>
      <c r="CX2387" s="50"/>
      <c r="CY2387" s="50"/>
      <c r="CZ2387" s="50"/>
      <c r="DA2387" s="50"/>
      <c r="DB2387" s="50"/>
      <c r="DC2387" s="50"/>
      <c r="DD2387" s="50"/>
      <c r="DE2387" s="50"/>
      <c r="DF2387" s="50"/>
    </row>
    <row r="2388" spans="2:110" x14ac:dyDescent="0.2">
      <c r="B2388" s="176"/>
      <c r="C2388" s="176"/>
      <c r="D2388" s="200"/>
      <c r="E2388" s="203"/>
      <c r="F2388" s="203"/>
      <c r="G2388" s="203"/>
      <c r="H2388" s="203"/>
      <c r="I2388" s="203"/>
      <c r="J2388" s="203"/>
      <c r="K2388" s="203"/>
      <c r="L2388" s="203"/>
      <c r="M2388" s="203"/>
      <c r="N2388" s="203"/>
      <c r="O2388" s="203"/>
      <c r="P2388" s="203"/>
      <c r="Q2388" s="204"/>
      <c r="R2388" s="204"/>
      <c r="S2388" s="234"/>
      <c r="T2388" s="50"/>
      <c r="U2388" s="50"/>
      <c r="V2388" s="50"/>
      <c r="W2388" s="50"/>
      <c r="X2388" s="50"/>
      <c r="Y2388" s="50"/>
      <c r="Z2388" s="250"/>
      <c r="AA2388" s="238"/>
      <c r="AB2388" s="50"/>
      <c r="AC2388" s="50"/>
      <c r="AD2388" s="50"/>
      <c r="AE2388" s="50"/>
      <c r="AF2388" s="50"/>
      <c r="AG2388" s="50"/>
      <c r="AH2388" s="50"/>
      <c r="AI2388" s="50"/>
      <c r="AJ2388" s="50"/>
      <c r="AK2388" s="50"/>
      <c r="AL2388" s="50"/>
      <c r="AM2388" s="50"/>
      <c r="AN2388" s="50"/>
      <c r="AO2388" s="50"/>
      <c r="AP2388" s="50"/>
      <c r="AQ2388" s="50"/>
      <c r="AR2388" s="50"/>
      <c r="AS2388" s="50"/>
      <c r="AT2388" s="50"/>
      <c r="AU2388" s="50"/>
      <c r="AV2388" s="50"/>
      <c r="AW2388" s="50"/>
      <c r="AX2388" s="50"/>
      <c r="AY2388" s="50"/>
      <c r="AZ2388" s="50"/>
      <c r="BA2388" s="50"/>
      <c r="BB2388" s="50"/>
      <c r="BC2388" s="50"/>
      <c r="BD2388" s="50"/>
      <c r="BE2388" s="50"/>
      <c r="BF2388" s="50"/>
      <c r="BG2388" s="50"/>
      <c r="BH2388" s="50"/>
      <c r="BI2388" s="50"/>
      <c r="BJ2388" s="50"/>
      <c r="BK2388" s="50"/>
      <c r="BL2388" s="50"/>
      <c r="BM2388" s="50"/>
      <c r="BN2388" s="50"/>
      <c r="BO2388" s="50"/>
      <c r="BP2388" s="50"/>
      <c r="BQ2388" s="50"/>
      <c r="BR2388" s="50"/>
      <c r="BS2388" s="50"/>
      <c r="BT2388" s="50"/>
      <c r="BU2388" s="50"/>
      <c r="BV2388" s="50"/>
      <c r="BW2388" s="50"/>
      <c r="BX2388" s="50"/>
      <c r="BY2388" s="50"/>
      <c r="BZ2388" s="50"/>
      <c r="CA2388" s="50"/>
      <c r="CB2388" s="50"/>
      <c r="CC2388" s="50"/>
      <c r="CD2388" s="50"/>
      <c r="CE2388" s="50"/>
      <c r="CF2388" s="50"/>
      <c r="CG2388" s="50"/>
      <c r="CH2388" s="50"/>
      <c r="CI2388" s="50"/>
      <c r="CJ2388" s="50"/>
      <c r="CK2388" s="50"/>
      <c r="CL2388" s="50"/>
      <c r="CM2388" s="50"/>
      <c r="CN2388" s="50"/>
      <c r="CO2388" s="50"/>
      <c r="CP2388" s="50"/>
      <c r="CQ2388" s="50"/>
      <c r="CR2388" s="50"/>
      <c r="CS2388" s="50"/>
      <c r="CT2388" s="50"/>
      <c r="CU2388" s="50"/>
      <c r="CV2388" s="50"/>
      <c r="CW2388" s="50"/>
      <c r="CX2388" s="50"/>
      <c r="CY2388" s="50"/>
      <c r="CZ2388" s="50"/>
      <c r="DA2388" s="50"/>
      <c r="DB2388" s="50"/>
      <c r="DC2388" s="50"/>
      <c r="DD2388" s="50"/>
      <c r="DE2388" s="50"/>
      <c r="DF2388" s="50"/>
    </row>
    <row r="2389" spans="2:110" x14ac:dyDescent="0.2">
      <c r="B2389" s="176"/>
      <c r="C2389" s="176"/>
      <c r="E2389" s="203"/>
      <c r="F2389" s="203"/>
      <c r="G2389" s="203"/>
      <c r="H2389" s="203"/>
      <c r="I2389" s="203"/>
      <c r="J2389" s="203"/>
      <c r="K2389" s="203"/>
      <c r="L2389" s="203"/>
      <c r="M2389" s="203"/>
      <c r="N2389" s="203"/>
      <c r="O2389" s="203"/>
      <c r="P2389" s="203"/>
      <c r="Q2389" s="204"/>
      <c r="R2389" s="204"/>
      <c r="S2389" s="234"/>
      <c r="T2389" s="50"/>
      <c r="U2389" s="50"/>
      <c r="V2389" s="50"/>
      <c r="W2389" s="50"/>
      <c r="X2389" s="50"/>
      <c r="Y2389" s="50"/>
      <c r="Z2389" s="250"/>
      <c r="AA2389" s="238"/>
      <c r="AB2389" s="50"/>
      <c r="AC2389" s="50"/>
      <c r="AD2389" s="50"/>
      <c r="AE2389" s="50"/>
      <c r="AF2389" s="50"/>
      <c r="AG2389" s="50"/>
      <c r="AH2389" s="50"/>
      <c r="AI2389" s="50"/>
      <c r="AJ2389" s="50"/>
      <c r="AK2389" s="50"/>
      <c r="AL2389" s="50"/>
      <c r="AM2389" s="50"/>
      <c r="AN2389" s="50"/>
      <c r="AO2389" s="50"/>
      <c r="AP2389" s="50"/>
      <c r="AQ2389" s="50"/>
      <c r="AR2389" s="50"/>
      <c r="AS2389" s="50"/>
      <c r="AT2389" s="50"/>
      <c r="AU2389" s="50"/>
      <c r="AV2389" s="50"/>
      <c r="AW2389" s="50"/>
      <c r="AX2389" s="50"/>
      <c r="AY2389" s="50"/>
      <c r="AZ2389" s="50"/>
      <c r="BA2389" s="50"/>
      <c r="BB2389" s="50"/>
      <c r="BC2389" s="50"/>
      <c r="BD2389" s="50"/>
      <c r="BE2389" s="50"/>
      <c r="BF2389" s="50"/>
      <c r="BG2389" s="50"/>
      <c r="BH2389" s="50"/>
      <c r="BI2389" s="50"/>
      <c r="BJ2389" s="50"/>
      <c r="BK2389" s="50"/>
      <c r="BL2389" s="50"/>
      <c r="BM2389" s="50"/>
      <c r="BN2389" s="50"/>
      <c r="BO2389" s="50"/>
      <c r="BP2389" s="50"/>
      <c r="BQ2389" s="50"/>
      <c r="BR2389" s="50"/>
      <c r="BS2389" s="50"/>
      <c r="BT2389" s="50"/>
      <c r="BU2389" s="50"/>
      <c r="BV2389" s="50"/>
      <c r="BW2389" s="50"/>
      <c r="BX2389" s="50"/>
      <c r="BY2389" s="50"/>
      <c r="BZ2389" s="50"/>
      <c r="CA2389" s="50"/>
      <c r="CB2389" s="50"/>
      <c r="CC2389" s="50"/>
      <c r="CD2389" s="50"/>
      <c r="CE2389" s="50"/>
      <c r="CF2389" s="50"/>
      <c r="CG2389" s="50"/>
      <c r="CH2389" s="50"/>
      <c r="CI2389" s="50"/>
      <c r="CJ2389" s="50"/>
      <c r="CK2389" s="50"/>
      <c r="CL2389" s="50"/>
      <c r="CM2389" s="50"/>
      <c r="CN2389" s="50"/>
      <c r="CO2389" s="50"/>
      <c r="CP2389" s="50"/>
      <c r="CQ2389" s="50"/>
      <c r="CR2389" s="50"/>
      <c r="CS2389" s="50"/>
      <c r="CT2389" s="50"/>
      <c r="CU2389" s="50"/>
      <c r="CV2389" s="50"/>
      <c r="CW2389" s="50"/>
      <c r="CX2389" s="50"/>
      <c r="CY2389" s="50"/>
      <c r="CZ2389" s="50"/>
      <c r="DA2389" s="50"/>
      <c r="DB2389" s="50"/>
      <c r="DC2389" s="50"/>
      <c r="DD2389" s="50"/>
      <c r="DE2389" s="50"/>
      <c r="DF2389" s="50"/>
    </row>
    <row r="2390" spans="2:110" x14ac:dyDescent="0.2">
      <c r="B2390" s="176"/>
      <c r="C2390" s="176"/>
      <c r="E2390" s="203"/>
      <c r="F2390" s="203"/>
      <c r="G2390" s="203"/>
      <c r="H2390" s="203"/>
      <c r="I2390" s="203"/>
      <c r="J2390" s="203"/>
      <c r="K2390" s="203"/>
      <c r="L2390" s="203"/>
      <c r="M2390" s="203"/>
      <c r="N2390" s="203"/>
      <c r="O2390" s="203"/>
      <c r="P2390" s="203"/>
      <c r="Q2390" s="204"/>
      <c r="R2390" s="204"/>
      <c r="S2390" s="234"/>
      <c r="T2390" s="50"/>
      <c r="U2390" s="50"/>
      <c r="V2390" s="50"/>
      <c r="W2390" s="50"/>
      <c r="X2390" s="50"/>
      <c r="Y2390" s="50"/>
      <c r="Z2390" s="250"/>
      <c r="AA2390" s="238"/>
      <c r="AB2390" s="50"/>
      <c r="AC2390" s="50"/>
      <c r="AD2390" s="50"/>
      <c r="AE2390" s="50"/>
      <c r="AF2390" s="50"/>
      <c r="AG2390" s="50"/>
      <c r="AH2390" s="50"/>
      <c r="AI2390" s="50"/>
      <c r="AJ2390" s="50"/>
      <c r="AK2390" s="50"/>
      <c r="AL2390" s="50"/>
      <c r="AM2390" s="50"/>
      <c r="AN2390" s="50"/>
      <c r="AO2390" s="50"/>
      <c r="AP2390" s="50"/>
      <c r="AQ2390" s="50"/>
      <c r="AR2390" s="50"/>
      <c r="AS2390" s="50"/>
      <c r="AT2390" s="50"/>
      <c r="AU2390" s="50"/>
      <c r="AV2390" s="50"/>
      <c r="AW2390" s="50"/>
      <c r="AX2390" s="50"/>
      <c r="AY2390" s="50"/>
      <c r="AZ2390" s="50"/>
      <c r="BA2390" s="50"/>
      <c r="BB2390" s="50"/>
      <c r="BC2390" s="50"/>
      <c r="BD2390" s="50"/>
      <c r="BE2390" s="50"/>
      <c r="BF2390" s="50"/>
      <c r="BG2390" s="50"/>
      <c r="BH2390" s="50"/>
      <c r="BI2390" s="50"/>
      <c r="BJ2390" s="50"/>
      <c r="BK2390" s="50"/>
      <c r="BL2390" s="50"/>
      <c r="BM2390" s="50"/>
      <c r="BN2390" s="50"/>
      <c r="BO2390" s="50"/>
      <c r="BP2390" s="50"/>
      <c r="BQ2390" s="50"/>
      <c r="BR2390" s="50"/>
      <c r="BS2390" s="50"/>
      <c r="BT2390" s="50"/>
      <c r="BU2390" s="50"/>
      <c r="BV2390" s="50"/>
      <c r="BW2390" s="50"/>
      <c r="BX2390" s="50"/>
      <c r="BY2390" s="50"/>
      <c r="BZ2390" s="50"/>
      <c r="CA2390" s="50"/>
      <c r="CB2390" s="50"/>
      <c r="CC2390" s="50"/>
      <c r="CD2390" s="50"/>
      <c r="CE2390" s="50"/>
      <c r="CF2390" s="50"/>
      <c r="CG2390" s="50"/>
      <c r="CH2390" s="50"/>
      <c r="CI2390" s="50"/>
      <c r="CJ2390" s="50"/>
      <c r="CK2390" s="50"/>
      <c r="CL2390" s="50"/>
      <c r="CM2390" s="50"/>
      <c r="CN2390" s="50"/>
      <c r="CO2390" s="50"/>
      <c r="CP2390" s="50"/>
      <c r="CQ2390" s="50"/>
      <c r="CR2390" s="50"/>
      <c r="CS2390" s="50"/>
      <c r="CT2390" s="50"/>
      <c r="CU2390" s="50"/>
      <c r="CV2390" s="50"/>
      <c r="CW2390" s="50"/>
      <c r="CX2390" s="50"/>
      <c r="CY2390" s="50"/>
      <c r="CZ2390" s="50"/>
      <c r="DA2390" s="50"/>
      <c r="DB2390" s="50"/>
      <c r="DC2390" s="50"/>
      <c r="DD2390" s="50"/>
      <c r="DE2390" s="50"/>
      <c r="DF2390" s="50"/>
    </row>
    <row r="2391" spans="2:110" x14ac:dyDescent="0.2">
      <c r="B2391" s="176"/>
      <c r="C2391" s="176"/>
      <c r="D2391" s="200"/>
      <c r="E2391" s="203"/>
      <c r="F2391" s="203"/>
      <c r="G2391" s="203"/>
      <c r="H2391" s="203"/>
      <c r="I2391" s="203"/>
      <c r="J2391" s="203"/>
      <c r="K2391" s="203"/>
      <c r="L2391" s="203"/>
      <c r="M2391" s="203"/>
      <c r="N2391" s="203"/>
      <c r="O2391" s="203"/>
      <c r="P2391" s="203"/>
      <c r="Q2391" s="204"/>
      <c r="R2391" s="204"/>
      <c r="S2391" s="234"/>
      <c r="T2391" s="50"/>
      <c r="U2391" s="50"/>
      <c r="V2391" s="50"/>
      <c r="W2391" s="50"/>
      <c r="X2391" s="50"/>
      <c r="Y2391" s="50"/>
      <c r="Z2391" s="250"/>
      <c r="AA2391" s="238"/>
      <c r="AB2391" s="50"/>
      <c r="AC2391" s="50"/>
      <c r="AD2391" s="50"/>
      <c r="AE2391" s="50"/>
      <c r="AF2391" s="50"/>
      <c r="AG2391" s="50"/>
      <c r="AH2391" s="50"/>
      <c r="AI2391" s="50"/>
      <c r="AJ2391" s="50"/>
      <c r="AK2391" s="50"/>
      <c r="AL2391" s="50"/>
      <c r="AM2391" s="50"/>
      <c r="AN2391" s="50"/>
      <c r="AO2391" s="50"/>
      <c r="AP2391" s="50"/>
      <c r="AQ2391" s="50"/>
      <c r="AR2391" s="50"/>
      <c r="AS2391" s="50"/>
      <c r="AT2391" s="50"/>
      <c r="AU2391" s="50"/>
      <c r="AV2391" s="50"/>
      <c r="AW2391" s="50"/>
      <c r="AX2391" s="50"/>
      <c r="AY2391" s="50"/>
      <c r="AZ2391" s="50"/>
      <c r="BA2391" s="50"/>
      <c r="BB2391" s="50"/>
      <c r="BC2391" s="50"/>
      <c r="BD2391" s="50"/>
      <c r="BE2391" s="50"/>
      <c r="BF2391" s="50"/>
      <c r="BG2391" s="50"/>
      <c r="BH2391" s="50"/>
      <c r="BI2391" s="50"/>
      <c r="BJ2391" s="50"/>
      <c r="BK2391" s="50"/>
      <c r="BL2391" s="50"/>
      <c r="BM2391" s="50"/>
      <c r="BN2391" s="50"/>
      <c r="BO2391" s="50"/>
      <c r="BP2391" s="50"/>
      <c r="BQ2391" s="50"/>
      <c r="BR2391" s="50"/>
      <c r="BS2391" s="50"/>
      <c r="BT2391" s="50"/>
      <c r="BU2391" s="50"/>
      <c r="BV2391" s="50"/>
      <c r="BW2391" s="50"/>
      <c r="BX2391" s="50"/>
      <c r="BY2391" s="50"/>
      <c r="BZ2391" s="50"/>
      <c r="CA2391" s="50"/>
      <c r="CB2391" s="50"/>
      <c r="CC2391" s="50"/>
      <c r="CD2391" s="50"/>
      <c r="CE2391" s="50"/>
      <c r="CF2391" s="50"/>
      <c r="CG2391" s="50"/>
      <c r="CH2391" s="50"/>
      <c r="CI2391" s="50"/>
      <c r="CJ2391" s="50"/>
      <c r="CK2391" s="50"/>
      <c r="CL2391" s="50"/>
      <c r="CM2391" s="50"/>
      <c r="CN2391" s="50"/>
      <c r="CO2391" s="50"/>
      <c r="CP2391" s="50"/>
      <c r="CQ2391" s="50"/>
      <c r="CR2391" s="50"/>
      <c r="CS2391" s="50"/>
      <c r="CT2391" s="50"/>
      <c r="CU2391" s="50"/>
      <c r="CV2391" s="50"/>
      <c r="CW2391" s="50"/>
      <c r="CX2391" s="50"/>
      <c r="CY2391" s="50"/>
      <c r="CZ2391" s="50"/>
      <c r="DA2391" s="50"/>
      <c r="DB2391" s="50"/>
      <c r="DC2391" s="50"/>
      <c r="DD2391" s="50"/>
      <c r="DE2391" s="50"/>
      <c r="DF2391" s="50"/>
    </row>
    <row r="2392" spans="2:110" x14ac:dyDescent="0.2">
      <c r="B2392" s="176"/>
      <c r="C2392" s="176"/>
      <c r="E2392" s="203"/>
      <c r="F2392" s="203"/>
      <c r="G2392" s="203"/>
      <c r="H2392" s="203"/>
      <c r="I2392" s="203"/>
      <c r="J2392" s="203"/>
      <c r="K2392" s="203"/>
      <c r="L2392" s="203"/>
      <c r="M2392" s="203"/>
      <c r="N2392" s="203"/>
      <c r="O2392" s="203"/>
      <c r="P2392" s="203"/>
      <c r="Q2392" s="204"/>
      <c r="R2392" s="204"/>
      <c r="S2392" s="234"/>
      <c r="T2392" s="50"/>
      <c r="U2392" s="50"/>
      <c r="V2392" s="50"/>
      <c r="W2392" s="50"/>
      <c r="X2392" s="50"/>
      <c r="Y2392" s="50"/>
      <c r="Z2392" s="250"/>
      <c r="AA2392" s="238"/>
      <c r="AB2392" s="50"/>
      <c r="AC2392" s="50"/>
      <c r="AD2392" s="50"/>
      <c r="AE2392" s="50"/>
      <c r="AF2392" s="50"/>
      <c r="AG2392" s="50"/>
      <c r="AH2392" s="50"/>
      <c r="AI2392" s="50"/>
      <c r="AJ2392" s="50"/>
      <c r="AK2392" s="50"/>
      <c r="AL2392" s="50"/>
      <c r="AM2392" s="50"/>
      <c r="AN2392" s="50"/>
      <c r="AO2392" s="50"/>
      <c r="AP2392" s="50"/>
      <c r="AQ2392" s="50"/>
      <c r="AR2392" s="50"/>
      <c r="AS2392" s="50"/>
      <c r="AT2392" s="50"/>
      <c r="AU2392" s="50"/>
      <c r="AV2392" s="50"/>
      <c r="AW2392" s="50"/>
      <c r="AX2392" s="50"/>
      <c r="AY2392" s="50"/>
      <c r="AZ2392" s="50"/>
      <c r="BA2392" s="50"/>
      <c r="BB2392" s="50"/>
      <c r="BC2392" s="50"/>
      <c r="BD2392" s="50"/>
      <c r="BE2392" s="50"/>
      <c r="BF2392" s="50"/>
      <c r="BG2392" s="50"/>
      <c r="BH2392" s="50"/>
      <c r="BI2392" s="50"/>
      <c r="BJ2392" s="50"/>
      <c r="BK2392" s="50"/>
      <c r="BL2392" s="50"/>
      <c r="BM2392" s="50"/>
      <c r="BN2392" s="50"/>
      <c r="BO2392" s="50"/>
      <c r="BP2392" s="50"/>
      <c r="BQ2392" s="50"/>
      <c r="BR2392" s="50"/>
      <c r="BS2392" s="50"/>
      <c r="BT2392" s="50"/>
      <c r="BU2392" s="50"/>
      <c r="BV2392" s="50"/>
      <c r="BW2392" s="50"/>
      <c r="BX2392" s="50"/>
      <c r="BY2392" s="50"/>
      <c r="BZ2392" s="50"/>
      <c r="CA2392" s="50"/>
      <c r="CB2392" s="50"/>
      <c r="CC2392" s="50"/>
      <c r="CD2392" s="50"/>
      <c r="CE2392" s="50"/>
      <c r="CF2392" s="50"/>
      <c r="CG2392" s="50"/>
      <c r="CH2392" s="50"/>
      <c r="CI2392" s="50"/>
      <c r="CJ2392" s="50"/>
      <c r="CK2392" s="50"/>
      <c r="CL2392" s="50"/>
      <c r="CM2392" s="50"/>
      <c r="CN2392" s="50"/>
      <c r="CO2392" s="50"/>
      <c r="CP2392" s="50"/>
      <c r="CQ2392" s="50"/>
      <c r="CR2392" s="50"/>
      <c r="CS2392" s="50"/>
      <c r="CT2392" s="50"/>
      <c r="CU2392" s="50"/>
      <c r="CV2392" s="50"/>
      <c r="CW2392" s="50"/>
      <c r="CX2392" s="50"/>
      <c r="CY2392" s="50"/>
      <c r="CZ2392" s="50"/>
      <c r="DA2392" s="50"/>
      <c r="DB2392" s="50"/>
      <c r="DC2392" s="50"/>
      <c r="DD2392" s="50"/>
      <c r="DE2392" s="50"/>
      <c r="DF2392" s="50"/>
    </row>
    <row r="2393" spans="2:110" x14ac:dyDescent="0.2">
      <c r="B2393" s="176"/>
      <c r="C2393" s="176"/>
      <c r="E2393" s="203"/>
      <c r="F2393" s="203"/>
      <c r="G2393" s="203"/>
      <c r="H2393" s="203"/>
      <c r="I2393" s="203"/>
      <c r="J2393" s="203"/>
      <c r="K2393" s="203"/>
      <c r="L2393" s="203"/>
      <c r="M2393" s="203"/>
      <c r="N2393" s="203"/>
      <c r="O2393" s="203"/>
      <c r="P2393" s="203"/>
      <c r="Q2393" s="204"/>
      <c r="R2393" s="204"/>
      <c r="S2393" s="234"/>
      <c r="T2393" s="50"/>
      <c r="U2393" s="50"/>
      <c r="V2393" s="50"/>
      <c r="W2393" s="50"/>
      <c r="X2393" s="50"/>
      <c r="Y2393" s="50"/>
      <c r="Z2393" s="250"/>
      <c r="AA2393" s="238"/>
      <c r="AB2393" s="50"/>
      <c r="AC2393" s="50"/>
      <c r="AD2393" s="50"/>
      <c r="AE2393" s="50"/>
      <c r="AF2393" s="50"/>
      <c r="AG2393" s="50"/>
      <c r="AH2393" s="50"/>
      <c r="AI2393" s="50"/>
      <c r="AJ2393" s="50"/>
      <c r="AK2393" s="50"/>
      <c r="AL2393" s="50"/>
      <c r="AM2393" s="50"/>
      <c r="AN2393" s="50"/>
      <c r="AO2393" s="50"/>
      <c r="AP2393" s="50"/>
      <c r="AQ2393" s="50"/>
      <c r="AR2393" s="50"/>
      <c r="AS2393" s="50"/>
      <c r="AT2393" s="50"/>
      <c r="AU2393" s="50"/>
      <c r="AV2393" s="50"/>
      <c r="AW2393" s="50"/>
      <c r="AX2393" s="50"/>
      <c r="AY2393" s="50"/>
      <c r="AZ2393" s="50"/>
      <c r="BA2393" s="50"/>
      <c r="BB2393" s="50"/>
      <c r="BC2393" s="50"/>
      <c r="BD2393" s="50"/>
      <c r="BE2393" s="50"/>
      <c r="BF2393" s="50"/>
      <c r="BG2393" s="50"/>
      <c r="BH2393" s="50"/>
      <c r="BI2393" s="50"/>
      <c r="BJ2393" s="50"/>
      <c r="BK2393" s="50"/>
      <c r="BL2393" s="50"/>
      <c r="BM2393" s="50"/>
      <c r="BN2393" s="50"/>
      <c r="BO2393" s="50"/>
      <c r="BP2393" s="50"/>
      <c r="BQ2393" s="50"/>
      <c r="BR2393" s="50"/>
      <c r="BS2393" s="50"/>
      <c r="BT2393" s="50"/>
      <c r="BU2393" s="50"/>
      <c r="BV2393" s="50"/>
      <c r="BW2393" s="50"/>
      <c r="BX2393" s="50"/>
      <c r="BY2393" s="50"/>
      <c r="BZ2393" s="50"/>
      <c r="CA2393" s="50"/>
      <c r="CB2393" s="50"/>
      <c r="CC2393" s="50"/>
      <c r="CD2393" s="50"/>
      <c r="CE2393" s="50"/>
      <c r="CF2393" s="50"/>
      <c r="CG2393" s="50"/>
      <c r="CH2393" s="50"/>
      <c r="CI2393" s="50"/>
      <c r="CJ2393" s="50"/>
      <c r="CK2393" s="50"/>
      <c r="CL2393" s="50"/>
      <c r="CM2393" s="50"/>
      <c r="CN2393" s="50"/>
      <c r="CO2393" s="50"/>
      <c r="CP2393" s="50"/>
      <c r="CQ2393" s="50"/>
      <c r="CR2393" s="50"/>
      <c r="CS2393" s="50"/>
      <c r="CT2393" s="50"/>
      <c r="CU2393" s="50"/>
      <c r="CV2393" s="50"/>
      <c r="CW2393" s="50"/>
      <c r="CX2393" s="50"/>
      <c r="CY2393" s="50"/>
      <c r="CZ2393" s="50"/>
      <c r="DA2393" s="50"/>
      <c r="DB2393" s="50"/>
      <c r="DC2393" s="50"/>
      <c r="DD2393" s="50"/>
      <c r="DE2393" s="50"/>
      <c r="DF2393" s="50"/>
    </row>
    <row r="2394" spans="2:110" x14ac:dyDescent="0.2">
      <c r="B2394" s="176"/>
      <c r="C2394" s="176"/>
      <c r="E2394" s="203"/>
      <c r="F2394" s="203"/>
      <c r="G2394" s="203"/>
      <c r="H2394" s="203"/>
      <c r="I2394" s="203"/>
      <c r="J2394" s="203"/>
      <c r="K2394" s="203"/>
      <c r="L2394" s="203"/>
      <c r="M2394" s="203"/>
      <c r="N2394" s="203"/>
      <c r="O2394" s="203"/>
      <c r="P2394" s="203"/>
      <c r="Q2394" s="204"/>
      <c r="R2394" s="204"/>
      <c r="S2394" s="234"/>
      <c r="T2394" s="50"/>
      <c r="U2394" s="50"/>
      <c r="V2394" s="50"/>
      <c r="W2394" s="50"/>
      <c r="X2394" s="50"/>
      <c r="Y2394" s="50"/>
      <c r="Z2394" s="250"/>
      <c r="AA2394" s="238"/>
      <c r="AB2394" s="50"/>
      <c r="AC2394" s="50"/>
      <c r="AD2394" s="50"/>
      <c r="AE2394" s="50"/>
      <c r="AF2394" s="50"/>
      <c r="AG2394" s="50"/>
      <c r="AH2394" s="50"/>
      <c r="AI2394" s="50"/>
      <c r="AJ2394" s="50"/>
      <c r="AK2394" s="50"/>
      <c r="AL2394" s="50"/>
      <c r="AM2394" s="50"/>
      <c r="AN2394" s="50"/>
      <c r="AO2394" s="50"/>
      <c r="AP2394" s="50"/>
      <c r="AQ2394" s="50"/>
      <c r="AR2394" s="50"/>
      <c r="AS2394" s="50"/>
      <c r="AT2394" s="50"/>
      <c r="AU2394" s="50"/>
      <c r="AV2394" s="50"/>
      <c r="AW2394" s="50"/>
      <c r="AX2394" s="50"/>
      <c r="AY2394" s="50"/>
      <c r="AZ2394" s="50"/>
      <c r="BA2394" s="50"/>
      <c r="BB2394" s="50"/>
      <c r="BC2394" s="50"/>
      <c r="BD2394" s="50"/>
      <c r="BE2394" s="50"/>
      <c r="BF2394" s="50"/>
      <c r="BG2394" s="50"/>
      <c r="BH2394" s="50"/>
      <c r="BI2394" s="50"/>
      <c r="BJ2394" s="50"/>
      <c r="BK2394" s="50"/>
      <c r="BL2394" s="50"/>
      <c r="BM2394" s="50"/>
      <c r="BN2394" s="50"/>
      <c r="BO2394" s="50"/>
      <c r="BP2394" s="50"/>
      <c r="BQ2394" s="50"/>
      <c r="BR2394" s="50"/>
      <c r="BS2394" s="50"/>
      <c r="BT2394" s="50"/>
      <c r="BU2394" s="50"/>
      <c r="BV2394" s="50"/>
      <c r="BW2394" s="50"/>
      <c r="BX2394" s="50"/>
      <c r="BY2394" s="50"/>
      <c r="BZ2394" s="50"/>
      <c r="CA2394" s="50"/>
      <c r="CB2394" s="50"/>
      <c r="CC2394" s="50"/>
      <c r="CD2394" s="50"/>
      <c r="CE2394" s="50"/>
      <c r="CF2394" s="50"/>
      <c r="CG2394" s="50"/>
      <c r="CH2394" s="50"/>
      <c r="CI2394" s="50"/>
      <c r="CJ2394" s="50"/>
      <c r="CK2394" s="50"/>
      <c r="CL2394" s="50"/>
      <c r="CM2394" s="50"/>
      <c r="CN2394" s="50"/>
      <c r="CO2394" s="50"/>
      <c r="CP2394" s="50"/>
      <c r="CQ2394" s="50"/>
      <c r="CR2394" s="50"/>
      <c r="CS2394" s="50"/>
      <c r="CT2394" s="50"/>
      <c r="CU2394" s="50"/>
      <c r="CV2394" s="50"/>
      <c r="CW2394" s="50"/>
      <c r="CX2394" s="50"/>
      <c r="CY2394" s="50"/>
      <c r="CZ2394" s="50"/>
      <c r="DA2394" s="50"/>
      <c r="DB2394" s="50"/>
      <c r="DC2394" s="50"/>
      <c r="DD2394" s="50"/>
      <c r="DE2394" s="50"/>
      <c r="DF2394" s="50"/>
    </row>
    <row r="2395" spans="2:110" x14ac:dyDescent="0.2">
      <c r="B2395" s="176"/>
      <c r="C2395" s="176"/>
      <c r="D2395" s="200"/>
      <c r="E2395" s="203"/>
      <c r="F2395" s="203"/>
      <c r="G2395" s="203"/>
      <c r="H2395" s="203"/>
      <c r="I2395" s="203"/>
      <c r="J2395" s="203"/>
      <c r="K2395" s="203"/>
      <c r="L2395" s="203"/>
      <c r="M2395" s="203"/>
      <c r="N2395" s="203"/>
      <c r="O2395" s="203"/>
      <c r="P2395" s="203"/>
      <c r="Q2395" s="204"/>
      <c r="R2395" s="204"/>
      <c r="S2395" s="234"/>
      <c r="T2395" s="50"/>
      <c r="U2395" s="50"/>
      <c r="V2395" s="50"/>
      <c r="W2395" s="50"/>
      <c r="X2395" s="50"/>
      <c r="Y2395" s="50"/>
      <c r="Z2395" s="250"/>
      <c r="AA2395" s="238"/>
      <c r="AB2395" s="50"/>
      <c r="AC2395" s="50"/>
      <c r="AD2395" s="50"/>
      <c r="AE2395" s="50"/>
      <c r="AF2395" s="50"/>
      <c r="AG2395" s="50"/>
      <c r="AH2395" s="50"/>
      <c r="AI2395" s="50"/>
      <c r="AJ2395" s="50"/>
      <c r="AK2395" s="50"/>
      <c r="AL2395" s="50"/>
      <c r="AM2395" s="50"/>
      <c r="AN2395" s="50"/>
      <c r="AO2395" s="50"/>
      <c r="AP2395" s="50"/>
      <c r="AQ2395" s="50"/>
      <c r="AR2395" s="50"/>
      <c r="AS2395" s="50"/>
      <c r="AT2395" s="50"/>
      <c r="AU2395" s="50"/>
      <c r="AV2395" s="50"/>
      <c r="AW2395" s="50"/>
      <c r="AX2395" s="50"/>
      <c r="AY2395" s="50"/>
      <c r="AZ2395" s="50"/>
      <c r="BA2395" s="50"/>
      <c r="BB2395" s="50"/>
      <c r="BC2395" s="50"/>
      <c r="BD2395" s="50"/>
      <c r="BE2395" s="50"/>
      <c r="BF2395" s="50"/>
      <c r="BG2395" s="50"/>
      <c r="BH2395" s="50"/>
      <c r="BI2395" s="50"/>
      <c r="BJ2395" s="50"/>
      <c r="BK2395" s="50"/>
      <c r="BL2395" s="50"/>
      <c r="BM2395" s="50"/>
      <c r="BN2395" s="50"/>
      <c r="BO2395" s="50"/>
      <c r="BP2395" s="50"/>
      <c r="BQ2395" s="50"/>
      <c r="BR2395" s="50"/>
      <c r="BS2395" s="50"/>
      <c r="BT2395" s="50"/>
      <c r="BU2395" s="50"/>
      <c r="BV2395" s="50"/>
      <c r="BW2395" s="50"/>
      <c r="BX2395" s="50"/>
      <c r="BY2395" s="50"/>
      <c r="BZ2395" s="50"/>
      <c r="CA2395" s="50"/>
      <c r="CB2395" s="50"/>
      <c r="CC2395" s="50"/>
      <c r="CD2395" s="50"/>
      <c r="CE2395" s="50"/>
      <c r="CF2395" s="50"/>
      <c r="CG2395" s="50"/>
      <c r="CH2395" s="50"/>
      <c r="CI2395" s="50"/>
      <c r="CJ2395" s="50"/>
      <c r="CK2395" s="50"/>
      <c r="CL2395" s="50"/>
      <c r="CM2395" s="50"/>
      <c r="CN2395" s="50"/>
      <c r="CO2395" s="50"/>
      <c r="CP2395" s="50"/>
      <c r="CQ2395" s="50"/>
      <c r="CR2395" s="50"/>
      <c r="CS2395" s="50"/>
      <c r="CT2395" s="50"/>
      <c r="CU2395" s="50"/>
      <c r="CV2395" s="50"/>
      <c r="CW2395" s="50"/>
      <c r="CX2395" s="50"/>
      <c r="CY2395" s="50"/>
      <c r="CZ2395" s="50"/>
      <c r="DA2395" s="50"/>
      <c r="DB2395" s="50"/>
      <c r="DC2395" s="50"/>
      <c r="DD2395" s="50"/>
      <c r="DE2395" s="50"/>
      <c r="DF2395" s="50"/>
    </row>
    <row r="2396" spans="2:110" x14ac:dyDescent="0.2">
      <c r="B2396" s="176"/>
      <c r="C2396" s="176"/>
      <c r="E2396" s="203"/>
      <c r="F2396" s="203"/>
      <c r="G2396" s="203"/>
      <c r="H2396" s="203"/>
      <c r="I2396" s="203"/>
      <c r="J2396" s="203"/>
      <c r="K2396" s="203"/>
      <c r="L2396" s="203"/>
      <c r="M2396" s="203"/>
      <c r="N2396" s="203"/>
      <c r="O2396" s="203"/>
      <c r="P2396" s="203"/>
      <c r="Q2396" s="204"/>
      <c r="R2396" s="204"/>
      <c r="S2396" s="234"/>
      <c r="T2396" s="50"/>
      <c r="U2396" s="50"/>
      <c r="V2396" s="50"/>
      <c r="W2396" s="50"/>
      <c r="X2396" s="50"/>
      <c r="Y2396" s="50"/>
      <c r="Z2396" s="250"/>
      <c r="AA2396" s="238"/>
      <c r="AB2396" s="50"/>
      <c r="AC2396" s="50"/>
      <c r="AD2396" s="50"/>
      <c r="AE2396" s="50"/>
      <c r="AF2396" s="50"/>
      <c r="AG2396" s="50"/>
      <c r="AH2396" s="50"/>
      <c r="AI2396" s="50"/>
      <c r="AJ2396" s="50"/>
      <c r="AK2396" s="50"/>
      <c r="AL2396" s="50"/>
      <c r="AM2396" s="50"/>
      <c r="AN2396" s="50"/>
      <c r="AO2396" s="50"/>
      <c r="AP2396" s="50"/>
      <c r="AQ2396" s="50"/>
      <c r="AR2396" s="50"/>
      <c r="AS2396" s="50"/>
      <c r="AT2396" s="50"/>
      <c r="AU2396" s="50"/>
      <c r="AV2396" s="50"/>
      <c r="AW2396" s="50"/>
      <c r="AX2396" s="50"/>
      <c r="AY2396" s="50"/>
      <c r="AZ2396" s="50"/>
      <c r="BA2396" s="50"/>
      <c r="BB2396" s="50"/>
      <c r="BC2396" s="50"/>
      <c r="BD2396" s="50"/>
      <c r="BE2396" s="50"/>
      <c r="BF2396" s="50"/>
      <c r="BG2396" s="50"/>
      <c r="BH2396" s="50"/>
      <c r="BI2396" s="50"/>
      <c r="BJ2396" s="50"/>
      <c r="BK2396" s="50"/>
      <c r="BL2396" s="50"/>
      <c r="BM2396" s="50"/>
      <c r="BN2396" s="50"/>
      <c r="BO2396" s="50"/>
      <c r="BP2396" s="50"/>
      <c r="BQ2396" s="50"/>
      <c r="BR2396" s="50"/>
      <c r="BS2396" s="50"/>
      <c r="BT2396" s="50"/>
      <c r="BU2396" s="50"/>
      <c r="BV2396" s="50"/>
      <c r="BW2396" s="50"/>
      <c r="BX2396" s="50"/>
      <c r="BY2396" s="50"/>
      <c r="BZ2396" s="50"/>
      <c r="CA2396" s="50"/>
      <c r="CB2396" s="50"/>
      <c r="CC2396" s="50"/>
      <c r="CD2396" s="50"/>
      <c r="CE2396" s="50"/>
      <c r="CF2396" s="50"/>
      <c r="CG2396" s="50"/>
      <c r="CH2396" s="50"/>
      <c r="CI2396" s="50"/>
      <c r="CJ2396" s="50"/>
      <c r="CK2396" s="50"/>
      <c r="CL2396" s="50"/>
      <c r="CM2396" s="50"/>
      <c r="CN2396" s="50"/>
      <c r="CO2396" s="50"/>
      <c r="CP2396" s="50"/>
      <c r="CQ2396" s="50"/>
      <c r="CR2396" s="50"/>
      <c r="CS2396" s="50"/>
      <c r="CT2396" s="50"/>
      <c r="CU2396" s="50"/>
      <c r="CV2396" s="50"/>
      <c r="CW2396" s="50"/>
      <c r="CX2396" s="50"/>
      <c r="CY2396" s="50"/>
      <c r="CZ2396" s="50"/>
      <c r="DA2396" s="50"/>
      <c r="DB2396" s="50"/>
      <c r="DC2396" s="50"/>
      <c r="DD2396" s="50"/>
      <c r="DE2396" s="50"/>
      <c r="DF2396" s="50"/>
    </row>
    <row r="2397" spans="2:110" x14ac:dyDescent="0.2">
      <c r="B2397" s="176"/>
      <c r="C2397" s="176"/>
      <c r="E2397" s="203"/>
      <c r="F2397" s="203"/>
      <c r="G2397" s="203"/>
      <c r="H2397" s="203"/>
      <c r="I2397" s="203"/>
      <c r="J2397" s="203"/>
      <c r="K2397" s="203"/>
      <c r="L2397" s="203"/>
      <c r="M2397" s="203"/>
      <c r="N2397" s="203"/>
      <c r="O2397" s="203"/>
      <c r="P2397" s="203"/>
      <c r="Q2397" s="204"/>
      <c r="R2397" s="204"/>
      <c r="S2397" s="234"/>
      <c r="T2397" s="50"/>
      <c r="U2397" s="50"/>
      <c r="V2397" s="50"/>
      <c r="W2397" s="50"/>
      <c r="X2397" s="50"/>
      <c r="Y2397" s="50"/>
      <c r="Z2397" s="250"/>
      <c r="AA2397" s="238"/>
      <c r="AB2397" s="50"/>
      <c r="AC2397" s="50"/>
      <c r="AD2397" s="50"/>
      <c r="AE2397" s="50"/>
      <c r="AF2397" s="50"/>
      <c r="AG2397" s="50"/>
      <c r="AH2397" s="50"/>
      <c r="AI2397" s="50"/>
      <c r="AJ2397" s="50"/>
      <c r="AK2397" s="50"/>
      <c r="AL2397" s="50"/>
      <c r="AM2397" s="50"/>
      <c r="AN2397" s="50"/>
      <c r="AO2397" s="50"/>
      <c r="AP2397" s="50"/>
      <c r="AQ2397" s="50"/>
      <c r="AR2397" s="50"/>
      <c r="AS2397" s="50"/>
      <c r="AT2397" s="50"/>
      <c r="AU2397" s="50"/>
      <c r="AV2397" s="50"/>
      <c r="AW2397" s="50"/>
      <c r="AX2397" s="50"/>
      <c r="AY2397" s="50"/>
      <c r="AZ2397" s="50"/>
      <c r="BA2397" s="50"/>
      <c r="BB2397" s="50"/>
      <c r="BC2397" s="50"/>
      <c r="BD2397" s="50"/>
      <c r="BE2397" s="50"/>
      <c r="BF2397" s="50"/>
      <c r="BG2397" s="50"/>
      <c r="BH2397" s="50"/>
      <c r="BI2397" s="50"/>
      <c r="BJ2397" s="50"/>
      <c r="BK2397" s="50"/>
      <c r="BL2397" s="50"/>
      <c r="BM2397" s="50"/>
      <c r="BN2397" s="50"/>
      <c r="BO2397" s="50"/>
      <c r="BP2397" s="50"/>
      <c r="BQ2397" s="50"/>
      <c r="BR2397" s="50"/>
      <c r="BS2397" s="50"/>
      <c r="BT2397" s="50"/>
      <c r="BU2397" s="50"/>
      <c r="BV2397" s="50"/>
      <c r="BW2397" s="50"/>
      <c r="BX2397" s="50"/>
      <c r="BY2397" s="50"/>
      <c r="BZ2397" s="50"/>
      <c r="CA2397" s="50"/>
      <c r="CB2397" s="50"/>
      <c r="CC2397" s="50"/>
      <c r="CD2397" s="50"/>
      <c r="CE2397" s="50"/>
      <c r="CF2397" s="50"/>
      <c r="CG2397" s="50"/>
      <c r="CH2397" s="50"/>
      <c r="CI2397" s="50"/>
      <c r="CJ2397" s="50"/>
      <c r="CK2397" s="50"/>
      <c r="CL2397" s="50"/>
      <c r="CM2397" s="50"/>
      <c r="CN2397" s="50"/>
      <c r="CO2397" s="50"/>
      <c r="CP2397" s="50"/>
      <c r="CQ2397" s="50"/>
      <c r="CR2397" s="50"/>
      <c r="CS2397" s="50"/>
      <c r="CT2397" s="50"/>
      <c r="CU2397" s="50"/>
      <c r="CV2397" s="50"/>
      <c r="CW2397" s="50"/>
      <c r="CX2397" s="50"/>
      <c r="CY2397" s="50"/>
      <c r="CZ2397" s="50"/>
      <c r="DA2397" s="50"/>
      <c r="DB2397" s="50"/>
      <c r="DC2397" s="50"/>
      <c r="DD2397" s="50"/>
      <c r="DE2397" s="50"/>
      <c r="DF2397" s="50"/>
    </row>
    <row r="2398" spans="2:110" x14ac:dyDescent="0.2">
      <c r="B2398" s="176"/>
      <c r="C2398" s="176"/>
      <c r="E2398" s="203"/>
      <c r="F2398" s="203"/>
      <c r="G2398" s="203"/>
      <c r="H2398" s="203"/>
      <c r="I2398" s="203"/>
      <c r="J2398" s="203"/>
      <c r="K2398" s="203"/>
      <c r="L2398" s="203"/>
      <c r="M2398" s="203"/>
      <c r="N2398" s="203"/>
      <c r="O2398" s="203"/>
      <c r="P2398" s="203"/>
      <c r="Q2398" s="204"/>
      <c r="R2398" s="204"/>
      <c r="S2398" s="234"/>
      <c r="T2398" s="50"/>
      <c r="U2398" s="50"/>
      <c r="V2398" s="50"/>
      <c r="W2398" s="50"/>
      <c r="X2398" s="50"/>
      <c r="Y2398" s="50"/>
      <c r="Z2398" s="250"/>
      <c r="AA2398" s="238"/>
      <c r="AB2398" s="50"/>
      <c r="AC2398" s="50"/>
      <c r="AD2398" s="50"/>
      <c r="AE2398" s="50"/>
      <c r="AF2398" s="50"/>
      <c r="AG2398" s="50"/>
      <c r="AH2398" s="50"/>
      <c r="AI2398" s="50"/>
      <c r="AJ2398" s="50"/>
      <c r="AK2398" s="50"/>
      <c r="AL2398" s="50"/>
      <c r="AM2398" s="50"/>
      <c r="AN2398" s="50"/>
      <c r="AO2398" s="50"/>
      <c r="AP2398" s="50"/>
      <c r="AQ2398" s="50"/>
      <c r="AR2398" s="50"/>
      <c r="AS2398" s="50"/>
      <c r="AT2398" s="50"/>
      <c r="AU2398" s="50"/>
      <c r="AV2398" s="50"/>
      <c r="AW2398" s="50"/>
      <c r="AX2398" s="50"/>
      <c r="AY2398" s="50"/>
      <c r="AZ2398" s="50"/>
      <c r="BA2398" s="50"/>
      <c r="BB2398" s="50"/>
      <c r="BC2398" s="50"/>
      <c r="BD2398" s="50"/>
      <c r="BE2398" s="50"/>
      <c r="BF2398" s="50"/>
      <c r="BG2398" s="50"/>
      <c r="BH2398" s="50"/>
      <c r="BI2398" s="50"/>
      <c r="BJ2398" s="50"/>
      <c r="BK2398" s="50"/>
      <c r="BL2398" s="50"/>
      <c r="BM2398" s="50"/>
      <c r="BN2398" s="50"/>
      <c r="BO2398" s="50"/>
      <c r="BP2398" s="50"/>
      <c r="BQ2398" s="50"/>
      <c r="BR2398" s="50"/>
      <c r="BS2398" s="50"/>
      <c r="BT2398" s="50"/>
      <c r="BU2398" s="50"/>
      <c r="BV2398" s="50"/>
      <c r="BW2398" s="50"/>
      <c r="BX2398" s="50"/>
      <c r="BY2398" s="50"/>
      <c r="BZ2398" s="50"/>
      <c r="CA2398" s="50"/>
      <c r="CB2398" s="50"/>
      <c r="CC2398" s="50"/>
      <c r="CD2398" s="50"/>
      <c r="CE2398" s="50"/>
      <c r="CF2398" s="50"/>
      <c r="CG2398" s="50"/>
      <c r="CH2398" s="50"/>
      <c r="CI2398" s="50"/>
      <c r="CJ2398" s="50"/>
      <c r="CK2398" s="50"/>
      <c r="CL2398" s="50"/>
      <c r="CM2398" s="50"/>
      <c r="CN2398" s="50"/>
      <c r="CO2398" s="50"/>
      <c r="CP2398" s="50"/>
      <c r="CQ2398" s="50"/>
      <c r="CR2398" s="50"/>
      <c r="CS2398" s="50"/>
      <c r="CT2398" s="50"/>
      <c r="CU2398" s="50"/>
      <c r="CV2398" s="50"/>
      <c r="CW2398" s="50"/>
      <c r="CX2398" s="50"/>
      <c r="CY2398" s="50"/>
      <c r="CZ2398" s="50"/>
      <c r="DA2398" s="50"/>
      <c r="DB2398" s="50"/>
      <c r="DC2398" s="50"/>
      <c r="DD2398" s="50"/>
      <c r="DE2398" s="50"/>
      <c r="DF2398" s="50"/>
    </row>
    <row r="2399" spans="2:110" x14ac:dyDescent="0.2">
      <c r="B2399" s="176"/>
      <c r="C2399" s="176"/>
      <c r="E2399" s="203"/>
      <c r="F2399" s="203"/>
      <c r="G2399" s="203"/>
      <c r="H2399" s="203"/>
      <c r="I2399" s="203"/>
      <c r="J2399" s="203"/>
      <c r="K2399" s="203"/>
      <c r="L2399" s="203"/>
      <c r="M2399" s="203"/>
      <c r="N2399" s="203"/>
      <c r="O2399" s="203"/>
      <c r="P2399" s="203"/>
      <c r="Q2399" s="204"/>
      <c r="R2399" s="204"/>
      <c r="S2399" s="234"/>
      <c r="T2399" s="50"/>
      <c r="U2399" s="50"/>
      <c r="V2399" s="50"/>
      <c r="W2399" s="50"/>
      <c r="X2399" s="50"/>
      <c r="Y2399" s="50"/>
      <c r="Z2399" s="250"/>
      <c r="AA2399" s="238"/>
      <c r="AB2399" s="50"/>
      <c r="AC2399" s="50"/>
      <c r="AD2399" s="50"/>
      <c r="AE2399" s="50"/>
      <c r="AF2399" s="50"/>
      <c r="AG2399" s="50"/>
      <c r="AH2399" s="50"/>
      <c r="AI2399" s="50"/>
      <c r="AJ2399" s="50"/>
      <c r="AK2399" s="50"/>
      <c r="AL2399" s="50"/>
      <c r="AM2399" s="50"/>
      <c r="AN2399" s="50"/>
      <c r="AO2399" s="50"/>
      <c r="AP2399" s="50"/>
      <c r="AQ2399" s="50"/>
      <c r="AR2399" s="50"/>
      <c r="AS2399" s="50"/>
      <c r="AT2399" s="50"/>
      <c r="AU2399" s="50"/>
      <c r="AV2399" s="50"/>
      <c r="AW2399" s="50"/>
      <c r="AX2399" s="50"/>
      <c r="AY2399" s="50"/>
      <c r="AZ2399" s="50"/>
      <c r="BA2399" s="50"/>
      <c r="BB2399" s="50"/>
      <c r="BC2399" s="50"/>
      <c r="BD2399" s="50"/>
      <c r="BE2399" s="50"/>
      <c r="BF2399" s="50"/>
      <c r="BG2399" s="50"/>
      <c r="BH2399" s="50"/>
      <c r="BI2399" s="50"/>
      <c r="BJ2399" s="50"/>
      <c r="BK2399" s="50"/>
      <c r="BL2399" s="50"/>
      <c r="BM2399" s="50"/>
      <c r="BN2399" s="50"/>
      <c r="BO2399" s="50"/>
      <c r="BP2399" s="50"/>
      <c r="BQ2399" s="50"/>
      <c r="BR2399" s="50"/>
      <c r="BS2399" s="50"/>
      <c r="BT2399" s="50"/>
      <c r="BU2399" s="50"/>
      <c r="BV2399" s="50"/>
      <c r="BW2399" s="50"/>
      <c r="BX2399" s="50"/>
      <c r="BY2399" s="50"/>
      <c r="BZ2399" s="50"/>
      <c r="CA2399" s="50"/>
      <c r="CB2399" s="50"/>
      <c r="CC2399" s="50"/>
      <c r="CD2399" s="50"/>
      <c r="CE2399" s="50"/>
      <c r="CF2399" s="50"/>
      <c r="CG2399" s="50"/>
      <c r="CH2399" s="50"/>
      <c r="CI2399" s="50"/>
      <c r="CJ2399" s="50"/>
      <c r="CK2399" s="50"/>
      <c r="CL2399" s="50"/>
      <c r="CM2399" s="50"/>
      <c r="CN2399" s="50"/>
      <c r="CO2399" s="50"/>
      <c r="CP2399" s="50"/>
      <c r="CQ2399" s="50"/>
      <c r="CR2399" s="50"/>
      <c r="CS2399" s="50"/>
      <c r="CT2399" s="50"/>
      <c r="CU2399" s="50"/>
      <c r="CV2399" s="50"/>
      <c r="CW2399" s="50"/>
      <c r="CX2399" s="50"/>
      <c r="CY2399" s="50"/>
      <c r="CZ2399" s="50"/>
      <c r="DA2399" s="50"/>
      <c r="DB2399" s="50"/>
      <c r="DC2399" s="50"/>
      <c r="DD2399" s="50"/>
      <c r="DE2399" s="50"/>
      <c r="DF2399" s="50"/>
    </row>
    <row r="2400" spans="2:110" x14ac:dyDescent="0.2">
      <c r="B2400" s="176"/>
      <c r="C2400" s="176"/>
      <c r="E2400" s="203"/>
      <c r="F2400" s="203"/>
      <c r="G2400" s="203"/>
      <c r="H2400" s="203"/>
      <c r="I2400" s="203"/>
      <c r="J2400" s="203"/>
      <c r="K2400" s="203"/>
      <c r="L2400" s="203"/>
      <c r="M2400" s="203"/>
      <c r="N2400" s="203"/>
      <c r="O2400" s="203"/>
      <c r="P2400" s="203"/>
      <c r="Q2400" s="204"/>
      <c r="R2400" s="204"/>
      <c r="S2400" s="234"/>
      <c r="T2400" s="50"/>
      <c r="U2400" s="50"/>
      <c r="V2400" s="50"/>
      <c r="W2400" s="50"/>
      <c r="X2400" s="50"/>
      <c r="Y2400" s="50"/>
      <c r="Z2400" s="250"/>
      <c r="AA2400" s="238"/>
      <c r="AB2400" s="50"/>
      <c r="AC2400" s="50"/>
      <c r="AD2400" s="50"/>
      <c r="AE2400" s="50"/>
      <c r="AF2400" s="50"/>
      <c r="AG2400" s="50"/>
      <c r="AH2400" s="50"/>
      <c r="AI2400" s="50"/>
      <c r="AJ2400" s="50"/>
      <c r="AK2400" s="50"/>
      <c r="AL2400" s="50"/>
      <c r="AM2400" s="50"/>
      <c r="AN2400" s="50"/>
      <c r="AO2400" s="50"/>
      <c r="AP2400" s="50"/>
      <c r="AQ2400" s="50"/>
      <c r="AR2400" s="50"/>
      <c r="AS2400" s="50"/>
      <c r="AT2400" s="50"/>
      <c r="AU2400" s="50"/>
      <c r="AV2400" s="50"/>
      <c r="AW2400" s="50"/>
      <c r="AX2400" s="50"/>
      <c r="AY2400" s="50"/>
      <c r="AZ2400" s="50"/>
      <c r="BA2400" s="50"/>
      <c r="BB2400" s="50"/>
      <c r="BC2400" s="50"/>
      <c r="BD2400" s="50"/>
      <c r="BE2400" s="50"/>
      <c r="BF2400" s="50"/>
      <c r="BG2400" s="50"/>
      <c r="BH2400" s="50"/>
      <c r="BI2400" s="50"/>
      <c r="BJ2400" s="50"/>
      <c r="BK2400" s="50"/>
      <c r="BL2400" s="50"/>
      <c r="BM2400" s="50"/>
      <c r="BN2400" s="50"/>
      <c r="BO2400" s="50"/>
      <c r="BP2400" s="50"/>
      <c r="BQ2400" s="50"/>
      <c r="BR2400" s="50"/>
      <c r="BS2400" s="50"/>
      <c r="BT2400" s="50"/>
      <c r="BU2400" s="50"/>
      <c r="BV2400" s="50"/>
      <c r="BW2400" s="50"/>
      <c r="BX2400" s="50"/>
      <c r="BY2400" s="50"/>
      <c r="BZ2400" s="50"/>
      <c r="CA2400" s="50"/>
      <c r="CB2400" s="50"/>
      <c r="CC2400" s="50"/>
      <c r="CD2400" s="50"/>
      <c r="CE2400" s="50"/>
      <c r="CF2400" s="50"/>
      <c r="CG2400" s="50"/>
      <c r="CH2400" s="50"/>
      <c r="CI2400" s="50"/>
      <c r="CJ2400" s="50"/>
      <c r="CK2400" s="50"/>
      <c r="CL2400" s="50"/>
      <c r="CM2400" s="50"/>
      <c r="CN2400" s="50"/>
      <c r="CO2400" s="50"/>
      <c r="CP2400" s="50"/>
      <c r="CQ2400" s="50"/>
      <c r="CR2400" s="50"/>
      <c r="CS2400" s="50"/>
      <c r="CT2400" s="50"/>
      <c r="CU2400" s="50"/>
      <c r="CV2400" s="50"/>
      <c r="CW2400" s="50"/>
      <c r="CX2400" s="50"/>
      <c r="CY2400" s="50"/>
      <c r="CZ2400" s="50"/>
      <c r="DA2400" s="50"/>
      <c r="DB2400" s="50"/>
      <c r="DC2400" s="50"/>
      <c r="DD2400" s="50"/>
      <c r="DE2400" s="50"/>
      <c r="DF2400" s="50"/>
    </row>
    <row r="2401" spans="2:110" x14ac:dyDescent="0.2">
      <c r="B2401" s="176"/>
      <c r="C2401" s="176"/>
      <c r="E2401" s="203"/>
      <c r="F2401" s="203"/>
      <c r="G2401" s="203"/>
      <c r="H2401" s="203"/>
      <c r="I2401" s="203"/>
      <c r="J2401" s="203"/>
      <c r="K2401" s="203"/>
      <c r="L2401" s="203"/>
      <c r="M2401" s="203"/>
      <c r="N2401" s="203"/>
      <c r="O2401" s="203"/>
      <c r="P2401" s="203"/>
      <c r="Q2401" s="204"/>
      <c r="R2401" s="204"/>
      <c r="S2401" s="234"/>
      <c r="T2401" s="50"/>
      <c r="U2401" s="50"/>
      <c r="V2401" s="50"/>
      <c r="W2401" s="50"/>
      <c r="X2401" s="50"/>
      <c r="Y2401" s="50"/>
      <c r="Z2401" s="250"/>
      <c r="AA2401" s="238"/>
      <c r="AB2401" s="50"/>
      <c r="AC2401" s="50"/>
      <c r="AD2401" s="50"/>
      <c r="AE2401" s="50"/>
      <c r="AF2401" s="50"/>
      <c r="AG2401" s="50"/>
      <c r="AH2401" s="50"/>
      <c r="AI2401" s="50"/>
      <c r="AJ2401" s="50"/>
      <c r="AK2401" s="50"/>
      <c r="AL2401" s="50"/>
      <c r="AM2401" s="50"/>
      <c r="AN2401" s="50"/>
      <c r="AO2401" s="50"/>
      <c r="AP2401" s="50"/>
      <c r="AQ2401" s="50"/>
      <c r="AR2401" s="50"/>
      <c r="AS2401" s="50"/>
      <c r="AT2401" s="50"/>
      <c r="AU2401" s="50"/>
      <c r="AV2401" s="50"/>
      <c r="AW2401" s="50"/>
      <c r="AX2401" s="50"/>
      <c r="AY2401" s="50"/>
      <c r="AZ2401" s="50"/>
      <c r="BA2401" s="50"/>
      <c r="BB2401" s="50"/>
      <c r="BC2401" s="50"/>
      <c r="BD2401" s="50"/>
      <c r="BE2401" s="50"/>
      <c r="BF2401" s="50"/>
      <c r="BG2401" s="50"/>
      <c r="BH2401" s="50"/>
      <c r="BI2401" s="50"/>
      <c r="BJ2401" s="50"/>
      <c r="BK2401" s="50"/>
      <c r="BL2401" s="50"/>
      <c r="BM2401" s="50"/>
      <c r="BN2401" s="50"/>
      <c r="BO2401" s="50"/>
      <c r="BP2401" s="50"/>
      <c r="BQ2401" s="50"/>
      <c r="BR2401" s="50"/>
      <c r="BS2401" s="50"/>
      <c r="BT2401" s="50"/>
      <c r="BU2401" s="50"/>
      <c r="BV2401" s="50"/>
      <c r="BW2401" s="50"/>
      <c r="BX2401" s="50"/>
      <c r="BY2401" s="50"/>
      <c r="BZ2401" s="50"/>
      <c r="CA2401" s="50"/>
      <c r="CB2401" s="50"/>
      <c r="CC2401" s="50"/>
      <c r="CD2401" s="50"/>
      <c r="CE2401" s="50"/>
      <c r="CF2401" s="50"/>
      <c r="CG2401" s="50"/>
      <c r="CH2401" s="50"/>
      <c r="CI2401" s="50"/>
      <c r="CJ2401" s="50"/>
      <c r="CK2401" s="50"/>
      <c r="CL2401" s="50"/>
      <c r="CM2401" s="50"/>
      <c r="CN2401" s="50"/>
      <c r="CO2401" s="50"/>
      <c r="CP2401" s="50"/>
      <c r="CQ2401" s="50"/>
      <c r="CR2401" s="50"/>
      <c r="CS2401" s="50"/>
      <c r="CT2401" s="50"/>
      <c r="CU2401" s="50"/>
      <c r="CV2401" s="50"/>
      <c r="CW2401" s="50"/>
      <c r="CX2401" s="50"/>
      <c r="CY2401" s="50"/>
      <c r="CZ2401" s="50"/>
      <c r="DA2401" s="50"/>
      <c r="DB2401" s="50"/>
      <c r="DC2401" s="50"/>
      <c r="DD2401" s="50"/>
      <c r="DE2401" s="50"/>
      <c r="DF2401" s="50"/>
    </row>
    <row r="2402" spans="2:110" x14ac:dyDescent="0.2">
      <c r="B2402" s="176"/>
      <c r="C2402" s="176"/>
      <c r="E2402" s="203"/>
      <c r="F2402" s="203"/>
      <c r="G2402" s="203"/>
      <c r="H2402" s="203"/>
      <c r="I2402" s="203"/>
      <c r="J2402" s="203"/>
      <c r="K2402" s="203"/>
      <c r="L2402" s="203"/>
      <c r="M2402" s="203"/>
      <c r="N2402" s="203"/>
      <c r="O2402" s="203"/>
      <c r="P2402" s="203"/>
      <c r="Q2402" s="204"/>
      <c r="R2402" s="204"/>
      <c r="S2402" s="234"/>
      <c r="T2402" s="50"/>
      <c r="U2402" s="50"/>
      <c r="V2402" s="50"/>
      <c r="W2402" s="50"/>
      <c r="X2402" s="50"/>
      <c r="Y2402" s="50"/>
      <c r="Z2402" s="250"/>
      <c r="AA2402" s="238"/>
      <c r="AB2402" s="50"/>
      <c r="AC2402" s="50"/>
      <c r="AD2402" s="50"/>
      <c r="AE2402" s="50"/>
      <c r="AF2402" s="50"/>
      <c r="AG2402" s="50"/>
      <c r="AH2402" s="50"/>
      <c r="AI2402" s="50"/>
      <c r="AJ2402" s="50"/>
      <c r="AK2402" s="50"/>
      <c r="AL2402" s="50"/>
      <c r="AM2402" s="50"/>
      <c r="AN2402" s="50"/>
      <c r="AO2402" s="50"/>
      <c r="AP2402" s="50"/>
      <c r="AQ2402" s="50"/>
      <c r="AR2402" s="50"/>
      <c r="AS2402" s="50"/>
      <c r="AT2402" s="50"/>
      <c r="AU2402" s="50"/>
      <c r="AV2402" s="50"/>
      <c r="AW2402" s="50"/>
      <c r="AX2402" s="50"/>
      <c r="AY2402" s="50"/>
      <c r="AZ2402" s="50"/>
      <c r="BA2402" s="50"/>
      <c r="BB2402" s="50"/>
      <c r="BC2402" s="50"/>
      <c r="BD2402" s="50"/>
      <c r="BE2402" s="50"/>
      <c r="BF2402" s="50"/>
      <c r="BG2402" s="50"/>
      <c r="BH2402" s="50"/>
      <c r="BI2402" s="50"/>
      <c r="BJ2402" s="50"/>
      <c r="BK2402" s="50"/>
      <c r="BL2402" s="50"/>
      <c r="BM2402" s="50"/>
      <c r="BN2402" s="50"/>
      <c r="BO2402" s="50"/>
      <c r="BP2402" s="50"/>
      <c r="BQ2402" s="50"/>
      <c r="BR2402" s="50"/>
      <c r="BS2402" s="50"/>
      <c r="BT2402" s="50"/>
      <c r="BU2402" s="50"/>
      <c r="BV2402" s="50"/>
      <c r="BW2402" s="50"/>
      <c r="BX2402" s="50"/>
      <c r="BY2402" s="50"/>
      <c r="BZ2402" s="50"/>
      <c r="CA2402" s="50"/>
      <c r="CB2402" s="50"/>
      <c r="CC2402" s="50"/>
      <c r="CD2402" s="50"/>
      <c r="CE2402" s="50"/>
      <c r="CF2402" s="50"/>
      <c r="CG2402" s="50"/>
      <c r="CH2402" s="50"/>
      <c r="CI2402" s="50"/>
      <c r="CJ2402" s="50"/>
      <c r="CK2402" s="50"/>
      <c r="CL2402" s="50"/>
      <c r="CM2402" s="50"/>
      <c r="CN2402" s="50"/>
      <c r="CO2402" s="50"/>
      <c r="CP2402" s="50"/>
      <c r="CQ2402" s="50"/>
      <c r="CR2402" s="50"/>
      <c r="CS2402" s="50"/>
      <c r="CT2402" s="50"/>
      <c r="CU2402" s="50"/>
      <c r="CV2402" s="50"/>
      <c r="CW2402" s="50"/>
      <c r="CX2402" s="50"/>
      <c r="CY2402" s="50"/>
      <c r="CZ2402" s="50"/>
      <c r="DA2402" s="50"/>
      <c r="DB2402" s="50"/>
      <c r="DC2402" s="50"/>
      <c r="DD2402" s="50"/>
      <c r="DE2402" s="50"/>
      <c r="DF2402" s="50"/>
    </row>
    <row r="2403" spans="2:110" x14ac:dyDescent="0.2">
      <c r="B2403" s="184"/>
      <c r="C2403" s="184"/>
      <c r="E2403" s="203"/>
      <c r="F2403" s="203"/>
      <c r="G2403" s="203"/>
      <c r="H2403" s="203"/>
      <c r="I2403" s="203"/>
      <c r="J2403" s="203"/>
      <c r="K2403" s="203"/>
      <c r="L2403" s="203"/>
      <c r="M2403" s="203"/>
      <c r="N2403" s="203"/>
      <c r="O2403" s="203"/>
      <c r="P2403" s="203"/>
      <c r="Q2403" s="204"/>
      <c r="R2403" s="204"/>
      <c r="S2403" s="234"/>
      <c r="T2403" s="50"/>
      <c r="U2403" s="50"/>
      <c r="V2403" s="50"/>
      <c r="W2403" s="50"/>
      <c r="X2403" s="50"/>
      <c r="Y2403" s="50"/>
      <c r="Z2403" s="250"/>
      <c r="AA2403" s="238"/>
      <c r="AB2403" s="50"/>
      <c r="AC2403" s="50"/>
      <c r="AD2403" s="50"/>
      <c r="AE2403" s="50"/>
      <c r="AF2403" s="50"/>
      <c r="AG2403" s="50"/>
      <c r="AH2403" s="50"/>
      <c r="AI2403" s="50"/>
      <c r="AJ2403" s="50"/>
      <c r="AK2403" s="50"/>
      <c r="AL2403" s="50"/>
      <c r="AM2403" s="50"/>
      <c r="AN2403" s="50"/>
      <c r="AO2403" s="50"/>
      <c r="AP2403" s="50"/>
      <c r="AQ2403" s="50"/>
      <c r="AR2403" s="50"/>
      <c r="AS2403" s="50"/>
      <c r="AT2403" s="50"/>
      <c r="AU2403" s="50"/>
      <c r="AV2403" s="50"/>
      <c r="AW2403" s="50"/>
      <c r="AX2403" s="50"/>
      <c r="AY2403" s="50"/>
      <c r="AZ2403" s="50"/>
      <c r="BA2403" s="50"/>
      <c r="BB2403" s="50"/>
      <c r="BC2403" s="50"/>
      <c r="BD2403" s="50"/>
      <c r="BE2403" s="50"/>
      <c r="BF2403" s="50"/>
      <c r="BG2403" s="50"/>
      <c r="BH2403" s="50"/>
      <c r="BI2403" s="50"/>
      <c r="BJ2403" s="50"/>
      <c r="BK2403" s="50"/>
      <c r="BL2403" s="50"/>
      <c r="BM2403" s="50"/>
      <c r="BN2403" s="50"/>
      <c r="BO2403" s="50"/>
      <c r="BP2403" s="50"/>
      <c r="BQ2403" s="50"/>
      <c r="BR2403" s="50"/>
      <c r="BS2403" s="50"/>
      <c r="BT2403" s="50"/>
      <c r="BU2403" s="50"/>
      <c r="BV2403" s="50"/>
      <c r="BW2403" s="50"/>
      <c r="BX2403" s="50"/>
      <c r="BY2403" s="50"/>
      <c r="BZ2403" s="50"/>
      <c r="CA2403" s="50"/>
      <c r="CB2403" s="50"/>
      <c r="CC2403" s="50"/>
      <c r="CD2403" s="50"/>
      <c r="CE2403" s="50"/>
      <c r="CF2403" s="50"/>
      <c r="CG2403" s="50"/>
      <c r="CH2403" s="50"/>
      <c r="CI2403" s="50"/>
      <c r="CJ2403" s="50"/>
      <c r="CK2403" s="50"/>
      <c r="CL2403" s="50"/>
      <c r="CM2403" s="50"/>
      <c r="CN2403" s="50"/>
      <c r="CO2403" s="50"/>
      <c r="CP2403" s="50"/>
      <c r="CQ2403" s="50"/>
      <c r="CR2403" s="50"/>
      <c r="CS2403" s="50"/>
      <c r="CT2403" s="50"/>
      <c r="CU2403" s="50"/>
      <c r="CV2403" s="50"/>
      <c r="CW2403" s="50"/>
      <c r="CX2403" s="50"/>
      <c r="CY2403" s="50"/>
      <c r="CZ2403" s="50"/>
      <c r="DA2403" s="50"/>
      <c r="DB2403" s="50"/>
      <c r="DC2403" s="50"/>
      <c r="DD2403" s="50"/>
      <c r="DE2403" s="50"/>
      <c r="DF2403" s="50"/>
    </row>
    <row r="2404" spans="2:110" x14ac:dyDescent="0.2">
      <c r="B2404" s="184"/>
      <c r="C2404" s="184"/>
      <c r="D2404" s="200"/>
      <c r="E2404" s="203"/>
      <c r="F2404" s="203"/>
      <c r="G2404" s="203"/>
      <c r="H2404" s="203"/>
      <c r="I2404" s="203"/>
      <c r="J2404" s="203"/>
      <c r="K2404" s="203"/>
      <c r="L2404" s="203"/>
      <c r="M2404" s="203"/>
      <c r="N2404" s="203"/>
      <c r="O2404" s="203"/>
      <c r="P2404" s="203"/>
      <c r="Q2404" s="204"/>
      <c r="R2404" s="204"/>
      <c r="S2404" s="234"/>
      <c r="T2404" s="50"/>
      <c r="U2404" s="50"/>
      <c r="V2404" s="50"/>
      <c r="W2404" s="50"/>
      <c r="X2404" s="50"/>
      <c r="Y2404" s="50"/>
      <c r="Z2404" s="250"/>
      <c r="AA2404" s="238"/>
      <c r="AB2404" s="50"/>
      <c r="AC2404" s="50"/>
      <c r="AD2404" s="50"/>
      <c r="AE2404" s="50"/>
      <c r="AF2404" s="50"/>
      <c r="AG2404" s="50"/>
      <c r="AH2404" s="50"/>
      <c r="AI2404" s="50"/>
      <c r="AJ2404" s="50"/>
      <c r="AK2404" s="50"/>
      <c r="AL2404" s="50"/>
      <c r="AM2404" s="50"/>
      <c r="AN2404" s="50"/>
      <c r="AO2404" s="50"/>
      <c r="AP2404" s="50"/>
      <c r="AQ2404" s="50"/>
      <c r="AR2404" s="50"/>
      <c r="AS2404" s="50"/>
      <c r="AT2404" s="50"/>
      <c r="AU2404" s="50"/>
      <c r="AV2404" s="50"/>
      <c r="AW2404" s="50"/>
      <c r="AX2404" s="50"/>
      <c r="AY2404" s="50"/>
      <c r="AZ2404" s="50"/>
      <c r="BA2404" s="50"/>
      <c r="BB2404" s="50"/>
      <c r="BC2404" s="50"/>
      <c r="BD2404" s="50"/>
      <c r="BE2404" s="50"/>
      <c r="BF2404" s="50"/>
      <c r="BG2404" s="50"/>
      <c r="BH2404" s="50"/>
      <c r="BI2404" s="50"/>
      <c r="BJ2404" s="50"/>
      <c r="BK2404" s="50"/>
      <c r="BL2404" s="50"/>
      <c r="BM2404" s="50"/>
      <c r="BN2404" s="50"/>
      <c r="BO2404" s="50"/>
      <c r="BP2404" s="50"/>
      <c r="BQ2404" s="50"/>
      <c r="BR2404" s="50"/>
      <c r="BS2404" s="50"/>
      <c r="BT2404" s="50"/>
      <c r="BU2404" s="50"/>
      <c r="BV2404" s="50"/>
      <c r="BW2404" s="50"/>
      <c r="BX2404" s="50"/>
      <c r="BY2404" s="50"/>
      <c r="BZ2404" s="50"/>
      <c r="CA2404" s="50"/>
      <c r="CB2404" s="50"/>
      <c r="CC2404" s="50"/>
      <c r="CD2404" s="50"/>
      <c r="CE2404" s="50"/>
      <c r="CF2404" s="50"/>
      <c r="CG2404" s="50"/>
      <c r="CH2404" s="50"/>
      <c r="CI2404" s="50"/>
      <c r="CJ2404" s="50"/>
      <c r="CK2404" s="50"/>
      <c r="CL2404" s="50"/>
      <c r="CM2404" s="50"/>
      <c r="CN2404" s="50"/>
      <c r="CO2404" s="50"/>
      <c r="CP2404" s="50"/>
      <c r="CQ2404" s="50"/>
      <c r="CR2404" s="50"/>
      <c r="CS2404" s="50"/>
      <c r="CT2404" s="50"/>
      <c r="CU2404" s="50"/>
      <c r="CV2404" s="50"/>
      <c r="CW2404" s="50"/>
      <c r="CX2404" s="50"/>
      <c r="CY2404" s="50"/>
      <c r="CZ2404" s="50"/>
      <c r="DA2404" s="50"/>
      <c r="DB2404" s="50"/>
      <c r="DC2404" s="50"/>
      <c r="DD2404" s="50"/>
      <c r="DE2404" s="50"/>
      <c r="DF2404" s="50"/>
    </row>
    <row r="2405" spans="2:110" x14ac:dyDescent="0.2">
      <c r="B2405" s="184"/>
      <c r="C2405" s="184"/>
      <c r="E2405" s="203"/>
      <c r="F2405" s="203"/>
      <c r="G2405" s="203"/>
      <c r="H2405" s="203"/>
      <c r="I2405" s="203"/>
      <c r="J2405" s="203"/>
      <c r="K2405" s="203"/>
      <c r="L2405" s="203"/>
      <c r="M2405" s="203"/>
      <c r="N2405" s="203"/>
      <c r="O2405" s="203"/>
      <c r="P2405" s="203"/>
      <c r="Q2405" s="204"/>
      <c r="R2405" s="204"/>
      <c r="S2405" s="234"/>
      <c r="T2405" s="50"/>
      <c r="U2405" s="50"/>
      <c r="V2405" s="50"/>
      <c r="W2405" s="50"/>
      <c r="X2405" s="50"/>
      <c r="Y2405" s="50"/>
      <c r="Z2405" s="250"/>
      <c r="AA2405" s="238"/>
      <c r="AB2405" s="50"/>
      <c r="AC2405" s="50"/>
      <c r="AD2405" s="50"/>
      <c r="AE2405" s="50"/>
      <c r="AF2405" s="50"/>
      <c r="AG2405" s="50"/>
      <c r="AH2405" s="50"/>
      <c r="AI2405" s="50"/>
      <c r="AJ2405" s="50"/>
      <c r="AK2405" s="50"/>
      <c r="AL2405" s="50"/>
      <c r="AM2405" s="50"/>
      <c r="AN2405" s="50"/>
      <c r="AO2405" s="50"/>
      <c r="AP2405" s="50"/>
      <c r="AQ2405" s="50"/>
      <c r="AR2405" s="50"/>
      <c r="AS2405" s="50"/>
      <c r="AT2405" s="50"/>
      <c r="AU2405" s="50"/>
      <c r="AV2405" s="50"/>
      <c r="AW2405" s="50"/>
      <c r="AX2405" s="50"/>
      <c r="AY2405" s="50"/>
      <c r="AZ2405" s="50"/>
      <c r="BA2405" s="50"/>
      <c r="BB2405" s="50"/>
      <c r="BC2405" s="50"/>
      <c r="BD2405" s="50"/>
      <c r="BE2405" s="50"/>
      <c r="BF2405" s="50"/>
      <c r="BG2405" s="50"/>
      <c r="BH2405" s="50"/>
      <c r="BI2405" s="50"/>
      <c r="BJ2405" s="50"/>
      <c r="BK2405" s="50"/>
      <c r="BL2405" s="50"/>
      <c r="BM2405" s="50"/>
      <c r="BN2405" s="50"/>
      <c r="BO2405" s="50"/>
      <c r="BP2405" s="50"/>
      <c r="BQ2405" s="50"/>
      <c r="BR2405" s="50"/>
      <c r="BS2405" s="50"/>
      <c r="BT2405" s="50"/>
      <c r="BU2405" s="50"/>
      <c r="BV2405" s="50"/>
      <c r="BW2405" s="50"/>
      <c r="BX2405" s="50"/>
      <c r="BY2405" s="50"/>
      <c r="BZ2405" s="50"/>
      <c r="CA2405" s="50"/>
      <c r="CB2405" s="50"/>
      <c r="CC2405" s="50"/>
      <c r="CD2405" s="50"/>
      <c r="CE2405" s="50"/>
      <c r="CF2405" s="50"/>
      <c r="CG2405" s="50"/>
      <c r="CH2405" s="50"/>
      <c r="CI2405" s="50"/>
      <c r="CJ2405" s="50"/>
      <c r="CK2405" s="50"/>
      <c r="CL2405" s="50"/>
      <c r="CM2405" s="50"/>
      <c r="CN2405" s="50"/>
      <c r="CO2405" s="50"/>
      <c r="CP2405" s="50"/>
      <c r="CQ2405" s="50"/>
      <c r="CR2405" s="50"/>
      <c r="CS2405" s="50"/>
      <c r="CT2405" s="50"/>
      <c r="CU2405" s="50"/>
      <c r="CV2405" s="50"/>
      <c r="CW2405" s="50"/>
      <c r="CX2405" s="50"/>
      <c r="CY2405" s="50"/>
      <c r="CZ2405" s="50"/>
      <c r="DA2405" s="50"/>
      <c r="DB2405" s="50"/>
      <c r="DC2405" s="50"/>
      <c r="DD2405" s="50"/>
      <c r="DE2405" s="50"/>
      <c r="DF2405" s="50"/>
    </row>
    <row r="2406" spans="2:110" x14ac:dyDescent="0.2">
      <c r="B2406" s="184"/>
      <c r="C2406" s="184"/>
      <c r="E2406" s="203"/>
      <c r="F2406" s="203"/>
      <c r="G2406" s="203"/>
      <c r="H2406" s="203"/>
      <c r="I2406" s="203"/>
      <c r="J2406" s="203"/>
      <c r="K2406" s="203"/>
      <c r="L2406" s="203"/>
      <c r="M2406" s="203"/>
      <c r="N2406" s="203"/>
      <c r="O2406" s="203"/>
      <c r="P2406" s="203"/>
      <c r="Q2406" s="204"/>
      <c r="R2406" s="204"/>
      <c r="S2406" s="234"/>
      <c r="T2406" s="50"/>
      <c r="U2406" s="50"/>
      <c r="V2406" s="50"/>
      <c r="W2406" s="50"/>
      <c r="X2406" s="50"/>
      <c r="Y2406" s="50"/>
      <c r="Z2406" s="250"/>
      <c r="AA2406" s="238"/>
      <c r="AB2406" s="50"/>
      <c r="AC2406" s="50"/>
      <c r="AD2406" s="50"/>
      <c r="AE2406" s="50"/>
      <c r="AF2406" s="50"/>
      <c r="AG2406" s="50"/>
      <c r="AH2406" s="50"/>
      <c r="AI2406" s="50"/>
      <c r="AJ2406" s="50"/>
      <c r="AK2406" s="50"/>
      <c r="AL2406" s="50"/>
      <c r="AM2406" s="50"/>
      <c r="AN2406" s="50"/>
      <c r="AO2406" s="50"/>
      <c r="AP2406" s="50"/>
      <c r="AQ2406" s="50"/>
      <c r="AR2406" s="50"/>
      <c r="AS2406" s="50"/>
      <c r="AT2406" s="50"/>
      <c r="AU2406" s="50"/>
      <c r="AV2406" s="50"/>
      <c r="AW2406" s="50"/>
      <c r="AX2406" s="50"/>
      <c r="AY2406" s="50"/>
      <c r="AZ2406" s="50"/>
      <c r="BA2406" s="50"/>
      <c r="BB2406" s="50"/>
      <c r="BC2406" s="50"/>
      <c r="BD2406" s="50"/>
      <c r="BE2406" s="50"/>
      <c r="BF2406" s="50"/>
      <c r="BG2406" s="50"/>
      <c r="BH2406" s="50"/>
      <c r="BI2406" s="50"/>
      <c r="BJ2406" s="50"/>
      <c r="BK2406" s="50"/>
      <c r="BL2406" s="50"/>
      <c r="BM2406" s="50"/>
      <c r="BN2406" s="50"/>
      <c r="BO2406" s="50"/>
      <c r="BP2406" s="50"/>
      <c r="BQ2406" s="50"/>
      <c r="BR2406" s="50"/>
      <c r="BS2406" s="50"/>
      <c r="BT2406" s="50"/>
      <c r="BU2406" s="50"/>
      <c r="BV2406" s="50"/>
      <c r="BW2406" s="50"/>
      <c r="BX2406" s="50"/>
      <c r="BY2406" s="50"/>
      <c r="BZ2406" s="50"/>
      <c r="CA2406" s="50"/>
      <c r="CB2406" s="50"/>
      <c r="CC2406" s="50"/>
      <c r="CD2406" s="50"/>
      <c r="CE2406" s="50"/>
      <c r="CF2406" s="50"/>
      <c r="CG2406" s="50"/>
      <c r="CH2406" s="50"/>
      <c r="CI2406" s="50"/>
      <c r="CJ2406" s="50"/>
      <c r="CK2406" s="50"/>
      <c r="CL2406" s="50"/>
      <c r="CM2406" s="50"/>
      <c r="CN2406" s="50"/>
      <c r="CO2406" s="50"/>
      <c r="CP2406" s="50"/>
      <c r="CQ2406" s="50"/>
      <c r="CR2406" s="50"/>
      <c r="CS2406" s="50"/>
      <c r="CT2406" s="50"/>
      <c r="CU2406" s="50"/>
      <c r="CV2406" s="50"/>
      <c r="CW2406" s="50"/>
      <c r="CX2406" s="50"/>
      <c r="CY2406" s="50"/>
      <c r="CZ2406" s="50"/>
      <c r="DA2406" s="50"/>
      <c r="DB2406" s="50"/>
      <c r="DC2406" s="50"/>
      <c r="DD2406" s="50"/>
      <c r="DE2406" s="50"/>
      <c r="DF2406" s="50"/>
    </row>
    <row r="2407" spans="2:110" x14ac:dyDescent="0.2">
      <c r="B2407" s="184"/>
      <c r="C2407" s="184"/>
      <c r="E2407" s="203"/>
      <c r="F2407" s="203"/>
      <c r="G2407" s="203"/>
      <c r="H2407" s="203"/>
      <c r="I2407" s="203"/>
      <c r="J2407" s="203"/>
      <c r="K2407" s="203"/>
      <c r="L2407" s="203"/>
      <c r="M2407" s="203"/>
      <c r="N2407" s="203"/>
      <c r="O2407" s="203"/>
      <c r="P2407" s="203"/>
      <c r="Q2407" s="204"/>
      <c r="R2407" s="204"/>
      <c r="S2407" s="234"/>
      <c r="T2407" s="50"/>
      <c r="U2407" s="50"/>
      <c r="V2407" s="50"/>
      <c r="W2407" s="50"/>
      <c r="X2407" s="50"/>
      <c r="Y2407" s="50"/>
      <c r="Z2407" s="250"/>
      <c r="AA2407" s="238"/>
      <c r="AB2407" s="50"/>
      <c r="AC2407" s="50"/>
      <c r="AD2407" s="50"/>
      <c r="AE2407" s="50"/>
      <c r="AF2407" s="50"/>
      <c r="AG2407" s="50"/>
      <c r="AH2407" s="50"/>
      <c r="AI2407" s="50"/>
      <c r="AJ2407" s="50"/>
      <c r="AK2407" s="50"/>
      <c r="AL2407" s="50"/>
      <c r="AM2407" s="50"/>
      <c r="AN2407" s="50"/>
      <c r="AO2407" s="50"/>
      <c r="AP2407" s="50"/>
      <c r="AQ2407" s="50"/>
      <c r="AR2407" s="50"/>
      <c r="AS2407" s="50"/>
      <c r="AT2407" s="50"/>
      <c r="AU2407" s="50"/>
      <c r="AV2407" s="50"/>
      <c r="AW2407" s="50"/>
      <c r="AX2407" s="50"/>
      <c r="AY2407" s="50"/>
      <c r="AZ2407" s="50"/>
      <c r="BA2407" s="50"/>
      <c r="BB2407" s="50"/>
      <c r="BC2407" s="50"/>
      <c r="BD2407" s="50"/>
      <c r="BE2407" s="50"/>
      <c r="BF2407" s="50"/>
      <c r="BG2407" s="50"/>
      <c r="BH2407" s="50"/>
      <c r="BI2407" s="50"/>
      <c r="BJ2407" s="50"/>
      <c r="BK2407" s="50"/>
      <c r="BL2407" s="50"/>
      <c r="BM2407" s="50"/>
      <c r="BN2407" s="50"/>
      <c r="BO2407" s="50"/>
      <c r="BP2407" s="50"/>
      <c r="BQ2407" s="50"/>
      <c r="BR2407" s="50"/>
      <c r="BS2407" s="50"/>
      <c r="BT2407" s="50"/>
      <c r="BU2407" s="50"/>
      <c r="BV2407" s="50"/>
      <c r="BW2407" s="50"/>
      <c r="BX2407" s="50"/>
      <c r="BY2407" s="50"/>
      <c r="BZ2407" s="50"/>
      <c r="CA2407" s="50"/>
      <c r="CB2407" s="50"/>
      <c r="CC2407" s="50"/>
      <c r="CD2407" s="50"/>
      <c r="CE2407" s="50"/>
      <c r="CF2407" s="50"/>
      <c r="CG2407" s="50"/>
      <c r="CH2407" s="50"/>
      <c r="CI2407" s="50"/>
      <c r="CJ2407" s="50"/>
      <c r="CK2407" s="50"/>
      <c r="CL2407" s="50"/>
      <c r="CM2407" s="50"/>
      <c r="CN2407" s="50"/>
      <c r="CO2407" s="50"/>
      <c r="CP2407" s="50"/>
      <c r="CQ2407" s="50"/>
      <c r="CR2407" s="50"/>
      <c r="CS2407" s="50"/>
      <c r="CT2407" s="50"/>
      <c r="CU2407" s="50"/>
      <c r="CV2407" s="50"/>
      <c r="CW2407" s="50"/>
      <c r="CX2407" s="50"/>
      <c r="CY2407" s="50"/>
      <c r="CZ2407" s="50"/>
      <c r="DA2407" s="50"/>
      <c r="DB2407" s="50"/>
      <c r="DC2407" s="50"/>
      <c r="DD2407" s="50"/>
      <c r="DE2407" s="50"/>
      <c r="DF2407" s="50"/>
    </row>
    <row r="2408" spans="2:110" x14ac:dyDescent="0.2">
      <c r="D2408" s="200"/>
      <c r="E2408" s="203"/>
      <c r="F2408" s="203"/>
      <c r="G2408" s="203"/>
      <c r="H2408" s="203"/>
      <c r="I2408" s="203"/>
      <c r="J2408" s="203"/>
      <c r="K2408" s="203"/>
      <c r="L2408" s="203"/>
      <c r="M2408" s="203"/>
      <c r="N2408" s="203"/>
      <c r="O2408" s="203"/>
      <c r="P2408" s="203"/>
      <c r="Q2408" s="204"/>
      <c r="R2408" s="204"/>
      <c r="S2408" s="234"/>
      <c r="T2408" s="50"/>
      <c r="U2408" s="50"/>
      <c r="V2408" s="50"/>
      <c r="W2408" s="50"/>
      <c r="X2408" s="50"/>
      <c r="Y2408" s="50"/>
      <c r="Z2408" s="250"/>
      <c r="AA2408" s="238"/>
      <c r="AB2408" s="50"/>
      <c r="AC2408" s="50"/>
      <c r="AD2408" s="50"/>
      <c r="AE2408" s="50"/>
      <c r="AF2408" s="50"/>
      <c r="AG2408" s="50"/>
      <c r="AH2408" s="50"/>
      <c r="AI2408" s="50"/>
      <c r="AJ2408" s="50"/>
      <c r="AK2408" s="50"/>
      <c r="AL2408" s="50"/>
      <c r="AM2408" s="50"/>
      <c r="AN2408" s="50"/>
      <c r="AO2408" s="50"/>
      <c r="AP2408" s="50"/>
      <c r="AQ2408" s="50"/>
      <c r="AR2408" s="50"/>
      <c r="AS2408" s="50"/>
      <c r="AT2408" s="50"/>
      <c r="AU2408" s="50"/>
      <c r="AV2408" s="50"/>
      <c r="AW2408" s="50"/>
      <c r="AX2408" s="50"/>
      <c r="AY2408" s="50"/>
      <c r="AZ2408" s="50"/>
      <c r="BA2408" s="50"/>
      <c r="BB2408" s="50"/>
      <c r="BC2408" s="50"/>
      <c r="BD2408" s="50"/>
      <c r="BE2408" s="50"/>
      <c r="BF2408" s="50"/>
      <c r="BG2408" s="50"/>
      <c r="BH2408" s="50"/>
      <c r="BI2408" s="50"/>
      <c r="BJ2408" s="50"/>
      <c r="BK2408" s="50"/>
      <c r="BL2408" s="50"/>
      <c r="BM2408" s="50"/>
      <c r="BN2408" s="50"/>
      <c r="BO2408" s="50"/>
      <c r="BP2408" s="50"/>
      <c r="BQ2408" s="50"/>
      <c r="BR2408" s="50"/>
      <c r="BS2408" s="50"/>
      <c r="BT2408" s="50"/>
      <c r="BU2408" s="50"/>
      <c r="BV2408" s="50"/>
      <c r="BW2408" s="50"/>
      <c r="BX2408" s="50"/>
      <c r="BY2408" s="50"/>
      <c r="BZ2408" s="50"/>
      <c r="CA2408" s="50"/>
      <c r="CB2408" s="50"/>
      <c r="CC2408" s="50"/>
      <c r="CD2408" s="50"/>
      <c r="CE2408" s="50"/>
      <c r="CF2408" s="50"/>
      <c r="CG2408" s="50"/>
      <c r="CH2408" s="50"/>
      <c r="CI2408" s="50"/>
      <c r="CJ2408" s="50"/>
      <c r="CK2408" s="50"/>
      <c r="CL2408" s="50"/>
      <c r="CM2408" s="50"/>
      <c r="CN2408" s="50"/>
      <c r="CO2408" s="50"/>
      <c r="CP2408" s="50"/>
      <c r="CQ2408" s="50"/>
      <c r="CR2408" s="50"/>
      <c r="CS2408" s="50"/>
      <c r="CT2408" s="50"/>
      <c r="CU2408" s="50"/>
      <c r="CV2408" s="50"/>
      <c r="CW2408" s="50"/>
      <c r="CX2408" s="50"/>
      <c r="CY2408" s="50"/>
      <c r="CZ2408" s="50"/>
      <c r="DA2408" s="50"/>
      <c r="DB2408" s="50"/>
      <c r="DC2408" s="50"/>
      <c r="DD2408" s="50"/>
      <c r="DE2408" s="50"/>
      <c r="DF2408" s="50"/>
    </row>
    <row r="2409" spans="2:110" x14ac:dyDescent="0.2">
      <c r="B2409" s="176"/>
      <c r="C2409" s="176"/>
      <c r="D2409" s="200"/>
      <c r="E2409" s="203"/>
      <c r="F2409" s="203"/>
      <c r="G2409" s="203"/>
      <c r="H2409" s="203"/>
      <c r="I2409" s="203"/>
      <c r="J2409" s="203"/>
      <c r="K2409" s="203"/>
      <c r="L2409" s="203"/>
      <c r="M2409" s="203"/>
      <c r="N2409" s="203"/>
      <c r="O2409" s="203"/>
      <c r="P2409" s="203"/>
      <c r="Q2409" s="204"/>
      <c r="R2409" s="204"/>
      <c r="S2409" s="234"/>
      <c r="T2409" s="50"/>
      <c r="U2409" s="50"/>
      <c r="V2409" s="50"/>
      <c r="W2409" s="50"/>
      <c r="X2409" s="50"/>
      <c r="Y2409" s="50"/>
      <c r="Z2409" s="250"/>
      <c r="AA2409" s="238"/>
      <c r="AB2409" s="50"/>
      <c r="AC2409" s="50"/>
      <c r="AD2409" s="50"/>
      <c r="AE2409" s="50"/>
      <c r="AF2409" s="50"/>
      <c r="AG2409" s="50"/>
      <c r="AH2409" s="50"/>
      <c r="AI2409" s="50"/>
      <c r="AJ2409" s="50"/>
      <c r="AK2409" s="50"/>
      <c r="AL2409" s="50"/>
      <c r="AM2409" s="50"/>
      <c r="AN2409" s="50"/>
      <c r="AO2409" s="50"/>
      <c r="AP2409" s="50"/>
      <c r="AQ2409" s="50"/>
      <c r="AR2409" s="50"/>
      <c r="AS2409" s="50"/>
      <c r="AT2409" s="50"/>
      <c r="AU2409" s="50"/>
      <c r="AV2409" s="50"/>
      <c r="AW2409" s="50"/>
      <c r="AX2409" s="50"/>
      <c r="AY2409" s="50"/>
      <c r="AZ2409" s="50"/>
      <c r="BA2409" s="50"/>
      <c r="BB2409" s="50"/>
      <c r="BC2409" s="50"/>
      <c r="BD2409" s="50"/>
      <c r="BE2409" s="50"/>
      <c r="BF2409" s="50"/>
      <c r="BG2409" s="50"/>
      <c r="BH2409" s="50"/>
      <c r="BI2409" s="50"/>
      <c r="BJ2409" s="50"/>
      <c r="BK2409" s="50"/>
      <c r="BL2409" s="50"/>
      <c r="BM2409" s="50"/>
      <c r="BN2409" s="50"/>
      <c r="BO2409" s="50"/>
      <c r="BP2409" s="50"/>
      <c r="BQ2409" s="50"/>
      <c r="BR2409" s="50"/>
      <c r="BS2409" s="50"/>
      <c r="BT2409" s="50"/>
      <c r="BU2409" s="50"/>
      <c r="BV2409" s="50"/>
      <c r="BW2409" s="50"/>
      <c r="BX2409" s="50"/>
      <c r="BY2409" s="50"/>
      <c r="BZ2409" s="50"/>
      <c r="CA2409" s="50"/>
      <c r="CB2409" s="50"/>
      <c r="CC2409" s="50"/>
      <c r="CD2409" s="50"/>
      <c r="CE2409" s="50"/>
      <c r="CF2409" s="50"/>
      <c r="CG2409" s="50"/>
      <c r="CH2409" s="50"/>
      <c r="CI2409" s="50"/>
      <c r="CJ2409" s="50"/>
      <c r="CK2409" s="50"/>
      <c r="CL2409" s="50"/>
      <c r="CM2409" s="50"/>
      <c r="CN2409" s="50"/>
      <c r="CO2409" s="50"/>
      <c r="CP2409" s="50"/>
      <c r="CQ2409" s="50"/>
      <c r="CR2409" s="50"/>
      <c r="CS2409" s="50"/>
      <c r="CT2409" s="50"/>
      <c r="CU2409" s="50"/>
      <c r="CV2409" s="50"/>
      <c r="CW2409" s="50"/>
      <c r="CX2409" s="50"/>
      <c r="CY2409" s="50"/>
      <c r="CZ2409" s="50"/>
      <c r="DA2409" s="50"/>
      <c r="DB2409" s="50"/>
      <c r="DC2409" s="50"/>
      <c r="DD2409" s="50"/>
      <c r="DE2409" s="50"/>
      <c r="DF2409" s="50"/>
    </row>
    <row r="2410" spans="2:110" x14ac:dyDescent="0.2">
      <c r="B2410" s="176"/>
      <c r="C2410" s="176"/>
      <c r="E2410" s="203"/>
      <c r="F2410" s="203"/>
      <c r="G2410" s="203"/>
      <c r="H2410" s="203"/>
      <c r="I2410" s="203"/>
      <c r="J2410" s="203"/>
      <c r="K2410" s="203"/>
      <c r="L2410" s="203"/>
      <c r="M2410" s="203"/>
      <c r="N2410" s="203"/>
      <c r="O2410" s="203"/>
      <c r="P2410" s="203"/>
      <c r="Q2410" s="204"/>
      <c r="R2410" s="204"/>
      <c r="S2410" s="234"/>
      <c r="T2410" s="50"/>
      <c r="U2410" s="50"/>
      <c r="V2410" s="50"/>
      <c r="W2410" s="50"/>
      <c r="X2410" s="50"/>
      <c r="Y2410" s="50"/>
      <c r="Z2410" s="250"/>
      <c r="AA2410" s="238"/>
      <c r="AB2410" s="50"/>
      <c r="AC2410" s="50"/>
      <c r="AD2410" s="50"/>
      <c r="AE2410" s="50"/>
      <c r="AF2410" s="50"/>
      <c r="AG2410" s="50"/>
      <c r="AH2410" s="50"/>
      <c r="AI2410" s="50"/>
      <c r="AJ2410" s="50"/>
      <c r="AK2410" s="50"/>
      <c r="AL2410" s="50"/>
      <c r="AM2410" s="50"/>
      <c r="AN2410" s="50"/>
      <c r="AO2410" s="50"/>
      <c r="AP2410" s="50"/>
      <c r="AQ2410" s="50"/>
      <c r="AR2410" s="50"/>
      <c r="AS2410" s="50"/>
      <c r="AT2410" s="50"/>
      <c r="AU2410" s="50"/>
      <c r="AV2410" s="50"/>
      <c r="AW2410" s="50"/>
      <c r="AX2410" s="50"/>
      <c r="AY2410" s="50"/>
      <c r="AZ2410" s="50"/>
      <c r="BA2410" s="50"/>
      <c r="BB2410" s="50"/>
      <c r="BC2410" s="50"/>
      <c r="BD2410" s="50"/>
      <c r="BE2410" s="50"/>
      <c r="BF2410" s="50"/>
      <c r="BG2410" s="50"/>
      <c r="BH2410" s="50"/>
      <c r="BI2410" s="50"/>
      <c r="BJ2410" s="50"/>
      <c r="BK2410" s="50"/>
      <c r="BL2410" s="50"/>
      <c r="BM2410" s="50"/>
      <c r="BN2410" s="50"/>
      <c r="BO2410" s="50"/>
      <c r="BP2410" s="50"/>
      <c r="BQ2410" s="50"/>
      <c r="BR2410" s="50"/>
      <c r="BS2410" s="50"/>
      <c r="BT2410" s="50"/>
      <c r="BU2410" s="50"/>
      <c r="BV2410" s="50"/>
      <c r="BW2410" s="50"/>
      <c r="BX2410" s="50"/>
      <c r="BY2410" s="50"/>
      <c r="BZ2410" s="50"/>
      <c r="CA2410" s="50"/>
      <c r="CB2410" s="50"/>
      <c r="CC2410" s="50"/>
      <c r="CD2410" s="50"/>
      <c r="CE2410" s="50"/>
      <c r="CF2410" s="50"/>
      <c r="CG2410" s="50"/>
      <c r="CH2410" s="50"/>
      <c r="CI2410" s="50"/>
      <c r="CJ2410" s="50"/>
      <c r="CK2410" s="50"/>
      <c r="CL2410" s="50"/>
      <c r="CM2410" s="50"/>
      <c r="CN2410" s="50"/>
      <c r="CO2410" s="50"/>
      <c r="CP2410" s="50"/>
      <c r="CQ2410" s="50"/>
      <c r="CR2410" s="50"/>
      <c r="CS2410" s="50"/>
      <c r="CT2410" s="50"/>
      <c r="CU2410" s="50"/>
      <c r="CV2410" s="50"/>
      <c r="CW2410" s="50"/>
      <c r="CX2410" s="50"/>
      <c r="CY2410" s="50"/>
      <c r="CZ2410" s="50"/>
      <c r="DA2410" s="50"/>
      <c r="DB2410" s="50"/>
      <c r="DC2410" s="50"/>
      <c r="DD2410" s="50"/>
      <c r="DE2410" s="50"/>
      <c r="DF2410" s="50"/>
    </row>
    <row r="2411" spans="2:110" x14ac:dyDescent="0.2">
      <c r="B2411" s="176"/>
      <c r="C2411" s="176"/>
      <c r="D2411" s="200"/>
      <c r="E2411" s="203"/>
      <c r="F2411" s="203"/>
      <c r="G2411" s="203"/>
      <c r="H2411" s="203"/>
      <c r="I2411" s="203"/>
      <c r="J2411" s="203"/>
      <c r="K2411" s="203"/>
      <c r="L2411" s="203"/>
      <c r="M2411" s="203"/>
      <c r="N2411" s="203"/>
      <c r="O2411" s="203"/>
      <c r="P2411" s="203"/>
      <c r="Q2411" s="204"/>
      <c r="R2411" s="204"/>
      <c r="S2411" s="234"/>
      <c r="T2411" s="50"/>
      <c r="U2411" s="50"/>
      <c r="V2411" s="50"/>
      <c r="W2411" s="50"/>
      <c r="X2411" s="50"/>
      <c r="Y2411" s="50"/>
      <c r="Z2411" s="250"/>
      <c r="AA2411" s="238"/>
      <c r="AB2411" s="50"/>
      <c r="AC2411" s="50"/>
      <c r="AD2411" s="50"/>
      <c r="AE2411" s="50"/>
      <c r="AF2411" s="50"/>
      <c r="AG2411" s="50"/>
      <c r="AH2411" s="50"/>
      <c r="AI2411" s="50"/>
      <c r="AJ2411" s="50"/>
      <c r="AK2411" s="50"/>
      <c r="AL2411" s="50"/>
      <c r="AM2411" s="50"/>
      <c r="AN2411" s="50"/>
      <c r="AO2411" s="50"/>
      <c r="AP2411" s="50"/>
      <c r="AQ2411" s="50"/>
      <c r="AR2411" s="50"/>
      <c r="AS2411" s="50"/>
      <c r="AT2411" s="50"/>
      <c r="AU2411" s="50"/>
      <c r="AV2411" s="50"/>
      <c r="AW2411" s="50"/>
      <c r="AX2411" s="50"/>
      <c r="AY2411" s="50"/>
      <c r="AZ2411" s="50"/>
      <c r="BA2411" s="50"/>
      <c r="BB2411" s="50"/>
      <c r="BC2411" s="50"/>
      <c r="BD2411" s="50"/>
      <c r="BE2411" s="50"/>
      <c r="BF2411" s="50"/>
      <c r="BG2411" s="50"/>
      <c r="BH2411" s="50"/>
      <c r="BI2411" s="50"/>
      <c r="BJ2411" s="50"/>
      <c r="BK2411" s="50"/>
      <c r="BL2411" s="50"/>
      <c r="BM2411" s="50"/>
      <c r="BN2411" s="50"/>
      <c r="BO2411" s="50"/>
      <c r="BP2411" s="50"/>
      <c r="BQ2411" s="50"/>
      <c r="BR2411" s="50"/>
      <c r="BS2411" s="50"/>
      <c r="BT2411" s="50"/>
      <c r="BU2411" s="50"/>
      <c r="BV2411" s="50"/>
      <c r="BW2411" s="50"/>
      <c r="BX2411" s="50"/>
      <c r="BY2411" s="50"/>
      <c r="BZ2411" s="50"/>
      <c r="CA2411" s="50"/>
      <c r="CB2411" s="50"/>
      <c r="CC2411" s="50"/>
      <c r="CD2411" s="50"/>
      <c r="CE2411" s="50"/>
      <c r="CF2411" s="50"/>
      <c r="CG2411" s="50"/>
      <c r="CH2411" s="50"/>
      <c r="CI2411" s="50"/>
      <c r="CJ2411" s="50"/>
      <c r="CK2411" s="50"/>
      <c r="CL2411" s="50"/>
      <c r="CM2411" s="50"/>
      <c r="CN2411" s="50"/>
      <c r="CO2411" s="50"/>
      <c r="CP2411" s="50"/>
      <c r="CQ2411" s="50"/>
      <c r="CR2411" s="50"/>
      <c r="CS2411" s="50"/>
      <c r="CT2411" s="50"/>
      <c r="CU2411" s="50"/>
      <c r="CV2411" s="50"/>
      <c r="CW2411" s="50"/>
      <c r="CX2411" s="50"/>
      <c r="CY2411" s="50"/>
      <c r="CZ2411" s="50"/>
      <c r="DA2411" s="50"/>
      <c r="DB2411" s="50"/>
      <c r="DC2411" s="50"/>
      <c r="DD2411" s="50"/>
      <c r="DE2411" s="50"/>
      <c r="DF2411" s="50"/>
    </row>
    <row r="2412" spans="2:110" x14ac:dyDescent="0.2">
      <c r="B2412" s="176"/>
      <c r="C2412" s="176"/>
      <c r="D2412" s="200"/>
      <c r="E2412" s="203"/>
      <c r="F2412" s="203"/>
      <c r="G2412" s="203"/>
      <c r="H2412" s="203"/>
      <c r="I2412" s="203"/>
      <c r="J2412" s="203"/>
      <c r="K2412" s="203"/>
      <c r="L2412" s="203"/>
      <c r="M2412" s="203"/>
      <c r="N2412" s="203"/>
      <c r="O2412" s="203"/>
      <c r="P2412" s="203"/>
      <c r="Q2412" s="204"/>
      <c r="R2412" s="204"/>
      <c r="S2412" s="234"/>
      <c r="T2412" s="50"/>
      <c r="U2412" s="50"/>
      <c r="V2412" s="50"/>
      <c r="W2412" s="50"/>
      <c r="X2412" s="50"/>
      <c r="Y2412" s="50"/>
      <c r="Z2412" s="250"/>
      <c r="AA2412" s="238"/>
      <c r="AB2412" s="50"/>
      <c r="AC2412" s="50"/>
      <c r="AD2412" s="50"/>
      <c r="AE2412" s="50"/>
      <c r="AF2412" s="50"/>
      <c r="AG2412" s="50"/>
      <c r="AH2412" s="50"/>
      <c r="AI2412" s="50"/>
      <c r="AJ2412" s="50"/>
      <c r="AK2412" s="50"/>
      <c r="AL2412" s="50"/>
      <c r="AM2412" s="50"/>
      <c r="AN2412" s="50"/>
      <c r="AO2412" s="50"/>
      <c r="AP2412" s="50"/>
      <c r="AQ2412" s="50"/>
      <c r="AR2412" s="50"/>
      <c r="AS2412" s="50"/>
      <c r="AT2412" s="50"/>
      <c r="AU2412" s="50"/>
      <c r="AV2412" s="50"/>
      <c r="AW2412" s="50"/>
      <c r="AX2412" s="50"/>
      <c r="AY2412" s="50"/>
      <c r="AZ2412" s="50"/>
      <c r="BA2412" s="50"/>
      <c r="BB2412" s="50"/>
      <c r="BC2412" s="50"/>
      <c r="BD2412" s="50"/>
      <c r="BE2412" s="50"/>
      <c r="BF2412" s="50"/>
      <c r="BG2412" s="50"/>
      <c r="BH2412" s="50"/>
      <c r="BI2412" s="50"/>
      <c r="BJ2412" s="50"/>
      <c r="BK2412" s="50"/>
      <c r="BL2412" s="50"/>
      <c r="BM2412" s="50"/>
      <c r="BN2412" s="50"/>
      <c r="BO2412" s="50"/>
      <c r="BP2412" s="50"/>
      <c r="BQ2412" s="50"/>
      <c r="BR2412" s="50"/>
      <c r="BS2412" s="50"/>
      <c r="BT2412" s="50"/>
      <c r="BU2412" s="50"/>
      <c r="BV2412" s="50"/>
      <c r="BW2412" s="50"/>
      <c r="BX2412" s="50"/>
      <c r="BY2412" s="50"/>
      <c r="BZ2412" s="50"/>
      <c r="CA2412" s="50"/>
      <c r="CB2412" s="50"/>
      <c r="CC2412" s="50"/>
      <c r="CD2412" s="50"/>
      <c r="CE2412" s="50"/>
      <c r="CF2412" s="50"/>
      <c r="CG2412" s="50"/>
      <c r="CH2412" s="50"/>
      <c r="CI2412" s="50"/>
      <c r="CJ2412" s="50"/>
      <c r="CK2412" s="50"/>
      <c r="CL2412" s="50"/>
      <c r="CM2412" s="50"/>
      <c r="CN2412" s="50"/>
      <c r="CO2412" s="50"/>
      <c r="CP2412" s="50"/>
      <c r="CQ2412" s="50"/>
      <c r="CR2412" s="50"/>
      <c r="CS2412" s="50"/>
      <c r="CT2412" s="50"/>
      <c r="CU2412" s="50"/>
      <c r="CV2412" s="50"/>
      <c r="CW2412" s="50"/>
      <c r="CX2412" s="50"/>
      <c r="CY2412" s="50"/>
      <c r="CZ2412" s="50"/>
      <c r="DA2412" s="50"/>
      <c r="DB2412" s="50"/>
      <c r="DC2412" s="50"/>
      <c r="DD2412" s="50"/>
      <c r="DE2412" s="50"/>
      <c r="DF2412" s="50"/>
    </row>
    <row r="2413" spans="2:110" x14ac:dyDescent="0.2">
      <c r="B2413" s="176"/>
      <c r="C2413" s="176"/>
      <c r="D2413" s="200"/>
      <c r="E2413" s="203"/>
      <c r="F2413" s="203"/>
      <c r="G2413" s="203"/>
      <c r="H2413" s="203"/>
      <c r="I2413" s="203"/>
      <c r="J2413" s="203"/>
      <c r="K2413" s="203"/>
      <c r="L2413" s="203"/>
      <c r="M2413" s="203"/>
      <c r="N2413" s="203"/>
      <c r="O2413" s="203"/>
      <c r="P2413" s="203"/>
      <c r="Q2413" s="204"/>
      <c r="R2413" s="204"/>
      <c r="S2413" s="234"/>
      <c r="T2413" s="50"/>
      <c r="U2413" s="50"/>
      <c r="V2413" s="50"/>
      <c r="W2413" s="50"/>
      <c r="X2413" s="50"/>
      <c r="Y2413" s="50"/>
      <c r="Z2413" s="250"/>
      <c r="AA2413" s="238"/>
      <c r="AB2413" s="50"/>
      <c r="AC2413" s="50"/>
      <c r="AD2413" s="50"/>
      <c r="AE2413" s="50"/>
      <c r="AF2413" s="50"/>
      <c r="AG2413" s="50"/>
      <c r="AH2413" s="50"/>
      <c r="AI2413" s="50"/>
      <c r="AJ2413" s="50"/>
      <c r="AK2413" s="50"/>
      <c r="AL2413" s="50"/>
      <c r="AM2413" s="50"/>
      <c r="AN2413" s="50"/>
      <c r="AO2413" s="50"/>
      <c r="AP2413" s="50"/>
      <c r="AQ2413" s="50"/>
      <c r="AR2413" s="50"/>
      <c r="AS2413" s="50"/>
      <c r="AT2413" s="50"/>
      <c r="AU2413" s="50"/>
      <c r="AV2413" s="50"/>
      <c r="AW2413" s="50"/>
      <c r="AX2413" s="50"/>
      <c r="AY2413" s="50"/>
      <c r="AZ2413" s="50"/>
      <c r="BA2413" s="50"/>
      <c r="BB2413" s="50"/>
      <c r="BC2413" s="50"/>
      <c r="BD2413" s="50"/>
      <c r="BE2413" s="50"/>
      <c r="BF2413" s="50"/>
      <c r="BG2413" s="50"/>
      <c r="BH2413" s="50"/>
      <c r="BI2413" s="50"/>
      <c r="BJ2413" s="50"/>
      <c r="BK2413" s="50"/>
      <c r="BL2413" s="50"/>
      <c r="BM2413" s="50"/>
      <c r="BN2413" s="50"/>
      <c r="BO2413" s="50"/>
      <c r="BP2413" s="50"/>
      <c r="BQ2413" s="50"/>
      <c r="BR2413" s="50"/>
      <c r="BS2413" s="50"/>
      <c r="BT2413" s="50"/>
      <c r="BU2413" s="50"/>
      <c r="BV2413" s="50"/>
      <c r="BW2413" s="50"/>
      <c r="BX2413" s="50"/>
      <c r="BY2413" s="50"/>
      <c r="BZ2413" s="50"/>
      <c r="CA2413" s="50"/>
      <c r="CB2413" s="50"/>
      <c r="CC2413" s="50"/>
      <c r="CD2413" s="50"/>
      <c r="CE2413" s="50"/>
      <c r="CF2413" s="50"/>
      <c r="CG2413" s="50"/>
      <c r="CH2413" s="50"/>
      <c r="CI2413" s="50"/>
      <c r="CJ2413" s="50"/>
      <c r="CK2413" s="50"/>
      <c r="CL2413" s="50"/>
      <c r="CM2413" s="50"/>
      <c r="CN2413" s="50"/>
      <c r="CO2413" s="50"/>
      <c r="CP2413" s="50"/>
      <c r="CQ2413" s="50"/>
      <c r="CR2413" s="50"/>
      <c r="CS2413" s="50"/>
      <c r="CT2413" s="50"/>
      <c r="CU2413" s="50"/>
      <c r="CV2413" s="50"/>
      <c r="CW2413" s="50"/>
      <c r="CX2413" s="50"/>
      <c r="CY2413" s="50"/>
      <c r="CZ2413" s="50"/>
      <c r="DA2413" s="50"/>
      <c r="DB2413" s="50"/>
      <c r="DC2413" s="50"/>
      <c r="DD2413" s="50"/>
      <c r="DE2413" s="50"/>
      <c r="DF2413" s="50"/>
    </row>
    <row r="2414" spans="2:110" x14ac:dyDescent="0.2">
      <c r="B2414" s="176"/>
      <c r="C2414" s="176"/>
      <c r="D2414" s="200"/>
      <c r="E2414" s="203"/>
      <c r="F2414" s="203"/>
      <c r="G2414" s="203"/>
      <c r="H2414" s="203"/>
      <c r="I2414" s="203"/>
      <c r="J2414" s="203"/>
      <c r="K2414" s="203"/>
      <c r="L2414" s="203"/>
      <c r="M2414" s="203"/>
      <c r="N2414" s="203"/>
      <c r="O2414" s="203"/>
      <c r="P2414" s="203"/>
      <c r="Q2414" s="204"/>
      <c r="R2414" s="204"/>
      <c r="S2414" s="234"/>
      <c r="T2414" s="50"/>
      <c r="U2414" s="50"/>
      <c r="V2414" s="50"/>
      <c r="W2414" s="50"/>
      <c r="X2414" s="50"/>
      <c r="Y2414" s="50"/>
      <c r="Z2414" s="250"/>
      <c r="AA2414" s="238"/>
      <c r="AB2414" s="50"/>
      <c r="AC2414" s="50"/>
      <c r="AD2414" s="50"/>
      <c r="AE2414" s="50"/>
      <c r="AF2414" s="50"/>
      <c r="AG2414" s="50"/>
      <c r="AH2414" s="50"/>
      <c r="AI2414" s="50"/>
      <c r="AJ2414" s="50"/>
      <c r="AK2414" s="50"/>
      <c r="AL2414" s="50"/>
      <c r="AM2414" s="50"/>
      <c r="AN2414" s="50"/>
      <c r="AO2414" s="50"/>
      <c r="AP2414" s="50"/>
      <c r="AQ2414" s="50"/>
      <c r="AR2414" s="50"/>
      <c r="AS2414" s="50"/>
      <c r="AT2414" s="50"/>
      <c r="AU2414" s="50"/>
      <c r="AV2414" s="50"/>
      <c r="AW2414" s="50"/>
      <c r="AX2414" s="50"/>
      <c r="AY2414" s="50"/>
      <c r="AZ2414" s="50"/>
      <c r="BA2414" s="50"/>
      <c r="BB2414" s="50"/>
      <c r="BC2414" s="50"/>
      <c r="BD2414" s="50"/>
      <c r="BE2414" s="50"/>
      <c r="BF2414" s="50"/>
      <c r="BG2414" s="50"/>
      <c r="BH2414" s="50"/>
      <c r="BI2414" s="50"/>
      <c r="BJ2414" s="50"/>
      <c r="BK2414" s="50"/>
      <c r="BL2414" s="50"/>
      <c r="BM2414" s="50"/>
      <c r="BN2414" s="50"/>
      <c r="BO2414" s="50"/>
      <c r="BP2414" s="50"/>
      <c r="BQ2414" s="50"/>
      <c r="BR2414" s="50"/>
      <c r="BS2414" s="50"/>
      <c r="BT2414" s="50"/>
      <c r="BU2414" s="50"/>
      <c r="BV2414" s="50"/>
      <c r="BW2414" s="50"/>
      <c r="BX2414" s="50"/>
      <c r="BY2414" s="50"/>
      <c r="BZ2414" s="50"/>
      <c r="CA2414" s="50"/>
      <c r="CB2414" s="50"/>
      <c r="CC2414" s="50"/>
      <c r="CD2414" s="50"/>
      <c r="CE2414" s="50"/>
      <c r="CF2414" s="50"/>
      <c r="CG2414" s="50"/>
      <c r="CH2414" s="50"/>
      <c r="CI2414" s="50"/>
      <c r="CJ2414" s="50"/>
      <c r="CK2414" s="50"/>
      <c r="CL2414" s="50"/>
      <c r="CM2414" s="50"/>
      <c r="CN2414" s="50"/>
      <c r="CO2414" s="50"/>
      <c r="CP2414" s="50"/>
      <c r="CQ2414" s="50"/>
      <c r="CR2414" s="50"/>
      <c r="CS2414" s="50"/>
      <c r="CT2414" s="50"/>
      <c r="CU2414" s="50"/>
      <c r="CV2414" s="50"/>
      <c r="CW2414" s="50"/>
      <c r="CX2414" s="50"/>
      <c r="CY2414" s="50"/>
      <c r="CZ2414" s="50"/>
      <c r="DA2414" s="50"/>
      <c r="DB2414" s="50"/>
      <c r="DC2414" s="50"/>
      <c r="DD2414" s="50"/>
      <c r="DE2414" s="50"/>
      <c r="DF2414" s="50"/>
    </row>
    <row r="2415" spans="2:110" x14ac:dyDescent="0.2">
      <c r="B2415" s="176"/>
      <c r="C2415" s="176"/>
      <c r="E2415" s="203"/>
      <c r="F2415" s="203"/>
      <c r="G2415" s="203"/>
      <c r="H2415" s="203"/>
      <c r="I2415" s="203"/>
      <c r="J2415" s="203"/>
      <c r="K2415" s="203"/>
      <c r="L2415" s="203"/>
      <c r="M2415" s="203"/>
      <c r="N2415" s="203"/>
      <c r="O2415" s="203"/>
      <c r="P2415" s="203"/>
      <c r="Q2415" s="204"/>
      <c r="R2415" s="204"/>
      <c r="S2415" s="234"/>
      <c r="T2415" s="50"/>
      <c r="U2415" s="50"/>
      <c r="V2415" s="50"/>
      <c r="W2415" s="50"/>
      <c r="X2415" s="50"/>
      <c r="Y2415" s="50"/>
      <c r="Z2415" s="250"/>
      <c r="AA2415" s="238"/>
      <c r="AB2415" s="50"/>
      <c r="AC2415" s="50"/>
      <c r="AD2415" s="50"/>
      <c r="AE2415" s="50"/>
      <c r="AF2415" s="50"/>
      <c r="AG2415" s="50"/>
      <c r="AH2415" s="50"/>
      <c r="AI2415" s="50"/>
      <c r="AJ2415" s="50"/>
      <c r="AK2415" s="50"/>
      <c r="AL2415" s="50"/>
      <c r="AM2415" s="50"/>
      <c r="AN2415" s="50"/>
      <c r="AO2415" s="50"/>
      <c r="AP2415" s="50"/>
      <c r="AQ2415" s="50"/>
      <c r="AR2415" s="50"/>
      <c r="AS2415" s="50"/>
      <c r="AT2415" s="50"/>
      <c r="AU2415" s="50"/>
      <c r="AV2415" s="50"/>
      <c r="AW2415" s="50"/>
      <c r="AX2415" s="50"/>
      <c r="AY2415" s="50"/>
      <c r="AZ2415" s="50"/>
      <c r="BA2415" s="50"/>
      <c r="BB2415" s="50"/>
      <c r="BC2415" s="50"/>
      <c r="BD2415" s="50"/>
      <c r="BE2415" s="50"/>
      <c r="BF2415" s="50"/>
      <c r="BG2415" s="50"/>
      <c r="BH2415" s="50"/>
      <c r="BI2415" s="50"/>
      <c r="BJ2415" s="50"/>
      <c r="BK2415" s="50"/>
      <c r="BL2415" s="50"/>
      <c r="BM2415" s="50"/>
      <c r="BN2415" s="50"/>
      <c r="BO2415" s="50"/>
      <c r="BP2415" s="50"/>
      <c r="BQ2415" s="50"/>
      <c r="BR2415" s="50"/>
      <c r="BS2415" s="50"/>
      <c r="BT2415" s="50"/>
      <c r="BU2415" s="50"/>
      <c r="BV2415" s="50"/>
      <c r="BW2415" s="50"/>
      <c r="BX2415" s="50"/>
      <c r="BY2415" s="50"/>
      <c r="BZ2415" s="50"/>
      <c r="CA2415" s="50"/>
      <c r="CB2415" s="50"/>
      <c r="CC2415" s="50"/>
      <c r="CD2415" s="50"/>
      <c r="CE2415" s="50"/>
      <c r="CF2415" s="50"/>
      <c r="CG2415" s="50"/>
      <c r="CH2415" s="50"/>
      <c r="CI2415" s="50"/>
      <c r="CJ2415" s="50"/>
      <c r="CK2415" s="50"/>
      <c r="CL2415" s="50"/>
      <c r="CM2415" s="50"/>
      <c r="CN2415" s="50"/>
      <c r="CO2415" s="50"/>
      <c r="CP2415" s="50"/>
      <c r="CQ2415" s="50"/>
      <c r="CR2415" s="50"/>
      <c r="CS2415" s="50"/>
      <c r="CT2415" s="50"/>
      <c r="CU2415" s="50"/>
      <c r="CV2415" s="50"/>
      <c r="CW2415" s="50"/>
      <c r="CX2415" s="50"/>
      <c r="CY2415" s="50"/>
      <c r="CZ2415" s="50"/>
      <c r="DA2415" s="50"/>
      <c r="DB2415" s="50"/>
      <c r="DC2415" s="50"/>
      <c r="DD2415" s="50"/>
      <c r="DE2415" s="50"/>
      <c r="DF2415" s="50"/>
    </row>
    <row r="2416" spans="2:110" x14ac:dyDescent="0.2">
      <c r="B2416" s="176"/>
      <c r="C2416" s="176"/>
      <c r="E2416" s="203"/>
      <c r="F2416" s="203"/>
      <c r="G2416" s="203"/>
      <c r="H2416" s="203"/>
      <c r="I2416" s="203"/>
      <c r="J2416" s="203"/>
      <c r="K2416" s="203"/>
      <c r="L2416" s="203"/>
      <c r="M2416" s="203"/>
      <c r="N2416" s="203"/>
      <c r="O2416" s="203"/>
      <c r="P2416" s="203"/>
      <c r="Q2416" s="204"/>
      <c r="R2416" s="204"/>
      <c r="S2416" s="234"/>
      <c r="T2416" s="50"/>
      <c r="U2416" s="50"/>
      <c r="V2416" s="50"/>
      <c r="W2416" s="50"/>
      <c r="X2416" s="50"/>
      <c r="Y2416" s="50"/>
      <c r="Z2416" s="250"/>
      <c r="AA2416" s="238"/>
      <c r="AB2416" s="50"/>
      <c r="AC2416" s="50"/>
      <c r="AD2416" s="50"/>
      <c r="AE2416" s="50"/>
      <c r="AF2416" s="50"/>
      <c r="AG2416" s="50"/>
      <c r="AH2416" s="50"/>
      <c r="AI2416" s="50"/>
      <c r="AJ2416" s="50"/>
      <c r="AK2416" s="50"/>
      <c r="AL2416" s="50"/>
      <c r="AM2416" s="50"/>
      <c r="AN2416" s="50"/>
      <c r="AO2416" s="50"/>
      <c r="AP2416" s="50"/>
      <c r="AQ2416" s="50"/>
      <c r="AR2416" s="50"/>
      <c r="AS2416" s="50"/>
      <c r="AT2416" s="50"/>
      <c r="AU2416" s="50"/>
      <c r="AV2416" s="50"/>
      <c r="AW2416" s="50"/>
      <c r="AX2416" s="50"/>
      <c r="AY2416" s="50"/>
      <c r="AZ2416" s="50"/>
      <c r="BA2416" s="50"/>
      <c r="BB2416" s="50"/>
      <c r="BC2416" s="50"/>
      <c r="BD2416" s="50"/>
      <c r="BE2416" s="50"/>
      <c r="BF2416" s="50"/>
      <c r="BG2416" s="50"/>
      <c r="BH2416" s="50"/>
      <c r="BI2416" s="50"/>
      <c r="BJ2416" s="50"/>
      <c r="BK2416" s="50"/>
      <c r="BL2416" s="50"/>
      <c r="BM2416" s="50"/>
      <c r="BN2416" s="50"/>
      <c r="BO2416" s="50"/>
      <c r="BP2416" s="50"/>
      <c r="BQ2416" s="50"/>
      <c r="BR2416" s="50"/>
      <c r="BS2416" s="50"/>
      <c r="BT2416" s="50"/>
      <c r="BU2416" s="50"/>
      <c r="BV2416" s="50"/>
      <c r="BW2416" s="50"/>
      <c r="BX2416" s="50"/>
      <c r="BY2416" s="50"/>
      <c r="BZ2416" s="50"/>
      <c r="CA2416" s="50"/>
      <c r="CB2416" s="50"/>
      <c r="CC2416" s="50"/>
      <c r="CD2416" s="50"/>
      <c r="CE2416" s="50"/>
      <c r="CF2416" s="50"/>
      <c r="CG2416" s="50"/>
      <c r="CH2416" s="50"/>
      <c r="CI2416" s="50"/>
      <c r="CJ2416" s="50"/>
      <c r="CK2416" s="50"/>
      <c r="CL2416" s="50"/>
      <c r="CM2416" s="50"/>
      <c r="CN2416" s="50"/>
      <c r="CO2416" s="50"/>
      <c r="CP2416" s="50"/>
      <c r="CQ2416" s="50"/>
      <c r="CR2416" s="50"/>
      <c r="CS2416" s="50"/>
      <c r="CT2416" s="50"/>
      <c r="CU2416" s="50"/>
      <c r="CV2416" s="50"/>
      <c r="CW2416" s="50"/>
      <c r="CX2416" s="50"/>
      <c r="CY2416" s="50"/>
      <c r="CZ2416" s="50"/>
      <c r="DA2416" s="50"/>
      <c r="DB2416" s="50"/>
      <c r="DC2416" s="50"/>
      <c r="DD2416" s="50"/>
      <c r="DE2416" s="50"/>
      <c r="DF2416" s="50"/>
    </row>
    <row r="2417" spans="2:110" x14ac:dyDescent="0.2">
      <c r="B2417" s="176"/>
      <c r="C2417" s="176"/>
      <c r="E2417" s="203"/>
      <c r="F2417" s="203"/>
      <c r="G2417" s="203"/>
      <c r="H2417" s="203"/>
      <c r="I2417" s="203"/>
      <c r="J2417" s="203"/>
      <c r="K2417" s="203"/>
      <c r="L2417" s="203"/>
      <c r="M2417" s="203"/>
      <c r="N2417" s="203"/>
      <c r="O2417" s="203"/>
      <c r="P2417" s="203"/>
      <c r="Q2417" s="204"/>
      <c r="R2417" s="204"/>
      <c r="S2417" s="234"/>
      <c r="T2417" s="50"/>
      <c r="U2417" s="50"/>
      <c r="V2417" s="50"/>
      <c r="W2417" s="50"/>
      <c r="X2417" s="50"/>
      <c r="Y2417" s="50"/>
      <c r="Z2417" s="250"/>
      <c r="AA2417" s="238"/>
      <c r="AB2417" s="50"/>
      <c r="AC2417" s="50"/>
      <c r="AD2417" s="50"/>
      <c r="AE2417" s="50"/>
      <c r="AF2417" s="50"/>
      <c r="AG2417" s="50"/>
      <c r="AH2417" s="50"/>
      <c r="AI2417" s="50"/>
      <c r="AJ2417" s="50"/>
      <c r="AK2417" s="50"/>
      <c r="AL2417" s="50"/>
      <c r="AM2417" s="50"/>
      <c r="AN2417" s="50"/>
      <c r="AO2417" s="50"/>
      <c r="AP2417" s="50"/>
      <c r="AQ2417" s="50"/>
      <c r="AR2417" s="50"/>
      <c r="AS2417" s="50"/>
      <c r="AT2417" s="50"/>
      <c r="AU2417" s="50"/>
      <c r="AV2417" s="50"/>
      <c r="AW2417" s="50"/>
      <c r="AX2417" s="50"/>
      <c r="AY2417" s="50"/>
      <c r="AZ2417" s="50"/>
      <c r="BA2417" s="50"/>
      <c r="BB2417" s="50"/>
      <c r="BC2417" s="50"/>
      <c r="BD2417" s="50"/>
      <c r="BE2417" s="50"/>
      <c r="BF2417" s="50"/>
      <c r="BG2417" s="50"/>
      <c r="BH2417" s="50"/>
      <c r="BI2417" s="50"/>
      <c r="BJ2417" s="50"/>
      <c r="BK2417" s="50"/>
      <c r="BL2417" s="50"/>
      <c r="BM2417" s="50"/>
      <c r="BN2417" s="50"/>
      <c r="BO2417" s="50"/>
      <c r="BP2417" s="50"/>
      <c r="BQ2417" s="50"/>
      <c r="BR2417" s="50"/>
      <c r="BS2417" s="50"/>
      <c r="BT2417" s="50"/>
      <c r="BU2417" s="50"/>
      <c r="BV2417" s="50"/>
      <c r="BW2417" s="50"/>
      <c r="BX2417" s="50"/>
      <c r="BY2417" s="50"/>
      <c r="BZ2417" s="50"/>
      <c r="CA2417" s="50"/>
      <c r="CB2417" s="50"/>
      <c r="CC2417" s="50"/>
      <c r="CD2417" s="50"/>
      <c r="CE2417" s="50"/>
      <c r="CF2417" s="50"/>
      <c r="CG2417" s="50"/>
      <c r="CH2417" s="50"/>
      <c r="CI2417" s="50"/>
      <c r="CJ2417" s="50"/>
      <c r="CK2417" s="50"/>
      <c r="CL2417" s="50"/>
      <c r="CM2417" s="50"/>
      <c r="CN2417" s="50"/>
      <c r="CO2417" s="50"/>
      <c r="CP2417" s="50"/>
      <c r="CQ2417" s="50"/>
      <c r="CR2417" s="50"/>
      <c r="CS2417" s="50"/>
      <c r="CT2417" s="50"/>
      <c r="CU2417" s="50"/>
      <c r="CV2417" s="50"/>
      <c r="CW2417" s="50"/>
      <c r="CX2417" s="50"/>
      <c r="CY2417" s="50"/>
      <c r="CZ2417" s="50"/>
      <c r="DA2417" s="50"/>
      <c r="DB2417" s="50"/>
      <c r="DC2417" s="50"/>
      <c r="DD2417" s="50"/>
      <c r="DE2417" s="50"/>
      <c r="DF2417" s="50"/>
    </row>
    <row r="2418" spans="2:110" x14ac:dyDescent="0.2">
      <c r="B2418" s="176"/>
      <c r="C2418" s="176"/>
      <c r="E2418" s="203"/>
      <c r="F2418" s="203"/>
      <c r="G2418" s="203"/>
      <c r="H2418" s="203"/>
      <c r="I2418" s="203"/>
      <c r="J2418" s="203"/>
      <c r="K2418" s="203"/>
      <c r="L2418" s="203"/>
      <c r="M2418" s="203"/>
      <c r="N2418" s="203"/>
      <c r="O2418" s="203"/>
      <c r="P2418" s="203"/>
      <c r="Q2418" s="204"/>
      <c r="R2418" s="204"/>
      <c r="S2418" s="234"/>
      <c r="T2418" s="50"/>
      <c r="U2418" s="50"/>
      <c r="V2418" s="50"/>
      <c r="W2418" s="50"/>
      <c r="X2418" s="50"/>
      <c r="Y2418" s="50"/>
      <c r="Z2418" s="250"/>
      <c r="AA2418" s="238"/>
      <c r="AB2418" s="50"/>
      <c r="AC2418" s="50"/>
      <c r="AD2418" s="50"/>
      <c r="AE2418" s="50"/>
      <c r="AF2418" s="50"/>
      <c r="AG2418" s="50"/>
      <c r="AH2418" s="50"/>
      <c r="AI2418" s="50"/>
      <c r="AJ2418" s="50"/>
      <c r="AK2418" s="50"/>
      <c r="AL2418" s="50"/>
      <c r="AM2418" s="50"/>
      <c r="AN2418" s="50"/>
      <c r="AO2418" s="50"/>
      <c r="AP2418" s="50"/>
      <c r="AQ2418" s="50"/>
      <c r="AR2418" s="50"/>
      <c r="AS2418" s="50"/>
      <c r="AT2418" s="50"/>
      <c r="AU2418" s="50"/>
      <c r="AV2418" s="50"/>
      <c r="AW2418" s="50"/>
      <c r="AX2418" s="50"/>
      <c r="AY2418" s="50"/>
      <c r="AZ2418" s="50"/>
      <c r="BA2418" s="50"/>
      <c r="BB2418" s="50"/>
      <c r="BC2418" s="50"/>
      <c r="BD2418" s="50"/>
      <c r="BE2418" s="50"/>
      <c r="BF2418" s="50"/>
      <c r="BG2418" s="50"/>
      <c r="BH2418" s="50"/>
      <c r="BI2418" s="50"/>
      <c r="BJ2418" s="50"/>
      <c r="BK2418" s="50"/>
      <c r="BL2418" s="50"/>
      <c r="BM2418" s="50"/>
      <c r="BN2418" s="50"/>
      <c r="BO2418" s="50"/>
      <c r="BP2418" s="50"/>
      <c r="BQ2418" s="50"/>
      <c r="BR2418" s="50"/>
      <c r="BS2418" s="50"/>
      <c r="BT2418" s="50"/>
      <c r="BU2418" s="50"/>
      <c r="BV2418" s="50"/>
      <c r="BW2418" s="50"/>
      <c r="BX2418" s="50"/>
      <c r="BY2418" s="50"/>
      <c r="BZ2418" s="50"/>
      <c r="CA2418" s="50"/>
      <c r="CB2418" s="50"/>
      <c r="CC2418" s="50"/>
      <c r="CD2418" s="50"/>
      <c r="CE2418" s="50"/>
      <c r="CF2418" s="50"/>
      <c r="CG2418" s="50"/>
      <c r="CH2418" s="50"/>
      <c r="CI2418" s="50"/>
      <c r="CJ2418" s="50"/>
      <c r="CK2418" s="50"/>
      <c r="CL2418" s="50"/>
      <c r="CM2418" s="50"/>
      <c r="CN2418" s="50"/>
      <c r="CO2418" s="50"/>
      <c r="CP2418" s="50"/>
      <c r="CQ2418" s="50"/>
      <c r="CR2418" s="50"/>
      <c r="CS2418" s="50"/>
      <c r="CT2418" s="50"/>
      <c r="CU2418" s="50"/>
      <c r="CV2418" s="50"/>
      <c r="CW2418" s="50"/>
      <c r="CX2418" s="50"/>
      <c r="CY2418" s="50"/>
      <c r="CZ2418" s="50"/>
      <c r="DA2418" s="50"/>
      <c r="DB2418" s="50"/>
      <c r="DC2418" s="50"/>
      <c r="DD2418" s="50"/>
      <c r="DE2418" s="50"/>
      <c r="DF2418" s="50"/>
    </row>
    <row r="2419" spans="2:110" x14ac:dyDescent="0.2">
      <c r="B2419" s="176"/>
      <c r="C2419" s="176"/>
      <c r="E2419" s="203"/>
      <c r="F2419" s="203"/>
      <c r="G2419" s="203"/>
      <c r="H2419" s="203"/>
      <c r="I2419" s="203"/>
      <c r="J2419" s="203"/>
      <c r="K2419" s="203"/>
      <c r="L2419" s="203"/>
      <c r="M2419" s="203"/>
      <c r="N2419" s="203"/>
      <c r="O2419" s="203"/>
      <c r="P2419" s="203"/>
      <c r="Q2419" s="204"/>
      <c r="R2419" s="204"/>
      <c r="S2419" s="234"/>
      <c r="T2419" s="50"/>
      <c r="U2419" s="50"/>
      <c r="V2419" s="50"/>
      <c r="W2419" s="50"/>
      <c r="X2419" s="50"/>
      <c r="Y2419" s="50"/>
      <c r="Z2419" s="250"/>
      <c r="AA2419" s="238"/>
      <c r="AB2419" s="50"/>
      <c r="AC2419" s="50"/>
      <c r="AD2419" s="50"/>
      <c r="AE2419" s="50"/>
      <c r="AF2419" s="50"/>
      <c r="AG2419" s="50"/>
      <c r="AH2419" s="50"/>
      <c r="AI2419" s="50"/>
      <c r="AJ2419" s="50"/>
      <c r="AK2419" s="50"/>
      <c r="AL2419" s="50"/>
      <c r="AM2419" s="50"/>
      <c r="AN2419" s="50"/>
      <c r="AO2419" s="50"/>
      <c r="AP2419" s="50"/>
      <c r="AQ2419" s="50"/>
      <c r="AR2419" s="50"/>
      <c r="AS2419" s="50"/>
      <c r="AT2419" s="50"/>
      <c r="AU2419" s="50"/>
      <c r="AV2419" s="50"/>
      <c r="AW2419" s="50"/>
      <c r="AX2419" s="50"/>
      <c r="AY2419" s="50"/>
      <c r="AZ2419" s="50"/>
      <c r="BA2419" s="50"/>
      <c r="BB2419" s="50"/>
      <c r="BC2419" s="50"/>
      <c r="BD2419" s="50"/>
      <c r="BE2419" s="50"/>
      <c r="BF2419" s="50"/>
      <c r="BG2419" s="50"/>
      <c r="BH2419" s="50"/>
      <c r="BI2419" s="50"/>
      <c r="BJ2419" s="50"/>
      <c r="BK2419" s="50"/>
      <c r="BL2419" s="50"/>
      <c r="BM2419" s="50"/>
      <c r="BN2419" s="50"/>
      <c r="BO2419" s="50"/>
      <c r="BP2419" s="50"/>
      <c r="BQ2419" s="50"/>
      <c r="BR2419" s="50"/>
      <c r="BS2419" s="50"/>
      <c r="BT2419" s="50"/>
      <c r="BU2419" s="50"/>
      <c r="BV2419" s="50"/>
      <c r="BW2419" s="50"/>
      <c r="BX2419" s="50"/>
      <c r="BY2419" s="50"/>
      <c r="BZ2419" s="50"/>
      <c r="CA2419" s="50"/>
      <c r="CB2419" s="50"/>
      <c r="CC2419" s="50"/>
      <c r="CD2419" s="50"/>
      <c r="CE2419" s="50"/>
      <c r="CF2419" s="50"/>
      <c r="CG2419" s="50"/>
      <c r="CH2419" s="50"/>
      <c r="CI2419" s="50"/>
      <c r="CJ2419" s="50"/>
      <c r="CK2419" s="50"/>
      <c r="CL2419" s="50"/>
      <c r="CM2419" s="50"/>
      <c r="CN2419" s="50"/>
      <c r="CO2419" s="50"/>
      <c r="CP2419" s="50"/>
      <c r="CQ2419" s="50"/>
      <c r="CR2419" s="50"/>
      <c r="CS2419" s="50"/>
      <c r="CT2419" s="50"/>
      <c r="CU2419" s="50"/>
      <c r="CV2419" s="50"/>
      <c r="CW2419" s="50"/>
      <c r="CX2419" s="50"/>
      <c r="CY2419" s="50"/>
      <c r="CZ2419" s="50"/>
      <c r="DA2419" s="50"/>
      <c r="DB2419" s="50"/>
      <c r="DC2419" s="50"/>
      <c r="DD2419" s="50"/>
      <c r="DE2419" s="50"/>
      <c r="DF2419" s="50"/>
    </row>
    <row r="2420" spans="2:110" x14ac:dyDescent="0.2">
      <c r="B2420" s="176"/>
      <c r="C2420" s="176"/>
      <c r="E2420" s="203"/>
      <c r="F2420" s="203"/>
      <c r="G2420" s="203"/>
      <c r="H2420" s="203"/>
      <c r="I2420" s="203"/>
      <c r="J2420" s="203"/>
      <c r="K2420" s="203"/>
      <c r="L2420" s="203"/>
      <c r="M2420" s="203"/>
      <c r="N2420" s="203"/>
      <c r="O2420" s="203"/>
      <c r="P2420" s="203"/>
      <c r="Q2420" s="204"/>
      <c r="R2420" s="204"/>
      <c r="S2420" s="234"/>
      <c r="T2420" s="50"/>
      <c r="U2420" s="50"/>
      <c r="V2420" s="50"/>
      <c r="W2420" s="50"/>
      <c r="X2420" s="50"/>
      <c r="Y2420" s="50"/>
      <c r="Z2420" s="250"/>
      <c r="AA2420" s="238"/>
      <c r="AB2420" s="50"/>
      <c r="AC2420" s="50"/>
      <c r="AD2420" s="50"/>
      <c r="AE2420" s="50"/>
      <c r="AF2420" s="50"/>
      <c r="AG2420" s="50"/>
      <c r="AH2420" s="50"/>
      <c r="AI2420" s="50"/>
      <c r="AJ2420" s="50"/>
      <c r="AK2420" s="50"/>
      <c r="AL2420" s="50"/>
      <c r="AM2420" s="50"/>
      <c r="AN2420" s="50"/>
      <c r="AO2420" s="50"/>
      <c r="AP2420" s="50"/>
      <c r="AQ2420" s="50"/>
      <c r="AR2420" s="50"/>
      <c r="AS2420" s="50"/>
      <c r="AT2420" s="50"/>
      <c r="AU2420" s="50"/>
      <c r="AV2420" s="50"/>
      <c r="AW2420" s="50"/>
      <c r="AX2420" s="50"/>
      <c r="AY2420" s="50"/>
      <c r="AZ2420" s="50"/>
      <c r="BA2420" s="50"/>
      <c r="BB2420" s="50"/>
      <c r="BC2420" s="50"/>
      <c r="BD2420" s="50"/>
      <c r="BE2420" s="50"/>
      <c r="BF2420" s="50"/>
      <c r="BG2420" s="50"/>
      <c r="BH2420" s="50"/>
      <c r="BI2420" s="50"/>
      <c r="BJ2420" s="50"/>
      <c r="BK2420" s="50"/>
      <c r="BL2420" s="50"/>
      <c r="BM2420" s="50"/>
      <c r="BN2420" s="50"/>
      <c r="BO2420" s="50"/>
      <c r="BP2420" s="50"/>
      <c r="BQ2420" s="50"/>
      <c r="BR2420" s="50"/>
      <c r="BS2420" s="50"/>
      <c r="BT2420" s="50"/>
      <c r="BU2420" s="50"/>
      <c r="BV2420" s="50"/>
      <c r="BW2420" s="50"/>
      <c r="BX2420" s="50"/>
      <c r="BY2420" s="50"/>
      <c r="BZ2420" s="50"/>
      <c r="CA2420" s="50"/>
      <c r="CB2420" s="50"/>
      <c r="CC2420" s="50"/>
      <c r="CD2420" s="50"/>
      <c r="CE2420" s="50"/>
      <c r="CF2420" s="50"/>
      <c r="CG2420" s="50"/>
      <c r="CH2420" s="50"/>
      <c r="CI2420" s="50"/>
      <c r="CJ2420" s="50"/>
      <c r="CK2420" s="50"/>
      <c r="CL2420" s="50"/>
      <c r="CM2420" s="50"/>
      <c r="CN2420" s="50"/>
      <c r="CO2420" s="50"/>
      <c r="CP2420" s="50"/>
      <c r="CQ2420" s="50"/>
      <c r="CR2420" s="50"/>
      <c r="CS2420" s="50"/>
      <c r="CT2420" s="50"/>
      <c r="CU2420" s="50"/>
      <c r="CV2420" s="50"/>
      <c r="CW2420" s="50"/>
      <c r="CX2420" s="50"/>
      <c r="CY2420" s="50"/>
      <c r="CZ2420" s="50"/>
      <c r="DA2420" s="50"/>
      <c r="DB2420" s="50"/>
      <c r="DC2420" s="50"/>
      <c r="DD2420" s="50"/>
      <c r="DE2420" s="50"/>
      <c r="DF2420" s="50"/>
    </row>
    <row r="2421" spans="2:110" x14ac:dyDescent="0.2">
      <c r="B2421" s="176"/>
      <c r="C2421" s="176"/>
      <c r="E2421" s="203"/>
      <c r="F2421" s="203"/>
      <c r="G2421" s="203"/>
      <c r="H2421" s="203"/>
      <c r="I2421" s="203"/>
      <c r="J2421" s="203"/>
      <c r="K2421" s="203"/>
      <c r="L2421" s="203"/>
      <c r="M2421" s="203"/>
      <c r="N2421" s="203"/>
      <c r="O2421" s="203"/>
      <c r="P2421" s="203"/>
      <c r="Q2421" s="204"/>
      <c r="R2421" s="204"/>
      <c r="S2421" s="234"/>
      <c r="T2421" s="50"/>
      <c r="U2421" s="50"/>
      <c r="V2421" s="50"/>
      <c r="W2421" s="50"/>
      <c r="X2421" s="50"/>
      <c r="Y2421" s="50"/>
      <c r="Z2421" s="250"/>
      <c r="AA2421" s="238"/>
      <c r="AB2421" s="50"/>
      <c r="AC2421" s="50"/>
      <c r="AD2421" s="50"/>
      <c r="AE2421" s="50"/>
      <c r="AF2421" s="50"/>
      <c r="AG2421" s="50"/>
      <c r="AH2421" s="50"/>
      <c r="AI2421" s="50"/>
      <c r="AJ2421" s="50"/>
      <c r="AK2421" s="50"/>
      <c r="AL2421" s="50"/>
      <c r="AM2421" s="50"/>
      <c r="AN2421" s="50"/>
      <c r="AO2421" s="50"/>
      <c r="AP2421" s="50"/>
      <c r="AQ2421" s="50"/>
      <c r="AR2421" s="50"/>
      <c r="AS2421" s="50"/>
      <c r="AT2421" s="50"/>
      <c r="AU2421" s="50"/>
      <c r="AV2421" s="50"/>
      <c r="AW2421" s="50"/>
      <c r="AX2421" s="50"/>
      <c r="AY2421" s="50"/>
      <c r="AZ2421" s="50"/>
      <c r="BA2421" s="50"/>
      <c r="BB2421" s="50"/>
      <c r="BC2421" s="50"/>
      <c r="BD2421" s="50"/>
      <c r="BE2421" s="50"/>
      <c r="BF2421" s="50"/>
      <c r="BG2421" s="50"/>
      <c r="BH2421" s="50"/>
      <c r="BI2421" s="50"/>
      <c r="BJ2421" s="50"/>
      <c r="BK2421" s="50"/>
      <c r="BL2421" s="50"/>
      <c r="BM2421" s="50"/>
      <c r="BN2421" s="50"/>
      <c r="BO2421" s="50"/>
      <c r="BP2421" s="50"/>
      <c r="BQ2421" s="50"/>
      <c r="BR2421" s="50"/>
      <c r="BS2421" s="50"/>
      <c r="BT2421" s="50"/>
      <c r="BU2421" s="50"/>
      <c r="BV2421" s="50"/>
      <c r="BW2421" s="50"/>
      <c r="BX2421" s="50"/>
      <c r="BY2421" s="50"/>
      <c r="BZ2421" s="50"/>
      <c r="CA2421" s="50"/>
      <c r="CB2421" s="50"/>
      <c r="CC2421" s="50"/>
      <c r="CD2421" s="50"/>
      <c r="CE2421" s="50"/>
      <c r="CF2421" s="50"/>
      <c r="CG2421" s="50"/>
      <c r="CH2421" s="50"/>
      <c r="CI2421" s="50"/>
      <c r="CJ2421" s="50"/>
      <c r="CK2421" s="50"/>
      <c r="CL2421" s="50"/>
      <c r="CM2421" s="50"/>
      <c r="CN2421" s="50"/>
      <c r="CO2421" s="50"/>
      <c r="CP2421" s="50"/>
      <c r="CQ2421" s="50"/>
      <c r="CR2421" s="50"/>
      <c r="CS2421" s="50"/>
      <c r="CT2421" s="50"/>
      <c r="CU2421" s="50"/>
      <c r="CV2421" s="50"/>
      <c r="CW2421" s="50"/>
      <c r="CX2421" s="50"/>
      <c r="CY2421" s="50"/>
      <c r="CZ2421" s="50"/>
      <c r="DA2421" s="50"/>
      <c r="DB2421" s="50"/>
      <c r="DC2421" s="50"/>
      <c r="DD2421" s="50"/>
      <c r="DE2421" s="50"/>
      <c r="DF2421" s="50"/>
    </row>
    <row r="2422" spans="2:110" x14ac:dyDescent="0.2">
      <c r="B2422" s="176"/>
      <c r="C2422" s="176"/>
      <c r="E2422" s="203"/>
      <c r="F2422" s="203"/>
      <c r="G2422" s="203"/>
      <c r="H2422" s="203"/>
      <c r="I2422" s="203"/>
      <c r="J2422" s="203"/>
      <c r="K2422" s="203"/>
      <c r="L2422" s="203"/>
      <c r="M2422" s="203"/>
      <c r="N2422" s="203"/>
      <c r="O2422" s="203"/>
      <c r="P2422" s="203"/>
      <c r="Q2422" s="204"/>
      <c r="R2422" s="204"/>
      <c r="S2422" s="234"/>
      <c r="T2422" s="50"/>
      <c r="U2422" s="50"/>
      <c r="V2422" s="50"/>
      <c r="W2422" s="50"/>
      <c r="X2422" s="50"/>
      <c r="Y2422" s="50"/>
      <c r="Z2422" s="250"/>
      <c r="AA2422" s="238"/>
      <c r="AB2422" s="50"/>
      <c r="AC2422" s="50"/>
      <c r="AD2422" s="50"/>
      <c r="AE2422" s="50"/>
      <c r="AF2422" s="50"/>
      <c r="AG2422" s="50"/>
      <c r="AH2422" s="50"/>
      <c r="AI2422" s="50"/>
      <c r="AJ2422" s="50"/>
      <c r="AK2422" s="50"/>
      <c r="AL2422" s="50"/>
      <c r="AM2422" s="50"/>
      <c r="AN2422" s="50"/>
      <c r="AO2422" s="50"/>
      <c r="AP2422" s="50"/>
      <c r="AQ2422" s="50"/>
      <c r="AR2422" s="50"/>
      <c r="AS2422" s="50"/>
      <c r="AT2422" s="50"/>
      <c r="AU2422" s="50"/>
      <c r="AV2422" s="50"/>
      <c r="AW2422" s="50"/>
      <c r="AX2422" s="50"/>
      <c r="AY2422" s="50"/>
      <c r="AZ2422" s="50"/>
      <c r="BA2422" s="50"/>
      <c r="BB2422" s="50"/>
      <c r="BC2422" s="50"/>
      <c r="BD2422" s="50"/>
      <c r="BE2422" s="50"/>
      <c r="BF2422" s="50"/>
      <c r="BG2422" s="50"/>
      <c r="BH2422" s="50"/>
      <c r="BI2422" s="50"/>
      <c r="BJ2422" s="50"/>
      <c r="BK2422" s="50"/>
      <c r="BL2422" s="50"/>
      <c r="BM2422" s="50"/>
      <c r="BN2422" s="50"/>
      <c r="BO2422" s="50"/>
      <c r="BP2422" s="50"/>
      <c r="BQ2422" s="50"/>
      <c r="BR2422" s="50"/>
      <c r="BS2422" s="50"/>
      <c r="BT2422" s="50"/>
      <c r="BU2422" s="50"/>
      <c r="BV2422" s="50"/>
      <c r="BW2422" s="50"/>
      <c r="BX2422" s="50"/>
      <c r="BY2422" s="50"/>
      <c r="BZ2422" s="50"/>
      <c r="CA2422" s="50"/>
      <c r="CB2422" s="50"/>
      <c r="CC2422" s="50"/>
      <c r="CD2422" s="50"/>
      <c r="CE2422" s="50"/>
      <c r="CF2422" s="50"/>
      <c r="CG2422" s="50"/>
      <c r="CH2422" s="50"/>
      <c r="CI2422" s="50"/>
      <c r="CJ2422" s="50"/>
      <c r="CK2422" s="50"/>
      <c r="CL2422" s="50"/>
      <c r="CM2422" s="50"/>
      <c r="CN2422" s="50"/>
      <c r="CO2422" s="50"/>
      <c r="CP2422" s="50"/>
      <c r="CQ2422" s="50"/>
      <c r="CR2422" s="50"/>
      <c r="CS2422" s="50"/>
      <c r="CT2422" s="50"/>
      <c r="CU2422" s="50"/>
      <c r="CV2422" s="50"/>
      <c r="CW2422" s="50"/>
      <c r="CX2422" s="50"/>
      <c r="CY2422" s="50"/>
      <c r="CZ2422" s="50"/>
      <c r="DA2422" s="50"/>
      <c r="DB2422" s="50"/>
      <c r="DC2422" s="50"/>
      <c r="DD2422" s="50"/>
      <c r="DE2422" s="50"/>
      <c r="DF2422" s="50"/>
    </row>
    <row r="2423" spans="2:110" x14ac:dyDescent="0.2">
      <c r="B2423" s="176"/>
      <c r="C2423" s="176"/>
      <c r="E2423" s="203"/>
      <c r="F2423" s="203"/>
      <c r="G2423" s="203"/>
      <c r="H2423" s="203"/>
      <c r="I2423" s="203"/>
      <c r="J2423" s="203"/>
      <c r="K2423" s="203"/>
      <c r="L2423" s="203"/>
      <c r="M2423" s="203"/>
      <c r="N2423" s="203"/>
      <c r="O2423" s="203"/>
      <c r="P2423" s="203"/>
      <c r="Q2423" s="204"/>
      <c r="R2423" s="204"/>
      <c r="S2423" s="234"/>
      <c r="T2423" s="50"/>
      <c r="U2423" s="50"/>
      <c r="V2423" s="50"/>
      <c r="W2423" s="50"/>
      <c r="X2423" s="50"/>
      <c r="Y2423" s="50"/>
      <c r="Z2423" s="250"/>
      <c r="AA2423" s="238"/>
      <c r="AB2423" s="50"/>
      <c r="AC2423" s="50"/>
      <c r="AD2423" s="50"/>
      <c r="AE2423" s="50"/>
      <c r="AF2423" s="50"/>
      <c r="AG2423" s="50"/>
      <c r="AH2423" s="50"/>
      <c r="AI2423" s="50"/>
      <c r="AJ2423" s="50"/>
      <c r="AK2423" s="50"/>
      <c r="AL2423" s="50"/>
      <c r="AM2423" s="50"/>
      <c r="AN2423" s="50"/>
      <c r="AO2423" s="50"/>
      <c r="AP2423" s="50"/>
      <c r="AQ2423" s="50"/>
      <c r="AR2423" s="50"/>
      <c r="AS2423" s="50"/>
      <c r="AT2423" s="50"/>
      <c r="AU2423" s="50"/>
      <c r="AV2423" s="50"/>
      <c r="AW2423" s="50"/>
      <c r="AX2423" s="50"/>
      <c r="AY2423" s="50"/>
      <c r="AZ2423" s="50"/>
      <c r="BA2423" s="50"/>
      <c r="BB2423" s="50"/>
      <c r="BC2423" s="50"/>
      <c r="BD2423" s="50"/>
      <c r="BE2423" s="50"/>
      <c r="BF2423" s="50"/>
      <c r="BG2423" s="50"/>
      <c r="BH2423" s="50"/>
      <c r="BI2423" s="50"/>
      <c r="BJ2423" s="50"/>
      <c r="BK2423" s="50"/>
      <c r="BL2423" s="50"/>
      <c r="BM2423" s="50"/>
      <c r="BN2423" s="50"/>
      <c r="BO2423" s="50"/>
      <c r="BP2423" s="50"/>
      <c r="BQ2423" s="50"/>
      <c r="BR2423" s="50"/>
      <c r="BS2423" s="50"/>
      <c r="BT2423" s="50"/>
      <c r="BU2423" s="50"/>
      <c r="BV2423" s="50"/>
      <c r="BW2423" s="50"/>
      <c r="BX2423" s="50"/>
      <c r="BY2423" s="50"/>
      <c r="BZ2423" s="50"/>
      <c r="CA2423" s="50"/>
      <c r="CB2423" s="50"/>
      <c r="CC2423" s="50"/>
      <c r="CD2423" s="50"/>
      <c r="CE2423" s="50"/>
      <c r="CF2423" s="50"/>
      <c r="CG2423" s="50"/>
      <c r="CH2423" s="50"/>
      <c r="CI2423" s="50"/>
      <c r="CJ2423" s="50"/>
      <c r="CK2423" s="50"/>
      <c r="CL2423" s="50"/>
      <c r="CM2423" s="50"/>
      <c r="CN2423" s="50"/>
      <c r="CO2423" s="50"/>
      <c r="CP2423" s="50"/>
      <c r="CQ2423" s="50"/>
      <c r="CR2423" s="50"/>
      <c r="CS2423" s="50"/>
      <c r="CT2423" s="50"/>
      <c r="CU2423" s="50"/>
      <c r="CV2423" s="50"/>
      <c r="CW2423" s="50"/>
      <c r="CX2423" s="50"/>
      <c r="CY2423" s="50"/>
      <c r="CZ2423" s="50"/>
      <c r="DA2423" s="50"/>
      <c r="DB2423" s="50"/>
      <c r="DC2423" s="50"/>
      <c r="DD2423" s="50"/>
      <c r="DE2423" s="50"/>
      <c r="DF2423" s="50"/>
    </row>
    <row r="2424" spans="2:110" x14ac:dyDescent="0.2">
      <c r="B2424" s="176"/>
      <c r="C2424" s="176"/>
      <c r="E2424" s="203"/>
      <c r="F2424" s="203"/>
      <c r="G2424" s="203"/>
      <c r="H2424" s="203"/>
      <c r="I2424" s="203"/>
      <c r="J2424" s="203"/>
      <c r="K2424" s="203"/>
      <c r="L2424" s="203"/>
      <c r="M2424" s="203"/>
      <c r="N2424" s="203"/>
      <c r="O2424" s="203"/>
      <c r="P2424" s="203"/>
      <c r="Q2424" s="204"/>
      <c r="R2424" s="204"/>
      <c r="S2424" s="234"/>
      <c r="T2424" s="50"/>
      <c r="U2424" s="50"/>
      <c r="V2424" s="50"/>
      <c r="W2424" s="50"/>
      <c r="X2424" s="50"/>
      <c r="Y2424" s="50"/>
      <c r="Z2424" s="250"/>
      <c r="AA2424" s="238"/>
      <c r="AB2424" s="50"/>
      <c r="AC2424" s="50"/>
      <c r="AD2424" s="50"/>
      <c r="AE2424" s="50"/>
      <c r="AF2424" s="50"/>
      <c r="AG2424" s="50"/>
      <c r="AH2424" s="50"/>
      <c r="AI2424" s="50"/>
      <c r="AJ2424" s="50"/>
      <c r="AK2424" s="50"/>
      <c r="AL2424" s="50"/>
      <c r="AM2424" s="50"/>
      <c r="AN2424" s="50"/>
      <c r="AO2424" s="50"/>
      <c r="AP2424" s="50"/>
      <c r="AQ2424" s="50"/>
      <c r="AR2424" s="50"/>
      <c r="AS2424" s="50"/>
      <c r="AT2424" s="50"/>
      <c r="AU2424" s="50"/>
      <c r="AV2424" s="50"/>
      <c r="AW2424" s="50"/>
      <c r="AX2424" s="50"/>
      <c r="AY2424" s="50"/>
      <c r="AZ2424" s="50"/>
      <c r="BA2424" s="50"/>
      <c r="BB2424" s="50"/>
      <c r="BC2424" s="50"/>
      <c r="BD2424" s="50"/>
      <c r="BE2424" s="50"/>
      <c r="BF2424" s="50"/>
      <c r="BG2424" s="50"/>
      <c r="BH2424" s="50"/>
      <c r="BI2424" s="50"/>
      <c r="BJ2424" s="50"/>
      <c r="BK2424" s="50"/>
      <c r="BL2424" s="50"/>
      <c r="BM2424" s="50"/>
      <c r="BN2424" s="50"/>
      <c r="BO2424" s="50"/>
      <c r="BP2424" s="50"/>
      <c r="BQ2424" s="50"/>
      <c r="BR2424" s="50"/>
      <c r="BS2424" s="50"/>
      <c r="BT2424" s="50"/>
      <c r="BU2424" s="50"/>
      <c r="BV2424" s="50"/>
      <c r="BW2424" s="50"/>
      <c r="BX2424" s="50"/>
      <c r="BY2424" s="50"/>
      <c r="BZ2424" s="50"/>
      <c r="CA2424" s="50"/>
      <c r="CB2424" s="50"/>
      <c r="CC2424" s="50"/>
      <c r="CD2424" s="50"/>
      <c r="CE2424" s="50"/>
      <c r="CF2424" s="50"/>
      <c r="CG2424" s="50"/>
      <c r="CH2424" s="50"/>
      <c r="CI2424" s="50"/>
      <c r="CJ2424" s="50"/>
      <c r="CK2424" s="50"/>
      <c r="CL2424" s="50"/>
      <c r="CM2424" s="50"/>
      <c r="CN2424" s="50"/>
      <c r="CO2424" s="50"/>
      <c r="CP2424" s="50"/>
      <c r="CQ2424" s="50"/>
      <c r="CR2424" s="50"/>
      <c r="CS2424" s="50"/>
      <c r="CT2424" s="50"/>
      <c r="CU2424" s="50"/>
      <c r="CV2424" s="50"/>
      <c r="CW2424" s="50"/>
      <c r="CX2424" s="50"/>
      <c r="CY2424" s="50"/>
      <c r="CZ2424" s="50"/>
      <c r="DA2424" s="50"/>
      <c r="DB2424" s="50"/>
      <c r="DC2424" s="50"/>
      <c r="DD2424" s="50"/>
      <c r="DE2424" s="50"/>
      <c r="DF2424" s="50"/>
    </row>
    <row r="2425" spans="2:110" x14ac:dyDescent="0.2">
      <c r="B2425" s="176"/>
      <c r="C2425" s="176"/>
      <c r="E2425" s="203"/>
      <c r="F2425" s="203"/>
      <c r="G2425" s="203"/>
      <c r="H2425" s="203"/>
      <c r="I2425" s="203"/>
      <c r="J2425" s="203"/>
      <c r="K2425" s="203"/>
      <c r="L2425" s="203"/>
      <c r="M2425" s="203"/>
      <c r="N2425" s="203"/>
      <c r="O2425" s="203"/>
      <c r="P2425" s="203"/>
      <c r="Q2425" s="204"/>
      <c r="R2425" s="204"/>
      <c r="S2425" s="234"/>
      <c r="T2425" s="50"/>
      <c r="U2425" s="50"/>
      <c r="V2425" s="50"/>
      <c r="W2425" s="50"/>
      <c r="X2425" s="50"/>
      <c r="Y2425" s="50"/>
      <c r="Z2425" s="250"/>
      <c r="AA2425" s="238"/>
      <c r="AB2425" s="50"/>
      <c r="AC2425" s="50"/>
      <c r="AD2425" s="50"/>
      <c r="AE2425" s="50"/>
      <c r="AF2425" s="50"/>
      <c r="AG2425" s="50"/>
      <c r="AH2425" s="50"/>
      <c r="AI2425" s="50"/>
      <c r="AJ2425" s="50"/>
      <c r="AK2425" s="50"/>
      <c r="AL2425" s="50"/>
      <c r="AM2425" s="50"/>
      <c r="AN2425" s="50"/>
      <c r="AO2425" s="50"/>
      <c r="AP2425" s="50"/>
      <c r="AQ2425" s="50"/>
      <c r="AR2425" s="50"/>
      <c r="AS2425" s="50"/>
      <c r="AT2425" s="50"/>
      <c r="AU2425" s="50"/>
      <c r="AV2425" s="50"/>
      <c r="AW2425" s="50"/>
      <c r="AX2425" s="50"/>
      <c r="AY2425" s="50"/>
      <c r="AZ2425" s="50"/>
      <c r="BA2425" s="50"/>
      <c r="BB2425" s="50"/>
      <c r="BC2425" s="50"/>
      <c r="BD2425" s="50"/>
      <c r="BE2425" s="50"/>
      <c r="BF2425" s="50"/>
      <c r="BG2425" s="50"/>
      <c r="BH2425" s="50"/>
      <c r="BI2425" s="50"/>
      <c r="BJ2425" s="50"/>
      <c r="BK2425" s="50"/>
      <c r="BL2425" s="50"/>
      <c r="BM2425" s="50"/>
      <c r="BN2425" s="50"/>
      <c r="BO2425" s="50"/>
      <c r="BP2425" s="50"/>
      <c r="BQ2425" s="50"/>
      <c r="BR2425" s="50"/>
      <c r="BS2425" s="50"/>
      <c r="BT2425" s="50"/>
      <c r="BU2425" s="50"/>
      <c r="BV2425" s="50"/>
      <c r="BW2425" s="50"/>
      <c r="BX2425" s="50"/>
      <c r="BY2425" s="50"/>
      <c r="BZ2425" s="50"/>
      <c r="CA2425" s="50"/>
      <c r="CB2425" s="50"/>
      <c r="CC2425" s="50"/>
      <c r="CD2425" s="50"/>
      <c r="CE2425" s="50"/>
      <c r="CF2425" s="50"/>
      <c r="CG2425" s="50"/>
      <c r="CH2425" s="50"/>
      <c r="CI2425" s="50"/>
      <c r="CJ2425" s="50"/>
      <c r="CK2425" s="50"/>
      <c r="CL2425" s="50"/>
      <c r="CM2425" s="50"/>
      <c r="CN2425" s="50"/>
      <c r="CO2425" s="50"/>
      <c r="CP2425" s="50"/>
      <c r="CQ2425" s="50"/>
      <c r="CR2425" s="50"/>
      <c r="CS2425" s="50"/>
      <c r="CT2425" s="50"/>
      <c r="CU2425" s="50"/>
      <c r="CV2425" s="50"/>
      <c r="CW2425" s="50"/>
      <c r="CX2425" s="50"/>
      <c r="CY2425" s="50"/>
      <c r="CZ2425" s="50"/>
      <c r="DA2425" s="50"/>
      <c r="DB2425" s="50"/>
      <c r="DC2425" s="50"/>
      <c r="DD2425" s="50"/>
      <c r="DE2425" s="50"/>
      <c r="DF2425" s="50"/>
    </row>
    <row r="2426" spans="2:110" x14ac:dyDescent="0.2">
      <c r="B2426" s="176"/>
      <c r="C2426" s="176"/>
      <c r="E2426" s="203"/>
      <c r="F2426" s="203"/>
      <c r="G2426" s="203"/>
      <c r="H2426" s="203"/>
      <c r="I2426" s="203"/>
      <c r="J2426" s="203"/>
      <c r="K2426" s="203"/>
      <c r="L2426" s="203"/>
      <c r="M2426" s="203"/>
      <c r="N2426" s="203"/>
      <c r="O2426" s="203"/>
      <c r="P2426" s="203"/>
      <c r="Q2426" s="204"/>
      <c r="R2426" s="204"/>
      <c r="S2426" s="234"/>
      <c r="T2426" s="50"/>
      <c r="U2426" s="50"/>
      <c r="V2426" s="50"/>
      <c r="W2426" s="50"/>
      <c r="X2426" s="50"/>
      <c r="Y2426" s="50"/>
      <c r="Z2426" s="250"/>
      <c r="AA2426" s="238"/>
      <c r="AB2426" s="50"/>
      <c r="AC2426" s="50"/>
      <c r="AD2426" s="50"/>
      <c r="AE2426" s="50"/>
      <c r="AF2426" s="50"/>
      <c r="AG2426" s="50"/>
      <c r="AH2426" s="50"/>
      <c r="AI2426" s="50"/>
      <c r="AJ2426" s="50"/>
      <c r="AK2426" s="50"/>
      <c r="AL2426" s="50"/>
      <c r="AM2426" s="50"/>
      <c r="AN2426" s="50"/>
      <c r="AO2426" s="50"/>
      <c r="AP2426" s="50"/>
      <c r="AQ2426" s="50"/>
      <c r="AR2426" s="50"/>
      <c r="AS2426" s="50"/>
      <c r="AT2426" s="50"/>
      <c r="AU2426" s="50"/>
      <c r="AV2426" s="50"/>
      <c r="AW2426" s="50"/>
      <c r="AX2426" s="50"/>
      <c r="AY2426" s="50"/>
      <c r="AZ2426" s="50"/>
      <c r="BA2426" s="50"/>
      <c r="BB2426" s="50"/>
      <c r="BC2426" s="50"/>
      <c r="BD2426" s="50"/>
      <c r="BE2426" s="50"/>
      <c r="BF2426" s="50"/>
      <c r="BG2426" s="50"/>
      <c r="BH2426" s="50"/>
      <c r="BI2426" s="50"/>
      <c r="BJ2426" s="50"/>
      <c r="BK2426" s="50"/>
      <c r="BL2426" s="50"/>
      <c r="BM2426" s="50"/>
      <c r="BN2426" s="50"/>
      <c r="BO2426" s="50"/>
      <c r="BP2426" s="50"/>
      <c r="BQ2426" s="50"/>
      <c r="BR2426" s="50"/>
      <c r="BS2426" s="50"/>
      <c r="BT2426" s="50"/>
      <c r="BU2426" s="50"/>
      <c r="BV2426" s="50"/>
      <c r="BW2426" s="50"/>
      <c r="BX2426" s="50"/>
      <c r="BY2426" s="50"/>
      <c r="BZ2426" s="50"/>
      <c r="CA2426" s="50"/>
      <c r="CB2426" s="50"/>
      <c r="CC2426" s="50"/>
      <c r="CD2426" s="50"/>
      <c r="CE2426" s="50"/>
      <c r="CF2426" s="50"/>
      <c r="CG2426" s="50"/>
      <c r="CH2426" s="50"/>
      <c r="CI2426" s="50"/>
      <c r="CJ2426" s="50"/>
      <c r="CK2426" s="50"/>
      <c r="CL2426" s="50"/>
      <c r="CM2426" s="50"/>
      <c r="CN2426" s="50"/>
      <c r="CO2426" s="50"/>
      <c r="CP2426" s="50"/>
      <c r="CQ2426" s="50"/>
      <c r="CR2426" s="50"/>
      <c r="CS2426" s="50"/>
      <c r="CT2426" s="50"/>
      <c r="CU2426" s="50"/>
      <c r="CV2426" s="50"/>
      <c r="CW2426" s="50"/>
      <c r="CX2426" s="50"/>
      <c r="CY2426" s="50"/>
      <c r="CZ2426" s="50"/>
      <c r="DA2426" s="50"/>
      <c r="DB2426" s="50"/>
      <c r="DC2426" s="50"/>
      <c r="DD2426" s="50"/>
      <c r="DE2426" s="50"/>
      <c r="DF2426" s="50"/>
    </row>
    <row r="2427" spans="2:110" x14ac:dyDescent="0.2">
      <c r="B2427" s="176"/>
      <c r="C2427" s="176"/>
      <c r="E2427" s="203"/>
      <c r="F2427" s="203"/>
      <c r="G2427" s="203"/>
      <c r="H2427" s="203"/>
      <c r="I2427" s="203"/>
      <c r="J2427" s="203"/>
      <c r="K2427" s="203"/>
      <c r="L2427" s="203"/>
      <c r="M2427" s="203"/>
      <c r="N2427" s="203"/>
      <c r="O2427" s="203"/>
      <c r="P2427" s="203"/>
      <c r="Q2427" s="204"/>
      <c r="R2427" s="204"/>
      <c r="S2427" s="234"/>
      <c r="T2427" s="50"/>
      <c r="U2427" s="50"/>
      <c r="V2427" s="50"/>
      <c r="W2427" s="50"/>
      <c r="X2427" s="50"/>
      <c r="Y2427" s="50"/>
      <c r="Z2427" s="250"/>
      <c r="AA2427" s="238"/>
      <c r="AB2427" s="50"/>
      <c r="AC2427" s="50"/>
      <c r="AD2427" s="50"/>
      <c r="AE2427" s="50"/>
      <c r="AF2427" s="50"/>
      <c r="AG2427" s="50"/>
      <c r="AH2427" s="50"/>
      <c r="AI2427" s="50"/>
      <c r="AJ2427" s="50"/>
      <c r="AK2427" s="50"/>
      <c r="AL2427" s="50"/>
      <c r="AM2427" s="50"/>
      <c r="AN2427" s="50"/>
      <c r="AO2427" s="50"/>
      <c r="AP2427" s="50"/>
      <c r="AQ2427" s="50"/>
      <c r="AR2427" s="50"/>
      <c r="AS2427" s="50"/>
      <c r="AT2427" s="50"/>
      <c r="AU2427" s="50"/>
      <c r="AV2427" s="50"/>
      <c r="AW2427" s="50"/>
      <c r="AX2427" s="50"/>
      <c r="AY2427" s="50"/>
      <c r="AZ2427" s="50"/>
      <c r="BA2427" s="50"/>
      <c r="BB2427" s="50"/>
      <c r="BC2427" s="50"/>
      <c r="BD2427" s="50"/>
      <c r="BE2427" s="50"/>
      <c r="BF2427" s="50"/>
      <c r="BG2427" s="50"/>
      <c r="BH2427" s="50"/>
      <c r="BI2427" s="50"/>
      <c r="BJ2427" s="50"/>
      <c r="BK2427" s="50"/>
      <c r="BL2427" s="50"/>
      <c r="BM2427" s="50"/>
      <c r="BN2427" s="50"/>
      <c r="BO2427" s="50"/>
      <c r="BP2427" s="50"/>
      <c r="BQ2427" s="50"/>
      <c r="BR2427" s="50"/>
      <c r="BS2427" s="50"/>
      <c r="BT2427" s="50"/>
      <c r="BU2427" s="50"/>
      <c r="BV2427" s="50"/>
      <c r="BW2427" s="50"/>
      <c r="BX2427" s="50"/>
      <c r="BY2427" s="50"/>
      <c r="BZ2427" s="50"/>
      <c r="CA2427" s="50"/>
      <c r="CB2427" s="50"/>
      <c r="CC2427" s="50"/>
      <c r="CD2427" s="50"/>
      <c r="CE2427" s="50"/>
      <c r="CF2427" s="50"/>
      <c r="CG2427" s="50"/>
      <c r="CH2427" s="50"/>
      <c r="CI2427" s="50"/>
      <c r="CJ2427" s="50"/>
      <c r="CK2427" s="50"/>
      <c r="CL2427" s="50"/>
      <c r="CM2427" s="50"/>
      <c r="CN2427" s="50"/>
      <c r="CO2427" s="50"/>
      <c r="CP2427" s="50"/>
      <c r="CQ2427" s="50"/>
      <c r="CR2427" s="50"/>
      <c r="CS2427" s="50"/>
      <c r="CT2427" s="50"/>
      <c r="CU2427" s="50"/>
      <c r="CV2427" s="50"/>
      <c r="CW2427" s="50"/>
      <c r="CX2427" s="50"/>
      <c r="CY2427" s="50"/>
      <c r="CZ2427" s="50"/>
      <c r="DA2427" s="50"/>
      <c r="DB2427" s="50"/>
      <c r="DC2427" s="50"/>
      <c r="DD2427" s="50"/>
      <c r="DE2427" s="50"/>
      <c r="DF2427" s="50"/>
    </row>
    <row r="2428" spans="2:110" x14ac:dyDescent="0.2">
      <c r="B2428" s="176"/>
      <c r="C2428" s="176"/>
      <c r="E2428" s="203"/>
      <c r="F2428" s="203"/>
      <c r="G2428" s="203"/>
      <c r="H2428" s="203"/>
      <c r="I2428" s="203"/>
      <c r="J2428" s="203"/>
      <c r="K2428" s="203"/>
      <c r="L2428" s="203"/>
      <c r="M2428" s="203"/>
      <c r="N2428" s="203"/>
      <c r="O2428" s="203"/>
      <c r="P2428" s="203"/>
      <c r="Q2428" s="204"/>
      <c r="R2428" s="204"/>
      <c r="S2428" s="234"/>
      <c r="T2428" s="50"/>
      <c r="U2428" s="50"/>
      <c r="V2428" s="50"/>
      <c r="W2428" s="50"/>
      <c r="X2428" s="50"/>
      <c r="Y2428" s="50"/>
      <c r="Z2428" s="250"/>
      <c r="AA2428" s="238"/>
      <c r="AB2428" s="50"/>
      <c r="AC2428" s="50"/>
      <c r="AD2428" s="50"/>
      <c r="AE2428" s="50"/>
      <c r="AF2428" s="50"/>
      <c r="AG2428" s="50"/>
      <c r="AH2428" s="50"/>
      <c r="AI2428" s="50"/>
      <c r="AJ2428" s="50"/>
      <c r="AK2428" s="50"/>
      <c r="AL2428" s="50"/>
      <c r="AM2428" s="50"/>
      <c r="AN2428" s="50"/>
      <c r="AO2428" s="50"/>
      <c r="AP2428" s="50"/>
      <c r="AQ2428" s="50"/>
      <c r="AR2428" s="50"/>
      <c r="AS2428" s="50"/>
      <c r="AT2428" s="50"/>
      <c r="AU2428" s="50"/>
      <c r="AV2428" s="50"/>
      <c r="AW2428" s="50"/>
      <c r="AX2428" s="50"/>
      <c r="AY2428" s="50"/>
      <c r="AZ2428" s="50"/>
      <c r="BA2428" s="50"/>
      <c r="BB2428" s="50"/>
      <c r="BC2428" s="50"/>
      <c r="BD2428" s="50"/>
      <c r="BE2428" s="50"/>
      <c r="BF2428" s="50"/>
      <c r="BG2428" s="50"/>
      <c r="BH2428" s="50"/>
      <c r="BI2428" s="50"/>
      <c r="BJ2428" s="50"/>
      <c r="BK2428" s="50"/>
      <c r="BL2428" s="50"/>
      <c r="BM2428" s="50"/>
      <c r="BN2428" s="50"/>
      <c r="BO2428" s="50"/>
      <c r="BP2428" s="50"/>
      <c r="BQ2428" s="50"/>
      <c r="BR2428" s="50"/>
      <c r="BS2428" s="50"/>
      <c r="BT2428" s="50"/>
      <c r="BU2428" s="50"/>
      <c r="BV2428" s="50"/>
      <c r="BW2428" s="50"/>
      <c r="BX2428" s="50"/>
      <c r="BY2428" s="50"/>
      <c r="BZ2428" s="50"/>
      <c r="CA2428" s="50"/>
      <c r="CB2428" s="50"/>
      <c r="CC2428" s="50"/>
      <c r="CD2428" s="50"/>
      <c r="CE2428" s="50"/>
      <c r="CF2428" s="50"/>
      <c r="CG2428" s="50"/>
      <c r="CH2428" s="50"/>
      <c r="CI2428" s="50"/>
      <c r="CJ2428" s="50"/>
      <c r="CK2428" s="50"/>
      <c r="CL2428" s="50"/>
      <c r="CM2428" s="50"/>
      <c r="CN2428" s="50"/>
      <c r="CO2428" s="50"/>
      <c r="CP2428" s="50"/>
      <c r="CQ2428" s="50"/>
      <c r="CR2428" s="50"/>
      <c r="CS2428" s="50"/>
      <c r="CT2428" s="50"/>
      <c r="CU2428" s="50"/>
      <c r="CV2428" s="50"/>
      <c r="CW2428" s="50"/>
      <c r="CX2428" s="50"/>
      <c r="CY2428" s="50"/>
      <c r="CZ2428" s="50"/>
      <c r="DA2428" s="50"/>
      <c r="DB2428" s="50"/>
      <c r="DC2428" s="50"/>
      <c r="DD2428" s="50"/>
      <c r="DE2428" s="50"/>
      <c r="DF2428" s="50"/>
    </row>
    <row r="2429" spans="2:110" x14ac:dyDescent="0.2">
      <c r="B2429" s="176"/>
      <c r="C2429" s="176"/>
      <c r="E2429" s="203"/>
      <c r="F2429" s="203"/>
      <c r="G2429" s="203"/>
      <c r="H2429" s="203"/>
      <c r="I2429" s="203"/>
      <c r="J2429" s="203"/>
      <c r="K2429" s="203"/>
      <c r="L2429" s="203"/>
      <c r="M2429" s="203"/>
      <c r="N2429" s="203"/>
      <c r="O2429" s="203"/>
      <c r="P2429" s="203"/>
      <c r="Q2429" s="204"/>
      <c r="R2429" s="204"/>
      <c r="S2429" s="234"/>
      <c r="T2429" s="50"/>
      <c r="U2429" s="50"/>
      <c r="V2429" s="50"/>
      <c r="W2429" s="50"/>
      <c r="X2429" s="50"/>
      <c r="Y2429" s="50"/>
      <c r="Z2429" s="250"/>
      <c r="AA2429" s="238"/>
      <c r="AB2429" s="50"/>
      <c r="AC2429" s="50"/>
      <c r="AD2429" s="50"/>
      <c r="AE2429" s="50"/>
      <c r="AF2429" s="50"/>
      <c r="AG2429" s="50"/>
      <c r="AH2429" s="50"/>
      <c r="AI2429" s="50"/>
      <c r="AJ2429" s="50"/>
      <c r="AK2429" s="50"/>
      <c r="AL2429" s="50"/>
      <c r="AM2429" s="50"/>
      <c r="AN2429" s="50"/>
      <c r="AO2429" s="50"/>
      <c r="AP2429" s="50"/>
      <c r="AQ2429" s="50"/>
      <c r="AR2429" s="50"/>
      <c r="AS2429" s="50"/>
      <c r="AT2429" s="50"/>
      <c r="AU2429" s="50"/>
      <c r="AV2429" s="50"/>
      <c r="AW2429" s="50"/>
      <c r="AX2429" s="50"/>
      <c r="AY2429" s="50"/>
      <c r="AZ2429" s="50"/>
      <c r="BA2429" s="50"/>
      <c r="BB2429" s="50"/>
      <c r="BC2429" s="50"/>
      <c r="BD2429" s="50"/>
      <c r="BE2429" s="50"/>
      <c r="BF2429" s="50"/>
      <c r="BG2429" s="50"/>
      <c r="BH2429" s="50"/>
      <c r="BI2429" s="50"/>
      <c r="BJ2429" s="50"/>
      <c r="BK2429" s="50"/>
      <c r="BL2429" s="50"/>
      <c r="BM2429" s="50"/>
      <c r="BN2429" s="50"/>
      <c r="BO2429" s="50"/>
      <c r="BP2429" s="50"/>
      <c r="BQ2429" s="50"/>
      <c r="BR2429" s="50"/>
      <c r="BS2429" s="50"/>
      <c r="BT2429" s="50"/>
      <c r="BU2429" s="50"/>
      <c r="BV2429" s="50"/>
      <c r="BW2429" s="50"/>
      <c r="BX2429" s="50"/>
      <c r="BY2429" s="50"/>
      <c r="BZ2429" s="50"/>
      <c r="CA2429" s="50"/>
      <c r="CB2429" s="50"/>
      <c r="CC2429" s="50"/>
      <c r="CD2429" s="50"/>
      <c r="CE2429" s="50"/>
      <c r="CF2429" s="50"/>
      <c r="CG2429" s="50"/>
      <c r="CH2429" s="50"/>
      <c r="CI2429" s="50"/>
      <c r="CJ2429" s="50"/>
      <c r="CK2429" s="50"/>
      <c r="CL2429" s="50"/>
      <c r="CM2429" s="50"/>
      <c r="CN2429" s="50"/>
      <c r="CO2429" s="50"/>
      <c r="CP2429" s="50"/>
      <c r="CQ2429" s="50"/>
      <c r="CR2429" s="50"/>
      <c r="CS2429" s="50"/>
      <c r="CT2429" s="50"/>
      <c r="CU2429" s="50"/>
      <c r="CV2429" s="50"/>
      <c r="CW2429" s="50"/>
      <c r="CX2429" s="50"/>
      <c r="CY2429" s="50"/>
      <c r="CZ2429" s="50"/>
      <c r="DA2429" s="50"/>
      <c r="DB2429" s="50"/>
      <c r="DC2429" s="50"/>
      <c r="DD2429" s="50"/>
      <c r="DE2429" s="50"/>
      <c r="DF2429" s="50"/>
    </row>
    <row r="2430" spans="2:110" x14ac:dyDescent="0.2">
      <c r="B2430" s="176"/>
      <c r="C2430" s="176"/>
      <c r="E2430" s="203"/>
      <c r="F2430" s="203"/>
      <c r="G2430" s="203"/>
      <c r="H2430" s="203"/>
      <c r="I2430" s="203"/>
      <c r="J2430" s="203"/>
      <c r="K2430" s="203"/>
      <c r="L2430" s="203"/>
      <c r="M2430" s="203"/>
      <c r="N2430" s="203"/>
      <c r="O2430" s="203"/>
      <c r="P2430" s="203"/>
      <c r="Q2430" s="204"/>
      <c r="R2430" s="204"/>
      <c r="S2430" s="234"/>
      <c r="T2430" s="50"/>
      <c r="U2430" s="50"/>
      <c r="V2430" s="50"/>
      <c r="W2430" s="50"/>
      <c r="X2430" s="50"/>
      <c r="Y2430" s="50"/>
      <c r="Z2430" s="250"/>
      <c r="AA2430" s="238"/>
      <c r="AB2430" s="50"/>
      <c r="AC2430" s="50"/>
      <c r="AD2430" s="50"/>
      <c r="AE2430" s="50"/>
      <c r="AF2430" s="50"/>
      <c r="AG2430" s="50"/>
      <c r="AH2430" s="50"/>
      <c r="AI2430" s="50"/>
      <c r="AJ2430" s="50"/>
      <c r="AK2430" s="50"/>
      <c r="AL2430" s="50"/>
      <c r="AM2430" s="50"/>
      <c r="AN2430" s="50"/>
      <c r="AO2430" s="50"/>
      <c r="AP2430" s="50"/>
      <c r="AQ2430" s="50"/>
      <c r="AR2430" s="50"/>
      <c r="AS2430" s="50"/>
      <c r="AT2430" s="50"/>
      <c r="AU2430" s="50"/>
      <c r="AV2430" s="50"/>
      <c r="AW2430" s="50"/>
      <c r="AX2430" s="50"/>
      <c r="AY2430" s="50"/>
      <c r="AZ2430" s="50"/>
      <c r="BA2430" s="50"/>
      <c r="BB2430" s="50"/>
      <c r="BC2430" s="50"/>
      <c r="BD2430" s="50"/>
      <c r="BE2430" s="50"/>
      <c r="BF2430" s="50"/>
      <c r="BG2430" s="50"/>
      <c r="BH2430" s="50"/>
      <c r="BI2430" s="50"/>
      <c r="BJ2430" s="50"/>
      <c r="BK2430" s="50"/>
      <c r="BL2430" s="50"/>
      <c r="BM2430" s="50"/>
      <c r="BN2430" s="50"/>
      <c r="BO2430" s="50"/>
      <c r="BP2430" s="50"/>
      <c r="BQ2430" s="50"/>
      <c r="BR2430" s="50"/>
      <c r="BS2430" s="50"/>
      <c r="BT2430" s="50"/>
      <c r="BU2430" s="50"/>
      <c r="BV2430" s="50"/>
      <c r="BW2430" s="50"/>
      <c r="BX2430" s="50"/>
      <c r="BY2430" s="50"/>
      <c r="BZ2430" s="50"/>
      <c r="CA2430" s="50"/>
      <c r="CB2430" s="50"/>
      <c r="CC2430" s="50"/>
      <c r="CD2430" s="50"/>
      <c r="CE2430" s="50"/>
      <c r="CF2430" s="50"/>
      <c r="CG2430" s="50"/>
      <c r="CH2430" s="50"/>
      <c r="CI2430" s="50"/>
      <c r="CJ2430" s="50"/>
      <c r="CK2430" s="50"/>
      <c r="CL2430" s="50"/>
      <c r="CM2430" s="50"/>
      <c r="CN2430" s="50"/>
      <c r="CO2430" s="50"/>
      <c r="CP2430" s="50"/>
      <c r="CQ2430" s="50"/>
      <c r="CR2430" s="50"/>
      <c r="CS2430" s="50"/>
      <c r="CT2430" s="50"/>
      <c r="CU2430" s="50"/>
      <c r="CV2430" s="50"/>
      <c r="CW2430" s="50"/>
      <c r="CX2430" s="50"/>
      <c r="CY2430" s="50"/>
      <c r="CZ2430" s="50"/>
      <c r="DA2430" s="50"/>
      <c r="DB2430" s="50"/>
      <c r="DC2430" s="50"/>
      <c r="DD2430" s="50"/>
      <c r="DE2430" s="50"/>
      <c r="DF2430" s="50"/>
    </row>
    <row r="2431" spans="2:110" x14ac:dyDescent="0.2">
      <c r="B2431" s="176"/>
      <c r="C2431" s="176"/>
      <c r="E2431" s="203"/>
      <c r="F2431" s="203"/>
      <c r="G2431" s="203"/>
      <c r="H2431" s="203"/>
      <c r="I2431" s="203"/>
      <c r="J2431" s="203"/>
      <c r="K2431" s="203"/>
      <c r="L2431" s="203"/>
      <c r="M2431" s="203"/>
      <c r="N2431" s="203"/>
      <c r="O2431" s="203"/>
      <c r="P2431" s="203"/>
      <c r="Q2431" s="204"/>
      <c r="R2431" s="204"/>
      <c r="S2431" s="234"/>
      <c r="T2431" s="50"/>
      <c r="U2431" s="50"/>
      <c r="V2431" s="50"/>
      <c r="W2431" s="50"/>
      <c r="X2431" s="50"/>
      <c r="Y2431" s="50"/>
      <c r="Z2431" s="250"/>
      <c r="AA2431" s="238"/>
      <c r="AB2431" s="50"/>
      <c r="AC2431" s="50"/>
      <c r="AD2431" s="50"/>
      <c r="AE2431" s="50"/>
      <c r="AF2431" s="50"/>
      <c r="AG2431" s="50"/>
      <c r="AH2431" s="50"/>
      <c r="AI2431" s="50"/>
      <c r="AJ2431" s="50"/>
      <c r="AK2431" s="50"/>
      <c r="AL2431" s="50"/>
      <c r="AM2431" s="50"/>
      <c r="AN2431" s="50"/>
      <c r="AO2431" s="50"/>
      <c r="AP2431" s="50"/>
      <c r="AQ2431" s="50"/>
      <c r="AR2431" s="50"/>
      <c r="AS2431" s="50"/>
      <c r="AT2431" s="50"/>
      <c r="AU2431" s="50"/>
      <c r="AV2431" s="50"/>
      <c r="AW2431" s="50"/>
      <c r="AX2431" s="50"/>
      <c r="AY2431" s="50"/>
      <c r="AZ2431" s="50"/>
      <c r="BA2431" s="50"/>
      <c r="BB2431" s="50"/>
      <c r="BC2431" s="50"/>
      <c r="BD2431" s="50"/>
      <c r="BE2431" s="50"/>
      <c r="BF2431" s="50"/>
      <c r="BG2431" s="50"/>
      <c r="BH2431" s="50"/>
      <c r="BI2431" s="50"/>
      <c r="BJ2431" s="50"/>
      <c r="BK2431" s="50"/>
      <c r="BL2431" s="50"/>
      <c r="BM2431" s="50"/>
      <c r="BN2431" s="50"/>
      <c r="BO2431" s="50"/>
      <c r="BP2431" s="50"/>
      <c r="BQ2431" s="50"/>
      <c r="BR2431" s="50"/>
      <c r="BS2431" s="50"/>
      <c r="BT2431" s="50"/>
      <c r="BU2431" s="50"/>
      <c r="BV2431" s="50"/>
      <c r="BW2431" s="50"/>
      <c r="BX2431" s="50"/>
      <c r="BY2431" s="50"/>
      <c r="BZ2431" s="50"/>
      <c r="CA2431" s="50"/>
      <c r="CB2431" s="50"/>
      <c r="CC2431" s="50"/>
      <c r="CD2431" s="50"/>
      <c r="CE2431" s="50"/>
      <c r="CF2431" s="50"/>
      <c r="CG2431" s="50"/>
      <c r="CH2431" s="50"/>
      <c r="CI2431" s="50"/>
      <c r="CJ2431" s="50"/>
      <c r="CK2431" s="50"/>
      <c r="CL2431" s="50"/>
      <c r="CM2431" s="50"/>
      <c r="CN2431" s="50"/>
      <c r="CO2431" s="50"/>
      <c r="CP2431" s="50"/>
      <c r="CQ2431" s="50"/>
      <c r="CR2431" s="50"/>
      <c r="CS2431" s="50"/>
      <c r="CT2431" s="50"/>
      <c r="CU2431" s="50"/>
      <c r="CV2431" s="50"/>
      <c r="CW2431" s="50"/>
      <c r="CX2431" s="50"/>
      <c r="CY2431" s="50"/>
      <c r="CZ2431" s="50"/>
      <c r="DA2431" s="50"/>
      <c r="DB2431" s="50"/>
      <c r="DC2431" s="50"/>
      <c r="DD2431" s="50"/>
      <c r="DE2431" s="50"/>
      <c r="DF2431" s="50"/>
    </row>
    <row r="2432" spans="2:110" x14ac:dyDescent="0.2">
      <c r="B2432" s="176"/>
      <c r="C2432" s="176"/>
      <c r="E2432" s="203"/>
      <c r="F2432" s="203"/>
      <c r="G2432" s="203"/>
      <c r="H2432" s="203"/>
      <c r="I2432" s="203"/>
      <c r="J2432" s="203"/>
      <c r="K2432" s="203"/>
      <c r="L2432" s="203"/>
      <c r="M2432" s="203"/>
      <c r="N2432" s="203"/>
      <c r="O2432" s="203"/>
      <c r="P2432" s="203"/>
      <c r="Q2432" s="204"/>
      <c r="R2432" s="204"/>
      <c r="S2432" s="234"/>
      <c r="T2432" s="50"/>
      <c r="U2432" s="50"/>
      <c r="V2432" s="50"/>
      <c r="W2432" s="50"/>
      <c r="X2432" s="50"/>
      <c r="Y2432" s="50"/>
      <c r="Z2432" s="250"/>
      <c r="AA2432" s="238"/>
      <c r="AB2432" s="50"/>
      <c r="AC2432" s="50"/>
      <c r="AD2432" s="50"/>
      <c r="AE2432" s="50"/>
      <c r="AF2432" s="50"/>
      <c r="AG2432" s="50"/>
      <c r="AH2432" s="50"/>
      <c r="AI2432" s="50"/>
      <c r="AJ2432" s="50"/>
      <c r="AK2432" s="50"/>
      <c r="AL2432" s="50"/>
      <c r="AM2432" s="50"/>
      <c r="AN2432" s="50"/>
      <c r="AO2432" s="50"/>
      <c r="AP2432" s="50"/>
      <c r="AQ2432" s="50"/>
      <c r="AR2432" s="50"/>
      <c r="AS2432" s="50"/>
      <c r="AT2432" s="50"/>
      <c r="AU2432" s="50"/>
      <c r="AV2432" s="50"/>
      <c r="AW2432" s="50"/>
      <c r="AX2432" s="50"/>
      <c r="AY2432" s="50"/>
      <c r="AZ2432" s="50"/>
      <c r="BA2432" s="50"/>
      <c r="BB2432" s="50"/>
      <c r="BC2432" s="50"/>
      <c r="BD2432" s="50"/>
      <c r="BE2432" s="50"/>
      <c r="BF2432" s="50"/>
      <c r="BG2432" s="50"/>
      <c r="BH2432" s="50"/>
      <c r="BI2432" s="50"/>
      <c r="BJ2432" s="50"/>
      <c r="BK2432" s="50"/>
      <c r="BL2432" s="50"/>
      <c r="BM2432" s="50"/>
      <c r="BN2432" s="50"/>
      <c r="BO2432" s="50"/>
      <c r="BP2432" s="50"/>
      <c r="BQ2432" s="50"/>
      <c r="BR2432" s="50"/>
      <c r="BS2432" s="50"/>
      <c r="BT2432" s="50"/>
      <c r="BU2432" s="50"/>
      <c r="BV2432" s="50"/>
      <c r="BW2432" s="50"/>
      <c r="BX2432" s="50"/>
      <c r="BY2432" s="50"/>
      <c r="BZ2432" s="50"/>
      <c r="CA2432" s="50"/>
      <c r="CB2432" s="50"/>
      <c r="CC2432" s="50"/>
      <c r="CD2432" s="50"/>
      <c r="CE2432" s="50"/>
      <c r="CF2432" s="50"/>
      <c r="CG2432" s="50"/>
      <c r="CH2432" s="50"/>
      <c r="CI2432" s="50"/>
      <c r="CJ2432" s="50"/>
      <c r="CK2432" s="50"/>
      <c r="CL2432" s="50"/>
      <c r="CM2432" s="50"/>
      <c r="CN2432" s="50"/>
      <c r="CO2432" s="50"/>
      <c r="CP2432" s="50"/>
      <c r="CQ2432" s="50"/>
      <c r="CR2432" s="50"/>
      <c r="CS2432" s="50"/>
      <c r="CT2432" s="50"/>
      <c r="CU2432" s="50"/>
      <c r="CV2432" s="50"/>
      <c r="CW2432" s="50"/>
      <c r="CX2432" s="50"/>
      <c r="CY2432" s="50"/>
      <c r="CZ2432" s="50"/>
      <c r="DA2432" s="50"/>
      <c r="DB2432" s="50"/>
      <c r="DC2432" s="50"/>
      <c r="DD2432" s="50"/>
      <c r="DE2432" s="50"/>
      <c r="DF2432" s="50"/>
    </row>
    <row r="2433" spans="2:110" x14ac:dyDescent="0.2">
      <c r="B2433" s="176"/>
      <c r="C2433" s="176"/>
      <c r="E2433" s="203"/>
      <c r="F2433" s="203"/>
      <c r="G2433" s="203"/>
      <c r="H2433" s="203"/>
      <c r="I2433" s="203"/>
      <c r="J2433" s="203"/>
      <c r="K2433" s="203"/>
      <c r="L2433" s="203"/>
      <c r="M2433" s="203"/>
      <c r="N2433" s="203"/>
      <c r="O2433" s="203"/>
      <c r="P2433" s="203"/>
      <c r="Q2433" s="204"/>
      <c r="R2433" s="204"/>
      <c r="S2433" s="234"/>
      <c r="T2433" s="50"/>
      <c r="U2433" s="50"/>
      <c r="V2433" s="50"/>
      <c r="W2433" s="50"/>
      <c r="X2433" s="50"/>
      <c r="Y2433" s="50"/>
      <c r="Z2433" s="250"/>
      <c r="AA2433" s="238"/>
      <c r="AB2433" s="50"/>
      <c r="AC2433" s="50"/>
      <c r="AD2433" s="50"/>
      <c r="AE2433" s="50"/>
      <c r="AF2433" s="50"/>
      <c r="AG2433" s="50"/>
      <c r="AH2433" s="50"/>
      <c r="AI2433" s="50"/>
      <c r="AJ2433" s="50"/>
      <c r="AK2433" s="50"/>
      <c r="AL2433" s="50"/>
      <c r="AM2433" s="50"/>
      <c r="AN2433" s="50"/>
      <c r="AO2433" s="50"/>
      <c r="AP2433" s="50"/>
      <c r="AQ2433" s="50"/>
      <c r="AR2433" s="50"/>
      <c r="AS2433" s="50"/>
      <c r="AT2433" s="50"/>
      <c r="AU2433" s="50"/>
      <c r="AV2433" s="50"/>
      <c r="AW2433" s="50"/>
      <c r="AX2433" s="50"/>
      <c r="AY2433" s="50"/>
      <c r="AZ2433" s="50"/>
      <c r="BA2433" s="50"/>
      <c r="BB2433" s="50"/>
      <c r="BC2433" s="50"/>
      <c r="BD2433" s="50"/>
      <c r="BE2433" s="50"/>
      <c r="BF2433" s="50"/>
      <c r="BG2433" s="50"/>
      <c r="BH2433" s="50"/>
      <c r="BI2433" s="50"/>
      <c r="BJ2433" s="50"/>
      <c r="BK2433" s="50"/>
      <c r="BL2433" s="50"/>
      <c r="BM2433" s="50"/>
      <c r="BN2433" s="50"/>
      <c r="BO2433" s="50"/>
      <c r="BP2433" s="50"/>
      <c r="BQ2433" s="50"/>
      <c r="BR2433" s="50"/>
      <c r="BS2433" s="50"/>
      <c r="BT2433" s="50"/>
      <c r="BU2433" s="50"/>
      <c r="BV2433" s="50"/>
      <c r="BW2433" s="50"/>
      <c r="BX2433" s="50"/>
      <c r="BY2433" s="50"/>
      <c r="BZ2433" s="50"/>
      <c r="CA2433" s="50"/>
      <c r="CB2433" s="50"/>
      <c r="CC2433" s="50"/>
      <c r="CD2433" s="50"/>
      <c r="CE2433" s="50"/>
      <c r="CF2433" s="50"/>
      <c r="CG2433" s="50"/>
      <c r="CH2433" s="50"/>
      <c r="CI2433" s="50"/>
      <c r="CJ2433" s="50"/>
      <c r="CK2433" s="50"/>
      <c r="CL2433" s="50"/>
      <c r="CM2433" s="50"/>
      <c r="CN2433" s="50"/>
      <c r="CO2433" s="50"/>
      <c r="CP2433" s="50"/>
      <c r="CQ2433" s="50"/>
      <c r="CR2433" s="50"/>
      <c r="CS2433" s="50"/>
      <c r="CT2433" s="50"/>
      <c r="CU2433" s="50"/>
      <c r="CV2433" s="50"/>
      <c r="CW2433" s="50"/>
      <c r="CX2433" s="50"/>
      <c r="CY2433" s="50"/>
      <c r="CZ2433" s="50"/>
      <c r="DA2433" s="50"/>
      <c r="DB2433" s="50"/>
      <c r="DC2433" s="50"/>
      <c r="DD2433" s="50"/>
      <c r="DE2433" s="50"/>
      <c r="DF2433" s="50"/>
    </row>
    <row r="2434" spans="2:110" x14ac:dyDescent="0.2">
      <c r="B2434" s="176"/>
      <c r="C2434" s="176"/>
      <c r="E2434" s="203"/>
      <c r="F2434" s="203"/>
      <c r="G2434" s="203"/>
      <c r="H2434" s="203"/>
      <c r="I2434" s="203"/>
      <c r="J2434" s="203"/>
      <c r="K2434" s="203"/>
      <c r="L2434" s="203"/>
      <c r="M2434" s="203"/>
      <c r="N2434" s="203"/>
      <c r="O2434" s="203"/>
      <c r="P2434" s="203"/>
      <c r="Q2434" s="204"/>
      <c r="R2434" s="204"/>
      <c r="S2434" s="234"/>
      <c r="T2434" s="50"/>
      <c r="U2434" s="50"/>
      <c r="V2434" s="50"/>
      <c r="W2434" s="50"/>
      <c r="X2434" s="50"/>
      <c r="Y2434" s="50"/>
      <c r="Z2434" s="250"/>
      <c r="AA2434" s="238"/>
      <c r="AB2434" s="50"/>
      <c r="AC2434" s="50"/>
      <c r="AD2434" s="50"/>
      <c r="AE2434" s="50"/>
      <c r="AF2434" s="50"/>
      <c r="AG2434" s="50"/>
      <c r="AH2434" s="50"/>
      <c r="AI2434" s="50"/>
      <c r="AJ2434" s="50"/>
      <c r="AK2434" s="50"/>
      <c r="AL2434" s="50"/>
      <c r="AM2434" s="50"/>
      <c r="AN2434" s="50"/>
      <c r="AO2434" s="50"/>
      <c r="AP2434" s="50"/>
      <c r="AQ2434" s="50"/>
      <c r="AR2434" s="50"/>
      <c r="AS2434" s="50"/>
      <c r="AT2434" s="50"/>
      <c r="AU2434" s="50"/>
      <c r="AV2434" s="50"/>
      <c r="AW2434" s="50"/>
      <c r="AX2434" s="50"/>
      <c r="AY2434" s="50"/>
      <c r="AZ2434" s="50"/>
      <c r="BA2434" s="50"/>
      <c r="BB2434" s="50"/>
      <c r="BC2434" s="50"/>
      <c r="BD2434" s="50"/>
      <c r="BE2434" s="50"/>
      <c r="BF2434" s="50"/>
      <c r="BG2434" s="50"/>
      <c r="BH2434" s="50"/>
      <c r="BI2434" s="50"/>
      <c r="BJ2434" s="50"/>
      <c r="BK2434" s="50"/>
      <c r="BL2434" s="50"/>
      <c r="BM2434" s="50"/>
      <c r="BN2434" s="50"/>
      <c r="BO2434" s="50"/>
      <c r="BP2434" s="50"/>
      <c r="BQ2434" s="50"/>
      <c r="BR2434" s="50"/>
      <c r="BS2434" s="50"/>
      <c r="BT2434" s="50"/>
      <c r="BU2434" s="50"/>
      <c r="BV2434" s="50"/>
      <c r="BW2434" s="50"/>
      <c r="BX2434" s="50"/>
      <c r="BY2434" s="50"/>
      <c r="BZ2434" s="50"/>
      <c r="CA2434" s="50"/>
      <c r="CB2434" s="50"/>
      <c r="CC2434" s="50"/>
      <c r="CD2434" s="50"/>
      <c r="CE2434" s="50"/>
      <c r="CF2434" s="50"/>
      <c r="CG2434" s="50"/>
      <c r="CH2434" s="50"/>
      <c r="CI2434" s="50"/>
      <c r="CJ2434" s="50"/>
      <c r="CK2434" s="50"/>
      <c r="CL2434" s="50"/>
      <c r="CM2434" s="50"/>
      <c r="CN2434" s="50"/>
      <c r="CO2434" s="50"/>
      <c r="CP2434" s="50"/>
      <c r="CQ2434" s="50"/>
      <c r="CR2434" s="50"/>
      <c r="CS2434" s="50"/>
      <c r="CT2434" s="50"/>
      <c r="CU2434" s="50"/>
      <c r="CV2434" s="50"/>
      <c r="CW2434" s="50"/>
      <c r="CX2434" s="50"/>
      <c r="CY2434" s="50"/>
      <c r="CZ2434" s="50"/>
      <c r="DA2434" s="50"/>
      <c r="DB2434" s="50"/>
      <c r="DC2434" s="50"/>
      <c r="DD2434" s="50"/>
      <c r="DE2434" s="50"/>
      <c r="DF2434" s="50"/>
    </row>
    <row r="2435" spans="2:110" x14ac:dyDescent="0.2">
      <c r="B2435" s="176"/>
      <c r="C2435" s="176"/>
      <c r="E2435" s="203"/>
      <c r="F2435" s="203"/>
      <c r="G2435" s="203"/>
      <c r="H2435" s="203"/>
      <c r="I2435" s="203"/>
      <c r="J2435" s="203"/>
      <c r="K2435" s="203"/>
      <c r="L2435" s="203"/>
      <c r="M2435" s="203"/>
      <c r="N2435" s="203"/>
      <c r="O2435" s="203"/>
      <c r="P2435" s="203"/>
      <c r="Q2435" s="204"/>
      <c r="R2435" s="204"/>
      <c r="S2435" s="234"/>
      <c r="T2435" s="50"/>
      <c r="U2435" s="50"/>
      <c r="V2435" s="50"/>
      <c r="W2435" s="50"/>
      <c r="X2435" s="50"/>
      <c r="Y2435" s="50"/>
      <c r="Z2435" s="250"/>
      <c r="AA2435" s="238"/>
      <c r="AB2435" s="50"/>
      <c r="AC2435" s="50"/>
      <c r="AD2435" s="50"/>
      <c r="AE2435" s="50"/>
      <c r="AF2435" s="50"/>
      <c r="AG2435" s="50"/>
      <c r="AH2435" s="50"/>
      <c r="AI2435" s="50"/>
      <c r="AJ2435" s="50"/>
      <c r="AK2435" s="50"/>
      <c r="AL2435" s="50"/>
      <c r="AM2435" s="50"/>
      <c r="AN2435" s="50"/>
      <c r="AO2435" s="50"/>
      <c r="AP2435" s="50"/>
      <c r="AQ2435" s="50"/>
      <c r="AR2435" s="50"/>
      <c r="AS2435" s="50"/>
      <c r="AT2435" s="50"/>
      <c r="AU2435" s="50"/>
      <c r="AV2435" s="50"/>
      <c r="AW2435" s="50"/>
      <c r="AX2435" s="50"/>
      <c r="AY2435" s="50"/>
      <c r="AZ2435" s="50"/>
      <c r="BA2435" s="50"/>
      <c r="BB2435" s="50"/>
      <c r="BC2435" s="50"/>
      <c r="BD2435" s="50"/>
      <c r="BE2435" s="50"/>
      <c r="BF2435" s="50"/>
      <c r="BG2435" s="50"/>
      <c r="BH2435" s="50"/>
      <c r="BI2435" s="50"/>
      <c r="BJ2435" s="50"/>
      <c r="BK2435" s="50"/>
      <c r="BL2435" s="50"/>
      <c r="BM2435" s="50"/>
      <c r="BN2435" s="50"/>
      <c r="BO2435" s="50"/>
      <c r="BP2435" s="50"/>
      <c r="BQ2435" s="50"/>
      <c r="BR2435" s="50"/>
      <c r="BS2435" s="50"/>
      <c r="BT2435" s="50"/>
      <c r="BU2435" s="50"/>
      <c r="BV2435" s="50"/>
      <c r="BW2435" s="50"/>
      <c r="BX2435" s="50"/>
      <c r="BY2435" s="50"/>
      <c r="BZ2435" s="50"/>
      <c r="CA2435" s="50"/>
      <c r="CB2435" s="50"/>
      <c r="CC2435" s="50"/>
      <c r="CD2435" s="50"/>
      <c r="CE2435" s="50"/>
      <c r="CF2435" s="50"/>
      <c r="CG2435" s="50"/>
      <c r="CH2435" s="50"/>
      <c r="CI2435" s="50"/>
      <c r="CJ2435" s="50"/>
      <c r="CK2435" s="50"/>
      <c r="CL2435" s="50"/>
      <c r="CM2435" s="50"/>
      <c r="CN2435" s="50"/>
      <c r="CO2435" s="50"/>
      <c r="CP2435" s="50"/>
      <c r="CQ2435" s="50"/>
      <c r="CR2435" s="50"/>
      <c r="CS2435" s="50"/>
      <c r="CT2435" s="50"/>
      <c r="CU2435" s="50"/>
      <c r="CV2435" s="50"/>
      <c r="CW2435" s="50"/>
      <c r="CX2435" s="50"/>
      <c r="CY2435" s="50"/>
      <c r="CZ2435" s="50"/>
      <c r="DA2435" s="50"/>
      <c r="DB2435" s="50"/>
      <c r="DC2435" s="50"/>
      <c r="DD2435" s="50"/>
      <c r="DE2435" s="50"/>
      <c r="DF2435" s="50"/>
    </row>
    <row r="2436" spans="2:110" x14ac:dyDescent="0.2">
      <c r="B2436" s="176"/>
      <c r="C2436" s="176"/>
      <c r="E2436" s="203"/>
      <c r="F2436" s="203"/>
      <c r="G2436" s="203"/>
      <c r="H2436" s="203"/>
      <c r="I2436" s="203"/>
      <c r="J2436" s="203"/>
      <c r="K2436" s="203"/>
      <c r="L2436" s="203"/>
      <c r="M2436" s="203"/>
      <c r="N2436" s="203"/>
      <c r="O2436" s="203"/>
      <c r="P2436" s="203"/>
      <c r="Q2436" s="204"/>
      <c r="R2436" s="204"/>
      <c r="S2436" s="234"/>
      <c r="T2436" s="50"/>
      <c r="U2436" s="50"/>
      <c r="V2436" s="50"/>
      <c r="W2436" s="50"/>
      <c r="X2436" s="50"/>
      <c r="Y2436" s="50"/>
      <c r="Z2436" s="250"/>
      <c r="AA2436" s="238"/>
      <c r="AB2436" s="50"/>
      <c r="AC2436" s="50"/>
      <c r="AD2436" s="50"/>
      <c r="AE2436" s="50"/>
      <c r="AF2436" s="50"/>
      <c r="AG2436" s="50"/>
      <c r="AH2436" s="50"/>
      <c r="AI2436" s="50"/>
      <c r="AJ2436" s="50"/>
      <c r="AK2436" s="50"/>
      <c r="AL2436" s="50"/>
      <c r="AM2436" s="50"/>
      <c r="AN2436" s="50"/>
      <c r="AO2436" s="50"/>
      <c r="AP2436" s="50"/>
      <c r="AQ2436" s="50"/>
      <c r="AR2436" s="50"/>
      <c r="AS2436" s="50"/>
      <c r="AT2436" s="50"/>
      <c r="AU2436" s="50"/>
      <c r="AV2436" s="50"/>
      <c r="AW2436" s="50"/>
      <c r="AX2436" s="50"/>
      <c r="AY2436" s="50"/>
      <c r="AZ2436" s="50"/>
      <c r="BA2436" s="50"/>
      <c r="BB2436" s="50"/>
      <c r="BC2436" s="50"/>
      <c r="BD2436" s="50"/>
      <c r="BE2436" s="50"/>
      <c r="BF2436" s="50"/>
      <c r="BG2436" s="50"/>
      <c r="BH2436" s="50"/>
      <c r="BI2436" s="50"/>
      <c r="BJ2436" s="50"/>
      <c r="BK2436" s="50"/>
      <c r="BL2436" s="50"/>
      <c r="BM2436" s="50"/>
      <c r="BN2436" s="50"/>
      <c r="BO2436" s="50"/>
      <c r="BP2436" s="50"/>
      <c r="BQ2436" s="50"/>
      <c r="BR2436" s="50"/>
      <c r="BS2436" s="50"/>
      <c r="BT2436" s="50"/>
      <c r="BU2436" s="50"/>
      <c r="BV2436" s="50"/>
      <c r="BW2436" s="50"/>
      <c r="BX2436" s="50"/>
      <c r="BY2436" s="50"/>
      <c r="BZ2436" s="50"/>
      <c r="CA2436" s="50"/>
      <c r="CB2436" s="50"/>
      <c r="CC2436" s="50"/>
      <c r="CD2436" s="50"/>
      <c r="CE2436" s="50"/>
      <c r="CF2436" s="50"/>
      <c r="CG2436" s="50"/>
      <c r="CH2436" s="50"/>
      <c r="CI2436" s="50"/>
      <c r="CJ2436" s="50"/>
      <c r="CK2436" s="50"/>
      <c r="CL2436" s="50"/>
      <c r="CM2436" s="50"/>
      <c r="CN2436" s="50"/>
      <c r="CO2436" s="50"/>
      <c r="CP2436" s="50"/>
      <c r="CQ2436" s="50"/>
      <c r="CR2436" s="50"/>
      <c r="CS2436" s="50"/>
      <c r="CT2436" s="50"/>
      <c r="CU2436" s="50"/>
      <c r="CV2436" s="50"/>
      <c r="CW2436" s="50"/>
      <c r="CX2436" s="50"/>
      <c r="CY2436" s="50"/>
      <c r="CZ2436" s="50"/>
      <c r="DA2436" s="50"/>
      <c r="DB2436" s="50"/>
      <c r="DC2436" s="50"/>
      <c r="DD2436" s="50"/>
      <c r="DE2436" s="50"/>
      <c r="DF2436" s="50"/>
    </row>
    <row r="2437" spans="2:110" x14ac:dyDescent="0.2">
      <c r="B2437" s="176"/>
      <c r="C2437" s="176"/>
      <c r="E2437" s="203"/>
      <c r="F2437" s="203"/>
      <c r="G2437" s="203"/>
      <c r="H2437" s="203"/>
      <c r="I2437" s="203"/>
      <c r="J2437" s="203"/>
      <c r="K2437" s="203"/>
      <c r="L2437" s="203"/>
      <c r="M2437" s="203"/>
      <c r="N2437" s="203"/>
      <c r="O2437" s="203"/>
      <c r="P2437" s="203"/>
      <c r="Q2437" s="204"/>
      <c r="R2437" s="204"/>
      <c r="S2437" s="234"/>
      <c r="T2437" s="50"/>
      <c r="U2437" s="50"/>
      <c r="V2437" s="50"/>
      <c r="W2437" s="50"/>
      <c r="X2437" s="50"/>
      <c r="Y2437" s="50"/>
      <c r="Z2437" s="250"/>
      <c r="AA2437" s="238"/>
      <c r="AB2437" s="50"/>
      <c r="AC2437" s="50"/>
      <c r="AD2437" s="50"/>
      <c r="AE2437" s="50"/>
      <c r="AF2437" s="50"/>
      <c r="AG2437" s="50"/>
      <c r="AH2437" s="50"/>
      <c r="AI2437" s="50"/>
      <c r="AJ2437" s="50"/>
      <c r="AK2437" s="50"/>
      <c r="AL2437" s="50"/>
      <c r="AM2437" s="50"/>
      <c r="AN2437" s="50"/>
      <c r="AO2437" s="50"/>
      <c r="AP2437" s="50"/>
      <c r="AQ2437" s="50"/>
      <c r="AR2437" s="50"/>
      <c r="AS2437" s="50"/>
      <c r="AT2437" s="50"/>
      <c r="AU2437" s="50"/>
      <c r="AV2437" s="50"/>
      <c r="AW2437" s="50"/>
      <c r="AX2437" s="50"/>
      <c r="AY2437" s="50"/>
      <c r="AZ2437" s="50"/>
      <c r="BA2437" s="50"/>
      <c r="BB2437" s="50"/>
      <c r="BC2437" s="50"/>
      <c r="BD2437" s="50"/>
      <c r="BE2437" s="50"/>
      <c r="BF2437" s="50"/>
      <c r="BG2437" s="50"/>
      <c r="BH2437" s="50"/>
      <c r="BI2437" s="50"/>
      <c r="BJ2437" s="50"/>
      <c r="BK2437" s="50"/>
      <c r="BL2437" s="50"/>
      <c r="BM2437" s="50"/>
      <c r="BN2437" s="50"/>
      <c r="BO2437" s="50"/>
      <c r="BP2437" s="50"/>
      <c r="BQ2437" s="50"/>
      <c r="BR2437" s="50"/>
      <c r="BS2437" s="50"/>
      <c r="BT2437" s="50"/>
      <c r="BU2437" s="50"/>
      <c r="BV2437" s="50"/>
      <c r="BW2437" s="50"/>
      <c r="BX2437" s="50"/>
      <c r="BY2437" s="50"/>
      <c r="BZ2437" s="50"/>
      <c r="CA2437" s="50"/>
      <c r="CB2437" s="50"/>
      <c r="CC2437" s="50"/>
      <c r="CD2437" s="50"/>
      <c r="CE2437" s="50"/>
      <c r="CF2437" s="50"/>
      <c r="CG2437" s="50"/>
      <c r="CH2437" s="50"/>
      <c r="CI2437" s="50"/>
      <c r="CJ2437" s="50"/>
      <c r="CK2437" s="50"/>
      <c r="CL2437" s="50"/>
      <c r="CM2437" s="50"/>
      <c r="CN2437" s="50"/>
      <c r="CO2437" s="50"/>
      <c r="CP2437" s="50"/>
      <c r="CQ2437" s="50"/>
      <c r="CR2437" s="50"/>
      <c r="CS2437" s="50"/>
      <c r="CT2437" s="50"/>
      <c r="CU2437" s="50"/>
      <c r="CV2437" s="50"/>
      <c r="CW2437" s="50"/>
      <c r="CX2437" s="50"/>
      <c r="CY2437" s="50"/>
      <c r="CZ2437" s="50"/>
      <c r="DA2437" s="50"/>
      <c r="DB2437" s="50"/>
      <c r="DC2437" s="50"/>
      <c r="DD2437" s="50"/>
      <c r="DE2437" s="50"/>
      <c r="DF2437" s="50"/>
    </row>
    <row r="2438" spans="2:110" x14ac:dyDescent="0.2">
      <c r="B2438" s="176"/>
      <c r="C2438" s="176"/>
      <c r="E2438" s="203"/>
      <c r="F2438" s="203"/>
      <c r="G2438" s="203"/>
      <c r="H2438" s="203"/>
      <c r="I2438" s="203"/>
      <c r="J2438" s="203"/>
      <c r="K2438" s="203"/>
      <c r="L2438" s="203"/>
      <c r="M2438" s="203"/>
      <c r="N2438" s="203"/>
      <c r="O2438" s="203"/>
      <c r="P2438" s="203"/>
      <c r="Q2438" s="204"/>
      <c r="R2438" s="204"/>
      <c r="S2438" s="234"/>
      <c r="T2438" s="50"/>
      <c r="U2438" s="50"/>
      <c r="V2438" s="50"/>
      <c r="W2438" s="50"/>
      <c r="X2438" s="50"/>
      <c r="Y2438" s="50"/>
      <c r="Z2438" s="250"/>
      <c r="AA2438" s="238"/>
      <c r="AB2438" s="50"/>
      <c r="AC2438" s="50"/>
      <c r="AD2438" s="50"/>
      <c r="AE2438" s="50"/>
      <c r="AF2438" s="50"/>
      <c r="AG2438" s="50"/>
      <c r="AH2438" s="50"/>
      <c r="AI2438" s="50"/>
      <c r="AJ2438" s="50"/>
      <c r="AK2438" s="50"/>
      <c r="AL2438" s="50"/>
      <c r="AM2438" s="50"/>
      <c r="AN2438" s="50"/>
      <c r="AO2438" s="50"/>
      <c r="AP2438" s="50"/>
      <c r="AQ2438" s="50"/>
      <c r="AR2438" s="50"/>
      <c r="AS2438" s="50"/>
      <c r="AT2438" s="50"/>
      <c r="AU2438" s="50"/>
      <c r="AV2438" s="50"/>
      <c r="AW2438" s="50"/>
      <c r="AX2438" s="50"/>
      <c r="AY2438" s="50"/>
      <c r="AZ2438" s="50"/>
      <c r="BA2438" s="50"/>
      <c r="BB2438" s="50"/>
      <c r="BC2438" s="50"/>
      <c r="BD2438" s="50"/>
      <c r="BE2438" s="50"/>
      <c r="BF2438" s="50"/>
      <c r="BG2438" s="50"/>
      <c r="BH2438" s="50"/>
      <c r="BI2438" s="50"/>
      <c r="BJ2438" s="50"/>
      <c r="BK2438" s="50"/>
      <c r="BL2438" s="50"/>
      <c r="BM2438" s="50"/>
      <c r="BN2438" s="50"/>
      <c r="BO2438" s="50"/>
      <c r="BP2438" s="50"/>
      <c r="BQ2438" s="50"/>
      <c r="BR2438" s="50"/>
      <c r="BS2438" s="50"/>
      <c r="BT2438" s="50"/>
      <c r="BU2438" s="50"/>
      <c r="BV2438" s="50"/>
      <c r="BW2438" s="50"/>
      <c r="BX2438" s="50"/>
      <c r="BY2438" s="50"/>
      <c r="BZ2438" s="50"/>
      <c r="CA2438" s="50"/>
      <c r="CB2438" s="50"/>
      <c r="CC2438" s="50"/>
      <c r="CD2438" s="50"/>
      <c r="CE2438" s="50"/>
      <c r="CF2438" s="50"/>
      <c r="CG2438" s="50"/>
      <c r="CH2438" s="50"/>
      <c r="CI2438" s="50"/>
      <c r="CJ2438" s="50"/>
      <c r="CK2438" s="50"/>
      <c r="CL2438" s="50"/>
      <c r="CM2438" s="50"/>
      <c r="CN2438" s="50"/>
      <c r="CO2438" s="50"/>
      <c r="CP2438" s="50"/>
      <c r="CQ2438" s="50"/>
      <c r="CR2438" s="50"/>
      <c r="CS2438" s="50"/>
      <c r="CT2438" s="50"/>
      <c r="CU2438" s="50"/>
      <c r="CV2438" s="50"/>
      <c r="CW2438" s="50"/>
      <c r="CX2438" s="50"/>
      <c r="CY2438" s="50"/>
      <c r="CZ2438" s="50"/>
      <c r="DA2438" s="50"/>
      <c r="DB2438" s="50"/>
      <c r="DC2438" s="50"/>
      <c r="DD2438" s="50"/>
      <c r="DE2438" s="50"/>
      <c r="DF2438" s="50"/>
    </row>
    <row r="2439" spans="2:110" x14ac:dyDescent="0.2">
      <c r="B2439" s="189"/>
      <c r="C2439" s="206"/>
      <c r="D2439" s="200"/>
      <c r="E2439" s="203"/>
      <c r="F2439" s="203"/>
      <c r="G2439" s="203"/>
      <c r="H2439" s="203"/>
      <c r="I2439" s="203"/>
      <c r="J2439" s="203"/>
      <c r="K2439" s="203"/>
      <c r="L2439" s="203"/>
      <c r="M2439" s="203"/>
      <c r="N2439" s="203"/>
      <c r="O2439" s="203"/>
      <c r="P2439" s="203"/>
      <c r="Q2439" s="204"/>
      <c r="R2439" s="204"/>
      <c r="S2439" s="234"/>
      <c r="T2439" s="50"/>
      <c r="U2439" s="50"/>
      <c r="V2439" s="50"/>
      <c r="W2439" s="50"/>
      <c r="X2439" s="50"/>
      <c r="Y2439" s="50"/>
      <c r="Z2439" s="250"/>
      <c r="AA2439" s="238"/>
      <c r="AB2439" s="50"/>
      <c r="AC2439" s="50"/>
      <c r="AD2439" s="50"/>
      <c r="AE2439" s="50"/>
      <c r="AF2439" s="50"/>
      <c r="AG2439" s="50"/>
      <c r="AH2439" s="50"/>
      <c r="AI2439" s="50"/>
      <c r="AJ2439" s="50"/>
      <c r="AK2439" s="50"/>
      <c r="AL2439" s="50"/>
      <c r="AM2439" s="50"/>
      <c r="AN2439" s="50"/>
      <c r="AO2439" s="50"/>
      <c r="AP2439" s="50"/>
      <c r="AQ2439" s="50"/>
      <c r="AR2439" s="50"/>
      <c r="AS2439" s="50"/>
      <c r="AT2439" s="50"/>
      <c r="AU2439" s="50"/>
      <c r="AV2439" s="50"/>
      <c r="AW2439" s="50"/>
      <c r="AX2439" s="50"/>
      <c r="AY2439" s="50"/>
      <c r="AZ2439" s="50"/>
      <c r="BA2439" s="50"/>
      <c r="BB2439" s="50"/>
      <c r="BC2439" s="50"/>
      <c r="BD2439" s="50"/>
      <c r="BE2439" s="50"/>
      <c r="BF2439" s="50"/>
      <c r="BG2439" s="50"/>
      <c r="BH2439" s="50"/>
      <c r="BI2439" s="50"/>
      <c r="BJ2439" s="50"/>
      <c r="BK2439" s="50"/>
      <c r="BL2439" s="50"/>
      <c r="BM2439" s="50"/>
      <c r="BN2439" s="50"/>
      <c r="BO2439" s="50"/>
      <c r="BP2439" s="50"/>
      <c r="BQ2439" s="50"/>
      <c r="BR2439" s="50"/>
      <c r="BS2439" s="50"/>
      <c r="BT2439" s="50"/>
      <c r="BU2439" s="50"/>
      <c r="BV2439" s="50"/>
      <c r="BW2439" s="50"/>
      <c r="BX2439" s="50"/>
      <c r="BY2439" s="50"/>
      <c r="BZ2439" s="50"/>
      <c r="CA2439" s="50"/>
      <c r="CB2439" s="50"/>
      <c r="CC2439" s="50"/>
      <c r="CD2439" s="50"/>
      <c r="CE2439" s="50"/>
      <c r="CF2439" s="50"/>
      <c r="CG2439" s="50"/>
      <c r="CH2439" s="50"/>
      <c r="CI2439" s="50"/>
      <c r="CJ2439" s="50"/>
      <c r="CK2439" s="50"/>
      <c r="CL2439" s="50"/>
      <c r="CM2439" s="50"/>
      <c r="CN2439" s="50"/>
      <c r="CO2439" s="50"/>
      <c r="CP2439" s="50"/>
      <c r="CQ2439" s="50"/>
      <c r="CR2439" s="50"/>
      <c r="CS2439" s="50"/>
      <c r="CT2439" s="50"/>
      <c r="CU2439" s="50"/>
      <c r="CV2439" s="50"/>
      <c r="CW2439" s="50"/>
      <c r="CX2439" s="50"/>
      <c r="CY2439" s="50"/>
      <c r="CZ2439" s="50"/>
      <c r="DA2439" s="50"/>
      <c r="DB2439" s="50"/>
      <c r="DC2439" s="50"/>
      <c r="DD2439" s="50"/>
      <c r="DE2439" s="50"/>
      <c r="DF2439" s="50"/>
    </row>
    <row r="2440" spans="2:110" x14ac:dyDescent="0.2">
      <c r="C2440" s="206"/>
      <c r="D2440" s="200"/>
      <c r="E2440" s="203"/>
      <c r="F2440" s="203"/>
      <c r="G2440" s="203"/>
      <c r="H2440" s="203"/>
      <c r="I2440" s="203"/>
      <c r="J2440" s="203"/>
      <c r="K2440" s="203"/>
      <c r="L2440" s="203"/>
      <c r="M2440" s="203"/>
      <c r="N2440" s="203"/>
      <c r="O2440" s="203"/>
      <c r="P2440" s="203"/>
      <c r="Q2440" s="204"/>
      <c r="R2440" s="204"/>
      <c r="S2440" s="234"/>
      <c r="T2440" s="50"/>
      <c r="U2440" s="50"/>
      <c r="V2440" s="50"/>
      <c r="W2440" s="50"/>
      <c r="X2440" s="50"/>
      <c r="Y2440" s="50"/>
      <c r="Z2440" s="250"/>
      <c r="AA2440" s="238"/>
      <c r="AB2440" s="50"/>
      <c r="AC2440" s="50"/>
      <c r="AD2440" s="50"/>
      <c r="AE2440" s="50"/>
      <c r="AF2440" s="50"/>
      <c r="AG2440" s="50"/>
      <c r="AH2440" s="50"/>
      <c r="AI2440" s="50"/>
      <c r="AJ2440" s="50"/>
      <c r="AK2440" s="50"/>
      <c r="AL2440" s="50"/>
      <c r="AM2440" s="50"/>
      <c r="AN2440" s="50"/>
      <c r="AO2440" s="50"/>
      <c r="AP2440" s="50"/>
      <c r="AQ2440" s="50"/>
      <c r="AR2440" s="50"/>
      <c r="AS2440" s="50"/>
      <c r="AT2440" s="50"/>
      <c r="AU2440" s="50"/>
      <c r="AV2440" s="50"/>
      <c r="AW2440" s="50"/>
      <c r="AX2440" s="50"/>
      <c r="AY2440" s="50"/>
      <c r="AZ2440" s="50"/>
      <c r="BA2440" s="50"/>
      <c r="BB2440" s="50"/>
      <c r="BC2440" s="50"/>
      <c r="BD2440" s="50"/>
      <c r="BE2440" s="50"/>
      <c r="BF2440" s="50"/>
      <c r="BG2440" s="50"/>
      <c r="BH2440" s="50"/>
      <c r="BI2440" s="50"/>
      <c r="BJ2440" s="50"/>
      <c r="BK2440" s="50"/>
      <c r="BL2440" s="50"/>
      <c r="BM2440" s="50"/>
      <c r="BN2440" s="50"/>
      <c r="BO2440" s="50"/>
      <c r="BP2440" s="50"/>
      <c r="BQ2440" s="50"/>
      <c r="BR2440" s="50"/>
      <c r="BS2440" s="50"/>
      <c r="BT2440" s="50"/>
      <c r="BU2440" s="50"/>
      <c r="BV2440" s="50"/>
      <c r="BW2440" s="50"/>
      <c r="BX2440" s="50"/>
      <c r="BY2440" s="50"/>
      <c r="BZ2440" s="50"/>
      <c r="CA2440" s="50"/>
      <c r="CB2440" s="50"/>
      <c r="CC2440" s="50"/>
      <c r="CD2440" s="50"/>
      <c r="CE2440" s="50"/>
      <c r="CF2440" s="50"/>
      <c r="CG2440" s="50"/>
      <c r="CH2440" s="50"/>
      <c r="CI2440" s="50"/>
      <c r="CJ2440" s="50"/>
      <c r="CK2440" s="50"/>
      <c r="CL2440" s="50"/>
      <c r="CM2440" s="50"/>
      <c r="CN2440" s="50"/>
      <c r="CO2440" s="50"/>
      <c r="CP2440" s="50"/>
      <c r="CQ2440" s="50"/>
      <c r="CR2440" s="50"/>
      <c r="CS2440" s="50"/>
      <c r="CT2440" s="50"/>
      <c r="CU2440" s="50"/>
      <c r="CV2440" s="50"/>
      <c r="CW2440" s="50"/>
      <c r="CX2440" s="50"/>
      <c r="CY2440" s="50"/>
      <c r="CZ2440" s="50"/>
      <c r="DA2440" s="50"/>
      <c r="DB2440" s="50"/>
      <c r="DC2440" s="50"/>
      <c r="DD2440" s="50"/>
      <c r="DE2440" s="50"/>
      <c r="DF2440" s="50"/>
    </row>
    <row r="2441" spans="2:110" x14ac:dyDescent="0.2">
      <c r="B2441" s="176"/>
      <c r="C2441" s="206"/>
      <c r="D2441" s="200"/>
      <c r="E2441" s="203"/>
      <c r="F2441" s="203"/>
      <c r="G2441" s="203"/>
      <c r="H2441" s="203"/>
      <c r="I2441" s="203"/>
      <c r="J2441" s="203"/>
      <c r="K2441" s="203"/>
      <c r="L2441" s="203"/>
      <c r="M2441" s="203"/>
      <c r="N2441" s="203"/>
      <c r="O2441" s="203"/>
      <c r="P2441" s="203"/>
      <c r="Q2441" s="204"/>
      <c r="R2441" s="204"/>
      <c r="S2441" s="234"/>
      <c r="T2441" s="50"/>
      <c r="U2441" s="50"/>
      <c r="V2441" s="50"/>
      <c r="W2441" s="50"/>
      <c r="X2441" s="50"/>
      <c r="Y2441" s="50"/>
      <c r="Z2441" s="250"/>
      <c r="AA2441" s="238"/>
      <c r="AB2441" s="50"/>
      <c r="AC2441" s="50"/>
      <c r="AD2441" s="50"/>
      <c r="AE2441" s="50"/>
      <c r="AF2441" s="50"/>
      <c r="AG2441" s="50"/>
      <c r="AH2441" s="50"/>
      <c r="AI2441" s="50"/>
      <c r="AJ2441" s="50"/>
      <c r="AK2441" s="50"/>
      <c r="AL2441" s="50"/>
      <c r="AM2441" s="50"/>
      <c r="AN2441" s="50"/>
      <c r="AO2441" s="50"/>
      <c r="AP2441" s="50"/>
      <c r="AQ2441" s="50"/>
      <c r="AR2441" s="50"/>
      <c r="AS2441" s="50"/>
      <c r="AT2441" s="50"/>
      <c r="AU2441" s="50"/>
      <c r="AV2441" s="50"/>
      <c r="AW2441" s="50"/>
      <c r="AX2441" s="50"/>
      <c r="AY2441" s="50"/>
      <c r="AZ2441" s="50"/>
      <c r="BA2441" s="50"/>
      <c r="BB2441" s="50"/>
      <c r="BC2441" s="50"/>
      <c r="BD2441" s="50"/>
      <c r="BE2441" s="50"/>
      <c r="BF2441" s="50"/>
      <c r="BG2441" s="50"/>
      <c r="BH2441" s="50"/>
      <c r="BI2441" s="50"/>
      <c r="BJ2441" s="50"/>
      <c r="BK2441" s="50"/>
      <c r="BL2441" s="50"/>
      <c r="BM2441" s="50"/>
      <c r="BN2441" s="50"/>
      <c r="BO2441" s="50"/>
      <c r="BP2441" s="50"/>
      <c r="BQ2441" s="50"/>
      <c r="BR2441" s="50"/>
      <c r="BS2441" s="50"/>
      <c r="BT2441" s="50"/>
      <c r="BU2441" s="50"/>
      <c r="BV2441" s="50"/>
      <c r="BW2441" s="50"/>
      <c r="BX2441" s="50"/>
      <c r="BY2441" s="50"/>
      <c r="BZ2441" s="50"/>
      <c r="CA2441" s="50"/>
      <c r="CB2441" s="50"/>
      <c r="CC2441" s="50"/>
      <c r="CD2441" s="50"/>
      <c r="CE2441" s="50"/>
      <c r="CF2441" s="50"/>
      <c r="CG2441" s="50"/>
      <c r="CH2441" s="50"/>
      <c r="CI2441" s="50"/>
      <c r="CJ2441" s="50"/>
      <c r="CK2441" s="50"/>
      <c r="CL2441" s="50"/>
      <c r="CM2441" s="50"/>
      <c r="CN2441" s="50"/>
      <c r="CO2441" s="50"/>
      <c r="CP2441" s="50"/>
      <c r="CQ2441" s="50"/>
      <c r="CR2441" s="50"/>
      <c r="CS2441" s="50"/>
      <c r="CT2441" s="50"/>
      <c r="CU2441" s="50"/>
      <c r="CV2441" s="50"/>
      <c r="CW2441" s="50"/>
      <c r="CX2441" s="50"/>
      <c r="CY2441" s="50"/>
      <c r="CZ2441" s="50"/>
      <c r="DA2441" s="50"/>
      <c r="DB2441" s="50"/>
      <c r="DC2441" s="50"/>
      <c r="DD2441" s="50"/>
      <c r="DE2441" s="50"/>
      <c r="DF2441" s="50"/>
    </row>
    <row r="2442" spans="2:110" x14ac:dyDescent="0.2">
      <c r="B2442" s="176"/>
      <c r="C2442" s="206"/>
      <c r="D2442" s="187"/>
      <c r="E2442" s="203"/>
      <c r="F2442" s="203"/>
      <c r="G2442" s="203"/>
      <c r="H2442" s="203"/>
      <c r="I2442" s="203"/>
      <c r="J2442" s="203"/>
      <c r="K2442" s="203"/>
      <c r="L2442" s="203"/>
      <c r="M2442" s="203"/>
      <c r="N2442" s="203"/>
      <c r="O2442" s="203"/>
      <c r="P2442" s="203"/>
      <c r="Q2442" s="204"/>
      <c r="R2442" s="204"/>
      <c r="S2442" s="234"/>
      <c r="T2442" s="50"/>
      <c r="U2442" s="50"/>
      <c r="V2442" s="50"/>
      <c r="W2442" s="50"/>
      <c r="X2442" s="50"/>
      <c r="Y2442" s="50"/>
      <c r="Z2442" s="250"/>
      <c r="AA2442" s="238"/>
      <c r="AB2442" s="50"/>
      <c r="AC2442" s="50"/>
      <c r="AD2442" s="50"/>
      <c r="AE2442" s="50"/>
      <c r="AF2442" s="50"/>
      <c r="AG2442" s="50"/>
      <c r="AH2442" s="50"/>
      <c r="AI2442" s="50"/>
      <c r="AJ2442" s="50"/>
      <c r="AK2442" s="50"/>
      <c r="AL2442" s="50"/>
      <c r="AM2442" s="50"/>
      <c r="AN2442" s="50"/>
      <c r="AO2442" s="50"/>
      <c r="AP2442" s="50"/>
      <c r="AQ2442" s="50"/>
      <c r="AR2442" s="50"/>
      <c r="AS2442" s="50"/>
      <c r="AT2442" s="50"/>
      <c r="AU2442" s="50"/>
      <c r="AV2442" s="50"/>
      <c r="AW2442" s="50"/>
      <c r="AX2442" s="50"/>
      <c r="AY2442" s="50"/>
      <c r="AZ2442" s="50"/>
      <c r="BA2442" s="50"/>
      <c r="BB2442" s="50"/>
      <c r="BC2442" s="50"/>
      <c r="BD2442" s="50"/>
      <c r="BE2442" s="50"/>
      <c r="BF2442" s="50"/>
      <c r="BG2442" s="50"/>
      <c r="BH2442" s="50"/>
      <c r="BI2442" s="50"/>
      <c r="BJ2442" s="50"/>
      <c r="BK2442" s="50"/>
      <c r="BL2442" s="50"/>
      <c r="BM2442" s="50"/>
      <c r="BN2442" s="50"/>
      <c r="BO2442" s="50"/>
      <c r="BP2442" s="50"/>
      <c r="BQ2442" s="50"/>
      <c r="BR2442" s="50"/>
      <c r="BS2442" s="50"/>
      <c r="BT2442" s="50"/>
      <c r="BU2442" s="50"/>
      <c r="BV2442" s="50"/>
      <c r="BW2442" s="50"/>
      <c r="BX2442" s="50"/>
      <c r="BY2442" s="50"/>
      <c r="BZ2442" s="50"/>
      <c r="CA2442" s="50"/>
      <c r="CB2442" s="50"/>
      <c r="CC2442" s="50"/>
      <c r="CD2442" s="50"/>
      <c r="CE2442" s="50"/>
      <c r="CF2442" s="50"/>
      <c r="CG2442" s="50"/>
      <c r="CH2442" s="50"/>
      <c r="CI2442" s="50"/>
      <c r="CJ2442" s="50"/>
      <c r="CK2442" s="50"/>
      <c r="CL2442" s="50"/>
      <c r="CM2442" s="50"/>
      <c r="CN2442" s="50"/>
      <c r="CO2442" s="50"/>
      <c r="CP2442" s="50"/>
      <c r="CQ2442" s="50"/>
      <c r="CR2442" s="50"/>
      <c r="CS2442" s="50"/>
      <c r="CT2442" s="50"/>
      <c r="CU2442" s="50"/>
      <c r="CV2442" s="50"/>
      <c r="CW2442" s="50"/>
      <c r="CX2442" s="50"/>
      <c r="CY2442" s="50"/>
      <c r="CZ2442" s="50"/>
      <c r="DA2442" s="50"/>
      <c r="DB2442" s="50"/>
      <c r="DC2442" s="50"/>
      <c r="DD2442" s="50"/>
      <c r="DE2442" s="50"/>
      <c r="DF2442" s="50"/>
    </row>
    <row r="2443" spans="2:110" x14ac:dyDescent="0.2">
      <c r="B2443" s="176"/>
      <c r="C2443" s="206"/>
      <c r="D2443" s="200"/>
      <c r="E2443" s="203"/>
      <c r="F2443" s="203"/>
      <c r="G2443" s="203"/>
      <c r="H2443" s="203"/>
      <c r="I2443" s="203"/>
      <c r="J2443" s="203"/>
      <c r="K2443" s="203"/>
      <c r="L2443" s="203"/>
      <c r="M2443" s="203"/>
      <c r="N2443" s="203"/>
      <c r="O2443" s="203"/>
      <c r="P2443" s="203"/>
      <c r="Q2443" s="204"/>
      <c r="R2443" s="204"/>
      <c r="S2443" s="234"/>
      <c r="T2443" s="50"/>
      <c r="U2443" s="50"/>
      <c r="V2443" s="50"/>
      <c r="W2443" s="50"/>
      <c r="X2443" s="50"/>
      <c r="Y2443" s="50"/>
      <c r="Z2443" s="250"/>
      <c r="AA2443" s="238"/>
      <c r="AB2443" s="50"/>
      <c r="AC2443" s="50"/>
      <c r="AD2443" s="50"/>
      <c r="AE2443" s="50"/>
      <c r="AF2443" s="50"/>
      <c r="AG2443" s="50"/>
      <c r="AH2443" s="50"/>
      <c r="AI2443" s="50"/>
      <c r="AJ2443" s="50"/>
      <c r="AK2443" s="50"/>
      <c r="AL2443" s="50"/>
      <c r="AM2443" s="50"/>
      <c r="AN2443" s="50"/>
      <c r="AO2443" s="50"/>
      <c r="AP2443" s="50"/>
      <c r="AQ2443" s="50"/>
      <c r="AR2443" s="50"/>
      <c r="AS2443" s="50"/>
      <c r="AT2443" s="50"/>
      <c r="AU2443" s="50"/>
      <c r="AV2443" s="50"/>
      <c r="AW2443" s="50"/>
      <c r="AX2443" s="50"/>
      <c r="AY2443" s="50"/>
      <c r="AZ2443" s="50"/>
      <c r="BA2443" s="50"/>
      <c r="BB2443" s="50"/>
      <c r="BC2443" s="50"/>
      <c r="BD2443" s="50"/>
      <c r="BE2443" s="50"/>
      <c r="BF2443" s="50"/>
      <c r="BG2443" s="50"/>
      <c r="BH2443" s="50"/>
      <c r="BI2443" s="50"/>
      <c r="BJ2443" s="50"/>
      <c r="BK2443" s="50"/>
      <c r="BL2443" s="50"/>
      <c r="BM2443" s="50"/>
      <c r="BN2443" s="50"/>
      <c r="BO2443" s="50"/>
      <c r="BP2443" s="50"/>
      <c r="BQ2443" s="50"/>
      <c r="BR2443" s="50"/>
      <c r="BS2443" s="50"/>
      <c r="BT2443" s="50"/>
      <c r="BU2443" s="50"/>
      <c r="BV2443" s="50"/>
      <c r="BW2443" s="50"/>
      <c r="BX2443" s="50"/>
      <c r="BY2443" s="50"/>
      <c r="BZ2443" s="50"/>
      <c r="CA2443" s="50"/>
      <c r="CB2443" s="50"/>
      <c r="CC2443" s="50"/>
      <c r="CD2443" s="50"/>
      <c r="CE2443" s="50"/>
      <c r="CF2443" s="50"/>
      <c r="CG2443" s="50"/>
      <c r="CH2443" s="50"/>
      <c r="CI2443" s="50"/>
      <c r="CJ2443" s="50"/>
      <c r="CK2443" s="50"/>
      <c r="CL2443" s="50"/>
      <c r="CM2443" s="50"/>
      <c r="CN2443" s="50"/>
      <c r="CO2443" s="50"/>
      <c r="CP2443" s="50"/>
      <c r="CQ2443" s="50"/>
      <c r="CR2443" s="50"/>
      <c r="CS2443" s="50"/>
      <c r="CT2443" s="50"/>
      <c r="CU2443" s="50"/>
      <c r="CV2443" s="50"/>
      <c r="CW2443" s="50"/>
      <c r="CX2443" s="50"/>
      <c r="CY2443" s="50"/>
      <c r="CZ2443" s="50"/>
      <c r="DA2443" s="50"/>
      <c r="DB2443" s="50"/>
      <c r="DC2443" s="50"/>
      <c r="DD2443" s="50"/>
      <c r="DE2443" s="50"/>
      <c r="DF2443" s="50"/>
    </row>
    <row r="2444" spans="2:110" x14ac:dyDescent="0.2">
      <c r="B2444" s="176"/>
      <c r="C2444" s="206"/>
      <c r="E2444" s="203"/>
      <c r="F2444" s="203"/>
      <c r="G2444" s="203"/>
      <c r="H2444" s="203"/>
      <c r="I2444" s="203"/>
      <c r="J2444" s="203"/>
      <c r="K2444" s="203"/>
      <c r="L2444" s="203"/>
      <c r="M2444" s="203"/>
      <c r="N2444" s="203"/>
      <c r="O2444" s="203"/>
      <c r="P2444" s="203"/>
      <c r="Q2444" s="204"/>
      <c r="R2444" s="204"/>
      <c r="S2444" s="234"/>
      <c r="T2444" s="50"/>
      <c r="U2444" s="50"/>
      <c r="V2444" s="50"/>
      <c r="W2444" s="50"/>
      <c r="X2444" s="50"/>
      <c r="Y2444" s="50"/>
      <c r="Z2444" s="250"/>
      <c r="AA2444" s="238"/>
      <c r="AB2444" s="50"/>
      <c r="AC2444" s="50"/>
      <c r="AD2444" s="50"/>
      <c r="AE2444" s="50"/>
      <c r="AF2444" s="50"/>
      <c r="AG2444" s="50"/>
      <c r="AH2444" s="50"/>
      <c r="AI2444" s="50"/>
      <c r="AJ2444" s="50"/>
      <c r="AK2444" s="50"/>
      <c r="AL2444" s="50"/>
      <c r="AM2444" s="50"/>
      <c r="AN2444" s="50"/>
      <c r="AO2444" s="50"/>
      <c r="AP2444" s="50"/>
      <c r="AQ2444" s="50"/>
      <c r="AR2444" s="50"/>
      <c r="AS2444" s="50"/>
      <c r="AT2444" s="50"/>
      <c r="AU2444" s="50"/>
      <c r="AV2444" s="50"/>
      <c r="AW2444" s="50"/>
      <c r="AX2444" s="50"/>
      <c r="AY2444" s="50"/>
      <c r="AZ2444" s="50"/>
      <c r="BA2444" s="50"/>
      <c r="BB2444" s="50"/>
      <c r="BC2444" s="50"/>
      <c r="BD2444" s="50"/>
      <c r="BE2444" s="50"/>
      <c r="BF2444" s="50"/>
      <c r="BG2444" s="50"/>
      <c r="BH2444" s="50"/>
      <c r="BI2444" s="50"/>
      <c r="BJ2444" s="50"/>
      <c r="BK2444" s="50"/>
      <c r="BL2444" s="50"/>
      <c r="BM2444" s="50"/>
      <c r="BN2444" s="50"/>
      <c r="BO2444" s="50"/>
      <c r="BP2444" s="50"/>
      <c r="BQ2444" s="50"/>
      <c r="BR2444" s="50"/>
      <c r="BS2444" s="50"/>
      <c r="BT2444" s="50"/>
      <c r="BU2444" s="50"/>
      <c r="BV2444" s="50"/>
      <c r="BW2444" s="50"/>
      <c r="BX2444" s="50"/>
      <c r="BY2444" s="50"/>
      <c r="BZ2444" s="50"/>
      <c r="CA2444" s="50"/>
      <c r="CB2444" s="50"/>
      <c r="CC2444" s="50"/>
      <c r="CD2444" s="50"/>
      <c r="CE2444" s="50"/>
      <c r="CF2444" s="50"/>
      <c r="CG2444" s="50"/>
      <c r="CH2444" s="50"/>
      <c r="CI2444" s="50"/>
      <c r="CJ2444" s="50"/>
      <c r="CK2444" s="50"/>
      <c r="CL2444" s="50"/>
      <c r="CM2444" s="50"/>
      <c r="CN2444" s="50"/>
      <c r="CO2444" s="50"/>
      <c r="CP2444" s="50"/>
      <c r="CQ2444" s="50"/>
      <c r="CR2444" s="50"/>
      <c r="CS2444" s="50"/>
      <c r="CT2444" s="50"/>
      <c r="CU2444" s="50"/>
      <c r="CV2444" s="50"/>
      <c r="CW2444" s="50"/>
      <c r="CX2444" s="50"/>
      <c r="CY2444" s="50"/>
      <c r="CZ2444" s="50"/>
      <c r="DA2444" s="50"/>
      <c r="DB2444" s="50"/>
      <c r="DC2444" s="50"/>
      <c r="DD2444" s="50"/>
      <c r="DE2444" s="50"/>
      <c r="DF2444" s="50"/>
    </row>
    <row r="2445" spans="2:110" x14ac:dyDescent="0.2">
      <c r="B2445" s="176"/>
      <c r="C2445" s="206"/>
      <c r="D2445" s="200"/>
      <c r="E2445" s="203"/>
      <c r="F2445" s="203"/>
      <c r="G2445" s="203"/>
      <c r="H2445" s="203"/>
      <c r="I2445" s="203"/>
      <c r="J2445" s="203"/>
      <c r="K2445" s="203"/>
      <c r="L2445" s="203"/>
      <c r="M2445" s="203"/>
      <c r="N2445" s="203"/>
      <c r="O2445" s="203"/>
      <c r="P2445" s="203"/>
      <c r="Q2445" s="204"/>
      <c r="R2445" s="204"/>
      <c r="S2445" s="234"/>
      <c r="T2445" s="50"/>
      <c r="U2445" s="50"/>
      <c r="V2445" s="50"/>
      <c r="W2445" s="50"/>
      <c r="X2445" s="50"/>
      <c r="Y2445" s="50"/>
      <c r="Z2445" s="250"/>
      <c r="AA2445" s="238"/>
      <c r="AB2445" s="50"/>
      <c r="AC2445" s="50"/>
      <c r="AD2445" s="50"/>
      <c r="AE2445" s="50"/>
      <c r="AF2445" s="50"/>
      <c r="AG2445" s="50"/>
      <c r="AH2445" s="50"/>
      <c r="AI2445" s="50"/>
      <c r="AJ2445" s="50"/>
      <c r="AK2445" s="50"/>
      <c r="AL2445" s="50"/>
      <c r="AM2445" s="50"/>
      <c r="AN2445" s="50"/>
      <c r="AO2445" s="50"/>
      <c r="AP2445" s="50"/>
      <c r="AQ2445" s="50"/>
      <c r="AR2445" s="50"/>
      <c r="AS2445" s="50"/>
      <c r="AT2445" s="50"/>
      <c r="AU2445" s="50"/>
      <c r="AV2445" s="50"/>
      <c r="AW2445" s="50"/>
      <c r="AX2445" s="50"/>
      <c r="AY2445" s="50"/>
      <c r="AZ2445" s="50"/>
      <c r="BA2445" s="50"/>
      <c r="BB2445" s="50"/>
      <c r="BC2445" s="50"/>
      <c r="BD2445" s="50"/>
      <c r="BE2445" s="50"/>
      <c r="BF2445" s="50"/>
      <c r="BG2445" s="50"/>
      <c r="BH2445" s="50"/>
      <c r="BI2445" s="50"/>
      <c r="BJ2445" s="50"/>
      <c r="BK2445" s="50"/>
      <c r="BL2445" s="50"/>
      <c r="BM2445" s="50"/>
      <c r="BN2445" s="50"/>
      <c r="BO2445" s="50"/>
      <c r="BP2445" s="50"/>
      <c r="BQ2445" s="50"/>
      <c r="BR2445" s="50"/>
      <c r="BS2445" s="50"/>
      <c r="BT2445" s="50"/>
      <c r="BU2445" s="50"/>
      <c r="BV2445" s="50"/>
      <c r="BW2445" s="50"/>
      <c r="BX2445" s="50"/>
      <c r="BY2445" s="50"/>
      <c r="BZ2445" s="50"/>
      <c r="CA2445" s="50"/>
      <c r="CB2445" s="50"/>
      <c r="CC2445" s="50"/>
      <c r="CD2445" s="50"/>
      <c r="CE2445" s="50"/>
      <c r="CF2445" s="50"/>
      <c r="CG2445" s="50"/>
      <c r="CH2445" s="50"/>
      <c r="CI2445" s="50"/>
      <c r="CJ2445" s="50"/>
      <c r="CK2445" s="50"/>
      <c r="CL2445" s="50"/>
      <c r="CM2445" s="50"/>
      <c r="CN2445" s="50"/>
      <c r="CO2445" s="50"/>
      <c r="CP2445" s="50"/>
      <c r="CQ2445" s="50"/>
      <c r="CR2445" s="50"/>
      <c r="CS2445" s="50"/>
      <c r="CT2445" s="50"/>
      <c r="CU2445" s="50"/>
      <c r="CV2445" s="50"/>
      <c r="CW2445" s="50"/>
      <c r="CX2445" s="50"/>
      <c r="CY2445" s="50"/>
      <c r="CZ2445" s="50"/>
      <c r="DA2445" s="50"/>
      <c r="DB2445" s="50"/>
      <c r="DC2445" s="50"/>
      <c r="DD2445" s="50"/>
      <c r="DE2445" s="50"/>
      <c r="DF2445" s="50"/>
    </row>
    <row r="2446" spans="2:110" x14ac:dyDescent="0.2">
      <c r="B2446" s="176"/>
      <c r="C2446" s="206"/>
      <c r="D2446" s="200"/>
      <c r="E2446" s="203"/>
      <c r="F2446" s="203"/>
      <c r="G2446" s="203"/>
      <c r="H2446" s="203"/>
      <c r="I2446" s="203"/>
      <c r="J2446" s="203"/>
      <c r="K2446" s="203"/>
      <c r="L2446" s="203"/>
      <c r="M2446" s="203"/>
      <c r="N2446" s="203"/>
      <c r="O2446" s="203"/>
      <c r="P2446" s="203"/>
      <c r="Q2446" s="204"/>
      <c r="R2446" s="204"/>
      <c r="S2446" s="234"/>
      <c r="T2446" s="50"/>
      <c r="U2446" s="50"/>
      <c r="V2446" s="50"/>
      <c r="W2446" s="50"/>
      <c r="X2446" s="50"/>
      <c r="Y2446" s="50"/>
      <c r="Z2446" s="250"/>
      <c r="AA2446" s="238"/>
      <c r="AB2446" s="50"/>
      <c r="AC2446" s="50"/>
      <c r="AD2446" s="50"/>
      <c r="AE2446" s="50"/>
      <c r="AF2446" s="50"/>
      <c r="AG2446" s="50"/>
      <c r="AH2446" s="50"/>
      <c r="AI2446" s="50"/>
      <c r="AJ2446" s="50"/>
      <c r="AK2446" s="50"/>
      <c r="AL2446" s="50"/>
      <c r="AM2446" s="50"/>
      <c r="AN2446" s="50"/>
      <c r="AO2446" s="50"/>
      <c r="AP2446" s="50"/>
      <c r="AQ2446" s="50"/>
      <c r="AR2446" s="50"/>
      <c r="AS2446" s="50"/>
      <c r="AT2446" s="50"/>
      <c r="AU2446" s="50"/>
      <c r="AV2446" s="50"/>
      <c r="AW2446" s="50"/>
      <c r="AX2446" s="50"/>
      <c r="AY2446" s="50"/>
      <c r="AZ2446" s="50"/>
      <c r="BA2446" s="50"/>
      <c r="BB2446" s="50"/>
      <c r="BC2446" s="50"/>
      <c r="BD2446" s="50"/>
      <c r="BE2446" s="50"/>
      <c r="BF2446" s="50"/>
      <c r="BG2446" s="50"/>
      <c r="BH2446" s="50"/>
      <c r="BI2446" s="50"/>
      <c r="BJ2446" s="50"/>
      <c r="BK2446" s="50"/>
      <c r="BL2446" s="50"/>
      <c r="BM2446" s="50"/>
      <c r="BN2446" s="50"/>
      <c r="BO2446" s="50"/>
      <c r="BP2446" s="50"/>
      <c r="BQ2446" s="50"/>
      <c r="BR2446" s="50"/>
      <c r="BS2446" s="50"/>
      <c r="BT2446" s="50"/>
      <c r="BU2446" s="50"/>
      <c r="BV2446" s="50"/>
      <c r="BW2446" s="50"/>
      <c r="BX2446" s="50"/>
      <c r="BY2446" s="50"/>
      <c r="BZ2446" s="50"/>
      <c r="CA2446" s="50"/>
      <c r="CB2446" s="50"/>
      <c r="CC2446" s="50"/>
      <c r="CD2446" s="50"/>
      <c r="CE2446" s="50"/>
      <c r="CF2446" s="50"/>
      <c r="CG2446" s="50"/>
      <c r="CH2446" s="50"/>
      <c r="CI2446" s="50"/>
      <c r="CJ2446" s="50"/>
      <c r="CK2446" s="50"/>
      <c r="CL2446" s="50"/>
      <c r="CM2446" s="50"/>
      <c r="CN2446" s="50"/>
      <c r="CO2446" s="50"/>
      <c r="CP2446" s="50"/>
      <c r="CQ2446" s="50"/>
      <c r="CR2446" s="50"/>
      <c r="CS2446" s="50"/>
      <c r="CT2446" s="50"/>
      <c r="CU2446" s="50"/>
      <c r="CV2446" s="50"/>
      <c r="CW2446" s="50"/>
      <c r="CX2446" s="50"/>
      <c r="CY2446" s="50"/>
      <c r="CZ2446" s="50"/>
      <c r="DA2446" s="50"/>
      <c r="DB2446" s="50"/>
      <c r="DC2446" s="50"/>
      <c r="DD2446" s="50"/>
      <c r="DE2446" s="50"/>
      <c r="DF2446" s="50"/>
    </row>
    <row r="2447" spans="2:110" x14ac:dyDescent="0.2">
      <c r="B2447" s="176"/>
      <c r="C2447" s="206"/>
      <c r="E2447" s="203"/>
      <c r="F2447" s="203"/>
      <c r="G2447" s="203"/>
      <c r="H2447" s="203"/>
      <c r="I2447" s="203"/>
      <c r="J2447" s="203"/>
      <c r="K2447" s="203"/>
      <c r="L2447" s="203"/>
      <c r="M2447" s="203"/>
      <c r="N2447" s="203"/>
      <c r="O2447" s="203"/>
      <c r="P2447" s="203"/>
      <c r="Q2447" s="204"/>
      <c r="R2447" s="204"/>
      <c r="S2447" s="234"/>
      <c r="T2447" s="50"/>
      <c r="U2447" s="50"/>
      <c r="V2447" s="50"/>
      <c r="W2447" s="50"/>
      <c r="X2447" s="50"/>
      <c r="Y2447" s="50"/>
      <c r="Z2447" s="250"/>
      <c r="AA2447" s="238"/>
      <c r="AB2447" s="50"/>
      <c r="AC2447" s="50"/>
      <c r="AD2447" s="50"/>
      <c r="AE2447" s="50"/>
      <c r="AF2447" s="50"/>
      <c r="AG2447" s="50"/>
      <c r="AH2447" s="50"/>
      <c r="AI2447" s="50"/>
      <c r="AJ2447" s="50"/>
      <c r="AK2447" s="50"/>
      <c r="AL2447" s="50"/>
      <c r="AM2447" s="50"/>
      <c r="AN2447" s="50"/>
      <c r="AO2447" s="50"/>
      <c r="AP2447" s="50"/>
      <c r="AQ2447" s="50"/>
      <c r="AR2447" s="50"/>
      <c r="AS2447" s="50"/>
      <c r="AT2447" s="50"/>
      <c r="AU2447" s="50"/>
      <c r="AV2447" s="50"/>
      <c r="AW2447" s="50"/>
      <c r="AX2447" s="50"/>
      <c r="AY2447" s="50"/>
      <c r="AZ2447" s="50"/>
      <c r="BA2447" s="50"/>
      <c r="BB2447" s="50"/>
      <c r="BC2447" s="50"/>
      <c r="BD2447" s="50"/>
      <c r="BE2447" s="50"/>
      <c r="BF2447" s="50"/>
      <c r="BG2447" s="50"/>
      <c r="BH2447" s="50"/>
      <c r="BI2447" s="50"/>
      <c r="BJ2447" s="50"/>
      <c r="BK2447" s="50"/>
      <c r="BL2447" s="50"/>
      <c r="BM2447" s="50"/>
      <c r="BN2447" s="50"/>
      <c r="BO2447" s="50"/>
      <c r="BP2447" s="50"/>
      <c r="BQ2447" s="50"/>
      <c r="BR2447" s="50"/>
      <c r="BS2447" s="50"/>
      <c r="BT2447" s="50"/>
      <c r="BU2447" s="50"/>
      <c r="BV2447" s="50"/>
      <c r="BW2447" s="50"/>
      <c r="BX2447" s="50"/>
      <c r="BY2447" s="50"/>
      <c r="BZ2447" s="50"/>
      <c r="CA2447" s="50"/>
      <c r="CB2447" s="50"/>
      <c r="CC2447" s="50"/>
      <c r="CD2447" s="50"/>
      <c r="CE2447" s="50"/>
      <c r="CF2447" s="50"/>
      <c r="CG2447" s="50"/>
      <c r="CH2447" s="50"/>
      <c r="CI2447" s="50"/>
      <c r="CJ2447" s="50"/>
      <c r="CK2447" s="50"/>
      <c r="CL2447" s="50"/>
      <c r="CM2447" s="50"/>
      <c r="CN2447" s="50"/>
      <c r="CO2447" s="50"/>
      <c r="CP2447" s="50"/>
      <c r="CQ2447" s="50"/>
      <c r="CR2447" s="50"/>
      <c r="CS2447" s="50"/>
      <c r="CT2447" s="50"/>
      <c r="CU2447" s="50"/>
      <c r="CV2447" s="50"/>
      <c r="CW2447" s="50"/>
      <c r="CX2447" s="50"/>
      <c r="CY2447" s="50"/>
      <c r="CZ2447" s="50"/>
      <c r="DA2447" s="50"/>
      <c r="DB2447" s="50"/>
      <c r="DC2447" s="50"/>
      <c r="DD2447" s="50"/>
      <c r="DE2447" s="50"/>
      <c r="DF2447" s="50"/>
    </row>
    <row r="2448" spans="2:110" x14ac:dyDescent="0.2">
      <c r="B2448" s="176"/>
      <c r="C2448" s="206"/>
      <c r="E2448" s="203"/>
      <c r="F2448" s="203"/>
      <c r="G2448" s="203"/>
      <c r="H2448" s="203"/>
      <c r="I2448" s="203"/>
      <c r="J2448" s="203"/>
      <c r="K2448" s="203"/>
      <c r="L2448" s="203"/>
      <c r="M2448" s="203"/>
      <c r="N2448" s="203"/>
      <c r="O2448" s="203"/>
      <c r="P2448" s="203"/>
      <c r="Q2448" s="204"/>
      <c r="R2448" s="204"/>
      <c r="S2448" s="234"/>
      <c r="T2448" s="50"/>
      <c r="U2448" s="50"/>
      <c r="V2448" s="50"/>
      <c r="W2448" s="50"/>
      <c r="X2448" s="50"/>
      <c r="Y2448" s="50"/>
      <c r="Z2448" s="250"/>
      <c r="AA2448" s="238"/>
      <c r="AB2448" s="50"/>
      <c r="AC2448" s="50"/>
      <c r="AD2448" s="50"/>
      <c r="AE2448" s="50"/>
      <c r="AF2448" s="50"/>
      <c r="AG2448" s="50"/>
      <c r="AH2448" s="50"/>
      <c r="AI2448" s="50"/>
      <c r="AJ2448" s="50"/>
      <c r="AK2448" s="50"/>
      <c r="AL2448" s="50"/>
      <c r="AM2448" s="50"/>
      <c r="AN2448" s="50"/>
      <c r="AO2448" s="50"/>
      <c r="AP2448" s="50"/>
      <c r="AQ2448" s="50"/>
      <c r="AR2448" s="50"/>
      <c r="AS2448" s="50"/>
      <c r="AT2448" s="50"/>
      <c r="AU2448" s="50"/>
      <c r="AV2448" s="50"/>
      <c r="AW2448" s="50"/>
      <c r="AX2448" s="50"/>
      <c r="AY2448" s="50"/>
      <c r="AZ2448" s="50"/>
      <c r="BA2448" s="50"/>
      <c r="BB2448" s="50"/>
      <c r="BC2448" s="50"/>
      <c r="BD2448" s="50"/>
      <c r="BE2448" s="50"/>
      <c r="BF2448" s="50"/>
      <c r="BG2448" s="50"/>
      <c r="BH2448" s="50"/>
      <c r="BI2448" s="50"/>
      <c r="BJ2448" s="50"/>
      <c r="BK2448" s="50"/>
      <c r="BL2448" s="50"/>
      <c r="BM2448" s="50"/>
      <c r="BN2448" s="50"/>
      <c r="BO2448" s="50"/>
      <c r="BP2448" s="50"/>
      <c r="BQ2448" s="50"/>
      <c r="BR2448" s="50"/>
      <c r="BS2448" s="50"/>
      <c r="BT2448" s="50"/>
      <c r="BU2448" s="50"/>
      <c r="BV2448" s="50"/>
      <c r="BW2448" s="50"/>
      <c r="BX2448" s="50"/>
      <c r="BY2448" s="50"/>
      <c r="BZ2448" s="50"/>
      <c r="CA2448" s="50"/>
      <c r="CB2448" s="50"/>
      <c r="CC2448" s="50"/>
      <c r="CD2448" s="50"/>
      <c r="CE2448" s="50"/>
      <c r="CF2448" s="50"/>
      <c r="CG2448" s="50"/>
      <c r="CH2448" s="50"/>
      <c r="CI2448" s="50"/>
      <c r="CJ2448" s="50"/>
      <c r="CK2448" s="50"/>
      <c r="CL2448" s="50"/>
      <c r="CM2448" s="50"/>
      <c r="CN2448" s="50"/>
      <c r="CO2448" s="50"/>
      <c r="CP2448" s="50"/>
      <c r="CQ2448" s="50"/>
      <c r="CR2448" s="50"/>
      <c r="CS2448" s="50"/>
      <c r="CT2448" s="50"/>
      <c r="CU2448" s="50"/>
      <c r="CV2448" s="50"/>
      <c r="CW2448" s="50"/>
      <c r="CX2448" s="50"/>
      <c r="CY2448" s="50"/>
      <c r="CZ2448" s="50"/>
      <c r="DA2448" s="50"/>
      <c r="DB2448" s="50"/>
      <c r="DC2448" s="50"/>
      <c r="DD2448" s="50"/>
      <c r="DE2448" s="50"/>
      <c r="DF2448" s="50"/>
    </row>
    <row r="2449" spans="2:110" x14ac:dyDescent="0.2">
      <c r="B2449" s="176"/>
      <c r="C2449" s="206"/>
      <c r="D2449" s="200"/>
      <c r="E2449" s="203"/>
      <c r="F2449" s="203"/>
      <c r="G2449" s="203"/>
      <c r="H2449" s="203"/>
      <c r="I2449" s="203"/>
      <c r="J2449" s="203"/>
      <c r="K2449" s="203"/>
      <c r="L2449" s="203"/>
      <c r="M2449" s="203"/>
      <c r="N2449" s="203"/>
      <c r="O2449" s="203"/>
      <c r="P2449" s="203"/>
      <c r="Q2449" s="204"/>
      <c r="R2449" s="204"/>
      <c r="S2449" s="234"/>
      <c r="T2449" s="50"/>
      <c r="U2449" s="50"/>
      <c r="V2449" s="50"/>
      <c r="W2449" s="50"/>
      <c r="X2449" s="50"/>
      <c r="Y2449" s="50"/>
      <c r="Z2449" s="250"/>
      <c r="AA2449" s="238"/>
      <c r="AB2449" s="50"/>
      <c r="AC2449" s="50"/>
      <c r="AD2449" s="50"/>
      <c r="AE2449" s="50"/>
      <c r="AF2449" s="50"/>
      <c r="AG2449" s="50"/>
      <c r="AH2449" s="50"/>
      <c r="AI2449" s="50"/>
      <c r="AJ2449" s="50"/>
      <c r="AK2449" s="50"/>
      <c r="AL2449" s="50"/>
      <c r="AM2449" s="50"/>
      <c r="AN2449" s="50"/>
      <c r="AO2449" s="50"/>
      <c r="AP2449" s="50"/>
      <c r="AQ2449" s="50"/>
      <c r="AR2449" s="50"/>
      <c r="AS2449" s="50"/>
      <c r="AT2449" s="50"/>
      <c r="AU2449" s="50"/>
      <c r="AV2449" s="50"/>
      <c r="AW2449" s="50"/>
      <c r="AX2449" s="50"/>
      <c r="AY2449" s="50"/>
      <c r="AZ2449" s="50"/>
      <c r="BA2449" s="50"/>
      <c r="BB2449" s="50"/>
      <c r="BC2449" s="50"/>
      <c r="BD2449" s="50"/>
      <c r="BE2449" s="50"/>
      <c r="BF2449" s="50"/>
      <c r="BG2449" s="50"/>
      <c r="BH2449" s="50"/>
      <c r="BI2449" s="50"/>
      <c r="BJ2449" s="50"/>
      <c r="BK2449" s="50"/>
      <c r="BL2449" s="50"/>
      <c r="BM2449" s="50"/>
      <c r="BN2449" s="50"/>
      <c r="BO2449" s="50"/>
      <c r="BP2449" s="50"/>
      <c r="BQ2449" s="50"/>
      <c r="BR2449" s="50"/>
      <c r="BS2449" s="50"/>
      <c r="BT2449" s="50"/>
      <c r="BU2449" s="50"/>
      <c r="BV2449" s="50"/>
      <c r="BW2449" s="50"/>
      <c r="BX2449" s="50"/>
      <c r="BY2449" s="50"/>
      <c r="BZ2449" s="50"/>
      <c r="CA2449" s="50"/>
      <c r="CB2449" s="50"/>
      <c r="CC2449" s="50"/>
      <c r="CD2449" s="50"/>
      <c r="CE2449" s="50"/>
      <c r="CF2449" s="50"/>
      <c r="CG2449" s="50"/>
      <c r="CH2449" s="50"/>
      <c r="CI2449" s="50"/>
      <c r="CJ2449" s="50"/>
      <c r="CK2449" s="50"/>
      <c r="CL2449" s="50"/>
      <c r="CM2449" s="50"/>
      <c r="CN2449" s="50"/>
      <c r="CO2449" s="50"/>
      <c r="CP2449" s="50"/>
      <c r="CQ2449" s="50"/>
      <c r="CR2449" s="50"/>
      <c r="CS2449" s="50"/>
      <c r="CT2449" s="50"/>
      <c r="CU2449" s="50"/>
      <c r="CV2449" s="50"/>
      <c r="CW2449" s="50"/>
      <c r="CX2449" s="50"/>
      <c r="CY2449" s="50"/>
      <c r="CZ2449" s="50"/>
      <c r="DA2449" s="50"/>
      <c r="DB2449" s="50"/>
      <c r="DC2449" s="50"/>
      <c r="DD2449" s="50"/>
      <c r="DE2449" s="50"/>
      <c r="DF2449" s="50"/>
    </row>
    <row r="2450" spans="2:110" x14ac:dyDescent="0.2">
      <c r="B2450" s="176"/>
      <c r="C2450" s="206"/>
      <c r="E2450" s="203"/>
      <c r="F2450" s="203"/>
      <c r="G2450" s="203"/>
      <c r="H2450" s="203"/>
      <c r="I2450" s="203"/>
      <c r="J2450" s="203"/>
      <c r="K2450" s="203"/>
      <c r="L2450" s="203"/>
      <c r="M2450" s="203"/>
      <c r="N2450" s="203"/>
      <c r="O2450" s="203"/>
      <c r="P2450" s="203"/>
      <c r="Q2450" s="204"/>
      <c r="R2450" s="204"/>
      <c r="S2450" s="234"/>
      <c r="T2450" s="50"/>
      <c r="U2450" s="50"/>
      <c r="V2450" s="50"/>
      <c r="W2450" s="50"/>
      <c r="X2450" s="50"/>
      <c r="Y2450" s="50"/>
      <c r="Z2450" s="250"/>
      <c r="AA2450" s="238"/>
      <c r="AB2450" s="50"/>
      <c r="AC2450" s="50"/>
      <c r="AD2450" s="50"/>
      <c r="AE2450" s="50"/>
      <c r="AF2450" s="50"/>
      <c r="AG2450" s="50"/>
      <c r="AH2450" s="50"/>
      <c r="AI2450" s="50"/>
      <c r="AJ2450" s="50"/>
      <c r="AK2450" s="50"/>
      <c r="AL2450" s="50"/>
      <c r="AM2450" s="50"/>
      <c r="AN2450" s="50"/>
      <c r="AO2450" s="50"/>
      <c r="AP2450" s="50"/>
      <c r="AQ2450" s="50"/>
      <c r="AR2450" s="50"/>
      <c r="AS2450" s="50"/>
      <c r="AT2450" s="50"/>
      <c r="AU2450" s="50"/>
      <c r="AV2450" s="50"/>
      <c r="AW2450" s="50"/>
      <c r="AX2450" s="50"/>
      <c r="AY2450" s="50"/>
      <c r="AZ2450" s="50"/>
      <c r="BA2450" s="50"/>
      <c r="BB2450" s="50"/>
      <c r="BC2450" s="50"/>
      <c r="BD2450" s="50"/>
      <c r="BE2450" s="50"/>
      <c r="BF2450" s="50"/>
      <c r="BG2450" s="50"/>
      <c r="BH2450" s="50"/>
      <c r="BI2450" s="50"/>
      <c r="BJ2450" s="50"/>
      <c r="BK2450" s="50"/>
      <c r="BL2450" s="50"/>
      <c r="BM2450" s="50"/>
      <c r="BN2450" s="50"/>
      <c r="BO2450" s="50"/>
      <c r="BP2450" s="50"/>
      <c r="BQ2450" s="50"/>
      <c r="BR2450" s="50"/>
      <c r="BS2450" s="50"/>
      <c r="BT2450" s="50"/>
      <c r="BU2450" s="50"/>
      <c r="BV2450" s="50"/>
      <c r="BW2450" s="50"/>
      <c r="BX2450" s="50"/>
      <c r="BY2450" s="50"/>
      <c r="BZ2450" s="50"/>
      <c r="CA2450" s="50"/>
      <c r="CB2450" s="50"/>
      <c r="CC2450" s="50"/>
      <c r="CD2450" s="50"/>
      <c r="CE2450" s="50"/>
      <c r="CF2450" s="50"/>
      <c r="CG2450" s="50"/>
      <c r="CH2450" s="50"/>
      <c r="CI2450" s="50"/>
      <c r="CJ2450" s="50"/>
      <c r="CK2450" s="50"/>
      <c r="CL2450" s="50"/>
      <c r="CM2450" s="50"/>
      <c r="CN2450" s="50"/>
      <c r="CO2450" s="50"/>
      <c r="CP2450" s="50"/>
      <c r="CQ2450" s="50"/>
      <c r="CR2450" s="50"/>
      <c r="CS2450" s="50"/>
      <c r="CT2450" s="50"/>
      <c r="CU2450" s="50"/>
      <c r="CV2450" s="50"/>
      <c r="CW2450" s="50"/>
      <c r="CX2450" s="50"/>
      <c r="CY2450" s="50"/>
      <c r="CZ2450" s="50"/>
      <c r="DA2450" s="50"/>
      <c r="DB2450" s="50"/>
      <c r="DC2450" s="50"/>
      <c r="DD2450" s="50"/>
      <c r="DE2450" s="50"/>
      <c r="DF2450" s="50"/>
    </row>
    <row r="2451" spans="2:110" x14ac:dyDescent="0.2">
      <c r="B2451" s="176"/>
      <c r="C2451" s="206"/>
      <c r="E2451" s="203"/>
      <c r="F2451" s="203"/>
      <c r="G2451" s="203"/>
      <c r="H2451" s="203"/>
      <c r="I2451" s="203"/>
      <c r="J2451" s="203"/>
      <c r="K2451" s="203"/>
      <c r="L2451" s="203"/>
      <c r="M2451" s="203"/>
      <c r="N2451" s="203"/>
      <c r="O2451" s="203"/>
      <c r="P2451" s="203"/>
      <c r="Q2451" s="204"/>
      <c r="R2451" s="204"/>
      <c r="S2451" s="234"/>
      <c r="T2451" s="50"/>
      <c r="U2451" s="50"/>
      <c r="V2451" s="50"/>
      <c r="W2451" s="50"/>
      <c r="X2451" s="50"/>
      <c r="Y2451" s="50"/>
      <c r="Z2451" s="250"/>
      <c r="AA2451" s="238"/>
      <c r="AB2451" s="50"/>
      <c r="AC2451" s="50"/>
      <c r="AD2451" s="50"/>
      <c r="AE2451" s="50"/>
      <c r="AF2451" s="50"/>
      <c r="AG2451" s="50"/>
      <c r="AH2451" s="50"/>
      <c r="AI2451" s="50"/>
      <c r="AJ2451" s="50"/>
      <c r="AK2451" s="50"/>
      <c r="AL2451" s="50"/>
      <c r="AM2451" s="50"/>
      <c r="AN2451" s="50"/>
      <c r="AO2451" s="50"/>
      <c r="AP2451" s="50"/>
      <c r="AQ2451" s="50"/>
      <c r="AR2451" s="50"/>
      <c r="AS2451" s="50"/>
      <c r="AT2451" s="50"/>
      <c r="AU2451" s="50"/>
      <c r="AV2451" s="50"/>
      <c r="AW2451" s="50"/>
      <c r="AX2451" s="50"/>
      <c r="AY2451" s="50"/>
      <c r="AZ2451" s="50"/>
      <c r="BA2451" s="50"/>
      <c r="BB2451" s="50"/>
      <c r="BC2451" s="50"/>
      <c r="BD2451" s="50"/>
      <c r="BE2451" s="50"/>
      <c r="BF2451" s="50"/>
      <c r="BG2451" s="50"/>
      <c r="BH2451" s="50"/>
      <c r="BI2451" s="50"/>
      <c r="BJ2451" s="50"/>
      <c r="BK2451" s="50"/>
      <c r="BL2451" s="50"/>
      <c r="BM2451" s="50"/>
      <c r="BN2451" s="50"/>
      <c r="BO2451" s="50"/>
      <c r="BP2451" s="50"/>
      <c r="BQ2451" s="50"/>
      <c r="BR2451" s="50"/>
      <c r="BS2451" s="50"/>
      <c r="BT2451" s="50"/>
      <c r="BU2451" s="50"/>
      <c r="BV2451" s="50"/>
      <c r="BW2451" s="50"/>
      <c r="BX2451" s="50"/>
      <c r="BY2451" s="50"/>
      <c r="BZ2451" s="50"/>
      <c r="CA2451" s="50"/>
      <c r="CB2451" s="50"/>
      <c r="CC2451" s="50"/>
      <c r="CD2451" s="50"/>
      <c r="CE2451" s="50"/>
      <c r="CF2451" s="50"/>
      <c r="CG2451" s="50"/>
      <c r="CH2451" s="50"/>
      <c r="CI2451" s="50"/>
      <c r="CJ2451" s="50"/>
      <c r="CK2451" s="50"/>
      <c r="CL2451" s="50"/>
      <c r="CM2451" s="50"/>
      <c r="CN2451" s="50"/>
      <c r="CO2451" s="50"/>
      <c r="CP2451" s="50"/>
      <c r="CQ2451" s="50"/>
      <c r="CR2451" s="50"/>
      <c r="CS2451" s="50"/>
      <c r="CT2451" s="50"/>
      <c r="CU2451" s="50"/>
      <c r="CV2451" s="50"/>
      <c r="CW2451" s="50"/>
      <c r="CX2451" s="50"/>
      <c r="CY2451" s="50"/>
      <c r="CZ2451" s="50"/>
      <c r="DA2451" s="50"/>
      <c r="DB2451" s="50"/>
      <c r="DC2451" s="50"/>
      <c r="DD2451" s="50"/>
      <c r="DE2451" s="50"/>
      <c r="DF2451" s="50"/>
    </row>
    <row r="2452" spans="2:110" x14ac:dyDescent="0.2">
      <c r="B2452" s="176"/>
      <c r="C2452" s="206"/>
      <c r="D2452" s="200"/>
      <c r="E2452" s="203"/>
      <c r="F2452" s="203"/>
      <c r="G2452" s="203"/>
      <c r="H2452" s="203"/>
      <c r="I2452" s="203"/>
      <c r="J2452" s="203"/>
      <c r="K2452" s="203"/>
      <c r="L2452" s="203"/>
      <c r="M2452" s="203"/>
      <c r="N2452" s="203"/>
      <c r="O2452" s="203"/>
      <c r="P2452" s="203"/>
      <c r="Q2452" s="204"/>
      <c r="R2452" s="204"/>
      <c r="S2452" s="234"/>
      <c r="T2452" s="50"/>
      <c r="U2452" s="50"/>
      <c r="V2452" s="50"/>
      <c r="W2452" s="50"/>
      <c r="X2452" s="50"/>
      <c r="Y2452" s="50"/>
      <c r="Z2452" s="250"/>
      <c r="AA2452" s="238"/>
      <c r="AB2452" s="50"/>
      <c r="AC2452" s="50"/>
      <c r="AD2452" s="50"/>
      <c r="AE2452" s="50"/>
      <c r="AF2452" s="50"/>
      <c r="AG2452" s="50"/>
      <c r="AH2452" s="50"/>
      <c r="AI2452" s="50"/>
      <c r="AJ2452" s="50"/>
      <c r="AK2452" s="50"/>
      <c r="AL2452" s="50"/>
      <c r="AM2452" s="50"/>
      <c r="AN2452" s="50"/>
      <c r="AO2452" s="50"/>
      <c r="AP2452" s="50"/>
      <c r="AQ2452" s="50"/>
      <c r="AR2452" s="50"/>
      <c r="AS2452" s="50"/>
      <c r="AT2452" s="50"/>
      <c r="AU2452" s="50"/>
      <c r="AV2452" s="50"/>
      <c r="AW2452" s="50"/>
      <c r="AX2452" s="50"/>
      <c r="AY2452" s="50"/>
      <c r="AZ2452" s="50"/>
      <c r="BA2452" s="50"/>
      <c r="BB2452" s="50"/>
      <c r="BC2452" s="50"/>
      <c r="BD2452" s="50"/>
      <c r="BE2452" s="50"/>
      <c r="BF2452" s="50"/>
      <c r="BG2452" s="50"/>
      <c r="BH2452" s="50"/>
      <c r="BI2452" s="50"/>
      <c r="BJ2452" s="50"/>
      <c r="BK2452" s="50"/>
      <c r="BL2452" s="50"/>
      <c r="BM2452" s="50"/>
      <c r="BN2452" s="50"/>
      <c r="BO2452" s="50"/>
      <c r="BP2452" s="50"/>
      <c r="BQ2452" s="50"/>
      <c r="BR2452" s="50"/>
      <c r="BS2452" s="50"/>
      <c r="BT2452" s="50"/>
      <c r="BU2452" s="50"/>
      <c r="BV2452" s="50"/>
      <c r="BW2452" s="50"/>
      <c r="BX2452" s="50"/>
      <c r="BY2452" s="50"/>
      <c r="BZ2452" s="50"/>
      <c r="CA2452" s="50"/>
      <c r="CB2452" s="50"/>
      <c r="CC2452" s="50"/>
      <c r="CD2452" s="50"/>
      <c r="CE2452" s="50"/>
      <c r="CF2452" s="50"/>
      <c r="CG2452" s="50"/>
      <c r="CH2452" s="50"/>
      <c r="CI2452" s="50"/>
      <c r="CJ2452" s="50"/>
      <c r="CK2452" s="50"/>
      <c r="CL2452" s="50"/>
      <c r="CM2452" s="50"/>
      <c r="CN2452" s="50"/>
      <c r="CO2452" s="50"/>
      <c r="CP2452" s="50"/>
      <c r="CQ2452" s="50"/>
      <c r="CR2452" s="50"/>
      <c r="CS2452" s="50"/>
      <c r="CT2452" s="50"/>
      <c r="CU2452" s="50"/>
      <c r="CV2452" s="50"/>
      <c r="CW2452" s="50"/>
      <c r="CX2452" s="50"/>
      <c r="CY2452" s="50"/>
      <c r="CZ2452" s="50"/>
      <c r="DA2452" s="50"/>
      <c r="DB2452" s="50"/>
      <c r="DC2452" s="50"/>
      <c r="DD2452" s="50"/>
      <c r="DE2452" s="50"/>
      <c r="DF2452" s="50"/>
    </row>
    <row r="2453" spans="2:110" x14ac:dyDescent="0.2">
      <c r="B2453" s="176"/>
      <c r="C2453" s="206"/>
      <c r="E2453" s="203"/>
      <c r="F2453" s="203"/>
      <c r="G2453" s="203"/>
      <c r="H2453" s="203"/>
      <c r="I2453" s="203"/>
      <c r="J2453" s="203"/>
      <c r="K2453" s="203"/>
      <c r="L2453" s="203"/>
      <c r="M2453" s="203"/>
      <c r="N2453" s="203"/>
      <c r="O2453" s="203"/>
      <c r="P2453" s="203"/>
      <c r="Q2453" s="204"/>
      <c r="R2453" s="204"/>
      <c r="S2453" s="234"/>
      <c r="T2453" s="50"/>
      <c r="U2453" s="50"/>
      <c r="V2453" s="50"/>
      <c r="W2453" s="50"/>
      <c r="X2453" s="50"/>
      <c r="Y2453" s="50"/>
      <c r="Z2453" s="250"/>
      <c r="AA2453" s="238"/>
      <c r="AB2453" s="50"/>
      <c r="AC2453" s="50"/>
      <c r="AD2453" s="50"/>
      <c r="AE2453" s="50"/>
      <c r="AF2453" s="50"/>
      <c r="AG2453" s="50"/>
      <c r="AH2453" s="50"/>
      <c r="AI2453" s="50"/>
      <c r="AJ2453" s="50"/>
      <c r="AK2453" s="50"/>
      <c r="AL2453" s="50"/>
      <c r="AM2453" s="50"/>
      <c r="AN2453" s="50"/>
      <c r="AO2453" s="50"/>
      <c r="AP2453" s="50"/>
      <c r="AQ2453" s="50"/>
      <c r="AR2453" s="50"/>
      <c r="AS2453" s="50"/>
      <c r="AT2453" s="50"/>
      <c r="AU2453" s="50"/>
      <c r="AV2453" s="50"/>
      <c r="AW2453" s="50"/>
      <c r="AX2453" s="50"/>
      <c r="AY2453" s="50"/>
      <c r="AZ2453" s="50"/>
      <c r="BA2453" s="50"/>
      <c r="BB2453" s="50"/>
      <c r="BC2453" s="50"/>
      <c r="BD2453" s="50"/>
      <c r="BE2453" s="50"/>
      <c r="BF2453" s="50"/>
      <c r="BG2453" s="50"/>
      <c r="BH2453" s="50"/>
      <c r="BI2453" s="50"/>
      <c r="BJ2453" s="50"/>
      <c r="BK2453" s="50"/>
      <c r="BL2453" s="50"/>
      <c r="BM2453" s="50"/>
      <c r="BN2453" s="50"/>
      <c r="BO2453" s="50"/>
      <c r="BP2453" s="50"/>
      <c r="BQ2453" s="50"/>
      <c r="BR2453" s="50"/>
      <c r="BS2453" s="50"/>
      <c r="BT2453" s="50"/>
      <c r="BU2453" s="50"/>
      <c r="BV2453" s="50"/>
      <c r="BW2453" s="50"/>
      <c r="BX2453" s="50"/>
      <c r="BY2453" s="50"/>
      <c r="BZ2453" s="50"/>
      <c r="CA2453" s="50"/>
      <c r="CB2453" s="50"/>
      <c r="CC2453" s="50"/>
      <c r="CD2453" s="50"/>
      <c r="CE2453" s="50"/>
      <c r="CF2453" s="50"/>
      <c r="CG2453" s="50"/>
      <c r="CH2453" s="50"/>
      <c r="CI2453" s="50"/>
      <c r="CJ2453" s="50"/>
      <c r="CK2453" s="50"/>
      <c r="CL2453" s="50"/>
      <c r="CM2453" s="50"/>
      <c r="CN2453" s="50"/>
      <c r="CO2453" s="50"/>
      <c r="CP2453" s="50"/>
      <c r="CQ2453" s="50"/>
      <c r="CR2453" s="50"/>
      <c r="CS2453" s="50"/>
      <c r="CT2453" s="50"/>
      <c r="CU2453" s="50"/>
      <c r="CV2453" s="50"/>
      <c r="CW2453" s="50"/>
      <c r="CX2453" s="50"/>
      <c r="CY2453" s="50"/>
      <c r="CZ2453" s="50"/>
      <c r="DA2453" s="50"/>
      <c r="DB2453" s="50"/>
      <c r="DC2453" s="50"/>
      <c r="DD2453" s="50"/>
      <c r="DE2453" s="50"/>
      <c r="DF2453" s="50"/>
    </row>
    <row r="2454" spans="2:110" x14ac:dyDescent="0.2">
      <c r="B2454" s="176"/>
      <c r="C2454" s="206"/>
      <c r="E2454" s="203"/>
      <c r="F2454" s="203"/>
      <c r="G2454" s="203"/>
      <c r="H2454" s="203"/>
      <c r="I2454" s="203"/>
      <c r="J2454" s="203"/>
      <c r="K2454" s="203"/>
      <c r="L2454" s="203"/>
      <c r="M2454" s="203"/>
      <c r="N2454" s="203"/>
      <c r="O2454" s="203"/>
      <c r="P2454" s="203"/>
      <c r="Q2454" s="204"/>
      <c r="R2454" s="204"/>
      <c r="S2454" s="234"/>
      <c r="T2454" s="50"/>
      <c r="U2454" s="50"/>
      <c r="V2454" s="50"/>
      <c r="W2454" s="50"/>
      <c r="X2454" s="50"/>
      <c r="Y2454" s="50"/>
      <c r="Z2454" s="250"/>
      <c r="AA2454" s="238"/>
      <c r="AB2454" s="50"/>
      <c r="AC2454" s="50"/>
      <c r="AD2454" s="50"/>
      <c r="AE2454" s="50"/>
      <c r="AF2454" s="50"/>
      <c r="AG2454" s="50"/>
      <c r="AH2454" s="50"/>
      <c r="AI2454" s="50"/>
      <c r="AJ2454" s="50"/>
      <c r="AK2454" s="50"/>
      <c r="AL2454" s="50"/>
      <c r="AM2454" s="50"/>
      <c r="AN2454" s="50"/>
      <c r="AO2454" s="50"/>
      <c r="AP2454" s="50"/>
      <c r="AQ2454" s="50"/>
      <c r="AR2454" s="50"/>
      <c r="AS2454" s="50"/>
      <c r="AT2454" s="50"/>
      <c r="AU2454" s="50"/>
      <c r="AV2454" s="50"/>
      <c r="AW2454" s="50"/>
      <c r="AX2454" s="50"/>
      <c r="AY2454" s="50"/>
      <c r="AZ2454" s="50"/>
      <c r="BA2454" s="50"/>
      <c r="BB2454" s="50"/>
      <c r="BC2454" s="50"/>
      <c r="BD2454" s="50"/>
      <c r="BE2454" s="50"/>
      <c r="BF2454" s="50"/>
      <c r="BG2454" s="50"/>
      <c r="BH2454" s="50"/>
      <c r="BI2454" s="50"/>
      <c r="BJ2454" s="50"/>
      <c r="BK2454" s="50"/>
      <c r="BL2454" s="50"/>
      <c r="BM2454" s="50"/>
      <c r="BN2454" s="50"/>
      <c r="BO2454" s="50"/>
      <c r="BP2454" s="50"/>
      <c r="BQ2454" s="50"/>
      <c r="BR2454" s="50"/>
      <c r="BS2454" s="50"/>
      <c r="BT2454" s="50"/>
      <c r="BU2454" s="50"/>
      <c r="BV2454" s="50"/>
      <c r="BW2454" s="50"/>
      <c r="BX2454" s="50"/>
      <c r="BY2454" s="50"/>
      <c r="BZ2454" s="50"/>
      <c r="CA2454" s="50"/>
      <c r="CB2454" s="50"/>
      <c r="CC2454" s="50"/>
      <c r="CD2454" s="50"/>
      <c r="CE2454" s="50"/>
      <c r="CF2454" s="50"/>
      <c r="CG2454" s="50"/>
      <c r="CH2454" s="50"/>
      <c r="CI2454" s="50"/>
      <c r="CJ2454" s="50"/>
      <c r="CK2454" s="50"/>
      <c r="CL2454" s="50"/>
      <c r="CM2454" s="50"/>
      <c r="CN2454" s="50"/>
      <c r="CO2454" s="50"/>
      <c r="CP2454" s="50"/>
      <c r="CQ2454" s="50"/>
      <c r="CR2454" s="50"/>
      <c r="CS2454" s="50"/>
      <c r="CT2454" s="50"/>
      <c r="CU2454" s="50"/>
      <c r="CV2454" s="50"/>
      <c r="CW2454" s="50"/>
      <c r="CX2454" s="50"/>
      <c r="CY2454" s="50"/>
      <c r="CZ2454" s="50"/>
      <c r="DA2454" s="50"/>
      <c r="DB2454" s="50"/>
      <c r="DC2454" s="50"/>
      <c r="DD2454" s="50"/>
      <c r="DE2454" s="50"/>
      <c r="DF2454" s="50"/>
    </row>
    <row r="2455" spans="2:110" x14ac:dyDescent="0.2">
      <c r="B2455" s="176"/>
      <c r="C2455" s="206"/>
      <c r="E2455" s="203"/>
      <c r="F2455" s="203"/>
      <c r="G2455" s="203"/>
      <c r="H2455" s="203"/>
      <c r="I2455" s="203"/>
      <c r="J2455" s="203"/>
      <c r="K2455" s="203"/>
      <c r="L2455" s="203"/>
      <c r="M2455" s="203"/>
      <c r="N2455" s="203"/>
      <c r="O2455" s="203"/>
      <c r="P2455" s="203"/>
      <c r="Q2455" s="204"/>
      <c r="R2455" s="204"/>
      <c r="S2455" s="234"/>
      <c r="T2455" s="50"/>
      <c r="U2455" s="50"/>
      <c r="V2455" s="50"/>
      <c r="W2455" s="50"/>
      <c r="X2455" s="50"/>
      <c r="Y2455" s="50"/>
      <c r="Z2455" s="250"/>
      <c r="AA2455" s="238"/>
      <c r="AB2455" s="50"/>
      <c r="AC2455" s="50"/>
      <c r="AD2455" s="50"/>
      <c r="AE2455" s="50"/>
      <c r="AF2455" s="50"/>
      <c r="AG2455" s="50"/>
      <c r="AH2455" s="50"/>
      <c r="AI2455" s="50"/>
      <c r="AJ2455" s="50"/>
      <c r="AK2455" s="50"/>
      <c r="AL2455" s="50"/>
      <c r="AM2455" s="50"/>
      <c r="AN2455" s="50"/>
      <c r="AO2455" s="50"/>
      <c r="AP2455" s="50"/>
      <c r="AQ2455" s="50"/>
      <c r="AR2455" s="50"/>
      <c r="AS2455" s="50"/>
      <c r="AT2455" s="50"/>
      <c r="AU2455" s="50"/>
      <c r="AV2455" s="50"/>
      <c r="AW2455" s="50"/>
      <c r="AX2455" s="50"/>
      <c r="AY2455" s="50"/>
      <c r="AZ2455" s="50"/>
      <c r="BA2455" s="50"/>
      <c r="BB2455" s="50"/>
      <c r="BC2455" s="50"/>
      <c r="BD2455" s="50"/>
      <c r="BE2455" s="50"/>
      <c r="BF2455" s="50"/>
      <c r="BG2455" s="50"/>
      <c r="BH2455" s="50"/>
      <c r="BI2455" s="50"/>
      <c r="BJ2455" s="50"/>
      <c r="BK2455" s="50"/>
      <c r="BL2455" s="50"/>
      <c r="BM2455" s="50"/>
      <c r="BN2455" s="50"/>
      <c r="BO2455" s="50"/>
      <c r="BP2455" s="50"/>
      <c r="BQ2455" s="50"/>
      <c r="BR2455" s="50"/>
      <c r="BS2455" s="50"/>
      <c r="BT2455" s="50"/>
      <c r="BU2455" s="50"/>
      <c r="BV2455" s="50"/>
      <c r="BW2455" s="50"/>
      <c r="BX2455" s="50"/>
      <c r="BY2455" s="50"/>
      <c r="BZ2455" s="50"/>
      <c r="CA2455" s="50"/>
      <c r="CB2455" s="50"/>
      <c r="CC2455" s="50"/>
      <c r="CD2455" s="50"/>
      <c r="CE2455" s="50"/>
      <c r="CF2455" s="50"/>
      <c r="CG2455" s="50"/>
      <c r="CH2455" s="50"/>
      <c r="CI2455" s="50"/>
      <c r="CJ2455" s="50"/>
      <c r="CK2455" s="50"/>
      <c r="CL2455" s="50"/>
      <c r="CM2455" s="50"/>
      <c r="CN2455" s="50"/>
      <c r="CO2455" s="50"/>
      <c r="CP2455" s="50"/>
      <c r="CQ2455" s="50"/>
      <c r="CR2455" s="50"/>
      <c r="CS2455" s="50"/>
      <c r="CT2455" s="50"/>
      <c r="CU2455" s="50"/>
      <c r="CV2455" s="50"/>
      <c r="CW2455" s="50"/>
      <c r="CX2455" s="50"/>
      <c r="CY2455" s="50"/>
      <c r="CZ2455" s="50"/>
      <c r="DA2455" s="50"/>
      <c r="DB2455" s="50"/>
      <c r="DC2455" s="50"/>
      <c r="DD2455" s="50"/>
      <c r="DE2455" s="50"/>
      <c r="DF2455" s="50"/>
    </row>
    <row r="2456" spans="2:110" x14ac:dyDescent="0.2">
      <c r="B2456" s="176"/>
      <c r="C2456" s="206"/>
      <c r="E2456" s="203"/>
      <c r="F2456" s="203"/>
      <c r="G2456" s="203"/>
      <c r="H2456" s="203"/>
      <c r="I2456" s="203"/>
      <c r="J2456" s="203"/>
      <c r="K2456" s="203"/>
      <c r="L2456" s="203"/>
      <c r="M2456" s="203"/>
      <c r="N2456" s="203"/>
      <c r="O2456" s="203"/>
      <c r="P2456" s="203"/>
      <c r="Q2456" s="204"/>
      <c r="R2456" s="204"/>
      <c r="S2456" s="234"/>
      <c r="T2456" s="50"/>
      <c r="U2456" s="50"/>
      <c r="V2456" s="50"/>
      <c r="W2456" s="50"/>
      <c r="X2456" s="50"/>
      <c r="Y2456" s="50"/>
      <c r="Z2456" s="250"/>
      <c r="AA2456" s="238"/>
      <c r="AB2456" s="50"/>
      <c r="AC2456" s="50"/>
      <c r="AD2456" s="50"/>
      <c r="AE2456" s="50"/>
      <c r="AF2456" s="50"/>
      <c r="AG2456" s="50"/>
      <c r="AH2456" s="50"/>
      <c r="AI2456" s="50"/>
      <c r="AJ2456" s="50"/>
      <c r="AK2456" s="50"/>
      <c r="AL2456" s="50"/>
      <c r="AM2456" s="50"/>
      <c r="AN2456" s="50"/>
      <c r="AO2456" s="50"/>
      <c r="AP2456" s="50"/>
      <c r="AQ2456" s="50"/>
      <c r="AR2456" s="50"/>
      <c r="AS2456" s="50"/>
      <c r="AT2456" s="50"/>
      <c r="AU2456" s="50"/>
      <c r="AV2456" s="50"/>
      <c r="AW2456" s="50"/>
      <c r="AX2456" s="50"/>
      <c r="AY2456" s="50"/>
      <c r="AZ2456" s="50"/>
      <c r="BA2456" s="50"/>
      <c r="BB2456" s="50"/>
      <c r="BC2456" s="50"/>
      <c r="BD2456" s="50"/>
      <c r="BE2456" s="50"/>
      <c r="BF2456" s="50"/>
      <c r="BG2456" s="50"/>
      <c r="BH2456" s="50"/>
      <c r="BI2456" s="50"/>
      <c r="BJ2456" s="50"/>
      <c r="BK2456" s="50"/>
      <c r="BL2456" s="50"/>
      <c r="BM2456" s="50"/>
      <c r="BN2456" s="50"/>
      <c r="BO2456" s="50"/>
      <c r="BP2456" s="50"/>
      <c r="BQ2456" s="50"/>
      <c r="BR2456" s="50"/>
      <c r="BS2456" s="50"/>
      <c r="BT2456" s="50"/>
      <c r="BU2456" s="50"/>
      <c r="BV2456" s="50"/>
      <c r="BW2456" s="50"/>
      <c r="BX2456" s="50"/>
      <c r="BY2456" s="50"/>
      <c r="BZ2456" s="50"/>
      <c r="CA2456" s="50"/>
      <c r="CB2456" s="50"/>
      <c r="CC2456" s="50"/>
      <c r="CD2456" s="50"/>
      <c r="CE2456" s="50"/>
      <c r="CF2456" s="50"/>
      <c r="CG2456" s="50"/>
      <c r="CH2456" s="50"/>
      <c r="CI2456" s="50"/>
      <c r="CJ2456" s="50"/>
      <c r="CK2456" s="50"/>
      <c r="CL2456" s="50"/>
      <c r="CM2456" s="50"/>
      <c r="CN2456" s="50"/>
      <c r="CO2456" s="50"/>
      <c r="CP2456" s="50"/>
      <c r="CQ2456" s="50"/>
      <c r="CR2456" s="50"/>
      <c r="CS2456" s="50"/>
      <c r="CT2456" s="50"/>
      <c r="CU2456" s="50"/>
      <c r="CV2456" s="50"/>
      <c r="CW2456" s="50"/>
      <c r="CX2456" s="50"/>
      <c r="CY2456" s="50"/>
      <c r="CZ2456" s="50"/>
      <c r="DA2456" s="50"/>
      <c r="DB2456" s="50"/>
      <c r="DC2456" s="50"/>
      <c r="DD2456" s="50"/>
      <c r="DE2456" s="50"/>
      <c r="DF2456" s="50"/>
    </row>
    <row r="2457" spans="2:110" x14ac:dyDescent="0.2">
      <c r="B2457" s="176"/>
      <c r="C2457" s="206"/>
      <c r="E2457" s="203"/>
      <c r="F2457" s="203"/>
      <c r="G2457" s="203"/>
      <c r="H2457" s="203"/>
      <c r="I2457" s="203"/>
      <c r="J2457" s="203"/>
      <c r="K2457" s="203"/>
      <c r="L2457" s="203"/>
      <c r="M2457" s="203"/>
      <c r="N2457" s="203"/>
      <c r="O2457" s="203"/>
      <c r="P2457" s="203"/>
      <c r="Q2457" s="204"/>
      <c r="R2457" s="204"/>
      <c r="S2457" s="234"/>
      <c r="T2457" s="50"/>
      <c r="U2457" s="50"/>
      <c r="V2457" s="50"/>
      <c r="W2457" s="50"/>
      <c r="X2457" s="50"/>
      <c r="Y2457" s="50"/>
      <c r="Z2457" s="250"/>
      <c r="AA2457" s="238"/>
      <c r="AB2457" s="50"/>
      <c r="AC2457" s="50"/>
      <c r="AD2457" s="50"/>
      <c r="AE2457" s="50"/>
      <c r="AF2457" s="50"/>
      <c r="AG2457" s="50"/>
      <c r="AH2457" s="50"/>
      <c r="AI2457" s="50"/>
      <c r="AJ2457" s="50"/>
      <c r="AK2457" s="50"/>
      <c r="AL2457" s="50"/>
      <c r="AM2457" s="50"/>
      <c r="AN2457" s="50"/>
      <c r="AO2457" s="50"/>
      <c r="AP2457" s="50"/>
      <c r="AQ2457" s="50"/>
      <c r="AR2457" s="50"/>
      <c r="AS2457" s="50"/>
      <c r="AT2457" s="50"/>
      <c r="AU2457" s="50"/>
      <c r="AV2457" s="50"/>
      <c r="AW2457" s="50"/>
      <c r="AX2457" s="50"/>
      <c r="AY2457" s="50"/>
      <c r="AZ2457" s="50"/>
      <c r="BA2457" s="50"/>
      <c r="BB2457" s="50"/>
      <c r="BC2457" s="50"/>
      <c r="BD2457" s="50"/>
      <c r="BE2457" s="50"/>
      <c r="BF2457" s="50"/>
      <c r="BG2457" s="50"/>
      <c r="BH2457" s="50"/>
      <c r="BI2457" s="50"/>
      <c r="BJ2457" s="50"/>
      <c r="BK2457" s="50"/>
      <c r="BL2457" s="50"/>
      <c r="BM2457" s="50"/>
      <c r="BN2457" s="50"/>
      <c r="BO2457" s="50"/>
      <c r="BP2457" s="50"/>
      <c r="BQ2457" s="50"/>
      <c r="BR2457" s="50"/>
      <c r="BS2457" s="50"/>
      <c r="BT2457" s="50"/>
      <c r="BU2457" s="50"/>
      <c r="BV2457" s="50"/>
      <c r="BW2457" s="50"/>
      <c r="BX2457" s="50"/>
      <c r="BY2457" s="50"/>
      <c r="BZ2457" s="50"/>
      <c r="CA2457" s="50"/>
      <c r="CB2457" s="50"/>
      <c r="CC2457" s="50"/>
      <c r="CD2457" s="50"/>
      <c r="CE2457" s="50"/>
      <c r="CF2457" s="50"/>
      <c r="CG2457" s="50"/>
      <c r="CH2457" s="50"/>
      <c r="CI2457" s="50"/>
      <c r="CJ2457" s="50"/>
      <c r="CK2457" s="50"/>
      <c r="CL2457" s="50"/>
      <c r="CM2457" s="50"/>
      <c r="CN2457" s="50"/>
      <c r="CO2457" s="50"/>
      <c r="CP2457" s="50"/>
      <c r="CQ2457" s="50"/>
      <c r="CR2457" s="50"/>
      <c r="CS2457" s="50"/>
      <c r="CT2457" s="50"/>
      <c r="CU2457" s="50"/>
      <c r="CV2457" s="50"/>
      <c r="CW2457" s="50"/>
      <c r="CX2457" s="50"/>
      <c r="CY2457" s="50"/>
      <c r="CZ2457" s="50"/>
      <c r="DA2457" s="50"/>
      <c r="DB2457" s="50"/>
      <c r="DC2457" s="50"/>
      <c r="DD2457" s="50"/>
      <c r="DE2457" s="50"/>
      <c r="DF2457" s="50"/>
    </row>
    <row r="2458" spans="2:110" x14ac:dyDescent="0.2">
      <c r="B2458" s="176"/>
      <c r="C2458" s="206"/>
      <c r="E2458" s="203"/>
      <c r="F2458" s="203"/>
      <c r="G2458" s="203"/>
      <c r="H2458" s="203"/>
      <c r="I2458" s="203"/>
      <c r="J2458" s="203"/>
      <c r="K2458" s="203"/>
      <c r="L2458" s="203"/>
      <c r="M2458" s="203"/>
      <c r="N2458" s="203"/>
      <c r="O2458" s="203"/>
      <c r="P2458" s="203"/>
      <c r="Q2458" s="204"/>
      <c r="R2458" s="204"/>
      <c r="S2458" s="234"/>
      <c r="T2458" s="50"/>
      <c r="U2458" s="50"/>
      <c r="V2458" s="50"/>
      <c r="W2458" s="50"/>
      <c r="X2458" s="50"/>
      <c r="Y2458" s="50"/>
      <c r="Z2458" s="250"/>
      <c r="AA2458" s="238"/>
      <c r="AB2458" s="50"/>
      <c r="AC2458" s="50"/>
      <c r="AD2458" s="50"/>
      <c r="AE2458" s="50"/>
      <c r="AF2458" s="50"/>
      <c r="AG2458" s="50"/>
      <c r="AH2458" s="50"/>
      <c r="AI2458" s="50"/>
      <c r="AJ2458" s="50"/>
      <c r="AK2458" s="50"/>
      <c r="AL2458" s="50"/>
      <c r="AM2458" s="50"/>
      <c r="AN2458" s="50"/>
      <c r="AO2458" s="50"/>
      <c r="AP2458" s="50"/>
      <c r="AQ2458" s="50"/>
      <c r="AR2458" s="50"/>
      <c r="AS2458" s="50"/>
      <c r="AT2458" s="50"/>
      <c r="AU2458" s="50"/>
      <c r="AV2458" s="50"/>
      <c r="AW2458" s="50"/>
      <c r="AX2458" s="50"/>
      <c r="AY2458" s="50"/>
      <c r="AZ2458" s="50"/>
      <c r="BA2458" s="50"/>
      <c r="BB2458" s="50"/>
      <c r="BC2458" s="50"/>
      <c r="BD2458" s="50"/>
      <c r="BE2458" s="50"/>
      <c r="BF2458" s="50"/>
      <c r="BG2458" s="50"/>
      <c r="BH2458" s="50"/>
      <c r="BI2458" s="50"/>
      <c r="BJ2458" s="50"/>
      <c r="BK2458" s="50"/>
      <c r="BL2458" s="50"/>
      <c r="BM2458" s="50"/>
      <c r="BN2458" s="50"/>
      <c r="BO2458" s="50"/>
      <c r="BP2458" s="50"/>
      <c r="BQ2458" s="50"/>
      <c r="BR2458" s="50"/>
      <c r="BS2458" s="50"/>
      <c r="BT2458" s="50"/>
      <c r="BU2458" s="50"/>
      <c r="BV2458" s="50"/>
      <c r="BW2458" s="50"/>
      <c r="BX2458" s="50"/>
      <c r="BY2458" s="50"/>
      <c r="BZ2458" s="50"/>
      <c r="CA2458" s="50"/>
      <c r="CB2458" s="50"/>
      <c r="CC2458" s="50"/>
      <c r="CD2458" s="50"/>
      <c r="CE2458" s="50"/>
      <c r="CF2458" s="50"/>
      <c r="CG2458" s="50"/>
      <c r="CH2458" s="50"/>
      <c r="CI2458" s="50"/>
      <c r="CJ2458" s="50"/>
      <c r="CK2458" s="50"/>
      <c r="CL2458" s="50"/>
      <c r="CM2458" s="50"/>
      <c r="CN2458" s="50"/>
      <c r="CO2458" s="50"/>
      <c r="CP2458" s="50"/>
      <c r="CQ2458" s="50"/>
      <c r="CR2458" s="50"/>
      <c r="CS2458" s="50"/>
      <c r="CT2458" s="50"/>
      <c r="CU2458" s="50"/>
      <c r="CV2458" s="50"/>
      <c r="CW2458" s="50"/>
      <c r="CX2458" s="50"/>
      <c r="CY2458" s="50"/>
      <c r="CZ2458" s="50"/>
      <c r="DA2458" s="50"/>
      <c r="DB2458" s="50"/>
      <c r="DC2458" s="50"/>
      <c r="DD2458" s="50"/>
      <c r="DE2458" s="50"/>
      <c r="DF2458" s="50"/>
    </row>
    <row r="2459" spans="2:110" x14ac:dyDescent="0.2">
      <c r="B2459" s="176"/>
      <c r="C2459" s="206"/>
      <c r="D2459" s="200"/>
      <c r="E2459" s="203"/>
      <c r="F2459" s="203"/>
      <c r="G2459" s="203"/>
      <c r="H2459" s="203"/>
      <c r="I2459" s="203"/>
      <c r="J2459" s="203"/>
      <c r="K2459" s="203"/>
      <c r="L2459" s="203"/>
      <c r="M2459" s="203"/>
      <c r="N2459" s="203"/>
      <c r="O2459" s="203"/>
      <c r="P2459" s="203"/>
      <c r="Q2459" s="204"/>
      <c r="R2459" s="204"/>
      <c r="S2459" s="234"/>
      <c r="T2459" s="50"/>
      <c r="U2459" s="50"/>
      <c r="V2459" s="50"/>
      <c r="W2459" s="50"/>
      <c r="X2459" s="50"/>
      <c r="Y2459" s="50"/>
      <c r="Z2459" s="250"/>
      <c r="AA2459" s="238"/>
      <c r="AB2459" s="50"/>
      <c r="AC2459" s="50"/>
      <c r="AD2459" s="50"/>
      <c r="AE2459" s="50"/>
      <c r="AF2459" s="50"/>
      <c r="AG2459" s="50"/>
      <c r="AH2459" s="50"/>
      <c r="AI2459" s="50"/>
      <c r="AJ2459" s="50"/>
      <c r="AK2459" s="50"/>
      <c r="AL2459" s="50"/>
      <c r="AM2459" s="50"/>
      <c r="AN2459" s="50"/>
      <c r="AO2459" s="50"/>
      <c r="AP2459" s="50"/>
      <c r="AQ2459" s="50"/>
      <c r="AR2459" s="50"/>
      <c r="AS2459" s="50"/>
      <c r="AT2459" s="50"/>
      <c r="AU2459" s="50"/>
      <c r="AV2459" s="50"/>
      <c r="AW2459" s="50"/>
      <c r="AX2459" s="50"/>
      <c r="AY2459" s="50"/>
      <c r="AZ2459" s="50"/>
      <c r="BA2459" s="50"/>
      <c r="BB2459" s="50"/>
      <c r="BC2459" s="50"/>
      <c r="BD2459" s="50"/>
      <c r="BE2459" s="50"/>
      <c r="BF2459" s="50"/>
      <c r="BG2459" s="50"/>
      <c r="BH2459" s="50"/>
      <c r="BI2459" s="50"/>
      <c r="BJ2459" s="50"/>
      <c r="BK2459" s="50"/>
      <c r="BL2459" s="50"/>
      <c r="BM2459" s="50"/>
      <c r="BN2459" s="50"/>
      <c r="BO2459" s="50"/>
      <c r="BP2459" s="50"/>
      <c r="BQ2459" s="50"/>
      <c r="BR2459" s="50"/>
      <c r="BS2459" s="50"/>
      <c r="BT2459" s="50"/>
      <c r="BU2459" s="50"/>
      <c r="BV2459" s="50"/>
      <c r="BW2459" s="50"/>
      <c r="BX2459" s="50"/>
      <c r="BY2459" s="50"/>
      <c r="BZ2459" s="50"/>
      <c r="CA2459" s="50"/>
      <c r="CB2459" s="50"/>
      <c r="CC2459" s="50"/>
      <c r="CD2459" s="50"/>
      <c r="CE2459" s="50"/>
      <c r="CF2459" s="50"/>
      <c r="CG2459" s="50"/>
      <c r="CH2459" s="50"/>
      <c r="CI2459" s="50"/>
      <c r="CJ2459" s="50"/>
      <c r="CK2459" s="50"/>
      <c r="CL2459" s="50"/>
      <c r="CM2459" s="50"/>
      <c r="CN2459" s="50"/>
      <c r="CO2459" s="50"/>
      <c r="CP2459" s="50"/>
      <c r="CQ2459" s="50"/>
      <c r="CR2459" s="50"/>
      <c r="CS2459" s="50"/>
      <c r="CT2459" s="50"/>
      <c r="CU2459" s="50"/>
      <c r="CV2459" s="50"/>
      <c r="CW2459" s="50"/>
      <c r="CX2459" s="50"/>
      <c r="CY2459" s="50"/>
      <c r="CZ2459" s="50"/>
      <c r="DA2459" s="50"/>
      <c r="DB2459" s="50"/>
      <c r="DC2459" s="50"/>
      <c r="DD2459" s="50"/>
      <c r="DE2459" s="50"/>
      <c r="DF2459" s="50"/>
    </row>
    <row r="2460" spans="2:110" x14ac:dyDescent="0.2">
      <c r="B2460" s="176"/>
      <c r="C2460" s="206"/>
      <c r="E2460" s="203"/>
      <c r="F2460" s="203"/>
      <c r="G2460" s="203"/>
      <c r="H2460" s="203"/>
      <c r="I2460" s="203"/>
      <c r="J2460" s="203"/>
      <c r="K2460" s="203"/>
      <c r="L2460" s="203"/>
      <c r="M2460" s="203"/>
      <c r="N2460" s="203"/>
      <c r="O2460" s="203"/>
      <c r="P2460" s="203"/>
      <c r="Q2460" s="204"/>
      <c r="R2460" s="204"/>
      <c r="S2460" s="234"/>
      <c r="T2460" s="50"/>
      <c r="U2460" s="50"/>
      <c r="V2460" s="50"/>
      <c r="W2460" s="50"/>
      <c r="X2460" s="50"/>
      <c r="Y2460" s="50"/>
      <c r="Z2460" s="250"/>
      <c r="AA2460" s="238"/>
      <c r="AB2460" s="50"/>
      <c r="AC2460" s="50"/>
      <c r="AD2460" s="50"/>
      <c r="AE2460" s="50"/>
      <c r="AF2460" s="50"/>
      <c r="AG2460" s="50"/>
      <c r="AH2460" s="50"/>
      <c r="AI2460" s="50"/>
      <c r="AJ2460" s="50"/>
      <c r="AK2460" s="50"/>
      <c r="AL2460" s="50"/>
      <c r="AM2460" s="50"/>
      <c r="AN2460" s="50"/>
      <c r="AO2460" s="50"/>
      <c r="AP2460" s="50"/>
      <c r="AQ2460" s="50"/>
      <c r="AR2460" s="50"/>
      <c r="AS2460" s="50"/>
      <c r="AT2460" s="50"/>
      <c r="AU2460" s="50"/>
      <c r="AV2460" s="50"/>
      <c r="AW2460" s="50"/>
      <c r="AX2460" s="50"/>
      <c r="AY2460" s="50"/>
      <c r="AZ2460" s="50"/>
      <c r="BA2460" s="50"/>
      <c r="BB2460" s="50"/>
      <c r="BC2460" s="50"/>
      <c r="BD2460" s="50"/>
      <c r="BE2460" s="50"/>
      <c r="BF2460" s="50"/>
      <c r="BG2460" s="50"/>
      <c r="BH2460" s="50"/>
      <c r="BI2460" s="50"/>
      <c r="BJ2460" s="50"/>
      <c r="BK2460" s="50"/>
      <c r="BL2460" s="50"/>
      <c r="BM2460" s="50"/>
      <c r="BN2460" s="50"/>
      <c r="BO2460" s="50"/>
      <c r="BP2460" s="50"/>
      <c r="BQ2460" s="50"/>
      <c r="BR2460" s="50"/>
      <c r="BS2460" s="50"/>
      <c r="BT2460" s="50"/>
      <c r="BU2460" s="50"/>
      <c r="BV2460" s="50"/>
      <c r="BW2460" s="50"/>
      <c r="BX2460" s="50"/>
      <c r="BY2460" s="50"/>
      <c r="BZ2460" s="50"/>
      <c r="CA2460" s="50"/>
      <c r="CB2460" s="50"/>
      <c r="CC2460" s="50"/>
      <c r="CD2460" s="50"/>
      <c r="CE2460" s="50"/>
      <c r="CF2460" s="50"/>
      <c r="CG2460" s="50"/>
      <c r="CH2460" s="50"/>
      <c r="CI2460" s="50"/>
      <c r="CJ2460" s="50"/>
      <c r="CK2460" s="50"/>
      <c r="CL2460" s="50"/>
      <c r="CM2460" s="50"/>
      <c r="CN2460" s="50"/>
      <c r="CO2460" s="50"/>
      <c r="CP2460" s="50"/>
      <c r="CQ2460" s="50"/>
      <c r="CR2460" s="50"/>
      <c r="CS2460" s="50"/>
      <c r="CT2460" s="50"/>
      <c r="CU2460" s="50"/>
      <c r="CV2460" s="50"/>
      <c r="CW2460" s="50"/>
      <c r="CX2460" s="50"/>
      <c r="CY2460" s="50"/>
      <c r="CZ2460" s="50"/>
      <c r="DA2460" s="50"/>
      <c r="DB2460" s="50"/>
      <c r="DC2460" s="50"/>
      <c r="DD2460" s="50"/>
      <c r="DE2460" s="50"/>
      <c r="DF2460" s="50"/>
    </row>
    <row r="2461" spans="2:110" x14ac:dyDescent="0.2">
      <c r="B2461" s="176"/>
      <c r="C2461" s="206"/>
      <c r="E2461" s="203"/>
      <c r="F2461" s="203"/>
      <c r="G2461" s="203"/>
      <c r="H2461" s="203"/>
      <c r="I2461" s="203"/>
      <c r="J2461" s="203"/>
      <c r="K2461" s="203"/>
      <c r="L2461" s="203"/>
      <c r="M2461" s="203"/>
      <c r="N2461" s="203"/>
      <c r="O2461" s="203"/>
      <c r="P2461" s="203"/>
      <c r="Q2461" s="204"/>
      <c r="R2461" s="204"/>
      <c r="S2461" s="234"/>
      <c r="T2461" s="50"/>
      <c r="U2461" s="50"/>
      <c r="V2461" s="50"/>
      <c r="W2461" s="50"/>
      <c r="X2461" s="50"/>
      <c r="Y2461" s="50"/>
      <c r="Z2461" s="250"/>
      <c r="AA2461" s="238"/>
      <c r="AB2461" s="50"/>
      <c r="AC2461" s="50"/>
      <c r="AD2461" s="50"/>
      <c r="AE2461" s="50"/>
      <c r="AF2461" s="50"/>
      <c r="AG2461" s="50"/>
      <c r="AH2461" s="50"/>
      <c r="AI2461" s="50"/>
      <c r="AJ2461" s="50"/>
      <c r="AK2461" s="50"/>
      <c r="AL2461" s="50"/>
      <c r="AM2461" s="50"/>
      <c r="AN2461" s="50"/>
      <c r="AO2461" s="50"/>
      <c r="AP2461" s="50"/>
      <c r="AQ2461" s="50"/>
      <c r="AR2461" s="50"/>
      <c r="AS2461" s="50"/>
      <c r="AT2461" s="50"/>
      <c r="AU2461" s="50"/>
      <c r="AV2461" s="50"/>
      <c r="AW2461" s="50"/>
      <c r="AX2461" s="50"/>
      <c r="AY2461" s="50"/>
      <c r="AZ2461" s="50"/>
      <c r="BA2461" s="50"/>
      <c r="BB2461" s="50"/>
      <c r="BC2461" s="50"/>
      <c r="BD2461" s="50"/>
      <c r="BE2461" s="50"/>
      <c r="BF2461" s="50"/>
      <c r="BG2461" s="50"/>
      <c r="BH2461" s="50"/>
      <c r="BI2461" s="50"/>
      <c r="BJ2461" s="50"/>
      <c r="BK2461" s="50"/>
      <c r="BL2461" s="50"/>
      <c r="BM2461" s="50"/>
      <c r="BN2461" s="50"/>
      <c r="BO2461" s="50"/>
      <c r="BP2461" s="50"/>
      <c r="BQ2461" s="50"/>
      <c r="BR2461" s="50"/>
      <c r="BS2461" s="50"/>
      <c r="BT2461" s="50"/>
      <c r="BU2461" s="50"/>
      <c r="BV2461" s="50"/>
      <c r="BW2461" s="50"/>
      <c r="BX2461" s="50"/>
      <c r="BY2461" s="50"/>
      <c r="BZ2461" s="50"/>
      <c r="CA2461" s="50"/>
      <c r="CB2461" s="50"/>
      <c r="CC2461" s="50"/>
      <c r="CD2461" s="50"/>
      <c r="CE2461" s="50"/>
      <c r="CF2461" s="50"/>
      <c r="CG2461" s="50"/>
      <c r="CH2461" s="50"/>
      <c r="CI2461" s="50"/>
      <c r="CJ2461" s="50"/>
      <c r="CK2461" s="50"/>
      <c r="CL2461" s="50"/>
      <c r="CM2461" s="50"/>
      <c r="CN2461" s="50"/>
      <c r="CO2461" s="50"/>
      <c r="CP2461" s="50"/>
      <c r="CQ2461" s="50"/>
      <c r="CR2461" s="50"/>
      <c r="CS2461" s="50"/>
      <c r="CT2461" s="50"/>
      <c r="CU2461" s="50"/>
      <c r="CV2461" s="50"/>
      <c r="CW2461" s="50"/>
      <c r="CX2461" s="50"/>
      <c r="CY2461" s="50"/>
      <c r="CZ2461" s="50"/>
      <c r="DA2461" s="50"/>
      <c r="DB2461" s="50"/>
      <c r="DC2461" s="50"/>
      <c r="DD2461" s="50"/>
      <c r="DE2461" s="50"/>
      <c r="DF2461" s="50"/>
    </row>
    <row r="2462" spans="2:110" x14ac:dyDescent="0.2">
      <c r="B2462" s="176"/>
      <c r="C2462" s="206"/>
      <c r="E2462" s="203"/>
      <c r="F2462" s="203"/>
      <c r="G2462" s="203"/>
      <c r="H2462" s="203"/>
      <c r="I2462" s="203"/>
      <c r="J2462" s="203"/>
      <c r="K2462" s="203"/>
      <c r="L2462" s="203"/>
      <c r="M2462" s="203"/>
      <c r="N2462" s="203"/>
      <c r="O2462" s="203"/>
      <c r="P2462" s="203"/>
      <c r="Q2462" s="204"/>
      <c r="R2462" s="204"/>
      <c r="S2462" s="234"/>
      <c r="T2462" s="50"/>
      <c r="U2462" s="50"/>
      <c r="V2462" s="50"/>
      <c r="W2462" s="50"/>
      <c r="X2462" s="50"/>
      <c r="Y2462" s="50"/>
      <c r="Z2462" s="250"/>
      <c r="AA2462" s="238"/>
      <c r="AB2462" s="50"/>
      <c r="AC2462" s="50"/>
      <c r="AD2462" s="50"/>
      <c r="AE2462" s="50"/>
      <c r="AF2462" s="50"/>
      <c r="AG2462" s="50"/>
      <c r="AH2462" s="50"/>
      <c r="AI2462" s="50"/>
      <c r="AJ2462" s="50"/>
      <c r="AK2462" s="50"/>
      <c r="AL2462" s="50"/>
      <c r="AM2462" s="50"/>
      <c r="AN2462" s="50"/>
      <c r="AO2462" s="50"/>
      <c r="AP2462" s="50"/>
      <c r="AQ2462" s="50"/>
      <c r="AR2462" s="50"/>
      <c r="AS2462" s="50"/>
      <c r="AT2462" s="50"/>
      <c r="AU2462" s="50"/>
      <c r="AV2462" s="50"/>
      <c r="AW2462" s="50"/>
      <c r="AX2462" s="50"/>
      <c r="AY2462" s="50"/>
      <c r="AZ2462" s="50"/>
      <c r="BA2462" s="50"/>
      <c r="BB2462" s="50"/>
      <c r="BC2462" s="50"/>
      <c r="BD2462" s="50"/>
      <c r="BE2462" s="50"/>
      <c r="BF2462" s="50"/>
      <c r="BG2462" s="50"/>
      <c r="BH2462" s="50"/>
      <c r="BI2462" s="50"/>
      <c r="BJ2462" s="50"/>
      <c r="BK2462" s="50"/>
      <c r="BL2462" s="50"/>
      <c r="BM2462" s="50"/>
      <c r="BN2462" s="50"/>
      <c r="BO2462" s="50"/>
      <c r="BP2462" s="50"/>
      <c r="BQ2462" s="50"/>
      <c r="BR2462" s="50"/>
      <c r="BS2462" s="50"/>
      <c r="BT2462" s="50"/>
      <c r="BU2462" s="50"/>
      <c r="BV2462" s="50"/>
      <c r="BW2462" s="50"/>
      <c r="BX2462" s="50"/>
      <c r="BY2462" s="50"/>
      <c r="BZ2462" s="50"/>
      <c r="CA2462" s="50"/>
      <c r="CB2462" s="50"/>
      <c r="CC2462" s="50"/>
      <c r="CD2462" s="50"/>
      <c r="CE2462" s="50"/>
      <c r="CF2462" s="50"/>
      <c r="CG2462" s="50"/>
      <c r="CH2462" s="50"/>
      <c r="CI2462" s="50"/>
      <c r="CJ2462" s="50"/>
      <c r="CK2462" s="50"/>
      <c r="CL2462" s="50"/>
      <c r="CM2462" s="50"/>
      <c r="CN2462" s="50"/>
      <c r="CO2462" s="50"/>
      <c r="CP2462" s="50"/>
      <c r="CQ2462" s="50"/>
      <c r="CR2462" s="50"/>
      <c r="CS2462" s="50"/>
      <c r="CT2462" s="50"/>
      <c r="CU2462" s="50"/>
      <c r="CV2462" s="50"/>
      <c r="CW2462" s="50"/>
      <c r="CX2462" s="50"/>
      <c r="CY2462" s="50"/>
      <c r="CZ2462" s="50"/>
      <c r="DA2462" s="50"/>
      <c r="DB2462" s="50"/>
      <c r="DC2462" s="50"/>
      <c r="DD2462" s="50"/>
      <c r="DE2462" s="50"/>
      <c r="DF2462" s="50"/>
    </row>
    <row r="2463" spans="2:110" x14ac:dyDescent="0.2">
      <c r="B2463" s="176"/>
      <c r="C2463" s="206"/>
      <c r="E2463" s="203"/>
      <c r="F2463" s="203"/>
      <c r="G2463" s="203"/>
      <c r="H2463" s="203"/>
      <c r="I2463" s="203"/>
      <c r="J2463" s="203"/>
      <c r="K2463" s="203"/>
      <c r="L2463" s="203"/>
      <c r="M2463" s="203"/>
      <c r="N2463" s="203"/>
      <c r="O2463" s="203"/>
      <c r="P2463" s="203"/>
      <c r="Q2463" s="204"/>
      <c r="R2463" s="204"/>
      <c r="S2463" s="234"/>
      <c r="T2463" s="50"/>
      <c r="U2463" s="50"/>
      <c r="V2463" s="50"/>
      <c r="W2463" s="50"/>
      <c r="X2463" s="50"/>
      <c r="Y2463" s="50"/>
      <c r="Z2463" s="250"/>
      <c r="AA2463" s="238"/>
      <c r="AB2463" s="50"/>
      <c r="AC2463" s="50"/>
      <c r="AD2463" s="50"/>
      <c r="AE2463" s="50"/>
      <c r="AF2463" s="50"/>
      <c r="AG2463" s="50"/>
      <c r="AH2463" s="50"/>
      <c r="AI2463" s="50"/>
      <c r="AJ2463" s="50"/>
      <c r="AK2463" s="50"/>
      <c r="AL2463" s="50"/>
      <c r="AM2463" s="50"/>
      <c r="AN2463" s="50"/>
      <c r="AO2463" s="50"/>
      <c r="AP2463" s="50"/>
      <c r="AQ2463" s="50"/>
      <c r="AR2463" s="50"/>
      <c r="AS2463" s="50"/>
      <c r="AT2463" s="50"/>
      <c r="AU2463" s="50"/>
      <c r="AV2463" s="50"/>
      <c r="AW2463" s="50"/>
      <c r="AX2463" s="50"/>
      <c r="AY2463" s="50"/>
      <c r="AZ2463" s="50"/>
      <c r="BA2463" s="50"/>
      <c r="BB2463" s="50"/>
      <c r="BC2463" s="50"/>
      <c r="BD2463" s="50"/>
      <c r="BE2463" s="50"/>
      <c r="BF2463" s="50"/>
      <c r="BG2463" s="50"/>
      <c r="BH2463" s="50"/>
      <c r="BI2463" s="50"/>
      <c r="BJ2463" s="50"/>
      <c r="BK2463" s="50"/>
      <c r="BL2463" s="50"/>
      <c r="BM2463" s="50"/>
      <c r="BN2463" s="50"/>
      <c r="BO2463" s="50"/>
      <c r="BP2463" s="50"/>
      <c r="BQ2463" s="50"/>
      <c r="BR2463" s="50"/>
      <c r="BS2463" s="50"/>
      <c r="BT2463" s="50"/>
      <c r="BU2463" s="50"/>
      <c r="BV2463" s="50"/>
      <c r="BW2463" s="50"/>
      <c r="BX2463" s="50"/>
      <c r="BY2463" s="50"/>
      <c r="BZ2463" s="50"/>
      <c r="CA2463" s="50"/>
      <c r="CB2463" s="50"/>
      <c r="CC2463" s="50"/>
      <c r="CD2463" s="50"/>
      <c r="CE2463" s="50"/>
      <c r="CF2463" s="50"/>
      <c r="CG2463" s="50"/>
      <c r="CH2463" s="50"/>
      <c r="CI2463" s="50"/>
      <c r="CJ2463" s="50"/>
      <c r="CK2463" s="50"/>
      <c r="CL2463" s="50"/>
      <c r="CM2463" s="50"/>
      <c r="CN2463" s="50"/>
      <c r="CO2463" s="50"/>
      <c r="CP2463" s="50"/>
      <c r="CQ2463" s="50"/>
      <c r="CR2463" s="50"/>
      <c r="CS2463" s="50"/>
      <c r="CT2463" s="50"/>
      <c r="CU2463" s="50"/>
      <c r="CV2463" s="50"/>
      <c r="CW2463" s="50"/>
      <c r="CX2463" s="50"/>
      <c r="CY2463" s="50"/>
      <c r="CZ2463" s="50"/>
      <c r="DA2463" s="50"/>
      <c r="DB2463" s="50"/>
      <c r="DC2463" s="50"/>
      <c r="DD2463" s="50"/>
      <c r="DE2463" s="50"/>
      <c r="DF2463" s="50"/>
    </row>
    <row r="2464" spans="2:110" x14ac:dyDescent="0.2">
      <c r="B2464" s="176"/>
      <c r="C2464" s="206"/>
      <c r="E2464" s="203"/>
      <c r="F2464" s="203"/>
      <c r="G2464" s="203"/>
      <c r="H2464" s="203"/>
      <c r="I2464" s="203"/>
      <c r="J2464" s="203"/>
      <c r="K2464" s="203"/>
      <c r="L2464" s="203"/>
      <c r="M2464" s="203"/>
      <c r="N2464" s="203"/>
      <c r="O2464" s="203"/>
      <c r="P2464" s="203"/>
      <c r="Q2464" s="204"/>
      <c r="R2464" s="204"/>
      <c r="S2464" s="234"/>
      <c r="T2464" s="50"/>
      <c r="U2464" s="50"/>
      <c r="V2464" s="50"/>
      <c r="W2464" s="50"/>
      <c r="X2464" s="50"/>
      <c r="Y2464" s="50"/>
      <c r="Z2464" s="250"/>
      <c r="AA2464" s="238"/>
      <c r="AB2464" s="50"/>
      <c r="AC2464" s="50"/>
      <c r="AD2464" s="50"/>
      <c r="AE2464" s="50"/>
      <c r="AF2464" s="50"/>
      <c r="AG2464" s="50"/>
      <c r="AH2464" s="50"/>
      <c r="AI2464" s="50"/>
      <c r="AJ2464" s="50"/>
      <c r="AK2464" s="50"/>
      <c r="AL2464" s="50"/>
      <c r="AM2464" s="50"/>
      <c r="AN2464" s="50"/>
      <c r="AO2464" s="50"/>
      <c r="AP2464" s="50"/>
      <c r="AQ2464" s="50"/>
      <c r="AR2464" s="50"/>
      <c r="AS2464" s="50"/>
      <c r="AT2464" s="50"/>
      <c r="AU2464" s="50"/>
      <c r="AV2464" s="50"/>
      <c r="AW2464" s="50"/>
      <c r="AX2464" s="50"/>
      <c r="AY2464" s="50"/>
      <c r="AZ2464" s="50"/>
      <c r="BA2464" s="50"/>
      <c r="BB2464" s="50"/>
      <c r="BC2464" s="50"/>
      <c r="BD2464" s="50"/>
      <c r="BE2464" s="50"/>
      <c r="BF2464" s="50"/>
      <c r="BG2464" s="50"/>
      <c r="BH2464" s="50"/>
      <c r="BI2464" s="50"/>
      <c r="BJ2464" s="50"/>
      <c r="BK2464" s="50"/>
      <c r="BL2464" s="50"/>
      <c r="BM2464" s="50"/>
      <c r="BN2464" s="50"/>
      <c r="BO2464" s="50"/>
      <c r="BP2464" s="50"/>
      <c r="BQ2464" s="50"/>
      <c r="BR2464" s="50"/>
      <c r="BS2464" s="50"/>
      <c r="BT2464" s="50"/>
      <c r="BU2464" s="50"/>
      <c r="BV2464" s="50"/>
      <c r="BW2464" s="50"/>
      <c r="BX2464" s="50"/>
      <c r="BY2464" s="50"/>
      <c r="BZ2464" s="50"/>
      <c r="CA2464" s="50"/>
      <c r="CB2464" s="50"/>
      <c r="CC2464" s="50"/>
      <c r="CD2464" s="50"/>
      <c r="CE2464" s="50"/>
      <c r="CF2464" s="50"/>
      <c r="CG2464" s="50"/>
      <c r="CH2464" s="50"/>
      <c r="CI2464" s="50"/>
      <c r="CJ2464" s="50"/>
      <c r="CK2464" s="50"/>
      <c r="CL2464" s="50"/>
      <c r="CM2464" s="50"/>
      <c r="CN2464" s="50"/>
      <c r="CO2464" s="50"/>
      <c r="CP2464" s="50"/>
      <c r="CQ2464" s="50"/>
      <c r="CR2464" s="50"/>
      <c r="CS2464" s="50"/>
      <c r="CT2464" s="50"/>
      <c r="CU2464" s="50"/>
      <c r="CV2464" s="50"/>
      <c r="CW2464" s="50"/>
      <c r="CX2464" s="50"/>
      <c r="CY2464" s="50"/>
      <c r="CZ2464" s="50"/>
      <c r="DA2464" s="50"/>
      <c r="DB2464" s="50"/>
      <c r="DC2464" s="50"/>
      <c r="DD2464" s="50"/>
      <c r="DE2464" s="50"/>
      <c r="DF2464" s="50"/>
    </row>
    <row r="2465" spans="2:110" x14ac:dyDescent="0.2">
      <c r="B2465" s="176"/>
      <c r="C2465" s="206"/>
      <c r="D2465" s="200"/>
      <c r="E2465" s="203"/>
      <c r="F2465" s="203"/>
      <c r="G2465" s="203"/>
      <c r="H2465" s="203"/>
      <c r="I2465" s="203"/>
      <c r="J2465" s="203"/>
      <c r="K2465" s="203"/>
      <c r="L2465" s="203"/>
      <c r="M2465" s="203"/>
      <c r="N2465" s="203"/>
      <c r="O2465" s="203"/>
      <c r="P2465" s="203"/>
      <c r="Q2465" s="204"/>
      <c r="R2465" s="204"/>
      <c r="S2465" s="234"/>
      <c r="T2465" s="50"/>
      <c r="U2465" s="50"/>
      <c r="V2465" s="50"/>
      <c r="W2465" s="50"/>
      <c r="X2465" s="50"/>
      <c r="Y2465" s="50"/>
      <c r="Z2465" s="250"/>
      <c r="AA2465" s="238"/>
      <c r="AB2465" s="50"/>
      <c r="AC2465" s="50"/>
      <c r="AD2465" s="50"/>
      <c r="AE2465" s="50"/>
      <c r="AF2465" s="50"/>
      <c r="AG2465" s="50"/>
      <c r="AH2465" s="50"/>
      <c r="AI2465" s="50"/>
      <c r="AJ2465" s="50"/>
      <c r="AK2465" s="50"/>
      <c r="AL2465" s="50"/>
      <c r="AM2465" s="50"/>
      <c r="AN2465" s="50"/>
      <c r="AO2465" s="50"/>
      <c r="AP2465" s="50"/>
      <c r="AQ2465" s="50"/>
      <c r="AR2465" s="50"/>
      <c r="AS2465" s="50"/>
      <c r="AT2465" s="50"/>
      <c r="AU2465" s="50"/>
      <c r="AV2465" s="50"/>
      <c r="AW2465" s="50"/>
      <c r="AX2465" s="50"/>
      <c r="AY2465" s="50"/>
      <c r="AZ2465" s="50"/>
      <c r="BA2465" s="50"/>
      <c r="BB2465" s="50"/>
      <c r="BC2465" s="50"/>
      <c r="BD2465" s="50"/>
      <c r="BE2465" s="50"/>
      <c r="BF2465" s="50"/>
      <c r="BG2465" s="50"/>
      <c r="BH2465" s="50"/>
      <c r="BI2465" s="50"/>
      <c r="BJ2465" s="50"/>
      <c r="BK2465" s="50"/>
      <c r="BL2465" s="50"/>
      <c r="BM2465" s="50"/>
      <c r="BN2465" s="50"/>
      <c r="BO2465" s="50"/>
      <c r="BP2465" s="50"/>
      <c r="BQ2465" s="50"/>
      <c r="BR2465" s="50"/>
      <c r="BS2465" s="50"/>
      <c r="BT2465" s="50"/>
      <c r="BU2465" s="50"/>
      <c r="BV2465" s="50"/>
      <c r="BW2465" s="50"/>
      <c r="BX2465" s="50"/>
      <c r="BY2465" s="50"/>
      <c r="BZ2465" s="50"/>
      <c r="CA2465" s="50"/>
      <c r="CB2465" s="50"/>
      <c r="CC2465" s="50"/>
      <c r="CD2465" s="50"/>
      <c r="CE2465" s="50"/>
      <c r="CF2465" s="50"/>
      <c r="CG2465" s="50"/>
      <c r="CH2465" s="50"/>
      <c r="CI2465" s="50"/>
      <c r="CJ2465" s="50"/>
      <c r="CK2465" s="50"/>
      <c r="CL2465" s="50"/>
      <c r="CM2465" s="50"/>
      <c r="CN2465" s="50"/>
      <c r="CO2465" s="50"/>
      <c r="CP2465" s="50"/>
      <c r="CQ2465" s="50"/>
      <c r="CR2465" s="50"/>
      <c r="CS2465" s="50"/>
      <c r="CT2465" s="50"/>
      <c r="CU2465" s="50"/>
      <c r="CV2465" s="50"/>
      <c r="CW2465" s="50"/>
      <c r="CX2465" s="50"/>
      <c r="CY2465" s="50"/>
      <c r="CZ2465" s="50"/>
      <c r="DA2465" s="50"/>
      <c r="DB2465" s="50"/>
      <c r="DC2465" s="50"/>
      <c r="DD2465" s="50"/>
      <c r="DE2465" s="50"/>
      <c r="DF2465" s="50"/>
    </row>
    <row r="2466" spans="2:110" x14ac:dyDescent="0.2">
      <c r="B2466" s="176"/>
      <c r="C2466" s="206"/>
      <c r="E2466" s="203"/>
      <c r="F2466" s="203"/>
      <c r="G2466" s="203"/>
      <c r="H2466" s="203"/>
      <c r="I2466" s="203"/>
      <c r="J2466" s="203"/>
      <c r="K2466" s="203"/>
      <c r="L2466" s="203"/>
      <c r="M2466" s="203"/>
      <c r="N2466" s="203"/>
      <c r="O2466" s="203"/>
      <c r="P2466" s="203"/>
      <c r="Q2466" s="204"/>
      <c r="R2466" s="204"/>
      <c r="S2466" s="234"/>
      <c r="T2466" s="50"/>
      <c r="U2466" s="50"/>
      <c r="V2466" s="50"/>
      <c r="W2466" s="50"/>
      <c r="X2466" s="50"/>
      <c r="Y2466" s="50"/>
      <c r="Z2466" s="250"/>
      <c r="AA2466" s="238"/>
      <c r="AB2466" s="50"/>
      <c r="AC2466" s="50"/>
      <c r="AD2466" s="50"/>
      <c r="AE2466" s="50"/>
      <c r="AF2466" s="50"/>
      <c r="AG2466" s="50"/>
      <c r="AH2466" s="50"/>
      <c r="AI2466" s="50"/>
      <c r="AJ2466" s="50"/>
      <c r="AK2466" s="50"/>
      <c r="AL2466" s="50"/>
      <c r="AM2466" s="50"/>
      <c r="AN2466" s="50"/>
      <c r="AO2466" s="50"/>
      <c r="AP2466" s="50"/>
      <c r="AQ2466" s="50"/>
      <c r="AR2466" s="50"/>
      <c r="AS2466" s="50"/>
      <c r="AT2466" s="50"/>
      <c r="AU2466" s="50"/>
      <c r="AV2466" s="50"/>
      <c r="AW2466" s="50"/>
      <c r="AX2466" s="50"/>
      <c r="AY2466" s="50"/>
      <c r="AZ2466" s="50"/>
      <c r="BA2466" s="50"/>
      <c r="BB2466" s="50"/>
      <c r="BC2466" s="50"/>
      <c r="BD2466" s="50"/>
      <c r="BE2466" s="50"/>
      <c r="BF2466" s="50"/>
      <c r="BG2466" s="50"/>
      <c r="BH2466" s="50"/>
      <c r="BI2466" s="50"/>
      <c r="BJ2466" s="50"/>
      <c r="BK2466" s="50"/>
      <c r="BL2466" s="50"/>
      <c r="BM2466" s="50"/>
      <c r="BN2466" s="50"/>
      <c r="BO2466" s="50"/>
      <c r="BP2466" s="50"/>
      <c r="BQ2466" s="50"/>
      <c r="BR2466" s="50"/>
      <c r="BS2466" s="50"/>
      <c r="BT2466" s="50"/>
      <c r="BU2466" s="50"/>
      <c r="BV2466" s="50"/>
      <c r="BW2466" s="50"/>
      <c r="BX2466" s="50"/>
      <c r="BY2466" s="50"/>
      <c r="BZ2466" s="50"/>
      <c r="CA2466" s="50"/>
      <c r="CB2466" s="50"/>
      <c r="CC2466" s="50"/>
      <c r="CD2466" s="50"/>
      <c r="CE2466" s="50"/>
      <c r="CF2466" s="50"/>
      <c r="CG2466" s="50"/>
      <c r="CH2466" s="50"/>
      <c r="CI2466" s="50"/>
      <c r="CJ2466" s="50"/>
      <c r="CK2466" s="50"/>
      <c r="CL2466" s="50"/>
      <c r="CM2466" s="50"/>
      <c r="CN2466" s="50"/>
      <c r="CO2466" s="50"/>
      <c r="CP2466" s="50"/>
      <c r="CQ2466" s="50"/>
      <c r="CR2466" s="50"/>
      <c r="CS2466" s="50"/>
      <c r="CT2466" s="50"/>
      <c r="CU2466" s="50"/>
      <c r="CV2466" s="50"/>
      <c r="CW2466" s="50"/>
      <c r="CX2466" s="50"/>
      <c r="CY2466" s="50"/>
      <c r="CZ2466" s="50"/>
      <c r="DA2466" s="50"/>
      <c r="DB2466" s="50"/>
      <c r="DC2466" s="50"/>
      <c r="DD2466" s="50"/>
      <c r="DE2466" s="50"/>
      <c r="DF2466" s="50"/>
    </row>
    <row r="2467" spans="2:110" x14ac:dyDescent="0.2">
      <c r="B2467" s="176"/>
      <c r="C2467" s="206"/>
      <c r="E2467" s="203"/>
      <c r="F2467" s="203"/>
      <c r="G2467" s="203"/>
      <c r="H2467" s="203"/>
      <c r="I2467" s="203"/>
      <c r="J2467" s="203"/>
      <c r="K2467" s="203"/>
      <c r="L2467" s="203"/>
      <c r="M2467" s="203"/>
      <c r="N2467" s="203"/>
      <c r="O2467" s="203"/>
      <c r="P2467" s="203"/>
      <c r="Q2467" s="204"/>
      <c r="R2467" s="204"/>
      <c r="S2467" s="234"/>
      <c r="T2467" s="50"/>
      <c r="U2467" s="50"/>
      <c r="V2467" s="50"/>
      <c r="W2467" s="50"/>
      <c r="X2467" s="50"/>
      <c r="Y2467" s="50"/>
      <c r="Z2467" s="250"/>
      <c r="AA2467" s="238"/>
      <c r="AB2467" s="50"/>
      <c r="AC2467" s="50"/>
      <c r="AD2467" s="50"/>
      <c r="AE2467" s="50"/>
      <c r="AF2467" s="50"/>
      <c r="AG2467" s="50"/>
      <c r="AH2467" s="50"/>
      <c r="AI2467" s="50"/>
      <c r="AJ2467" s="50"/>
      <c r="AK2467" s="50"/>
      <c r="AL2467" s="50"/>
      <c r="AM2467" s="50"/>
      <c r="AN2467" s="50"/>
      <c r="AO2467" s="50"/>
      <c r="AP2467" s="50"/>
      <c r="AQ2467" s="50"/>
      <c r="AR2467" s="50"/>
      <c r="AS2467" s="50"/>
      <c r="AT2467" s="50"/>
      <c r="AU2467" s="50"/>
      <c r="AV2467" s="50"/>
      <c r="AW2467" s="50"/>
      <c r="AX2467" s="50"/>
      <c r="AY2467" s="50"/>
      <c r="AZ2467" s="50"/>
      <c r="BA2467" s="50"/>
      <c r="BB2467" s="50"/>
      <c r="BC2467" s="50"/>
      <c r="BD2467" s="50"/>
      <c r="BE2467" s="50"/>
      <c r="BF2467" s="50"/>
      <c r="BG2467" s="50"/>
      <c r="BH2467" s="50"/>
      <c r="BI2467" s="50"/>
      <c r="BJ2467" s="50"/>
      <c r="BK2467" s="50"/>
      <c r="BL2467" s="50"/>
      <c r="BM2467" s="50"/>
      <c r="BN2467" s="50"/>
      <c r="BO2467" s="50"/>
      <c r="BP2467" s="50"/>
      <c r="BQ2467" s="50"/>
      <c r="BR2467" s="50"/>
      <c r="BS2467" s="50"/>
      <c r="BT2467" s="50"/>
      <c r="BU2467" s="50"/>
      <c r="BV2467" s="50"/>
      <c r="BW2467" s="50"/>
      <c r="BX2467" s="50"/>
      <c r="BY2467" s="50"/>
      <c r="BZ2467" s="50"/>
      <c r="CA2467" s="50"/>
      <c r="CB2467" s="50"/>
      <c r="CC2467" s="50"/>
      <c r="CD2467" s="50"/>
      <c r="CE2467" s="50"/>
      <c r="CF2467" s="50"/>
      <c r="CG2467" s="50"/>
      <c r="CH2467" s="50"/>
      <c r="CI2467" s="50"/>
      <c r="CJ2467" s="50"/>
      <c r="CK2467" s="50"/>
      <c r="CL2467" s="50"/>
      <c r="CM2467" s="50"/>
      <c r="CN2467" s="50"/>
      <c r="CO2467" s="50"/>
      <c r="CP2467" s="50"/>
      <c r="CQ2467" s="50"/>
      <c r="CR2467" s="50"/>
      <c r="CS2467" s="50"/>
      <c r="CT2467" s="50"/>
      <c r="CU2467" s="50"/>
      <c r="CV2467" s="50"/>
      <c r="CW2467" s="50"/>
      <c r="CX2467" s="50"/>
      <c r="CY2467" s="50"/>
      <c r="CZ2467" s="50"/>
      <c r="DA2467" s="50"/>
      <c r="DB2467" s="50"/>
      <c r="DC2467" s="50"/>
      <c r="DD2467" s="50"/>
      <c r="DE2467" s="50"/>
      <c r="DF2467" s="50"/>
    </row>
    <row r="2468" spans="2:110" x14ac:dyDescent="0.2">
      <c r="B2468" s="176"/>
      <c r="C2468" s="206"/>
      <c r="E2468" s="203"/>
      <c r="F2468" s="203"/>
      <c r="G2468" s="203"/>
      <c r="H2468" s="203"/>
      <c r="I2468" s="203"/>
      <c r="J2468" s="203"/>
      <c r="K2468" s="203"/>
      <c r="L2468" s="203"/>
      <c r="M2468" s="203"/>
      <c r="N2468" s="203"/>
      <c r="O2468" s="203"/>
      <c r="P2468" s="203"/>
      <c r="Q2468" s="204"/>
      <c r="R2468" s="204"/>
      <c r="S2468" s="234"/>
      <c r="T2468" s="50"/>
      <c r="U2468" s="50"/>
      <c r="V2468" s="50"/>
      <c r="W2468" s="50"/>
      <c r="X2468" s="50"/>
      <c r="Y2468" s="50"/>
      <c r="Z2468" s="250"/>
      <c r="AA2468" s="238"/>
      <c r="AB2468" s="50"/>
      <c r="AC2468" s="50"/>
      <c r="AD2468" s="50"/>
      <c r="AE2468" s="50"/>
      <c r="AF2468" s="50"/>
      <c r="AG2468" s="50"/>
      <c r="AH2468" s="50"/>
      <c r="AI2468" s="50"/>
      <c r="AJ2468" s="50"/>
      <c r="AK2468" s="50"/>
      <c r="AL2468" s="50"/>
      <c r="AM2468" s="50"/>
      <c r="AN2468" s="50"/>
      <c r="AO2468" s="50"/>
      <c r="AP2468" s="50"/>
      <c r="AQ2468" s="50"/>
      <c r="AR2468" s="50"/>
      <c r="AS2468" s="50"/>
      <c r="AT2468" s="50"/>
      <c r="AU2468" s="50"/>
      <c r="AV2468" s="50"/>
      <c r="AW2468" s="50"/>
      <c r="AX2468" s="50"/>
      <c r="AY2468" s="50"/>
      <c r="AZ2468" s="50"/>
      <c r="BA2468" s="50"/>
      <c r="BB2468" s="50"/>
      <c r="BC2468" s="50"/>
      <c r="BD2468" s="50"/>
      <c r="BE2468" s="50"/>
      <c r="BF2468" s="50"/>
      <c r="BG2468" s="50"/>
      <c r="BH2468" s="50"/>
      <c r="BI2468" s="50"/>
      <c r="BJ2468" s="50"/>
      <c r="BK2468" s="50"/>
      <c r="BL2468" s="50"/>
      <c r="BM2468" s="50"/>
      <c r="BN2468" s="50"/>
      <c r="BO2468" s="50"/>
      <c r="BP2468" s="50"/>
      <c r="BQ2468" s="50"/>
      <c r="BR2468" s="50"/>
      <c r="BS2468" s="50"/>
      <c r="BT2468" s="50"/>
      <c r="BU2468" s="50"/>
      <c r="BV2468" s="50"/>
      <c r="BW2468" s="50"/>
      <c r="BX2468" s="50"/>
      <c r="BY2468" s="50"/>
      <c r="BZ2468" s="50"/>
      <c r="CA2468" s="50"/>
      <c r="CB2468" s="50"/>
      <c r="CC2468" s="50"/>
      <c r="CD2468" s="50"/>
      <c r="CE2468" s="50"/>
      <c r="CF2468" s="50"/>
      <c r="CG2468" s="50"/>
      <c r="CH2468" s="50"/>
      <c r="CI2468" s="50"/>
      <c r="CJ2468" s="50"/>
      <c r="CK2468" s="50"/>
      <c r="CL2468" s="50"/>
      <c r="CM2468" s="50"/>
      <c r="CN2468" s="50"/>
      <c r="CO2468" s="50"/>
      <c r="CP2468" s="50"/>
      <c r="CQ2468" s="50"/>
      <c r="CR2468" s="50"/>
      <c r="CS2468" s="50"/>
      <c r="CT2468" s="50"/>
      <c r="CU2468" s="50"/>
      <c r="CV2468" s="50"/>
      <c r="CW2468" s="50"/>
      <c r="CX2468" s="50"/>
      <c r="CY2468" s="50"/>
      <c r="CZ2468" s="50"/>
      <c r="DA2468" s="50"/>
      <c r="DB2468" s="50"/>
      <c r="DC2468" s="50"/>
      <c r="DD2468" s="50"/>
      <c r="DE2468" s="50"/>
      <c r="DF2468" s="50"/>
    </row>
    <row r="2469" spans="2:110" x14ac:dyDescent="0.2">
      <c r="B2469" s="176"/>
      <c r="C2469" s="206"/>
      <c r="E2469" s="203"/>
      <c r="F2469" s="203"/>
      <c r="G2469" s="203"/>
      <c r="H2469" s="203"/>
      <c r="I2469" s="203"/>
      <c r="J2469" s="203"/>
      <c r="K2469" s="203"/>
      <c r="L2469" s="203"/>
      <c r="M2469" s="203"/>
      <c r="N2469" s="203"/>
      <c r="O2469" s="203"/>
      <c r="P2469" s="203"/>
      <c r="Q2469" s="204"/>
      <c r="R2469" s="204"/>
      <c r="S2469" s="234"/>
      <c r="T2469" s="50"/>
      <c r="U2469" s="50"/>
      <c r="V2469" s="50"/>
      <c r="W2469" s="50"/>
      <c r="X2469" s="50"/>
      <c r="Y2469" s="50"/>
      <c r="Z2469" s="250"/>
      <c r="AA2469" s="238"/>
      <c r="AB2469" s="50"/>
      <c r="AC2469" s="50"/>
      <c r="AD2469" s="50"/>
      <c r="AE2469" s="50"/>
      <c r="AF2469" s="50"/>
      <c r="AG2469" s="50"/>
      <c r="AH2469" s="50"/>
      <c r="AI2469" s="50"/>
      <c r="AJ2469" s="50"/>
      <c r="AK2469" s="50"/>
      <c r="AL2469" s="50"/>
      <c r="AM2469" s="50"/>
      <c r="AN2469" s="50"/>
      <c r="AO2469" s="50"/>
      <c r="AP2469" s="50"/>
      <c r="AQ2469" s="50"/>
      <c r="AR2469" s="50"/>
      <c r="AS2469" s="50"/>
      <c r="AT2469" s="50"/>
      <c r="AU2469" s="50"/>
      <c r="AV2469" s="50"/>
      <c r="AW2469" s="50"/>
      <c r="AX2469" s="50"/>
      <c r="AY2469" s="50"/>
      <c r="AZ2469" s="50"/>
      <c r="BA2469" s="50"/>
      <c r="BB2469" s="50"/>
      <c r="BC2469" s="50"/>
      <c r="BD2469" s="50"/>
      <c r="BE2469" s="50"/>
      <c r="BF2469" s="50"/>
      <c r="BG2469" s="50"/>
      <c r="BH2469" s="50"/>
      <c r="BI2469" s="50"/>
      <c r="BJ2469" s="50"/>
      <c r="BK2469" s="50"/>
      <c r="BL2469" s="50"/>
      <c r="BM2469" s="50"/>
      <c r="BN2469" s="50"/>
      <c r="BO2469" s="50"/>
      <c r="BP2469" s="50"/>
      <c r="BQ2469" s="50"/>
      <c r="BR2469" s="50"/>
      <c r="BS2469" s="50"/>
      <c r="BT2469" s="50"/>
      <c r="BU2469" s="50"/>
      <c r="BV2469" s="50"/>
      <c r="BW2469" s="50"/>
      <c r="BX2469" s="50"/>
      <c r="BY2469" s="50"/>
      <c r="BZ2469" s="50"/>
      <c r="CA2469" s="50"/>
      <c r="CB2469" s="50"/>
      <c r="CC2469" s="50"/>
      <c r="CD2469" s="50"/>
      <c r="CE2469" s="50"/>
      <c r="CF2469" s="50"/>
      <c r="CG2469" s="50"/>
      <c r="CH2469" s="50"/>
      <c r="CI2469" s="50"/>
      <c r="CJ2469" s="50"/>
      <c r="CK2469" s="50"/>
      <c r="CL2469" s="50"/>
      <c r="CM2469" s="50"/>
      <c r="CN2469" s="50"/>
      <c r="CO2469" s="50"/>
      <c r="CP2469" s="50"/>
      <c r="CQ2469" s="50"/>
      <c r="CR2469" s="50"/>
      <c r="CS2469" s="50"/>
      <c r="CT2469" s="50"/>
      <c r="CU2469" s="50"/>
      <c r="CV2469" s="50"/>
      <c r="CW2469" s="50"/>
      <c r="CX2469" s="50"/>
      <c r="CY2469" s="50"/>
      <c r="CZ2469" s="50"/>
      <c r="DA2469" s="50"/>
      <c r="DB2469" s="50"/>
      <c r="DC2469" s="50"/>
      <c r="DD2469" s="50"/>
      <c r="DE2469" s="50"/>
      <c r="DF2469" s="50"/>
    </row>
    <row r="2470" spans="2:110" x14ac:dyDescent="0.2">
      <c r="B2470" s="176"/>
      <c r="C2470" s="206"/>
      <c r="D2470" s="200"/>
      <c r="E2470" s="203"/>
      <c r="F2470" s="203"/>
      <c r="G2470" s="203"/>
      <c r="H2470" s="203"/>
      <c r="I2470" s="203"/>
      <c r="J2470" s="203"/>
      <c r="K2470" s="203"/>
      <c r="L2470" s="203"/>
      <c r="M2470" s="203"/>
      <c r="N2470" s="203"/>
      <c r="O2470" s="203"/>
      <c r="P2470" s="203"/>
      <c r="Q2470" s="204"/>
      <c r="R2470" s="204"/>
      <c r="S2470" s="234"/>
      <c r="T2470" s="50"/>
      <c r="U2470" s="50"/>
      <c r="V2470" s="50"/>
      <c r="W2470" s="50"/>
      <c r="X2470" s="50"/>
      <c r="Y2470" s="50"/>
      <c r="Z2470" s="250"/>
      <c r="AA2470" s="238"/>
      <c r="AB2470" s="50"/>
      <c r="AC2470" s="50"/>
      <c r="AD2470" s="50"/>
      <c r="AE2470" s="50"/>
      <c r="AF2470" s="50"/>
      <c r="AG2470" s="50"/>
      <c r="AH2470" s="50"/>
      <c r="AI2470" s="50"/>
      <c r="AJ2470" s="50"/>
      <c r="AK2470" s="50"/>
      <c r="AL2470" s="50"/>
      <c r="AM2470" s="50"/>
      <c r="AN2470" s="50"/>
      <c r="AO2470" s="50"/>
      <c r="AP2470" s="50"/>
      <c r="AQ2470" s="50"/>
      <c r="AR2470" s="50"/>
      <c r="AS2470" s="50"/>
      <c r="AT2470" s="50"/>
      <c r="AU2470" s="50"/>
      <c r="AV2470" s="50"/>
      <c r="AW2470" s="50"/>
      <c r="AX2470" s="50"/>
      <c r="AY2470" s="50"/>
      <c r="AZ2470" s="50"/>
      <c r="BA2470" s="50"/>
      <c r="BB2470" s="50"/>
      <c r="BC2470" s="50"/>
      <c r="BD2470" s="50"/>
      <c r="BE2470" s="50"/>
      <c r="BF2470" s="50"/>
      <c r="BG2470" s="50"/>
      <c r="BH2470" s="50"/>
      <c r="BI2470" s="50"/>
      <c r="BJ2470" s="50"/>
      <c r="BK2470" s="50"/>
      <c r="BL2470" s="50"/>
      <c r="BM2470" s="50"/>
      <c r="BN2470" s="50"/>
      <c r="BO2470" s="50"/>
      <c r="BP2470" s="50"/>
      <c r="BQ2470" s="50"/>
      <c r="BR2470" s="50"/>
      <c r="BS2470" s="50"/>
      <c r="BT2470" s="50"/>
      <c r="BU2470" s="50"/>
      <c r="BV2470" s="50"/>
      <c r="BW2470" s="50"/>
      <c r="BX2470" s="50"/>
      <c r="BY2470" s="50"/>
      <c r="BZ2470" s="50"/>
      <c r="CA2470" s="50"/>
      <c r="CB2470" s="50"/>
      <c r="CC2470" s="50"/>
      <c r="CD2470" s="50"/>
      <c r="CE2470" s="50"/>
      <c r="CF2470" s="50"/>
      <c r="CG2470" s="50"/>
      <c r="CH2470" s="50"/>
      <c r="CI2470" s="50"/>
      <c r="CJ2470" s="50"/>
      <c r="CK2470" s="50"/>
      <c r="CL2470" s="50"/>
      <c r="CM2470" s="50"/>
      <c r="CN2470" s="50"/>
      <c r="CO2470" s="50"/>
      <c r="CP2470" s="50"/>
      <c r="CQ2470" s="50"/>
      <c r="CR2470" s="50"/>
      <c r="CS2470" s="50"/>
      <c r="CT2470" s="50"/>
      <c r="CU2470" s="50"/>
      <c r="CV2470" s="50"/>
      <c r="CW2470" s="50"/>
      <c r="CX2470" s="50"/>
      <c r="CY2470" s="50"/>
      <c r="CZ2470" s="50"/>
      <c r="DA2470" s="50"/>
      <c r="DB2470" s="50"/>
      <c r="DC2470" s="50"/>
      <c r="DD2470" s="50"/>
      <c r="DE2470" s="50"/>
      <c r="DF2470" s="50"/>
    </row>
    <row r="2471" spans="2:110" x14ac:dyDescent="0.2">
      <c r="B2471" s="176"/>
      <c r="C2471" s="206"/>
      <c r="E2471" s="203"/>
      <c r="F2471" s="203"/>
      <c r="G2471" s="203"/>
      <c r="H2471" s="203"/>
      <c r="I2471" s="203"/>
      <c r="J2471" s="203"/>
      <c r="K2471" s="203"/>
      <c r="L2471" s="203"/>
      <c r="M2471" s="203"/>
      <c r="N2471" s="203"/>
      <c r="O2471" s="203"/>
      <c r="P2471" s="203"/>
      <c r="Q2471" s="204"/>
      <c r="R2471" s="204"/>
      <c r="S2471" s="234"/>
      <c r="T2471" s="50"/>
      <c r="U2471" s="50"/>
      <c r="V2471" s="50"/>
      <c r="W2471" s="50"/>
      <c r="X2471" s="50"/>
      <c r="Y2471" s="50"/>
      <c r="Z2471" s="250"/>
      <c r="AA2471" s="238"/>
      <c r="AB2471" s="50"/>
      <c r="AC2471" s="50"/>
      <c r="AD2471" s="50"/>
      <c r="AE2471" s="50"/>
      <c r="AF2471" s="50"/>
      <c r="AG2471" s="50"/>
      <c r="AH2471" s="50"/>
      <c r="AI2471" s="50"/>
      <c r="AJ2471" s="50"/>
      <c r="AK2471" s="50"/>
      <c r="AL2471" s="50"/>
      <c r="AM2471" s="50"/>
      <c r="AN2471" s="50"/>
      <c r="AO2471" s="50"/>
      <c r="AP2471" s="50"/>
      <c r="AQ2471" s="50"/>
      <c r="AR2471" s="50"/>
      <c r="AS2471" s="50"/>
      <c r="AT2471" s="50"/>
      <c r="AU2471" s="50"/>
      <c r="AV2471" s="50"/>
      <c r="AW2471" s="50"/>
      <c r="AX2471" s="50"/>
      <c r="AY2471" s="50"/>
      <c r="AZ2471" s="50"/>
      <c r="BA2471" s="50"/>
      <c r="BB2471" s="50"/>
      <c r="BC2471" s="50"/>
      <c r="BD2471" s="50"/>
      <c r="BE2471" s="50"/>
      <c r="BF2471" s="50"/>
      <c r="BG2471" s="50"/>
      <c r="BH2471" s="50"/>
      <c r="BI2471" s="50"/>
      <c r="BJ2471" s="50"/>
      <c r="BK2471" s="50"/>
      <c r="BL2471" s="50"/>
      <c r="BM2471" s="50"/>
      <c r="BN2471" s="50"/>
      <c r="BO2471" s="50"/>
      <c r="BP2471" s="50"/>
      <c r="BQ2471" s="50"/>
      <c r="BR2471" s="50"/>
      <c r="BS2471" s="50"/>
      <c r="BT2471" s="50"/>
      <c r="BU2471" s="50"/>
      <c r="BV2471" s="50"/>
      <c r="BW2471" s="50"/>
      <c r="BX2471" s="50"/>
      <c r="BY2471" s="50"/>
      <c r="BZ2471" s="50"/>
      <c r="CA2471" s="50"/>
      <c r="CB2471" s="50"/>
      <c r="CC2471" s="50"/>
      <c r="CD2471" s="50"/>
      <c r="CE2471" s="50"/>
      <c r="CF2471" s="50"/>
      <c r="CG2471" s="50"/>
      <c r="CH2471" s="50"/>
      <c r="CI2471" s="50"/>
      <c r="CJ2471" s="50"/>
      <c r="CK2471" s="50"/>
      <c r="CL2471" s="50"/>
      <c r="CM2471" s="50"/>
      <c r="CN2471" s="50"/>
      <c r="CO2471" s="50"/>
      <c r="CP2471" s="50"/>
      <c r="CQ2471" s="50"/>
      <c r="CR2471" s="50"/>
      <c r="CS2471" s="50"/>
      <c r="CT2471" s="50"/>
      <c r="CU2471" s="50"/>
      <c r="CV2471" s="50"/>
      <c r="CW2471" s="50"/>
      <c r="CX2471" s="50"/>
      <c r="CY2471" s="50"/>
      <c r="CZ2471" s="50"/>
      <c r="DA2471" s="50"/>
      <c r="DB2471" s="50"/>
      <c r="DC2471" s="50"/>
      <c r="DD2471" s="50"/>
      <c r="DE2471" s="50"/>
      <c r="DF2471" s="50"/>
    </row>
    <row r="2472" spans="2:110" x14ac:dyDescent="0.2">
      <c r="B2472" s="184"/>
      <c r="C2472" s="206"/>
      <c r="E2472" s="203"/>
      <c r="F2472" s="203"/>
      <c r="G2472" s="203"/>
      <c r="H2472" s="203"/>
      <c r="I2472" s="203"/>
      <c r="J2472" s="203"/>
      <c r="K2472" s="203"/>
      <c r="L2472" s="203"/>
      <c r="M2472" s="203"/>
      <c r="N2472" s="203"/>
      <c r="O2472" s="203"/>
      <c r="P2472" s="203"/>
      <c r="Q2472" s="204"/>
      <c r="R2472" s="204"/>
      <c r="S2472" s="234"/>
      <c r="T2472" s="50"/>
      <c r="U2472" s="50"/>
      <c r="V2472" s="50"/>
      <c r="W2472" s="50"/>
      <c r="X2472" s="50"/>
      <c r="Y2472" s="50"/>
      <c r="Z2472" s="250"/>
      <c r="AA2472" s="238"/>
      <c r="AB2472" s="50"/>
      <c r="AC2472" s="50"/>
      <c r="AD2472" s="50"/>
      <c r="AE2472" s="50"/>
      <c r="AF2472" s="50"/>
      <c r="AG2472" s="50"/>
      <c r="AH2472" s="50"/>
      <c r="AI2472" s="50"/>
      <c r="AJ2472" s="50"/>
      <c r="AK2472" s="50"/>
      <c r="AL2472" s="50"/>
      <c r="AM2472" s="50"/>
      <c r="AN2472" s="50"/>
      <c r="AO2472" s="50"/>
      <c r="AP2472" s="50"/>
      <c r="AQ2472" s="50"/>
      <c r="AR2472" s="50"/>
      <c r="AS2472" s="50"/>
      <c r="AT2472" s="50"/>
      <c r="AU2472" s="50"/>
      <c r="AV2472" s="50"/>
      <c r="AW2472" s="50"/>
      <c r="AX2472" s="50"/>
      <c r="AY2472" s="50"/>
      <c r="AZ2472" s="50"/>
      <c r="BA2472" s="50"/>
      <c r="BB2472" s="50"/>
      <c r="BC2472" s="50"/>
      <c r="BD2472" s="50"/>
      <c r="BE2472" s="50"/>
      <c r="BF2472" s="50"/>
      <c r="BG2472" s="50"/>
      <c r="BH2472" s="50"/>
      <c r="BI2472" s="50"/>
      <c r="BJ2472" s="50"/>
      <c r="BK2472" s="50"/>
      <c r="BL2472" s="50"/>
      <c r="BM2472" s="50"/>
      <c r="BN2472" s="50"/>
      <c r="BO2472" s="50"/>
      <c r="BP2472" s="50"/>
      <c r="BQ2472" s="50"/>
      <c r="BR2472" s="50"/>
      <c r="BS2472" s="50"/>
      <c r="BT2472" s="50"/>
      <c r="BU2472" s="50"/>
      <c r="BV2472" s="50"/>
      <c r="BW2472" s="50"/>
      <c r="BX2472" s="50"/>
      <c r="BY2472" s="50"/>
      <c r="BZ2472" s="50"/>
      <c r="CA2472" s="50"/>
      <c r="CB2472" s="50"/>
      <c r="CC2472" s="50"/>
      <c r="CD2472" s="50"/>
      <c r="CE2472" s="50"/>
      <c r="CF2472" s="50"/>
      <c r="CG2472" s="50"/>
      <c r="CH2472" s="50"/>
      <c r="CI2472" s="50"/>
      <c r="CJ2472" s="50"/>
      <c r="CK2472" s="50"/>
      <c r="CL2472" s="50"/>
      <c r="CM2472" s="50"/>
      <c r="CN2472" s="50"/>
      <c r="CO2472" s="50"/>
      <c r="CP2472" s="50"/>
      <c r="CQ2472" s="50"/>
      <c r="CR2472" s="50"/>
      <c r="CS2472" s="50"/>
      <c r="CT2472" s="50"/>
      <c r="CU2472" s="50"/>
      <c r="CV2472" s="50"/>
      <c r="CW2472" s="50"/>
      <c r="CX2472" s="50"/>
      <c r="CY2472" s="50"/>
      <c r="CZ2472" s="50"/>
      <c r="DA2472" s="50"/>
      <c r="DB2472" s="50"/>
      <c r="DC2472" s="50"/>
      <c r="DD2472" s="50"/>
      <c r="DE2472" s="50"/>
      <c r="DF2472" s="50"/>
    </row>
    <row r="2473" spans="2:110" x14ac:dyDescent="0.2">
      <c r="B2473" s="184"/>
      <c r="C2473" s="206"/>
      <c r="D2473" s="209"/>
      <c r="E2473" s="203"/>
      <c r="F2473" s="203"/>
      <c r="G2473" s="203"/>
      <c r="H2473" s="203"/>
      <c r="I2473" s="203"/>
      <c r="J2473" s="203"/>
      <c r="K2473" s="203"/>
      <c r="L2473" s="203"/>
      <c r="M2473" s="203"/>
      <c r="N2473" s="203"/>
      <c r="O2473" s="203"/>
      <c r="P2473" s="203"/>
      <c r="Q2473" s="204"/>
      <c r="R2473" s="204"/>
      <c r="S2473" s="234"/>
      <c r="T2473" s="50"/>
      <c r="U2473" s="50"/>
      <c r="V2473" s="50"/>
      <c r="W2473" s="50"/>
      <c r="X2473" s="50"/>
      <c r="Y2473" s="50"/>
      <c r="Z2473" s="250"/>
      <c r="AA2473" s="238"/>
      <c r="AB2473" s="50"/>
      <c r="AC2473" s="50"/>
      <c r="AD2473" s="50"/>
      <c r="AE2473" s="50"/>
      <c r="AF2473" s="50"/>
      <c r="AG2473" s="50"/>
      <c r="AH2473" s="50"/>
      <c r="AI2473" s="50"/>
      <c r="AJ2473" s="50"/>
      <c r="AK2473" s="50"/>
      <c r="AL2473" s="50"/>
      <c r="AM2473" s="50"/>
      <c r="AN2473" s="50"/>
      <c r="AO2473" s="50"/>
      <c r="AP2473" s="50"/>
      <c r="AQ2473" s="50"/>
      <c r="AR2473" s="50"/>
      <c r="AS2473" s="50"/>
      <c r="AT2473" s="50"/>
      <c r="AU2473" s="50"/>
      <c r="AV2473" s="50"/>
      <c r="AW2473" s="50"/>
      <c r="AX2473" s="50"/>
      <c r="AY2473" s="50"/>
      <c r="AZ2473" s="50"/>
      <c r="BA2473" s="50"/>
      <c r="BB2473" s="50"/>
      <c r="BC2473" s="50"/>
      <c r="BD2473" s="50"/>
      <c r="BE2473" s="50"/>
      <c r="BF2473" s="50"/>
      <c r="BG2473" s="50"/>
      <c r="BH2473" s="50"/>
      <c r="BI2473" s="50"/>
      <c r="BJ2473" s="50"/>
      <c r="BK2473" s="50"/>
      <c r="BL2473" s="50"/>
      <c r="BM2473" s="50"/>
      <c r="BN2473" s="50"/>
      <c r="BO2473" s="50"/>
      <c r="BP2473" s="50"/>
      <c r="BQ2473" s="50"/>
      <c r="BR2473" s="50"/>
      <c r="BS2473" s="50"/>
      <c r="BT2473" s="50"/>
      <c r="BU2473" s="50"/>
      <c r="BV2473" s="50"/>
      <c r="BW2473" s="50"/>
      <c r="BX2473" s="50"/>
      <c r="BY2473" s="50"/>
      <c r="BZ2473" s="50"/>
      <c r="CA2473" s="50"/>
      <c r="CB2473" s="50"/>
      <c r="CC2473" s="50"/>
      <c r="CD2473" s="50"/>
      <c r="CE2473" s="50"/>
      <c r="CF2473" s="50"/>
      <c r="CG2473" s="50"/>
      <c r="CH2473" s="50"/>
      <c r="CI2473" s="50"/>
      <c r="CJ2473" s="50"/>
      <c r="CK2473" s="50"/>
      <c r="CL2473" s="50"/>
      <c r="CM2473" s="50"/>
      <c r="CN2473" s="50"/>
      <c r="CO2473" s="50"/>
      <c r="CP2473" s="50"/>
      <c r="CQ2473" s="50"/>
      <c r="CR2473" s="50"/>
      <c r="CS2473" s="50"/>
      <c r="CT2473" s="50"/>
      <c r="CU2473" s="50"/>
      <c r="CV2473" s="50"/>
      <c r="CW2473" s="50"/>
      <c r="CX2473" s="50"/>
      <c r="CY2473" s="50"/>
      <c r="CZ2473" s="50"/>
      <c r="DA2473" s="50"/>
      <c r="DB2473" s="50"/>
      <c r="DC2473" s="50"/>
      <c r="DD2473" s="50"/>
      <c r="DE2473" s="50"/>
      <c r="DF2473" s="50"/>
    </row>
    <row r="2474" spans="2:110" x14ac:dyDescent="0.2">
      <c r="B2474" s="184"/>
      <c r="C2474" s="206"/>
      <c r="D2474" s="209"/>
      <c r="E2474" s="203"/>
      <c r="F2474" s="203"/>
      <c r="G2474" s="203"/>
      <c r="H2474" s="203"/>
      <c r="I2474" s="203"/>
      <c r="J2474" s="203"/>
      <c r="K2474" s="203"/>
      <c r="L2474" s="203"/>
      <c r="M2474" s="203"/>
      <c r="N2474" s="203"/>
      <c r="O2474" s="203"/>
      <c r="P2474" s="203"/>
      <c r="Q2474" s="204"/>
      <c r="R2474" s="204"/>
      <c r="S2474" s="234"/>
      <c r="T2474" s="50"/>
      <c r="U2474" s="50"/>
      <c r="V2474" s="50"/>
      <c r="W2474" s="50"/>
      <c r="X2474" s="50"/>
      <c r="Y2474" s="50"/>
      <c r="Z2474" s="250"/>
      <c r="AA2474" s="238"/>
      <c r="AB2474" s="50"/>
      <c r="AC2474" s="50"/>
      <c r="AD2474" s="50"/>
      <c r="AE2474" s="50"/>
      <c r="AF2474" s="50"/>
      <c r="AG2474" s="50"/>
      <c r="AH2474" s="50"/>
      <c r="AI2474" s="50"/>
      <c r="AJ2474" s="50"/>
      <c r="AK2474" s="50"/>
      <c r="AL2474" s="50"/>
      <c r="AM2474" s="50"/>
      <c r="AN2474" s="50"/>
      <c r="AO2474" s="50"/>
      <c r="AP2474" s="50"/>
      <c r="AQ2474" s="50"/>
      <c r="AR2474" s="50"/>
      <c r="AS2474" s="50"/>
      <c r="AT2474" s="50"/>
      <c r="AU2474" s="50"/>
      <c r="AV2474" s="50"/>
      <c r="AW2474" s="50"/>
      <c r="AX2474" s="50"/>
      <c r="AY2474" s="50"/>
      <c r="AZ2474" s="50"/>
      <c r="BA2474" s="50"/>
      <c r="BB2474" s="50"/>
      <c r="BC2474" s="50"/>
      <c r="BD2474" s="50"/>
      <c r="BE2474" s="50"/>
      <c r="BF2474" s="50"/>
      <c r="BG2474" s="50"/>
      <c r="BH2474" s="50"/>
      <c r="BI2474" s="50"/>
      <c r="BJ2474" s="50"/>
      <c r="BK2474" s="50"/>
      <c r="BL2474" s="50"/>
      <c r="BM2474" s="50"/>
      <c r="BN2474" s="50"/>
      <c r="BO2474" s="50"/>
      <c r="BP2474" s="50"/>
      <c r="BQ2474" s="50"/>
      <c r="BR2474" s="50"/>
      <c r="BS2474" s="50"/>
      <c r="BT2474" s="50"/>
      <c r="BU2474" s="50"/>
      <c r="BV2474" s="50"/>
      <c r="BW2474" s="50"/>
      <c r="BX2474" s="50"/>
      <c r="BY2474" s="50"/>
      <c r="BZ2474" s="50"/>
      <c r="CA2474" s="50"/>
      <c r="CB2474" s="50"/>
      <c r="CC2474" s="50"/>
      <c r="CD2474" s="50"/>
      <c r="CE2474" s="50"/>
      <c r="CF2474" s="50"/>
      <c r="CG2474" s="50"/>
      <c r="CH2474" s="50"/>
      <c r="CI2474" s="50"/>
      <c r="CJ2474" s="50"/>
      <c r="CK2474" s="50"/>
      <c r="CL2474" s="50"/>
      <c r="CM2474" s="50"/>
      <c r="CN2474" s="50"/>
      <c r="CO2474" s="50"/>
      <c r="CP2474" s="50"/>
      <c r="CQ2474" s="50"/>
      <c r="CR2474" s="50"/>
      <c r="CS2474" s="50"/>
      <c r="CT2474" s="50"/>
      <c r="CU2474" s="50"/>
      <c r="CV2474" s="50"/>
      <c r="CW2474" s="50"/>
      <c r="CX2474" s="50"/>
      <c r="CY2474" s="50"/>
      <c r="CZ2474" s="50"/>
      <c r="DA2474" s="50"/>
      <c r="DB2474" s="50"/>
      <c r="DC2474" s="50"/>
      <c r="DD2474" s="50"/>
      <c r="DE2474" s="50"/>
      <c r="DF2474" s="50"/>
    </row>
    <row r="2475" spans="2:110" x14ac:dyDescent="0.2">
      <c r="B2475" s="184"/>
      <c r="C2475" s="206"/>
      <c r="D2475" s="200"/>
      <c r="E2475" s="203"/>
      <c r="F2475" s="203"/>
      <c r="G2475" s="203"/>
      <c r="H2475" s="203"/>
      <c r="I2475" s="203"/>
      <c r="J2475" s="203"/>
      <c r="K2475" s="203"/>
      <c r="L2475" s="203"/>
      <c r="M2475" s="203"/>
      <c r="N2475" s="203"/>
      <c r="O2475" s="203"/>
      <c r="P2475" s="203"/>
      <c r="Q2475" s="204"/>
      <c r="R2475" s="204"/>
      <c r="S2475" s="234"/>
      <c r="T2475" s="50"/>
      <c r="U2475" s="50"/>
      <c r="V2475" s="50"/>
      <c r="W2475" s="50"/>
      <c r="X2475" s="50"/>
      <c r="Y2475" s="50"/>
      <c r="Z2475" s="250"/>
      <c r="AA2475" s="238"/>
      <c r="AB2475" s="50"/>
      <c r="AC2475" s="50"/>
      <c r="AD2475" s="50"/>
      <c r="AE2475" s="50"/>
      <c r="AF2475" s="50"/>
      <c r="AG2475" s="50"/>
      <c r="AH2475" s="50"/>
      <c r="AI2475" s="50"/>
      <c r="AJ2475" s="50"/>
      <c r="AK2475" s="50"/>
      <c r="AL2475" s="50"/>
      <c r="AM2475" s="50"/>
      <c r="AN2475" s="50"/>
      <c r="AO2475" s="50"/>
      <c r="AP2475" s="50"/>
      <c r="AQ2475" s="50"/>
      <c r="AR2475" s="50"/>
      <c r="AS2475" s="50"/>
      <c r="AT2475" s="50"/>
      <c r="AU2475" s="50"/>
      <c r="AV2475" s="50"/>
      <c r="AW2475" s="50"/>
      <c r="AX2475" s="50"/>
      <c r="AY2475" s="50"/>
      <c r="AZ2475" s="50"/>
      <c r="BA2475" s="50"/>
      <c r="BB2475" s="50"/>
      <c r="BC2475" s="50"/>
      <c r="BD2475" s="50"/>
      <c r="BE2475" s="50"/>
      <c r="BF2475" s="50"/>
      <c r="BG2475" s="50"/>
      <c r="BH2475" s="50"/>
      <c r="BI2475" s="50"/>
      <c r="BJ2475" s="50"/>
      <c r="BK2475" s="50"/>
      <c r="BL2475" s="50"/>
      <c r="BM2475" s="50"/>
      <c r="BN2475" s="50"/>
      <c r="BO2475" s="50"/>
      <c r="BP2475" s="50"/>
      <c r="BQ2475" s="50"/>
      <c r="BR2475" s="50"/>
      <c r="BS2475" s="50"/>
      <c r="BT2475" s="50"/>
      <c r="BU2475" s="50"/>
      <c r="BV2475" s="50"/>
      <c r="BW2475" s="50"/>
      <c r="BX2475" s="50"/>
      <c r="BY2475" s="50"/>
      <c r="BZ2475" s="50"/>
      <c r="CA2475" s="50"/>
      <c r="CB2475" s="50"/>
      <c r="CC2475" s="50"/>
      <c r="CD2475" s="50"/>
      <c r="CE2475" s="50"/>
      <c r="CF2475" s="50"/>
      <c r="CG2475" s="50"/>
      <c r="CH2475" s="50"/>
      <c r="CI2475" s="50"/>
      <c r="CJ2475" s="50"/>
      <c r="CK2475" s="50"/>
      <c r="CL2475" s="50"/>
      <c r="CM2475" s="50"/>
      <c r="CN2475" s="50"/>
      <c r="CO2475" s="50"/>
      <c r="CP2475" s="50"/>
      <c r="CQ2475" s="50"/>
      <c r="CR2475" s="50"/>
      <c r="CS2475" s="50"/>
      <c r="CT2475" s="50"/>
      <c r="CU2475" s="50"/>
      <c r="CV2475" s="50"/>
      <c r="CW2475" s="50"/>
      <c r="CX2475" s="50"/>
      <c r="CY2475" s="50"/>
      <c r="CZ2475" s="50"/>
      <c r="DA2475" s="50"/>
      <c r="DB2475" s="50"/>
      <c r="DC2475" s="50"/>
      <c r="DD2475" s="50"/>
      <c r="DE2475" s="50"/>
      <c r="DF2475" s="50"/>
    </row>
    <row r="2476" spans="2:110" x14ac:dyDescent="0.2">
      <c r="B2476" s="176"/>
      <c r="C2476" s="206"/>
      <c r="D2476" s="200"/>
      <c r="E2476" s="203"/>
      <c r="F2476" s="203"/>
      <c r="G2476" s="203"/>
      <c r="H2476" s="203"/>
      <c r="I2476" s="203"/>
      <c r="J2476" s="203"/>
      <c r="K2476" s="203"/>
      <c r="L2476" s="203"/>
      <c r="M2476" s="203"/>
      <c r="N2476" s="203"/>
      <c r="O2476" s="203"/>
      <c r="P2476" s="203"/>
      <c r="Q2476" s="204"/>
      <c r="R2476" s="204"/>
      <c r="S2476" s="234"/>
      <c r="T2476" s="50"/>
      <c r="U2476" s="50"/>
      <c r="V2476" s="50"/>
      <c r="W2476" s="50"/>
      <c r="X2476" s="50"/>
      <c r="Y2476" s="50"/>
      <c r="Z2476" s="250"/>
      <c r="AA2476" s="238"/>
      <c r="AB2476" s="50"/>
      <c r="AC2476" s="50"/>
      <c r="AD2476" s="50"/>
      <c r="AE2476" s="50"/>
      <c r="AF2476" s="50"/>
      <c r="AG2476" s="50"/>
      <c r="AH2476" s="50"/>
      <c r="AI2476" s="50"/>
      <c r="AJ2476" s="50"/>
      <c r="AK2476" s="50"/>
      <c r="AL2476" s="50"/>
      <c r="AM2476" s="50"/>
      <c r="AN2476" s="50"/>
      <c r="AO2476" s="50"/>
      <c r="AP2476" s="50"/>
      <c r="AQ2476" s="50"/>
      <c r="AR2476" s="50"/>
      <c r="AS2476" s="50"/>
      <c r="AT2476" s="50"/>
      <c r="AU2476" s="50"/>
      <c r="AV2476" s="50"/>
      <c r="AW2476" s="50"/>
      <c r="AX2476" s="50"/>
      <c r="AY2476" s="50"/>
      <c r="AZ2476" s="50"/>
      <c r="BA2476" s="50"/>
      <c r="BB2476" s="50"/>
      <c r="BC2476" s="50"/>
      <c r="BD2476" s="50"/>
      <c r="BE2476" s="50"/>
      <c r="BF2476" s="50"/>
      <c r="BG2476" s="50"/>
      <c r="BH2476" s="50"/>
      <c r="BI2476" s="50"/>
      <c r="BJ2476" s="50"/>
      <c r="BK2476" s="50"/>
      <c r="BL2476" s="50"/>
      <c r="BM2476" s="50"/>
      <c r="BN2476" s="50"/>
      <c r="BO2476" s="50"/>
      <c r="BP2476" s="50"/>
      <c r="BQ2476" s="50"/>
      <c r="BR2476" s="50"/>
      <c r="BS2476" s="50"/>
      <c r="BT2476" s="50"/>
      <c r="BU2476" s="50"/>
      <c r="BV2476" s="50"/>
      <c r="BW2476" s="50"/>
      <c r="BX2476" s="50"/>
      <c r="BY2476" s="50"/>
      <c r="BZ2476" s="50"/>
      <c r="CA2476" s="50"/>
      <c r="CB2476" s="50"/>
      <c r="CC2476" s="50"/>
      <c r="CD2476" s="50"/>
      <c r="CE2476" s="50"/>
      <c r="CF2476" s="50"/>
      <c r="CG2476" s="50"/>
      <c r="CH2476" s="50"/>
      <c r="CI2476" s="50"/>
      <c r="CJ2476" s="50"/>
      <c r="CK2476" s="50"/>
      <c r="CL2476" s="50"/>
      <c r="CM2476" s="50"/>
      <c r="CN2476" s="50"/>
      <c r="CO2476" s="50"/>
      <c r="CP2476" s="50"/>
      <c r="CQ2476" s="50"/>
      <c r="CR2476" s="50"/>
      <c r="CS2476" s="50"/>
      <c r="CT2476" s="50"/>
      <c r="CU2476" s="50"/>
      <c r="CV2476" s="50"/>
      <c r="CW2476" s="50"/>
      <c r="CX2476" s="50"/>
      <c r="CY2476" s="50"/>
      <c r="CZ2476" s="50"/>
      <c r="DA2476" s="50"/>
      <c r="DB2476" s="50"/>
      <c r="DC2476" s="50"/>
      <c r="DD2476" s="50"/>
      <c r="DE2476" s="50"/>
      <c r="DF2476" s="50"/>
    </row>
    <row r="2477" spans="2:110" x14ac:dyDescent="0.2">
      <c r="B2477" s="176"/>
      <c r="C2477" s="206"/>
      <c r="D2477" s="200"/>
      <c r="E2477" s="203"/>
      <c r="F2477" s="203"/>
      <c r="G2477" s="203"/>
      <c r="H2477" s="203"/>
      <c r="I2477" s="203"/>
      <c r="J2477" s="203"/>
      <c r="K2477" s="203"/>
      <c r="L2477" s="203"/>
      <c r="M2477" s="203"/>
      <c r="N2477" s="203"/>
      <c r="O2477" s="203"/>
      <c r="P2477" s="203"/>
      <c r="Q2477" s="204"/>
      <c r="R2477" s="204"/>
      <c r="S2477" s="234"/>
      <c r="T2477" s="50"/>
      <c r="U2477" s="50"/>
      <c r="V2477" s="50"/>
      <c r="W2477" s="50"/>
      <c r="X2477" s="50"/>
      <c r="Y2477" s="50"/>
      <c r="Z2477" s="250"/>
      <c r="AA2477" s="238"/>
      <c r="AB2477" s="50"/>
      <c r="AC2477" s="50"/>
      <c r="AD2477" s="50"/>
      <c r="AE2477" s="50"/>
      <c r="AF2477" s="50"/>
      <c r="AG2477" s="50"/>
      <c r="AH2477" s="50"/>
      <c r="AI2477" s="50"/>
      <c r="AJ2477" s="50"/>
      <c r="AK2477" s="50"/>
      <c r="AL2477" s="50"/>
      <c r="AM2477" s="50"/>
      <c r="AN2477" s="50"/>
      <c r="AO2477" s="50"/>
      <c r="AP2477" s="50"/>
      <c r="AQ2477" s="50"/>
      <c r="AR2477" s="50"/>
      <c r="AS2477" s="50"/>
      <c r="AT2477" s="50"/>
      <c r="AU2477" s="50"/>
      <c r="AV2477" s="50"/>
      <c r="AW2477" s="50"/>
      <c r="AX2477" s="50"/>
      <c r="AY2477" s="50"/>
      <c r="AZ2477" s="50"/>
      <c r="BA2477" s="50"/>
      <c r="BB2477" s="50"/>
      <c r="BC2477" s="50"/>
      <c r="BD2477" s="50"/>
      <c r="BE2477" s="50"/>
      <c r="BF2477" s="50"/>
      <c r="BG2477" s="50"/>
      <c r="BH2477" s="50"/>
      <c r="BI2477" s="50"/>
      <c r="BJ2477" s="50"/>
      <c r="BK2477" s="50"/>
      <c r="BL2477" s="50"/>
      <c r="BM2477" s="50"/>
      <c r="BN2477" s="50"/>
      <c r="BO2477" s="50"/>
      <c r="BP2477" s="50"/>
      <c r="BQ2477" s="50"/>
      <c r="BR2477" s="50"/>
      <c r="BS2477" s="50"/>
      <c r="BT2477" s="50"/>
      <c r="BU2477" s="50"/>
      <c r="BV2477" s="50"/>
      <c r="BW2477" s="50"/>
      <c r="BX2477" s="50"/>
      <c r="BY2477" s="50"/>
      <c r="BZ2477" s="50"/>
      <c r="CA2477" s="50"/>
      <c r="CB2477" s="50"/>
      <c r="CC2477" s="50"/>
      <c r="CD2477" s="50"/>
      <c r="CE2477" s="50"/>
      <c r="CF2477" s="50"/>
      <c r="CG2477" s="50"/>
      <c r="CH2477" s="50"/>
      <c r="CI2477" s="50"/>
      <c r="CJ2477" s="50"/>
      <c r="CK2477" s="50"/>
      <c r="CL2477" s="50"/>
      <c r="CM2477" s="50"/>
      <c r="CN2477" s="50"/>
      <c r="CO2477" s="50"/>
      <c r="CP2477" s="50"/>
      <c r="CQ2477" s="50"/>
      <c r="CR2477" s="50"/>
      <c r="CS2477" s="50"/>
      <c r="CT2477" s="50"/>
      <c r="CU2477" s="50"/>
      <c r="CV2477" s="50"/>
      <c r="CW2477" s="50"/>
      <c r="CX2477" s="50"/>
      <c r="CY2477" s="50"/>
      <c r="CZ2477" s="50"/>
      <c r="DA2477" s="50"/>
      <c r="DB2477" s="50"/>
      <c r="DC2477" s="50"/>
      <c r="DD2477" s="50"/>
      <c r="DE2477" s="50"/>
      <c r="DF2477" s="50"/>
    </row>
    <row r="2478" spans="2:110" x14ac:dyDescent="0.2">
      <c r="B2478" s="176"/>
      <c r="C2478" s="206"/>
      <c r="D2478" s="190"/>
      <c r="E2478" s="203"/>
      <c r="F2478" s="203"/>
      <c r="G2478" s="203"/>
      <c r="H2478" s="203"/>
      <c r="I2478" s="203"/>
      <c r="J2478" s="203"/>
      <c r="K2478" s="203"/>
      <c r="L2478" s="203"/>
      <c r="M2478" s="203"/>
      <c r="N2478" s="203"/>
      <c r="O2478" s="203"/>
      <c r="P2478" s="203"/>
      <c r="Q2478" s="204"/>
      <c r="R2478" s="204"/>
      <c r="S2478" s="234"/>
      <c r="T2478" s="50"/>
      <c r="U2478" s="50"/>
      <c r="V2478" s="50"/>
      <c r="W2478" s="50"/>
      <c r="X2478" s="50"/>
      <c r="Y2478" s="50"/>
      <c r="Z2478" s="250"/>
      <c r="AA2478" s="238"/>
      <c r="AB2478" s="50"/>
      <c r="AC2478" s="50"/>
      <c r="AD2478" s="50"/>
      <c r="AE2478" s="50"/>
      <c r="AF2478" s="50"/>
      <c r="AG2478" s="50"/>
      <c r="AH2478" s="50"/>
      <c r="AI2478" s="50"/>
      <c r="AJ2478" s="50"/>
      <c r="AK2478" s="50"/>
      <c r="AL2478" s="50"/>
      <c r="AM2478" s="50"/>
      <c r="AN2478" s="50"/>
      <c r="AO2478" s="50"/>
      <c r="AP2478" s="50"/>
      <c r="AQ2478" s="50"/>
      <c r="AR2478" s="50"/>
      <c r="AS2478" s="50"/>
      <c r="AT2478" s="50"/>
      <c r="AU2478" s="50"/>
      <c r="AV2478" s="50"/>
      <c r="AW2478" s="50"/>
      <c r="AX2478" s="50"/>
      <c r="AY2478" s="50"/>
      <c r="AZ2478" s="50"/>
      <c r="BA2478" s="50"/>
      <c r="BB2478" s="50"/>
      <c r="BC2478" s="50"/>
      <c r="BD2478" s="50"/>
      <c r="BE2478" s="50"/>
      <c r="BF2478" s="50"/>
      <c r="BG2478" s="50"/>
      <c r="BH2478" s="50"/>
      <c r="BI2478" s="50"/>
      <c r="BJ2478" s="50"/>
      <c r="BK2478" s="50"/>
      <c r="BL2478" s="50"/>
      <c r="BM2478" s="50"/>
      <c r="BN2478" s="50"/>
      <c r="BO2478" s="50"/>
      <c r="BP2478" s="50"/>
      <c r="BQ2478" s="50"/>
      <c r="BR2478" s="50"/>
      <c r="BS2478" s="50"/>
      <c r="BT2478" s="50"/>
      <c r="BU2478" s="50"/>
      <c r="BV2478" s="50"/>
      <c r="BW2478" s="50"/>
      <c r="BX2478" s="50"/>
      <c r="BY2478" s="50"/>
      <c r="BZ2478" s="50"/>
      <c r="CA2478" s="50"/>
      <c r="CB2478" s="50"/>
      <c r="CC2478" s="50"/>
      <c r="CD2478" s="50"/>
      <c r="CE2478" s="50"/>
      <c r="CF2478" s="50"/>
      <c r="CG2478" s="50"/>
      <c r="CH2478" s="50"/>
      <c r="CI2478" s="50"/>
      <c r="CJ2478" s="50"/>
      <c r="CK2478" s="50"/>
      <c r="CL2478" s="50"/>
      <c r="CM2478" s="50"/>
      <c r="CN2478" s="50"/>
      <c r="CO2478" s="50"/>
      <c r="CP2478" s="50"/>
      <c r="CQ2478" s="50"/>
      <c r="CR2478" s="50"/>
      <c r="CS2478" s="50"/>
      <c r="CT2478" s="50"/>
      <c r="CU2478" s="50"/>
      <c r="CV2478" s="50"/>
      <c r="CW2478" s="50"/>
      <c r="CX2478" s="50"/>
      <c r="CY2478" s="50"/>
      <c r="CZ2478" s="50"/>
      <c r="DA2478" s="50"/>
      <c r="DB2478" s="50"/>
      <c r="DC2478" s="50"/>
      <c r="DD2478" s="50"/>
      <c r="DE2478" s="50"/>
      <c r="DF2478" s="50"/>
    </row>
    <row r="2479" spans="2:110" x14ac:dyDescent="0.2">
      <c r="B2479" s="176"/>
      <c r="C2479" s="206"/>
      <c r="E2479" s="203"/>
      <c r="F2479" s="203"/>
      <c r="G2479" s="203"/>
      <c r="H2479" s="203"/>
      <c r="I2479" s="203"/>
      <c r="J2479" s="203"/>
      <c r="K2479" s="203"/>
      <c r="L2479" s="203"/>
      <c r="M2479" s="203"/>
      <c r="N2479" s="203"/>
      <c r="O2479" s="203"/>
      <c r="P2479" s="203"/>
      <c r="Q2479" s="204"/>
      <c r="R2479" s="204"/>
      <c r="S2479" s="234"/>
      <c r="T2479" s="50"/>
      <c r="U2479" s="50"/>
      <c r="V2479" s="50"/>
      <c r="W2479" s="50"/>
      <c r="X2479" s="50"/>
      <c r="Y2479" s="50"/>
      <c r="Z2479" s="250"/>
      <c r="AA2479" s="238"/>
      <c r="AB2479" s="50"/>
      <c r="AC2479" s="50"/>
      <c r="AD2479" s="50"/>
      <c r="AE2479" s="50"/>
      <c r="AF2479" s="50"/>
      <c r="AG2479" s="50"/>
      <c r="AH2479" s="50"/>
      <c r="AI2479" s="50"/>
      <c r="AJ2479" s="50"/>
      <c r="AK2479" s="50"/>
      <c r="AL2479" s="50"/>
      <c r="AM2479" s="50"/>
      <c r="AN2479" s="50"/>
      <c r="AO2479" s="50"/>
      <c r="AP2479" s="50"/>
      <c r="AQ2479" s="50"/>
      <c r="AR2479" s="50"/>
      <c r="AS2479" s="50"/>
      <c r="AT2479" s="50"/>
      <c r="AU2479" s="50"/>
      <c r="AV2479" s="50"/>
      <c r="AW2479" s="50"/>
      <c r="AX2479" s="50"/>
      <c r="AY2479" s="50"/>
      <c r="AZ2479" s="50"/>
      <c r="BA2479" s="50"/>
      <c r="BB2479" s="50"/>
      <c r="BC2479" s="50"/>
      <c r="BD2479" s="50"/>
      <c r="BE2479" s="50"/>
      <c r="BF2479" s="50"/>
      <c r="BG2479" s="50"/>
      <c r="BH2479" s="50"/>
      <c r="BI2479" s="50"/>
      <c r="BJ2479" s="50"/>
      <c r="BK2479" s="50"/>
      <c r="BL2479" s="50"/>
      <c r="BM2479" s="50"/>
      <c r="BN2479" s="50"/>
      <c r="BO2479" s="50"/>
      <c r="BP2479" s="50"/>
      <c r="BQ2479" s="50"/>
      <c r="BR2479" s="50"/>
      <c r="BS2479" s="50"/>
      <c r="BT2479" s="50"/>
      <c r="BU2479" s="50"/>
      <c r="BV2479" s="50"/>
      <c r="BW2479" s="50"/>
      <c r="BX2479" s="50"/>
      <c r="BY2479" s="50"/>
      <c r="BZ2479" s="50"/>
      <c r="CA2479" s="50"/>
      <c r="CB2479" s="50"/>
      <c r="CC2479" s="50"/>
      <c r="CD2479" s="50"/>
      <c r="CE2479" s="50"/>
      <c r="CF2479" s="50"/>
      <c r="CG2479" s="50"/>
      <c r="CH2479" s="50"/>
      <c r="CI2479" s="50"/>
      <c r="CJ2479" s="50"/>
      <c r="CK2479" s="50"/>
      <c r="CL2479" s="50"/>
      <c r="CM2479" s="50"/>
      <c r="CN2479" s="50"/>
      <c r="CO2479" s="50"/>
      <c r="CP2479" s="50"/>
      <c r="CQ2479" s="50"/>
      <c r="CR2479" s="50"/>
      <c r="CS2479" s="50"/>
      <c r="CT2479" s="50"/>
      <c r="CU2479" s="50"/>
      <c r="CV2479" s="50"/>
      <c r="CW2479" s="50"/>
      <c r="CX2479" s="50"/>
      <c r="CY2479" s="50"/>
      <c r="CZ2479" s="50"/>
      <c r="DA2479" s="50"/>
      <c r="DB2479" s="50"/>
      <c r="DC2479" s="50"/>
      <c r="DD2479" s="50"/>
      <c r="DE2479" s="50"/>
      <c r="DF2479" s="50"/>
    </row>
    <row r="2480" spans="2:110" x14ac:dyDescent="0.2">
      <c r="B2480" s="176"/>
      <c r="C2480" s="206"/>
      <c r="E2480" s="203"/>
      <c r="F2480" s="203"/>
      <c r="G2480" s="203"/>
      <c r="H2480" s="203"/>
      <c r="I2480" s="203"/>
      <c r="J2480" s="203"/>
      <c r="K2480" s="203"/>
      <c r="L2480" s="203"/>
      <c r="M2480" s="203"/>
      <c r="N2480" s="203"/>
      <c r="O2480" s="203"/>
      <c r="P2480" s="203"/>
      <c r="Q2480" s="204"/>
      <c r="R2480" s="204"/>
      <c r="S2480" s="234"/>
      <c r="T2480" s="50"/>
      <c r="U2480" s="50"/>
      <c r="V2480" s="50"/>
      <c r="W2480" s="50"/>
      <c r="X2480" s="50"/>
      <c r="Y2480" s="50"/>
      <c r="Z2480" s="250"/>
      <c r="AA2480" s="238"/>
      <c r="AB2480" s="50"/>
      <c r="AC2480" s="50"/>
      <c r="AD2480" s="50"/>
      <c r="AE2480" s="50"/>
      <c r="AF2480" s="50"/>
      <c r="AG2480" s="50"/>
      <c r="AH2480" s="50"/>
      <c r="AI2480" s="50"/>
      <c r="AJ2480" s="50"/>
      <c r="AK2480" s="50"/>
      <c r="AL2480" s="50"/>
      <c r="AM2480" s="50"/>
      <c r="AN2480" s="50"/>
      <c r="AO2480" s="50"/>
      <c r="AP2480" s="50"/>
      <c r="AQ2480" s="50"/>
      <c r="AR2480" s="50"/>
      <c r="AS2480" s="50"/>
      <c r="AT2480" s="50"/>
      <c r="AU2480" s="50"/>
      <c r="AV2480" s="50"/>
      <c r="AW2480" s="50"/>
      <c r="AX2480" s="50"/>
      <c r="AY2480" s="50"/>
      <c r="AZ2480" s="50"/>
      <c r="BA2480" s="50"/>
      <c r="BB2480" s="50"/>
      <c r="BC2480" s="50"/>
      <c r="BD2480" s="50"/>
      <c r="BE2480" s="50"/>
      <c r="BF2480" s="50"/>
      <c r="BG2480" s="50"/>
      <c r="BH2480" s="50"/>
      <c r="BI2480" s="50"/>
      <c r="BJ2480" s="50"/>
      <c r="BK2480" s="50"/>
      <c r="BL2480" s="50"/>
      <c r="BM2480" s="50"/>
      <c r="BN2480" s="50"/>
      <c r="BO2480" s="50"/>
      <c r="BP2480" s="50"/>
      <c r="BQ2480" s="50"/>
      <c r="BR2480" s="50"/>
      <c r="BS2480" s="50"/>
      <c r="BT2480" s="50"/>
      <c r="BU2480" s="50"/>
      <c r="BV2480" s="50"/>
      <c r="BW2480" s="50"/>
      <c r="BX2480" s="50"/>
      <c r="BY2480" s="50"/>
      <c r="BZ2480" s="50"/>
      <c r="CA2480" s="50"/>
      <c r="CB2480" s="50"/>
      <c r="CC2480" s="50"/>
      <c r="CD2480" s="50"/>
      <c r="CE2480" s="50"/>
      <c r="CF2480" s="50"/>
      <c r="CG2480" s="50"/>
      <c r="CH2480" s="50"/>
      <c r="CI2480" s="50"/>
      <c r="CJ2480" s="50"/>
      <c r="CK2480" s="50"/>
      <c r="CL2480" s="50"/>
      <c r="CM2480" s="50"/>
      <c r="CN2480" s="50"/>
      <c r="CO2480" s="50"/>
      <c r="CP2480" s="50"/>
      <c r="CQ2480" s="50"/>
      <c r="CR2480" s="50"/>
      <c r="CS2480" s="50"/>
      <c r="CT2480" s="50"/>
      <c r="CU2480" s="50"/>
      <c r="CV2480" s="50"/>
      <c r="CW2480" s="50"/>
      <c r="CX2480" s="50"/>
      <c r="CY2480" s="50"/>
      <c r="CZ2480" s="50"/>
      <c r="DA2480" s="50"/>
      <c r="DB2480" s="50"/>
      <c r="DC2480" s="50"/>
      <c r="DD2480" s="50"/>
      <c r="DE2480" s="50"/>
      <c r="DF2480" s="50"/>
    </row>
    <row r="2481" spans="2:110" x14ac:dyDescent="0.2">
      <c r="B2481" s="176"/>
      <c r="C2481" s="206"/>
      <c r="E2481" s="203"/>
      <c r="F2481" s="203"/>
      <c r="G2481" s="203"/>
      <c r="H2481" s="203"/>
      <c r="I2481" s="203"/>
      <c r="J2481" s="203"/>
      <c r="K2481" s="203"/>
      <c r="L2481" s="203"/>
      <c r="M2481" s="203"/>
      <c r="N2481" s="203"/>
      <c r="O2481" s="203"/>
      <c r="P2481" s="203"/>
      <c r="Q2481" s="204"/>
      <c r="R2481" s="204"/>
      <c r="S2481" s="234"/>
      <c r="T2481" s="50"/>
      <c r="U2481" s="50"/>
      <c r="V2481" s="50"/>
      <c r="W2481" s="50"/>
      <c r="X2481" s="50"/>
      <c r="Y2481" s="50"/>
      <c r="Z2481" s="250"/>
      <c r="AA2481" s="238"/>
      <c r="AB2481" s="50"/>
      <c r="AC2481" s="50"/>
      <c r="AD2481" s="50"/>
      <c r="AE2481" s="50"/>
      <c r="AF2481" s="50"/>
      <c r="AG2481" s="50"/>
      <c r="AH2481" s="50"/>
      <c r="AI2481" s="50"/>
      <c r="AJ2481" s="50"/>
      <c r="AK2481" s="50"/>
      <c r="AL2481" s="50"/>
      <c r="AM2481" s="50"/>
      <c r="AN2481" s="50"/>
      <c r="AO2481" s="50"/>
      <c r="AP2481" s="50"/>
      <c r="AQ2481" s="50"/>
      <c r="AR2481" s="50"/>
      <c r="AS2481" s="50"/>
      <c r="AT2481" s="50"/>
      <c r="AU2481" s="50"/>
      <c r="AV2481" s="50"/>
      <c r="AW2481" s="50"/>
      <c r="AX2481" s="50"/>
      <c r="AY2481" s="50"/>
      <c r="AZ2481" s="50"/>
      <c r="BA2481" s="50"/>
      <c r="BB2481" s="50"/>
      <c r="BC2481" s="50"/>
      <c r="BD2481" s="50"/>
      <c r="BE2481" s="50"/>
      <c r="BF2481" s="50"/>
      <c r="BG2481" s="50"/>
      <c r="BH2481" s="50"/>
      <c r="BI2481" s="50"/>
      <c r="BJ2481" s="50"/>
      <c r="BK2481" s="50"/>
      <c r="BL2481" s="50"/>
      <c r="BM2481" s="50"/>
      <c r="BN2481" s="50"/>
      <c r="BO2481" s="50"/>
      <c r="BP2481" s="50"/>
      <c r="BQ2481" s="50"/>
      <c r="BR2481" s="50"/>
      <c r="BS2481" s="50"/>
      <c r="BT2481" s="50"/>
      <c r="BU2481" s="50"/>
      <c r="BV2481" s="50"/>
      <c r="BW2481" s="50"/>
      <c r="BX2481" s="50"/>
      <c r="BY2481" s="50"/>
      <c r="BZ2481" s="50"/>
      <c r="CA2481" s="50"/>
      <c r="CB2481" s="50"/>
      <c r="CC2481" s="50"/>
      <c r="CD2481" s="50"/>
      <c r="CE2481" s="50"/>
      <c r="CF2481" s="50"/>
      <c r="CG2481" s="50"/>
      <c r="CH2481" s="50"/>
      <c r="CI2481" s="50"/>
      <c r="CJ2481" s="50"/>
      <c r="CK2481" s="50"/>
      <c r="CL2481" s="50"/>
      <c r="CM2481" s="50"/>
      <c r="CN2481" s="50"/>
      <c r="CO2481" s="50"/>
      <c r="CP2481" s="50"/>
      <c r="CQ2481" s="50"/>
      <c r="CR2481" s="50"/>
      <c r="CS2481" s="50"/>
      <c r="CT2481" s="50"/>
      <c r="CU2481" s="50"/>
      <c r="CV2481" s="50"/>
      <c r="CW2481" s="50"/>
      <c r="CX2481" s="50"/>
      <c r="CY2481" s="50"/>
      <c r="CZ2481" s="50"/>
      <c r="DA2481" s="50"/>
      <c r="DB2481" s="50"/>
      <c r="DC2481" s="50"/>
      <c r="DD2481" s="50"/>
      <c r="DE2481" s="50"/>
      <c r="DF2481" s="50"/>
    </row>
    <row r="2482" spans="2:110" x14ac:dyDescent="0.2">
      <c r="B2482" s="176"/>
      <c r="C2482" s="206"/>
      <c r="E2482" s="203"/>
      <c r="F2482" s="203"/>
      <c r="G2482" s="203"/>
      <c r="H2482" s="203"/>
      <c r="I2482" s="203"/>
      <c r="J2482" s="203"/>
      <c r="K2482" s="203"/>
      <c r="L2482" s="203"/>
      <c r="M2482" s="203"/>
      <c r="N2482" s="203"/>
      <c r="O2482" s="203"/>
      <c r="P2482" s="203"/>
      <c r="Q2482" s="204"/>
      <c r="R2482" s="204"/>
      <c r="S2482" s="234"/>
      <c r="T2482" s="50"/>
      <c r="U2482" s="50"/>
      <c r="V2482" s="50"/>
      <c r="W2482" s="50"/>
      <c r="X2482" s="50"/>
      <c r="Y2482" s="50"/>
      <c r="Z2482" s="250"/>
      <c r="AA2482" s="238"/>
      <c r="AB2482" s="50"/>
      <c r="AC2482" s="50"/>
      <c r="AD2482" s="50"/>
      <c r="AE2482" s="50"/>
      <c r="AF2482" s="50"/>
      <c r="AG2482" s="50"/>
      <c r="AH2482" s="50"/>
      <c r="AI2482" s="50"/>
      <c r="AJ2482" s="50"/>
      <c r="AK2482" s="50"/>
      <c r="AL2482" s="50"/>
      <c r="AM2482" s="50"/>
      <c r="AN2482" s="50"/>
      <c r="AO2482" s="50"/>
      <c r="AP2482" s="50"/>
      <c r="AQ2482" s="50"/>
      <c r="AR2482" s="50"/>
      <c r="AS2482" s="50"/>
      <c r="AT2482" s="50"/>
      <c r="AU2482" s="50"/>
      <c r="AV2482" s="50"/>
      <c r="AW2482" s="50"/>
      <c r="AX2482" s="50"/>
      <c r="AY2482" s="50"/>
      <c r="AZ2482" s="50"/>
      <c r="BA2482" s="50"/>
      <c r="BB2482" s="50"/>
      <c r="BC2482" s="50"/>
      <c r="BD2482" s="50"/>
      <c r="BE2482" s="50"/>
      <c r="BF2482" s="50"/>
      <c r="BG2482" s="50"/>
      <c r="BH2482" s="50"/>
      <c r="BI2482" s="50"/>
      <c r="BJ2482" s="50"/>
      <c r="BK2482" s="50"/>
      <c r="BL2482" s="50"/>
      <c r="BM2482" s="50"/>
      <c r="BN2482" s="50"/>
      <c r="BO2482" s="50"/>
      <c r="BP2482" s="50"/>
      <c r="BQ2482" s="50"/>
      <c r="BR2482" s="50"/>
      <c r="BS2482" s="50"/>
      <c r="BT2482" s="50"/>
      <c r="BU2482" s="50"/>
      <c r="BV2482" s="50"/>
      <c r="BW2482" s="50"/>
      <c r="BX2482" s="50"/>
      <c r="BY2482" s="50"/>
      <c r="BZ2482" s="50"/>
      <c r="CA2482" s="50"/>
      <c r="CB2482" s="50"/>
      <c r="CC2482" s="50"/>
      <c r="CD2482" s="50"/>
      <c r="CE2482" s="50"/>
      <c r="CF2482" s="50"/>
      <c r="CG2482" s="50"/>
      <c r="CH2482" s="50"/>
      <c r="CI2482" s="50"/>
      <c r="CJ2482" s="50"/>
      <c r="CK2482" s="50"/>
      <c r="CL2482" s="50"/>
      <c r="CM2482" s="50"/>
      <c r="CN2482" s="50"/>
      <c r="CO2482" s="50"/>
      <c r="CP2482" s="50"/>
      <c r="CQ2482" s="50"/>
      <c r="CR2482" s="50"/>
      <c r="CS2482" s="50"/>
      <c r="CT2482" s="50"/>
      <c r="CU2482" s="50"/>
      <c r="CV2482" s="50"/>
      <c r="CW2482" s="50"/>
      <c r="CX2482" s="50"/>
      <c r="CY2482" s="50"/>
      <c r="CZ2482" s="50"/>
      <c r="DA2482" s="50"/>
      <c r="DB2482" s="50"/>
      <c r="DC2482" s="50"/>
      <c r="DD2482" s="50"/>
      <c r="DE2482" s="50"/>
      <c r="DF2482" s="50"/>
    </row>
    <row r="2483" spans="2:110" x14ac:dyDescent="0.2">
      <c r="B2483" s="176"/>
      <c r="C2483" s="206"/>
      <c r="E2483" s="203"/>
      <c r="F2483" s="203"/>
      <c r="G2483" s="203"/>
      <c r="H2483" s="203"/>
      <c r="I2483" s="203"/>
      <c r="J2483" s="203"/>
      <c r="K2483" s="203"/>
      <c r="L2483" s="203"/>
      <c r="M2483" s="203"/>
      <c r="N2483" s="203"/>
      <c r="O2483" s="203"/>
      <c r="P2483" s="203"/>
      <c r="Q2483" s="204"/>
      <c r="R2483" s="204"/>
      <c r="S2483" s="234"/>
      <c r="T2483" s="50"/>
      <c r="U2483" s="50"/>
      <c r="V2483" s="50"/>
      <c r="W2483" s="50"/>
      <c r="X2483" s="50"/>
      <c r="Y2483" s="50"/>
      <c r="Z2483" s="250"/>
      <c r="AA2483" s="238"/>
      <c r="AB2483" s="50"/>
      <c r="AC2483" s="50"/>
      <c r="AD2483" s="50"/>
      <c r="AE2483" s="50"/>
      <c r="AF2483" s="50"/>
      <c r="AG2483" s="50"/>
      <c r="AH2483" s="50"/>
      <c r="AI2483" s="50"/>
      <c r="AJ2483" s="50"/>
      <c r="AK2483" s="50"/>
      <c r="AL2483" s="50"/>
      <c r="AM2483" s="50"/>
      <c r="AN2483" s="50"/>
      <c r="AO2483" s="50"/>
      <c r="AP2483" s="50"/>
      <c r="AQ2483" s="50"/>
      <c r="AR2483" s="50"/>
      <c r="AS2483" s="50"/>
      <c r="AT2483" s="50"/>
      <c r="AU2483" s="50"/>
      <c r="AV2483" s="50"/>
      <c r="AW2483" s="50"/>
      <c r="AX2483" s="50"/>
      <c r="AY2483" s="50"/>
      <c r="AZ2483" s="50"/>
      <c r="BA2483" s="50"/>
      <c r="BB2483" s="50"/>
      <c r="BC2483" s="50"/>
      <c r="BD2483" s="50"/>
      <c r="BE2483" s="50"/>
      <c r="BF2483" s="50"/>
      <c r="BG2483" s="50"/>
      <c r="BH2483" s="50"/>
      <c r="BI2483" s="50"/>
      <c r="BJ2483" s="50"/>
      <c r="BK2483" s="50"/>
      <c r="BL2483" s="50"/>
      <c r="BM2483" s="50"/>
      <c r="BN2483" s="50"/>
      <c r="BO2483" s="50"/>
      <c r="BP2483" s="50"/>
      <c r="BQ2483" s="50"/>
      <c r="BR2483" s="50"/>
      <c r="BS2483" s="50"/>
      <c r="BT2483" s="50"/>
      <c r="BU2483" s="50"/>
      <c r="BV2483" s="50"/>
      <c r="BW2483" s="50"/>
      <c r="BX2483" s="50"/>
      <c r="BY2483" s="50"/>
      <c r="BZ2483" s="50"/>
      <c r="CA2483" s="50"/>
      <c r="CB2483" s="50"/>
      <c r="CC2483" s="50"/>
      <c r="CD2483" s="50"/>
      <c r="CE2483" s="50"/>
      <c r="CF2483" s="50"/>
      <c r="CG2483" s="50"/>
      <c r="CH2483" s="50"/>
      <c r="CI2483" s="50"/>
      <c r="CJ2483" s="50"/>
      <c r="CK2483" s="50"/>
      <c r="CL2483" s="50"/>
      <c r="CM2483" s="50"/>
      <c r="CN2483" s="50"/>
      <c r="CO2483" s="50"/>
      <c r="CP2483" s="50"/>
      <c r="CQ2483" s="50"/>
      <c r="CR2483" s="50"/>
      <c r="CS2483" s="50"/>
      <c r="CT2483" s="50"/>
      <c r="CU2483" s="50"/>
      <c r="CV2483" s="50"/>
      <c r="CW2483" s="50"/>
      <c r="CX2483" s="50"/>
      <c r="CY2483" s="50"/>
      <c r="CZ2483" s="50"/>
      <c r="DA2483" s="50"/>
      <c r="DB2483" s="50"/>
      <c r="DC2483" s="50"/>
      <c r="DD2483" s="50"/>
      <c r="DE2483" s="50"/>
      <c r="DF2483" s="50"/>
    </row>
    <row r="2484" spans="2:110" x14ac:dyDescent="0.2">
      <c r="B2484" s="184"/>
      <c r="C2484" s="206"/>
      <c r="E2484" s="203"/>
      <c r="F2484" s="203"/>
      <c r="G2484" s="203"/>
      <c r="H2484" s="203"/>
      <c r="I2484" s="203"/>
      <c r="J2484" s="203"/>
      <c r="K2484" s="203"/>
      <c r="L2484" s="203"/>
      <c r="M2484" s="203"/>
      <c r="N2484" s="203"/>
      <c r="O2484" s="203"/>
      <c r="P2484" s="203"/>
      <c r="Q2484" s="204"/>
      <c r="R2484" s="204"/>
      <c r="S2484" s="234"/>
      <c r="T2484" s="50"/>
      <c r="U2484" s="50"/>
      <c r="V2484" s="50"/>
      <c r="W2484" s="50"/>
      <c r="X2484" s="50"/>
      <c r="Y2484" s="50"/>
      <c r="Z2484" s="250"/>
      <c r="AA2484" s="238"/>
      <c r="AB2484" s="50"/>
      <c r="AC2484" s="50"/>
      <c r="AD2484" s="50"/>
      <c r="AE2484" s="50"/>
      <c r="AF2484" s="50"/>
      <c r="AG2484" s="50"/>
      <c r="AH2484" s="50"/>
      <c r="AI2484" s="50"/>
      <c r="AJ2484" s="50"/>
      <c r="AK2484" s="50"/>
      <c r="AL2484" s="50"/>
      <c r="AM2484" s="50"/>
      <c r="AN2484" s="50"/>
      <c r="AO2484" s="50"/>
      <c r="AP2484" s="50"/>
      <c r="AQ2484" s="50"/>
      <c r="AR2484" s="50"/>
      <c r="AS2484" s="50"/>
      <c r="AT2484" s="50"/>
      <c r="AU2484" s="50"/>
      <c r="AV2484" s="50"/>
      <c r="AW2484" s="50"/>
      <c r="AX2484" s="50"/>
      <c r="AY2484" s="50"/>
      <c r="AZ2484" s="50"/>
      <c r="BA2484" s="50"/>
      <c r="BB2484" s="50"/>
      <c r="BC2484" s="50"/>
      <c r="BD2484" s="50"/>
      <c r="BE2484" s="50"/>
      <c r="BF2484" s="50"/>
      <c r="BG2484" s="50"/>
      <c r="BH2484" s="50"/>
      <c r="BI2484" s="50"/>
      <c r="BJ2484" s="50"/>
      <c r="BK2484" s="50"/>
      <c r="BL2484" s="50"/>
      <c r="BM2484" s="50"/>
      <c r="BN2484" s="50"/>
      <c r="BO2484" s="50"/>
      <c r="BP2484" s="50"/>
      <c r="BQ2484" s="50"/>
      <c r="BR2484" s="50"/>
      <c r="BS2484" s="50"/>
      <c r="BT2484" s="50"/>
      <c r="BU2484" s="50"/>
      <c r="BV2484" s="50"/>
      <c r="BW2484" s="50"/>
      <c r="BX2484" s="50"/>
      <c r="BY2484" s="50"/>
      <c r="BZ2484" s="50"/>
      <c r="CA2484" s="50"/>
      <c r="CB2484" s="50"/>
      <c r="CC2484" s="50"/>
      <c r="CD2484" s="50"/>
      <c r="CE2484" s="50"/>
      <c r="CF2484" s="50"/>
      <c r="CG2484" s="50"/>
      <c r="CH2484" s="50"/>
      <c r="CI2484" s="50"/>
      <c r="CJ2484" s="50"/>
      <c r="CK2484" s="50"/>
      <c r="CL2484" s="50"/>
      <c r="CM2484" s="50"/>
      <c r="CN2484" s="50"/>
      <c r="CO2484" s="50"/>
      <c r="CP2484" s="50"/>
      <c r="CQ2484" s="50"/>
      <c r="CR2484" s="50"/>
      <c r="CS2484" s="50"/>
      <c r="CT2484" s="50"/>
      <c r="CU2484" s="50"/>
      <c r="CV2484" s="50"/>
      <c r="CW2484" s="50"/>
      <c r="CX2484" s="50"/>
      <c r="CY2484" s="50"/>
      <c r="CZ2484" s="50"/>
      <c r="DA2484" s="50"/>
      <c r="DB2484" s="50"/>
      <c r="DC2484" s="50"/>
      <c r="DD2484" s="50"/>
      <c r="DE2484" s="50"/>
      <c r="DF2484" s="50"/>
    </row>
    <row r="2485" spans="2:110" x14ac:dyDescent="0.2">
      <c r="C2485" s="206"/>
      <c r="D2485" s="200"/>
      <c r="E2485" s="203"/>
      <c r="F2485" s="203"/>
      <c r="G2485" s="203"/>
      <c r="H2485" s="203"/>
      <c r="I2485" s="203"/>
      <c r="J2485" s="203"/>
      <c r="K2485" s="203"/>
      <c r="L2485" s="203"/>
      <c r="M2485" s="203"/>
      <c r="N2485" s="203"/>
      <c r="O2485" s="203"/>
      <c r="P2485" s="203"/>
      <c r="Q2485" s="204"/>
      <c r="R2485" s="204"/>
      <c r="S2485" s="234"/>
      <c r="T2485" s="50"/>
      <c r="U2485" s="50"/>
      <c r="V2485" s="50"/>
      <c r="W2485" s="50"/>
      <c r="X2485" s="50"/>
      <c r="Y2485" s="50"/>
      <c r="Z2485" s="250"/>
      <c r="AA2485" s="238"/>
      <c r="AB2485" s="50"/>
      <c r="AC2485" s="50"/>
      <c r="AD2485" s="50"/>
      <c r="AE2485" s="50"/>
      <c r="AF2485" s="50"/>
      <c r="AG2485" s="50"/>
      <c r="AH2485" s="50"/>
      <c r="AI2485" s="50"/>
      <c r="AJ2485" s="50"/>
      <c r="AK2485" s="50"/>
      <c r="AL2485" s="50"/>
      <c r="AM2485" s="50"/>
      <c r="AN2485" s="50"/>
      <c r="AO2485" s="50"/>
      <c r="AP2485" s="50"/>
      <c r="AQ2485" s="50"/>
      <c r="AR2485" s="50"/>
      <c r="AS2485" s="50"/>
      <c r="AT2485" s="50"/>
      <c r="AU2485" s="50"/>
      <c r="AV2485" s="50"/>
      <c r="AW2485" s="50"/>
      <c r="AX2485" s="50"/>
      <c r="AY2485" s="50"/>
      <c r="AZ2485" s="50"/>
      <c r="BA2485" s="50"/>
      <c r="BB2485" s="50"/>
      <c r="BC2485" s="50"/>
      <c r="BD2485" s="50"/>
      <c r="BE2485" s="50"/>
      <c r="BF2485" s="50"/>
      <c r="BG2485" s="50"/>
      <c r="BH2485" s="50"/>
      <c r="BI2485" s="50"/>
      <c r="BJ2485" s="50"/>
      <c r="BK2485" s="50"/>
      <c r="BL2485" s="50"/>
      <c r="BM2485" s="50"/>
      <c r="BN2485" s="50"/>
      <c r="BO2485" s="50"/>
      <c r="BP2485" s="50"/>
      <c r="BQ2485" s="50"/>
      <c r="BR2485" s="50"/>
      <c r="BS2485" s="50"/>
      <c r="BT2485" s="50"/>
      <c r="BU2485" s="50"/>
      <c r="BV2485" s="50"/>
      <c r="BW2485" s="50"/>
      <c r="BX2485" s="50"/>
      <c r="BY2485" s="50"/>
      <c r="BZ2485" s="50"/>
      <c r="CA2485" s="50"/>
      <c r="CB2485" s="50"/>
      <c r="CC2485" s="50"/>
      <c r="CD2485" s="50"/>
      <c r="CE2485" s="50"/>
      <c r="CF2485" s="50"/>
      <c r="CG2485" s="50"/>
      <c r="CH2485" s="50"/>
      <c r="CI2485" s="50"/>
      <c r="CJ2485" s="50"/>
      <c r="CK2485" s="50"/>
      <c r="CL2485" s="50"/>
      <c r="CM2485" s="50"/>
      <c r="CN2485" s="50"/>
      <c r="CO2485" s="50"/>
      <c r="CP2485" s="50"/>
      <c r="CQ2485" s="50"/>
      <c r="CR2485" s="50"/>
      <c r="CS2485" s="50"/>
      <c r="CT2485" s="50"/>
      <c r="CU2485" s="50"/>
      <c r="CV2485" s="50"/>
      <c r="CW2485" s="50"/>
      <c r="CX2485" s="50"/>
      <c r="CY2485" s="50"/>
      <c r="CZ2485" s="50"/>
      <c r="DA2485" s="50"/>
      <c r="DB2485" s="50"/>
      <c r="DC2485" s="50"/>
      <c r="DD2485" s="50"/>
      <c r="DE2485" s="50"/>
      <c r="DF2485" s="50"/>
    </row>
    <row r="2486" spans="2:110" x14ac:dyDescent="0.2">
      <c r="B2486" s="176"/>
      <c r="C2486" s="206"/>
      <c r="D2486" s="200"/>
      <c r="E2486" s="203"/>
      <c r="F2486" s="203"/>
      <c r="G2486" s="203"/>
      <c r="H2486" s="203"/>
      <c r="I2486" s="203"/>
      <c r="J2486" s="203"/>
      <c r="K2486" s="203"/>
      <c r="L2486" s="203"/>
      <c r="M2486" s="203"/>
      <c r="N2486" s="203"/>
      <c r="O2486" s="203"/>
      <c r="P2486" s="203"/>
      <c r="Q2486" s="204"/>
      <c r="R2486" s="204"/>
      <c r="S2486" s="234"/>
      <c r="T2486" s="50"/>
      <c r="U2486" s="50"/>
      <c r="V2486" s="50"/>
      <c r="W2486" s="50"/>
      <c r="X2486" s="50"/>
      <c r="Y2486" s="50"/>
      <c r="Z2486" s="250"/>
      <c r="AA2486" s="238"/>
      <c r="AB2486" s="50"/>
      <c r="AC2486" s="50"/>
      <c r="AD2486" s="50"/>
      <c r="AE2486" s="50"/>
      <c r="AF2486" s="50"/>
      <c r="AG2486" s="50"/>
      <c r="AH2486" s="50"/>
      <c r="AI2486" s="50"/>
      <c r="AJ2486" s="50"/>
      <c r="AK2486" s="50"/>
      <c r="AL2486" s="50"/>
      <c r="AM2486" s="50"/>
      <c r="AN2486" s="50"/>
      <c r="AO2486" s="50"/>
      <c r="AP2486" s="50"/>
      <c r="AQ2486" s="50"/>
      <c r="AR2486" s="50"/>
      <c r="AS2486" s="50"/>
      <c r="AT2486" s="50"/>
      <c r="AU2486" s="50"/>
      <c r="AV2486" s="50"/>
      <c r="AW2486" s="50"/>
      <c r="AX2486" s="50"/>
      <c r="AY2486" s="50"/>
      <c r="AZ2486" s="50"/>
      <c r="BA2486" s="50"/>
      <c r="BB2486" s="50"/>
      <c r="BC2486" s="50"/>
      <c r="BD2486" s="50"/>
      <c r="BE2486" s="50"/>
      <c r="BF2486" s="50"/>
      <c r="BG2486" s="50"/>
      <c r="BH2486" s="50"/>
      <c r="BI2486" s="50"/>
      <c r="BJ2486" s="50"/>
      <c r="BK2486" s="50"/>
      <c r="BL2486" s="50"/>
      <c r="BM2486" s="50"/>
      <c r="BN2486" s="50"/>
      <c r="BO2486" s="50"/>
      <c r="BP2486" s="50"/>
      <c r="BQ2486" s="50"/>
      <c r="BR2486" s="50"/>
      <c r="BS2486" s="50"/>
      <c r="BT2486" s="50"/>
      <c r="BU2486" s="50"/>
      <c r="BV2486" s="50"/>
      <c r="BW2486" s="50"/>
      <c r="BX2486" s="50"/>
      <c r="BY2486" s="50"/>
      <c r="BZ2486" s="50"/>
      <c r="CA2486" s="50"/>
      <c r="CB2486" s="50"/>
      <c r="CC2486" s="50"/>
      <c r="CD2486" s="50"/>
      <c r="CE2486" s="50"/>
      <c r="CF2486" s="50"/>
      <c r="CG2486" s="50"/>
      <c r="CH2486" s="50"/>
      <c r="CI2486" s="50"/>
      <c r="CJ2486" s="50"/>
      <c r="CK2486" s="50"/>
      <c r="CL2486" s="50"/>
      <c r="CM2486" s="50"/>
      <c r="CN2486" s="50"/>
      <c r="CO2486" s="50"/>
      <c r="CP2486" s="50"/>
      <c r="CQ2486" s="50"/>
      <c r="CR2486" s="50"/>
      <c r="CS2486" s="50"/>
      <c r="CT2486" s="50"/>
      <c r="CU2486" s="50"/>
      <c r="CV2486" s="50"/>
      <c r="CW2486" s="50"/>
      <c r="CX2486" s="50"/>
      <c r="CY2486" s="50"/>
      <c r="CZ2486" s="50"/>
      <c r="DA2486" s="50"/>
      <c r="DB2486" s="50"/>
      <c r="DC2486" s="50"/>
      <c r="DD2486" s="50"/>
      <c r="DE2486" s="50"/>
      <c r="DF2486" s="50"/>
    </row>
    <row r="2487" spans="2:110" x14ac:dyDescent="0.2">
      <c r="B2487" s="176"/>
      <c r="C2487" s="206"/>
      <c r="D2487" s="200"/>
      <c r="E2487" s="203"/>
      <c r="F2487" s="203"/>
      <c r="G2487" s="203"/>
      <c r="H2487" s="203"/>
      <c r="I2487" s="203"/>
      <c r="J2487" s="203"/>
      <c r="K2487" s="203"/>
      <c r="L2487" s="203"/>
      <c r="M2487" s="203"/>
      <c r="N2487" s="203"/>
      <c r="O2487" s="203"/>
      <c r="P2487" s="203"/>
      <c r="Q2487" s="204"/>
      <c r="R2487" s="204"/>
      <c r="S2487" s="234"/>
      <c r="T2487" s="50"/>
      <c r="U2487" s="50"/>
      <c r="V2487" s="50"/>
      <c r="W2487" s="50"/>
      <c r="X2487" s="50"/>
      <c r="Y2487" s="50"/>
      <c r="Z2487" s="250"/>
      <c r="AA2487" s="238"/>
      <c r="AB2487" s="50"/>
      <c r="AC2487" s="50"/>
      <c r="AD2487" s="50"/>
      <c r="AE2487" s="50"/>
      <c r="AF2487" s="50"/>
      <c r="AG2487" s="50"/>
      <c r="AH2487" s="50"/>
      <c r="AI2487" s="50"/>
      <c r="AJ2487" s="50"/>
      <c r="AK2487" s="50"/>
      <c r="AL2487" s="50"/>
      <c r="AM2487" s="50"/>
      <c r="AN2487" s="50"/>
      <c r="AO2487" s="50"/>
      <c r="AP2487" s="50"/>
      <c r="AQ2487" s="50"/>
      <c r="AR2487" s="50"/>
      <c r="AS2487" s="50"/>
      <c r="AT2487" s="50"/>
      <c r="AU2487" s="50"/>
      <c r="AV2487" s="50"/>
      <c r="AW2487" s="50"/>
      <c r="AX2487" s="50"/>
      <c r="AY2487" s="50"/>
      <c r="AZ2487" s="50"/>
      <c r="BA2487" s="50"/>
      <c r="BB2487" s="50"/>
      <c r="BC2487" s="50"/>
      <c r="BD2487" s="50"/>
      <c r="BE2487" s="50"/>
      <c r="BF2487" s="50"/>
      <c r="BG2487" s="50"/>
      <c r="BH2487" s="50"/>
      <c r="BI2487" s="50"/>
      <c r="BJ2487" s="50"/>
      <c r="BK2487" s="50"/>
      <c r="BL2487" s="50"/>
      <c r="BM2487" s="50"/>
      <c r="BN2487" s="50"/>
      <c r="BO2487" s="50"/>
      <c r="BP2487" s="50"/>
      <c r="BQ2487" s="50"/>
      <c r="BR2487" s="50"/>
      <c r="BS2487" s="50"/>
      <c r="BT2487" s="50"/>
      <c r="BU2487" s="50"/>
      <c r="BV2487" s="50"/>
      <c r="BW2487" s="50"/>
      <c r="BX2487" s="50"/>
      <c r="BY2487" s="50"/>
      <c r="BZ2487" s="50"/>
      <c r="CA2487" s="50"/>
      <c r="CB2487" s="50"/>
      <c r="CC2487" s="50"/>
      <c r="CD2487" s="50"/>
      <c r="CE2487" s="50"/>
      <c r="CF2487" s="50"/>
      <c r="CG2487" s="50"/>
      <c r="CH2487" s="50"/>
      <c r="CI2487" s="50"/>
      <c r="CJ2487" s="50"/>
      <c r="CK2487" s="50"/>
      <c r="CL2487" s="50"/>
      <c r="CM2487" s="50"/>
      <c r="CN2487" s="50"/>
      <c r="CO2487" s="50"/>
      <c r="CP2487" s="50"/>
      <c r="CQ2487" s="50"/>
      <c r="CR2487" s="50"/>
      <c r="CS2487" s="50"/>
      <c r="CT2487" s="50"/>
      <c r="CU2487" s="50"/>
      <c r="CV2487" s="50"/>
      <c r="CW2487" s="50"/>
      <c r="CX2487" s="50"/>
      <c r="CY2487" s="50"/>
      <c r="CZ2487" s="50"/>
      <c r="DA2487" s="50"/>
      <c r="DB2487" s="50"/>
      <c r="DC2487" s="50"/>
      <c r="DD2487" s="50"/>
      <c r="DE2487" s="50"/>
      <c r="DF2487" s="50"/>
    </row>
    <row r="2488" spans="2:110" x14ac:dyDescent="0.2">
      <c r="B2488" s="176"/>
      <c r="C2488" s="206"/>
      <c r="D2488" s="200"/>
      <c r="E2488" s="203"/>
      <c r="F2488" s="203"/>
      <c r="G2488" s="203"/>
      <c r="H2488" s="203"/>
      <c r="I2488" s="203"/>
      <c r="J2488" s="203"/>
      <c r="K2488" s="203"/>
      <c r="L2488" s="203"/>
      <c r="M2488" s="203"/>
      <c r="N2488" s="203"/>
      <c r="O2488" s="203"/>
      <c r="P2488" s="203"/>
      <c r="Q2488" s="204"/>
      <c r="R2488" s="204"/>
      <c r="S2488" s="234"/>
      <c r="T2488" s="50"/>
      <c r="U2488" s="50"/>
      <c r="V2488" s="50"/>
      <c r="W2488" s="50"/>
      <c r="X2488" s="50"/>
      <c r="Y2488" s="50"/>
      <c r="Z2488" s="250"/>
      <c r="AA2488" s="238"/>
      <c r="AB2488" s="50"/>
      <c r="AC2488" s="50"/>
      <c r="AD2488" s="50"/>
      <c r="AE2488" s="50"/>
      <c r="AF2488" s="50"/>
      <c r="AG2488" s="50"/>
      <c r="AH2488" s="50"/>
      <c r="AI2488" s="50"/>
      <c r="AJ2488" s="50"/>
      <c r="AK2488" s="50"/>
      <c r="AL2488" s="50"/>
      <c r="AM2488" s="50"/>
      <c r="AN2488" s="50"/>
      <c r="AO2488" s="50"/>
      <c r="AP2488" s="50"/>
      <c r="AQ2488" s="50"/>
      <c r="AR2488" s="50"/>
      <c r="AS2488" s="50"/>
      <c r="AT2488" s="50"/>
      <c r="AU2488" s="50"/>
      <c r="AV2488" s="50"/>
      <c r="AW2488" s="50"/>
      <c r="AX2488" s="50"/>
      <c r="AY2488" s="50"/>
      <c r="AZ2488" s="50"/>
      <c r="BA2488" s="50"/>
      <c r="BB2488" s="50"/>
      <c r="BC2488" s="50"/>
      <c r="BD2488" s="50"/>
      <c r="BE2488" s="50"/>
      <c r="BF2488" s="50"/>
      <c r="BG2488" s="50"/>
      <c r="BH2488" s="50"/>
      <c r="BI2488" s="50"/>
      <c r="BJ2488" s="50"/>
      <c r="BK2488" s="50"/>
      <c r="BL2488" s="50"/>
      <c r="BM2488" s="50"/>
      <c r="BN2488" s="50"/>
      <c r="BO2488" s="50"/>
      <c r="BP2488" s="50"/>
      <c r="BQ2488" s="50"/>
      <c r="BR2488" s="50"/>
      <c r="BS2488" s="50"/>
      <c r="BT2488" s="50"/>
      <c r="BU2488" s="50"/>
      <c r="BV2488" s="50"/>
      <c r="BW2488" s="50"/>
      <c r="BX2488" s="50"/>
      <c r="BY2488" s="50"/>
      <c r="BZ2488" s="50"/>
      <c r="CA2488" s="50"/>
      <c r="CB2488" s="50"/>
      <c r="CC2488" s="50"/>
      <c r="CD2488" s="50"/>
      <c r="CE2488" s="50"/>
      <c r="CF2488" s="50"/>
      <c r="CG2488" s="50"/>
      <c r="CH2488" s="50"/>
      <c r="CI2488" s="50"/>
      <c r="CJ2488" s="50"/>
      <c r="CK2488" s="50"/>
      <c r="CL2488" s="50"/>
      <c r="CM2488" s="50"/>
      <c r="CN2488" s="50"/>
      <c r="CO2488" s="50"/>
      <c r="CP2488" s="50"/>
      <c r="CQ2488" s="50"/>
      <c r="CR2488" s="50"/>
      <c r="CS2488" s="50"/>
      <c r="CT2488" s="50"/>
      <c r="CU2488" s="50"/>
      <c r="CV2488" s="50"/>
      <c r="CW2488" s="50"/>
      <c r="CX2488" s="50"/>
      <c r="CY2488" s="50"/>
      <c r="CZ2488" s="50"/>
      <c r="DA2488" s="50"/>
      <c r="DB2488" s="50"/>
      <c r="DC2488" s="50"/>
      <c r="DD2488" s="50"/>
      <c r="DE2488" s="50"/>
      <c r="DF2488" s="50"/>
    </row>
    <row r="2489" spans="2:110" x14ac:dyDescent="0.2">
      <c r="B2489" s="176"/>
      <c r="C2489" s="206"/>
      <c r="D2489" s="200"/>
      <c r="E2489" s="203"/>
      <c r="F2489" s="203"/>
      <c r="G2489" s="203"/>
      <c r="H2489" s="203"/>
      <c r="I2489" s="203"/>
      <c r="J2489" s="203"/>
      <c r="K2489" s="203"/>
      <c r="L2489" s="203"/>
      <c r="M2489" s="203"/>
      <c r="N2489" s="203"/>
      <c r="O2489" s="203"/>
      <c r="P2489" s="203"/>
      <c r="Q2489" s="204"/>
      <c r="R2489" s="204"/>
      <c r="S2489" s="234"/>
      <c r="T2489" s="50"/>
      <c r="U2489" s="50"/>
      <c r="V2489" s="50"/>
      <c r="W2489" s="50"/>
      <c r="X2489" s="50"/>
      <c r="Y2489" s="50"/>
      <c r="Z2489" s="250"/>
      <c r="AA2489" s="238"/>
      <c r="AB2489" s="50"/>
      <c r="AC2489" s="50"/>
      <c r="AD2489" s="50"/>
      <c r="AE2489" s="50"/>
      <c r="AF2489" s="50"/>
      <c r="AG2489" s="50"/>
      <c r="AH2489" s="50"/>
      <c r="AI2489" s="50"/>
      <c r="AJ2489" s="50"/>
      <c r="AK2489" s="50"/>
      <c r="AL2489" s="50"/>
      <c r="AM2489" s="50"/>
      <c r="AN2489" s="50"/>
      <c r="AO2489" s="50"/>
      <c r="AP2489" s="50"/>
      <c r="AQ2489" s="50"/>
      <c r="AR2489" s="50"/>
      <c r="AS2489" s="50"/>
      <c r="AT2489" s="50"/>
      <c r="AU2489" s="50"/>
      <c r="AV2489" s="50"/>
      <c r="AW2489" s="50"/>
      <c r="AX2489" s="50"/>
      <c r="AY2489" s="50"/>
      <c r="AZ2489" s="50"/>
      <c r="BA2489" s="50"/>
      <c r="BB2489" s="50"/>
      <c r="BC2489" s="50"/>
      <c r="BD2489" s="50"/>
      <c r="BE2489" s="50"/>
      <c r="BF2489" s="50"/>
      <c r="BG2489" s="50"/>
      <c r="BH2489" s="50"/>
      <c r="BI2489" s="50"/>
      <c r="BJ2489" s="50"/>
      <c r="BK2489" s="50"/>
      <c r="BL2489" s="50"/>
      <c r="BM2489" s="50"/>
      <c r="BN2489" s="50"/>
      <c r="BO2489" s="50"/>
      <c r="BP2489" s="50"/>
      <c r="BQ2489" s="50"/>
      <c r="BR2489" s="50"/>
      <c r="BS2489" s="50"/>
      <c r="BT2489" s="50"/>
      <c r="BU2489" s="50"/>
      <c r="BV2489" s="50"/>
      <c r="BW2489" s="50"/>
      <c r="BX2489" s="50"/>
      <c r="BY2489" s="50"/>
      <c r="BZ2489" s="50"/>
      <c r="CA2489" s="50"/>
      <c r="CB2489" s="50"/>
      <c r="CC2489" s="50"/>
      <c r="CD2489" s="50"/>
      <c r="CE2489" s="50"/>
      <c r="CF2489" s="50"/>
      <c r="CG2489" s="50"/>
      <c r="CH2489" s="50"/>
      <c r="CI2489" s="50"/>
      <c r="CJ2489" s="50"/>
      <c r="CK2489" s="50"/>
      <c r="CL2489" s="50"/>
      <c r="CM2489" s="50"/>
      <c r="CN2489" s="50"/>
      <c r="CO2489" s="50"/>
      <c r="CP2489" s="50"/>
      <c r="CQ2489" s="50"/>
      <c r="CR2489" s="50"/>
      <c r="CS2489" s="50"/>
      <c r="CT2489" s="50"/>
      <c r="CU2489" s="50"/>
      <c r="CV2489" s="50"/>
      <c r="CW2489" s="50"/>
      <c r="CX2489" s="50"/>
      <c r="CY2489" s="50"/>
      <c r="CZ2489" s="50"/>
      <c r="DA2489" s="50"/>
      <c r="DB2489" s="50"/>
      <c r="DC2489" s="50"/>
      <c r="DD2489" s="50"/>
      <c r="DE2489" s="50"/>
      <c r="DF2489" s="50"/>
    </row>
    <row r="2490" spans="2:110" x14ac:dyDescent="0.2">
      <c r="B2490" s="176"/>
      <c r="C2490" s="206"/>
      <c r="D2490" s="200"/>
      <c r="E2490" s="203"/>
      <c r="F2490" s="203"/>
      <c r="G2490" s="203"/>
      <c r="H2490" s="203"/>
      <c r="I2490" s="203"/>
      <c r="J2490" s="203"/>
      <c r="K2490" s="203"/>
      <c r="L2490" s="203"/>
      <c r="M2490" s="203"/>
      <c r="N2490" s="203"/>
      <c r="O2490" s="203"/>
      <c r="P2490" s="203"/>
      <c r="Q2490" s="204"/>
      <c r="R2490" s="204"/>
      <c r="S2490" s="234"/>
      <c r="T2490" s="50"/>
      <c r="U2490" s="50"/>
      <c r="V2490" s="50"/>
      <c r="W2490" s="50"/>
      <c r="X2490" s="50"/>
      <c r="Y2490" s="50"/>
      <c r="Z2490" s="250"/>
      <c r="AA2490" s="238"/>
      <c r="AB2490" s="50"/>
      <c r="AC2490" s="50"/>
      <c r="AD2490" s="50"/>
      <c r="AE2490" s="50"/>
      <c r="AF2490" s="50"/>
      <c r="AG2490" s="50"/>
      <c r="AH2490" s="50"/>
      <c r="AI2490" s="50"/>
      <c r="AJ2490" s="50"/>
      <c r="AK2490" s="50"/>
      <c r="AL2490" s="50"/>
      <c r="AM2490" s="50"/>
      <c r="AN2490" s="50"/>
      <c r="AO2490" s="50"/>
      <c r="AP2490" s="50"/>
      <c r="AQ2490" s="50"/>
      <c r="AR2490" s="50"/>
      <c r="AS2490" s="50"/>
      <c r="AT2490" s="50"/>
      <c r="AU2490" s="50"/>
      <c r="AV2490" s="50"/>
      <c r="AW2490" s="50"/>
      <c r="AX2490" s="50"/>
      <c r="AY2490" s="50"/>
      <c r="AZ2490" s="50"/>
      <c r="BA2490" s="50"/>
      <c r="BB2490" s="50"/>
      <c r="BC2490" s="50"/>
      <c r="BD2490" s="50"/>
      <c r="BE2490" s="50"/>
      <c r="BF2490" s="50"/>
      <c r="BG2490" s="50"/>
      <c r="BH2490" s="50"/>
      <c r="BI2490" s="50"/>
      <c r="BJ2490" s="50"/>
      <c r="BK2490" s="50"/>
      <c r="BL2490" s="50"/>
      <c r="BM2490" s="50"/>
      <c r="BN2490" s="50"/>
      <c r="BO2490" s="50"/>
      <c r="BP2490" s="50"/>
      <c r="BQ2490" s="50"/>
      <c r="BR2490" s="50"/>
      <c r="BS2490" s="50"/>
      <c r="BT2490" s="50"/>
      <c r="BU2490" s="50"/>
      <c r="BV2490" s="50"/>
      <c r="BW2490" s="50"/>
      <c r="BX2490" s="50"/>
      <c r="BY2490" s="50"/>
      <c r="BZ2490" s="50"/>
      <c r="CA2490" s="50"/>
      <c r="CB2490" s="50"/>
      <c r="CC2490" s="50"/>
      <c r="CD2490" s="50"/>
      <c r="CE2490" s="50"/>
      <c r="CF2490" s="50"/>
      <c r="CG2490" s="50"/>
      <c r="CH2490" s="50"/>
      <c r="CI2490" s="50"/>
      <c r="CJ2490" s="50"/>
      <c r="CK2490" s="50"/>
      <c r="CL2490" s="50"/>
      <c r="CM2490" s="50"/>
      <c r="CN2490" s="50"/>
      <c r="CO2490" s="50"/>
      <c r="CP2490" s="50"/>
      <c r="CQ2490" s="50"/>
      <c r="CR2490" s="50"/>
      <c r="CS2490" s="50"/>
      <c r="CT2490" s="50"/>
      <c r="CU2490" s="50"/>
      <c r="CV2490" s="50"/>
      <c r="CW2490" s="50"/>
      <c r="CX2490" s="50"/>
      <c r="CY2490" s="50"/>
      <c r="CZ2490" s="50"/>
      <c r="DA2490" s="50"/>
      <c r="DB2490" s="50"/>
      <c r="DC2490" s="50"/>
      <c r="DD2490" s="50"/>
      <c r="DE2490" s="50"/>
      <c r="DF2490" s="50"/>
    </row>
    <row r="2491" spans="2:110" x14ac:dyDescent="0.2">
      <c r="B2491" s="176"/>
      <c r="C2491" s="206"/>
      <c r="E2491" s="203"/>
      <c r="F2491" s="203"/>
      <c r="G2491" s="203"/>
      <c r="H2491" s="203"/>
      <c r="I2491" s="203"/>
      <c r="J2491" s="203"/>
      <c r="K2491" s="203"/>
      <c r="L2491" s="203"/>
      <c r="M2491" s="203"/>
      <c r="N2491" s="203"/>
      <c r="O2491" s="203"/>
      <c r="P2491" s="203"/>
      <c r="Q2491" s="204"/>
      <c r="R2491" s="204"/>
      <c r="S2491" s="234"/>
      <c r="T2491" s="50"/>
      <c r="U2491" s="50"/>
      <c r="V2491" s="50"/>
      <c r="W2491" s="50"/>
      <c r="X2491" s="50"/>
      <c r="Y2491" s="50"/>
      <c r="Z2491" s="250"/>
      <c r="AA2491" s="238"/>
      <c r="AB2491" s="50"/>
      <c r="AC2491" s="50"/>
      <c r="AD2491" s="50"/>
      <c r="AE2491" s="50"/>
      <c r="AF2491" s="50"/>
      <c r="AG2491" s="50"/>
      <c r="AH2491" s="50"/>
      <c r="AI2491" s="50"/>
      <c r="AJ2491" s="50"/>
      <c r="AK2491" s="50"/>
      <c r="AL2491" s="50"/>
      <c r="AM2491" s="50"/>
      <c r="AN2491" s="50"/>
      <c r="AO2491" s="50"/>
      <c r="AP2491" s="50"/>
      <c r="AQ2491" s="50"/>
      <c r="AR2491" s="50"/>
      <c r="AS2491" s="50"/>
      <c r="AT2491" s="50"/>
      <c r="AU2491" s="50"/>
      <c r="AV2491" s="50"/>
      <c r="AW2491" s="50"/>
      <c r="AX2491" s="50"/>
      <c r="AY2491" s="50"/>
      <c r="AZ2491" s="50"/>
      <c r="BA2491" s="50"/>
      <c r="BB2491" s="50"/>
      <c r="BC2491" s="50"/>
      <c r="BD2491" s="50"/>
      <c r="BE2491" s="50"/>
      <c r="BF2491" s="50"/>
      <c r="BG2491" s="50"/>
      <c r="BH2491" s="50"/>
      <c r="BI2491" s="50"/>
      <c r="BJ2491" s="50"/>
      <c r="BK2491" s="50"/>
      <c r="BL2491" s="50"/>
      <c r="BM2491" s="50"/>
      <c r="BN2491" s="50"/>
      <c r="BO2491" s="50"/>
      <c r="BP2491" s="50"/>
      <c r="BQ2491" s="50"/>
      <c r="BR2491" s="50"/>
      <c r="BS2491" s="50"/>
      <c r="BT2491" s="50"/>
      <c r="BU2491" s="50"/>
      <c r="BV2491" s="50"/>
      <c r="BW2491" s="50"/>
      <c r="BX2491" s="50"/>
      <c r="BY2491" s="50"/>
      <c r="BZ2491" s="50"/>
      <c r="CA2491" s="50"/>
      <c r="CB2491" s="50"/>
      <c r="CC2491" s="50"/>
      <c r="CD2491" s="50"/>
      <c r="CE2491" s="50"/>
      <c r="CF2491" s="50"/>
      <c r="CG2491" s="50"/>
      <c r="CH2491" s="50"/>
      <c r="CI2491" s="50"/>
      <c r="CJ2491" s="50"/>
      <c r="CK2491" s="50"/>
      <c r="CL2491" s="50"/>
      <c r="CM2491" s="50"/>
      <c r="CN2491" s="50"/>
      <c r="CO2491" s="50"/>
      <c r="CP2491" s="50"/>
      <c r="CQ2491" s="50"/>
      <c r="CR2491" s="50"/>
      <c r="CS2491" s="50"/>
      <c r="CT2491" s="50"/>
      <c r="CU2491" s="50"/>
      <c r="CV2491" s="50"/>
      <c r="CW2491" s="50"/>
      <c r="CX2491" s="50"/>
      <c r="CY2491" s="50"/>
      <c r="CZ2491" s="50"/>
      <c r="DA2491" s="50"/>
      <c r="DB2491" s="50"/>
      <c r="DC2491" s="50"/>
      <c r="DD2491" s="50"/>
      <c r="DE2491" s="50"/>
      <c r="DF2491" s="50"/>
    </row>
    <row r="2492" spans="2:110" x14ac:dyDescent="0.2">
      <c r="B2492" s="176"/>
      <c r="C2492" s="206"/>
      <c r="E2492" s="203"/>
      <c r="F2492" s="203"/>
      <c r="G2492" s="203"/>
      <c r="H2492" s="203"/>
      <c r="I2492" s="203"/>
      <c r="J2492" s="203"/>
      <c r="K2492" s="203"/>
      <c r="L2492" s="203"/>
      <c r="M2492" s="203"/>
      <c r="N2492" s="203"/>
      <c r="O2492" s="203"/>
      <c r="P2492" s="203"/>
      <c r="Q2492" s="204"/>
      <c r="R2492" s="204"/>
      <c r="S2492" s="234"/>
      <c r="T2492" s="50"/>
      <c r="U2492" s="50"/>
      <c r="V2492" s="50"/>
      <c r="W2492" s="50"/>
      <c r="X2492" s="50"/>
      <c r="Y2492" s="50"/>
      <c r="Z2492" s="250"/>
      <c r="AA2492" s="238"/>
      <c r="AB2492" s="50"/>
      <c r="AC2492" s="50"/>
      <c r="AD2492" s="50"/>
      <c r="AE2492" s="50"/>
      <c r="AF2492" s="50"/>
      <c r="AG2492" s="50"/>
      <c r="AH2492" s="50"/>
      <c r="AI2492" s="50"/>
      <c r="AJ2492" s="50"/>
      <c r="AK2492" s="50"/>
      <c r="AL2492" s="50"/>
      <c r="AM2492" s="50"/>
      <c r="AN2492" s="50"/>
      <c r="AO2492" s="50"/>
      <c r="AP2492" s="50"/>
      <c r="AQ2492" s="50"/>
      <c r="AR2492" s="50"/>
      <c r="AS2492" s="50"/>
      <c r="AT2492" s="50"/>
      <c r="AU2492" s="50"/>
      <c r="AV2492" s="50"/>
      <c r="AW2492" s="50"/>
      <c r="AX2492" s="50"/>
      <c r="AY2492" s="50"/>
      <c r="AZ2492" s="50"/>
      <c r="BA2492" s="50"/>
      <c r="BB2492" s="50"/>
      <c r="BC2492" s="50"/>
      <c r="BD2492" s="50"/>
      <c r="BE2492" s="50"/>
      <c r="BF2492" s="50"/>
      <c r="BG2492" s="50"/>
      <c r="BH2492" s="50"/>
      <c r="BI2492" s="50"/>
      <c r="BJ2492" s="50"/>
      <c r="BK2492" s="50"/>
      <c r="BL2492" s="50"/>
      <c r="BM2492" s="50"/>
      <c r="BN2492" s="50"/>
      <c r="BO2492" s="50"/>
      <c r="BP2492" s="50"/>
      <c r="BQ2492" s="50"/>
      <c r="BR2492" s="50"/>
      <c r="BS2492" s="50"/>
      <c r="BT2492" s="50"/>
      <c r="BU2492" s="50"/>
      <c r="BV2492" s="50"/>
      <c r="BW2492" s="50"/>
      <c r="BX2492" s="50"/>
      <c r="BY2492" s="50"/>
      <c r="BZ2492" s="50"/>
      <c r="CA2492" s="50"/>
      <c r="CB2492" s="50"/>
      <c r="CC2492" s="50"/>
      <c r="CD2492" s="50"/>
      <c r="CE2492" s="50"/>
      <c r="CF2492" s="50"/>
      <c r="CG2492" s="50"/>
      <c r="CH2492" s="50"/>
      <c r="CI2492" s="50"/>
      <c r="CJ2492" s="50"/>
      <c r="CK2492" s="50"/>
      <c r="CL2492" s="50"/>
      <c r="CM2492" s="50"/>
      <c r="CN2492" s="50"/>
      <c r="CO2492" s="50"/>
      <c r="CP2492" s="50"/>
      <c r="CQ2492" s="50"/>
      <c r="CR2492" s="50"/>
      <c r="CS2492" s="50"/>
      <c r="CT2492" s="50"/>
      <c r="CU2492" s="50"/>
      <c r="CV2492" s="50"/>
      <c r="CW2492" s="50"/>
      <c r="CX2492" s="50"/>
      <c r="CY2492" s="50"/>
      <c r="CZ2492" s="50"/>
      <c r="DA2492" s="50"/>
      <c r="DB2492" s="50"/>
      <c r="DC2492" s="50"/>
      <c r="DD2492" s="50"/>
      <c r="DE2492" s="50"/>
      <c r="DF2492" s="50"/>
    </row>
    <row r="2493" spans="2:110" x14ac:dyDescent="0.2">
      <c r="B2493" s="176"/>
      <c r="C2493" s="206"/>
      <c r="D2493" s="200"/>
      <c r="E2493" s="203"/>
      <c r="F2493" s="203"/>
      <c r="G2493" s="203"/>
      <c r="H2493" s="203"/>
      <c r="I2493" s="203"/>
      <c r="J2493" s="203"/>
      <c r="K2493" s="203"/>
      <c r="L2493" s="203"/>
      <c r="M2493" s="203"/>
      <c r="N2493" s="203"/>
      <c r="O2493" s="203"/>
      <c r="P2493" s="203"/>
      <c r="Q2493" s="204"/>
      <c r="R2493" s="204"/>
      <c r="S2493" s="234"/>
      <c r="T2493" s="50"/>
      <c r="U2493" s="50"/>
      <c r="V2493" s="50"/>
      <c r="W2493" s="50"/>
      <c r="X2493" s="50"/>
      <c r="Y2493" s="50"/>
      <c r="Z2493" s="250"/>
      <c r="AA2493" s="238"/>
      <c r="AB2493" s="50"/>
      <c r="AC2493" s="50"/>
      <c r="AD2493" s="50"/>
      <c r="AE2493" s="50"/>
      <c r="AF2493" s="50"/>
      <c r="AG2493" s="50"/>
      <c r="AH2493" s="50"/>
      <c r="AI2493" s="50"/>
      <c r="AJ2493" s="50"/>
      <c r="AK2493" s="50"/>
      <c r="AL2493" s="50"/>
      <c r="AM2493" s="50"/>
      <c r="AN2493" s="50"/>
      <c r="AO2493" s="50"/>
      <c r="AP2493" s="50"/>
      <c r="AQ2493" s="50"/>
      <c r="AR2493" s="50"/>
      <c r="AS2493" s="50"/>
      <c r="AT2493" s="50"/>
      <c r="AU2493" s="50"/>
      <c r="AV2493" s="50"/>
      <c r="AW2493" s="50"/>
      <c r="AX2493" s="50"/>
      <c r="AY2493" s="50"/>
      <c r="AZ2493" s="50"/>
      <c r="BA2493" s="50"/>
      <c r="BB2493" s="50"/>
      <c r="BC2493" s="50"/>
      <c r="BD2493" s="50"/>
      <c r="BE2493" s="50"/>
      <c r="BF2493" s="50"/>
      <c r="BG2493" s="50"/>
      <c r="BH2493" s="50"/>
      <c r="BI2493" s="50"/>
      <c r="BJ2493" s="50"/>
      <c r="BK2493" s="50"/>
      <c r="BL2493" s="50"/>
      <c r="BM2493" s="50"/>
      <c r="BN2493" s="50"/>
      <c r="BO2493" s="50"/>
      <c r="BP2493" s="50"/>
      <c r="BQ2493" s="50"/>
      <c r="BR2493" s="50"/>
      <c r="BS2493" s="50"/>
      <c r="BT2493" s="50"/>
      <c r="BU2493" s="50"/>
      <c r="BV2493" s="50"/>
      <c r="BW2493" s="50"/>
      <c r="BX2493" s="50"/>
      <c r="BY2493" s="50"/>
      <c r="BZ2493" s="50"/>
      <c r="CA2493" s="50"/>
      <c r="CB2493" s="50"/>
      <c r="CC2493" s="50"/>
      <c r="CD2493" s="50"/>
      <c r="CE2493" s="50"/>
      <c r="CF2493" s="50"/>
      <c r="CG2493" s="50"/>
      <c r="CH2493" s="50"/>
      <c r="CI2493" s="50"/>
      <c r="CJ2493" s="50"/>
      <c r="CK2493" s="50"/>
      <c r="CL2493" s="50"/>
      <c r="CM2493" s="50"/>
      <c r="CN2493" s="50"/>
      <c r="CO2493" s="50"/>
      <c r="CP2493" s="50"/>
      <c r="CQ2493" s="50"/>
      <c r="CR2493" s="50"/>
      <c r="CS2493" s="50"/>
      <c r="CT2493" s="50"/>
      <c r="CU2493" s="50"/>
      <c r="CV2493" s="50"/>
      <c r="CW2493" s="50"/>
      <c r="CX2493" s="50"/>
      <c r="CY2493" s="50"/>
      <c r="CZ2493" s="50"/>
      <c r="DA2493" s="50"/>
      <c r="DB2493" s="50"/>
      <c r="DC2493" s="50"/>
      <c r="DD2493" s="50"/>
      <c r="DE2493" s="50"/>
      <c r="DF2493" s="50"/>
    </row>
    <row r="2494" spans="2:110" x14ac:dyDescent="0.2">
      <c r="B2494" s="176"/>
      <c r="C2494" s="206"/>
      <c r="D2494" s="200"/>
      <c r="E2494" s="203"/>
      <c r="F2494" s="203"/>
      <c r="G2494" s="203"/>
      <c r="H2494" s="203"/>
      <c r="I2494" s="203"/>
      <c r="J2494" s="203"/>
      <c r="K2494" s="203"/>
      <c r="L2494" s="203"/>
      <c r="M2494" s="203"/>
      <c r="N2494" s="203"/>
      <c r="O2494" s="203"/>
      <c r="P2494" s="203"/>
      <c r="Q2494" s="204"/>
      <c r="R2494" s="204"/>
      <c r="S2494" s="234"/>
      <c r="T2494" s="50"/>
      <c r="U2494" s="50"/>
      <c r="V2494" s="50"/>
      <c r="W2494" s="50"/>
      <c r="X2494" s="50"/>
      <c r="Y2494" s="50"/>
      <c r="Z2494" s="250"/>
      <c r="AA2494" s="238"/>
      <c r="AB2494" s="50"/>
      <c r="AC2494" s="50"/>
      <c r="AD2494" s="50"/>
      <c r="AE2494" s="50"/>
      <c r="AF2494" s="50"/>
      <c r="AG2494" s="50"/>
      <c r="AH2494" s="50"/>
      <c r="AI2494" s="50"/>
      <c r="AJ2494" s="50"/>
      <c r="AK2494" s="50"/>
      <c r="AL2494" s="50"/>
      <c r="AM2494" s="50"/>
      <c r="AN2494" s="50"/>
      <c r="AO2494" s="50"/>
      <c r="AP2494" s="50"/>
      <c r="AQ2494" s="50"/>
      <c r="AR2494" s="50"/>
      <c r="AS2494" s="50"/>
      <c r="AT2494" s="50"/>
      <c r="AU2494" s="50"/>
      <c r="AV2494" s="50"/>
      <c r="AW2494" s="50"/>
      <c r="AX2494" s="50"/>
      <c r="AY2494" s="50"/>
      <c r="AZ2494" s="50"/>
      <c r="BA2494" s="50"/>
      <c r="BB2494" s="50"/>
      <c r="BC2494" s="50"/>
      <c r="BD2494" s="50"/>
      <c r="BE2494" s="50"/>
      <c r="BF2494" s="50"/>
      <c r="BG2494" s="50"/>
      <c r="BH2494" s="50"/>
      <c r="BI2494" s="50"/>
      <c r="BJ2494" s="50"/>
      <c r="BK2494" s="50"/>
      <c r="BL2494" s="50"/>
      <c r="BM2494" s="50"/>
      <c r="BN2494" s="50"/>
      <c r="BO2494" s="50"/>
      <c r="BP2494" s="50"/>
      <c r="BQ2494" s="50"/>
      <c r="BR2494" s="50"/>
      <c r="BS2494" s="50"/>
      <c r="BT2494" s="50"/>
      <c r="BU2494" s="50"/>
      <c r="BV2494" s="50"/>
      <c r="BW2494" s="50"/>
      <c r="BX2494" s="50"/>
      <c r="BY2494" s="50"/>
      <c r="BZ2494" s="50"/>
      <c r="CA2494" s="50"/>
      <c r="CB2494" s="50"/>
      <c r="CC2494" s="50"/>
      <c r="CD2494" s="50"/>
      <c r="CE2494" s="50"/>
      <c r="CF2494" s="50"/>
      <c r="CG2494" s="50"/>
      <c r="CH2494" s="50"/>
      <c r="CI2494" s="50"/>
      <c r="CJ2494" s="50"/>
      <c r="CK2494" s="50"/>
      <c r="CL2494" s="50"/>
      <c r="CM2494" s="50"/>
      <c r="CN2494" s="50"/>
      <c r="CO2494" s="50"/>
      <c r="CP2494" s="50"/>
      <c r="CQ2494" s="50"/>
      <c r="CR2494" s="50"/>
      <c r="CS2494" s="50"/>
      <c r="CT2494" s="50"/>
      <c r="CU2494" s="50"/>
      <c r="CV2494" s="50"/>
      <c r="CW2494" s="50"/>
      <c r="CX2494" s="50"/>
      <c r="CY2494" s="50"/>
      <c r="CZ2494" s="50"/>
      <c r="DA2494" s="50"/>
      <c r="DB2494" s="50"/>
      <c r="DC2494" s="50"/>
      <c r="DD2494" s="50"/>
      <c r="DE2494" s="50"/>
      <c r="DF2494" s="50"/>
    </row>
    <row r="2495" spans="2:110" x14ac:dyDescent="0.2">
      <c r="B2495" s="176"/>
      <c r="C2495" s="206"/>
      <c r="E2495" s="203"/>
      <c r="F2495" s="203"/>
      <c r="G2495" s="203"/>
      <c r="H2495" s="203"/>
      <c r="I2495" s="203"/>
      <c r="J2495" s="203"/>
      <c r="K2495" s="203"/>
      <c r="L2495" s="203"/>
      <c r="M2495" s="203"/>
      <c r="N2495" s="203"/>
      <c r="O2495" s="203"/>
      <c r="P2495" s="203"/>
      <c r="Q2495" s="204"/>
      <c r="R2495" s="204"/>
      <c r="S2495" s="234"/>
      <c r="T2495" s="50"/>
      <c r="U2495" s="50"/>
      <c r="V2495" s="50"/>
      <c r="W2495" s="50"/>
      <c r="X2495" s="50"/>
      <c r="Y2495" s="50"/>
      <c r="Z2495" s="250"/>
      <c r="AA2495" s="238"/>
      <c r="AB2495" s="50"/>
      <c r="AC2495" s="50"/>
      <c r="AD2495" s="50"/>
      <c r="AE2495" s="50"/>
      <c r="AF2495" s="50"/>
      <c r="AG2495" s="50"/>
      <c r="AH2495" s="50"/>
      <c r="AI2495" s="50"/>
      <c r="AJ2495" s="50"/>
      <c r="AK2495" s="50"/>
      <c r="AL2495" s="50"/>
      <c r="AM2495" s="50"/>
      <c r="AN2495" s="50"/>
      <c r="AO2495" s="50"/>
      <c r="AP2495" s="50"/>
      <c r="AQ2495" s="50"/>
      <c r="AR2495" s="50"/>
      <c r="AS2495" s="50"/>
      <c r="AT2495" s="50"/>
      <c r="AU2495" s="50"/>
      <c r="AV2495" s="50"/>
      <c r="AW2495" s="50"/>
      <c r="AX2495" s="50"/>
      <c r="AY2495" s="50"/>
      <c r="AZ2495" s="50"/>
      <c r="BA2495" s="50"/>
      <c r="BB2495" s="50"/>
      <c r="BC2495" s="50"/>
      <c r="BD2495" s="50"/>
      <c r="BE2495" s="50"/>
      <c r="BF2495" s="50"/>
      <c r="BG2495" s="50"/>
      <c r="BH2495" s="50"/>
      <c r="BI2495" s="50"/>
      <c r="BJ2495" s="50"/>
      <c r="BK2495" s="50"/>
      <c r="BL2495" s="50"/>
      <c r="BM2495" s="50"/>
      <c r="BN2495" s="50"/>
      <c r="BO2495" s="50"/>
      <c r="BP2495" s="50"/>
      <c r="BQ2495" s="50"/>
      <c r="BR2495" s="50"/>
      <c r="BS2495" s="50"/>
      <c r="BT2495" s="50"/>
      <c r="BU2495" s="50"/>
      <c r="BV2495" s="50"/>
      <c r="BW2495" s="50"/>
      <c r="BX2495" s="50"/>
      <c r="BY2495" s="50"/>
      <c r="BZ2495" s="50"/>
      <c r="CA2495" s="50"/>
      <c r="CB2495" s="50"/>
      <c r="CC2495" s="50"/>
      <c r="CD2495" s="50"/>
      <c r="CE2495" s="50"/>
      <c r="CF2495" s="50"/>
      <c r="CG2495" s="50"/>
      <c r="CH2495" s="50"/>
      <c r="CI2495" s="50"/>
      <c r="CJ2495" s="50"/>
      <c r="CK2495" s="50"/>
      <c r="CL2495" s="50"/>
      <c r="CM2495" s="50"/>
      <c r="CN2495" s="50"/>
      <c r="CO2495" s="50"/>
      <c r="CP2495" s="50"/>
      <c r="CQ2495" s="50"/>
      <c r="CR2495" s="50"/>
      <c r="CS2495" s="50"/>
      <c r="CT2495" s="50"/>
      <c r="CU2495" s="50"/>
      <c r="CV2495" s="50"/>
      <c r="CW2495" s="50"/>
      <c r="CX2495" s="50"/>
      <c r="CY2495" s="50"/>
      <c r="CZ2495" s="50"/>
      <c r="DA2495" s="50"/>
      <c r="DB2495" s="50"/>
      <c r="DC2495" s="50"/>
      <c r="DD2495" s="50"/>
      <c r="DE2495" s="50"/>
      <c r="DF2495" s="50"/>
    </row>
    <row r="2496" spans="2:110" x14ac:dyDescent="0.2">
      <c r="B2496" s="176"/>
      <c r="C2496" s="206"/>
      <c r="E2496" s="203"/>
      <c r="F2496" s="203"/>
      <c r="G2496" s="203"/>
      <c r="H2496" s="203"/>
      <c r="I2496" s="203"/>
      <c r="J2496" s="203"/>
      <c r="K2496" s="203"/>
      <c r="L2496" s="203"/>
      <c r="M2496" s="203"/>
      <c r="N2496" s="203"/>
      <c r="O2496" s="203"/>
      <c r="P2496" s="203"/>
      <c r="Q2496" s="204"/>
      <c r="R2496" s="204"/>
      <c r="S2496" s="234"/>
      <c r="T2496" s="50"/>
      <c r="U2496" s="50"/>
      <c r="V2496" s="50"/>
      <c r="W2496" s="50"/>
      <c r="X2496" s="50"/>
      <c r="Y2496" s="50"/>
      <c r="Z2496" s="250"/>
      <c r="AA2496" s="238"/>
      <c r="AB2496" s="50"/>
      <c r="AC2496" s="50"/>
      <c r="AD2496" s="50"/>
      <c r="AE2496" s="50"/>
      <c r="AF2496" s="50"/>
      <c r="AG2496" s="50"/>
      <c r="AH2496" s="50"/>
      <c r="AI2496" s="50"/>
      <c r="AJ2496" s="50"/>
      <c r="AK2496" s="50"/>
      <c r="AL2496" s="50"/>
      <c r="AM2496" s="50"/>
      <c r="AN2496" s="50"/>
      <c r="AO2496" s="50"/>
      <c r="AP2496" s="50"/>
      <c r="AQ2496" s="50"/>
      <c r="AR2496" s="50"/>
      <c r="AS2496" s="50"/>
      <c r="AT2496" s="50"/>
      <c r="AU2496" s="50"/>
      <c r="AV2496" s="50"/>
      <c r="AW2496" s="50"/>
      <c r="AX2496" s="50"/>
      <c r="AY2496" s="50"/>
      <c r="AZ2496" s="50"/>
      <c r="BA2496" s="50"/>
      <c r="BB2496" s="50"/>
      <c r="BC2496" s="50"/>
      <c r="BD2496" s="50"/>
      <c r="BE2496" s="50"/>
      <c r="BF2496" s="50"/>
      <c r="BG2496" s="50"/>
      <c r="BH2496" s="50"/>
      <c r="BI2496" s="50"/>
      <c r="BJ2496" s="50"/>
      <c r="BK2496" s="50"/>
      <c r="BL2496" s="50"/>
      <c r="BM2496" s="50"/>
      <c r="BN2496" s="50"/>
      <c r="BO2496" s="50"/>
      <c r="BP2496" s="50"/>
      <c r="BQ2496" s="50"/>
      <c r="BR2496" s="50"/>
      <c r="BS2496" s="50"/>
      <c r="BT2496" s="50"/>
      <c r="BU2496" s="50"/>
      <c r="BV2496" s="50"/>
      <c r="BW2496" s="50"/>
      <c r="BX2496" s="50"/>
      <c r="BY2496" s="50"/>
      <c r="BZ2496" s="50"/>
      <c r="CA2496" s="50"/>
      <c r="CB2496" s="50"/>
      <c r="CC2496" s="50"/>
      <c r="CD2496" s="50"/>
      <c r="CE2496" s="50"/>
      <c r="CF2496" s="50"/>
      <c r="CG2496" s="50"/>
      <c r="CH2496" s="50"/>
      <c r="CI2496" s="50"/>
      <c r="CJ2496" s="50"/>
      <c r="CK2496" s="50"/>
      <c r="CL2496" s="50"/>
      <c r="CM2496" s="50"/>
      <c r="CN2496" s="50"/>
      <c r="CO2496" s="50"/>
      <c r="CP2496" s="50"/>
      <c r="CQ2496" s="50"/>
      <c r="CR2496" s="50"/>
      <c r="CS2496" s="50"/>
      <c r="CT2496" s="50"/>
      <c r="CU2496" s="50"/>
      <c r="CV2496" s="50"/>
      <c r="CW2496" s="50"/>
      <c r="CX2496" s="50"/>
      <c r="CY2496" s="50"/>
      <c r="CZ2496" s="50"/>
      <c r="DA2496" s="50"/>
      <c r="DB2496" s="50"/>
      <c r="DC2496" s="50"/>
      <c r="DD2496" s="50"/>
      <c r="DE2496" s="50"/>
      <c r="DF2496" s="50"/>
    </row>
    <row r="2497" spans="2:110" x14ac:dyDescent="0.2">
      <c r="B2497" s="176"/>
      <c r="C2497" s="206"/>
      <c r="E2497" s="203"/>
      <c r="F2497" s="203"/>
      <c r="G2497" s="203"/>
      <c r="H2497" s="203"/>
      <c r="I2497" s="203"/>
      <c r="J2497" s="203"/>
      <c r="K2497" s="203"/>
      <c r="L2497" s="203"/>
      <c r="M2497" s="203"/>
      <c r="N2497" s="203"/>
      <c r="O2497" s="203"/>
      <c r="P2497" s="203"/>
      <c r="Q2497" s="204"/>
      <c r="R2497" s="204"/>
      <c r="S2497" s="234"/>
      <c r="T2497" s="50"/>
      <c r="U2497" s="50"/>
      <c r="V2497" s="50"/>
      <c r="W2497" s="50"/>
      <c r="X2497" s="50"/>
      <c r="Y2497" s="50"/>
      <c r="Z2497" s="250"/>
      <c r="AA2497" s="238"/>
      <c r="AB2497" s="50"/>
      <c r="AC2497" s="50"/>
      <c r="AD2497" s="50"/>
      <c r="AE2497" s="50"/>
      <c r="AF2497" s="50"/>
      <c r="AG2497" s="50"/>
      <c r="AH2497" s="50"/>
      <c r="AI2497" s="50"/>
      <c r="AJ2497" s="50"/>
      <c r="AK2497" s="50"/>
      <c r="AL2497" s="50"/>
      <c r="AM2497" s="50"/>
      <c r="AN2497" s="50"/>
      <c r="AO2497" s="50"/>
      <c r="AP2497" s="50"/>
      <c r="AQ2497" s="50"/>
      <c r="AR2497" s="50"/>
      <c r="AS2497" s="50"/>
      <c r="AT2497" s="50"/>
      <c r="AU2497" s="50"/>
      <c r="AV2497" s="50"/>
      <c r="AW2497" s="50"/>
      <c r="AX2497" s="50"/>
      <c r="AY2497" s="50"/>
      <c r="AZ2497" s="50"/>
      <c r="BA2497" s="50"/>
      <c r="BB2497" s="50"/>
      <c r="BC2497" s="50"/>
      <c r="BD2497" s="50"/>
      <c r="BE2497" s="50"/>
      <c r="BF2497" s="50"/>
      <c r="BG2497" s="50"/>
      <c r="BH2497" s="50"/>
      <c r="BI2497" s="50"/>
      <c r="BJ2497" s="50"/>
      <c r="BK2497" s="50"/>
      <c r="BL2497" s="50"/>
      <c r="BM2497" s="50"/>
      <c r="BN2497" s="50"/>
      <c r="BO2497" s="50"/>
      <c r="BP2497" s="50"/>
      <c r="BQ2497" s="50"/>
      <c r="BR2497" s="50"/>
      <c r="BS2497" s="50"/>
      <c r="BT2497" s="50"/>
      <c r="BU2497" s="50"/>
      <c r="BV2497" s="50"/>
      <c r="BW2497" s="50"/>
      <c r="BX2497" s="50"/>
      <c r="BY2497" s="50"/>
      <c r="BZ2497" s="50"/>
      <c r="CA2497" s="50"/>
      <c r="CB2497" s="50"/>
      <c r="CC2497" s="50"/>
      <c r="CD2497" s="50"/>
      <c r="CE2497" s="50"/>
      <c r="CF2497" s="50"/>
      <c r="CG2497" s="50"/>
      <c r="CH2497" s="50"/>
      <c r="CI2497" s="50"/>
      <c r="CJ2497" s="50"/>
      <c r="CK2497" s="50"/>
      <c r="CL2497" s="50"/>
      <c r="CM2497" s="50"/>
      <c r="CN2497" s="50"/>
      <c r="CO2497" s="50"/>
      <c r="CP2497" s="50"/>
      <c r="CQ2497" s="50"/>
      <c r="CR2497" s="50"/>
      <c r="CS2497" s="50"/>
      <c r="CT2497" s="50"/>
      <c r="CU2497" s="50"/>
      <c r="CV2497" s="50"/>
      <c r="CW2497" s="50"/>
      <c r="CX2497" s="50"/>
      <c r="CY2497" s="50"/>
      <c r="CZ2497" s="50"/>
      <c r="DA2497" s="50"/>
      <c r="DB2497" s="50"/>
      <c r="DC2497" s="50"/>
      <c r="DD2497" s="50"/>
      <c r="DE2497" s="50"/>
      <c r="DF2497" s="50"/>
    </row>
    <row r="2498" spans="2:110" x14ac:dyDescent="0.2">
      <c r="B2498" s="176"/>
      <c r="C2498" s="206"/>
      <c r="E2498" s="203"/>
      <c r="F2498" s="203"/>
      <c r="G2498" s="203"/>
      <c r="H2498" s="203"/>
      <c r="I2498" s="203"/>
      <c r="J2498" s="203"/>
      <c r="K2498" s="203"/>
      <c r="L2498" s="203"/>
      <c r="M2498" s="203"/>
      <c r="N2498" s="203"/>
      <c r="O2498" s="203"/>
      <c r="P2498" s="203"/>
      <c r="Q2498" s="204"/>
      <c r="R2498" s="204"/>
      <c r="S2498" s="234"/>
      <c r="T2498" s="50"/>
      <c r="U2498" s="50"/>
      <c r="V2498" s="50"/>
      <c r="W2498" s="50"/>
      <c r="X2498" s="50"/>
      <c r="Y2498" s="50"/>
      <c r="Z2498" s="250"/>
      <c r="AA2498" s="238"/>
      <c r="AB2498" s="50"/>
      <c r="AC2498" s="50"/>
      <c r="AD2498" s="50"/>
      <c r="AE2498" s="50"/>
      <c r="AF2498" s="50"/>
      <c r="AG2498" s="50"/>
      <c r="AH2498" s="50"/>
      <c r="AI2498" s="50"/>
      <c r="AJ2498" s="50"/>
      <c r="AK2498" s="50"/>
      <c r="AL2498" s="50"/>
      <c r="AM2498" s="50"/>
      <c r="AN2498" s="50"/>
      <c r="AO2498" s="50"/>
      <c r="AP2498" s="50"/>
      <c r="AQ2498" s="50"/>
      <c r="AR2498" s="50"/>
      <c r="AS2498" s="50"/>
      <c r="AT2498" s="50"/>
      <c r="AU2498" s="50"/>
      <c r="AV2498" s="50"/>
      <c r="AW2498" s="50"/>
      <c r="AX2498" s="50"/>
      <c r="AY2498" s="50"/>
      <c r="AZ2498" s="50"/>
      <c r="BA2498" s="50"/>
      <c r="BB2498" s="50"/>
      <c r="BC2498" s="50"/>
      <c r="BD2498" s="50"/>
      <c r="BE2498" s="50"/>
      <c r="BF2498" s="50"/>
      <c r="BG2498" s="50"/>
      <c r="BH2498" s="50"/>
      <c r="BI2498" s="50"/>
      <c r="BJ2498" s="50"/>
      <c r="BK2498" s="50"/>
      <c r="BL2498" s="50"/>
      <c r="BM2498" s="50"/>
      <c r="BN2498" s="50"/>
      <c r="BO2498" s="50"/>
      <c r="BP2498" s="50"/>
      <c r="BQ2498" s="50"/>
      <c r="BR2498" s="50"/>
      <c r="BS2498" s="50"/>
      <c r="BT2498" s="50"/>
      <c r="BU2498" s="50"/>
      <c r="BV2498" s="50"/>
      <c r="BW2498" s="50"/>
      <c r="BX2498" s="50"/>
      <c r="BY2498" s="50"/>
      <c r="BZ2498" s="50"/>
      <c r="CA2498" s="50"/>
      <c r="CB2498" s="50"/>
      <c r="CC2498" s="50"/>
      <c r="CD2498" s="50"/>
      <c r="CE2498" s="50"/>
      <c r="CF2498" s="50"/>
      <c r="CG2498" s="50"/>
      <c r="CH2498" s="50"/>
      <c r="CI2498" s="50"/>
      <c r="CJ2498" s="50"/>
      <c r="CK2498" s="50"/>
      <c r="CL2498" s="50"/>
      <c r="CM2498" s="50"/>
      <c r="CN2498" s="50"/>
      <c r="CO2498" s="50"/>
      <c r="CP2498" s="50"/>
      <c r="CQ2498" s="50"/>
      <c r="CR2498" s="50"/>
      <c r="CS2498" s="50"/>
      <c r="CT2498" s="50"/>
      <c r="CU2498" s="50"/>
      <c r="CV2498" s="50"/>
      <c r="CW2498" s="50"/>
      <c r="CX2498" s="50"/>
      <c r="CY2498" s="50"/>
      <c r="CZ2498" s="50"/>
      <c r="DA2498" s="50"/>
      <c r="DB2498" s="50"/>
      <c r="DC2498" s="50"/>
      <c r="DD2498" s="50"/>
      <c r="DE2498" s="50"/>
      <c r="DF2498" s="50"/>
    </row>
    <row r="2499" spans="2:110" x14ac:dyDescent="0.2">
      <c r="B2499" s="176"/>
      <c r="C2499" s="206"/>
      <c r="E2499" s="203"/>
      <c r="F2499" s="203"/>
      <c r="G2499" s="203"/>
      <c r="H2499" s="203"/>
      <c r="I2499" s="203"/>
      <c r="J2499" s="203"/>
      <c r="K2499" s="203"/>
      <c r="L2499" s="203"/>
      <c r="M2499" s="203"/>
      <c r="N2499" s="203"/>
      <c r="O2499" s="203"/>
      <c r="P2499" s="203"/>
      <c r="Q2499" s="204"/>
      <c r="R2499" s="204"/>
      <c r="S2499" s="234"/>
      <c r="T2499" s="50"/>
      <c r="U2499" s="50"/>
      <c r="V2499" s="50"/>
      <c r="W2499" s="50"/>
      <c r="X2499" s="50"/>
      <c r="Y2499" s="50"/>
      <c r="Z2499" s="250"/>
      <c r="AA2499" s="238"/>
      <c r="AB2499" s="50"/>
      <c r="AC2499" s="50"/>
      <c r="AD2499" s="50"/>
      <c r="AE2499" s="50"/>
      <c r="AF2499" s="50"/>
      <c r="AG2499" s="50"/>
      <c r="AH2499" s="50"/>
      <c r="AI2499" s="50"/>
      <c r="AJ2499" s="50"/>
      <c r="AK2499" s="50"/>
      <c r="AL2499" s="50"/>
      <c r="AM2499" s="50"/>
      <c r="AN2499" s="50"/>
      <c r="AO2499" s="50"/>
      <c r="AP2499" s="50"/>
      <c r="AQ2499" s="50"/>
      <c r="AR2499" s="50"/>
      <c r="AS2499" s="50"/>
      <c r="AT2499" s="50"/>
      <c r="AU2499" s="50"/>
      <c r="AV2499" s="50"/>
      <c r="AW2499" s="50"/>
      <c r="AX2499" s="50"/>
      <c r="AY2499" s="50"/>
      <c r="AZ2499" s="50"/>
      <c r="BA2499" s="50"/>
      <c r="BB2499" s="50"/>
      <c r="BC2499" s="50"/>
      <c r="BD2499" s="50"/>
      <c r="BE2499" s="50"/>
      <c r="BF2499" s="50"/>
      <c r="BG2499" s="50"/>
      <c r="BH2499" s="50"/>
      <c r="BI2499" s="50"/>
      <c r="BJ2499" s="50"/>
      <c r="BK2499" s="50"/>
      <c r="BL2499" s="50"/>
      <c r="BM2499" s="50"/>
      <c r="BN2499" s="50"/>
      <c r="BO2499" s="50"/>
      <c r="BP2499" s="50"/>
      <c r="BQ2499" s="50"/>
      <c r="BR2499" s="50"/>
      <c r="BS2499" s="50"/>
      <c r="BT2499" s="50"/>
      <c r="BU2499" s="50"/>
      <c r="BV2499" s="50"/>
      <c r="BW2499" s="50"/>
      <c r="BX2499" s="50"/>
      <c r="BY2499" s="50"/>
      <c r="BZ2499" s="50"/>
      <c r="CA2499" s="50"/>
      <c r="CB2499" s="50"/>
      <c r="CC2499" s="50"/>
      <c r="CD2499" s="50"/>
      <c r="CE2499" s="50"/>
      <c r="CF2499" s="50"/>
      <c r="CG2499" s="50"/>
      <c r="CH2499" s="50"/>
      <c r="CI2499" s="50"/>
      <c r="CJ2499" s="50"/>
      <c r="CK2499" s="50"/>
      <c r="CL2499" s="50"/>
      <c r="CM2499" s="50"/>
      <c r="CN2499" s="50"/>
      <c r="CO2499" s="50"/>
      <c r="CP2499" s="50"/>
      <c r="CQ2499" s="50"/>
      <c r="CR2499" s="50"/>
      <c r="CS2499" s="50"/>
      <c r="CT2499" s="50"/>
      <c r="CU2499" s="50"/>
      <c r="CV2499" s="50"/>
      <c r="CW2499" s="50"/>
      <c r="CX2499" s="50"/>
      <c r="CY2499" s="50"/>
      <c r="CZ2499" s="50"/>
      <c r="DA2499" s="50"/>
      <c r="DB2499" s="50"/>
      <c r="DC2499" s="50"/>
      <c r="DD2499" s="50"/>
      <c r="DE2499" s="50"/>
      <c r="DF2499" s="50"/>
    </row>
    <row r="2500" spans="2:110" x14ac:dyDescent="0.2">
      <c r="B2500" s="176"/>
      <c r="C2500" s="206"/>
      <c r="E2500" s="203"/>
      <c r="F2500" s="203"/>
      <c r="G2500" s="203"/>
      <c r="H2500" s="203"/>
      <c r="I2500" s="203"/>
      <c r="J2500" s="203"/>
      <c r="K2500" s="203"/>
      <c r="L2500" s="203"/>
      <c r="M2500" s="203"/>
      <c r="N2500" s="203"/>
      <c r="O2500" s="203"/>
      <c r="P2500" s="203"/>
      <c r="Q2500" s="204"/>
      <c r="R2500" s="204"/>
      <c r="S2500" s="234"/>
      <c r="T2500" s="50"/>
      <c r="U2500" s="50"/>
      <c r="V2500" s="50"/>
      <c r="W2500" s="50"/>
      <c r="X2500" s="50"/>
      <c r="Y2500" s="50"/>
      <c r="Z2500" s="250"/>
      <c r="AA2500" s="238"/>
      <c r="AB2500" s="50"/>
      <c r="AC2500" s="50"/>
      <c r="AD2500" s="50"/>
      <c r="AE2500" s="50"/>
      <c r="AF2500" s="50"/>
      <c r="AG2500" s="50"/>
      <c r="AH2500" s="50"/>
      <c r="AI2500" s="50"/>
      <c r="AJ2500" s="50"/>
      <c r="AK2500" s="50"/>
      <c r="AL2500" s="50"/>
      <c r="AM2500" s="50"/>
      <c r="AN2500" s="50"/>
      <c r="AO2500" s="50"/>
      <c r="AP2500" s="50"/>
      <c r="AQ2500" s="50"/>
      <c r="AR2500" s="50"/>
      <c r="AS2500" s="50"/>
      <c r="AT2500" s="50"/>
      <c r="AU2500" s="50"/>
      <c r="AV2500" s="50"/>
      <c r="AW2500" s="50"/>
      <c r="AX2500" s="50"/>
      <c r="AY2500" s="50"/>
      <c r="AZ2500" s="50"/>
      <c r="BA2500" s="50"/>
      <c r="BB2500" s="50"/>
      <c r="BC2500" s="50"/>
      <c r="BD2500" s="50"/>
      <c r="BE2500" s="50"/>
      <c r="BF2500" s="50"/>
      <c r="BG2500" s="50"/>
      <c r="BH2500" s="50"/>
      <c r="BI2500" s="50"/>
      <c r="BJ2500" s="50"/>
      <c r="BK2500" s="50"/>
      <c r="BL2500" s="50"/>
      <c r="BM2500" s="50"/>
      <c r="BN2500" s="50"/>
      <c r="BO2500" s="50"/>
      <c r="BP2500" s="50"/>
      <c r="BQ2500" s="50"/>
      <c r="BR2500" s="50"/>
      <c r="BS2500" s="50"/>
      <c r="BT2500" s="50"/>
      <c r="BU2500" s="50"/>
      <c r="BV2500" s="50"/>
      <c r="BW2500" s="50"/>
      <c r="BX2500" s="50"/>
      <c r="BY2500" s="50"/>
      <c r="BZ2500" s="50"/>
      <c r="CA2500" s="50"/>
      <c r="CB2500" s="50"/>
      <c r="CC2500" s="50"/>
      <c r="CD2500" s="50"/>
      <c r="CE2500" s="50"/>
      <c r="CF2500" s="50"/>
      <c r="CG2500" s="50"/>
      <c r="CH2500" s="50"/>
      <c r="CI2500" s="50"/>
      <c r="CJ2500" s="50"/>
      <c r="CK2500" s="50"/>
      <c r="CL2500" s="50"/>
      <c r="CM2500" s="50"/>
      <c r="CN2500" s="50"/>
      <c r="CO2500" s="50"/>
      <c r="CP2500" s="50"/>
      <c r="CQ2500" s="50"/>
      <c r="CR2500" s="50"/>
      <c r="CS2500" s="50"/>
      <c r="CT2500" s="50"/>
      <c r="CU2500" s="50"/>
      <c r="CV2500" s="50"/>
      <c r="CW2500" s="50"/>
      <c r="CX2500" s="50"/>
      <c r="CY2500" s="50"/>
      <c r="CZ2500" s="50"/>
      <c r="DA2500" s="50"/>
      <c r="DB2500" s="50"/>
      <c r="DC2500" s="50"/>
      <c r="DD2500" s="50"/>
      <c r="DE2500" s="50"/>
      <c r="DF2500" s="50"/>
    </row>
    <row r="2501" spans="2:110" x14ac:dyDescent="0.2">
      <c r="B2501" s="176"/>
      <c r="C2501" s="206"/>
      <c r="E2501" s="203"/>
      <c r="F2501" s="203"/>
      <c r="G2501" s="203"/>
      <c r="H2501" s="203"/>
      <c r="I2501" s="203"/>
      <c r="J2501" s="203"/>
      <c r="K2501" s="203"/>
      <c r="L2501" s="203"/>
      <c r="M2501" s="203"/>
      <c r="N2501" s="203"/>
      <c r="O2501" s="203"/>
      <c r="P2501" s="203"/>
      <c r="Q2501" s="204"/>
      <c r="R2501" s="204"/>
      <c r="S2501" s="234"/>
      <c r="T2501" s="50"/>
      <c r="U2501" s="50"/>
      <c r="V2501" s="50"/>
      <c r="W2501" s="50"/>
      <c r="X2501" s="50"/>
      <c r="Y2501" s="50"/>
      <c r="Z2501" s="250"/>
      <c r="AA2501" s="238"/>
      <c r="AB2501" s="50"/>
      <c r="AC2501" s="50"/>
      <c r="AD2501" s="50"/>
      <c r="AE2501" s="50"/>
      <c r="AF2501" s="50"/>
      <c r="AG2501" s="50"/>
      <c r="AH2501" s="50"/>
      <c r="AI2501" s="50"/>
      <c r="AJ2501" s="50"/>
      <c r="AK2501" s="50"/>
      <c r="AL2501" s="50"/>
      <c r="AM2501" s="50"/>
      <c r="AN2501" s="50"/>
      <c r="AO2501" s="50"/>
      <c r="AP2501" s="50"/>
      <c r="AQ2501" s="50"/>
      <c r="AR2501" s="50"/>
      <c r="AS2501" s="50"/>
      <c r="AT2501" s="50"/>
      <c r="AU2501" s="50"/>
      <c r="AV2501" s="50"/>
      <c r="AW2501" s="50"/>
      <c r="AX2501" s="50"/>
      <c r="AY2501" s="50"/>
      <c r="AZ2501" s="50"/>
      <c r="BA2501" s="50"/>
      <c r="BB2501" s="50"/>
      <c r="BC2501" s="50"/>
      <c r="BD2501" s="50"/>
      <c r="BE2501" s="50"/>
      <c r="BF2501" s="50"/>
      <c r="BG2501" s="50"/>
      <c r="BH2501" s="50"/>
      <c r="BI2501" s="50"/>
      <c r="BJ2501" s="50"/>
      <c r="BK2501" s="50"/>
      <c r="BL2501" s="50"/>
      <c r="BM2501" s="50"/>
      <c r="BN2501" s="50"/>
      <c r="BO2501" s="50"/>
      <c r="BP2501" s="50"/>
      <c r="BQ2501" s="50"/>
      <c r="BR2501" s="50"/>
      <c r="BS2501" s="50"/>
      <c r="BT2501" s="50"/>
      <c r="BU2501" s="50"/>
      <c r="BV2501" s="50"/>
      <c r="BW2501" s="50"/>
      <c r="BX2501" s="50"/>
      <c r="BY2501" s="50"/>
      <c r="BZ2501" s="50"/>
      <c r="CA2501" s="50"/>
      <c r="CB2501" s="50"/>
      <c r="CC2501" s="50"/>
      <c r="CD2501" s="50"/>
      <c r="CE2501" s="50"/>
      <c r="CF2501" s="50"/>
      <c r="CG2501" s="50"/>
      <c r="CH2501" s="50"/>
      <c r="CI2501" s="50"/>
      <c r="CJ2501" s="50"/>
      <c r="CK2501" s="50"/>
      <c r="CL2501" s="50"/>
      <c r="CM2501" s="50"/>
      <c r="CN2501" s="50"/>
      <c r="CO2501" s="50"/>
      <c r="CP2501" s="50"/>
      <c r="CQ2501" s="50"/>
      <c r="CR2501" s="50"/>
      <c r="CS2501" s="50"/>
      <c r="CT2501" s="50"/>
      <c r="CU2501" s="50"/>
      <c r="CV2501" s="50"/>
      <c r="CW2501" s="50"/>
      <c r="CX2501" s="50"/>
      <c r="CY2501" s="50"/>
      <c r="CZ2501" s="50"/>
      <c r="DA2501" s="50"/>
      <c r="DB2501" s="50"/>
      <c r="DC2501" s="50"/>
      <c r="DD2501" s="50"/>
      <c r="DE2501" s="50"/>
      <c r="DF2501" s="50"/>
    </row>
    <row r="2502" spans="2:110" x14ac:dyDescent="0.2">
      <c r="B2502" s="176"/>
      <c r="C2502" s="206"/>
      <c r="E2502" s="203"/>
      <c r="F2502" s="203"/>
      <c r="G2502" s="203"/>
      <c r="H2502" s="203"/>
      <c r="I2502" s="203"/>
      <c r="J2502" s="203"/>
      <c r="K2502" s="203"/>
      <c r="L2502" s="203"/>
      <c r="M2502" s="203"/>
      <c r="N2502" s="203"/>
      <c r="O2502" s="203"/>
      <c r="P2502" s="203"/>
      <c r="Q2502" s="204"/>
      <c r="R2502" s="204"/>
      <c r="S2502" s="234"/>
      <c r="T2502" s="50"/>
      <c r="U2502" s="50"/>
      <c r="V2502" s="50"/>
      <c r="W2502" s="50"/>
      <c r="X2502" s="50"/>
      <c r="Y2502" s="50"/>
      <c r="Z2502" s="250"/>
      <c r="AA2502" s="238"/>
      <c r="AB2502" s="50"/>
      <c r="AC2502" s="50"/>
      <c r="AD2502" s="50"/>
      <c r="AE2502" s="50"/>
      <c r="AF2502" s="50"/>
      <c r="AG2502" s="50"/>
      <c r="AH2502" s="50"/>
      <c r="AI2502" s="50"/>
      <c r="AJ2502" s="50"/>
      <c r="AK2502" s="50"/>
      <c r="AL2502" s="50"/>
      <c r="AM2502" s="50"/>
      <c r="AN2502" s="50"/>
      <c r="AO2502" s="50"/>
      <c r="AP2502" s="50"/>
      <c r="AQ2502" s="50"/>
      <c r="AR2502" s="50"/>
      <c r="AS2502" s="50"/>
      <c r="AT2502" s="50"/>
      <c r="AU2502" s="50"/>
      <c r="AV2502" s="50"/>
      <c r="AW2502" s="50"/>
      <c r="AX2502" s="50"/>
      <c r="AY2502" s="50"/>
      <c r="AZ2502" s="50"/>
      <c r="BA2502" s="50"/>
      <c r="BB2502" s="50"/>
      <c r="BC2502" s="50"/>
      <c r="BD2502" s="50"/>
      <c r="BE2502" s="50"/>
      <c r="BF2502" s="50"/>
      <c r="BG2502" s="50"/>
      <c r="BH2502" s="50"/>
      <c r="BI2502" s="50"/>
      <c r="BJ2502" s="50"/>
      <c r="BK2502" s="50"/>
      <c r="BL2502" s="50"/>
      <c r="BM2502" s="50"/>
      <c r="BN2502" s="50"/>
      <c r="BO2502" s="50"/>
      <c r="BP2502" s="50"/>
      <c r="BQ2502" s="50"/>
      <c r="BR2502" s="50"/>
      <c r="BS2502" s="50"/>
      <c r="BT2502" s="50"/>
      <c r="BU2502" s="50"/>
      <c r="BV2502" s="50"/>
      <c r="BW2502" s="50"/>
      <c r="BX2502" s="50"/>
      <c r="BY2502" s="50"/>
      <c r="BZ2502" s="50"/>
      <c r="CA2502" s="50"/>
      <c r="CB2502" s="50"/>
      <c r="CC2502" s="50"/>
      <c r="CD2502" s="50"/>
      <c r="CE2502" s="50"/>
      <c r="CF2502" s="50"/>
      <c r="CG2502" s="50"/>
      <c r="CH2502" s="50"/>
      <c r="CI2502" s="50"/>
      <c r="CJ2502" s="50"/>
      <c r="CK2502" s="50"/>
      <c r="CL2502" s="50"/>
      <c r="CM2502" s="50"/>
      <c r="CN2502" s="50"/>
      <c r="CO2502" s="50"/>
      <c r="CP2502" s="50"/>
      <c r="CQ2502" s="50"/>
      <c r="CR2502" s="50"/>
      <c r="CS2502" s="50"/>
      <c r="CT2502" s="50"/>
      <c r="CU2502" s="50"/>
      <c r="CV2502" s="50"/>
      <c r="CW2502" s="50"/>
      <c r="CX2502" s="50"/>
      <c r="CY2502" s="50"/>
      <c r="CZ2502" s="50"/>
      <c r="DA2502" s="50"/>
      <c r="DB2502" s="50"/>
      <c r="DC2502" s="50"/>
      <c r="DD2502" s="50"/>
      <c r="DE2502" s="50"/>
      <c r="DF2502" s="50"/>
    </row>
    <row r="2503" spans="2:110" x14ac:dyDescent="0.2">
      <c r="B2503" s="176"/>
      <c r="C2503" s="206"/>
      <c r="D2503" s="200"/>
      <c r="E2503" s="203"/>
      <c r="F2503" s="203"/>
      <c r="G2503" s="203"/>
      <c r="H2503" s="203"/>
      <c r="I2503" s="203"/>
      <c r="J2503" s="203"/>
      <c r="K2503" s="203"/>
      <c r="L2503" s="203"/>
      <c r="M2503" s="203"/>
      <c r="N2503" s="203"/>
      <c r="O2503" s="203"/>
      <c r="P2503" s="203"/>
      <c r="Q2503" s="204"/>
      <c r="R2503" s="204"/>
      <c r="S2503" s="234"/>
      <c r="T2503" s="50"/>
      <c r="U2503" s="50"/>
      <c r="V2503" s="50"/>
      <c r="W2503" s="50"/>
      <c r="X2503" s="50"/>
      <c r="Y2503" s="50"/>
      <c r="Z2503" s="250"/>
      <c r="AA2503" s="238"/>
      <c r="AB2503" s="50"/>
      <c r="AC2503" s="50"/>
      <c r="AD2503" s="50"/>
      <c r="AE2503" s="50"/>
      <c r="AF2503" s="50"/>
      <c r="AG2503" s="50"/>
      <c r="AH2503" s="50"/>
      <c r="AI2503" s="50"/>
      <c r="AJ2503" s="50"/>
      <c r="AK2503" s="50"/>
      <c r="AL2503" s="50"/>
      <c r="AM2503" s="50"/>
      <c r="AN2503" s="50"/>
      <c r="AO2503" s="50"/>
      <c r="AP2503" s="50"/>
      <c r="AQ2503" s="50"/>
      <c r="AR2503" s="50"/>
      <c r="AS2503" s="50"/>
      <c r="AT2503" s="50"/>
      <c r="AU2503" s="50"/>
      <c r="AV2503" s="50"/>
      <c r="AW2503" s="50"/>
      <c r="AX2503" s="50"/>
      <c r="AY2503" s="50"/>
      <c r="AZ2503" s="50"/>
      <c r="BA2503" s="50"/>
      <c r="BB2503" s="50"/>
      <c r="BC2503" s="50"/>
      <c r="BD2503" s="50"/>
      <c r="BE2503" s="50"/>
      <c r="BF2503" s="50"/>
      <c r="BG2503" s="50"/>
      <c r="BH2503" s="50"/>
      <c r="BI2503" s="50"/>
      <c r="BJ2503" s="50"/>
      <c r="BK2503" s="50"/>
      <c r="BL2503" s="50"/>
      <c r="BM2503" s="50"/>
      <c r="BN2503" s="50"/>
      <c r="BO2503" s="50"/>
      <c r="BP2503" s="50"/>
      <c r="BQ2503" s="50"/>
      <c r="BR2503" s="50"/>
      <c r="BS2503" s="50"/>
      <c r="BT2503" s="50"/>
      <c r="BU2503" s="50"/>
      <c r="BV2503" s="50"/>
      <c r="BW2503" s="50"/>
      <c r="BX2503" s="50"/>
      <c r="BY2503" s="50"/>
      <c r="BZ2503" s="50"/>
      <c r="CA2503" s="50"/>
      <c r="CB2503" s="50"/>
      <c r="CC2503" s="50"/>
      <c r="CD2503" s="50"/>
      <c r="CE2503" s="50"/>
      <c r="CF2503" s="50"/>
      <c r="CG2503" s="50"/>
      <c r="CH2503" s="50"/>
      <c r="CI2503" s="50"/>
      <c r="CJ2503" s="50"/>
      <c r="CK2503" s="50"/>
      <c r="CL2503" s="50"/>
      <c r="CM2503" s="50"/>
      <c r="CN2503" s="50"/>
      <c r="CO2503" s="50"/>
      <c r="CP2503" s="50"/>
      <c r="CQ2503" s="50"/>
      <c r="CR2503" s="50"/>
      <c r="CS2503" s="50"/>
      <c r="CT2503" s="50"/>
      <c r="CU2503" s="50"/>
      <c r="CV2503" s="50"/>
      <c r="CW2503" s="50"/>
      <c r="CX2503" s="50"/>
      <c r="CY2503" s="50"/>
      <c r="CZ2503" s="50"/>
      <c r="DA2503" s="50"/>
      <c r="DB2503" s="50"/>
      <c r="DC2503" s="50"/>
      <c r="DD2503" s="50"/>
      <c r="DE2503" s="50"/>
      <c r="DF2503" s="50"/>
    </row>
    <row r="2504" spans="2:110" x14ac:dyDescent="0.2">
      <c r="B2504" s="176"/>
      <c r="C2504" s="206"/>
      <c r="E2504" s="203"/>
      <c r="F2504" s="203"/>
      <c r="G2504" s="203"/>
      <c r="H2504" s="203"/>
      <c r="I2504" s="203"/>
      <c r="J2504" s="203"/>
      <c r="K2504" s="203"/>
      <c r="L2504" s="203"/>
      <c r="M2504" s="203"/>
      <c r="N2504" s="203"/>
      <c r="O2504" s="203"/>
      <c r="P2504" s="203"/>
      <c r="Q2504" s="204"/>
      <c r="R2504" s="204"/>
      <c r="S2504" s="234"/>
      <c r="T2504" s="50"/>
      <c r="U2504" s="50"/>
      <c r="V2504" s="50"/>
      <c r="W2504" s="50"/>
      <c r="X2504" s="50"/>
      <c r="Y2504" s="50"/>
      <c r="Z2504" s="250"/>
      <c r="AA2504" s="238"/>
      <c r="AB2504" s="50"/>
      <c r="AC2504" s="50"/>
      <c r="AD2504" s="50"/>
      <c r="AE2504" s="50"/>
      <c r="AF2504" s="50"/>
      <c r="AG2504" s="50"/>
      <c r="AH2504" s="50"/>
      <c r="AI2504" s="50"/>
      <c r="AJ2504" s="50"/>
      <c r="AK2504" s="50"/>
      <c r="AL2504" s="50"/>
      <c r="AM2504" s="50"/>
      <c r="AN2504" s="50"/>
      <c r="AO2504" s="50"/>
      <c r="AP2504" s="50"/>
      <c r="AQ2504" s="50"/>
      <c r="AR2504" s="50"/>
      <c r="AS2504" s="50"/>
      <c r="AT2504" s="50"/>
      <c r="AU2504" s="50"/>
      <c r="AV2504" s="50"/>
      <c r="AW2504" s="50"/>
      <c r="AX2504" s="50"/>
      <c r="AY2504" s="50"/>
      <c r="AZ2504" s="50"/>
      <c r="BA2504" s="50"/>
      <c r="BB2504" s="50"/>
      <c r="BC2504" s="50"/>
      <c r="BD2504" s="50"/>
      <c r="BE2504" s="50"/>
      <c r="BF2504" s="50"/>
      <c r="BG2504" s="50"/>
      <c r="BH2504" s="50"/>
      <c r="BI2504" s="50"/>
      <c r="BJ2504" s="50"/>
      <c r="BK2504" s="50"/>
      <c r="BL2504" s="50"/>
      <c r="BM2504" s="50"/>
      <c r="BN2504" s="50"/>
      <c r="BO2504" s="50"/>
      <c r="BP2504" s="50"/>
      <c r="BQ2504" s="50"/>
      <c r="BR2504" s="50"/>
      <c r="BS2504" s="50"/>
      <c r="BT2504" s="50"/>
      <c r="BU2504" s="50"/>
      <c r="BV2504" s="50"/>
      <c r="BW2504" s="50"/>
      <c r="BX2504" s="50"/>
      <c r="BY2504" s="50"/>
      <c r="BZ2504" s="50"/>
      <c r="CA2504" s="50"/>
      <c r="CB2504" s="50"/>
      <c r="CC2504" s="50"/>
      <c r="CD2504" s="50"/>
      <c r="CE2504" s="50"/>
      <c r="CF2504" s="50"/>
      <c r="CG2504" s="50"/>
      <c r="CH2504" s="50"/>
      <c r="CI2504" s="50"/>
      <c r="CJ2504" s="50"/>
      <c r="CK2504" s="50"/>
      <c r="CL2504" s="50"/>
      <c r="CM2504" s="50"/>
      <c r="CN2504" s="50"/>
      <c r="CO2504" s="50"/>
      <c r="CP2504" s="50"/>
      <c r="CQ2504" s="50"/>
      <c r="CR2504" s="50"/>
      <c r="CS2504" s="50"/>
      <c r="CT2504" s="50"/>
      <c r="CU2504" s="50"/>
      <c r="CV2504" s="50"/>
      <c r="CW2504" s="50"/>
      <c r="CX2504" s="50"/>
      <c r="CY2504" s="50"/>
      <c r="CZ2504" s="50"/>
      <c r="DA2504" s="50"/>
      <c r="DB2504" s="50"/>
      <c r="DC2504" s="50"/>
      <c r="DD2504" s="50"/>
      <c r="DE2504" s="50"/>
      <c r="DF2504" s="50"/>
    </row>
    <row r="2505" spans="2:110" x14ac:dyDescent="0.2">
      <c r="B2505" s="176"/>
      <c r="C2505" s="206"/>
      <c r="E2505" s="203"/>
      <c r="F2505" s="203"/>
      <c r="G2505" s="203"/>
      <c r="H2505" s="203"/>
      <c r="I2505" s="203"/>
      <c r="J2505" s="203"/>
      <c r="K2505" s="203"/>
      <c r="L2505" s="203"/>
      <c r="M2505" s="203"/>
      <c r="N2505" s="203"/>
      <c r="O2505" s="203"/>
      <c r="P2505" s="203"/>
      <c r="Q2505" s="204"/>
      <c r="R2505" s="204"/>
      <c r="S2505" s="234"/>
      <c r="T2505" s="50"/>
      <c r="U2505" s="50"/>
      <c r="V2505" s="50"/>
      <c r="W2505" s="50"/>
      <c r="X2505" s="50"/>
      <c r="Y2505" s="50"/>
      <c r="Z2505" s="250"/>
      <c r="AA2505" s="238"/>
      <c r="AB2505" s="50"/>
      <c r="AC2505" s="50"/>
      <c r="AD2505" s="50"/>
      <c r="AE2505" s="50"/>
      <c r="AF2505" s="50"/>
      <c r="AG2505" s="50"/>
      <c r="AH2505" s="50"/>
      <c r="AI2505" s="50"/>
      <c r="AJ2505" s="50"/>
      <c r="AK2505" s="50"/>
      <c r="AL2505" s="50"/>
      <c r="AM2505" s="50"/>
      <c r="AN2505" s="50"/>
      <c r="AO2505" s="50"/>
      <c r="AP2505" s="50"/>
      <c r="AQ2505" s="50"/>
      <c r="AR2505" s="50"/>
      <c r="AS2505" s="50"/>
      <c r="AT2505" s="50"/>
      <c r="AU2505" s="50"/>
      <c r="AV2505" s="50"/>
      <c r="AW2505" s="50"/>
      <c r="AX2505" s="50"/>
      <c r="AY2505" s="50"/>
      <c r="AZ2505" s="50"/>
      <c r="BA2505" s="50"/>
      <c r="BB2505" s="50"/>
      <c r="BC2505" s="50"/>
      <c r="BD2505" s="50"/>
      <c r="BE2505" s="50"/>
      <c r="BF2505" s="50"/>
      <c r="BG2505" s="50"/>
      <c r="BH2505" s="50"/>
      <c r="BI2505" s="50"/>
      <c r="BJ2505" s="50"/>
      <c r="BK2505" s="50"/>
      <c r="BL2505" s="50"/>
      <c r="BM2505" s="50"/>
      <c r="BN2505" s="50"/>
      <c r="BO2505" s="50"/>
      <c r="BP2505" s="50"/>
      <c r="BQ2505" s="50"/>
      <c r="BR2505" s="50"/>
      <c r="BS2505" s="50"/>
      <c r="BT2505" s="50"/>
      <c r="BU2505" s="50"/>
      <c r="BV2505" s="50"/>
      <c r="BW2505" s="50"/>
      <c r="BX2505" s="50"/>
      <c r="BY2505" s="50"/>
      <c r="BZ2505" s="50"/>
      <c r="CA2505" s="50"/>
      <c r="CB2505" s="50"/>
      <c r="CC2505" s="50"/>
      <c r="CD2505" s="50"/>
      <c r="CE2505" s="50"/>
      <c r="CF2505" s="50"/>
      <c r="CG2505" s="50"/>
      <c r="CH2505" s="50"/>
      <c r="CI2505" s="50"/>
      <c r="CJ2505" s="50"/>
      <c r="CK2505" s="50"/>
      <c r="CL2505" s="50"/>
      <c r="CM2505" s="50"/>
      <c r="CN2505" s="50"/>
      <c r="CO2505" s="50"/>
      <c r="CP2505" s="50"/>
      <c r="CQ2505" s="50"/>
      <c r="CR2505" s="50"/>
      <c r="CS2505" s="50"/>
      <c r="CT2505" s="50"/>
      <c r="CU2505" s="50"/>
      <c r="CV2505" s="50"/>
      <c r="CW2505" s="50"/>
      <c r="CX2505" s="50"/>
      <c r="CY2505" s="50"/>
      <c r="CZ2505" s="50"/>
      <c r="DA2505" s="50"/>
      <c r="DB2505" s="50"/>
      <c r="DC2505" s="50"/>
      <c r="DD2505" s="50"/>
      <c r="DE2505" s="50"/>
      <c r="DF2505" s="50"/>
    </row>
    <row r="2506" spans="2:110" x14ac:dyDescent="0.2">
      <c r="B2506" s="176"/>
      <c r="C2506" s="206"/>
      <c r="D2506" s="200"/>
      <c r="E2506" s="203"/>
      <c r="F2506" s="203"/>
      <c r="G2506" s="203"/>
      <c r="H2506" s="203"/>
      <c r="I2506" s="203"/>
      <c r="J2506" s="203"/>
      <c r="K2506" s="203"/>
      <c r="L2506" s="203"/>
      <c r="M2506" s="203"/>
      <c r="N2506" s="203"/>
      <c r="O2506" s="203"/>
      <c r="P2506" s="203"/>
      <c r="Q2506" s="204"/>
      <c r="R2506" s="204"/>
      <c r="S2506" s="234"/>
      <c r="T2506" s="50"/>
      <c r="U2506" s="50"/>
      <c r="V2506" s="50"/>
      <c r="W2506" s="50"/>
      <c r="X2506" s="50"/>
      <c r="Y2506" s="50"/>
      <c r="Z2506" s="250"/>
      <c r="AA2506" s="238"/>
      <c r="AB2506" s="50"/>
      <c r="AC2506" s="50"/>
      <c r="AD2506" s="50"/>
      <c r="AE2506" s="50"/>
      <c r="AF2506" s="50"/>
      <c r="AG2506" s="50"/>
      <c r="AH2506" s="50"/>
      <c r="AI2506" s="50"/>
      <c r="AJ2506" s="50"/>
      <c r="AK2506" s="50"/>
      <c r="AL2506" s="50"/>
      <c r="AM2506" s="50"/>
      <c r="AN2506" s="50"/>
      <c r="AO2506" s="50"/>
      <c r="AP2506" s="50"/>
      <c r="AQ2506" s="50"/>
      <c r="AR2506" s="50"/>
      <c r="AS2506" s="50"/>
      <c r="AT2506" s="50"/>
      <c r="AU2506" s="50"/>
      <c r="AV2506" s="50"/>
      <c r="AW2506" s="50"/>
      <c r="AX2506" s="50"/>
      <c r="AY2506" s="50"/>
      <c r="AZ2506" s="50"/>
      <c r="BA2506" s="50"/>
      <c r="BB2506" s="50"/>
      <c r="BC2506" s="50"/>
      <c r="BD2506" s="50"/>
      <c r="BE2506" s="50"/>
      <c r="BF2506" s="50"/>
      <c r="BG2506" s="50"/>
      <c r="BH2506" s="50"/>
      <c r="BI2506" s="50"/>
      <c r="BJ2506" s="50"/>
      <c r="BK2506" s="50"/>
      <c r="BL2506" s="50"/>
      <c r="BM2506" s="50"/>
      <c r="BN2506" s="50"/>
      <c r="BO2506" s="50"/>
      <c r="BP2506" s="50"/>
      <c r="BQ2506" s="50"/>
      <c r="BR2506" s="50"/>
      <c r="BS2506" s="50"/>
      <c r="BT2506" s="50"/>
      <c r="BU2506" s="50"/>
      <c r="BV2506" s="50"/>
      <c r="BW2506" s="50"/>
      <c r="BX2506" s="50"/>
      <c r="BY2506" s="50"/>
      <c r="BZ2506" s="50"/>
      <c r="CA2506" s="50"/>
      <c r="CB2506" s="50"/>
      <c r="CC2506" s="50"/>
      <c r="CD2506" s="50"/>
      <c r="CE2506" s="50"/>
      <c r="CF2506" s="50"/>
      <c r="CG2506" s="50"/>
      <c r="CH2506" s="50"/>
      <c r="CI2506" s="50"/>
      <c r="CJ2506" s="50"/>
      <c r="CK2506" s="50"/>
      <c r="CL2506" s="50"/>
      <c r="CM2506" s="50"/>
      <c r="CN2506" s="50"/>
      <c r="CO2506" s="50"/>
      <c r="CP2506" s="50"/>
      <c r="CQ2506" s="50"/>
      <c r="CR2506" s="50"/>
      <c r="CS2506" s="50"/>
      <c r="CT2506" s="50"/>
      <c r="CU2506" s="50"/>
      <c r="CV2506" s="50"/>
      <c r="CW2506" s="50"/>
      <c r="CX2506" s="50"/>
      <c r="CY2506" s="50"/>
      <c r="CZ2506" s="50"/>
      <c r="DA2506" s="50"/>
      <c r="DB2506" s="50"/>
      <c r="DC2506" s="50"/>
      <c r="DD2506" s="50"/>
      <c r="DE2506" s="50"/>
      <c r="DF2506" s="50"/>
    </row>
    <row r="2507" spans="2:110" x14ac:dyDescent="0.2">
      <c r="B2507" s="176"/>
      <c r="C2507" s="206"/>
      <c r="E2507" s="203"/>
      <c r="F2507" s="203"/>
      <c r="G2507" s="203"/>
      <c r="H2507" s="203"/>
      <c r="I2507" s="203"/>
      <c r="J2507" s="203"/>
      <c r="K2507" s="203"/>
      <c r="L2507" s="203"/>
      <c r="M2507" s="203"/>
      <c r="N2507" s="203"/>
      <c r="O2507" s="203"/>
      <c r="P2507" s="203"/>
      <c r="Q2507" s="204"/>
      <c r="R2507" s="204"/>
      <c r="S2507" s="234"/>
      <c r="T2507" s="50"/>
      <c r="U2507" s="50"/>
      <c r="V2507" s="50"/>
      <c r="W2507" s="50"/>
      <c r="X2507" s="50"/>
      <c r="Y2507" s="50"/>
      <c r="Z2507" s="250"/>
      <c r="AA2507" s="238"/>
      <c r="AB2507" s="50"/>
      <c r="AC2507" s="50"/>
      <c r="AD2507" s="50"/>
      <c r="AE2507" s="50"/>
      <c r="AF2507" s="50"/>
      <c r="AG2507" s="50"/>
      <c r="AH2507" s="50"/>
      <c r="AI2507" s="50"/>
      <c r="AJ2507" s="50"/>
      <c r="AK2507" s="50"/>
      <c r="AL2507" s="50"/>
      <c r="AM2507" s="50"/>
      <c r="AN2507" s="50"/>
      <c r="AO2507" s="50"/>
      <c r="AP2507" s="50"/>
      <c r="AQ2507" s="50"/>
      <c r="AR2507" s="50"/>
      <c r="AS2507" s="50"/>
      <c r="AT2507" s="50"/>
      <c r="AU2507" s="50"/>
      <c r="AV2507" s="50"/>
      <c r="AW2507" s="50"/>
      <c r="AX2507" s="50"/>
      <c r="AY2507" s="50"/>
      <c r="AZ2507" s="50"/>
      <c r="BA2507" s="50"/>
      <c r="BB2507" s="50"/>
      <c r="BC2507" s="50"/>
      <c r="BD2507" s="50"/>
      <c r="BE2507" s="50"/>
      <c r="BF2507" s="50"/>
      <c r="BG2507" s="50"/>
      <c r="BH2507" s="50"/>
      <c r="BI2507" s="50"/>
      <c r="BJ2507" s="50"/>
      <c r="BK2507" s="50"/>
      <c r="BL2507" s="50"/>
      <c r="BM2507" s="50"/>
      <c r="BN2507" s="50"/>
      <c r="BO2507" s="50"/>
      <c r="BP2507" s="50"/>
      <c r="BQ2507" s="50"/>
      <c r="BR2507" s="50"/>
      <c r="BS2507" s="50"/>
      <c r="BT2507" s="50"/>
      <c r="BU2507" s="50"/>
      <c r="BV2507" s="50"/>
      <c r="BW2507" s="50"/>
      <c r="BX2507" s="50"/>
      <c r="BY2507" s="50"/>
      <c r="BZ2507" s="50"/>
      <c r="CA2507" s="50"/>
      <c r="CB2507" s="50"/>
      <c r="CC2507" s="50"/>
      <c r="CD2507" s="50"/>
      <c r="CE2507" s="50"/>
      <c r="CF2507" s="50"/>
      <c r="CG2507" s="50"/>
      <c r="CH2507" s="50"/>
      <c r="CI2507" s="50"/>
      <c r="CJ2507" s="50"/>
      <c r="CK2507" s="50"/>
      <c r="CL2507" s="50"/>
      <c r="CM2507" s="50"/>
      <c r="CN2507" s="50"/>
      <c r="CO2507" s="50"/>
      <c r="CP2507" s="50"/>
      <c r="CQ2507" s="50"/>
      <c r="CR2507" s="50"/>
      <c r="CS2507" s="50"/>
      <c r="CT2507" s="50"/>
      <c r="CU2507" s="50"/>
      <c r="CV2507" s="50"/>
      <c r="CW2507" s="50"/>
      <c r="CX2507" s="50"/>
      <c r="CY2507" s="50"/>
      <c r="CZ2507" s="50"/>
      <c r="DA2507" s="50"/>
      <c r="DB2507" s="50"/>
      <c r="DC2507" s="50"/>
      <c r="DD2507" s="50"/>
      <c r="DE2507" s="50"/>
      <c r="DF2507" s="50"/>
    </row>
    <row r="2508" spans="2:110" x14ac:dyDescent="0.2">
      <c r="B2508" s="176"/>
      <c r="C2508" s="206"/>
      <c r="E2508" s="203"/>
      <c r="F2508" s="203"/>
      <c r="G2508" s="203"/>
      <c r="H2508" s="203"/>
      <c r="I2508" s="203"/>
      <c r="J2508" s="203"/>
      <c r="K2508" s="203"/>
      <c r="L2508" s="203"/>
      <c r="M2508" s="203"/>
      <c r="N2508" s="203"/>
      <c r="O2508" s="203"/>
      <c r="P2508" s="203"/>
      <c r="Q2508" s="204"/>
      <c r="R2508" s="204"/>
      <c r="S2508" s="234"/>
      <c r="T2508" s="50"/>
      <c r="U2508" s="50"/>
      <c r="V2508" s="50"/>
      <c r="W2508" s="50"/>
      <c r="X2508" s="50"/>
      <c r="Y2508" s="50"/>
      <c r="Z2508" s="250"/>
      <c r="AA2508" s="238"/>
      <c r="AB2508" s="50"/>
      <c r="AC2508" s="50"/>
      <c r="AD2508" s="50"/>
      <c r="AE2508" s="50"/>
      <c r="AF2508" s="50"/>
      <c r="AG2508" s="50"/>
      <c r="AH2508" s="50"/>
      <c r="AI2508" s="50"/>
      <c r="AJ2508" s="50"/>
      <c r="AK2508" s="50"/>
      <c r="AL2508" s="50"/>
      <c r="AM2508" s="50"/>
      <c r="AN2508" s="50"/>
      <c r="AO2508" s="50"/>
      <c r="AP2508" s="50"/>
      <c r="AQ2508" s="50"/>
      <c r="AR2508" s="50"/>
      <c r="AS2508" s="50"/>
      <c r="AT2508" s="50"/>
      <c r="AU2508" s="50"/>
      <c r="AV2508" s="50"/>
      <c r="AW2508" s="50"/>
      <c r="AX2508" s="50"/>
      <c r="AY2508" s="50"/>
      <c r="AZ2508" s="50"/>
      <c r="BA2508" s="50"/>
      <c r="BB2508" s="50"/>
      <c r="BC2508" s="50"/>
      <c r="BD2508" s="50"/>
      <c r="BE2508" s="50"/>
      <c r="BF2508" s="50"/>
      <c r="BG2508" s="50"/>
      <c r="BH2508" s="50"/>
      <c r="BI2508" s="50"/>
      <c r="BJ2508" s="50"/>
      <c r="BK2508" s="50"/>
      <c r="BL2508" s="50"/>
      <c r="BM2508" s="50"/>
      <c r="BN2508" s="50"/>
      <c r="BO2508" s="50"/>
      <c r="BP2508" s="50"/>
      <c r="BQ2508" s="50"/>
      <c r="BR2508" s="50"/>
      <c r="BS2508" s="50"/>
      <c r="BT2508" s="50"/>
      <c r="BU2508" s="50"/>
      <c r="BV2508" s="50"/>
      <c r="BW2508" s="50"/>
      <c r="BX2508" s="50"/>
      <c r="BY2508" s="50"/>
      <c r="BZ2508" s="50"/>
      <c r="CA2508" s="50"/>
      <c r="CB2508" s="50"/>
      <c r="CC2508" s="50"/>
      <c r="CD2508" s="50"/>
      <c r="CE2508" s="50"/>
      <c r="CF2508" s="50"/>
      <c r="CG2508" s="50"/>
      <c r="CH2508" s="50"/>
      <c r="CI2508" s="50"/>
      <c r="CJ2508" s="50"/>
      <c r="CK2508" s="50"/>
      <c r="CL2508" s="50"/>
      <c r="CM2508" s="50"/>
      <c r="CN2508" s="50"/>
      <c r="CO2508" s="50"/>
      <c r="CP2508" s="50"/>
      <c r="CQ2508" s="50"/>
      <c r="CR2508" s="50"/>
      <c r="CS2508" s="50"/>
      <c r="CT2508" s="50"/>
      <c r="CU2508" s="50"/>
      <c r="CV2508" s="50"/>
      <c r="CW2508" s="50"/>
      <c r="CX2508" s="50"/>
      <c r="CY2508" s="50"/>
      <c r="CZ2508" s="50"/>
      <c r="DA2508" s="50"/>
      <c r="DB2508" s="50"/>
      <c r="DC2508" s="50"/>
      <c r="DD2508" s="50"/>
      <c r="DE2508" s="50"/>
      <c r="DF2508" s="50"/>
    </row>
    <row r="2509" spans="2:110" x14ac:dyDescent="0.2">
      <c r="B2509" s="176"/>
      <c r="C2509" s="206"/>
      <c r="E2509" s="203"/>
      <c r="F2509" s="203"/>
      <c r="G2509" s="203"/>
      <c r="H2509" s="203"/>
      <c r="I2509" s="203"/>
      <c r="J2509" s="203"/>
      <c r="K2509" s="203"/>
      <c r="L2509" s="203"/>
      <c r="M2509" s="203"/>
      <c r="N2509" s="203"/>
      <c r="O2509" s="203"/>
      <c r="P2509" s="203"/>
      <c r="Q2509" s="204"/>
      <c r="R2509" s="204"/>
      <c r="S2509" s="234"/>
      <c r="T2509" s="50"/>
      <c r="U2509" s="50"/>
      <c r="V2509" s="50"/>
      <c r="W2509" s="50"/>
      <c r="X2509" s="50"/>
      <c r="Y2509" s="50"/>
      <c r="Z2509" s="250"/>
      <c r="AA2509" s="238"/>
      <c r="AB2509" s="50"/>
      <c r="AC2509" s="50"/>
      <c r="AD2509" s="50"/>
      <c r="AE2509" s="50"/>
      <c r="AF2509" s="50"/>
      <c r="AG2509" s="50"/>
      <c r="AH2509" s="50"/>
      <c r="AI2509" s="50"/>
      <c r="AJ2509" s="50"/>
      <c r="AK2509" s="50"/>
      <c r="AL2509" s="50"/>
      <c r="AM2509" s="50"/>
      <c r="AN2509" s="50"/>
      <c r="AO2509" s="50"/>
      <c r="AP2509" s="50"/>
      <c r="AQ2509" s="50"/>
      <c r="AR2509" s="50"/>
      <c r="AS2509" s="50"/>
      <c r="AT2509" s="50"/>
      <c r="AU2509" s="50"/>
      <c r="AV2509" s="50"/>
      <c r="AW2509" s="50"/>
      <c r="AX2509" s="50"/>
      <c r="AY2509" s="50"/>
      <c r="AZ2509" s="50"/>
      <c r="BA2509" s="50"/>
      <c r="BB2509" s="50"/>
      <c r="BC2509" s="50"/>
      <c r="BD2509" s="50"/>
      <c r="BE2509" s="50"/>
      <c r="BF2509" s="50"/>
      <c r="BG2509" s="50"/>
      <c r="BH2509" s="50"/>
      <c r="BI2509" s="50"/>
      <c r="BJ2509" s="50"/>
      <c r="BK2509" s="50"/>
      <c r="BL2509" s="50"/>
      <c r="BM2509" s="50"/>
      <c r="BN2509" s="50"/>
      <c r="BO2509" s="50"/>
      <c r="BP2509" s="50"/>
      <c r="BQ2509" s="50"/>
      <c r="BR2509" s="50"/>
      <c r="BS2509" s="50"/>
      <c r="BT2509" s="50"/>
      <c r="BU2509" s="50"/>
      <c r="BV2509" s="50"/>
      <c r="BW2509" s="50"/>
      <c r="BX2509" s="50"/>
      <c r="BY2509" s="50"/>
      <c r="BZ2509" s="50"/>
      <c r="CA2509" s="50"/>
      <c r="CB2509" s="50"/>
      <c r="CC2509" s="50"/>
      <c r="CD2509" s="50"/>
      <c r="CE2509" s="50"/>
      <c r="CF2509" s="50"/>
      <c r="CG2509" s="50"/>
      <c r="CH2509" s="50"/>
      <c r="CI2509" s="50"/>
      <c r="CJ2509" s="50"/>
      <c r="CK2509" s="50"/>
      <c r="CL2509" s="50"/>
      <c r="CM2509" s="50"/>
      <c r="CN2509" s="50"/>
      <c r="CO2509" s="50"/>
      <c r="CP2509" s="50"/>
      <c r="CQ2509" s="50"/>
      <c r="CR2509" s="50"/>
      <c r="CS2509" s="50"/>
      <c r="CT2509" s="50"/>
      <c r="CU2509" s="50"/>
      <c r="CV2509" s="50"/>
      <c r="CW2509" s="50"/>
      <c r="CX2509" s="50"/>
      <c r="CY2509" s="50"/>
      <c r="CZ2509" s="50"/>
      <c r="DA2509" s="50"/>
      <c r="DB2509" s="50"/>
      <c r="DC2509" s="50"/>
      <c r="DD2509" s="50"/>
      <c r="DE2509" s="50"/>
      <c r="DF2509" s="50"/>
    </row>
    <row r="2510" spans="2:110" x14ac:dyDescent="0.2">
      <c r="B2510" s="176"/>
      <c r="C2510" s="206"/>
      <c r="E2510" s="203"/>
      <c r="F2510" s="203"/>
      <c r="G2510" s="203"/>
      <c r="H2510" s="203"/>
      <c r="I2510" s="203"/>
      <c r="J2510" s="203"/>
      <c r="K2510" s="203"/>
      <c r="L2510" s="203"/>
      <c r="M2510" s="203"/>
      <c r="N2510" s="203"/>
      <c r="O2510" s="203"/>
      <c r="P2510" s="203"/>
      <c r="Q2510" s="204"/>
      <c r="R2510" s="204"/>
      <c r="S2510" s="234"/>
      <c r="T2510" s="50"/>
      <c r="U2510" s="50"/>
      <c r="V2510" s="50"/>
      <c r="W2510" s="50"/>
      <c r="X2510" s="50"/>
      <c r="Y2510" s="50"/>
      <c r="Z2510" s="250"/>
      <c r="AA2510" s="238"/>
      <c r="AB2510" s="50"/>
      <c r="AC2510" s="50"/>
      <c r="AD2510" s="50"/>
      <c r="AE2510" s="50"/>
      <c r="AF2510" s="50"/>
      <c r="AG2510" s="50"/>
      <c r="AH2510" s="50"/>
      <c r="AI2510" s="50"/>
      <c r="AJ2510" s="50"/>
      <c r="AK2510" s="50"/>
      <c r="AL2510" s="50"/>
      <c r="AM2510" s="50"/>
      <c r="AN2510" s="50"/>
      <c r="AO2510" s="50"/>
      <c r="AP2510" s="50"/>
      <c r="AQ2510" s="50"/>
      <c r="AR2510" s="50"/>
      <c r="AS2510" s="50"/>
      <c r="AT2510" s="50"/>
      <c r="AU2510" s="50"/>
      <c r="AV2510" s="50"/>
      <c r="AW2510" s="50"/>
      <c r="AX2510" s="50"/>
      <c r="AY2510" s="50"/>
      <c r="AZ2510" s="50"/>
      <c r="BA2510" s="50"/>
      <c r="BB2510" s="50"/>
      <c r="BC2510" s="50"/>
      <c r="BD2510" s="50"/>
      <c r="BE2510" s="50"/>
      <c r="BF2510" s="50"/>
      <c r="BG2510" s="50"/>
      <c r="BH2510" s="50"/>
      <c r="BI2510" s="50"/>
      <c r="BJ2510" s="50"/>
      <c r="BK2510" s="50"/>
      <c r="BL2510" s="50"/>
      <c r="BM2510" s="50"/>
      <c r="BN2510" s="50"/>
      <c r="BO2510" s="50"/>
      <c r="BP2510" s="50"/>
      <c r="BQ2510" s="50"/>
      <c r="BR2510" s="50"/>
      <c r="BS2510" s="50"/>
      <c r="BT2510" s="50"/>
      <c r="BU2510" s="50"/>
      <c r="BV2510" s="50"/>
      <c r="BW2510" s="50"/>
      <c r="BX2510" s="50"/>
      <c r="BY2510" s="50"/>
      <c r="BZ2510" s="50"/>
      <c r="CA2510" s="50"/>
      <c r="CB2510" s="50"/>
      <c r="CC2510" s="50"/>
      <c r="CD2510" s="50"/>
      <c r="CE2510" s="50"/>
      <c r="CF2510" s="50"/>
      <c r="CG2510" s="50"/>
      <c r="CH2510" s="50"/>
      <c r="CI2510" s="50"/>
      <c r="CJ2510" s="50"/>
      <c r="CK2510" s="50"/>
      <c r="CL2510" s="50"/>
      <c r="CM2510" s="50"/>
      <c r="CN2510" s="50"/>
      <c r="CO2510" s="50"/>
      <c r="CP2510" s="50"/>
      <c r="CQ2510" s="50"/>
      <c r="CR2510" s="50"/>
      <c r="CS2510" s="50"/>
      <c r="CT2510" s="50"/>
      <c r="CU2510" s="50"/>
      <c r="CV2510" s="50"/>
      <c r="CW2510" s="50"/>
      <c r="CX2510" s="50"/>
      <c r="CY2510" s="50"/>
      <c r="CZ2510" s="50"/>
      <c r="DA2510" s="50"/>
      <c r="DB2510" s="50"/>
      <c r="DC2510" s="50"/>
      <c r="DD2510" s="50"/>
      <c r="DE2510" s="50"/>
      <c r="DF2510" s="50"/>
    </row>
    <row r="2511" spans="2:110" x14ac:dyDescent="0.2">
      <c r="B2511" s="176"/>
      <c r="C2511" s="206"/>
      <c r="E2511" s="203"/>
      <c r="F2511" s="203"/>
      <c r="G2511" s="203"/>
      <c r="H2511" s="203"/>
      <c r="I2511" s="203"/>
      <c r="J2511" s="203"/>
      <c r="K2511" s="203"/>
      <c r="L2511" s="203"/>
      <c r="M2511" s="203"/>
      <c r="N2511" s="203"/>
      <c r="O2511" s="203"/>
      <c r="P2511" s="203"/>
      <c r="Q2511" s="204"/>
      <c r="R2511" s="204"/>
      <c r="S2511" s="234"/>
      <c r="T2511" s="50"/>
      <c r="U2511" s="50"/>
      <c r="V2511" s="50"/>
      <c r="W2511" s="50"/>
      <c r="X2511" s="50"/>
      <c r="Y2511" s="50"/>
      <c r="Z2511" s="250"/>
      <c r="AA2511" s="238"/>
      <c r="AB2511" s="50"/>
      <c r="AC2511" s="50"/>
      <c r="AD2511" s="50"/>
      <c r="AE2511" s="50"/>
      <c r="AF2511" s="50"/>
      <c r="AG2511" s="50"/>
      <c r="AH2511" s="50"/>
      <c r="AI2511" s="50"/>
      <c r="AJ2511" s="50"/>
      <c r="AK2511" s="50"/>
      <c r="AL2511" s="50"/>
      <c r="AM2511" s="50"/>
      <c r="AN2511" s="50"/>
      <c r="AO2511" s="50"/>
      <c r="AP2511" s="50"/>
      <c r="AQ2511" s="50"/>
      <c r="AR2511" s="50"/>
      <c r="AS2511" s="50"/>
      <c r="AT2511" s="50"/>
      <c r="AU2511" s="50"/>
      <c r="AV2511" s="50"/>
      <c r="AW2511" s="50"/>
      <c r="AX2511" s="50"/>
      <c r="AY2511" s="50"/>
      <c r="AZ2511" s="50"/>
      <c r="BA2511" s="50"/>
      <c r="BB2511" s="50"/>
      <c r="BC2511" s="50"/>
      <c r="BD2511" s="50"/>
      <c r="BE2511" s="50"/>
      <c r="BF2511" s="50"/>
      <c r="BG2511" s="50"/>
      <c r="BH2511" s="50"/>
      <c r="BI2511" s="50"/>
      <c r="BJ2511" s="50"/>
      <c r="BK2511" s="50"/>
      <c r="BL2511" s="50"/>
      <c r="BM2511" s="50"/>
      <c r="BN2511" s="50"/>
      <c r="BO2511" s="50"/>
      <c r="BP2511" s="50"/>
      <c r="BQ2511" s="50"/>
      <c r="BR2511" s="50"/>
      <c r="BS2511" s="50"/>
      <c r="BT2511" s="50"/>
      <c r="BU2511" s="50"/>
      <c r="BV2511" s="50"/>
      <c r="BW2511" s="50"/>
      <c r="BX2511" s="50"/>
      <c r="BY2511" s="50"/>
      <c r="BZ2511" s="50"/>
      <c r="CA2511" s="50"/>
      <c r="CB2511" s="50"/>
      <c r="CC2511" s="50"/>
      <c r="CD2511" s="50"/>
      <c r="CE2511" s="50"/>
      <c r="CF2511" s="50"/>
      <c r="CG2511" s="50"/>
      <c r="CH2511" s="50"/>
      <c r="CI2511" s="50"/>
      <c r="CJ2511" s="50"/>
      <c r="CK2511" s="50"/>
      <c r="CL2511" s="50"/>
      <c r="CM2511" s="50"/>
      <c r="CN2511" s="50"/>
      <c r="CO2511" s="50"/>
      <c r="CP2511" s="50"/>
      <c r="CQ2511" s="50"/>
      <c r="CR2511" s="50"/>
      <c r="CS2511" s="50"/>
      <c r="CT2511" s="50"/>
      <c r="CU2511" s="50"/>
      <c r="CV2511" s="50"/>
      <c r="CW2511" s="50"/>
      <c r="CX2511" s="50"/>
      <c r="CY2511" s="50"/>
      <c r="CZ2511" s="50"/>
      <c r="DA2511" s="50"/>
      <c r="DB2511" s="50"/>
      <c r="DC2511" s="50"/>
      <c r="DD2511" s="50"/>
      <c r="DE2511" s="50"/>
      <c r="DF2511" s="50"/>
    </row>
    <row r="2512" spans="2:110" x14ac:dyDescent="0.2">
      <c r="B2512" s="176"/>
      <c r="C2512" s="206"/>
      <c r="E2512" s="203"/>
      <c r="F2512" s="203"/>
      <c r="G2512" s="203"/>
      <c r="H2512" s="203"/>
      <c r="I2512" s="203"/>
      <c r="J2512" s="203"/>
      <c r="K2512" s="203"/>
      <c r="L2512" s="203"/>
      <c r="M2512" s="203"/>
      <c r="N2512" s="203"/>
      <c r="O2512" s="203"/>
      <c r="P2512" s="203"/>
      <c r="Q2512" s="204"/>
      <c r="R2512" s="204"/>
      <c r="S2512" s="234"/>
      <c r="T2512" s="50"/>
      <c r="U2512" s="50"/>
      <c r="V2512" s="50"/>
      <c r="W2512" s="50"/>
      <c r="X2512" s="50"/>
      <c r="Y2512" s="50"/>
      <c r="Z2512" s="250"/>
      <c r="AA2512" s="238"/>
      <c r="AB2512" s="50"/>
      <c r="AC2512" s="50"/>
      <c r="AD2512" s="50"/>
      <c r="AE2512" s="50"/>
      <c r="AF2512" s="50"/>
      <c r="AG2512" s="50"/>
      <c r="AH2512" s="50"/>
      <c r="AI2512" s="50"/>
      <c r="AJ2512" s="50"/>
      <c r="AK2512" s="50"/>
      <c r="AL2512" s="50"/>
      <c r="AM2512" s="50"/>
      <c r="AN2512" s="50"/>
      <c r="AO2512" s="50"/>
      <c r="AP2512" s="50"/>
      <c r="AQ2512" s="50"/>
      <c r="AR2512" s="50"/>
      <c r="AS2512" s="50"/>
      <c r="AT2512" s="50"/>
      <c r="AU2512" s="50"/>
      <c r="AV2512" s="50"/>
      <c r="AW2512" s="50"/>
      <c r="AX2512" s="50"/>
      <c r="AY2512" s="50"/>
      <c r="AZ2512" s="50"/>
      <c r="BA2512" s="50"/>
      <c r="BB2512" s="50"/>
      <c r="BC2512" s="50"/>
      <c r="BD2512" s="50"/>
      <c r="BE2512" s="50"/>
      <c r="BF2512" s="50"/>
      <c r="BG2512" s="50"/>
      <c r="BH2512" s="50"/>
      <c r="BI2512" s="50"/>
      <c r="BJ2512" s="50"/>
      <c r="BK2512" s="50"/>
      <c r="BL2512" s="50"/>
      <c r="BM2512" s="50"/>
      <c r="BN2512" s="50"/>
      <c r="BO2512" s="50"/>
      <c r="BP2512" s="50"/>
      <c r="BQ2512" s="50"/>
      <c r="BR2512" s="50"/>
      <c r="BS2512" s="50"/>
      <c r="BT2512" s="50"/>
      <c r="BU2512" s="50"/>
      <c r="BV2512" s="50"/>
      <c r="BW2512" s="50"/>
      <c r="BX2512" s="50"/>
      <c r="BY2512" s="50"/>
      <c r="BZ2512" s="50"/>
      <c r="CA2512" s="50"/>
      <c r="CB2512" s="50"/>
      <c r="CC2512" s="50"/>
      <c r="CD2512" s="50"/>
      <c r="CE2512" s="50"/>
      <c r="CF2512" s="50"/>
      <c r="CG2512" s="50"/>
      <c r="CH2512" s="50"/>
      <c r="CI2512" s="50"/>
      <c r="CJ2512" s="50"/>
      <c r="CK2512" s="50"/>
      <c r="CL2512" s="50"/>
      <c r="CM2512" s="50"/>
      <c r="CN2512" s="50"/>
      <c r="CO2512" s="50"/>
      <c r="CP2512" s="50"/>
      <c r="CQ2512" s="50"/>
      <c r="CR2512" s="50"/>
      <c r="CS2512" s="50"/>
      <c r="CT2512" s="50"/>
      <c r="CU2512" s="50"/>
      <c r="CV2512" s="50"/>
      <c r="CW2512" s="50"/>
      <c r="CX2512" s="50"/>
      <c r="CY2512" s="50"/>
      <c r="CZ2512" s="50"/>
      <c r="DA2512" s="50"/>
      <c r="DB2512" s="50"/>
      <c r="DC2512" s="50"/>
      <c r="DD2512" s="50"/>
      <c r="DE2512" s="50"/>
      <c r="DF2512" s="50"/>
    </row>
    <row r="2513" spans="2:110" x14ac:dyDescent="0.2">
      <c r="B2513" s="176"/>
      <c r="C2513" s="206"/>
      <c r="E2513" s="203"/>
      <c r="F2513" s="203"/>
      <c r="G2513" s="203"/>
      <c r="H2513" s="203"/>
      <c r="I2513" s="203"/>
      <c r="J2513" s="203"/>
      <c r="K2513" s="203"/>
      <c r="L2513" s="203"/>
      <c r="M2513" s="203"/>
      <c r="N2513" s="203"/>
      <c r="O2513" s="203"/>
      <c r="P2513" s="203"/>
      <c r="Q2513" s="204"/>
      <c r="R2513" s="204"/>
      <c r="S2513" s="234"/>
      <c r="T2513" s="50"/>
      <c r="U2513" s="50"/>
      <c r="V2513" s="50"/>
      <c r="W2513" s="50"/>
      <c r="X2513" s="50"/>
      <c r="Y2513" s="50"/>
      <c r="Z2513" s="250"/>
      <c r="AA2513" s="238"/>
      <c r="AB2513" s="50"/>
      <c r="AC2513" s="50"/>
      <c r="AD2513" s="50"/>
      <c r="AE2513" s="50"/>
      <c r="AF2513" s="50"/>
      <c r="AG2513" s="50"/>
      <c r="AH2513" s="50"/>
      <c r="AI2513" s="50"/>
      <c r="AJ2513" s="50"/>
      <c r="AK2513" s="50"/>
      <c r="AL2513" s="50"/>
      <c r="AM2513" s="50"/>
      <c r="AN2513" s="50"/>
      <c r="AO2513" s="50"/>
      <c r="AP2513" s="50"/>
      <c r="AQ2513" s="50"/>
      <c r="AR2513" s="50"/>
      <c r="AS2513" s="50"/>
      <c r="AT2513" s="50"/>
      <c r="AU2513" s="50"/>
      <c r="AV2513" s="50"/>
      <c r="AW2513" s="50"/>
      <c r="AX2513" s="50"/>
      <c r="AY2513" s="50"/>
      <c r="AZ2513" s="50"/>
      <c r="BA2513" s="50"/>
      <c r="BB2513" s="50"/>
      <c r="BC2513" s="50"/>
      <c r="BD2513" s="50"/>
      <c r="BE2513" s="50"/>
      <c r="BF2513" s="50"/>
      <c r="BG2513" s="50"/>
      <c r="BH2513" s="50"/>
      <c r="BI2513" s="50"/>
      <c r="BJ2513" s="50"/>
      <c r="BK2513" s="50"/>
      <c r="BL2513" s="50"/>
      <c r="BM2513" s="50"/>
      <c r="BN2513" s="50"/>
      <c r="BO2513" s="50"/>
      <c r="BP2513" s="50"/>
      <c r="BQ2513" s="50"/>
      <c r="BR2513" s="50"/>
      <c r="BS2513" s="50"/>
      <c r="BT2513" s="50"/>
      <c r="BU2513" s="50"/>
      <c r="BV2513" s="50"/>
      <c r="BW2513" s="50"/>
      <c r="BX2513" s="50"/>
      <c r="BY2513" s="50"/>
      <c r="BZ2513" s="50"/>
      <c r="CA2513" s="50"/>
      <c r="CB2513" s="50"/>
      <c r="CC2513" s="50"/>
      <c r="CD2513" s="50"/>
      <c r="CE2513" s="50"/>
      <c r="CF2513" s="50"/>
      <c r="CG2513" s="50"/>
      <c r="CH2513" s="50"/>
      <c r="CI2513" s="50"/>
      <c r="CJ2513" s="50"/>
      <c r="CK2513" s="50"/>
      <c r="CL2513" s="50"/>
      <c r="CM2513" s="50"/>
      <c r="CN2513" s="50"/>
      <c r="CO2513" s="50"/>
      <c r="CP2513" s="50"/>
      <c r="CQ2513" s="50"/>
      <c r="CR2513" s="50"/>
      <c r="CS2513" s="50"/>
      <c r="CT2513" s="50"/>
      <c r="CU2513" s="50"/>
      <c r="CV2513" s="50"/>
      <c r="CW2513" s="50"/>
      <c r="CX2513" s="50"/>
      <c r="CY2513" s="50"/>
      <c r="CZ2513" s="50"/>
      <c r="DA2513" s="50"/>
      <c r="DB2513" s="50"/>
      <c r="DC2513" s="50"/>
      <c r="DD2513" s="50"/>
      <c r="DE2513" s="50"/>
      <c r="DF2513" s="50"/>
    </row>
    <row r="2514" spans="2:110" x14ac:dyDescent="0.2">
      <c r="B2514" s="176"/>
      <c r="C2514" s="206"/>
      <c r="E2514" s="203"/>
      <c r="F2514" s="203"/>
      <c r="G2514" s="203"/>
      <c r="H2514" s="203"/>
      <c r="I2514" s="203"/>
      <c r="J2514" s="203"/>
      <c r="K2514" s="203"/>
      <c r="L2514" s="203"/>
      <c r="M2514" s="203"/>
      <c r="N2514" s="203"/>
      <c r="O2514" s="203"/>
      <c r="P2514" s="203"/>
      <c r="Q2514" s="204"/>
      <c r="R2514" s="204"/>
      <c r="S2514" s="234"/>
      <c r="T2514" s="50"/>
      <c r="U2514" s="50"/>
      <c r="V2514" s="50"/>
      <c r="W2514" s="50"/>
      <c r="X2514" s="50"/>
      <c r="Y2514" s="50"/>
      <c r="Z2514" s="250"/>
      <c r="AA2514" s="238"/>
      <c r="AB2514" s="50"/>
      <c r="AC2514" s="50"/>
      <c r="AD2514" s="50"/>
      <c r="AE2514" s="50"/>
      <c r="AF2514" s="50"/>
      <c r="AG2514" s="50"/>
      <c r="AH2514" s="50"/>
      <c r="AI2514" s="50"/>
      <c r="AJ2514" s="50"/>
      <c r="AK2514" s="50"/>
      <c r="AL2514" s="50"/>
      <c r="AM2514" s="50"/>
      <c r="AN2514" s="50"/>
      <c r="AO2514" s="50"/>
      <c r="AP2514" s="50"/>
      <c r="AQ2514" s="50"/>
      <c r="AR2514" s="50"/>
      <c r="AS2514" s="50"/>
      <c r="AT2514" s="50"/>
      <c r="AU2514" s="50"/>
      <c r="AV2514" s="50"/>
      <c r="AW2514" s="50"/>
      <c r="AX2514" s="50"/>
      <c r="AY2514" s="50"/>
      <c r="AZ2514" s="50"/>
      <c r="BA2514" s="50"/>
      <c r="BB2514" s="50"/>
      <c r="BC2514" s="50"/>
      <c r="BD2514" s="50"/>
      <c r="BE2514" s="50"/>
      <c r="BF2514" s="50"/>
      <c r="BG2514" s="50"/>
      <c r="BH2514" s="50"/>
      <c r="BI2514" s="50"/>
      <c r="BJ2514" s="50"/>
      <c r="BK2514" s="50"/>
      <c r="BL2514" s="50"/>
      <c r="BM2514" s="50"/>
      <c r="BN2514" s="50"/>
      <c r="BO2514" s="50"/>
      <c r="BP2514" s="50"/>
      <c r="BQ2514" s="50"/>
      <c r="BR2514" s="50"/>
      <c r="BS2514" s="50"/>
      <c r="BT2514" s="50"/>
      <c r="BU2514" s="50"/>
      <c r="BV2514" s="50"/>
      <c r="BW2514" s="50"/>
      <c r="BX2514" s="50"/>
      <c r="BY2514" s="50"/>
      <c r="BZ2514" s="50"/>
      <c r="CA2514" s="50"/>
      <c r="CB2514" s="50"/>
      <c r="CC2514" s="50"/>
      <c r="CD2514" s="50"/>
      <c r="CE2514" s="50"/>
      <c r="CF2514" s="50"/>
      <c r="CG2514" s="50"/>
      <c r="CH2514" s="50"/>
      <c r="CI2514" s="50"/>
      <c r="CJ2514" s="50"/>
      <c r="CK2514" s="50"/>
      <c r="CL2514" s="50"/>
      <c r="CM2514" s="50"/>
      <c r="CN2514" s="50"/>
      <c r="CO2514" s="50"/>
      <c r="CP2514" s="50"/>
      <c r="CQ2514" s="50"/>
      <c r="CR2514" s="50"/>
      <c r="CS2514" s="50"/>
      <c r="CT2514" s="50"/>
      <c r="CU2514" s="50"/>
      <c r="CV2514" s="50"/>
      <c r="CW2514" s="50"/>
      <c r="CX2514" s="50"/>
      <c r="CY2514" s="50"/>
      <c r="CZ2514" s="50"/>
      <c r="DA2514" s="50"/>
      <c r="DB2514" s="50"/>
      <c r="DC2514" s="50"/>
      <c r="DD2514" s="50"/>
      <c r="DE2514" s="50"/>
      <c r="DF2514" s="50"/>
    </row>
    <row r="2515" spans="2:110" x14ac:dyDescent="0.2">
      <c r="B2515" s="184"/>
      <c r="C2515" s="206"/>
      <c r="E2515" s="203"/>
      <c r="F2515" s="203"/>
      <c r="G2515" s="203"/>
      <c r="H2515" s="203"/>
      <c r="I2515" s="203"/>
      <c r="J2515" s="203"/>
      <c r="K2515" s="203"/>
      <c r="L2515" s="203"/>
      <c r="M2515" s="203"/>
      <c r="N2515" s="203"/>
      <c r="O2515" s="203"/>
      <c r="P2515" s="203"/>
      <c r="Q2515" s="204"/>
      <c r="R2515" s="204"/>
      <c r="S2515" s="234"/>
      <c r="T2515" s="50"/>
      <c r="U2515" s="50"/>
      <c r="V2515" s="50"/>
      <c r="W2515" s="50"/>
      <c r="X2515" s="50"/>
      <c r="Y2515" s="50"/>
      <c r="Z2515" s="250"/>
      <c r="AA2515" s="238"/>
      <c r="AB2515" s="50"/>
      <c r="AC2515" s="50"/>
      <c r="AD2515" s="50"/>
      <c r="AE2515" s="50"/>
      <c r="AF2515" s="50"/>
      <c r="AG2515" s="50"/>
      <c r="AH2515" s="50"/>
      <c r="AI2515" s="50"/>
      <c r="AJ2515" s="50"/>
      <c r="AK2515" s="50"/>
      <c r="AL2515" s="50"/>
      <c r="AM2515" s="50"/>
      <c r="AN2515" s="50"/>
      <c r="AO2515" s="50"/>
      <c r="AP2515" s="50"/>
      <c r="AQ2515" s="50"/>
      <c r="AR2515" s="50"/>
      <c r="AS2515" s="50"/>
      <c r="AT2515" s="50"/>
      <c r="AU2515" s="50"/>
      <c r="AV2515" s="50"/>
      <c r="AW2515" s="50"/>
      <c r="AX2515" s="50"/>
      <c r="AY2515" s="50"/>
      <c r="AZ2515" s="50"/>
      <c r="BA2515" s="50"/>
      <c r="BB2515" s="50"/>
      <c r="BC2515" s="50"/>
      <c r="BD2515" s="50"/>
      <c r="BE2515" s="50"/>
      <c r="BF2515" s="50"/>
      <c r="BG2515" s="50"/>
      <c r="BH2515" s="50"/>
      <c r="BI2515" s="50"/>
      <c r="BJ2515" s="50"/>
      <c r="BK2515" s="50"/>
      <c r="BL2515" s="50"/>
      <c r="BM2515" s="50"/>
      <c r="BN2515" s="50"/>
      <c r="BO2515" s="50"/>
      <c r="BP2515" s="50"/>
      <c r="BQ2515" s="50"/>
      <c r="BR2515" s="50"/>
      <c r="BS2515" s="50"/>
      <c r="BT2515" s="50"/>
      <c r="BU2515" s="50"/>
      <c r="BV2515" s="50"/>
      <c r="BW2515" s="50"/>
      <c r="BX2515" s="50"/>
      <c r="BY2515" s="50"/>
      <c r="BZ2515" s="50"/>
      <c r="CA2515" s="50"/>
      <c r="CB2515" s="50"/>
      <c r="CC2515" s="50"/>
      <c r="CD2515" s="50"/>
      <c r="CE2515" s="50"/>
      <c r="CF2515" s="50"/>
      <c r="CG2515" s="50"/>
      <c r="CH2515" s="50"/>
      <c r="CI2515" s="50"/>
      <c r="CJ2515" s="50"/>
      <c r="CK2515" s="50"/>
      <c r="CL2515" s="50"/>
      <c r="CM2515" s="50"/>
      <c r="CN2515" s="50"/>
      <c r="CO2515" s="50"/>
      <c r="CP2515" s="50"/>
      <c r="CQ2515" s="50"/>
      <c r="CR2515" s="50"/>
      <c r="CS2515" s="50"/>
      <c r="CT2515" s="50"/>
      <c r="CU2515" s="50"/>
      <c r="CV2515" s="50"/>
      <c r="CW2515" s="50"/>
      <c r="CX2515" s="50"/>
      <c r="CY2515" s="50"/>
      <c r="CZ2515" s="50"/>
      <c r="DA2515" s="50"/>
      <c r="DB2515" s="50"/>
      <c r="DC2515" s="50"/>
      <c r="DD2515" s="50"/>
      <c r="DE2515" s="50"/>
      <c r="DF2515" s="50"/>
    </row>
    <row r="2516" spans="2:110" x14ac:dyDescent="0.2">
      <c r="B2516" s="189"/>
      <c r="C2516" s="189"/>
      <c r="D2516" s="200"/>
      <c r="E2516" s="203"/>
      <c r="F2516" s="203"/>
      <c r="G2516" s="203"/>
      <c r="H2516" s="203"/>
      <c r="I2516" s="203"/>
      <c r="J2516" s="203"/>
      <c r="K2516" s="203"/>
      <c r="L2516" s="203"/>
      <c r="M2516" s="203"/>
      <c r="N2516" s="203"/>
      <c r="O2516" s="203"/>
      <c r="P2516" s="203"/>
      <c r="Q2516" s="204"/>
      <c r="R2516" s="204"/>
      <c r="S2516" s="234"/>
      <c r="T2516" s="50"/>
      <c r="U2516" s="50"/>
      <c r="V2516" s="50"/>
      <c r="W2516" s="50"/>
      <c r="X2516" s="50"/>
      <c r="Y2516" s="50"/>
      <c r="Z2516" s="250"/>
      <c r="AA2516" s="238"/>
      <c r="AB2516" s="50"/>
      <c r="AC2516" s="50"/>
      <c r="AD2516" s="50"/>
      <c r="AE2516" s="50"/>
      <c r="AF2516" s="50"/>
      <c r="AG2516" s="50"/>
      <c r="AH2516" s="50"/>
      <c r="AI2516" s="50"/>
      <c r="AJ2516" s="50"/>
      <c r="AK2516" s="50"/>
      <c r="AL2516" s="50"/>
      <c r="AM2516" s="50"/>
      <c r="AN2516" s="50"/>
      <c r="AO2516" s="50"/>
      <c r="AP2516" s="50"/>
      <c r="AQ2516" s="50"/>
      <c r="AR2516" s="50"/>
      <c r="AS2516" s="50"/>
      <c r="AT2516" s="50"/>
      <c r="AU2516" s="50"/>
      <c r="AV2516" s="50"/>
      <c r="AW2516" s="50"/>
      <c r="AX2516" s="50"/>
      <c r="AY2516" s="50"/>
      <c r="AZ2516" s="50"/>
      <c r="BA2516" s="50"/>
      <c r="BB2516" s="50"/>
      <c r="BC2516" s="50"/>
      <c r="BD2516" s="50"/>
      <c r="BE2516" s="50"/>
      <c r="BF2516" s="50"/>
      <c r="BG2516" s="50"/>
      <c r="BH2516" s="50"/>
      <c r="BI2516" s="50"/>
      <c r="BJ2516" s="50"/>
      <c r="BK2516" s="50"/>
      <c r="BL2516" s="50"/>
      <c r="BM2516" s="50"/>
      <c r="BN2516" s="50"/>
      <c r="BO2516" s="50"/>
      <c r="BP2516" s="50"/>
      <c r="BQ2516" s="50"/>
      <c r="BR2516" s="50"/>
      <c r="BS2516" s="50"/>
      <c r="BT2516" s="50"/>
      <c r="BU2516" s="50"/>
      <c r="BV2516" s="50"/>
      <c r="BW2516" s="50"/>
      <c r="BX2516" s="50"/>
      <c r="BY2516" s="50"/>
      <c r="BZ2516" s="50"/>
      <c r="CA2516" s="50"/>
      <c r="CB2516" s="50"/>
      <c r="CC2516" s="50"/>
      <c r="CD2516" s="50"/>
      <c r="CE2516" s="50"/>
      <c r="CF2516" s="50"/>
      <c r="CG2516" s="50"/>
      <c r="CH2516" s="50"/>
      <c r="CI2516" s="50"/>
      <c r="CJ2516" s="50"/>
      <c r="CK2516" s="50"/>
      <c r="CL2516" s="50"/>
      <c r="CM2516" s="50"/>
      <c r="CN2516" s="50"/>
      <c r="CO2516" s="50"/>
      <c r="CP2516" s="50"/>
      <c r="CQ2516" s="50"/>
      <c r="CR2516" s="50"/>
      <c r="CS2516" s="50"/>
      <c r="CT2516" s="50"/>
      <c r="CU2516" s="50"/>
      <c r="CV2516" s="50"/>
      <c r="CW2516" s="50"/>
      <c r="CX2516" s="50"/>
      <c r="CY2516" s="50"/>
      <c r="CZ2516" s="50"/>
      <c r="DA2516" s="50"/>
      <c r="DB2516" s="50"/>
      <c r="DC2516" s="50"/>
      <c r="DD2516" s="50"/>
      <c r="DE2516" s="50"/>
      <c r="DF2516" s="50"/>
    </row>
    <row r="2517" spans="2:110" x14ac:dyDescent="0.2">
      <c r="B2517" s="176"/>
      <c r="C2517" s="176"/>
      <c r="D2517" s="200"/>
      <c r="E2517" s="203"/>
      <c r="F2517" s="203"/>
      <c r="G2517" s="203"/>
      <c r="H2517" s="203"/>
      <c r="I2517" s="203"/>
      <c r="J2517" s="203"/>
      <c r="K2517" s="203"/>
      <c r="L2517" s="203"/>
      <c r="M2517" s="203"/>
      <c r="N2517" s="203"/>
      <c r="O2517" s="203"/>
      <c r="P2517" s="203"/>
      <c r="Q2517" s="204"/>
      <c r="R2517" s="204"/>
      <c r="S2517" s="234"/>
      <c r="T2517" s="50"/>
      <c r="U2517" s="50"/>
      <c r="V2517" s="50"/>
      <c r="W2517" s="50"/>
      <c r="X2517" s="50"/>
      <c r="Y2517" s="50"/>
      <c r="Z2517" s="250"/>
      <c r="AA2517" s="238"/>
      <c r="AB2517" s="50"/>
      <c r="AC2517" s="50"/>
      <c r="AD2517" s="50"/>
      <c r="AE2517" s="50"/>
      <c r="AF2517" s="50"/>
      <c r="AG2517" s="50"/>
      <c r="AH2517" s="50"/>
      <c r="AI2517" s="50"/>
      <c r="AJ2517" s="50"/>
      <c r="AK2517" s="50"/>
      <c r="AL2517" s="50"/>
      <c r="AM2517" s="50"/>
      <c r="AN2517" s="50"/>
      <c r="AO2517" s="50"/>
      <c r="AP2517" s="50"/>
      <c r="AQ2517" s="50"/>
      <c r="AR2517" s="50"/>
      <c r="AS2517" s="50"/>
      <c r="AT2517" s="50"/>
      <c r="AU2517" s="50"/>
      <c r="AV2517" s="50"/>
      <c r="AW2517" s="50"/>
      <c r="AX2517" s="50"/>
      <c r="AY2517" s="50"/>
      <c r="AZ2517" s="50"/>
      <c r="BA2517" s="50"/>
      <c r="BB2517" s="50"/>
      <c r="BC2517" s="50"/>
      <c r="BD2517" s="50"/>
      <c r="BE2517" s="50"/>
      <c r="BF2517" s="50"/>
      <c r="BG2517" s="50"/>
      <c r="BH2517" s="50"/>
      <c r="BI2517" s="50"/>
      <c r="BJ2517" s="50"/>
      <c r="BK2517" s="50"/>
      <c r="BL2517" s="50"/>
      <c r="BM2517" s="50"/>
      <c r="BN2517" s="50"/>
      <c r="BO2517" s="50"/>
      <c r="BP2517" s="50"/>
      <c r="BQ2517" s="50"/>
      <c r="BR2517" s="50"/>
      <c r="BS2517" s="50"/>
      <c r="BT2517" s="50"/>
      <c r="BU2517" s="50"/>
      <c r="BV2517" s="50"/>
      <c r="BW2517" s="50"/>
      <c r="BX2517" s="50"/>
      <c r="BY2517" s="50"/>
      <c r="BZ2517" s="50"/>
      <c r="CA2517" s="50"/>
      <c r="CB2517" s="50"/>
      <c r="CC2517" s="50"/>
      <c r="CD2517" s="50"/>
      <c r="CE2517" s="50"/>
      <c r="CF2517" s="50"/>
      <c r="CG2517" s="50"/>
      <c r="CH2517" s="50"/>
      <c r="CI2517" s="50"/>
      <c r="CJ2517" s="50"/>
      <c r="CK2517" s="50"/>
      <c r="CL2517" s="50"/>
      <c r="CM2517" s="50"/>
      <c r="CN2517" s="50"/>
      <c r="CO2517" s="50"/>
      <c r="CP2517" s="50"/>
      <c r="CQ2517" s="50"/>
      <c r="CR2517" s="50"/>
      <c r="CS2517" s="50"/>
      <c r="CT2517" s="50"/>
      <c r="CU2517" s="50"/>
      <c r="CV2517" s="50"/>
      <c r="CW2517" s="50"/>
      <c r="CX2517" s="50"/>
      <c r="CY2517" s="50"/>
      <c r="CZ2517" s="50"/>
      <c r="DA2517" s="50"/>
      <c r="DB2517" s="50"/>
      <c r="DC2517" s="50"/>
      <c r="DD2517" s="50"/>
      <c r="DE2517" s="50"/>
      <c r="DF2517" s="50"/>
    </row>
    <row r="2518" spans="2:110" x14ac:dyDescent="0.2">
      <c r="B2518" s="176"/>
      <c r="C2518" s="176"/>
      <c r="D2518" s="179"/>
      <c r="E2518" s="203"/>
      <c r="F2518" s="203"/>
      <c r="G2518" s="203"/>
      <c r="H2518" s="203"/>
      <c r="I2518" s="203"/>
      <c r="J2518" s="203"/>
      <c r="K2518" s="203"/>
      <c r="L2518" s="203"/>
      <c r="M2518" s="203"/>
      <c r="N2518" s="203"/>
      <c r="O2518" s="203"/>
      <c r="P2518" s="203"/>
      <c r="Q2518" s="204"/>
      <c r="R2518" s="204"/>
      <c r="S2518" s="234"/>
      <c r="T2518" s="50"/>
      <c r="U2518" s="50"/>
      <c r="V2518" s="50"/>
      <c r="W2518" s="50"/>
      <c r="X2518" s="50"/>
      <c r="Y2518" s="50"/>
      <c r="Z2518" s="250"/>
      <c r="AA2518" s="238"/>
      <c r="AB2518" s="50"/>
      <c r="AC2518" s="50"/>
      <c r="AD2518" s="50"/>
      <c r="AE2518" s="50"/>
      <c r="AF2518" s="50"/>
      <c r="AG2518" s="50"/>
      <c r="AH2518" s="50"/>
      <c r="AI2518" s="50"/>
      <c r="AJ2518" s="50"/>
      <c r="AK2518" s="50"/>
      <c r="AL2518" s="50"/>
      <c r="AM2518" s="50"/>
      <c r="AN2518" s="50"/>
      <c r="AO2518" s="50"/>
      <c r="AP2518" s="50"/>
      <c r="AQ2518" s="50"/>
      <c r="AR2518" s="50"/>
      <c r="AS2518" s="50"/>
      <c r="AT2518" s="50"/>
      <c r="AU2518" s="50"/>
      <c r="AV2518" s="50"/>
      <c r="AW2518" s="50"/>
      <c r="AX2518" s="50"/>
      <c r="AY2518" s="50"/>
      <c r="AZ2518" s="50"/>
      <c r="BA2518" s="50"/>
      <c r="BB2518" s="50"/>
      <c r="BC2518" s="50"/>
      <c r="BD2518" s="50"/>
      <c r="BE2518" s="50"/>
      <c r="BF2518" s="50"/>
      <c r="BG2518" s="50"/>
      <c r="BH2518" s="50"/>
      <c r="BI2518" s="50"/>
      <c r="BJ2518" s="50"/>
      <c r="BK2518" s="50"/>
      <c r="BL2518" s="50"/>
      <c r="BM2518" s="50"/>
      <c r="BN2518" s="50"/>
      <c r="BO2518" s="50"/>
      <c r="BP2518" s="50"/>
      <c r="BQ2518" s="50"/>
      <c r="BR2518" s="50"/>
      <c r="BS2518" s="50"/>
      <c r="BT2518" s="50"/>
      <c r="BU2518" s="50"/>
      <c r="BV2518" s="50"/>
      <c r="BW2518" s="50"/>
      <c r="BX2518" s="50"/>
      <c r="BY2518" s="50"/>
      <c r="BZ2518" s="50"/>
      <c r="CA2518" s="50"/>
      <c r="CB2518" s="50"/>
      <c r="CC2518" s="50"/>
      <c r="CD2518" s="50"/>
      <c r="CE2518" s="50"/>
      <c r="CF2518" s="50"/>
      <c r="CG2518" s="50"/>
      <c r="CH2518" s="50"/>
      <c r="CI2518" s="50"/>
      <c r="CJ2518" s="50"/>
      <c r="CK2518" s="50"/>
      <c r="CL2518" s="50"/>
      <c r="CM2518" s="50"/>
      <c r="CN2518" s="50"/>
      <c r="CO2518" s="50"/>
      <c r="CP2518" s="50"/>
      <c r="CQ2518" s="50"/>
      <c r="CR2518" s="50"/>
      <c r="CS2518" s="50"/>
      <c r="CT2518" s="50"/>
      <c r="CU2518" s="50"/>
      <c r="CV2518" s="50"/>
      <c r="CW2518" s="50"/>
      <c r="CX2518" s="50"/>
      <c r="CY2518" s="50"/>
      <c r="CZ2518" s="50"/>
      <c r="DA2518" s="50"/>
      <c r="DB2518" s="50"/>
      <c r="DC2518" s="50"/>
      <c r="DD2518" s="50"/>
      <c r="DE2518" s="50"/>
      <c r="DF2518" s="50"/>
    </row>
    <row r="2519" spans="2:110" x14ac:dyDescent="0.2">
      <c r="B2519" s="176"/>
      <c r="C2519" s="176"/>
      <c r="D2519" s="180"/>
      <c r="E2519" s="203"/>
      <c r="F2519" s="203"/>
      <c r="G2519" s="203"/>
      <c r="H2519" s="203"/>
      <c r="I2519" s="203"/>
      <c r="J2519" s="203"/>
      <c r="K2519" s="203"/>
      <c r="L2519" s="203"/>
      <c r="M2519" s="203"/>
      <c r="N2519" s="203"/>
      <c r="O2519" s="203"/>
      <c r="P2519" s="203"/>
      <c r="Q2519" s="204"/>
      <c r="R2519" s="204"/>
      <c r="S2519" s="234"/>
      <c r="T2519" s="50"/>
      <c r="U2519" s="50"/>
      <c r="V2519" s="50"/>
      <c r="W2519" s="50"/>
      <c r="X2519" s="50"/>
      <c r="Y2519" s="50"/>
      <c r="Z2519" s="250"/>
      <c r="AA2519" s="238"/>
      <c r="AB2519" s="50"/>
      <c r="AC2519" s="50"/>
      <c r="AD2519" s="50"/>
      <c r="AE2519" s="50"/>
      <c r="AF2519" s="50"/>
      <c r="AG2519" s="50"/>
      <c r="AH2519" s="50"/>
      <c r="AI2519" s="50"/>
      <c r="AJ2519" s="50"/>
      <c r="AK2519" s="50"/>
      <c r="AL2519" s="50"/>
      <c r="AM2519" s="50"/>
      <c r="AN2519" s="50"/>
      <c r="AO2519" s="50"/>
      <c r="AP2519" s="50"/>
      <c r="AQ2519" s="50"/>
      <c r="AR2519" s="50"/>
      <c r="AS2519" s="50"/>
      <c r="AT2519" s="50"/>
      <c r="AU2519" s="50"/>
      <c r="AV2519" s="50"/>
      <c r="AW2519" s="50"/>
      <c r="AX2519" s="50"/>
      <c r="AY2519" s="50"/>
      <c r="AZ2519" s="50"/>
      <c r="BA2519" s="50"/>
      <c r="BB2519" s="50"/>
      <c r="BC2519" s="50"/>
      <c r="BD2519" s="50"/>
      <c r="BE2519" s="50"/>
      <c r="BF2519" s="50"/>
      <c r="BG2519" s="50"/>
      <c r="BH2519" s="50"/>
      <c r="BI2519" s="50"/>
      <c r="BJ2519" s="50"/>
      <c r="BK2519" s="50"/>
      <c r="BL2519" s="50"/>
      <c r="BM2519" s="50"/>
      <c r="BN2519" s="50"/>
      <c r="BO2519" s="50"/>
      <c r="BP2519" s="50"/>
      <c r="BQ2519" s="50"/>
      <c r="BR2519" s="50"/>
      <c r="BS2519" s="50"/>
      <c r="BT2519" s="50"/>
      <c r="BU2519" s="50"/>
      <c r="BV2519" s="50"/>
      <c r="BW2519" s="50"/>
      <c r="BX2519" s="50"/>
      <c r="BY2519" s="50"/>
      <c r="BZ2519" s="50"/>
      <c r="CA2519" s="50"/>
      <c r="CB2519" s="50"/>
      <c r="CC2519" s="50"/>
      <c r="CD2519" s="50"/>
      <c r="CE2519" s="50"/>
      <c r="CF2519" s="50"/>
      <c r="CG2519" s="50"/>
      <c r="CH2519" s="50"/>
      <c r="CI2519" s="50"/>
      <c r="CJ2519" s="50"/>
      <c r="CK2519" s="50"/>
      <c r="CL2519" s="50"/>
      <c r="CM2519" s="50"/>
      <c r="CN2519" s="50"/>
      <c r="CO2519" s="50"/>
      <c r="CP2519" s="50"/>
      <c r="CQ2519" s="50"/>
      <c r="CR2519" s="50"/>
      <c r="CS2519" s="50"/>
      <c r="CT2519" s="50"/>
      <c r="CU2519" s="50"/>
      <c r="CV2519" s="50"/>
      <c r="CW2519" s="50"/>
      <c r="CX2519" s="50"/>
      <c r="CY2519" s="50"/>
      <c r="CZ2519" s="50"/>
      <c r="DA2519" s="50"/>
      <c r="DB2519" s="50"/>
      <c r="DC2519" s="50"/>
      <c r="DD2519" s="50"/>
      <c r="DE2519" s="50"/>
      <c r="DF2519" s="50"/>
    </row>
    <row r="2520" spans="2:110" x14ac:dyDescent="0.2">
      <c r="B2520" s="176"/>
      <c r="C2520" s="176"/>
      <c r="D2520" s="179"/>
      <c r="E2520" s="203"/>
      <c r="F2520" s="203"/>
      <c r="G2520" s="203"/>
      <c r="H2520" s="203"/>
      <c r="I2520" s="203"/>
      <c r="J2520" s="203"/>
      <c r="K2520" s="203"/>
      <c r="L2520" s="203"/>
      <c r="M2520" s="203"/>
      <c r="N2520" s="203"/>
      <c r="O2520" s="203"/>
      <c r="P2520" s="203"/>
      <c r="Q2520" s="204"/>
      <c r="R2520" s="204"/>
      <c r="S2520" s="234"/>
      <c r="T2520" s="50"/>
      <c r="U2520" s="50"/>
      <c r="V2520" s="50"/>
      <c r="W2520" s="50"/>
      <c r="X2520" s="50"/>
      <c r="Y2520" s="50"/>
      <c r="Z2520" s="250"/>
      <c r="AA2520" s="238"/>
      <c r="AB2520" s="50"/>
      <c r="AC2520" s="50"/>
      <c r="AD2520" s="50"/>
      <c r="AE2520" s="50"/>
      <c r="AF2520" s="50"/>
      <c r="AG2520" s="50"/>
      <c r="AH2520" s="50"/>
      <c r="AI2520" s="50"/>
      <c r="AJ2520" s="50"/>
      <c r="AK2520" s="50"/>
      <c r="AL2520" s="50"/>
      <c r="AM2520" s="50"/>
      <c r="AN2520" s="50"/>
      <c r="AO2520" s="50"/>
      <c r="AP2520" s="50"/>
      <c r="AQ2520" s="50"/>
      <c r="AR2520" s="50"/>
      <c r="AS2520" s="50"/>
      <c r="AT2520" s="50"/>
      <c r="AU2520" s="50"/>
      <c r="AV2520" s="50"/>
      <c r="AW2520" s="50"/>
      <c r="AX2520" s="50"/>
      <c r="AY2520" s="50"/>
      <c r="AZ2520" s="50"/>
      <c r="BA2520" s="50"/>
      <c r="BB2520" s="50"/>
      <c r="BC2520" s="50"/>
      <c r="BD2520" s="50"/>
      <c r="BE2520" s="50"/>
      <c r="BF2520" s="50"/>
      <c r="BG2520" s="50"/>
      <c r="BH2520" s="50"/>
      <c r="BI2520" s="50"/>
      <c r="BJ2520" s="50"/>
      <c r="BK2520" s="50"/>
      <c r="BL2520" s="50"/>
      <c r="BM2520" s="50"/>
      <c r="BN2520" s="50"/>
      <c r="BO2520" s="50"/>
      <c r="BP2520" s="50"/>
      <c r="BQ2520" s="50"/>
      <c r="BR2520" s="50"/>
      <c r="BS2520" s="50"/>
      <c r="BT2520" s="50"/>
      <c r="BU2520" s="50"/>
      <c r="BV2520" s="50"/>
      <c r="BW2520" s="50"/>
      <c r="BX2520" s="50"/>
      <c r="BY2520" s="50"/>
      <c r="BZ2520" s="50"/>
      <c r="CA2520" s="50"/>
      <c r="CB2520" s="50"/>
      <c r="CC2520" s="50"/>
      <c r="CD2520" s="50"/>
      <c r="CE2520" s="50"/>
      <c r="CF2520" s="50"/>
      <c r="CG2520" s="50"/>
      <c r="CH2520" s="50"/>
      <c r="CI2520" s="50"/>
      <c r="CJ2520" s="50"/>
      <c r="CK2520" s="50"/>
      <c r="CL2520" s="50"/>
      <c r="CM2520" s="50"/>
      <c r="CN2520" s="50"/>
      <c r="CO2520" s="50"/>
      <c r="CP2520" s="50"/>
      <c r="CQ2520" s="50"/>
      <c r="CR2520" s="50"/>
      <c r="CS2520" s="50"/>
      <c r="CT2520" s="50"/>
      <c r="CU2520" s="50"/>
      <c r="CV2520" s="50"/>
      <c r="CW2520" s="50"/>
      <c r="CX2520" s="50"/>
      <c r="CY2520" s="50"/>
      <c r="CZ2520" s="50"/>
      <c r="DA2520" s="50"/>
      <c r="DB2520" s="50"/>
      <c r="DC2520" s="50"/>
      <c r="DD2520" s="50"/>
      <c r="DE2520" s="50"/>
      <c r="DF2520" s="50"/>
    </row>
    <row r="2521" spans="2:110" x14ac:dyDescent="0.2">
      <c r="B2521" s="176"/>
      <c r="C2521" s="176"/>
      <c r="D2521" s="180"/>
      <c r="E2521" s="203"/>
      <c r="F2521" s="203"/>
      <c r="G2521" s="203"/>
      <c r="H2521" s="203"/>
      <c r="I2521" s="203"/>
      <c r="J2521" s="203"/>
      <c r="K2521" s="203"/>
      <c r="L2521" s="203"/>
      <c r="M2521" s="203"/>
      <c r="N2521" s="203"/>
      <c r="O2521" s="203"/>
      <c r="P2521" s="203"/>
      <c r="Q2521" s="204"/>
      <c r="R2521" s="204"/>
      <c r="S2521" s="234"/>
      <c r="T2521" s="50"/>
      <c r="U2521" s="50"/>
      <c r="V2521" s="50"/>
      <c r="W2521" s="50"/>
      <c r="X2521" s="50"/>
      <c r="Y2521" s="50"/>
      <c r="Z2521" s="250"/>
      <c r="AA2521" s="238"/>
      <c r="AB2521" s="50"/>
      <c r="AC2521" s="50"/>
      <c r="AD2521" s="50"/>
      <c r="AE2521" s="50"/>
      <c r="AF2521" s="50"/>
      <c r="AG2521" s="50"/>
      <c r="AH2521" s="50"/>
      <c r="AI2521" s="50"/>
      <c r="AJ2521" s="50"/>
      <c r="AK2521" s="50"/>
      <c r="AL2521" s="50"/>
      <c r="AM2521" s="50"/>
      <c r="AN2521" s="50"/>
      <c r="AO2521" s="50"/>
      <c r="AP2521" s="50"/>
      <c r="AQ2521" s="50"/>
      <c r="AR2521" s="50"/>
      <c r="AS2521" s="50"/>
      <c r="AT2521" s="50"/>
      <c r="AU2521" s="50"/>
      <c r="AV2521" s="50"/>
      <c r="AW2521" s="50"/>
      <c r="AX2521" s="50"/>
      <c r="AY2521" s="50"/>
      <c r="AZ2521" s="50"/>
      <c r="BA2521" s="50"/>
      <c r="BB2521" s="50"/>
      <c r="BC2521" s="50"/>
      <c r="BD2521" s="50"/>
      <c r="BE2521" s="50"/>
      <c r="BF2521" s="50"/>
      <c r="BG2521" s="50"/>
      <c r="BH2521" s="50"/>
      <c r="BI2521" s="50"/>
      <c r="BJ2521" s="50"/>
      <c r="BK2521" s="50"/>
      <c r="BL2521" s="50"/>
      <c r="BM2521" s="50"/>
      <c r="BN2521" s="50"/>
      <c r="BO2521" s="50"/>
      <c r="BP2521" s="50"/>
      <c r="BQ2521" s="50"/>
      <c r="BR2521" s="50"/>
      <c r="BS2521" s="50"/>
      <c r="BT2521" s="50"/>
      <c r="BU2521" s="50"/>
      <c r="BV2521" s="50"/>
      <c r="BW2521" s="50"/>
      <c r="BX2521" s="50"/>
      <c r="BY2521" s="50"/>
      <c r="BZ2521" s="50"/>
      <c r="CA2521" s="50"/>
      <c r="CB2521" s="50"/>
      <c r="CC2521" s="50"/>
      <c r="CD2521" s="50"/>
      <c r="CE2521" s="50"/>
      <c r="CF2521" s="50"/>
      <c r="CG2521" s="50"/>
      <c r="CH2521" s="50"/>
      <c r="CI2521" s="50"/>
      <c r="CJ2521" s="50"/>
      <c r="CK2521" s="50"/>
      <c r="CL2521" s="50"/>
      <c r="CM2521" s="50"/>
      <c r="CN2521" s="50"/>
      <c r="CO2521" s="50"/>
      <c r="CP2521" s="50"/>
      <c r="CQ2521" s="50"/>
      <c r="CR2521" s="50"/>
      <c r="CS2521" s="50"/>
      <c r="CT2521" s="50"/>
      <c r="CU2521" s="50"/>
      <c r="CV2521" s="50"/>
      <c r="CW2521" s="50"/>
      <c r="CX2521" s="50"/>
      <c r="CY2521" s="50"/>
      <c r="CZ2521" s="50"/>
      <c r="DA2521" s="50"/>
      <c r="DB2521" s="50"/>
      <c r="DC2521" s="50"/>
      <c r="DD2521" s="50"/>
      <c r="DE2521" s="50"/>
      <c r="DF2521" s="50"/>
    </row>
    <row r="2522" spans="2:110" x14ac:dyDescent="0.2">
      <c r="B2522" s="176"/>
      <c r="C2522" s="176"/>
      <c r="D2522" s="180"/>
      <c r="E2522" s="203"/>
      <c r="F2522" s="203"/>
      <c r="G2522" s="203"/>
      <c r="H2522" s="203"/>
      <c r="I2522" s="203"/>
      <c r="J2522" s="203"/>
      <c r="K2522" s="203"/>
      <c r="L2522" s="203"/>
      <c r="M2522" s="203"/>
      <c r="N2522" s="203"/>
      <c r="O2522" s="203"/>
      <c r="P2522" s="203"/>
      <c r="Q2522" s="204"/>
      <c r="R2522" s="204"/>
      <c r="S2522" s="234"/>
      <c r="T2522" s="50"/>
      <c r="U2522" s="50"/>
      <c r="V2522" s="50"/>
      <c r="W2522" s="50"/>
      <c r="X2522" s="50"/>
      <c r="Y2522" s="50"/>
      <c r="Z2522" s="250"/>
      <c r="AA2522" s="238"/>
      <c r="AB2522" s="50"/>
      <c r="AC2522" s="50"/>
      <c r="AD2522" s="50"/>
      <c r="AE2522" s="50"/>
      <c r="AF2522" s="50"/>
      <c r="AG2522" s="50"/>
      <c r="AH2522" s="50"/>
      <c r="AI2522" s="50"/>
      <c r="AJ2522" s="50"/>
      <c r="AK2522" s="50"/>
      <c r="AL2522" s="50"/>
      <c r="AM2522" s="50"/>
      <c r="AN2522" s="50"/>
      <c r="AO2522" s="50"/>
      <c r="AP2522" s="50"/>
      <c r="AQ2522" s="50"/>
      <c r="AR2522" s="50"/>
      <c r="AS2522" s="50"/>
      <c r="AT2522" s="50"/>
      <c r="AU2522" s="50"/>
      <c r="AV2522" s="50"/>
      <c r="AW2522" s="50"/>
      <c r="AX2522" s="50"/>
      <c r="AY2522" s="50"/>
      <c r="AZ2522" s="50"/>
      <c r="BA2522" s="50"/>
      <c r="BB2522" s="50"/>
      <c r="BC2522" s="50"/>
      <c r="BD2522" s="50"/>
      <c r="BE2522" s="50"/>
      <c r="BF2522" s="50"/>
      <c r="BG2522" s="50"/>
      <c r="BH2522" s="50"/>
      <c r="BI2522" s="50"/>
      <c r="BJ2522" s="50"/>
      <c r="BK2522" s="50"/>
      <c r="BL2522" s="50"/>
      <c r="BM2522" s="50"/>
      <c r="BN2522" s="50"/>
      <c r="BO2522" s="50"/>
      <c r="BP2522" s="50"/>
      <c r="BQ2522" s="50"/>
      <c r="BR2522" s="50"/>
      <c r="BS2522" s="50"/>
      <c r="BT2522" s="50"/>
      <c r="BU2522" s="50"/>
      <c r="BV2522" s="50"/>
      <c r="BW2522" s="50"/>
      <c r="BX2522" s="50"/>
      <c r="BY2522" s="50"/>
      <c r="BZ2522" s="50"/>
      <c r="CA2522" s="50"/>
      <c r="CB2522" s="50"/>
      <c r="CC2522" s="50"/>
      <c r="CD2522" s="50"/>
      <c r="CE2522" s="50"/>
      <c r="CF2522" s="50"/>
      <c r="CG2522" s="50"/>
      <c r="CH2522" s="50"/>
      <c r="CI2522" s="50"/>
      <c r="CJ2522" s="50"/>
      <c r="CK2522" s="50"/>
      <c r="CL2522" s="50"/>
      <c r="CM2522" s="50"/>
      <c r="CN2522" s="50"/>
      <c r="CO2522" s="50"/>
      <c r="CP2522" s="50"/>
      <c r="CQ2522" s="50"/>
      <c r="CR2522" s="50"/>
      <c r="CS2522" s="50"/>
      <c r="CT2522" s="50"/>
      <c r="CU2522" s="50"/>
      <c r="CV2522" s="50"/>
      <c r="CW2522" s="50"/>
      <c r="CX2522" s="50"/>
      <c r="CY2522" s="50"/>
      <c r="CZ2522" s="50"/>
      <c r="DA2522" s="50"/>
      <c r="DB2522" s="50"/>
      <c r="DC2522" s="50"/>
      <c r="DD2522" s="50"/>
      <c r="DE2522" s="50"/>
      <c r="DF2522" s="50"/>
    </row>
    <row r="2523" spans="2:110" x14ac:dyDescent="0.2">
      <c r="B2523" s="176"/>
      <c r="C2523" s="176"/>
      <c r="D2523" s="200"/>
      <c r="E2523" s="203"/>
      <c r="F2523" s="203"/>
      <c r="G2523" s="203"/>
      <c r="H2523" s="203"/>
      <c r="I2523" s="203"/>
      <c r="J2523" s="203"/>
      <c r="K2523" s="203"/>
      <c r="L2523" s="203"/>
      <c r="M2523" s="203"/>
      <c r="N2523" s="203"/>
      <c r="O2523" s="203"/>
      <c r="P2523" s="203"/>
      <c r="Q2523" s="204"/>
      <c r="R2523" s="204"/>
      <c r="S2523" s="234"/>
      <c r="T2523" s="50"/>
      <c r="U2523" s="50"/>
      <c r="V2523" s="50"/>
      <c r="W2523" s="50"/>
      <c r="X2523" s="50"/>
      <c r="Y2523" s="50"/>
      <c r="Z2523" s="250"/>
      <c r="AA2523" s="238"/>
      <c r="AB2523" s="50"/>
      <c r="AC2523" s="50"/>
      <c r="AD2523" s="50"/>
      <c r="AE2523" s="50"/>
      <c r="AF2523" s="50"/>
      <c r="AG2523" s="50"/>
      <c r="AH2523" s="50"/>
      <c r="AI2523" s="50"/>
      <c r="AJ2523" s="50"/>
      <c r="AK2523" s="50"/>
      <c r="AL2523" s="50"/>
      <c r="AM2523" s="50"/>
      <c r="AN2523" s="50"/>
      <c r="AO2523" s="50"/>
      <c r="AP2523" s="50"/>
      <c r="AQ2523" s="50"/>
      <c r="AR2523" s="50"/>
      <c r="AS2523" s="50"/>
      <c r="AT2523" s="50"/>
      <c r="AU2523" s="50"/>
      <c r="AV2523" s="50"/>
      <c r="AW2523" s="50"/>
      <c r="AX2523" s="50"/>
      <c r="AY2523" s="50"/>
      <c r="AZ2523" s="50"/>
      <c r="BA2523" s="50"/>
      <c r="BB2523" s="50"/>
      <c r="BC2523" s="50"/>
      <c r="BD2523" s="50"/>
      <c r="BE2523" s="50"/>
      <c r="BF2523" s="50"/>
      <c r="BG2523" s="50"/>
      <c r="BH2523" s="50"/>
      <c r="BI2523" s="50"/>
      <c r="BJ2523" s="50"/>
      <c r="BK2523" s="50"/>
      <c r="BL2523" s="50"/>
      <c r="BM2523" s="50"/>
      <c r="BN2523" s="50"/>
      <c r="BO2523" s="50"/>
      <c r="BP2523" s="50"/>
      <c r="BQ2523" s="50"/>
      <c r="BR2523" s="50"/>
      <c r="BS2523" s="50"/>
      <c r="BT2523" s="50"/>
      <c r="BU2523" s="50"/>
      <c r="BV2523" s="50"/>
      <c r="BW2523" s="50"/>
      <c r="BX2523" s="50"/>
      <c r="BY2523" s="50"/>
      <c r="BZ2523" s="50"/>
      <c r="CA2523" s="50"/>
      <c r="CB2523" s="50"/>
      <c r="CC2523" s="50"/>
      <c r="CD2523" s="50"/>
      <c r="CE2523" s="50"/>
      <c r="CF2523" s="50"/>
      <c r="CG2523" s="50"/>
      <c r="CH2523" s="50"/>
      <c r="CI2523" s="50"/>
      <c r="CJ2523" s="50"/>
      <c r="CK2523" s="50"/>
      <c r="CL2523" s="50"/>
      <c r="CM2523" s="50"/>
      <c r="CN2523" s="50"/>
      <c r="CO2523" s="50"/>
      <c r="CP2523" s="50"/>
      <c r="CQ2523" s="50"/>
      <c r="CR2523" s="50"/>
      <c r="CS2523" s="50"/>
      <c r="CT2523" s="50"/>
      <c r="CU2523" s="50"/>
      <c r="CV2523" s="50"/>
      <c r="CW2523" s="50"/>
      <c r="CX2523" s="50"/>
      <c r="CY2523" s="50"/>
      <c r="CZ2523" s="50"/>
      <c r="DA2523" s="50"/>
      <c r="DB2523" s="50"/>
      <c r="DC2523" s="50"/>
      <c r="DD2523" s="50"/>
      <c r="DE2523" s="50"/>
      <c r="DF2523" s="50"/>
    </row>
    <row r="2524" spans="2:110" x14ac:dyDescent="0.2">
      <c r="B2524" s="176"/>
      <c r="C2524" s="176"/>
      <c r="E2524" s="203"/>
      <c r="F2524" s="203"/>
      <c r="G2524" s="203"/>
      <c r="H2524" s="203"/>
      <c r="I2524" s="203"/>
      <c r="J2524" s="203"/>
      <c r="K2524" s="203"/>
      <c r="L2524" s="203"/>
      <c r="M2524" s="203"/>
      <c r="N2524" s="203"/>
      <c r="O2524" s="203"/>
      <c r="P2524" s="203"/>
      <c r="Q2524" s="204"/>
      <c r="R2524" s="204"/>
      <c r="S2524" s="234"/>
      <c r="T2524" s="50"/>
      <c r="U2524" s="50"/>
      <c r="V2524" s="50"/>
      <c r="W2524" s="50"/>
      <c r="X2524" s="50"/>
      <c r="Y2524" s="50"/>
      <c r="Z2524" s="250"/>
      <c r="AA2524" s="238"/>
      <c r="AB2524" s="50"/>
      <c r="AC2524" s="50"/>
      <c r="AD2524" s="50"/>
      <c r="AE2524" s="50"/>
      <c r="AF2524" s="50"/>
      <c r="AG2524" s="50"/>
      <c r="AH2524" s="50"/>
      <c r="AI2524" s="50"/>
      <c r="AJ2524" s="50"/>
      <c r="AK2524" s="50"/>
      <c r="AL2524" s="50"/>
      <c r="AM2524" s="50"/>
      <c r="AN2524" s="50"/>
      <c r="AO2524" s="50"/>
      <c r="AP2524" s="50"/>
      <c r="AQ2524" s="50"/>
      <c r="AR2524" s="50"/>
      <c r="AS2524" s="50"/>
      <c r="AT2524" s="50"/>
      <c r="AU2524" s="50"/>
      <c r="AV2524" s="50"/>
      <c r="AW2524" s="50"/>
      <c r="AX2524" s="50"/>
      <c r="AY2524" s="50"/>
      <c r="AZ2524" s="50"/>
      <c r="BA2524" s="50"/>
      <c r="BB2524" s="50"/>
      <c r="BC2524" s="50"/>
      <c r="BD2524" s="50"/>
      <c r="BE2524" s="50"/>
      <c r="BF2524" s="50"/>
      <c r="BG2524" s="50"/>
      <c r="BH2524" s="50"/>
      <c r="BI2524" s="50"/>
      <c r="BJ2524" s="50"/>
      <c r="BK2524" s="50"/>
      <c r="BL2524" s="50"/>
      <c r="BM2524" s="50"/>
      <c r="BN2524" s="50"/>
      <c r="BO2524" s="50"/>
      <c r="BP2524" s="50"/>
      <c r="BQ2524" s="50"/>
      <c r="BR2524" s="50"/>
      <c r="BS2524" s="50"/>
      <c r="BT2524" s="50"/>
      <c r="BU2524" s="50"/>
      <c r="BV2524" s="50"/>
      <c r="BW2524" s="50"/>
      <c r="BX2524" s="50"/>
      <c r="BY2524" s="50"/>
      <c r="BZ2524" s="50"/>
      <c r="CA2524" s="50"/>
      <c r="CB2524" s="50"/>
      <c r="CC2524" s="50"/>
      <c r="CD2524" s="50"/>
      <c r="CE2524" s="50"/>
      <c r="CF2524" s="50"/>
      <c r="CG2524" s="50"/>
      <c r="CH2524" s="50"/>
      <c r="CI2524" s="50"/>
      <c r="CJ2524" s="50"/>
      <c r="CK2524" s="50"/>
      <c r="CL2524" s="50"/>
      <c r="CM2524" s="50"/>
      <c r="CN2524" s="50"/>
      <c r="CO2524" s="50"/>
      <c r="CP2524" s="50"/>
      <c r="CQ2524" s="50"/>
      <c r="CR2524" s="50"/>
      <c r="CS2524" s="50"/>
      <c r="CT2524" s="50"/>
      <c r="CU2524" s="50"/>
      <c r="CV2524" s="50"/>
      <c r="CW2524" s="50"/>
      <c r="CX2524" s="50"/>
      <c r="CY2524" s="50"/>
      <c r="CZ2524" s="50"/>
      <c r="DA2524" s="50"/>
      <c r="DB2524" s="50"/>
      <c r="DC2524" s="50"/>
      <c r="DD2524" s="50"/>
      <c r="DE2524" s="50"/>
      <c r="DF2524" s="50"/>
    </row>
    <row r="2525" spans="2:110" x14ac:dyDescent="0.2">
      <c r="B2525" s="176"/>
      <c r="C2525" s="176"/>
      <c r="E2525" s="203"/>
      <c r="F2525" s="203"/>
      <c r="G2525" s="203"/>
      <c r="H2525" s="203"/>
      <c r="I2525" s="203"/>
      <c r="J2525" s="203"/>
      <c r="K2525" s="203"/>
      <c r="L2525" s="203"/>
      <c r="M2525" s="203"/>
      <c r="N2525" s="203"/>
      <c r="O2525" s="203"/>
      <c r="P2525" s="203"/>
      <c r="Q2525" s="204"/>
      <c r="R2525" s="204"/>
      <c r="S2525" s="234"/>
      <c r="T2525" s="50"/>
      <c r="U2525" s="50"/>
      <c r="V2525" s="50"/>
      <c r="W2525" s="50"/>
      <c r="X2525" s="50"/>
      <c r="Y2525" s="50"/>
      <c r="Z2525" s="250"/>
      <c r="AA2525" s="238"/>
      <c r="AB2525" s="50"/>
      <c r="AC2525" s="50"/>
      <c r="AD2525" s="50"/>
      <c r="AE2525" s="50"/>
      <c r="AF2525" s="50"/>
      <c r="AG2525" s="50"/>
      <c r="AH2525" s="50"/>
      <c r="AI2525" s="50"/>
      <c r="AJ2525" s="50"/>
      <c r="AK2525" s="50"/>
      <c r="AL2525" s="50"/>
      <c r="AM2525" s="50"/>
      <c r="AN2525" s="50"/>
      <c r="AO2525" s="50"/>
      <c r="AP2525" s="50"/>
      <c r="AQ2525" s="50"/>
      <c r="AR2525" s="50"/>
      <c r="AS2525" s="50"/>
      <c r="AT2525" s="50"/>
      <c r="AU2525" s="50"/>
      <c r="AV2525" s="50"/>
      <c r="AW2525" s="50"/>
      <c r="AX2525" s="50"/>
      <c r="AY2525" s="50"/>
      <c r="AZ2525" s="50"/>
      <c r="BA2525" s="50"/>
      <c r="BB2525" s="50"/>
      <c r="BC2525" s="50"/>
      <c r="BD2525" s="50"/>
      <c r="BE2525" s="50"/>
      <c r="BF2525" s="50"/>
      <c r="BG2525" s="50"/>
      <c r="BH2525" s="50"/>
      <c r="BI2525" s="50"/>
      <c r="BJ2525" s="50"/>
      <c r="BK2525" s="50"/>
      <c r="BL2525" s="50"/>
      <c r="BM2525" s="50"/>
      <c r="BN2525" s="50"/>
      <c r="BO2525" s="50"/>
      <c r="BP2525" s="50"/>
      <c r="BQ2525" s="50"/>
      <c r="BR2525" s="50"/>
      <c r="BS2525" s="50"/>
      <c r="BT2525" s="50"/>
      <c r="BU2525" s="50"/>
      <c r="BV2525" s="50"/>
      <c r="BW2525" s="50"/>
      <c r="BX2525" s="50"/>
      <c r="BY2525" s="50"/>
      <c r="BZ2525" s="50"/>
      <c r="CA2525" s="50"/>
      <c r="CB2525" s="50"/>
      <c r="CC2525" s="50"/>
      <c r="CD2525" s="50"/>
      <c r="CE2525" s="50"/>
      <c r="CF2525" s="50"/>
      <c r="CG2525" s="50"/>
      <c r="CH2525" s="50"/>
      <c r="CI2525" s="50"/>
      <c r="CJ2525" s="50"/>
      <c r="CK2525" s="50"/>
      <c r="CL2525" s="50"/>
      <c r="CM2525" s="50"/>
      <c r="CN2525" s="50"/>
      <c r="CO2525" s="50"/>
      <c r="CP2525" s="50"/>
      <c r="CQ2525" s="50"/>
      <c r="CR2525" s="50"/>
      <c r="CS2525" s="50"/>
      <c r="CT2525" s="50"/>
      <c r="CU2525" s="50"/>
      <c r="CV2525" s="50"/>
      <c r="CW2525" s="50"/>
      <c r="CX2525" s="50"/>
      <c r="CY2525" s="50"/>
      <c r="CZ2525" s="50"/>
      <c r="DA2525" s="50"/>
      <c r="DB2525" s="50"/>
      <c r="DC2525" s="50"/>
      <c r="DD2525" s="50"/>
      <c r="DE2525" s="50"/>
      <c r="DF2525" s="50"/>
    </row>
    <row r="2526" spans="2:110" x14ac:dyDescent="0.2">
      <c r="B2526" s="176"/>
      <c r="C2526" s="176"/>
      <c r="D2526" s="200"/>
      <c r="E2526" s="203"/>
      <c r="F2526" s="203"/>
      <c r="G2526" s="203"/>
      <c r="H2526" s="203"/>
      <c r="I2526" s="203"/>
      <c r="J2526" s="203"/>
      <c r="K2526" s="203"/>
      <c r="L2526" s="203"/>
      <c r="M2526" s="203"/>
      <c r="N2526" s="203"/>
      <c r="O2526" s="203"/>
      <c r="P2526" s="203"/>
      <c r="Q2526" s="204"/>
      <c r="R2526" s="204"/>
      <c r="S2526" s="234"/>
      <c r="T2526" s="50"/>
      <c r="U2526" s="50"/>
      <c r="V2526" s="50"/>
      <c r="W2526" s="50"/>
      <c r="X2526" s="50"/>
      <c r="Y2526" s="50"/>
      <c r="Z2526" s="250"/>
      <c r="AA2526" s="238"/>
      <c r="AB2526" s="50"/>
      <c r="AC2526" s="50"/>
      <c r="AD2526" s="50"/>
      <c r="AE2526" s="50"/>
      <c r="AF2526" s="50"/>
      <c r="AG2526" s="50"/>
      <c r="AH2526" s="50"/>
      <c r="AI2526" s="50"/>
      <c r="AJ2526" s="50"/>
      <c r="AK2526" s="50"/>
      <c r="AL2526" s="50"/>
      <c r="AM2526" s="50"/>
      <c r="AN2526" s="50"/>
      <c r="AO2526" s="50"/>
      <c r="AP2526" s="50"/>
      <c r="AQ2526" s="50"/>
      <c r="AR2526" s="50"/>
      <c r="AS2526" s="50"/>
      <c r="AT2526" s="50"/>
      <c r="AU2526" s="50"/>
      <c r="AV2526" s="50"/>
      <c r="AW2526" s="50"/>
      <c r="AX2526" s="50"/>
      <c r="AY2526" s="50"/>
      <c r="AZ2526" s="50"/>
      <c r="BA2526" s="50"/>
      <c r="BB2526" s="50"/>
      <c r="BC2526" s="50"/>
      <c r="BD2526" s="50"/>
      <c r="BE2526" s="50"/>
      <c r="BF2526" s="50"/>
      <c r="BG2526" s="50"/>
      <c r="BH2526" s="50"/>
      <c r="BI2526" s="50"/>
      <c r="BJ2526" s="50"/>
      <c r="BK2526" s="50"/>
      <c r="BL2526" s="50"/>
      <c r="BM2526" s="50"/>
      <c r="BN2526" s="50"/>
      <c r="BO2526" s="50"/>
      <c r="BP2526" s="50"/>
      <c r="BQ2526" s="50"/>
      <c r="BR2526" s="50"/>
      <c r="BS2526" s="50"/>
      <c r="BT2526" s="50"/>
      <c r="BU2526" s="50"/>
      <c r="BV2526" s="50"/>
      <c r="BW2526" s="50"/>
      <c r="BX2526" s="50"/>
      <c r="BY2526" s="50"/>
      <c r="BZ2526" s="50"/>
      <c r="CA2526" s="50"/>
      <c r="CB2526" s="50"/>
      <c r="CC2526" s="50"/>
      <c r="CD2526" s="50"/>
      <c r="CE2526" s="50"/>
      <c r="CF2526" s="50"/>
      <c r="CG2526" s="50"/>
      <c r="CH2526" s="50"/>
      <c r="CI2526" s="50"/>
      <c r="CJ2526" s="50"/>
      <c r="CK2526" s="50"/>
      <c r="CL2526" s="50"/>
      <c r="CM2526" s="50"/>
      <c r="CN2526" s="50"/>
      <c r="CO2526" s="50"/>
      <c r="CP2526" s="50"/>
      <c r="CQ2526" s="50"/>
      <c r="CR2526" s="50"/>
      <c r="CS2526" s="50"/>
      <c r="CT2526" s="50"/>
      <c r="CU2526" s="50"/>
      <c r="CV2526" s="50"/>
      <c r="CW2526" s="50"/>
      <c r="CX2526" s="50"/>
      <c r="CY2526" s="50"/>
      <c r="CZ2526" s="50"/>
      <c r="DA2526" s="50"/>
      <c r="DB2526" s="50"/>
      <c r="DC2526" s="50"/>
      <c r="DD2526" s="50"/>
      <c r="DE2526" s="50"/>
      <c r="DF2526" s="50"/>
    </row>
    <row r="2527" spans="2:110" x14ac:dyDescent="0.2">
      <c r="B2527" s="176"/>
      <c r="C2527" s="176"/>
      <c r="E2527" s="203"/>
      <c r="F2527" s="203"/>
      <c r="G2527" s="203"/>
      <c r="H2527" s="203"/>
      <c r="I2527" s="203"/>
      <c r="J2527" s="203"/>
      <c r="K2527" s="203"/>
      <c r="L2527" s="203"/>
      <c r="M2527" s="203"/>
      <c r="N2527" s="203"/>
      <c r="O2527" s="203"/>
      <c r="P2527" s="203"/>
      <c r="Q2527" s="204"/>
      <c r="R2527" s="204"/>
      <c r="S2527" s="234"/>
      <c r="T2527" s="50"/>
      <c r="U2527" s="50"/>
      <c r="V2527" s="50"/>
      <c r="W2527" s="50"/>
      <c r="X2527" s="50"/>
      <c r="Y2527" s="50"/>
      <c r="Z2527" s="250"/>
      <c r="AA2527" s="238"/>
      <c r="AB2527" s="50"/>
      <c r="AC2527" s="50"/>
      <c r="AD2527" s="50"/>
      <c r="AE2527" s="50"/>
      <c r="AF2527" s="50"/>
      <c r="AG2527" s="50"/>
      <c r="AH2527" s="50"/>
      <c r="AI2527" s="50"/>
      <c r="AJ2527" s="50"/>
      <c r="AK2527" s="50"/>
      <c r="AL2527" s="50"/>
      <c r="AM2527" s="50"/>
      <c r="AN2527" s="50"/>
      <c r="AO2527" s="50"/>
      <c r="AP2527" s="50"/>
      <c r="AQ2527" s="50"/>
      <c r="AR2527" s="50"/>
      <c r="AS2527" s="50"/>
      <c r="AT2527" s="50"/>
      <c r="AU2527" s="50"/>
      <c r="AV2527" s="50"/>
      <c r="AW2527" s="50"/>
      <c r="AX2527" s="50"/>
      <c r="AY2527" s="50"/>
      <c r="AZ2527" s="50"/>
      <c r="BA2527" s="50"/>
      <c r="BB2527" s="50"/>
      <c r="BC2527" s="50"/>
      <c r="BD2527" s="50"/>
      <c r="BE2527" s="50"/>
      <c r="BF2527" s="50"/>
      <c r="BG2527" s="50"/>
      <c r="BH2527" s="50"/>
      <c r="BI2527" s="50"/>
      <c r="BJ2527" s="50"/>
      <c r="BK2527" s="50"/>
      <c r="BL2527" s="50"/>
      <c r="BM2527" s="50"/>
      <c r="BN2527" s="50"/>
      <c r="BO2527" s="50"/>
      <c r="BP2527" s="50"/>
      <c r="BQ2527" s="50"/>
      <c r="BR2527" s="50"/>
      <c r="BS2527" s="50"/>
      <c r="BT2527" s="50"/>
      <c r="BU2527" s="50"/>
      <c r="BV2527" s="50"/>
      <c r="BW2527" s="50"/>
      <c r="BX2527" s="50"/>
      <c r="BY2527" s="50"/>
      <c r="BZ2527" s="50"/>
      <c r="CA2527" s="50"/>
      <c r="CB2527" s="50"/>
      <c r="CC2527" s="50"/>
      <c r="CD2527" s="50"/>
      <c r="CE2527" s="50"/>
      <c r="CF2527" s="50"/>
      <c r="CG2527" s="50"/>
      <c r="CH2527" s="50"/>
      <c r="CI2527" s="50"/>
      <c r="CJ2527" s="50"/>
      <c r="CK2527" s="50"/>
      <c r="CL2527" s="50"/>
      <c r="CM2527" s="50"/>
      <c r="CN2527" s="50"/>
      <c r="CO2527" s="50"/>
      <c r="CP2527" s="50"/>
      <c r="CQ2527" s="50"/>
      <c r="CR2527" s="50"/>
      <c r="CS2527" s="50"/>
      <c r="CT2527" s="50"/>
      <c r="CU2527" s="50"/>
      <c r="CV2527" s="50"/>
      <c r="CW2527" s="50"/>
      <c r="CX2527" s="50"/>
      <c r="CY2527" s="50"/>
      <c r="CZ2527" s="50"/>
      <c r="DA2527" s="50"/>
      <c r="DB2527" s="50"/>
      <c r="DC2527" s="50"/>
      <c r="DD2527" s="50"/>
      <c r="DE2527" s="50"/>
      <c r="DF2527" s="50"/>
    </row>
    <row r="2528" spans="2:110" x14ac:dyDescent="0.2">
      <c r="B2528" s="176"/>
      <c r="C2528" s="176"/>
      <c r="E2528" s="203"/>
      <c r="F2528" s="203"/>
      <c r="G2528" s="203"/>
      <c r="H2528" s="203"/>
      <c r="I2528" s="203"/>
      <c r="J2528" s="203"/>
      <c r="K2528" s="203"/>
      <c r="L2528" s="203"/>
      <c r="M2528" s="203"/>
      <c r="N2528" s="203"/>
      <c r="O2528" s="203"/>
      <c r="P2528" s="203"/>
      <c r="Q2528" s="204"/>
      <c r="R2528" s="204"/>
      <c r="S2528" s="234"/>
      <c r="T2528" s="50"/>
      <c r="U2528" s="50"/>
      <c r="V2528" s="50"/>
      <c r="W2528" s="50"/>
      <c r="X2528" s="50"/>
      <c r="Y2528" s="50"/>
      <c r="Z2528" s="250"/>
      <c r="AA2528" s="238"/>
      <c r="AB2528" s="50"/>
      <c r="AC2528" s="50"/>
      <c r="AD2528" s="50"/>
      <c r="AE2528" s="50"/>
      <c r="AF2528" s="50"/>
      <c r="AG2528" s="50"/>
      <c r="AH2528" s="50"/>
      <c r="AI2528" s="50"/>
      <c r="AJ2528" s="50"/>
      <c r="AK2528" s="50"/>
      <c r="AL2528" s="50"/>
      <c r="AM2528" s="50"/>
      <c r="AN2528" s="50"/>
      <c r="AO2528" s="50"/>
      <c r="AP2528" s="50"/>
      <c r="AQ2528" s="50"/>
      <c r="AR2528" s="50"/>
      <c r="AS2528" s="50"/>
      <c r="AT2528" s="50"/>
      <c r="AU2528" s="50"/>
      <c r="AV2528" s="50"/>
      <c r="AW2528" s="50"/>
      <c r="AX2528" s="50"/>
      <c r="AY2528" s="50"/>
      <c r="AZ2528" s="50"/>
      <c r="BA2528" s="50"/>
      <c r="BB2528" s="50"/>
      <c r="BC2528" s="50"/>
      <c r="BD2528" s="50"/>
      <c r="BE2528" s="50"/>
      <c r="BF2528" s="50"/>
      <c r="BG2528" s="50"/>
      <c r="BH2528" s="50"/>
      <c r="BI2528" s="50"/>
      <c r="BJ2528" s="50"/>
      <c r="BK2528" s="50"/>
      <c r="BL2528" s="50"/>
      <c r="BM2528" s="50"/>
      <c r="BN2528" s="50"/>
      <c r="BO2528" s="50"/>
      <c r="BP2528" s="50"/>
      <c r="BQ2528" s="50"/>
      <c r="BR2528" s="50"/>
      <c r="BS2528" s="50"/>
      <c r="BT2528" s="50"/>
      <c r="BU2528" s="50"/>
      <c r="BV2528" s="50"/>
      <c r="BW2528" s="50"/>
      <c r="BX2528" s="50"/>
      <c r="BY2528" s="50"/>
      <c r="BZ2528" s="50"/>
      <c r="CA2528" s="50"/>
      <c r="CB2528" s="50"/>
      <c r="CC2528" s="50"/>
      <c r="CD2528" s="50"/>
      <c r="CE2528" s="50"/>
      <c r="CF2528" s="50"/>
      <c r="CG2528" s="50"/>
      <c r="CH2528" s="50"/>
      <c r="CI2528" s="50"/>
      <c r="CJ2528" s="50"/>
      <c r="CK2528" s="50"/>
      <c r="CL2528" s="50"/>
      <c r="CM2528" s="50"/>
      <c r="CN2528" s="50"/>
      <c r="CO2528" s="50"/>
      <c r="CP2528" s="50"/>
      <c r="CQ2528" s="50"/>
      <c r="CR2528" s="50"/>
      <c r="CS2528" s="50"/>
      <c r="CT2528" s="50"/>
      <c r="CU2528" s="50"/>
      <c r="CV2528" s="50"/>
      <c r="CW2528" s="50"/>
      <c r="CX2528" s="50"/>
      <c r="CY2528" s="50"/>
      <c r="CZ2528" s="50"/>
      <c r="DA2528" s="50"/>
      <c r="DB2528" s="50"/>
      <c r="DC2528" s="50"/>
      <c r="DD2528" s="50"/>
      <c r="DE2528" s="50"/>
      <c r="DF2528" s="50"/>
    </row>
    <row r="2529" spans="2:110" x14ac:dyDescent="0.2">
      <c r="B2529" s="176"/>
      <c r="C2529" s="176"/>
      <c r="E2529" s="203"/>
      <c r="F2529" s="203"/>
      <c r="G2529" s="203"/>
      <c r="H2529" s="203"/>
      <c r="I2529" s="203"/>
      <c r="J2529" s="203"/>
      <c r="K2529" s="203"/>
      <c r="L2529" s="203"/>
      <c r="M2529" s="203"/>
      <c r="N2529" s="203"/>
      <c r="O2529" s="203"/>
      <c r="P2529" s="203"/>
      <c r="Q2529" s="204"/>
      <c r="R2529" s="204"/>
      <c r="S2529" s="234"/>
      <c r="T2529" s="50"/>
      <c r="U2529" s="50"/>
      <c r="V2529" s="50"/>
      <c r="W2529" s="50"/>
      <c r="X2529" s="50"/>
      <c r="Y2529" s="50"/>
      <c r="Z2529" s="250"/>
      <c r="AA2529" s="238"/>
      <c r="AB2529" s="50"/>
      <c r="AC2529" s="50"/>
      <c r="AD2529" s="50"/>
      <c r="AE2529" s="50"/>
      <c r="AF2529" s="50"/>
      <c r="AG2529" s="50"/>
      <c r="AH2529" s="50"/>
      <c r="AI2529" s="50"/>
      <c r="AJ2529" s="50"/>
      <c r="AK2529" s="50"/>
      <c r="AL2529" s="50"/>
      <c r="AM2529" s="50"/>
      <c r="AN2529" s="50"/>
      <c r="AO2529" s="50"/>
      <c r="AP2529" s="50"/>
      <c r="AQ2529" s="50"/>
      <c r="AR2529" s="50"/>
      <c r="AS2529" s="50"/>
      <c r="AT2529" s="50"/>
      <c r="AU2529" s="50"/>
      <c r="AV2529" s="50"/>
      <c r="AW2529" s="50"/>
      <c r="AX2529" s="50"/>
      <c r="AY2529" s="50"/>
      <c r="AZ2529" s="50"/>
      <c r="BA2529" s="50"/>
      <c r="BB2529" s="50"/>
      <c r="BC2529" s="50"/>
      <c r="BD2529" s="50"/>
      <c r="BE2529" s="50"/>
      <c r="BF2529" s="50"/>
      <c r="BG2529" s="50"/>
      <c r="BH2529" s="50"/>
      <c r="BI2529" s="50"/>
      <c r="BJ2529" s="50"/>
      <c r="BK2529" s="50"/>
      <c r="BL2529" s="50"/>
      <c r="BM2529" s="50"/>
      <c r="BN2529" s="50"/>
      <c r="BO2529" s="50"/>
      <c r="BP2529" s="50"/>
      <c r="BQ2529" s="50"/>
      <c r="BR2529" s="50"/>
      <c r="BS2529" s="50"/>
      <c r="BT2529" s="50"/>
      <c r="BU2529" s="50"/>
      <c r="BV2529" s="50"/>
      <c r="BW2529" s="50"/>
      <c r="BX2529" s="50"/>
      <c r="BY2529" s="50"/>
      <c r="BZ2529" s="50"/>
      <c r="CA2529" s="50"/>
      <c r="CB2529" s="50"/>
      <c r="CC2529" s="50"/>
      <c r="CD2529" s="50"/>
      <c r="CE2529" s="50"/>
      <c r="CF2529" s="50"/>
      <c r="CG2529" s="50"/>
      <c r="CH2529" s="50"/>
      <c r="CI2529" s="50"/>
      <c r="CJ2529" s="50"/>
      <c r="CK2529" s="50"/>
      <c r="CL2529" s="50"/>
      <c r="CM2529" s="50"/>
      <c r="CN2529" s="50"/>
      <c r="CO2529" s="50"/>
      <c r="CP2529" s="50"/>
      <c r="CQ2529" s="50"/>
      <c r="CR2529" s="50"/>
      <c r="CS2529" s="50"/>
      <c r="CT2529" s="50"/>
      <c r="CU2529" s="50"/>
      <c r="CV2529" s="50"/>
      <c r="CW2529" s="50"/>
      <c r="CX2529" s="50"/>
      <c r="CY2529" s="50"/>
      <c r="CZ2529" s="50"/>
      <c r="DA2529" s="50"/>
      <c r="DB2529" s="50"/>
      <c r="DC2529" s="50"/>
      <c r="DD2529" s="50"/>
      <c r="DE2529" s="50"/>
      <c r="DF2529" s="50"/>
    </row>
    <row r="2530" spans="2:110" x14ac:dyDescent="0.2">
      <c r="B2530" s="176"/>
      <c r="C2530" s="176"/>
      <c r="E2530" s="203"/>
      <c r="F2530" s="203"/>
      <c r="G2530" s="203"/>
      <c r="H2530" s="203"/>
      <c r="I2530" s="203"/>
      <c r="J2530" s="203"/>
      <c r="K2530" s="203"/>
      <c r="L2530" s="203"/>
      <c r="M2530" s="203"/>
      <c r="N2530" s="203"/>
      <c r="O2530" s="203"/>
      <c r="P2530" s="203"/>
      <c r="Q2530" s="204"/>
      <c r="R2530" s="204"/>
      <c r="S2530" s="234"/>
      <c r="T2530" s="50"/>
      <c r="U2530" s="50"/>
      <c r="V2530" s="50"/>
      <c r="W2530" s="50"/>
      <c r="X2530" s="50"/>
      <c r="Y2530" s="50"/>
      <c r="Z2530" s="250"/>
      <c r="AA2530" s="238"/>
      <c r="AB2530" s="50"/>
      <c r="AC2530" s="50"/>
      <c r="AD2530" s="50"/>
      <c r="AE2530" s="50"/>
      <c r="AF2530" s="50"/>
      <c r="AG2530" s="50"/>
      <c r="AH2530" s="50"/>
      <c r="AI2530" s="50"/>
      <c r="AJ2530" s="50"/>
      <c r="AK2530" s="50"/>
      <c r="AL2530" s="50"/>
      <c r="AM2530" s="50"/>
      <c r="AN2530" s="50"/>
      <c r="AO2530" s="50"/>
      <c r="AP2530" s="50"/>
      <c r="AQ2530" s="50"/>
      <c r="AR2530" s="50"/>
      <c r="AS2530" s="50"/>
      <c r="AT2530" s="50"/>
      <c r="AU2530" s="50"/>
      <c r="AV2530" s="50"/>
      <c r="AW2530" s="50"/>
      <c r="AX2530" s="50"/>
      <c r="AY2530" s="50"/>
      <c r="AZ2530" s="50"/>
      <c r="BA2530" s="50"/>
      <c r="BB2530" s="50"/>
      <c r="BC2530" s="50"/>
      <c r="BD2530" s="50"/>
      <c r="BE2530" s="50"/>
      <c r="BF2530" s="50"/>
      <c r="BG2530" s="50"/>
      <c r="BH2530" s="50"/>
      <c r="BI2530" s="50"/>
      <c r="BJ2530" s="50"/>
      <c r="BK2530" s="50"/>
      <c r="BL2530" s="50"/>
      <c r="BM2530" s="50"/>
      <c r="BN2530" s="50"/>
      <c r="BO2530" s="50"/>
      <c r="BP2530" s="50"/>
      <c r="BQ2530" s="50"/>
      <c r="BR2530" s="50"/>
      <c r="BS2530" s="50"/>
      <c r="BT2530" s="50"/>
      <c r="BU2530" s="50"/>
      <c r="BV2530" s="50"/>
      <c r="BW2530" s="50"/>
      <c r="BX2530" s="50"/>
      <c r="BY2530" s="50"/>
      <c r="BZ2530" s="50"/>
      <c r="CA2530" s="50"/>
      <c r="CB2530" s="50"/>
      <c r="CC2530" s="50"/>
      <c r="CD2530" s="50"/>
      <c r="CE2530" s="50"/>
      <c r="CF2530" s="50"/>
      <c r="CG2530" s="50"/>
      <c r="CH2530" s="50"/>
      <c r="CI2530" s="50"/>
      <c r="CJ2530" s="50"/>
      <c r="CK2530" s="50"/>
      <c r="CL2530" s="50"/>
      <c r="CM2530" s="50"/>
      <c r="CN2530" s="50"/>
      <c r="CO2530" s="50"/>
      <c r="CP2530" s="50"/>
      <c r="CQ2530" s="50"/>
      <c r="CR2530" s="50"/>
      <c r="CS2530" s="50"/>
      <c r="CT2530" s="50"/>
      <c r="CU2530" s="50"/>
      <c r="CV2530" s="50"/>
      <c r="CW2530" s="50"/>
      <c r="CX2530" s="50"/>
      <c r="CY2530" s="50"/>
      <c r="CZ2530" s="50"/>
      <c r="DA2530" s="50"/>
      <c r="DB2530" s="50"/>
      <c r="DC2530" s="50"/>
      <c r="DD2530" s="50"/>
      <c r="DE2530" s="50"/>
      <c r="DF2530" s="50"/>
    </row>
    <row r="2531" spans="2:110" x14ac:dyDescent="0.2">
      <c r="B2531" s="176"/>
      <c r="C2531" s="176"/>
      <c r="E2531" s="203"/>
      <c r="F2531" s="203"/>
      <c r="G2531" s="203"/>
      <c r="H2531" s="203"/>
      <c r="I2531" s="203"/>
      <c r="J2531" s="203"/>
      <c r="K2531" s="203"/>
      <c r="L2531" s="203"/>
      <c r="M2531" s="203"/>
      <c r="N2531" s="203"/>
      <c r="O2531" s="203"/>
      <c r="P2531" s="203"/>
      <c r="Q2531" s="204"/>
      <c r="R2531" s="204"/>
      <c r="S2531" s="234"/>
      <c r="T2531" s="50"/>
      <c r="U2531" s="50"/>
      <c r="V2531" s="50"/>
      <c r="W2531" s="50"/>
      <c r="X2531" s="50"/>
      <c r="Y2531" s="50"/>
      <c r="Z2531" s="250"/>
      <c r="AA2531" s="238"/>
      <c r="AB2531" s="50"/>
      <c r="AC2531" s="50"/>
      <c r="AD2531" s="50"/>
      <c r="AE2531" s="50"/>
      <c r="AF2531" s="50"/>
      <c r="AG2531" s="50"/>
      <c r="AH2531" s="50"/>
      <c r="AI2531" s="50"/>
      <c r="AJ2531" s="50"/>
      <c r="AK2531" s="50"/>
      <c r="AL2531" s="50"/>
      <c r="AM2531" s="50"/>
      <c r="AN2531" s="50"/>
      <c r="AO2531" s="50"/>
      <c r="AP2531" s="50"/>
      <c r="AQ2531" s="50"/>
      <c r="AR2531" s="50"/>
      <c r="AS2531" s="50"/>
      <c r="AT2531" s="50"/>
      <c r="AU2531" s="50"/>
      <c r="AV2531" s="50"/>
      <c r="AW2531" s="50"/>
      <c r="AX2531" s="50"/>
      <c r="AY2531" s="50"/>
      <c r="AZ2531" s="50"/>
      <c r="BA2531" s="50"/>
      <c r="BB2531" s="50"/>
      <c r="BC2531" s="50"/>
      <c r="BD2531" s="50"/>
      <c r="BE2531" s="50"/>
      <c r="BF2531" s="50"/>
      <c r="BG2531" s="50"/>
      <c r="BH2531" s="50"/>
      <c r="BI2531" s="50"/>
      <c r="BJ2531" s="50"/>
      <c r="BK2531" s="50"/>
      <c r="BL2531" s="50"/>
      <c r="BM2531" s="50"/>
      <c r="BN2531" s="50"/>
      <c r="BO2531" s="50"/>
      <c r="BP2531" s="50"/>
      <c r="BQ2531" s="50"/>
      <c r="BR2531" s="50"/>
      <c r="BS2531" s="50"/>
      <c r="BT2531" s="50"/>
      <c r="BU2531" s="50"/>
      <c r="BV2531" s="50"/>
      <c r="BW2531" s="50"/>
      <c r="BX2531" s="50"/>
      <c r="BY2531" s="50"/>
      <c r="BZ2531" s="50"/>
      <c r="CA2531" s="50"/>
      <c r="CB2531" s="50"/>
      <c r="CC2531" s="50"/>
      <c r="CD2531" s="50"/>
      <c r="CE2531" s="50"/>
      <c r="CF2531" s="50"/>
      <c r="CG2531" s="50"/>
      <c r="CH2531" s="50"/>
      <c r="CI2531" s="50"/>
      <c r="CJ2531" s="50"/>
      <c r="CK2531" s="50"/>
      <c r="CL2531" s="50"/>
      <c r="CM2531" s="50"/>
      <c r="CN2531" s="50"/>
      <c r="CO2531" s="50"/>
      <c r="CP2531" s="50"/>
      <c r="CQ2531" s="50"/>
      <c r="CR2531" s="50"/>
      <c r="CS2531" s="50"/>
      <c r="CT2531" s="50"/>
      <c r="CU2531" s="50"/>
      <c r="CV2531" s="50"/>
      <c r="CW2531" s="50"/>
      <c r="CX2531" s="50"/>
      <c r="CY2531" s="50"/>
      <c r="CZ2531" s="50"/>
      <c r="DA2531" s="50"/>
      <c r="DB2531" s="50"/>
      <c r="DC2531" s="50"/>
      <c r="DD2531" s="50"/>
      <c r="DE2531" s="50"/>
      <c r="DF2531" s="50"/>
    </row>
    <row r="2532" spans="2:110" x14ac:dyDescent="0.2">
      <c r="B2532" s="176"/>
      <c r="C2532" s="176"/>
      <c r="E2532" s="203"/>
      <c r="F2532" s="203"/>
      <c r="G2532" s="203"/>
      <c r="H2532" s="203"/>
      <c r="I2532" s="203"/>
      <c r="J2532" s="203"/>
      <c r="K2532" s="203"/>
      <c r="L2532" s="203"/>
      <c r="M2532" s="203"/>
      <c r="N2532" s="203"/>
      <c r="O2532" s="203"/>
      <c r="P2532" s="203"/>
      <c r="Q2532" s="204"/>
      <c r="R2532" s="204"/>
      <c r="S2532" s="234"/>
      <c r="T2532" s="50"/>
      <c r="U2532" s="50"/>
      <c r="V2532" s="50"/>
      <c r="W2532" s="50"/>
      <c r="X2532" s="50"/>
      <c r="Y2532" s="50"/>
      <c r="Z2532" s="250"/>
      <c r="AA2532" s="238"/>
      <c r="AB2532" s="50"/>
      <c r="AC2532" s="50"/>
      <c r="AD2532" s="50"/>
      <c r="AE2532" s="50"/>
      <c r="AF2532" s="50"/>
      <c r="AG2532" s="50"/>
      <c r="AH2532" s="50"/>
      <c r="AI2532" s="50"/>
      <c r="AJ2532" s="50"/>
      <c r="AK2532" s="50"/>
      <c r="AL2532" s="50"/>
      <c r="AM2532" s="50"/>
      <c r="AN2532" s="50"/>
      <c r="AO2532" s="50"/>
      <c r="AP2532" s="50"/>
      <c r="AQ2532" s="50"/>
      <c r="AR2532" s="50"/>
      <c r="AS2532" s="50"/>
      <c r="AT2532" s="50"/>
      <c r="AU2532" s="50"/>
      <c r="AV2532" s="50"/>
      <c r="AW2532" s="50"/>
      <c r="AX2532" s="50"/>
      <c r="AY2532" s="50"/>
      <c r="AZ2532" s="50"/>
      <c r="BA2532" s="50"/>
      <c r="BB2532" s="50"/>
      <c r="BC2532" s="50"/>
      <c r="BD2532" s="50"/>
      <c r="BE2532" s="50"/>
      <c r="BF2532" s="50"/>
      <c r="BG2532" s="50"/>
      <c r="BH2532" s="50"/>
      <c r="BI2532" s="50"/>
      <c r="BJ2532" s="50"/>
      <c r="BK2532" s="50"/>
      <c r="BL2532" s="50"/>
      <c r="BM2532" s="50"/>
      <c r="BN2532" s="50"/>
      <c r="BO2532" s="50"/>
      <c r="BP2532" s="50"/>
      <c r="BQ2532" s="50"/>
      <c r="BR2532" s="50"/>
      <c r="BS2532" s="50"/>
      <c r="BT2532" s="50"/>
      <c r="BU2532" s="50"/>
      <c r="BV2532" s="50"/>
      <c r="BW2532" s="50"/>
      <c r="BX2532" s="50"/>
      <c r="BY2532" s="50"/>
      <c r="BZ2532" s="50"/>
      <c r="CA2532" s="50"/>
      <c r="CB2532" s="50"/>
      <c r="CC2532" s="50"/>
      <c r="CD2532" s="50"/>
      <c r="CE2532" s="50"/>
      <c r="CF2532" s="50"/>
      <c r="CG2532" s="50"/>
      <c r="CH2532" s="50"/>
      <c r="CI2532" s="50"/>
      <c r="CJ2532" s="50"/>
      <c r="CK2532" s="50"/>
      <c r="CL2532" s="50"/>
      <c r="CM2532" s="50"/>
      <c r="CN2532" s="50"/>
      <c r="CO2532" s="50"/>
      <c r="CP2532" s="50"/>
      <c r="CQ2532" s="50"/>
      <c r="CR2532" s="50"/>
      <c r="CS2532" s="50"/>
      <c r="CT2532" s="50"/>
      <c r="CU2532" s="50"/>
      <c r="CV2532" s="50"/>
      <c r="CW2532" s="50"/>
      <c r="CX2532" s="50"/>
      <c r="CY2532" s="50"/>
      <c r="CZ2532" s="50"/>
      <c r="DA2532" s="50"/>
      <c r="DB2532" s="50"/>
      <c r="DC2532" s="50"/>
      <c r="DD2532" s="50"/>
      <c r="DE2532" s="50"/>
      <c r="DF2532" s="50"/>
    </row>
    <row r="2533" spans="2:110" x14ac:dyDescent="0.2">
      <c r="B2533" s="181"/>
      <c r="C2533" s="181"/>
      <c r="E2533" s="203"/>
      <c r="F2533" s="203"/>
      <c r="G2533" s="203"/>
      <c r="H2533" s="203"/>
      <c r="I2533" s="203"/>
      <c r="J2533" s="203"/>
      <c r="K2533" s="203"/>
      <c r="L2533" s="203"/>
      <c r="M2533" s="203"/>
      <c r="N2533" s="203"/>
      <c r="O2533" s="203"/>
      <c r="P2533" s="203"/>
      <c r="Q2533" s="204"/>
      <c r="R2533" s="204"/>
      <c r="S2533" s="234"/>
      <c r="T2533" s="50"/>
      <c r="U2533" s="50"/>
      <c r="V2533" s="50"/>
      <c r="W2533" s="50"/>
      <c r="X2533" s="50"/>
      <c r="Y2533" s="50"/>
      <c r="Z2533" s="250"/>
      <c r="AA2533" s="238"/>
      <c r="AB2533" s="50"/>
      <c r="AC2533" s="50"/>
      <c r="AD2533" s="50"/>
      <c r="AE2533" s="50"/>
      <c r="AF2533" s="50"/>
      <c r="AG2533" s="50"/>
      <c r="AH2533" s="50"/>
      <c r="AI2533" s="50"/>
      <c r="AJ2533" s="50"/>
      <c r="AK2533" s="50"/>
      <c r="AL2533" s="50"/>
      <c r="AM2533" s="50"/>
      <c r="AN2533" s="50"/>
      <c r="AO2533" s="50"/>
      <c r="AP2533" s="50"/>
      <c r="AQ2533" s="50"/>
      <c r="AR2533" s="50"/>
      <c r="AS2533" s="50"/>
      <c r="AT2533" s="50"/>
      <c r="AU2533" s="50"/>
      <c r="AV2533" s="50"/>
      <c r="AW2533" s="50"/>
      <c r="AX2533" s="50"/>
      <c r="AY2533" s="50"/>
      <c r="AZ2533" s="50"/>
      <c r="BA2533" s="50"/>
      <c r="BB2533" s="50"/>
      <c r="BC2533" s="50"/>
      <c r="BD2533" s="50"/>
      <c r="BE2533" s="50"/>
      <c r="BF2533" s="50"/>
      <c r="BG2533" s="50"/>
      <c r="BH2533" s="50"/>
      <c r="BI2533" s="50"/>
      <c r="BJ2533" s="50"/>
      <c r="BK2533" s="50"/>
      <c r="BL2533" s="50"/>
      <c r="BM2533" s="50"/>
      <c r="BN2533" s="50"/>
      <c r="BO2533" s="50"/>
      <c r="BP2533" s="50"/>
      <c r="BQ2533" s="50"/>
      <c r="BR2533" s="50"/>
      <c r="BS2533" s="50"/>
      <c r="BT2533" s="50"/>
      <c r="BU2533" s="50"/>
      <c r="BV2533" s="50"/>
      <c r="BW2533" s="50"/>
      <c r="BX2533" s="50"/>
      <c r="BY2533" s="50"/>
      <c r="BZ2533" s="50"/>
      <c r="CA2533" s="50"/>
      <c r="CB2533" s="50"/>
      <c r="CC2533" s="50"/>
      <c r="CD2533" s="50"/>
      <c r="CE2533" s="50"/>
      <c r="CF2533" s="50"/>
      <c r="CG2533" s="50"/>
      <c r="CH2533" s="50"/>
      <c r="CI2533" s="50"/>
      <c r="CJ2533" s="50"/>
      <c r="CK2533" s="50"/>
      <c r="CL2533" s="50"/>
      <c r="CM2533" s="50"/>
      <c r="CN2533" s="50"/>
      <c r="CO2533" s="50"/>
      <c r="CP2533" s="50"/>
      <c r="CQ2533" s="50"/>
      <c r="CR2533" s="50"/>
      <c r="CS2533" s="50"/>
      <c r="CT2533" s="50"/>
      <c r="CU2533" s="50"/>
      <c r="CV2533" s="50"/>
      <c r="CW2533" s="50"/>
      <c r="CX2533" s="50"/>
      <c r="CY2533" s="50"/>
      <c r="CZ2533" s="50"/>
      <c r="DA2533" s="50"/>
      <c r="DB2533" s="50"/>
      <c r="DC2533" s="50"/>
      <c r="DD2533" s="50"/>
      <c r="DE2533" s="50"/>
      <c r="DF2533" s="50"/>
    </row>
    <row r="2534" spans="2:110" x14ac:dyDescent="0.2">
      <c r="B2534" s="181"/>
      <c r="C2534" s="181"/>
      <c r="E2534" s="203"/>
      <c r="F2534" s="203"/>
      <c r="G2534" s="203"/>
      <c r="H2534" s="203"/>
      <c r="I2534" s="203"/>
      <c r="J2534" s="203"/>
      <c r="K2534" s="203"/>
      <c r="L2534" s="203"/>
      <c r="M2534" s="203"/>
      <c r="N2534" s="203"/>
      <c r="O2534" s="203"/>
      <c r="P2534" s="203"/>
      <c r="Q2534" s="204"/>
      <c r="R2534" s="204"/>
      <c r="S2534" s="234"/>
      <c r="T2534" s="50"/>
      <c r="U2534" s="50"/>
      <c r="V2534" s="50"/>
      <c r="W2534" s="50"/>
      <c r="X2534" s="50"/>
      <c r="Y2534" s="50"/>
      <c r="Z2534" s="250"/>
      <c r="AA2534" s="238"/>
      <c r="AB2534" s="50"/>
      <c r="AC2534" s="50"/>
      <c r="AD2534" s="50"/>
      <c r="AE2534" s="50"/>
      <c r="AF2534" s="50"/>
      <c r="AG2534" s="50"/>
      <c r="AH2534" s="50"/>
      <c r="AI2534" s="50"/>
      <c r="AJ2534" s="50"/>
      <c r="AK2534" s="50"/>
      <c r="AL2534" s="50"/>
      <c r="AM2534" s="50"/>
      <c r="AN2534" s="50"/>
      <c r="AO2534" s="50"/>
      <c r="AP2534" s="50"/>
      <c r="AQ2534" s="50"/>
      <c r="AR2534" s="50"/>
      <c r="AS2534" s="50"/>
      <c r="AT2534" s="50"/>
      <c r="AU2534" s="50"/>
      <c r="AV2534" s="50"/>
      <c r="AW2534" s="50"/>
      <c r="AX2534" s="50"/>
      <c r="AY2534" s="50"/>
      <c r="AZ2534" s="50"/>
      <c r="BA2534" s="50"/>
      <c r="BB2534" s="50"/>
      <c r="BC2534" s="50"/>
      <c r="BD2534" s="50"/>
      <c r="BE2534" s="50"/>
      <c r="BF2534" s="50"/>
      <c r="BG2534" s="50"/>
      <c r="BH2534" s="50"/>
      <c r="BI2534" s="50"/>
      <c r="BJ2534" s="50"/>
      <c r="BK2534" s="50"/>
      <c r="BL2534" s="50"/>
      <c r="BM2534" s="50"/>
      <c r="BN2534" s="50"/>
      <c r="BO2534" s="50"/>
      <c r="BP2534" s="50"/>
      <c r="BQ2534" s="50"/>
      <c r="BR2534" s="50"/>
      <c r="BS2534" s="50"/>
      <c r="BT2534" s="50"/>
      <c r="BU2534" s="50"/>
      <c r="BV2534" s="50"/>
      <c r="BW2534" s="50"/>
      <c r="BX2534" s="50"/>
      <c r="BY2534" s="50"/>
      <c r="BZ2534" s="50"/>
      <c r="CA2534" s="50"/>
      <c r="CB2534" s="50"/>
      <c r="CC2534" s="50"/>
      <c r="CD2534" s="50"/>
      <c r="CE2534" s="50"/>
      <c r="CF2534" s="50"/>
      <c r="CG2534" s="50"/>
      <c r="CH2534" s="50"/>
      <c r="CI2534" s="50"/>
      <c r="CJ2534" s="50"/>
      <c r="CK2534" s="50"/>
      <c r="CL2534" s="50"/>
      <c r="CM2534" s="50"/>
      <c r="CN2534" s="50"/>
      <c r="CO2534" s="50"/>
      <c r="CP2534" s="50"/>
      <c r="CQ2534" s="50"/>
      <c r="CR2534" s="50"/>
      <c r="CS2534" s="50"/>
      <c r="CT2534" s="50"/>
      <c r="CU2534" s="50"/>
      <c r="CV2534" s="50"/>
      <c r="CW2534" s="50"/>
      <c r="CX2534" s="50"/>
      <c r="CY2534" s="50"/>
      <c r="CZ2534" s="50"/>
      <c r="DA2534" s="50"/>
      <c r="DB2534" s="50"/>
      <c r="DC2534" s="50"/>
      <c r="DD2534" s="50"/>
      <c r="DE2534" s="50"/>
      <c r="DF2534" s="50"/>
    </row>
    <row r="2535" spans="2:110" x14ac:dyDescent="0.2">
      <c r="B2535" s="181"/>
      <c r="C2535" s="181"/>
      <c r="E2535" s="203"/>
      <c r="F2535" s="203"/>
      <c r="G2535" s="203"/>
      <c r="H2535" s="203"/>
      <c r="I2535" s="203"/>
      <c r="J2535" s="203"/>
      <c r="K2535" s="203"/>
      <c r="L2535" s="203"/>
      <c r="M2535" s="203"/>
      <c r="N2535" s="203"/>
      <c r="O2535" s="203"/>
      <c r="P2535" s="203"/>
      <c r="Q2535" s="204"/>
      <c r="R2535" s="204"/>
      <c r="S2535" s="234"/>
      <c r="T2535" s="50"/>
      <c r="U2535" s="50"/>
      <c r="V2535" s="50"/>
      <c r="W2535" s="50"/>
      <c r="X2535" s="50"/>
      <c r="Y2535" s="50"/>
      <c r="Z2535" s="250"/>
      <c r="AA2535" s="238"/>
      <c r="AB2535" s="50"/>
      <c r="AC2535" s="50"/>
      <c r="AD2535" s="50"/>
      <c r="AE2535" s="50"/>
      <c r="AF2535" s="50"/>
      <c r="AG2535" s="50"/>
      <c r="AH2535" s="50"/>
      <c r="AI2535" s="50"/>
      <c r="AJ2535" s="50"/>
      <c r="AK2535" s="50"/>
      <c r="AL2535" s="50"/>
      <c r="AM2535" s="50"/>
      <c r="AN2535" s="50"/>
      <c r="AO2535" s="50"/>
      <c r="AP2535" s="50"/>
      <c r="AQ2535" s="50"/>
      <c r="AR2535" s="50"/>
      <c r="AS2535" s="50"/>
      <c r="AT2535" s="50"/>
      <c r="AU2535" s="50"/>
      <c r="AV2535" s="50"/>
      <c r="AW2535" s="50"/>
      <c r="AX2535" s="50"/>
      <c r="AY2535" s="50"/>
      <c r="AZ2535" s="50"/>
      <c r="BA2535" s="50"/>
      <c r="BB2535" s="50"/>
      <c r="BC2535" s="50"/>
      <c r="BD2535" s="50"/>
      <c r="BE2535" s="50"/>
      <c r="BF2535" s="50"/>
      <c r="BG2535" s="50"/>
      <c r="BH2535" s="50"/>
      <c r="BI2535" s="50"/>
      <c r="BJ2535" s="50"/>
      <c r="BK2535" s="50"/>
      <c r="BL2535" s="50"/>
      <c r="BM2535" s="50"/>
      <c r="BN2535" s="50"/>
      <c r="BO2535" s="50"/>
      <c r="BP2535" s="50"/>
      <c r="BQ2535" s="50"/>
      <c r="BR2535" s="50"/>
      <c r="BS2535" s="50"/>
      <c r="BT2535" s="50"/>
      <c r="BU2535" s="50"/>
      <c r="BV2535" s="50"/>
      <c r="BW2535" s="50"/>
      <c r="BX2535" s="50"/>
      <c r="BY2535" s="50"/>
      <c r="BZ2535" s="50"/>
      <c r="CA2535" s="50"/>
      <c r="CB2535" s="50"/>
      <c r="CC2535" s="50"/>
      <c r="CD2535" s="50"/>
      <c r="CE2535" s="50"/>
      <c r="CF2535" s="50"/>
      <c r="CG2535" s="50"/>
      <c r="CH2535" s="50"/>
      <c r="CI2535" s="50"/>
      <c r="CJ2535" s="50"/>
      <c r="CK2535" s="50"/>
      <c r="CL2535" s="50"/>
      <c r="CM2535" s="50"/>
      <c r="CN2535" s="50"/>
      <c r="CO2535" s="50"/>
      <c r="CP2535" s="50"/>
      <c r="CQ2535" s="50"/>
      <c r="CR2535" s="50"/>
      <c r="CS2535" s="50"/>
      <c r="CT2535" s="50"/>
      <c r="CU2535" s="50"/>
      <c r="CV2535" s="50"/>
      <c r="CW2535" s="50"/>
      <c r="CX2535" s="50"/>
      <c r="CY2535" s="50"/>
      <c r="CZ2535" s="50"/>
      <c r="DA2535" s="50"/>
      <c r="DB2535" s="50"/>
      <c r="DC2535" s="50"/>
      <c r="DD2535" s="50"/>
      <c r="DE2535" s="50"/>
      <c r="DF2535" s="50"/>
    </row>
    <row r="2536" spans="2:110" x14ac:dyDescent="0.2">
      <c r="B2536" s="181"/>
      <c r="C2536" s="181"/>
      <c r="E2536" s="203"/>
      <c r="F2536" s="203"/>
      <c r="G2536" s="203"/>
      <c r="H2536" s="203"/>
      <c r="I2536" s="203"/>
      <c r="J2536" s="203"/>
      <c r="K2536" s="203"/>
      <c r="L2536" s="203"/>
      <c r="M2536" s="203"/>
      <c r="N2536" s="203"/>
      <c r="O2536" s="203"/>
      <c r="P2536" s="203"/>
      <c r="Q2536" s="204"/>
      <c r="R2536" s="204"/>
      <c r="S2536" s="234"/>
      <c r="T2536" s="50"/>
      <c r="U2536" s="50"/>
      <c r="V2536" s="50"/>
      <c r="W2536" s="50"/>
      <c r="X2536" s="50"/>
      <c r="Y2536" s="50"/>
      <c r="Z2536" s="250"/>
      <c r="AA2536" s="238"/>
      <c r="AB2536" s="50"/>
      <c r="AC2536" s="50"/>
      <c r="AD2536" s="50"/>
      <c r="AE2536" s="50"/>
      <c r="AF2536" s="50"/>
      <c r="AG2536" s="50"/>
      <c r="AH2536" s="50"/>
      <c r="AI2536" s="50"/>
      <c r="AJ2536" s="50"/>
      <c r="AK2536" s="50"/>
      <c r="AL2536" s="50"/>
      <c r="AM2536" s="50"/>
      <c r="AN2536" s="50"/>
      <c r="AO2536" s="50"/>
      <c r="AP2536" s="50"/>
      <c r="AQ2536" s="50"/>
      <c r="AR2536" s="50"/>
      <c r="AS2536" s="50"/>
      <c r="AT2536" s="50"/>
      <c r="AU2536" s="50"/>
      <c r="AV2536" s="50"/>
      <c r="AW2536" s="50"/>
      <c r="AX2536" s="50"/>
      <c r="AY2536" s="50"/>
      <c r="AZ2536" s="50"/>
      <c r="BA2536" s="50"/>
      <c r="BB2536" s="50"/>
      <c r="BC2536" s="50"/>
      <c r="BD2536" s="50"/>
      <c r="BE2536" s="50"/>
      <c r="BF2536" s="50"/>
      <c r="BG2536" s="50"/>
      <c r="BH2536" s="50"/>
      <c r="BI2536" s="50"/>
      <c r="BJ2536" s="50"/>
      <c r="BK2536" s="50"/>
      <c r="BL2536" s="50"/>
      <c r="BM2536" s="50"/>
      <c r="BN2536" s="50"/>
      <c r="BO2536" s="50"/>
      <c r="BP2536" s="50"/>
      <c r="BQ2536" s="50"/>
      <c r="BR2536" s="50"/>
      <c r="BS2536" s="50"/>
      <c r="BT2536" s="50"/>
      <c r="BU2536" s="50"/>
      <c r="BV2536" s="50"/>
      <c r="BW2536" s="50"/>
      <c r="BX2536" s="50"/>
      <c r="BY2536" s="50"/>
      <c r="BZ2536" s="50"/>
      <c r="CA2536" s="50"/>
      <c r="CB2536" s="50"/>
      <c r="CC2536" s="50"/>
      <c r="CD2536" s="50"/>
      <c r="CE2536" s="50"/>
      <c r="CF2536" s="50"/>
      <c r="CG2536" s="50"/>
      <c r="CH2536" s="50"/>
      <c r="CI2536" s="50"/>
      <c r="CJ2536" s="50"/>
      <c r="CK2536" s="50"/>
      <c r="CL2536" s="50"/>
      <c r="CM2536" s="50"/>
      <c r="CN2536" s="50"/>
      <c r="CO2536" s="50"/>
      <c r="CP2536" s="50"/>
      <c r="CQ2536" s="50"/>
      <c r="CR2536" s="50"/>
      <c r="CS2536" s="50"/>
      <c r="CT2536" s="50"/>
      <c r="CU2536" s="50"/>
      <c r="CV2536" s="50"/>
      <c r="CW2536" s="50"/>
      <c r="CX2536" s="50"/>
      <c r="CY2536" s="50"/>
      <c r="CZ2536" s="50"/>
      <c r="DA2536" s="50"/>
      <c r="DB2536" s="50"/>
      <c r="DC2536" s="50"/>
      <c r="DD2536" s="50"/>
      <c r="DE2536" s="50"/>
      <c r="DF2536" s="50"/>
    </row>
    <row r="2537" spans="2:110" x14ac:dyDescent="0.2">
      <c r="B2537" s="181"/>
      <c r="C2537" s="181"/>
      <c r="D2537" s="200"/>
      <c r="E2537" s="203"/>
      <c r="F2537" s="203"/>
      <c r="G2537" s="203"/>
      <c r="H2537" s="203"/>
      <c r="I2537" s="203"/>
      <c r="J2537" s="203"/>
      <c r="K2537" s="203"/>
      <c r="L2537" s="203"/>
      <c r="M2537" s="203"/>
      <c r="N2537" s="203"/>
      <c r="O2537" s="203"/>
      <c r="P2537" s="203"/>
      <c r="Q2537" s="204"/>
      <c r="R2537" s="204"/>
      <c r="S2537" s="234"/>
      <c r="T2537" s="50"/>
      <c r="U2537" s="50"/>
      <c r="V2537" s="50"/>
      <c r="W2537" s="50"/>
      <c r="X2537" s="50"/>
      <c r="Y2537" s="50"/>
      <c r="Z2537" s="250"/>
      <c r="AA2537" s="238"/>
      <c r="AB2537" s="50"/>
      <c r="AC2537" s="50"/>
      <c r="AD2537" s="50"/>
      <c r="AE2537" s="50"/>
      <c r="AF2537" s="50"/>
      <c r="AG2537" s="50"/>
      <c r="AH2537" s="50"/>
      <c r="AI2537" s="50"/>
      <c r="AJ2537" s="50"/>
      <c r="AK2537" s="50"/>
      <c r="AL2537" s="50"/>
      <c r="AM2537" s="50"/>
      <c r="AN2537" s="50"/>
      <c r="AO2537" s="50"/>
      <c r="AP2537" s="50"/>
      <c r="AQ2537" s="50"/>
      <c r="AR2537" s="50"/>
      <c r="AS2537" s="50"/>
      <c r="AT2537" s="50"/>
      <c r="AU2537" s="50"/>
      <c r="AV2537" s="50"/>
      <c r="AW2537" s="50"/>
      <c r="AX2537" s="50"/>
      <c r="AY2537" s="50"/>
      <c r="AZ2537" s="50"/>
      <c r="BA2537" s="50"/>
      <c r="BB2537" s="50"/>
      <c r="BC2537" s="50"/>
      <c r="BD2537" s="50"/>
      <c r="BE2537" s="50"/>
      <c r="BF2537" s="50"/>
      <c r="BG2537" s="50"/>
      <c r="BH2537" s="50"/>
      <c r="BI2537" s="50"/>
      <c r="BJ2537" s="50"/>
      <c r="BK2537" s="50"/>
      <c r="BL2537" s="50"/>
      <c r="BM2537" s="50"/>
      <c r="BN2537" s="50"/>
      <c r="BO2537" s="50"/>
      <c r="BP2537" s="50"/>
      <c r="BQ2537" s="50"/>
      <c r="BR2537" s="50"/>
      <c r="BS2537" s="50"/>
      <c r="BT2537" s="50"/>
      <c r="BU2537" s="50"/>
      <c r="BV2537" s="50"/>
      <c r="BW2537" s="50"/>
      <c r="BX2537" s="50"/>
      <c r="BY2537" s="50"/>
      <c r="BZ2537" s="50"/>
      <c r="CA2537" s="50"/>
      <c r="CB2537" s="50"/>
      <c r="CC2537" s="50"/>
      <c r="CD2537" s="50"/>
      <c r="CE2537" s="50"/>
      <c r="CF2537" s="50"/>
      <c r="CG2537" s="50"/>
      <c r="CH2537" s="50"/>
      <c r="CI2537" s="50"/>
      <c r="CJ2537" s="50"/>
      <c r="CK2537" s="50"/>
      <c r="CL2537" s="50"/>
      <c r="CM2537" s="50"/>
      <c r="CN2537" s="50"/>
      <c r="CO2537" s="50"/>
      <c r="CP2537" s="50"/>
      <c r="CQ2537" s="50"/>
      <c r="CR2537" s="50"/>
      <c r="CS2537" s="50"/>
      <c r="CT2537" s="50"/>
      <c r="CU2537" s="50"/>
      <c r="CV2537" s="50"/>
      <c r="CW2537" s="50"/>
      <c r="CX2537" s="50"/>
      <c r="CY2537" s="50"/>
      <c r="CZ2537" s="50"/>
      <c r="DA2537" s="50"/>
      <c r="DB2537" s="50"/>
      <c r="DC2537" s="50"/>
      <c r="DD2537" s="50"/>
      <c r="DE2537" s="50"/>
      <c r="DF2537" s="50"/>
    </row>
    <row r="2538" spans="2:110" x14ac:dyDescent="0.2">
      <c r="B2538" s="181"/>
      <c r="C2538" s="181"/>
      <c r="E2538" s="203"/>
      <c r="F2538" s="203"/>
      <c r="G2538" s="203"/>
      <c r="H2538" s="203"/>
      <c r="I2538" s="203"/>
      <c r="J2538" s="203"/>
      <c r="K2538" s="203"/>
      <c r="L2538" s="203"/>
      <c r="M2538" s="203"/>
      <c r="N2538" s="203"/>
      <c r="O2538" s="203"/>
      <c r="P2538" s="203"/>
      <c r="Q2538" s="204"/>
      <c r="R2538" s="204"/>
      <c r="S2538" s="234"/>
      <c r="T2538" s="50"/>
      <c r="U2538" s="50"/>
      <c r="V2538" s="50"/>
      <c r="W2538" s="50"/>
      <c r="X2538" s="50"/>
      <c r="Y2538" s="50"/>
      <c r="Z2538" s="250"/>
      <c r="AA2538" s="238"/>
      <c r="AB2538" s="50"/>
      <c r="AC2538" s="50"/>
      <c r="AD2538" s="50"/>
      <c r="AE2538" s="50"/>
      <c r="AF2538" s="50"/>
      <c r="AG2538" s="50"/>
      <c r="AH2538" s="50"/>
      <c r="AI2538" s="50"/>
      <c r="AJ2538" s="50"/>
      <c r="AK2538" s="50"/>
      <c r="AL2538" s="50"/>
      <c r="AM2538" s="50"/>
      <c r="AN2538" s="50"/>
      <c r="AO2538" s="50"/>
      <c r="AP2538" s="50"/>
      <c r="AQ2538" s="50"/>
      <c r="AR2538" s="50"/>
      <c r="AS2538" s="50"/>
      <c r="AT2538" s="50"/>
      <c r="AU2538" s="50"/>
      <c r="AV2538" s="50"/>
      <c r="AW2538" s="50"/>
      <c r="AX2538" s="50"/>
      <c r="AY2538" s="50"/>
      <c r="AZ2538" s="50"/>
      <c r="BA2538" s="50"/>
      <c r="BB2538" s="50"/>
      <c r="BC2538" s="50"/>
      <c r="BD2538" s="50"/>
      <c r="BE2538" s="50"/>
      <c r="BF2538" s="50"/>
      <c r="BG2538" s="50"/>
      <c r="BH2538" s="50"/>
      <c r="BI2538" s="50"/>
      <c r="BJ2538" s="50"/>
      <c r="BK2538" s="50"/>
      <c r="BL2538" s="50"/>
      <c r="BM2538" s="50"/>
      <c r="BN2538" s="50"/>
      <c r="BO2538" s="50"/>
      <c r="BP2538" s="50"/>
      <c r="BQ2538" s="50"/>
      <c r="BR2538" s="50"/>
      <c r="BS2538" s="50"/>
      <c r="BT2538" s="50"/>
      <c r="BU2538" s="50"/>
      <c r="BV2538" s="50"/>
      <c r="BW2538" s="50"/>
      <c r="BX2538" s="50"/>
      <c r="BY2538" s="50"/>
      <c r="BZ2538" s="50"/>
      <c r="CA2538" s="50"/>
      <c r="CB2538" s="50"/>
      <c r="CC2538" s="50"/>
      <c r="CD2538" s="50"/>
      <c r="CE2538" s="50"/>
      <c r="CF2538" s="50"/>
      <c r="CG2538" s="50"/>
      <c r="CH2538" s="50"/>
      <c r="CI2538" s="50"/>
      <c r="CJ2538" s="50"/>
      <c r="CK2538" s="50"/>
      <c r="CL2538" s="50"/>
      <c r="CM2538" s="50"/>
      <c r="CN2538" s="50"/>
      <c r="CO2538" s="50"/>
      <c r="CP2538" s="50"/>
      <c r="CQ2538" s="50"/>
      <c r="CR2538" s="50"/>
      <c r="CS2538" s="50"/>
      <c r="CT2538" s="50"/>
      <c r="CU2538" s="50"/>
      <c r="CV2538" s="50"/>
      <c r="CW2538" s="50"/>
      <c r="CX2538" s="50"/>
      <c r="CY2538" s="50"/>
      <c r="CZ2538" s="50"/>
      <c r="DA2538" s="50"/>
      <c r="DB2538" s="50"/>
      <c r="DC2538" s="50"/>
      <c r="DD2538" s="50"/>
      <c r="DE2538" s="50"/>
      <c r="DF2538" s="50"/>
    </row>
    <row r="2539" spans="2:110" x14ac:dyDescent="0.2">
      <c r="B2539" s="181"/>
      <c r="C2539" s="181"/>
      <c r="E2539" s="203"/>
      <c r="F2539" s="203"/>
      <c r="G2539" s="203"/>
      <c r="H2539" s="203"/>
      <c r="I2539" s="203"/>
      <c r="J2539" s="203"/>
      <c r="K2539" s="203"/>
      <c r="L2539" s="203"/>
      <c r="M2539" s="203"/>
      <c r="N2539" s="203"/>
      <c r="O2539" s="203"/>
      <c r="P2539" s="203"/>
      <c r="Q2539" s="204"/>
      <c r="R2539" s="204"/>
      <c r="S2539" s="234"/>
      <c r="T2539" s="50"/>
      <c r="U2539" s="50"/>
      <c r="V2539" s="50"/>
      <c r="W2539" s="50"/>
      <c r="X2539" s="50"/>
      <c r="Y2539" s="50"/>
      <c r="Z2539" s="250"/>
      <c r="AA2539" s="238"/>
      <c r="AB2539" s="50"/>
      <c r="AC2539" s="50"/>
      <c r="AD2539" s="50"/>
      <c r="AE2539" s="50"/>
      <c r="AF2539" s="50"/>
      <c r="AG2539" s="50"/>
      <c r="AH2539" s="50"/>
      <c r="AI2539" s="50"/>
      <c r="AJ2539" s="50"/>
      <c r="AK2539" s="50"/>
      <c r="AL2539" s="50"/>
      <c r="AM2539" s="50"/>
      <c r="AN2539" s="50"/>
      <c r="AO2539" s="50"/>
      <c r="AP2539" s="50"/>
      <c r="AQ2539" s="50"/>
      <c r="AR2539" s="50"/>
      <c r="AS2539" s="50"/>
      <c r="AT2539" s="50"/>
      <c r="AU2539" s="50"/>
      <c r="AV2539" s="50"/>
      <c r="AW2539" s="50"/>
      <c r="AX2539" s="50"/>
      <c r="AY2539" s="50"/>
      <c r="AZ2539" s="50"/>
      <c r="BA2539" s="50"/>
      <c r="BB2539" s="50"/>
      <c r="BC2539" s="50"/>
      <c r="BD2539" s="50"/>
      <c r="BE2539" s="50"/>
      <c r="BF2539" s="50"/>
      <c r="BG2539" s="50"/>
      <c r="BH2539" s="50"/>
      <c r="BI2539" s="50"/>
      <c r="BJ2539" s="50"/>
      <c r="BK2539" s="50"/>
      <c r="BL2539" s="50"/>
      <c r="BM2539" s="50"/>
      <c r="BN2539" s="50"/>
      <c r="BO2539" s="50"/>
      <c r="BP2539" s="50"/>
      <c r="BQ2539" s="50"/>
      <c r="BR2539" s="50"/>
      <c r="BS2539" s="50"/>
      <c r="BT2539" s="50"/>
      <c r="BU2539" s="50"/>
      <c r="BV2539" s="50"/>
      <c r="BW2539" s="50"/>
      <c r="BX2539" s="50"/>
      <c r="BY2539" s="50"/>
      <c r="BZ2539" s="50"/>
      <c r="CA2539" s="50"/>
      <c r="CB2539" s="50"/>
      <c r="CC2539" s="50"/>
      <c r="CD2539" s="50"/>
      <c r="CE2539" s="50"/>
      <c r="CF2539" s="50"/>
      <c r="CG2539" s="50"/>
      <c r="CH2539" s="50"/>
      <c r="CI2539" s="50"/>
      <c r="CJ2539" s="50"/>
      <c r="CK2539" s="50"/>
      <c r="CL2539" s="50"/>
      <c r="CM2539" s="50"/>
      <c r="CN2539" s="50"/>
      <c r="CO2539" s="50"/>
      <c r="CP2539" s="50"/>
      <c r="CQ2539" s="50"/>
      <c r="CR2539" s="50"/>
      <c r="CS2539" s="50"/>
      <c r="CT2539" s="50"/>
      <c r="CU2539" s="50"/>
      <c r="CV2539" s="50"/>
      <c r="CW2539" s="50"/>
      <c r="CX2539" s="50"/>
      <c r="CY2539" s="50"/>
      <c r="CZ2539" s="50"/>
      <c r="DA2539" s="50"/>
      <c r="DB2539" s="50"/>
      <c r="DC2539" s="50"/>
      <c r="DD2539" s="50"/>
      <c r="DE2539" s="50"/>
      <c r="DF2539" s="50"/>
    </row>
    <row r="2540" spans="2:110" x14ac:dyDescent="0.2">
      <c r="B2540" s="181"/>
      <c r="C2540" s="181"/>
      <c r="E2540" s="203"/>
      <c r="F2540" s="203"/>
      <c r="G2540" s="203"/>
      <c r="H2540" s="203"/>
      <c r="I2540" s="203"/>
      <c r="J2540" s="203"/>
      <c r="K2540" s="203"/>
      <c r="L2540" s="203"/>
      <c r="M2540" s="203"/>
      <c r="N2540" s="203"/>
      <c r="O2540" s="203"/>
      <c r="P2540" s="203"/>
      <c r="Q2540" s="204"/>
      <c r="R2540" s="204"/>
      <c r="S2540" s="234"/>
      <c r="T2540" s="50"/>
      <c r="U2540" s="50"/>
      <c r="V2540" s="50"/>
      <c r="W2540" s="50"/>
      <c r="X2540" s="50"/>
      <c r="Y2540" s="50"/>
      <c r="Z2540" s="250"/>
      <c r="AA2540" s="238"/>
      <c r="AB2540" s="50"/>
      <c r="AC2540" s="50"/>
      <c r="AD2540" s="50"/>
      <c r="AE2540" s="50"/>
      <c r="AF2540" s="50"/>
      <c r="AG2540" s="50"/>
      <c r="AH2540" s="50"/>
      <c r="AI2540" s="50"/>
      <c r="AJ2540" s="50"/>
      <c r="AK2540" s="50"/>
      <c r="AL2540" s="50"/>
      <c r="AM2540" s="50"/>
      <c r="AN2540" s="50"/>
      <c r="AO2540" s="50"/>
      <c r="AP2540" s="50"/>
      <c r="AQ2540" s="50"/>
      <c r="AR2540" s="50"/>
      <c r="AS2540" s="50"/>
      <c r="AT2540" s="50"/>
      <c r="AU2540" s="50"/>
      <c r="AV2540" s="50"/>
      <c r="AW2540" s="50"/>
      <c r="AX2540" s="50"/>
      <c r="AY2540" s="50"/>
      <c r="AZ2540" s="50"/>
      <c r="BA2540" s="50"/>
      <c r="BB2540" s="50"/>
      <c r="BC2540" s="50"/>
      <c r="BD2540" s="50"/>
      <c r="BE2540" s="50"/>
      <c r="BF2540" s="50"/>
      <c r="BG2540" s="50"/>
      <c r="BH2540" s="50"/>
      <c r="BI2540" s="50"/>
      <c r="BJ2540" s="50"/>
      <c r="BK2540" s="50"/>
      <c r="BL2540" s="50"/>
      <c r="BM2540" s="50"/>
      <c r="BN2540" s="50"/>
      <c r="BO2540" s="50"/>
      <c r="BP2540" s="50"/>
      <c r="BQ2540" s="50"/>
      <c r="BR2540" s="50"/>
      <c r="BS2540" s="50"/>
      <c r="BT2540" s="50"/>
      <c r="BU2540" s="50"/>
      <c r="BV2540" s="50"/>
      <c r="BW2540" s="50"/>
      <c r="BX2540" s="50"/>
      <c r="BY2540" s="50"/>
      <c r="BZ2540" s="50"/>
      <c r="CA2540" s="50"/>
      <c r="CB2540" s="50"/>
      <c r="CC2540" s="50"/>
      <c r="CD2540" s="50"/>
      <c r="CE2540" s="50"/>
      <c r="CF2540" s="50"/>
      <c r="CG2540" s="50"/>
      <c r="CH2540" s="50"/>
      <c r="CI2540" s="50"/>
      <c r="CJ2540" s="50"/>
      <c r="CK2540" s="50"/>
      <c r="CL2540" s="50"/>
      <c r="CM2540" s="50"/>
      <c r="CN2540" s="50"/>
      <c r="CO2540" s="50"/>
      <c r="CP2540" s="50"/>
      <c r="CQ2540" s="50"/>
      <c r="CR2540" s="50"/>
      <c r="CS2540" s="50"/>
      <c r="CT2540" s="50"/>
      <c r="CU2540" s="50"/>
      <c r="CV2540" s="50"/>
      <c r="CW2540" s="50"/>
      <c r="CX2540" s="50"/>
      <c r="CY2540" s="50"/>
      <c r="CZ2540" s="50"/>
      <c r="DA2540" s="50"/>
      <c r="DB2540" s="50"/>
      <c r="DC2540" s="50"/>
      <c r="DD2540" s="50"/>
      <c r="DE2540" s="50"/>
      <c r="DF2540" s="50"/>
    </row>
    <row r="2541" spans="2:110" x14ac:dyDescent="0.2">
      <c r="B2541" s="181"/>
      <c r="C2541" s="181"/>
      <c r="E2541" s="203"/>
      <c r="F2541" s="203"/>
      <c r="G2541" s="203"/>
      <c r="H2541" s="203"/>
      <c r="I2541" s="203"/>
      <c r="J2541" s="203"/>
      <c r="K2541" s="203"/>
      <c r="L2541" s="203"/>
      <c r="M2541" s="203"/>
      <c r="N2541" s="203"/>
      <c r="O2541" s="203"/>
      <c r="P2541" s="203"/>
      <c r="Q2541" s="204"/>
      <c r="R2541" s="204"/>
      <c r="S2541" s="234"/>
      <c r="T2541" s="50"/>
      <c r="U2541" s="50"/>
      <c r="V2541" s="50"/>
      <c r="W2541" s="50"/>
      <c r="X2541" s="50"/>
      <c r="Y2541" s="50"/>
      <c r="Z2541" s="250"/>
      <c r="AA2541" s="238"/>
      <c r="AB2541" s="50"/>
      <c r="AC2541" s="50"/>
      <c r="AD2541" s="50"/>
      <c r="AE2541" s="50"/>
      <c r="AF2541" s="50"/>
      <c r="AG2541" s="50"/>
      <c r="AH2541" s="50"/>
      <c r="AI2541" s="50"/>
      <c r="AJ2541" s="50"/>
      <c r="AK2541" s="50"/>
      <c r="AL2541" s="50"/>
      <c r="AM2541" s="50"/>
      <c r="AN2541" s="50"/>
      <c r="AO2541" s="50"/>
      <c r="AP2541" s="50"/>
      <c r="AQ2541" s="50"/>
      <c r="AR2541" s="50"/>
      <c r="AS2541" s="50"/>
      <c r="AT2541" s="50"/>
      <c r="AU2541" s="50"/>
      <c r="AV2541" s="50"/>
      <c r="AW2541" s="50"/>
      <c r="AX2541" s="50"/>
      <c r="AY2541" s="50"/>
      <c r="AZ2541" s="50"/>
      <c r="BA2541" s="50"/>
      <c r="BB2541" s="50"/>
      <c r="BC2541" s="50"/>
      <c r="BD2541" s="50"/>
      <c r="BE2541" s="50"/>
      <c r="BF2541" s="50"/>
      <c r="BG2541" s="50"/>
      <c r="BH2541" s="50"/>
      <c r="BI2541" s="50"/>
      <c r="BJ2541" s="50"/>
      <c r="BK2541" s="50"/>
      <c r="BL2541" s="50"/>
      <c r="BM2541" s="50"/>
      <c r="BN2541" s="50"/>
      <c r="BO2541" s="50"/>
      <c r="BP2541" s="50"/>
      <c r="BQ2541" s="50"/>
      <c r="BR2541" s="50"/>
      <c r="BS2541" s="50"/>
      <c r="BT2541" s="50"/>
      <c r="BU2541" s="50"/>
      <c r="BV2541" s="50"/>
      <c r="BW2541" s="50"/>
      <c r="BX2541" s="50"/>
      <c r="BY2541" s="50"/>
      <c r="BZ2541" s="50"/>
      <c r="CA2541" s="50"/>
      <c r="CB2541" s="50"/>
      <c r="CC2541" s="50"/>
      <c r="CD2541" s="50"/>
      <c r="CE2541" s="50"/>
      <c r="CF2541" s="50"/>
      <c r="CG2541" s="50"/>
      <c r="CH2541" s="50"/>
      <c r="CI2541" s="50"/>
      <c r="CJ2541" s="50"/>
      <c r="CK2541" s="50"/>
      <c r="CL2541" s="50"/>
      <c r="CM2541" s="50"/>
      <c r="CN2541" s="50"/>
      <c r="CO2541" s="50"/>
      <c r="CP2541" s="50"/>
      <c r="CQ2541" s="50"/>
      <c r="CR2541" s="50"/>
      <c r="CS2541" s="50"/>
      <c r="CT2541" s="50"/>
      <c r="CU2541" s="50"/>
      <c r="CV2541" s="50"/>
      <c r="CW2541" s="50"/>
      <c r="CX2541" s="50"/>
      <c r="CY2541" s="50"/>
      <c r="CZ2541" s="50"/>
      <c r="DA2541" s="50"/>
      <c r="DB2541" s="50"/>
      <c r="DC2541" s="50"/>
      <c r="DD2541" s="50"/>
      <c r="DE2541" s="50"/>
      <c r="DF2541" s="50"/>
    </row>
    <row r="2542" spans="2:110" x14ac:dyDescent="0.2">
      <c r="B2542" s="181"/>
      <c r="C2542" s="181"/>
      <c r="E2542" s="203"/>
      <c r="F2542" s="203"/>
      <c r="G2542" s="203"/>
      <c r="H2542" s="203"/>
      <c r="I2542" s="203"/>
      <c r="J2542" s="203"/>
      <c r="K2542" s="203"/>
      <c r="L2542" s="203"/>
      <c r="M2542" s="203"/>
      <c r="N2542" s="203"/>
      <c r="O2542" s="203"/>
      <c r="P2542" s="203"/>
      <c r="Q2542" s="204"/>
      <c r="R2542" s="204"/>
      <c r="S2542" s="234"/>
      <c r="T2542" s="50"/>
      <c r="U2542" s="50"/>
      <c r="V2542" s="50"/>
      <c r="W2542" s="50"/>
      <c r="X2542" s="50"/>
      <c r="Y2542" s="50"/>
      <c r="Z2542" s="250"/>
      <c r="AA2542" s="238"/>
      <c r="AB2542" s="50"/>
      <c r="AC2542" s="50"/>
      <c r="AD2542" s="50"/>
      <c r="AE2542" s="50"/>
      <c r="AF2542" s="50"/>
      <c r="AG2542" s="50"/>
      <c r="AH2542" s="50"/>
      <c r="AI2542" s="50"/>
      <c r="AJ2542" s="50"/>
      <c r="AK2542" s="50"/>
      <c r="AL2542" s="50"/>
      <c r="AM2542" s="50"/>
      <c r="AN2542" s="50"/>
      <c r="AO2542" s="50"/>
      <c r="AP2542" s="50"/>
      <c r="AQ2542" s="50"/>
      <c r="AR2542" s="50"/>
      <c r="AS2542" s="50"/>
      <c r="AT2542" s="50"/>
      <c r="AU2542" s="50"/>
      <c r="AV2542" s="50"/>
      <c r="AW2542" s="50"/>
      <c r="AX2542" s="50"/>
      <c r="AY2542" s="50"/>
      <c r="AZ2542" s="50"/>
      <c r="BA2542" s="50"/>
      <c r="BB2542" s="50"/>
      <c r="BC2542" s="50"/>
      <c r="BD2542" s="50"/>
      <c r="BE2542" s="50"/>
      <c r="BF2542" s="50"/>
      <c r="BG2542" s="50"/>
      <c r="BH2542" s="50"/>
      <c r="BI2542" s="50"/>
      <c r="BJ2542" s="50"/>
      <c r="BK2542" s="50"/>
      <c r="BL2542" s="50"/>
      <c r="BM2542" s="50"/>
      <c r="BN2542" s="50"/>
      <c r="BO2542" s="50"/>
      <c r="BP2542" s="50"/>
      <c r="BQ2542" s="50"/>
      <c r="BR2542" s="50"/>
      <c r="BS2542" s="50"/>
      <c r="BT2542" s="50"/>
      <c r="BU2542" s="50"/>
      <c r="BV2542" s="50"/>
      <c r="BW2542" s="50"/>
      <c r="BX2542" s="50"/>
      <c r="BY2542" s="50"/>
      <c r="BZ2542" s="50"/>
      <c r="CA2542" s="50"/>
      <c r="CB2542" s="50"/>
      <c r="CC2542" s="50"/>
      <c r="CD2542" s="50"/>
      <c r="CE2542" s="50"/>
      <c r="CF2542" s="50"/>
      <c r="CG2542" s="50"/>
      <c r="CH2542" s="50"/>
      <c r="CI2542" s="50"/>
      <c r="CJ2542" s="50"/>
      <c r="CK2542" s="50"/>
      <c r="CL2542" s="50"/>
      <c r="CM2542" s="50"/>
      <c r="CN2542" s="50"/>
      <c r="CO2542" s="50"/>
      <c r="CP2542" s="50"/>
      <c r="CQ2542" s="50"/>
      <c r="CR2542" s="50"/>
      <c r="CS2542" s="50"/>
      <c r="CT2542" s="50"/>
      <c r="CU2542" s="50"/>
      <c r="CV2542" s="50"/>
      <c r="CW2542" s="50"/>
      <c r="CX2542" s="50"/>
      <c r="CY2542" s="50"/>
      <c r="CZ2542" s="50"/>
      <c r="DA2542" s="50"/>
      <c r="DB2542" s="50"/>
      <c r="DC2542" s="50"/>
      <c r="DD2542" s="50"/>
      <c r="DE2542" s="50"/>
      <c r="DF2542" s="50"/>
    </row>
    <row r="2543" spans="2:110" x14ac:dyDescent="0.2">
      <c r="B2543" s="184"/>
      <c r="C2543" s="184"/>
      <c r="E2543" s="203"/>
      <c r="F2543" s="203"/>
      <c r="G2543" s="203"/>
      <c r="H2543" s="203"/>
      <c r="I2543" s="203"/>
      <c r="J2543" s="203"/>
      <c r="K2543" s="203"/>
      <c r="L2543" s="203"/>
      <c r="M2543" s="203"/>
      <c r="N2543" s="203"/>
      <c r="O2543" s="203"/>
      <c r="P2543" s="203"/>
      <c r="Q2543" s="204"/>
      <c r="R2543" s="204"/>
      <c r="S2543" s="234"/>
      <c r="T2543" s="50"/>
      <c r="U2543" s="50"/>
      <c r="V2543" s="50"/>
      <c r="W2543" s="50"/>
      <c r="X2543" s="50"/>
      <c r="Y2543" s="50"/>
      <c r="Z2543" s="250"/>
      <c r="AA2543" s="238"/>
      <c r="AB2543" s="50"/>
      <c r="AC2543" s="50"/>
      <c r="AD2543" s="50"/>
      <c r="AE2543" s="50"/>
      <c r="AF2543" s="50"/>
      <c r="AG2543" s="50"/>
      <c r="AH2543" s="50"/>
      <c r="AI2543" s="50"/>
      <c r="AJ2543" s="50"/>
      <c r="AK2543" s="50"/>
      <c r="AL2543" s="50"/>
      <c r="AM2543" s="50"/>
      <c r="AN2543" s="50"/>
      <c r="AO2543" s="50"/>
      <c r="AP2543" s="50"/>
      <c r="AQ2543" s="50"/>
      <c r="AR2543" s="50"/>
      <c r="AS2543" s="50"/>
      <c r="AT2543" s="50"/>
      <c r="AU2543" s="50"/>
      <c r="AV2543" s="50"/>
      <c r="AW2543" s="50"/>
      <c r="AX2543" s="50"/>
      <c r="AY2543" s="50"/>
      <c r="AZ2543" s="50"/>
      <c r="BA2543" s="50"/>
      <c r="BB2543" s="50"/>
      <c r="BC2543" s="50"/>
      <c r="BD2543" s="50"/>
      <c r="BE2543" s="50"/>
      <c r="BF2543" s="50"/>
      <c r="BG2543" s="50"/>
      <c r="BH2543" s="50"/>
      <c r="BI2543" s="50"/>
      <c r="BJ2543" s="50"/>
      <c r="BK2543" s="50"/>
      <c r="BL2543" s="50"/>
      <c r="BM2543" s="50"/>
      <c r="BN2543" s="50"/>
      <c r="BO2543" s="50"/>
      <c r="BP2543" s="50"/>
      <c r="BQ2543" s="50"/>
      <c r="BR2543" s="50"/>
      <c r="BS2543" s="50"/>
      <c r="BT2543" s="50"/>
      <c r="BU2543" s="50"/>
      <c r="BV2543" s="50"/>
      <c r="BW2543" s="50"/>
      <c r="BX2543" s="50"/>
      <c r="BY2543" s="50"/>
      <c r="BZ2543" s="50"/>
      <c r="CA2543" s="50"/>
      <c r="CB2543" s="50"/>
      <c r="CC2543" s="50"/>
      <c r="CD2543" s="50"/>
      <c r="CE2543" s="50"/>
      <c r="CF2543" s="50"/>
      <c r="CG2543" s="50"/>
      <c r="CH2543" s="50"/>
      <c r="CI2543" s="50"/>
      <c r="CJ2543" s="50"/>
      <c r="CK2543" s="50"/>
      <c r="CL2543" s="50"/>
      <c r="CM2543" s="50"/>
      <c r="CN2543" s="50"/>
      <c r="CO2543" s="50"/>
      <c r="CP2543" s="50"/>
      <c r="CQ2543" s="50"/>
      <c r="CR2543" s="50"/>
      <c r="CS2543" s="50"/>
      <c r="CT2543" s="50"/>
      <c r="CU2543" s="50"/>
      <c r="CV2543" s="50"/>
      <c r="CW2543" s="50"/>
      <c r="CX2543" s="50"/>
      <c r="CY2543" s="50"/>
      <c r="CZ2543" s="50"/>
      <c r="DA2543" s="50"/>
      <c r="DB2543" s="50"/>
      <c r="DC2543" s="50"/>
      <c r="DD2543" s="50"/>
      <c r="DE2543" s="50"/>
      <c r="DF2543" s="50"/>
    </row>
    <row r="2544" spans="2:110" x14ac:dyDescent="0.2">
      <c r="B2544" s="189"/>
      <c r="C2544" s="189"/>
      <c r="D2544" s="200"/>
      <c r="E2544" s="203"/>
      <c r="F2544" s="203"/>
      <c r="G2544" s="203"/>
      <c r="H2544" s="203"/>
      <c r="I2544" s="203"/>
      <c r="J2544" s="203"/>
      <c r="K2544" s="203"/>
      <c r="L2544" s="203"/>
      <c r="M2544" s="203"/>
      <c r="N2544" s="203"/>
      <c r="O2544" s="203"/>
      <c r="P2544" s="203"/>
      <c r="Q2544" s="204"/>
      <c r="R2544" s="204"/>
      <c r="S2544" s="234"/>
      <c r="T2544" s="50"/>
      <c r="U2544" s="50"/>
      <c r="V2544" s="50"/>
      <c r="W2544" s="50"/>
      <c r="X2544" s="50"/>
      <c r="Y2544" s="50"/>
      <c r="Z2544" s="250"/>
      <c r="AA2544" s="238"/>
      <c r="AB2544" s="50"/>
      <c r="AC2544" s="50"/>
      <c r="AD2544" s="50"/>
      <c r="AE2544" s="50"/>
      <c r="AF2544" s="50"/>
      <c r="AG2544" s="50"/>
      <c r="AH2544" s="50"/>
      <c r="AI2544" s="50"/>
      <c r="AJ2544" s="50"/>
      <c r="AK2544" s="50"/>
      <c r="AL2544" s="50"/>
      <c r="AM2544" s="50"/>
      <c r="AN2544" s="50"/>
      <c r="AO2544" s="50"/>
      <c r="AP2544" s="50"/>
      <c r="AQ2544" s="50"/>
      <c r="AR2544" s="50"/>
      <c r="AS2544" s="50"/>
      <c r="AT2544" s="50"/>
      <c r="AU2544" s="50"/>
      <c r="AV2544" s="50"/>
      <c r="AW2544" s="50"/>
      <c r="AX2544" s="50"/>
      <c r="AY2544" s="50"/>
      <c r="AZ2544" s="50"/>
      <c r="BA2544" s="50"/>
      <c r="BB2544" s="50"/>
      <c r="BC2544" s="50"/>
      <c r="BD2544" s="50"/>
      <c r="BE2544" s="50"/>
      <c r="BF2544" s="50"/>
      <c r="BG2544" s="50"/>
      <c r="BH2544" s="50"/>
      <c r="BI2544" s="50"/>
      <c r="BJ2544" s="50"/>
      <c r="BK2544" s="50"/>
      <c r="BL2544" s="50"/>
      <c r="BM2544" s="50"/>
      <c r="BN2544" s="50"/>
      <c r="BO2544" s="50"/>
      <c r="BP2544" s="50"/>
      <c r="BQ2544" s="50"/>
      <c r="BR2544" s="50"/>
      <c r="BS2544" s="50"/>
      <c r="BT2544" s="50"/>
      <c r="BU2544" s="50"/>
      <c r="BV2544" s="50"/>
      <c r="BW2544" s="50"/>
      <c r="BX2544" s="50"/>
      <c r="BY2544" s="50"/>
      <c r="BZ2544" s="50"/>
      <c r="CA2544" s="50"/>
      <c r="CB2544" s="50"/>
      <c r="CC2544" s="50"/>
      <c r="CD2544" s="50"/>
      <c r="CE2544" s="50"/>
      <c r="CF2544" s="50"/>
      <c r="CG2544" s="50"/>
      <c r="CH2544" s="50"/>
      <c r="CI2544" s="50"/>
      <c r="CJ2544" s="50"/>
      <c r="CK2544" s="50"/>
      <c r="CL2544" s="50"/>
      <c r="CM2544" s="50"/>
      <c r="CN2544" s="50"/>
      <c r="CO2544" s="50"/>
      <c r="CP2544" s="50"/>
      <c r="CQ2544" s="50"/>
      <c r="CR2544" s="50"/>
      <c r="CS2544" s="50"/>
      <c r="CT2544" s="50"/>
      <c r="CU2544" s="50"/>
      <c r="CV2544" s="50"/>
      <c r="CW2544" s="50"/>
      <c r="CX2544" s="50"/>
      <c r="CY2544" s="50"/>
      <c r="CZ2544" s="50"/>
      <c r="DA2544" s="50"/>
      <c r="DB2544" s="50"/>
      <c r="DC2544" s="50"/>
      <c r="DD2544" s="50"/>
      <c r="DE2544" s="50"/>
      <c r="DF2544" s="50"/>
    </row>
    <row r="2545" spans="2:110" x14ac:dyDescent="0.2">
      <c r="D2545" s="200"/>
      <c r="E2545" s="203"/>
      <c r="F2545" s="203"/>
      <c r="G2545" s="203"/>
      <c r="H2545" s="203"/>
      <c r="I2545" s="203"/>
      <c r="J2545" s="203"/>
      <c r="K2545" s="203"/>
      <c r="L2545" s="203"/>
      <c r="M2545" s="203"/>
      <c r="N2545" s="203"/>
      <c r="O2545" s="203"/>
      <c r="P2545" s="203"/>
      <c r="Q2545" s="204"/>
      <c r="R2545" s="204"/>
      <c r="S2545" s="234"/>
      <c r="T2545" s="50"/>
      <c r="U2545" s="50"/>
      <c r="V2545" s="50"/>
      <c r="W2545" s="50"/>
      <c r="X2545" s="50"/>
      <c r="Y2545" s="50"/>
      <c r="Z2545" s="250"/>
      <c r="AA2545" s="238"/>
      <c r="AB2545" s="50"/>
      <c r="AC2545" s="50"/>
      <c r="AD2545" s="50"/>
      <c r="AE2545" s="50"/>
      <c r="AF2545" s="50"/>
      <c r="AG2545" s="50"/>
      <c r="AH2545" s="50"/>
      <c r="AI2545" s="50"/>
      <c r="AJ2545" s="50"/>
      <c r="AK2545" s="50"/>
      <c r="AL2545" s="50"/>
      <c r="AM2545" s="50"/>
      <c r="AN2545" s="50"/>
      <c r="AO2545" s="50"/>
      <c r="AP2545" s="50"/>
      <c r="AQ2545" s="50"/>
      <c r="AR2545" s="50"/>
      <c r="AS2545" s="50"/>
      <c r="AT2545" s="50"/>
      <c r="AU2545" s="50"/>
      <c r="AV2545" s="50"/>
      <c r="AW2545" s="50"/>
      <c r="AX2545" s="50"/>
      <c r="AY2545" s="50"/>
      <c r="AZ2545" s="50"/>
      <c r="BA2545" s="50"/>
      <c r="BB2545" s="50"/>
      <c r="BC2545" s="50"/>
      <c r="BD2545" s="50"/>
      <c r="BE2545" s="50"/>
      <c r="BF2545" s="50"/>
      <c r="BG2545" s="50"/>
      <c r="BH2545" s="50"/>
      <c r="BI2545" s="50"/>
      <c r="BJ2545" s="50"/>
      <c r="BK2545" s="50"/>
      <c r="BL2545" s="50"/>
      <c r="BM2545" s="50"/>
      <c r="BN2545" s="50"/>
      <c r="BO2545" s="50"/>
      <c r="BP2545" s="50"/>
      <c r="BQ2545" s="50"/>
      <c r="BR2545" s="50"/>
      <c r="BS2545" s="50"/>
      <c r="BT2545" s="50"/>
      <c r="BU2545" s="50"/>
      <c r="BV2545" s="50"/>
      <c r="BW2545" s="50"/>
      <c r="BX2545" s="50"/>
      <c r="BY2545" s="50"/>
      <c r="BZ2545" s="50"/>
      <c r="CA2545" s="50"/>
      <c r="CB2545" s="50"/>
      <c r="CC2545" s="50"/>
      <c r="CD2545" s="50"/>
      <c r="CE2545" s="50"/>
      <c r="CF2545" s="50"/>
      <c r="CG2545" s="50"/>
      <c r="CH2545" s="50"/>
      <c r="CI2545" s="50"/>
      <c r="CJ2545" s="50"/>
      <c r="CK2545" s="50"/>
      <c r="CL2545" s="50"/>
      <c r="CM2545" s="50"/>
      <c r="CN2545" s="50"/>
      <c r="CO2545" s="50"/>
      <c r="CP2545" s="50"/>
      <c r="CQ2545" s="50"/>
      <c r="CR2545" s="50"/>
      <c r="CS2545" s="50"/>
      <c r="CT2545" s="50"/>
      <c r="CU2545" s="50"/>
      <c r="CV2545" s="50"/>
      <c r="CW2545" s="50"/>
      <c r="CX2545" s="50"/>
      <c r="CY2545" s="50"/>
      <c r="CZ2545" s="50"/>
      <c r="DA2545" s="50"/>
      <c r="DB2545" s="50"/>
      <c r="DC2545" s="50"/>
      <c r="DD2545" s="50"/>
      <c r="DE2545" s="50"/>
      <c r="DF2545" s="50"/>
    </row>
    <row r="2546" spans="2:110" x14ac:dyDescent="0.2">
      <c r="B2546" s="176"/>
      <c r="C2546" s="176"/>
      <c r="D2546" s="200"/>
      <c r="E2546" s="203"/>
      <c r="F2546" s="203"/>
      <c r="G2546" s="203"/>
      <c r="H2546" s="203"/>
      <c r="I2546" s="203"/>
      <c r="J2546" s="203"/>
      <c r="K2546" s="203"/>
      <c r="L2546" s="203"/>
      <c r="M2546" s="203"/>
      <c r="N2546" s="203"/>
      <c r="O2546" s="203"/>
      <c r="P2546" s="203"/>
      <c r="Q2546" s="204"/>
      <c r="R2546" s="204"/>
      <c r="S2546" s="234"/>
      <c r="T2546" s="50"/>
      <c r="U2546" s="50"/>
      <c r="V2546" s="50"/>
      <c r="W2546" s="50"/>
      <c r="X2546" s="50"/>
      <c r="Y2546" s="50"/>
      <c r="Z2546" s="250"/>
      <c r="AA2546" s="238"/>
      <c r="AB2546" s="50"/>
      <c r="AC2546" s="50"/>
      <c r="AD2546" s="50"/>
      <c r="AE2546" s="50"/>
      <c r="AF2546" s="50"/>
      <c r="AG2546" s="50"/>
      <c r="AH2546" s="50"/>
      <c r="AI2546" s="50"/>
      <c r="AJ2546" s="50"/>
      <c r="AK2546" s="50"/>
      <c r="AL2546" s="50"/>
      <c r="AM2546" s="50"/>
      <c r="AN2546" s="50"/>
      <c r="AO2546" s="50"/>
      <c r="AP2546" s="50"/>
      <c r="AQ2546" s="50"/>
      <c r="AR2546" s="50"/>
      <c r="AS2546" s="50"/>
      <c r="AT2546" s="50"/>
      <c r="AU2546" s="50"/>
      <c r="AV2546" s="50"/>
      <c r="AW2546" s="50"/>
      <c r="AX2546" s="50"/>
      <c r="AY2546" s="50"/>
      <c r="AZ2546" s="50"/>
      <c r="BA2546" s="50"/>
      <c r="BB2546" s="50"/>
      <c r="BC2546" s="50"/>
      <c r="BD2546" s="50"/>
      <c r="BE2546" s="50"/>
      <c r="BF2546" s="50"/>
      <c r="BG2546" s="50"/>
      <c r="BH2546" s="50"/>
      <c r="BI2546" s="50"/>
      <c r="BJ2546" s="50"/>
      <c r="BK2546" s="50"/>
      <c r="BL2546" s="50"/>
      <c r="BM2546" s="50"/>
      <c r="BN2546" s="50"/>
      <c r="BO2546" s="50"/>
      <c r="BP2546" s="50"/>
      <c r="BQ2546" s="50"/>
      <c r="BR2546" s="50"/>
      <c r="BS2546" s="50"/>
      <c r="BT2546" s="50"/>
      <c r="BU2546" s="50"/>
      <c r="BV2546" s="50"/>
      <c r="BW2546" s="50"/>
      <c r="BX2546" s="50"/>
      <c r="BY2546" s="50"/>
      <c r="BZ2546" s="50"/>
      <c r="CA2546" s="50"/>
      <c r="CB2546" s="50"/>
      <c r="CC2546" s="50"/>
      <c r="CD2546" s="50"/>
      <c r="CE2546" s="50"/>
      <c r="CF2546" s="50"/>
      <c r="CG2546" s="50"/>
      <c r="CH2546" s="50"/>
      <c r="CI2546" s="50"/>
      <c r="CJ2546" s="50"/>
      <c r="CK2546" s="50"/>
      <c r="CL2546" s="50"/>
      <c r="CM2546" s="50"/>
      <c r="CN2546" s="50"/>
      <c r="CO2546" s="50"/>
      <c r="CP2546" s="50"/>
      <c r="CQ2546" s="50"/>
      <c r="CR2546" s="50"/>
      <c r="CS2546" s="50"/>
      <c r="CT2546" s="50"/>
      <c r="CU2546" s="50"/>
      <c r="CV2546" s="50"/>
      <c r="CW2546" s="50"/>
      <c r="CX2546" s="50"/>
      <c r="CY2546" s="50"/>
      <c r="CZ2546" s="50"/>
      <c r="DA2546" s="50"/>
      <c r="DB2546" s="50"/>
      <c r="DC2546" s="50"/>
      <c r="DD2546" s="50"/>
      <c r="DE2546" s="50"/>
      <c r="DF2546" s="50"/>
    </row>
    <row r="2547" spans="2:110" x14ac:dyDescent="0.2">
      <c r="B2547" s="176"/>
      <c r="C2547" s="176"/>
      <c r="D2547" s="200"/>
      <c r="E2547" s="203"/>
      <c r="F2547" s="203"/>
      <c r="G2547" s="203"/>
      <c r="H2547" s="203"/>
      <c r="I2547" s="203"/>
      <c r="J2547" s="203"/>
      <c r="K2547" s="203"/>
      <c r="L2547" s="203"/>
      <c r="M2547" s="203"/>
      <c r="N2547" s="203"/>
      <c r="O2547" s="203"/>
      <c r="P2547" s="203"/>
      <c r="Q2547" s="204"/>
      <c r="R2547" s="204"/>
      <c r="S2547" s="234"/>
      <c r="T2547" s="50"/>
      <c r="U2547" s="50"/>
      <c r="V2547" s="50"/>
      <c r="W2547" s="50"/>
      <c r="X2547" s="50"/>
      <c r="Y2547" s="50"/>
      <c r="Z2547" s="250"/>
      <c r="AA2547" s="238"/>
      <c r="AB2547" s="50"/>
      <c r="AC2547" s="50"/>
      <c r="AD2547" s="50"/>
      <c r="AE2547" s="50"/>
      <c r="AF2547" s="50"/>
      <c r="AG2547" s="50"/>
      <c r="AH2547" s="50"/>
      <c r="AI2547" s="50"/>
      <c r="AJ2547" s="50"/>
      <c r="AK2547" s="50"/>
      <c r="AL2547" s="50"/>
      <c r="AM2547" s="50"/>
      <c r="AN2547" s="50"/>
      <c r="AO2547" s="50"/>
      <c r="AP2547" s="50"/>
      <c r="AQ2547" s="50"/>
      <c r="AR2547" s="50"/>
      <c r="AS2547" s="50"/>
      <c r="AT2547" s="50"/>
      <c r="AU2547" s="50"/>
      <c r="AV2547" s="50"/>
      <c r="AW2547" s="50"/>
      <c r="AX2547" s="50"/>
      <c r="AY2547" s="50"/>
      <c r="AZ2547" s="50"/>
      <c r="BA2547" s="50"/>
      <c r="BB2547" s="50"/>
      <c r="BC2547" s="50"/>
      <c r="BD2547" s="50"/>
      <c r="BE2547" s="50"/>
      <c r="BF2547" s="50"/>
      <c r="BG2547" s="50"/>
      <c r="BH2547" s="50"/>
      <c r="BI2547" s="50"/>
      <c r="BJ2547" s="50"/>
      <c r="BK2547" s="50"/>
      <c r="BL2547" s="50"/>
      <c r="BM2547" s="50"/>
      <c r="BN2547" s="50"/>
      <c r="BO2547" s="50"/>
      <c r="BP2547" s="50"/>
      <c r="BQ2547" s="50"/>
      <c r="BR2547" s="50"/>
      <c r="BS2547" s="50"/>
      <c r="BT2547" s="50"/>
      <c r="BU2547" s="50"/>
      <c r="BV2547" s="50"/>
      <c r="BW2547" s="50"/>
      <c r="BX2547" s="50"/>
      <c r="BY2547" s="50"/>
      <c r="BZ2547" s="50"/>
      <c r="CA2547" s="50"/>
      <c r="CB2547" s="50"/>
      <c r="CC2547" s="50"/>
      <c r="CD2547" s="50"/>
      <c r="CE2547" s="50"/>
      <c r="CF2547" s="50"/>
      <c r="CG2547" s="50"/>
      <c r="CH2547" s="50"/>
      <c r="CI2547" s="50"/>
      <c r="CJ2547" s="50"/>
      <c r="CK2547" s="50"/>
      <c r="CL2547" s="50"/>
      <c r="CM2547" s="50"/>
      <c r="CN2547" s="50"/>
      <c r="CO2547" s="50"/>
      <c r="CP2547" s="50"/>
      <c r="CQ2547" s="50"/>
      <c r="CR2547" s="50"/>
      <c r="CS2547" s="50"/>
      <c r="CT2547" s="50"/>
      <c r="CU2547" s="50"/>
      <c r="CV2547" s="50"/>
      <c r="CW2547" s="50"/>
      <c r="CX2547" s="50"/>
      <c r="CY2547" s="50"/>
      <c r="CZ2547" s="50"/>
      <c r="DA2547" s="50"/>
      <c r="DB2547" s="50"/>
      <c r="DC2547" s="50"/>
      <c r="DD2547" s="50"/>
      <c r="DE2547" s="50"/>
      <c r="DF2547" s="50"/>
    </row>
    <row r="2548" spans="2:110" x14ac:dyDescent="0.2">
      <c r="B2548" s="176"/>
      <c r="C2548" s="176"/>
      <c r="E2548" s="203"/>
      <c r="F2548" s="203"/>
      <c r="G2548" s="203"/>
      <c r="H2548" s="203"/>
      <c r="I2548" s="203"/>
      <c r="J2548" s="203"/>
      <c r="K2548" s="203"/>
      <c r="L2548" s="203"/>
      <c r="M2548" s="203"/>
      <c r="N2548" s="203"/>
      <c r="O2548" s="203"/>
      <c r="P2548" s="203"/>
      <c r="Q2548" s="204"/>
      <c r="R2548" s="204"/>
      <c r="S2548" s="234"/>
      <c r="T2548" s="50"/>
      <c r="U2548" s="50"/>
      <c r="V2548" s="50"/>
      <c r="W2548" s="50"/>
      <c r="X2548" s="50"/>
      <c r="Y2548" s="50"/>
      <c r="Z2548" s="250"/>
      <c r="AA2548" s="238"/>
      <c r="AB2548" s="50"/>
      <c r="AC2548" s="50"/>
      <c r="AD2548" s="50"/>
      <c r="AE2548" s="50"/>
      <c r="AF2548" s="50"/>
      <c r="AG2548" s="50"/>
      <c r="AH2548" s="50"/>
      <c r="AI2548" s="50"/>
      <c r="AJ2548" s="50"/>
      <c r="AK2548" s="50"/>
      <c r="AL2548" s="50"/>
      <c r="AM2548" s="50"/>
      <c r="AN2548" s="50"/>
      <c r="AO2548" s="50"/>
      <c r="AP2548" s="50"/>
      <c r="AQ2548" s="50"/>
      <c r="AR2548" s="50"/>
      <c r="AS2548" s="50"/>
      <c r="AT2548" s="50"/>
      <c r="AU2548" s="50"/>
      <c r="AV2548" s="50"/>
      <c r="AW2548" s="50"/>
      <c r="AX2548" s="50"/>
      <c r="AY2548" s="50"/>
      <c r="AZ2548" s="50"/>
      <c r="BA2548" s="50"/>
      <c r="BB2548" s="50"/>
      <c r="BC2548" s="50"/>
      <c r="BD2548" s="50"/>
      <c r="BE2548" s="50"/>
      <c r="BF2548" s="50"/>
      <c r="BG2548" s="50"/>
      <c r="BH2548" s="50"/>
      <c r="BI2548" s="50"/>
      <c r="BJ2548" s="50"/>
      <c r="BK2548" s="50"/>
      <c r="BL2548" s="50"/>
      <c r="BM2548" s="50"/>
      <c r="BN2548" s="50"/>
      <c r="BO2548" s="50"/>
      <c r="BP2548" s="50"/>
      <c r="BQ2548" s="50"/>
      <c r="BR2548" s="50"/>
      <c r="BS2548" s="50"/>
      <c r="BT2548" s="50"/>
      <c r="BU2548" s="50"/>
      <c r="BV2548" s="50"/>
      <c r="BW2548" s="50"/>
      <c r="BX2548" s="50"/>
      <c r="BY2548" s="50"/>
      <c r="BZ2548" s="50"/>
      <c r="CA2548" s="50"/>
      <c r="CB2548" s="50"/>
      <c r="CC2548" s="50"/>
      <c r="CD2548" s="50"/>
      <c r="CE2548" s="50"/>
      <c r="CF2548" s="50"/>
      <c r="CG2548" s="50"/>
      <c r="CH2548" s="50"/>
      <c r="CI2548" s="50"/>
      <c r="CJ2548" s="50"/>
      <c r="CK2548" s="50"/>
      <c r="CL2548" s="50"/>
      <c r="CM2548" s="50"/>
      <c r="CN2548" s="50"/>
      <c r="CO2548" s="50"/>
      <c r="CP2548" s="50"/>
      <c r="CQ2548" s="50"/>
      <c r="CR2548" s="50"/>
      <c r="CS2548" s="50"/>
      <c r="CT2548" s="50"/>
      <c r="CU2548" s="50"/>
      <c r="CV2548" s="50"/>
      <c r="CW2548" s="50"/>
      <c r="CX2548" s="50"/>
      <c r="CY2548" s="50"/>
      <c r="CZ2548" s="50"/>
      <c r="DA2548" s="50"/>
      <c r="DB2548" s="50"/>
      <c r="DC2548" s="50"/>
      <c r="DD2548" s="50"/>
      <c r="DE2548" s="50"/>
      <c r="DF2548" s="50"/>
    </row>
    <row r="2549" spans="2:110" x14ac:dyDescent="0.2">
      <c r="B2549" s="176"/>
      <c r="C2549" s="176"/>
      <c r="D2549" s="200"/>
      <c r="E2549" s="203"/>
      <c r="F2549" s="203"/>
      <c r="G2549" s="203"/>
      <c r="H2549" s="203"/>
      <c r="I2549" s="203"/>
      <c r="J2549" s="203"/>
      <c r="K2549" s="203"/>
      <c r="L2549" s="203"/>
      <c r="M2549" s="203"/>
      <c r="N2549" s="203"/>
      <c r="O2549" s="203"/>
      <c r="P2549" s="203"/>
      <c r="Q2549" s="204"/>
      <c r="R2549" s="204"/>
      <c r="S2549" s="234"/>
      <c r="T2549" s="50"/>
      <c r="U2549" s="50"/>
      <c r="V2549" s="50"/>
      <c r="W2549" s="50"/>
      <c r="X2549" s="50"/>
      <c r="Y2549" s="50"/>
      <c r="Z2549" s="250"/>
      <c r="AA2549" s="238"/>
      <c r="AB2549" s="50"/>
      <c r="AC2549" s="50"/>
      <c r="AD2549" s="50"/>
      <c r="AE2549" s="50"/>
      <c r="AF2549" s="50"/>
      <c r="AG2549" s="50"/>
      <c r="AH2549" s="50"/>
      <c r="AI2549" s="50"/>
      <c r="AJ2549" s="50"/>
      <c r="AK2549" s="50"/>
      <c r="AL2549" s="50"/>
      <c r="AM2549" s="50"/>
      <c r="AN2549" s="50"/>
      <c r="AO2549" s="50"/>
      <c r="AP2549" s="50"/>
      <c r="AQ2549" s="50"/>
      <c r="AR2549" s="50"/>
      <c r="AS2549" s="50"/>
      <c r="AT2549" s="50"/>
      <c r="AU2549" s="50"/>
      <c r="AV2549" s="50"/>
      <c r="AW2549" s="50"/>
      <c r="AX2549" s="50"/>
      <c r="AY2549" s="50"/>
      <c r="AZ2549" s="50"/>
      <c r="BA2549" s="50"/>
      <c r="BB2549" s="50"/>
      <c r="BC2549" s="50"/>
      <c r="BD2549" s="50"/>
      <c r="BE2549" s="50"/>
      <c r="BF2549" s="50"/>
      <c r="BG2549" s="50"/>
      <c r="BH2549" s="50"/>
      <c r="BI2549" s="50"/>
      <c r="BJ2549" s="50"/>
      <c r="BK2549" s="50"/>
      <c r="BL2549" s="50"/>
      <c r="BM2549" s="50"/>
      <c r="BN2549" s="50"/>
      <c r="BO2549" s="50"/>
      <c r="BP2549" s="50"/>
      <c r="BQ2549" s="50"/>
      <c r="BR2549" s="50"/>
      <c r="BS2549" s="50"/>
      <c r="BT2549" s="50"/>
      <c r="BU2549" s="50"/>
      <c r="BV2549" s="50"/>
      <c r="BW2549" s="50"/>
      <c r="BX2549" s="50"/>
      <c r="BY2549" s="50"/>
      <c r="BZ2549" s="50"/>
      <c r="CA2549" s="50"/>
      <c r="CB2549" s="50"/>
      <c r="CC2549" s="50"/>
      <c r="CD2549" s="50"/>
      <c r="CE2549" s="50"/>
      <c r="CF2549" s="50"/>
      <c r="CG2549" s="50"/>
      <c r="CH2549" s="50"/>
      <c r="CI2549" s="50"/>
      <c r="CJ2549" s="50"/>
      <c r="CK2549" s="50"/>
      <c r="CL2549" s="50"/>
      <c r="CM2549" s="50"/>
      <c r="CN2549" s="50"/>
      <c r="CO2549" s="50"/>
      <c r="CP2549" s="50"/>
      <c r="CQ2549" s="50"/>
      <c r="CR2549" s="50"/>
      <c r="CS2549" s="50"/>
      <c r="CT2549" s="50"/>
      <c r="CU2549" s="50"/>
      <c r="CV2549" s="50"/>
      <c r="CW2549" s="50"/>
      <c r="CX2549" s="50"/>
      <c r="CY2549" s="50"/>
      <c r="CZ2549" s="50"/>
      <c r="DA2549" s="50"/>
      <c r="DB2549" s="50"/>
      <c r="DC2549" s="50"/>
      <c r="DD2549" s="50"/>
      <c r="DE2549" s="50"/>
      <c r="DF2549" s="50"/>
    </row>
    <row r="2550" spans="2:110" x14ac:dyDescent="0.2">
      <c r="B2550" s="176"/>
      <c r="C2550" s="176"/>
      <c r="E2550" s="203"/>
      <c r="F2550" s="203"/>
      <c r="G2550" s="203"/>
      <c r="H2550" s="203"/>
      <c r="I2550" s="203"/>
      <c r="J2550" s="203"/>
      <c r="K2550" s="203"/>
      <c r="L2550" s="203"/>
      <c r="M2550" s="203"/>
      <c r="N2550" s="203"/>
      <c r="O2550" s="203"/>
      <c r="P2550" s="203"/>
      <c r="Q2550" s="204"/>
      <c r="R2550" s="204"/>
      <c r="S2550" s="234"/>
      <c r="T2550" s="50"/>
      <c r="U2550" s="50"/>
      <c r="V2550" s="50"/>
      <c r="W2550" s="50"/>
      <c r="X2550" s="50"/>
      <c r="Y2550" s="50"/>
      <c r="Z2550" s="250"/>
      <c r="AA2550" s="238"/>
      <c r="AB2550" s="50"/>
      <c r="AC2550" s="50"/>
      <c r="AD2550" s="50"/>
      <c r="AE2550" s="50"/>
      <c r="AF2550" s="50"/>
      <c r="AG2550" s="50"/>
      <c r="AH2550" s="50"/>
      <c r="AI2550" s="50"/>
      <c r="AJ2550" s="50"/>
      <c r="AK2550" s="50"/>
      <c r="AL2550" s="50"/>
      <c r="AM2550" s="50"/>
      <c r="AN2550" s="50"/>
      <c r="AO2550" s="50"/>
      <c r="AP2550" s="50"/>
      <c r="AQ2550" s="50"/>
      <c r="AR2550" s="50"/>
      <c r="AS2550" s="50"/>
      <c r="AT2550" s="50"/>
      <c r="AU2550" s="50"/>
      <c r="AV2550" s="50"/>
      <c r="AW2550" s="50"/>
      <c r="AX2550" s="50"/>
      <c r="AY2550" s="50"/>
      <c r="AZ2550" s="50"/>
      <c r="BA2550" s="50"/>
      <c r="BB2550" s="50"/>
      <c r="BC2550" s="50"/>
      <c r="BD2550" s="50"/>
      <c r="BE2550" s="50"/>
      <c r="BF2550" s="50"/>
      <c r="BG2550" s="50"/>
      <c r="BH2550" s="50"/>
      <c r="BI2550" s="50"/>
      <c r="BJ2550" s="50"/>
      <c r="BK2550" s="50"/>
      <c r="BL2550" s="50"/>
      <c r="BM2550" s="50"/>
      <c r="BN2550" s="50"/>
      <c r="BO2550" s="50"/>
      <c r="BP2550" s="50"/>
      <c r="BQ2550" s="50"/>
      <c r="BR2550" s="50"/>
      <c r="BS2550" s="50"/>
      <c r="BT2550" s="50"/>
      <c r="BU2550" s="50"/>
      <c r="BV2550" s="50"/>
      <c r="BW2550" s="50"/>
      <c r="BX2550" s="50"/>
      <c r="BY2550" s="50"/>
      <c r="BZ2550" s="50"/>
      <c r="CA2550" s="50"/>
      <c r="CB2550" s="50"/>
      <c r="CC2550" s="50"/>
      <c r="CD2550" s="50"/>
      <c r="CE2550" s="50"/>
      <c r="CF2550" s="50"/>
      <c r="CG2550" s="50"/>
      <c r="CH2550" s="50"/>
      <c r="CI2550" s="50"/>
      <c r="CJ2550" s="50"/>
      <c r="CK2550" s="50"/>
      <c r="CL2550" s="50"/>
      <c r="CM2550" s="50"/>
      <c r="CN2550" s="50"/>
      <c r="CO2550" s="50"/>
      <c r="CP2550" s="50"/>
      <c r="CQ2550" s="50"/>
      <c r="CR2550" s="50"/>
      <c r="CS2550" s="50"/>
      <c r="CT2550" s="50"/>
      <c r="CU2550" s="50"/>
      <c r="CV2550" s="50"/>
      <c r="CW2550" s="50"/>
      <c r="CX2550" s="50"/>
      <c r="CY2550" s="50"/>
      <c r="CZ2550" s="50"/>
      <c r="DA2550" s="50"/>
      <c r="DB2550" s="50"/>
      <c r="DC2550" s="50"/>
      <c r="DD2550" s="50"/>
      <c r="DE2550" s="50"/>
      <c r="DF2550" s="50"/>
    </row>
    <row r="2551" spans="2:110" x14ac:dyDescent="0.2">
      <c r="B2551" s="176"/>
      <c r="C2551" s="176"/>
      <c r="E2551" s="203"/>
      <c r="F2551" s="203"/>
      <c r="G2551" s="203"/>
      <c r="H2551" s="203"/>
      <c r="I2551" s="203"/>
      <c r="J2551" s="203"/>
      <c r="K2551" s="203"/>
      <c r="L2551" s="203"/>
      <c r="M2551" s="203"/>
      <c r="N2551" s="203"/>
      <c r="O2551" s="203"/>
      <c r="P2551" s="203"/>
      <c r="Q2551" s="204"/>
      <c r="R2551" s="204"/>
      <c r="S2551" s="234"/>
      <c r="T2551" s="50"/>
      <c r="U2551" s="50"/>
      <c r="V2551" s="50"/>
      <c r="W2551" s="50"/>
      <c r="X2551" s="50"/>
      <c r="Y2551" s="50"/>
      <c r="Z2551" s="250"/>
      <c r="AA2551" s="238"/>
      <c r="AB2551" s="50"/>
      <c r="AC2551" s="50"/>
      <c r="AD2551" s="50"/>
      <c r="AE2551" s="50"/>
      <c r="AF2551" s="50"/>
      <c r="AG2551" s="50"/>
      <c r="AH2551" s="50"/>
      <c r="AI2551" s="50"/>
      <c r="AJ2551" s="50"/>
      <c r="AK2551" s="50"/>
      <c r="AL2551" s="50"/>
      <c r="AM2551" s="50"/>
      <c r="AN2551" s="50"/>
      <c r="AO2551" s="50"/>
      <c r="AP2551" s="50"/>
      <c r="AQ2551" s="50"/>
      <c r="AR2551" s="50"/>
      <c r="AS2551" s="50"/>
      <c r="AT2551" s="50"/>
      <c r="AU2551" s="50"/>
      <c r="AV2551" s="50"/>
      <c r="AW2551" s="50"/>
      <c r="AX2551" s="50"/>
      <c r="AY2551" s="50"/>
      <c r="AZ2551" s="50"/>
      <c r="BA2551" s="50"/>
      <c r="BB2551" s="50"/>
      <c r="BC2551" s="50"/>
      <c r="BD2551" s="50"/>
      <c r="BE2551" s="50"/>
      <c r="BF2551" s="50"/>
      <c r="BG2551" s="50"/>
      <c r="BH2551" s="50"/>
      <c r="BI2551" s="50"/>
      <c r="BJ2551" s="50"/>
      <c r="BK2551" s="50"/>
      <c r="BL2551" s="50"/>
      <c r="BM2551" s="50"/>
      <c r="BN2551" s="50"/>
      <c r="BO2551" s="50"/>
      <c r="BP2551" s="50"/>
      <c r="BQ2551" s="50"/>
      <c r="BR2551" s="50"/>
      <c r="BS2551" s="50"/>
      <c r="BT2551" s="50"/>
      <c r="BU2551" s="50"/>
      <c r="BV2551" s="50"/>
      <c r="BW2551" s="50"/>
      <c r="BX2551" s="50"/>
      <c r="BY2551" s="50"/>
      <c r="BZ2551" s="50"/>
      <c r="CA2551" s="50"/>
      <c r="CB2551" s="50"/>
      <c r="CC2551" s="50"/>
      <c r="CD2551" s="50"/>
      <c r="CE2551" s="50"/>
      <c r="CF2551" s="50"/>
      <c r="CG2551" s="50"/>
      <c r="CH2551" s="50"/>
      <c r="CI2551" s="50"/>
      <c r="CJ2551" s="50"/>
      <c r="CK2551" s="50"/>
      <c r="CL2551" s="50"/>
      <c r="CM2551" s="50"/>
      <c r="CN2551" s="50"/>
      <c r="CO2551" s="50"/>
      <c r="CP2551" s="50"/>
      <c r="CQ2551" s="50"/>
      <c r="CR2551" s="50"/>
      <c r="CS2551" s="50"/>
      <c r="CT2551" s="50"/>
      <c r="CU2551" s="50"/>
      <c r="CV2551" s="50"/>
      <c r="CW2551" s="50"/>
      <c r="CX2551" s="50"/>
      <c r="CY2551" s="50"/>
      <c r="CZ2551" s="50"/>
      <c r="DA2551" s="50"/>
      <c r="DB2551" s="50"/>
      <c r="DC2551" s="50"/>
      <c r="DD2551" s="50"/>
      <c r="DE2551" s="50"/>
      <c r="DF2551" s="50"/>
    </row>
    <row r="2552" spans="2:110" x14ac:dyDescent="0.2">
      <c r="B2552" s="176"/>
      <c r="C2552" s="176"/>
      <c r="E2552" s="203"/>
      <c r="F2552" s="203"/>
      <c r="G2552" s="203"/>
      <c r="H2552" s="203"/>
      <c r="I2552" s="203"/>
      <c r="J2552" s="203"/>
      <c r="K2552" s="203"/>
      <c r="L2552" s="203"/>
      <c r="M2552" s="203"/>
      <c r="N2552" s="203"/>
      <c r="O2552" s="203"/>
      <c r="P2552" s="203"/>
      <c r="Q2552" s="204"/>
      <c r="R2552" s="204"/>
      <c r="S2552" s="234"/>
      <c r="T2552" s="50"/>
      <c r="U2552" s="50"/>
      <c r="V2552" s="50"/>
      <c r="W2552" s="50"/>
      <c r="X2552" s="50"/>
      <c r="Y2552" s="50"/>
      <c r="Z2552" s="250"/>
      <c r="AA2552" s="238"/>
      <c r="AB2552" s="50"/>
      <c r="AC2552" s="50"/>
      <c r="AD2552" s="50"/>
      <c r="AE2552" s="50"/>
      <c r="AF2552" s="50"/>
      <c r="AG2552" s="50"/>
      <c r="AH2552" s="50"/>
      <c r="AI2552" s="50"/>
      <c r="AJ2552" s="50"/>
      <c r="AK2552" s="50"/>
      <c r="AL2552" s="50"/>
      <c r="AM2552" s="50"/>
      <c r="AN2552" s="50"/>
      <c r="AO2552" s="50"/>
      <c r="AP2552" s="50"/>
      <c r="AQ2552" s="50"/>
      <c r="AR2552" s="50"/>
      <c r="AS2552" s="50"/>
      <c r="AT2552" s="50"/>
      <c r="AU2552" s="50"/>
      <c r="AV2552" s="50"/>
      <c r="AW2552" s="50"/>
      <c r="AX2552" s="50"/>
      <c r="AY2552" s="50"/>
      <c r="AZ2552" s="50"/>
      <c r="BA2552" s="50"/>
      <c r="BB2552" s="50"/>
      <c r="BC2552" s="50"/>
      <c r="BD2552" s="50"/>
      <c r="BE2552" s="50"/>
      <c r="BF2552" s="50"/>
      <c r="BG2552" s="50"/>
      <c r="BH2552" s="50"/>
      <c r="BI2552" s="50"/>
      <c r="BJ2552" s="50"/>
      <c r="BK2552" s="50"/>
      <c r="BL2552" s="50"/>
      <c r="BM2552" s="50"/>
      <c r="BN2552" s="50"/>
      <c r="BO2552" s="50"/>
      <c r="BP2552" s="50"/>
      <c r="BQ2552" s="50"/>
      <c r="BR2552" s="50"/>
      <c r="BS2552" s="50"/>
      <c r="BT2552" s="50"/>
      <c r="BU2552" s="50"/>
      <c r="BV2552" s="50"/>
      <c r="BW2552" s="50"/>
      <c r="BX2552" s="50"/>
      <c r="BY2552" s="50"/>
      <c r="BZ2552" s="50"/>
      <c r="CA2552" s="50"/>
      <c r="CB2552" s="50"/>
      <c r="CC2552" s="50"/>
      <c r="CD2552" s="50"/>
      <c r="CE2552" s="50"/>
      <c r="CF2552" s="50"/>
      <c r="CG2552" s="50"/>
      <c r="CH2552" s="50"/>
      <c r="CI2552" s="50"/>
      <c r="CJ2552" s="50"/>
      <c r="CK2552" s="50"/>
      <c r="CL2552" s="50"/>
      <c r="CM2552" s="50"/>
      <c r="CN2552" s="50"/>
      <c r="CO2552" s="50"/>
      <c r="CP2552" s="50"/>
      <c r="CQ2552" s="50"/>
      <c r="CR2552" s="50"/>
      <c r="CS2552" s="50"/>
      <c r="CT2552" s="50"/>
      <c r="CU2552" s="50"/>
      <c r="CV2552" s="50"/>
      <c r="CW2552" s="50"/>
      <c r="CX2552" s="50"/>
      <c r="CY2552" s="50"/>
      <c r="CZ2552" s="50"/>
      <c r="DA2552" s="50"/>
      <c r="DB2552" s="50"/>
      <c r="DC2552" s="50"/>
      <c r="DD2552" s="50"/>
      <c r="DE2552" s="50"/>
      <c r="DF2552" s="50"/>
    </row>
    <row r="2553" spans="2:110" x14ac:dyDescent="0.2">
      <c r="B2553" s="176"/>
      <c r="C2553" s="176"/>
      <c r="E2553" s="203"/>
      <c r="F2553" s="203"/>
      <c r="G2553" s="203"/>
      <c r="H2553" s="203"/>
      <c r="I2553" s="203"/>
      <c r="J2553" s="203"/>
      <c r="K2553" s="203"/>
      <c r="L2553" s="203"/>
      <c r="M2553" s="203"/>
      <c r="N2553" s="203"/>
      <c r="O2553" s="203"/>
      <c r="P2553" s="203"/>
      <c r="Q2553" s="204"/>
      <c r="R2553" s="204"/>
      <c r="S2553" s="234"/>
      <c r="T2553" s="50"/>
      <c r="U2553" s="50"/>
      <c r="V2553" s="50"/>
      <c r="W2553" s="50"/>
      <c r="X2553" s="50"/>
      <c r="Y2553" s="50"/>
      <c r="Z2553" s="250"/>
      <c r="AA2553" s="238"/>
      <c r="AB2553" s="50"/>
      <c r="AC2553" s="50"/>
      <c r="AD2553" s="50"/>
      <c r="AE2553" s="50"/>
      <c r="AF2553" s="50"/>
      <c r="AG2553" s="50"/>
      <c r="AH2553" s="50"/>
      <c r="AI2553" s="50"/>
      <c r="AJ2553" s="50"/>
      <c r="AK2553" s="50"/>
      <c r="AL2553" s="50"/>
      <c r="AM2553" s="50"/>
      <c r="AN2553" s="50"/>
      <c r="AO2553" s="50"/>
      <c r="AP2553" s="50"/>
      <c r="AQ2553" s="50"/>
      <c r="AR2553" s="50"/>
      <c r="AS2553" s="50"/>
      <c r="AT2553" s="50"/>
      <c r="AU2553" s="50"/>
      <c r="AV2553" s="50"/>
      <c r="AW2553" s="50"/>
      <c r="AX2553" s="50"/>
      <c r="AY2553" s="50"/>
      <c r="AZ2553" s="50"/>
      <c r="BA2553" s="50"/>
      <c r="BB2553" s="50"/>
      <c r="BC2553" s="50"/>
      <c r="BD2553" s="50"/>
      <c r="BE2553" s="50"/>
      <c r="BF2553" s="50"/>
      <c r="BG2553" s="50"/>
      <c r="BH2553" s="50"/>
      <c r="BI2553" s="50"/>
      <c r="BJ2553" s="50"/>
      <c r="BK2553" s="50"/>
      <c r="BL2553" s="50"/>
      <c r="BM2553" s="50"/>
      <c r="BN2553" s="50"/>
      <c r="BO2553" s="50"/>
      <c r="BP2553" s="50"/>
      <c r="BQ2553" s="50"/>
      <c r="BR2553" s="50"/>
      <c r="BS2553" s="50"/>
      <c r="BT2553" s="50"/>
      <c r="BU2553" s="50"/>
      <c r="BV2553" s="50"/>
      <c r="BW2553" s="50"/>
      <c r="BX2553" s="50"/>
      <c r="BY2553" s="50"/>
      <c r="BZ2553" s="50"/>
      <c r="CA2553" s="50"/>
      <c r="CB2553" s="50"/>
      <c r="CC2553" s="50"/>
      <c r="CD2553" s="50"/>
      <c r="CE2553" s="50"/>
      <c r="CF2553" s="50"/>
      <c r="CG2553" s="50"/>
      <c r="CH2553" s="50"/>
      <c r="CI2553" s="50"/>
      <c r="CJ2553" s="50"/>
      <c r="CK2553" s="50"/>
      <c r="CL2553" s="50"/>
      <c r="CM2553" s="50"/>
      <c r="CN2553" s="50"/>
      <c r="CO2553" s="50"/>
      <c r="CP2553" s="50"/>
      <c r="CQ2553" s="50"/>
      <c r="CR2553" s="50"/>
      <c r="CS2553" s="50"/>
      <c r="CT2553" s="50"/>
      <c r="CU2553" s="50"/>
      <c r="CV2553" s="50"/>
      <c r="CW2553" s="50"/>
      <c r="CX2553" s="50"/>
      <c r="CY2553" s="50"/>
      <c r="CZ2553" s="50"/>
      <c r="DA2553" s="50"/>
      <c r="DB2553" s="50"/>
      <c r="DC2553" s="50"/>
      <c r="DD2553" s="50"/>
      <c r="DE2553" s="50"/>
      <c r="DF2553" s="50"/>
    </row>
    <row r="2554" spans="2:110" x14ac:dyDescent="0.2">
      <c r="B2554" s="176"/>
      <c r="C2554" s="176"/>
      <c r="E2554" s="203"/>
      <c r="F2554" s="203"/>
      <c r="G2554" s="203"/>
      <c r="H2554" s="203"/>
      <c r="I2554" s="203"/>
      <c r="J2554" s="203"/>
      <c r="K2554" s="203"/>
      <c r="L2554" s="203"/>
      <c r="M2554" s="203"/>
      <c r="N2554" s="203"/>
      <c r="O2554" s="203"/>
      <c r="P2554" s="203"/>
      <c r="Q2554" s="204"/>
      <c r="R2554" s="204"/>
      <c r="S2554" s="234"/>
      <c r="T2554" s="50"/>
      <c r="U2554" s="50"/>
      <c r="V2554" s="50"/>
      <c r="W2554" s="50"/>
      <c r="X2554" s="50"/>
      <c r="Y2554" s="50"/>
      <c r="Z2554" s="250"/>
      <c r="AA2554" s="238"/>
      <c r="AB2554" s="50"/>
      <c r="AC2554" s="50"/>
      <c r="AD2554" s="50"/>
      <c r="AE2554" s="50"/>
      <c r="AF2554" s="50"/>
      <c r="AG2554" s="50"/>
      <c r="AH2554" s="50"/>
      <c r="AI2554" s="50"/>
      <c r="AJ2554" s="50"/>
      <c r="AK2554" s="50"/>
      <c r="AL2554" s="50"/>
      <c r="AM2554" s="50"/>
      <c r="AN2554" s="50"/>
      <c r="AO2554" s="50"/>
      <c r="AP2554" s="50"/>
      <c r="AQ2554" s="50"/>
      <c r="AR2554" s="50"/>
      <c r="AS2554" s="50"/>
      <c r="AT2554" s="50"/>
      <c r="AU2554" s="50"/>
      <c r="AV2554" s="50"/>
      <c r="AW2554" s="50"/>
      <c r="AX2554" s="50"/>
      <c r="AY2554" s="50"/>
      <c r="AZ2554" s="50"/>
      <c r="BA2554" s="50"/>
      <c r="BB2554" s="50"/>
      <c r="BC2554" s="50"/>
      <c r="BD2554" s="50"/>
      <c r="BE2554" s="50"/>
      <c r="BF2554" s="50"/>
      <c r="BG2554" s="50"/>
      <c r="BH2554" s="50"/>
      <c r="BI2554" s="50"/>
      <c r="BJ2554" s="50"/>
      <c r="BK2554" s="50"/>
      <c r="BL2554" s="50"/>
      <c r="BM2554" s="50"/>
      <c r="BN2554" s="50"/>
      <c r="BO2554" s="50"/>
      <c r="BP2554" s="50"/>
      <c r="BQ2554" s="50"/>
      <c r="BR2554" s="50"/>
      <c r="BS2554" s="50"/>
      <c r="BT2554" s="50"/>
      <c r="BU2554" s="50"/>
      <c r="BV2554" s="50"/>
      <c r="BW2554" s="50"/>
      <c r="BX2554" s="50"/>
      <c r="BY2554" s="50"/>
      <c r="BZ2554" s="50"/>
      <c r="CA2554" s="50"/>
      <c r="CB2554" s="50"/>
      <c r="CC2554" s="50"/>
      <c r="CD2554" s="50"/>
      <c r="CE2554" s="50"/>
      <c r="CF2554" s="50"/>
      <c r="CG2554" s="50"/>
      <c r="CH2554" s="50"/>
      <c r="CI2554" s="50"/>
      <c r="CJ2554" s="50"/>
      <c r="CK2554" s="50"/>
      <c r="CL2554" s="50"/>
      <c r="CM2554" s="50"/>
      <c r="CN2554" s="50"/>
      <c r="CO2554" s="50"/>
      <c r="CP2554" s="50"/>
      <c r="CQ2554" s="50"/>
      <c r="CR2554" s="50"/>
      <c r="CS2554" s="50"/>
      <c r="CT2554" s="50"/>
      <c r="CU2554" s="50"/>
      <c r="CV2554" s="50"/>
      <c r="CW2554" s="50"/>
      <c r="CX2554" s="50"/>
      <c r="CY2554" s="50"/>
      <c r="CZ2554" s="50"/>
      <c r="DA2554" s="50"/>
      <c r="DB2554" s="50"/>
      <c r="DC2554" s="50"/>
      <c r="DD2554" s="50"/>
      <c r="DE2554" s="50"/>
      <c r="DF2554" s="50"/>
    </row>
    <row r="2555" spans="2:110" x14ac:dyDescent="0.2">
      <c r="B2555" s="176"/>
      <c r="C2555" s="176"/>
      <c r="E2555" s="203"/>
      <c r="F2555" s="203"/>
      <c r="G2555" s="203"/>
      <c r="H2555" s="203"/>
      <c r="I2555" s="203"/>
      <c r="J2555" s="203"/>
      <c r="K2555" s="203"/>
      <c r="L2555" s="203"/>
      <c r="M2555" s="203"/>
      <c r="N2555" s="203"/>
      <c r="O2555" s="203"/>
      <c r="P2555" s="203"/>
      <c r="Q2555" s="204"/>
      <c r="R2555" s="204"/>
      <c r="S2555" s="234"/>
      <c r="T2555" s="50"/>
      <c r="U2555" s="50"/>
      <c r="V2555" s="50"/>
      <c r="W2555" s="50"/>
      <c r="X2555" s="50"/>
      <c r="Y2555" s="50"/>
      <c r="Z2555" s="250"/>
      <c r="AA2555" s="238"/>
      <c r="AB2555" s="50"/>
      <c r="AC2555" s="50"/>
      <c r="AD2555" s="50"/>
      <c r="AE2555" s="50"/>
      <c r="AF2555" s="50"/>
      <c r="AG2555" s="50"/>
      <c r="AH2555" s="50"/>
      <c r="AI2555" s="50"/>
      <c r="AJ2555" s="50"/>
      <c r="AK2555" s="50"/>
      <c r="AL2555" s="50"/>
      <c r="AM2555" s="50"/>
      <c r="AN2555" s="50"/>
      <c r="AO2555" s="50"/>
      <c r="AP2555" s="50"/>
      <c r="AQ2555" s="50"/>
      <c r="AR2555" s="50"/>
      <c r="AS2555" s="50"/>
      <c r="AT2555" s="50"/>
      <c r="AU2555" s="50"/>
      <c r="AV2555" s="50"/>
      <c r="AW2555" s="50"/>
      <c r="AX2555" s="50"/>
      <c r="AY2555" s="50"/>
      <c r="AZ2555" s="50"/>
      <c r="BA2555" s="50"/>
      <c r="BB2555" s="50"/>
      <c r="BC2555" s="50"/>
      <c r="BD2555" s="50"/>
      <c r="BE2555" s="50"/>
      <c r="BF2555" s="50"/>
      <c r="BG2555" s="50"/>
      <c r="BH2555" s="50"/>
      <c r="BI2555" s="50"/>
      <c r="BJ2555" s="50"/>
      <c r="BK2555" s="50"/>
      <c r="BL2555" s="50"/>
      <c r="BM2555" s="50"/>
      <c r="BN2555" s="50"/>
      <c r="BO2555" s="50"/>
      <c r="BP2555" s="50"/>
      <c r="BQ2555" s="50"/>
      <c r="BR2555" s="50"/>
      <c r="BS2555" s="50"/>
      <c r="BT2555" s="50"/>
      <c r="BU2555" s="50"/>
      <c r="BV2555" s="50"/>
      <c r="BW2555" s="50"/>
      <c r="BX2555" s="50"/>
      <c r="BY2555" s="50"/>
      <c r="BZ2555" s="50"/>
      <c r="CA2555" s="50"/>
      <c r="CB2555" s="50"/>
      <c r="CC2555" s="50"/>
      <c r="CD2555" s="50"/>
      <c r="CE2555" s="50"/>
      <c r="CF2555" s="50"/>
      <c r="CG2555" s="50"/>
      <c r="CH2555" s="50"/>
      <c r="CI2555" s="50"/>
      <c r="CJ2555" s="50"/>
      <c r="CK2555" s="50"/>
      <c r="CL2555" s="50"/>
      <c r="CM2555" s="50"/>
      <c r="CN2555" s="50"/>
      <c r="CO2555" s="50"/>
      <c r="CP2555" s="50"/>
      <c r="CQ2555" s="50"/>
      <c r="CR2555" s="50"/>
      <c r="CS2555" s="50"/>
      <c r="CT2555" s="50"/>
      <c r="CU2555" s="50"/>
      <c r="CV2555" s="50"/>
      <c r="CW2555" s="50"/>
      <c r="CX2555" s="50"/>
      <c r="CY2555" s="50"/>
      <c r="CZ2555" s="50"/>
      <c r="DA2555" s="50"/>
      <c r="DB2555" s="50"/>
      <c r="DC2555" s="50"/>
      <c r="DD2555" s="50"/>
      <c r="DE2555" s="50"/>
      <c r="DF2555" s="50"/>
    </row>
    <row r="2556" spans="2:110" x14ac:dyDescent="0.2">
      <c r="B2556" s="176"/>
      <c r="C2556" s="176"/>
      <c r="D2556" s="200"/>
      <c r="E2556" s="203"/>
      <c r="F2556" s="203"/>
      <c r="G2556" s="203"/>
      <c r="H2556" s="203"/>
      <c r="I2556" s="203"/>
      <c r="J2556" s="203"/>
      <c r="K2556" s="203"/>
      <c r="L2556" s="203"/>
      <c r="M2556" s="203"/>
      <c r="N2556" s="203"/>
      <c r="O2556" s="203"/>
      <c r="P2556" s="203"/>
      <c r="Q2556" s="204"/>
      <c r="R2556" s="204"/>
      <c r="S2556" s="234"/>
      <c r="T2556" s="50"/>
      <c r="U2556" s="50"/>
      <c r="V2556" s="50"/>
      <c r="W2556" s="50"/>
      <c r="X2556" s="50"/>
      <c r="Y2556" s="50"/>
      <c r="Z2556" s="250"/>
      <c r="AA2556" s="238"/>
      <c r="AB2556" s="50"/>
      <c r="AC2556" s="50"/>
      <c r="AD2556" s="50"/>
      <c r="AE2556" s="50"/>
      <c r="AF2556" s="50"/>
      <c r="AG2556" s="50"/>
      <c r="AH2556" s="50"/>
      <c r="AI2556" s="50"/>
      <c r="AJ2556" s="50"/>
      <c r="AK2556" s="50"/>
      <c r="AL2556" s="50"/>
      <c r="AM2556" s="50"/>
      <c r="AN2556" s="50"/>
      <c r="AO2556" s="50"/>
      <c r="AP2556" s="50"/>
      <c r="AQ2556" s="50"/>
      <c r="AR2556" s="50"/>
      <c r="AS2556" s="50"/>
      <c r="AT2556" s="50"/>
      <c r="AU2556" s="50"/>
      <c r="AV2556" s="50"/>
      <c r="AW2556" s="50"/>
      <c r="AX2556" s="50"/>
      <c r="AY2556" s="50"/>
      <c r="AZ2556" s="50"/>
      <c r="BA2556" s="50"/>
      <c r="BB2556" s="50"/>
      <c r="BC2556" s="50"/>
      <c r="BD2556" s="50"/>
      <c r="BE2556" s="50"/>
      <c r="BF2556" s="50"/>
      <c r="BG2556" s="50"/>
      <c r="BH2556" s="50"/>
      <c r="BI2556" s="50"/>
      <c r="BJ2556" s="50"/>
      <c r="BK2556" s="50"/>
      <c r="BL2556" s="50"/>
      <c r="BM2556" s="50"/>
      <c r="BN2556" s="50"/>
      <c r="BO2556" s="50"/>
      <c r="BP2556" s="50"/>
      <c r="BQ2556" s="50"/>
      <c r="BR2556" s="50"/>
      <c r="BS2556" s="50"/>
      <c r="BT2556" s="50"/>
      <c r="BU2556" s="50"/>
      <c r="BV2556" s="50"/>
      <c r="BW2556" s="50"/>
      <c r="BX2556" s="50"/>
      <c r="BY2556" s="50"/>
      <c r="BZ2556" s="50"/>
      <c r="CA2556" s="50"/>
      <c r="CB2556" s="50"/>
      <c r="CC2556" s="50"/>
      <c r="CD2556" s="50"/>
      <c r="CE2556" s="50"/>
      <c r="CF2556" s="50"/>
      <c r="CG2556" s="50"/>
      <c r="CH2556" s="50"/>
      <c r="CI2556" s="50"/>
      <c r="CJ2556" s="50"/>
      <c r="CK2556" s="50"/>
      <c r="CL2556" s="50"/>
      <c r="CM2556" s="50"/>
      <c r="CN2556" s="50"/>
      <c r="CO2556" s="50"/>
      <c r="CP2556" s="50"/>
      <c r="CQ2556" s="50"/>
      <c r="CR2556" s="50"/>
      <c r="CS2556" s="50"/>
      <c r="CT2556" s="50"/>
      <c r="CU2556" s="50"/>
      <c r="CV2556" s="50"/>
      <c r="CW2556" s="50"/>
      <c r="CX2556" s="50"/>
      <c r="CY2556" s="50"/>
      <c r="CZ2556" s="50"/>
      <c r="DA2556" s="50"/>
      <c r="DB2556" s="50"/>
      <c r="DC2556" s="50"/>
      <c r="DD2556" s="50"/>
      <c r="DE2556" s="50"/>
      <c r="DF2556" s="50"/>
    </row>
    <row r="2557" spans="2:110" x14ac:dyDescent="0.2">
      <c r="B2557" s="176"/>
      <c r="C2557" s="176"/>
      <c r="E2557" s="203"/>
      <c r="F2557" s="203"/>
      <c r="G2557" s="203"/>
      <c r="H2557" s="203"/>
      <c r="I2557" s="203"/>
      <c r="J2557" s="203"/>
      <c r="K2557" s="203"/>
      <c r="L2557" s="203"/>
      <c r="M2557" s="203"/>
      <c r="N2557" s="203"/>
      <c r="O2557" s="203"/>
      <c r="P2557" s="203"/>
      <c r="Q2557" s="204"/>
      <c r="R2557" s="204"/>
      <c r="S2557" s="234"/>
      <c r="T2557" s="50"/>
      <c r="U2557" s="50"/>
      <c r="V2557" s="50"/>
      <c r="W2557" s="50"/>
      <c r="X2557" s="50"/>
      <c r="Y2557" s="50"/>
      <c r="Z2557" s="250"/>
      <c r="AA2557" s="238"/>
      <c r="AB2557" s="50"/>
      <c r="AC2557" s="50"/>
      <c r="AD2557" s="50"/>
      <c r="AE2557" s="50"/>
      <c r="AF2557" s="50"/>
      <c r="AG2557" s="50"/>
      <c r="AH2557" s="50"/>
      <c r="AI2557" s="50"/>
      <c r="AJ2557" s="50"/>
      <c r="AK2557" s="50"/>
      <c r="AL2557" s="50"/>
      <c r="AM2557" s="50"/>
      <c r="AN2557" s="50"/>
      <c r="AO2557" s="50"/>
      <c r="AP2557" s="50"/>
      <c r="AQ2557" s="50"/>
      <c r="AR2557" s="50"/>
      <c r="AS2557" s="50"/>
      <c r="AT2557" s="50"/>
      <c r="AU2557" s="50"/>
      <c r="AV2557" s="50"/>
      <c r="AW2557" s="50"/>
      <c r="AX2557" s="50"/>
      <c r="AY2557" s="50"/>
      <c r="AZ2557" s="50"/>
      <c r="BA2557" s="50"/>
      <c r="BB2557" s="50"/>
      <c r="BC2557" s="50"/>
      <c r="BD2557" s="50"/>
      <c r="BE2557" s="50"/>
      <c r="BF2557" s="50"/>
      <c r="BG2557" s="50"/>
      <c r="BH2557" s="50"/>
      <c r="BI2557" s="50"/>
      <c r="BJ2557" s="50"/>
      <c r="BK2557" s="50"/>
      <c r="BL2557" s="50"/>
      <c r="BM2557" s="50"/>
      <c r="BN2557" s="50"/>
      <c r="BO2557" s="50"/>
      <c r="BP2557" s="50"/>
      <c r="BQ2557" s="50"/>
      <c r="BR2557" s="50"/>
      <c r="BS2557" s="50"/>
      <c r="BT2557" s="50"/>
      <c r="BU2557" s="50"/>
      <c r="BV2557" s="50"/>
      <c r="BW2557" s="50"/>
      <c r="BX2557" s="50"/>
      <c r="BY2557" s="50"/>
      <c r="BZ2557" s="50"/>
      <c r="CA2557" s="50"/>
      <c r="CB2557" s="50"/>
      <c r="CC2557" s="50"/>
      <c r="CD2557" s="50"/>
      <c r="CE2557" s="50"/>
      <c r="CF2557" s="50"/>
      <c r="CG2557" s="50"/>
      <c r="CH2557" s="50"/>
      <c r="CI2557" s="50"/>
      <c r="CJ2557" s="50"/>
      <c r="CK2557" s="50"/>
      <c r="CL2557" s="50"/>
      <c r="CM2557" s="50"/>
      <c r="CN2557" s="50"/>
      <c r="CO2557" s="50"/>
      <c r="CP2557" s="50"/>
      <c r="CQ2557" s="50"/>
      <c r="CR2557" s="50"/>
      <c r="CS2557" s="50"/>
      <c r="CT2557" s="50"/>
      <c r="CU2557" s="50"/>
      <c r="CV2557" s="50"/>
      <c r="CW2557" s="50"/>
      <c r="CX2557" s="50"/>
      <c r="CY2557" s="50"/>
      <c r="CZ2557" s="50"/>
      <c r="DA2557" s="50"/>
      <c r="DB2557" s="50"/>
      <c r="DC2557" s="50"/>
      <c r="DD2557" s="50"/>
      <c r="DE2557" s="50"/>
      <c r="DF2557" s="50"/>
    </row>
    <row r="2558" spans="2:110" x14ac:dyDescent="0.2">
      <c r="B2558" s="176"/>
      <c r="C2558" s="176"/>
      <c r="E2558" s="203"/>
      <c r="F2558" s="203"/>
      <c r="G2558" s="203"/>
      <c r="H2558" s="203"/>
      <c r="I2558" s="203"/>
      <c r="J2558" s="203"/>
      <c r="K2558" s="203"/>
      <c r="L2558" s="203"/>
      <c r="M2558" s="203"/>
      <c r="N2558" s="203"/>
      <c r="O2558" s="203"/>
      <c r="P2558" s="203"/>
      <c r="Q2558" s="204"/>
      <c r="R2558" s="204"/>
      <c r="S2558" s="234"/>
      <c r="T2558" s="50"/>
      <c r="U2558" s="50"/>
      <c r="V2558" s="50"/>
      <c r="W2558" s="50"/>
      <c r="X2558" s="50"/>
      <c r="Y2558" s="50"/>
      <c r="Z2558" s="250"/>
      <c r="AA2558" s="238"/>
      <c r="AB2558" s="50"/>
      <c r="AC2558" s="50"/>
      <c r="AD2558" s="50"/>
      <c r="AE2558" s="50"/>
      <c r="AF2558" s="50"/>
      <c r="AG2558" s="50"/>
      <c r="AH2558" s="50"/>
      <c r="AI2558" s="50"/>
      <c r="AJ2558" s="50"/>
      <c r="AK2558" s="50"/>
      <c r="AL2558" s="50"/>
      <c r="AM2558" s="50"/>
      <c r="AN2558" s="50"/>
      <c r="AO2558" s="50"/>
      <c r="AP2558" s="50"/>
      <c r="AQ2558" s="50"/>
      <c r="AR2558" s="50"/>
      <c r="AS2558" s="50"/>
      <c r="AT2558" s="50"/>
      <c r="AU2558" s="50"/>
      <c r="AV2558" s="50"/>
      <c r="AW2558" s="50"/>
      <c r="AX2558" s="50"/>
      <c r="AY2558" s="50"/>
      <c r="AZ2558" s="50"/>
      <c r="BA2558" s="50"/>
      <c r="BB2558" s="50"/>
      <c r="BC2558" s="50"/>
      <c r="BD2558" s="50"/>
      <c r="BE2558" s="50"/>
      <c r="BF2558" s="50"/>
      <c r="BG2558" s="50"/>
      <c r="BH2558" s="50"/>
      <c r="BI2558" s="50"/>
      <c r="BJ2558" s="50"/>
      <c r="BK2558" s="50"/>
      <c r="BL2558" s="50"/>
      <c r="BM2558" s="50"/>
      <c r="BN2558" s="50"/>
      <c r="BO2558" s="50"/>
      <c r="BP2558" s="50"/>
      <c r="BQ2558" s="50"/>
      <c r="BR2558" s="50"/>
      <c r="BS2558" s="50"/>
      <c r="BT2558" s="50"/>
      <c r="BU2558" s="50"/>
      <c r="BV2558" s="50"/>
      <c r="BW2558" s="50"/>
      <c r="BX2558" s="50"/>
      <c r="BY2558" s="50"/>
      <c r="BZ2558" s="50"/>
      <c r="CA2558" s="50"/>
      <c r="CB2558" s="50"/>
      <c r="CC2558" s="50"/>
      <c r="CD2558" s="50"/>
      <c r="CE2558" s="50"/>
      <c r="CF2558" s="50"/>
      <c r="CG2558" s="50"/>
      <c r="CH2558" s="50"/>
      <c r="CI2558" s="50"/>
      <c r="CJ2558" s="50"/>
      <c r="CK2558" s="50"/>
      <c r="CL2558" s="50"/>
      <c r="CM2558" s="50"/>
      <c r="CN2558" s="50"/>
      <c r="CO2558" s="50"/>
      <c r="CP2558" s="50"/>
      <c r="CQ2558" s="50"/>
      <c r="CR2558" s="50"/>
      <c r="CS2558" s="50"/>
      <c r="CT2558" s="50"/>
      <c r="CU2558" s="50"/>
      <c r="CV2558" s="50"/>
      <c r="CW2558" s="50"/>
      <c r="CX2558" s="50"/>
      <c r="CY2558" s="50"/>
      <c r="CZ2558" s="50"/>
      <c r="DA2558" s="50"/>
      <c r="DB2558" s="50"/>
      <c r="DC2558" s="50"/>
      <c r="DD2558" s="50"/>
      <c r="DE2558" s="50"/>
      <c r="DF2558" s="50"/>
    </row>
    <row r="2559" spans="2:110" x14ac:dyDescent="0.2">
      <c r="B2559" s="176"/>
      <c r="C2559" s="176"/>
      <c r="E2559" s="203"/>
      <c r="F2559" s="203"/>
      <c r="G2559" s="203"/>
      <c r="H2559" s="203"/>
      <c r="I2559" s="203"/>
      <c r="J2559" s="203"/>
      <c r="K2559" s="203"/>
      <c r="L2559" s="203"/>
      <c r="M2559" s="203"/>
      <c r="N2559" s="203"/>
      <c r="O2559" s="203"/>
      <c r="P2559" s="203"/>
      <c r="Q2559" s="204"/>
      <c r="R2559" s="204"/>
      <c r="S2559" s="234"/>
      <c r="T2559" s="50"/>
      <c r="U2559" s="50"/>
      <c r="V2559" s="50"/>
      <c r="W2559" s="50"/>
      <c r="X2559" s="50"/>
      <c r="Y2559" s="50"/>
      <c r="Z2559" s="250"/>
      <c r="AA2559" s="238"/>
      <c r="AB2559" s="50"/>
      <c r="AC2559" s="50"/>
      <c r="AD2559" s="50"/>
      <c r="AE2559" s="50"/>
      <c r="AF2559" s="50"/>
      <c r="AG2559" s="50"/>
      <c r="AH2559" s="50"/>
      <c r="AI2559" s="50"/>
      <c r="AJ2559" s="50"/>
      <c r="AK2559" s="50"/>
      <c r="AL2559" s="50"/>
      <c r="AM2559" s="50"/>
      <c r="AN2559" s="50"/>
      <c r="AO2559" s="50"/>
      <c r="AP2559" s="50"/>
      <c r="AQ2559" s="50"/>
      <c r="AR2559" s="50"/>
      <c r="AS2559" s="50"/>
      <c r="AT2559" s="50"/>
      <c r="AU2559" s="50"/>
      <c r="AV2559" s="50"/>
      <c r="AW2559" s="50"/>
      <c r="AX2559" s="50"/>
      <c r="AY2559" s="50"/>
      <c r="AZ2559" s="50"/>
      <c r="BA2559" s="50"/>
      <c r="BB2559" s="50"/>
      <c r="BC2559" s="50"/>
      <c r="BD2559" s="50"/>
      <c r="BE2559" s="50"/>
      <c r="BF2559" s="50"/>
      <c r="BG2559" s="50"/>
      <c r="BH2559" s="50"/>
      <c r="BI2559" s="50"/>
      <c r="BJ2559" s="50"/>
      <c r="BK2559" s="50"/>
      <c r="BL2559" s="50"/>
      <c r="BM2559" s="50"/>
      <c r="BN2559" s="50"/>
      <c r="BO2559" s="50"/>
      <c r="BP2559" s="50"/>
      <c r="BQ2559" s="50"/>
      <c r="BR2559" s="50"/>
      <c r="BS2559" s="50"/>
      <c r="BT2559" s="50"/>
      <c r="BU2559" s="50"/>
      <c r="BV2559" s="50"/>
      <c r="BW2559" s="50"/>
      <c r="BX2559" s="50"/>
      <c r="BY2559" s="50"/>
      <c r="BZ2559" s="50"/>
      <c r="CA2559" s="50"/>
      <c r="CB2559" s="50"/>
      <c r="CC2559" s="50"/>
      <c r="CD2559" s="50"/>
      <c r="CE2559" s="50"/>
      <c r="CF2559" s="50"/>
      <c r="CG2559" s="50"/>
      <c r="CH2559" s="50"/>
      <c r="CI2559" s="50"/>
      <c r="CJ2559" s="50"/>
      <c r="CK2559" s="50"/>
      <c r="CL2559" s="50"/>
      <c r="CM2559" s="50"/>
      <c r="CN2559" s="50"/>
      <c r="CO2559" s="50"/>
      <c r="CP2559" s="50"/>
      <c r="CQ2559" s="50"/>
      <c r="CR2559" s="50"/>
      <c r="CS2559" s="50"/>
      <c r="CT2559" s="50"/>
      <c r="CU2559" s="50"/>
      <c r="CV2559" s="50"/>
      <c r="CW2559" s="50"/>
      <c r="CX2559" s="50"/>
      <c r="CY2559" s="50"/>
      <c r="CZ2559" s="50"/>
      <c r="DA2559" s="50"/>
      <c r="DB2559" s="50"/>
      <c r="DC2559" s="50"/>
      <c r="DD2559" s="50"/>
      <c r="DE2559" s="50"/>
      <c r="DF2559" s="50"/>
    </row>
    <row r="2560" spans="2:110" x14ac:dyDescent="0.2">
      <c r="B2560" s="176"/>
      <c r="C2560" s="176"/>
      <c r="E2560" s="203"/>
      <c r="F2560" s="203"/>
      <c r="G2560" s="203"/>
      <c r="H2560" s="203"/>
      <c r="I2560" s="203"/>
      <c r="J2560" s="203"/>
      <c r="K2560" s="203"/>
      <c r="L2560" s="203"/>
      <c r="M2560" s="203"/>
      <c r="N2560" s="203"/>
      <c r="O2560" s="203"/>
      <c r="P2560" s="203"/>
      <c r="Q2560" s="204"/>
      <c r="R2560" s="204"/>
      <c r="S2560" s="234"/>
      <c r="T2560" s="50"/>
      <c r="U2560" s="50"/>
      <c r="V2560" s="50"/>
      <c r="W2560" s="50"/>
      <c r="X2560" s="50"/>
      <c r="Y2560" s="50"/>
      <c r="Z2560" s="250"/>
      <c r="AA2560" s="238"/>
      <c r="AB2560" s="50"/>
      <c r="AC2560" s="50"/>
      <c r="AD2560" s="50"/>
      <c r="AE2560" s="50"/>
      <c r="AF2560" s="50"/>
      <c r="AG2560" s="50"/>
      <c r="AH2560" s="50"/>
      <c r="AI2560" s="50"/>
      <c r="AJ2560" s="50"/>
      <c r="AK2560" s="50"/>
      <c r="AL2560" s="50"/>
      <c r="AM2560" s="50"/>
      <c r="AN2560" s="50"/>
      <c r="AO2560" s="50"/>
      <c r="AP2560" s="50"/>
      <c r="AQ2560" s="50"/>
      <c r="AR2560" s="50"/>
      <c r="AS2560" s="50"/>
      <c r="AT2560" s="50"/>
      <c r="AU2560" s="50"/>
      <c r="AV2560" s="50"/>
      <c r="AW2560" s="50"/>
      <c r="AX2560" s="50"/>
      <c r="AY2560" s="50"/>
      <c r="AZ2560" s="50"/>
      <c r="BA2560" s="50"/>
      <c r="BB2560" s="50"/>
      <c r="BC2560" s="50"/>
      <c r="BD2560" s="50"/>
      <c r="BE2560" s="50"/>
      <c r="BF2560" s="50"/>
      <c r="BG2560" s="50"/>
      <c r="BH2560" s="50"/>
      <c r="BI2560" s="50"/>
      <c r="BJ2560" s="50"/>
      <c r="BK2560" s="50"/>
      <c r="BL2560" s="50"/>
      <c r="BM2560" s="50"/>
      <c r="BN2560" s="50"/>
      <c r="BO2560" s="50"/>
      <c r="BP2560" s="50"/>
      <c r="BQ2560" s="50"/>
      <c r="BR2560" s="50"/>
      <c r="BS2560" s="50"/>
      <c r="BT2560" s="50"/>
      <c r="BU2560" s="50"/>
      <c r="BV2560" s="50"/>
      <c r="BW2560" s="50"/>
      <c r="BX2560" s="50"/>
      <c r="BY2560" s="50"/>
      <c r="BZ2560" s="50"/>
      <c r="CA2560" s="50"/>
      <c r="CB2560" s="50"/>
      <c r="CC2560" s="50"/>
      <c r="CD2560" s="50"/>
      <c r="CE2560" s="50"/>
      <c r="CF2560" s="50"/>
      <c r="CG2560" s="50"/>
      <c r="CH2560" s="50"/>
      <c r="CI2560" s="50"/>
      <c r="CJ2560" s="50"/>
      <c r="CK2560" s="50"/>
      <c r="CL2560" s="50"/>
      <c r="CM2560" s="50"/>
      <c r="CN2560" s="50"/>
      <c r="CO2560" s="50"/>
      <c r="CP2560" s="50"/>
      <c r="CQ2560" s="50"/>
      <c r="CR2560" s="50"/>
      <c r="CS2560" s="50"/>
      <c r="CT2560" s="50"/>
      <c r="CU2560" s="50"/>
      <c r="CV2560" s="50"/>
      <c r="CW2560" s="50"/>
      <c r="CX2560" s="50"/>
      <c r="CY2560" s="50"/>
      <c r="CZ2560" s="50"/>
      <c r="DA2560" s="50"/>
      <c r="DB2560" s="50"/>
      <c r="DC2560" s="50"/>
      <c r="DD2560" s="50"/>
      <c r="DE2560" s="50"/>
      <c r="DF2560" s="50"/>
    </row>
    <row r="2561" spans="2:110" x14ac:dyDescent="0.2">
      <c r="B2561" s="176"/>
      <c r="C2561" s="176"/>
      <c r="E2561" s="203"/>
      <c r="F2561" s="203"/>
      <c r="G2561" s="203"/>
      <c r="H2561" s="203"/>
      <c r="I2561" s="203"/>
      <c r="J2561" s="203"/>
      <c r="K2561" s="203"/>
      <c r="L2561" s="203"/>
      <c r="M2561" s="203"/>
      <c r="N2561" s="203"/>
      <c r="O2561" s="203"/>
      <c r="P2561" s="203"/>
      <c r="Q2561" s="204"/>
      <c r="R2561" s="204"/>
      <c r="S2561" s="234"/>
      <c r="T2561" s="50"/>
      <c r="U2561" s="50"/>
      <c r="V2561" s="50"/>
      <c r="W2561" s="50"/>
      <c r="X2561" s="50"/>
      <c r="Y2561" s="50"/>
      <c r="Z2561" s="250"/>
      <c r="AA2561" s="238"/>
      <c r="AB2561" s="50"/>
      <c r="AC2561" s="50"/>
      <c r="AD2561" s="50"/>
      <c r="AE2561" s="50"/>
      <c r="AF2561" s="50"/>
      <c r="AG2561" s="50"/>
      <c r="AH2561" s="50"/>
      <c r="AI2561" s="50"/>
      <c r="AJ2561" s="50"/>
      <c r="AK2561" s="50"/>
      <c r="AL2561" s="50"/>
      <c r="AM2561" s="50"/>
      <c r="AN2561" s="50"/>
      <c r="AO2561" s="50"/>
      <c r="AP2561" s="50"/>
      <c r="AQ2561" s="50"/>
      <c r="AR2561" s="50"/>
      <c r="AS2561" s="50"/>
      <c r="AT2561" s="50"/>
      <c r="AU2561" s="50"/>
      <c r="AV2561" s="50"/>
      <c r="AW2561" s="50"/>
      <c r="AX2561" s="50"/>
      <c r="AY2561" s="50"/>
      <c r="AZ2561" s="50"/>
      <c r="BA2561" s="50"/>
      <c r="BB2561" s="50"/>
      <c r="BC2561" s="50"/>
      <c r="BD2561" s="50"/>
      <c r="BE2561" s="50"/>
      <c r="BF2561" s="50"/>
      <c r="BG2561" s="50"/>
      <c r="BH2561" s="50"/>
      <c r="BI2561" s="50"/>
      <c r="BJ2561" s="50"/>
      <c r="BK2561" s="50"/>
      <c r="BL2561" s="50"/>
      <c r="BM2561" s="50"/>
      <c r="BN2561" s="50"/>
      <c r="BO2561" s="50"/>
      <c r="BP2561" s="50"/>
      <c r="BQ2561" s="50"/>
      <c r="BR2561" s="50"/>
      <c r="BS2561" s="50"/>
      <c r="BT2561" s="50"/>
      <c r="BU2561" s="50"/>
      <c r="BV2561" s="50"/>
      <c r="BW2561" s="50"/>
      <c r="BX2561" s="50"/>
      <c r="BY2561" s="50"/>
      <c r="BZ2561" s="50"/>
      <c r="CA2561" s="50"/>
      <c r="CB2561" s="50"/>
      <c r="CC2561" s="50"/>
      <c r="CD2561" s="50"/>
      <c r="CE2561" s="50"/>
      <c r="CF2561" s="50"/>
      <c r="CG2561" s="50"/>
      <c r="CH2561" s="50"/>
      <c r="CI2561" s="50"/>
      <c r="CJ2561" s="50"/>
      <c r="CK2561" s="50"/>
      <c r="CL2561" s="50"/>
      <c r="CM2561" s="50"/>
      <c r="CN2561" s="50"/>
      <c r="CO2561" s="50"/>
      <c r="CP2561" s="50"/>
      <c r="CQ2561" s="50"/>
      <c r="CR2561" s="50"/>
      <c r="CS2561" s="50"/>
      <c r="CT2561" s="50"/>
      <c r="CU2561" s="50"/>
      <c r="CV2561" s="50"/>
      <c r="CW2561" s="50"/>
      <c r="CX2561" s="50"/>
      <c r="CY2561" s="50"/>
      <c r="CZ2561" s="50"/>
      <c r="DA2561" s="50"/>
      <c r="DB2561" s="50"/>
      <c r="DC2561" s="50"/>
      <c r="DD2561" s="50"/>
      <c r="DE2561" s="50"/>
      <c r="DF2561" s="50"/>
    </row>
    <row r="2562" spans="2:110" x14ac:dyDescent="0.2">
      <c r="B2562" s="176"/>
      <c r="C2562" s="176"/>
      <c r="E2562" s="203"/>
      <c r="F2562" s="203"/>
      <c r="G2562" s="203"/>
      <c r="H2562" s="203"/>
      <c r="I2562" s="203"/>
      <c r="J2562" s="203"/>
      <c r="K2562" s="203"/>
      <c r="L2562" s="203"/>
      <c r="M2562" s="203"/>
      <c r="N2562" s="203"/>
      <c r="O2562" s="203"/>
      <c r="P2562" s="203"/>
      <c r="Q2562" s="204"/>
      <c r="R2562" s="204"/>
      <c r="S2562" s="234"/>
      <c r="T2562" s="50"/>
      <c r="U2562" s="50"/>
      <c r="V2562" s="50"/>
      <c r="W2562" s="50"/>
      <c r="X2562" s="50"/>
      <c r="Y2562" s="50"/>
      <c r="Z2562" s="250"/>
      <c r="AA2562" s="238"/>
      <c r="AB2562" s="50"/>
      <c r="AC2562" s="50"/>
      <c r="AD2562" s="50"/>
      <c r="AE2562" s="50"/>
      <c r="AF2562" s="50"/>
      <c r="AG2562" s="50"/>
      <c r="AH2562" s="50"/>
      <c r="AI2562" s="50"/>
      <c r="AJ2562" s="50"/>
      <c r="AK2562" s="50"/>
      <c r="AL2562" s="50"/>
      <c r="AM2562" s="50"/>
      <c r="AN2562" s="50"/>
      <c r="AO2562" s="50"/>
      <c r="AP2562" s="50"/>
      <c r="AQ2562" s="50"/>
      <c r="AR2562" s="50"/>
      <c r="AS2562" s="50"/>
      <c r="AT2562" s="50"/>
      <c r="AU2562" s="50"/>
      <c r="AV2562" s="50"/>
      <c r="AW2562" s="50"/>
      <c r="AX2562" s="50"/>
      <c r="AY2562" s="50"/>
      <c r="AZ2562" s="50"/>
      <c r="BA2562" s="50"/>
      <c r="BB2562" s="50"/>
      <c r="BC2562" s="50"/>
      <c r="BD2562" s="50"/>
      <c r="BE2562" s="50"/>
      <c r="BF2562" s="50"/>
      <c r="BG2562" s="50"/>
      <c r="BH2562" s="50"/>
      <c r="BI2562" s="50"/>
      <c r="BJ2562" s="50"/>
      <c r="BK2562" s="50"/>
      <c r="BL2562" s="50"/>
      <c r="BM2562" s="50"/>
      <c r="BN2562" s="50"/>
      <c r="BO2562" s="50"/>
      <c r="BP2562" s="50"/>
      <c r="BQ2562" s="50"/>
      <c r="BR2562" s="50"/>
      <c r="BS2562" s="50"/>
      <c r="BT2562" s="50"/>
      <c r="BU2562" s="50"/>
      <c r="BV2562" s="50"/>
      <c r="BW2562" s="50"/>
      <c r="BX2562" s="50"/>
      <c r="BY2562" s="50"/>
      <c r="BZ2562" s="50"/>
      <c r="CA2562" s="50"/>
      <c r="CB2562" s="50"/>
      <c r="CC2562" s="50"/>
      <c r="CD2562" s="50"/>
      <c r="CE2562" s="50"/>
      <c r="CF2562" s="50"/>
      <c r="CG2562" s="50"/>
      <c r="CH2562" s="50"/>
      <c r="CI2562" s="50"/>
      <c r="CJ2562" s="50"/>
      <c r="CK2562" s="50"/>
      <c r="CL2562" s="50"/>
      <c r="CM2562" s="50"/>
      <c r="CN2562" s="50"/>
      <c r="CO2562" s="50"/>
      <c r="CP2562" s="50"/>
      <c r="CQ2562" s="50"/>
      <c r="CR2562" s="50"/>
      <c r="CS2562" s="50"/>
      <c r="CT2562" s="50"/>
      <c r="CU2562" s="50"/>
      <c r="CV2562" s="50"/>
      <c r="CW2562" s="50"/>
      <c r="CX2562" s="50"/>
      <c r="CY2562" s="50"/>
      <c r="CZ2562" s="50"/>
      <c r="DA2562" s="50"/>
      <c r="DB2562" s="50"/>
      <c r="DC2562" s="50"/>
      <c r="DD2562" s="50"/>
      <c r="DE2562" s="50"/>
      <c r="DF2562" s="50"/>
    </row>
    <row r="2563" spans="2:110" x14ac:dyDescent="0.2">
      <c r="B2563" s="176"/>
      <c r="C2563" s="176"/>
      <c r="D2563" s="200"/>
      <c r="E2563" s="203"/>
      <c r="F2563" s="203"/>
      <c r="G2563" s="203"/>
      <c r="H2563" s="203"/>
      <c r="I2563" s="203"/>
      <c r="J2563" s="203"/>
      <c r="K2563" s="203"/>
      <c r="L2563" s="203"/>
      <c r="M2563" s="203"/>
      <c r="N2563" s="203"/>
      <c r="O2563" s="203"/>
      <c r="P2563" s="203"/>
      <c r="Q2563" s="204"/>
      <c r="R2563" s="204"/>
      <c r="S2563" s="234"/>
      <c r="T2563" s="50"/>
      <c r="U2563" s="50"/>
      <c r="V2563" s="50"/>
      <c r="W2563" s="50"/>
      <c r="X2563" s="50"/>
      <c r="Y2563" s="50"/>
      <c r="Z2563" s="250"/>
      <c r="AA2563" s="238"/>
      <c r="AB2563" s="50"/>
      <c r="AC2563" s="50"/>
      <c r="AD2563" s="50"/>
      <c r="AE2563" s="50"/>
      <c r="AF2563" s="50"/>
      <c r="AG2563" s="50"/>
      <c r="AH2563" s="50"/>
      <c r="AI2563" s="50"/>
      <c r="AJ2563" s="50"/>
      <c r="AK2563" s="50"/>
      <c r="AL2563" s="50"/>
      <c r="AM2563" s="50"/>
      <c r="AN2563" s="50"/>
      <c r="AO2563" s="50"/>
      <c r="AP2563" s="50"/>
      <c r="AQ2563" s="50"/>
      <c r="AR2563" s="50"/>
      <c r="AS2563" s="50"/>
      <c r="AT2563" s="50"/>
      <c r="AU2563" s="50"/>
      <c r="AV2563" s="50"/>
      <c r="AW2563" s="50"/>
      <c r="AX2563" s="50"/>
      <c r="AY2563" s="50"/>
      <c r="AZ2563" s="50"/>
      <c r="BA2563" s="50"/>
      <c r="BB2563" s="50"/>
      <c r="BC2563" s="50"/>
      <c r="BD2563" s="50"/>
      <c r="BE2563" s="50"/>
      <c r="BF2563" s="50"/>
      <c r="BG2563" s="50"/>
      <c r="BH2563" s="50"/>
      <c r="BI2563" s="50"/>
      <c r="BJ2563" s="50"/>
      <c r="BK2563" s="50"/>
      <c r="BL2563" s="50"/>
      <c r="BM2563" s="50"/>
      <c r="BN2563" s="50"/>
      <c r="BO2563" s="50"/>
      <c r="BP2563" s="50"/>
      <c r="BQ2563" s="50"/>
      <c r="BR2563" s="50"/>
      <c r="BS2563" s="50"/>
      <c r="BT2563" s="50"/>
      <c r="BU2563" s="50"/>
      <c r="BV2563" s="50"/>
      <c r="BW2563" s="50"/>
      <c r="BX2563" s="50"/>
      <c r="BY2563" s="50"/>
      <c r="BZ2563" s="50"/>
      <c r="CA2563" s="50"/>
      <c r="CB2563" s="50"/>
      <c r="CC2563" s="50"/>
      <c r="CD2563" s="50"/>
      <c r="CE2563" s="50"/>
      <c r="CF2563" s="50"/>
      <c r="CG2563" s="50"/>
      <c r="CH2563" s="50"/>
      <c r="CI2563" s="50"/>
      <c r="CJ2563" s="50"/>
      <c r="CK2563" s="50"/>
      <c r="CL2563" s="50"/>
      <c r="CM2563" s="50"/>
      <c r="CN2563" s="50"/>
      <c r="CO2563" s="50"/>
      <c r="CP2563" s="50"/>
      <c r="CQ2563" s="50"/>
      <c r="CR2563" s="50"/>
      <c r="CS2563" s="50"/>
      <c r="CT2563" s="50"/>
      <c r="CU2563" s="50"/>
      <c r="CV2563" s="50"/>
      <c r="CW2563" s="50"/>
      <c r="CX2563" s="50"/>
      <c r="CY2563" s="50"/>
      <c r="CZ2563" s="50"/>
      <c r="DA2563" s="50"/>
      <c r="DB2563" s="50"/>
      <c r="DC2563" s="50"/>
      <c r="DD2563" s="50"/>
      <c r="DE2563" s="50"/>
      <c r="DF2563" s="50"/>
    </row>
    <row r="2564" spans="2:110" x14ac:dyDescent="0.2">
      <c r="B2564" s="176"/>
      <c r="C2564" s="176"/>
      <c r="E2564" s="203"/>
      <c r="F2564" s="203"/>
      <c r="G2564" s="203"/>
      <c r="H2564" s="203"/>
      <c r="I2564" s="203"/>
      <c r="J2564" s="203"/>
      <c r="K2564" s="203"/>
      <c r="L2564" s="203"/>
      <c r="M2564" s="203"/>
      <c r="N2564" s="203"/>
      <c r="O2564" s="203"/>
      <c r="P2564" s="203"/>
      <c r="Q2564" s="204"/>
      <c r="R2564" s="204"/>
      <c r="S2564" s="234"/>
      <c r="T2564" s="50"/>
      <c r="U2564" s="50"/>
      <c r="V2564" s="50"/>
      <c r="W2564" s="50"/>
      <c r="X2564" s="50"/>
      <c r="Y2564" s="50"/>
      <c r="Z2564" s="250"/>
      <c r="AA2564" s="238"/>
      <c r="AB2564" s="50"/>
      <c r="AC2564" s="50"/>
      <c r="AD2564" s="50"/>
      <c r="AE2564" s="50"/>
      <c r="AF2564" s="50"/>
      <c r="AG2564" s="50"/>
      <c r="AH2564" s="50"/>
      <c r="AI2564" s="50"/>
      <c r="AJ2564" s="50"/>
      <c r="AK2564" s="50"/>
      <c r="AL2564" s="50"/>
      <c r="AM2564" s="50"/>
      <c r="AN2564" s="50"/>
      <c r="AO2564" s="50"/>
      <c r="AP2564" s="50"/>
      <c r="AQ2564" s="50"/>
      <c r="AR2564" s="50"/>
      <c r="AS2564" s="50"/>
      <c r="AT2564" s="50"/>
      <c r="AU2564" s="50"/>
      <c r="AV2564" s="50"/>
      <c r="AW2564" s="50"/>
      <c r="AX2564" s="50"/>
      <c r="AY2564" s="50"/>
      <c r="AZ2564" s="50"/>
      <c r="BA2564" s="50"/>
      <c r="BB2564" s="50"/>
      <c r="BC2564" s="50"/>
      <c r="BD2564" s="50"/>
      <c r="BE2564" s="50"/>
      <c r="BF2564" s="50"/>
      <c r="BG2564" s="50"/>
      <c r="BH2564" s="50"/>
      <c r="BI2564" s="50"/>
      <c r="BJ2564" s="50"/>
      <c r="BK2564" s="50"/>
      <c r="BL2564" s="50"/>
      <c r="BM2564" s="50"/>
      <c r="BN2564" s="50"/>
      <c r="BO2564" s="50"/>
      <c r="BP2564" s="50"/>
      <c r="BQ2564" s="50"/>
      <c r="BR2564" s="50"/>
      <c r="BS2564" s="50"/>
      <c r="BT2564" s="50"/>
      <c r="BU2564" s="50"/>
      <c r="BV2564" s="50"/>
      <c r="BW2564" s="50"/>
      <c r="BX2564" s="50"/>
      <c r="BY2564" s="50"/>
      <c r="BZ2564" s="50"/>
      <c r="CA2564" s="50"/>
      <c r="CB2564" s="50"/>
      <c r="CC2564" s="50"/>
      <c r="CD2564" s="50"/>
      <c r="CE2564" s="50"/>
      <c r="CF2564" s="50"/>
      <c r="CG2564" s="50"/>
      <c r="CH2564" s="50"/>
      <c r="CI2564" s="50"/>
      <c r="CJ2564" s="50"/>
      <c r="CK2564" s="50"/>
      <c r="CL2564" s="50"/>
      <c r="CM2564" s="50"/>
      <c r="CN2564" s="50"/>
      <c r="CO2564" s="50"/>
      <c r="CP2564" s="50"/>
      <c r="CQ2564" s="50"/>
      <c r="CR2564" s="50"/>
      <c r="CS2564" s="50"/>
      <c r="CT2564" s="50"/>
      <c r="CU2564" s="50"/>
      <c r="CV2564" s="50"/>
      <c r="CW2564" s="50"/>
      <c r="CX2564" s="50"/>
      <c r="CY2564" s="50"/>
      <c r="CZ2564" s="50"/>
      <c r="DA2564" s="50"/>
      <c r="DB2564" s="50"/>
      <c r="DC2564" s="50"/>
      <c r="DD2564" s="50"/>
      <c r="DE2564" s="50"/>
      <c r="DF2564" s="50"/>
    </row>
    <row r="2565" spans="2:110" x14ac:dyDescent="0.2">
      <c r="B2565" s="176"/>
      <c r="C2565" s="176"/>
      <c r="E2565" s="203"/>
      <c r="F2565" s="203"/>
      <c r="G2565" s="203"/>
      <c r="H2565" s="203"/>
      <c r="I2565" s="203"/>
      <c r="J2565" s="203"/>
      <c r="K2565" s="203"/>
      <c r="L2565" s="203"/>
      <c r="M2565" s="203"/>
      <c r="N2565" s="203"/>
      <c r="O2565" s="203"/>
      <c r="P2565" s="203"/>
      <c r="Q2565" s="204"/>
      <c r="R2565" s="204"/>
      <c r="S2565" s="234"/>
      <c r="T2565" s="50"/>
      <c r="U2565" s="50"/>
      <c r="V2565" s="50"/>
      <c r="W2565" s="50"/>
      <c r="X2565" s="50"/>
      <c r="Y2565" s="50"/>
      <c r="Z2565" s="250"/>
      <c r="AA2565" s="238"/>
      <c r="AB2565" s="50"/>
      <c r="AC2565" s="50"/>
      <c r="AD2565" s="50"/>
      <c r="AE2565" s="50"/>
      <c r="AF2565" s="50"/>
      <c r="AG2565" s="50"/>
      <c r="AH2565" s="50"/>
      <c r="AI2565" s="50"/>
      <c r="AJ2565" s="50"/>
      <c r="AK2565" s="50"/>
      <c r="AL2565" s="50"/>
      <c r="AM2565" s="50"/>
      <c r="AN2565" s="50"/>
      <c r="AO2565" s="50"/>
      <c r="AP2565" s="50"/>
      <c r="AQ2565" s="50"/>
      <c r="AR2565" s="50"/>
      <c r="AS2565" s="50"/>
      <c r="AT2565" s="50"/>
      <c r="AU2565" s="50"/>
      <c r="AV2565" s="50"/>
      <c r="AW2565" s="50"/>
      <c r="AX2565" s="50"/>
      <c r="AY2565" s="50"/>
      <c r="AZ2565" s="50"/>
      <c r="BA2565" s="50"/>
      <c r="BB2565" s="50"/>
      <c r="BC2565" s="50"/>
      <c r="BD2565" s="50"/>
      <c r="BE2565" s="50"/>
      <c r="BF2565" s="50"/>
      <c r="BG2565" s="50"/>
      <c r="BH2565" s="50"/>
      <c r="BI2565" s="50"/>
      <c r="BJ2565" s="50"/>
      <c r="BK2565" s="50"/>
      <c r="BL2565" s="50"/>
      <c r="BM2565" s="50"/>
      <c r="BN2565" s="50"/>
      <c r="BO2565" s="50"/>
      <c r="BP2565" s="50"/>
      <c r="BQ2565" s="50"/>
      <c r="BR2565" s="50"/>
      <c r="BS2565" s="50"/>
      <c r="BT2565" s="50"/>
      <c r="BU2565" s="50"/>
      <c r="BV2565" s="50"/>
      <c r="BW2565" s="50"/>
      <c r="BX2565" s="50"/>
      <c r="BY2565" s="50"/>
      <c r="BZ2565" s="50"/>
      <c r="CA2565" s="50"/>
      <c r="CB2565" s="50"/>
      <c r="CC2565" s="50"/>
      <c r="CD2565" s="50"/>
      <c r="CE2565" s="50"/>
      <c r="CF2565" s="50"/>
      <c r="CG2565" s="50"/>
      <c r="CH2565" s="50"/>
      <c r="CI2565" s="50"/>
      <c r="CJ2565" s="50"/>
      <c r="CK2565" s="50"/>
      <c r="CL2565" s="50"/>
      <c r="CM2565" s="50"/>
      <c r="CN2565" s="50"/>
      <c r="CO2565" s="50"/>
      <c r="CP2565" s="50"/>
      <c r="CQ2565" s="50"/>
      <c r="CR2565" s="50"/>
      <c r="CS2565" s="50"/>
      <c r="CT2565" s="50"/>
      <c r="CU2565" s="50"/>
      <c r="CV2565" s="50"/>
      <c r="CW2565" s="50"/>
      <c r="CX2565" s="50"/>
      <c r="CY2565" s="50"/>
      <c r="CZ2565" s="50"/>
      <c r="DA2565" s="50"/>
      <c r="DB2565" s="50"/>
      <c r="DC2565" s="50"/>
      <c r="DD2565" s="50"/>
      <c r="DE2565" s="50"/>
      <c r="DF2565" s="50"/>
    </row>
    <row r="2566" spans="2:110" x14ac:dyDescent="0.2">
      <c r="B2566" s="176"/>
      <c r="C2566" s="176"/>
      <c r="E2566" s="203"/>
      <c r="F2566" s="203"/>
      <c r="G2566" s="203"/>
      <c r="H2566" s="203"/>
      <c r="I2566" s="203"/>
      <c r="J2566" s="203"/>
      <c r="K2566" s="203"/>
      <c r="L2566" s="203"/>
      <c r="M2566" s="203"/>
      <c r="N2566" s="203"/>
      <c r="O2566" s="203"/>
      <c r="P2566" s="203"/>
      <c r="Q2566" s="204"/>
      <c r="R2566" s="204"/>
      <c r="S2566" s="234"/>
      <c r="T2566" s="50"/>
      <c r="U2566" s="50"/>
      <c r="V2566" s="50"/>
      <c r="W2566" s="50"/>
      <c r="X2566" s="50"/>
      <c r="Y2566" s="50"/>
      <c r="Z2566" s="250"/>
      <c r="AA2566" s="238"/>
      <c r="AB2566" s="50"/>
      <c r="AC2566" s="50"/>
      <c r="AD2566" s="50"/>
      <c r="AE2566" s="50"/>
      <c r="AF2566" s="50"/>
      <c r="AG2566" s="50"/>
      <c r="AH2566" s="50"/>
      <c r="AI2566" s="50"/>
      <c r="AJ2566" s="50"/>
      <c r="AK2566" s="50"/>
      <c r="AL2566" s="50"/>
      <c r="AM2566" s="50"/>
      <c r="AN2566" s="50"/>
      <c r="AO2566" s="50"/>
      <c r="AP2566" s="50"/>
      <c r="AQ2566" s="50"/>
      <c r="AR2566" s="50"/>
      <c r="AS2566" s="50"/>
      <c r="AT2566" s="50"/>
      <c r="AU2566" s="50"/>
      <c r="AV2566" s="50"/>
      <c r="AW2566" s="50"/>
      <c r="AX2566" s="50"/>
      <c r="AY2566" s="50"/>
      <c r="AZ2566" s="50"/>
      <c r="BA2566" s="50"/>
      <c r="BB2566" s="50"/>
      <c r="BC2566" s="50"/>
      <c r="BD2566" s="50"/>
      <c r="BE2566" s="50"/>
      <c r="BF2566" s="50"/>
      <c r="BG2566" s="50"/>
      <c r="BH2566" s="50"/>
      <c r="BI2566" s="50"/>
      <c r="BJ2566" s="50"/>
      <c r="BK2566" s="50"/>
      <c r="BL2566" s="50"/>
      <c r="BM2566" s="50"/>
      <c r="BN2566" s="50"/>
      <c r="BO2566" s="50"/>
      <c r="BP2566" s="50"/>
      <c r="BQ2566" s="50"/>
      <c r="BR2566" s="50"/>
      <c r="BS2566" s="50"/>
      <c r="BT2566" s="50"/>
      <c r="BU2566" s="50"/>
      <c r="BV2566" s="50"/>
      <c r="BW2566" s="50"/>
      <c r="BX2566" s="50"/>
      <c r="BY2566" s="50"/>
      <c r="BZ2566" s="50"/>
      <c r="CA2566" s="50"/>
      <c r="CB2566" s="50"/>
      <c r="CC2566" s="50"/>
      <c r="CD2566" s="50"/>
      <c r="CE2566" s="50"/>
      <c r="CF2566" s="50"/>
      <c r="CG2566" s="50"/>
      <c r="CH2566" s="50"/>
      <c r="CI2566" s="50"/>
      <c r="CJ2566" s="50"/>
      <c r="CK2566" s="50"/>
      <c r="CL2566" s="50"/>
      <c r="CM2566" s="50"/>
      <c r="CN2566" s="50"/>
      <c r="CO2566" s="50"/>
      <c r="CP2566" s="50"/>
      <c r="CQ2566" s="50"/>
      <c r="CR2566" s="50"/>
      <c r="CS2566" s="50"/>
      <c r="CT2566" s="50"/>
      <c r="CU2566" s="50"/>
      <c r="CV2566" s="50"/>
      <c r="CW2566" s="50"/>
      <c r="CX2566" s="50"/>
      <c r="CY2566" s="50"/>
      <c r="CZ2566" s="50"/>
      <c r="DA2566" s="50"/>
      <c r="DB2566" s="50"/>
      <c r="DC2566" s="50"/>
      <c r="DD2566" s="50"/>
      <c r="DE2566" s="50"/>
      <c r="DF2566" s="50"/>
    </row>
    <row r="2567" spans="2:110" x14ac:dyDescent="0.2">
      <c r="B2567" s="176"/>
      <c r="C2567" s="176"/>
      <c r="E2567" s="203"/>
      <c r="F2567" s="203"/>
      <c r="G2567" s="203"/>
      <c r="H2567" s="203"/>
      <c r="I2567" s="203"/>
      <c r="J2567" s="203"/>
      <c r="K2567" s="203"/>
      <c r="L2567" s="203"/>
      <c r="M2567" s="203"/>
      <c r="N2567" s="203"/>
      <c r="O2567" s="203"/>
      <c r="P2567" s="203"/>
      <c r="Q2567" s="204"/>
      <c r="R2567" s="204"/>
      <c r="S2567" s="234"/>
      <c r="T2567" s="50"/>
      <c r="U2567" s="50"/>
      <c r="V2567" s="50"/>
      <c r="W2567" s="50"/>
      <c r="X2567" s="50"/>
      <c r="Y2567" s="50"/>
      <c r="Z2567" s="250"/>
      <c r="AA2567" s="238"/>
      <c r="AB2567" s="50"/>
      <c r="AC2567" s="50"/>
      <c r="AD2567" s="50"/>
      <c r="AE2567" s="50"/>
      <c r="AF2567" s="50"/>
      <c r="AG2567" s="50"/>
      <c r="AH2567" s="50"/>
      <c r="AI2567" s="50"/>
      <c r="AJ2567" s="50"/>
      <c r="AK2567" s="50"/>
      <c r="AL2567" s="50"/>
      <c r="AM2567" s="50"/>
      <c r="AN2567" s="50"/>
      <c r="AO2567" s="50"/>
      <c r="AP2567" s="50"/>
      <c r="AQ2567" s="50"/>
      <c r="AR2567" s="50"/>
      <c r="AS2567" s="50"/>
      <c r="AT2567" s="50"/>
      <c r="AU2567" s="50"/>
      <c r="AV2567" s="50"/>
      <c r="AW2567" s="50"/>
      <c r="AX2567" s="50"/>
      <c r="AY2567" s="50"/>
      <c r="AZ2567" s="50"/>
      <c r="BA2567" s="50"/>
      <c r="BB2567" s="50"/>
      <c r="BC2567" s="50"/>
      <c r="BD2567" s="50"/>
      <c r="BE2567" s="50"/>
      <c r="BF2567" s="50"/>
      <c r="BG2567" s="50"/>
      <c r="BH2567" s="50"/>
      <c r="BI2567" s="50"/>
      <c r="BJ2567" s="50"/>
      <c r="BK2567" s="50"/>
      <c r="BL2567" s="50"/>
      <c r="BM2567" s="50"/>
      <c r="BN2567" s="50"/>
      <c r="BO2567" s="50"/>
      <c r="BP2567" s="50"/>
      <c r="BQ2567" s="50"/>
      <c r="BR2567" s="50"/>
      <c r="BS2567" s="50"/>
      <c r="BT2567" s="50"/>
      <c r="BU2567" s="50"/>
      <c r="BV2567" s="50"/>
      <c r="BW2567" s="50"/>
      <c r="BX2567" s="50"/>
      <c r="BY2567" s="50"/>
      <c r="BZ2567" s="50"/>
      <c r="CA2567" s="50"/>
      <c r="CB2567" s="50"/>
      <c r="CC2567" s="50"/>
      <c r="CD2567" s="50"/>
      <c r="CE2567" s="50"/>
      <c r="CF2567" s="50"/>
      <c r="CG2567" s="50"/>
      <c r="CH2567" s="50"/>
      <c r="CI2567" s="50"/>
      <c r="CJ2567" s="50"/>
      <c r="CK2567" s="50"/>
      <c r="CL2567" s="50"/>
      <c r="CM2567" s="50"/>
      <c r="CN2567" s="50"/>
      <c r="CO2567" s="50"/>
      <c r="CP2567" s="50"/>
      <c r="CQ2567" s="50"/>
      <c r="CR2567" s="50"/>
      <c r="CS2567" s="50"/>
      <c r="CT2567" s="50"/>
      <c r="CU2567" s="50"/>
      <c r="CV2567" s="50"/>
      <c r="CW2567" s="50"/>
      <c r="CX2567" s="50"/>
      <c r="CY2567" s="50"/>
      <c r="CZ2567" s="50"/>
      <c r="DA2567" s="50"/>
      <c r="DB2567" s="50"/>
      <c r="DC2567" s="50"/>
      <c r="DD2567" s="50"/>
      <c r="DE2567" s="50"/>
      <c r="DF2567" s="50"/>
    </row>
    <row r="2568" spans="2:110" x14ac:dyDescent="0.2">
      <c r="B2568" s="176"/>
      <c r="C2568" s="176"/>
      <c r="E2568" s="203"/>
      <c r="F2568" s="203"/>
      <c r="G2568" s="203"/>
      <c r="H2568" s="203"/>
      <c r="I2568" s="203"/>
      <c r="J2568" s="203"/>
      <c r="K2568" s="203"/>
      <c r="L2568" s="203"/>
      <c r="M2568" s="203"/>
      <c r="N2568" s="203"/>
      <c r="O2568" s="203"/>
      <c r="P2568" s="203"/>
      <c r="Q2568" s="204"/>
      <c r="R2568" s="204"/>
      <c r="S2568" s="234"/>
      <c r="T2568" s="50"/>
      <c r="U2568" s="50"/>
      <c r="V2568" s="50"/>
      <c r="W2568" s="50"/>
      <c r="X2568" s="50"/>
      <c r="Y2568" s="50"/>
      <c r="Z2568" s="250"/>
      <c r="AA2568" s="238"/>
      <c r="AB2568" s="50"/>
      <c r="AC2568" s="50"/>
      <c r="AD2568" s="50"/>
      <c r="AE2568" s="50"/>
      <c r="AF2568" s="50"/>
      <c r="AG2568" s="50"/>
      <c r="AH2568" s="50"/>
      <c r="AI2568" s="50"/>
      <c r="AJ2568" s="50"/>
      <c r="AK2568" s="50"/>
      <c r="AL2568" s="50"/>
      <c r="AM2568" s="50"/>
      <c r="AN2568" s="50"/>
      <c r="AO2568" s="50"/>
      <c r="AP2568" s="50"/>
      <c r="AQ2568" s="50"/>
      <c r="AR2568" s="50"/>
      <c r="AS2568" s="50"/>
      <c r="AT2568" s="50"/>
      <c r="AU2568" s="50"/>
      <c r="AV2568" s="50"/>
      <c r="AW2568" s="50"/>
      <c r="AX2568" s="50"/>
      <c r="AY2568" s="50"/>
      <c r="AZ2568" s="50"/>
      <c r="BA2568" s="50"/>
      <c r="BB2568" s="50"/>
      <c r="BC2568" s="50"/>
      <c r="BD2568" s="50"/>
      <c r="BE2568" s="50"/>
      <c r="BF2568" s="50"/>
      <c r="BG2568" s="50"/>
      <c r="BH2568" s="50"/>
      <c r="BI2568" s="50"/>
      <c r="BJ2568" s="50"/>
      <c r="BK2568" s="50"/>
      <c r="BL2568" s="50"/>
      <c r="BM2568" s="50"/>
      <c r="BN2568" s="50"/>
      <c r="BO2568" s="50"/>
      <c r="BP2568" s="50"/>
      <c r="BQ2568" s="50"/>
      <c r="BR2568" s="50"/>
      <c r="BS2568" s="50"/>
      <c r="BT2568" s="50"/>
      <c r="BU2568" s="50"/>
      <c r="BV2568" s="50"/>
      <c r="BW2568" s="50"/>
      <c r="BX2568" s="50"/>
      <c r="BY2568" s="50"/>
      <c r="BZ2568" s="50"/>
      <c r="CA2568" s="50"/>
      <c r="CB2568" s="50"/>
      <c r="CC2568" s="50"/>
      <c r="CD2568" s="50"/>
      <c r="CE2568" s="50"/>
      <c r="CF2568" s="50"/>
      <c r="CG2568" s="50"/>
      <c r="CH2568" s="50"/>
      <c r="CI2568" s="50"/>
      <c r="CJ2568" s="50"/>
      <c r="CK2568" s="50"/>
      <c r="CL2568" s="50"/>
      <c r="CM2568" s="50"/>
      <c r="CN2568" s="50"/>
      <c r="CO2568" s="50"/>
      <c r="CP2568" s="50"/>
      <c r="CQ2568" s="50"/>
      <c r="CR2568" s="50"/>
      <c r="CS2568" s="50"/>
      <c r="CT2568" s="50"/>
      <c r="CU2568" s="50"/>
      <c r="CV2568" s="50"/>
      <c r="CW2568" s="50"/>
      <c r="CX2568" s="50"/>
      <c r="CY2568" s="50"/>
      <c r="CZ2568" s="50"/>
      <c r="DA2568" s="50"/>
      <c r="DB2568" s="50"/>
      <c r="DC2568" s="50"/>
      <c r="DD2568" s="50"/>
      <c r="DE2568" s="50"/>
      <c r="DF2568" s="50"/>
    </row>
    <row r="2569" spans="2:110" x14ac:dyDescent="0.2">
      <c r="B2569" s="176"/>
      <c r="C2569" s="176"/>
      <c r="E2569" s="203"/>
      <c r="F2569" s="203"/>
      <c r="G2569" s="203"/>
      <c r="H2569" s="203"/>
      <c r="I2569" s="203"/>
      <c r="J2569" s="203"/>
      <c r="K2569" s="203"/>
      <c r="L2569" s="203"/>
      <c r="M2569" s="203"/>
      <c r="N2569" s="203"/>
      <c r="O2569" s="203"/>
      <c r="P2569" s="203"/>
      <c r="Q2569" s="204"/>
      <c r="R2569" s="204"/>
      <c r="S2569" s="234"/>
      <c r="T2569" s="50"/>
      <c r="U2569" s="50"/>
      <c r="V2569" s="50"/>
      <c r="W2569" s="50"/>
      <c r="X2569" s="50"/>
      <c r="Y2569" s="50"/>
      <c r="Z2569" s="250"/>
      <c r="AA2569" s="238"/>
      <c r="AB2569" s="50"/>
      <c r="AC2569" s="50"/>
      <c r="AD2569" s="50"/>
      <c r="AE2569" s="50"/>
      <c r="AF2569" s="50"/>
      <c r="AG2569" s="50"/>
      <c r="AH2569" s="50"/>
      <c r="AI2569" s="50"/>
      <c r="AJ2569" s="50"/>
      <c r="AK2569" s="50"/>
      <c r="AL2569" s="50"/>
      <c r="AM2569" s="50"/>
      <c r="AN2569" s="50"/>
      <c r="AO2569" s="50"/>
      <c r="AP2569" s="50"/>
      <c r="AQ2569" s="50"/>
      <c r="AR2569" s="50"/>
      <c r="AS2569" s="50"/>
      <c r="AT2569" s="50"/>
      <c r="AU2569" s="50"/>
      <c r="AV2569" s="50"/>
      <c r="AW2569" s="50"/>
      <c r="AX2569" s="50"/>
      <c r="AY2569" s="50"/>
      <c r="AZ2569" s="50"/>
      <c r="BA2569" s="50"/>
      <c r="BB2569" s="50"/>
      <c r="BC2569" s="50"/>
      <c r="BD2569" s="50"/>
      <c r="BE2569" s="50"/>
      <c r="BF2569" s="50"/>
      <c r="BG2569" s="50"/>
      <c r="BH2569" s="50"/>
      <c r="BI2569" s="50"/>
      <c r="BJ2569" s="50"/>
      <c r="BK2569" s="50"/>
      <c r="BL2569" s="50"/>
      <c r="BM2569" s="50"/>
      <c r="BN2569" s="50"/>
      <c r="BO2569" s="50"/>
      <c r="BP2569" s="50"/>
      <c r="BQ2569" s="50"/>
      <c r="BR2569" s="50"/>
      <c r="BS2569" s="50"/>
      <c r="BT2569" s="50"/>
      <c r="BU2569" s="50"/>
      <c r="BV2569" s="50"/>
      <c r="BW2569" s="50"/>
      <c r="BX2569" s="50"/>
      <c r="BY2569" s="50"/>
      <c r="BZ2569" s="50"/>
      <c r="CA2569" s="50"/>
      <c r="CB2569" s="50"/>
      <c r="CC2569" s="50"/>
      <c r="CD2569" s="50"/>
      <c r="CE2569" s="50"/>
      <c r="CF2569" s="50"/>
      <c r="CG2569" s="50"/>
      <c r="CH2569" s="50"/>
      <c r="CI2569" s="50"/>
      <c r="CJ2569" s="50"/>
      <c r="CK2569" s="50"/>
      <c r="CL2569" s="50"/>
      <c r="CM2569" s="50"/>
      <c r="CN2569" s="50"/>
      <c r="CO2569" s="50"/>
      <c r="CP2569" s="50"/>
      <c r="CQ2569" s="50"/>
      <c r="CR2569" s="50"/>
      <c r="CS2569" s="50"/>
      <c r="CT2569" s="50"/>
      <c r="CU2569" s="50"/>
      <c r="CV2569" s="50"/>
      <c r="CW2569" s="50"/>
      <c r="CX2569" s="50"/>
      <c r="CY2569" s="50"/>
      <c r="CZ2569" s="50"/>
      <c r="DA2569" s="50"/>
      <c r="DB2569" s="50"/>
      <c r="DC2569" s="50"/>
      <c r="DD2569" s="50"/>
      <c r="DE2569" s="50"/>
      <c r="DF2569" s="50"/>
    </row>
    <row r="2570" spans="2:110" x14ac:dyDescent="0.2">
      <c r="B2570" s="176"/>
      <c r="C2570" s="176"/>
      <c r="E2570" s="203"/>
      <c r="F2570" s="203"/>
      <c r="G2570" s="203"/>
      <c r="H2570" s="203"/>
      <c r="I2570" s="203"/>
      <c r="J2570" s="203"/>
      <c r="K2570" s="203"/>
      <c r="L2570" s="203"/>
      <c r="M2570" s="203"/>
      <c r="N2570" s="203"/>
      <c r="O2570" s="203"/>
      <c r="P2570" s="203"/>
      <c r="Q2570" s="204"/>
      <c r="R2570" s="204"/>
      <c r="S2570" s="234"/>
      <c r="T2570" s="50"/>
      <c r="U2570" s="50"/>
      <c r="V2570" s="50"/>
      <c r="W2570" s="50"/>
      <c r="X2570" s="50"/>
      <c r="Y2570" s="50"/>
      <c r="Z2570" s="250"/>
      <c r="AA2570" s="238"/>
      <c r="AB2570" s="50"/>
      <c r="AC2570" s="50"/>
      <c r="AD2570" s="50"/>
      <c r="AE2570" s="50"/>
      <c r="AF2570" s="50"/>
      <c r="AG2570" s="50"/>
      <c r="AH2570" s="50"/>
      <c r="AI2570" s="50"/>
      <c r="AJ2570" s="50"/>
      <c r="AK2570" s="50"/>
      <c r="AL2570" s="50"/>
      <c r="AM2570" s="50"/>
      <c r="AN2570" s="50"/>
      <c r="AO2570" s="50"/>
      <c r="AP2570" s="50"/>
      <c r="AQ2570" s="50"/>
      <c r="AR2570" s="50"/>
      <c r="AS2570" s="50"/>
      <c r="AT2570" s="50"/>
      <c r="AU2570" s="50"/>
      <c r="AV2570" s="50"/>
      <c r="AW2570" s="50"/>
      <c r="AX2570" s="50"/>
      <c r="AY2570" s="50"/>
      <c r="AZ2570" s="50"/>
      <c r="BA2570" s="50"/>
      <c r="BB2570" s="50"/>
      <c r="BC2570" s="50"/>
      <c r="BD2570" s="50"/>
      <c r="BE2570" s="50"/>
      <c r="BF2570" s="50"/>
      <c r="BG2570" s="50"/>
      <c r="BH2570" s="50"/>
      <c r="BI2570" s="50"/>
      <c r="BJ2570" s="50"/>
      <c r="BK2570" s="50"/>
      <c r="BL2570" s="50"/>
      <c r="BM2570" s="50"/>
      <c r="BN2570" s="50"/>
      <c r="BO2570" s="50"/>
      <c r="BP2570" s="50"/>
      <c r="BQ2570" s="50"/>
      <c r="BR2570" s="50"/>
      <c r="BS2570" s="50"/>
      <c r="BT2570" s="50"/>
      <c r="BU2570" s="50"/>
      <c r="BV2570" s="50"/>
      <c r="BW2570" s="50"/>
      <c r="BX2570" s="50"/>
      <c r="BY2570" s="50"/>
      <c r="BZ2570" s="50"/>
      <c r="CA2570" s="50"/>
      <c r="CB2570" s="50"/>
      <c r="CC2570" s="50"/>
      <c r="CD2570" s="50"/>
      <c r="CE2570" s="50"/>
      <c r="CF2570" s="50"/>
      <c r="CG2570" s="50"/>
      <c r="CH2570" s="50"/>
      <c r="CI2570" s="50"/>
      <c r="CJ2570" s="50"/>
      <c r="CK2570" s="50"/>
      <c r="CL2570" s="50"/>
      <c r="CM2570" s="50"/>
      <c r="CN2570" s="50"/>
      <c r="CO2570" s="50"/>
      <c r="CP2570" s="50"/>
      <c r="CQ2570" s="50"/>
      <c r="CR2570" s="50"/>
      <c r="CS2570" s="50"/>
      <c r="CT2570" s="50"/>
      <c r="CU2570" s="50"/>
      <c r="CV2570" s="50"/>
      <c r="CW2570" s="50"/>
      <c r="CX2570" s="50"/>
      <c r="CY2570" s="50"/>
      <c r="CZ2570" s="50"/>
      <c r="DA2570" s="50"/>
      <c r="DB2570" s="50"/>
      <c r="DC2570" s="50"/>
      <c r="DD2570" s="50"/>
      <c r="DE2570" s="50"/>
      <c r="DF2570" s="50"/>
    </row>
    <row r="2571" spans="2:110" x14ac:dyDescent="0.2">
      <c r="B2571" s="176"/>
      <c r="C2571" s="176"/>
      <c r="D2571" s="200"/>
      <c r="E2571" s="203"/>
      <c r="F2571" s="203"/>
      <c r="G2571" s="203"/>
      <c r="H2571" s="203"/>
      <c r="I2571" s="203"/>
      <c r="J2571" s="203"/>
      <c r="K2571" s="203"/>
      <c r="L2571" s="203"/>
      <c r="M2571" s="203"/>
      <c r="N2571" s="203"/>
      <c r="O2571" s="203"/>
      <c r="P2571" s="203"/>
      <c r="Q2571" s="204"/>
      <c r="R2571" s="204"/>
      <c r="S2571" s="234"/>
      <c r="T2571" s="50"/>
      <c r="U2571" s="50"/>
      <c r="V2571" s="50"/>
      <c r="W2571" s="50"/>
      <c r="X2571" s="50"/>
      <c r="Y2571" s="50"/>
      <c r="Z2571" s="250"/>
      <c r="AA2571" s="238"/>
      <c r="AB2571" s="50"/>
      <c r="AC2571" s="50"/>
      <c r="AD2571" s="50"/>
      <c r="AE2571" s="50"/>
      <c r="AF2571" s="50"/>
      <c r="AG2571" s="50"/>
      <c r="AH2571" s="50"/>
      <c r="AI2571" s="50"/>
      <c r="AJ2571" s="50"/>
      <c r="AK2571" s="50"/>
      <c r="AL2571" s="50"/>
      <c r="AM2571" s="50"/>
      <c r="AN2571" s="50"/>
      <c r="AO2571" s="50"/>
      <c r="AP2571" s="50"/>
      <c r="AQ2571" s="50"/>
      <c r="AR2571" s="50"/>
      <c r="AS2571" s="50"/>
      <c r="AT2571" s="50"/>
      <c r="AU2571" s="50"/>
      <c r="AV2571" s="50"/>
      <c r="AW2571" s="50"/>
      <c r="AX2571" s="50"/>
      <c r="AY2571" s="50"/>
      <c r="AZ2571" s="50"/>
      <c r="BA2571" s="50"/>
      <c r="BB2571" s="50"/>
      <c r="BC2571" s="50"/>
      <c r="BD2571" s="50"/>
      <c r="BE2571" s="50"/>
      <c r="BF2571" s="50"/>
      <c r="BG2571" s="50"/>
      <c r="BH2571" s="50"/>
      <c r="BI2571" s="50"/>
      <c r="BJ2571" s="50"/>
      <c r="BK2571" s="50"/>
      <c r="BL2571" s="50"/>
      <c r="BM2571" s="50"/>
      <c r="BN2571" s="50"/>
      <c r="BO2571" s="50"/>
      <c r="BP2571" s="50"/>
      <c r="BQ2571" s="50"/>
      <c r="BR2571" s="50"/>
      <c r="BS2571" s="50"/>
      <c r="BT2571" s="50"/>
      <c r="BU2571" s="50"/>
      <c r="BV2571" s="50"/>
      <c r="BW2571" s="50"/>
      <c r="BX2571" s="50"/>
      <c r="BY2571" s="50"/>
      <c r="BZ2571" s="50"/>
      <c r="CA2571" s="50"/>
      <c r="CB2571" s="50"/>
      <c r="CC2571" s="50"/>
      <c r="CD2571" s="50"/>
      <c r="CE2571" s="50"/>
      <c r="CF2571" s="50"/>
      <c r="CG2571" s="50"/>
      <c r="CH2571" s="50"/>
      <c r="CI2571" s="50"/>
      <c r="CJ2571" s="50"/>
      <c r="CK2571" s="50"/>
      <c r="CL2571" s="50"/>
      <c r="CM2571" s="50"/>
      <c r="CN2571" s="50"/>
      <c r="CO2571" s="50"/>
      <c r="CP2571" s="50"/>
      <c r="CQ2571" s="50"/>
      <c r="CR2571" s="50"/>
      <c r="CS2571" s="50"/>
      <c r="CT2571" s="50"/>
      <c r="CU2571" s="50"/>
      <c r="CV2571" s="50"/>
      <c r="CW2571" s="50"/>
      <c r="CX2571" s="50"/>
      <c r="CY2571" s="50"/>
      <c r="CZ2571" s="50"/>
      <c r="DA2571" s="50"/>
      <c r="DB2571" s="50"/>
      <c r="DC2571" s="50"/>
      <c r="DD2571" s="50"/>
      <c r="DE2571" s="50"/>
      <c r="DF2571" s="50"/>
    </row>
    <row r="2572" spans="2:110" x14ac:dyDescent="0.2">
      <c r="B2572" s="176"/>
      <c r="C2572" s="176"/>
      <c r="E2572" s="203"/>
      <c r="F2572" s="203"/>
      <c r="G2572" s="203"/>
      <c r="H2572" s="203"/>
      <c r="I2572" s="203"/>
      <c r="J2572" s="203"/>
      <c r="K2572" s="203"/>
      <c r="L2572" s="203"/>
      <c r="M2572" s="203"/>
      <c r="N2572" s="203"/>
      <c r="O2572" s="203"/>
      <c r="P2572" s="203"/>
      <c r="Q2572" s="204"/>
      <c r="R2572" s="204"/>
      <c r="S2572" s="234"/>
      <c r="T2572" s="50"/>
      <c r="U2572" s="50"/>
      <c r="V2572" s="50"/>
      <c r="W2572" s="50"/>
      <c r="X2572" s="50"/>
      <c r="Y2572" s="50"/>
      <c r="Z2572" s="250"/>
      <c r="AA2572" s="238"/>
      <c r="AB2572" s="50"/>
      <c r="AC2572" s="50"/>
      <c r="AD2572" s="50"/>
      <c r="AE2572" s="50"/>
      <c r="AF2572" s="50"/>
      <c r="AG2572" s="50"/>
      <c r="AH2572" s="50"/>
      <c r="AI2572" s="50"/>
      <c r="AJ2572" s="50"/>
      <c r="AK2572" s="50"/>
      <c r="AL2572" s="50"/>
      <c r="AM2572" s="50"/>
      <c r="AN2572" s="50"/>
      <c r="AO2572" s="50"/>
      <c r="AP2572" s="50"/>
      <c r="AQ2572" s="50"/>
      <c r="AR2572" s="50"/>
      <c r="AS2572" s="50"/>
      <c r="AT2572" s="50"/>
      <c r="AU2572" s="50"/>
      <c r="AV2572" s="50"/>
      <c r="AW2572" s="50"/>
      <c r="AX2572" s="50"/>
      <c r="AY2572" s="50"/>
      <c r="AZ2572" s="50"/>
      <c r="BA2572" s="50"/>
      <c r="BB2572" s="50"/>
      <c r="BC2572" s="50"/>
      <c r="BD2572" s="50"/>
      <c r="BE2572" s="50"/>
      <c r="BF2572" s="50"/>
      <c r="BG2572" s="50"/>
      <c r="BH2572" s="50"/>
      <c r="BI2572" s="50"/>
      <c r="BJ2572" s="50"/>
      <c r="BK2572" s="50"/>
      <c r="BL2572" s="50"/>
      <c r="BM2572" s="50"/>
      <c r="BN2572" s="50"/>
      <c r="BO2572" s="50"/>
      <c r="BP2572" s="50"/>
      <c r="BQ2572" s="50"/>
      <c r="BR2572" s="50"/>
      <c r="BS2572" s="50"/>
      <c r="BT2572" s="50"/>
      <c r="BU2572" s="50"/>
      <c r="BV2572" s="50"/>
      <c r="BW2572" s="50"/>
      <c r="BX2572" s="50"/>
      <c r="BY2572" s="50"/>
      <c r="BZ2572" s="50"/>
      <c r="CA2572" s="50"/>
      <c r="CB2572" s="50"/>
      <c r="CC2572" s="50"/>
      <c r="CD2572" s="50"/>
      <c r="CE2572" s="50"/>
      <c r="CF2572" s="50"/>
      <c r="CG2572" s="50"/>
      <c r="CH2572" s="50"/>
      <c r="CI2572" s="50"/>
      <c r="CJ2572" s="50"/>
      <c r="CK2572" s="50"/>
      <c r="CL2572" s="50"/>
      <c r="CM2572" s="50"/>
      <c r="CN2572" s="50"/>
      <c r="CO2572" s="50"/>
      <c r="CP2572" s="50"/>
      <c r="CQ2572" s="50"/>
      <c r="CR2572" s="50"/>
      <c r="CS2572" s="50"/>
      <c r="CT2572" s="50"/>
      <c r="CU2572" s="50"/>
      <c r="CV2572" s="50"/>
      <c r="CW2572" s="50"/>
      <c r="CX2572" s="50"/>
      <c r="CY2572" s="50"/>
      <c r="CZ2572" s="50"/>
      <c r="DA2572" s="50"/>
      <c r="DB2572" s="50"/>
      <c r="DC2572" s="50"/>
      <c r="DD2572" s="50"/>
      <c r="DE2572" s="50"/>
      <c r="DF2572" s="50"/>
    </row>
    <row r="2573" spans="2:110" x14ac:dyDescent="0.2">
      <c r="B2573" s="176"/>
      <c r="C2573" s="176"/>
      <c r="E2573" s="203"/>
      <c r="F2573" s="203"/>
      <c r="G2573" s="203"/>
      <c r="H2573" s="203"/>
      <c r="I2573" s="203"/>
      <c r="J2573" s="203"/>
      <c r="K2573" s="203"/>
      <c r="L2573" s="203"/>
      <c r="M2573" s="203"/>
      <c r="N2573" s="203"/>
      <c r="O2573" s="203"/>
      <c r="P2573" s="203"/>
      <c r="Q2573" s="204"/>
      <c r="R2573" s="204"/>
      <c r="S2573" s="234"/>
      <c r="T2573" s="50"/>
      <c r="U2573" s="50"/>
      <c r="V2573" s="50"/>
      <c r="W2573" s="50"/>
      <c r="X2573" s="50"/>
      <c r="Y2573" s="50"/>
      <c r="Z2573" s="250"/>
      <c r="AA2573" s="238"/>
      <c r="AB2573" s="50"/>
      <c r="AC2573" s="50"/>
      <c r="AD2573" s="50"/>
      <c r="AE2573" s="50"/>
      <c r="AF2573" s="50"/>
      <c r="AG2573" s="50"/>
      <c r="AH2573" s="50"/>
      <c r="AI2573" s="50"/>
      <c r="AJ2573" s="50"/>
      <c r="AK2573" s="50"/>
      <c r="AL2573" s="50"/>
      <c r="AM2573" s="50"/>
      <c r="AN2573" s="50"/>
      <c r="AO2573" s="50"/>
      <c r="AP2573" s="50"/>
      <c r="AQ2573" s="50"/>
      <c r="AR2573" s="50"/>
      <c r="AS2573" s="50"/>
      <c r="AT2573" s="50"/>
      <c r="AU2573" s="50"/>
      <c r="AV2573" s="50"/>
      <c r="AW2573" s="50"/>
      <c r="AX2573" s="50"/>
      <c r="AY2573" s="50"/>
      <c r="AZ2573" s="50"/>
      <c r="BA2573" s="50"/>
      <c r="BB2573" s="50"/>
      <c r="BC2573" s="50"/>
      <c r="BD2573" s="50"/>
      <c r="BE2573" s="50"/>
      <c r="BF2573" s="50"/>
      <c r="BG2573" s="50"/>
      <c r="BH2573" s="50"/>
      <c r="BI2573" s="50"/>
      <c r="BJ2573" s="50"/>
      <c r="BK2573" s="50"/>
      <c r="BL2573" s="50"/>
      <c r="BM2573" s="50"/>
      <c r="BN2573" s="50"/>
      <c r="BO2573" s="50"/>
      <c r="BP2573" s="50"/>
      <c r="BQ2573" s="50"/>
      <c r="BR2573" s="50"/>
      <c r="BS2573" s="50"/>
      <c r="BT2573" s="50"/>
      <c r="BU2573" s="50"/>
      <c r="BV2573" s="50"/>
      <c r="BW2573" s="50"/>
      <c r="BX2573" s="50"/>
      <c r="BY2573" s="50"/>
      <c r="BZ2573" s="50"/>
      <c r="CA2573" s="50"/>
      <c r="CB2573" s="50"/>
      <c r="CC2573" s="50"/>
      <c r="CD2573" s="50"/>
      <c r="CE2573" s="50"/>
      <c r="CF2573" s="50"/>
      <c r="CG2573" s="50"/>
      <c r="CH2573" s="50"/>
      <c r="CI2573" s="50"/>
      <c r="CJ2573" s="50"/>
      <c r="CK2573" s="50"/>
      <c r="CL2573" s="50"/>
      <c r="CM2573" s="50"/>
      <c r="CN2573" s="50"/>
      <c r="CO2573" s="50"/>
      <c r="CP2573" s="50"/>
      <c r="CQ2573" s="50"/>
      <c r="CR2573" s="50"/>
      <c r="CS2573" s="50"/>
      <c r="CT2573" s="50"/>
      <c r="CU2573" s="50"/>
      <c r="CV2573" s="50"/>
      <c r="CW2573" s="50"/>
      <c r="CX2573" s="50"/>
      <c r="CY2573" s="50"/>
      <c r="CZ2573" s="50"/>
      <c r="DA2573" s="50"/>
      <c r="DB2573" s="50"/>
      <c r="DC2573" s="50"/>
      <c r="DD2573" s="50"/>
      <c r="DE2573" s="50"/>
      <c r="DF2573" s="50"/>
    </row>
    <row r="2574" spans="2:110" x14ac:dyDescent="0.2">
      <c r="B2574" s="176"/>
      <c r="C2574" s="176"/>
      <c r="E2574" s="203"/>
      <c r="F2574" s="203"/>
      <c r="G2574" s="203"/>
      <c r="H2574" s="203"/>
      <c r="I2574" s="203"/>
      <c r="J2574" s="203"/>
      <c r="K2574" s="203"/>
      <c r="L2574" s="203"/>
      <c r="M2574" s="203"/>
      <c r="N2574" s="203"/>
      <c r="O2574" s="203"/>
      <c r="P2574" s="203"/>
      <c r="Q2574" s="204"/>
      <c r="R2574" s="204"/>
      <c r="S2574" s="234"/>
      <c r="T2574" s="50"/>
      <c r="U2574" s="50"/>
      <c r="V2574" s="50"/>
      <c r="W2574" s="50"/>
      <c r="X2574" s="50"/>
      <c r="Y2574" s="50"/>
      <c r="Z2574" s="250"/>
      <c r="AA2574" s="238"/>
      <c r="AB2574" s="50"/>
      <c r="AC2574" s="50"/>
      <c r="AD2574" s="50"/>
      <c r="AE2574" s="50"/>
      <c r="AF2574" s="50"/>
      <c r="AG2574" s="50"/>
      <c r="AH2574" s="50"/>
      <c r="AI2574" s="50"/>
      <c r="AJ2574" s="50"/>
      <c r="AK2574" s="50"/>
      <c r="AL2574" s="50"/>
      <c r="AM2574" s="50"/>
      <c r="AN2574" s="50"/>
      <c r="AO2574" s="50"/>
      <c r="AP2574" s="50"/>
      <c r="AQ2574" s="50"/>
      <c r="AR2574" s="50"/>
      <c r="AS2574" s="50"/>
      <c r="AT2574" s="50"/>
      <c r="AU2574" s="50"/>
      <c r="AV2574" s="50"/>
      <c r="AW2574" s="50"/>
      <c r="AX2574" s="50"/>
      <c r="AY2574" s="50"/>
      <c r="AZ2574" s="50"/>
      <c r="BA2574" s="50"/>
      <c r="BB2574" s="50"/>
      <c r="BC2574" s="50"/>
      <c r="BD2574" s="50"/>
      <c r="BE2574" s="50"/>
      <c r="BF2574" s="50"/>
      <c r="BG2574" s="50"/>
      <c r="BH2574" s="50"/>
      <c r="BI2574" s="50"/>
      <c r="BJ2574" s="50"/>
      <c r="BK2574" s="50"/>
      <c r="BL2574" s="50"/>
      <c r="BM2574" s="50"/>
      <c r="BN2574" s="50"/>
      <c r="BO2574" s="50"/>
      <c r="BP2574" s="50"/>
      <c r="BQ2574" s="50"/>
      <c r="BR2574" s="50"/>
      <c r="BS2574" s="50"/>
      <c r="BT2574" s="50"/>
      <c r="BU2574" s="50"/>
      <c r="BV2574" s="50"/>
      <c r="BW2574" s="50"/>
      <c r="BX2574" s="50"/>
      <c r="BY2574" s="50"/>
      <c r="BZ2574" s="50"/>
      <c r="CA2574" s="50"/>
      <c r="CB2574" s="50"/>
      <c r="CC2574" s="50"/>
      <c r="CD2574" s="50"/>
      <c r="CE2574" s="50"/>
      <c r="CF2574" s="50"/>
      <c r="CG2574" s="50"/>
      <c r="CH2574" s="50"/>
      <c r="CI2574" s="50"/>
      <c r="CJ2574" s="50"/>
      <c r="CK2574" s="50"/>
      <c r="CL2574" s="50"/>
      <c r="CM2574" s="50"/>
      <c r="CN2574" s="50"/>
      <c r="CO2574" s="50"/>
      <c r="CP2574" s="50"/>
      <c r="CQ2574" s="50"/>
      <c r="CR2574" s="50"/>
      <c r="CS2574" s="50"/>
      <c r="CT2574" s="50"/>
      <c r="CU2574" s="50"/>
      <c r="CV2574" s="50"/>
      <c r="CW2574" s="50"/>
      <c r="CX2574" s="50"/>
      <c r="CY2574" s="50"/>
      <c r="CZ2574" s="50"/>
      <c r="DA2574" s="50"/>
      <c r="DB2574" s="50"/>
      <c r="DC2574" s="50"/>
      <c r="DD2574" s="50"/>
      <c r="DE2574" s="50"/>
      <c r="DF2574" s="50"/>
    </row>
    <row r="2575" spans="2:110" x14ac:dyDescent="0.2">
      <c r="B2575" s="176"/>
      <c r="C2575" s="176"/>
      <c r="E2575" s="203"/>
      <c r="F2575" s="203"/>
      <c r="G2575" s="203"/>
      <c r="H2575" s="203"/>
      <c r="I2575" s="203"/>
      <c r="J2575" s="203"/>
      <c r="K2575" s="203"/>
      <c r="L2575" s="203"/>
      <c r="M2575" s="203"/>
      <c r="N2575" s="203"/>
      <c r="O2575" s="203"/>
      <c r="P2575" s="203"/>
      <c r="Q2575" s="204"/>
      <c r="R2575" s="204"/>
      <c r="S2575" s="234"/>
      <c r="T2575" s="50"/>
      <c r="U2575" s="50"/>
      <c r="V2575" s="50"/>
      <c r="W2575" s="50"/>
      <c r="X2575" s="50"/>
      <c r="Y2575" s="50"/>
      <c r="Z2575" s="250"/>
      <c r="AA2575" s="238"/>
      <c r="AB2575" s="50"/>
      <c r="AC2575" s="50"/>
      <c r="AD2575" s="50"/>
      <c r="AE2575" s="50"/>
      <c r="AF2575" s="50"/>
      <c r="AG2575" s="50"/>
      <c r="AH2575" s="50"/>
      <c r="AI2575" s="50"/>
      <c r="AJ2575" s="50"/>
      <c r="AK2575" s="50"/>
      <c r="AL2575" s="50"/>
      <c r="AM2575" s="50"/>
      <c r="AN2575" s="50"/>
      <c r="AO2575" s="50"/>
      <c r="AP2575" s="50"/>
      <c r="AQ2575" s="50"/>
      <c r="AR2575" s="50"/>
      <c r="AS2575" s="50"/>
      <c r="AT2575" s="50"/>
      <c r="AU2575" s="50"/>
      <c r="AV2575" s="50"/>
      <c r="AW2575" s="50"/>
      <c r="AX2575" s="50"/>
      <c r="AY2575" s="50"/>
      <c r="AZ2575" s="50"/>
      <c r="BA2575" s="50"/>
      <c r="BB2575" s="50"/>
      <c r="BC2575" s="50"/>
      <c r="BD2575" s="50"/>
      <c r="BE2575" s="50"/>
      <c r="BF2575" s="50"/>
      <c r="BG2575" s="50"/>
      <c r="BH2575" s="50"/>
      <c r="BI2575" s="50"/>
      <c r="BJ2575" s="50"/>
      <c r="BK2575" s="50"/>
      <c r="BL2575" s="50"/>
      <c r="BM2575" s="50"/>
      <c r="BN2575" s="50"/>
      <c r="BO2575" s="50"/>
      <c r="BP2575" s="50"/>
      <c r="BQ2575" s="50"/>
      <c r="BR2575" s="50"/>
      <c r="BS2575" s="50"/>
      <c r="BT2575" s="50"/>
      <c r="BU2575" s="50"/>
      <c r="BV2575" s="50"/>
      <c r="BW2575" s="50"/>
      <c r="BX2575" s="50"/>
      <c r="BY2575" s="50"/>
      <c r="BZ2575" s="50"/>
      <c r="CA2575" s="50"/>
      <c r="CB2575" s="50"/>
      <c r="CC2575" s="50"/>
      <c r="CD2575" s="50"/>
      <c r="CE2575" s="50"/>
      <c r="CF2575" s="50"/>
      <c r="CG2575" s="50"/>
      <c r="CH2575" s="50"/>
      <c r="CI2575" s="50"/>
      <c r="CJ2575" s="50"/>
      <c r="CK2575" s="50"/>
      <c r="CL2575" s="50"/>
      <c r="CM2575" s="50"/>
      <c r="CN2575" s="50"/>
      <c r="CO2575" s="50"/>
      <c r="CP2575" s="50"/>
      <c r="CQ2575" s="50"/>
      <c r="CR2575" s="50"/>
      <c r="CS2575" s="50"/>
      <c r="CT2575" s="50"/>
      <c r="CU2575" s="50"/>
      <c r="CV2575" s="50"/>
      <c r="CW2575" s="50"/>
      <c r="CX2575" s="50"/>
      <c r="CY2575" s="50"/>
      <c r="CZ2575" s="50"/>
      <c r="DA2575" s="50"/>
      <c r="DB2575" s="50"/>
      <c r="DC2575" s="50"/>
      <c r="DD2575" s="50"/>
      <c r="DE2575" s="50"/>
      <c r="DF2575" s="50"/>
    </row>
    <row r="2576" spans="2:110" x14ac:dyDescent="0.2">
      <c r="B2576" s="176"/>
      <c r="C2576" s="176"/>
      <c r="D2576" s="200"/>
      <c r="E2576" s="203"/>
      <c r="F2576" s="203"/>
      <c r="G2576" s="203"/>
      <c r="H2576" s="203"/>
      <c r="I2576" s="203"/>
      <c r="J2576" s="203"/>
      <c r="K2576" s="203"/>
      <c r="L2576" s="203"/>
      <c r="M2576" s="203"/>
      <c r="N2576" s="203"/>
      <c r="O2576" s="203"/>
      <c r="P2576" s="203"/>
      <c r="Q2576" s="204"/>
      <c r="R2576" s="204"/>
      <c r="S2576" s="234"/>
      <c r="T2576" s="50"/>
      <c r="U2576" s="50"/>
      <c r="V2576" s="50"/>
      <c r="W2576" s="50"/>
      <c r="X2576" s="50"/>
      <c r="Y2576" s="50"/>
      <c r="Z2576" s="250"/>
      <c r="AA2576" s="238"/>
      <c r="AB2576" s="50"/>
      <c r="AC2576" s="50"/>
      <c r="AD2576" s="50"/>
      <c r="AE2576" s="50"/>
      <c r="AF2576" s="50"/>
      <c r="AG2576" s="50"/>
      <c r="AH2576" s="50"/>
      <c r="AI2576" s="50"/>
      <c r="AJ2576" s="50"/>
      <c r="AK2576" s="50"/>
      <c r="AL2576" s="50"/>
      <c r="AM2576" s="50"/>
      <c r="AN2576" s="50"/>
      <c r="AO2576" s="50"/>
      <c r="AP2576" s="50"/>
      <c r="AQ2576" s="50"/>
      <c r="AR2576" s="50"/>
      <c r="AS2576" s="50"/>
      <c r="AT2576" s="50"/>
      <c r="AU2576" s="50"/>
      <c r="AV2576" s="50"/>
      <c r="AW2576" s="50"/>
      <c r="AX2576" s="50"/>
      <c r="AY2576" s="50"/>
      <c r="AZ2576" s="50"/>
      <c r="BA2576" s="50"/>
      <c r="BB2576" s="50"/>
      <c r="BC2576" s="50"/>
      <c r="BD2576" s="50"/>
      <c r="BE2576" s="50"/>
      <c r="BF2576" s="50"/>
      <c r="BG2576" s="50"/>
      <c r="BH2576" s="50"/>
      <c r="BI2576" s="50"/>
      <c r="BJ2576" s="50"/>
      <c r="BK2576" s="50"/>
      <c r="BL2576" s="50"/>
      <c r="BM2576" s="50"/>
      <c r="BN2576" s="50"/>
      <c r="BO2576" s="50"/>
      <c r="BP2576" s="50"/>
      <c r="BQ2576" s="50"/>
      <c r="BR2576" s="50"/>
      <c r="BS2576" s="50"/>
      <c r="BT2576" s="50"/>
      <c r="BU2576" s="50"/>
      <c r="BV2576" s="50"/>
      <c r="BW2576" s="50"/>
      <c r="BX2576" s="50"/>
      <c r="BY2576" s="50"/>
      <c r="BZ2576" s="50"/>
      <c r="CA2576" s="50"/>
      <c r="CB2576" s="50"/>
      <c r="CC2576" s="50"/>
      <c r="CD2576" s="50"/>
      <c r="CE2576" s="50"/>
      <c r="CF2576" s="50"/>
      <c r="CG2576" s="50"/>
      <c r="CH2576" s="50"/>
      <c r="CI2576" s="50"/>
      <c r="CJ2576" s="50"/>
      <c r="CK2576" s="50"/>
      <c r="CL2576" s="50"/>
      <c r="CM2576" s="50"/>
      <c r="CN2576" s="50"/>
      <c r="CO2576" s="50"/>
      <c r="CP2576" s="50"/>
      <c r="CQ2576" s="50"/>
      <c r="CR2576" s="50"/>
      <c r="CS2576" s="50"/>
      <c r="CT2576" s="50"/>
      <c r="CU2576" s="50"/>
      <c r="CV2576" s="50"/>
      <c r="CW2576" s="50"/>
      <c r="CX2576" s="50"/>
      <c r="CY2576" s="50"/>
      <c r="CZ2576" s="50"/>
      <c r="DA2576" s="50"/>
      <c r="DB2576" s="50"/>
      <c r="DC2576" s="50"/>
      <c r="DD2576" s="50"/>
      <c r="DE2576" s="50"/>
      <c r="DF2576" s="50"/>
    </row>
    <row r="2577" spans="2:110" x14ac:dyDescent="0.2">
      <c r="B2577" s="176"/>
      <c r="C2577" s="176"/>
      <c r="E2577" s="203"/>
      <c r="F2577" s="203"/>
      <c r="G2577" s="203"/>
      <c r="H2577" s="203"/>
      <c r="I2577" s="203"/>
      <c r="J2577" s="203"/>
      <c r="K2577" s="203"/>
      <c r="L2577" s="203"/>
      <c r="M2577" s="203"/>
      <c r="N2577" s="203"/>
      <c r="O2577" s="203"/>
      <c r="P2577" s="203"/>
      <c r="Q2577" s="204"/>
      <c r="R2577" s="204"/>
      <c r="S2577" s="234"/>
      <c r="T2577" s="50"/>
      <c r="U2577" s="50"/>
      <c r="V2577" s="50"/>
      <c r="W2577" s="50"/>
      <c r="X2577" s="50"/>
      <c r="Y2577" s="50"/>
      <c r="Z2577" s="250"/>
      <c r="AA2577" s="238"/>
      <c r="AB2577" s="50"/>
      <c r="AC2577" s="50"/>
      <c r="AD2577" s="50"/>
      <c r="AE2577" s="50"/>
      <c r="AF2577" s="50"/>
      <c r="AG2577" s="50"/>
      <c r="AH2577" s="50"/>
      <c r="AI2577" s="50"/>
      <c r="AJ2577" s="50"/>
      <c r="AK2577" s="50"/>
      <c r="AL2577" s="50"/>
      <c r="AM2577" s="50"/>
      <c r="AN2577" s="50"/>
      <c r="AO2577" s="50"/>
      <c r="AP2577" s="50"/>
      <c r="AQ2577" s="50"/>
      <c r="AR2577" s="50"/>
      <c r="AS2577" s="50"/>
      <c r="AT2577" s="50"/>
      <c r="AU2577" s="50"/>
      <c r="AV2577" s="50"/>
      <c r="AW2577" s="50"/>
      <c r="AX2577" s="50"/>
      <c r="AY2577" s="50"/>
      <c r="AZ2577" s="50"/>
      <c r="BA2577" s="50"/>
      <c r="BB2577" s="50"/>
      <c r="BC2577" s="50"/>
      <c r="BD2577" s="50"/>
      <c r="BE2577" s="50"/>
      <c r="BF2577" s="50"/>
      <c r="BG2577" s="50"/>
      <c r="BH2577" s="50"/>
      <c r="BI2577" s="50"/>
      <c r="BJ2577" s="50"/>
      <c r="BK2577" s="50"/>
      <c r="BL2577" s="50"/>
      <c r="BM2577" s="50"/>
      <c r="BN2577" s="50"/>
      <c r="BO2577" s="50"/>
      <c r="BP2577" s="50"/>
      <c r="BQ2577" s="50"/>
      <c r="BR2577" s="50"/>
      <c r="BS2577" s="50"/>
      <c r="BT2577" s="50"/>
      <c r="BU2577" s="50"/>
      <c r="BV2577" s="50"/>
      <c r="BW2577" s="50"/>
      <c r="BX2577" s="50"/>
      <c r="BY2577" s="50"/>
      <c r="BZ2577" s="50"/>
      <c r="CA2577" s="50"/>
      <c r="CB2577" s="50"/>
      <c r="CC2577" s="50"/>
      <c r="CD2577" s="50"/>
      <c r="CE2577" s="50"/>
      <c r="CF2577" s="50"/>
      <c r="CG2577" s="50"/>
      <c r="CH2577" s="50"/>
      <c r="CI2577" s="50"/>
      <c r="CJ2577" s="50"/>
      <c r="CK2577" s="50"/>
      <c r="CL2577" s="50"/>
      <c r="CM2577" s="50"/>
      <c r="CN2577" s="50"/>
      <c r="CO2577" s="50"/>
      <c r="CP2577" s="50"/>
      <c r="CQ2577" s="50"/>
      <c r="CR2577" s="50"/>
      <c r="CS2577" s="50"/>
      <c r="CT2577" s="50"/>
      <c r="CU2577" s="50"/>
      <c r="CV2577" s="50"/>
      <c r="CW2577" s="50"/>
      <c r="CX2577" s="50"/>
      <c r="CY2577" s="50"/>
      <c r="CZ2577" s="50"/>
      <c r="DA2577" s="50"/>
      <c r="DB2577" s="50"/>
      <c r="DC2577" s="50"/>
      <c r="DD2577" s="50"/>
      <c r="DE2577" s="50"/>
      <c r="DF2577" s="50"/>
    </row>
    <row r="2578" spans="2:110" x14ac:dyDescent="0.2">
      <c r="B2578" s="176"/>
      <c r="C2578" s="176"/>
      <c r="E2578" s="203"/>
      <c r="F2578" s="203"/>
      <c r="G2578" s="203"/>
      <c r="H2578" s="203"/>
      <c r="I2578" s="203"/>
      <c r="J2578" s="203"/>
      <c r="K2578" s="203"/>
      <c r="L2578" s="203"/>
      <c r="M2578" s="203"/>
      <c r="N2578" s="203"/>
      <c r="O2578" s="203"/>
      <c r="P2578" s="203"/>
      <c r="Q2578" s="204"/>
      <c r="R2578" s="204"/>
      <c r="S2578" s="234"/>
      <c r="T2578" s="50"/>
      <c r="U2578" s="50"/>
      <c r="V2578" s="50"/>
      <c r="W2578" s="50"/>
      <c r="X2578" s="50"/>
      <c r="Y2578" s="50"/>
      <c r="Z2578" s="250"/>
      <c r="AA2578" s="238"/>
      <c r="AB2578" s="50"/>
      <c r="AC2578" s="50"/>
      <c r="AD2578" s="50"/>
      <c r="AE2578" s="50"/>
      <c r="AF2578" s="50"/>
      <c r="AG2578" s="50"/>
      <c r="AH2578" s="50"/>
      <c r="AI2578" s="50"/>
      <c r="AJ2578" s="50"/>
      <c r="AK2578" s="50"/>
      <c r="AL2578" s="50"/>
      <c r="AM2578" s="50"/>
      <c r="AN2578" s="50"/>
      <c r="AO2578" s="50"/>
      <c r="AP2578" s="50"/>
      <c r="AQ2578" s="50"/>
      <c r="AR2578" s="50"/>
      <c r="AS2578" s="50"/>
      <c r="AT2578" s="50"/>
      <c r="AU2578" s="50"/>
      <c r="AV2578" s="50"/>
      <c r="AW2578" s="50"/>
      <c r="AX2578" s="50"/>
      <c r="AY2578" s="50"/>
      <c r="AZ2578" s="50"/>
      <c r="BA2578" s="50"/>
      <c r="BB2578" s="50"/>
      <c r="BC2578" s="50"/>
      <c r="BD2578" s="50"/>
      <c r="BE2578" s="50"/>
      <c r="BF2578" s="50"/>
      <c r="BG2578" s="50"/>
      <c r="BH2578" s="50"/>
      <c r="BI2578" s="50"/>
      <c r="BJ2578" s="50"/>
      <c r="BK2578" s="50"/>
      <c r="BL2578" s="50"/>
      <c r="BM2578" s="50"/>
      <c r="BN2578" s="50"/>
      <c r="BO2578" s="50"/>
      <c r="BP2578" s="50"/>
      <c r="BQ2578" s="50"/>
      <c r="BR2578" s="50"/>
      <c r="BS2578" s="50"/>
      <c r="BT2578" s="50"/>
      <c r="BU2578" s="50"/>
      <c r="BV2578" s="50"/>
      <c r="BW2578" s="50"/>
      <c r="BX2578" s="50"/>
      <c r="BY2578" s="50"/>
      <c r="BZ2578" s="50"/>
      <c r="CA2578" s="50"/>
      <c r="CB2578" s="50"/>
      <c r="CC2578" s="50"/>
      <c r="CD2578" s="50"/>
      <c r="CE2578" s="50"/>
      <c r="CF2578" s="50"/>
      <c r="CG2578" s="50"/>
      <c r="CH2578" s="50"/>
      <c r="CI2578" s="50"/>
      <c r="CJ2578" s="50"/>
      <c r="CK2578" s="50"/>
      <c r="CL2578" s="50"/>
      <c r="CM2578" s="50"/>
      <c r="CN2578" s="50"/>
      <c r="CO2578" s="50"/>
      <c r="CP2578" s="50"/>
      <c r="CQ2578" s="50"/>
      <c r="CR2578" s="50"/>
      <c r="CS2578" s="50"/>
      <c r="CT2578" s="50"/>
      <c r="CU2578" s="50"/>
      <c r="CV2578" s="50"/>
      <c r="CW2578" s="50"/>
      <c r="CX2578" s="50"/>
      <c r="CY2578" s="50"/>
      <c r="CZ2578" s="50"/>
      <c r="DA2578" s="50"/>
      <c r="DB2578" s="50"/>
      <c r="DC2578" s="50"/>
      <c r="DD2578" s="50"/>
      <c r="DE2578" s="50"/>
      <c r="DF2578" s="50"/>
    </row>
    <row r="2579" spans="2:110" x14ac:dyDescent="0.2">
      <c r="B2579" s="176"/>
      <c r="C2579" s="176"/>
      <c r="E2579" s="203"/>
      <c r="F2579" s="203"/>
      <c r="G2579" s="203"/>
      <c r="H2579" s="203"/>
      <c r="I2579" s="203"/>
      <c r="J2579" s="203"/>
      <c r="K2579" s="203"/>
      <c r="L2579" s="203"/>
      <c r="M2579" s="203"/>
      <c r="N2579" s="203"/>
      <c r="O2579" s="203"/>
      <c r="P2579" s="203"/>
      <c r="Q2579" s="204"/>
      <c r="R2579" s="204"/>
      <c r="S2579" s="234"/>
      <c r="T2579" s="50"/>
      <c r="U2579" s="50"/>
      <c r="V2579" s="50"/>
      <c r="W2579" s="50"/>
      <c r="X2579" s="50"/>
      <c r="Y2579" s="50"/>
      <c r="Z2579" s="250"/>
      <c r="AA2579" s="238"/>
      <c r="AB2579" s="50"/>
      <c r="AC2579" s="50"/>
      <c r="AD2579" s="50"/>
      <c r="AE2579" s="50"/>
      <c r="AF2579" s="50"/>
      <c r="AG2579" s="50"/>
      <c r="AH2579" s="50"/>
      <c r="AI2579" s="50"/>
      <c r="AJ2579" s="50"/>
      <c r="AK2579" s="50"/>
      <c r="AL2579" s="50"/>
      <c r="AM2579" s="50"/>
      <c r="AN2579" s="50"/>
      <c r="AO2579" s="50"/>
      <c r="AP2579" s="50"/>
      <c r="AQ2579" s="50"/>
      <c r="AR2579" s="50"/>
      <c r="AS2579" s="50"/>
      <c r="AT2579" s="50"/>
      <c r="AU2579" s="50"/>
      <c r="AV2579" s="50"/>
      <c r="AW2579" s="50"/>
      <c r="AX2579" s="50"/>
      <c r="AY2579" s="50"/>
      <c r="AZ2579" s="50"/>
      <c r="BA2579" s="50"/>
      <c r="BB2579" s="50"/>
      <c r="BC2579" s="50"/>
      <c r="BD2579" s="50"/>
      <c r="BE2579" s="50"/>
      <c r="BF2579" s="50"/>
      <c r="BG2579" s="50"/>
      <c r="BH2579" s="50"/>
      <c r="BI2579" s="50"/>
      <c r="BJ2579" s="50"/>
      <c r="BK2579" s="50"/>
      <c r="BL2579" s="50"/>
      <c r="BM2579" s="50"/>
      <c r="BN2579" s="50"/>
      <c r="BO2579" s="50"/>
      <c r="BP2579" s="50"/>
      <c r="BQ2579" s="50"/>
      <c r="BR2579" s="50"/>
      <c r="BS2579" s="50"/>
      <c r="BT2579" s="50"/>
      <c r="BU2579" s="50"/>
      <c r="BV2579" s="50"/>
      <c r="BW2579" s="50"/>
      <c r="BX2579" s="50"/>
      <c r="BY2579" s="50"/>
      <c r="BZ2579" s="50"/>
      <c r="CA2579" s="50"/>
      <c r="CB2579" s="50"/>
      <c r="CC2579" s="50"/>
      <c r="CD2579" s="50"/>
      <c r="CE2579" s="50"/>
      <c r="CF2579" s="50"/>
      <c r="CG2579" s="50"/>
      <c r="CH2579" s="50"/>
      <c r="CI2579" s="50"/>
      <c r="CJ2579" s="50"/>
      <c r="CK2579" s="50"/>
      <c r="CL2579" s="50"/>
      <c r="CM2579" s="50"/>
      <c r="CN2579" s="50"/>
      <c r="CO2579" s="50"/>
      <c r="CP2579" s="50"/>
      <c r="CQ2579" s="50"/>
      <c r="CR2579" s="50"/>
      <c r="CS2579" s="50"/>
      <c r="CT2579" s="50"/>
      <c r="CU2579" s="50"/>
      <c r="CV2579" s="50"/>
      <c r="CW2579" s="50"/>
      <c r="CX2579" s="50"/>
      <c r="CY2579" s="50"/>
      <c r="CZ2579" s="50"/>
      <c r="DA2579" s="50"/>
      <c r="DB2579" s="50"/>
      <c r="DC2579" s="50"/>
      <c r="DD2579" s="50"/>
      <c r="DE2579" s="50"/>
      <c r="DF2579" s="50"/>
    </row>
    <row r="2580" spans="2:110" x14ac:dyDescent="0.2">
      <c r="B2580" s="176"/>
      <c r="C2580" s="176"/>
      <c r="E2580" s="203"/>
      <c r="F2580" s="203"/>
      <c r="G2580" s="203"/>
      <c r="H2580" s="203"/>
      <c r="I2580" s="203"/>
      <c r="J2580" s="203"/>
      <c r="K2580" s="203"/>
      <c r="L2580" s="203"/>
      <c r="M2580" s="203"/>
      <c r="N2580" s="203"/>
      <c r="O2580" s="203"/>
      <c r="P2580" s="203"/>
      <c r="Q2580" s="204"/>
      <c r="R2580" s="204"/>
      <c r="S2580" s="234"/>
      <c r="T2580" s="50"/>
      <c r="U2580" s="50"/>
      <c r="V2580" s="50"/>
      <c r="W2580" s="50"/>
      <c r="X2580" s="50"/>
      <c r="Y2580" s="50"/>
      <c r="Z2580" s="250"/>
      <c r="AA2580" s="238"/>
      <c r="AB2580" s="50"/>
      <c r="AC2580" s="50"/>
      <c r="AD2580" s="50"/>
      <c r="AE2580" s="50"/>
      <c r="AF2580" s="50"/>
      <c r="AG2580" s="50"/>
      <c r="AH2580" s="50"/>
      <c r="AI2580" s="50"/>
      <c r="AJ2580" s="50"/>
      <c r="AK2580" s="50"/>
      <c r="AL2580" s="50"/>
      <c r="AM2580" s="50"/>
      <c r="AN2580" s="50"/>
      <c r="AO2580" s="50"/>
      <c r="AP2580" s="50"/>
      <c r="AQ2580" s="50"/>
      <c r="AR2580" s="50"/>
      <c r="AS2580" s="50"/>
      <c r="AT2580" s="50"/>
      <c r="AU2580" s="50"/>
      <c r="AV2580" s="50"/>
      <c r="AW2580" s="50"/>
      <c r="AX2580" s="50"/>
      <c r="AY2580" s="50"/>
      <c r="AZ2580" s="50"/>
      <c r="BA2580" s="50"/>
      <c r="BB2580" s="50"/>
      <c r="BC2580" s="50"/>
      <c r="BD2580" s="50"/>
      <c r="BE2580" s="50"/>
      <c r="BF2580" s="50"/>
      <c r="BG2580" s="50"/>
      <c r="BH2580" s="50"/>
      <c r="BI2580" s="50"/>
      <c r="BJ2580" s="50"/>
      <c r="BK2580" s="50"/>
      <c r="BL2580" s="50"/>
      <c r="BM2580" s="50"/>
      <c r="BN2580" s="50"/>
      <c r="BO2580" s="50"/>
      <c r="BP2580" s="50"/>
      <c r="BQ2580" s="50"/>
      <c r="BR2580" s="50"/>
      <c r="BS2580" s="50"/>
      <c r="BT2580" s="50"/>
      <c r="BU2580" s="50"/>
      <c r="BV2580" s="50"/>
      <c r="BW2580" s="50"/>
      <c r="BX2580" s="50"/>
      <c r="BY2580" s="50"/>
      <c r="BZ2580" s="50"/>
      <c r="CA2580" s="50"/>
      <c r="CB2580" s="50"/>
      <c r="CC2580" s="50"/>
      <c r="CD2580" s="50"/>
      <c r="CE2580" s="50"/>
      <c r="CF2580" s="50"/>
      <c r="CG2580" s="50"/>
      <c r="CH2580" s="50"/>
      <c r="CI2580" s="50"/>
      <c r="CJ2580" s="50"/>
      <c r="CK2580" s="50"/>
      <c r="CL2580" s="50"/>
      <c r="CM2580" s="50"/>
      <c r="CN2580" s="50"/>
      <c r="CO2580" s="50"/>
      <c r="CP2580" s="50"/>
      <c r="CQ2580" s="50"/>
      <c r="CR2580" s="50"/>
      <c r="CS2580" s="50"/>
      <c r="CT2580" s="50"/>
      <c r="CU2580" s="50"/>
      <c r="CV2580" s="50"/>
      <c r="CW2580" s="50"/>
      <c r="CX2580" s="50"/>
      <c r="CY2580" s="50"/>
      <c r="CZ2580" s="50"/>
      <c r="DA2580" s="50"/>
      <c r="DB2580" s="50"/>
      <c r="DC2580" s="50"/>
      <c r="DD2580" s="50"/>
      <c r="DE2580" s="50"/>
      <c r="DF2580" s="50"/>
    </row>
    <row r="2581" spans="2:110" x14ac:dyDescent="0.2">
      <c r="B2581" s="176"/>
      <c r="C2581" s="176"/>
      <c r="E2581" s="203"/>
      <c r="F2581" s="203"/>
      <c r="G2581" s="203"/>
      <c r="H2581" s="203"/>
      <c r="I2581" s="203"/>
      <c r="J2581" s="203"/>
      <c r="K2581" s="203"/>
      <c r="L2581" s="203"/>
      <c r="M2581" s="203"/>
      <c r="N2581" s="203"/>
      <c r="O2581" s="203"/>
      <c r="P2581" s="203"/>
      <c r="Q2581" s="204"/>
      <c r="R2581" s="204"/>
      <c r="S2581" s="234"/>
      <c r="T2581" s="50"/>
      <c r="U2581" s="50"/>
      <c r="V2581" s="50"/>
      <c r="W2581" s="50"/>
      <c r="X2581" s="50"/>
      <c r="Y2581" s="50"/>
      <c r="Z2581" s="250"/>
      <c r="AA2581" s="238"/>
      <c r="AB2581" s="50"/>
      <c r="AC2581" s="50"/>
      <c r="AD2581" s="50"/>
      <c r="AE2581" s="50"/>
      <c r="AF2581" s="50"/>
      <c r="AG2581" s="50"/>
      <c r="AH2581" s="50"/>
      <c r="AI2581" s="50"/>
      <c r="AJ2581" s="50"/>
      <c r="AK2581" s="50"/>
      <c r="AL2581" s="50"/>
      <c r="AM2581" s="50"/>
      <c r="AN2581" s="50"/>
      <c r="AO2581" s="50"/>
      <c r="AP2581" s="50"/>
      <c r="AQ2581" s="50"/>
      <c r="AR2581" s="50"/>
      <c r="AS2581" s="50"/>
      <c r="AT2581" s="50"/>
      <c r="AU2581" s="50"/>
      <c r="AV2581" s="50"/>
      <c r="AW2581" s="50"/>
      <c r="AX2581" s="50"/>
      <c r="AY2581" s="50"/>
      <c r="AZ2581" s="50"/>
      <c r="BA2581" s="50"/>
      <c r="BB2581" s="50"/>
      <c r="BC2581" s="50"/>
      <c r="BD2581" s="50"/>
      <c r="BE2581" s="50"/>
      <c r="BF2581" s="50"/>
      <c r="BG2581" s="50"/>
      <c r="BH2581" s="50"/>
      <c r="BI2581" s="50"/>
      <c r="BJ2581" s="50"/>
      <c r="BK2581" s="50"/>
      <c r="BL2581" s="50"/>
      <c r="BM2581" s="50"/>
      <c r="BN2581" s="50"/>
      <c r="BO2581" s="50"/>
      <c r="BP2581" s="50"/>
      <c r="BQ2581" s="50"/>
      <c r="BR2581" s="50"/>
      <c r="BS2581" s="50"/>
      <c r="BT2581" s="50"/>
      <c r="BU2581" s="50"/>
      <c r="BV2581" s="50"/>
      <c r="BW2581" s="50"/>
      <c r="BX2581" s="50"/>
      <c r="BY2581" s="50"/>
      <c r="BZ2581" s="50"/>
      <c r="CA2581" s="50"/>
      <c r="CB2581" s="50"/>
      <c r="CC2581" s="50"/>
      <c r="CD2581" s="50"/>
      <c r="CE2581" s="50"/>
      <c r="CF2581" s="50"/>
      <c r="CG2581" s="50"/>
      <c r="CH2581" s="50"/>
      <c r="CI2581" s="50"/>
      <c r="CJ2581" s="50"/>
      <c r="CK2581" s="50"/>
      <c r="CL2581" s="50"/>
      <c r="CM2581" s="50"/>
      <c r="CN2581" s="50"/>
      <c r="CO2581" s="50"/>
      <c r="CP2581" s="50"/>
      <c r="CQ2581" s="50"/>
      <c r="CR2581" s="50"/>
      <c r="CS2581" s="50"/>
      <c r="CT2581" s="50"/>
      <c r="CU2581" s="50"/>
      <c r="CV2581" s="50"/>
      <c r="CW2581" s="50"/>
      <c r="CX2581" s="50"/>
      <c r="CY2581" s="50"/>
      <c r="CZ2581" s="50"/>
      <c r="DA2581" s="50"/>
      <c r="DB2581" s="50"/>
      <c r="DC2581" s="50"/>
      <c r="DD2581" s="50"/>
      <c r="DE2581" s="50"/>
      <c r="DF2581" s="50"/>
    </row>
    <row r="2582" spans="2:110" x14ac:dyDescent="0.2">
      <c r="B2582" s="184"/>
      <c r="C2582" s="184"/>
      <c r="E2582" s="203"/>
      <c r="F2582" s="203"/>
      <c r="G2582" s="203"/>
      <c r="H2582" s="203"/>
      <c r="I2582" s="203"/>
      <c r="J2582" s="203"/>
      <c r="K2582" s="203"/>
      <c r="L2582" s="203"/>
      <c r="M2582" s="203"/>
      <c r="N2582" s="203"/>
      <c r="O2582" s="203"/>
      <c r="P2582" s="203"/>
      <c r="Q2582" s="204"/>
      <c r="R2582" s="204"/>
      <c r="S2582" s="234"/>
      <c r="T2582" s="50"/>
      <c r="U2582" s="50"/>
      <c r="V2582" s="50"/>
      <c r="W2582" s="50"/>
      <c r="X2582" s="50"/>
      <c r="Y2582" s="50"/>
      <c r="Z2582" s="250"/>
      <c r="AA2582" s="238"/>
      <c r="AB2582" s="50"/>
      <c r="AC2582" s="50"/>
      <c r="AD2582" s="50"/>
      <c r="AE2582" s="50"/>
      <c r="AF2582" s="50"/>
      <c r="AG2582" s="50"/>
      <c r="AH2582" s="50"/>
      <c r="AI2582" s="50"/>
      <c r="AJ2582" s="50"/>
      <c r="AK2582" s="50"/>
      <c r="AL2582" s="50"/>
      <c r="AM2582" s="50"/>
      <c r="AN2582" s="50"/>
      <c r="AO2582" s="50"/>
      <c r="AP2582" s="50"/>
      <c r="AQ2582" s="50"/>
      <c r="AR2582" s="50"/>
      <c r="AS2582" s="50"/>
      <c r="AT2582" s="50"/>
      <c r="AU2582" s="50"/>
      <c r="AV2582" s="50"/>
      <c r="AW2582" s="50"/>
      <c r="AX2582" s="50"/>
      <c r="AY2582" s="50"/>
      <c r="AZ2582" s="50"/>
      <c r="BA2582" s="50"/>
      <c r="BB2582" s="50"/>
      <c r="BC2582" s="50"/>
      <c r="BD2582" s="50"/>
      <c r="BE2582" s="50"/>
      <c r="BF2582" s="50"/>
      <c r="BG2582" s="50"/>
      <c r="BH2582" s="50"/>
      <c r="BI2582" s="50"/>
      <c r="BJ2582" s="50"/>
      <c r="BK2582" s="50"/>
      <c r="BL2582" s="50"/>
      <c r="BM2582" s="50"/>
      <c r="BN2582" s="50"/>
      <c r="BO2582" s="50"/>
      <c r="BP2582" s="50"/>
      <c r="BQ2582" s="50"/>
      <c r="BR2582" s="50"/>
      <c r="BS2582" s="50"/>
      <c r="BT2582" s="50"/>
      <c r="BU2582" s="50"/>
      <c r="BV2582" s="50"/>
      <c r="BW2582" s="50"/>
      <c r="BX2582" s="50"/>
      <c r="BY2582" s="50"/>
      <c r="BZ2582" s="50"/>
      <c r="CA2582" s="50"/>
      <c r="CB2582" s="50"/>
      <c r="CC2582" s="50"/>
      <c r="CD2582" s="50"/>
      <c r="CE2582" s="50"/>
      <c r="CF2582" s="50"/>
      <c r="CG2582" s="50"/>
      <c r="CH2582" s="50"/>
      <c r="CI2582" s="50"/>
      <c r="CJ2582" s="50"/>
      <c r="CK2582" s="50"/>
      <c r="CL2582" s="50"/>
      <c r="CM2582" s="50"/>
      <c r="CN2582" s="50"/>
      <c r="CO2582" s="50"/>
      <c r="CP2582" s="50"/>
      <c r="CQ2582" s="50"/>
      <c r="CR2582" s="50"/>
      <c r="CS2582" s="50"/>
      <c r="CT2582" s="50"/>
      <c r="CU2582" s="50"/>
      <c r="CV2582" s="50"/>
      <c r="CW2582" s="50"/>
      <c r="CX2582" s="50"/>
      <c r="CY2582" s="50"/>
      <c r="CZ2582" s="50"/>
      <c r="DA2582" s="50"/>
      <c r="DB2582" s="50"/>
      <c r="DC2582" s="50"/>
      <c r="DD2582" s="50"/>
      <c r="DE2582" s="50"/>
      <c r="DF2582" s="50"/>
    </row>
    <row r="2583" spans="2:110" x14ac:dyDescent="0.2">
      <c r="B2583" s="191"/>
      <c r="C2583" s="191"/>
      <c r="D2583" s="200"/>
      <c r="E2583" s="203"/>
      <c r="F2583" s="203"/>
      <c r="G2583" s="203"/>
      <c r="H2583" s="203"/>
      <c r="I2583" s="203"/>
      <c r="J2583" s="203"/>
      <c r="K2583" s="203"/>
      <c r="L2583" s="203"/>
      <c r="M2583" s="203"/>
      <c r="N2583" s="203"/>
      <c r="O2583" s="203"/>
      <c r="P2583" s="203"/>
      <c r="Q2583" s="204"/>
      <c r="R2583" s="204"/>
      <c r="S2583" s="234"/>
      <c r="T2583" s="50"/>
      <c r="U2583" s="50"/>
      <c r="V2583" s="50"/>
      <c r="W2583" s="50"/>
      <c r="X2583" s="50"/>
      <c r="Y2583" s="50"/>
      <c r="Z2583" s="250"/>
      <c r="AA2583" s="238"/>
      <c r="AB2583" s="50"/>
      <c r="AC2583" s="50"/>
      <c r="AD2583" s="50"/>
      <c r="AE2583" s="50"/>
      <c r="AF2583" s="50"/>
      <c r="AG2583" s="50"/>
      <c r="AH2583" s="50"/>
      <c r="AI2583" s="50"/>
      <c r="AJ2583" s="50"/>
      <c r="AK2583" s="50"/>
      <c r="AL2583" s="50"/>
      <c r="AM2583" s="50"/>
      <c r="AN2583" s="50"/>
      <c r="AO2583" s="50"/>
      <c r="AP2583" s="50"/>
      <c r="AQ2583" s="50"/>
      <c r="AR2583" s="50"/>
      <c r="AS2583" s="50"/>
      <c r="AT2583" s="50"/>
      <c r="AU2583" s="50"/>
      <c r="AV2583" s="50"/>
      <c r="AW2583" s="50"/>
      <c r="AX2583" s="50"/>
      <c r="AY2583" s="50"/>
      <c r="AZ2583" s="50"/>
      <c r="BA2583" s="50"/>
      <c r="BB2583" s="50"/>
      <c r="BC2583" s="50"/>
      <c r="BD2583" s="50"/>
      <c r="BE2583" s="50"/>
      <c r="BF2583" s="50"/>
      <c r="BG2583" s="50"/>
      <c r="BH2583" s="50"/>
      <c r="BI2583" s="50"/>
      <c r="BJ2583" s="50"/>
      <c r="BK2583" s="50"/>
      <c r="BL2583" s="50"/>
      <c r="BM2583" s="50"/>
      <c r="BN2583" s="50"/>
      <c r="BO2583" s="50"/>
      <c r="BP2583" s="50"/>
      <c r="BQ2583" s="50"/>
      <c r="BR2583" s="50"/>
      <c r="BS2583" s="50"/>
      <c r="BT2583" s="50"/>
      <c r="BU2583" s="50"/>
      <c r="BV2583" s="50"/>
      <c r="BW2583" s="50"/>
      <c r="BX2583" s="50"/>
      <c r="BY2583" s="50"/>
      <c r="BZ2583" s="50"/>
      <c r="CA2583" s="50"/>
      <c r="CB2583" s="50"/>
      <c r="CC2583" s="50"/>
      <c r="CD2583" s="50"/>
      <c r="CE2583" s="50"/>
      <c r="CF2583" s="50"/>
      <c r="CG2583" s="50"/>
      <c r="CH2583" s="50"/>
      <c r="CI2583" s="50"/>
      <c r="CJ2583" s="50"/>
      <c r="CK2583" s="50"/>
      <c r="CL2583" s="50"/>
      <c r="CM2583" s="50"/>
      <c r="CN2583" s="50"/>
      <c r="CO2583" s="50"/>
      <c r="CP2583" s="50"/>
      <c r="CQ2583" s="50"/>
      <c r="CR2583" s="50"/>
      <c r="CS2583" s="50"/>
      <c r="CT2583" s="50"/>
      <c r="CU2583" s="50"/>
      <c r="CV2583" s="50"/>
      <c r="CW2583" s="50"/>
      <c r="CX2583" s="50"/>
      <c r="CY2583" s="50"/>
      <c r="CZ2583" s="50"/>
      <c r="DA2583" s="50"/>
      <c r="DB2583" s="50"/>
      <c r="DC2583" s="50"/>
      <c r="DD2583" s="50"/>
      <c r="DE2583" s="50"/>
      <c r="DF2583" s="50"/>
    </row>
    <row r="2584" spans="2:110" x14ac:dyDescent="0.2">
      <c r="B2584" s="176"/>
      <c r="C2584" s="176"/>
      <c r="D2584" s="179"/>
      <c r="E2584" s="203"/>
      <c r="F2584" s="203"/>
      <c r="G2584" s="203"/>
      <c r="H2584" s="203"/>
      <c r="I2584" s="203"/>
      <c r="J2584" s="203"/>
      <c r="K2584" s="203"/>
      <c r="L2584" s="203"/>
      <c r="M2584" s="203"/>
      <c r="N2584" s="203"/>
      <c r="O2584" s="203"/>
      <c r="P2584" s="203"/>
      <c r="Q2584" s="204"/>
      <c r="R2584" s="204"/>
      <c r="S2584" s="234"/>
      <c r="T2584" s="50"/>
      <c r="U2584" s="50"/>
      <c r="V2584" s="50"/>
      <c r="W2584" s="50"/>
      <c r="X2584" s="50"/>
      <c r="Y2584" s="50"/>
      <c r="Z2584" s="250"/>
      <c r="AA2584" s="238"/>
      <c r="AB2584" s="50"/>
      <c r="AC2584" s="50"/>
      <c r="AD2584" s="50"/>
      <c r="AE2584" s="50"/>
      <c r="AF2584" s="50"/>
      <c r="AG2584" s="50"/>
      <c r="AH2584" s="50"/>
      <c r="AI2584" s="50"/>
      <c r="AJ2584" s="50"/>
      <c r="AK2584" s="50"/>
      <c r="AL2584" s="50"/>
      <c r="AM2584" s="50"/>
      <c r="AN2584" s="50"/>
      <c r="AO2584" s="50"/>
      <c r="AP2584" s="50"/>
      <c r="AQ2584" s="50"/>
      <c r="AR2584" s="50"/>
      <c r="AS2584" s="50"/>
      <c r="AT2584" s="50"/>
      <c r="AU2584" s="50"/>
      <c r="AV2584" s="50"/>
      <c r="AW2584" s="50"/>
      <c r="AX2584" s="50"/>
      <c r="AY2584" s="50"/>
      <c r="AZ2584" s="50"/>
      <c r="BA2584" s="50"/>
      <c r="BB2584" s="50"/>
      <c r="BC2584" s="50"/>
      <c r="BD2584" s="50"/>
      <c r="BE2584" s="50"/>
      <c r="BF2584" s="50"/>
      <c r="BG2584" s="50"/>
      <c r="BH2584" s="50"/>
      <c r="BI2584" s="50"/>
      <c r="BJ2584" s="50"/>
      <c r="BK2584" s="50"/>
      <c r="BL2584" s="50"/>
      <c r="BM2584" s="50"/>
      <c r="BN2584" s="50"/>
      <c r="BO2584" s="50"/>
      <c r="BP2584" s="50"/>
      <c r="BQ2584" s="50"/>
      <c r="BR2584" s="50"/>
      <c r="BS2584" s="50"/>
      <c r="BT2584" s="50"/>
      <c r="BU2584" s="50"/>
      <c r="BV2584" s="50"/>
      <c r="BW2584" s="50"/>
      <c r="BX2584" s="50"/>
      <c r="BY2584" s="50"/>
      <c r="BZ2584" s="50"/>
      <c r="CA2584" s="50"/>
      <c r="CB2584" s="50"/>
      <c r="CC2584" s="50"/>
      <c r="CD2584" s="50"/>
      <c r="CE2584" s="50"/>
      <c r="CF2584" s="50"/>
      <c r="CG2584" s="50"/>
      <c r="CH2584" s="50"/>
      <c r="CI2584" s="50"/>
      <c r="CJ2584" s="50"/>
      <c r="CK2584" s="50"/>
      <c r="CL2584" s="50"/>
      <c r="CM2584" s="50"/>
      <c r="CN2584" s="50"/>
      <c r="CO2584" s="50"/>
      <c r="CP2584" s="50"/>
      <c r="CQ2584" s="50"/>
      <c r="CR2584" s="50"/>
      <c r="CS2584" s="50"/>
      <c r="CT2584" s="50"/>
      <c r="CU2584" s="50"/>
      <c r="CV2584" s="50"/>
      <c r="CW2584" s="50"/>
      <c r="CX2584" s="50"/>
      <c r="CY2584" s="50"/>
      <c r="CZ2584" s="50"/>
      <c r="DA2584" s="50"/>
      <c r="DB2584" s="50"/>
      <c r="DC2584" s="50"/>
      <c r="DD2584" s="50"/>
      <c r="DE2584" s="50"/>
      <c r="DF2584" s="50"/>
    </row>
    <row r="2585" spans="2:110" x14ac:dyDescent="0.2">
      <c r="B2585" s="176"/>
      <c r="C2585" s="176"/>
      <c r="D2585" s="179"/>
      <c r="E2585" s="203"/>
      <c r="F2585" s="203"/>
      <c r="G2585" s="203"/>
      <c r="H2585" s="203"/>
      <c r="I2585" s="203"/>
      <c r="J2585" s="203"/>
      <c r="K2585" s="203"/>
      <c r="L2585" s="203"/>
      <c r="M2585" s="203"/>
      <c r="N2585" s="203"/>
      <c r="O2585" s="203"/>
      <c r="P2585" s="203"/>
      <c r="Q2585" s="204"/>
      <c r="R2585" s="204"/>
      <c r="S2585" s="234"/>
      <c r="T2585" s="50"/>
      <c r="U2585" s="50"/>
      <c r="V2585" s="50"/>
      <c r="W2585" s="50"/>
      <c r="X2585" s="50"/>
      <c r="Y2585" s="50"/>
      <c r="Z2585" s="250"/>
      <c r="AA2585" s="238"/>
      <c r="AB2585" s="50"/>
      <c r="AC2585" s="50"/>
      <c r="AD2585" s="50"/>
      <c r="AE2585" s="50"/>
      <c r="AF2585" s="50"/>
      <c r="AG2585" s="50"/>
      <c r="AH2585" s="50"/>
      <c r="AI2585" s="50"/>
      <c r="AJ2585" s="50"/>
      <c r="AK2585" s="50"/>
      <c r="AL2585" s="50"/>
      <c r="AM2585" s="50"/>
      <c r="AN2585" s="50"/>
      <c r="AO2585" s="50"/>
      <c r="AP2585" s="50"/>
      <c r="AQ2585" s="50"/>
      <c r="AR2585" s="50"/>
      <c r="AS2585" s="50"/>
      <c r="AT2585" s="50"/>
      <c r="AU2585" s="50"/>
      <c r="AV2585" s="50"/>
      <c r="AW2585" s="50"/>
      <c r="AX2585" s="50"/>
      <c r="AY2585" s="50"/>
      <c r="AZ2585" s="50"/>
      <c r="BA2585" s="50"/>
      <c r="BB2585" s="50"/>
      <c r="BC2585" s="50"/>
      <c r="BD2585" s="50"/>
      <c r="BE2585" s="50"/>
      <c r="BF2585" s="50"/>
      <c r="BG2585" s="50"/>
      <c r="BH2585" s="50"/>
      <c r="BI2585" s="50"/>
      <c r="BJ2585" s="50"/>
      <c r="BK2585" s="50"/>
      <c r="BL2585" s="50"/>
      <c r="BM2585" s="50"/>
      <c r="BN2585" s="50"/>
      <c r="BO2585" s="50"/>
      <c r="BP2585" s="50"/>
      <c r="BQ2585" s="50"/>
      <c r="BR2585" s="50"/>
      <c r="BS2585" s="50"/>
      <c r="BT2585" s="50"/>
      <c r="BU2585" s="50"/>
      <c r="BV2585" s="50"/>
      <c r="BW2585" s="50"/>
      <c r="BX2585" s="50"/>
      <c r="BY2585" s="50"/>
      <c r="BZ2585" s="50"/>
      <c r="CA2585" s="50"/>
      <c r="CB2585" s="50"/>
      <c r="CC2585" s="50"/>
      <c r="CD2585" s="50"/>
      <c r="CE2585" s="50"/>
      <c r="CF2585" s="50"/>
      <c r="CG2585" s="50"/>
      <c r="CH2585" s="50"/>
      <c r="CI2585" s="50"/>
      <c r="CJ2585" s="50"/>
      <c r="CK2585" s="50"/>
      <c r="CL2585" s="50"/>
      <c r="CM2585" s="50"/>
      <c r="CN2585" s="50"/>
      <c r="CO2585" s="50"/>
      <c r="CP2585" s="50"/>
      <c r="CQ2585" s="50"/>
      <c r="CR2585" s="50"/>
      <c r="CS2585" s="50"/>
      <c r="CT2585" s="50"/>
      <c r="CU2585" s="50"/>
      <c r="CV2585" s="50"/>
      <c r="CW2585" s="50"/>
      <c r="CX2585" s="50"/>
      <c r="CY2585" s="50"/>
      <c r="CZ2585" s="50"/>
      <c r="DA2585" s="50"/>
      <c r="DB2585" s="50"/>
      <c r="DC2585" s="50"/>
      <c r="DD2585" s="50"/>
      <c r="DE2585" s="50"/>
      <c r="DF2585" s="50"/>
    </row>
    <row r="2586" spans="2:110" x14ac:dyDescent="0.2">
      <c r="B2586" s="176"/>
      <c r="C2586" s="176"/>
      <c r="D2586" s="180"/>
      <c r="E2586" s="203"/>
      <c r="F2586" s="203"/>
      <c r="G2586" s="203"/>
      <c r="H2586" s="203"/>
      <c r="I2586" s="203"/>
      <c r="J2586" s="203"/>
      <c r="K2586" s="203"/>
      <c r="L2586" s="203"/>
      <c r="M2586" s="203"/>
      <c r="N2586" s="203"/>
      <c r="O2586" s="203"/>
      <c r="P2586" s="203"/>
      <c r="Q2586" s="204"/>
      <c r="R2586" s="204"/>
      <c r="S2586" s="234"/>
      <c r="T2586" s="50"/>
      <c r="U2586" s="50"/>
      <c r="V2586" s="50"/>
      <c r="W2586" s="50"/>
      <c r="X2586" s="50"/>
      <c r="Y2586" s="50"/>
      <c r="Z2586" s="250"/>
      <c r="AA2586" s="238"/>
      <c r="AB2586" s="50"/>
      <c r="AC2586" s="50"/>
      <c r="AD2586" s="50"/>
      <c r="AE2586" s="50"/>
      <c r="AF2586" s="50"/>
      <c r="AG2586" s="50"/>
      <c r="AH2586" s="50"/>
      <c r="AI2586" s="50"/>
      <c r="AJ2586" s="50"/>
      <c r="AK2586" s="50"/>
      <c r="AL2586" s="50"/>
      <c r="AM2586" s="50"/>
      <c r="AN2586" s="50"/>
      <c r="AO2586" s="50"/>
      <c r="AP2586" s="50"/>
      <c r="AQ2586" s="50"/>
      <c r="AR2586" s="50"/>
      <c r="AS2586" s="50"/>
      <c r="AT2586" s="50"/>
      <c r="AU2586" s="50"/>
      <c r="AV2586" s="50"/>
      <c r="AW2586" s="50"/>
      <c r="AX2586" s="50"/>
      <c r="AY2586" s="50"/>
      <c r="AZ2586" s="50"/>
      <c r="BA2586" s="50"/>
      <c r="BB2586" s="50"/>
      <c r="BC2586" s="50"/>
      <c r="BD2586" s="50"/>
      <c r="BE2586" s="50"/>
      <c r="BF2586" s="50"/>
      <c r="BG2586" s="50"/>
      <c r="BH2586" s="50"/>
      <c r="BI2586" s="50"/>
      <c r="BJ2586" s="50"/>
      <c r="BK2586" s="50"/>
      <c r="BL2586" s="50"/>
      <c r="BM2586" s="50"/>
      <c r="BN2586" s="50"/>
      <c r="BO2586" s="50"/>
      <c r="BP2586" s="50"/>
      <c r="BQ2586" s="50"/>
      <c r="BR2586" s="50"/>
      <c r="BS2586" s="50"/>
      <c r="BT2586" s="50"/>
      <c r="BU2586" s="50"/>
      <c r="BV2586" s="50"/>
      <c r="BW2586" s="50"/>
      <c r="BX2586" s="50"/>
      <c r="BY2586" s="50"/>
      <c r="BZ2586" s="50"/>
      <c r="CA2586" s="50"/>
      <c r="CB2586" s="50"/>
      <c r="CC2586" s="50"/>
      <c r="CD2586" s="50"/>
      <c r="CE2586" s="50"/>
      <c r="CF2586" s="50"/>
      <c r="CG2586" s="50"/>
      <c r="CH2586" s="50"/>
      <c r="CI2586" s="50"/>
      <c r="CJ2586" s="50"/>
      <c r="CK2586" s="50"/>
      <c r="CL2586" s="50"/>
      <c r="CM2586" s="50"/>
      <c r="CN2586" s="50"/>
      <c r="CO2586" s="50"/>
      <c r="CP2586" s="50"/>
      <c r="CQ2586" s="50"/>
      <c r="CR2586" s="50"/>
      <c r="CS2586" s="50"/>
      <c r="CT2586" s="50"/>
      <c r="CU2586" s="50"/>
      <c r="CV2586" s="50"/>
      <c r="CW2586" s="50"/>
      <c r="CX2586" s="50"/>
      <c r="CY2586" s="50"/>
      <c r="CZ2586" s="50"/>
      <c r="DA2586" s="50"/>
      <c r="DB2586" s="50"/>
      <c r="DC2586" s="50"/>
      <c r="DD2586" s="50"/>
      <c r="DE2586" s="50"/>
      <c r="DF2586" s="50"/>
    </row>
    <row r="2587" spans="2:110" x14ac:dyDescent="0.2">
      <c r="B2587" s="176"/>
      <c r="C2587" s="176"/>
      <c r="D2587" s="179"/>
      <c r="E2587" s="203"/>
      <c r="F2587" s="203"/>
      <c r="G2587" s="203"/>
      <c r="H2587" s="203"/>
      <c r="I2587" s="203"/>
      <c r="J2587" s="203"/>
      <c r="K2587" s="203"/>
      <c r="L2587" s="203"/>
      <c r="M2587" s="203"/>
      <c r="N2587" s="203"/>
      <c r="O2587" s="203"/>
      <c r="P2587" s="203"/>
      <c r="Q2587" s="204"/>
      <c r="R2587" s="204"/>
      <c r="S2587" s="234"/>
      <c r="T2587" s="50"/>
      <c r="U2587" s="50"/>
      <c r="V2587" s="50"/>
      <c r="W2587" s="50"/>
      <c r="X2587" s="50"/>
      <c r="Y2587" s="50"/>
      <c r="Z2587" s="250"/>
      <c r="AA2587" s="238"/>
      <c r="AB2587" s="50"/>
      <c r="AC2587" s="50"/>
      <c r="AD2587" s="50"/>
      <c r="AE2587" s="50"/>
      <c r="AF2587" s="50"/>
      <c r="AG2587" s="50"/>
      <c r="AH2587" s="50"/>
      <c r="AI2587" s="50"/>
      <c r="AJ2587" s="50"/>
      <c r="AK2587" s="50"/>
      <c r="AL2587" s="50"/>
      <c r="AM2587" s="50"/>
      <c r="AN2587" s="50"/>
      <c r="AO2587" s="50"/>
      <c r="AP2587" s="50"/>
      <c r="AQ2587" s="50"/>
      <c r="AR2587" s="50"/>
      <c r="AS2587" s="50"/>
      <c r="AT2587" s="50"/>
      <c r="AU2587" s="50"/>
      <c r="AV2587" s="50"/>
      <c r="AW2587" s="50"/>
      <c r="AX2587" s="50"/>
      <c r="AY2587" s="50"/>
      <c r="AZ2587" s="50"/>
      <c r="BA2587" s="50"/>
      <c r="BB2587" s="50"/>
      <c r="BC2587" s="50"/>
      <c r="BD2587" s="50"/>
      <c r="BE2587" s="50"/>
      <c r="BF2587" s="50"/>
      <c r="BG2587" s="50"/>
      <c r="BH2587" s="50"/>
      <c r="BI2587" s="50"/>
      <c r="BJ2587" s="50"/>
      <c r="BK2587" s="50"/>
      <c r="BL2587" s="50"/>
      <c r="BM2587" s="50"/>
      <c r="BN2587" s="50"/>
      <c r="BO2587" s="50"/>
      <c r="BP2587" s="50"/>
      <c r="BQ2587" s="50"/>
      <c r="BR2587" s="50"/>
      <c r="BS2587" s="50"/>
      <c r="BT2587" s="50"/>
      <c r="BU2587" s="50"/>
      <c r="BV2587" s="50"/>
      <c r="BW2587" s="50"/>
      <c r="BX2587" s="50"/>
      <c r="BY2587" s="50"/>
      <c r="BZ2587" s="50"/>
      <c r="CA2587" s="50"/>
      <c r="CB2587" s="50"/>
      <c r="CC2587" s="50"/>
      <c r="CD2587" s="50"/>
      <c r="CE2587" s="50"/>
      <c r="CF2587" s="50"/>
      <c r="CG2587" s="50"/>
      <c r="CH2587" s="50"/>
      <c r="CI2587" s="50"/>
      <c r="CJ2587" s="50"/>
      <c r="CK2587" s="50"/>
      <c r="CL2587" s="50"/>
      <c r="CM2587" s="50"/>
      <c r="CN2587" s="50"/>
      <c r="CO2587" s="50"/>
      <c r="CP2587" s="50"/>
      <c r="CQ2587" s="50"/>
      <c r="CR2587" s="50"/>
      <c r="CS2587" s="50"/>
      <c r="CT2587" s="50"/>
      <c r="CU2587" s="50"/>
      <c r="CV2587" s="50"/>
      <c r="CW2587" s="50"/>
      <c r="CX2587" s="50"/>
      <c r="CY2587" s="50"/>
      <c r="CZ2587" s="50"/>
      <c r="DA2587" s="50"/>
      <c r="DB2587" s="50"/>
      <c r="DC2587" s="50"/>
      <c r="DD2587" s="50"/>
      <c r="DE2587" s="50"/>
      <c r="DF2587" s="50"/>
    </row>
    <row r="2588" spans="2:110" x14ac:dyDescent="0.2">
      <c r="B2588" s="176"/>
      <c r="C2588" s="176"/>
      <c r="E2588" s="203"/>
      <c r="F2588" s="203"/>
      <c r="G2588" s="203"/>
      <c r="H2588" s="203"/>
      <c r="I2588" s="203"/>
      <c r="J2588" s="203"/>
      <c r="K2588" s="203"/>
      <c r="L2588" s="203"/>
      <c r="M2588" s="203"/>
      <c r="N2588" s="203"/>
      <c r="O2588" s="203"/>
      <c r="P2588" s="203"/>
      <c r="Q2588" s="204"/>
      <c r="R2588" s="204"/>
      <c r="S2588" s="234"/>
      <c r="T2588" s="50"/>
      <c r="U2588" s="50"/>
      <c r="V2588" s="50"/>
      <c r="W2588" s="50"/>
      <c r="X2588" s="50"/>
      <c r="Y2588" s="50"/>
      <c r="Z2588" s="250"/>
      <c r="AA2588" s="238"/>
      <c r="AB2588" s="50"/>
      <c r="AC2588" s="50"/>
      <c r="AD2588" s="50"/>
      <c r="AE2588" s="50"/>
      <c r="AF2588" s="50"/>
      <c r="AG2588" s="50"/>
      <c r="AH2588" s="50"/>
      <c r="AI2588" s="50"/>
      <c r="AJ2588" s="50"/>
      <c r="AK2588" s="50"/>
      <c r="AL2588" s="50"/>
      <c r="AM2588" s="50"/>
      <c r="AN2588" s="50"/>
      <c r="AO2588" s="50"/>
      <c r="AP2588" s="50"/>
      <c r="AQ2588" s="50"/>
      <c r="AR2588" s="50"/>
      <c r="AS2588" s="50"/>
      <c r="AT2588" s="50"/>
      <c r="AU2588" s="50"/>
      <c r="AV2588" s="50"/>
      <c r="AW2588" s="50"/>
      <c r="AX2588" s="50"/>
      <c r="AY2588" s="50"/>
      <c r="AZ2588" s="50"/>
      <c r="BA2588" s="50"/>
      <c r="BB2588" s="50"/>
      <c r="BC2588" s="50"/>
      <c r="BD2588" s="50"/>
      <c r="BE2588" s="50"/>
      <c r="BF2588" s="50"/>
      <c r="BG2588" s="50"/>
      <c r="BH2588" s="50"/>
      <c r="BI2588" s="50"/>
      <c r="BJ2588" s="50"/>
      <c r="BK2588" s="50"/>
      <c r="BL2588" s="50"/>
      <c r="BM2588" s="50"/>
      <c r="BN2588" s="50"/>
      <c r="BO2588" s="50"/>
      <c r="BP2588" s="50"/>
      <c r="BQ2588" s="50"/>
      <c r="BR2588" s="50"/>
      <c r="BS2588" s="50"/>
      <c r="BT2588" s="50"/>
      <c r="BU2588" s="50"/>
      <c r="BV2588" s="50"/>
      <c r="BW2588" s="50"/>
      <c r="BX2588" s="50"/>
      <c r="BY2588" s="50"/>
      <c r="BZ2588" s="50"/>
      <c r="CA2588" s="50"/>
      <c r="CB2588" s="50"/>
      <c r="CC2588" s="50"/>
      <c r="CD2588" s="50"/>
      <c r="CE2588" s="50"/>
      <c r="CF2588" s="50"/>
      <c r="CG2588" s="50"/>
      <c r="CH2588" s="50"/>
      <c r="CI2588" s="50"/>
      <c r="CJ2588" s="50"/>
      <c r="CK2588" s="50"/>
      <c r="CL2588" s="50"/>
      <c r="CM2588" s="50"/>
      <c r="CN2588" s="50"/>
      <c r="CO2588" s="50"/>
      <c r="CP2588" s="50"/>
      <c r="CQ2588" s="50"/>
      <c r="CR2588" s="50"/>
      <c r="CS2588" s="50"/>
      <c r="CT2588" s="50"/>
      <c r="CU2588" s="50"/>
      <c r="CV2588" s="50"/>
      <c r="CW2588" s="50"/>
      <c r="CX2588" s="50"/>
      <c r="CY2588" s="50"/>
      <c r="CZ2588" s="50"/>
      <c r="DA2588" s="50"/>
      <c r="DB2588" s="50"/>
      <c r="DC2588" s="50"/>
      <c r="DD2588" s="50"/>
      <c r="DE2588" s="50"/>
      <c r="DF2588" s="50"/>
    </row>
    <row r="2589" spans="2:110" x14ac:dyDescent="0.2">
      <c r="B2589" s="176"/>
      <c r="C2589" s="176"/>
      <c r="E2589" s="203"/>
      <c r="F2589" s="203"/>
      <c r="G2589" s="203"/>
      <c r="H2589" s="203"/>
      <c r="I2589" s="203"/>
      <c r="J2589" s="203"/>
      <c r="K2589" s="203"/>
      <c r="L2589" s="203"/>
      <c r="M2589" s="203"/>
      <c r="N2589" s="203"/>
      <c r="O2589" s="203"/>
      <c r="P2589" s="203"/>
      <c r="Q2589" s="204"/>
      <c r="R2589" s="204"/>
      <c r="S2589" s="234"/>
      <c r="T2589" s="50"/>
      <c r="U2589" s="50"/>
      <c r="V2589" s="50"/>
      <c r="W2589" s="50"/>
      <c r="X2589" s="50"/>
      <c r="Y2589" s="50"/>
      <c r="Z2589" s="250"/>
      <c r="AA2589" s="238"/>
      <c r="AB2589" s="50"/>
      <c r="AC2589" s="50"/>
      <c r="AD2589" s="50"/>
      <c r="AE2589" s="50"/>
      <c r="AF2589" s="50"/>
      <c r="AG2589" s="50"/>
      <c r="AH2589" s="50"/>
      <c r="AI2589" s="50"/>
      <c r="AJ2589" s="50"/>
      <c r="AK2589" s="50"/>
      <c r="AL2589" s="50"/>
      <c r="AM2589" s="50"/>
      <c r="AN2589" s="50"/>
      <c r="AO2589" s="50"/>
      <c r="AP2589" s="50"/>
      <c r="AQ2589" s="50"/>
      <c r="AR2589" s="50"/>
      <c r="AS2589" s="50"/>
      <c r="AT2589" s="50"/>
      <c r="AU2589" s="50"/>
      <c r="AV2589" s="50"/>
      <c r="AW2589" s="50"/>
      <c r="AX2589" s="50"/>
      <c r="AY2589" s="50"/>
      <c r="AZ2589" s="50"/>
      <c r="BA2589" s="50"/>
      <c r="BB2589" s="50"/>
      <c r="BC2589" s="50"/>
      <c r="BD2589" s="50"/>
      <c r="BE2589" s="50"/>
      <c r="BF2589" s="50"/>
      <c r="BG2589" s="50"/>
      <c r="BH2589" s="50"/>
      <c r="BI2589" s="50"/>
      <c r="BJ2589" s="50"/>
      <c r="BK2589" s="50"/>
      <c r="BL2589" s="50"/>
      <c r="BM2589" s="50"/>
      <c r="BN2589" s="50"/>
      <c r="BO2589" s="50"/>
      <c r="BP2589" s="50"/>
      <c r="BQ2589" s="50"/>
      <c r="BR2589" s="50"/>
      <c r="BS2589" s="50"/>
      <c r="BT2589" s="50"/>
      <c r="BU2589" s="50"/>
      <c r="BV2589" s="50"/>
      <c r="BW2589" s="50"/>
      <c r="BX2589" s="50"/>
      <c r="BY2589" s="50"/>
      <c r="BZ2589" s="50"/>
      <c r="CA2589" s="50"/>
      <c r="CB2589" s="50"/>
      <c r="CC2589" s="50"/>
      <c r="CD2589" s="50"/>
      <c r="CE2589" s="50"/>
      <c r="CF2589" s="50"/>
      <c r="CG2589" s="50"/>
      <c r="CH2589" s="50"/>
      <c r="CI2589" s="50"/>
      <c r="CJ2589" s="50"/>
      <c r="CK2589" s="50"/>
      <c r="CL2589" s="50"/>
      <c r="CM2589" s="50"/>
      <c r="CN2589" s="50"/>
      <c r="CO2589" s="50"/>
      <c r="CP2589" s="50"/>
      <c r="CQ2589" s="50"/>
      <c r="CR2589" s="50"/>
      <c r="CS2589" s="50"/>
      <c r="CT2589" s="50"/>
      <c r="CU2589" s="50"/>
      <c r="CV2589" s="50"/>
      <c r="CW2589" s="50"/>
      <c r="CX2589" s="50"/>
      <c r="CY2589" s="50"/>
      <c r="CZ2589" s="50"/>
      <c r="DA2589" s="50"/>
      <c r="DB2589" s="50"/>
      <c r="DC2589" s="50"/>
      <c r="DD2589" s="50"/>
      <c r="DE2589" s="50"/>
      <c r="DF2589" s="50"/>
    </row>
    <row r="2590" spans="2:110" x14ac:dyDescent="0.2">
      <c r="B2590" s="176"/>
      <c r="C2590" s="176"/>
      <c r="E2590" s="203"/>
      <c r="F2590" s="203"/>
      <c r="G2590" s="203"/>
      <c r="H2590" s="203"/>
      <c r="I2590" s="203"/>
      <c r="J2590" s="203"/>
      <c r="K2590" s="203"/>
      <c r="L2590" s="203"/>
      <c r="M2590" s="203"/>
      <c r="N2590" s="203"/>
      <c r="O2590" s="203"/>
      <c r="P2590" s="203"/>
      <c r="Q2590" s="204"/>
      <c r="R2590" s="204"/>
      <c r="S2590" s="234"/>
      <c r="T2590" s="50"/>
      <c r="U2590" s="50"/>
      <c r="V2590" s="50"/>
      <c r="W2590" s="50"/>
      <c r="X2590" s="50"/>
      <c r="Y2590" s="50"/>
      <c r="Z2590" s="250"/>
      <c r="AA2590" s="238"/>
      <c r="AB2590" s="50"/>
      <c r="AC2590" s="50"/>
      <c r="AD2590" s="50"/>
      <c r="AE2590" s="50"/>
      <c r="AF2590" s="50"/>
      <c r="AG2590" s="50"/>
      <c r="AH2590" s="50"/>
      <c r="AI2590" s="50"/>
      <c r="AJ2590" s="50"/>
      <c r="AK2590" s="50"/>
      <c r="AL2590" s="50"/>
      <c r="AM2590" s="50"/>
      <c r="AN2590" s="50"/>
      <c r="AO2590" s="50"/>
      <c r="AP2590" s="50"/>
      <c r="AQ2590" s="50"/>
      <c r="AR2590" s="50"/>
      <c r="AS2590" s="50"/>
      <c r="AT2590" s="50"/>
      <c r="AU2590" s="50"/>
      <c r="AV2590" s="50"/>
      <c r="AW2590" s="50"/>
      <c r="AX2590" s="50"/>
      <c r="AY2590" s="50"/>
      <c r="AZ2590" s="50"/>
      <c r="BA2590" s="50"/>
      <c r="BB2590" s="50"/>
      <c r="BC2590" s="50"/>
      <c r="BD2590" s="50"/>
      <c r="BE2590" s="50"/>
      <c r="BF2590" s="50"/>
      <c r="BG2590" s="50"/>
      <c r="BH2590" s="50"/>
      <c r="BI2590" s="50"/>
      <c r="BJ2590" s="50"/>
      <c r="BK2590" s="50"/>
      <c r="BL2590" s="50"/>
      <c r="BM2590" s="50"/>
      <c r="BN2590" s="50"/>
      <c r="BO2590" s="50"/>
      <c r="BP2590" s="50"/>
      <c r="BQ2590" s="50"/>
      <c r="BR2590" s="50"/>
      <c r="BS2590" s="50"/>
      <c r="BT2590" s="50"/>
      <c r="BU2590" s="50"/>
      <c r="BV2590" s="50"/>
      <c r="BW2590" s="50"/>
      <c r="BX2590" s="50"/>
      <c r="BY2590" s="50"/>
      <c r="BZ2590" s="50"/>
      <c r="CA2590" s="50"/>
      <c r="CB2590" s="50"/>
      <c r="CC2590" s="50"/>
      <c r="CD2590" s="50"/>
      <c r="CE2590" s="50"/>
      <c r="CF2590" s="50"/>
      <c r="CG2590" s="50"/>
      <c r="CH2590" s="50"/>
      <c r="CI2590" s="50"/>
      <c r="CJ2590" s="50"/>
      <c r="CK2590" s="50"/>
      <c r="CL2590" s="50"/>
      <c r="CM2590" s="50"/>
      <c r="CN2590" s="50"/>
      <c r="CO2590" s="50"/>
      <c r="CP2590" s="50"/>
      <c r="CQ2590" s="50"/>
      <c r="CR2590" s="50"/>
      <c r="CS2590" s="50"/>
      <c r="CT2590" s="50"/>
      <c r="CU2590" s="50"/>
      <c r="CV2590" s="50"/>
      <c r="CW2590" s="50"/>
      <c r="CX2590" s="50"/>
      <c r="CY2590" s="50"/>
      <c r="CZ2590" s="50"/>
      <c r="DA2590" s="50"/>
      <c r="DB2590" s="50"/>
      <c r="DC2590" s="50"/>
      <c r="DD2590" s="50"/>
      <c r="DE2590" s="50"/>
      <c r="DF2590" s="50"/>
    </row>
    <row r="2591" spans="2:110" x14ac:dyDescent="0.2">
      <c r="B2591" s="176"/>
      <c r="C2591" s="176"/>
      <c r="D2591" s="200"/>
      <c r="E2591" s="203"/>
      <c r="F2591" s="203"/>
      <c r="G2591" s="203"/>
      <c r="H2591" s="203"/>
      <c r="I2591" s="203"/>
      <c r="J2591" s="203"/>
      <c r="K2591" s="203"/>
      <c r="L2591" s="203"/>
      <c r="M2591" s="203"/>
      <c r="N2591" s="203"/>
      <c r="O2591" s="203"/>
      <c r="P2591" s="203"/>
      <c r="Q2591" s="204"/>
      <c r="R2591" s="204"/>
      <c r="S2591" s="234"/>
      <c r="T2591" s="50"/>
      <c r="U2591" s="50"/>
      <c r="V2591" s="50"/>
      <c r="W2591" s="50"/>
      <c r="X2591" s="50"/>
      <c r="Y2591" s="50"/>
      <c r="Z2591" s="250"/>
      <c r="AA2591" s="238"/>
      <c r="AB2591" s="50"/>
      <c r="AC2591" s="50"/>
      <c r="AD2591" s="50"/>
      <c r="AE2591" s="50"/>
      <c r="AF2591" s="50"/>
      <c r="AG2591" s="50"/>
      <c r="AH2591" s="50"/>
      <c r="AI2591" s="50"/>
      <c r="AJ2591" s="50"/>
      <c r="AK2591" s="50"/>
      <c r="AL2591" s="50"/>
      <c r="AM2591" s="50"/>
      <c r="AN2591" s="50"/>
      <c r="AO2591" s="50"/>
      <c r="AP2591" s="50"/>
      <c r="AQ2591" s="50"/>
      <c r="AR2591" s="50"/>
      <c r="AS2591" s="50"/>
      <c r="AT2591" s="50"/>
      <c r="AU2591" s="50"/>
      <c r="AV2591" s="50"/>
      <c r="AW2591" s="50"/>
      <c r="AX2591" s="50"/>
      <c r="AY2591" s="50"/>
      <c r="AZ2591" s="50"/>
      <c r="BA2591" s="50"/>
      <c r="BB2591" s="50"/>
      <c r="BC2591" s="50"/>
      <c r="BD2591" s="50"/>
      <c r="BE2591" s="50"/>
      <c r="BF2591" s="50"/>
      <c r="BG2591" s="50"/>
      <c r="BH2591" s="50"/>
      <c r="BI2591" s="50"/>
      <c r="BJ2591" s="50"/>
      <c r="BK2591" s="50"/>
      <c r="BL2591" s="50"/>
      <c r="BM2591" s="50"/>
      <c r="BN2591" s="50"/>
      <c r="BO2591" s="50"/>
      <c r="BP2591" s="50"/>
      <c r="BQ2591" s="50"/>
      <c r="BR2591" s="50"/>
      <c r="BS2591" s="50"/>
      <c r="BT2591" s="50"/>
      <c r="BU2591" s="50"/>
      <c r="BV2591" s="50"/>
      <c r="BW2591" s="50"/>
      <c r="BX2591" s="50"/>
      <c r="BY2591" s="50"/>
      <c r="BZ2591" s="50"/>
      <c r="CA2591" s="50"/>
      <c r="CB2591" s="50"/>
      <c r="CC2591" s="50"/>
      <c r="CD2591" s="50"/>
      <c r="CE2591" s="50"/>
      <c r="CF2591" s="50"/>
      <c r="CG2591" s="50"/>
      <c r="CH2591" s="50"/>
      <c r="CI2591" s="50"/>
      <c r="CJ2591" s="50"/>
      <c r="CK2591" s="50"/>
      <c r="CL2591" s="50"/>
      <c r="CM2591" s="50"/>
      <c r="CN2591" s="50"/>
      <c r="CO2591" s="50"/>
      <c r="CP2591" s="50"/>
      <c r="CQ2591" s="50"/>
      <c r="CR2591" s="50"/>
      <c r="CS2591" s="50"/>
      <c r="CT2591" s="50"/>
      <c r="CU2591" s="50"/>
      <c r="CV2591" s="50"/>
      <c r="CW2591" s="50"/>
      <c r="CX2591" s="50"/>
      <c r="CY2591" s="50"/>
      <c r="CZ2591" s="50"/>
      <c r="DA2591" s="50"/>
      <c r="DB2591" s="50"/>
      <c r="DC2591" s="50"/>
      <c r="DD2591" s="50"/>
      <c r="DE2591" s="50"/>
      <c r="DF2591" s="50"/>
    </row>
    <row r="2592" spans="2:110" x14ac:dyDescent="0.2">
      <c r="B2592" s="176"/>
      <c r="C2592" s="176"/>
      <c r="E2592" s="203"/>
      <c r="F2592" s="203"/>
      <c r="G2592" s="203"/>
      <c r="H2592" s="203"/>
      <c r="I2592" s="203"/>
      <c r="J2592" s="203"/>
      <c r="K2592" s="203"/>
      <c r="L2592" s="203"/>
      <c r="M2592" s="203"/>
      <c r="N2592" s="203"/>
      <c r="O2592" s="203"/>
      <c r="P2592" s="203"/>
      <c r="Q2592" s="204"/>
      <c r="R2592" s="204"/>
      <c r="S2592" s="234"/>
      <c r="T2592" s="50"/>
      <c r="U2592" s="50"/>
      <c r="V2592" s="50"/>
      <c r="W2592" s="50"/>
      <c r="X2592" s="50"/>
      <c r="Y2592" s="50"/>
      <c r="Z2592" s="250"/>
      <c r="AA2592" s="238"/>
      <c r="AB2592" s="50"/>
      <c r="AC2592" s="50"/>
      <c r="AD2592" s="50"/>
      <c r="AE2592" s="50"/>
      <c r="AF2592" s="50"/>
      <c r="AG2592" s="50"/>
      <c r="AH2592" s="50"/>
      <c r="AI2592" s="50"/>
      <c r="AJ2592" s="50"/>
      <c r="AK2592" s="50"/>
      <c r="AL2592" s="50"/>
      <c r="AM2592" s="50"/>
      <c r="AN2592" s="50"/>
      <c r="AO2592" s="50"/>
      <c r="AP2592" s="50"/>
      <c r="AQ2592" s="50"/>
      <c r="AR2592" s="50"/>
      <c r="AS2592" s="50"/>
      <c r="AT2592" s="50"/>
      <c r="AU2592" s="50"/>
      <c r="AV2592" s="50"/>
      <c r="AW2592" s="50"/>
      <c r="AX2592" s="50"/>
      <c r="AY2592" s="50"/>
      <c r="AZ2592" s="50"/>
      <c r="BA2592" s="50"/>
      <c r="BB2592" s="50"/>
      <c r="BC2592" s="50"/>
      <c r="BD2592" s="50"/>
      <c r="BE2592" s="50"/>
      <c r="BF2592" s="50"/>
      <c r="BG2592" s="50"/>
      <c r="BH2592" s="50"/>
      <c r="BI2592" s="50"/>
      <c r="BJ2592" s="50"/>
      <c r="BK2592" s="50"/>
      <c r="BL2592" s="50"/>
      <c r="BM2592" s="50"/>
      <c r="BN2592" s="50"/>
      <c r="BO2592" s="50"/>
      <c r="BP2592" s="50"/>
      <c r="BQ2592" s="50"/>
      <c r="BR2592" s="50"/>
      <c r="BS2592" s="50"/>
      <c r="BT2592" s="50"/>
      <c r="BU2592" s="50"/>
      <c r="BV2592" s="50"/>
      <c r="BW2592" s="50"/>
      <c r="BX2592" s="50"/>
      <c r="BY2592" s="50"/>
      <c r="BZ2592" s="50"/>
      <c r="CA2592" s="50"/>
      <c r="CB2592" s="50"/>
      <c r="CC2592" s="50"/>
      <c r="CD2592" s="50"/>
      <c r="CE2592" s="50"/>
      <c r="CF2592" s="50"/>
      <c r="CG2592" s="50"/>
      <c r="CH2592" s="50"/>
      <c r="CI2592" s="50"/>
      <c r="CJ2592" s="50"/>
      <c r="CK2592" s="50"/>
      <c r="CL2592" s="50"/>
      <c r="CM2592" s="50"/>
      <c r="CN2592" s="50"/>
      <c r="CO2592" s="50"/>
      <c r="CP2592" s="50"/>
      <c r="CQ2592" s="50"/>
      <c r="CR2592" s="50"/>
      <c r="CS2592" s="50"/>
      <c r="CT2592" s="50"/>
      <c r="CU2592" s="50"/>
      <c r="CV2592" s="50"/>
      <c r="CW2592" s="50"/>
      <c r="CX2592" s="50"/>
      <c r="CY2592" s="50"/>
      <c r="CZ2592" s="50"/>
      <c r="DA2592" s="50"/>
      <c r="DB2592" s="50"/>
      <c r="DC2592" s="50"/>
      <c r="DD2592" s="50"/>
      <c r="DE2592" s="50"/>
      <c r="DF2592" s="50"/>
    </row>
    <row r="2593" spans="2:110" x14ac:dyDescent="0.2">
      <c r="B2593" s="176"/>
      <c r="C2593" s="176"/>
      <c r="E2593" s="203"/>
      <c r="F2593" s="203"/>
      <c r="G2593" s="203"/>
      <c r="H2593" s="203"/>
      <c r="I2593" s="203"/>
      <c r="J2593" s="203"/>
      <c r="K2593" s="203"/>
      <c r="L2593" s="203"/>
      <c r="M2593" s="203"/>
      <c r="N2593" s="203"/>
      <c r="O2593" s="203"/>
      <c r="P2593" s="203"/>
      <c r="Q2593" s="204"/>
      <c r="R2593" s="204"/>
      <c r="S2593" s="234"/>
      <c r="T2593" s="50"/>
      <c r="U2593" s="50"/>
      <c r="V2593" s="50"/>
      <c r="W2593" s="50"/>
      <c r="X2593" s="50"/>
      <c r="Y2593" s="50"/>
      <c r="Z2593" s="250"/>
      <c r="AA2593" s="238"/>
      <c r="AB2593" s="50"/>
      <c r="AC2593" s="50"/>
      <c r="AD2593" s="50"/>
      <c r="AE2593" s="50"/>
      <c r="AF2593" s="50"/>
      <c r="AG2593" s="50"/>
      <c r="AH2593" s="50"/>
      <c r="AI2593" s="50"/>
      <c r="AJ2593" s="50"/>
      <c r="AK2593" s="50"/>
      <c r="AL2593" s="50"/>
      <c r="AM2593" s="50"/>
      <c r="AN2593" s="50"/>
      <c r="AO2593" s="50"/>
      <c r="AP2593" s="50"/>
      <c r="AQ2593" s="50"/>
      <c r="AR2593" s="50"/>
      <c r="AS2593" s="50"/>
      <c r="AT2593" s="50"/>
      <c r="AU2593" s="50"/>
      <c r="AV2593" s="50"/>
      <c r="AW2593" s="50"/>
      <c r="AX2593" s="50"/>
      <c r="AY2593" s="50"/>
      <c r="AZ2593" s="50"/>
      <c r="BA2593" s="50"/>
      <c r="BB2593" s="50"/>
      <c r="BC2593" s="50"/>
      <c r="BD2593" s="50"/>
      <c r="BE2593" s="50"/>
      <c r="BF2593" s="50"/>
      <c r="BG2593" s="50"/>
      <c r="BH2593" s="50"/>
      <c r="BI2593" s="50"/>
      <c r="BJ2593" s="50"/>
      <c r="BK2593" s="50"/>
      <c r="BL2593" s="50"/>
      <c r="BM2593" s="50"/>
      <c r="BN2593" s="50"/>
      <c r="BO2593" s="50"/>
      <c r="BP2593" s="50"/>
      <c r="BQ2593" s="50"/>
      <c r="BR2593" s="50"/>
      <c r="BS2593" s="50"/>
      <c r="BT2593" s="50"/>
      <c r="BU2593" s="50"/>
      <c r="BV2593" s="50"/>
      <c r="BW2593" s="50"/>
      <c r="BX2593" s="50"/>
      <c r="BY2593" s="50"/>
      <c r="BZ2593" s="50"/>
      <c r="CA2593" s="50"/>
      <c r="CB2593" s="50"/>
      <c r="CC2593" s="50"/>
      <c r="CD2593" s="50"/>
      <c r="CE2593" s="50"/>
      <c r="CF2593" s="50"/>
      <c r="CG2593" s="50"/>
      <c r="CH2593" s="50"/>
      <c r="CI2593" s="50"/>
      <c r="CJ2593" s="50"/>
      <c r="CK2593" s="50"/>
      <c r="CL2593" s="50"/>
      <c r="CM2593" s="50"/>
      <c r="CN2593" s="50"/>
      <c r="CO2593" s="50"/>
      <c r="CP2593" s="50"/>
      <c r="CQ2593" s="50"/>
      <c r="CR2593" s="50"/>
      <c r="CS2593" s="50"/>
      <c r="CT2593" s="50"/>
      <c r="CU2593" s="50"/>
      <c r="CV2593" s="50"/>
      <c r="CW2593" s="50"/>
      <c r="CX2593" s="50"/>
      <c r="CY2593" s="50"/>
      <c r="CZ2593" s="50"/>
      <c r="DA2593" s="50"/>
      <c r="DB2593" s="50"/>
      <c r="DC2593" s="50"/>
      <c r="DD2593" s="50"/>
      <c r="DE2593" s="50"/>
      <c r="DF2593" s="50"/>
    </row>
    <row r="2594" spans="2:110" x14ac:dyDescent="0.2">
      <c r="B2594" s="176"/>
      <c r="C2594" s="176"/>
      <c r="E2594" s="203"/>
      <c r="F2594" s="203"/>
      <c r="G2594" s="203"/>
      <c r="H2594" s="203"/>
      <c r="I2594" s="203"/>
      <c r="J2594" s="203"/>
      <c r="K2594" s="203"/>
      <c r="L2594" s="203"/>
      <c r="M2594" s="203"/>
      <c r="N2594" s="203"/>
      <c r="O2594" s="203"/>
      <c r="P2594" s="203"/>
      <c r="Q2594" s="204"/>
      <c r="R2594" s="204"/>
      <c r="S2594" s="234"/>
      <c r="T2594" s="50"/>
      <c r="U2594" s="50"/>
      <c r="V2594" s="50"/>
      <c r="W2594" s="50"/>
      <c r="X2594" s="50"/>
      <c r="Y2594" s="50"/>
      <c r="Z2594" s="250"/>
      <c r="AA2594" s="238"/>
      <c r="AB2594" s="50"/>
      <c r="AC2594" s="50"/>
      <c r="AD2594" s="50"/>
      <c r="AE2594" s="50"/>
      <c r="AF2594" s="50"/>
      <c r="AG2594" s="50"/>
      <c r="AH2594" s="50"/>
      <c r="AI2594" s="50"/>
      <c r="AJ2594" s="50"/>
      <c r="AK2594" s="50"/>
      <c r="AL2594" s="50"/>
      <c r="AM2594" s="50"/>
      <c r="AN2594" s="50"/>
      <c r="AO2594" s="50"/>
      <c r="AP2594" s="50"/>
      <c r="AQ2594" s="50"/>
      <c r="AR2594" s="50"/>
      <c r="AS2594" s="50"/>
      <c r="AT2594" s="50"/>
      <c r="AU2594" s="50"/>
      <c r="AV2594" s="50"/>
      <c r="AW2594" s="50"/>
      <c r="AX2594" s="50"/>
      <c r="AY2594" s="50"/>
      <c r="AZ2594" s="50"/>
      <c r="BA2594" s="50"/>
      <c r="BB2594" s="50"/>
      <c r="BC2594" s="50"/>
      <c r="BD2594" s="50"/>
      <c r="BE2594" s="50"/>
      <c r="BF2594" s="50"/>
      <c r="BG2594" s="50"/>
      <c r="BH2594" s="50"/>
      <c r="BI2594" s="50"/>
      <c r="BJ2594" s="50"/>
      <c r="BK2594" s="50"/>
      <c r="BL2594" s="50"/>
      <c r="BM2594" s="50"/>
      <c r="BN2594" s="50"/>
      <c r="BO2594" s="50"/>
      <c r="BP2594" s="50"/>
      <c r="BQ2594" s="50"/>
      <c r="BR2594" s="50"/>
      <c r="BS2594" s="50"/>
      <c r="BT2594" s="50"/>
      <c r="BU2594" s="50"/>
      <c r="BV2594" s="50"/>
      <c r="BW2594" s="50"/>
      <c r="BX2594" s="50"/>
      <c r="BY2594" s="50"/>
      <c r="BZ2594" s="50"/>
      <c r="CA2594" s="50"/>
      <c r="CB2594" s="50"/>
      <c r="CC2594" s="50"/>
      <c r="CD2594" s="50"/>
      <c r="CE2594" s="50"/>
      <c r="CF2594" s="50"/>
      <c r="CG2594" s="50"/>
      <c r="CH2594" s="50"/>
      <c r="CI2594" s="50"/>
      <c r="CJ2594" s="50"/>
      <c r="CK2594" s="50"/>
      <c r="CL2594" s="50"/>
      <c r="CM2594" s="50"/>
      <c r="CN2594" s="50"/>
      <c r="CO2594" s="50"/>
      <c r="CP2594" s="50"/>
      <c r="CQ2594" s="50"/>
      <c r="CR2594" s="50"/>
      <c r="CS2594" s="50"/>
      <c r="CT2594" s="50"/>
      <c r="CU2594" s="50"/>
      <c r="CV2594" s="50"/>
      <c r="CW2594" s="50"/>
      <c r="CX2594" s="50"/>
      <c r="CY2594" s="50"/>
      <c r="CZ2594" s="50"/>
      <c r="DA2594" s="50"/>
      <c r="DB2594" s="50"/>
      <c r="DC2594" s="50"/>
      <c r="DD2594" s="50"/>
      <c r="DE2594" s="50"/>
      <c r="DF2594" s="50"/>
    </row>
    <row r="2595" spans="2:110" x14ac:dyDescent="0.2">
      <c r="B2595" s="176"/>
      <c r="C2595" s="176"/>
      <c r="E2595" s="203"/>
      <c r="F2595" s="203"/>
      <c r="G2595" s="203"/>
      <c r="H2595" s="203"/>
      <c r="I2595" s="203"/>
      <c r="J2595" s="203"/>
      <c r="K2595" s="203"/>
      <c r="L2595" s="203"/>
      <c r="M2595" s="203"/>
      <c r="N2595" s="203"/>
      <c r="O2595" s="203"/>
      <c r="P2595" s="203"/>
      <c r="Q2595" s="204"/>
      <c r="R2595" s="204"/>
      <c r="S2595" s="234"/>
      <c r="T2595" s="50"/>
      <c r="U2595" s="50"/>
      <c r="V2595" s="50"/>
      <c r="W2595" s="50"/>
      <c r="X2595" s="50"/>
      <c r="Y2595" s="50"/>
      <c r="Z2595" s="250"/>
      <c r="AA2595" s="238"/>
      <c r="AB2595" s="50"/>
      <c r="AC2595" s="50"/>
      <c r="AD2595" s="50"/>
      <c r="AE2595" s="50"/>
      <c r="AF2595" s="50"/>
      <c r="AG2595" s="50"/>
      <c r="AH2595" s="50"/>
      <c r="AI2595" s="50"/>
      <c r="AJ2595" s="50"/>
      <c r="AK2595" s="50"/>
      <c r="AL2595" s="50"/>
      <c r="AM2595" s="50"/>
      <c r="AN2595" s="50"/>
      <c r="AO2595" s="50"/>
      <c r="AP2595" s="50"/>
      <c r="AQ2595" s="50"/>
      <c r="AR2595" s="50"/>
      <c r="AS2595" s="50"/>
      <c r="AT2595" s="50"/>
      <c r="AU2595" s="50"/>
      <c r="AV2595" s="50"/>
      <c r="AW2595" s="50"/>
      <c r="AX2595" s="50"/>
      <c r="AY2595" s="50"/>
      <c r="AZ2595" s="50"/>
      <c r="BA2595" s="50"/>
      <c r="BB2595" s="50"/>
      <c r="BC2595" s="50"/>
      <c r="BD2595" s="50"/>
      <c r="BE2595" s="50"/>
      <c r="BF2595" s="50"/>
      <c r="BG2595" s="50"/>
      <c r="BH2595" s="50"/>
      <c r="BI2595" s="50"/>
      <c r="BJ2595" s="50"/>
      <c r="BK2595" s="50"/>
      <c r="BL2595" s="50"/>
      <c r="BM2595" s="50"/>
      <c r="BN2595" s="50"/>
      <c r="BO2595" s="50"/>
      <c r="BP2595" s="50"/>
      <c r="BQ2595" s="50"/>
      <c r="BR2595" s="50"/>
      <c r="BS2595" s="50"/>
      <c r="BT2595" s="50"/>
      <c r="BU2595" s="50"/>
      <c r="BV2595" s="50"/>
      <c r="BW2595" s="50"/>
      <c r="BX2595" s="50"/>
      <c r="BY2595" s="50"/>
      <c r="BZ2595" s="50"/>
      <c r="CA2595" s="50"/>
      <c r="CB2595" s="50"/>
      <c r="CC2595" s="50"/>
      <c r="CD2595" s="50"/>
      <c r="CE2595" s="50"/>
      <c r="CF2595" s="50"/>
      <c r="CG2595" s="50"/>
      <c r="CH2595" s="50"/>
      <c r="CI2595" s="50"/>
      <c r="CJ2595" s="50"/>
      <c r="CK2595" s="50"/>
      <c r="CL2595" s="50"/>
      <c r="CM2595" s="50"/>
      <c r="CN2595" s="50"/>
      <c r="CO2595" s="50"/>
      <c r="CP2595" s="50"/>
      <c r="CQ2595" s="50"/>
      <c r="CR2595" s="50"/>
      <c r="CS2595" s="50"/>
      <c r="CT2595" s="50"/>
      <c r="CU2595" s="50"/>
      <c r="CV2595" s="50"/>
      <c r="CW2595" s="50"/>
      <c r="CX2595" s="50"/>
      <c r="CY2595" s="50"/>
      <c r="CZ2595" s="50"/>
      <c r="DA2595" s="50"/>
      <c r="DB2595" s="50"/>
      <c r="DC2595" s="50"/>
      <c r="DD2595" s="50"/>
      <c r="DE2595" s="50"/>
      <c r="DF2595" s="50"/>
    </row>
    <row r="2596" spans="2:110" x14ac:dyDescent="0.2">
      <c r="B2596" s="176"/>
      <c r="C2596" s="176"/>
      <c r="E2596" s="203"/>
      <c r="F2596" s="203"/>
      <c r="G2596" s="203"/>
      <c r="H2596" s="203"/>
      <c r="I2596" s="203"/>
      <c r="J2596" s="203"/>
      <c r="K2596" s="203"/>
      <c r="L2596" s="203"/>
      <c r="M2596" s="203"/>
      <c r="N2596" s="203"/>
      <c r="O2596" s="203"/>
      <c r="P2596" s="203"/>
      <c r="Q2596" s="204"/>
      <c r="R2596" s="204"/>
      <c r="S2596" s="234"/>
      <c r="T2596" s="50"/>
      <c r="U2596" s="50"/>
      <c r="V2596" s="50"/>
      <c r="W2596" s="50"/>
      <c r="X2596" s="50"/>
      <c r="Y2596" s="50"/>
      <c r="Z2596" s="250"/>
      <c r="AA2596" s="238"/>
      <c r="AB2596" s="50"/>
      <c r="AC2596" s="50"/>
      <c r="AD2596" s="50"/>
      <c r="AE2596" s="50"/>
      <c r="AF2596" s="50"/>
      <c r="AG2596" s="50"/>
      <c r="AH2596" s="50"/>
      <c r="AI2596" s="50"/>
      <c r="AJ2596" s="50"/>
      <c r="AK2596" s="50"/>
      <c r="AL2596" s="50"/>
      <c r="AM2596" s="50"/>
      <c r="AN2596" s="50"/>
      <c r="AO2596" s="50"/>
      <c r="AP2596" s="50"/>
      <c r="AQ2596" s="50"/>
      <c r="AR2596" s="50"/>
      <c r="AS2596" s="50"/>
      <c r="AT2596" s="50"/>
      <c r="AU2596" s="50"/>
      <c r="AV2596" s="50"/>
      <c r="AW2596" s="50"/>
      <c r="AX2596" s="50"/>
      <c r="AY2596" s="50"/>
      <c r="AZ2596" s="50"/>
      <c r="BA2596" s="50"/>
      <c r="BB2596" s="50"/>
      <c r="BC2596" s="50"/>
      <c r="BD2596" s="50"/>
      <c r="BE2596" s="50"/>
      <c r="BF2596" s="50"/>
      <c r="BG2596" s="50"/>
      <c r="BH2596" s="50"/>
      <c r="BI2596" s="50"/>
      <c r="BJ2596" s="50"/>
      <c r="BK2596" s="50"/>
      <c r="BL2596" s="50"/>
      <c r="BM2596" s="50"/>
      <c r="BN2596" s="50"/>
      <c r="BO2596" s="50"/>
      <c r="BP2596" s="50"/>
      <c r="BQ2596" s="50"/>
      <c r="BR2596" s="50"/>
      <c r="BS2596" s="50"/>
      <c r="BT2596" s="50"/>
      <c r="BU2596" s="50"/>
      <c r="BV2596" s="50"/>
      <c r="BW2596" s="50"/>
      <c r="BX2596" s="50"/>
      <c r="BY2596" s="50"/>
      <c r="BZ2596" s="50"/>
      <c r="CA2596" s="50"/>
      <c r="CB2596" s="50"/>
      <c r="CC2596" s="50"/>
      <c r="CD2596" s="50"/>
      <c r="CE2596" s="50"/>
      <c r="CF2596" s="50"/>
      <c r="CG2596" s="50"/>
      <c r="CH2596" s="50"/>
      <c r="CI2596" s="50"/>
      <c r="CJ2596" s="50"/>
      <c r="CK2596" s="50"/>
      <c r="CL2596" s="50"/>
      <c r="CM2596" s="50"/>
      <c r="CN2596" s="50"/>
      <c r="CO2596" s="50"/>
      <c r="CP2596" s="50"/>
      <c r="CQ2596" s="50"/>
      <c r="CR2596" s="50"/>
      <c r="CS2596" s="50"/>
      <c r="CT2596" s="50"/>
      <c r="CU2596" s="50"/>
      <c r="CV2596" s="50"/>
      <c r="CW2596" s="50"/>
      <c r="CX2596" s="50"/>
      <c r="CY2596" s="50"/>
      <c r="CZ2596" s="50"/>
      <c r="DA2596" s="50"/>
      <c r="DB2596" s="50"/>
      <c r="DC2596" s="50"/>
      <c r="DD2596" s="50"/>
      <c r="DE2596" s="50"/>
      <c r="DF2596" s="50"/>
    </row>
    <row r="2597" spans="2:110" x14ac:dyDescent="0.2">
      <c r="B2597" s="176"/>
      <c r="C2597" s="176"/>
      <c r="D2597" s="200"/>
      <c r="E2597" s="203"/>
      <c r="F2597" s="203"/>
      <c r="G2597" s="203"/>
      <c r="H2597" s="203"/>
      <c r="I2597" s="203"/>
      <c r="J2597" s="203"/>
      <c r="K2597" s="203"/>
      <c r="L2597" s="203"/>
      <c r="M2597" s="203"/>
      <c r="N2597" s="203"/>
      <c r="O2597" s="203"/>
      <c r="P2597" s="203"/>
      <c r="Q2597" s="204"/>
      <c r="R2597" s="204"/>
      <c r="S2597" s="234"/>
      <c r="T2597" s="50"/>
      <c r="U2597" s="50"/>
      <c r="V2597" s="50"/>
      <c r="W2597" s="50"/>
      <c r="X2597" s="50"/>
      <c r="Y2597" s="50"/>
      <c r="Z2597" s="250"/>
      <c r="AA2597" s="238"/>
      <c r="AB2597" s="50"/>
      <c r="AC2597" s="50"/>
      <c r="AD2597" s="50"/>
      <c r="AE2597" s="50"/>
      <c r="AF2597" s="50"/>
      <c r="AG2597" s="50"/>
      <c r="AH2597" s="50"/>
      <c r="AI2597" s="50"/>
      <c r="AJ2597" s="50"/>
      <c r="AK2597" s="50"/>
      <c r="AL2597" s="50"/>
      <c r="AM2597" s="50"/>
      <c r="AN2597" s="50"/>
      <c r="AO2597" s="50"/>
      <c r="AP2597" s="50"/>
      <c r="AQ2597" s="50"/>
      <c r="AR2597" s="50"/>
      <c r="AS2597" s="50"/>
      <c r="AT2597" s="50"/>
      <c r="AU2597" s="50"/>
      <c r="AV2597" s="50"/>
      <c r="AW2597" s="50"/>
      <c r="AX2597" s="50"/>
      <c r="AY2597" s="50"/>
      <c r="AZ2597" s="50"/>
      <c r="BA2597" s="50"/>
      <c r="BB2597" s="50"/>
      <c r="BC2597" s="50"/>
      <c r="BD2597" s="50"/>
      <c r="BE2597" s="50"/>
      <c r="BF2597" s="50"/>
      <c r="BG2597" s="50"/>
      <c r="BH2597" s="50"/>
      <c r="BI2597" s="50"/>
      <c r="BJ2597" s="50"/>
      <c r="BK2597" s="50"/>
      <c r="BL2597" s="50"/>
      <c r="BM2597" s="50"/>
      <c r="BN2597" s="50"/>
      <c r="BO2597" s="50"/>
      <c r="BP2597" s="50"/>
      <c r="BQ2597" s="50"/>
      <c r="BR2597" s="50"/>
      <c r="BS2597" s="50"/>
      <c r="BT2597" s="50"/>
      <c r="BU2597" s="50"/>
      <c r="BV2597" s="50"/>
      <c r="BW2597" s="50"/>
      <c r="BX2597" s="50"/>
      <c r="BY2597" s="50"/>
      <c r="BZ2597" s="50"/>
      <c r="CA2597" s="50"/>
      <c r="CB2597" s="50"/>
      <c r="CC2597" s="50"/>
      <c r="CD2597" s="50"/>
      <c r="CE2597" s="50"/>
      <c r="CF2597" s="50"/>
      <c r="CG2597" s="50"/>
      <c r="CH2597" s="50"/>
      <c r="CI2597" s="50"/>
      <c r="CJ2597" s="50"/>
      <c r="CK2597" s="50"/>
      <c r="CL2597" s="50"/>
      <c r="CM2597" s="50"/>
      <c r="CN2597" s="50"/>
      <c r="CO2597" s="50"/>
      <c r="CP2597" s="50"/>
      <c r="CQ2597" s="50"/>
      <c r="CR2597" s="50"/>
      <c r="CS2597" s="50"/>
      <c r="CT2597" s="50"/>
      <c r="CU2597" s="50"/>
      <c r="CV2597" s="50"/>
      <c r="CW2597" s="50"/>
      <c r="CX2597" s="50"/>
      <c r="CY2597" s="50"/>
      <c r="CZ2597" s="50"/>
      <c r="DA2597" s="50"/>
      <c r="DB2597" s="50"/>
      <c r="DC2597" s="50"/>
      <c r="DD2597" s="50"/>
      <c r="DE2597" s="50"/>
      <c r="DF2597" s="50"/>
    </row>
    <row r="2598" spans="2:110" x14ac:dyDescent="0.2">
      <c r="B2598" s="176"/>
      <c r="C2598" s="176"/>
      <c r="E2598" s="203"/>
      <c r="F2598" s="203"/>
      <c r="G2598" s="203"/>
      <c r="H2598" s="203"/>
      <c r="I2598" s="203"/>
      <c r="J2598" s="203"/>
      <c r="K2598" s="203"/>
      <c r="L2598" s="203"/>
      <c r="M2598" s="203"/>
      <c r="N2598" s="203"/>
      <c r="O2598" s="203"/>
      <c r="P2598" s="203"/>
      <c r="Q2598" s="204"/>
      <c r="R2598" s="204"/>
      <c r="S2598" s="234"/>
      <c r="T2598" s="50"/>
      <c r="U2598" s="50"/>
      <c r="V2598" s="50"/>
      <c r="W2598" s="50"/>
      <c r="X2598" s="50"/>
      <c r="Y2598" s="50"/>
      <c r="Z2598" s="250"/>
      <c r="AA2598" s="238"/>
      <c r="AB2598" s="50"/>
      <c r="AC2598" s="50"/>
      <c r="AD2598" s="50"/>
      <c r="AE2598" s="50"/>
      <c r="AF2598" s="50"/>
      <c r="AG2598" s="50"/>
      <c r="AH2598" s="50"/>
      <c r="AI2598" s="50"/>
      <c r="AJ2598" s="50"/>
      <c r="AK2598" s="50"/>
      <c r="AL2598" s="50"/>
      <c r="AM2598" s="50"/>
      <c r="AN2598" s="50"/>
      <c r="AO2598" s="50"/>
      <c r="AP2598" s="50"/>
      <c r="AQ2598" s="50"/>
      <c r="AR2598" s="50"/>
      <c r="AS2598" s="50"/>
      <c r="AT2598" s="50"/>
      <c r="AU2598" s="50"/>
      <c r="AV2598" s="50"/>
      <c r="AW2598" s="50"/>
      <c r="AX2598" s="50"/>
      <c r="AY2598" s="50"/>
      <c r="AZ2598" s="50"/>
      <c r="BA2598" s="50"/>
      <c r="BB2598" s="50"/>
      <c r="BC2598" s="50"/>
      <c r="BD2598" s="50"/>
      <c r="BE2598" s="50"/>
      <c r="BF2598" s="50"/>
      <c r="BG2598" s="50"/>
      <c r="BH2598" s="50"/>
      <c r="BI2598" s="50"/>
      <c r="BJ2598" s="50"/>
      <c r="BK2598" s="50"/>
      <c r="BL2598" s="50"/>
      <c r="BM2598" s="50"/>
      <c r="BN2598" s="50"/>
      <c r="BO2598" s="50"/>
      <c r="BP2598" s="50"/>
      <c r="BQ2598" s="50"/>
      <c r="BR2598" s="50"/>
      <c r="BS2598" s="50"/>
      <c r="BT2598" s="50"/>
      <c r="BU2598" s="50"/>
      <c r="BV2598" s="50"/>
      <c r="BW2598" s="50"/>
      <c r="BX2598" s="50"/>
      <c r="BY2598" s="50"/>
      <c r="BZ2598" s="50"/>
      <c r="CA2598" s="50"/>
      <c r="CB2598" s="50"/>
      <c r="CC2598" s="50"/>
      <c r="CD2598" s="50"/>
      <c r="CE2598" s="50"/>
      <c r="CF2598" s="50"/>
      <c r="CG2598" s="50"/>
      <c r="CH2598" s="50"/>
      <c r="CI2598" s="50"/>
      <c r="CJ2598" s="50"/>
      <c r="CK2598" s="50"/>
      <c r="CL2598" s="50"/>
      <c r="CM2598" s="50"/>
      <c r="CN2598" s="50"/>
      <c r="CO2598" s="50"/>
      <c r="CP2598" s="50"/>
      <c r="CQ2598" s="50"/>
      <c r="CR2598" s="50"/>
      <c r="CS2598" s="50"/>
      <c r="CT2598" s="50"/>
      <c r="CU2598" s="50"/>
      <c r="CV2598" s="50"/>
      <c r="CW2598" s="50"/>
      <c r="CX2598" s="50"/>
      <c r="CY2598" s="50"/>
      <c r="CZ2598" s="50"/>
      <c r="DA2598" s="50"/>
      <c r="DB2598" s="50"/>
      <c r="DC2598" s="50"/>
      <c r="DD2598" s="50"/>
      <c r="DE2598" s="50"/>
      <c r="DF2598" s="50"/>
    </row>
    <row r="2599" spans="2:110" x14ac:dyDescent="0.2">
      <c r="B2599" s="176"/>
      <c r="C2599" s="176"/>
      <c r="E2599" s="203"/>
      <c r="F2599" s="203"/>
      <c r="G2599" s="203"/>
      <c r="H2599" s="203"/>
      <c r="I2599" s="203"/>
      <c r="J2599" s="203"/>
      <c r="K2599" s="203"/>
      <c r="L2599" s="203"/>
      <c r="M2599" s="203"/>
      <c r="N2599" s="203"/>
      <c r="O2599" s="203"/>
      <c r="P2599" s="203"/>
      <c r="Q2599" s="204"/>
      <c r="R2599" s="204"/>
      <c r="S2599" s="234"/>
      <c r="T2599" s="50"/>
      <c r="U2599" s="50"/>
      <c r="V2599" s="50"/>
      <c r="W2599" s="50"/>
      <c r="X2599" s="50"/>
      <c r="Y2599" s="50"/>
      <c r="Z2599" s="250"/>
      <c r="AA2599" s="238"/>
      <c r="AB2599" s="50"/>
      <c r="AC2599" s="50"/>
      <c r="AD2599" s="50"/>
      <c r="AE2599" s="50"/>
      <c r="AF2599" s="50"/>
      <c r="AG2599" s="50"/>
      <c r="AH2599" s="50"/>
      <c r="AI2599" s="50"/>
      <c r="AJ2599" s="50"/>
      <c r="AK2599" s="50"/>
      <c r="AL2599" s="50"/>
      <c r="AM2599" s="50"/>
      <c r="AN2599" s="50"/>
      <c r="AO2599" s="50"/>
      <c r="AP2599" s="50"/>
      <c r="AQ2599" s="50"/>
      <c r="AR2599" s="50"/>
      <c r="AS2599" s="50"/>
      <c r="AT2599" s="50"/>
      <c r="AU2599" s="50"/>
      <c r="AV2599" s="50"/>
      <c r="AW2599" s="50"/>
      <c r="AX2599" s="50"/>
      <c r="AY2599" s="50"/>
      <c r="AZ2599" s="50"/>
      <c r="BA2599" s="50"/>
      <c r="BB2599" s="50"/>
      <c r="BC2599" s="50"/>
      <c r="BD2599" s="50"/>
      <c r="BE2599" s="50"/>
      <c r="BF2599" s="50"/>
      <c r="BG2599" s="50"/>
      <c r="BH2599" s="50"/>
      <c r="BI2599" s="50"/>
      <c r="BJ2599" s="50"/>
      <c r="BK2599" s="50"/>
      <c r="BL2599" s="50"/>
      <c r="BM2599" s="50"/>
      <c r="BN2599" s="50"/>
      <c r="BO2599" s="50"/>
      <c r="BP2599" s="50"/>
      <c r="BQ2599" s="50"/>
      <c r="BR2599" s="50"/>
      <c r="BS2599" s="50"/>
      <c r="BT2599" s="50"/>
      <c r="BU2599" s="50"/>
      <c r="BV2599" s="50"/>
      <c r="BW2599" s="50"/>
      <c r="BX2599" s="50"/>
      <c r="BY2599" s="50"/>
      <c r="BZ2599" s="50"/>
      <c r="CA2599" s="50"/>
      <c r="CB2599" s="50"/>
      <c r="CC2599" s="50"/>
      <c r="CD2599" s="50"/>
      <c r="CE2599" s="50"/>
      <c r="CF2599" s="50"/>
      <c r="CG2599" s="50"/>
      <c r="CH2599" s="50"/>
      <c r="CI2599" s="50"/>
      <c r="CJ2599" s="50"/>
      <c r="CK2599" s="50"/>
      <c r="CL2599" s="50"/>
      <c r="CM2599" s="50"/>
      <c r="CN2599" s="50"/>
      <c r="CO2599" s="50"/>
      <c r="CP2599" s="50"/>
      <c r="CQ2599" s="50"/>
      <c r="CR2599" s="50"/>
      <c r="CS2599" s="50"/>
      <c r="CT2599" s="50"/>
      <c r="CU2599" s="50"/>
      <c r="CV2599" s="50"/>
      <c r="CW2599" s="50"/>
      <c r="CX2599" s="50"/>
      <c r="CY2599" s="50"/>
      <c r="CZ2599" s="50"/>
      <c r="DA2599" s="50"/>
      <c r="DB2599" s="50"/>
      <c r="DC2599" s="50"/>
      <c r="DD2599" s="50"/>
      <c r="DE2599" s="50"/>
      <c r="DF2599" s="50"/>
    </row>
    <row r="2600" spans="2:110" x14ac:dyDescent="0.2">
      <c r="B2600" s="176"/>
      <c r="C2600" s="176"/>
      <c r="E2600" s="203"/>
      <c r="F2600" s="203"/>
      <c r="G2600" s="203"/>
      <c r="H2600" s="203"/>
      <c r="I2600" s="203"/>
      <c r="J2600" s="203"/>
      <c r="K2600" s="203"/>
      <c r="L2600" s="203"/>
      <c r="M2600" s="203"/>
      <c r="N2600" s="203"/>
      <c r="O2600" s="203"/>
      <c r="P2600" s="203"/>
      <c r="Q2600" s="204"/>
      <c r="R2600" s="204"/>
      <c r="S2600" s="234"/>
      <c r="T2600" s="50"/>
      <c r="U2600" s="50"/>
      <c r="V2600" s="50"/>
      <c r="W2600" s="50"/>
      <c r="X2600" s="50"/>
      <c r="Y2600" s="50"/>
      <c r="Z2600" s="250"/>
      <c r="AA2600" s="238"/>
      <c r="AB2600" s="50"/>
      <c r="AC2600" s="50"/>
      <c r="AD2600" s="50"/>
      <c r="AE2600" s="50"/>
      <c r="AF2600" s="50"/>
      <c r="AG2600" s="50"/>
      <c r="AH2600" s="50"/>
      <c r="AI2600" s="50"/>
      <c r="AJ2600" s="50"/>
      <c r="AK2600" s="50"/>
      <c r="AL2600" s="50"/>
      <c r="AM2600" s="50"/>
      <c r="AN2600" s="50"/>
      <c r="AO2600" s="50"/>
      <c r="AP2600" s="50"/>
      <c r="AQ2600" s="50"/>
      <c r="AR2600" s="50"/>
      <c r="AS2600" s="50"/>
      <c r="AT2600" s="50"/>
      <c r="AU2600" s="50"/>
      <c r="AV2600" s="50"/>
      <c r="AW2600" s="50"/>
      <c r="AX2600" s="50"/>
      <c r="AY2600" s="50"/>
      <c r="AZ2600" s="50"/>
      <c r="BA2600" s="50"/>
      <c r="BB2600" s="50"/>
      <c r="BC2600" s="50"/>
      <c r="BD2600" s="50"/>
      <c r="BE2600" s="50"/>
      <c r="BF2600" s="50"/>
      <c r="BG2600" s="50"/>
      <c r="BH2600" s="50"/>
      <c r="BI2600" s="50"/>
      <c r="BJ2600" s="50"/>
      <c r="BK2600" s="50"/>
      <c r="BL2600" s="50"/>
      <c r="BM2600" s="50"/>
      <c r="BN2600" s="50"/>
      <c r="BO2600" s="50"/>
      <c r="BP2600" s="50"/>
      <c r="BQ2600" s="50"/>
      <c r="BR2600" s="50"/>
      <c r="BS2600" s="50"/>
      <c r="BT2600" s="50"/>
      <c r="BU2600" s="50"/>
      <c r="BV2600" s="50"/>
      <c r="BW2600" s="50"/>
      <c r="BX2600" s="50"/>
      <c r="BY2600" s="50"/>
      <c r="BZ2600" s="50"/>
      <c r="CA2600" s="50"/>
      <c r="CB2600" s="50"/>
      <c r="CC2600" s="50"/>
      <c r="CD2600" s="50"/>
      <c r="CE2600" s="50"/>
      <c r="CF2600" s="50"/>
      <c r="CG2600" s="50"/>
      <c r="CH2600" s="50"/>
      <c r="CI2600" s="50"/>
      <c r="CJ2600" s="50"/>
      <c r="CK2600" s="50"/>
      <c r="CL2600" s="50"/>
      <c r="CM2600" s="50"/>
      <c r="CN2600" s="50"/>
      <c r="CO2600" s="50"/>
      <c r="CP2600" s="50"/>
      <c r="CQ2600" s="50"/>
      <c r="CR2600" s="50"/>
      <c r="CS2600" s="50"/>
      <c r="CT2600" s="50"/>
      <c r="CU2600" s="50"/>
      <c r="CV2600" s="50"/>
      <c r="CW2600" s="50"/>
      <c r="CX2600" s="50"/>
      <c r="CY2600" s="50"/>
      <c r="CZ2600" s="50"/>
      <c r="DA2600" s="50"/>
      <c r="DB2600" s="50"/>
      <c r="DC2600" s="50"/>
      <c r="DD2600" s="50"/>
      <c r="DE2600" s="50"/>
      <c r="DF2600" s="50"/>
    </row>
    <row r="2601" spans="2:110" x14ac:dyDescent="0.2">
      <c r="B2601" s="176"/>
      <c r="C2601" s="176"/>
      <c r="E2601" s="203"/>
      <c r="F2601" s="203"/>
      <c r="G2601" s="203"/>
      <c r="H2601" s="203"/>
      <c r="I2601" s="203"/>
      <c r="J2601" s="203"/>
      <c r="K2601" s="203"/>
      <c r="L2601" s="203"/>
      <c r="M2601" s="203"/>
      <c r="N2601" s="203"/>
      <c r="O2601" s="203"/>
      <c r="P2601" s="203"/>
      <c r="Q2601" s="204"/>
      <c r="R2601" s="204"/>
      <c r="S2601" s="234"/>
      <c r="T2601" s="50"/>
      <c r="U2601" s="50"/>
      <c r="V2601" s="50"/>
      <c r="W2601" s="50"/>
      <c r="X2601" s="50"/>
      <c r="Y2601" s="50"/>
      <c r="Z2601" s="250"/>
      <c r="AA2601" s="238"/>
      <c r="AB2601" s="50"/>
      <c r="AC2601" s="50"/>
      <c r="AD2601" s="50"/>
      <c r="AE2601" s="50"/>
      <c r="AF2601" s="50"/>
      <c r="AG2601" s="50"/>
      <c r="AH2601" s="50"/>
      <c r="AI2601" s="50"/>
      <c r="AJ2601" s="50"/>
      <c r="AK2601" s="50"/>
      <c r="AL2601" s="50"/>
      <c r="AM2601" s="50"/>
      <c r="AN2601" s="50"/>
      <c r="AO2601" s="50"/>
      <c r="AP2601" s="50"/>
      <c r="AQ2601" s="50"/>
      <c r="AR2601" s="50"/>
      <c r="AS2601" s="50"/>
      <c r="AT2601" s="50"/>
      <c r="AU2601" s="50"/>
      <c r="AV2601" s="50"/>
      <c r="AW2601" s="50"/>
      <c r="AX2601" s="50"/>
      <c r="AY2601" s="50"/>
      <c r="AZ2601" s="50"/>
      <c r="BA2601" s="50"/>
      <c r="BB2601" s="50"/>
      <c r="BC2601" s="50"/>
      <c r="BD2601" s="50"/>
      <c r="BE2601" s="50"/>
      <c r="BF2601" s="50"/>
      <c r="BG2601" s="50"/>
      <c r="BH2601" s="50"/>
      <c r="BI2601" s="50"/>
      <c r="BJ2601" s="50"/>
      <c r="BK2601" s="50"/>
      <c r="BL2601" s="50"/>
      <c r="BM2601" s="50"/>
      <c r="BN2601" s="50"/>
      <c r="BO2601" s="50"/>
      <c r="BP2601" s="50"/>
      <c r="BQ2601" s="50"/>
      <c r="BR2601" s="50"/>
      <c r="BS2601" s="50"/>
      <c r="BT2601" s="50"/>
      <c r="BU2601" s="50"/>
      <c r="BV2601" s="50"/>
      <c r="BW2601" s="50"/>
      <c r="BX2601" s="50"/>
      <c r="BY2601" s="50"/>
      <c r="BZ2601" s="50"/>
      <c r="CA2601" s="50"/>
      <c r="CB2601" s="50"/>
      <c r="CC2601" s="50"/>
      <c r="CD2601" s="50"/>
      <c r="CE2601" s="50"/>
      <c r="CF2601" s="50"/>
      <c r="CG2601" s="50"/>
      <c r="CH2601" s="50"/>
      <c r="CI2601" s="50"/>
      <c r="CJ2601" s="50"/>
      <c r="CK2601" s="50"/>
      <c r="CL2601" s="50"/>
      <c r="CM2601" s="50"/>
      <c r="CN2601" s="50"/>
      <c r="CO2601" s="50"/>
      <c r="CP2601" s="50"/>
      <c r="CQ2601" s="50"/>
      <c r="CR2601" s="50"/>
      <c r="CS2601" s="50"/>
      <c r="CT2601" s="50"/>
      <c r="CU2601" s="50"/>
      <c r="CV2601" s="50"/>
      <c r="CW2601" s="50"/>
      <c r="CX2601" s="50"/>
      <c r="CY2601" s="50"/>
      <c r="CZ2601" s="50"/>
      <c r="DA2601" s="50"/>
      <c r="DB2601" s="50"/>
      <c r="DC2601" s="50"/>
      <c r="DD2601" s="50"/>
      <c r="DE2601" s="50"/>
      <c r="DF2601" s="50"/>
    </row>
    <row r="2602" spans="2:110" x14ac:dyDescent="0.2">
      <c r="B2602" s="176"/>
      <c r="C2602" s="176"/>
      <c r="E2602" s="203"/>
      <c r="F2602" s="203"/>
      <c r="G2602" s="203"/>
      <c r="H2602" s="203"/>
      <c r="I2602" s="203"/>
      <c r="J2602" s="203"/>
      <c r="K2602" s="203"/>
      <c r="L2602" s="203"/>
      <c r="M2602" s="203"/>
      <c r="N2602" s="203"/>
      <c r="O2602" s="203"/>
      <c r="P2602" s="203"/>
      <c r="Q2602" s="204"/>
      <c r="R2602" s="204"/>
      <c r="S2602" s="234"/>
      <c r="T2602" s="50"/>
      <c r="U2602" s="50"/>
      <c r="V2602" s="50"/>
      <c r="W2602" s="50"/>
      <c r="X2602" s="50"/>
      <c r="Y2602" s="50"/>
      <c r="Z2602" s="250"/>
      <c r="AA2602" s="238"/>
      <c r="AB2602" s="50"/>
      <c r="AC2602" s="50"/>
      <c r="AD2602" s="50"/>
      <c r="AE2602" s="50"/>
      <c r="AF2602" s="50"/>
      <c r="AG2602" s="50"/>
      <c r="AH2602" s="50"/>
      <c r="AI2602" s="50"/>
      <c r="AJ2602" s="50"/>
      <c r="AK2602" s="50"/>
      <c r="AL2602" s="50"/>
      <c r="AM2602" s="50"/>
      <c r="AN2602" s="50"/>
      <c r="AO2602" s="50"/>
      <c r="AP2602" s="50"/>
      <c r="AQ2602" s="50"/>
      <c r="AR2602" s="50"/>
      <c r="AS2602" s="50"/>
      <c r="AT2602" s="50"/>
      <c r="AU2602" s="50"/>
      <c r="AV2602" s="50"/>
      <c r="AW2602" s="50"/>
      <c r="AX2602" s="50"/>
      <c r="AY2602" s="50"/>
      <c r="AZ2602" s="50"/>
      <c r="BA2602" s="50"/>
      <c r="BB2602" s="50"/>
      <c r="BC2602" s="50"/>
      <c r="BD2602" s="50"/>
      <c r="BE2602" s="50"/>
      <c r="BF2602" s="50"/>
      <c r="BG2602" s="50"/>
      <c r="BH2602" s="50"/>
      <c r="BI2602" s="50"/>
      <c r="BJ2602" s="50"/>
      <c r="BK2602" s="50"/>
      <c r="BL2602" s="50"/>
      <c r="BM2602" s="50"/>
      <c r="BN2602" s="50"/>
      <c r="BO2602" s="50"/>
      <c r="BP2602" s="50"/>
      <c r="BQ2602" s="50"/>
      <c r="BR2602" s="50"/>
      <c r="BS2602" s="50"/>
      <c r="BT2602" s="50"/>
      <c r="BU2602" s="50"/>
      <c r="BV2602" s="50"/>
      <c r="BW2602" s="50"/>
      <c r="BX2602" s="50"/>
      <c r="BY2602" s="50"/>
      <c r="BZ2602" s="50"/>
      <c r="CA2602" s="50"/>
      <c r="CB2602" s="50"/>
      <c r="CC2602" s="50"/>
      <c r="CD2602" s="50"/>
      <c r="CE2602" s="50"/>
      <c r="CF2602" s="50"/>
      <c r="CG2602" s="50"/>
      <c r="CH2602" s="50"/>
      <c r="CI2602" s="50"/>
      <c r="CJ2602" s="50"/>
      <c r="CK2602" s="50"/>
      <c r="CL2602" s="50"/>
      <c r="CM2602" s="50"/>
      <c r="CN2602" s="50"/>
      <c r="CO2602" s="50"/>
      <c r="CP2602" s="50"/>
      <c r="CQ2602" s="50"/>
      <c r="CR2602" s="50"/>
      <c r="CS2602" s="50"/>
      <c r="CT2602" s="50"/>
      <c r="CU2602" s="50"/>
      <c r="CV2602" s="50"/>
      <c r="CW2602" s="50"/>
      <c r="CX2602" s="50"/>
      <c r="CY2602" s="50"/>
      <c r="CZ2602" s="50"/>
      <c r="DA2602" s="50"/>
      <c r="DB2602" s="50"/>
      <c r="DC2602" s="50"/>
      <c r="DD2602" s="50"/>
      <c r="DE2602" s="50"/>
      <c r="DF2602" s="50"/>
    </row>
    <row r="2603" spans="2:110" x14ac:dyDescent="0.2">
      <c r="B2603" s="176"/>
      <c r="C2603" s="176"/>
      <c r="D2603" s="200"/>
      <c r="E2603" s="203"/>
      <c r="F2603" s="203"/>
      <c r="G2603" s="203"/>
      <c r="H2603" s="203"/>
      <c r="I2603" s="203"/>
      <c r="J2603" s="203"/>
      <c r="K2603" s="203"/>
      <c r="L2603" s="203"/>
      <c r="M2603" s="203"/>
      <c r="N2603" s="203"/>
      <c r="O2603" s="203"/>
      <c r="P2603" s="203"/>
      <c r="Q2603" s="204"/>
      <c r="R2603" s="204"/>
      <c r="S2603" s="234"/>
      <c r="T2603" s="50"/>
      <c r="U2603" s="50"/>
      <c r="V2603" s="50"/>
      <c r="W2603" s="50"/>
      <c r="X2603" s="50"/>
      <c r="Y2603" s="50"/>
      <c r="Z2603" s="250"/>
      <c r="AA2603" s="238"/>
      <c r="AB2603" s="50"/>
      <c r="AC2603" s="50"/>
      <c r="AD2603" s="50"/>
      <c r="AE2603" s="50"/>
      <c r="AF2603" s="50"/>
      <c r="AG2603" s="50"/>
      <c r="AH2603" s="50"/>
      <c r="AI2603" s="50"/>
      <c r="AJ2603" s="50"/>
      <c r="AK2603" s="50"/>
      <c r="AL2603" s="50"/>
      <c r="AM2603" s="50"/>
      <c r="AN2603" s="50"/>
      <c r="AO2603" s="50"/>
      <c r="AP2603" s="50"/>
      <c r="AQ2603" s="50"/>
      <c r="AR2603" s="50"/>
      <c r="AS2603" s="50"/>
      <c r="AT2603" s="50"/>
      <c r="AU2603" s="50"/>
      <c r="AV2603" s="50"/>
      <c r="AW2603" s="50"/>
      <c r="AX2603" s="50"/>
      <c r="AY2603" s="50"/>
      <c r="AZ2603" s="50"/>
      <c r="BA2603" s="50"/>
      <c r="BB2603" s="50"/>
      <c r="BC2603" s="50"/>
      <c r="BD2603" s="50"/>
      <c r="BE2603" s="50"/>
      <c r="BF2603" s="50"/>
      <c r="BG2603" s="50"/>
      <c r="BH2603" s="50"/>
      <c r="BI2603" s="50"/>
      <c r="BJ2603" s="50"/>
      <c r="BK2603" s="50"/>
      <c r="BL2603" s="50"/>
      <c r="BM2603" s="50"/>
      <c r="BN2603" s="50"/>
      <c r="BO2603" s="50"/>
      <c r="BP2603" s="50"/>
      <c r="BQ2603" s="50"/>
      <c r="BR2603" s="50"/>
      <c r="BS2603" s="50"/>
      <c r="BT2603" s="50"/>
      <c r="BU2603" s="50"/>
      <c r="BV2603" s="50"/>
      <c r="BW2603" s="50"/>
      <c r="BX2603" s="50"/>
      <c r="BY2603" s="50"/>
      <c r="BZ2603" s="50"/>
      <c r="CA2603" s="50"/>
      <c r="CB2603" s="50"/>
      <c r="CC2603" s="50"/>
      <c r="CD2603" s="50"/>
      <c r="CE2603" s="50"/>
      <c r="CF2603" s="50"/>
      <c r="CG2603" s="50"/>
      <c r="CH2603" s="50"/>
      <c r="CI2603" s="50"/>
      <c r="CJ2603" s="50"/>
      <c r="CK2603" s="50"/>
      <c r="CL2603" s="50"/>
      <c r="CM2603" s="50"/>
      <c r="CN2603" s="50"/>
      <c r="CO2603" s="50"/>
      <c r="CP2603" s="50"/>
      <c r="CQ2603" s="50"/>
      <c r="CR2603" s="50"/>
      <c r="CS2603" s="50"/>
      <c r="CT2603" s="50"/>
      <c r="CU2603" s="50"/>
      <c r="CV2603" s="50"/>
      <c r="CW2603" s="50"/>
      <c r="CX2603" s="50"/>
      <c r="CY2603" s="50"/>
      <c r="CZ2603" s="50"/>
      <c r="DA2603" s="50"/>
      <c r="DB2603" s="50"/>
      <c r="DC2603" s="50"/>
      <c r="DD2603" s="50"/>
      <c r="DE2603" s="50"/>
      <c r="DF2603" s="50"/>
    </row>
    <row r="2604" spans="2:110" x14ac:dyDescent="0.2">
      <c r="B2604" s="176"/>
      <c r="C2604" s="176"/>
      <c r="E2604" s="203"/>
      <c r="F2604" s="203"/>
      <c r="G2604" s="203"/>
      <c r="H2604" s="203"/>
      <c r="I2604" s="203"/>
      <c r="J2604" s="203"/>
      <c r="K2604" s="203"/>
      <c r="L2604" s="203"/>
      <c r="M2604" s="203"/>
      <c r="N2604" s="203"/>
      <c r="O2604" s="203"/>
      <c r="P2604" s="203"/>
      <c r="Q2604" s="204"/>
      <c r="R2604" s="204"/>
      <c r="S2604" s="234"/>
      <c r="T2604" s="50"/>
      <c r="U2604" s="50"/>
      <c r="V2604" s="50"/>
      <c r="W2604" s="50"/>
      <c r="X2604" s="50"/>
      <c r="Y2604" s="50"/>
      <c r="Z2604" s="250"/>
      <c r="AA2604" s="238"/>
      <c r="AB2604" s="50"/>
      <c r="AC2604" s="50"/>
      <c r="AD2604" s="50"/>
      <c r="AE2604" s="50"/>
      <c r="AF2604" s="50"/>
      <c r="AG2604" s="50"/>
      <c r="AH2604" s="50"/>
      <c r="AI2604" s="50"/>
      <c r="AJ2604" s="50"/>
      <c r="AK2604" s="50"/>
      <c r="AL2604" s="50"/>
      <c r="AM2604" s="50"/>
      <c r="AN2604" s="50"/>
      <c r="AO2604" s="50"/>
      <c r="AP2604" s="50"/>
      <c r="AQ2604" s="50"/>
      <c r="AR2604" s="50"/>
      <c r="AS2604" s="50"/>
      <c r="AT2604" s="50"/>
      <c r="AU2604" s="50"/>
      <c r="AV2604" s="50"/>
      <c r="AW2604" s="50"/>
      <c r="AX2604" s="50"/>
      <c r="AY2604" s="50"/>
      <c r="AZ2604" s="50"/>
      <c r="BA2604" s="50"/>
      <c r="BB2604" s="50"/>
      <c r="BC2604" s="50"/>
      <c r="BD2604" s="50"/>
      <c r="BE2604" s="50"/>
      <c r="BF2604" s="50"/>
      <c r="BG2604" s="50"/>
      <c r="BH2604" s="50"/>
      <c r="BI2604" s="50"/>
      <c r="BJ2604" s="50"/>
      <c r="BK2604" s="50"/>
      <c r="BL2604" s="50"/>
      <c r="BM2604" s="50"/>
      <c r="BN2604" s="50"/>
      <c r="BO2604" s="50"/>
      <c r="BP2604" s="50"/>
      <c r="BQ2604" s="50"/>
      <c r="BR2604" s="50"/>
      <c r="BS2604" s="50"/>
      <c r="BT2604" s="50"/>
      <c r="BU2604" s="50"/>
      <c r="BV2604" s="50"/>
      <c r="BW2604" s="50"/>
      <c r="BX2604" s="50"/>
      <c r="BY2604" s="50"/>
      <c r="BZ2604" s="50"/>
      <c r="CA2604" s="50"/>
      <c r="CB2604" s="50"/>
      <c r="CC2604" s="50"/>
      <c r="CD2604" s="50"/>
      <c r="CE2604" s="50"/>
      <c r="CF2604" s="50"/>
      <c r="CG2604" s="50"/>
      <c r="CH2604" s="50"/>
      <c r="CI2604" s="50"/>
      <c r="CJ2604" s="50"/>
      <c r="CK2604" s="50"/>
      <c r="CL2604" s="50"/>
      <c r="CM2604" s="50"/>
      <c r="CN2604" s="50"/>
      <c r="CO2604" s="50"/>
      <c r="CP2604" s="50"/>
      <c r="CQ2604" s="50"/>
      <c r="CR2604" s="50"/>
      <c r="CS2604" s="50"/>
      <c r="CT2604" s="50"/>
      <c r="CU2604" s="50"/>
      <c r="CV2604" s="50"/>
      <c r="CW2604" s="50"/>
      <c r="CX2604" s="50"/>
      <c r="CY2604" s="50"/>
      <c r="CZ2604" s="50"/>
      <c r="DA2604" s="50"/>
      <c r="DB2604" s="50"/>
      <c r="DC2604" s="50"/>
      <c r="DD2604" s="50"/>
      <c r="DE2604" s="50"/>
      <c r="DF2604" s="50"/>
    </row>
    <row r="2605" spans="2:110" x14ac:dyDescent="0.2">
      <c r="B2605" s="176"/>
      <c r="C2605" s="176"/>
      <c r="E2605" s="203"/>
      <c r="F2605" s="203"/>
      <c r="G2605" s="203"/>
      <c r="H2605" s="203"/>
      <c r="I2605" s="203"/>
      <c r="J2605" s="203"/>
      <c r="K2605" s="203"/>
      <c r="L2605" s="203"/>
      <c r="M2605" s="203"/>
      <c r="N2605" s="203"/>
      <c r="O2605" s="203"/>
      <c r="P2605" s="203"/>
      <c r="Q2605" s="204"/>
      <c r="R2605" s="204"/>
      <c r="S2605" s="234"/>
      <c r="T2605" s="50"/>
      <c r="U2605" s="50"/>
      <c r="V2605" s="50"/>
      <c r="W2605" s="50"/>
      <c r="X2605" s="50"/>
      <c r="Y2605" s="50"/>
      <c r="Z2605" s="250"/>
      <c r="AA2605" s="238"/>
      <c r="AB2605" s="50"/>
      <c r="AC2605" s="50"/>
      <c r="AD2605" s="50"/>
      <c r="AE2605" s="50"/>
      <c r="AF2605" s="50"/>
      <c r="AG2605" s="50"/>
      <c r="AH2605" s="50"/>
      <c r="AI2605" s="50"/>
      <c r="AJ2605" s="50"/>
      <c r="AK2605" s="50"/>
      <c r="AL2605" s="50"/>
      <c r="AM2605" s="50"/>
      <c r="AN2605" s="50"/>
      <c r="AO2605" s="50"/>
      <c r="AP2605" s="50"/>
      <c r="AQ2605" s="50"/>
      <c r="AR2605" s="50"/>
      <c r="AS2605" s="50"/>
      <c r="AT2605" s="50"/>
      <c r="AU2605" s="50"/>
      <c r="AV2605" s="50"/>
      <c r="AW2605" s="50"/>
      <c r="AX2605" s="50"/>
      <c r="AY2605" s="50"/>
      <c r="AZ2605" s="50"/>
      <c r="BA2605" s="50"/>
      <c r="BB2605" s="50"/>
      <c r="BC2605" s="50"/>
      <c r="BD2605" s="50"/>
      <c r="BE2605" s="50"/>
      <c r="BF2605" s="50"/>
      <c r="BG2605" s="50"/>
      <c r="BH2605" s="50"/>
      <c r="BI2605" s="50"/>
      <c r="BJ2605" s="50"/>
      <c r="BK2605" s="50"/>
      <c r="BL2605" s="50"/>
      <c r="BM2605" s="50"/>
      <c r="BN2605" s="50"/>
      <c r="BO2605" s="50"/>
      <c r="BP2605" s="50"/>
      <c r="BQ2605" s="50"/>
      <c r="BR2605" s="50"/>
      <c r="BS2605" s="50"/>
      <c r="BT2605" s="50"/>
      <c r="BU2605" s="50"/>
      <c r="BV2605" s="50"/>
      <c r="BW2605" s="50"/>
      <c r="BX2605" s="50"/>
      <c r="BY2605" s="50"/>
      <c r="BZ2605" s="50"/>
      <c r="CA2605" s="50"/>
      <c r="CB2605" s="50"/>
      <c r="CC2605" s="50"/>
      <c r="CD2605" s="50"/>
      <c r="CE2605" s="50"/>
      <c r="CF2605" s="50"/>
      <c r="CG2605" s="50"/>
      <c r="CH2605" s="50"/>
      <c r="CI2605" s="50"/>
      <c r="CJ2605" s="50"/>
      <c r="CK2605" s="50"/>
      <c r="CL2605" s="50"/>
      <c r="CM2605" s="50"/>
      <c r="CN2605" s="50"/>
      <c r="CO2605" s="50"/>
      <c r="CP2605" s="50"/>
      <c r="CQ2605" s="50"/>
      <c r="CR2605" s="50"/>
      <c r="CS2605" s="50"/>
      <c r="CT2605" s="50"/>
      <c r="CU2605" s="50"/>
      <c r="CV2605" s="50"/>
      <c r="CW2605" s="50"/>
      <c r="CX2605" s="50"/>
      <c r="CY2605" s="50"/>
      <c r="CZ2605" s="50"/>
      <c r="DA2605" s="50"/>
      <c r="DB2605" s="50"/>
      <c r="DC2605" s="50"/>
      <c r="DD2605" s="50"/>
      <c r="DE2605" s="50"/>
      <c r="DF2605" s="50"/>
    </row>
    <row r="2606" spans="2:110" x14ac:dyDescent="0.2">
      <c r="B2606" s="176"/>
      <c r="C2606" s="176"/>
      <c r="E2606" s="203"/>
      <c r="F2606" s="203"/>
      <c r="G2606" s="203"/>
      <c r="H2606" s="203"/>
      <c r="I2606" s="203"/>
      <c r="J2606" s="203"/>
      <c r="K2606" s="203"/>
      <c r="L2606" s="203"/>
      <c r="M2606" s="203"/>
      <c r="N2606" s="203"/>
      <c r="O2606" s="203"/>
      <c r="P2606" s="203"/>
      <c r="Q2606" s="204"/>
      <c r="R2606" s="204"/>
      <c r="S2606" s="234"/>
      <c r="T2606" s="50"/>
      <c r="U2606" s="50"/>
      <c r="V2606" s="50"/>
      <c r="W2606" s="50"/>
      <c r="X2606" s="50"/>
      <c r="Y2606" s="50"/>
      <c r="Z2606" s="250"/>
      <c r="AA2606" s="238"/>
      <c r="AB2606" s="50"/>
      <c r="AC2606" s="50"/>
      <c r="AD2606" s="50"/>
      <c r="AE2606" s="50"/>
      <c r="AF2606" s="50"/>
      <c r="AG2606" s="50"/>
      <c r="AH2606" s="50"/>
      <c r="AI2606" s="50"/>
      <c r="AJ2606" s="50"/>
      <c r="AK2606" s="50"/>
      <c r="AL2606" s="50"/>
      <c r="AM2606" s="50"/>
      <c r="AN2606" s="50"/>
      <c r="AO2606" s="50"/>
      <c r="AP2606" s="50"/>
      <c r="AQ2606" s="50"/>
      <c r="AR2606" s="50"/>
      <c r="AS2606" s="50"/>
      <c r="AT2606" s="50"/>
      <c r="AU2606" s="50"/>
      <c r="AV2606" s="50"/>
      <c r="AW2606" s="50"/>
      <c r="AX2606" s="50"/>
      <c r="AY2606" s="50"/>
      <c r="AZ2606" s="50"/>
      <c r="BA2606" s="50"/>
      <c r="BB2606" s="50"/>
      <c r="BC2606" s="50"/>
      <c r="BD2606" s="50"/>
      <c r="BE2606" s="50"/>
      <c r="BF2606" s="50"/>
      <c r="BG2606" s="50"/>
      <c r="BH2606" s="50"/>
      <c r="BI2606" s="50"/>
      <c r="BJ2606" s="50"/>
      <c r="BK2606" s="50"/>
      <c r="BL2606" s="50"/>
      <c r="BM2606" s="50"/>
      <c r="BN2606" s="50"/>
      <c r="BO2606" s="50"/>
      <c r="BP2606" s="50"/>
      <c r="BQ2606" s="50"/>
      <c r="BR2606" s="50"/>
      <c r="BS2606" s="50"/>
      <c r="BT2606" s="50"/>
      <c r="BU2606" s="50"/>
      <c r="BV2606" s="50"/>
      <c r="BW2606" s="50"/>
      <c r="BX2606" s="50"/>
      <c r="BY2606" s="50"/>
      <c r="BZ2606" s="50"/>
      <c r="CA2606" s="50"/>
      <c r="CB2606" s="50"/>
      <c r="CC2606" s="50"/>
      <c r="CD2606" s="50"/>
      <c r="CE2606" s="50"/>
      <c r="CF2606" s="50"/>
      <c r="CG2606" s="50"/>
      <c r="CH2606" s="50"/>
      <c r="CI2606" s="50"/>
      <c r="CJ2606" s="50"/>
      <c r="CK2606" s="50"/>
      <c r="CL2606" s="50"/>
      <c r="CM2606" s="50"/>
      <c r="CN2606" s="50"/>
      <c r="CO2606" s="50"/>
      <c r="CP2606" s="50"/>
      <c r="CQ2606" s="50"/>
      <c r="CR2606" s="50"/>
      <c r="CS2606" s="50"/>
      <c r="CT2606" s="50"/>
      <c r="CU2606" s="50"/>
      <c r="CV2606" s="50"/>
      <c r="CW2606" s="50"/>
      <c r="CX2606" s="50"/>
      <c r="CY2606" s="50"/>
      <c r="CZ2606" s="50"/>
      <c r="DA2606" s="50"/>
      <c r="DB2606" s="50"/>
      <c r="DC2606" s="50"/>
      <c r="DD2606" s="50"/>
      <c r="DE2606" s="50"/>
      <c r="DF2606" s="50"/>
    </row>
    <row r="2607" spans="2:110" x14ac:dyDescent="0.2">
      <c r="B2607" s="176"/>
      <c r="C2607" s="176"/>
      <c r="E2607" s="203"/>
      <c r="F2607" s="203"/>
      <c r="G2607" s="203"/>
      <c r="H2607" s="203"/>
      <c r="I2607" s="203"/>
      <c r="J2607" s="203"/>
      <c r="K2607" s="203"/>
      <c r="L2607" s="203"/>
      <c r="M2607" s="203"/>
      <c r="N2607" s="203"/>
      <c r="O2607" s="203"/>
      <c r="P2607" s="203"/>
      <c r="Q2607" s="204"/>
      <c r="R2607" s="204"/>
      <c r="S2607" s="234"/>
      <c r="T2607" s="50"/>
      <c r="U2607" s="50"/>
      <c r="V2607" s="50"/>
      <c r="W2607" s="50"/>
      <c r="X2607" s="50"/>
      <c r="Y2607" s="50"/>
      <c r="Z2607" s="250"/>
      <c r="AA2607" s="238"/>
      <c r="AB2607" s="50"/>
      <c r="AC2607" s="50"/>
      <c r="AD2607" s="50"/>
      <c r="AE2607" s="50"/>
      <c r="AF2607" s="50"/>
      <c r="AG2607" s="50"/>
      <c r="AH2607" s="50"/>
      <c r="AI2607" s="50"/>
      <c r="AJ2607" s="50"/>
      <c r="AK2607" s="50"/>
      <c r="AL2607" s="50"/>
      <c r="AM2607" s="50"/>
      <c r="AN2607" s="50"/>
      <c r="AO2607" s="50"/>
      <c r="AP2607" s="50"/>
      <c r="AQ2607" s="50"/>
      <c r="AR2607" s="50"/>
      <c r="AS2607" s="50"/>
      <c r="AT2607" s="50"/>
      <c r="AU2607" s="50"/>
      <c r="AV2607" s="50"/>
      <c r="AW2607" s="50"/>
      <c r="AX2607" s="50"/>
      <c r="AY2607" s="50"/>
      <c r="AZ2607" s="50"/>
      <c r="BA2607" s="50"/>
      <c r="BB2607" s="50"/>
      <c r="BC2607" s="50"/>
      <c r="BD2607" s="50"/>
      <c r="BE2607" s="50"/>
      <c r="BF2607" s="50"/>
      <c r="BG2607" s="50"/>
      <c r="BH2607" s="50"/>
      <c r="BI2607" s="50"/>
      <c r="BJ2607" s="50"/>
      <c r="BK2607" s="50"/>
      <c r="BL2607" s="50"/>
      <c r="BM2607" s="50"/>
      <c r="BN2607" s="50"/>
      <c r="BO2607" s="50"/>
      <c r="BP2607" s="50"/>
      <c r="BQ2607" s="50"/>
      <c r="BR2607" s="50"/>
      <c r="BS2607" s="50"/>
      <c r="BT2607" s="50"/>
      <c r="BU2607" s="50"/>
      <c r="BV2607" s="50"/>
      <c r="BW2607" s="50"/>
      <c r="BX2607" s="50"/>
      <c r="BY2607" s="50"/>
      <c r="BZ2607" s="50"/>
      <c r="CA2607" s="50"/>
      <c r="CB2607" s="50"/>
      <c r="CC2607" s="50"/>
      <c r="CD2607" s="50"/>
      <c r="CE2607" s="50"/>
      <c r="CF2607" s="50"/>
      <c r="CG2607" s="50"/>
      <c r="CH2607" s="50"/>
      <c r="CI2607" s="50"/>
      <c r="CJ2607" s="50"/>
      <c r="CK2607" s="50"/>
      <c r="CL2607" s="50"/>
      <c r="CM2607" s="50"/>
      <c r="CN2607" s="50"/>
      <c r="CO2607" s="50"/>
      <c r="CP2607" s="50"/>
      <c r="CQ2607" s="50"/>
      <c r="CR2607" s="50"/>
      <c r="CS2607" s="50"/>
      <c r="CT2607" s="50"/>
      <c r="CU2607" s="50"/>
      <c r="CV2607" s="50"/>
      <c r="CW2607" s="50"/>
      <c r="CX2607" s="50"/>
      <c r="CY2607" s="50"/>
      <c r="CZ2607" s="50"/>
      <c r="DA2607" s="50"/>
      <c r="DB2607" s="50"/>
      <c r="DC2607" s="50"/>
      <c r="DD2607" s="50"/>
      <c r="DE2607" s="50"/>
      <c r="DF2607" s="50"/>
    </row>
    <row r="2608" spans="2:110" x14ac:dyDescent="0.2">
      <c r="B2608" s="176"/>
      <c r="C2608" s="176"/>
      <c r="D2608" s="200"/>
      <c r="E2608" s="203"/>
      <c r="F2608" s="203"/>
      <c r="G2608" s="203"/>
      <c r="H2608" s="203"/>
      <c r="I2608" s="203"/>
      <c r="J2608" s="203"/>
      <c r="K2608" s="203"/>
      <c r="L2608" s="203"/>
      <c r="M2608" s="203"/>
      <c r="N2608" s="203"/>
      <c r="O2608" s="203"/>
      <c r="P2608" s="203"/>
      <c r="Q2608" s="204"/>
      <c r="R2608" s="204"/>
      <c r="S2608" s="234"/>
      <c r="T2608" s="50"/>
      <c r="U2608" s="50"/>
      <c r="V2608" s="50"/>
      <c r="W2608" s="50"/>
      <c r="X2608" s="50"/>
      <c r="Y2608" s="50"/>
      <c r="Z2608" s="250"/>
      <c r="AA2608" s="238"/>
      <c r="AB2608" s="50"/>
      <c r="AC2608" s="50"/>
      <c r="AD2608" s="50"/>
      <c r="AE2608" s="50"/>
      <c r="AF2608" s="50"/>
      <c r="AG2608" s="50"/>
      <c r="AH2608" s="50"/>
      <c r="AI2608" s="50"/>
      <c r="AJ2608" s="50"/>
      <c r="AK2608" s="50"/>
      <c r="AL2608" s="50"/>
      <c r="AM2608" s="50"/>
      <c r="AN2608" s="50"/>
      <c r="AO2608" s="50"/>
      <c r="AP2608" s="50"/>
      <c r="AQ2608" s="50"/>
      <c r="AR2608" s="50"/>
      <c r="AS2608" s="50"/>
      <c r="AT2608" s="50"/>
      <c r="AU2608" s="50"/>
      <c r="AV2608" s="50"/>
      <c r="AW2608" s="50"/>
      <c r="AX2608" s="50"/>
      <c r="AY2608" s="50"/>
      <c r="AZ2608" s="50"/>
      <c r="BA2608" s="50"/>
      <c r="BB2608" s="50"/>
      <c r="BC2608" s="50"/>
      <c r="BD2608" s="50"/>
      <c r="BE2608" s="50"/>
      <c r="BF2608" s="50"/>
      <c r="BG2608" s="50"/>
      <c r="BH2608" s="50"/>
      <c r="BI2608" s="50"/>
      <c r="BJ2608" s="50"/>
      <c r="BK2608" s="50"/>
      <c r="BL2608" s="50"/>
      <c r="BM2608" s="50"/>
      <c r="BN2608" s="50"/>
      <c r="BO2608" s="50"/>
      <c r="BP2608" s="50"/>
      <c r="BQ2608" s="50"/>
      <c r="BR2608" s="50"/>
      <c r="BS2608" s="50"/>
      <c r="BT2608" s="50"/>
      <c r="BU2608" s="50"/>
      <c r="BV2608" s="50"/>
      <c r="BW2608" s="50"/>
      <c r="BX2608" s="50"/>
      <c r="BY2608" s="50"/>
      <c r="BZ2608" s="50"/>
      <c r="CA2608" s="50"/>
      <c r="CB2608" s="50"/>
      <c r="CC2608" s="50"/>
      <c r="CD2608" s="50"/>
      <c r="CE2608" s="50"/>
      <c r="CF2608" s="50"/>
      <c r="CG2608" s="50"/>
      <c r="CH2608" s="50"/>
      <c r="CI2608" s="50"/>
      <c r="CJ2608" s="50"/>
      <c r="CK2608" s="50"/>
      <c r="CL2608" s="50"/>
      <c r="CM2608" s="50"/>
      <c r="CN2608" s="50"/>
      <c r="CO2608" s="50"/>
      <c r="CP2608" s="50"/>
      <c r="CQ2608" s="50"/>
      <c r="CR2608" s="50"/>
      <c r="CS2608" s="50"/>
      <c r="CT2608" s="50"/>
      <c r="CU2608" s="50"/>
      <c r="CV2608" s="50"/>
      <c r="CW2608" s="50"/>
      <c r="CX2608" s="50"/>
      <c r="CY2608" s="50"/>
      <c r="CZ2608" s="50"/>
      <c r="DA2608" s="50"/>
      <c r="DB2608" s="50"/>
      <c r="DC2608" s="50"/>
      <c r="DD2608" s="50"/>
      <c r="DE2608" s="50"/>
      <c r="DF2608" s="50"/>
    </row>
    <row r="2609" spans="2:110" x14ac:dyDescent="0.2">
      <c r="B2609" s="176"/>
      <c r="C2609" s="176"/>
      <c r="E2609" s="203"/>
      <c r="F2609" s="203"/>
      <c r="G2609" s="203"/>
      <c r="H2609" s="203"/>
      <c r="I2609" s="203"/>
      <c r="J2609" s="203"/>
      <c r="K2609" s="203"/>
      <c r="L2609" s="203"/>
      <c r="M2609" s="203"/>
      <c r="N2609" s="203"/>
      <c r="O2609" s="203"/>
      <c r="P2609" s="203"/>
      <c r="Q2609" s="204"/>
      <c r="R2609" s="204"/>
      <c r="S2609" s="234"/>
      <c r="T2609" s="50"/>
      <c r="U2609" s="50"/>
      <c r="V2609" s="50"/>
      <c r="W2609" s="50"/>
      <c r="X2609" s="50"/>
      <c r="Y2609" s="50"/>
      <c r="Z2609" s="250"/>
      <c r="AA2609" s="238"/>
      <c r="AB2609" s="50"/>
      <c r="AC2609" s="50"/>
      <c r="AD2609" s="50"/>
      <c r="AE2609" s="50"/>
      <c r="AF2609" s="50"/>
      <c r="AG2609" s="50"/>
      <c r="AH2609" s="50"/>
      <c r="AI2609" s="50"/>
      <c r="AJ2609" s="50"/>
      <c r="AK2609" s="50"/>
      <c r="AL2609" s="50"/>
      <c r="AM2609" s="50"/>
      <c r="AN2609" s="50"/>
      <c r="AO2609" s="50"/>
      <c r="AP2609" s="50"/>
      <c r="AQ2609" s="50"/>
      <c r="AR2609" s="50"/>
      <c r="AS2609" s="50"/>
      <c r="AT2609" s="50"/>
      <c r="AU2609" s="50"/>
      <c r="AV2609" s="50"/>
      <c r="AW2609" s="50"/>
      <c r="AX2609" s="50"/>
      <c r="AY2609" s="50"/>
      <c r="AZ2609" s="50"/>
      <c r="BA2609" s="50"/>
      <c r="BB2609" s="50"/>
      <c r="BC2609" s="50"/>
      <c r="BD2609" s="50"/>
      <c r="BE2609" s="50"/>
      <c r="BF2609" s="50"/>
      <c r="BG2609" s="50"/>
      <c r="BH2609" s="50"/>
      <c r="BI2609" s="50"/>
      <c r="BJ2609" s="50"/>
      <c r="BK2609" s="50"/>
      <c r="BL2609" s="50"/>
      <c r="BM2609" s="50"/>
      <c r="BN2609" s="50"/>
      <c r="BO2609" s="50"/>
      <c r="BP2609" s="50"/>
      <c r="BQ2609" s="50"/>
      <c r="BR2609" s="50"/>
      <c r="BS2609" s="50"/>
      <c r="BT2609" s="50"/>
      <c r="BU2609" s="50"/>
      <c r="BV2609" s="50"/>
      <c r="BW2609" s="50"/>
      <c r="BX2609" s="50"/>
      <c r="BY2609" s="50"/>
      <c r="BZ2609" s="50"/>
      <c r="CA2609" s="50"/>
      <c r="CB2609" s="50"/>
      <c r="CC2609" s="50"/>
      <c r="CD2609" s="50"/>
      <c r="CE2609" s="50"/>
      <c r="CF2609" s="50"/>
      <c r="CG2609" s="50"/>
      <c r="CH2609" s="50"/>
      <c r="CI2609" s="50"/>
      <c r="CJ2609" s="50"/>
      <c r="CK2609" s="50"/>
      <c r="CL2609" s="50"/>
      <c r="CM2609" s="50"/>
      <c r="CN2609" s="50"/>
      <c r="CO2609" s="50"/>
      <c r="CP2609" s="50"/>
      <c r="CQ2609" s="50"/>
      <c r="CR2609" s="50"/>
      <c r="CS2609" s="50"/>
      <c r="CT2609" s="50"/>
      <c r="CU2609" s="50"/>
      <c r="CV2609" s="50"/>
      <c r="CW2609" s="50"/>
      <c r="CX2609" s="50"/>
      <c r="CY2609" s="50"/>
      <c r="CZ2609" s="50"/>
      <c r="DA2609" s="50"/>
      <c r="DB2609" s="50"/>
      <c r="DC2609" s="50"/>
      <c r="DD2609" s="50"/>
      <c r="DE2609" s="50"/>
      <c r="DF2609" s="50"/>
    </row>
    <row r="2610" spans="2:110" x14ac:dyDescent="0.2">
      <c r="B2610" s="176"/>
      <c r="C2610" s="176"/>
      <c r="E2610" s="203"/>
      <c r="F2610" s="203"/>
      <c r="G2610" s="203"/>
      <c r="H2610" s="203"/>
      <c r="I2610" s="203"/>
      <c r="J2610" s="203"/>
      <c r="K2610" s="203"/>
      <c r="L2610" s="203"/>
      <c r="M2610" s="203"/>
      <c r="N2610" s="203"/>
      <c r="O2610" s="203"/>
      <c r="P2610" s="203"/>
      <c r="Q2610" s="204"/>
      <c r="R2610" s="204"/>
      <c r="S2610" s="234"/>
      <c r="T2610" s="50"/>
      <c r="U2610" s="50"/>
      <c r="V2610" s="50"/>
      <c r="W2610" s="50"/>
      <c r="X2610" s="50"/>
      <c r="Y2610" s="50"/>
      <c r="Z2610" s="250"/>
      <c r="AA2610" s="238"/>
      <c r="AB2610" s="50"/>
      <c r="AC2610" s="50"/>
      <c r="AD2610" s="50"/>
      <c r="AE2610" s="50"/>
      <c r="AF2610" s="50"/>
      <c r="AG2610" s="50"/>
      <c r="AH2610" s="50"/>
      <c r="AI2610" s="50"/>
      <c r="AJ2610" s="50"/>
      <c r="AK2610" s="50"/>
      <c r="AL2610" s="50"/>
      <c r="AM2610" s="50"/>
      <c r="AN2610" s="50"/>
      <c r="AO2610" s="50"/>
      <c r="AP2610" s="50"/>
      <c r="AQ2610" s="50"/>
      <c r="AR2610" s="50"/>
      <c r="AS2610" s="50"/>
      <c r="AT2610" s="50"/>
      <c r="AU2610" s="50"/>
      <c r="AV2610" s="50"/>
      <c r="AW2610" s="50"/>
      <c r="AX2610" s="50"/>
      <c r="AY2610" s="50"/>
      <c r="AZ2610" s="50"/>
      <c r="BA2610" s="50"/>
      <c r="BB2610" s="50"/>
      <c r="BC2610" s="50"/>
      <c r="BD2610" s="50"/>
      <c r="BE2610" s="50"/>
      <c r="BF2610" s="50"/>
      <c r="BG2610" s="50"/>
      <c r="BH2610" s="50"/>
      <c r="BI2610" s="50"/>
      <c r="BJ2610" s="50"/>
      <c r="BK2610" s="50"/>
      <c r="BL2610" s="50"/>
      <c r="BM2610" s="50"/>
      <c r="BN2610" s="50"/>
      <c r="BO2610" s="50"/>
      <c r="BP2610" s="50"/>
      <c r="BQ2610" s="50"/>
      <c r="BR2610" s="50"/>
      <c r="BS2610" s="50"/>
      <c r="BT2610" s="50"/>
      <c r="BU2610" s="50"/>
      <c r="BV2610" s="50"/>
      <c r="BW2610" s="50"/>
      <c r="BX2610" s="50"/>
      <c r="BY2610" s="50"/>
      <c r="BZ2610" s="50"/>
      <c r="CA2610" s="50"/>
      <c r="CB2610" s="50"/>
      <c r="CC2610" s="50"/>
      <c r="CD2610" s="50"/>
      <c r="CE2610" s="50"/>
      <c r="CF2610" s="50"/>
      <c r="CG2610" s="50"/>
      <c r="CH2610" s="50"/>
      <c r="CI2610" s="50"/>
      <c r="CJ2610" s="50"/>
      <c r="CK2610" s="50"/>
      <c r="CL2610" s="50"/>
      <c r="CM2610" s="50"/>
      <c r="CN2610" s="50"/>
      <c r="CO2610" s="50"/>
      <c r="CP2610" s="50"/>
      <c r="CQ2610" s="50"/>
      <c r="CR2610" s="50"/>
      <c r="CS2610" s="50"/>
      <c r="CT2610" s="50"/>
      <c r="CU2610" s="50"/>
      <c r="CV2610" s="50"/>
      <c r="CW2610" s="50"/>
      <c r="CX2610" s="50"/>
      <c r="CY2610" s="50"/>
      <c r="CZ2610" s="50"/>
      <c r="DA2610" s="50"/>
      <c r="DB2610" s="50"/>
      <c r="DC2610" s="50"/>
      <c r="DD2610" s="50"/>
      <c r="DE2610" s="50"/>
      <c r="DF2610" s="50"/>
    </row>
    <row r="2611" spans="2:110" x14ac:dyDescent="0.2">
      <c r="B2611" s="176"/>
      <c r="C2611" s="176"/>
      <c r="E2611" s="203"/>
      <c r="F2611" s="203"/>
      <c r="G2611" s="203"/>
      <c r="H2611" s="203"/>
      <c r="I2611" s="203"/>
      <c r="J2611" s="203"/>
      <c r="K2611" s="203"/>
      <c r="L2611" s="203"/>
      <c r="M2611" s="203"/>
      <c r="N2611" s="203"/>
      <c r="O2611" s="203"/>
      <c r="P2611" s="203"/>
      <c r="Q2611" s="204"/>
      <c r="R2611" s="204"/>
      <c r="S2611" s="234"/>
      <c r="T2611" s="50"/>
      <c r="U2611" s="50"/>
      <c r="V2611" s="50"/>
      <c r="W2611" s="50"/>
      <c r="X2611" s="50"/>
      <c r="Y2611" s="50"/>
      <c r="Z2611" s="250"/>
      <c r="AA2611" s="238"/>
      <c r="AB2611" s="50"/>
      <c r="AC2611" s="50"/>
      <c r="AD2611" s="50"/>
      <c r="AE2611" s="50"/>
      <c r="AF2611" s="50"/>
      <c r="AG2611" s="50"/>
      <c r="AH2611" s="50"/>
      <c r="AI2611" s="50"/>
      <c r="AJ2611" s="50"/>
      <c r="AK2611" s="50"/>
      <c r="AL2611" s="50"/>
      <c r="AM2611" s="50"/>
      <c r="AN2611" s="50"/>
      <c r="AO2611" s="50"/>
      <c r="AP2611" s="50"/>
      <c r="AQ2611" s="50"/>
      <c r="AR2611" s="50"/>
      <c r="AS2611" s="50"/>
      <c r="AT2611" s="50"/>
      <c r="AU2611" s="50"/>
      <c r="AV2611" s="50"/>
      <c r="AW2611" s="50"/>
      <c r="AX2611" s="50"/>
      <c r="AY2611" s="50"/>
      <c r="AZ2611" s="50"/>
      <c r="BA2611" s="50"/>
      <c r="BB2611" s="50"/>
      <c r="BC2611" s="50"/>
      <c r="BD2611" s="50"/>
      <c r="BE2611" s="50"/>
      <c r="BF2611" s="50"/>
      <c r="BG2611" s="50"/>
      <c r="BH2611" s="50"/>
      <c r="BI2611" s="50"/>
      <c r="BJ2611" s="50"/>
      <c r="BK2611" s="50"/>
      <c r="BL2611" s="50"/>
      <c r="BM2611" s="50"/>
      <c r="BN2611" s="50"/>
      <c r="BO2611" s="50"/>
      <c r="BP2611" s="50"/>
      <c r="BQ2611" s="50"/>
      <c r="BR2611" s="50"/>
      <c r="BS2611" s="50"/>
      <c r="BT2611" s="50"/>
      <c r="BU2611" s="50"/>
      <c r="BV2611" s="50"/>
      <c r="BW2611" s="50"/>
      <c r="BX2611" s="50"/>
      <c r="BY2611" s="50"/>
      <c r="BZ2611" s="50"/>
      <c r="CA2611" s="50"/>
      <c r="CB2611" s="50"/>
      <c r="CC2611" s="50"/>
      <c r="CD2611" s="50"/>
      <c r="CE2611" s="50"/>
      <c r="CF2611" s="50"/>
      <c r="CG2611" s="50"/>
      <c r="CH2611" s="50"/>
      <c r="CI2611" s="50"/>
      <c r="CJ2611" s="50"/>
      <c r="CK2611" s="50"/>
      <c r="CL2611" s="50"/>
      <c r="CM2611" s="50"/>
      <c r="CN2611" s="50"/>
      <c r="CO2611" s="50"/>
      <c r="CP2611" s="50"/>
      <c r="CQ2611" s="50"/>
      <c r="CR2611" s="50"/>
      <c r="CS2611" s="50"/>
      <c r="CT2611" s="50"/>
      <c r="CU2611" s="50"/>
      <c r="CV2611" s="50"/>
      <c r="CW2611" s="50"/>
      <c r="CX2611" s="50"/>
      <c r="CY2611" s="50"/>
      <c r="CZ2611" s="50"/>
      <c r="DA2611" s="50"/>
      <c r="DB2611" s="50"/>
      <c r="DC2611" s="50"/>
      <c r="DD2611" s="50"/>
      <c r="DE2611" s="50"/>
      <c r="DF2611" s="50"/>
    </row>
    <row r="2612" spans="2:110" x14ac:dyDescent="0.2">
      <c r="B2612" s="176"/>
      <c r="C2612" s="176"/>
      <c r="E2612" s="203"/>
      <c r="F2612" s="203"/>
      <c r="G2612" s="203"/>
      <c r="H2612" s="203"/>
      <c r="I2612" s="203"/>
      <c r="J2612" s="203"/>
      <c r="K2612" s="203"/>
      <c r="L2612" s="203"/>
      <c r="M2612" s="203"/>
      <c r="N2612" s="203"/>
      <c r="O2612" s="203"/>
      <c r="P2612" s="203"/>
      <c r="Q2612" s="204"/>
      <c r="R2612" s="204"/>
      <c r="S2612" s="234"/>
      <c r="T2612" s="50"/>
      <c r="U2612" s="50"/>
      <c r="V2612" s="50"/>
      <c r="W2612" s="50"/>
      <c r="X2612" s="50"/>
      <c r="Y2612" s="50"/>
      <c r="Z2612" s="250"/>
      <c r="AA2612" s="238"/>
      <c r="AB2612" s="50"/>
      <c r="AC2612" s="50"/>
      <c r="AD2612" s="50"/>
      <c r="AE2612" s="50"/>
      <c r="AF2612" s="50"/>
      <c r="AG2612" s="50"/>
      <c r="AH2612" s="50"/>
      <c r="AI2612" s="50"/>
      <c r="AJ2612" s="50"/>
      <c r="AK2612" s="50"/>
      <c r="AL2612" s="50"/>
      <c r="AM2612" s="50"/>
      <c r="AN2612" s="50"/>
      <c r="AO2612" s="50"/>
      <c r="AP2612" s="50"/>
      <c r="AQ2612" s="50"/>
      <c r="AR2612" s="50"/>
      <c r="AS2612" s="50"/>
      <c r="AT2612" s="50"/>
      <c r="AU2612" s="50"/>
      <c r="AV2612" s="50"/>
      <c r="AW2612" s="50"/>
      <c r="AX2612" s="50"/>
      <c r="AY2612" s="50"/>
      <c r="AZ2612" s="50"/>
      <c r="BA2612" s="50"/>
      <c r="BB2612" s="50"/>
      <c r="BC2612" s="50"/>
      <c r="BD2612" s="50"/>
      <c r="BE2612" s="50"/>
      <c r="BF2612" s="50"/>
      <c r="BG2612" s="50"/>
      <c r="BH2612" s="50"/>
      <c r="BI2612" s="50"/>
      <c r="BJ2612" s="50"/>
      <c r="BK2612" s="50"/>
      <c r="BL2612" s="50"/>
      <c r="BM2612" s="50"/>
      <c r="BN2612" s="50"/>
      <c r="BO2612" s="50"/>
      <c r="BP2612" s="50"/>
      <c r="BQ2612" s="50"/>
      <c r="BR2612" s="50"/>
      <c r="BS2612" s="50"/>
      <c r="BT2612" s="50"/>
      <c r="BU2612" s="50"/>
      <c r="BV2612" s="50"/>
      <c r="BW2612" s="50"/>
      <c r="BX2612" s="50"/>
      <c r="BY2612" s="50"/>
      <c r="BZ2612" s="50"/>
      <c r="CA2612" s="50"/>
      <c r="CB2612" s="50"/>
      <c r="CC2612" s="50"/>
      <c r="CD2612" s="50"/>
      <c r="CE2612" s="50"/>
      <c r="CF2612" s="50"/>
      <c r="CG2612" s="50"/>
      <c r="CH2612" s="50"/>
      <c r="CI2612" s="50"/>
      <c r="CJ2612" s="50"/>
      <c r="CK2612" s="50"/>
      <c r="CL2612" s="50"/>
      <c r="CM2612" s="50"/>
      <c r="CN2612" s="50"/>
      <c r="CO2612" s="50"/>
      <c r="CP2612" s="50"/>
      <c r="CQ2612" s="50"/>
      <c r="CR2612" s="50"/>
      <c r="CS2612" s="50"/>
      <c r="CT2612" s="50"/>
      <c r="CU2612" s="50"/>
      <c r="CV2612" s="50"/>
      <c r="CW2612" s="50"/>
      <c r="CX2612" s="50"/>
      <c r="CY2612" s="50"/>
      <c r="CZ2612" s="50"/>
      <c r="DA2612" s="50"/>
      <c r="DB2612" s="50"/>
      <c r="DC2612" s="50"/>
      <c r="DD2612" s="50"/>
      <c r="DE2612" s="50"/>
      <c r="DF2612" s="50"/>
    </row>
    <row r="2613" spans="2:110" x14ac:dyDescent="0.2">
      <c r="B2613" s="184"/>
      <c r="C2613" s="184"/>
      <c r="D2613" s="200"/>
      <c r="E2613" s="203"/>
      <c r="F2613" s="203"/>
      <c r="G2613" s="203"/>
      <c r="H2613" s="203"/>
      <c r="I2613" s="203"/>
      <c r="J2613" s="203"/>
      <c r="K2613" s="203"/>
      <c r="L2613" s="203"/>
      <c r="M2613" s="203"/>
      <c r="N2613" s="203"/>
      <c r="O2613" s="203"/>
      <c r="P2613" s="203"/>
      <c r="Q2613" s="204"/>
      <c r="R2613" s="204"/>
      <c r="S2613" s="234"/>
      <c r="T2613" s="50"/>
      <c r="U2613" s="50"/>
      <c r="V2613" s="50"/>
      <c r="W2613" s="50"/>
      <c r="X2613" s="50"/>
      <c r="Y2613" s="50"/>
      <c r="Z2613" s="250"/>
      <c r="AA2613" s="238"/>
      <c r="AB2613" s="50"/>
      <c r="AC2613" s="50"/>
      <c r="AD2613" s="50"/>
      <c r="AE2613" s="50"/>
      <c r="AF2613" s="50"/>
      <c r="AG2613" s="50"/>
      <c r="AH2613" s="50"/>
      <c r="AI2613" s="50"/>
      <c r="AJ2613" s="50"/>
      <c r="AK2613" s="50"/>
      <c r="AL2613" s="50"/>
      <c r="AM2613" s="50"/>
      <c r="AN2613" s="50"/>
      <c r="AO2613" s="50"/>
      <c r="AP2613" s="50"/>
      <c r="AQ2613" s="50"/>
      <c r="AR2613" s="50"/>
      <c r="AS2613" s="50"/>
      <c r="AT2613" s="50"/>
      <c r="AU2613" s="50"/>
      <c r="AV2613" s="50"/>
      <c r="AW2613" s="50"/>
      <c r="AX2613" s="50"/>
      <c r="AY2613" s="50"/>
      <c r="AZ2613" s="50"/>
      <c r="BA2613" s="50"/>
      <c r="BB2613" s="50"/>
      <c r="BC2613" s="50"/>
      <c r="BD2613" s="50"/>
      <c r="BE2613" s="50"/>
      <c r="BF2613" s="50"/>
      <c r="BG2613" s="50"/>
      <c r="BH2613" s="50"/>
      <c r="BI2613" s="50"/>
      <c r="BJ2613" s="50"/>
      <c r="BK2613" s="50"/>
      <c r="BL2613" s="50"/>
      <c r="BM2613" s="50"/>
      <c r="BN2613" s="50"/>
      <c r="BO2613" s="50"/>
      <c r="BP2613" s="50"/>
      <c r="BQ2613" s="50"/>
      <c r="BR2613" s="50"/>
      <c r="BS2613" s="50"/>
      <c r="BT2613" s="50"/>
      <c r="BU2613" s="50"/>
      <c r="BV2613" s="50"/>
      <c r="BW2613" s="50"/>
      <c r="BX2613" s="50"/>
      <c r="BY2613" s="50"/>
      <c r="BZ2613" s="50"/>
      <c r="CA2613" s="50"/>
      <c r="CB2613" s="50"/>
      <c r="CC2613" s="50"/>
      <c r="CD2613" s="50"/>
      <c r="CE2613" s="50"/>
      <c r="CF2613" s="50"/>
      <c r="CG2613" s="50"/>
      <c r="CH2613" s="50"/>
      <c r="CI2613" s="50"/>
      <c r="CJ2613" s="50"/>
      <c r="CK2613" s="50"/>
      <c r="CL2613" s="50"/>
      <c r="CM2613" s="50"/>
      <c r="CN2613" s="50"/>
      <c r="CO2613" s="50"/>
      <c r="CP2613" s="50"/>
      <c r="CQ2613" s="50"/>
      <c r="CR2613" s="50"/>
      <c r="CS2613" s="50"/>
      <c r="CT2613" s="50"/>
      <c r="CU2613" s="50"/>
      <c r="CV2613" s="50"/>
      <c r="CW2613" s="50"/>
      <c r="CX2613" s="50"/>
      <c r="CY2613" s="50"/>
      <c r="CZ2613" s="50"/>
      <c r="DA2613" s="50"/>
      <c r="DB2613" s="50"/>
      <c r="DC2613" s="50"/>
      <c r="DD2613" s="50"/>
      <c r="DE2613" s="50"/>
      <c r="DF2613" s="50"/>
    </row>
    <row r="2614" spans="2:110" x14ac:dyDescent="0.2">
      <c r="B2614" s="184"/>
      <c r="C2614" s="184"/>
      <c r="E2614" s="203"/>
      <c r="F2614" s="203"/>
      <c r="G2614" s="203"/>
      <c r="H2614" s="203"/>
      <c r="I2614" s="203"/>
      <c r="J2614" s="203"/>
      <c r="K2614" s="203"/>
      <c r="L2614" s="203"/>
      <c r="M2614" s="203"/>
      <c r="N2614" s="203"/>
      <c r="O2614" s="203"/>
      <c r="P2614" s="203"/>
      <c r="Q2614" s="204"/>
      <c r="R2614" s="204"/>
      <c r="S2614" s="234"/>
      <c r="T2614" s="50"/>
      <c r="U2614" s="50"/>
      <c r="V2614" s="50"/>
      <c r="W2614" s="50"/>
      <c r="X2614" s="50"/>
      <c r="Y2614" s="50"/>
      <c r="Z2614" s="250"/>
      <c r="AA2614" s="238"/>
      <c r="AB2614" s="50"/>
      <c r="AC2614" s="50"/>
      <c r="AD2614" s="50"/>
      <c r="AE2614" s="50"/>
      <c r="AF2614" s="50"/>
      <c r="AG2614" s="50"/>
      <c r="AH2614" s="50"/>
      <c r="AI2614" s="50"/>
      <c r="AJ2614" s="50"/>
      <c r="AK2614" s="50"/>
      <c r="AL2614" s="50"/>
      <c r="AM2614" s="50"/>
      <c r="AN2614" s="50"/>
      <c r="AO2614" s="50"/>
      <c r="AP2614" s="50"/>
      <c r="AQ2614" s="50"/>
      <c r="AR2614" s="50"/>
      <c r="AS2614" s="50"/>
      <c r="AT2614" s="50"/>
      <c r="AU2614" s="50"/>
      <c r="AV2614" s="50"/>
      <c r="AW2614" s="50"/>
      <c r="AX2614" s="50"/>
      <c r="AY2614" s="50"/>
      <c r="AZ2614" s="50"/>
      <c r="BA2614" s="50"/>
      <c r="BB2614" s="50"/>
      <c r="BC2614" s="50"/>
      <c r="BD2614" s="50"/>
      <c r="BE2614" s="50"/>
      <c r="BF2614" s="50"/>
      <c r="BG2614" s="50"/>
      <c r="BH2614" s="50"/>
      <c r="BI2614" s="50"/>
      <c r="BJ2614" s="50"/>
      <c r="BK2614" s="50"/>
      <c r="BL2614" s="50"/>
      <c r="BM2614" s="50"/>
      <c r="BN2614" s="50"/>
      <c r="BO2614" s="50"/>
      <c r="BP2614" s="50"/>
      <c r="BQ2614" s="50"/>
      <c r="BR2614" s="50"/>
      <c r="BS2614" s="50"/>
      <c r="BT2614" s="50"/>
      <c r="BU2614" s="50"/>
      <c r="BV2614" s="50"/>
      <c r="BW2614" s="50"/>
      <c r="BX2614" s="50"/>
      <c r="BY2614" s="50"/>
      <c r="BZ2614" s="50"/>
      <c r="CA2614" s="50"/>
      <c r="CB2614" s="50"/>
      <c r="CC2614" s="50"/>
      <c r="CD2614" s="50"/>
      <c r="CE2614" s="50"/>
      <c r="CF2614" s="50"/>
      <c r="CG2614" s="50"/>
      <c r="CH2614" s="50"/>
      <c r="CI2614" s="50"/>
      <c r="CJ2614" s="50"/>
      <c r="CK2614" s="50"/>
      <c r="CL2614" s="50"/>
      <c r="CM2614" s="50"/>
      <c r="CN2614" s="50"/>
      <c r="CO2614" s="50"/>
      <c r="CP2614" s="50"/>
      <c r="CQ2614" s="50"/>
      <c r="CR2614" s="50"/>
      <c r="CS2614" s="50"/>
      <c r="CT2614" s="50"/>
      <c r="CU2614" s="50"/>
      <c r="CV2614" s="50"/>
      <c r="CW2614" s="50"/>
      <c r="CX2614" s="50"/>
      <c r="CY2614" s="50"/>
      <c r="CZ2614" s="50"/>
      <c r="DA2614" s="50"/>
      <c r="DB2614" s="50"/>
      <c r="DC2614" s="50"/>
      <c r="DD2614" s="50"/>
      <c r="DE2614" s="50"/>
      <c r="DF2614" s="50"/>
    </row>
    <row r="2615" spans="2:110" x14ac:dyDescent="0.2">
      <c r="B2615" s="184"/>
      <c r="C2615" s="184"/>
      <c r="E2615" s="203"/>
      <c r="F2615" s="203"/>
      <c r="G2615" s="203"/>
      <c r="H2615" s="203"/>
      <c r="I2615" s="203"/>
      <c r="J2615" s="203"/>
      <c r="K2615" s="203"/>
      <c r="L2615" s="203"/>
      <c r="M2615" s="203"/>
      <c r="N2615" s="203"/>
      <c r="O2615" s="203"/>
      <c r="P2615" s="203"/>
      <c r="Q2615" s="204"/>
      <c r="R2615" s="204"/>
      <c r="S2615" s="234"/>
      <c r="T2615" s="50"/>
      <c r="U2615" s="50"/>
      <c r="V2615" s="50"/>
      <c r="W2615" s="50"/>
      <c r="X2615" s="50"/>
      <c r="Y2615" s="50"/>
      <c r="Z2615" s="250"/>
      <c r="AA2615" s="238"/>
      <c r="AB2615" s="50"/>
      <c r="AC2615" s="50"/>
      <c r="AD2615" s="50"/>
      <c r="AE2615" s="50"/>
      <c r="AF2615" s="50"/>
      <c r="AG2615" s="50"/>
      <c r="AH2615" s="50"/>
      <c r="AI2615" s="50"/>
      <c r="AJ2615" s="50"/>
      <c r="AK2615" s="50"/>
      <c r="AL2615" s="50"/>
      <c r="AM2615" s="50"/>
      <c r="AN2615" s="50"/>
      <c r="AO2615" s="50"/>
      <c r="AP2615" s="50"/>
      <c r="AQ2615" s="50"/>
      <c r="AR2615" s="50"/>
      <c r="AS2615" s="50"/>
      <c r="AT2615" s="50"/>
      <c r="AU2615" s="50"/>
      <c r="AV2615" s="50"/>
      <c r="AW2615" s="50"/>
      <c r="AX2615" s="50"/>
      <c r="AY2615" s="50"/>
      <c r="AZ2615" s="50"/>
      <c r="BA2615" s="50"/>
      <c r="BB2615" s="50"/>
      <c r="BC2615" s="50"/>
      <c r="BD2615" s="50"/>
      <c r="BE2615" s="50"/>
      <c r="BF2615" s="50"/>
      <c r="BG2615" s="50"/>
      <c r="BH2615" s="50"/>
      <c r="BI2615" s="50"/>
      <c r="BJ2615" s="50"/>
      <c r="BK2615" s="50"/>
      <c r="BL2615" s="50"/>
      <c r="BM2615" s="50"/>
      <c r="BN2615" s="50"/>
      <c r="BO2615" s="50"/>
      <c r="BP2615" s="50"/>
      <c r="BQ2615" s="50"/>
      <c r="BR2615" s="50"/>
      <c r="BS2615" s="50"/>
      <c r="BT2615" s="50"/>
      <c r="BU2615" s="50"/>
      <c r="BV2615" s="50"/>
      <c r="BW2615" s="50"/>
      <c r="BX2615" s="50"/>
      <c r="BY2615" s="50"/>
      <c r="BZ2615" s="50"/>
      <c r="CA2615" s="50"/>
      <c r="CB2615" s="50"/>
      <c r="CC2615" s="50"/>
      <c r="CD2615" s="50"/>
      <c r="CE2615" s="50"/>
      <c r="CF2615" s="50"/>
      <c r="CG2615" s="50"/>
      <c r="CH2615" s="50"/>
      <c r="CI2615" s="50"/>
      <c r="CJ2615" s="50"/>
      <c r="CK2615" s="50"/>
      <c r="CL2615" s="50"/>
      <c r="CM2615" s="50"/>
      <c r="CN2615" s="50"/>
      <c r="CO2615" s="50"/>
      <c r="CP2615" s="50"/>
      <c r="CQ2615" s="50"/>
      <c r="CR2615" s="50"/>
      <c r="CS2615" s="50"/>
      <c r="CT2615" s="50"/>
      <c r="CU2615" s="50"/>
      <c r="CV2615" s="50"/>
      <c r="CW2615" s="50"/>
      <c r="CX2615" s="50"/>
      <c r="CY2615" s="50"/>
      <c r="CZ2615" s="50"/>
      <c r="DA2615" s="50"/>
      <c r="DB2615" s="50"/>
      <c r="DC2615" s="50"/>
      <c r="DD2615" s="50"/>
      <c r="DE2615" s="50"/>
      <c r="DF2615" s="50"/>
    </row>
    <row r="2616" spans="2:110" x14ac:dyDescent="0.2">
      <c r="B2616" s="184"/>
      <c r="C2616" s="184"/>
      <c r="E2616" s="203"/>
      <c r="F2616" s="203"/>
      <c r="G2616" s="203"/>
      <c r="H2616" s="203"/>
      <c r="I2616" s="203"/>
      <c r="J2616" s="203"/>
      <c r="K2616" s="203"/>
      <c r="L2616" s="203"/>
      <c r="M2616" s="203"/>
      <c r="N2616" s="203"/>
      <c r="O2616" s="203"/>
      <c r="P2616" s="203"/>
      <c r="Q2616" s="204"/>
      <c r="R2616" s="204"/>
      <c r="S2616" s="234"/>
      <c r="T2616" s="50"/>
      <c r="U2616" s="50"/>
      <c r="V2616" s="50"/>
      <c r="W2616" s="50"/>
      <c r="X2616" s="50"/>
      <c r="Y2616" s="50"/>
      <c r="Z2616" s="250"/>
      <c r="AA2616" s="238"/>
      <c r="AB2616" s="50"/>
      <c r="AC2616" s="50"/>
      <c r="AD2616" s="50"/>
      <c r="AE2616" s="50"/>
      <c r="AF2616" s="50"/>
      <c r="AG2616" s="50"/>
      <c r="AH2616" s="50"/>
      <c r="AI2616" s="50"/>
      <c r="AJ2616" s="50"/>
      <c r="AK2616" s="50"/>
      <c r="AL2616" s="50"/>
      <c r="AM2616" s="50"/>
      <c r="AN2616" s="50"/>
      <c r="AO2616" s="50"/>
      <c r="AP2616" s="50"/>
      <c r="AQ2616" s="50"/>
      <c r="AR2616" s="50"/>
      <c r="AS2616" s="50"/>
      <c r="AT2616" s="50"/>
      <c r="AU2616" s="50"/>
      <c r="AV2616" s="50"/>
      <c r="AW2616" s="50"/>
      <c r="AX2616" s="50"/>
      <c r="AY2616" s="50"/>
      <c r="AZ2616" s="50"/>
      <c r="BA2616" s="50"/>
      <c r="BB2616" s="50"/>
      <c r="BC2616" s="50"/>
      <c r="BD2616" s="50"/>
      <c r="BE2616" s="50"/>
      <c r="BF2616" s="50"/>
      <c r="BG2616" s="50"/>
      <c r="BH2616" s="50"/>
      <c r="BI2616" s="50"/>
      <c r="BJ2616" s="50"/>
      <c r="BK2616" s="50"/>
      <c r="BL2616" s="50"/>
      <c r="BM2616" s="50"/>
      <c r="BN2616" s="50"/>
      <c r="BO2616" s="50"/>
      <c r="BP2616" s="50"/>
      <c r="BQ2616" s="50"/>
      <c r="BR2616" s="50"/>
      <c r="BS2616" s="50"/>
      <c r="BT2616" s="50"/>
      <c r="BU2616" s="50"/>
      <c r="BV2616" s="50"/>
      <c r="BW2616" s="50"/>
      <c r="BX2616" s="50"/>
      <c r="BY2616" s="50"/>
      <c r="BZ2616" s="50"/>
      <c r="CA2616" s="50"/>
      <c r="CB2616" s="50"/>
      <c r="CC2616" s="50"/>
      <c r="CD2616" s="50"/>
      <c r="CE2616" s="50"/>
      <c r="CF2616" s="50"/>
      <c r="CG2616" s="50"/>
      <c r="CH2616" s="50"/>
      <c r="CI2616" s="50"/>
      <c r="CJ2616" s="50"/>
      <c r="CK2616" s="50"/>
      <c r="CL2616" s="50"/>
      <c r="CM2616" s="50"/>
      <c r="CN2616" s="50"/>
      <c r="CO2616" s="50"/>
      <c r="CP2616" s="50"/>
      <c r="CQ2616" s="50"/>
      <c r="CR2616" s="50"/>
      <c r="CS2616" s="50"/>
      <c r="CT2616" s="50"/>
      <c r="CU2616" s="50"/>
      <c r="CV2616" s="50"/>
      <c r="CW2616" s="50"/>
      <c r="CX2616" s="50"/>
      <c r="CY2616" s="50"/>
      <c r="CZ2616" s="50"/>
      <c r="DA2616" s="50"/>
      <c r="DB2616" s="50"/>
      <c r="DC2616" s="50"/>
      <c r="DD2616" s="50"/>
      <c r="DE2616" s="50"/>
      <c r="DF2616" s="50"/>
    </row>
    <row r="2617" spans="2:110" x14ac:dyDescent="0.2">
      <c r="B2617" s="184"/>
      <c r="C2617" s="184"/>
      <c r="D2617" s="200"/>
      <c r="E2617" s="203"/>
      <c r="F2617" s="203"/>
      <c r="G2617" s="203"/>
      <c r="H2617" s="203"/>
      <c r="I2617" s="203"/>
      <c r="J2617" s="203"/>
      <c r="K2617" s="203"/>
      <c r="L2617" s="203"/>
      <c r="M2617" s="203"/>
      <c r="N2617" s="203"/>
      <c r="O2617" s="203"/>
      <c r="P2617" s="203"/>
      <c r="Q2617" s="204"/>
      <c r="R2617" s="204"/>
      <c r="S2617" s="234"/>
      <c r="T2617" s="50"/>
      <c r="U2617" s="50"/>
      <c r="V2617" s="50"/>
      <c r="W2617" s="50"/>
      <c r="X2617" s="50"/>
      <c r="Y2617" s="50"/>
      <c r="Z2617" s="250"/>
      <c r="AA2617" s="238"/>
      <c r="AB2617" s="50"/>
      <c r="AC2617" s="50"/>
      <c r="AD2617" s="50"/>
      <c r="AE2617" s="50"/>
      <c r="AF2617" s="50"/>
      <c r="AG2617" s="50"/>
      <c r="AH2617" s="50"/>
      <c r="AI2617" s="50"/>
      <c r="AJ2617" s="50"/>
      <c r="AK2617" s="50"/>
      <c r="AL2617" s="50"/>
      <c r="AM2617" s="50"/>
      <c r="AN2617" s="50"/>
      <c r="AO2617" s="50"/>
      <c r="AP2617" s="50"/>
      <c r="AQ2617" s="50"/>
      <c r="AR2617" s="50"/>
      <c r="AS2617" s="50"/>
      <c r="AT2617" s="50"/>
      <c r="AU2617" s="50"/>
      <c r="AV2617" s="50"/>
      <c r="AW2617" s="50"/>
      <c r="AX2617" s="50"/>
      <c r="AY2617" s="50"/>
      <c r="AZ2617" s="50"/>
      <c r="BA2617" s="50"/>
      <c r="BB2617" s="50"/>
      <c r="BC2617" s="50"/>
      <c r="BD2617" s="50"/>
      <c r="BE2617" s="50"/>
      <c r="BF2617" s="50"/>
      <c r="BG2617" s="50"/>
      <c r="BH2617" s="50"/>
      <c r="BI2617" s="50"/>
      <c r="BJ2617" s="50"/>
      <c r="BK2617" s="50"/>
      <c r="BL2617" s="50"/>
      <c r="BM2617" s="50"/>
      <c r="BN2617" s="50"/>
      <c r="BO2617" s="50"/>
      <c r="BP2617" s="50"/>
      <c r="BQ2617" s="50"/>
      <c r="BR2617" s="50"/>
      <c r="BS2617" s="50"/>
      <c r="BT2617" s="50"/>
      <c r="BU2617" s="50"/>
      <c r="BV2617" s="50"/>
      <c r="BW2617" s="50"/>
      <c r="BX2617" s="50"/>
      <c r="BY2617" s="50"/>
      <c r="BZ2617" s="50"/>
      <c r="CA2617" s="50"/>
      <c r="CB2617" s="50"/>
      <c r="CC2617" s="50"/>
      <c r="CD2617" s="50"/>
      <c r="CE2617" s="50"/>
      <c r="CF2617" s="50"/>
      <c r="CG2617" s="50"/>
      <c r="CH2617" s="50"/>
      <c r="CI2617" s="50"/>
      <c r="CJ2617" s="50"/>
      <c r="CK2617" s="50"/>
      <c r="CL2617" s="50"/>
      <c r="CM2617" s="50"/>
      <c r="CN2617" s="50"/>
      <c r="CO2617" s="50"/>
      <c r="CP2617" s="50"/>
      <c r="CQ2617" s="50"/>
      <c r="CR2617" s="50"/>
      <c r="CS2617" s="50"/>
      <c r="CT2617" s="50"/>
      <c r="CU2617" s="50"/>
      <c r="CV2617" s="50"/>
      <c r="CW2617" s="50"/>
      <c r="CX2617" s="50"/>
      <c r="CY2617" s="50"/>
      <c r="CZ2617" s="50"/>
      <c r="DA2617" s="50"/>
      <c r="DB2617" s="50"/>
      <c r="DC2617" s="50"/>
      <c r="DD2617" s="50"/>
      <c r="DE2617" s="50"/>
      <c r="DF2617" s="50"/>
    </row>
    <row r="2618" spans="2:110" x14ac:dyDescent="0.2">
      <c r="B2618" s="184"/>
      <c r="C2618" s="184"/>
      <c r="E2618" s="203"/>
      <c r="F2618" s="203"/>
      <c r="G2618" s="203"/>
      <c r="H2618" s="203"/>
      <c r="I2618" s="203"/>
      <c r="J2618" s="203"/>
      <c r="K2618" s="203"/>
      <c r="L2618" s="203"/>
      <c r="M2618" s="203"/>
      <c r="N2618" s="203"/>
      <c r="O2618" s="203"/>
      <c r="P2618" s="203"/>
      <c r="Q2618" s="204"/>
      <c r="R2618" s="204"/>
      <c r="S2618" s="234"/>
      <c r="T2618" s="50"/>
      <c r="U2618" s="50"/>
      <c r="V2618" s="50"/>
      <c r="W2618" s="50"/>
      <c r="X2618" s="50"/>
      <c r="Y2618" s="50"/>
      <c r="Z2618" s="250"/>
      <c r="AA2618" s="238"/>
      <c r="AB2618" s="50"/>
      <c r="AC2618" s="50"/>
      <c r="AD2618" s="50"/>
      <c r="AE2618" s="50"/>
      <c r="AF2618" s="50"/>
      <c r="AG2618" s="50"/>
      <c r="AH2618" s="50"/>
      <c r="AI2618" s="50"/>
      <c r="AJ2618" s="50"/>
      <c r="AK2618" s="50"/>
      <c r="AL2618" s="50"/>
      <c r="AM2618" s="50"/>
      <c r="AN2618" s="50"/>
      <c r="AO2618" s="50"/>
      <c r="AP2618" s="50"/>
      <c r="AQ2618" s="50"/>
      <c r="AR2618" s="50"/>
      <c r="AS2618" s="50"/>
      <c r="AT2618" s="50"/>
      <c r="AU2618" s="50"/>
      <c r="AV2618" s="50"/>
      <c r="AW2618" s="50"/>
      <c r="AX2618" s="50"/>
      <c r="AY2618" s="50"/>
      <c r="AZ2618" s="50"/>
      <c r="BA2618" s="50"/>
      <c r="BB2618" s="50"/>
      <c r="BC2618" s="50"/>
      <c r="BD2618" s="50"/>
      <c r="BE2618" s="50"/>
      <c r="BF2618" s="50"/>
      <c r="BG2618" s="50"/>
      <c r="BH2618" s="50"/>
      <c r="BI2618" s="50"/>
      <c r="BJ2618" s="50"/>
      <c r="BK2618" s="50"/>
      <c r="BL2618" s="50"/>
      <c r="BM2618" s="50"/>
      <c r="BN2618" s="50"/>
      <c r="BO2618" s="50"/>
      <c r="BP2618" s="50"/>
      <c r="BQ2618" s="50"/>
      <c r="BR2618" s="50"/>
      <c r="BS2618" s="50"/>
      <c r="BT2618" s="50"/>
      <c r="BU2618" s="50"/>
      <c r="BV2618" s="50"/>
      <c r="BW2618" s="50"/>
      <c r="BX2618" s="50"/>
      <c r="BY2618" s="50"/>
      <c r="BZ2618" s="50"/>
      <c r="CA2618" s="50"/>
      <c r="CB2618" s="50"/>
      <c r="CC2618" s="50"/>
      <c r="CD2618" s="50"/>
      <c r="CE2618" s="50"/>
      <c r="CF2618" s="50"/>
      <c r="CG2618" s="50"/>
      <c r="CH2618" s="50"/>
      <c r="CI2618" s="50"/>
      <c r="CJ2618" s="50"/>
      <c r="CK2618" s="50"/>
      <c r="CL2618" s="50"/>
      <c r="CM2618" s="50"/>
      <c r="CN2618" s="50"/>
      <c r="CO2618" s="50"/>
      <c r="CP2618" s="50"/>
      <c r="CQ2618" s="50"/>
      <c r="CR2618" s="50"/>
      <c r="CS2618" s="50"/>
      <c r="CT2618" s="50"/>
      <c r="CU2618" s="50"/>
      <c r="CV2618" s="50"/>
      <c r="CW2618" s="50"/>
      <c r="CX2618" s="50"/>
      <c r="CY2618" s="50"/>
      <c r="CZ2618" s="50"/>
      <c r="DA2618" s="50"/>
      <c r="DB2618" s="50"/>
      <c r="DC2618" s="50"/>
      <c r="DD2618" s="50"/>
      <c r="DE2618" s="50"/>
      <c r="DF2618" s="50"/>
    </row>
    <row r="2619" spans="2:110" x14ac:dyDescent="0.2">
      <c r="B2619" s="184"/>
      <c r="C2619" s="184"/>
      <c r="E2619" s="203"/>
      <c r="F2619" s="203"/>
      <c r="G2619" s="203"/>
      <c r="H2619" s="203"/>
      <c r="I2619" s="203"/>
      <c r="J2619" s="203"/>
      <c r="K2619" s="203"/>
      <c r="L2619" s="203"/>
      <c r="M2619" s="203"/>
      <c r="N2619" s="203"/>
      <c r="O2619" s="203"/>
      <c r="P2619" s="203"/>
      <c r="Q2619" s="204"/>
      <c r="R2619" s="204"/>
      <c r="S2619" s="234"/>
      <c r="T2619" s="50"/>
      <c r="U2619" s="50"/>
      <c r="V2619" s="50"/>
      <c r="W2619" s="50"/>
      <c r="X2619" s="50"/>
      <c r="Y2619" s="50"/>
      <c r="Z2619" s="250"/>
      <c r="AA2619" s="238"/>
      <c r="AB2619" s="50"/>
      <c r="AC2619" s="50"/>
      <c r="AD2619" s="50"/>
      <c r="AE2619" s="50"/>
      <c r="AF2619" s="50"/>
      <c r="AG2619" s="50"/>
      <c r="AH2619" s="50"/>
      <c r="AI2619" s="50"/>
      <c r="AJ2619" s="50"/>
      <c r="AK2619" s="50"/>
      <c r="AL2619" s="50"/>
      <c r="AM2619" s="50"/>
      <c r="AN2619" s="50"/>
      <c r="AO2619" s="50"/>
      <c r="AP2619" s="50"/>
      <c r="AQ2619" s="50"/>
      <c r="AR2619" s="50"/>
      <c r="AS2619" s="50"/>
      <c r="AT2619" s="50"/>
      <c r="AU2619" s="50"/>
      <c r="AV2619" s="50"/>
      <c r="AW2619" s="50"/>
      <c r="AX2619" s="50"/>
      <c r="AY2619" s="50"/>
      <c r="AZ2619" s="50"/>
      <c r="BA2619" s="50"/>
      <c r="BB2619" s="50"/>
      <c r="BC2619" s="50"/>
      <c r="BD2619" s="50"/>
      <c r="BE2619" s="50"/>
      <c r="BF2619" s="50"/>
      <c r="BG2619" s="50"/>
      <c r="BH2619" s="50"/>
      <c r="BI2619" s="50"/>
      <c r="BJ2619" s="50"/>
      <c r="BK2619" s="50"/>
      <c r="BL2619" s="50"/>
      <c r="BM2619" s="50"/>
      <c r="BN2619" s="50"/>
      <c r="BO2619" s="50"/>
      <c r="BP2619" s="50"/>
      <c r="BQ2619" s="50"/>
      <c r="BR2619" s="50"/>
      <c r="BS2619" s="50"/>
      <c r="BT2619" s="50"/>
      <c r="BU2619" s="50"/>
      <c r="BV2619" s="50"/>
      <c r="BW2619" s="50"/>
      <c r="BX2619" s="50"/>
      <c r="BY2619" s="50"/>
      <c r="BZ2619" s="50"/>
      <c r="CA2619" s="50"/>
      <c r="CB2619" s="50"/>
      <c r="CC2619" s="50"/>
      <c r="CD2619" s="50"/>
      <c r="CE2619" s="50"/>
      <c r="CF2619" s="50"/>
      <c r="CG2619" s="50"/>
      <c r="CH2619" s="50"/>
      <c r="CI2619" s="50"/>
      <c r="CJ2619" s="50"/>
      <c r="CK2619" s="50"/>
      <c r="CL2619" s="50"/>
      <c r="CM2619" s="50"/>
      <c r="CN2619" s="50"/>
      <c r="CO2619" s="50"/>
      <c r="CP2619" s="50"/>
      <c r="CQ2619" s="50"/>
      <c r="CR2619" s="50"/>
      <c r="CS2619" s="50"/>
      <c r="CT2619" s="50"/>
      <c r="CU2619" s="50"/>
      <c r="CV2619" s="50"/>
      <c r="CW2619" s="50"/>
      <c r="CX2619" s="50"/>
      <c r="CY2619" s="50"/>
      <c r="CZ2619" s="50"/>
      <c r="DA2619" s="50"/>
      <c r="DB2619" s="50"/>
      <c r="DC2619" s="50"/>
      <c r="DD2619" s="50"/>
      <c r="DE2619" s="50"/>
      <c r="DF2619" s="50"/>
    </row>
    <row r="2620" spans="2:110" x14ac:dyDescent="0.2">
      <c r="B2620" s="184"/>
      <c r="C2620" s="184"/>
      <c r="E2620" s="203"/>
      <c r="F2620" s="203"/>
      <c r="G2620" s="203"/>
      <c r="H2620" s="203"/>
      <c r="I2620" s="203"/>
      <c r="J2620" s="203"/>
      <c r="K2620" s="203"/>
      <c r="L2620" s="203"/>
      <c r="M2620" s="203"/>
      <c r="N2620" s="203"/>
      <c r="O2620" s="203"/>
      <c r="P2620" s="203"/>
      <c r="Q2620" s="204"/>
      <c r="R2620" s="204"/>
      <c r="S2620" s="234"/>
      <c r="T2620" s="50"/>
      <c r="U2620" s="50"/>
      <c r="V2620" s="50"/>
      <c r="W2620" s="50"/>
      <c r="X2620" s="50"/>
      <c r="Y2620" s="50"/>
      <c r="Z2620" s="250"/>
      <c r="AA2620" s="238"/>
      <c r="AB2620" s="50"/>
      <c r="AC2620" s="50"/>
      <c r="AD2620" s="50"/>
      <c r="AE2620" s="50"/>
      <c r="AF2620" s="50"/>
      <c r="AG2620" s="50"/>
      <c r="AH2620" s="50"/>
      <c r="AI2620" s="50"/>
      <c r="AJ2620" s="50"/>
      <c r="AK2620" s="50"/>
      <c r="AL2620" s="50"/>
      <c r="AM2620" s="50"/>
      <c r="AN2620" s="50"/>
      <c r="AO2620" s="50"/>
      <c r="AP2620" s="50"/>
      <c r="AQ2620" s="50"/>
      <c r="AR2620" s="50"/>
      <c r="AS2620" s="50"/>
      <c r="AT2620" s="50"/>
      <c r="AU2620" s="50"/>
      <c r="AV2620" s="50"/>
      <c r="AW2620" s="50"/>
      <c r="AX2620" s="50"/>
      <c r="AY2620" s="50"/>
      <c r="AZ2620" s="50"/>
      <c r="BA2620" s="50"/>
      <c r="BB2620" s="50"/>
      <c r="BC2620" s="50"/>
      <c r="BD2620" s="50"/>
      <c r="BE2620" s="50"/>
      <c r="BF2620" s="50"/>
      <c r="BG2620" s="50"/>
      <c r="BH2620" s="50"/>
      <c r="BI2620" s="50"/>
      <c r="BJ2620" s="50"/>
      <c r="BK2620" s="50"/>
      <c r="BL2620" s="50"/>
      <c r="BM2620" s="50"/>
      <c r="BN2620" s="50"/>
      <c r="BO2620" s="50"/>
      <c r="BP2620" s="50"/>
      <c r="BQ2620" s="50"/>
      <c r="BR2620" s="50"/>
      <c r="BS2620" s="50"/>
      <c r="BT2620" s="50"/>
      <c r="BU2620" s="50"/>
      <c r="BV2620" s="50"/>
      <c r="BW2620" s="50"/>
      <c r="BX2620" s="50"/>
      <c r="BY2620" s="50"/>
      <c r="BZ2620" s="50"/>
      <c r="CA2620" s="50"/>
      <c r="CB2620" s="50"/>
      <c r="CC2620" s="50"/>
      <c r="CD2620" s="50"/>
      <c r="CE2620" s="50"/>
      <c r="CF2620" s="50"/>
      <c r="CG2620" s="50"/>
      <c r="CH2620" s="50"/>
      <c r="CI2620" s="50"/>
      <c r="CJ2620" s="50"/>
      <c r="CK2620" s="50"/>
      <c r="CL2620" s="50"/>
      <c r="CM2620" s="50"/>
      <c r="CN2620" s="50"/>
      <c r="CO2620" s="50"/>
      <c r="CP2620" s="50"/>
      <c r="CQ2620" s="50"/>
      <c r="CR2620" s="50"/>
      <c r="CS2620" s="50"/>
      <c r="CT2620" s="50"/>
      <c r="CU2620" s="50"/>
      <c r="CV2620" s="50"/>
      <c r="CW2620" s="50"/>
      <c r="CX2620" s="50"/>
      <c r="CY2620" s="50"/>
      <c r="CZ2620" s="50"/>
      <c r="DA2620" s="50"/>
      <c r="DB2620" s="50"/>
      <c r="DC2620" s="50"/>
      <c r="DD2620" s="50"/>
      <c r="DE2620" s="50"/>
      <c r="DF2620" s="50"/>
    </row>
    <row r="2621" spans="2:110" x14ac:dyDescent="0.2">
      <c r="B2621" s="184"/>
      <c r="C2621" s="184"/>
      <c r="E2621" s="203"/>
      <c r="F2621" s="203"/>
      <c r="G2621" s="203"/>
      <c r="H2621" s="203"/>
      <c r="I2621" s="203"/>
      <c r="J2621" s="203"/>
      <c r="K2621" s="203"/>
      <c r="L2621" s="203"/>
      <c r="M2621" s="203"/>
      <c r="N2621" s="203"/>
      <c r="O2621" s="203"/>
      <c r="P2621" s="203"/>
      <c r="Q2621" s="204"/>
      <c r="R2621" s="204"/>
      <c r="S2621" s="234"/>
      <c r="T2621" s="50"/>
      <c r="U2621" s="50"/>
      <c r="V2621" s="50"/>
      <c r="W2621" s="50"/>
      <c r="X2621" s="50"/>
      <c r="Y2621" s="50"/>
      <c r="Z2621" s="250"/>
      <c r="AA2621" s="238"/>
      <c r="AB2621" s="50"/>
      <c r="AC2621" s="50"/>
      <c r="AD2621" s="50"/>
      <c r="AE2621" s="50"/>
      <c r="AF2621" s="50"/>
      <c r="AG2621" s="50"/>
      <c r="AH2621" s="50"/>
      <c r="AI2621" s="50"/>
      <c r="AJ2621" s="50"/>
      <c r="AK2621" s="50"/>
      <c r="AL2621" s="50"/>
      <c r="AM2621" s="50"/>
      <c r="AN2621" s="50"/>
      <c r="AO2621" s="50"/>
      <c r="AP2621" s="50"/>
      <c r="AQ2621" s="50"/>
      <c r="AR2621" s="50"/>
      <c r="AS2621" s="50"/>
      <c r="AT2621" s="50"/>
      <c r="AU2621" s="50"/>
      <c r="AV2621" s="50"/>
      <c r="AW2621" s="50"/>
      <c r="AX2621" s="50"/>
      <c r="AY2621" s="50"/>
      <c r="AZ2621" s="50"/>
      <c r="BA2621" s="50"/>
      <c r="BB2621" s="50"/>
      <c r="BC2621" s="50"/>
      <c r="BD2621" s="50"/>
      <c r="BE2621" s="50"/>
      <c r="BF2621" s="50"/>
      <c r="BG2621" s="50"/>
      <c r="BH2621" s="50"/>
      <c r="BI2621" s="50"/>
      <c r="BJ2621" s="50"/>
      <c r="BK2621" s="50"/>
      <c r="BL2621" s="50"/>
      <c r="BM2621" s="50"/>
      <c r="BN2621" s="50"/>
      <c r="BO2621" s="50"/>
      <c r="BP2621" s="50"/>
      <c r="BQ2621" s="50"/>
      <c r="BR2621" s="50"/>
      <c r="BS2621" s="50"/>
      <c r="BT2621" s="50"/>
      <c r="BU2621" s="50"/>
      <c r="BV2621" s="50"/>
      <c r="BW2621" s="50"/>
      <c r="BX2621" s="50"/>
      <c r="BY2621" s="50"/>
      <c r="BZ2621" s="50"/>
      <c r="CA2621" s="50"/>
      <c r="CB2621" s="50"/>
      <c r="CC2621" s="50"/>
      <c r="CD2621" s="50"/>
      <c r="CE2621" s="50"/>
      <c r="CF2621" s="50"/>
      <c r="CG2621" s="50"/>
      <c r="CH2621" s="50"/>
      <c r="CI2621" s="50"/>
      <c r="CJ2621" s="50"/>
      <c r="CK2621" s="50"/>
      <c r="CL2621" s="50"/>
      <c r="CM2621" s="50"/>
      <c r="CN2621" s="50"/>
      <c r="CO2621" s="50"/>
      <c r="CP2621" s="50"/>
      <c r="CQ2621" s="50"/>
      <c r="CR2621" s="50"/>
      <c r="CS2621" s="50"/>
      <c r="CT2621" s="50"/>
      <c r="CU2621" s="50"/>
      <c r="CV2621" s="50"/>
      <c r="CW2621" s="50"/>
      <c r="CX2621" s="50"/>
      <c r="CY2621" s="50"/>
      <c r="CZ2621" s="50"/>
      <c r="DA2621" s="50"/>
      <c r="DB2621" s="50"/>
      <c r="DC2621" s="50"/>
      <c r="DD2621" s="50"/>
      <c r="DE2621" s="50"/>
      <c r="DF2621" s="50"/>
    </row>
    <row r="2622" spans="2:110" x14ac:dyDescent="0.2">
      <c r="B2622" s="184"/>
      <c r="C2622" s="184"/>
      <c r="E2622" s="203"/>
      <c r="F2622" s="203"/>
      <c r="G2622" s="203"/>
      <c r="H2622" s="203"/>
      <c r="I2622" s="203"/>
      <c r="J2622" s="203"/>
      <c r="K2622" s="203"/>
      <c r="L2622" s="203"/>
      <c r="M2622" s="203"/>
      <c r="N2622" s="203"/>
      <c r="O2622" s="203"/>
      <c r="P2622" s="203"/>
      <c r="Q2622" s="204"/>
      <c r="R2622" s="204"/>
      <c r="S2622" s="234"/>
      <c r="T2622" s="50"/>
      <c r="U2622" s="50"/>
      <c r="V2622" s="50"/>
      <c r="W2622" s="50"/>
      <c r="X2622" s="50"/>
      <c r="Y2622" s="50"/>
      <c r="Z2622" s="250"/>
      <c r="AA2622" s="238"/>
      <c r="AB2622" s="50"/>
      <c r="AC2622" s="50"/>
      <c r="AD2622" s="50"/>
      <c r="AE2622" s="50"/>
      <c r="AF2622" s="50"/>
      <c r="AG2622" s="50"/>
      <c r="AH2622" s="50"/>
      <c r="AI2622" s="50"/>
      <c r="AJ2622" s="50"/>
      <c r="AK2622" s="50"/>
      <c r="AL2622" s="50"/>
      <c r="AM2622" s="50"/>
      <c r="AN2622" s="50"/>
      <c r="AO2622" s="50"/>
      <c r="AP2622" s="50"/>
      <c r="AQ2622" s="50"/>
      <c r="AR2622" s="50"/>
      <c r="AS2622" s="50"/>
      <c r="AT2622" s="50"/>
      <c r="AU2622" s="50"/>
      <c r="AV2622" s="50"/>
      <c r="AW2622" s="50"/>
      <c r="AX2622" s="50"/>
      <c r="AY2622" s="50"/>
      <c r="AZ2622" s="50"/>
      <c r="BA2622" s="50"/>
      <c r="BB2622" s="50"/>
      <c r="BC2622" s="50"/>
      <c r="BD2622" s="50"/>
      <c r="BE2622" s="50"/>
      <c r="BF2622" s="50"/>
      <c r="BG2622" s="50"/>
      <c r="BH2622" s="50"/>
      <c r="BI2622" s="50"/>
      <c r="BJ2622" s="50"/>
      <c r="BK2622" s="50"/>
      <c r="BL2622" s="50"/>
      <c r="BM2622" s="50"/>
      <c r="BN2622" s="50"/>
      <c r="BO2622" s="50"/>
      <c r="BP2622" s="50"/>
      <c r="BQ2622" s="50"/>
      <c r="BR2622" s="50"/>
      <c r="BS2622" s="50"/>
      <c r="BT2622" s="50"/>
      <c r="BU2622" s="50"/>
      <c r="BV2622" s="50"/>
      <c r="BW2622" s="50"/>
      <c r="BX2622" s="50"/>
      <c r="BY2622" s="50"/>
      <c r="BZ2622" s="50"/>
      <c r="CA2622" s="50"/>
      <c r="CB2622" s="50"/>
      <c r="CC2622" s="50"/>
      <c r="CD2622" s="50"/>
      <c r="CE2622" s="50"/>
      <c r="CF2622" s="50"/>
      <c r="CG2622" s="50"/>
      <c r="CH2622" s="50"/>
      <c r="CI2622" s="50"/>
      <c r="CJ2622" s="50"/>
      <c r="CK2622" s="50"/>
      <c r="CL2622" s="50"/>
      <c r="CM2622" s="50"/>
      <c r="CN2622" s="50"/>
      <c r="CO2622" s="50"/>
      <c r="CP2622" s="50"/>
      <c r="CQ2622" s="50"/>
      <c r="CR2622" s="50"/>
      <c r="CS2622" s="50"/>
      <c r="CT2622" s="50"/>
      <c r="CU2622" s="50"/>
      <c r="CV2622" s="50"/>
      <c r="CW2622" s="50"/>
      <c r="CX2622" s="50"/>
      <c r="CY2622" s="50"/>
      <c r="CZ2622" s="50"/>
      <c r="DA2622" s="50"/>
      <c r="DB2622" s="50"/>
      <c r="DC2622" s="50"/>
      <c r="DD2622" s="50"/>
      <c r="DE2622" s="50"/>
      <c r="DF2622" s="50"/>
    </row>
    <row r="2623" spans="2:110" x14ac:dyDescent="0.2">
      <c r="D2623" s="200"/>
      <c r="E2623" s="203"/>
      <c r="F2623" s="203"/>
      <c r="G2623" s="203"/>
      <c r="H2623" s="203"/>
      <c r="I2623" s="203"/>
      <c r="J2623" s="203"/>
      <c r="K2623" s="203"/>
      <c r="L2623" s="203"/>
      <c r="M2623" s="203"/>
      <c r="N2623" s="203"/>
      <c r="O2623" s="203"/>
      <c r="P2623" s="203"/>
      <c r="Q2623" s="204"/>
      <c r="R2623" s="204"/>
      <c r="S2623" s="234"/>
      <c r="T2623" s="50"/>
      <c r="U2623" s="50"/>
      <c r="V2623" s="50"/>
      <c r="W2623" s="50"/>
      <c r="X2623" s="50"/>
      <c r="Y2623" s="50"/>
      <c r="Z2623" s="250"/>
      <c r="AA2623" s="238"/>
      <c r="AB2623" s="50"/>
      <c r="AC2623" s="50"/>
      <c r="AD2623" s="50"/>
      <c r="AE2623" s="50"/>
      <c r="AF2623" s="50"/>
      <c r="AG2623" s="50"/>
      <c r="AH2623" s="50"/>
      <c r="AI2623" s="50"/>
      <c r="AJ2623" s="50"/>
      <c r="AK2623" s="50"/>
      <c r="AL2623" s="50"/>
      <c r="AM2623" s="50"/>
      <c r="AN2623" s="50"/>
      <c r="AO2623" s="50"/>
      <c r="AP2623" s="50"/>
      <c r="AQ2623" s="50"/>
      <c r="AR2623" s="50"/>
      <c r="AS2623" s="50"/>
      <c r="AT2623" s="50"/>
      <c r="AU2623" s="50"/>
      <c r="AV2623" s="50"/>
      <c r="AW2623" s="50"/>
      <c r="AX2623" s="50"/>
      <c r="AY2623" s="50"/>
      <c r="AZ2623" s="50"/>
      <c r="BA2623" s="50"/>
      <c r="BB2623" s="50"/>
      <c r="BC2623" s="50"/>
      <c r="BD2623" s="50"/>
      <c r="BE2623" s="50"/>
      <c r="BF2623" s="50"/>
      <c r="BG2623" s="50"/>
      <c r="BH2623" s="50"/>
      <c r="BI2623" s="50"/>
      <c r="BJ2623" s="50"/>
      <c r="BK2623" s="50"/>
      <c r="BL2623" s="50"/>
      <c r="BM2623" s="50"/>
      <c r="BN2623" s="50"/>
      <c r="BO2623" s="50"/>
      <c r="BP2623" s="50"/>
      <c r="BQ2623" s="50"/>
      <c r="BR2623" s="50"/>
      <c r="BS2623" s="50"/>
      <c r="BT2623" s="50"/>
      <c r="BU2623" s="50"/>
      <c r="BV2623" s="50"/>
      <c r="BW2623" s="50"/>
      <c r="BX2623" s="50"/>
      <c r="BY2623" s="50"/>
      <c r="BZ2623" s="50"/>
      <c r="CA2623" s="50"/>
      <c r="CB2623" s="50"/>
      <c r="CC2623" s="50"/>
      <c r="CD2623" s="50"/>
      <c r="CE2623" s="50"/>
      <c r="CF2623" s="50"/>
      <c r="CG2623" s="50"/>
      <c r="CH2623" s="50"/>
      <c r="CI2623" s="50"/>
      <c r="CJ2623" s="50"/>
      <c r="CK2623" s="50"/>
      <c r="CL2623" s="50"/>
      <c r="CM2623" s="50"/>
      <c r="CN2623" s="50"/>
      <c r="CO2623" s="50"/>
      <c r="CP2623" s="50"/>
      <c r="CQ2623" s="50"/>
      <c r="CR2623" s="50"/>
      <c r="CS2623" s="50"/>
      <c r="CT2623" s="50"/>
      <c r="CU2623" s="50"/>
      <c r="CV2623" s="50"/>
      <c r="CW2623" s="50"/>
      <c r="CX2623" s="50"/>
      <c r="CY2623" s="50"/>
      <c r="CZ2623" s="50"/>
      <c r="DA2623" s="50"/>
      <c r="DB2623" s="50"/>
      <c r="DC2623" s="50"/>
      <c r="DD2623" s="50"/>
      <c r="DE2623" s="50"/>
      <c r="DF2623" s="50"/>
    </row>
    <row r="2624" spans="2:110" x14ac:dyDescent="0.2">
      <c r="B2624" s="176"/>
      <c r="C2624" s="176"/>
      <c r="D2624" s="179"/>
      <c r="E2624" s="203"/>
      <c r="F2624" s="203"/>
      <c r="G2624" s="203"/>
      <c r="H2624" s="203"/>
      <c r="I2624" s="203"/>
      <c r="J2624" s="203"/>
      <c r="K2624" s="203"/>
      <c r="L2624" s="203"/>
      <c r="M2624" s="203"/>
      <c r="N2624" s="203"/>
      <c r="O2624" s="203"/>
      <c r="P2624" s="203"/>
      <c r="Q2624" s="204"/>
      <c r="R2624" s="204"/>
      <c r="S2624" s="234"/>
      <c r="T2624" s="50"/>
      <c r="U2624" s="50"/>
      <c r="V2624" s="50"/>
      <c r="W2624" s="50"/>
      <c r="X2624" s="50"/>
      <c r="Y2624" s="50"/>
      <c r="Z2624" s="250"/>
      <c r="AA2624" s="238"/>
      <c r="AB2624" s="50"/>
      <c r="AC2624" s="50"/>
      <c r="AD2624" s="50"/>
      <c r="AE2624" s="50"/>
      <c r="AF2624" s="50"/>
      <c r="AG2624" s="50"/>
      <c r="AH2624" s="50"/>
      <c r="AI2624" s="50"/>
      <c r="AJ2624" s="50"/>
      <c r="AK2624" s="50"/>
      <c r="AL2624" s="50"/>
      <c r="AM2624" s="50"/>
      <c r="AN2624" s="50"/>
      <c r="AO2624" s="50"/>
      <c r="AP2624" s="50"/>
      <c r="AQ2624" s="50"/>
      <c r="AR2624" s="50"/>
      <c r="AS2624" s="50"/>
      <c r="AT2624" s="50"/>
      <c r="AU2624" s="50"/>
      <c r="AV2624" s="50"/>
      <c r="AW2624" s="50"/>
      <c r="AX2624" s="50"/>
      <c r="AY2624" s="50"/>
      <c r="AZ2624" s="50"/>
      <c r="BA2624" s="50"/>
      <c r="BB2624" s="50"/>
      <c r="BC2624" s="50"/>
      <c r="BD2624" s="50"/>
      <c r="BE2624" s="50"/>
      <c r="BF2624" s="50"/>
      <c r="BG2624" s="50"/>
      <c r="BH2624" s="50"/>
      <c r="BI2624" s="50"/>
      <c r="BJ2624" s="50"/>
      <c r="BK2624" s="50"/>
      <c r="BL2624" s="50"/>
      <c r="BM2624" s="50"/>
      <c r="BN2624" s="50"/>
      <c r="BO2624" s="50"/>
      <c r="BP2624" s="50"/>
      <c r="BQ2624" s="50"/>
      <c r="BR2624" s="50"/>
      <c r="BS2624" s="50"/>
      <c r="BT2624" s="50"/>
      <c r="BU2624" s="50"/>
      <c r="BV2624" s="50"/>
      <c r="BW2624" s="50"/>
      <c r="BX2624" s="50"/>
      <c r="BY2624" s="50"/>
      <c r="BZ2624" s="50"/>
      <c r="CA2624" s="50"/>
      <c r="CB2624" s="50"/>
      <c r="CC2624" s="50"/>
      <c r="CD2624" s="50"/>
      <c r="CE2624" s="50"/>
      <c r="CF2624" s="50"/>
      <c r="CG2624" s="50"/>
      <c r="CH2624" s="50"/>
      <c r="CI2624" s="50"/>
      <c r="CJ2624" s="50"/>
      <c r="CK2624" s="50"/>
      <c r="CL2624" s="50"/>
      <c r="CM2624" s="50"/>
      <c r="CN2624" s="50"/>
      <c r="CO2624" s="50"/>
      <c r="CP2624" s="50"/>
      <c r="CQ2624" s="50"/>
      <c r="CR2624" s="50"/>
      <c r="CS2624" s="50"/>
      <c r="CT2624" s="50"/>
      <c r="CU2624" s="50"/>
      <c r="CV2624" s="50"/>
      <c r="CW2624" s="50"/>
      <c r="CX2624" s="50"/>
      <c r="CY2624" s="50"/>
      <c r="CZ2624" s="50"/>
      <c r="DA2624" s="50"/>
      <c r="DB2624" s="50"/>
      <c r="DC2624" s="50"/>
      <c r="DD2624" s="50"/>
      <c r="DE2624" s="50"/>
      <c r="DF2624" s="50"/>
    </row>
    <row r="2625" spans="2:110" x14ac:dyDescent="0.2">
      <c r="B2625" s="176"/>
      <c r="C2625" s="176"/>
      <c r="D2625" s="180"/>
      <c r="E2625" s="203"/>
      <c r="F2625" s="203"/>
      <c r="G2625" s="203"/>
      <c r="H2625" s="203"/>
      <c r="I2625" s="203"/>
      <c r="J2625" s="203"/>
      <c r="K2625" s="203"/>
      <c r="L2625" s="203"/>
      <c r="M2625" s="203"/>
      <c r="N2625" s="203"/>
      <c r="O2625" s="203"/>
      <c r="P2625" s="203"/>
      <c r="Q2625" s="204"/>
      <c r="R2625" s="204"/>
      <c r="S2625" s="234"/>
      <c r="T2625" s="50"/>
      <c r="U2625" s="50"/>
      <c r="V2625" s="50"/>
      <c r="W2625" s="50"/>
      <c r="X2625" s="50"/>
      <c r="Y2625" s="50"/>
      <c r="Z2625" s="250"/>
      <c r="AA2625" s="238"/>
      <c r="AB2625" s="50"/>
      <c r="AC2625" s="50"/>
      <c r="AD2625" s="50"/>
      <c r="AE2625" s="50"/>
      <c r="AF2625" s="50"/>
      <c r="AG2625" s="50"/>
      <c r="AH2625" s="50"/>
      <c r="AI2625" s="50"/>
      <c r="AJ2625" s="50"/>
      <c r="AK2625" s="50"/>
      <c r="AL2625" s="50"/>
      <c r="AM2625" s="50"/>
      <c r="AN2625" s="50"/>
      <c r="AO2625" s="50"/>
      <c r="AP2625" s="50"/>
      <c r="AQ2625" s="50"/>
      <c r="AR2625" s="50"/>
      <c r="AS2625" s="50"/>
      <c r="AT2625" s="50"/>
      <c r="AU2625" s="50"/>
      <c r="AV2625" s="50"/>
      <c r="AW2625" s="50"/>
      <c r="AX2625" s="50"/>
      <c r="AY2625" s="50"/>
      <c r="AZ2625" s="50"/>
      <c r="BA2625" s="50"/>
      <c r="BB2625" s="50"/>
      <c r="BC2625" s="50"/>
      <c r="BD2625" s="50"/>
      <c r="BE2625" s="50"/>
      <c r="BF2625" s="50"/>
      <c r="BG2625" s="50"/>
      <c r="BH2625" s="50"/>
      <c r="BI2625" s="50"/>
      <c r="BJ2625" s="50"/>
      <c r="BK2625" s="50"/>
      <c r="BL2625" s="50"/>
      <c r="BM2625" s="50"/>
      <c r="BN2625" s="50"/>
      <c r="BO2625" s="50"/>
      <c r="BP2625" s="50"/>
      <c r="BQ2625" s="50"/>
      <c r="BR2625" s="50"/>
      <c r="BS2625" s="50"/>
      <c r="BT2625" s="50"/>
      <c r="BU2625" s="50"/>
      <c r="BV2625" s="50"/>
      <c r="BW2625" s="50"/>
      <c r="BX2625" s="50"/>
      <c r="BY2625" s="50"/>
      <c r="BZ2625" s="50"/>
      <c r="CA2625" s="50"/>
      <c r="CB2625" s="50"/>
      <c r="CC2625" s="50"/>
      <c r="CD2625" s="50"/>
      <c r="CE2625" s="50"/>
      <c r="CF2625" s="50"/>
      <c r="CG2625" s="50"/>
      <c r="CH2625" s="50"/>
      <c r="CI2625" s="50"/>
      <c r="CJ2625" s="50"/>
      <c r="CK2625" s="50"/>
      <c r="CL2625" s="50"/>
      <c r="CM2625" s="50"/>
      <c r="CN2625" s="50"/>
      <c r="CO2625" s="50"/>
      <c r="CP2625" s="50"/>
      <c r="CQ2625" s="50"/>
      <c r="CR2625" s="50"/>
      <c r="CS2625" s="50"/>
      <c r="CT2625" s="50"/>
      <c r="CU2625" s="50"/>
      <c r="CV2625" s="50"/>
      <c r="CW2625" s="50"/>
      <c r="CX2625" s="50"/>
      <c r="CY2625" s="50"/>
      <c r="CZ2625" s="50"/>
      <c r="DA2625" s="50"/>
      <c r="DB2625" s="50"/>
      <c r="DC2625" s="50"/>
      <c r="DD2625" s="50"/>
      <c r="DE2625" s="50"/>
      <c r="DF2625" s="50"/>
    </row>
    <row r="2626" spans="2:110" x14ac:dyDescent="0.2">
      <c r="B2626" s="176"/>
      <c r="C2626" s="176"/>
      <c r="D2626" s="180"/>
      <c r="E2626" s="203"/>
      <c r="F2626" s="203"/>
      <c r="G2626" s="203"/>
      <c r="H2626" s="203"/>
      <c r="I2626" s="203"/>
      <c r="J2626" s="203"/>
      <c r="K2626" s="203"/>
      <c r="L2626" s="203"/>
      <c r="M2626" s="203"/>
      <c r="N2626" s="203"/>
      <c r="O2626" s="203"/>
      <c r="P2626" s="203"/>
      <c r="Q2626" s="204"/>
      <c r="R2626" s="204"/>
      <c r="S2626" s="234"/>
      <c r="T2626" s="50"/>
      <c r="U2626" s="50"/>
      <c r="V2626" s="50"/>
      <c r="W2626" s="50"/>
      <c r="X2626" s="50"/>
      <c r="Y2626" s="50"/>
      <c r="Z2626" s="250"/>
      <c r="AA2626" s="238"/>
      <c r="AB2626" s="50"/>
      <c r="AC2626" s="50"/>
      <c r="AD2626" s="50"/>
      <c r="AE2626" s="50"/>
      <c r="AF2626" s="50"/>
      <c r="AG2626" s="50"/>
      <c r="AH2626" s="50"/>
      <c r="AI2626" s="50"/>
      <c r="AJ2626" s="50"/>
      <c r="AK2626" s="50"/>
      <c r="AL2626" s="50"/>
      <c r="AM2626" s="50"/>
      <c r="AN2626" s="50"/>
      <c r="AO2626" s="50"/>
      <c r="AP2626" s="50"/>
      <c r="AQ2626" s="50"/>
      <c r="AR2626" s="50"/>
      <c r="AS2626" s="50"/>
      <c r="AT2626" s="50"/>
      <c r="AU2626" s="50"/>
      <c r="AV2626" s="50"/>
      <c r="AW2626" s="50"/>
      <c r="AX2626" s="50"/>
      <c r="AY2626" s="50"/>
      <c r="AZ2626" s="50"/>
      <c r="BA2626" s="50"/>
      <c r="BB2626" s="50"/>
      <c r="BC2626" s="50"/>
      <c r="BD2626" s="50"/>
      <c r="BE2626" s="50"/>
      <c r="BF2626" s="50"/>
      <c r="BG2626" s="50"/>
      <c r="BH2626" s="50"/>
      <c r="BI2626" s="50"/>
      <c r="BJ2626" s="50"/>
      <c r="BK2626" s="50"/>
      <c r="BL2626" s="50"/>
      <c r="BM2626" s="50"/>
      <c r="BN2626" s="50"/>
      <c r="BO2626" s="50"/>
      <c r="BP2626" s="50"/>
      <c r="BQ2626" s="50"/>
      <c r="BR2626" s="50"/>
      <c r="BS2626" s="50"/>
      <c r="BT2626" s="50"/>
      <c r="BU2626" s="50"/>
      <c r="BV2626" s="50"/>
      <c r="BW2626" s="50"/>
      <c r="BX2626" s="50"/>
      <c r="BY2626" s="50"/>
      <c r="BZ2626" s="50"/>
      <c r="CA2626" s="50"/>
      <c r="CB2626" s="50"/>
      <c r="CC2626" s="50"/>
      <c r="CD2626" s="50"/>
      <c r="CE2626" s="50"/>
      <c r="CF2626" s="50"/>
      <c r="CG2626" s="50"/>
      <c r="CH2626" s="50"/>
      <c r="CI2626" s="50"/>
      <c r="CJ2626" s="50"/>
      <c r="CK2626" s="50"/>
      <c r="CL2626" s="50"/>
      <c r="CM2626" s="50"/>
      <c r="CN2626" s="50"/>
      <c r="CO2626" s="50"/>
      <c r="CP2626" s="50"/>
      <c r="CQ2626" s="50"/>
      <c r="CR2626" s="50"/>
      <c r="CS2626" s="50"/>
      <c r="CT2626" s="50"/>
      <c r="CU2626" s="50"/>
      <c r="CV2626" s="50"/>
      <c r="CW2626" s="50"/>
      <c r="CX2626" s="50"/>
      <c r="CY2626" s="50"/>
      <c r="CZ2626" s="50"/>
      <c r="DA2626" s="50"/>
      <c r="DB2626" s="50"/>
      <c r="DC2626" s="50"/>
      <c r="DD2626" s="50"/>
      <c r="DE2626" s="50"/>
      <c r="DF2626" s="50"/>
    </row>
    <row r="2627" spans="2:110" x14ac:dyDescent="0.2">
      <c r="B2627" s="176"/>
      <c r="C2627" s="176"/>
      <c r="D2627" s="179"/>
      <c r="E2627" s="203"/>
      <c r="F2627" s="203"/>
      <c r="G2627" s="203"/>
      <c r="H2627" s="203"/>
      <c r="I2627" s="203"/>
      <c r="J2627" s="203"/>
      <c r="K2627" s="203"/>
      <c r="L2627" s="203"/>
      <c r="M2627" s="203"/>
      <c r="N2627" s="203"/>
      <c r="O2627" s="203"/>
      <c r="P2627" s="203"/>
      <c r="Q2627" s="204"/>
      <c r="R2627" s="204"/>
      <c r="S2627" s="234"/>
      <c r="T2627" s="50"/>
      <c r="U2627" s="50"/>
      <c r="V2627" s="50"/>
      <c r="W2627" s="50"/>
      <c r="X2627" s="50"/>
      <c r="Y2627" s="50"/>
      <c r="Z2627" s="250"/>
      <c r="AA2627" s="238"/>
      <c r="AB2627" s="50"/>
      <c r="AC2627" s="50"/>
      <c r="AD2627" s="50"/>
      <c r="AE2627" s="50"/>
      <c r="AF2627" s="50"/>
      <c r="AG2627" s="50"/>
      <c r="AH2627" s="50"/>
      <c r="AI2627" s="50"/>
      <c r="AJ2627" s="50"/>
      <c r="AK2627" s="50"/>
      <c r="AL2627" s="50"/>
      <c r="AM2627" s="50"/>
      <c r="AN2627" s="50"/>
      <c r="AO2627" s="50"/>
      <c r="AP2627" s="50"/>
      <c r="AQ2627" s="50"/>
      <c r="AR2627" s="50"/>
      <c r="AS2627" s="50"/>
      <c r="AT2627" s="50"/>
      <c r="AU2627" s="50"/>
      <c r="AV2627" s="50"/>
      <c r="AW2627" s="50"/>
      <c r="AX2627" s="50"/>
      <c r="AY2627" s="50"/>
      <c r="AZ2627" s="50"/>
      <c r="BA2627" s="50"/>
      <c r="BB2627" s="50"/>
      <c r="BC2627" s="50"/>
      <c r="BD2627" s="50"/>
      <c r="BE2627" s="50"/>
      <c r="BF2627" s="50"/>
      <c r="BG2627" s="50"/>
      <c r="BH2627" s="50"/>
      <c r="BI2627" s="50"/>
      <c r="BJ2627" s="50"/>
      <c r="BK2627" s="50"/>
      <c r="BL2627" s="50"/>
      <c r="BM2627" s="50"/>
      <c r="BN2627" s="50"/>
      <c r="BO2627" s="50"/>
      <c r="BP2627" s="50"/>
      <c r="BQ2627" s="50"/>
      <c r="BR2627" s="50"/>
      <c r="BS2627" s="50"/>
      <c r="BT2627" s="50"/>
      <c r="BU2627" s="50"/>
      <c r="BV2627" s="50"/>
      <c r="BW2627" s="50"/>
      <c r="BX2627" s="50"/>
      <c r="BY2627" s="50"/>
      <c r="BZ2627" s="50"/>
      <c r="CA2627" s="50"/>
      <c r="CB2627" s="50"/>
      <c r="CC2627" s="50"/>
      <c r="CD2627" s="50"/>
      <c r="CE2627" s="50"/>
      <c r="CF2627" s="50"/>
      <c r="CG2627" s="50"/>
      <c r="CH2627" s="50"/>
      <c r="CI2627" s="50"/>
      <c r="CJ2627" s="50"/>
      <c r="CK2627" s="50"/>
      <c r="CL2627" s="50"/>
      <c r="CM2627" s="50"/>
      <c r="CN2627" s="50"/>
      <c r="CO2627" s="50"/>
      <c r="CP2627" s="50"/>
      <c r="CQ2627" s="50"/>
      <c r="CR2627" s="50"/>
      <c r="CS2627" s="50"/>
      <c r="CT2627" s="50"/>
      <c r="CU2627" s="50"/>
      <c r="CV2627" s="50"/>
      <c r="CW2627" s="50"/>
      <c r="CX2627" s="50"/>
      <c r="CY2627" s="50"/>
      <c r="CZ2627" s="50"/>
      <c r="DA2627" s="50"/>
      <c r="DB2627" s="50"/>
      <c r="DC2627" s="50"/>
      <c r="DD2627" s="50"/>
      <c r="DE2627" s="50"/>
      <c r="DF2627" s="50"/>
    </row>
    <row r="2628" spans="2:110" x14ac:dyDescent="0.2">
      <c r="B2628" s="176"/>
      <c r="C2628" s="176"/>
      <c r="D2628" s="179"/>
      <c r="E2628" s="203"/>
      <c r="F2628" s="203"/>
      <c r="G2628" s="203"/>
      <c r="H2628" s="203"/>
      <c r="I2628" s="203"/>
      <c r="J2628" s="203"/>
      <c r="K2628" s="203"/>
      <c r="L2628" s="203"/>
      <c r="M2628" s="203"/>
      <c r="N2628" s="203"/>
      <c r="O2628" s="203"/>
      <c r="P2628" s="203"/>
      <c r="Q2628" s="204"/>
      <c r="R2628" s="204"/>
      <c r="S2628" s="234"/>
      <c r="T2628" s="50"/>
      <c r="U2628" s="50"/>
      <c r="V2628" s="50"/>
      <c r="W2628" s="50"/>
      <c r="X2628" s="50"/>
      <c r="Y2628" s="50"/>
      <c r="Z2628" s="250"/>
      <c r="AA2628" s="238"/>
      <c r="AB2628" s="50"/>
      <c r="AC2628" s="50"/>
      <c r="AD2628" s="50"/>
      <c r="AE2628" s="50"/>
      <c r="AF2628" s="50"/>
      <c r="AG2628" s="50"/>
      <c r="AH2628" s="50"/>
      <c r="AI2628" s="50"/>
      <c r="AJ2628" s="50"/>
      <c r="AK2628" s="50"/>
      <c r="AL2628" s="50"/>
      <c r="AM2628" s="50"/>
      <c r="AN2628" s="50"/>
      <c r="AO2628" s="50"/>
      <c r="AP2628" s="50"/>
      <c r="AQ2628" s="50"/>
      <c r="AR2628" s="50"/>
      <c r="AS2628" s="50"/>
      <c r="AT2628" s="50"/>
      <c r="AU2628" s="50"/>
      <c r="AV2628" s="50"/>
      <c r="AW2628" s="50"/>
      <c r="AX2628" s="50"/>
      <c r="AY2628" s="50"/>
      <c r="AZ2628" s="50"/>
      <c r="BA2628" s="50"/>
      <c r="BB2628" s="50"/>
      <c r="BC2628" s="50"/>
      <c r="BD2628" s="50"/>
      <c r="BE2628" s="50"/>
      <c r="BF2628" s="50"/>
      <c r="BG2628" s="50"/>
      <c r="BH2628" s="50"/>
      <c r="BI2628" s="50"/>
      <c r="BJ2628" s="50"/>
      <c r="BK2628" s="50"/>
      <c r="BL2628" s="50"/>
      <c r="BM2628" s="50"/>
      <c r="BN2628" s="50"/>
      <c r="BO2628" s="50"/>
      <c r="BP2628" s="50"/>
      <c r="BQ2628" s="50"/>
      <c r="BR2628" s="50"/>
      <c r="BS2628" s="50"/>
      <c r="BT2628" s="50"/>
      <c r="BU2628" s="50"/>
      <c r="BV2628" s="50"/>
      <c r="BW2628" s="50"/>
      <c r="BX2628" s="50"/>
      <c r="BY2628" s="50"/>
      <c r="BZ2628" s="50"/>
      <c r="CA2628" s="50"/>
      <c r="CB2628" s="50"/>
      <c r="CC2628" s="50"/>
      <c r="CD2628" s="50"/>
      <c r="CE2628" s="50"/>
      <c r="CF2628" s="50"/>
      <c r="CG2628" s="50"/>
      <c r="CH2628" s="50"/>
      <c r="CI2628" s="50"/>
      <c r="CJ2628" s="50"/>
      <c r="CK2628" s="50"/>
      <c r="CL2628" s="50"/>
      <c r="CM2628" s="50"/>
      <c r="CN2628" s="50"/>
      <c r="CO2628" s="50"/>
      <c r="CP2628" s="50"/>
      <c r="CQ2628" s="50"/>
      <c r="CR2628" s="50"/>
      <c r="CS2628" s="50"/>
      <c r="CT2628" s="50"/>
      <c r="CU2628" s="50"/>
      <c r="CV2628" s="50"/>
      <c r="CW2628" s="50"/>
      <c r="CX2628" s="50"/>
      <c r="CY2628" s="50"/>
      <c r="CZ2628" s="50"/>
      <c r="DA2628" s="50"/>
      <c r="DB2628" s="50"/>
      <c r="DC2628" s="50"/>
      <c r="DD2628" s="50"/>
      <c r="DE2628" s="50"/>
      <c r="DF2628" s="50"/>
    </row>
    <row r="2629" spans="2:110" x14ac:dyDescent="0.2">
      <c r="B2629" s="176"/>
      <c r="C2629" s="176"/>
      <c r="E2629" s="203"/>
      <c r="F2629" s="203"/>
      <c r="G2629" s="203"/>
      <c r="H2629" s="203"/>
      <c r="I2629" s="203"/>
      <c r="J2629" s="203"/>
      <c r="K2629" s="203"/>
      <c r="L2629" s="203"/>
      <c r="M2629" s="203"/>
      <c r="N2629" s="203"/>
      <c r="O2629" s="203"/>
      <c r="P2629" s="203"/>
      <c r="Q2629" s="204"/>
      <c r="R2629" s="204"/>
      <c r="S2629" s="234"/>
      <c r="T2629" s="50"/>
      <c r="U2629" s="50"/>
      <c r="V2629" s="50"/>
      <c r="W2629" s="50"/>
      <c r="X2629" s="50"/>
      <c r="Y2629" s="50"/>
      <c r="Z2629" s="250"/>
      <c r="AA2629" s="238"/>
      <c r="AB2629" s="50"/>
      <c r="AC2629" s="50"/>
      <c r="AD2629" s="50"/>
      <c r="AE2629" s="50"/>
      <c r="AF2629" s="50"/>
      <c r="AG2629" s="50"/>
      <c r="AH2629" s="50"/>
      <c r="AI2629" s="50"/>
      <c r="AJ2629" s="50"/>
      <c r="AK2629" s="50"/>
      <c r="AL2629" s="50"/>
      <c r="AM2629" s="50"/>
      <c r="AN2629" s="50"/>
      <c r="AO2629" s="50"/>
      <c r="AP2629" s="50"/>
      <c r="AQ2629" s="50"/>
      <c r="AR2629" s="50"/>
      <c r="AS2629" s="50"/>
      <c r="AT2629" s="50"/>
      <c r="AU2629" s="50"/>
      <c r="AV2629" s="50"/>
      <c r="AW2629" s="50"/>
      <c r="AX2629" s="50"/>
      <c r="AY2629" s="50"/>
      <c r="AZ2629" s="50"/>
      <c r="BA2629" s="50"/>
      <c r="BB2629" s="50"/>
      <c r="BC2629" s="50"/>
      <c r="BD2629" s="50"/>
      <c r="BE2629" s="50"/>
      <c r="BF2629" s="50"/>
      <c r="BG2629" s="50"/>
      <c r="BH2629" s="50"/>
      <c r="BI2629" s="50"/>
      <c r="BJ2629" s="50"/>
      <c r="BK2629" s="50"/>
      <c r="BL2629" s="50"/>
      <c r="BM2629" s="50"/>
      <c r="BN2629" s="50"/>
      <c r="BO2629" s="50"/>
      <c r="BP2629" s="50"/>
      <c r="BQ2629" s="50"/>
      <c r="BR2629" s="50"/>
      <c r="BS2629" s="50"/>
      <c r="BT2629" s="50"/>
      <c r="BU2629" s="50"/>
      <c r="BV2629" s="50"/>
      <c r="BW2629" s="50"/>
      <c r="BX2629" s="50"/>
      <c r="BY2629" s="50"/>
      <c r="BZ2629" s="50"/>
      <c r="CA2629" s="50"/>
      <c r="CB2629" s="50"/>
      <c r="CC2629" s="50"/>
      <c r="CD2629" s="50"/>
      <c r="CE2629" s="50"/>
      <c r="CF2629" s="50"/>
      <c r="CG2629" s="50"/>
      <c r="CH2629" s="50"/>
      <c r="CI2629" s="50"/>
      <c r="CJ2629" s="50"/>
      <c r="CK2629" s="50"/>
      <c r="CL2629" s="50"/>
      <c r="CM2629" s="50"/>
      <c r="CN2629" s="50"/>
      <c r="CO2629" s="50"/>
      <c r="CP2629" s="50"/>
      <c r="CQ2629" s="50"/>
      <c r="CR2629" s="50"/>
      <c r="CS2629" s="50"/>
      <c r="CT2629" s="50"/>
      <c r="CU2629" s="50"/>
      <c r="CV2629" s="50"/>
      <c r="CW2629" s="50"/>
      <c r="CX2629" s="50"/>
      <c r="CY2629" s="50"/>
      <c r="CZ2629" s="50"/>
      <c r="DA2629" s="50"/>
      <c r="DB2629" s="50"/>
      <c r="DC2629" s="50"/>
      <c r="DD2629" s="50"/>
      <c r="DE2629" s="50"/>
      <c r="DF2629" s="50"/>
    </row>
    <row r="2630" spans="2:110" x14ac:dyDescent="0.2">
      <c r="B2630" s="176"/>
      <c r="C2630" s="176"/>
      <c r="E2630" s="203"/>
      <c r="F2630" s="203"/>
      <c r="G2630" s="203"/>
      <c r="H2630" s="203"/>
      <c r="I2630" s="203"/>
      <c r="J2630" s="203"/>
      <c r="K2630" s="203"/>
      <c r="L2630" s="203"/>
      <c r="M2630" s="203"/>
      <c r="N2630" s="203"/>
      <c r="O2630" s="203"/>
      <c r="P2630" s="203"/>
      <c r="Q2630" s="204"/>
      <c r="R2630" s="204"/>
      <c r="S2630" s="234"/>
      <c r="T2630" s="50"/>
      <c r="U2630" s="50"/>
      <c r="V2630" s="50"/>
      <c r="W2630" s="50"/>
      <c r="X2630" s="50"/>
      <c r="Y2630" s="50"/>
      <c r="Z2630" s="250"/>
      <c r="AA2630" s="238"/>
      <c r="AB2630" s="50"/>
      <c r="AC2630" s="50"/>
      <c r="AD2630" s="50"/>
      <c r="AE2630" s="50"/>
      <c r="AF2630" s="50"/>
      <c r="AG2630" s="50"/>
      <c r="AH2630" s="50"/>
      <c r="AI2630" s="50"/>
      <c r="AJ2630" s="50"/>
      <c r="AK2630" s="50"/>
      <c r="AL2630" s="50"/>
      <c r="AM2630" s="50"/>
      <c r="AN2630" s="50"/>
      <c r="AO2630" s="50"/>
      <c r="AP2630" s="50"/>
      <c r="AQ2630" s="50"/>
      <c r="AR2630" s="50"/>
      <c r="AS2630" s="50"/>
      <c r="AT2630" s="50"/>
      <c r="AU2630" s="50"/>
      <c r="AV2630" s="50"/>
      <c r="AW2630" s="50"/>
      <c r="AX2630" s="50"/>
      <c r="AY2630" s="50"/>
      <c r="AZ2630" s="50"/>
      <c r="BA2630" s="50"/>
      <c r="BB2630" s="50"/>
      <c r="BC2630" s="50"/>
      <c r="BD2630" s="50"/>
      <c r="BE2630" s="50"/>
      <c r="BF2630" s="50"/>
      <c r="BG2630" s="50"/>
      <c r="BH2630" s="50"/>
      <c r="BI2630" s="50"/>
      <c r="BJ2630" s="50"/>
      <c r="BK2630" s="50"/>
      <c r="BL2630" s="50"/>
      <c r="BM2630" s="50"/>
      <c r="BN2630" s="50"/>
      <c r="BO2630" s="50"/>
      <c r="BP2630" s="50"/>
      <c r="BQ2630" s="50"/>
      <c r="BR2630" s="50"/>
      <c r="BS2630" s="50"/>
      <c r="BT2630" s="50"/>
      <c r="BU2630" s="50"/>
      <c r="BV2630" s="50"/>
      <c r="BW2630" s="50"/>
      <c r="BX2630" s="50"/>
      <c r="BY2630" s="50"/>
      <c r="BZ2630" s="50"/>
      <c r="CA2630" s="50"/>
      <c r="CB2630" s="50"/>
      <c r="CC2630" s="50"/>
      <c r="CD2630" s="50"/>
      <c r="CE2630" s="50"/>
      <c r="CF2630" s="50"/>
      <c r="CG2630" s="50"/>
      <c r="CH2630" s="50"/>
      <c r="CI2630" s="50"/>
      <c r="CJ2630" s="50"/>
      <c r="CK2630" s="50"/>
      <c r="CL2630" s="50"/>
      <c r="CM2630" s="50"/>
      <c r="CN2630" s="50"/>
      <c r="CO2630" s="50"/>
      <c r="CP2630" s="50"/>
      <c r="CQ2630" s="50"/>
      <c r="CR2630" s="50"/>
      <c r="CS2630" s="50"/>
      <c r="CT2630" s="50"/>
      <c r="CU2630" s="50"/>
      <c r="CV2630" s="50"/>
      <c r="CW2630" s="50"/>
      <c r="CX2630" s="50"/>
      <c r="CY2630" s="50"/>
      <c r="CZ2630" s="50"/>
      <c r="DA2630" s="50"/>
      <c r="DB2630" s="50"/>
      <c r="DC2630" s="50"/>
      <c r="DD2630" s="50"/>
      <c r="DE2630" s="50"/>
      <c r="DF2630" s="50"/>
    </row>
    <row r="2631" spans="2:110" x14ac:dyDescent="0.2">
      <c r="B2631" s="176"/>
      <c r="C2631" s="176"/>
      <c r="E2631" s="203"/>
      <c r="F2631" s="203"/>
      <c r="G2631" s="203"/>
      <c r="H2631" s="203"/>
      <c r="I2631" s="203"/>
      <c r="J2631" s="203"/>
      <c r="K2631" s="203"/>
      <c r="L2631" s="203"/>
      <c r="M2631" s="203"/>
      <c r="N2631" s="203"/>
      <c r="O2631" s="203"/>
      <c r="P2631" s="203"/>
      <c r="Q2631" s="204"/>
      <c r="R2631" s="204"/>
      <c r="S2631" s="234"/>
      <c r="T2631" s="50"/>
      <c r="U2631" s="50"/>
      <c r="V2631" s="50"/>
      <c r="W2631" s="50"/>
      <c r="X2631" s="50"/>
      <c r="Y2631" s="50"/>
      <c r="Z2631" s="250"/>
      <c r="AA2631" s="238"/>
      <c r="AB2631" s="50"/>
      <c r="AC2631" s="50"/>
      <c r="AD2631" s="50"/>
      <c r="AE2631" s="50"/>
      <c r="AF2631" s="50"/>
      <c r="AG2631" s="50"/>
      <c r="AH2631" s="50"/>
      <c r="AI2631" s="50"/>
      <c r="AJ2631" s="50"/>
      <c r="AK2631" s="50"/>
      <c r="AL2631" s="50"/>
      <c r="AM2631" s="50"/>
      <c r="AN2631" s="50"/>
      <c r="AO2631" s="50"/>
      <c r="AP2631" s="50"/>
      <c r="AQ2631" s="50"/>
      <c r="AR2631" s="50"/>
      <c r="AS2631" s="50"/>
      <c r="AT2631" s="50"/>
      <c r="AU2631" s="50"/>
      <c r="AV2631" s="50"/>
      <c r="AW2631" s="50"/>
      <c r="AX2631" s="50"/>
      <c r="AY2631" s="50"/>
      <c r="AZ2631" s="50"/>
      <c r="BA2631" s="50"/>
      <c r="BB2631" s="50"/>
      <c r="BC2631" s="50"/>
      <c r="BD2631" s="50"/>
      <c r="BE2631" s="50"/>
      <c r="BF2631" s="50"/>
      <c r="BG2631" s="50"/>
      <c r="BH2631" s="50"/>
      <c r="BI2631" s="50"/>
      <c r="BJ2631" s="50"/>
      <c r="BK2631" s="50"/>
      <c r="BL2631" s="50"/>
      <c r="BM2631" s="50"/>
      <c r="BN2631" s="50"/>
      <c r="BO2631" s="50"/>
      <c r="BP2631" s="50"/>
      <c r="BQ2631" s="50"/>
      <c r="BR2631" s="50"/>
      <c r="BS2631" s="50"/>
      <c r="BT2631" s="50"/>
      <c r="BU2631" s="50"/>
      <c r="BV2631" s="50"/>
      <c r="BW2631" s="50"/>
      <c r="BX2631" s="50"/>
      <c r="BY2631" s="50"/>
      <c r="BZ2631" s="50"/>
      <c r="CA2631" s="50"/>
      <c r="CB2631" s="50"/>
      <c r="CC2631" s="50"/>
      <c r="CD2631" s="50"/>
      <c r="CE2631" s="50"/>
      <c r="CF2631" s="50"/>
      <c r="CG2631" s="50"/>
      <c r="CH2631" s="50"/>
      <c r="CI2631" s="50"/>
      <c r="CJ2631" s="50"/>
      <c r="CK2631" s="50"/>
      <c r="CL2631" s="50"/>
      <c r="CM2631" s="50"/>
      <c r="CN2631" s="50"/>
      <c r="CO2631" s="50"/>
      <c r="CP2631" s="50"/>
      <c r="CQ2631" s="50"/>
      <c r="CR2631" s="50"/>
      <c r="CS2631" s="50"/>
      <c r="CT2631" s="50"/>
      <c r="CU2631" s="50"/>
      <c r="CV2631" s="50"/>
      <c r="CW2631" s="50"/>
      <c r="CX2631" s="50"/>
      <c r="CY2631" s="50"/>
      <c r="CZ2631" s="50"/>
      <c r="DA2631" s="50"/>
      <c r="DB2631" s="50"/>
      <c r="DC2631" s="50"/>
      <c r="DD2631" s="50"/>
      <c r="DE2631" s="50"/>
      <c r="DF2631" s="50"/>
    </row>
    <row r="2632" spans="2:110" x14ac:dyDescent="0.2">
      <c r="B2632" s="176"/>
      <c r="C2632" s="176"/>
      <c r="E2632" s="203"/>
      <c r="F2632" s="203"/>
      <c r="G2632" s="203"/>
      <c r="H2632" s="203"/>
      <c r="I2632" s="203"/>
      <c r="J2632" s="203"/>
      <c r="K2632" s="203"/>
      <c r="L2632" s="203"/>
      <c r="M2632" s="203"/>
      <c r="N2632" s="203"/>
      <c r="O2632" s="203"/>
      <c r="P2632" s="203"/>
      <c r="Q2632" s="204"/>
      <c r="R2632" s="204"/>
      <c r="S2632" s="234"/>
      <c r="T2632" s="50"/>
      <c r="U2632" s="50"/>
      <c r="V2632" s="50"/>
      <c r="W2632" s="50"/>
      <c r="X2632" s="50"/>
      <c r="Y2632" s="50"/>
      <c r="Z2632" s="250"/>
      <c r="AA2632" s="238"/>
      <c r="AB2632" s="50"/>
      <c r="AC2632" s="50"/>
      <c r="AD2632" s="50"/>
      <c r="AE2632" s="50"/>
      <c r="AF2632" s="50"/>
      <c r="AG2632" s="50"/>
      <c r="AH2632" s="50"/>
      <c r="AI2632" s="50"/>
      <c r="AJ2632" s="50"/>
      <c r="AK2632" s="50"/>
      <c r="AL2632" s="50"/>
      <c r="AM2632" s="50"/>
      <c r="AN2632" s="50"/>
      <c r="AO2632" s="50"/>
      <c r="AP2632" s="50"/>
      <c r="AQ2632" s="50"/>
      <c r="AR2632" s="50"/>
      <c r="AS2632" s="50"/>
      <c r="AT2632" s="50"/>
      <c r="AU2632" s="50"/>
      <c r="AV2632" s="50"/>
      <c r="AW2632" s="50"/>
      <c r="AX2632" s="50"/>
      <c r="AY2632" s="50"/>
      <c r="AZ2632" s="50"/>
      <c r="BA2632" s="50"/>
      <c r="BB2632" s="50"/>
      <c r="BC2632" s="50"/>
      <c r="BD2632" s="50"/>
      <c r="BE2632" s="50"/>
      <c r="BF2632" s="50"/>
      <c r="BG2632" s="50"/>
      <c r="BH2632" s="50"/>
      <c r="BI2632" s="50"/>
      <c r="BJ2632" s="50"/>
      <c r="BK2632" s="50"/>
      <c r="BL2632" s="50"/>
      <c r="BM2632" s="50"/>
      <c r="BN2632" s="50"/>
      <c r="BO2632" s="50"/>
      <c r="BP2632" s="50"/>
      <c r="BQ2632" s="50"/>
      <c r="BR2632" s="50"/>
      <c r="BS2632" s="50"/>
      <c r="BT2632" s="50"/>
      <c r="BU2632" s="50"/>
      <c r="BV2632" s="50"/>
      <c r="BW2632" s="50"/>
      <c r="BX2632" s="50"/>
      <c r="BY2632" s="50"/>
      <c r="BZ2632" s="50"/>
      <c r="CA2632" s="50"/>
      <c r="CB2632" s="50"/>
      <c r="CC2632" s="50"/>
      <c r="CD2632" s="50"/>
      <c r="CE2632" s="50"/>
      <c r="CF2632" s="50"/>
      <c r="CG2632" s="50"/>
      <c r="CH2632" s="50"/>
      <c r="CI2632" s="50"/>
      <c r="CJ2632" s="50"/>
      <c r="CK2632" s="50"/>
      <c r="CL2632" s="50"/>
      <c r="CM2632" s="50"/>
      <c r="CN2632" s="50"/>
      <c r="CO2632" s="50"/>
      <c r="CP2632" s="50"/>
      <c r="CQ2632" s="50"/>
      <c r="CR2632" s="50"/>
      <c r="CS2632" s="50"/>
      <c r="CT2632" s="50"/>
      <c r="CU2632" s="50"/>
      <c r="CV2632" s="50"/>
      <c r="CW2632" s="50"/>
      <c r="CX2632" s="50"/>
      <c r="CY2632" s="50"/>
      <c r="CZ2632" s="50"/>
      <c r="DA2632" s="50"/>
      <c r="DB2632" s="50"/>
      <c r="DC2632" s="50"/>
      <c r="DD2632" s="50"/>
      <c r="DE2632" s="50"/>
      <c r="DF2632" s="50"/>
    </row>
    <row r="2633" spans="2:110" x14ac:dyDescent="0.2">
      <c r="B2633" s="176"/>
      <c r="C2633" s="176"/>
      <c r="E2633" s="203"/>
      <c r="F2633" s="203"/>
      <c r="G2633" s="203"/>
      <c r="H2633" s="203"/>
      <c r="I2633" s="203"/>
      <c r="J2633" s="203"/>
      <c r="K2633" s="203"/>
      <c r="L2633" s="203"/>
      <c r="M2633" s="203"/>
      <c r="N2633" s="203"/>
      <c r="O2633" s="203"/>
      <c r="P2633" s="203"/>
      <c r="Q2633" s="204"/>
      <c r="R2633" s="204"/>
      <c r="S2633" s="234"/>
      <c r="T2633" s="50"/>
      <c r="U2633" s="50"/>
      <c r="V2633" s="50"/>
      <c r="W2633" s="50"/>
      <c r="X2633" s="50"/>
      <c r="Y2633" s="50"/>
      <c r="Z2633" s="250"/>
      <c r="AA2633" s="238"/>
      <c r="AB2633" s="50"/>
      <c r="AC2633" s="50"/>
      <c r="AD2633" s="50"/>
      <c r="AE2633" s="50"/>
      <c r="AF2633" s="50"/>
      <c r="AG2633" s="50"/>
      <c r="AH2633" s="50"/>
      <c r="AI2633" s="50"/>
      <c r="AJ2633" s="50"/>
      <c r="AK2633" s="50"/>
      <c r="AL2633" s="50"/>
      <c r="AM2633" s="50"/>
      <c r="AN2633" s="50"/>
      <c r="AO2633" s="50"/>
      <c r="AP2633" s="50"/>
      <c r="AQ2633" s="50"/>
      <c r="AR2633" s="50"/>
      <c r="AS2633" s="50"/>
      <c r="AT2633" s="50"/>
      <c r="AU2633" s="50"/>
      <c r="AV2633" s="50"/>
      <c r="AW2633" s="50"/>
      <c r="AX2633" s="50"/>
      <c r="AY2633" s="50"/>
      <c r="AZ2633" s="50"/>
      <c r="BA2633" s="50"/>
      <c r="BB2633" s="50"/>
      <c r="BC2633" s="50"/>
      <c r="BD2633" s="50"/>
      <c r="BE2633" s="50"/>
      <c r="BF2633" s="50"/>
      <c r="BG2633" s="50"/>
      <c r="BH2633" s="50"/>
      <c r="BI2633" s="50"/>
      <c r="BJ2633" s="50"/>
      <c r="BK2633" s="50"/>
      <c r="BL2633" s="50"/>
      <c r="BM2633" s="50"/>
      <c r="BN2633" s="50"/>
      <c r="BO2633" s="50"/>
      <c r="BP2633" s="50"/>
      <c r="BQ2633" s="50"/>
      <c r="BR2633" s="50"/>
      <c r="BS2633" s="50"/>
      <c r="BT2633" s="50"/>
      <c r="BU2633" s="50"/>
      <c r="BV2633" s="50"/>
      <c r="BW2633" s="50"/>
      <c r="BX2633" s="50"/>
      <c r="BY2633" s="50"/>
      <c r="BZ2633" s="50"/>
      <c r="CA2633" s="50"/>
      <c r="CB2633" s="50"/>
      <c r="CC2633" s="50"/>
      <c r="CD2633" s="50"/>
      <c r="CE2633" s="50"/>
      <c r="CF2633" s="50"/>
      <c r="CG2633" s="50"/>
      <c r="CH2633" s="50"/>
      <c r="CI2633" s="50"/>
      <c r="CJ2633" s="50"/>
      <c r="CK2633" s="50"/>
      <c r="CL2633" s="50"/>
      <c r="CM2633" s="50"/>
      <c r="CN2633" s="50"/>
      <c r="CO2633" s="50"/>
      <c r="CP2633" s="50"/>
      <c r="CQ2633" s="50"/>
      <c r="CR2633" s="50"/>
      <c r="CS2633" s="50"/>
      <c r="CT2633" s="50"/>
      <c r="CU2633" s="50"/>
      <c r="CV2633" s="50"/>
      <c r="CW2633" s="50"/>
      <c r="CX2633" s="50"/>
      <c r="CY2633" s="50"/>
      <c r="CZ2633" s="50"/>
      <c r="DA2633" s="50"/>
      <c r="DB2633" s="50"/>
      <c r="DC2633" s="50"/>
      <c r="DD2633" s="50"/>
      <c r="DE2633" s="50"/>
      <c r="DF2633" s="50"/>
    </row>
    <row r="2634" spans="2:110" x14ac:dyDescent="0.2">
      <c r="B2634" s="176"/>
      <c r="C2634" s="176"/>
      <c r="E2634" s="203"/>
      <c r="F2634" s="203"/>
      <c r="G2634" s="203"/>
      <c r="H2634" s="203"/>
      <c r="I2634" s="203"/>
      <c r="J2634" s="203"/>
      <c r="K2634" s="203"/>
      <c r="L2634" s="203"/>
      <c r="M2634" s="203"/>
      <c r="N2634" s="203"/>
      <c r="O2634" s="203"/>
      <c r="P2634" s="203"/>
      <c r="Q2634" s="204"/>
      <c r="R2634" s="204"/>
      <c r="S2634" s="234"/>
      <c r="T2634" s="50"/>
      <c r="U2634" s="50"/>
      <c r="V2634" s="50"/>
      <c r="W2634" s="50"/>
      <c r="X2634" s="50"/>
      <c r="Y2634" s="50"/>
      <c r="Z2634" s="250"/>
      <c r="AA2634" s="238"/>
      <c r="AB2634" s="50"/>
      <c r="AC2634" s="50"/>
      <c r="AD2634" s="50"/>
      <c r="AE2634" s="50"/>
      <c r="AF2634" s="50"/>
      <c r="AG2634" s="50"/>
      <c r="AH2634" s="50"/>
      <c r="AI2634" s="50"/>
      <c r="AJ2634" s="50"/>
      <c r="AK2634" s="50"/>
      <c r="AL2634" s="50"/>
      <c r="AM2634" s="50"/>
      <c r="AN2634" s="50"/>
      <c r="AO2634" s="50"/>
      <c r="AP2634" s="50"/>
      <c r="AQ2634" s="50"/>
      <c r="AR2634" s="50"/>
      <c r="AS2634" s="50"/>
      <c r="AT2634" s="50"/>
      <c r="AU2634" s="50"/>
      <c r="AV2634" s="50"/>
      <c r="AW2634" s="50"/>
      <c r="AX2634" s="50"/>
      <c r="AY2634" s="50"/>
      <c r="AZ2634" s="50"/>
      <c r="BA2634" s="50"/>
      <c r="BB2634" s="50"/>
      <c r="BC2634" s="50"/>
      <c r="BD2634" s="50"/>
      <c r="BE2634" s="50"/>
      <c r="BF2634" s="50"/>
      <c r="BG2634" s="50"/>
      <c r="BH2634" s="50"/>
      <c r="BI2634" s="50"/>
      <c r="BJ2634" s="50"/>
      <c r="BK2634" s="50"/>
      <c r="BL2634" s="50"/>
      <c r="BM2634" s="50"/>
      <c r="BN2634" s="50"/>
      <c r="BO2634" s="50"/>
      <c r="BP2634" s="50"/>
      <c r="BQ2634" s="50"/>
      <c r="BR2634" s="50"/>
      <c r="BS2634" s="50"/>
      <c r="BT2634" s="50"/>
      <c r="BU2634" s="50"/>
      <c r="BV2634" s="50"/>
      <c r="BW2634" s="50"/>
      <c r="BX2634" s="50"/>
      <c r="BY2634" s="50"/>
      <c r="BZ2634" s="50"/>
      <c r="CA2634" s="50"/>
      <c r="CB2634" s="50"/>
      <c r="CC2634" s="50"/>
      <c r="CD2634" s="50"/>
      <c r="CE2634" s="50"/>
      <c r="CF2634" s="50"/>
      <c r="CG2634" s="50"/>
      <c r="CH2634" s="50"/>
      <c r="CI2634" s="50"/>
      <c r="CJ2634" s="50"/>
      <c r="CK2634" s="50"/>
      <c r="CL2634" s="50"/>
      <c r="CM2634" s="50"/>
      <c r="CN2634" s="50"/>
      <c r="CO2634" s="50"/>
      <c r="CP2634" s="50"/>
      <c r="CQ2634" s="50"/>
      <c r="CR2634" s="50"/>
      <c r="CS2634" s="50"/>
      <c r="CT2634" s="50"/>
      <c r="CU2634" s="50"/>
      <c r="CV2634" s="50"/>
      <c r="CW2634" s="50"/>
      <c r="CX2634" s="50"/>
      <c r="CY2634" s="50"/>
      <c r="CZ2634" s="50"/>
      <c r="DA2634" s="50"/>
      <c r="DB2634" s="50"/>
      <c r="DC2634" s="50"/>
      <c r="DD2634" s="50"/>
      <c r="DE2634" s="50"/>
      <c r="DF2634" s="50"/>
    </row>
    <row r="2635" spans="2:110" x14ac:dyDescent="0.2">
      <c r="B2635" s="176"/>
      <c r="C2635" s="176"/>
      <c r="E2635" s="203"/>
      <c r="F2635" s="203"/>
      <c r="G2635" s="203"/>
      <c r="H2635" s="203"/>
      <c r="I2635" s="203"/>
      <c r="J2635" s="203"/>
      <c r="K2635" s="203"/>
      <c r="L2635" s="203"/>
      <c r="M2635" s="203"/>
      <c r="N2635" s="203"/>
      <c r="O2635" s="203"/>
      <c r="P2635" s="203"/>
      <c r="Q2635" s="204"/>
      <c r="R2635" s="204"/>
      <c r="S2635" s="234"/>
      <c r="T2635" s="50"/>
      <c r="U2635" s="50"/>
      <c r="V2635" s="50"/>
      <c r="W2635" s="50"/>
      <c r="X2635" s="50"/>
      <c r="Y2635" s="50"/>
      <c r="Z2635" s="250"/>
      <c r="AA2635" s="238"/>
      <c r="AB2635" s="50"/>
      <c r="AC2635" s="50"/>
      <c r="AD2635" s="50"/>
      <c r="AE2635" s="50"/>
      <c r="AF2635" s="50"/>
      <c r="AG2635" s="50"/>
      <c r="AH2635" s="50"/>
      <c r="AI2635" s="50"/>
      <c r="AJ2635" s="50"/>
      <c r="AK2635" s="50"/>
      <c r="AL2635" s="50"/>
      <c r="AM2635" s="50"/>
      <c r="AN2635" s="50"/>
      <c r="AO2635" s="50"/>
      <c r="AP2635" s="50"/>
      <c r="AQ2635" s="50"/>
      <c r="AR2635" s="50"/>
      <c r="AS2635" s="50"/>
      <c r="AT2635" s="50"/>
      <c r="AU2635" s="50"/>
      <c r="AV2635" s="50"/>
      <c r="AW2635" s="50"/>
      <c r="AX2635" s="50"/>
      <c r="AY2635" s="50"/>
      <c r="AZ2635" s="50"/>
      <c r="BA2635" s="50"/>
      <c r="BB2635" s="50"/>
      <c r="BC2635" s="50"/>
      <c r="BD2635" s="50"/>
      <c r="BE2635" s="50"/>
      <c r="BF2635" s="50"/>
      <c r="BG2635" s="50"/>
      <c r="BH2635" s="50"/>
      <c r="BI2635" s="50"/>
      <c r="BJ2635" s="50"/>
      <c r="BK2635" s="50"/>
      <c r="BL2635" s="50"/>
      <c r="BM2635" s="50"/>
      <c r="BN2635" s="50"/>
      <c r="BO2635" s="50"/>
      <c r="BP2635" s="50"/>
      <c r="BQ2635" s="50"/>
      <c r="BR2635" s="50"/>
      <c r="BS2635" s="50"/>
      <c r="BT2635" s="50"/>
      <c r="BU2635" s="50"/>
      <c r="BV2635" s="50"/>
      <c r="BW2635" s="50"/>
      <c r="BX2635" s="50"/>
      <c r="BY2635" s="50"/>
      <c r="BZ2635" s="50"/>
      <c r="CA2635" s="50"/>
      <c r="CB2635" s="50"/>
      <c r="CC2635" s="50"/>
      <c r="CD2635" s="50"/>
      <c r="CE2635" s="50"/>
      <c r="CF2635" s="50"/>
      <c r="CG2635" s="50"/>
      <c r="CH2635" s="50"/>
      <c r="CI2635" s="50"/>
      <c r="CJ2635" s="50"/>
      <c r="CK2635" s="50"/>
      <c r="CL2635" s="50"/>
      <c r="CM2635" s="50"/>
      <c r="CN2635" s="50"/>
      <c r="CO2635" s="50"/>
      <c r="CP2635" s="50"/>
      <c r="CQ2635" s="50"/>
      <c r="CR2635" s="50"/>
      <c r="CS2635" s="50"/>
      <c r="CT2635" s="50"/>
      <c r="CU2635" s="50"/>
      <c r="CV2635" s="50"/>
      <c r="CW2635" s="50"/>
      <c r="CX2635" s="50"/>
      <c r="CY2635" s="50"/>
      <c r="CZ2635" s="50"/>
      <c r="DA2635" s="50"/>
      <c r="DB2635" s="50"/>
      <c r="DC2635" s="50"/>
      <c r="DD2635" s="50"/>
      <c r="DE2635" s="50"/>
      <c r="DF2635" s="50"/>
    </row>
    <row r="2636" spans="2:110" x14ac:dyDescent="0.2">
      <c r="B2636" s="176"/>
      <c r="C2636" s="176"/>
      <c r="E2636" s="203"/>
      <c r="F2636" s="203"/>
      <c r="G2636" s="203"/>
      <c r="H2636" s="203"/>
      <c r="I2636" s="203"/>
      <c r="J2636" s="203"/>
      <c r="K2636" s="203"/>
      <c r="L2636" s="203"/>
      <c r="M2636" s="203"/>
      <c r="N2636" s="203"/>
      <c r="O2636" s="203"/>
      <c r="P2636" s="203"/>
      <c r="Q2636" s="204"/>
      <c r="R2636" s="204"/>
      <c r="S2636" s="234"/>
      <c r="T2636" s="50"/>
      <c r="U2636" s="50"/>
      <c r="V2636" s="50"/>
      <c r="W2636" s="50"/>
      <c r="X2636" s="50"/>
      <c r="Y2636" s="50"/>
      <c r="Z2636" s="250"/>
      <c r="AA2636" s="238"/>
      <c r="AB2636" s="50"/>
      <c r="AC2636" s="50"/>
      <c r="AD2636" s="50"/>
      <c r="AE2636" s="50"/>
      <c r="AF2636" s="50"/>
      <c r="AG2636" s="50"/>
      <c r="AH2636" s="50"/>
      <c r="AI2636" s="50"/>
      <c r="AJ2636" s="50"/>
      <c r="AK2636" s="50"/>
      <c r="AL2636" s="50"/>
      <c r="AM2636" s="50"/>
      <c r="AN2636" s="50"/>
      <c r="AO2636" s="50"/>
      <c r="AP2636" s="50"/>
      <c r="AQ2636" s="50"/>
      <c r="AR2636" s="50"/>
      <c r="AS2636" s="50"/>
      <c r="AT2636" s="50"/>
      <c r="AU2636" s="50"/>
      <c r="AV2636" s="50"/>
      <c r="AW2636" s="50"/>
      <c r="AX2636" s="50"/>
      <c r="AY2636" s="50"/>
      <c r="AZ2636" s="50"/>
      <c r="BA2636" s="50"/>
      <c r="BB2636" s="50"/>
      <c r="BC2636" s="50"/>
      <c r="BD2636" s="50"/>
      <c r="BE2636" s="50"/>
      <c r="BF2636" s="50"/>
      <c r="BG2636" s="50"/>
      <c r="BH2636" s="50"/>
      <c r="BI2636" s="50"/>
      <c r="BJ2636" s="50"/>
      <c r="BK2636" s="50"/>
      <c r="BL2636" s="50"/>
      <c r="BM2636" s="50"/>
      <c r="BN2636" s="50"/>
      <c r="BO2636" s="50"/>
      <c r="BP2636" s="50"/>
      <c r="BQ2636" s="50"/>
      <c r="BR2636" s="50"/>
      <c r="BS2636" s="50"/>
      <c r="BT2636" s="50"/>
      <c r="BU2636" s="50"/>
      <c r="BV2636" s="50"/>
      <c r="BW2636" s="50"/>
      <c r="BX2636" s="50"/>
      <c r="BY2636" s="50"/>
      <c r="BZ2636" s="50"/>
      <c r="CA2636" s="50"/>
      <c r="CB2636" s="50"/>
      <c r="CC2636" s="50"/>
      <c r="CD2636" s="50"/>
      <c r="CE2636" s="50"/>
      <c r="CF2636" s="50"/>
      <c r="CG2636" s="50"/>
      <c r="CH2636" s="50"/>
      <c r="CI2636" s="50"/>
      <c r="CJ2636" s="50"/>
      <c r="CK2636" s="50"/>
      <c r="CL2636" s="50"/>
      <c r="CM2636" s="50"/>
      <c r="CN2636" s="50"/>
      <c r="CO2636" s="50"/>
      <c r="CP2636" s="50"/>
      <c r="CQ2636" s="50"/>
      <c r="CR2636" s="50"/>
      <c r="CS2636" s="50"/>
      <c r="CT2636" s="50"/>
      <c r="CU2636" s="50"/>
      <c r="CV2636" s="50"/>
      <c r="CW2636" s="50"/>
      <c r="CX2636" s="50"/>
      <c r="CY2636" s="50"/>
      <c r="CZ2636" s="50"/>
      <c r="DA2636" s="50"/>
      <c r="DB2636" s="50"/>
      <c r="DC2636" s="50"/>
      <c r="DD2636" s="50"/>
      <c r="DE2636" s="50"/>
      <c r="DF2636" s="50"/>
    </row>
    <row r="2637" spans="2:110" x14ac:dyDescent="0.2">
      <c r="B2637" s="176"/>
      <c r="C2637" s="176"/>
      <c r="D2637" s="208"/>
      <c r="E2637" s="203"/>
      <c r="F2637" s="203"/>
      <c r="G2637" s="203"/>
      <c r="H2637" s="203"/>
      <c r="I2637" s="203"/>
      <c r="J2637" s="203"/>
      <c r="K2637" s="203"/>
      <c r="L2637" s="203"/>
      <c r="M2637" s="203"/>
      <c r="N2637" s="203"/>
      <c r="O2637" s="203"/>
      <c r="P2637" s="203"/>
      <c r="Q2637" s="204"/>
      <c r="R2637" s="204"/>
      <c r="S2637" s="234"/>
      <c r="T2637" s="50"/>
      <c r="U2637" s="50"/>
      <c r="V2637" s="50"/>
      <c r="W2637" s="50"/>
      <c r="X2637" s="50"/>
      <c r="Y2637" s="50"/>
      <c r="Z2637" s="250"/>
      <c r="AA2637" s="238"/>
      <c r="AB2637" s="50"/>
      <c r="AC2637" s="50"/>
      <c r="AD2637" s="50"/>
      <c r="AE2637" s="50"/>
      <c r="AF2637" s="50"/>
      <c r="AG2637" s="50"/>
      <c r="AH2637" s="50"/>
      <c r="AI2637" s="50"/>
      <c r="AJ2637" s="50"/>
      <c r="AK2637" s="50"/>
      <c r="AL2637" s="50"/>
      <c r="AM2637" s="50"/>
      <c r="AN2637" s="50"/>
      <c r="AO2637" s="50"/>
      <c r="AP2637" s="50"/>
      <c r="AQ2637" s="50"/>
      <c r="AR2637" s="50"/>
      <c r="AS2637" s="50"/>
      <c r="AT2637" s="50"/>
      <c r="AU2637" s="50"/>
      <c r="AV2637" s="50"/>
      <c r="AW2637" s="50"/>
      <c r="AX2637" s="50"/>
      <c r="AY2637" s="50"/>
      <c r="AZ2637" s="50"/>
      <c r="BA2637" s="50"/>
      <c r="BB2637" s="50"/>
      <c r="BC2637" s="50"/>
      <c r="BD2637" s="50"/>
      <c r="BE2637" s="50"/>
      <c r="BF2637" s="50"/>
      <c r="BG2637" s="50"/>
      <c r="BH2637" s="50"/>
      <c r="BI2637" s="50"/>
      <c r="BJ2637" s="50"/>
      <c r="BK2637" s="50"/>
      <c r="BL2637" s="50"/>
      <c r="BM2637" s="50"/>
      <c r="BN2637" s="50"/>
      <c r="BO2637" s="50"/>
      <c r="BP2637" s="50"/>
      <c r="BQ2637" s="50"/>
      <c r="BR2637" s="50"/>
      <c r="BS2637" s="50"/>
      <c r="BT2637" s="50"/>
      <c r="BU2637" s="50"/>
      <c r="BV2637" s="50"/>
      <c r="BW2637" s="50"/>
      <c r="BX2637" s="50"/>
      <c r="BY2637" s="50"/>
      <c r="BZ2637" s="50"/>
      <c r="CA2637" s="50"/>
      <c r="CB2637" s="50"/>
      <c r="CC2637" s="50"/>
      <c r="CD2637" s="50"/>
      <c r="CE2637" s="50"/>
      <c r="CF2637" s="50"/>
      <c r="CG2637" s="50"/>
      <c r="CH2637" s="50"/>
      <c r="CI2637" s="50"/>
      <c r="CJ2637" s="50"/>
      <c r="CK2637" s="50"/>
      <c r="CL2637" s="50"/>
      <c r="CM2637" s="50"/>
      <c r="CN2637" s="50"/>
      <c r="CO2637" s="50"/>
      <c r="CP2637" s="50"/>
      <c r="CQ2637" s="50"/>
      <c r="CR2637" s="50"/>
      <c r="CS2637" s="50"/>
      <c r="CT2637" s="50"/>
      <c r="CU2637" s="50"/>
      <c r="CV2637" s="50"/>
      <c r="CW2637" s="50"/>
      <c r="CX2637" s="50"/>
      <c r="CY2637" s="50"/>
      <c r="CZ2637" s="50"/>
      <c r="DA2637" s="50"/>
      <c r="DB2637" s="50"/>
      <c r="DC2637" s="50"/>
      <c r="DD2637" s="50"/>
      <c r="DE2637" s="50"/>
      <c r="DF2637" s="50"/>
    </row>
    <row r="2638" spans="2:110" x14ac:dyDescent="0.2">
      <c r="B2638" s="176"/>
      <c r="C2638" s="176"/>
      <c r="D2638" s="208"/>
      <c r="E2638" s="203"/>
      <c r="F2638" s="203"/>
      <c r="G2638" s="203"/>
      <c r="H2638" s="203"/>
      <c r="I2638" s="203"/>
      <c r="J2638" s="203"/>
      <c r="K2638" s="203"/>
      <c r="L2638" s="203"/>
      <c r="M2638" s="203"/>
      <c r="N2638" s="203"/>
      <c r="O2638" s="203"/>
      <c r="P2638" s="203"/>
      <c r="Q2638" s="204"/>
      <c r="R2638" s="204"/>
      <c r="S2638" s="234"/>
      <c r="T2638" s="50"/>
      <c r="U2638" s="50"/>
      <c r="V2638" s="50"/>
      <c r="W2638" s="50"/>
      <c r="X2638" s="50"/>
      <c r="Y2638" s="50"/>
      <c r="Z2638" s="250"/>
      <c r="AA2638" s="238"/>
      <c r="AB2638" s="50"/>
      <c r="AC2638" s="50"/>
      <c r="AD2638" s="50"/>
      <c r="AE2638" s="50"/>
      <c r="AF2638" s="50"/>
      <c r="AG2638" s="50"/>
      <c r="AH2638" s="50"/>
      <c r="AI2638" s="50"/>
      <c r="AJ2638" s="50"/>
      <c r="AK2638" s="50"/>
      <c r="AL2638" s="50"/>
      <c r="AM2638" s="50"/>
      <c r="AN2638" s="50"/>
      <c r="AO2638" s="50"/>
      <c r="AP2638" s="50"/>
      <c r="AQ2638" s="50"/>
      <c r="AR2638" s="50"/>
      <c r="AS2638" s="50"/>
      <c r="AT2638" s="50"/>
      <c r="AU2638" s="50"/>
      <c r="AV2638" s="50"/>
      <c r="AW2638" s="50"/>
      <c r="AX2638" s="50"/>
      <c r="AY2638" s="50"/>
      <c r="AZ2638" s="50"/>
      <c r="BA2638" s="50"/>
      <c r="BB2638" s="50"/>
      <c r="BC2638" s="50"/>
      <c r="BD2638" s="50"/>
      <c r="BE2638" s="50"/>
      <c r="BF2638" s="50"/>
      <c r="BG2638" s="50"/>
      <c r="BH2638" s="50"/>
      <c r="BI2638" s="50"/>
      <c r="BJ2638" s="50"/>
      <c r="BK2638" s="50"/>
      <c r="BL2638" s="50"/>
      <c r="BM2638" s="50"/>
      <c r="BN2638" s="50"/>
      <c r="BO2638" s="50"/>
      <c r="BP2638" s="50"/>
      <c r="BQ2638" s="50"/>
      <c r="BR2638" s="50"/>
      <c r="BS2638" s="50"/>
      <c r="BT2638" s="50"/>
      <c r="BU2638" s="50"/>
      <c r="BV2638" s="50"/>
      <c r="BW2638" s="50"/>
      <c r="BX2638" s="50"/>
      <c r="BY2638" s="50"/>
      <c r="BZ2638" s="50"/>
      <c r="CA2638" s="50"/>
      <c r="CB2638" s="50"/>
      <c r="CC2638" s="50"/>
      <c r="CD2638" s="50"/>
      <c r="CE2638" s="50"/>
      <c r="CF2638" s="50"/>
      <c r="CG2638" s="50"/>
      <c r="CH2638" s="50"/>
      <c r="CI2638" s="50"/>
      <c r="CJ2638" s="50"/>
      <c r="CK2638" s="50"/>
      <c r="CL2638" s="50"/>
      <c r="CM2638" s="50"/>
      <c r="CN2638" s="50"/>
      <c r="CO2638" s="50"/>
      <c r="CP2638" s="50"/>
      <c r="CQ2638" s="50"/>
      <c r="CR2638" s="50"/>
      <c r="CS2638" s="50"/>
      <c r="CT2638" s="50"/>
      <c r="CU2638" s="50"/>
      <c r="CV2638" s="50"/>
      <c r="CW2638" s="50"/>
      <c r="CX2638" s="50"/>
      <c r="CY2638" s="50"/>
      <c r="CZ2638" s="50"/>
      <c r="DA2638" s="50"/>
      <c r="DB2638" s="50"/>
      <c r="DC2638" s="50"/>
      <c r="DD2638" s="50"/>
      <c r="DE2638" s="50"/>
      <c r="DF2638" s="50"/>
    </row>
    <row r="2639" spans="2:110" x14ac:dyDescent="0.2">
      <c r="B2639" s="176"/>
      <c r="C2639" s="176"/>
      <c r="D2639" s="208"/>
      <c r="E2639" s="203"/>
      <c r="F2639" s="203"/>
      <c r="G2639" s="203"/>
      <c r="H2639" s="203"/>
      <c r="I2639" s="203"/>
      <c r="J2639" s="203"/>
      <c r="K2639" s="203"/>
      <c r="L2639" s="203"/>
      <c r="M2639" s="203"/>
      <c r="N2639" s="203"/>
      <c r="O2639" s="203"/>
      <c r="P2639" s="203"/>
      <c r="Q2639" s="204"/>
      <c r="R2639" s="204"/>
      <c r="S2639" s="234"/>
      <c r="T2639" s="50"/>
      <c r="U2639" s="50"/>
      <c r="V2639" s="50"/>
      <c r="W2639" s="50"/>
      <c r="X2639" s="50"/>
      <c r="Y2639" s="50"/>
      <c r="Z2639" s="250"/>
      <c r="AA2639" s="238"/>
      <c r="AB2639" s="50"/>
      <c r="AC2639" s="50"/>
      <c r="AD2639" s="50"/>
      <c r="AE2639" s="50"/>
      <c r="AF2639" s="50"/>
      <c r="AG2639" s="50"/>
      <c r="AH2639" s="50"/>
      <c r="AI2639" s="50"/>
      <c r="AJ2639" s="50"/>
      <c r="AK2639" s="50"/>
      <c r="AL2639" s="50"/>
      <c r="AM2639" s="50"/>
      <c r="AN2639" s="50"/>
      <c r="AO2639" s="50"/>
      <c r="AP2639" s="50"/>
      <c r="AQ2639" s="50"/>
      <c r="AR2639" s="50"/>
      <c r="AS2639" s="50"/>
      <c r="AT2639" s="50"/>
      <c r="AU2639" s="50"/>
      <c r="AV2639" s="50"/>
      <c r="AW2639" s="50"/>
      <c r="AX2639" s="50"/>
      <c r="AY2639" s="50"/>
      <c r="AZ2639" s="50"/>
      <c r="BA2639" s="50"/>
      <c r="BB2639" s="50"/>
      <c r="BC2639" s="50"/>
      <c r="BD2639" s="50"/>
      <c r="BE2639" s="50"/>
      <c r="BF2639" s="50"/>
      <c r="BG2639" s="50"/>
      <c r="BH2639" s="50"/>
      <c r="BI2639" s="50"/>
      <c r="BJ2639" s="50"/>
      <c r="BK2639" s="50"/>
      <c r="BL2639" s="50"/>
      <c r="BM2639" s="50"/>
      <c r="BN2639" s="50"/>
      <c r="BO2639" s="50"/>
      <c r="BP2639" s="50"/>
      <c r="BQ2639" s="50"/>
      <c r="BR2639" s="50"/>
      <c r="BS2639" s="50"/>
      <c r="BT2639" s="50"/>
      <c r="BU2639" s="50"/>
      <c r="BV2639" s="50"/>
      <c r="BW2639" s="50"/>
      <c r="BX2639" s="50"/>
      <c r="BY2639" s="50"/>
      <c r="BZ2639" s="50"/>
      <c r="CA2639" s="50"/>
      <c r="CB2639" s="50"/>
      <c r="CC2639" s="50"/>
      <c r="CD2639" s="50"/>
      <c r="CE2639" s="50"/>
      <c r="CF2639" s="50"/>
      <c r="CG2639" s="50"/>
      <c r="CH2639" s="50"/>
      <c r="CI2639" s="50"/>
      <c r="CJ2639" s="50"/>
      <c r="CK2639" s="50"/>
      <c r="CL2639" s="50"/>
      <c r="CM2639" s="50"/>
      <c r="CN2639" s="50"/>
      <c r="CO2639" s="50"/>
      <c r="CP2639" s="50"/>
      <c r="CQ2639" s="50"/>
      <c r="CR2639" s="50"/>
      <c r="CS2639" s="50"/>
      <c r="CT2639" s="50"/>
      <c r="CU2639" s="50"/>
      <c r="CV2639" s="50"/>
      <c r="CW2639" s="50"/>
      <c r="CX2639" s="50"/>
      <c r="CY2639" s="50"/>
      <c r="CZ2639" s="50"/>
      <c r="DA2639" s="50"/>
      <c r="DB2639" s="50"/>
      <c r="DC2639" s="50"/>
      <c r="DD2639" s="50"/>
      <c r="DE2639" s="50"/>
      <c r="DF2639" s="50"/>
    </row>
    <row r="2640" spans="2:110" x14ac:dyDescent="0.2">
      <c r="B2640" s="189"/>
      <c r="C2640" s="189"/>
      <c r="D2640" s="200"/>
      <c r="E2640" s="203"/>
      <c r="F2640" s="203"/>
      <c r="G2640" s="203"/>
      <c r="H2640" s="203"/>
      <c r="I2640" s="203"/>
      <c r="J2640" s="203"/>
      <c r="K2640" s="203"/>
      <c r="L2640" s="203"/>
      <c r="M2640" s="203"/>
      <c r="N2640" s="203"/>
      <c r="O2640" s="203"/>
      <c r="P2640" s="203"/>
      <c r="Q2640" s="204"/>
      <c r="R2640" s="204"/>
      <c r="S2640" s="234"/>
      <c r="T2640" s="50"/>
      <c r="U2640" s="50"/>
      <c r="V2640" s="50"/>
      <c r="W2640" s="50"/>
      <c r="X2640" s="50"/>
      <c r="Y2640" s="50"/>
      <c r="Z2640" s="250"/>
      <c r="AA2640" s="238"/>
      <c r="AB2640" s="50"/>
      <c r="AC2640" s="50"/>
      <c r="AD2640" s="50"/>
      <c r="AE2640" s="50"/>
      <c r="AF2640" s="50"/>
      <c r="AG2640" s="50"/>
      <c r="AH2640" s="50"/>
      <c r="AI2640" s="50"/>
      <c r="AJ2640" s="50"/>
      <c r="AK2640" s="50"/>
      <c r="AL2640" s="50"/>
      <c r="AM2640" s="50"/>
      <c r="AN2640" s="50"/>
      <c r="AO2640" s="50"/>
      <c r="AP2640" s="50"/>
      <c r="AQ2640" s="50"/>
      <c r="AR2640" s="50"/>
      <c r="AS2640" s="50"/>
      <c r="AT2640" s="50"/>
      <c r="AU2640" s="50"/>
      <c r="AV2640" s="50"/>
      <c r="AW2640" s="50"/>
      <c r="AX2640" s="50"/>
      <c r="AY2640" s="50"/>
      <c r="AZ2640" s="50"/>
      <c r="BA2640" s="50"/>
      <c r="BB2640" s="50"/>
      <c r="BC2640" s="50"/>
      <c r="BD2640" s="50"/>
      <c r="BE2640" s="50"/>
      <c r="BF2640" s="50"/>
      <c r="BG2640" s="50"/>
      <c r="BH2640" s="50"/>
      <c r="BI2640" s="50"/>
      <c r="BJ2640" s="50"/>
      <c r="BK2640" s="50"/>
      <c r="BL2640" s="50"/>
      <c r="BM2640" s="50"/>
      <c r="BN2640" s="50"/>
      <c r="BO2640" s="50"/>
      <c r="BP2640" s="50"/>
      <c r="BQ2640" s="50"/>
      <c r="BR2640" s="50"/>
      <c r="BS2640" s="50"/>
      <c r="BT2640" s="50"/>
      <c r="BU2640" s="50"/>
      <c r="BV2640" s="50"/>
      <c r="BW2640" s="50"/>
      <c r="BX2640" s="50"/>
      <c r="BY2640" s="50"/>
      <c r="BZ2640" s="50"/>
      <c r="CA2640" s="50"/>
      <c r="CB2640" s="50"/>
      <c r="CC2640" s="50"/>
      <c r="CD2640" s="50"/>
      <c r="CE2640" s="50"/>
      <c r="CF2640" s="50"/>
      <c r="CG2640" s="50"/>
      <c r="CH2640" s="50"/>
      <c r="CI2640" s="50"/>
      <c r="CJ2640" s="50"/>
      <c r="CK2640" s="50"/>
      <c r="CL2640" s="50"/>
      <c r="CM2640" s="50"/>
      <c r="CN2640" s="50"/>
      <c r="CO2640" s="50"/>
      <c r="CP2640" s="50"/>
      <c r="CQ2640" s="50"/>
      <c r="CR2640" s="50"/>
      <c r="CS2640" s="50"/>
      <c r="CT2640" s="50"/>
      <c r="CU2640" s="50"/>
      <c r="CV2640" s="50"/>
      <c r="CW2640" s="50"/>
      <c r="CX2640" s="50"/>
      <c r="CY2640" s="50"/>
      <c r="CZ2640" s="50"/>
      <c r="DA2640" s="50"/>
      <c r="DB2640" s="50"/>
      <c r="DC2640" s="50"/>
      <c r="DD2640" s="50"/>
      <c r="DE2640" s="50"/>
      <c r="DF2640" s="50"/>
    </row>
    <row r="2641" spans="2:110" x14ac:dyDescent="0.2">
      <c r="B2641" s="176"/>
      <c r="C2641" s="176"/>
      <c r="D2641" s="200"/>
      <c r="E2641" s="203"/>
      <c r="F2641" s="203"/>
      <c r="G2641" s="203"/>
      <c r="H2641" s="203"/>
      <c r="I2641" s="203"/>
      <c r="J2641" s="203"/>
      <c r="K2641" s="203"/>
      <c r="L2641" s="203"/>
      <c r="M2641" s="203"/>
      <c r="N2641" s="203"/>
      <c r="O2641" s="203"/>
      <c r="P2641" s="203"/>
      <c r="Q2641" s="204"/>
      <c r="R2641" s="204"/>
      <c r="S2641" s="234"/>
      <c r="T2641" s="50"/>
      <c r="U2641" s="50"/>
      <c r="V2641" s="50"/>
      <c r="W2641" s="50"/>
      <c r="X2641" s="50"/>
      <c r="Y2641" s="50"/>
      <c r="Z2641" s="250"/>
      <c r="AA2641" s="238"/>
      <c r="AB2641" s="50"/>
      <c r="AC2641" s="50"/>
      <c r="AD2641" s="50"/>
      <c r="AE2641" s="50"/>
      <c r="AF2641" s="50"/>
      <c r="AG2641" s="50"/>
      <c r="AH2641" s="50"/>
      <c r="AI2641" s="50"/>
      <c r="AJ2641" s="50"/>
      <c r="AK2641" s="50"/>
      <c r="AL2641" s="50"/>
      <c r="AM2641" s="50"/>
      <c r="AN2641" s="50"/>
      <c r="AO2641" s="50"/>
      <c r="AP2641" s="50"/>
      <c r="AQ2641" s="50"/>
      <c r="AR2641" s="50"/>
      <c r="AS2641" s="50"/>
      <c r="AT2641" s="50"/>
      <c r="AU2641" s="50"/>
      <c r="AV2641" s="50"/>
      <c r="AW2641" s="50"/>
      <c r="AX2641" s="50"/>
      <c r="AY2641" s="50"/>
      <c r="AZ2641" s="50"/>
      <c r="BA2641" s="50"/>
      <c r="BB2641" s="50"/>
      <c r="BC2641" s="50"/>
      <c r="BD2641" s="50"/>
      <c r="BE2641" s="50"/>
      <c r="BF2641" s="50"/>
      <c r="BG2641" s="50"/>
      <c r="BH2641" s="50"/>
      <c r="BI2641" s="50"/>
      <c r="BJ2641" s="50"/>
      <c r="BK2641" s="50"/>
      <c r="BL2641" s="50"/>
      <c r="BM2641" s="50"/>
      <c r="BN2641" s="50"/>
      <c r="BO2641" s="50"/>
      <c r="BP2641" s="50"/>
      <c r="BQ2641" s="50"/>
      <c r="BR2641" s="50"/>
      <c r="BS2641" s="50"/>
      <c r="BT2641" s="50"/>
      <c r="BU2641" s="50"/>
      <c r="BV2641" s="50"/>
      <c r="BW2641" s="50"/>
      <c r="BX2641" s="50"/>
      <c r="BY2641" s="50"/>
      <c r="BZ2641" s="50"/>
      <c r="CA2641" s="50"/>
      <c r="CB2641" s="50"/>
      <c r="CC2641" s="50"/>
      <c r="CD2641" s="50"/>
      <c r="CE2641" s="50"/>
      <c r="CF2641" s="50"/>
      <c r="CG2641" s="50"/>
      <c r="CH2641" s="50"/>
      <c r="CI2641" s="50"/>
      <c r="CJ2641" s="50"/>
      <c r="CK2641" s="50"/>
      <c r="CL2641" s="50"/>
      <c r="CM2641" s="50"/>
      <c r="CN2641" s="50"/>
      <c r="CO2641" s="50"/>
      <c r="CP2641" s="50"/>
      <c r="CQ2641" s="50"/>
      <c r="CR2641" s="50"/>
      <c r="CS2641" s="50"/>
      <c r="CT2641" s="50"/>
      <c r="CU2641" s="50"/>
      <c r="CV2641" s="50"/>
      <c r="CW2641" s="50"/>
      <c r="CX2641" s="50"/>
      <c r="CY2641" s="50"/>
      <c r="CZ2641" s="50"/>
      <c r="DA2641" s="50"/>
      <c r="DB2641" s="50"/>
      <c r="DC2641" s="50"/>
      <c r="DD2641" s="50"/>
      <c r="DE2641" s="50"/>
      <c r="DF2641" s="50"/>
    </row>
    <row r="2642" spans="2:110" x14ac:dyDescent="0.2">
      <c r="B2642" s="176"/>
      <c r="C2642" s="176"/>
      <c r="D2642" s="186"/>
      <c r="E2642" s="203"/>
      <c r="F2642" s="203"/>
      <c r="G2642" s="203"/>
      <c r="H2642" s="203"/>
      <c r="I2642" s="203"/>
      <c r="J2642" s="203"/>
      <c r="K2642" s="203"/>
      <c r="L2642" s="203"/>
      <c r="M2642" s="203"/>
      <c r="N2642" s="203"/>
      <c r="O2642" s="203"/>
      <c r="P2642" s="203"/>
      <c r="Q2642" s="204"/>
      <c r="R2642" s="204"/>
      <c r="S2642" s="234"/>
      <c r="T2642" s="50"/>
      <c r="U2642" s="50"/>
      <c r="V2642" s="50"/>
      <c r="W2642" s="50"/>
      <c r="X2642" s="50"/>
      <c r="Y2642" s="50"/>
      <c r="Z2642" s="250"/>
      <c r="AA2642" s="238"/>
      <c r="AB2642" s="50"/>
      <c r="AC2642" s="50"/>
      <c r="AD2642" s="50"/>
      <c r="AE2642" s="50"/>
      <c r="AF2642" s="50"/>
      <c r="AG2642" s="50"/>
      <c r="AH2642" s="50"/>
      <c r="AI2642" s="50"/>
      <c r="AJ2642" s="50"/>
      <c r="AK2642" s="50"/>
      <c r="AL2642" s="50"/>
      <c r="AM2642" s="50"/>
      <c r="AN2642" s="50"/>
      <c r="AO2642" s="50"/>
      <c r="AP2642" s="50"/>
      <c r="AQ2642" s="50"/>
      <c r="AR2642" s="50"/>
      <c r="AS2642" s="50"/>
      <c r="AT2642" s="50"/>
      <c r="AU2642" s="50"/>
      <c r="AV2642" s="50"/>
      <c r="AW2642" s="50"/>
      <c r="AX2642" s="50"/>
      <c r="AY2642" s="50"/>
      <c r="AZ2642" s="50"/>
      <c r="BA2642" s="50"/>
      <c r="BB2642" s="50"/>
      <c r="BC2642" s="50"/>
      <c r="BD2642" s="50"/>
      <c r="BE2642" s="50"/>
      <c r="BF2642" s="50"/>
      <c r="BG2642" s="50"/>
      <c r="BH2642" s="50"/>
      <c r="BI2642" s="50"/>
      <c r="BJ2642" s="50"/>
      <c r="BK2642" s="50"/>
      <c r="BL2642" s="50"/>
      <c r="BM2642" s="50"/>
      <c r="BN2642" s="50"/>
      <c r="BO2642" s="50"/>
      <c r="BP2642" s="50"/>
      <c r="BQ2642" s="50"/>
      <c r="BR2642" s="50"/>
      <c r="BS2642" s="50"/>
      <c r="BT2642" s="50"/>
      <c r="BU2642" s="50"/>
      <c r="BV2642" s="50"/>
      <c r="BW2642" s="50"/>
      <c r="BX2642" s="50"/>
      <c r="BY2642" s="50"/>
      <c r="BZ2642" s="50"/>
      <c r="CA2642" s="50"/>
      <c r="CB2642" s="50"/>
      <c r="CC2642" s="50"/>
      <c r="CD2642" s="50"/>
      <c r="CE2642" s="50"/>
      <c r="CF2642" s="50"/>
      <c r="CG2642" s="50"/>
      <c r="CH2642" s="50"/>
      <c r="CI2642" s="50"/>
      <c r="CJ2642" s="50"/>
      <c r="CK2642" s="50"/>
      <c r="CL2642" s="50"/>
      <c r="CM2642" s="50"/>
      <c r="CN2642" s="50"/>
      <c r="CO2642" s="50"/>
      <c r="CP2642" s="50"/>
      <c r="CQ2642" s="50"/>
      <c r="CR2642" s="50"/>
      <c r="CS2642" s="50"/>
      <c r="CT2642" s="50"/>
      <c r="CU2642" s="50"/>
      <c r="CV2642" s="50"/>
      <c r="CW2642" s="50"/>
      <c r="CX2642" s="50"/>
      <c r="CY2642" s="50"/>
      <c r="CZ2642" s="50"/>
      <c r="DA2642" s="50"/>
      <c r="DB2642" s="50"/>
      <c r="DC2642" s="50"/>
      <c r="DD2642" s="50"/>
      <c r="DE2642" s="50"/>
      <c r="DF2642" s="50"/>
    </row>
    <row r="2643" spans="2:110" x14ac:dyDescent="0.2">
      <c r="B2643" s="176"/>
      <c r="C2643" s="176"/>
      <c r="D2643" s="187"/>
      <c r="E2643" s="203"/>
      <c r="F2643" s="203"/>
      <c r="G2643" s="203"/>
      <c r="H2643" s="203"/>
      <c r="I2643" s="203"/>
      <c r="J2643" s="203"/>
      <c r="K2643" s="203"/>
      <c r="L2643" s="203"/>
      <c r="M2643" s="203"/>
      <c r="N2643" s="203"/>
      <c r="O2643" s="203"/>
      <c r="P2643" s="203"/>
      <c r="Q2643" s="204"/>
      <c r="R2643" s="204"/>
      <c r="S2643" s="234"/>
      <c r="T2643" s="50"/>
      <c r="U2643" s="50"/>
      <c r="V2643" s="50"/>
      <c r="W2643" s="50"/>
      <c r="X2643" s="50"/>
      <c r="Y2643" s="50"/>
      <c r="Z2643" s="250"/>
      <c r="AA2643" s="238"/>
      <c r="AB2643" s="50"/>
      <c r="AC2643" s="50"/>
      <c r="AD2643" s="50"/>
      <c r="AE2643" s="50"/>
      <c r="AF2643" s="50"/>
      <c r="AG2643" s="50"/>
      <c r="AH2643" s="50"/>
      <c r="AI2643" s="50"/>
      <c r="AJ2643" s="50"/>
      <c r="AK2643" s="50"/>
      <c r="AL2643" s="50"/>
      <c r="AM2643" s="50"/>
      <c r="AN2643" s="50"/>
      <c r="AO2643" s="50"/>
      <c r="AP2643" s="50"/>
      <c r="AQ2643" s="50"/>
      <c r="AR2643" s="50"/>
      <c r="AS2643" s="50"/>
      <c r="AT2643" s="50"/>
      <c r="AU2643" s="50"/>
      <c r="AV2643" s="50"/>
      <c r="AW2643" s="50"/>
      <c r="AX2643" s="50"/>
      <c r="AY2643" s="50"/>
      <c r="AZ2643" s="50"/>
      <c r="BA2643" s="50"/>
      <c r="BB2643" s="50"/>
      <c r="BC2643" s="50"/>
      <c r="BD2643" s="50"/>
      <c r="BE2643" s="50"/>
      <c r="BF2643" s="50"/>
      <c r="BG2643" s="50"/>
      <c r="BH2643" s="50"/>
      <c r="BI2643" s="50"/>
      <c r="BJ2643" s="50"/>
      <c r="BK2643" s="50"/>
      <c r="BL2643" s="50"/>
      <c r="BM2643" s="50"/>
      <c r="BN2643" s="50"/>
      <c r="BO2643" s="50"/>
      <c r="BP2643" s="50"/>
      <c r="BQ2643" s="50"/>
      <c r="BR2643" s="50"/>
      <c r="BS2643" s="50"/>
      <c r="BT2643" s="50"/>
      <c r="BU2643" s="50"/>
      <c r="BV2643" s="50"/>
      <c r="BW2643" s="50"/>
      <c r="BX2643" s="50"/>
      <c r="BY2643" s="50"/>
      <c r="BZ2643" s="50"/>
      <c r="CA2643" s="50"/>
      <c r="CB2643" s="50"/>
      <c r="CC2643" s="50"/>
      <c r="CD2643" s="50"/>
      <c r="CE2643" s="50"/>
      <c r="CF2643" s="50"/>
      <c r="CG2643" s="50"/>
      <c r="CH2643" s="50"/>
      <c r="CI2643" s="50"/>
      <c r="CJ2643" s="50"/>
      <c r="CK2643" s="50"/>
      <c r="CL2643" s="50"/>
      <c r="CM2643" s="50"/>
      <c r="CN2643" s="50"/>
      <c r="CO2643" s="50"/>
      <c r="CP2643" s="50"/>
      <c r="CQ2643" s="50"/>
      <c r="CR2643" s="50"/>
      <c r="CS2643" s="50"/>
      <c r="CT2643" s="50"/>
      <c r="CU2643" s="50"/>
      <c r="CV2643" s="50"/>
      <c r="CW2643" s="50"/>
      <c r="CX2643" s="50"/>
      <c r="CY2643" s="50"/>
      <c r="CZ2643" s="50"/>
      <c r="DA2643" s="50"/>
      <c r="DB2643" s="50"/>
      <c r="DC2643" s="50"/>
      <c r="DD2643" s="50"/>
      <c r="DE2643" s="50"/>
      <c r="DF2643" s="50"/>
    </row>
    <row r="2644" spans="2:110" x14ac:dyDescent="0.2">
      <c r="B2644" s="176"/>
      <c r="C2644" s="176"/>
      <c r="E2644" s="203"/>
      <c r="F2644" s="203"/>
      <c r="G2644" s="203"/>
      <c r="H2644" s="203"/>
      <c r="I2644" s="203"/>
      <c r="J2644" s="203"/>
      <c r="K2644" s="203"/>
      <c r="L2644" s="203"/>
      <c r="M2644" s="203"/>
      <c r="N2644" s="203"/>
      <c r="O2644" s="203"/>
      <c r="P2644" s="203"/>
      <c r="Q2644" s="204"/>
      <c r="R2644" s="204"/>
      <c r="S2644" s="234"/>
      <c r="T2644" s="50"/>
      <c r="U2644" s="50"/>
      <c r="V2644" s="50"/>
      <c r="W2644" s="50"/>
      <c r="X2644" s="50"/>
      <c r="Y2644" s="50"/>
      <c r="Z2644" s="250"/>
      <c r="AA2644" s="238"/>
      <c r="AB2644" s="50"/>
      <c r="AC2644" s="50"/>
      <c r="AD2644" s="50"/>
      <c r="AE2644" s="50"/>
      <c r="AF2644" s="50"/>
      <c r="AG2644" s="50"/>
      <c r="AH2644" s="50"/>
      <c r="AI2644" s="50"/>
      <c r="AJ2644" s="50"/>
      <c r="AK2644" s="50"/>
      <c r="AL2644" s="50"/>
      <c r="AM2644" s="50"/>
      <c r="AN2644" s="50"/>
      <c r="AO2644" s="50"/>
      <c r="AP2644" s="50"/>
      <c r="AQ2644" s="50"/>
      <c r="AR2644" s="50"/>
      <c r="AS2644" s="50"/>
      <c r="AT2644" s="50"/>
      <c r="AU2644" s="50"/>
      <c r="AV2644" s="50"/>
      <c r="AW2644" s="50"/>
      <c r="AX2644" s="50"/>
      <c r="AY2644" s="50"/>
      <c r="AZ2644" s="50"/>
      <c r="BA2644" s="50"/>
      <c r="BB2644" s="50"/>
      <c r="BC2644" s="50"/>
      <c r="BD2644" s="50"/>
      <c r="BE2644" s="50"/>
      <c r="BF2644" s="50"/>
      <c r="BG2644" s="50"/>
      <c r="BH2644" s="50"/>
      <c r="BI2644" s="50"/>
      <c r="BJ2644" s="50"/>
      <c r="BK2644" s="50"/>
      <c r="BL2644" s="50"/>
      <c r="BM2644" s="50"/>
      <c r="BN2644" s="50"/>
      <c r="BO2644" s="50"/>
      <c r="BP2644" s="50"/>
      <c r="BQ2644" s="50"/>
      <c r="BR2644" s="50"/>
      <c r="BS2644" s="50"/>
      <c r="BT2644" s="50"/>
      <c r="BU2644" s="50"/>
      <c r="BV2644" s="50"/>
      <c r="BW2644" s="50"/>
      <c r="BX2644" s="50"/>
      <c r="BY2644" s="50"/>
      <c r="BZ2644" s="50"/>
      <c r="CA2644" s="50"/>
      <c r="CB2644" s="50"/>
      <c r="CC2644" s="50"/>
      <c r="CD2644" s="50"/>
      <c r="CE2644" s="50"/>
      <c r="CF2644" s="50"/>
      <c r="CG2644" s="50"/>
      <c r="CH2644" s="50"/>
      <c r="CI2644" s="50"/>
      <c r="CJ2644" s="50"/>
      <c r="CK2644" s="50"/>
      <c r="CL2644" s="50"/>
      <c r="CM2644" s="50"/>
      <c r="CN2644" s="50"/>
      <c r="CO2644" s="50"/>
      <c r="CP2644" s="50"/>
      <c r="CQ2644" s="50"/>
      <c r="CR2644" s="50"/>
      <c r="CS2644" s="50"/>
      <c r="CT2644" s="50"/>
      <c r="CU2644" s="50"/>
      <c r="CV2644" s="50"/>
      <c r="CW2644" s="50"/>
      <c r="CX2644" s="50"/>
      <c r="CY2644" s="50"/>
      <c r="CZ2644" s="50"/>
      <c r="DA2644" s="50"/>
      <c r="DB2644" s="50"/>
      <c r="DC2644" s="50"/>
      <c r="DD2644" s="50"/>
      <c r="DE2644" s="50"/>
      <c r="DF2644" s="50"/>
    </row>
    <row r="2645" spans="2:110" x14ac:dyDescent="0.2">
      <c r="B2645" s="176"/>
      <c r="C2645" s="176"/>
      <c r="E2645" s="203"/>
      <c r="F2645" s="203"/>
      <c r="G2645" s="203"/>
      <c r="H2645" s="203"/>
      <c r="I2645" s="203"/>
      <c r="J2645" s="203"/>
      <c r="K2645" s="203"/>
      <c r="L2645" s="203"/>
      <c r="M2645" s="203"/>
      <c r="N2645" s="203"/>
      <c r="O2645" s="203"/>
      <c r="P2645" s="203"/>
      <c r="Q2645" s="204"/>
      <c r="R2645" s="204"/>
      <c r="S2645" s="234"/>
      <c r="T2645" s="50"/>
      <c r="U2645" s="50"/>
      <c r="V2645" s="50"/>
      <c r="W2645" s="50"/>
      <c r="X2645" s="50"/>
      <c r="Y2645" s="50"/>
      <c r="Z2645" s="250"/>
      <c r="AA2645" s="238"/>
      <c r="AB2645" s="50"/>
      <c r="AC2645" s="50"/>
      <c r="AD2645" s="50"/>
      <c r="AE2645" s="50"/>
      <c r="AF2645" s="50"/>
      <c r="AG2645" s="50"/>
      <c r="AH2645" s="50"/>
      <c r="AI2645" s="50"/>
      <c r="AJ2645" s="50"/>
      <c r="AK2645" s="50"/>
      <c r="AL2645" s="50"/>
      <c r="AM2645" s="50"/>
      <c r="AN2645" s="50"/>
      <c r="AO2645" s="50"/>
      <c r="AP2645" s="50"/>
      <c r="AQ2645" s="50"/>
      <c r="AR2645" s="50"/>
      <c r="AS2645" s="50"/>
      <c r="AT2645" s="50"/>
      <c r="AU2645" s="50"/>
      <c r="AV2645" s="50"/>
      <c r="AW2645" s="50"/>
      <c r="AX2645" s="50"/>
      <c r="AY2645" s="50"/>
      <c r="AZ2645" s="50"/>
      <c r="BA2645" s="50"/>
      <c r="BB2645" s="50"/>
      <c r="BC2645" s="50"/>
      <c r="BD2645" s="50"/>
      <c r="BE2645" s="50"/>
      <c r="BF2645" s="50"/>
      <c r="BG2645" s="50"/>
      <c r="BH2645" s="50"/>
      <c r="BI2645" s="50"/>
      <c r="BJ2645" s="50"/>
      <c r="BK2645" s="50"/>
      <c r="BL2645" s="50"/>
      <c r="BM2645" s="50"/>
      <c r="BN2645" s="50"/>
      <c r="BO2645" s="50"/>
      <c r="BP2645" s="50"/>
      <c r="BQ2645" s="50"/>
      <c r="BR2645" s="50"/>
      <c r="BS2645" s="50"/>
      <c r="BT2645" s="50"/>
      <c r="BU2645" s="50"/>
      <c r="BV2645" s="50"/>
      <c r="BW2645" s="50"/>
      <c r="BX2645" s="50"/>
      <c r="BY2645" s="50"/>
      <c r="BZ2645" s="50"/>
      <c r="CA2645" s="50"/>
      <c r="CB2645" s="50"/>
      <c r="CC2645" s="50"/>
      <c r="CD2645" s="50"/>
      <c r="CE2645" s="50"/>
      <c r="CF2645" s="50"/>
      <c r="CG2645" s="50"/>
      <c r="CH2645" s="50"/>
      <c r="CI2645" s="50"/>
      <c r="CJ2645" s="50"/>
      <c r="CK2645" s="50"/>
      <c r="CL2645" s="50"/>
      <c r="CM2645" s="50"/>
      <c r="CN2645" s="50"/>
      <c r="CO2645" s="50"/>
      <c r="CP2645" s="50"/>
      <c r="CQ2645" s="50"/>
      <c r="CR2645" s="50"/>
      <c r="CS2645" s="50"/>
      <c r="CT2645" s="50"/>
      <c r="CU2645" s="50"/>
      <c r="CV2645" s="50"/>
      <c r="CW2645" s="50"/>
      <c r="CX2645" s="50"/>
      <c r="CY2645" s="50"/>
      <c r="CZ2645" s="50"/>
      <c r="DA2645" s="50"/>
      <c r="DB2645" s="50"/>
      <c r="DC2645" s="50"/>
      <c r="DD2645" s="50"/>
      <c r="DE2645" s="50"/>
      <c r="DF2645" s="50"/>
    </row>
    <row r="2646" spans="2:110" x14ac:dyDescent="0.2">
      <c r="B2646" s="176"/>
      <c r="C2646" s="176"/>
      <c r="D2646" s="200"/>
      <c r="E2646" s="203"/>
      <c r="F2646" s="203"/>
      <c r="G2646" s="203"/>
      <c r="H2646" s="203"/>
      <c r="I2646" s="203"/>
      <c r="J2646" s="203"/>
      <c r="K2646" s="203"/>
      <c r="L2646" s="203"/>
      <c r="M2646" s="203"/>
      <c r="N2646" s="203"/>
      <c r="O2646" s="203"/>
      <c r="P2646" s="203"/>
      <c r="Q2646" s="204"/>
      <c r="R2646" s="204"/>
      <c r="S2646" s="234"/>
      <c r="T2646" s="50"/>
      <c r="U2646" s="50"/>
      <c r="V2646" s="50"/>
      <c r="W2646" s="50"/>
      <c r="X2646" s="50"/>
      <c r="Y2646" s="50"/>
      <c r="Z2646" s="250"/>
      <c r="AA2646" s="238"/>
      <c r="AB2646" s="50"/>
      <c r="AC2646" s="50"/>
      <c r="AD2646" s="50"/>
      <c r="AE2646" s="50"/>
      <c r="AF2646" s="50"/>
      <c r="AG2646" s="50"/>
      <c r="AH2646" s="50"/>
      <c r="AI2646" s="50"/>
      <c r="AJ2646" s="50"/>
      <c r="AK2646" s="50"/>
      <c r="AL2646" s="50"/>
      <c r="AM2646" s="50"/>
      <c r="AN2646" s="50"/>
      <c r="AO2646" s="50"/>
      <c r="AP2646" s="50"/>
      <c r="AQ2646" s="50"/>
      <c r="AR2646" s="50"/>
      <c r="AS2646" s="50"/>
      <c r="AT2646" s="50"/>
      <c r="AU2646" s="50"/>
      <c r="AV2646" s="50"/>
      <c r="AW2646" s="50"/>
      <c r="AX2646" s="50"/>
      <c r="AY2646" s="50"/>
      <c r="AZ2646" s="50"/>
      <c r="BA2646" s="50"/>
      <c r="BB2646" s="50"/>
      <c r="BC2646" s="50"/>
      <c r="BD2646" s="50"/>
      <c r="BE2646" s="50"/>
      <c r="BF2646" s="50"/>
      <c r="BG2646" s="50"/>
      <c r="BH2646" s="50"/>
      <c r="BI2646" s="50"/>
      <c r="BJ2646" s="50"/>
      <c r="BK2646" s="50"/>
      <c r="BL2646" s="50"/>
      <c r="BM2646" s="50"/>
      <c r="BN2646" s="50"/>
      <c r="BO2646" s="50"/>
      <c r="BP2646" s="50"/>
      <c r="BQ2646" s="50"/>
      <c r="BR2646" s="50"/>
      <c r="BS2646" s="50"/>
      <c r="BT2646" s="50"/>
      <c r="BU2646" s="50"/>
      <c r="BV2646" s="50"/>
      <c r="BW2646" s="50"/>
      <c r="BX2646" s="50"/>
      <c r="BY2646" s="50"/>
      <c r="BZ2646" s="50"/>
      <c r="CA2646" s="50"/>
      <c r="CB2646" s="50"/>
      <c r="CC2646" s="50"/>
      <c r="CD2646" s="50"/>
      <c r="CE2646" s="50"/>
      <c r="CF2646" s="50"/>
      <c r="CG2646" s="50"/>
      <c r="CH2646" s="50"/>
      <c r="CI2646" s="50"/>
      <c r="CJ2646" s="50"/>
      <c r="CK2646" s="50"/>
      <c r="CL2646" s="50"/>
      <c r="CM2646" s="50"/>
      <c r="CN2646" s="50"/>
      <c r="CO2646" s="50"/>
      <c r="CP2646" s="50"/>
      <c r="CQ2646" s="50"/>
      <c r="CR2646" s="50"/>
      <c r="CS2646" s="50"/>
      <c r="CT2646" s="50"/>
      <c r="CU2646" s="50"/>
      <c r="CV2646" s="50"/>
      <c r="CW2646" s="50"/>
      <c r="CX2646" s="50"/>
      <c r="CY2646" s="50"/>
      <c r="CZ2646" s="50"/>
      <c r="DA2646" s="50"/>
      <c r="DB2646" s="50"/>
      <c r="DC2646" s="50"/>
      <c r="DD2646" s="50"/>
      <c r="DE2646" s="50"/>
      <c r="DF2646" s="50"/>
    </row>
    <row r="2647" spans="2:110" x14ac:dyDescent="0.2">
      <c r="B2647" s="176"/>
      <c r="C2647" s="176"/>
      <c r="E2647" s="203"/>
      <c r="F2647" s="203"/>
      <c r="G2647" s="203"/>
      <c r="H2647" s="203"/>
      <c r="I2647" s="203"/>
      <c r="J2647" s="203"/>
      <c r="K2647" s="203"/>
      <c r="L2647" s="203"/>
      <c r="M2647" s="203"/>
      <c r="N2647" s="203"/>
      <c r="O2647" s="203"/>
      <c r="P2647" s="203"/>
      <c r="Q2647" s="204"/>
      <c r="R2647" s="204"/>
      <c r="S2647" s="234"/>
      <c r="T2647" s="50"/>
      <c r="U2647" s="50"/>
      <c r="V2647" s="50"/>
      <c r="W2647" s="50"/>
      <c r="X2647" s="50"/>
      <c r="Y2647" s="50"/>
      <c r="Z2647" s="250"/>
      <c r="AA2647" s="238"/>
      <c r="AB2647" s="50"/>
      <c r="AC2647" s="50"/>
      <c r="AD2647" s="50"/>
      <c r="AE2647" s="50"/>
      <c r="AF2647" s="50"/>
      <c r="AG2647" s="50"/>
      <c r="AH2647" s="50"/>
      <c r="AI2647" s="50"/>
      <c r="AJ2647" s="50"/>
      <c r="AK2647" s="50"/>
      <c r="AL2647" s="50"/>
      <c r="AM2647" s="50"/>
      <c r="AN2647" s="50"/>
      <c r="AO2647" s="50"/>
      <c r="AP2647" s="50"/>
      <c r="AQ2647" s="50"/>
      <c r="AR2647" s="50"/>
      <c r="AS2647" s="50"/>
      <c r="AT2647" s="50"/>
      <c r="AU2647" s="50"/>
      <c r="AV2647" s="50"/>
      <c r="AW2647" s="50"/>
      <c r="AX2647" s="50"/>
      <c r="AY2647" s="50"/>
      <c r="AZ2647" s="50"/>
      <c r="BA2647" s="50"/>
      <c r="BB2647" s="50"/>
      <c r="BC2647" s="50"/>
      <c r="BD2647" s="50"/>
      <c r="BE2647" s="50"/>
      <c r="BF2647" s="50"/>
      <c r="BG2647" s="50"/>
      <c r="BH2647" s="50"/>
      <c r="BI2647" s="50"/>
      <c r="BJ2647" s="50"/>
      <c r="BK2647" s="50"/>
      <c r="BL2647" s="50"/>
      <c r="BM2647" s="50"/>
      <c r="BN2647" s="50"/>
      <c r="BO2647" s="50"/>
      <c r="BP2647" s="50"/>
      <c r="BQ2647" s="50"/>
      <c r="BR2647" s="50"/>
      <c r="BS2647" s="50"/>
      <c r="BT2647" s="50"/>
      <c r="BU2647" s="50"/>
      <c r="BV2647" s="50"/>
      <c r="BW2647" s="50"/>
      <c r="BX2647" s="50"/>
      <c r="BY2647" s="50"/>
      <c r="BZ2647" s="50"/>
      <c r="CA2647" s="50"/>
      <c r="CB2647" s="50"/>
      <c r="CC2647" s="50"/>
      <c r="CD2647" s="50"/>
      <c r="CE2647" s="50"/>
      <c r="CF2647" s="50"/>
      <c r="CG2647" s="50"/>
      <c r="CH2647" s="50"/>
      <c r="CI2647" s="50"/>
      <c r="CJ2647" s="50"/>
      <c r="CK2647" s="50"/>
      <c r="CL2647" s="50"/>
      <c r="CM2647" s="50"/>
      <c r="CN2647" s="50"/>
      <c r="CO2647" s="50"/>
      <c r="CP2647" s="50"/>
      <c r="CQ2647" s="50"/>
      <c r="CR2647" s="50"/>
      <c r="CS2647" s="50"/>
      <c r="CT2647" s="50"/>
      <c r="CU2647" s="50"/>
      <c r="CV2647" s="50"/>
      <c r="CW2647" s="50"/>
      <c r="CX2647" s="50"/>
      <c r="CY2647" s="50"/>
      <c r="CZ2647" s="50"/>
      <c r="DA2647" s="50"/>
      <c r="DB2647" s="50"/>
      <c r="DC2647" s="50"/>
      <c r="DD2647" s="50"/>
      <c r="DE2647" s="50"/>
      <c r="DF2647" s="50"/>
    </row>
    <row r="2648" spans="2:110" x14ac:dyDescent="0.2">
      <c r="B2648" s="176"/>
      <c r="C2648" s="176"/>
      <c r="E2648" s="203"/>
      <c r="F2648" s="203"/>
      <c r="G2648" s="203"/>
      <c r="H2648" s="203"/>
      <c r="I2648" s="203"/>
      <c r="J2648" s="203"/>
      <c r="K2648" s="203"/>
      <c r="L2648" s="203"/>
      <c r="M2648" s="203"/>
      <c r="N2648" s="203"/>
      <c r="O2648" s="203"/>
      <c r="P2648" s="203"/>
      <c r="Q2648" s="204"/>
      <c r="R2648" s="204"/>
      <c r="S2648" s="234"/>
      <c r="T2648" s="50"/>
      <c r="U2648" s="50"/>
      <c r="V2648" s="50"/>
      <c r="W2648" s="50"/>
      <c r="X2648" s="50"/>
      <c r="Y2648" s="50"/>
      <c r="Z2648" s="250"/>
      <c r="AA2648" s="238"/>
      <c r="AB2648" s="50"/>
      <c r="AC2648" s="50"/>
      <c r="AD2648" s="50"/>
      <c r="AE2648" s="50"/>
      <c r="AF2648" s="50"/>
      <c r="AG2648" s="50"/>
      <c r="AH2648" s="50"/>
      <c r="AI2648" s="50"/>
      <c r="AJ2648" s="50"/>
      <c r="AK2648" s="50"/>
      <c r="AL2648" s="50"/>
      <c r="AM2648" s="50"/>
      <c r="AN2648" s="50"/>
      <c r="AO2648" s="50"/>
      <c r="AP2648" s="50"/>
      <c r="AQ2648" s="50"/>
      <c r="AR2648" s="50"/>
      <c r="AS2648" s="50"/>
      <c r="AT2648" s="50"/>
      <c r="AU2648" s="50"/>
      <c r="AV2648" s="50"/>
      <c r="AW2648" s="50"/>
      <c r="AX2648" s="50"/>
      <c r="AY2648" s="50"/>
      <c r="AZ2648" s="50"/>
      <c r="BA2648" s="50"/>
      <c r="BB2648" s="50"/>
      <c r="BC2648" s="50"/>
      <c r="BD2648" s="50"/>
      <c r="BE2648" s="50"/>
      <c r="BF2648" s="50"/>
      <c r="BG2648" s="50"/>
      <c r="BH2648" s="50"/>
      <c r="BI2648" s="50"/>
      <c r="BJ2648" s="50"/>
      <c r="BK2648" s="50"/>
      <c r="BL2648" s="50"/>
      <c r="BM2648" s="50"/>
      <c r="BN2648" s="50"/>
      <c r="BO2648" s="50"/>
      <c r="BP2648" s="50"/>
      <c r="BQ2648" s="50"/>
      <c r="BR2648" s="50"/>
      <c r="BS2648" s="50"/>
      <c r="BT2648" s="50"/>
      <c r="BU2648" s="50"/>
      <c r="BV2648" s="50"/>
      <c r="BW2648" s="50"/>
      <c r="BX2648" s="50"/>
      <c r="BY2648" s="50"/>
      <c r="BZ2648" s="50"/>
      <c r="CA2648" s="50"/>
      <c r="CB2648" s="50"/>
      <c r="CC2648" s="50"/>
      <c r="CD2648" s="50"/>
      <c r="CE2648" s="50"/>
      <c r="CF2648" s="50"/>
      <c r="CG2648" s="50"/>
      <c r="CH2648" s="50"/>
      <c r="CI2648" s="50"/>
      <c r="CJ2648" s="50"/>
      <c r="CK2648" s="50"/>
      <c r="CL2648" s="50"/>
      <c r="CM2648" s="50"/>
      <c r="CN2648" s="50"/>
      <c r="CO2648" s="50"/>
      <c r="CP2648" s="50"/>
      <c r="CQ2648" s="50"/>
      <c r="CR2648" s="50"/>
      <c r="CS2648" s="50"/>
      <c r="CT2648" s="50"/>
      <c r="CU2648" s="50"/>
      <c r="CV2648" s="50"/>
      <c r="CW2648" s="50"/>
      <c r="CX2648" s="50"/>
      <c r="CY2648" s="50"/>
      <c r="CZ2648" s="50"/>
      <c r="DA2648" s="50"/>
      <c r="DB2648" s="50"/>
      <c r="DC2648" s="50"/>
      <c r="DD2648" s="50"/>
      <c r="DE2648" s="50"/>
      <c r="DF2648" s="50"/>
    </row>
    <row r="2649" spans="2:110" x14ac:dyDescent="0.2">
      <c r="B2649" s="176"/>
      <c r="C2649" s="176"/>
      <c r="E2649" s="203"/>
      <c r="F2649" s="203"/>
      <c r="G2649" s="203"/>
      <c r="H2649" s="203"/>
      <c r="I2649" s="203"/>
      <c r="J2649" s="203"/>
      <c r="K2649" s="203"/>
      <c r="L2649" s="203"/>
      <c r="M2649" s="203"/>
      <c r="N2649" s="203"/>
      <c r="O2649" s="203"/>
      <c r="P2649" s="203"/>
      <c r="Q2649" s="204"/>
      <c r="R2649" s="204"/>
      <c r="S2649" s="234"/>
      <c r="T2649" s="50"/>
      <c r="U2649" s="50"/>
      <c r="V2649" s="50"/>
      <c r="W2649" s="50"/>
      <c r="X2649" s="50"/>
      <c r="Y2649" s="50"/>
      <c r="Z2649" s="250"/>
      <c r="AA2649" s="238"/>
      <c r="AB2649" s="50"/>
      <c r="AC2649" s="50"/>
      <c r="AD2649" s="50"/>
      <c r="AE2649" s="50"/>
      <c r="AF2649" s="50"/>
      <c r="AG2649" s="50"/>
      <c r="AH2649" s="50"/>
      <c r="AI2649" s="50"/>
      <c r="AJ2649" s="50"/>
      <c r="AK2649" s="50"/>
      <c r="AL2649" s="50"/>
      <c r="AM2649" s="50"/>
      <c r="AN2649" s="50"/>
      <c r="AO2649" s="50"/>
      <c r="AP2649" s="50"/>
      <c r="AQ2649" s="50"/>
      <c r="AR2649" s="50"/>
      <c r="AS2649" s="50"/>
      <c r="AT2649" s="50"/>
      <c r="AU2649" s="50"/>
      <c r="AV2649" s="50"/>
      <c r="AW2649" s="50"/>
      <c r="AX2649" s="50"/>
      <c r="AY2649" s="50"/>
      <c r="AZ2649" s="50"/>
      <c r="BA2649" s="50"/>
      <c r="BB2649" s="50"/>
      <c r="BC2649" s="50"/>
      <c r="BD2649" s="50"/>
      <c r="BE2649" s="50"/>
      <c r="BF2649" s="50"/>
      <c r="BG2649" s="50"/>
      <c r="BH2649" s="50"/>
      <c r="BI2649" s="50"/>
      <c r="BJ2649" s="50"/>
      <c r="BK2649" s="50"/>
      <c r="BL2649" s="50"/>
      <c r="BM2649" s="50"/>
      <c r="BN2649" s="50"/>
      <c r="BO2649" s="50"/>
      <c r="BP2649" s="50"/>
      <c r="BQ2649" s="50"/>
      <c r="BR2649" s="50"/>
      <c r="BS2649" s="50"/>
      <c r="BT2649" s="50"/>
      <c r="BU2649" s="50"/>
      <c r="BV2649" s="50"/>
      <c r="BW2649" s="50"/>
      <c r="BX2649" s="50"/>
      <c r="BY2649" s="50"/>
      <c r="BZ2649" s="50"/>
      <c r="CA2649" s="50"/>
      <c r="CB2649" s="50"/>
      <c r="CC2649" s="50"/>
      <c r="CD2649" s="50"/>
      <c r="CE2649" s="50"/>
      <c r="CF2649" s="50"/>
      <c r="CG2649" s="50"/>
      <c r="CH2649" s="50"/>
      <c r="CI2649" s="50"/>
      <c r="CJ2649" s="50"/>
      <c r="CK2649" s="50"/>
      <c r="CL2649" s="50"/>
      <c r="CM2649" s="50"/>
      <c r="CN2649" s="50"/>
      <c r="CO2649" s="50"/>
      <c r="CP2649" s="50"/>
      <c r="CQ2649" s="50"/>
      <c r="CR2649" s="50"/>
      <c r="CS2649" s="50"/>
      <c r="CT2649" s="50"/>
      <c r="CU2649" s="50"/>
      <c r="CV2649" s="50"/>
      <c r="CW2649" s="50"/>
      <c r="CX2649" s="50"/>
      <c r="CY2649" s="50"/>
      <c r="CZ2649" s="50"/>
      <c r="DA2649" s="50"/>
      <c r="DB2649" s="50"/>
      <c r="DC2649" s="50"/>
      <c r="DD2649" s="50"/>
      <c r="DE2649" s="50"/>
      <c r="DF2649" s="50"/>
    </row>
    <row r="2650" spans="2:110" x14ac:dyDescent="0.2">
      <c r="B2650" s="176"/>
      <c r="C2650" s="176"/>
      <c r="E2650" s="203"/>
      <c r="F2650" s="203"/>
      <c r="G2650" s="203"/>
      <c r="H2650" s="203"/>
      <c r="I2650" s="203"/>
      <c r="J2650" s="203"/>
      <c r="K2650" s="203"/>
      <c r="L2650" s="203"/>
      <c r="M2650" s="203"/>
      <c r="N2650" s="203"/>
      <c r="O2650" s="203"/>
      <c r="P2650" s="203"/>
      <c r="Q2650" s="204"/>
      <c r="R2650" s="204"/>
      <c r="S2650" s="234"/>
      <c r="T2650" s="50"/>
      <c r="U2650" s="50"/>
      <c r="V2650" s="50"/>
      <c r="W2650" s="50"/>
      <c r="X2650" s="50"/>
      <c r="Y2650" s="50"/>
      <c r="Z2650" s="250"/>
      <c r="AA2650" s="238"/>
      <c r="AB2650" s="50"/>
      <c r="AC2650" s="50"/>
      <c r="AD2650" s="50"/>
      <c r="AE2650" s="50"/>
      <c r="AF2650" s="50"/>
      <c r="AG2650" s="50"/>
      <c r="AH2650" s="50"/>
      <c r="AI2650" s="50"/>
      <c r="AJ2650" s="50"/>
      <c r="AK2650" s="50"/>
      <c r="AL2650" s="50"/>
      <c r="AM2650" s="50"/>
      <c r="AN2650" s="50"/>
      <c r="AO2650" s="50"/>
      <c r="AP2650" s="50"/>
      <c r="AQ2650" s="50"/>
      <c r="AR2650" s="50"/>
      <c r="AS2650" s="50"/>
      <c r="AT2650" s="50"/>
      <c r="AU2650" s="50"/>
      <c r="AV2650" s="50"/>
      <c r="AW2650" s="50"/>
      <c r="AX2650" s="50"/>
      <c r="AY2650" s="50"/>
      <c r="AZ2650" s="50"/>
      <c r="BA2650" s="50"/>
      <c r="BB2650" s="50"/>
      <c r="BC2650" s="50"/>
      <c r="BD2650" s="50"/>
      <c r="BE2650" s="50"/>
      <c r="BF2650" s="50"/>
      <c r="BG2650" s="50"/>
      <c r="BH2650" s="50"/>
      <c r="BI2650" s="50"/>
      <c r="BJ2650" s="50"/>
      <c r="BK2650" s="50"/>
      <c r="BL2650" s="50"/>
      <c r="BM2650" s="50"/>
      <c r="BN2650" s="50"/>
      <c r="BO2650" s="50"/>
      <c r="BP2650" s="50"/>
      <c r="BQ2650" s="50"/>
      <c r="BR2650" s="50"/>
      <c r="BS2650" s="50"/>
      <c r="BT2650" s="50"/>
      <c r="BU2650" s="50"/>
      <c r="BV2650" s="50"/>
      <c r="BW2650" s="50"/>
      <c r="BX2650" s="50"/>
      <c r="BY2650" s="50"/>
      <c r="BZ2650" s="50"/>
      <c r="CA2650" s="50"/>
      <c r="CB2650" s="50"/>
      <c r="CC2650" s="50"/>
      <c r="CD2650" s="50"/>
      <c r="CE2650" s="50"/>
      <c r="CF2650" s="50"/>
      <c r="CG2650" s="50"/>
      <c r="CH2650" s="50"/>
      <c r="CI2650" s="50"/>
      <c r="CJ2650" s="50"/>
      <c r="CK2650" s="50"/>
      <c r="CL2650" s="50"/>
      <c r="CM2650" s="50"/>
      <c r="CN2650" s="50"/>
      <c r="CO2650" s="50"/>
      <c r="CP2650" s="50"/>
      <c r="CQ2650" s="50"/>
      <c r="CR2650" s="50"/>
      <c r="CS2650" s="50"/>
      <c r="CT2650" s="50"/>
      <c r="CU2650" s="50"/>
      <c r="CV2650" s="50"/>
      <c r="CW2650" s="50"/>
      <c r="CX2650" s="50"/>
      <c r="CY2650" s="50"/>
      <c r="CZ2650" s="50"/>
      <c r="DA2650" s="50"/>
      <c r="DB2650" s="50"/>
      <c r="DC2650" s="50"/>
      <c r="DD2650" s="50"/>
      <c r="DE2650" s="50"/>
      <c r="DF2650" s="50"/>
    </row>
    <row r="2651" spans="2:110" x14ac:dyDescent="0.2">
      <c r="B2651" s="176"/>
      <c r="C2651" s="176"/>
      <c r="E2651" s="203"/>
      <c r="F2651" s="203"/>
      <c r="G2651" s="203"/>
      <c r="H2651" s="203"/>
      <c r="I2651" s="203"/>
      <c r="J2651" s="203"/>
      <c r="K2651" s="203"/>
      <c r="L2651" s="203"/>
      <c r="M2651" s="203"/>
      <c r="N2651" s="203"/>
      <c r="O2651" s="203"/>
      <c r="P2651" s="203"/>
      <c r="Q2651" s="204"/>
      <c r="R2651" s="204"/>
      <c r="S2651" s="234"/>
      <c r="T2651" s="50"/>
      <c r="U2651" s="50"/>
      <c r="V2651" s="50"/>
      <c r="W2651" s="50"/>
      <c r="X2651" s="50"/>
      <c r="Y2651" s="50"/>
      <c r="Z2651" s="250"/>
      <c r="AA2651" s="238"/>
      <c r="AB2651" s="50"/>
      <c r="AC2651" s="50"/>
      <c r="AD2651" s="50"/>
      <c r="AE2651" s="50"/>
      <c r="AF2651" s="50"/>
      <c r="AG2651" s="50"/>
      <c r="AH2651" s="50"/>
      <c r="AI2651" s="50"/>
      <c r="AJ2651" s="50"/>
      <c r="AK2651" s="50"/>
      <c r="AL2651" s="50"/>
      <c r="AM2651" s="50"/>
      <c r="AN2651" s="50"/>
      <c r="AO2651" s="50"/>
      <c r="AP2651" s="50"/>
      <c r="AQ2651" s="50"/>
      <c r="AR2651" s="50"/>
      <c r="AS2651" s="50"/>
      <c r="AT2651" s="50"/>
      <c r="AU2651" s="50"/>
      <c r="AV2651" s="50"/>
      <c r="AW2651" s="50"/>
      <c r="AX2651" s="50"/>
      <c r="AY2651" s="50"/>
      <c r="AZ2651" s="50"/>
      <c r="BA2651" s="50"/>
      <c r="BB2651" s="50"/>
      <c r="BC2651" s="50"/>
      <c r="BD2651" s="50"/>
      <c r="BE2651" s="50"/>
      <c r="BF2651" s="50"/>
      <c r="BG2651" s="50"/>
      <c r="BH2651" s="50"/>
      <c r="BI2651" s="50"/>
      <c r="BJ2651" s="50"/>
      <c r="BK2651" s="50"/>
      <c r="BL2651" s="50"/>
      <c r="BM2651" s="50"/>
      <c r="BN2651" s="50"/>
      <c r="BO2651" s="50"/>
      <c r="BP2651" s="50"/>
      <c r="BQ2651" s="50"/>
      <c r="BR2651" s="50"/>
      <c r="BS2651" s="50"/>
      <c r="BT2651" s="50"/>
      <c r="BU2651" s="50"/>
      <c r="BV2651" s="50"/>
      <c r="BW2651" s="50"/>
      <c r="BX2651" s="50"/>
      <c r="BY2651" s="50"/>
      <c r="BZ2651" s="50"/>
      <c r="CA2651" s="50"/>
      <c r="CB2651" s="50"/>
      <c r="CC2651" s="50"/>
      <c r="CD2651" s="50"/>
      <c r="CE2651" s="50"/>
      <c r="CF2651" s="50"/>
      <c r="CG2651" s="50"/>
      <c r="CH2651" s="50"/>
      <c r="CI2651" s="50"/>
      <c r="CJ2651" s="50"/>
      <c r="CK2651" s="50"/>
      <c r="CL2651" s="50"/>
      <c r="CM2651" s="50"/>
      <c r="CN2651" s="50"/>
      <c r="CO2651" s="50"/>
      <c r="CP2651" s="50"/>
      <c r="CQ2651" s="50"/>
      <c r="CR2651" s="50"/>
      <c r="CS2651" s="50"/>
      <c r="CT2651" s="50"/>
      <c r="CU2651" s="50"/>
      <c r="CV2651" s="50"/>
      <c r="CW2651" s="50"/>
      <c r="CX2651" s="50"/>
      <c r="CY2651" s="50"/>
      <c r="CZ2651" s="50"/>
      <c r="DA2651" s="50"/>
      <c r="DB2651" s="50"/>
      <c r="DC2651" s="50"/>
      <c r="DD2651" s="50"/>
      <c r="DE2651" s="50"/>
      <c r="DF2651" s="50"/>
    </row>
    <row r="2652" spans="2:110" x14ac:dyDescent="0.2">
      <c r="B2652" s="176"/>
      <c r="C2652" s="176"/>
      <c r="E2652" s="203"/>
      <c r="F2652" s="203"/>
      <c r="G2652" s="203"/>
      <c r="H2652" s="203"/>
      <c r="I2652" s="203"/>
      <c r="J2652" s="203"/>
      <c r="K2652" s="203"/>
      <c r="L2652" s="203"/>
      <c r="M2652" s="203"/>
      <c r="N2652" s="203"/>
      <c r="O2652" s="203"/>
      <c r="P2652" s="203"/>
      <c r="Q2652" s="204"/>
      <c r="R2652" s="204"/>
      <c r="S2652" s="234"/>
      <c r="T2652" s="50"/>
      <c r="U2652" s="50"/>
      <c r="V2652" s="50"/>
      <c r="W2652" s="50"/>
      <c r="X2652" s="50"/>
      <c r="Y2652" s="50"/>
      <c r="Z2652" s="250"/>
      <c r="AA2652" s="238"/>
      <c r="AB2652" s="50"/>
      <c r="AC2652" s="50"/>
      <c r="AD2652" s="50"/>
      <c r="AE2652" s="50"/>
      <c r="AF2652" s="50"/>
      <c r="AG2652" s="50"/>
      <c r="AH2652" s="50"/>
      <c r="AI2652" s="50"/>
      <c r="AJ2652" s="50"/>
      <c r="AK2652" s="50"/>
      <c r="AL2652" s="50"/>
      <c r="AM2652" s="50"/>
      <c r="AN2652" s="50"/>
      <c r="AO2652" s="50"/>
      <c r="AP2652" s="50"/>
      <c r="AQ2652" s="50"/>
      <c r="AR2652" s="50"/>
      <c r="AS2652" s="50"/>
      <c r="AT2652" s="50"/>
      <c r="AU2652" s="50"/>
      <c r="AV2652" s="50"/>
      <c r="AW2652" s="50"/>
      <c r="AX2652" s="50"/>
      <c r="AY2652" s="50"/>
      <c r="AZ2652" s="50"/>
      <c r="BA2652" s="50"/>
      <c r="BB2652" s="50"/>
      <c r="BC2652" s="50"/>
      <c r="BD2652" s="50"/>
      <c r="BE2652" s="50"/>
      <c r="BF2652" s="50"/>
      <c r="BG2652" s="50"/>
      <c r="BH2652" s="50"/>
      <c r="BI2652" s="50"/>
      <c r="BJ2652" s="50"/>
      <c r="BK2652" s="50"/>
      <c r="BL2652" s="50"/>
      <c r="BM2652" s="50"/>
      <c r="BN2652" s="50"/>
      <c r="BO2652" s="50"/>
      <c r="BP2652" s="50"/>
      <c r="BQ2652" s="50"/>
      <c r="BR2652" s="50"/>
      <c r="BS2652" s="50"/>
      <c r="BT2652" s="50"/>
      <c r="BU2652" s="50"/>
      <c r="BV2652" s="50"/>
      <c r="BW2652" s="50"/>
      <c r="BX2652" s="50"/>
      <c r="BY2652" s="50"/>
      <c r="BZ2652" s="50"/>
      <c r="CA2652" s="50"/>
      <c r="CB2652" s="50"/>
      <c r="CC2652" s="50"/>
      <c r="CD2652" s="50"/>
      <c r="CE2652" s="50"/>
      <c r="CF2652" s="50"/>
      <c r="CG2652" s="50"/>
      <c r="CH2652" s="50"/>
      <c r="CI2652" s="50"/>
      <c r="CJ2652" s="50"/>
      <c r="CK2652" s="50"/>
      <c r="CL2652" s="50"/>
      <c r="CM2652" s="50"/>
      <c r="CN2652" s="50"/>
      <c r="CO2652" s="50"/>
      <c r="CP2652" s="50"/>
      <c r="CQ2652" s="50"/>
      <c r="CR2652" s="50"/>
      <c r="CS2652" s="50"/>
      <c r="CT2652" s="50"/>
      <c r="CU2652" s="50"/>
      <c r="CV2652" s="50"/>
      <c r="CW2652" s="50"/>
      <c r="CX2652" s="50"/>
      <c r="CY2652" s="50"/>
      <c r="CZ2652" s="50"/>
      <c r="DA2652" s="50"/>
      <c r="DB2652" s="50"/>
      <c r="DC2652" s="50"/>
      <c r="DD2652" s="50"/>
      <c r="DE2652" s="50"/>
      <c r="DF2652" s="50"/>
    </row>
    <row r="2653" spans="2:110" x14ac:dyDescent="0.2">
      <c r="B2653" s="176"/>
      <c r="C2653" s="176"/>
      <c r="E2653" s="203"/>
      <c r="F2653" s="203"/>
      <c r="G2653" s="203"/>
      <c r="H2653" s="203"/>
      <c r="I2653" s="203"/>
      <c r="J2653" s="203"/>
      <c r="K2653" s="203"/>
      <c r="L2653" s="203"/>
      <c r="M2653" s="203"/>
      <c r="N2653" s="203"/>
      <c r="O2653" s="203"/>
      <c r="P2653" s="203"/>
      <c r="Q2653" s="204"/>
      <c r="R2653" s="204"/>
      <c r="S2653" s="234"/>
      <c r="T2653" s="50"/>
      <c r="U2653" s="50"/>
      <c r="V2653" s="50"/>
      <c r="W2653" s="50"/>
      <c r="X2653" s="50"/>
      <c r="Y2653" s="50"/>
      <c r="Z2653" s="250"/>
      <c r="AA2653" s="238"/>
      <c r="AB2653" s="50"/>
      <c r="AC2653" s="50"/>
      <c r="AD2653" s="50"/>
      <c r="AE2653" s="50"/>
      <c r="AF2653" s="50"/>
      <c r="AG2653" s="50"/>
      <c r="AH2653" s="50"/>
      <c r="AI2653" s="50"/>
      <c r="AJ2653" s="50"/>
      <c r="AK2653" s="50"/>
      <c r="AL2653" s="50"/>
      <c r="AM2653" s="50"/>
      <c r="AN2653" s="50"/>
      <c r="AO2653" s="50"/>
      <c r="AP2653" s="50"/>
      <c r="AQ2653" s="50"/>
      <c r="AR2653" s="50"/>
      <c r="AS2653" s="50"/>
      <c r="AT2653" s="50"/>
      <c r="AU2653" s="50"/>
      <c r="AV2653" s="50"/>
      <c r="AW2653" s="50"/>
      <c r="AX2653" s="50"/>
      <c r="AY2653" s="50"/>
      <c r="AZ2653" s="50"/>
      <c r="BA2653" s="50"/>
      <c r="BB2653" s="50"/>
      <c r="BC2653" s="50"/>
      <c r="BD2653" s="50"/>
      <c r="BE2653" s="50"/>
      <c r="BF2653" s="50"/>
      <c r="BG2653" s="50"/>
      <c r="BH2653" s="50"/>
      <c r="BI2653" s="50"/>
      <c r="BJ2653" s="50"/>
      <c r="BK2653" s="50"/>
      <c r="BL2653" s="50"/>
      <c r="BM2653" s="50"/>
      <c r="BN2653" s="50"/>
      <c r="BO2653" s="50"/>
      <c r="BP2653" s="50"/>
      <c r="BQ2653" s="50"/>
      <c r="BR2653" s="50"/>
      <c r="BS2653" s="50"/>
      <c r="BT2653" s="50"/>
      <c r="BU2653" s="50"/>
      <c r="BV2653" s="50"/>
      <c r="BW2653" s="50"/>
      <c r="BX2653" s="50"/>
      <c r="BY2653" s="50"/>
      <c r="BZ2653" s="50"/>
      <c r="CA2653" s="50"/>
      <c r="CB2653" s="50"/>
      <c r="CC2653" s="50"/>
      <c r="CD2653" s="50"/>
      <c r="CE2653" s="50"/>
      <c r="CF2653" s="50"/>
      <c r="CG2653" s="50"/>
      <c r="CH2653" s="50"/>
      <c r="CI2653" s="50"/>
      <c r="CJ2653" s="50"/>
      <c r="CK2653" s="50"/>
      <c r="CL2653" s="50"/>
      <c r="CM2653" s="50"/>
      <c r="CN2653" s="50"/>
      <c r="CO2653" s="50"/>
      <c r="CP2653" s="50"/>
      <c r="CQ2653" s="50"/>
      <c r="CR2653" s="50"/>
      <c r="CS2653" s="50"/>
      <c r="CT2653" s="50"/>
      <c r="CU2653" s="50"/>
      <c r="CV2653" s="50"/>
      <c r="CW2653" s="50"/>
      <c r="CX2653" s="50"/>
      <c r="CY2653" s="50"/>
      <c r="CZ2653" s="50"/>
      <c r="DA2653" s="50"/>
      <c r="DB2653" s="50"/>
      <c r="DC2653" s="50"/>
      <c r="DD2653" s="50"/>
      <c r="DE2653" s="50"/>
      <c r="DF2653" s="50"/>
    </row>
    <row r="2654" spans="2:110" x14ac:dyDescent="0.2">
      <c r="B2654" s="176"/>
      <c r="C2654" s="176"/>
      <c r="E2654" s="203"/>
      <c r="F2654" s="203"/>
      <c r="G2654" s="203"/>
      <c r="H2654" s="203"/>
      <c r="I2654" s="203"/>
      <c r="J2654" s="203"/>
      <c r="K2654" s="203"/>
      <c r="L2654" s="203"/>
      <c r="M2654" s="203"/>
      <c r="N2654" s="203"/>
      <c r="O2654" s="203"/>
      <c r="P2654" s="203"/>
      <c r="Q2654" s="204"/>
      <c r="R2654" s="204"/>
      <c r="S2654" s="234"/>
      <c r="T2654" s="50"/>
      <c r="U2654" s="50"/>
      <c r="V2654" s="50"/>
      <c r="W2654" s="50"/>
      <c r="X2654" s="50"/>
      <c r="Y2654" s="50"/>
      <c r="Z2654" s="250"/>
      <c r="AA2654" s="238"/>
      <c r="AB2654" s="50"/>
      <c r="AC2654" s="50"/>
      <c r="AD2654" s="50"/>
      <c r="AE2654" s="50"/>
      <c r="AF2654" s="50"/>
      <c r="AG2654" s="50"/>
      <c r="AH2654" s="50"/>
      <c r="AI2654" s="50"/>
      <c r="AJ2654" s="50"/>
      <c r="AK2654" s="50"/>
      <c r="AL2654" s="50"/>
      <c r="AM2654" s="50"/>
      <c r="AN2654" s="50"/>
      <c r="AO2654" s="50"/>
      <c r="AP2654" s="50"/>
      <c r="AQ2654" s="50"/>
      <c r="AR2654" s="50"/>
      <c r="AS2654" s="50"/>
      <c r="AT2654" s="50"/>
      <c r="AU2654" s="50"/>
      <c r="AV2654" s="50"/>
      <c r="AW2654" s="50"/>
      <c r="AX2654" s="50"/>
      <c r="AY2654" s="50"/>
      <c r="AZ2654" s="50"/>
      <c r="BA2654" s="50"/>
      <c r="BB2654" s="50"/>
      <c r="BC2654" s="50"/>
      <c r="BD2654" s="50"/>
      <c r="BE2654" s="50"/>
      <c r="BF2654" s="50"/>
      <c r="BG2654" s="50"/>
      <c r="BH2654" s="50"/>
      <c r="BI2654" s="50"/>
      <c r="BJ2654" s="50"/>
      <c r="BK2654" s="50"/>
      <c r="BL2654" s="50"/>
      <c r="BM2654" s="50"/>
      <c r="BN2654" s="50"/>
      <c r="BO2654" s="50"/>
      <c r="BP2654" s="50"/>
      <c r="BQ2654" s="50"/>
      <c r="BR2654" s="50"/>
      <c r="BS2654" s="50"/>
      <c r="BT2654" s="50"/>
      <c r="BU2654" s="50"/>
      <c r="BV2654" s="50"/>
      <c r="BW2654" s="50"/>
      <c r="BX2654" s="50"/>
      <c r="BY2654" s="50"/>
      <c r="BZ2654" s="50"/>
      <c r="CA2654" s="50"/>
      <c r="CB2654" s="50"/>
      <c r="CC2654" s="50"/>
      <c r="CD2654" s="50"/>
      <c r="CE2654" s="50"/>
      <c r="CF2654" s="50"/>
      <c r="CG2654" s="50"/>
      <c r="CH2654" s="50"/>
      <c r="CI2654" s="50"/>
      <c r="CJ2654" s="50"/>
      <c r="CK2654" s="50"/>
      <c r="CL2654" s="50"/>
      <c r="CM2654" s="50"/>
      <c r="CN2654" s="50"/>
      <c r="CO2654" s="50"/>
      <c r="CP2654" s="50"/>
      <c r="CQ2654" s="50"/>
      <c r="CR2654" s="50"/>
      <c r="CS2654" s="50"/>
      <c r="CT2654" s="50"/>
      <c r="CU2654" s="50"/>
      <c r="CV2654" s="50"/>
      <c r="CW2654" s="50"/>
      <c r="CX2654" s="50"/>
      <c r="CY2654" s="50"/>
      <c r="CZ2654" s="50"/>
      <c r="DA2654" s="50"/>
      <c r="DB2654" s="50"/>
      <c r="DC2654" s="50"/>
      <c r="DD2654" s="50"/>
      <c r="DE2654" s="50"/>
      <c r="DF2654" s="50"/>
    </row>
    <row r="2655" spans="2:110" x14ac:dyDescent="0.2">
      <c r="B2655" s="176"/>
      <c r="C2655" s="176"/>
      <c r="E2655" s="203"/>
      <c r="F2655" s="203"/>
      <c r="G2655" s="203"/>
      <c r="H2655" s="203"/>
      <c r="I2655" s="203"/>
      <c r="J2655" s="203"/>
      <c r="K2655" s="203"/>
      <c r="L2655" s="203"/>
      <c r="M2655" s="203"/>
      <c r="N2655" s="203"/>
      <c r="O2655" s="203"/>
      <c r="P2655" s="203"/>
      <c r="Q2655" s="204"/>
      <c r="R2655" s="204"/>
      <c r="S2655" s="234"/>
      <c r="T2655" s="50"/>
      <c r="U2655" s="50"/>
      <c r="V2655" s="50"/>
      <c r="W2655" s="50"/>
      <c r="X2655" s="50"/>
      <c r="Y2655" s="50"/>
      <c r="Z2655" s="250"/>
      <c r="AA2655" s="238"/>
      <c r="AB2655" s="50"/>
      <c r="AC2655" s="50"/>
      <c r="AD2655" s="50"/>
      <c r="AE2655" s="50"/>
      <c r="AF2655" s="50"/>
      <c r="AG2655" s="50"/>
      <c r="AH2655" s="50"/>
      <c r="AI2655" s="50"/>
      <c r="AJ2655" s="50"/>
      <c r="AK2655" s="50"/>
      <c r="AL2655" s="50"/>
      <c r="AM2655" s="50"/>
      <c r="AN2655" s="50"/>
      <c r="AO2655" s="50"/>
      <c r="AP2655" s="50"/>
      <c r="AQ2655" s="50"/>
      <c r="AR2655" s="50"/>
      <c r="AS2655" s="50"/>
      <c r="AT2655" s="50"/>
      <c r="AU2655" s="50"/>
      <c r="AV2655" s="50"/>
      <c r="AW2655" s="50"/>
      <c r="AX2655" s="50"/>
      <c r="AY2655" s="50"/>
      <c r="AZ2655" s="50"/>
      <c r="BA2655" s="50"/>
      <c r="BB2655" s="50"/>
      <c r="BC2655" s="50"/>
      <c r="BD2655" s="50"/>
      <c r="BE2655" s="50"/>
      <c r="BF2655" s="50"/>
      <c r="BG2655" s="50"/>
      <c r="BH2655" s="50"/>
      <c r="BI2655" s="50"/>
      <c r="BJ2655" s="50"/>
      <c r="BK2655" s="50"/>
      <c r="BL2655" s="50"/>
      <c r="BM2655" s="50"/>
      <c r="BN2655" s="50"/>
      <c r="BO2655" s="50"/>
      <c r="BP2655" s="50"/>
      <c r="BQ2655" s="50"/>
      <c r="BR2655" s="50"/>
      <c r="BS2655" s="50"/>
      <c r="BT2655" s="50"/>
      <c r="BU2655" s="50"/>
      <c r="BV2655" s="50"/>
      <c r="BW2655" s="50"/>
      <c r="BX2655" s="50"/>
      <c r="BY2655" s="50"/>
      <c r="BZ2655" s="50"/>
      <c r="CA2655" s="50"/>
      <c r="CB2655" s="50"/>
      <c r="CC2655" s="50"/>
      <c r="CD2655" s="50"/>
      <c r="CE2655" s="50"/>
      <c r="CF2655" s="50"/>
      <c r="CG2655" s="50"/>
      <c r="CH2655" s="50"/>
      <c r="CI2655" s="50"/>
      <c r="CJ2655" s="50"/>
      <c r="CK2655" s="50"/>
      <c r="CL2655" s="50"/>
      <c r="CM2655" s="50"/>
      <c r="CN2655" s="50"/>
      <c r="CO2655" s="50"/>
      <c r="CP2655" s="50"/>
      <c r="CQ2655" s="50"/>
      <c r="CR2655" s="50"/>
      <c r="CS2655" s="50"/>
      <c r="CT2655" s="50"/>
      <c r="CU2655" s="50"/>
      <c r="CV2655" s="50"/>
      <c r="CW2655" s="50"/>
      <c r="CX2655" s="50"/>
      <c r="CY2655" s="50"/>
      <c r="CZ2655" s="50"/>
      <c r="DA2655" s="50"/>
      <c r="DB2655" s="50"/>
      <c r="DC2655" s="50"/>
      <c r="DD2655" s="50"/>
      <c r="DE2655" s="50"/>
      <c r="DF2655" s="50"/>
    </row>
    <row r="2656" spans="2:110" x14ac:dyDescent="0.2">
      <c r="B2656" s="176"/>
      <c r="C2656" s="176"/>
      <c r="E2656" s="203"/>
      <c r="F2656" s="203"/>
      <c r="G2656" s="203"/>
      <c r="H2656" s="203"/>
      <c r="I2656" s="203"/>
      <c r="J2656" s="203"/>
      <c r="K2656" s="203"/>
      <c r="L2656" s="203"/>
      <c r="M2656" s="203"/>
      <c r="N2656" s="203"/>
      <c r="O2656" s="203"/>
      <c r="P2656" s="203"/>
      <c r="Q2656" s="204"/>
      <c r="R2656" s="204"/>
      <c r="S2656" s="234"/>
      <c r="T2656" s="50"/>
      <c r="U2656" s="50"/>
      <c r="V2656" s="50"/>
      <c r="W2656" s="50"/>
      <c r="X2656" s="50"/>
      <c r="Y2656" s="50"/>
      <c r="Z2656" s="250"/>
      <c r="AA2656" s="238"/>
      <c r="AB2656" s="50"/>
      <c r="AC2656" s="50"/>
      <c r="AD2656" s="50"/>
      <c r="AE2656" s="50"/>
      <c r="AF2656" s="50"/>
      <c r="AG2656" s="50"/>
      <c r="AH2656" s="50"/>
      <c r="AI2656" s="50"/>
      <c r="AJ2656" s="50"/>
      <c r="AK2656" s="50"/>
      <c r="AL2656" s="50"/>
      <c r="AM2656" s="50"/>
      <c r="AN2656" s="50"/>
      <c r="AO2656" s="50"/>
      <c r="AP2656" s="50"/>
      <c r="AQ2656" s="50"/>
      <c r="AR2656" s="50"/>
      <c r="AS2656" s="50"/>
      <c r="AT2656" s="50"/>
      <c r="AU2656" s="50"/>
      <c r="AV2656" s="50"/>
      <c r="AW2656" s="50"/>
      <c r="AX2656" s="50"/>
      <c r="AY2656" s="50"/>
      <c r="AZ2656" s="50"/>
      <c r="BA2656" s="50"/>
      <c r="BB2656" s="50"/>
      <c r="BC2656" s="50"/>
      <c r="BD2656" s="50"/>
      <c r="BE2656" s="50"/>
      <c r="BF2656" s="50"/>
      <c r="BG2656" s="50"/>
      <c r="BH2656" s="50"/>
      <c r="BI2656" s="50"/>
      <c r="BJ2656" s="50"/>
      <c r="BK2656" s="50"/>
      <c r="BL2656" s="50"/>
      <c r="BM2656" s="50"/>
      <c r="BN2656" s="50"/>
      <c r="BO2656" s="50"/>
      <c r="BP2656" s="50"/>
      <c r="BQ2656" s="50"/>
      <c r="BR2656" s="50"/>
      <c r="BS2656" s="50"/>
      <c r="BT2656" s="50"/>
      <c r="BU2656" s="50"/>
      <c r="BV2656" s="50"/>
      <c r="BW2656" s="50"/>
      <c r="BX2656" s="50"/>
      <c r="BY2656" s="50"/>
      <c r="BZ2656" s="50"/>
      <c r="CA2656" s="50"/>
      <c r="CB2656" s="50"/>
      <c r="CC2656" s="50"/>
      <c r="CD2656" s="50"/>
      <c r="CE2656" s="50"/>
      <c r="CF2656" s="50"/>
      <c r="CG2656" s="50"/>
      <c r="CH2656" s="50"/>
      <c r="CI2656" s="50"/>
      <c r="CJ2656" s="50"/>
      <c r="CK2656" s="50"/>
      <c r="CL2656" s="50"/>
      <c r="CM2656" s="50"/>
      <c r="CN2656" s="50"/>
      <c r="CO2656" s="50"/>
      <c r="CP2656" s="50"/>
      <c r="CQ2656" s="50"/>
      <c r="CR2656" s="50"/>
      <c r="CS2656" s="50"/>
      <c r="CT2656" s="50"/>
      <c r="CU2656" s="50"/>
      <c r="CV2656" s="50"/>
      <c r="CW2656" s="50"/>
      <c r="CX2656" s="50"/>
      <c r="CY2656" s="50"/>
      <c r="CZ2656" s="50"/>
      <c r="DA2656" s="50"/>
      <c r="DB2656" s="50"/>
      <c r="DC2656" s="50"/>
      <c r="DD2656" s="50"/>
      <c r="DE2656" s="50"/>
      <c r="DF2656" s="50"/>
    </row>
    <row r="2657" spans="2:110" x14ac:dyDescent="0.2">
      <c r="B2657" s="176"/>
      <c r="C2657" s="176"/>
      <c r="E2657" s="203"/>
      <c r="F2657" s="203"/>
      <c r="G2657" s="203"/>
      <c r="H2657" s="203"/>
      <c r="I2657" s="203"/>
      <c r="J2657" s="203"/>
      <c r="K2657" s="203"/>
      <c r="L2657" s="203"/>
      <c r="M2657" s="203"/>
      <c r="N2657" s="203"/>
      <c r="O2657" s="203"/>
      <c r="P2657" s="203"/>
      <c r="Q2657" s="204"/>
      <c r="R2657" s="204"/>
      <c r="S2657" s="234"/>
      <c r="T2657" s="50"/>
      <c r="U2657" s="50"/>
      <c r="V2657" s="50"/>
      <c r="W2657" s="50"/>
      <c r="X2657" s="50"/>
      <c r="Y2657" s="50"/>
      <c r="Z2657" s="250"/>
      <c r="AA2657" s="238"/>
      <c r="AB2657" s="50"/>
      <c r="AC2657" s="50"/>
      <c r="AD2657" s="50"/>
      <c r="AE2657" s="50"/>
      <c r="AF2657" s="50"/>
      <c r="AG2657" s="50"/>
      <c r="AH2657" s="50"/>
      <c r="AI2657" s="50"/>
      <c r="AJ2657" s="50"/>
      <c r="AK2657" s="50"/>
      <c r="AL2657" s="50"/>
      <c r="AM2657" s="50"/>
      <c r="AN2657" s="50"/>
      <c r="AO2657" s="50"/>
      <c r="AP2657" s="50"/>
      <c r="AQ2657" s="50"/>
      <c r="AR2657" s="50"/>
      <c r="AS2657" s="50"/>
      <c r="AT2657" s="50"/>
      <c r="AU2657" s="50"/>
      <c r="AV2657" s="50"/>
      <c r="AW2657" s="50"/>
      <c r="AX2657" s="50"/>
      <c r="AY2657" s="50"/>
      <c r="AZ2657" s="50"/>
      <c r="BA2657" s="50"/>
      <c r="BB2657" s="50"/>
      <c r="BC2657" s="50"/>
      <c r="BD2657" s="50"/>
      <c r="BE2657" s="50"/>
      <c r="BF2657" s="50"/>
      <c r="BG2657" s="50"/>
      <c r="BH2657" s="50"/>
      <c r="BI2657" s="50"/>
      <c r="BJ2657" s="50"/>
      <c r="BK2657" s="50"/>
      <c r="BL2657" s="50"/>
      <c r="BM2657" s="50"/>
      <c r="BN2657" s="50"/>
      <c r="BO2657" s="50"/>
      <c r="BP2657" s="50"/>
      <c r="BQ2657" s="50"/>
      <c r="BR2657" s="50"/>
      <c r="BS2657" s="50"/>
      <c r="BT2657" s="50"/>
      <c r="BU2657" s="50"/>
      <c r="BV2657" s="50"/>
      <c r="BW2657" s="50"/>
      <c r="BX2657" s="50"/>
      <c r="BY2657" s="50"/>
      <c r="BZ2657" s="50"/>
      <c r="CA2657" s="50"/>
      <c r="CB2657" s="50"/>
      <c r="CC2657" s="50"/>
      <c r="CD2657" s="50"/>
      <c r="CE2657" s="50"/>
      <c r="CF2657" s="50"/>
      <c r="CG2657" s="50"/>
      <c r="CH2657" s="50"/>
      <c r="CI2657" s="50"/>
      <c r="CJ2657" s="50"/>
      <c r="CK2657" s="50"/>
      <c r="CL2657" s="50"/>
      <c r="CM2657" s="50"/>
      <c r="CN2657" s="50"/>
      <c r="CO2657" s="50"/>
      <c r="CP2657" s="50"/>
      <c r="CQ2657" s="50"/>
      <c r="CR2657" s="50"/>
      <c r="CS2657" s="50"/>
      <c r="CT2657" s="50"/>
      <c r="CU2657" s="50"/>
      <c r="CV2657" s="50"/>
      <c r="CW2657" s="50"/>
      <c r="CX2657" s="50"/>
      <c r="CY2657" s="50"/>
      <c r="CZ2657" s="50"/>
      <c r="DA2657" s="50"/>
      <c r="DB2657" s="50"/>
      <c r="DC2657" s="50"/>
      <c r="DD2657" s="50"/>
      <c r="DE2657" s="50"/>
      <c r="DF2657" s="50"/>
    </row>
    <row r="2658" spans="2:110" x14ac:dyDescent="0.2">
      <c r="B2658" s="176"/>
      <c r="C2658" s="176"/>
      <c r="E2658" s="203"/>
      <c r="F2658" s="203"/>
      <c r="G2658" s="203"/>
      <c r="H2658" s="203"/>
      <c r="I2658" s="203"/>
      <c r="J2658" s="203"/>
      <c r="K2658" s="203"/>
      <c r="L2658" s="203"/>
      <c r="M2658" s="203"/>
      <c r="N2658" s="203"/>
      <c r="O2658" s="203"/>
      <c r="P2658" s="203"/>
      <c r="Q2658" s="204"/>
      <c r="R2658" s="204"/>
      <c r="S2658" s="234"/>
      <c r="T2658" s="50"/>
      <c r="U2658" s="50"/>
      <c r="V2658" s="50"/>
      <c r="W2658" s="50"/>
      <c r="X2658" s="50"/>
      <c r="Y2658" s="50"/>
      <c r="Z2658" s="250"/>
      <c r="AA2658" s="238"/>
      <c r="AB2658" s="50"/>
      <c r="AC2658" s="50"/>
      <c r="AD2658" s="50"/>
      <c r="AE2658" s="50"/>
      <c r="AF2658" s="50"/>
      <c r="AG2658" s="50"/>
      <c r="AH2658" s="50"/>
      <c r="AI2658" s="50"/>
      <c r="AJ2658" s="50"/>
      <c r="AK2658" s="50"/>
      <c r="AL2658" s="50"/>
      <c r="AM2658" s="50"/>
      <c r="AN2658" s="50"/>
      <c r="AO2658" s="50"/>
      <c r="AP2658" s="50"/>
      <c r="AQ2658" s="50"/>
      <c r="AR2658" s="50"/>
      <c r="AS2658" s="50"/>
      <c r="AT2658" s="50"/>
      <c r="AU2658" s="50"/>
      <c r="AV2658" s="50"/>
      <c r="AW2658" s="50"/>
      <c r="AX2658" s="50"/>
      <c r="AY2658" s="50"/>
      <c r="AZ2658" s="50"/>
      <c r="BA2658" s="50"/>
      <c r="BB2658" s="50"/>
      <c r="BC2658" s="50"/>
      <c r="BD2658" s="50"/>
      <c r="BE2658" s="50"/>
      <c r="BF2658" s="50"/>
      <c r="BG2658" s="50"/>
      <c r="BH2658" s="50"/>
      <c r="BI2658" s="50"/>
      <c r="BJ2658" s="50"/>
      <c r="BK2658" s="50"/>
      <c r="BL2658" s="50"/>
      <c r="BM2658" s="50"/>
      <c r="BN2658" s="50"/>
      <c r="BO2658" s="50"/>
      <c r="BP2658" s="50"/>
      <c r="BQ2658" s="50"/>
      <c r="BR2658" s="50"/>
      <c r="BS2658" s="50"/>
      <c r="BT2658" s="50"/>
      <c r="BU2658" s="50"/>
      <c r="BV2658" s="50"/>
      <c r="BW2658" s="50"/>
      <c r="BX2658" s="50"/>
      <c r="BY2658" s="50"/>
      <c r="BZ2658" s="50"/>
      <c r="CA2658" s="50"/>
      <c r="CB2658" s="50"/>
      <c r="CC2658" s="50"/>
      <c r="CD2658" s="50"/>
      <c r="CE2658" s="50"/>
      <c r="CF2658" s="50"/>
      <c r="CG2658" s="50"/>
      <c r="CH2658" s="50"/>
      <c r="CI2658" s="50"/>
      <c r="CJ2658" s="50"/>
      <c r="CK2658" s="50"/>
      <c r="CL2658" s="50"/>
      <c r="CM2658" s="50"/>
      <c r="CN2658" s="50"/>
      <c r="CO2658" s="50"/>
      <c r="CP2658" s="50"/>
      <c r="CQ2658" s="50"/>
      <c r="CR2658" s="50"/>
      <c r="CS2658" s="50"/>
      <c r="CT2658" s="50"/>
      <c r="CU2658" s="50"/>
      <c r="CV2658" s="50"/>
      <c r="CW2658" s="50"/>
      <c r="CX2658" s="50"/>
      <c r="CY2658" s="50"/>
      <c r="CZ2658" s="50"/>
      <c r="DA2658" s="50"/>
      <c r="DB2658" s="50"/>
      <c r="DC2658" s="50"/>
      <c r="DD2658" s="50"/>
      <c r="DE2658" s="50"/>
      <c r="DF2658" s="50"/>
    </row>
    <row r="2659" spans="2:110" x14ac:dyDescent="0.2">
      <c r="B2659" s="176"/>
      <c r="C2659" s="176"/>
      <c r="E2659" s="203"/>
      <c r="F2659" s="203"/>
      <c r="G2659" s="203"/>
      <c r="H2659" s="203"/>
      <c r="I2659" s="203"/>
      <c r="J2659" s="203"/>
      <c r="K2659" s="203"/>
      <c r="L2659" s="203"/>
      <c r="M2659" s="203"/>
      <c r="N2659" s="203"/>
      <c r="O2659" s="203"/>
      <c r="P2659" s="203"/>
      <c r="Q2659" s="204"/>
      <c r="R2659" s="204"/>
      <c r="S2659" s="234"/>
      <c r="T2659" s="50"/>
      <c r="U2659" s="50"/>
      <c r="V2659" s="50"/>
      <c r="W2659" s="50"/>
      <c r="X2659" s="50"/>
      <c r="Y2659" s="50"/>
      <c r="Z2659" s="250"/>
      <c r="AA2659" s="238"/>
      <c r="AB2659" s="50"/>
      <c r="AC2659" s="50"/>
      <c r="AD2659" s="50"/>
      <c r="AE2659" s="50"/>
      <c r="AF2659" s="50"/>
      <c r="AG2659" s="50"/>
      <c r="AH2659" s="50"/>
      <c r="AI2659" s="50"/>
      <c r="AJ2659" s="50"/>
      <c r="AK2659" s="50"/>
      <c r="AL2659" s="50"/>
      <c r="AM2659" s="50"/>
      <c r="AN2659" s="50"/>
      <c r="AO2659" s="50"/>
      <c r="AP2659" s="50"/>
      <c r="AQ2659" s="50"/>
      <c r="AR2659" s="50"/>
      <c r="AS2659" s="50"/>
      <c r="AT2659" s="50"/>
      <c r="AU2659" s="50"/>
      <c r="AV2659" s="50"/>
      <c r="AW2659" s="50"/>
      <c r="AX2659" s="50"/>
      <c r="AY2659" s="50"/>
      <c r="AZ2659" s="50"/>
      <c r="BA2659" s="50"/>
      <c r="BB2659" s="50"/>
      <c r="BC2659" s="50"/>
      <c r="BD2659" s="50"/>
      <c r="BE2659" s="50"/>
      <c r="BF2659" s="50"/>
      <c r="BG2659" s="50"/>
      <c r="BH2659" s="50"/>
      <c r="BI2659" s="50"/>
      <c r="BJ2659" s="50"/>
      <c r="BK2659" s="50"/>
      <c r="BL2659" s="50"/>
      <c r="BM2659" s="50"/>
      <c r="BN2659" s="50"/>
      <c r="BO2659" s="50"/>
      <c r="BP2659" s="50"/>
      <c r="BQ2659" s="50"/>
      <c r="BR2659" s="50"/>
      <c r="BS2659" s="50"/>
      <c r="BT2659" s="50"/>
      <c r="BU2659" s="50"/>
      <c r="BV2659" s="50"/>
      <c r="BW2659" s="50"/>
      <c r="BX2659" s="50"/>
      <c r="BY2659" s="50"/>
      <c r="BZ2659" s="50"/>
      <c r="CA2659" s="50"/>
      <c r="CB2659" s="50"/>
      <c r="CC2659" s="50"/>
      <c r="CD2659" s="50"/>
      <c r="CE2659" s="50"/>
      <c r="CF2659" s="50"/>
      <c r="CG2659" s="50"/>
      <c r="CH2659" s="50"/>
      <c r="CI2659" s="50"/>
      <c r="CJ2659" s="50"/>
      <c r="CK2659" s="50"/>
      <c r="CL2659" s="50"/>
      <c r="CM2659" s="50"/>
      <c r="CN2659" s="50"/>
      <c r="CO2659" s="50"/>
      <c r="CP2659" s="50"/>
      <c r="CQ2659" s="50"/>
      <c r="CR2659" s="50"/>
      <c r="CS2659" s="50"/>
      <c r="CT2659" s="50"/>
      <c r="CU2659" s="50"/>
      <c r="CV2659" s="50"/>
      <c r="CW2659" s="50"/>
      <c r="CX2659" s="50"/>
      <c r="CY2659" s="50"/>
      <c r="CZ2659" s="50"/>
      <c r="DA2659" s="50"/>
      <c r="DB2659" s="50"/>
      <c r="DC2659" s="50"/>
      <c r="DD2659" s="50"/>
      <c r="DE2659" s="50"/>
      <c r="DF2659" s="50"/>
    </row>
    <row r="2660" spans="2:110" x14ac:dyDescent="0.2">
      <c r="B2660" s="176"/>
      <c r="C2660" s="176"/>
      <c r="E2660" s="203"/>
      <c r="F2660" s="203"/>
      <c r="G2660" s="203"/>
      <c r="H2660" s="203"/>
      <c r="I2660" s="203"/>
      <c r="J2660" s="203"/>
      <c r="K2660" s="203"/>
      <c r="L2660" s="203"/>
      <c r="M2660" s="203"/>
      <c r="N2660" s="203"/>
      <c r="O2660" s="203"/>
      <c r="P2660" s="203"/>
      <c r="Q2660" s="204"/>
      <c r="R2660" s="204"/>
      <c r="S2660" s="234"/>
      <c r="T2660" s="50"/>
      <c r="U2660" s="50"/>
      <c r="V2660" s="50"/>
      <c r="W2660" s="50"/>
      <c r="X2660" s="50"/>
      <c r="Y2660" s="50"/>
      <c r="Z2660" s="250"/>
      <c r="AA2660" s="238"/>
      <c r="AB2660" s="50"/>
      <c r="AC2660" s="50"/>
      <c r="AD2660" s="50"/>
      <c r="AE2660" s="50"/>
      <c r="AF2660" s="50"/>
      <c r="AG2660" s="50"/>
      <c r="AH2660" s="50"/>
      <c r="AI2660" s="50"/>
      <c r="AJ2660" s="50"/>
      <c r="AK2660" s="50"/>
      <c r="AL2660" s="50"/>
      <c r="AM2660" s="50"/>
      <c r="AN2660" s="50"/>
      <c r="AO2660" s="50"/>
      <c r="AP2660" s="50"/>
      <c r="AQ2660" s="50"/>
      <c r="AR2660" s="50"/>
      <c r="AS2660" s="50"/>
      <c r="AT2660" s="50"/>
      <c r="AU2660" s="50"/>
      <c r="AV2660" s="50"/>
      <c r="AW2660" s="50"/>
      <c r="AX2660" s="50"/>
      <c r="AY2660" s="50"/>
      <c r="AZ2660" s="50"/>
      <c r="BA2660" s="50"/>
      <c r="BB2660" s="50"/>
      <c r="BC2660" s="50"/>
      <c r="BD2660" s="50"/>
      <c r="BE2660" s="50"/>
      <c r="BF2660" s="50"/>
      <c r="BG2660" s="50"/>
      <c r="BH2660" s="50"/>
      <c r="BI2660" s="50"/>
      <c r="BJ2660" s="50"/>
      <c r="BK2660" s="50"/>
      <c r="BL2660" s="50"/>
      <c r="BM2660" s="50"/>
      <c r="BN2660" s="50"/>
      <c r="BO2660" s="50"/>
      <c r="BP2660" s="50"/>
      <c r="BQ2660" s="50"/>
      <c r="BR2660" s="50"/>
      <c r="BS2660" s="50"/>
      <c r="BT2660" s="50"/>
      <c r="BU2660" s="50"/>
      <c r="BV2660" s="50"/>
      <c r="BW2660" s="50"/>
      <c r="BX2660" s="50"/>
      <c r="BY2660" s="50"/>
      <c r="BZ2660" s="50"/>
      <c r="CA2660" s="50"/>
      <c r="CB2660" s="50"/>
      <c r="CC2660" s="50"/>
      <c r="CD2660" s="50"/>
      <c r="CE2660" s="50"/>
      <c r="CF2660" s="50"/>
      <c r="CG2660" s="50"/>
      <c r="CH2660" s="50"/>
      <c r="CI2660" s="50"/>
      <c r="CJ2660" s="50"/>
      <c r="CK2660" s="50"/>
      <c r="CL2660" s="50"/>
      <c r="CM2660" s="50"/>
      <c r="CN2660" s="50"/>
      <c r="CO2660" s="50"/>
      <c r="CP2660" s="50"/>
      <c r="CQ2660" s="50"/>
      <c r="CR2660" s="50"/>
      <c r="CS2660" s="50"/>
      <c r="CT2660" s="50"/>
      <c r="CU2660" s="50"/>
      <c r="CV2660" s="50"/>
      <c r="CW2660" s="50"/>
      <c r="CX2660" s="50"/>
      <c r="CY2660" s="50"/>
      <c r="CZ2660" s="50"/>
      <c r="DA2660" s="50"/>
      <c r="DB2660" s="50"/>
      <c r="DC2660" s="50"/>
      <c r="DD2660" s="50"/>
      <c r="DE2660" s="50"/>
      <c r="DF2660" s="50"/>
    </row>
    <row r="2661" spans="2:110" x14ac:dyDescent="0.2">
      <c r="B2661" s="176"/>
      <c r="C2661" s="176"/>
      <c r="E2661" s="203"/>
      <c r="F2661" s="203"/>
      <c r="G2661" s="203"/>
      <c r="H2661" s="203"/>
      <c r="I2661" s="203"/>
      <c r="J2661" s="203"/>
      <c r="K2661" s="203"/>
      <c r="L2661" s="203"/>
      <c r="M2661" s="203"/>
      <c r="N2661" s="203"/>
      <c r="O2661" s="203"/>
      <c r="P2661" s="203"/>
      <c r="Q2661" s="204"/>
      <c r="R2661" s="204"/>
      <c r="S2661" s="234"/>
      <c r="T2661" s="50"/>
      <c r="U2661" s="50"/>
      <c r="V2661" s="50"/>
      <c r="W2661" s="50"/>
      <c r="X2661" s="50"/>
      <c r="Y2661" s="50"/>
      <c r="Z2661" s="250"/>
      <c r="AA2661" s="238"/>
      <c r="AB2661" s="50"/>
      <c r="AC2661" s="50"/>
      <c r="AD2661" s="50"/>
      <c r="AE2661" s="50"/>
      <c r="AF2661" s="50"/>
      <c r="AG2661" s="50"/>
      <c r="AH2661" s="50"/>
      <c r="AI2661" s="50"/>
      <c r="AJ2661" s="50"/>
      <c r="AK2661" s="50"/>
      <c r="AL2661" s="50"/>
      <c r="AM2661" s="50"/>
      <c r="AN2661" s="50"/>
      <c r="AO2661" s="50"/>
      <c r="AP2661" s="50"/>
      <c r="AQ2661" s="50"/>
      <c r="AR2661" s="50"/>
      <c r="AS2661" s="50"/>
      <c r="AT2661" s="50"/>
      <c r="AU2661" s="50"/>
      <c r="AV2661" s="50"/>
      <c r="AW2661" s="50"/>
      <c r="AX2661" s="50"/>
      <c r="AY2661" s="50"/>
      <c r="AZ2661" s="50"/>
      <c r="BA2661" s="50"/>
      <c r="BB2661" s="50"/>
      <c r="BC2661" s="50"/>
      <c r="BD2661" s="50"/>
      <c r="BE2661" s="50"/>
      <c r="BF2661" s="50"/>
      <c r="BG2661" s="50"/>
      <c r="BH2661" s="50"/>
      <c r="BI2661" s="50"/>
      <c r="BJ2661" s="50"/>
      <c r="BK2661" s="50"/>
      <c r="BL2661" s="50"/>
      <c r="BM2661" s="50"/>
      <c r="BN2661" s="50"/>
      <c r="BO2661" s="50"/>
      <c r="BP2661" s="50"/>
      <c r="BQ2661" s="50"/>
      <c r="BR2661" s="50"/>
      <c r="BS2661" s="50"/>
      <c r="BT2661" s="50"/>
      <c r="BU2661" s="50"/>
      <c r="BV2661" s="50"/>
      <c r="BW2661" s="50"/>
      <c r="BX2661" s="50"/>
      <c r="BY2661" s="50"/>
      <c r="BZ2661" s="50"/>
      <c r="CA2661" s="50"/>
      <c r="CB2661" s="50"/>
      <c r="CC2661" s="50"/>
      <c r="CD2661" s="50"/>
      <c r="CE2661" s="50"/>
      <c r="CF2661" s="50"/>
      <c r="CG2661" s="50"/>
      <c r="CH2661" s="50"/>
      <c r="CI2661" s="50"/>
      <c r="CJ2661" s="50"/>
      <c r="CK2661" s="50"/>
      <c r="CL2661" s="50"/>
      <c r="CM2661" s="50"/>
      <c r="CN2661" s="50"/>
      <c r="CO2661" s="50"/>
      <c r="CP2661" s="50"/>
      <c r="CQ2661" s="50"/>
      <c r="CR2661" s="50"/>
      <c r="CS2661" s="50"/>
      <c r="CT2661" s="50"/>
      <c r="CU2661" s="50"/>
      <c r="CV2661" s="50"/>
      <c r="CW2661" s="50"/>
      <c r="CX2661" s="50"/>
      <c r="CY2661" s="50"/>
      <c r="CZ2661" s="50"/>
      <c r="DA2661" s="50"/>
      <c r="DB2661" s="50"/>
      <c r="DC2661" s="50"/>
      <c r="DD2661" s="50"/>
      <c r="DE2661" s="50"/>
      <c r="DF2661" s="50"/>
    </row>
    <row r="2662" spans="2:110" x14ac:dyDescent="0.2">
      <c r="B2662" s="176"/>
      <c r="C2662" s="176"/>
      <c r="E2662" s="203"/>
      <c r="F2662" s="203"/>
      <c r="G2662" s="203"/>
      <c r="H2662" s="203"/>
      <c r="I2662" s="203"/>
      <c r="J2662" s="203"/>
      <c r="K2662" s="203"/>
      <c r="L2662" s="203"/>
      <c r="M2662" s="203"/>
      <c r="N2662" s="203"/>
      <c r="O2662" s="203"/>
      <c r="P2662" s="203"/>
      <c r="Q2662" s="204"/>
      <c r="R2662" s="204"/>
      <c r="S2662" s="234"/>
      <c r="T2662" s="50"/>
      <c r="U2662" s="50"/>
      <c r="V2662" s="50"/>
      <c r="W2662" s="50"/>
      <c r="X2662" s="50"/>
      <c r="Y2662" s="50"/>
      <c r="Z2662" s="250"/>
      <c r="AA2662" s="238"/>
      <c r="AB2662" s="50"/>
      <c r="AC2662" s="50"/>
      <c r="AD2662" s="50"/>
      <c r="AE2662" s="50"/>
      <c r="AF2662" s="50"/>
      <c r="AG2662" s="50"/>
      <c r="AH2662" s="50"/>
      <c r="AI2662" s="50"/>
      <c r="AJ2662" s="50"/>
      <c r="AK2662" s="50"/>
      <c r="AL2662" s="50"/>
      <c r="AM2662" s="50"/>
      <c r="AN2662" s="50"/>
      <c r="AO2662" s="50"/>
      <c r="AP2662" s="50"/>
      <c r="AQ2662" s="50"/>
      <c r="AR2662" s="50"/>
      <c r="AS2662" s="50"/>
      <c r="AT2662" s="50"/>
      <c r="AU2662" s="50"/>
      <c r="AV2662" s="50"/>
      <c r="AW2662" s="50"/>
      <c r="AX2662" s="50"/>
      <c r="AY2662" s="50"/>
      <c r="AZ2662" s="50"/>
      <c r="BA2662" s="50"/>
      <c r="BB2662" s="50"/>
      <c r="BC2662" s="50"/>
      <c r="BD2662" s="50"/>
      <c r="BE2662" s="50"/>
      <c r="BF2662" s="50"/>
      <c r="BG2662" s="50"/>
      <c r="BH2662" s="50"/>
      <c r="BI2662" s="50"/>
      <c r="BJ2662" s="50"/>
      <c r="BK2662" s="50"/>
      <c r="BL2662" s="50"/>
      <c r="BM2662" s="50"/>
      <c r="BN2662" s="50"/>
      <c r="BO2662" s="50"/>
      <c r="BP2662" s="50"/>
      <c r="BQ2662" s="50"/>
      <c r="BR2662" s="50"/>
      <c r="BS2662" s="50"/>
      <c r="BT2662" s="50"/>
      <c r="BU2662" s="50"/>
      <c r="BV2662" s="50"/>
      <c r="BW2662" s="50"/>
      <c r="BX2662" s="50"/>
      <c r="BY2662" s="50"/>
      <c r="BZ2662" s="50"/>
      <c r="CA2662" s="50"/>
      <c r="CB2662" s="50"/>
      <c r="CC2662" s="50"/>
      <c r="CD2662" s="50"/>
      <c r="CE2662" s="50"/>
      <c r="CF2662" s="50"/>
      <c r="CG2662" s="50"/>
      <c r="CH2662" s="50"/>
      <c r="CI2662" s="50"/>
      <c r="CJ2662" s="50"/>
      <c r="CK2662" s="50"/>
      <c r="CL2662" s="50"/>
      <c r="CM2662" s="50"/>
      <c r="CN2662" s="50"/>
      <c r="CO2662" s="50"/>
      <c r="CP2662" s="50"/>
      <c r="CQ2662" s="50"/>
      <c r="CR2662" s="50"/>
      <c r="CS2662" s="50"/>
      <c r="CT2662" s="50"/>
      <c r="CU2662" s="50"/>
      <c r="CV2662" s="50"/>
      <c r="CW2662" s="50"/>
      <c r="CX2662" s="50"/>
      <c r="CY2662" s="50"/>
      <c r="CZ2662" s="50"/>
      <c r="DA2662" s="50"/>
      <c r="DB2662" s="50"/>
      <c r="DC2662" s="50"/>
      <c r="DD2662" s="50"/>
      <c r="DE2662" s="50"/>
      <c r="DF2662" s="50"/>
    </row>
    <row r="2663" spans="2:110" x14ac:dyDescent="0.2">
      <c r="B2663" s="176"/>
      <c r="C2663" s="176"/>
      <c r="E2663" s="203"/>
      <c r="F2663" s="203"/>
      <c r="G2663" s="203"/>
      <c r="H2663" s="203"/>
      <c r="I2663" s="203"/>
      <c r="J2663" s="203"/>
      <c r="K2663" s="203"/>
      <c r="L2663" s="203"/>
      <c r="M2663" s="203"/>
      <c r="N2663" s="203"/>
      <c r="O2663" s="203"/>
      <c r="P2663" s="203"/>
      <c r="Q2663" s="204"/>
      <c r="R2663" s="204"/>
      <c r="S2663" s="234"/>
      <c r="T2663" s="50"/>
      <c r="U2663" s="50"/>
      <c r="V2663" s="50"/>
      <c r="W2663" s="50"/>
      <c r="X2663" s="50"/>
      <c r="Y2663" s="50"/>
      <c r="Z2663" s="250"/>
      <c r="AA2663" s="238"/>
      <c r="AB2663" s="50"/>
      <c r="AC2663" s="50"/>
      <c r="AD2663" s="50"/>
      <c r="AE2663" s="50"/>
      <c r="AF2663" s="50"/>
      <c r="AG2663" s="50"/>
      <c r="AH2663" s="50"/>
      <c r="AI2663" s="50"/>
      <c r="AJ2663" s="50"/>
      <c r="AK2663" s="50"/>
      <c r="AL2663" s="50"/>
      <c r="AM2663" s="50"/>
      <c r="AN2663" s="50"/>
      <c r="AO2663" s="50"/>
      <c r="AP2663" s="50"/>
      <c r="AQ2663" s="50"/>
      <c r="AR2663" s="50"/>
      <c r="AS2663" s="50"/>
      <c r="AT2663" s="50"/>
      <c r="AU2663" s="50"/>
      <c r="AV2663" s="50"/>
      <c r="AW2663" s="50"/>
      <c r="AX2663" s="50"/>
      <c r="AY2663" s="50"/>
      <c r="AZ2663" s="50"/>
      <c r="BA2663" s="50"/>
      <c r="BB2663" s="50"/>
      <c r="BC2663" s="50"/>
      <c r="BD2663" s="50"/>
      <c r="BE2663" s="50"/>
      <c r="BF2663" s="50"/>
      <c r="BG2663" s="50"/>
      <c r="BH2663" s="50"/>
      <c r="BI2663" s="50"/>
      <c r="BJ2663" s="50"/>
      <c r="BK2663" s="50"/>
      <c r="BL2663" s="50"/>
      <c r="BM2663" s="50"/>
      <c r="BN2663" s="50"/>
      <c r="BO2663" s="50"/>
      <c r="BP2663" s="50"/>
      <c r="BQ2663" s="50"/>
      <c r="BR2663" s="50"/>
      <c r="BS2663" s="50"/>
      <c r="BT2663" s="50"/>
      <c r="BU2663" s="50"/>
      <c r="BV2663" s="50"/>
      <c r="BW2663" s="50"/>
      <c r="BX2663" s="50"/>
      <c r="BY2663" s="50"/>
      <c r="BZ2663" s="50"/>
      <c r="CA2663" s="50"/>
      <c r="CB2663" s="50"/>
      <c r="CC2663" s="50"/>
      <c r="CD2663" s="50"/>
      <c r="CE2663" s="50"/>
      <c r="CF2663" s="50"/>
      <c r="CG2663" s="50"/>
      <c r="CH2663" s="50"/>
      <c r="CI2663" s="50"/>
      <c r="CJ2663" s="50"/>
      <c r="CK2663" s="50"/>
      <c r="CL2663" s="50"/>
      <c r="CM2663" s="50"/>
      <c r="CN2663" s="50"/>
      <c r="CO2663" s="50"/>
      <c r="CP2663" s="50"/>
      <c r="CQ2663" s="50"/>
      <c r="CR2663" s="50"/>
      <c r="CS2663" s="50"/>
      <c r="CT2663" s="50"/>
      <c r="CU2663" s="50"/>
      <c r="CV2663" s="50"/>
      <c r="CW2663" s="50"/>
      <c r="CX2663" s="50"/>
      <c r="CY2663" s="50"/>
      <c r="CZ2663" s="50"/>
      <c r="DA2663" s="50"/>
      <c r="DB2663" s="50"/>
      <c r="DC2663" s="50"/>
      <c r="DD2663" s="50"/>
      <c r="DE2663" s="50"/>
      <c r="DF2663" s="50"/>
    </row>
    <row r="2664" spans="2:110" x14ac:dyDescent="0.2">
      <c r="B2664" s="176"/>
      <c r="C2664" s="176"/>
      <c r="E2664" s="203"/>
      <c r="F2664" s="203"/>
      <c r="G2664" s="203"/>
      <c r="H2664" s="203"/>
      <c r="I2664" s="203"/>
      <c r="J2664" s="203"/>
      <c r="K2664" s="203"/>
      <c r="L2664" s="203"/>
      <c r="M2664" s="203"/>
      <c r="N2664" s="203"/>
      <c r="O2664" s="203"/>
      <c r="P2664" s="203"/>
      <c r="Q2664" s="204"/>
      <c r="R2664" s="204"/>
      <c r="S2664" s="234"/>
      <c r="T2664" s="50"/>
      <c r="U2664" s="50"/>
      <c r="V2664" s="50"/>
      <c r="W2664" s="50"/>
      <c r="X2664" s="50"/>
      <c r="Y2664" s="50"/>
      <c r="Z2664" s="250"/>
      <c r="AA2664" s="238"/>
      <c r="AB2664" s="50"/>
      <c r="AC2664" s="50"/>
      <c r="AD2664" s="50"/>
      <c r="AE2664" s="50"/>
      <c r="AF2664" s="50"/>
      <c r="AG2664" s="50"/>
      <c r="AH2664" s="50"/>
      <c r="AI2664" s="50"/>
      <c r="AJ2664" s="50"/>
      <c r="AK2664" s="50"/>
      <c r="AL2664" s="50"/>
      <c r="AM2664" s="50"/>
      <c r="AN2664" s="50"/>
      <c r="AO2664" s="50"/>
      <c r="AP2664" s="50"/>
      <c r="AQ2664" s="50"/>
      <c r="AR2664" s="50"/>
      <c r="AS2664" s="50"/>
      <c r="AT2664" s="50"/>
      <c r="AU2664" s="50"/>
      <c r="AV2664" s="50"/>
      <c r="AW2664" s="50"/>
      <c r="AX2664" s="50"/>
      <c r="AY2664" s="50"/>
      <c r="AZ2664" s="50"/>
      <c r="BA2664" s="50"/>
      <c r="BB2664" s="50"/>
      <c r="BC2664" s="50"/>
      <c r="BD2664" s="50"/>
      <c r="BE2664" s="50"/>
      <c r="BF2664" s="50"/>
      <c r="BG2664" s="50"/>
      <c r="BH2664" s="50"/>
      <c r="BI2664" s="50"/>
      <c r="BJ2664" s="50"/>
      <c r="BK2664" s="50"/>
      <c r="BL2664" s="50"/>
      <c r="BM2664" s="50"/>
      <c r="BN2664" s="50"/>
      <c r="BO2664" s="50"/>
      <c r="BP2664" s="50"/>
      <c r="BQ2664" s="50"/>
      <c r="BR2664" s="50"/>
      <c r="BS2664" s="50"/>
      <c r="BT2664" s="50"/>
      <c r="BU2664" s="50"/>
      <c r="BV2664" s="50"/>
      <c r="BW2664" s="50"/>
      <c r="BX2664" s="50"/>
      <c r="BY2664" s="50"/>
      <c r="BZ2664" s="50"/>
      <c r="CA2664" s="50"/>
      <c r="CB2664" s="50"/>
      <c r="CC2664" s="50"/>
      <c r="CD2664" s="50"/>
      <c r="CE2664" s="50"/>
      <c r="CF2664" s="50"/>
      <c r="CG2664" s="50"/>
      <c r="CH2664" s="50"/>
      <c r="CI2664" s="50"/>
      <c r="CJ2664" s="50"/>
      <c r="CK2664" s="50"/>
      <c r="CL2664" s="50"/>
      <c r="CM2664" s="50"/>
      <c r="CN2664" s="50"/>
      <c r="CO2664" s="50"/>
      <c r="CP2664" s="50"/>
      <c r="CQ2664" s="50"/>
      <c r="CR2664" s="50"/>
      <c r="CS2664" s="50"/>
      <c r="CT2664" s="50"/>
      <c r="CU2664" s="50"/>
      <c r="CV2664" s="50"/>
      <c r="CW2664" s="50"/>
      <c r="CX2664" s="50"/>
      <c r="CY2664" s="50"/>
      <c r="CZ2664" s="50"/>
      <c r="DA2664" s="50"/>
      <c r="DB2664" s="50"/>
      <c r="DC2664" s="50"/>
      <c r="DD2664" s="50"/>
      <c r="DE2664" s="50"/>
      <c r="DF2664" s="50"/>
    </row>
    <row r="2665" spans="2:110" x14ac:dyDescent="0.2">
      <c r="B2665" s="176"/>
      <c r="C2665" s="176"/>
      <c r="E2665" s="203"/>
      <c r="F2665" s="203"/>
      <c r="G2665" s="203"/>
      <c r="H2665" s="203"/>
      <c r="I2665" s="203"/>
      <c r="J2665" s="203"/>
      <c r="K2665" s="203"/>
      <c r="L2665" s="203"/>
      <c r="M2665" s="203"/>
      <c r="N2665" s="203"/>
      <c r="O2665" s="203"/>
      <c r="P2665" s="203"/>
      <c r="Q2665" s="204"/>
      <c r="R2665" s="204"/>
      <c r="S2665" s="234"/>
      <c r="T2665" s="50"/>
      <c r="U2665" s="50"/>
      <c r="V2665" s="50"/>
      <c r="W2665" s="50"/>
      <c r="X2665" s="50"/>
      <c r="Y2665" s="50"/>
      <c r="Z2665" s="250"/>
      <c r="AA2665" s="238"/>
      <c r="AB2665" s="50"/>
      <c r="AC2665" s="50"/>
      <c r="AD2665" s="50"/>
      <c r="AE2665" s="50"/>
      <c r="AF2665" s="50"/>
      <c r="AG2665" s="50"/>
      <c r="AH2665" s="50"/>
      <c r="AI2665" s="50"/>
      <c r="AJ2665" s="50"/>
      <c r="AK2665" s="50"/>
      <c r="AL2665" s="50"/>
      <c r="AM2665" s="50"/>
      <c r="AN2665" s="50"/>
      <c r="AO2665" s="50"/>
      <c r="AP2665" s="50"/>
      <c r="AQ2665" s="50"/>
      <c r="AR2665" s="50"/>
      <c r="AS2665" s="50"/>
      <c r="AT2665" s="50"/>
      <c r="AU2665" s="50"/>
      <c r="AV2665" s="50"/>
      <c r="AW2665" s="50"/>
      <c r="AX2665" s="50"/>
      <c r="AY2665" s="50"/>
      <c r="AZ2665" s="50"/>
      <c r="BA2665" s="50"/>
      <c r="BB2665" s="50"/>
      <c r="BC2665" s="50"/>
      <c r="BD2665" s="50"/>
      <c r="BE2665" s="50"/>
      <c r="BF2665" s="50"/>
      <c r="BG2665" s="50"/>
      <c r="BH2665" s="50"/>
      <c r="BI2665" s="50"/>
      <c r="BJ2665" s="50"/>
      <c r="BK2665" s="50"/>
      <c r="BL2665" s="50"/>
      <c r="BM2665" s="50"/>
      <c r="BN2665" s="50"/>
      <c r="BO2665" s="50"/>
      <c r="BP2665" s="50"/>
      <c r="BQ2665" s="50"/>
      <c r="BR2665" s="50"/>
      <c r="BS2665" s="50"/>
      <c r="BT2665" s="50"/>
      <c r="BU2665" s="50"/>
      <c r="BV2665" s="50"/>
      <c r="BW2665" s="50"/>
      <c r="BX2665" s="50"/>
      <c r="BY2665" s="50"/>
      <c r="BZ2665" s="50"/>
      <c r="CA2665" s="50"/>
      <c r="CB2665" s="50"/>
      <c r="CC2665" s="50"/>
      <c r="CD2665" s="50"/>
      <c r="CE2665" s="50"/>
      <c r="CF2665" s="50"/>
      <c r="CG2665" s="50"/>
      <c r="CH2665" s="50"/>
      <c r="CI2665" s="50"/>
      <c r="CJ2665" s="50"/>
      <c r="CK2665" s="50"/>
      <c r="CL2665" s="50"/>
      <c r="CM2665" s="50"/>
      <c r="CN2665" s="50"/>
      <c r="CO2665" s="50"/>
      <c r="CP2665" s="50"/>
      <c r="CQ2665" s="50"/>
      <c r="CR2665" s="50"/>
      <c r="CS2665" s="50"/>
      <c r="CT2665" s="50"/>
      <c r="CU2665" s="50"/>
      <c r="CV2665" s="50"/>
      <c r="CW2665" s="50"/>
      <c r="CX2665" s="50"/>
      <c r="CY2665" s="50"/>
      <c r="CZ2665" s="50"/>
      <c r="DA2665" s="50"/>
      <c r="DB2665" s="50"/>
      <c r="DC2665" s="50"/>
      <c r="DD2665" s="50"/>
      <c r="DE2665" s="50"/>
      <c r="DF2665" s="50"/>
    </row>
    <row r="2666" spans="2:110" x14ac:dyDescent="0.2">
      <c r="B2666" s="176"/>
      <c r="C2666" s="176"/>
      <c r="E2666" s="203"/>
      <c r="F2666" s="203"/>
      <c r="G2666" s="203"/>
      <c r="H2666" s="203"/>
      <c r="I2666" s="203"/>
      <c r="J2666" s="203"/>
      <c r="K2666" s="203"/>
      <c r="L2666" s="203"/>
      <c r="M2666" s="203"/>
      <c r="N2666" s="203"/>
      <c r="O2666" s="203"/>
      <c r="P2666" s="203"/>
      <c r="Q2666" s="204"/>
      <c r="R2666" s="204"/>
      <c r="S2666" s="234"/>
      <c r="T2666" s="50"/>
      <c r="U2666" s="50"/>
      <c r="V2666" s="50"/>
      <c r="W2666" s="50"/>
      <c r="X2666" s="50"/>
      <c r="Y2666" s="50"/>
      <c r="Z2666" s="250"/>
      <c r="AA2666" s="238"/>
      <c r="AB2666" s="50"/>
      <c r="AC2666" s="50"/>
      <c r="AD2666" s="50"/>
      <c r="AE2666" s="50"/>
      <c r="AF2666" s="50"/>
      <c r="AG2666" s="50"/>
      <c r="AH2666" s="50"/>
      <c r="AI2666" s="50"/>
      <c r="AJ2666" s="50"/>
      <c r="AK2666" s="50"/>
      <c r="AL2666" s="50"/>
      <c r="AM2666" s="50"/>
      <c r="AN2666" s="50"/>
      <c r="AO2666" s="50"/>
      <c r="AP2666" s="50"/>
      <c r="AQ2666" s="50"/>
      <c r="AR2666" s="50"/>
      <c r="AS2666" s="50"/>
      <c r="AT2666" s="50"/>
      <c r="AU2666" s="50"/>
      <c r="AV2666" s="50"/>
      <c r="AW2666" s="50"/>
      <c r="AX2666" s="50"/>
      <c r="AY2666" s="50"/>
      <c r="AZ2666" s="50"/>
      <c r="BA2666" s="50"/>
      <c r="BB2666" s="50"/>
      <c r="BC2666" s="50"/>
      <c r="BD2666" s="50"/>
      <c r="BE2666" s="50"/>
      <c r="BF2666" s="50"/>
      <c r="BG2666" s="50"/>
      <c r="BH2666" s="50"/>
      <c r="BI2666" s="50"/>
      <c r="BJ2666" s="50"/>
      <c r="BK2666" s="50"/>
      <c r="BL2666" s="50"/>
      <c r="BM2666" s="50"/>
      <c r="BN2666" s="50"/>
      <c r="BO2666" s="50"/>
      <c r="BP2666" s="50"/>
      <c r="BQ2666" s="50"/>
      <c r="BR2666" s="50"/>
      <c r="BS2666" s="50"/>
      <c r="BT2666" s="50"/>
      <c r="BU2666" s="50"/>
      <c r="BV2666" s="50"/>
      <c r="BW2666" s="50"/>
      <c r="BX2666" s="50"/>
      <c r="BY2666" s="50"/>
      <c r="BZ2666" s="50"/>
      <c r="CA2666" s="50"/>
      <c r="CB2666" s="50"/>
      <c r="CC2666" s="50"/>
      <c r="CD2666" s="50"/>
      <c r="CE2666" s="50"/>
      <c r="CF2666" s="50"/>
      <c r="CG2666" s="50"/>
      <c r="CH2666" s="50"/>
      <c r="CI2666" s="50"/>
      <c r="CJ2666" s="50"/>
      <c r="CK2666" s="50"/>
      <c r="CL2666" s="50"/>
      <c r="CM2666" s="50"/>
      <c r="CN2666" s="50"/>
      <c r="CO2666" s="50"/>
      <c r="CP2666" s="50"/>
      <c r="CQ2666" s="50"/>
      <c r="CR2666" s="50"/>
      <c r="CS2666" s="50"/>
      <c r="CT2666" s="50"/>
      <c r="CU2666" s="50"/>
      <c r="CV2666" s="50"/>
      <c r="CW2666" s="50"/>
      <c r="CX2666" s="50"/>
      <c r="CY2666" s="50"/>
      <c r="CZ2666" s="50"/>
      <c r="DA2666" s="50"/>
      <c r="DB2666" s="50"/>
      <c r="DC2666" s="50"/>
      <c r="DD2666" s="50"/>
      <c r="DE2666" s="50"/>
      <c r="DF2666" s="50"/>
    </row>
    <row r="2667" spans="2:110" x14ac:dyDescent="0.2">
      <c r="B2667" s="176"/>
      <c r="C2667" s="176"/>
      <c r="E2667" s="203"/>
      <c r="F2667" s="203"/>
      <c r="G2667" s="203"/>
      <c r="H2667" s="203"/>
      <c r="I2667" s="203"/>
      <c r="J2667" s="203"/>
      <c r="K2667" s="203"/>
      <c r="L2667" s="203"/>
      <c r="M2667" s="203"/>
      <c r="N2667" s="203"/>
      <c r="O2667" s="203"/>
      <c r="P2667" s="203"/>
      <c r="Q2667" s="204"/>
      <c r="R2667" s="204"/>
      <c r="S2667" s="234"/>
      <c r="T2667" s="50"/>
      <c r="U2667" s="50"/>
      <c r="V2667" s="50"/>
      <c r="W2667" s="50"/>
      <c r="X2667" s="50"/>
      <c r="Y2667" s="50"/>
      <c r="Z2667" s="250"/>
      <c r="AA2667" s="238"/>
      <c r="AB2667" s="50"/>
      <c r="AC2667" s="50"/>
      <c r="AD2667" s="50"/>
      <c r="AE2667" s="50"/>
      <c r="AF2667" s="50"/>
      <c r="AG2667" s="50"/>
      <c r="AH2667" s="50"/>
      <c r="AI2667" s="50"/>
      <c r="AJ2667" s="50"/>
      <c r="AK2667" s="50"/>
      <c r="AL2667" s="50"/>
      <c r="AM2667" s="50"/>
      <c r="AN2667" s="50"/>
      <c r="AO2667" s="50"/>
      <c r="AP2667" s="50"/>
      <c r="AQ2667" s="50"/>
      <c r="AR2667" s="50"/>
      <c r="AS2667" s="50"/>
      <c r="AT2667" s="50"/>
      <c r="AU2667" s="50"/>
      <c r="AV2667" s="50"/>
      <c r="AW2667" s="50"/>
      <c r="AX2667" s="50"/>
      <c r="AY2667" s="50"/>
      <c r="AZ2667" s="50"/>
      <c r="BA2667" s="50"/>
      <c r="BB2667" s="50"/>
      <c r="BC2667" s="50"/>
      <c r="BD2667" s="50"/>
      <c r="BE2667" s="50"/>
      <c r="BF2667" s="50"/>
      <c r="BG2667" s="50"/>
      <c r="BH2667" s="50"/>
      <c r="BI2667" s="50"/>
      <c r="BJ2667" s="50"/>
      <c r="BK2667" s="50"/>
      <c r="BL2667" s="50"/>
      <c r="BM2667" s="50"/>
      <c r="BN2667" s="50"/>
      <c r="BO2667" s="50"/>
      <c r="BP2667" s="50"/>
      <c r="BQ2667" s="50"/>
      <c r="BR2667" s="50"/>
      <c r="BS2667" s="50"/>
      <c r="BT2667" s="50"/>
      <c r="BU2667" s="50"/>
      <c r="BV2667" s="50"/>
      <c r="BW2667" s="50"/>
      <c r="BX2667" s="50"/>
      <c r="BY2667" s="50"/>
      <c r="BZ2667" s="50"/>
      <c r="CA2667" s="50"/>
      <c r="CB2667" s="50"/>
      <c r="CC2667" s="50"/>
      <c r="CD2667" s="50"/>
      <c r="CE2667" s="50"/>
      <c r="CF2667" s="50"/>
      <c r="CG2667" s="50"/>
      <c r="CH2667" s="50"/>
      <c r="CI2667" s="50"/>
      <c r="CJ2667" s="50"/>
      <c r="CK2667" s="50"/>
      <c r="CL2667" s="50"/>
      <c r="CM2667" s="50"/>
      <c r="CN2667" s="50"/>
      <c r="CO2667" s="50"/>
      <c r="CP2667" s="50"/>
      <c r="CQ2667" s="50"/>
      <c r="CR2667" s="50"/>
      <c r="CS2667" s="50"/>
      <c r="CT2667" s="50"/>
      <c r="CU2667" s="50"/>
      <c r="CV2667" s="50"/>
      <c r="CW2667" s="50"/>
      <c r="CX2667" s="50"/>
      <c r="CY2667" s="50"/>
      <c r="CZ2667" s="50"/>
      <c r="DA2667" s="50"/>
      <c r="DB2667" s="50"/>
      <c r="DC2667" s="50"/>
      <c r="DD2667" s="50"/>
      <c r="DE2667" s="50"/>
      <c r="DF2667" s="50"/>
    </row>
    <row r="2668" spans="2:110" x14ac:dyDescent="0.2">
      <c r="B2668" s="176"/>
      <c r="C2668" s="176"/>
      <c r="D2668" s="200"/>
      <c r="E2668" s="203"/>
      <c r="F2668" s="203"/>
      <c r="G2668" s="203"/>
      <c r="H2668" s="203"/>
      <c r="I2668" s="203"/>
      <c r="J2668" s="203"/>
      <c r="K2668" s="203"/>
      <c r="L2668" s="203"/>
      <c r="M2668" s="203"/>
      <c r="N2668" s="203"/>
      <c r="O2668" s="203"/>
      <c r="P2668" s="203"/>
      <c r="Q2668" s="204"/>
      <c r="R2668" s="204"/>
      <c r="S2668" s="234"/>
      <c r="T2668" s="50"/>
      <c r="U2668" s="50"/>
      <c r="V2668" s="50"/>
      <c r="W2668" s="50"/>
      <c r="X2668" s="50"/>
      <c r="Y2668" s="50"/>
      <c r="Z2668" s="250"/>
      <c r="AA2668" s="238"/>
      <c r="AB2668" s="50"/>
      <c r="AC2668" s="50"/>
      <c r="AD2668" s="50"/>
      <c r="AE2668" s="50"/>
      <c r="AF2668" s="50"/>
      <c r="AG2668" s="50"/>
      <c r="AH2668" s="50"/>
      <c r="AI2668" s="50"/>
      <c r="AJ2668" s="50"/>
      <c r="AK2668" s="50"/>
      <c r="AL2668" s="50"/>
      <c r="AM2668" s="50"/>
      <c r="AN2668" s="50"/>
      <c r="AO2668" s="50"/>
      <c r="AP2668" s="50"/>
      <c r="AQ2668" s="50"/>
      <c r="AR2668" s="50"/>
      <c r="AS2668" s="50"/>
      <c r="AT2668" s="50"/>
      <c r="AU2668" s="50"/>
      <c r="AV2668" s="50"/>
      <c r="AW2668" s="50"/>
      <c r="AX2668" s="50"/>
      <c r="AY2668" s="50"/>
      <c r="AZ2668" s="50"/>
      <c r="BA2668" s="50"/>
      <c r="BB2668" s="50"/>
      <c r="BC2668" s="50"/>
      <c r="BD2668" s="50"/>
      <c r="BE2668" s="50"/>
      <c r="BF2668" s="50"/>
      <c r="BG2668" s="50"/>
      <c r="BH2668" s="50"/>
      <c r="BI2668" s="50"/>
      <c r="BJ2668" s="50"/>
      <c r="BK2668" s="50"/>
      <c r="BL2668" s="50"/>
      <c r="BM2668" s="50"/>
      <c r="BN2668" s="50"/>
      <c r="BO2668" s="50"/>
      <c r="BP2668" s="50"/>
      <c r="BQ2668" s="50"/>
      <c r="BR2668" s="50"/>
      <c r="BS2668" s="50"/>
      <c r="BT2668" s="50"/>
      <c r="BU2668" s="50"/>
      <c r="BV2668" s="50"/>
      <c r="BW2668" s="50"/>
      <c r="BX2668" s="50"/>
      <c r="BY2668" s="50"/>
      <c r="BZ2668" s="50"/>
      <c r="CA2668" s="50"/>
      <c r="CB2668" s="50"/>
      <c r="CC2668" s="50"/>
      <c r="CD2668" s="50"/>
      <c r="CE2668" s="50"/>
      <c r="CF2668" s="50"/>
      <c r="CG2668" s="50"/>
      <c r="CH2668" s="50"/>
      <c r="CI2668" s="50"/>
      <c r="CJ2668" s="50"/>
      <c r="CK2668" s="50"/>
      <c r="CL2668" s="50"/>
      <c r="CM2668" s="50"/>
      <c r="CN2668" s="50"/>
      <c r="CO2668" s="50"/>
      <c r="CP2668" s="50"/>
      <c r="CQ2668" s="50"/>
      <c r="CR2668" s="50"/>
      <c r="CS2668" s="50"/>
      <c r="CT2668" s="50"/>
      <c r="CU2668" s="50"/>
      <c r="CV2668" s="50"/>
      <c r="CW2668" s="50"/>
      <c r="CX2668" s="50"/>
      <c r="CY2668" s="50"/>
      <c r="CZ2668" s="50"/>
      <c r="DA2668" s="50"/>
      <c r="DB2668" s="50"/>
      <c r="DC2668" s="50"/>
      <c r="DD2668" s="50"/>
      <c r="DE2668" s="50"/>
      <c r="DF2668" s="50"/>
    </row>
    <row r="2669" spans="2:110" x14ac:dyDescent="0.2">
      <c r="B2669" s="176"/>
      <c r="C2669" s="176"/>
      <c r="D2669" s="200"/>
      <c r="E2669" s="203"/>
      <c r="F2669" s="203"/>
      <c r="G2669" s="203"/>
      <c r="H2669" s="203"/>
      <c r="I2669" s="203"/>
      <c r="J2669" s="203"/>
      <c r="K2669" s="203"/>
      <c r="L2669" s="203"/>
      <c r="M2669" s="203"/>
      <c r="N2669" s="203"/>
      <c r="O2669" s="203"/>
      <c r="P2669" s="203"/>
      <c r="Q2669" s="204"/>
      <c r="R2669" s="204"/>
      <c r="S2669" s="234"/>
      <c r="T2669" s="50"/>
      <c r="U2669" s="50"/>
      <c r="V2669" s="50"/>
      <c r="W2669" s="50"/>
      <c r="X2669" s="50"/>
      <c r="Y2669" s="50"/>
      <c r="Z2669" s="250"/>
      <c r="AA2669" s="238"/>
      <c r="AB2669" s="50"/>
      <c r="AC2669" s="50"/>
      <c r="AD2669" s="50"/>
      <c r="AE2669" s="50"/>
      <c r="AF2669" s="50"/>
      <c r="AG2669" s="50"/>
      <c r="AH2669" s="50"/>
      <c r="AI2669" s="50"/>
      <c r="AJ2669" s="50"/>
      <c r="AK2669" s="50"/>
      <c r="AL2669" s="50"/>
      <c r="AM2669" s="50"/>
      <c r="AN2669" s="50"/>
      <c r="AO2669" s="50"/>
      <c r="AP2669" s="50"/>
      <c r="AQ2669" s="50"/>
      <c r="AR2669" s="50"/>
      <c r="AS2669" s="50"/>
      <c r="AT2669" s="50"/>
      <c r="AU2669" s="50"/>
      <c r="AV2669" s="50"/>
      <c r="AW2669" s="50"/>
      <c r="AX2669" s="50"/>
      <c r="AY2669" s="50"/>
      <c r="AZ2669" s="50"/>
      <c r="BA2669" s="50"/>
      <c r="BB2669" s="50"/>
      <c r="BC2669" s="50"/>
      <c r="BD2669" s="50"/>
      <c r="BE2669" s="50"/>
      <c r="BF2669" s="50"/>
      <c r="BG2669" s="50"/>
      <c r="BH2669" s="50"/>
      <c r="BI2669" s="50"/>
      <c r="BJ2669" s="50"/>
      <c r="BK2669" s="50"/>
      <c r="BL2669" s="50"/>
      <c r="BM2669" s="50"/>
      <c r="BN2669" s="50"/>
      <c r="BO2669" s="50"/>
      <c r="BP2669" s="50"/>
      <c r="BQ2669" s="50"/>
      <c r="BR2669" s="50"/>
      <c r="BS2669" s="50"/>
      <c r="BT2669" s="50"/>
      <c r="BU2669" s="50"/>
      <c r="BV2669" s="50"/>
      <c r="BW2669" s="50"/>
      <c r="BX2669" s="50"/>
      <c r="BY2669" s="50"/>
      <c r="BZ2669" s="50"/>
      <c r="CA2669" s="50"/>
      <c r="CB2669" s="50"/>
      <c r="CC2669" s="50"/>
      <c r="CD2669" s="50"/>
      <c r="CE2669" s="50"/>
      <c r="CF2669" s="50"/>
      <c r="CG2669" s="50"/>
      <c r="CH2669" s="50"/>
      <c r="CI2669" s="50"/>
      <c r="CJ2669" s="50"/>
      <c r="CK2669" s="50"/>
      <c r="CL2669" s="50"/>
      <c r="CM2669" s="50"/>
      <c r="CN2669" s="50"/>
      <c r="CO2669" s="50"/>
      <c r="CP2669" s="50"/>
      <c r="CQ2669" s="50"/>
      <c r="CR2669" s="50"/>
      <c r="CS2669" s="50"/>
      <c r="CT2669" s="50"/>
      <c r="CU2669" s="50"/>
      <c r="CV2669" s="50"/>
      <c r="CW2669" s="50"/>
      <c r="CX2669" s="50"/>
      <c r="CY2669" s="50"/>
      <c r="CZ2669" s="50"/>
      <c r="DA2669" s="50"/>
      <c r="DB2669" s="50"/>
      <c r="DC2669" s="50"/>
      <c r="DD2669" s="50"/>
      <c r="DE2669" s="50"/>
      <c r="DF2669" s="50"/>
    </row>
    <row r="2670" spans="2:110" x14ac:dyDescent="0.2">
      <c r="B2670" s="176"/>
      <c r="C2670" s="176"/>
      <c r="E2670" s="203"/>
      <c r="F2670" s="203"/>
      <c r="G2670" s="203"/>
      <c r="H2670" s="203"/>
      <c r="I2670" s="203"/>
      <c r="J2670" s="203"/>
      <c r="K2670" s="203"/>
      <c r="L2670" s="203"/>
      <c r="M2670" s="203"/>
      <c r="N2670" s="203"/>
      <c r="O2670" s="203"/>
      <c r="P2670" s="203"/>
      <c r="Q2670" s="204"/>
      <c r="R2670" s="204"/>
      <c r="S2670" s="234"/>
      <c r="T2670" s="50"/>
      <c r="U2670" s="50"/>
      <c r="V2670" s="50"/>
      <c r="W2670" s="50"/>
      <c r="X2670" s="50"/>
      <c r="Y2670" s="50"/>
      <c r="Z2670" s="250"/>
      <c r="AA2670" s="238"/>
      <c r="AB2670" s="50"/>
      <c r="AC2670" s="50"/>
      <c r="AD2670" s="50"/>
      <c r="AE2670" s="50"/>
      <c r="AF2670" s="50"/>
      <c r="AG2670" s="50"/>
      <c r="AH2670" s="50"/>
      <c r="AI2670" s="50"/>
      <c r="AJ2670" s="50"/>
      <c r="AK2670" s="50"/>
      <c r="AL2670" s="50"/>
      <c r="AM2670" s="50"/>
      <c r="AN2670" s="50"/>
      <c r="AO2670" s="50"/>
      <c r="AP2670" s="50"/>
      <c r="AQ2670" s="50"/>
      <c r="AR2670" s="50"/>
      <c r="AS2670" s="50"/>
      <c r="AT2670" s="50"/>
      <c r="AU2670" s="50"/>
      <c r="AV2670" s="50"/>
      <c r="AW2670" s="50"/>
      <c r="AX2670" s="50"/>
      <c r="AY2670" s="50"/>
      <c r="AZ2670" s="50"/>
      <c r="BA2670" s="50"/>
      <c r="BB2670" s="50"/>
      <c r="BC2670" s="50"/>
      <c r="BD2670" s="50"/>
      <c r="BE2670" s="50"/>
      <c r="BF2670" s="50"/>
      <c r="BG2670" s="50"/>
      <c r="BH2670" s="50"/>
      <c r="BI2670" s="50"/>
      <c r="BJ2670" s="50"/>
      <c r="BK2670" s="50"/>
      <c r="BL2670" s="50"/>
      <c r="BM2670" s="50"/>
      <c r="BN2670" s="50"/>
      <c r="BO2670" s="50"/>
      <c r="BP2670" s="50"/>
      <c r="BQ2670" s="50"/>
      <c r="BR2670" s="50"/>
      <c r="BS2670" s="50"/>
      <c r="BT2670" s="50"/>
      <c r="BU2670" s="50"/>
      <c r="BV2670" s="50"/>
      <c r="BW2670" s="50"/>
      <c r="BX2670" s="50"/>
      <c r="BY2670" s="50"/>
      <c r="BZ2670" s="50"/>
      <c r="CA2670" s="50"/>
      <c r="CB2670" s="50"/>
      <c r="CC2670" s="50"/>
      <c r="CD2670" s="50"/>
      <c r="CE2670" s="50"/>
      <c r="CF2670" s="50"/>
      <c r="CG2670" s="50"/>
      <c r="CH2670" s="50"/>
      <c r="CI2670" s="50"/>
      <c r="CJ2670" s="50"/>
      <c r="CK2670" s="50"/>
      <c r="CL2670" s="50"/>
      <c r="CM2670" s="50"/>
      <c r="CN2670" s="50"/>
      <c r="CO2670" s="50"/>
      <c r="CP2670" s="50"/>
      <c r="CQ2670" s="50"/>
      <c r="CR2670" s="50"/>
      <c r="CS2670" s="50"/>
      <c r="CT2670" s="50"/>
      <c r="CU2670" s="50"/>
      <c r="CV2670" s="50"/>
      <c r="CW2670" s="50"/>
      <c r="CX2670" s="50"/>
      <c r="CY2670" s="50"/>
      <c r="CZ2670" s="50"/>
      <c r="DA2670" s="50"/>
      <c r="DB2670" s="50"/>
      <c r="DC2670" s="50"/>
      <c r="DD2670" s="50"/>
      <c r="DE2670" s="50"/>
      <c r="DF2670" s="50"/>
    </row>
    <row r="2671" spans="2:110" x14ac:dyDescent="0.2">
      <c r="B2671" s="176"/>
      <c r="C2671" s="176"/>
      <c r="E2671" s="203"/>
      <c r="F2671" s="203"/>
      <c r="G2671" s="203"/>
      <c r="H2671" s="203"/>
      <c r="I2671" s="203"/>
      <c r="J2671" s="203"/>
      <c r="K2671" s="203"/>
      <c r="L2671" s="203"/>
      <c r="M2671" s="203"/>
      <c r="N2671" s="203"/>
      <c r="O2671" s="203"/>
      <c r="P2671" s="203"/>
      <c r="Q2671" s="204"/>
      <c r="R2671" s="204"/>
      <c r="S2671" s="234"/>
      <c r="T2671" s="50"/>
      <c r="U2671" s="50"/>
      <c r="V2671" s="50"/>
      <c r="W2671" s="50"/>
      <c r="X2671" s="50"/>
      <c r="Y2671" s="50"/>
      <c r="Z2671" s="250"/>
      <c r="AA2671" s="238"/>
      <c r="AB2671" s="50"/>
      <c r="AC2671" s="50"/>
      <c r="AD2671" s="50"/>
      <c r="AE2671" s="50"/>
      <c r="AF2671" s="50"/>
      <c r="AG2671" s="50"/>
      <c r="AH2671" s="50"/>
      <c r="AI2671" s="50"/>
      <c r="AJ2671" s="50"/>
      <c r="AK2671" s="50"/>
      <c r="AL2671" s="50"/>
      <c r="AM2671" s="50"/>
      <c r="AN2671" s="50"/>
      <c r="AO2671" s="50"/>
      <c r="AP2671" s="50"/>
      <c r="AQ2671" s="50"/>
      <c r="AR2671" s="50"/>
      <c r="AS2671" s="50"/>
      <c r="AT2671" s="50"/>
      <c r="AU2671" s="50"/>
      <c r="AV2671" s="50"/>
      <c r="AW2671" s="50"/>
      <c r="AX2671" s="50"/>
      <c r="AY2671" s="50"/>
      <c r="AZ2671" s="50"/>
      <c r="BA2671" s="50"/>
      <c r="BB2671" s="50"/>
      <c r="BC2671" s="50"/>
      <c r="BD2671" s="50"/>
      <c r="BE2671" s="50"/>
      <c r="BF2671" s="50"/>
      <c r="BG2671" s="50"/>
      <c r="BH2671" s="50"/>
      <c r="BI2671" s="50"/>
      <c r="BJ2671" s="50"/>
      <c r="BK2671" s="50"/>
      <c r="BL2671" s="50"/>
      <c r="BM2671" s="50"/>
      <c r="BN2671" s="50"/>
      <c r="BO2671" s="50"/>
      <c r="BP2671" s="50"/>
      <c r="BQ2671" s="50"/>
      <c r="BR2671" s="50"/>
      <c r="BS2671" s="50"/>
      <c r="BT2671" s="50"/>
      <c r="BU2671" s="50"/>
      <c r="BV2671" s="50"/>
      <c r="BW2671" s="50"/>
      <c r="BX2671" s="50"/>
      <c r="BY2671" s="50"/>
      <c r="BZ2671" s="50"/>
      <c r="CA2671" s="50"/>
      <c r="CB2671" s="50"/>
      <c r="CC2671" s="50"/>
      <c r="CD2671" s="50"/>
      <c r="CE2671" s="50"/>
      <c r="CF2671" s="50"/>
      <c r="CG2671" s="50"/>
      <c r="CH2671" s="50"/>
      <c r="CI2671" s="50"/>
      <c r="CJ2671" s="50"/>
      <c r="CK2671" s="50"/>
      <c r="CL2671" s="50"/>
      <c r="CM2671" s="50"/>
      <c r="CN2671" s="50"/>
      <c r="CO2671" s="50"/>
      <c r="CP2671" s="50"/>
      <c r="CQ2671" s="50"/>
      <c r="CR2671" s="50"/>
      <c r="CS2671" s="50"/>
      <c r="CT2671" s="50"/>
      <c r="CU2671" s="50"/>
      <c r="CV2671" s="50"/>
      <c r="CW2671" s="50"/>
      <c r="CX2671" s="50"/>
      <c r="CY2671" s="50"/>
      <c r="CZ2671" s="50"/>
      <c r="DA2671" s="50"/>
      <c r="DB2671" s="50"/>
      <c r="DC2671" s="50"/>
      <c r="DD2671" s="50"/>
      <c r="DE2671" s="50"/>
      <c r="DF2671" s="50"/>
    </row>
    <row r="2672" spans="2:110" x14ac:dyDescent="0.2">
      <c r="B2672" s="176"/>
      <c r="C2672" s="176"/>
      <c r="E2672" s="203"/>
      <c r="F2672" s="203"/>
      <c r="G2672" s="203"/>
      <c r="H2672" s="203"/>
      <c r="I2672" s="203"/>
      <c r="J2672" s="203"/>
      <c r="K2672" s="203"/>
      <c r="L2672" s="203"/>
      <c r="M2672" s="203"/>
      <c r="N2672" s="203"/>
      <c r="O2672" s="203"/>
      <c r="P2672" s="203"/>
      <c r="Q2672" s="204"/>
      <c r="R2672" s="204"/>
      <c r="S2672" s="234"/>
      <c r="T2672" s="50"/>
      <c r="U2672" s="50"/>
      <c r="V2672" s="50"/>
      <c r="W2672" s="50"/>
      <c r="X2672" s="50"/>
      <c r="Y2672" s="50"/>
      <c r="Z2672" s="250"/>
      <c r="AA2672" s="238"/>
      <c r="AB2672" s="50"/>
      <c r="AC2672" s="50"/>
      <c r="AD2672" s="50"/>
      <c r="AE2672" s="50"/>
      <c r="AF2672" s="50"/>
      <c r="AG2672" s="50"/>
      <c r="AH2672" s="50"/>
      <c r="AI2672" s="50"/>
      <c r="AJ2672" s="50"/>
      <c r="AK2672" s="50"/>
      <c r="AL2672" s="50"/>
      <c r="AM2672" s="50"/>
      <c r="AN2672" s="50"/>
      <c r="AO2672" s="50"/>
      <c r="AP2672" s="50"/>
      <c r="AQ2672" s="50"/>
      <c r="AR2672" s="50"/>
      <c r="AS2672" s="50"/>
      <c r="AT2672" s="50"/>
      <c r="AU2672" s="50"/>
      <c r="AV2672" s="50"/>
      <c r="AW2672" s="50"/>
      <c r="AX2672" s="50"/>
      <c r="AY2672" s="50"/>
      <c r="AZ2672" s="50"/>
      <c r="BA2672" s="50"/>
      <c r="BB2672" s="50"/>
      <c r="BC2672" s="50"/>
      <c r="BD2672" s="50"/>
      <c r="BE2672" s="50"/>
      <c r="BF2672" s="50"/>
      <c r="BG2672" s="50"/>
      <c r="BH2672" s="50"/>
      <c r="BI2672" s="50"/>
      <c r="BJ2672" s="50"/>
      <c r="BK2672" s="50"/>
      <c r="BL2672" s="50"/>
      <c r="BM2672" s="50"/>
      <c r="BN2672" s="50"/>
      <c r="BO2672" s="50"/>
      <c r="BP2672" s="50"/>
      <c r="BQ2672" s="50"/>
      <c r="BR2672" s="50"/>
      <c r="BS2672" s="50"/>
      <c r="BT2672" s="50"/>
      <c r="BU2672" s="50"/>
      <c r="BV2672" s="50"/>
      <c r="BW2672" s="50"/>
      <c r="BX2672" s="50"/>
      <c r="BY2672" s="50"/>
      <c r="BZ2672" s="50"/>
      <c r="CA2672" s="50"/>
      <c r="CB2672" s="50"/>
      <c r="CC2672" s="50"/>
      <c r="CD2672" s="50"/>
      <c r="CE2672" s="50"/>
      <c r="CF2672" s="50"/>
      <c r="CG2672" s="50"/>
      <c r="CH2672" s="50"/>
      <c r="CI2672" s="50"/>
      <c r="CJ2672" s="50"/>
      <c r="CK2672" s="50"/>
      <c r="CL2672" s="50"/>
      <c r="CM2672" s="50"/>
      <c r="CN2672" s="50"/>
      <c r="CO2672" s="50"/>
      <c r="CP2672" s="50"/>
      <c r="CQ2672" s="50"/>
      <c r="CR2672" s="50"/>
      <c r="CS2672" s="50"/>
      <c r="CT2672" s="50"/>
      <c r="CU2672" s="50"/>
      <c r="CV2672" s="50"/>
      <c r="CW2672" s="50"/>
      <c r="CX2672" s="50"/>
      <c r="CY2672" s="50"/>
      <c r="CZ2672" s="50"/>
      <c r="DA2672" s="50"/>
      <c r="DB2672" s="50"/>
      <c r="DC2672" s="50"/>
      <c r="DD2672" s="50"/>
      <c r="DE2672" s="50"/>
      <c r="DF2672" s="50"/>
    </row>
    <row r="2673" spans="2:110" x14ac:dyDescent="0.2">
      <c r="B2673" s="176"/>
      <c r="C2673" s="176"/>
      <c r="E2673" s="203"/>
      <c r="F2673" s="203"/>
      <c r="G2673" s="203"/>
      <c r="H2673" s="203"/>
      <c r="I2673" s="203"/>
      <c r="J2673" s="203"/>
      <c r="K2673" s="203"/>
      <c r="L2673" s="203"/>
      <c r="M2673" s="203"/>
      <c r="N2673" s="203"/>
      <c r="O2673" s="203"/>
      <c r="P2673" s="203"/>
      <c r="Q2673" s="204"/>
      <c r="R2673" s="204"/>
      <c r="S2673" s="234"/>
      <c r="T2673" s="50"/>
      <c r="U2673" s="50"/>
      <c r="V2673" s="50"/>
      <c r="W2673" s="50"/>
      <c r="X2673" s="50"/>
      <c r="Y2673" s="50"/>
      <c r="Z2673" s="250"/>
      <c r="AA2673" s="238"/>
      <c r="AB2673" s="50"/>
      <c r="AC2673" s="50"/>
      <c r="AD2673" s="50"/>
      <c r="AE2673" s="50"/>
      <c r="AF2673" s="50"/>
      <c r="AG2673" s="50"/>
      <c r="AH2673" s="50"/>
      <c r="AI2673" s="50"/>
      <c r="AJ2673" s="50"/>
      <c r="AK2673" s="50"/>
      <c r="AL2673" s="50"/>
      <c r="AM2673" s="50"/>
      <c r="AN2673" s="50"/>
      <c r="AO2673" s="50"/>
      <c r="AP2673" s="50"/>
      <c r="AQ2673" s="50"/>
      <c r="AR2673" s="50"/>
      <c r="AS2673" s="50"/>
      <c r="AT2673" s="50"/>
      <c r="AU2673" s="50"/>
      <c r="AV2673" s="50"/>
      <c r="AW2673" s="50"/>
      <c r="AX2673" s="50"/>
      <c r="AY2673" s="50"/>
      <c r="AZ2673" s="50"/>
      <c r="BA2673" s="50"/>
      <c r="BB2673" s="50"/>
      <c r="BC2673" s="50"/>
      <c r="BD2673" s="50"/>
      <c r="BE2673" s="50"/>
      <c r="BF2673" s="50"/>
      <c r="BG2673" s="50"/>
      <c r="BH2673" s="50"/>
      <c r="BI2673" s="50"/>
      <c r="BJ2673" s="50"/>
      <c r="BK2673" s="50"/>
      <c r="BL2673" s="50"/>
      <c r="BM2673" s="50"/>
      <c r="BN2673" s="50"/>
      <c r="BO2673" s="50"/>
      <c r="BP2673" s="50"/>
      <c r="BQ2673" s="50"/>
      <c r="BR2673" s="50"/>
      <c r="BS2673" s="50"/>
      <c r="BT2673" s="50"/>
      <c r="BU2673" s="50"/>
      <c r="BV2673" s="50"/>
      <c r="BW2673" s="50"/>
      <c r="BX2673" s="50"/>
      <c r="BY2673" s="50"/>
      <c r="BZ2673" s="50"/>
      <c r="CA2673" s="50"/>
      <c r="CB2673" s="50"/>
      <c r="CC2673" s="50"/>
      <c r="CD2673" s="50"/>
      <c r="CE2673" s="50"/>
      <c r="CF2673" s="50"/>
      <c r="CG2673" s="50"/>
      <c r="CH2673" s="50"/>
      <c r="CI2673" s="50"/>
      <c r="CJ2673" s="50"/>
      <c r="CK2673" s="50"/>
      <c r="CL2673" s="50"/>
      <c r="CM2673" s="50"/>
      <c r="CN2673" s="50"/>
      <c r="CO2673" s="50"/>
      <c r="CP2673" s="50"/>
      <c r="CQ2673" s="50"/>
      <c r="CR2673" s="50"/>
      <c r="CS2673" s="50"/>
      <c r="CT2673" s="50"/>
      <c r="CU2673" s="50"/>
      <c r="CV2673" s="50"/>
      <c r="CW2673" s="50"/>
      <c r="CX2673" s="50"/>
      <c r="CY2673" s="50"/>
      <c r="CZ2673" s="50"/>
      <c r="DA2673" s="50"/>
      <c r="DB2673" s="50"/>
      <c r="DC2673" s="50"/>
      <c r="DD2673" s="50"/>
      <c r="DE2673" s="50"/>
      <c r="DF2673" s="50"/>
    </row>
    <row r="2674" spans="2:110" x14ac:dyDescent="0.2">
      <c r="B2674" s="176"/>
      <c r="C2674" s="176"/>
      <c r="E2674" s="203"/>
      <c r="F2674" s="203"/>
      <c r="G2674" s="203"/>
      <c r="H2674" s="203"/>
      <c r="I2674" s="203"/>
      <c r="J2674" s="203"/>
      <c r="K2674" s="203"/>
      <c r="L2674" s="203"/>
      <c r="M2674" s="203"/>
      <c r="N2674" s="203"/>
      <c r="O2674" s="203"/>
      <c r="P2674" s="203"/>
      <c r="Q2674" s="204"/>
      <c r="R2674" s="204"/>
      <c r="S2674" s="234"/>
      <c r="T2674" s="50"/>
      <c r="U2674" s="50"/>
      <c r="V2674" s="50"/>
      <c r="W2674" s="50"/>
      <c r="X2674" s="50"/>
      <c r="Y2674" s="50"/>
      <c r="Z2674" s="250"/>
      <c r="AA2674" s="238"/>
      <c r="AB2674" s="50"/>
      <c r="AC2674" s="50"/>
      <c r="AD2674" s="50"/>
      <c r="AE2674" s="50"/>
      <c r="AF2674" s="50"/>
      <c r="AG2674" s="50"/>
      <c r="AH2674" s="50"/>
      <c r="AI2674" s="50"/>
      <c r="AJ2674" s="50"/>
      <c r="AK2674" s="50"/>
      <c r="AL2674" s="50"/>
      <c r="AM2674" s="50"/>
      <c r="AN2674" s="50"/>
      <c r="AO2674" s="50"/>
      <c r="AP2674" s="50"/>
      <c r="AQ2674" s="50"/>
      <c r="AR2674" s="50"/>
      <c r="AS2674" s="50"/>
      <c r="AT2674" s="50"/>
      <c r="AU2674" s="50"/>
      <c r="AV2674" s="50"/>
      <c r="AW2674" s="50"/>
      <c r="AX2674" s="50"/>
      <c r="AY2674" s="50"/>
      <c r="AZ2674" s="50"/>
      <c r="BA2674" s="50"/>
      <c r="BB2674" s="50"/>
      <c r="BC2674" s="50"/>
      <c r="BD2674" s="50"/>
      <c r="BE2674" s="50"/>
      <c r="BF2674" s="50"/>
      <c r="BG2674" s="50"/>
      <c r="BH2674" s="50"/>
      <c r="BI2674" s="50"/>
      <c r="BJ2674" s="50"/>
      <c r="BK2674" s="50"/>
      <c r="BL2674" s="50"/>
      <c r="BM2674" s="50"/>
      <c r="BN2674" s="50"/>
      <c r="BO2674" s="50"/>
      <c r="BP2674" s="50"/>
      <c r="BQ2674" s="50"/>
      <c r="BR2674" s="50"/>
      <c r="BS2674" s="50"/>
      <c r="BT2674" s="50"/>
      <c r="BU2674" s="50"/>
      <c r="BV2674" s="50"/>
      <c r="BW2674" s="50"/>
      <c r="BX2674" s="50"/>
      <c r="BY2674" s="50"/>
      <c r="BZ2674" s="50"/>
      <c r="CA2674" s="50"/>
      <c r="CB2674" s="50"/>
      <c r="CC2674" s="50"/>
      <c r="CD2674" s="50"/>
      <c r="CE2674" s="50"/>
      <c r="CF2674" s="50"/>
      <c r="CG2674" s="50"/>
      <c r="CH2674" s="50"/>
      <c r="CI2674" s="50"/>
      <c r="CJ2674" s="50"/>
      <c r="CK2674" s="50"/>
      <c r="CL2674" s="50"/>
      <c r="CM2674" s="50"/>
      <c r="CN2674" s="50"/>
      <c r="CO2674" s="50"/>
      <c r="CP2674" s="50"/>
      <c r="CQ2674" s="50"/>
      <c r="CR2674" s="50"/>
      <c r="CS2674" s="50"/>
      <c r="CT2674" s="50"/>
      <c r="CU2674" s="50"/>
      <c r="CV2674" s="50"/>
      <c r="CW2674" s="50"/>
      <c r="CX2674" s="50"/>
      <c r="CY2674" s="50"/>
      <c r="CZ2674" s="50"/>
      <c r="DA2674" s="50"/>
      <c r="DB2674" s="50"/>
      <c r="DC2674" s="50"/>
      <c r="DD2674" s="50"/>
      <c r="DE2674" s="50"/>
      <c r="DF2674" s="50"/>
    </row>
    <row r="2675" spans="2:110" x14ac:dyDescent="0.2">
      <c r="B2675" s="176"/>
      <c r="C2675" s="176"/>
      <c r="E2675" s="203"/>
      <c r="F2675" s="203"/>
      <c r="G2675" s="203"/>
      <c r="H2675" s="203"/>
      <c r="I2675" s="203"/>
      <c r="J2675" s="203"/>
      <c r="K2675" s="203"/>
      <c r="L2675" s="203"/>
      <c r="M2675" s="203"/>
      <c r="N2675" s="203"/>
      <c r="O2675" s="203"/>
      <c r="P2675" s="203"/>
      <c r="Q2675" s="204"/>
      <c r="R2675" s="204"/>
      <c r="S2675" s="234"/>
      <c r="T2675" s="50"/>
      <c r="U2675" s="50"/>
      <c r="V2675" s="50"/>
      <c r="W2675" s="50"/>
      <c r="X2675" s="50"/>
      <c r="Y2675" s="50"/>
      <c r="Z2675" s="250"/>
      <c r="AA2675" s="238"/>
      <c r="AB2675" s="50"/>
      <c r="AC2675" s="50"/>
      <c r="AD2675" s="50"/>
      <c r="AE2675" s="50"/>
      <c r="AF2675" s="50"/>
      <c r="AG2675" s="50"/>
      <c r="AH2675" s="50"/>
      <c r="AI2675" s="50"/>
      <c r="AJ2675" s="50"/>
      <c r="AK2675" s="50"/>
      <c r="AL2675" s="50"/>
      <c r="AM2675" s="50"/>
      <c r="AN2675" s="50"/>
      <c r="AO2675" s="50"/>
      <c r="AP2675" s="50"/>
      <c r="AQ2675" s="50"/>
      <c r="AR2675" s="50"/>
      <c r="AS2675" s="50"/>
      <c r="AT2675" s="50"/>
      <c r="AU2675" s="50"/>
      <c r="AV2675" s="50"/>
      <c r="AW2675" s="50"/>
      <c r="AX2675" s="50"/>
      <c r="AY2675" s="50"/>
      <c r="AZ2675" s="50"/>
      <c r="BA2675" s="50"/>
      <c r="BB2675" s="50"/>
      <c r="BC2675" s="50"/>
      <c r="BD2675" s="50"/>
      <c r="BE2675" s="50"/>
      <c r="BF2675" s="50"/>
      <c r="BG2675" s="50"/>
      <c r="BH2675" s="50"/>
      <c r="BI2675" s="50"/>
      <c r="BJ2675" s="50"/>
      <c r="BK2675" s="50"/>
      <c r="BL2675" s="50"/>
      <c r="BM2675" s="50"/>
      <c r="BN2675" s="50"/>
      <c r="BO2675" s="50"/>
      <c r="BP2675" s="50"/>
      <c r="BQ2675" s="50"/>
      <c r="BR2675" s="50"/>
      <c r="BS2675" s="50"/>
      <c r="BT2675" s="50"/>
      <c r="BU2675" s="50"/>
      <c r="BV2675" s="50"/>
      <c r="BW2675" s="50"/>
      <c r="BX2675" s="50"/>
      <c r="BY2675" s="50"/>
      <c r="BZ2675" s="50"/>
      <c r="CA2675" s="50"/>
      <c r="CB2675" s="50"/>
      <c r="CC2675" s="50"/>
      <c r="CD2675" s="50"/>
      <c r="CE2675" s="50"/>
      <c r="CF2675" s="50"/>
      <c r="CG2675" s="50"/>
      <c r="CH2675" s="50"/>
      <c r="CI2675" s="50"/>
      <c r="CJ2675" s="50"/>
      <c r="CK2675" s="50"/>
      <c r="CL2675" s="50"/>
      <c r="CM2675" s="50"/>
      <c r="CN2675" s="50"/>
      <c r="CO2675" s="50"/>
      <c r="CP2675" s="50"/>
      <c r="CQ2675" s="50"/>
      <c r="CR2675" s="50"/>
      <c r="CS2675" s="50"/>
      <c r="CT2675" s="50"/>
      <c r="CU2675" s="50"/>
      <c r="CV2675" s="50"/>
      <c r="CW2675" s="50"/>
      <c r="CX2675" s="50"/>
      <c r="CY2675" s="50"/>
      <c r="CZ2675" s="50"/>
      <c r="DA2675" s="50"/>
      <c r="DB2675" s="50"/>
      <c r="DC2675" s="50"/>
      <c r="DD2675" s="50"/>
      <c r="DE2675" s="50"/>
      <c r="DF2675" s="50"/>
    </row>
    <row r="2676" spans="2:110" x14ac:dyDescent="0.2">
      <c r="B2676" s="176"/>
      <c r="C2676" s="176"/>
      <c r="E2676" s="203"/>
      <c r="F2676" s="203"/>
      <c r="G2676" s="203"/>
      <c r="H2676" s="203"/>
      <c r="I2676" s="203"/>
      <c r="J2676" s="203"/>
      <c r="K2676" s="203"/>
      <c r="L2676" s="203"/>
      <c r="M2676" s="203"/>
      <c r="N2676" s="203"/>
      <c r="O2676" s="203"/>
      <c r="P2676" s="203"/>
      <c r="Q2676" s="204"/>
      <c r="R2676" s="204"/>
      <c r="S2676" s="234"/>
      <c r="T2676" s="50"/>
      <c r="U2676" s="50"/>
      <c r="V2676" s="50"/>
      <c r="W2676" s="50"/>
      <c r="X2676" s="50"/>
      <c r="Y2676" s="50"/>
      <c r="Z2676" s="250"/>
      <c r="AA2676" s="238"/>
      <c r="AB2676" s="50"/>
      <c r="AC2676" s="50"/>
      <c r="AD2676" s="50"/>
      <c r="AE2676" s="50"/>
      <c r="AF2676" s="50"/>
      <c r="AG2676" s="50"/>
      <c r="AH2676" s="50"/>
      <c r="AI2676" s="50"/>
      <c r="AJ2676" s="50"/>
      <c r="AK2676" s="50"/>
      <c r="AL2676" s="50"/>
      <c r="AM2676" s="50"/>
      <c r="AN2676" s="50"/>
      <c r="AO2676" s="50"/>
      <c r="AP2676" s="50"/>
      <c r="AQ2676" s="50"/>
      <c r="AR2676" s="50"/>
      <c r="AS2676" s="50"/>
      <c r="AT2676" s="50"/>
      <c r="AU2676" s="50"/>
      <c r="AV2676" s="50"/>
      <c r="AW2676" s="50"/>
      <c r="AX2676" s="50"/>
      <c r="AY2676" s="50"/>
      <c r="AZ2676" s="50"/>
      <c r="BA2676" s="50"/>
      <c r="BB2676" s="50"/>
      <c r="BC2676" s="50"/>
      <c r="BD2676" s="50"/>
      <c r="BE2676" s="50"/>
      <c r="BF2676" s="50"/>
      <c r="BG2676" s="50"/>
      <c r="BH2676" s="50"/>
      <c r="BI2676" s="50"/>
      <c r="BJ2676" s="50"/>
      <c r="BK2676" s="50"/>
      <c r="BL2676" s="50"/>
      <c r="BM2676" s="50"/>
      <c r="BN2676" s="50"/>
      <c r="BO2676" s="50"/>
      <c r="BP2676" s="50"/>
      <c r="BQ2676" s="50"/>
      <c r="BR2676" s="50"/>
      <c r="BS2676" s="50"/>
      <c r="BT2676" s="50"/>
      <c r="BU2676" s="50"/>
      <c r="BV2676" s="50"/>
      <c r="BW2676" s="50"/>
      <c r="BX2676" s="50"/>
      <c r="BY2676" s="50"/>
      <c r="BZ2676" s="50"/>
      <c r="CA2676" s="50"/>
      <c r="CB2676" s="50"/>
      <c r="CC2676" s="50"/>
      <c r="CD2676" s="50"/>
      <c r="CE2676" s="50"/>
      <c r="CF2676" s="50"/>
      <c r="CG2676" s="50"/>
      <c r="CH2676" s="50"/>
      <c r="CI2676" s="50"/>
      <c r="CJ2676" s="50"/>
      <c r="CK2676" s="50"/>
      <c r="CL2676" s="50"/>
      <c r="CM2676" s="50"/>
      <c r="CN2676" s="50"/>
      <c r="CO2676" s="50"/>
      <c r="CP2676" s="50"/>
      <c r="CQ2676" s="50"/>
      <c r="CR2676" s="50"/>
      <c r="CS2676" s="50"/>
      <c r="CT2676" s="50"/>
      <c r="CU2676" s="50"/>
      <c r="CV2676" s="50"/>
      <c r="CW2676" s="50"/>
      <c r="CX2676" s="50"/>
      <c r="CY2676" s="50"/>
      <c r="CZ2676" s="50"/>
      <c r="DA2676" s="50"/>
      <c r="DB2676" s="50"/>
      <c r="DC2676" s="50"/>
      <c r="DD2676" s="50"/>
      <c r="DE2676" s="50"/>
      <c r="DF2676" s="50"/>
    </row>
    <row r="2677" spans="2:110" x14ac:dyDescent="0.2">
      <c r="B2677" s="176"/>
      <c r="C2677" s="176"/>
      <c r="E2677" s="203"/>
      <c r="F2677" s="203"/>
      <c r="G2677" s="203"/>
      <c r="H2677" s="203"/>
      <c r="I2677" s="203"/>
      <c r="J2677" s="203"/>
      <c r="K2677" s="203"/>
      <c r="L2677" s="203"/>
      <c r="M2677" s="203"/>
      <c r="N2677" s="203"/>
      <c r="O2677" s="203"/>
      <c r="P2677" s="203"/>
      <c r="Q2677" s="204"/>
      <c r="R2677" s="204"/>
      <c r="S2677" s="234"/>
      <c r="T2677" s="50"/>
      <c r="U2677" s="50"/>
      <c r="V2677" s="50"/>
      <c r="W2677" s="50"/>
      <c r="X2677" s="50"/>
      <c r="Y2677" s="50"/>
      <c r="Z2677" s="250"/>
      <c r="AA2677" s="238"/>
      <c r="AB2677" s="50"/>
      <c r="AC2677" s="50"/>
      <c r="AD2677" s="50"/>
      <c r="AE2677" s="50"/>
      <c r="AF2677" s="50"/>
      <c r="AG2677" s="50"/>
      <c r="AH2677" s="50"/>
      <c r="AI2677" s="50"/>
      <c r="AJ2677" s="50"/>
      <c r="AK2677" s="50"/>
      <c r="AL2677" s="50"/>
      <c r="AM2677" s="50"/>
      <c r="AN2677" s="50"/>
      <c r="AO2677" s="50"/>
      <c r="AP2677" s="50"/>
      <c r="AQ2677" s="50"/>
      <c r="AR2677" s="50"/>
      <c r="AS2677" s="50"/>
      <c r="AT2677" s="50"/>
      <c r="AU2677" s="50"/>
      <c r="AV2677" s="50"/>
      <c r="AW2677" s="50"/>
      <c r="AX2677" s="50"/>
      <c r="AY2677" s="50"/>
      <c r="AZ2677" s="50"/>
      <c r="BA2677" s="50"/>
      <c r="BB2677" s="50"/>
      <c r="BC2677" s="50"/>
      <c r="BD2677" s="50"/>
      <c r="BE2677" s="50"/>
      <c r="BF2677" s="50"/>
      <c r="BG2677" s="50"/>
      <c r="BH2677" s="50"/>
      <c r="BI2677" s="50"/>
      <c r="BJ2677" s="50"/>
      <c r="BK2677" s="50"/>
      <c r="BL2677" s="50"/>
      <c r="BM2677" s="50"/>
      <c r="BN2677" s="50"/>
      <c r="BO2677" s="50"/>
      <c r="BP2677" s="50"/>
      <c r="BQ2677" s="50"/>
      <c r="BR2677" s="50"/>
      <c r="BS2677" s="50"/>
      <c r="BT2677" s="50"/>
      <c r="BU2677" s="50"/>
      <c r="BV2677" s="50"/>
      <c r="BW2677" s="50"/>
      <c r="BX2677" s="50"/>
      <c r="BY2677" s="50"/>
      <c r="BZ2677" s="50"/>
      <c r="CA2677" s="50"/>
      <c r="CB2677" s="50"/>
      <c r="CC2677" s="50"/>
      <c r="CD2677" s="50"/>
      <c r="CE2677" s="50"/>
      <c r="CF2677" s="50"/>
      <c r="CG2677" s="50"/>
      <c r="CH2677" s="50"/>
      <c r="CI2677" s="50"/>
      <c r="CJ2677" s="50"/>
      <c r="CK2677" s="50"/>
      <c r="CL2677" s="50"/>
      <c r="CM2677" s="50"/>
      <c r="CN2677" s="50"/>
      <c r="CO2677" s="50"/>
      <c r="CP2677" s="50"/>
      <c r="CQ2677" s="50"/>
      <c r="CR2677" s="50"/>
      <c r="CS2677" s="50"/>
      <c r="CT2677" s="50"/>
      <c r="CU2677" s="50"/>
      <c r="CV2677" s="50"/>
      <c r="CW2677" s="50"/>
      <c r="CX2677" s="50"/>
      <c r="CY2677" s="50"/>
      <c r="CZ2677" s="50"/>
      <c r="DA2677" s="50"/>
      <c r="DB2677" s="50"/>
      <c r="DC2677" s="50"/>
      <c r="DD2677" s="50"/>
      <c r="DE2677" s="50"/>
      <c r="DF2677" s="50"/>
    </row>
    <row r="2678" spans="2:110" x14ac:dyDescent="0.2">
      <c r="B2678" s="176"/>
      <c r="C2678" s="176"/>
      <c r="E2678" s="203"/>
      <c r="F2678" s="203"/>
      <c r="G2678" s="203"/>
      <c r="H2678" s="203"/>
      <c r="I2678" s="203"/>
      <c r="J2678" s="203"/>
      <c r="K2678" s="203"/>
      <c r="L2678" s="203"/>
      <c r="M2678" s="203"/>
      <c r="N2678" s="203"/>
      <c r="O2678" s="203"/>
      <c r="P2678" s="203"/>
      <c r="Q2678" s="204"/>
      <c r="R2678" s="204"/>
      <c r="S2678" s="234"/>
      <c r="T2678" s="50"/>
      <c r="U2678" s="50"/>
      <c r="V2678" s="50"/>
      <c r="W2678" s="50"/>
      <c r="X2678" s="50"/>
      <c r="Y2678" s="50"/>
      <c r="Z2678" s="250"/>
      <c r="AA2678" s="238"/>
      <c r="AB2678" s="50"/>
      <c r="AC2678" s="50"/>
      <c r="AD2678" s="50"/>
      <c r="AE2678" s="50"/>
      <c r="AF2678" s="50"/>
      <c r="AG2678" s="50"/>
      <c r="AH2678" s="50"/>
      <c r="AI2678" s="50"/>
      <c r="AJ2678" s="50"/>
      <c r="AK2678" s="50"/>
      <c r="AL2678" s="50"/>
      <c r="AM2678" s="50"/>
      <c r="AN2678" s="50"/>
      <c r="AO2678" s="50"/>
      <c r="AP2678" s="50"/>
      <c r="AQ2678" s="50"/>
      <c r="AR2678" s="50"/>
      <c r="AS2678" s="50"/>
      <c r="AT2678" s="50"/>
      <c r="AU2678" s="50"/>
      <c r="AV2678" s="50"/>
      <c r="AW2678" s="50"/>
      <c r="AX2678" s="50"/>
      <c r="AY2678" s="50"/>
      <c r="AZ2678" s="50"/>
      <c r="BA2678" s="50"/>
      <c r="BB2678" s="50"/>
      <c r="BC2678" s="50"/>
      <c r="BD2678" s="50"/>
      <c r="BE2678" s="50"/>
      <c r="BF2678" s="50"/>
      <c r="BG2678" s="50"/>
      <c r="BH2678" s="50"/>
      <c r="BI2678" s="50"/>
      <c r="BJ2678" s="50"/>
      <c r="BK2678" s="50"/>
      <c r="BL2678" s="50"/>
      <c r="BM2678" s="50"/>
      <c r="BN2678" s="50"/>
      <c r="BO2678" s="50"/>
      <c r="BP2678" s="50"/>
      <c r="BQ2678" s="50"/>
      <c r="BR2678" s="50"/>
      <c r="BS2678" s="50"/>
      <c r="BT2678" s="50"/>
      <c r="BU2678" s="50"/>
      <c r="BV2678" s="50"/>
      <c r="BW2678" s="50"/>
      <c r="BX2678" s="50"/>
      <c r="BY2678" s="50"/>
      <c r="BZ2678" s="50"/>
      <c r="CA2678" s="50"/>
      <c r="CB2678" s="50"/>
      <c r="CC2678" s="50"/>
      <c r="CD2678" s="50"/>
      <c r="CE2678" s="50"/>
      <c r="CF2678" s="50"/>
      <c r="CG2678" s="50"/>
      <c r="CH2678" s="50"/>
      <c r="CI2678" s="50"/>
      <c r="CJ2678" s="50"/>
      <c r="CK2678" s="50"/>
      <c r="CL2678" s="50"/>
      <c r="CM2678" s="50"/>
      <c r="CN2678" s="50"/>
      <c r="CO2678" s="50"/>
      <c r="CP2678" s="50"/>
      <c r="CQ2678" s="50"/>
      <c r="CR2678" s="50"/>
      <c r="CS2678" s="50"/>
      <c r="CT2678" s="50"/>
      <c r="CU2678" s="50"/>
      <c r="CV2678" s="50"/>
      <c r="CW2678" s="50"/>
      <c r="CX2678" s="50"/>
      <c r="CY2678" s="50"/>
      <c r="CZ2678" s="50"/>
      <c r="DA2678" s="50"/>
      <c r="DB2678" s="50"/>
      <c r="DC2678" s="50"/>
      <c r="DD2678" s="50"/>
      <c r="DE2678" s="50"/>
      <c r="DF2678" s="50"/>
    </row>
    <row r="2679" spans="2:110" x14ac:dyDescent="0.2">
      <c r="B2679" s="176"/>
      <c r="C2679" s="176"/>
      <c r="E2679" s="203"/>
      <c r="F2679" s="203"/>
      <c r="G2679" s="203"/>
      <c r="H2679" s="203"/>
      <c r="I2679" s="203"/>
      <c r="J2679" s="203"/>
      <c r="K2679" s="203"/>
      <c r="L2679" s="203"/>
      <c r="M2679" s="203"/>
      <c r="N2679" s="203"/>
      <c r="O2679" s="203"/>
      <c r="P2679" s="203"/>
      <c r="Q2679" s="204"/>
      <c r="R2679" s="204"/>
      <c r="S2679" s="234"/>
      <c r="T2679" s="50"/>
      <c r="U2679" s="50"/>
      <c r="V2679" s="50"/>
      <c r="W2679" s="50"/>
      <c r="X2679" s="50"/>
      <c r="Y2679" s="50"/>
      <c r="Z2679" s="250"/>
      <c r="AA2679" s="238"/>
      <c r="AB2679" s="50"/>
      <c r="AC2679" s="50"/>
      <c r="AD2679" s="50"/>
      <c r="AE2679" s="50"/>
      <c r="AF2679" s="50"/>
      <c r="AG2679" s="50"/>
      <c r="AH2679" s="50"/>
      <c r="AI2679" s="50"/>
      <c r="AJ2679" s="50"/>
      <c r="AK2679" s="50"/>
      <c r="AL2679" s="50"/>
      <c r="AM2679" s="50"/>
      <c r="AN2679" s="50"/>
      <c r="AO2679" s="50"/>
      <c r="AP2679" s="50"/>
      <c r="AQ2679" s="50"/>
      <c r="AR2679" s="50"/>
      <c r="AS2679" s="50"/>
      <c r="AT2679" s="50"/>
      <c r="AU2679" s="50"/>
      <c r="AV2679" s="50"/>
      <c r="AW2679" s="50"/>
      <c r="AX2679" s="50"/>
      <c r="AY2679" s="50"/>
      <c r="AZ2679" s="50"/>
      <c r="BA2679" s="50"/>
      <c r="BB2679" s="50"/>
      <c r="BC2679" s="50"/>
      <c r="BD2679" s="50"/>
      <c r="BE2679" s="50"/>
      <c r="BF2679" s="50"/>
      <c r="BG2679" s="50"/>
      <c r="BH2679" s="50"/>
      <c r="BI2679" s="50"/>
      <c r="BJ2679" s="50"/>
      <c r="BK2679" s="50"/>
      <c r="BL2679" s="50"/>
      <c r="BM2679" s="50"/>
      <c r="BN2679" s="50"/>
      <c r="BO2679" s="50"/>
      <c r="BP2679" s="50"/>
      <c r="BQ2679" s="50"/>
      <c r="BR2679" s="50"/>
      <c r="BS2679" s="50"/>
      <c r="BT2679" s="50"/>
      <c r="BU2679" s="50"/>
      <c r="BV2679" s="50"/>
      <c r="BW2679" s="50"/>
      <c r="BX2679" s="50"/>
      <c r="BY2679" s="50"/>
      <c r="BZ2679" s="50"/>
      <c r="CA2679" s="50"/>
      <c r="CB2679" s="50"/>
      <c r="CC2679" s="50"/>
      <c r="CD2679" s="50"/>
      <c r="CE2679" s="50"/>
      <c r="CF2679" s="50"/>
      <c r="CG2679" s="50"/>
      <c r="CH2679" s="50"/>
      <c r="CI2679" s="50"/>
      <c r="CJ2679" s="50"/>
      <c r="CK2679" s="50"/>
      <c r="CL2679" s="50"/>
      <c r="CM2679" s="50"/>
      <c r="CN2679" s="50"/>
      <c r="CO2679" s="50"/>
      <c r="CP2679" s="50"/>
      <c r="CQ2679" s="50"/>
      <c r="CR2679" s="50"/>
      <c r="CS2679" s="50"/>
      <c r="CT2679" s="50"/>
      <c r="CU2679" s="50"/>
      <c r="CV2679" s="50"/>
      <c r="CW2679" s="50"/>
      <c r="CX2679" s="50"/>
      <c r="CY2679" s="50"/>
      <c r="CZ2679" s="50"/>
      <c r="DA2679" s="50"/>
      <c r="DB2679" s="50"/>
      <c r="DC2679" s="50"/>
      <c r="DD2679" s="50"/>
      <c r="DE2679" s="50"/>
      <c r="DF2679" s="50"/>
    </row>
    <row r="2680" spans="2:110" x14ac:dyDescent="0.2">
      <c r="B2680" s="176"/>
      <c r="C2680" s="176"/>
      <c r="E2680" s="203"/>
      <c r="F2680" s="203"/>
      <c r="G2680" s="203"/>
      <c r="H2680" s="203"/>
      <c r="I2680" s="203"/>
      <c r="J2680" s="203"/>
      <c r="K2680" s="203"/>
      <c r="L2680" s="203"/>
      <c r="M2680" s="203"/>
      <c r="N2680" s="203"/>
      <c r="O2680" s="203"/>
      <c r="P2680" s="203"/>
      <c r="Q2680" s="204"/>
      <c r="R2680" s="204"/>
      <c r="S2680" s="234"/>
      <c r="T2680" s="50"/>
      <c r="U2680" s="50"/>
      <c r="V2680" s="50"/>
      <c r="W2680" s="50"/>
      <c r="X2680" s="50"/>
      <c r="Y2680" s="50"/>
      <c r="Z2680" s="250"/>
      <c r="AA2680" s="238"/>
      <c r="AB2680" s="50"/>
      <c r="AC2680" s="50"/>
      <c r="AD2680" s="50"/>
      <c r="AE2680" s="50"/>
      <c r="AF2680" s="50"/>
      <c r="AG2680" s="50"/>
      <c r="AH2680" s="50"/>
      <c r="AI2680" s="50"/>
      <c r="AJ2680" s="50"/>
      <c r="AK2680" s="50"/>
      <c r="AL2680" s="50"/>
      <c r="AM2680" s="50"/>
      <c r="AN2680" s="50"/>
      <c r="AO2680" s="50"/>
      <c r="AP2680" s="50"/>
      <c r="AQ2680" s="50"/>
      <c r="AR2680" s="50"/>
      <c r="AS2680" s="50"/>
      <c r="AT2680" s="50"/>
      <c r="AU2680" s="50"/>
      <c r="AV2680" s="50"/>
      <c r="AW2680" s="50"/>
      <c r="AX2680" s="50"/>
      <c r="AY2680" s="50"/>
      <c r="AZ2680" s="50"/>
      <c r="BA2680" s="50"/>
      <c r="BB2680" s="50"/>
      <c r="BC2680" s="50"/>
      <c r="BD2680" s="50"/>
      <c r="BE2680" s="50"/>
      <c r="BF2680" s="50"/>
      <c r="BG2680" s="50"/>
      <c r="BH2680" s="50"/>
      <c r="BI2680" s="50"/>
      <c r="BJ2680" s="50"/>
      <c r="BK2680" s="50"/>
      <c r="BL2680" s="50"/>
      <c r="BM2680" s="50"/>
      <c r="BN2680" s="50"/>
      <c r="BO2680" s="50"/>
      <c r="BP2680" s="50"/>
      <c r="BQ2680" s="50"/>
      <c r="BR2680" s="50"/>
      <c r="BS2680" s="50"/>
      <c r="BT2680" s="50"/>
      <c r="BU2680" s="50"/>
      <c r="BV2680" s="50"/>
      <c r="BW2680" s="50"/>
      <c r="BX2680" s="50"/>
      <c r="BY2680" s="50"/>
      <c r="BZ2680" s="50"/>
      <c r="CA2680" s="50"/>
      <c r="CB2680" s="50"/>
      <c r="CC2680" s="50"/>
      <c r="CD2680" s="50"/>
      <c r="CE2680" s="50"/>
      <c r="CF2680" s="50"/>
      <c r="CG2680" s="50"/>
      <c r="CH2680" s="50"/>
      <c r="CI2680" s="50"/>
      <c r="CJ2680" s="50"/>
      <c r="CK2680" s="50"/>
      <c r="CL2680" s="50"/>
      <c r="CM2680" s="50"/>
      <c r="CN2680" s="50"/>
      <c r="CO2680" s="50"/>
      <c r="CP2680" s="50"/>
      <c r="CQ2680" s="50"/>
      <c r="CR2680" s="50"/>
      <c r="CS2680" s="50"/>
      <c r="CT2680" s="50"/>
      <c r="CU2680" s="50"/>
      <c r="CV2680" s="50"/>
      <c r="CW2680" s="50"/>
      <c r="CX2680" s="50"/>
      <c r="CY2680" s="50"/>
      <c r="CZ2680" s="50"/>
      <c r="DA2680" s="50"/>
      <c r="DB2680" s="50"/>
      <c r="DC2680" s="50"/>
      <c r="DD2680" s="50"/>
      <c r="DE2680" s="50"/>
      <c r="DF2680" s="50"/>
    </row>
    <row r="2681" spans="2:110" x14ac:dyDescent="0.2">
      <c r="B2681" s="176"/>
      <c r="C2681" s="176"/>
      <c r="E2681" s="203"/>
      <c r="F2681" s="203"/>
      <c r="G2681" s="203"/>
      <c r="H2681" s="203"/>
      <c r="I2681" s="203"/>
      <c r="J2681" s="203"/>
      <c r="K2681" s="203"/>
      <c r="L2681" s="203"/>
      <c r="M2681" s="203"/>
      <c r="N2681" s="203"/>
      <c r="O2681" s="203"/>
      <c r="P2681" s="203"/>
      <c r="Q2681" s="204"/>
      <c r="R2681" s="204"/>
      <c r="S2681" s="234"/>
      <c r="T2681" s="50"/>
      <c r="U2681" s="50"/>
      <c r="V2681" s="50"/>
      <c r="W2681" s="50"/>
      <c r="X2681" s="50"/>
      <c r="Y2681" s="50"/>
      <c r="Z2681" s="250"/>
      <c r="AA2681" s="238"/>
      <c r="AB2681" s="50"/>
      <c r="AC2681" s="50"/>
      <c r="AD2681" s="50"/>
      <c r="AE2681" s="50"/>
      <c r="AF2681" s="50"/>
      <c r="AG2681" s="50"/>
      <c r="AH2681" s="50"/>
      <c r="AI2681" s="50"/>
      <c r="AJ2681" s="50"/>
      <c r="AK2681" s="50"/>
      <c r="AL2681" s="50"/>
      <c r="AM2681" s="50"/>
      <c r="AN2681" s="50"/>
      <c r="AO2681" s="50"/>
      <c r="AP2681" s="50"/>
      <c r="AQ2681" s="50"/>
      <c r="AR2681" s="50"/>
      <c r="AS2681" s="50"/>
      <c r="AT2681" s="50"/>
      <c r="AU2681" s="50"/>
      <c r="AV2681" s="50"/>
      <c r="AW2681" s="50"/>
      <c r="AX2681" s="50"/>
      <c r="AY2681" s="50"/>
      <c r="AZ2681" s="50"/>
      <c r="BA2681" s="50"/>
      <c r="BB2681" s="50"/>
      <c r="BC2681" s="50"/>
      <c r="BD2681" s="50"/>
      <c r="BE2681" s="50"/>
      <c r="BF2681" s="50"/>
      <c r="BG2681" s="50"/>
      <c r="BH2681" s="50"/>
      <c r="BI2681" s="50"/>
      <c r="BJ2681" s="50"/>
      <c r="BK2681" s="50"/>
      <c r="BL2681" s="50"/>
      <c r="BM2681" s="50"/>
      <c r="BN2681" s="50"/>
      <c r="BO2681" s="50"/>
      <c r="BP2681" s="50"/>
      <c r="BQ2681" s="50"/>
      <c r="BR2681" s="50"/>
      <c r="BS2681" s="50"/>
      <c r="BT2681" s="50"/>
      <c r="BU2681" s="50"/>
      <c r="BV2681" s="50"/>
      <c r="BW2681" s="50"/>
      <c r="BX2681" s="50"/>
      <c r="BY2681" s="50"/>
      <c r="BZ2681" s="50"/>
      <c r="CA2681" s="50"/>
      <c r="CB2681" s="50"/>
      <c r="CC2681" s="50"/>
      <c r="CD2681" s="50"/>
      <c r="CE2681" s="50"/>
      <c r="CF2681" s="50"/>
      <c r="CG2681" s="50"/>
      <c r="CH2681" s="50"/>
      <c r="CI2681" s="50"/>
      <c r="CJ2681" s="50"/>
      <c r="CK2681" s="50"/>
      <c r="CL2681" s="50"/>
      <c r="CM2681" s="50"/>
      <c r="CN2681" s="50"/>
      <c r="CO2681" s="50"/>
      <c r="CP2681" s="50"/>
      <c r="CQ2681" s="50"/>
      <c r="CR2681" s="50"/>
      <c r="CS2681" s="50"/>
      <c r="CT2681" s="50"/>
      <c r="CU2681" s="50"/>
      <c r="CV2681" s="50"/>
      <c r="CW2681" s="50"/>
      <c r="CX2681" s="50"/>
      <c r="CY2681" s="50"/>
      <c r="CZ2681" s="50"/>
      <c r="DA2681" s="50"/>
      <c r="DB2681" s="50"/>
      <c r="DC2681" s="50"/>
      <c r="DD2681" s="50"/>
      <c r="DE2681" s="50"/>
      <c r="DF2681" s="50"/>
    </row>
    <row r="2682" spans="2:110" x14ac:dyDescent="0.2">
      <c r="B2682" s="176"/>
      <c r="C2682" s="176"/>
      <c r="E2682" s="203"/>
      <c r="F2682" s="203"/>
      <c r="G2682" s="203"/>
      <c r="H2682" s="203"/>
      <c r="I2682" s="203"/>
      <c r="J2682" s="203"/>
      <c r="K2682" s="203"/>
      <c r="L2682" s="203"/>
      <c r="M2682" s="203"/>
      <c r="N2682" s="203"/>
      <c r="O2682" s="203"/>
      <c r="P2682" s="203"/>
      <c r="Q2682" s="204"/>
      <c r="R2682" s="204"/>
      <c r="S2682" s="234"/>
      <c r="T2682" s="50"/>
      <c r="U2682" s="50"/>
      <c r="V2682" s="50"/>
      <c r="W2682" s="50"/>
      <c r="X2682" s="50"/>
      <c r="Y2682" s="50"/>
      <c r="Z2682" s="250"/>
      <c r="AA2682" s="238"/>
      <c r="AB2682" s="50"/>
      <c r="AC2682" s="50"/>
      <c r="AD2682" s="50"/>
      <c r="AE2682" s="50"/>
      <c r="AF2682" s="50"/>
      <c r="AG2682" s="50"/>
      <c r="AH2682" s="50"/>
      <c r="AI2682" s="50"/>
      <c r="AJ2682" s="50"/>
      <c r="AK2682" s="50"/>
      <c r="AL2682" s="50"/>
      <c r="AM2682" s="50"/>
      <c r="AN2682" s="50"/>
      <c r="AO2682" s="50"/>
      <c r="AP2682" s="50"/>
      <c r="AQ2682" s="50"/>
      <c r="AR2682" s="50"/>
      <c r="AS2682" s="50"/>
      <c r="AT2682" s="50"/>
      <c r="AU2682" s="50"/>
      <c r="AV2682" s="50"/>
      <c r="AW2682" s="50"/>
      <c r="AX2682" s="50"/>
      <c r="AY2682" s="50"/>
      <c r="AZ2682" s="50"/>
      <c r="BA2682" s="50"/>
      <c r="BB2682" s="50"/>
      <c r="BC2682" s="50"/>
      <c r="BD2682" s="50"/>
      <c r="BE2682" s="50"/>
      <c r="BF2682" s="50"/>
      <c r="BG2682" s="50"/>
      <c r="BH2682" s="50"/>
      <c r="BI2682" s="50"/>
      <c r="BJ2682" s="50"/>
      <c r="BK2682" s="50"/>
      <c r="BL2682" s="50"/>
      <c r="BM2682" s="50"/>
      <c r="BN2682" s="50"/>
      <c r="BO2682" s="50"/>
      <c r="BP2682" s="50"/>
      <c r="BQ2682" s="50"/>
      <c r="BR2682" s="50"/>
      <c r="BS2682" s="50"/>
      <c r="BT2682" s="50"/>
      <c r="BU2682" s="50"/>
      <c r="BV2682" s="50"/>
      <c r="BW2682" s="50"/>
      <c r="BX2682" s="50"/>
      <c r="BY2682" s="50"/>
      <c r="BZ2682" s="50"/>
      <c r="CA2682" s="50"/>
      <c r="CB2682" s="50"/>
      <c r="CC2682" s="50"/>
      <c r="CD2682" s="50"/>
      <c r="CE2682" s="50"/>
      <c r="CF2682" s="50"/>
      <c r="CG2682" s="50"/>
      <c r="CH2682" s="50"/>
      <c r="CI2682" s="50"/>
      <c r="CJ2682" s="50"/>
      <c r="CK2682" s="50"/>
      <c r="CL2682" s="50"/>
      <c r="CM2682" s="50"/>
      <c r="CN2682" s="50"/>
      <c r="CO2682" s="50"/>
      <c r="CP2682" s="50"/>
      <c r="CQ2682" s="50"/>
      <c r="CR2682" s="50"/>
      <c r="CS2682" s="50"/>
      <c r="CT2682" s="50"/>
      <c r="CU2682" s="50"/>
      <c r="CV2682" s="50"/>
      <c r="CW2682" s="50"/>
      <c r="CX2682" s="50"/>
      <c r="CY2682" s="50"/>
      <c r="CZ2682" s="50"/>
      <c r="DA2682" s="50"/>
      <c r="DB2682" s="50"/>
      <c r="DC2682" s="50"/>
      <c r="DD2682" s="50"/>
      <c r="DE2682" s="50"/>
      <c r="DF2682" s="50"/>
    </row>
    <row r="2683" spans="2:110" x14ac:dyDescent="0.2">
      <c r="B2683" s="176"/>
      <c r="C2683" s="176"/>
      <c r="E2683" s="203"/>
      <c r="F2683" s="203"/>
      <c r="G2683" s="203"/>
      <c r="H2683" s="203"/>
      <c r="I2683" s="203"/>
      <c r="J2683" s="203"/>
      <c r="K2683" s="203"/>
      <c r="L2683" s="203"/>
      <c r="M2683" s="203"/>
      <c r="N2683" s="203"/>
      <c r="O2683" s="203"/>
      <c r="P2683" s="203"/>
      <c r="Q2683" s="204"/>
      <c r="R2683" s="204"/>
      <c r="S2683" s="234"/>
      <c r="T2683" s="50"/>
      <c r="U2683" s="50"/>
      <c r="V2683" s="50"/>
      <c r="W2683" s="50"/>
      <c r="X2683" s="50"/>
      <c r="Y2683" s="50"/>
      <c r="Z2683" s="250"/>
      <c r="AA2683" s="238"/>
      <c r="AB2683" s="50"/>
      <c r="AC2683" s="50"/>
      <c r="AD2683" s="50"/>
      <c r="AE2683" s="50"/>
      <c r="AF2683" s="50"/>
      <c r="AG2683" s="50"/>
      <c r="AH2683" s="50"/>
      <c r="AI2683" s="50"/>
      <c r="AJ2683" s="50"/>
      <c r="AK2683" s="50"/>
      <c r="AL2683" s="50"/>
      <c r="AM2683" s="50"/>
      <c r="AN2683" s="50"/>
      <c r="AO2683" s="50"/>
      <c r="AP2683" s="50"/>
      <c r="AQ2683" s="50"/>
      <c r="AR2683" s="50"/>
      <c r="AS2683" s="50"/>
      <c r="AT2683" s="50"/>
      <c r="AU2683" s="50"/>
      <c r="AV2683" s="50"/>
      <c r="AW2683" s="50"/>
      <c r="AX2683" s="50"/>
      <c r="AY2683" s="50"/>
      <c r="AZ2683" s="50"/>
      <c r="BA2683" s="50"/>
      <c r="BB2683" s="50"/>
      <c r="BC2683" s="50"/>
      <c r="BD2683" s="50"/>
      <c r="BE2683" s="50"/>
      <c r="BF2683" s="50"/>
      <c r="BG2683" s="50"/>
      <c r="BH2683" s="50"/>
      <c r="BI2683" s="50"/>
      <c r="BJ2683" s="50"/>
      <c r="BK2683" s="50"/>
      <c r="BL2683" s="50"/>
      <c r="BM2683" s="50"/>
      <c r="BN2683" s="50"/>
      <c r="BO2683" s="50"/>
      <c r="BP2683" s="50"/>
      <c r="BQ2683" s="50"/>
      <c r="BR2683" s="50"/>
      <c r="BS2683" s="50"/>
      <c r="BT2683" s="50"/>
      <c r="BU2683" s="50"/>
      <c r="BV2683" s="50"/>
      <c r="BW2683" s="50"/>
      <c r="BX2683" s="50"/>
      <c r="BY2683" s="50"/>
      <c r="BZ2683" s="50"/>
      <c r="CA2683" s="50"/>
      <c r="CB2683" s="50"/>
      <c r="CC2683" s="50"/>
      <c r="CD2683" s="50"/>
      <c r="CE2683" s="50"/>
      <c r="CF2683" s="50"/>
      <c r="CG2683" s="50"/>
      <c r="CH2683" s="50"/>
      <c r="CI2683" s="50"/>
      <c r="CJ2683" s="50"/>
      <c r="CK2683" s="50"/>
      <c r="CL2683" s="50"/>
      <c r="CM2683" s="50"/>
      <c r="CN2683" s="50"/>
      <c r="CO2683" s="50"/>
      <c r="CP2683" s="50"/>
      <c r="CQ2683" s="50"/>
      <c r="CR2683" s="50"/>
      <c r="CS2683" s="50"/>
      <c r="CT2683" s="50"/>
      <c r="CU2683" s="50"/>
      <c r="CV2683" s="50"/>
      <c r="CW2683" s="50"/>
      <c r="CX2683" s="50"/>
      <c r="CY2683" s="50"/>
      <c r="CZ2683" s="50"/>
      <c r="DA2683" s="50"/>
      <c r="DB2683" s="50"/>
      <c r="DC2683" s="50"/>
      <c r="DD2683" s="50"/>
      <c r="DE2683" s="50"/>
      <c r="DF2683" s="50"/>
    </row>
    <row r="2684" spans="2:110" x14ac:dyDescent="0.2">
      <c r="B2684" s="176"/>
      <c r="C2684" s="176"/>
      <c r="E2684" s="203"/>
      <c r="F2684" s="203"/>
      <c r="G2684" s="203"/>
      <c r="H2684" s="203"/>
      <c r="I2684" s="203"/>
      <c r="J2684" s="203"/>
      <c r="K2684" s="203"/>
      <c r="L2684" s="203"/>
      <c r="M2684" s="203"/>
      <c r="N2684" s="203"/>
      <c r="O2684" s="203"/>
      <c r="P2684" s="203"/>
      <c r="Q2684" s="204"/>
      <c r="R2684" s="204"/>
      <c r="S2684" s="234"/>
      <c r="T2684" s="50"/>
      <c r="U2684" s="50"/>
      <c r="V2684" s="50"/>
      <c r="W2684" s="50"/>
      <c r="X2684" s="50"/>
      <c r="Y2684" s="50"/>
      <c r="Z2684" s="250"/>
      <c r="AA2684" s="238"/>
      <c r="AB2684" s="50"/>
      <c r="AC2684" s="50"/>
      <c r="AD2684" s="50"/>
      <c r="AE2684" s="50"/>
      <c r="AF2684" s="50"/>
      <c r="AG2684" s="50"/>
      <c r="AH2684" s="50"/>
      <c r="AI2684" s="50"/>
      <c r="AJ2684" s="50"/>
      <c r="AK2684" s="50"/>
      <c r="AL2684" s="50"/>
      <c r="AM2684" s="50"/>
      <c r="AN2684" s="50"/>
      <c r="AO2684" s="50"/>
      <c r="AP2684" s="50"/>
      <c r="AQ2684" s="50"/>
      <c r="AR2684" s="50"/>
      <c r="AS2684" s="50"/>
      <c r="AT2684" s="50"/>
      <c r="AU2684" s="50"/>
      <c r="AV2684" s="50"/>
      <c r="AW2684" s="50"/>
      <c r="AX2684" s="50"/>
      <c r="AY2684" s="50"/>
      <c r="AZ2684" s="50"/>
      <c r="BA2684" s="50"/>
      <c r="BB2684" s="50"/>
      <c r="BC2684" s="50"/>
      <c r="BD2684" s="50"/>
      <c r="BE2684" s="50"/>
      <c r="BF2684" s="50"/>
      <c r="BG2684" s="50"/>
      <c r="BH2684" s="50"/>
      <c r="BI2684" s="50"/>
      <c r="BJ2684" s="50"/>
      <c r="BK2684" s="50"/>
      <c r="BL2684" s="50"/>
      <c r="BM2684" s="50"/>
      <c r="BN2684" s="50"/>
      <c r="BO2684" s="50"/>
      <c r="BP2684" s="50"/>
      <c r="BQ2684" s="50"/>
      <c r="BR2684" s="50"/>
      <c r="BS2684" s="50"/>
      <c r="BT2684" s="50"/>
      <c r="BU2684" s="50"/>
      <c r="BV2684" s="50"/>
      <c r="BW2684" s="50"/>
      <c r="BX2684" s="50"/>
      <c r="BY2684" s="50"/>
      <c r="BZ2684" s="50"/>
      <c r="CA2684" s="50"/>
      <c r="CB2684" s="50"/>
      <c r="CC2684" s="50"/>
      <c r="CD2684" s="50"/>
      <c r="CE2684" s="50"/>
      <c r="CF2684" s="50"/>
      <c r="CG2684" s="50"/>
      <c r="CH2684" s="50"/>
      <c r="CI2684" s="50"/>
      <c r="CJ2684" s="50"/>
      <c r="CK2684" s="50"/>
      <c r="CL2684" s="50"/>
      <c r="CM2684" s="50"/>
      <c r="CN2684" s="50"/>
      <c r="CO2684" s="50"/>
      <c r="CP2684" s="50"/>
      <c r="CQ2684" s="50"/>
      <c r="CR2684" s="50"/>
      <c r="CS2684" s="50"/>
      <c r="CT2684" s="50"/>
      <c r="CU2684" s="50"/>
      <c r="CV2684" s="50"/>
      <c r="CW2684" s="50"/>
      <c r="CX2684" s="50"/>
      <c r="CY2684" s="50"/>
      <c r="CZ2684" s="50"/>
      <c r="DA2684" s="50"/>
      <c r="DB2684" s="50"/>
      <c r="DC2684" s="50"/>
      <c r="DD2684" s="50"/>
      <c r="DE2684" s="50"/>
      <c r="DF2684" s="50"/>
    </row>
    <row r="2685" spans="2:110" x14ac:dyDescent="0.2">
      <c r="B2685" s="176"/>
      <c r="C2685" s="176"/>
      <c r="E2685" s="203"/>
      <c r="F2685" s="203"/>
      <c r="G2685" s="203"/>
      <c r="H2685" s="203"/>
      <c r="I2685" s="203"/>
      <c r="J2685" s="203"/>
      <c r="K2685" s="203"/>
      <c r="L2685" s="203"/>
      <c r="M2685" s="203"/>
      <c r="N2685" s="203"/>
      <c r="O2685" s="203"/>
      <c r="P2685" s="203"/>
      <c r="Q2685" s="204"/>
      <c r="R2685" s="204"/>
      <c r="S2685" s="234"/>
      <c r="T2685" s="50"/>
      <c r="U2685" s="50"/>
      <c r="V2685" s="50"/>
      <c r="W2685" s="50"/>
      <c r="X2685" s="50"/>
      <c r="Y2685" s="50"/>
      <c r="Z2685" s="250"/>
      <c r="AA2685" s="238"/>
      <c r="AB2685" s="50"/>
      <c r="AC2685" s="50"/>
      <c r="AD2685" s="50"/>
      <c r="AE2685" s="50"/>
      <c r="AF2685" s="50"/>
      <c r="AG2685" s="50"/>
      <c r="AH2685" s="50"/>
      <c r="AI2685" s="50"/>
      <c r="AJ2685" s="50"/>
      <c r="AK2685" s="50"/>
      <c r="AL2685" s="50"/>
      <c r="AM2685" s="50"/>
      <c r="AN2685" s="50"/>
      <c r="AO2685" s="50"/>
      <c r="AP2685" s="50"/>
      <c r="AQ2685" s="50"/>
      <c r="AR2685" s="50"/>
      <c r="AS2685" s="50"/>
      <c r="AT2685" s="50"/>
      <c r="AU2685" s="50"/>
      <c r="AV2685" s="50"/>
      <c r="AW2685" s="50"/>
      <c r="AX2685" s="50"/>
      <c r="AY2685" s="50"/>
      <c r="AZ2685" s="50"/>
      <c r="BA2685" s="50"/>
      <c r="BB2685" s="50"/>
      <c r="BC2685" s="50"/>
      <c r="BD2685" s="50"/>
      <c r="BE2685" s="50"/>
      <c r="BF2685" s="50"/>
      <c r="BG2685" s="50"/>
      <c r="BH2685" s="50"/>
      <c r="BI2685" s="50"/>
      <c r="BJ2685" s="50"/>
      <c r="BK2685" s="50"/>
      <c r="BL2685" s="50"/>
      <c r="BM2685" s="50"/>
      <c r="BN2685" s="50"/>
      <c r="BO2685" s="50"/>
      <c r="BP2685" s="50"/>
      <c r="BQ2685" s="50"/>
      <c r="BR2685" s="50"/>
      <c r="BS2685" s="50"/>
      <c r="BT2685" s="50"/>
      <c r="BU2685" s="50"/>
      <c r="BV2685" s="50"/>
      <c r="BW2685" s="50"/>
      <c r="BX2685" s="50"/>
      <c r="BY2685" s="50"/>
      <c r="BZ2685" s="50"/>
      <c r="CA2685" s="50"/>
      <c r="CB2685" s="50"/>
      <c r="CC2685" s="50"/>
      <c r="CD2685" s="50"/>
      <c r="CE2685" s="50"/>
      <c r="CF2685" s="50"/>
      <c r="CG2685" s="50"/>
      <c r="CH2685" s="50"/>
      <c r="CI2685" s="50"/>
      <c r="CJ2685" s="50"/>
      <c r="CK2685" s="50"/>
      <c r="CL2685" s="50"/>
      <c r="CM2685" s="50"/>
      <c r="CN2685" s="50"/>
      <c r="CO2685" s="50"/>
      <c r="CP2685" s="50"/>
      <c r="CQ2685" s="50"/>
      <c r="CR2685" s="50"/>
      <c r="CS2685" s="50"/>
      <c r="CT2685" s="50"/>
      <c r="CU2685" s="50"/>
      <c r="CV2685" s="50"/>
      <c r="CW2685" s="50"/>
      <c r="CX2685" s="50"/>
      <c r="CY2685" s="50"/>
      <c r="CZ2685" s="50"/>
      <c r="DA2685" s="50"/>
      <c r="DB2685" s="50"/>
      <c r="DC2685" s="50"/>
      <c r="DD2685" s="50"/>
      <c r="DE2685" s="50"/>
      <c r="DF2685" s="50"/>
    </row>
    <row r="2686" spans="2:110" x14ac:dyDescent="0.2">
      <c r="B2686" s="176"/>
      <c r="C2686" s="176"/>
      <c r="E2686" s="203"/>
      <c r="F2686" s="203"/>
      <c r="G2686" s="203"/>
      <c r="H2686" s="203"/>
      <c r="I2686" s="203"/>
      <c r="J2686" s="203"/>
      <c r="K2686" s="203"/>
      <c r="L2686" s="203"/>
      <c r="M2686" s="203"/>
      <c r="N2686" s="203"/>
      <c r="O2686" s="203"/>
      <c r="P2686" s="203"/>
      <c r="Q2686" s="204"/>
      <c r="R2686" s="204"/>
      <c r="S2686" s="234"/>
      <c r="T2686" s="50"/>
      <c r="U2686" s="50"/>
      <c r="V2686" s="50"/>
      <c r="W2686" s="50"/>
      <c r="X2686" s="50"/>
      <c r="Y2686" s="50"/>
      <c r="Z2686" s="250"/>
      <c r="AA2686" s="238"/>
      <c r="AB2686" s="50"/>
      <c r="AC2686" s="50"/>
      <c r="AD2686" s="50"/>
      <c r="AE2686" s="50"/>
      <c r="AF2686" s="50"/>
      <c r="AG2686" s="50"/>
      <c r="AH2686" s="50"/>
      <c r="AI2686" s="50"/>
      <c r="AJ2686" s="50"/>
      <c r="AK2686" s="50"/>
      <c r="AL2686" s="50"/>
      <c r="AM2686" s="50"/>
      <c r="AN2686" s="50"/>
      <c r="AO2686" s="50"/>
      <c r="AP2686" s="50"/>
      <c r="AQ2686" s="50"/>
      <c r="AR2686" s="50"/>
      <c r="AS2686" s="50"/>
      <c r="AT2686" s="50"/>
      <c r="AU2686" s="50"/>
      <c r="AV2686" s="50"/>
      <c r="AW2686" s="50"/>
      <c r="AX2686" s="50"/>
      <c r="AY2686" s="50"/>
      <c r="AZ2686" s="50"/>
      <c r="BA2686" s="50"/>
      <c r="BB2686" s="50"/>
      <c r="BC2686" s="50"/>
      <c r="BD2686" s="50"/>
      <c r="BE2686" s="50"/>
      <c r="BF2686" s="50"/>
      <c r="BG2686" s="50"/>
      <c r="BH2686" s="50"/>
      <c r="BI2686" s="50"/>
      <c r="BJ2686" s="50"/>
      <c r="BK2686" s="50"/>
      <c r="BL2686" s="50"/>
      <c r="BM2686" s="50"/>
      <c r="BN2686" s="50"/>
      <c r="BO2686" s="50"/>
      <c r="BP2686" s="50"/>
      <c r="BQ2686" s="50"/>
      <c r="BR2686" s="50"/>
      <c r="BS2686" s="50"/>
      <c r="BT2686" s="50"/>
      <c r="BU2686" s="50"/>
      <c r="BV2686" s="50"/>
      <c r="BW2686" s="50"/>
      <c r="BX2686" s="50"/>
      <c r="BY2686" s="50"/>
      <c r="BZ2686" s="50"/>
      <c r="CA2686" s="50"/>
      <c r="CB2686" s="50"/>
      <c r="CC2686" s="50"/>
      <c r="CD2686" s="50"/>
      <c r="CE2686" s="50"/>
      <c r="CF2686" s="50"/>
      <c r="CG2686" s="50"/>
      <c r="CH2686" s="50"/>
      <c r="CI2686" s="50"/>
      <c r="CJ2686" s="50"/>
      <c r="CK2686" s="50"/>
      <c r="CL2686" s="50"/>
      <c r="CM2686" s="50"/>
      <c r="CN2686" s="50"/>
      <c r="CO2686" s="50"/>
      <c r="CP2686" s="50"/>
      <c r="CQ2686" s="50"/>
      <c r="CR2686" s="50"/>
      <c r="CS2686" s="50"/>
      <c r="CT2686" s="50"/>
      <c r="CU2686" s="50"/>
      <c r="CV2686" s="50"/>
      <c r="CW2686" s="50"/>
      <c r="CX2686" s="50"/>
      <c r="CY2686" s="50"/>
      <c r="CZ2686" s="50"/>
      <c r="DA2686" s="50"/>
      <c r="DB2686" s="50"/>
      <c r="DC2686" s="50"/>
      <c r="DD2686" s="50"/>
      <c r="DE2686" s="50"/>
      <c r="DF2686" s="50"/>
    </row>
    <row r="2687" spans="2:110" x14ac:dyDescent="0.2">
      <c r="B2687" s="176"/>
      <c r="C2687" s="176"/>
      <c r="E2687" s="203"/>
      <c r="F2687" s="203"/>
      <c r="G2687" s="203"/>
      <c r="H2687" s="203"/>
      <c r="I2687" s="203"/>
      <c r="J2687" s="203"/>
      <c r="K2687" s="203"/>
      <c r="L2687" s="203"/>
      <c r="M2687" s="203"/>
      <c r="N2687" s="203"/>
      <c r="O2687" s="203"/>
      <c r="P2687" s="203"/>
      <c r="Q2687" s="204"/>
      <c r="R2687" s="204"/>
      <c r="S2687" s="234"/>
      <c r="T2687" s="50"/>
      <c r="U2687" s="50"/>
      <c r="V2687" s="50"/>
      <c r="W2687" s="50"/>
      <c r="X2687" s="50"/>
      <c r="Y2687" s="50"/>
      <c r="Z2687" s="250"/>
      <c r="AA2687" s="238"/>
      <c r="AB2687" s="50"/>
      <c r="AC2687" s="50"/>
      <c r="AD2687" s="50"/>
      <c r="AE2687" s="50"/>
      <c r="AF2687" s="50"/>
      <c r="AG2687" s="50"/>
      <c r="AH2687" s="50"/>
      <c r="AI2687" s="50"/>
      <c r="AJ2687" s="50"/>
      <c r="AK2687" s="50"/>
      <c r="AL2687" s="50"/>
      <c r="AM2687" s="50"/>
      <c r="AN2687" s="50"/>
      <c r="AO2687" s="50"/>
      <c r="AP2687" s="50"/>
      <c r="AQ2687" s="50"/>
      <c r="AR2687" s="50"/>
      <c r="AS2687" s="50"/>
      <c r="AT2687" s="50"/>
      <c r="AU2687" s="50"/>
      <c r="AV2687" s="50"/>
      <c r="AW2687" s="50"/>
      <c r="AX2687" s="50"/>
      <c r="AY2687" s="50"/>
      <c r="AZ2687" s="50"/>
      <c r="BA2687" s="50"/>
      <c r="BB2687" s="50"/>
      <c r="BC2687" s="50"/>
      <c r="BD2687" s="50"/>
      <c r="BE2687" s="50"/>
      <c r="BF2687" s="50"/>
      <c r="BG2687" s="50"/>
      <c r="BH2687" s="50"/>
      <c r="BI2687" s="50"/>
      <c r="BJ2687" s="50"/>
      <c r="BK2687" s="50"/>
      <c r="BL2687" s="50"/>
      <c r="BM2687" s="50"/>
      <c r="BN2687" s="50"/>
      <c r="BO2687" s="50"/>
      <c r="BP2687" s="50"/>
      <c r="BQ2687" s="50"/>
      <c r="BR2687" s="50"/>
      <c r="BS2687" s="50"/>
      <c r="BT2687" s="50"/>
      <c r="BU2687" s="50"/>
      <c r="BV2687" s="50"/>
      <c r="BW2687" s="50"/>
      <c r="BX2687" s="50"/>
      <c r="BY2687" s="50"/>
      <c r="BZ2687" s="50"/>
      <c r="CA2687" s="50"/>
      <c r="CB2687" s="50"/>
      <c r="CC2687" s="50"/>
      <c r="CD2687" s="50"/>
      <c r="CE2687" s="50"/>
      <c r="CF2687" s="50"/>
      <c r="CG2687" s="50"/>
      <c r="CH2687" s="50"/>
      <c r="CI2687" s="50"/>
      <c r="CJ2687" s="50"/>
      <c r="CK2687" s="50"/>
      <c r="CL2687" s="50"/>
      <c r="CM2687" s="50"/>
      <c r="CN2687" s="50"/>
      <c r="CO2687" s="50"/>
      <c r="CP2687" s="50"/>
      <c r="CQ2687" s="50"/>
      <c r="CR2687" s="50"/>
      <c r="CS2687" s="50"/>
      <c r="CT2687" s="50"/>
      <c r="CU2687" s="50"/>
      <c r="CV2687" s="50"/>
      <c r="CW2687" s="50"/>
      <c r="CX2687" s="50"/>
      <c r="CY2687" s="50"/>
      <c r="CZ2687" s="50"/>
      <c r="DA2687" s="50"/>
      <c r="DB2687" s="50"/>
      <c r="DC2687" s="50"/>
      <c r="DD2687" s="50"/>
      <c r="DE2687" s="50"/>
      <c r="DF2687" s="50"/>
    </row>
    <row r="2688" spans="2:110" x14ac:dyDescent="0.2">
      <c r="B2688" s="176"/>
      <c r="C2688" s="176"/>
      <c r="E2688" s="203"/>
      <c r="F2688" s="203"/>
      <c r="G2688" s="203"/>
      <c r="H2688" s="203"/>
      <c r="I2688" s="203"/>
      <c r="J2688" s="203"/>
      <c r="K2688" s="203"/>
      <c r="L2688" s="203"/>
      <c r="M2688" s="203"/>
      <c r="N2688" s="203"/>
      <c r="O2688" s="203"/>
      <c r="P2688" s="203"/>
      <c r="Q2688" s="204"/>
      <c r="R2688" s="204"/>
      <c r="S2688" s="234"/>
      <c r="T2688" s="50"/>
      <c r="U2688" s="50"/>
      <c r="V2688" s="50"/>
      <c r="W2688" s="50"/>
      <c r="X2688" s="50"/>
      <c r="Y2688" s="50"/>
      <c r="Z2688" s="250"/>
      <c r="AA2688" s="238"/>
      <c r="AB2688" s="50"/>
      <c r="AC2688" s="50"/>
      <c r="AD2688" s="50"/>
      <c r="AE2688" s="50"/>
      <c r="AF2688" s="50"/>
      <c r="AG2688" s="50"/>
      <c r="AH2688" s="50"/>
      <c r="AI2688" s="50"/>
      <c r="AJ2688" s="50"/>
      <c r="AK2688" s="50"/>
      <c r="AL2688" s="50"/>
      <c r="AM2688" s="50"/>
      <c r="AN2688" s="50"/>
      <c r="AO2688" s="50"/>
      <c r="AP2688" s="50"/>
      <c r="AQ2688" s="50"/>
      <c r="AR2688" s="50"/>
      <c r="AS2688" s="50"/>
      <c r="AT2688" s="50"/>
      <c r="AU2688" s="50"/>
      <c r="AV2688" s="50"/>
      <c r="AW2688" s="50"/>
      <c r="AX2688" s="50"/>
      <c r="AY2688" s="50"/>
      <c r="AZ2688" s="50"/>
      <c r="BA2688" s="50"/>
      <c r="BB2688" s="50"/>
      <c r="BC2688" s="50"/>
      <c r="BD2688" s="50"/>
      <c r="BE2688" s="50"/>
      <c r="BF2688" s="50"/>
      <c r="BG2688" s="50"/>
      <c r="BH2688" s="50"/>
      <c r="BI2688" s="50"/>
      <c r="BJ2688" s="50"/>
      <c r="BK2688" s="50"/>
      <c r="BL2688" s="50"/>
      <c r="BM2688" s="50"/>
      <c r="BN2688" s="50"/>
      <c r="BO2688" s="50"/>
      <c r="BP2688" s="50"/>
      <c r="BQ2688" s="50"/>
      <c r="BR2688" s="50"/>
      <c r="BS2688" s="50"/>
      <c r="BT2688" s="50"/>
      <c r="BU2688" s="50"/>
      <c r="BV2688" s="50"/>
      <c r="BW2688" s="50"/>
      <c r="BX2688" s="50"/>
      <c r="BY2688" s="50"/>
      <c r="BZ2688" s="50"/>
      <c r="CA2688" s="50"/>
      <c r="CB2688" s="50"/>
      <c r="CC2688" s="50"/>
      <c r="CD2688" s="50"/>
      <c r="CE2688" s="50"/>
      <c r="CF2688" s="50"/>
      <c r="CG2688" s="50"/>
      <c r="CH2688" s="50"/>
      <c r="CI2688" s="50"/>
      <c r="CJ2688" s="50"/>
      <c r="CK2688" s="50"/>
      <c r="CL2688" s="50"/>
      <c r="CM2688" s="50"/>
      <c r="CN2688" s="50"/>
      <c r="CO2688" s="50"/>
      <c r="CP2688" s="50"/>
      <c r="CQ2688" s="50"/>
      <c r="CR2688" s="50"/>
      <c r="CS2688" s="50"/>
      <c r="CT2688" s="50"/>
      <c r="CU2688" s="50"/>
      <c r="CV2688" s="50"/>
      <c r="CW2688" s="50"/>
      <c r="CX2688" s="50"/>
      <c r="CY2688" s="50"/>
      <c r="CZ2688" s="50"/>
      <c r="DA2688" s="50"/>
      <c r="DB2688" s="50"/>
      <c r="DC2688" s="50"/>
      <c r="DD2688" s="50"/>
      <c r="DE2688" s="50"/>
      <c r="DF2688" s="50"/>
    </row>
    <row r="2689" spans="2:110" x14ac:dyDescent="0.2">
      <c r="B2689" s="176"/>
      <c r="C2689" s="176"/>
      <c r="E2689" s="203"/>
      <c r="F2689" s="203"/>
      <c r="G2689" s="203"/>
      <c r="H2689" s="203"/>
      <c r="I2689" s="203"/>
      <c r="J2689" s="203"/>
      <c r="K2689" s="203"/>
      <c r="L2689" s="203"/>
      <c r="M2689" s="203"/>
      <c r="N2689" s="203"/>
      <c r="O2689" s="203"/>
      <c r="P2689" s="203"/>
      <c r="Q2689" s="204"/>
      <c r="R2689" s="204"/>
      <c r="S2689" s="234"/>
      <c r="T2689" s="50"/>
      <c r="U2689" s="50"/>
      <c r="V2689" s="50"/>
      <c r="W2689" s="50"/>
      <c r="X2689" s="50"/>
      <c r="Y2689" s="50"/>
      <c r="Z2689" s="250"/>
      <c r="AA2689" s="238"/>
      <c r="AB2689" s="50"/>
      <c r="AC2689" s="50"/>
      <c r="AD2689" s="50"/>
      <c r="AE2689" s="50"/>
      <c r="AF2689" s="50"/>
      <c r="AG2689" s="50"/>
      <c r="AH2689" s="50"/>
      <c r="AI2689" s="50"/>
      <c r="AJ2689" s="50"/>
      <c r="AK2689" s="50"/>
      <c r="AL2689" s="50"/>
      <c r="AM2689" s="50"/>
      <c r="AN2689" s="50"/>
      <c r="AO2689" s="50"/>
      <c r="AP2689" s="50"/>
      <c r="AQ2689" s="50"/>
      <c r="AR2689" s="50"/>
      <c r="AS2689" s="50"/>
      <c r="AT2689" s="50"/>
      <c r="AU2689" s="50"/>
      <c r="AV2689" s="50"/>
      <c r="AW2689" s="50"/>
      <c r="AX2689" s="50"/>
      <c r="AY2689" s="50"/>
      <c r="AZ2689" s="50"/>
      <c r="BA2689" s="50"/>
      <c r="BB2689" s="50"/>
      <c r="BC2689" s="50"/>
      <c r="BD2689" s="50"/>
      <c r="BE2689" s="50"/>
      <c r="BF2689" s="50"/>
      <c r="BG2689" s="50"/>
      <c r="BH2689" s="50"/>
      <c r="BI2689" s="50"/>
      <c r="BJ2689" s="50"/>
      <c r="BK2689" s="50"/>
      <c r="BL2689" s="50"/>
      <c r="BM2689" s="50"/>
      <c r="BN2689" s="50"/>
      <c r="BO2689" s="50"/>
      <c r="BP2689" s="50"/>
      <c r="BQ2689" s="50"/>
      <c r="BR2689" s="50"/>
      <c r="BS2689" s="50"/>
      <c r="BT2689" s="50"/>
      <c r="BU2689" s="50"/>
      <c r="BV2689" s="50"/>
      <c r="BW2689" s="50"/>
      <c r="BX2689" s="50"/>
      <c r="BY2689" s="50"/>
      <c r="BZ2689" s="50"/>
      <c r="CA2689" s="50"/>
      <c r="CB2689" s="50"/>
      <c r="CC2689" s="50"/>
      <c r="CD2689" s="50"/>
      <c r="CE2689" s="50"/>
      <c r="CF2689" s="50"/>
      <c r="CG2689" s="50"/>
      <c r="CH2689" s="50"/>
      <c r="CI2689" s="50"/>
      <c r="CJ2689" s="50"/>
      <c r="CK2689" s="50"/>
      <c r="CL2689" s="50"/>
      <c r="CM2689" s="50"/>
      <c r="CN2689" s="50"/>
      <c r="CO2689" s="50"/>
      <c r="CP2689" s="50"/>
      <c r="CQ2689" s="50"/>
      <c r="CR2689" s="50"/>
      <c r="CS2689" s="50"/>
      <c r="CT2689" s="50"/>
      <c r="CU2689" s="50"/>
      <c r="CV2689" s="50"/>
      <c r="CW2689" s="50"/>
      <c r="CX2689" s="50"/>
      <c r="CY2689" s="50"/>
      <c r="CZ2689" s="50"/>
      <c r="DA2689" s="50"/>
      <c r="DB2689" s="50"/>
      <c r="DC2689" s="50"/>
      <c r="DD2689" s="50"/>
      <c r="DE2689" s="50"/>
      <c r="DF2689" s="50"/>
    </row>
    <row r="2690" spans="2:110" x14ac:dyDescent="0.2">
      <c r="B2690" s="184"/>
      <c r="C2690" s="184"/>
      <c r="E2690" s="203"/>
      <c r="F2690" s="203"/>
      <c r="G2690" s="203"/>
      <c r="H2690" s="203"/>
      <c r="I2690" s="203"/>
      <c r="J2690" s="203"/>
      <c r="K2690" s="203"/>
      <c r="L2690" s="203"/>
      <c r="M2690" s="203"/>
      <c r="N2690" s="203"/>
      <c r="O2690" s="203"/>
      <c r="P2690" s="203"/>
      <c r="Q2690" s="204"/>
      <c r="R2690" s="204"/>
      <c r="S2690" s="234"/>
      <c r="T2690" s="50"/>
      <c r="U2690" s="50"/>
      <c r="V2690" s="50"/>
      <c r="W2690" s="50"/>
      <c r="X2690" s="50"/>
      <c r="Y2690" s="50"/>
      <c r="Z2690" s="250"/>
      <c r="AA2690" s="238"/>
      <c r="AB2690" s="50"/>
      <c r="AC2690" s="50"/>
      <c r="AD2690" s="50"/>
      <c r="AE2690" s="50"/>
      <c r="AF2690" s="50"/>
      <c r="AG2690" s="50"/>
      <c r="AH2690" s="50"/>
      <c r="AI2690" s="50"/>
      <c r="AJ2690" s="50"/>
      <c r="AK2690" s="50"/>
      <c r="AL2690" s="50"/>
      <c r="AM2690" s="50"/>
      <c r="AN2690" s="50"/>
      <c r="AO2690" s="50"/>
      <c r="AP2690" s="50"/>
      <c r="AQ2690" s="50"/>
      <c r="AR2690" s="50"/>
      <c r="AS2690" s="50"/>
      <c r="AT2690" s="50"/>
      <c r="AU2690" s="50"/>
      <c r="AV2690" s="50"/>
      <c r="AW2690" s="50"/>
      <c r="AX2690" s="50"/>
      <c r="AY2690" s="50"/>
      <c r="AZ2690" s="50"/>
      <c r="BA2690" s="50"/>
      <c r="BB2690" s="50"/>
      <c r="BC2690" s="50"/>
      <c r="BD2690" s="50"/>
      <c r="BE2690" s="50"/>
      <c r="BF2690" s="50"/>
      <c r="BG2690" s="50"/>
      <c r="BH2690" s="50"/>
      <c r="BI2690" s="50"/>
      <c r="BJ2690" s="50"/>
      <c r="BK2690" s="50"/>
      <c r="BL2690" s="50"/>
      <c r="BM2690" s="50"/>
      <c r="BN2690" s="50"/>
      <c r="BO2690" s="50"/>
      <c r="BP2690" s="50"/>
      <c r="BQ2690" s="50"/>
      <c r="BR2690" s="50"/>
      <c r="BS2690" s="50"/>
      <c r="BT2690" s="50"/>
      <c r="BU2690" s="50"/>
      <c r="BV2690" s="50"/>
      <c r="BW2690" s="50"/>
      <c r="BX2690" s="50"/>
      <c r="BY2690" s="50"/>
      <c r="BZ2690" s="50"/>
      <c r="CA2690" s="50"/>
      <c r="CB2690" s="50"/>
      <c r="CC2690" s="50"/>
      <c r="CD2690" s="50"/>
      <c r="CE2690" s="50"/>
      <c r="CF2690" s="50"/>
      <c r="CG2690" s="50"/>
      <c r="CH2690" s="50"/>
      <c r="CI2690" s="50"/>
      <c r="CJ2690" s="50"/>
      <c r="CK2690" s="50"/>
      <c r="CL2690" s="50"/>
      <c r="CM2690" s="50"/>
      <c r="CN2690" s="50"/>
      <c r="CO2690" s="50"/>
      <c r="CP2690" s="50"/>
      <c r="CQ2690" s="50"/>
      <c r="CR2690" s="50"/>
      <c r="CS2690" s="50"/>
      <c r="CT2690" s="50"/>
      <c r="CU2690" s="50"/>
      <c r="CV2690" s="50"/>
      <c r="CW2690" s="50"/>
      <c r="CX2690" s="50"/>
      <c r="CY2690" s="50"/>
      <c r="CZ2690" s="50"/>
      <c r="DA2690" s="50"/>
      <c r="DB2690" s="50"/>
      <c r="DC2690" s="50"/>
      <c r="DD2690" s="50"/>
      <c r="DE2690" s="50"/>
      <c r="DF2690" s="50"/>
    </row>
    <row r="2691" spans="2:110" x14ac:dyDescent="0.2">
      <c r="D2691" s="200"/>
      <c r="E2691" s="203"/>
      <c r="F2691" s="203"/>
      <c r="G2691" s="203"/>
      <c r="H2691" s="203"/>
      <c r="I2691" s="203"/>
      <c r="J2691" s="203"/>
      <c r="K2691" s="203"/>
      <c r="L2691" s="203"/>
      <c r="M2691" s="203"/>
      <c r="N2691" s="203"/>
      <c r="O2691" s="203"/>
      <c r="P2691" s="203"/>
      <c r="Q2691" s="204"/>
      <c r="R2691" s="204"/>
      <c r="S2691" s="234"/>
      <c r="T2691" s="50"/>
      <c r="U2691" s="50"/>
      <c r="V2691" s="50"/>
      <c r="W2691" s="50"/>
      <c r="X2691" s="50"/>
      <c r="Y2691" s="50"/>
      <c r="Z2691" s="250"/>
      <c r="AA2691" s="238"/>
      <c r="AB2691" s="50"/>
      <c r="AC2691" s="50"/>
      <c r="AD2691" s="50"/>
      <c r="AE2691" s="50"/>
      <c r="AF2691" s="50"/>
      <c r="AG2691" s="50"/>
      <c r="AH2691" s="50"/>
      <c r="AI2691" s="50"/>
      <c r="AJ2691" s="50"/>
      <c r="AK2691" s="50"/>
      <c r="AL2691" s="50"/>
      <c r="AM2691" s="50"/>
      <c r="AN2691" s="50"/>
      <c r="AO2691" s="50"/>
      <c r="AP2691" s="50"/>
      <c r="AQ2691" s="50"/>
      <c r="AR2691" s="50"/>
      <c r="AS2691" s="50"/>
      <c r="AT2691" s="50"/>
      <c r="AU2691" s="50"/>
      <c r="AV2691" s="50"/>
      <c r="AW2691" s="50"/>
      <c r="AX2691" s="50"/>
      <c r="AY2691" s="50"/>
      <c r="AZ2691" s="50"/>
      <c r="BA2691" s="50"/>
      <c r="BB2691" s="50"/>
      <c r="BC2691" s="50"/>
      <c r="BD2691" s="50"/>
      <c r="BE2691" s="50"/>
      <c r="BF2691" s="50"/>
      <c r="BG2691" s="50"/>
      <c r="BH2691" s="50"/>
      <c r="BI2691" s="50"/>
      <c r="BJ2691" s="50"/>
      <c r="BK2691" s="50"/>
      <c r="BL2691" s="50"/>
      <c r="BM2691" s="50"/>
      <c r="BN2691" s="50"/>
      <c r="BO2691" s="50"/>
      <c r="BP2691" s="50"/>
      <c r="BQ2691" s="50"/>
      <c r="BR2691" s="50"/>
      <c r="BS2691" s="50"/>
      <c r="BT2691" s="50"/>
      <c r="BU2691" s="50"/>
      <c r="BV2691" s="50"/>
      <c r="BW2691" s="50"/>
      <c r="BX2691" s="50"/>
      <c r="BY2691" s="50"/>
      <c r="BZ2691" s="50"/>
      <c r="CA2691" s="50"/>
      <c r="CB2691" s="50"/>
      <c r="CC2691" s="50"/>
      <c r="CD2691" s="50"/>
      <c r="CE2691" s="50"/>
      <c r="CF2691" s="50"/>
      <c r="CG2691" s="50"/>
      <c r="CH2691" s="50"/>
      <c r="CI2691" s="50"/>
      <c r="CJ2691" s="50"/>
      <c r="CK2691" s="50"/>
      <c r="CL2691" s="50"/>
      <c r="CM2691" s="50"/>
      <c r="CN2691" s="50"/>
      <c r="CO2691" s="50"/>
      <c r="CP2691" s="50"/>
      <c r="CQ2691" s="50"/>
      <c r="CR2691" s="50"/>
      <c r="CS2691" s="50"/>
      <c r="CT2691" s="50"/>
      <c r="CU2691" s="50"/>
      <c r="CV2691" s="50"/>
      <c r="CW2691" s="50"/>
      <c r="CX2691" s="50"/>
      <c r="CY2691" s="50"/>
      <c r="CZ2691" s="50"/>
      <c r="DA2691" s="50"/>
      <c r="DB2691" s="50"/>
      <c r="DC2691" s="50"/>
      <c r="DD2691" s="50"/>
      <c r="DE2691" s="50"/>
      <c r="DF2691" s="50"/>
    </row>
    <row r="2692" spans="2:110" x14ac:dyDescent="0.2">
      <c r="E2692" s="203"/>
      <c r="F2692" s="203"/>
      <c r="G2692" s="203"/>
      <c r="H2692" s="203"/>
      <c r="I2692" s="203"/>
      <c r="J2692" s="203"/>
      <c r="K2692" s="203"/>
      <c r="L2692" s="203"/>
      <c r="M2692" s="203"/>
      <c r="N2692" s="203"/>
      <c r="O2692" s="203"/>
      <c r="P2692" s="203"/>
      <c r="Q2692" s="204"/>
      <c r="R2692" s="204"/>
      <c r="S2692" s="234"/>
      <c r="T2692" s="50"/>
      <c r="U2692" s="50"/>
      <c r="V2692" s="50"/>
      <c r="W2692" s="50"/>
      <c r="X2692" s="50"/>
      <c r="Y2692" s="50"/>
      <c r="Z2692" s="250"/>
      <c r="AA2692" s="238"/>
      <c r="AB2692" s="50"/>
      <c r="AC2692" s="50"/>
      <c r="AD2692" s="50"/>
      <c r="AE2692" s="50"/>
      <c r="AF2692" s="50"/>
      <c r="AG2692" s="50"/>
      <c r="AH2692" s="50"/>
      <c r="AI2692" s="50"/>
      <c r="AJ2692" s="50"/>
      <c r="AK2692" s="50"/>
      <c r="AL2692" s="50"/>
      <c r="AM2692" s="50"/>
      <c r="AN2692" s="50"/>
      <c r="AO2692" s="50"/>
      <c r="AP2692" s="50"/>
      <c r="AQ2692" s="50"/>
      <c r="AR2692" s="50"/>
      <c r="AS2692" s="50"/>
      <c r="AT2692" s="50"/>
      <c r="AU2692" s="50"/>
      <c r="AV2692" s="50"/>
      <c r="AW2692" s="50"/>
      <c r="AX2692" s="50"/>
      <c r="AY2692" s="50"/>
      <c r="AZ2692" s="50"/>
      <c r="BA2692" s="50"/>
      <c r="BB2692" s="50"/>
      <c r="BC2692" s="50"/>
      <c r="BD2692" s="50"/>
      <c r="BE2692" s="50"/>
      <c r="BF2692" s="50"/>
      <c r="BG2692" s="50"/>
      <c r="BH2692" s="50"/>
      <c r="BI2692" s="50"/>
      <c r="BJ2692" s="50"/>
      <c r="BK2692" s="50"/>
      <c r="BL2692" s="50"/>
      <c r="BM2692" s="50"/>
      <c r="BN2692" s="50"/>
      <c r="BO2692" s="50"/>
      <c r="BP2692" s="50"/>
      <c r="BQ2692" s="50"/>
      <c r="BR2692" s="50"/>
      <c r="BS2692" s="50"/>
      <c r="BT2692" s="50"/>
      <c r="BU2692" s="50"/>
      <c r="BV2692" s="50"/>
      <c r="BW2692" s="50"/>
      <c r="BX2692" s="50"/>
      <c r="BY2692" s="50"/>
      <c r="BZ2692" s="50"/>
      <c r="CA2692" s="50"/>
      <c r="CB2692" s="50"/>
      <c r="CC2692" s="50"/>
      <c r="CD2692" s="50"/>
      <c r="CE2692" s="50"/>
      <c r="CF2692" s="50"/>
      <c r="CG2692" s="50"/>
      <c r="CH2692" s="50"/>
      <c r="CI2692" s="50"/>
      <c r="CJ2692" s="50"/>
      <c r="CK2692" s="50"/>
      <c r="CL2692" s="50"/>
      <c r="CM2692" s="50"/>
      <c r="CN2692" s="50"/>
      <c r="CO2692" s="50"/>
      <c r="CP2692" s="50"/>
      <c r="CQ2692" s="50"/>
      <c r="CR2692" s="50"/>
      <c r="CS2692" s="50"/>
      <c r="CT2692" s="50"/>
      <c r="CU2692" s="50"/>
      <c r="CV2692" s="50"/>
      <c r="CW2692" s="50"/>
      <c r="CX2692" s="50"/>
      <c r="CY2692" s="50"/>
      <c r="CZ2692" s="50"/>
      <c r="DA2692" s="50"/>
      <c r="DB2692" s="50"/>
      <c r="DC2692" s="50"/>
      <c r="DD2692" s="50"/>
      <c r="DE2692" s="50"/>
      <c r="DF2692" s="50"/>
    </row>
    <row r="2693" spans="2:110" x14ac:dyDescent="0.2">
      <c r="E2693" s="203"/>
      <c r="F2693" s="203"/>
      <c r="G2693" s="203"/>
      <c r="H2693" s="203"/>
      <c r="I2693" s="203"/>
      <c r="J2693" s="203"/>
      <c r="K2693" s="203"/>
      <c r="L2693" s="203"/>
      <c r="M2693" s="203"/>
      <c r="N2693" s="203"/>
      <c r="O2693" s="203"/>
      <c r="P2693" s="203"/>
      <c r="Q2693" s="204"/>
      <c r="R2693" s="204"/>
      <c r="S2693" s="234"/>
      <c r="T2693" s="50"/>
      <c r="U2693" s="50"/>
      <c r="V2693" s="50"/>
      <c r="W2693" s="50"/>
      <c r="X2693" s="50"/>
      <c r="Y2693" s="50"/>
      <c r="Z2693" s="250"/>
      <c r="AA2693" s="238"/>
      <c r="AB2693" s="50"/>
      <c r="AC2693" s="50"/>
      <c r="AD2693" s="50"/>
      <c r="AE2693" s="50"/>
      <c r="AF2693" s="50"/>
      <c r="AG2693" s="50"/>
      <c r="AH2693" s="50"/>
      <c r="AI2693" s="50"/>
      <c r="AJ2693" s="50"/>
      <c r="AK2693" s="50"/>
      <c r="AL2693" s="50"/>
      <c r="AM2693" s="50"/>
      <c r="AN2693" s="50"/>
      <c r="AO2693" s="50"/>
      <c r="AP2693" s="50"/>
      <c r="AQ2693" s="50"/>
      <c r="AR2693" s="50"/>
      <c r="AS2693" s="50"/>
      <c r="AT2693" s="50"/>
      <c r="AU2693" s="50"/>
      <c r="AV2693" s="50"/>
      <c r="AW2693" s="50"/>
      <c r="AX2693" s="50"/>
      <c r="AY2693" s="50"/>
      <c r="AZ2693" s="50"/>
      <c r="BA2693" s="50"/>
      <c r="BB2693" s="50"/>
      <c r="BC2693" s="50"/>
      <c r="BD2693" s="50"/>
      <c r="BE2693" s="50"/>
      <c r="BF2693" s="50"/>
      <c r="BG2693" s="50"/>
      <c r="BH2693" s="50"/>
      <c r="BI2693" s="50"/>
      <c r="BJ2693" s="50"/>
      <c r="BK2693" s="50"/>
      <c r="BL2693" s="50"/>
      <c r="BM2693" s="50"/>
      <c r="BN2693" s="50"/>
      <c r="BO2693" s="50"/>
      <c r="BP2693" s="50"/>
      <c r="BQ2693" s="50"/>
      <c r="BR2693" s="50"/>
      <c r="BS2693" s="50"/>
      <c r="BT2693" s="50"/>
      <c r="BU2693" s="50"/>
      <c r="BV2693" s="50"/>
      <c r="BW2693" s="50"/>
      <c r="BX2693" s="50"/>
      <c r="BY2693" s="50"/>
      <c r="BZ2693" s="50"/>
      <c r="CA2693" s="50"/>
      <c r="CB2693" s="50"/>
      <c r="CC2693" s="50"/>
      <c r="CD2693" s="50"/>
      <c r="CE2693" s="50"/>
      <c r="CF2693" s="50"/>
      <c r="CG2693" s="50"/>
      <c r="CH2693" s="50"/>
      <c r="CI2693" s="50"/>
      <c r="CJ2693" s="50"/>
      <c r="CK2693" s="50"/>
      <c r="CL2693" s="50"/>
      <c r="CM2693" s="50"/>
      <c r="CN2693" s="50"/>
      <c r="CO2693" s="50"/>
      <c r="CP2693" s="50"/>
      <c r="CQ2693" s="50"/>
      <c r="CR2693" s="50"/>
      <c r="CS2693" s="50"/>
      <c r="CT2693" s="50"/>
      <c r="CU2693" s="50"/>
      <c r="CV2693" s="50"/>
      <c r="CW2693" s="50"/>
      <c r="CX2693" s="50"/>
      <c r="CY2693" s="50"/>
      <c r="CZ2693" s="50"/>
      <c r="DA2693" s="50"/>
      <c r="DB2693" s="50"/>
      <c r="DC2693" s="50"/>
      <c r="DD2693" s="50"/>
      <c r="DE2693" s="50"/>
      <c r="DF2693" s="50"/>
    </row>
    <row r="2694" spans="2:110" x14ac:dyDescent="0.2">
      <c r="B2694" s="189"/>
      <c r="C2694" s="189"/>
      <c r="D2694" s="200"/>
      <c r="E2694" s="203"/>
      <c r="F2694" s="203"/>
      <c r="G2694" s="203"/>
      <c r="H2694" s="203"/>
      <c r="I2694" s="203"/>
      <c r="J2694" s="203"/>
      <c r="K2694" s="203"/>
      <c r="L2694" s="203"/>
      <c r="M2694" s="203"/>
      <c r="N2694" s="203"/>
      <c r="O2694" s="203"/>
      <c r="P2694" s="203"/>
      <c r="Q2694" s="204"/>
      <c r="R2694" s="204"/>
      <c r="S2694" s="234"/>
      <c r="T2694" s="50"/>
      <c r="U2694" s="50"/>
      <c r="V2694" s="50"/>
      <c r="W2694" s="50"/>
      <c r="X2694" s="50"/>
      <c r="Y2694" s="50"/>
      <c r="Z2694" s="250"/>
      <c r="AA2694" s="238"/>
      <c r="AB2694" s="50"/>
      <c r="AC2694" s="50"/>
      <c r="AD2694" s="50"/>
      <c r="AE2694" s="50"/>
      <c r="AF2694" s="50"/>
      <c r="AG2694" s="50"/>
      <c r="AH2694" s="50"/>
      <c r="AI2694" s="50"/>
      <c r="AJ2694" s="50"/>
      <c r="AK2694" s="50"/>
      <c r="AL2694" s="50"/>
      <c r="AM2694" s="50"/>
      <c r="AN2694" s="50"/>
      <c r="AO2694" s="50"/>
      <c r="AP2694" s="50"/>
      <c r="AQ2694" s="50"/>
      <c r="AR2694" s="50"/>
      <c r="AS2694" s="50"/>
      <c r="AT2694" s="50"/>
      <c r="AU2694" s="50"/>
      <c r="AV2694" s="50"/>
      <c r="AW2694" s="50"/>
      <c r="AX2694" s="50"/>
      <c r="AY2694" s="50"/>
      <c r="AZ2694" s="50"/>
      <c r="BA2694" s="50"/>
      <c r="BB2694" s="50"/>
      <c r="BC2694" s="50"/>
      <c r="BD2694" s="50"/>
      <c r="BE2694" s="50"/>
      <c r="BF2694" s="50"/>
      <c r="BG2694" s="50"/>
      <c r="BH2694" s="50"/>
      <c r="BI2694" s="50"/>
      <c r="BJ2694" s="50"/>
      <c r="BK2694" s="50"/>
      <c r="BL2694" s="50"/>
      <c r="BM2694" s="50"/>
      <c r="BN2694" s="50"/>
      <c r="BO2694" s="50"/>
      <c r="BP2694" s="50"/>
      <c r="BQ2694" s="50"/>
      <c r="BR2694" s="50"/>
      <c r="BS2694" s="50"/>
      <c r="BT2694" s="50"/>
      <c r="BU2694" s="50"/>
      <c r="BV2694" s="50"/>
      <c r="BW2694" s="50"/>
      <c r="BX2694" s="50"/>
      <c r="BY2694" s="50"/>
      <c r="BZ2694" s="50"/>
      <c r="CA2694" s="50"/>
      <c r="CB2694" s="50"/>
      <c r="CC2694" s="50"/>
      <c r="CD2694" s="50"/>
      <c r="CE2694" s="50"/>
      <c r="CF2694" s="50"/>
      <c r="CG2694" s="50"/>
      <c r="CH2694" s="50"/>
      <c r="CI2694" s="50"/>
      <c r="CJ2694" s="50"/>
      <c r="CK2694" s="50"/>
      <c r="CL2694" s="50"/>
      <c r="CM2694" s="50"/>
      <c r="CN2694" s="50"/>
      <c r="CO2694" s="50"/>
      <c r="CP2694" s="50"/>
      <c r="CQ2694" s="50"/>
      <c r="CR2694" s="50"/>
      <c r="CS2694" s="50"/>
      <c r="CT2694" s="50"/>
      <c r="CU2694" s="50"/>
      <c r="CV2694" s="50"/>
      <c r="CW2694" s="50"/>
      <c r="CX2694" s="50"/>
      <c r="CY2694" s="50"/>
      <c r="CZ2694" s="50"/>
      <c r="DA2694" s="50"/>
      <c r="DB2694" s="50"/>
      <c r="DC2694" s="50"/>
      <c r="DD2694" s="50"/>
      <c r="DE2694" s="50"/>
      <c r="DF2694" s="50"/>
    </row>
    <row r="2695" spans="2:110" x14ac:dyDescent="0.2">
      <c r="B2695" s="176"/>
      <c r="C2695" s="176"/>
      <c r="D2695" s="192"/>
      <c r="E2695" s="203"/>
      <c r="F2695" s="203"/>
      <c r="G2695" s="203"/>
      <c r="H2695" s="203"/>
      <c r="I2695" s="203"/>
      <c r="J2695" s="203"/>
      <c r="K2695" s="203"/>
      <c r="L2695" s="203"/>
      <c r="M2695" s="203"/>
      <c r="N2695" s="203"/>
      <c r="O2695" s="203"/>
      <c r="P2695" s="203"/>
      <c r="Q2695" s="204"/>
      <c r="R2695" s="204"/>
      <c r="S2695" s="234"/>
      <c r="T2695" s="50"/>
      <c r="U2695" s="50"/>
      <c r="V2695" s="50"/>
      <c r="W2695" s="50"/>
      <c r="X2695" s="50"/>
      <c r="Y2695" s="50"/>
      <c r="Z2695" s="250"/>
      <c r="AA2695" s="238"/>
      <c r="AB2695" s="50"/>
      <c r="AC2695" s="50"/>
      <c r="AD2695" s="50"/>
      <c r="AE2695" s="50"/>
      <c r="AF2695" s="50"/>
      <c r="AG2695" s="50"/>
      <c r="AH2695" s="50"/>
      <c r="AI2695" s="50"/>
      <c r="AJ2695" s="50"/>
      <c r="AK2695" s="50"/>
      <c r="AL2695" s="50"/>
      <c r="AM2695" s="50"/>
      <c r="AN2695" s="50"/>
      <c r="AO2695" s="50"/>
      <c r="AP2695" s="50"/>
      <c r="AQ2695" s="50"/>
      <c r="AR2695" s="50"/>
      <c r="AS2695" s="50"/>
      <c r="AT2695" s="50"/>
      <c r="AU2695" s="50"/>
      <c r="AV2695" s="50"/>
      <c r="AW2695" s="50"/>
      <c r="AX2695" s="50"/>
      <c r="AY2695" s="50"/>
      <c r="AZ2695" s="50"/>
      <c r="BA2695" s="50"/>
      <c r="BB2695" s="50"/>
      <c r="BC2695" s="50"/>
      <c r="BD2695" s="50"/>
      <c r="BE2695" s="50"/>
      <c r="BF2695" s="50"/>
      <c r="BG2695" s="50"/>
      <c r="BH2695" s="50"/>
      <c r="BI2695" s="50"/>
      <c r="BJ2695" s="50"/>
      <c r="BK2695" s="50"/>
      <c r="BL2695" s="50"/>
      <c r="BM2695" s="50"/>
      <c r="BN2695" s="50"/>
      <c r="BO2695" s="50"/>
      <c r="BP2695" s="50"/>
      <c r="BQ2695" s="50"/>
      <c r="BR2695" s="50"/>
      <c r="BS2695" s="50"/>
      <c r="BT2695" s="50"/>
      <c r="BU2695" s="50"/>
      <c r="BV2695" s="50"/>
      <c r="BW2695" s="50"/>
      <c r="BX2695" s="50"/>
      <c r="BY2695" s="50"/>
      <c r="BZ2695" s="50"/>
      <c r="CA2695" s="50"/>
      <c r="CB2695" s="50"/>
      <c r="CC2695" s="50"/>
      <c r="CD2695" s="50"/>
      <c r="CE2695" s="50"/>
      <c r="CF2695" s="50"/>
      <c r="CG2695" s="50"/>
      <c r="CH2695" s="50"/>
      <c r="CI2695" s="50"/>
      <c r="CJ2695" s="50"/>
      <c r="CK2695" s="50"/>
      <c r="CL2695" s="50"/>
      <c r="CM2695" s="50"/>
      <c r="CN2695" s="50"/>
      <c r="CO2695" s="50"/>
      <c r="CP2695" s="50"/>
      <c r="CQ2695" s="50"/>
      <c r="CR2695" s="50"/>
      <c r="CS2695" s="50"/>
      <c r="CT2695" s="50"/>
      <c r="CU2695" s="50"/>
      <c r="CV2695" s="50"/>
      <c r="CW2695" s="50"/>
      <c r="CX2695" s="50"/>
      <c r="CY2695" s="50"/>
      <c r="CZ2695" s="50"/>
      <c r="DA2695" s="50"/>
      <c r="DB2695" s="50"/>
      <c r="DC2695" s="50"/>
      <c r="DD2695" s="50"/>
      <c r="DE2695" s="50"/>
      <c r="DF2695" s="50"/>
    </row>
    <row r="2696" spans="2:110" x14ac:dyDescent="0.2">
      <c r="B2696" s="176"/>
      <c r="C2696" s="176"/>
      <c r="D2696" s="193"/>
      <c r="E2696" s="203"/>
      <c r="F2696" s="203"/>
      <c r="G2696" s="203"/>
      <c r="H2696" s="203"/>
      <c r="I2696" s="203"/>
      <c r="J2696" s="203"/>
      <c r="K2696" s="203"/>
      <c r="L2696" s="203"/>
      <c r="M2696" s="203"/>
      <c r="N2696" s="203"/>
      <c r="O2696" s="203"/>
      <c r="P2696" s="203"/>
      <c r="Q2696" s="204"/>
      <c r="R2696" s="204"/>
      <c r="S2696" s="234"/>
      <c r="T2696" s="50"/>
      <c r="U2696" s="50"/>
      <c r="V2696" s="50"/>
      <c r="W2696" s="50"/>
      <c r="X2696" s="50"/>
      <c r="Y2696" s="50"/>
      <c r="Z2696" s="250"/>
      <c r="AA2696" s="238"/>
      <c r="AB2696" s="50"/>
      <c r="AC2696" s="50"/>
      <c r="AD2696" s="50"/>
      <c r="AE2696" s="50"/>
      <c r="AF2696" s="50"/>
      <c r="AG2696" s="50"/>
      <c r="AH2696" s="50"/>
      <c r="AI2696" s="50"/>
      <c r="AJ2696" s="50"/>
      <c r="AK2696" s="50"/>
      <c r="AL2696" s="50"/>
      <c r="AM2696" s="50"/>
      <c r="AN2696" s="50"/>
      <c r="AO2696" s="50"/>
      <c r="AP2696" s="50"/>
      <c r="AQ2696" s="50"/>
      <c r="AR2696" s="50"/>
      <c r="AS2696" s="50"/>
      <c r="AT2696" s="50"/>
      <c r="AU2696" s="50"/>
      <c r="AV2696" s="50"/>
      <c r="AW2696" s="50"/>
      <c r="AX2696" s="50"/>
      <c r="AY2696" s="50"/>
      <c r="AZ2696" s="50"/>
      <c r="BA2696" s="50"/>
      <c r="BB2696" s="50"/>
      <c r="BC2696" s="50"/>
      <c r="BD2696" s="50"/>
      <c r="BE2696" s="50"/>
      <c r="BF2696" s="50"/>
      <c r="BG2696" s="50"/>
      <c r="BH2696" s="50"/>
      <c r="BI2696" s="50"/>
      <c r="BJ2696" s="50"/>
      <c r="BK2696" s="50"/>
      <c r="BL2696" s="50"/>
      <c r="BM2696" s="50"/>
      <c r="BN2696" s="50"/>
      <c r="BO2696" s="50"/>
      <c r="BP2696" s="50"/>
      <c r="BQ2696" s="50"/>
      <c r="BR2696" s="50"/>
      <c r="BS2696" s="50"/>
      <c r="BT2696" s="50"/>
      <c r="BU2696" s="50"/>
      <c r="BV2696" s="50"/>
      <c r="BW2696" s="50"/>
      <c r="BX2696" s="50"/>
      <c r="BY2696" s="50"/>
      <c r="BZ2696" s="50"/>
      <c r="CA2696" s="50"/>
      <c r="CB2696" s="50"/>
      <c r="CC2696" s="50"/>
      <c r="CD2696" s="50"/>
      <c r="CE2696" s="50"/>
      <c r="CF2696" s="50"/>
      <c r="CG2696" s="50"/>
      <c r="CH2696" s="50"/>
      <c r="CI2696" s="50"/>
      <c r="CJ2696" s="50"/>
      <c r="CK2696" s="50"/>
      <c r="CL2696" s="50"/>
      <c r="CM2696" s="50"/>
      <c r="CN2696" s="50"/>
      <c r="CO2696" s="50"/>
      <c r="CP2696" s="50"/>
      <c r="CQ2696" s="50"/>
      <c r="CR2696" s="50"/>
      <c r="CS2696" s="50"/>
      <c r="CT2696" s="50"/>
      <c r="CU2696" s="50"/>
      <c r="CV2696" s="50"/>
      <c r="CW2696" s="50"/>
      <c r="CX2696" s="50"/>
      <c r="CY2696" s="50"/>
      <c r="CZ2696" s="50"/>
      <c r="DA2696" s="50"/>
      <c r="DB2696" s="50"/>
      <c r="DC2696" s="50"/>
      <c r="DD2696" s="50"/>
      <c r="DE2696" s="50"/>
      <c r="DF2696" s="50"/>
    </row>
    <row r="2697" spans="2:110" x14ac:dyDescent="0.2">
      <c r="B2697" s="176"/>
      <c r="C2697" s="176"/>
      <c r="D2697" s="193"/>
      <c r="E2697" s="203"/>
      <c r="F2697" s="203"/>
      <c r="G2697" s="203"/>
      <c r="H2697" s="203"/>
      <c r="I2697" s="203"/>
      <c r="J2697" s="203"/>
      <c r="K2697" s="203"/>
      <c r="L2697" s="203"/>
      <c r="M2697" s="203"/>
      <c r="N2697" s="203"/>
      <c r="O2697" s="203"/>
      <c r="P2697" s="203"/>
      <c r="Q2697" s="204"/>
      <c r="R2697" s="204"/>
      <c r="S2697" s="234"/>
      <c r="T2697" s="50"/>
      <c r="U2697" s="50"/>
      <c r="V2697" s="50"/>
      <c r="W2697" s="50"/>
      <c r="X2697" s="50"/>
      <c r="Y2697" s="50"/>
      <c r="Z2697" s="250"/>
      <c r="AA2697" s="238"/>
      <c r="AB2697" s="50"/>
      <c r="AC2697" s="50"/>
      <c r="AD2697" s="50"/>
      <c r="AE2697" s="50"/>
      <c r="AF2697" s="50"/>
      <c r="AG2697" s="50"/>
      <c r="AH2697" s="50"/>
      <c r="AI2697" s="50"/>
      <c r="AJ2697" s="50"/>
      <c r="AK2697" s="50"/>
      <c r="AL2697" s="50"/>
      <c r="AM2697" s="50"/>
      <c r="AN2697" s="50"/>
      <c r="AO2697" s="50"/>
      <c r="AP2697" s="50"/>
      <c r="AQ2697" s="50"/>
      <c r="AR2697" s="50"/>
      <c r="AS2697" s="50"/>
      <c r="AT2697" s="50"/>
      <c r="AU2697" s="50"/>
      <c r="AV2697" s="50"/>
      <c r="AW2697" s="50"/>
      <c r="AX2697" s="50"/>
      <c r="AY2697" s="50"/>
      <c r="AZ2697" s="50"/>
      <c r="BA2697" s="50"/>
      <c r="BB2697" s="50"/>
      <c r="BC2697" s="50"/>
      <c r="BD2697" s="50"/>
      <c r="BE2697" s="50"/>
      <c r="BF2697" s="50"/>
      <c r="BG2697" s="50"/>
      <c r="BH2697" s="50"/>
      <c r="BI2697" s="50"/>
      <c r="BJ2697" s="50"/>
      <c r="BK2697" s="50"/>
      <c r="BL2697" s="50"/>
      <c r="BM2697" s="50"/>
      <c r="BN2697" s="50"/>
      <c r="BO2697" s="50"/>
      <c r="BP2697" s="50"/>
      <c r="BQ2697" s="50"/>
      <c r="BR2697" s="50"/>
      <c r="BS2697" s="50"/>
      <c r="BT2697" s="50"/>
      <c r="BU2697" s="50"/>
      <c r="BV2697" s="50"/>
      <c r="BW2697" s="50"/>
      <c r="BX2697" s="50"/>
      <c r="BY2697" s="50"/>
      <c r="BZ2697" s="50"/>
      <c r="CA2697" s="50"/>
      <c r="CB2697" s="50"/>
      <c r="CC2697" s="50"/>
      <c r="CD2697" s="50"/>
      <c r="CE2697" s="50"/>
      <c r="CF2697" s="50"/>
      <c r="CG2697" s="50"/>
      <c r="CH2697" s="50"/>
      <c r="CI2697" s="50"/>
      <c r="CJ2697" s="50"/>
      <c r="CK2697" s="50"/>
      <c r="CL2697" s="50"/>
      <c r="CM2697" s="50"/>
      <c r="CN2697" s="50"/>
      <c r="CO2697" s="50"/>
      <c r="CP2697" s="50"/>
      <c r="CQ2697" s="50"/>
      <c r="CR2697" s="50"/>
      <c r="CS2697" s="50"/>
      <c r="CT2697" s="50"/>
      <c r="CU2697" s="50"/>
      <c r="CV2697" s="50"/>
      <c r="CW2697" s="50"/>
      <c r="CX2697" s="50"/>
      <c r="CY2697" s="50"/>
      <c r="CZ2697" s="50"/>
      <c r="DA2697" s="50"/>
      <c r="DB2697" s="50"/>
      <c r="DC2697" s="50"/>
      <c r="DD2697" s="50"/>
      <c r="DE2697" s="50"/>
      <c r="DF2697" s="50"/>
    </row>
    <row r="2698" spans="2:110" x14ac:dyDescent="0.2">
      <c r="B2698" s="176"/>
      <c r="C2698" s="176"/>
      <c r="D2698" s="193"/>
      <c r="E2698" s="203"/>
      <c r="F2698" s="203"/>
      <c r="G2698" s="203"/>
      <c r="H2698" s="203"/>
      <c r="I2698" s="203"/>
      <c r="J2698" s="203"/>
      <c r="K2698" s="203"/>
      <c r="L2698" s="203"/>
      <c r="M2698" s="203"/>
      <c r="N2698" s="203"/>
      <c r="O2698" s="203"/>
      <c r="P2698" s="203"/>
      <c r="Q2698" s="204"/>
      <c r="R2698" s="204"/>
      <c r="S2698" s="234"/>
      <c r="T2698" s="50"/>
      <c r="U2698" s="50"/>
      <c r="V2698" s="50"/>
      <c r="W2698" s="50"/>
      <c r="X2698" s="50"/>
      <c r="Y2698" s="50"/>
      <c r="Z2698" s="250"/>
      <c r="AA2698" s="238"/>
      <c r="AB2698" s="50"/>
      <c r="AC2698" s="50"/>
      <c r="AD2698" s="50"/>
      <c r="AE2698" s="50"/>
      <c r="AF2698" s="50"/>
      <c r="AG2698" s="50"/>
      <c r="AH2698" s="50"/>
      <c r="AI2698" s="50"/>
      <c r="AJ2698" s="50"/>
      <c r="AK2698" s="50"/>
      <c r="AL2698" s="50"/>
      <c r="AM2698" s="50"/>
      <c r="AN2698" s="50"/>
      <c r="AO2698" s="50"/>
      <c r="AP2698" s="50"/>
      <c r="AQ2698" s="50"/>
      <c r="AR2698" s="50"/>
      <c r="AS2698" s="50"/>
      <c r="AT2698" s="50"/>
      <c r="AU2698" s="50"/>
      <c r="AV2698" s="50"/>
      <c r="AW2698" s="50"/>
      <c r="AX2698" s="50"/>
      <c r="AY2698" s="50"/>
      <c r="AZ2698" s="50"/>
      <c r="BA2698" s="50"/>
      <c r="BB2698" s="50"/>
      <c r="BC2698" s="50"/>
      <c r="BD2698" s="50"/>
      <c r="BE2698" s="50"/>
      <c r="BF2698" s="50"/>
      <c r="BG2698" s="50"/>
      <c r="BH2698" s="50"/>
      <c r="BI2698" s="50"/>
      <c r="BJ2698" s="50"/>
      <c r="BK2698" s="50"/>
      <c r="BL2698" s="50"/>
      <c r="BM2698" s="50"/>
      <c r="BN2698" s="50"/>
      <c r="BO2698" s="50"/>
      <c r="BP2698" s="50"/>
      <c r="BQ2698" s="50"/>
      <c r="BR2698" s="50"/>
      <c r="BS2698" s="50"/>
      <c r="BT2698" s="50"/>
      <c r="BU2698" s="50"/>
      <c r="BV2698" s="50"/>
      <c r="BW2698" s="50"/>
      <c r="BX2698" s="50"/>
      <c r="BY2698" s="50"/>
      <c r="BZ2698" s="50"/>
      <c r="CA2698" s="50"/>
      <c r="CB2698" s="50"/>
      <c r="CC2698" s="50"/>
      <c r="CD2698" s="50"/>
      <c r="CE2698" s="50"/>
      <c r="CF2698" s="50"/>
      <c r="CG2698" s="50"/>
      <c r="CH2698" s="50"/>
      <c r="CI2698" s="50"/>
      <c r="CJ2698" s="50"/>
      <c r="CK2698" s="50"/>
      <c r="CL2698" s="50"/>
      <c r="CM2698" s="50"/>
      <c r="CN2698" s="50"/>
      <c r="CO2698" s="50"/>
      <c r="CP2698" s="50"/>
      <c r="CQ2698" s="50"/>
      <c r="CR2698" s="50"/>
      <c r="CS2698" s="50"/>
      <c r="CT2698" s="50"/>
      <c r="CU2698" s="50"/>
      <c r="CV2698" s="50"/>
      <c r="CW2698" s="50"/>
      <c r="CX2698" s="50"/>
      <c r="CY2698" s="50"/>
      <c r="CZ2698" s="50"/>
      <c r="DA2698" s="50"/>
      <c r="DB2698" s="50"/>
      <c r="DC2698" s="50"/>
      <c r="DD2698" s="50"/>
      <c r="DE2698" s="50"/>
      <c r="DF2698" s="50"/>
    </row>
    <row r="2699" spans="2:110" x14ac:dyDescent="0.2">
      <c r="B2699" s="176"/>
      <c r="C2699" s="176"/>
      <c r="E2699" s="203"/>
      <c r="F2699" s="203"/>
      <c r="G2699" s="203"/>
      <c r="H2699" s="203"/>
      <c r="I2699" s="203"/>
      <c r="J2699" s="203"/>
      <c r="K2699" s="203"/>
      <c r="L2699" s="203"/>
      <c r="M2699" s="203"/>
      <c r="N2699" s="203"/>
      <c r="O2699" s="203"/>
      <c r="P2699" s="203"/>
      <c r="Q2699" s="204"/>
      <c r="R2699" s="204"/>
      <c r="S2699" s="234"/>
      <c r="T2699" s="50"/>
      <c r="U2699" s="50"/>
      <c r="V2699" s="50"/>
      <c r="W2699" s="50"/>
      <c r="X2699" s="50"/>
      <c r="Y2699" s="50"/>
      <c r="Z2699" s="250"/>
      <c r="AA2699" s="238"/>
      <c r="AB2699" s="50"/>
      <c r="AC2699" s="50"/>
      <c r="AD2699" s="50"/>
      <c r="AE2699" s="50"/>
      <c r="AF2699" s="50"/>
      <c r="AG2699" s="50"/>
      <c r="AH2699" s="50"/>
      <c r="AI2699" s="50"/>
      <c r="AJ2699" s="50"/>
      <c r="AK2699" s="50"/>
      <c r="AL2699" s="50"/>
      <c r="AM2699" s="50"/>
      <c r="AN2699" s="50"/>
      <c r="AO2699" s="50"/>
      <c r="AP2699" s="50"/>
      <c r="AQ2699" s="50"/>
      <c r="AR2699" s="50"/>
      <c r="AS2699" s="50"/>
      <c r="AT2699" s="50"/>
      <c r="AU2699" s="50"/>
      <c r="AV2699" s="50"/>
      <c r="AW2699" s="50"/>
      <c r="AX2699" s="50"/>
      <c r="AY2699" s="50"/>
      <c r="AZ2699" s="50"/>
      <c r="BA2699" s="50"/>
      <c r="BB2699" s="50"/>
      <c r="BC2699" s="50"/>
      <c r="BD2699" s="50"/>
      <c r="BE2699" s="50"/>
      <c r="BF2699" s="50"/>
      <c r="BG2699" s="50"/>
      <c r="BH2699" s="50"/>
      <c r="BI2699" s="50"/>
      <c r="BJ2699" s="50"/>
      <c r="BK2699" s="50"/>
      <c r="BL2699" s="50"/>
      <c r="BM2699" s="50"/>
      <c r="BN2699" s="50"/>
      <c r="BO2699" s="50"/>
      <c r="BP2699" s="50"/>
      <c r="BQ2699" s="50"/>
      <c r="BR2699" s="50"/>
      <c r="BS2699" s="50"/>
      <c r="BT2699" s="50"/>
      <c r="BU2699" s="50"/>
      <c r="BV2699" s="50"/>
      <c r="BW2699" s="50"/>
      <c r="BX2699" s="50"/>
      <c r="BY2699" s="50"/>
      <c r="BZ2699" s="50"/>
      <c r="CA2699" s="50"/>
      <c r="CB2699" s="50"/>
      <c r="CC2699" s="50"/>
      <c r="CD2699" s="50"/>
      <c r="CE2699" s="50"/>
      <c r="CF2699" s="50"/>
      <c r="CG2699" s="50"/>
      <c r="CH2699" s="50"/>
      <c r="CI2699" s="50"/>
      <c r="CJ2699" s="50"/>
      <c r="CK2699" s="50"/>
      <c r="CL2699" s="50"/>
      <c r="CM2699" s="50"/>
      <c r="CN2699" s="50"/>
      <c r="CO2699" s="50"/>
      <c r="CP2699" s="50"/>
      <c r="CQ2699" s="50"/>
      <c r="CR2699" s="50"/>
      <c r="CS2699" s="50"/>
      <c r="CT2699" s="50"/>
      <c r="CU2699" s="50"/>
      <c r="CV2699" s="50"/>
      <c r="CW2699" s="50"/>
      <c r="CX2699" s="50"/>
      <c r="CY2699" s="50"/>
      <c r="CZ2699" s="50"/>
      <c r="DA2699" s="50"/>
      <c r="DB2699" s="50"/>
      <c r="DC2699" s="50"/>
      <c r="DD2699" s="50"/>
      <c r="DE2699" s="50"/>
      <c r="DF2699" s="50"/>
    </row>
    <row r="2700" spans="2:110" x14ac:dyDescent="0.2">
      <c r="B2700" s="176"/>
      <c r="C2700" s="176"/>
      <c r="D2700" s="192"/>
      <c r="E2700" s="203"/>
      <c r="F2700" s="203"/>
      <c r="G2700" s="203"/>
      <c r="H2700" s="203"/>
      <c r="I2700" s="203"/>
      <c r="J2700" s="203"/>
      <c r="K2700" s="203"/>
      <c r="L2700" s="203"/>
      <c r="M2700" s="203"/>
      <c r="N2700" s="203"/>
      <c r="O2700" s="203"/>
      <c r="P2700" s="203"/>
      <c r="Q2700" s="204"/>
      <c r="R2700" s="204"/>
      <c r="S2700" s="234"/>
      <c r="T2700" s="50"/>
      <c r="U2700" s="50"/>
      <c r="V2700" s="50"/>
      <c r="W2700" s="50"/>
      <c r="X2700" s="50"/>
      <c r="Y2700" s="50"/>
      <c r="Z2700" s="250"/>
      <c r="AA2700" s="238"/>
      <c r="AB2700" s="50"/>
      <c r="AC2700" s="50"/>
      <c r="AD2700" s="50"/>
      <c r="AE2700" s="50"/>
      <c r="AF2700" s="50"/>
      <c r="AG2700" s="50"/>
      <c r="AH2700" s="50"/>
      <c r="AI2700" s="50"/>
      <c r="AJ2700" s="50"/>
      <c r="AK2700" s="50"/>
      <c r="AL2700" s="50"/>
      <c r="AM2700" s="50"/>
      <c r="AN2700" s="50"/>
      <c r="AO2700" s="50"/>
      <c r="AP2700" s="50"/>
      <c r="AQ2700" s="50"/>
      <c r="AR2700" s="50"/>
      <c r="AS2700" s="50"/>
      <c r="AT2700" s="50"/>
      <c r="AU2700" s="50"/>
      <c r="AV2700" s="50"/>
      <c r="AW2700" s="50"/>
      <c r="AX2700" s="50"/>
      <c r="AY2700" s="50"/>
      <c r="AZ2700" s="50"/>
      <c r="BA2700" s="50"/>
      <c r="BB2700" s="50"/>
      <c r="BC2700" s="50"/>
      <c r="BD2700" s="50"/>
      <c r="BE2700" s="50"/>
      <c r="BF2700" s="50"/>
      <c r="BG2700" s="50"/>
      <c r="BH2700" s="50"/>
      <c r="BI2700" s="50"/>
      <c r="BJ2700" s="50"/>
      <c r="BK2700" s="50"/>
      <c r="BL2700" s="50"/>
      <c r="BM2700" s="50"/>
      <c r="BN2700" s="50"/>
      <c r="BO2700" s="50"/>
      <c r="BP2700" s="50"/>
      <c r="BQ2700" s="50"/>
      <c r="BR2700" s="50"/>
      <c r="BS2700" s="50"/>
      <c r="BT2700" s="50"/>
      <c r="BU2700" s="50"/>
      <c r="BV2700" s="50"/>
      <c r="BW2700" s="50"/>
      <c r="BX2700" s="50"/>
      <c r="BY2700" s="50"/>
      <c r="BZ2700" s="50"/>
      <c r="CA2700" s="50"/>
      <c r="CB2700" s="50"/>
      <c r="CC2700" s="50"/>
      <c r="CD2700" s="50"/>
      <c r="CE2700" s="50"/>
      <c r="CF2700" s="50"/>
      <c r="CG2700" s="50"/>
      <c r="CH2700" s="50"/>
      <c r="CI2700" s="50"/>
      <c r="CJ2700" s="50"/>
      <c r="CK2700" s="50"/>
      <c r="CL2700" s="50"/>
      <c r="CM2700" s="50"/>
      <c r="CN2700" s="50"/>
      <c r="CO2700" s="50"/>
      <c r="CP2700" s="50"/>
      <c r="CQ2700" s="50"/>
      <c r="CR2700" s="50"/>
      <c r="CS2700" s="50"/>
      <c r="CT2700" s="50"/>
      <c r="CU2700" s="50"/>
      <c r="CV2700" s="50"/>
      <c r="CW2700" s="50"/>
      <c r="CX2700" s="50"/>
      <c r="CY2700" s="50"/>
      <c r="CZ2700" s="50"/>
      <c r="DA2700" s="50"/>
      <c r="DB2700" s="50"/>
      <c r="DC2700" s="50"/>
      <c r="DD2700" s="50"/>
      <c r="DE2700" s="50"/>
      <c r="DF2700" s="50"/>
    </row>
    <row r="2701" spans="2:110" x14ac:dyDescent="0.2">
      <c r="B2701" s="176"/>
      <c r="C2701" s="176"/>
      <c r="D2701" s="193"/>
      <c r="E2701" s="203"/>
      <c r="F2701" s="203"/>
      <c r="G2701" s="203"/>
      <c r="H2701" s="203"/>
      <c r="I2701" s="203"/>
      <c r="J2701" s="203"/>
      <c r="K2701" s="203"/>
      <c r="L2701" s="203"/>
      <c r="M2701" s="203"/>
      <c r="N2701" s="203"/>
      <c r="O2701" s="203"/>
      <c r="P2701" s="203"/>
      <c r="Q2701" s="204"/>
      <c r="R2701" s="204"/>
      <c r="S2701" s="234"/>
      <c r="T2701" s="50"/>
      <c r="U2701" s="50"/>
      <c r="V2701" s="50"/>
      <c r="W2701" s="50"/>
      <c r="X2701" s="50"/>
      <c r="Y2701" s="50"/>
      <c r="Z2701" s="250"/>
      <c r="AA2701" s="238"/>
      <c r="AB2701" s="50"/>
      <c r="AC2701" s="50"/>
      <c r="AD2701" s="50"/>
      <c r="AE2701" s="50"/>
      <c r="AF2701" s="50"/>
      <c r="AG2701" s="50"/>
      <c r="AH2701" s="50"/>
      <c r="AI2701" s="50"/>
      <c r="AJ2701" s="50"/>
      <c r="AK2701" s="50"/>
      <c r="AL2701" s="50"/>
      <c r="AM2701" s="50"/>
      <c r="AN2701" s="50"/>
      <c r="AO2701" s="50"/>
      <c r="AP2701" s="50"/>
      <c r="AQ2701" s="50"/>
      <c r="AR2701" s="50"/>
      <c r="AS2701" s="50"/>
      <c r="AT2701" s="50"/>
      <c r="AU2701" s="50"/>
      <c r="AV2701" s="50"/>
      <c r="AW2701" s="50"/>
      <c r="AX2701" s="50"/>
      <c r="AY2701" s="50"/>
      <c r="AZ2701" s="50"/>
      <c r="BA2701" s="50"/>
      <c r="BB2701" s="50"/>
      <c r="BC2701" s="50"/>
      <c r="BD2701" s="50"/>
      <c r="BE2701" s="50"/>
      <c r="BF2701" s="50"/>
      <c r="BG2701" s="50"/>
      <c r="BH2701" s="50"/>
      <c r="BI2701" s="50"/>
      <c r="BJ2701" s="50"/>
      <c r="BK2701" s="50"/>
      <c r="BL2701" s="50"/>
      <c r="BM2701" s="50"/>
      <c r="BN2701" s="50"/>
      <c r="BO2701" s="50"/>
      <c r="BP2701" s="50"/>
      <c r="BQ2701" s="50"/>
      <c r="BR2701" s="50"/>
      <c r="BS2701" s="50"/>
      <c r="BT2701" s="50"/>
      <c r="BU2701" s="50"/>
      <c r="BV2701" s="50"/>
      <c r="BW2701" s="50"/>
      <c r="BX2701" s="50"/>
      <c r="BY2701" s="50"/>
      <c r="BZ2701" s="50"/>
      <c r="CA2701" s="50"/>
      <c r="CB2701" s="50"/>
      <c r="CC2701" s="50"/>
      <c r="CD2701" s="50"/>
      <c r="CE2701" s="50"/>
      <c r="CF2701" s="50"/>
      <c r="CG2701" s="50"/>
      <c r="CH2701" s="50"/>
      <c r="CI2701" s="50"/>
      <c r="CJ2701" s="50"/>
      <c r="CK2701" s="50"/>
      <c r="CL2701" s="50"/>
      <c r="CM2701" s="50"/>
      <c r="CN2701" s="50"/>
      <c r="CO2701" s="50"/>
      <c r="CP2701" s="50"/>
      <c r="CQ2701" s="50"/>
      <c r="CR2701" s="50"/>
      <c r="CS2701" s="50"/>
      <c r="CT2701" s="50"/>
      <c r="CU2701" s="50"/>
      <c r="CV2701" s="50"/>
      <c r="CW2701" s="50"/>
      <c r="CX2701" s="50"/>
      <c r="CY2701" s="50"/>
      <c r="CZ2701" s="50"/>
      <c r="DA2701" s="50"/>
      <c r="DB2701" s="50"/>
      <c r="DC2701" s="50"/>
      <c r="DD2701" s="50"/>
      <c r="DE2701" s="50"/>
      <c r="DF2701" s="50"/>
    </row>
    <row r="2702" spans="2:110" x14ac:dyDescent="0.2">
      <c r="B2702" s="176"/>
      <c r="C2702" s="176"/>
      <c r="D2702" s="193"/>
      <c r="E2702" s="203"/>
      <c r="F2702" s="203"/>
      <c r="G2702" s="203"/>
      <c r="H2702" s="203"/>
      <c r="I2702" s="203"/>
      <c r="J2702" s="203"/>
      <c r="K2702" s="203"/>
      <c r="L2702" s="203"/>
      <c r="M2702" s="203"/>
      <c r="N2702" s="203"/>
      <c r="O2702" s="203"/>
      <c r="P2702" s="203"/>
      <c r="Q2702" s="204"/>
      <c r="R2702" s="204"/>
      <c r="S2702" s="234"/>
      <c r="T2702" s="50"/>
      <c r="U2702" s="50"/>
      <c r="V2702" s="50"/>
      <c r="W2702" s="50"/>
      <c r="X2702" s="50"/>
      <c r="Y2702" s="50"/>
      <c r="Z2702" s="250"/>
      <c r="AA2702" s="238"/>
      <c r="AB2702" s="50"/>
      <c r="AC2702" s="50"/>
      <c r="AD2702" s="50"/>
      <c r="AE2702" s="50"/>
      <c r="AF2702" s="50"/>
      <c r="AG2702" s="50"/>
      <c r="AH2702" s="50"/>
      <c r="AI2702" s="50"/>
      <c r="AJ2702" s="50"/>
      <c r="AK2702" s="50"/>
      <c r="AL2702" s="50"/>
      <c r="AM2702" s="50"/>
      <c r="AN2702" s="50"/>
      <c r="AO2702" s="50"/>
      <c r="AP2702" s="50"/>
      <c r="AQ2702" s="50"/>
      <c r="AR2702" s="50"/>
      <c r="AS2702" s="50"/>
      <c r="AT2702" s="50"/>
      <c r="AU2702" s="50"/>
      <c r="AV2702" s="50"/>
      <c r="AW2702" s="50"/>
      <c r="AX2702" s="50"/>
      <c r="AY2702" s="50"/>
      <c r="AZ2702" s="50"/>
      <c r="BA2702" s="50"/>
      <c r="BB2702" s="50"/>
      <c r="BC2702" s="50"/>
      <c r="BD2702" s="50"/>
      <c r="BE2702" s="50"/>
      <c r="BF2702" s="50"/>
      <c r="BG2702" s="50"/>
      <c r="BH2702" s="50"/>
      <c r="BI2702" s="50"/>
      <c r="BJ2702" s="50"/>
      <c r="BK2702" s="50"/>
      <c r="BL2702" s="50"/>
      <c r="BM2702" s="50"/>
      <c r="BN2702" s="50"/>
      <c r="BO2702" s="50"/>
      <c r="BP2702" s="50"/>
      <c r="BQ2702" s="50"/>
      <c r="BR2702" s="50"/>
      <c r="BS2702" s="50"/>
      <c r="BT2702" s="50"/>
      <c r="BU2702" s="50"/>
      <c r="BV2702" s="50"/>
      <c r="BW2702" s="50"/>
      <c r="BX2702" s="50"/>
      <c r="BY2702" s="50"/>
      <c r="BZ2702" s="50"/>
      <c r="CA2702" s="50"/>
      <c r="CB2702" s="50"/>
      <c r="CC2702" s="50"/>
      <c r="CD2702" s="50"/>
      <c r="CE2702" s="50"/>
      <c r="CF2702" s="50"/>
      <c r="CG2702" s="50"/>
      <c r="CH2702" s="50"/>
      <c r="CI2702" s="50"/>
      <c r="CJ2702" s="50"/>
      <c r="CK2702" s="50"/>
      <c r="CL2702" s="50"/>
      <c r="CM2702" s="50"/>
      <c r="CN2702" s="50"/>
      <c r="CO2702" s="50"/>
      <c r="CP2702" s="50"/>
      <c r="CQ2702" s="50"/>
      <c r="CR2702" s="50"/>
      <c r="CS2702" s="50"/>
      <c r="CT2702" s="50"/>
      <c r="CU2702" s="50"/>
      <c r="CV2702" s="50"/>
      <c r="CW2702" s="50"/>
      <c r="CX2702" s="50"/>
      <c r="CY2702" s="50"/>
      <c r="CZ2702" s="50"/>
      <c r="DA2702" s="50"/>
      <c r="DB2702" s="50"/>
      <c r="DC2702" s="50"/>
      <c r="DD2702" s="50"/>
      <c r="DE2702" s="50"/>
      <c r="DF2702" s="50"/>
    </row>
    <row r="2703" spans="2:110" x14ac:dyDescent="0.2">
      <c r="B2703" s="176"/>
      <c r="C2703" s="176"/>
      <c r="D2703" s="193"/>
      <c r="E2703" s="203"/>
      <c r="F2703" s="203"/>
      <c r="G2703" s="203"/>
      <c r="H2703" s="203"/>
      <c r="I2703" s="203"/>
      <c r="J2703" s="203"/>
      <c r="K2703" s="203"/>
      <c r="L2703" s="203"/>
      <c r="M2703" s="203"/>
      <c r="N2703" s="203"/>
      <c r="O2703" s="203"/>
      <c r="P2703" s="203"/>
      <c r="Q2703" s="204"/>
      <c r="R2703" s="204"/>
      <c r="S2703" s="234"/>
      <c r="T2703" s="50"/>
      <c r="U2703" s="50"/>
      <c r="V2703" s="50"/>
      <c r="W2703" s="50"/>
      <c r="X2703" s="50"/>
      <c r="Y2703" s="50"/>
      <c r="Z2703" s="250"/>
      <c r="AA2703" s="238"/>
      <c r="AB2703" s="50"/>
      <c r="AC2703" s="50"/>
      <c r="AD2703" s="50"/>
      <c r="AE2703" s="50"/>
      <c r="AF2703" s="50"/>
      <c r="AG2703" s="50"/>
      <c r="AH2703" s="50"/>
      <c r="AI2703" s="50"/>
      <c r="AJ2703" s="50"/>
      <c r="AK2703" s="50"/>
      <c r="AL2703" s="50"/>
      <c r="AM2703" s="50"/>
      <c r="AN2703" s="50"/>
      <c r="AO2703" s="50"/>
      <c r="AP2703" s="50"/>
      <c r="AQ2703" s="50"/>
      <c r="AR2703" s="50"/>
      <c r="AS2703" s="50"/>
      <c r="AT2703" s="50"/>
      <c r="AU2703" s="50"/>
      <c r="AV2703" s="50"/>
      <c r="AW2703" s="50"/>
      <c r="AX2703" s="50"/>
      <c r="AY2703" s="50"/>
      <c r="AZ2703" s="50"/>
      <c r="BA2703" s="50"/>
      <c r="BB2703" s="50"/>
      <c r="BC2703" s="50"/>
      <c r="BD2703" s="50"/>
      <c r="BE2703" s="50"/>
      <c r="BF2703" s="50"/>
      <c r="BG2703" s="50"/>
      <c r="BH2703" s="50"/>
      <c r="BI2703" s="50"/>
      <c r="BJ2703" s="50"/>
      <c r="BK2703" s="50"/>
      <c r="BL2703" s="50"/>
      <c r="BM2703" s="50"/>
      <c r="BN2703" s="50"/>
      <c r="BO2703" s="50"/>
      <c r="BP2703" s="50"/>
      <c r="BQ2703" s="50"/>
      <c r="BR2703" s="50"/>
      <c r="BS2703" s="50"/>
      <c r="BT2703" s="50"/>
      <c r="BU2703" s="50"/>
      <c r="BV2703" s="50"/>
      <c r="BW2703" s="50"/>
      <c r="BX2703" s="50"/>
      <c r="BY2703" s="50"/>
      <c r="BZ2703" s="50"/>
      <c r="CA2703" s="50"/>
      <c r="CB2703" s="50"/>
      <c r="CC2703" s="50"/>
      <c r="CD2703" s="50"/>
      <c r="CE2703" s="50"/>
      <c r="CF2703" s="50"/>
      <c r="CG2703" s="50"/>
      <c r="CH2703" s="50"/>
      <c r="CI2703" s="50"/>
      <c r="CJ2703" s="50"/>
      <c r="CK2703" s="50"/>
      <c r="CL2703" s="50"/>
      <c r="CM2703" s="50"/>
      <c r="CN2703" s="50"/>
      <c r="CO2703" s="50"/>
      <c r="CP2703" s="50"/>
      <c r="CQ2703" s="50"/>
      <c r="CR2703" s="50"/>
      <c r="CS2703" s="50"/>
      <c r="CT2703" s="50"/>
      <c r="CU2703" s="50"/>
      <c r="CV2703" s="50"/>
      <c r="CW2703" s="50"/>
      <c r="CX2703" s="50"/>
      <c r="CY2703" s="50"/>
      <c r="CZ2703" s="50"/>
      <c r="DA2703" s="50"/>
      <c r="DB2703" s="50"/>
      <c r="DC2703" s="50"/>
      <c r="DD2703" s="50"/>
      <c r="DE2703" s="50"/>
      <c r="DF2703" s="50"/>
    </row>
    <row r="2704" spans="2:110" x14ac:dyDescent="0.2">
      <c r="B2704" s="176"/>
      <c r="C2704" s="176"/>
      <c r="E2704" s="203"/>
      <c r="F2704" s="203"/>
      <c r="G2704" s="203"/>
      <c r="H2704" s="203"/>
      <c r="I2704" s="203"/>
      <c r="J2704" s="203"/>
      <c r="K2704" s="203"/>
      <c r="L2704" s="203"/>
      <c r="M2704" s="203"/>
      <c r="N2704" s="203"/>
      <c r="O2704" s="203"/>
      <c r="P2704" s="203"/>
      <c r="Q2704" s="204"/>
      <c r="R2704" s="204"/>
      <c r="S2704" s="234"/>
      <c r="T2704" s="50"/>
      <c r="U2704" s="50"/>
      <c r="V2704" s="50"/>
      <c r="W2704" s="50"/>
      <c r="X2704" s="50"/>
      <c r="Y2704" s="50"/>
      <c r="Z2704" s="250"/>
      <c r="AA2704" s="238"/>
      <c r="AB2704" s="50"/>
      <c r="AC2704" s="50"/>
      <c r="AD2704" s="50"/>
      <c r="AE2704" s="50"/>
      <c r="AF2704" s="50"/>
      <c r="AG2704" s="50"/>
      <c r="AH2704" s="50"/>
      <c r="AI2704" s="50"/>
      <c r="AJ2704" s="50"/>
      <c r="AK2704" s="50"/>
      <c r="AL2704" s="50"/>
      <c r="AM2704" s="50"/>
      <c r="AN2704" s="50"/>
      <c r="AO2704" s="50"/>
      <c r="AP2704" s="50"/>
      <c r="AQ2704" s="50"/>
      <c r="AR2704" s="50"/>
      <c r="AS2704" s="50"/>
      <c r="AT2704" s="50"/>
      <c r="AU2704" s="50"/>
      <c r="AV2704" s="50"/>
      <c r="AW2704" s="50"/>
      <c r="AX2704" s="50"/>
      <c r="AY2704" s="50"/>
      <c r="AZ2704" s="50"/>
      <c r="BA2704" s="50"/>
      <c r="BB2704" s="50"/>
      <c r="BC2704" s="50"/>
      <c r="BD2704" s="50"/>
      <c r="BE2704" s="50"/>
      <c r="BF2704" s="50"/>
      <c r="BG2704" s="50"/>
      <c r="BH2704" s="50"/>
      <c r="BI2704" s="50"/>
      <c r="BJ2704" s="50"/>
      <c r="BK2704" s="50"/>
      <c r="BL2704" s="50"/>
      <c r="BM2704" s="50"/>
      <c r="BN2704" s="50"/>
      <c r="BO2704" s="50"/>
      <c r="BP2704" s="50"/>
      <c r="BQ2704" s="50"/>
      <c r="BR2704" s="50"/>
      <c r="BS2704" s="50"/>
      <c r="BT2704" s="50"/>
      <c r="BU2704" s="50"/>
      <c r="BV2704" s="50"/>
      <c r="BW2704" s="50"/>
      <c r="BX2704" s="50"/>
      <c r="BY2704" s="50"/>
      <c r="BZ2704" s="50"/>
      <c r="CA2704" s="50"/>
      <c r="CB2704" s="50"/>
      <c r="CC2704" s="50"/>
      <c r="CD2704" s="50"/>
      <c r="CE2704" s="50"/>
      <c r="CF2704" s="50"/>
      <c r="CG2704" s="50"/>
      <c r="CH2704" s="50"/>
      <c r="CI2704" s="50"/>
      <c r="CJ2704" s="50"/>
      <c r="CK2704" s="50"/>
      <c r="CL2704" s="50"/>
      <c r="CM2704" s="50"/>
      <c r="CN2704" s="50"/>
      <c r="CO2704" s="50"/>
      <c r="CP2704" s="50"/>
      <c r="CQ2704" s="50"/>
      <c r="CR2704" s="50"/>
      <c r="CS2704" s="50"/>
      <c r="CT2704" s="50"/>
      <c r="CU2704" s="50"/>
      <c r="CV2704" s="50"/>
      <c r="CW2704" s="50"/>
      <c r="CX2704" s="50"/>
      <c r="CY2704" s="50"/>
      <c r="CZ2704" s="50"/>
      <c r="DA2704" s="50"/>
      <c r="DB2704" s="50"/>
      <c r="DC2704" s="50"/>
      <c r="DD2704" s="50"/>
      <c r="DE2704" s="50"/>
      <c r="DF2704" s="50"/>
    </row>
    <row r="2705" spans="2:110" x14ac:dyDescent="0.2">
      <c r="B2705" s="176"/>
      <c r="C2705" s="176"/>
      <c r="E2705" s="203"/>
      <c r="F2705" s="203"/>
      <c r="G2705" s="203"/>
      <c r="H2705" s="203"/>
      <c r="I2705" s="203"/>
      <c r="J2705" s="203"/>
      <c r="K2705" s="203"/>
      <c r="L2705" s="203"/>
      <c r="M2705" s="203"/>
      <c r="N2705" s="203"/>
      <c r="O2705" s="203"/>
      <c r="P2705" s="203"/>
      <c r="Q2705" s="204"/>
      <c r="R2705" s="204"/>
      <c r="S2705" s="234"/>
      <c r="T2705" s="50"/>
      <c r="U2705" s="50"/>
      <c r="V2705" s="50"/>
      <c r="W2705" s="50"/>
      <c r="X2705" s="50"/>
      <c r="Y2705" s="50"/>
      <c r="Z2705" s="250"/>
      <c r="AA2705" s="238"/>
      <c r="AB2705" s="50"/>
      <c r="AC2705" s="50"/>
      <c r="AD2705" s="50"/>
      <c r="AE2705" s="50"/>
      <c r="AF2705" s="50"/>
      <c r="AG2705" s="50"/>
      <c r="AH2705" s="50"/>
      <c r="AI2705" s="50"/>
      <c r="AJ2705" s="50"/>
      <c r="AK2705" s="50"/>
      <c r="AL2705" s="50"/>
      <c r="AM2705" s="50"/>
      <c r="AN2705" s="50"/>
      <c r="AO2705" s="50"/>
      <c r="AP2705" s="50"/>
      <c r="AQ2705" s="50"/>
      <c r="AR2705" s="50"/>
      <c r="AS2705" s="50"/>
      <c r="AT2705" s="50"/>
      <c r="AU2705" s="50"/>
      <c r="AV2705" s="50"/>
      <c r="AW2705" s="50"/>
      <c r="AX2705" s="50"/>
      <c r="AY2705" s="50"/>
      <c r="AZ2705" s="50"/>
      <c r="BA2705" s="50"/>
      <c r="BB2705" s="50"/>
      <c r="BC2705" s="50"/>
      <c r="BD2705" s="50"/>
      <c r="BE2705" s="50"/>
      <c r="BF2705" s="50"/>
      <c r="BG2705" s="50"/>
      <c r="BH2705" s="50"/>
      <c r="BI2705" s="50"/>
      <c r="BJ2705" s="50"/>
      <c r="BK2705" s="50"/>
      <c r="BL2705" s="50"/>
      <c r="BM2705" s="50"/>
      <c r="BN2705" s="50"/>
      <c r="BO2705" s="50"/>
      <c r="BP2705" s="50"/>
      <c r="BQ2705" s="50"/>
      <c r="BR2705" s="50"/>
      <c r="BS2705" s="50"/>
      <c r="BT2705" s="50"/>
      <c r="BU2705" s="50"/>
      <c r="BV2705" s="50"/>
      <c r="BW2705" s="50"/>
      <c r="BX2705" s="50"/>
      <c r="BY2705" s="50"/>
      <c r="BZ2705" s="50"/>
      <c r="CA2705" s="50"/>
      <c r="CB2705" s="50"/>
      <c r="CC2705" s="50"/>
      <c r="CD2705" s="50"/>
      <c r="CE2705" s="50"/>
      <c r="CF2705" s="50"/>
      <c r="CG2705" s="50"/>
      <c r="CH2705" s="50"/>
      <c r="CI2705" s="50"/>
      <c r="CJ2705" s="50"/>
      <c r="CK2705" s="50"/>
      <c r="CL2705" s="50"/>
      <c r="CM2705" s="50"/>
      <c r="CN2705" s="50"/>
      <c r="CO2705" s="50"/>
      <c r="CP2705" s="50"/>
      <c r="CQ2705" s="50"/>
      <c r="CR2705" s="50"/>
      <c r="CS2705" s="50"/>
      <c r="CT2705" s="50"/>
      <c r="CU2705" s="50"/>
      <c r="CV2705" s="50"/>
      <c r="CW2705" s="50"/>
      <c r="CX2705" s="50"/>
      <c r="CY2705" s="50"/>
      <c r="CZ2705" s="50"/>
      <c r="DA2705" s="50"/>
      <c r="DB2705" s="50"/>
      <c r="DC2705" s="50"/>
      <c r="DD2705" s="50"/>
      <c r="DE2705" s="50"/>
      <c r="DF2705" s="50"/>
    </row>
    <row r="2706" spans="2:110" x14ac:dyDescent="0.2">
      <c r="B2706" s="176"/>
      <c r="C2706" s="176"/>
      <c r="E2706" s="203"/>
      <c r="F2706" s="203"/>
      <c r="G2706" s="203"/>
      <c r="H2706" s="203"/>
      <c r="I2706" s="203"/>
      <c r="J2706" s="203"/>
      <c r="K2706" s="203"/>
      <c r="L2706" s="203"/>
      <c r="M2706" s="203"/>
      <c r="N2706" s="203"/>
      <c r="O2706" s="203"/>
      <c r="P2706" s="203"/>
      <c r="Q2706" s="204"/>
      <c r="R2706" s="204"/>
      <c r="S2706" s="234"/>
      <c r="T2706" s="50"/>
      <c r="U2706" s="50"/>
      <c r="V2706" s="50"/>
      <c r="W2706" s="50"/>
      <c r="X2706" s="50"/>
      <c r="Y2706" s="50"/>
      <c r="Z2706" s="250"/>
      <c r="AA2706" s="238"/>
      <c r="AB2706" s="50"/>
      <c r="AC2706" s="50"/>
      <c r="AD2706" s="50"/>
      <c r="AE2706" s="50"/>
      <c r="AF2706" s="50"/>
      <c r="AG2706" s="50"/>
      <c r="AH2706" s="50"/>
      <c r="AI2706" s="50"/>
      <c r="AJ2706" s="50"/>
      <c r="AK2706" s="50"/>
      <c r="AL2706" s="50"/>
      <c r="AM2706" s="50"/>
      <c r="AN2706" s="50"/>
      <c r="AO2706" s="50"/>
      <c r="AP2706" s="50"/>
      <c r="AQ2706" s="50"/>
      <c r="AR2706" s="50"/>
      <c r="AS2706" s="50"/>
      <c r="AT2706" s="50"/>
      <c r="AU2706" s="50"/>
      <c r="AV2706" s="50"/>
      <c r="AW2706" s="50"/>
      <c r="AX2706" s="50"/>
      <c r="AY2706" s="50"/>
      <c r="AZ2706" s="50"/>
      <c r="BA2706" s="50"/>
      <c r="BB2706" s="50"/>
      <c r="BC2706" s="50"/>
      <c r="BD2706" s="50"/>
      <c r="BE2706" s="50"/>
      <c r="BF2706" s="50"/>
      <c r="BG2706" s="50"/>
      <c r="BH2706" s="50"/>
      <c r="BI2706" s="50"/>
      <c r="BJ2706" s="50"/>
      <c r="BK2706" s="50"/>
      <c r="BL2706" s="50"/>
      <c r="BM2706" s="50"/>
      <c r="BN2706" s="50"/>
      <c r="BO2706" s="50"/>
      <c r="BP2706" s="50"/>
      <c r="BQ2706" s="50"/>
      <c r="BR2706" s="50"/>
      <c r="BS2706" s="50"/>
      <c r="BT2706" s="50"/>
      <c r="BU2706" s="50"/>
      <c r="BV2706" s="50"/>
      <c r="BW2706" s="50"/>
      <c r="BX2706" s="50"/>
      <c r="BY2706" s="50"/>
      <c r="BZ2706" s="50"/>
      <c r="CA2706" s="50"/>
      <c r="CB2706" s="50"/>
      <c r="CC2706" s="50"/>
      <c r="CD2706" s="50"/>
      <c r="CE2706" s="50"/>
      <c r="CF2706" s="50"/>
      <c r="CG2706" s="50"/>
      <c r="CH2706" s="50"/>
      <c r="CI2706" s="50"/>
      <c r="CJ2706" s="50"/>
      <c r="CK2706" s="50"/>
      <c r="CL2706" s="50"/>
      <c r="CM2706" s="50"/>
      <c r="CN2706" s="50"/>
      <c r="CO2706" s="50"/>
      <c r="CP2706" s="50"/>
      <c r="CQ2706" s="50"/>
      <c r="CR2706" s="50"/>
      <c r="CS2706" s="50"/>
      <c r="CT2706" s="50"/>
      <c r="CU2706" s="50"/>
      <c r="CV2706" s="50"/>
      <c r="CW2706" s="50"/>
      <c r="CX2706" s="50"/>
      <c r="CY2706" s="50"/>
      <c r="CZ2706" s="50"/>
      <c r="DA2706" s="50"/>
      <c r="DB2706" s="50"/>
      <c r="DC2706" s="50"/>
      <c r="DD2706" s="50"/>
      <c r="DE2706" s="50"/>
      <c r="DF2706" s="50"/>
    </row>
    <row r="2707" spans="2:110" x14ac:dyDescent="0.2">
      <c r="B2707" s="176"/>
      <c r="C2707" s="176"/>
      <c r="E2707" s="203"/>
      <c r="F2707" s="203"/>
      <c r="G2707" s="203"/>
      <c r="H2707" s="203"/>
      <c r="I2707" s="203"/>
      <c r="J2707" s="203"/>
      <c r="K2707" s="203"/>
      <c r="L2707" s="203"/>
      <c r="M2707" s="203"/>
      <c r="N2707" s="203"/>
      <c r="O2707" s="203"/>
      <c r="P2707" s="203"/>
      <c r="Q2707" s="204"/>
      <c r="R2707" s="204"/>
      <c r="S2707" s="234"/>
      <c r="T2707" s="50"/>
      <c r="U2707" s="50"/>
      <c r="V2707" s="50"/>
      <c r="W2707" s="50"/>
      <c r="X2707" s="50"/>
      <c r="Y2707" s="50"/>
      <c r="Z2707" s="250"/>
      <c r="AA2707" s="238"/>
      <c r="AB2707" s="50"/>
      <c r="AC2707" s="50"/>
      <c r="AD2707" s="50"/>
      <c r="AE2707" s="50"/>
      <c r="AF2707" s="50"/>
      <c r="AG2707" s="50"/>
      <c r="AH2707" s="50"/>
      <c r="AI2707" s="50"/>
      <c r="AJ2707" s="50"/>
      <c r="AK2707" s="50"/>
      <c r="AL2707" s="50"/>
      <c r="AM2707" s="50"/>
      <c r="AN2707" s="50"/>
      <c r="AO2707" s="50"/>
      <c r="AP2707" s="50"/>
      <c r="AQ2707" s="50"/>
      <c r="AR2707" s="50"/>
      <c r="AS2707" s="50"/>
      <c r="AT2707" s="50"/>
      <c r="AU2707" s="50"/>
      <c r="AV2707" s="50"/>
      <c r="AW2707" s="50"/>
      <c r="AX2707" s="50"/>
      <c r="AY2707" s="50"/>
      <c r="AZ2707" s="50"/>
      <c r="BA2707" s="50"/>
      <c r="BB2707" s="50"/>
      <c r="BC2707" s="50"/>
      <c r="BD2707" s="50"/>
      <c r="BE2707" s="50"/>
      <c r="BF2707" s="50"/>
      <c r="BG2707" s="50"/>
      <c r="BH2707" s="50"/>
      <c r="BI2707" s="50"/>
      <c r="BJ2707" s="50"/>
      <c r="BK2707" s="50"/>
      <c r="BL2707" s="50"/>
      <c r="BM2707" s="50"/>
      <c r="BN2707" s="50"/>
      <c r="BO2707" s="50"/>
      <c r="BP2707" s="50"/>
      <c r="BQ2707" s="50"/>
      <c r="BR2707" s="50"/>
      <c r="BS2707" s="50"/>
      <c r="BT2707" s="50"/>
      <c r="BU2707" s="50"/>
      <c r="BV2707" s="50"/>
      <c r="BW2707" s="50"/>
      <c r="BX2707" s="50"/>
      <c r="BY2707" s="50"/>
      <c r="BZ2707" s="50"/>
      <c r="CA2707" s="50"/>
      <c r="CB2707" s="50"/>
      <c r="CC2707" s="50"/>
      <c r="CD2707" s="50"/>
      <c r="CE2707" s="50"/>
      <c r="CF2707" s="50"/>
      <c r="CG2707" s="50"/>
      <c r="CH2707" s="50"/>
      <c r="CI2707" s="50"/>
      <c r="CJ2707" s="50"/>
      <c r="CK2707" s="50"/>
      <c r="CL2707" s="50"/>
      <c r="CM2707" s="50"/>
      <c r="CN2707" s="50"/>
      <c r="CO2707" s="50"/>
      <c r="CP2707" s="50"/>
      <c r="CQ2707" s="50"/>
      <c r="CR2707" s="50"/>
      <c r="CS2707" s="50"/>
      <c r="CT2707" s="50"/>
      <c r="CU2707" s="50"/>
      <c r="CV2707" s="50"/>
      <c r="CW2707" s="50"/>
      <c r="CX2707" s="50"/>
      <c r="CY2707" s="50"/>
      <c r="CZ2707" s="50"/>
      <c r="DA2707" s="50"/>
      <c r="DB2707" s="50"/>
      <c r="DC2707" s="50"/>
      <c r="DD2707" s="50"/>
      <c r="DE2707" s="50"/>
      <c r="DF2707" s="50"/>
    </row>
    <row r="2708" spans="2:110" x14ac:dyDescent="0.2">
      <c r="B2708" s="176"/>
      <c r="C2708" s="176"/>
      <c r="E2708" s="203"/>
      <c r="F2708" s="203"/>
      <c r="G2708" s="203"/>
      <c r="H2708" s="203"/>
      <c r="I2708" s="203"/>
      <c r="J2708" s="203"/>
      <c r="K2708" s="203"/>
      <c r="L2708" s="203"/>
      <c r="M2708" s="203"/>
      <c r="N2708" s="203"/>
      <c r="O2708" s="203"/>
      <c r="P2708" s="203"/>
      <c r="Q2708" s="204"/>
      <c r="R2708" s="204"/>
      <c r="S2708" s="234"/>
      <c r="T2708" s="50"/>
      <c r="U2708" s="50"/>
      <c r="V2708" s="50"/>
      <c r="W2708" s="50"/>
      <c r="X2708" s="50"/>
      <c r="Y2708" s="50"/>
      <c r="Z2708" s="250"/>
      <c r="AA2708" s="238"/>
      <c r="AB2708" s="50"/>
      <c r="AC2708" s="50"/>
      <c r="AD2708" s="50"/>
      <c r="AE2708" s="50"/>
      <c r="AF2708" s="50"/>
      <c r="AG2708" s="50"/>
      <c r="AH2708" s="50"/>
      <c r="AI2708" s="50"/>
      <c r="AJ2708" s="50"/>
      <c r="AK2708" s="50"/>
      <c r="AL2708" s="50"/>
      <c r="AM2708" s="50"/>
      <c r="AN2708" s="50"/>
      <c r="AO2708" s="50"/>
      <c r="AP2708" s="50"/>
      <c r="AQ2708" s="50"/>
      <c r="AR2708" s="50"/>
      <c r="AS2708" s="50"/>
      <c r="AT2708" s="50"/>
      <c r="AU2708" s="50"/>
      <c r="AV2708" s="50"/>
      <c r="AW2708" s="50"/>
      <c r="AX2708" s="50"/>
      <c r="AY2708" s="50"/>
      <c r="AZ2708" s="50"/>
      <c r="BA2708" s="50"/>
      <c r="BB2708" s="50"/>
      <c r="BC2708" s="50"/>
      <c r="BD2708" s="50"/>
      <c r="BE2708" s="50"/>
      <c r="BF2708" s="50"/>
      <c r="BG2708" s="50"/>
      <c r="BH2708" s="50"/>
      <c r="BI2708" s="50"/>
      <c r="BJ2708" s="50"/>
      <c r="BK2708" s="50"/>
      <c r="BL2708" s="50"/>
      <c r="BM2708" s="50"/>
      <c r="BN2708" s="50"/>
      <c r="BO2708" s="50"/>
      <c r="BP2708" s="50"/>
      <c r="BQ2708" s="50"/>
      <c r="BR2708" s="50"/>
      <c r="BS2708" s="50"/>
      <c r="BT2708" s="50"/>
      <c r="BU2708" s="50"/>
      <c r="BV2708" s="50"/>
      <c r="BW2708" s="50"/>
      <c r="BX2708" s="50"/>
      <c r="BY2708" s="50"/>
      <c r="BZ2708" s="50"/>
      <c r="CA2708" s="50"/>
      <c r="CB2708" s="50"/>
      <c r="CC2708" s="50"/>
      <c r="CD2708" s="50"/>
      <c r="CE2708" s="50"/>
      <c r="CF2708" s="50"/>
      <c r="CG2708" s="50"/>
      <c r="CH2708" s="50"/>
      <c r="CI2708" s="50"/>
      <c r="CJ2708" s="50"/>
      <c r="CK2708" s="50"/>
      <c r="CL2708" s="50"/>
      <c r="CM2708" s="50"/>
      <c r="CN2708" s="50"/>
      <c r="CO2708" s="50"/>
      <c r="CP2708" s="50"/>
      <c r="CQ2708" s="50"/>
      <c r="CR2708" s="50"/>
      <c r="CS2708" s="50"/>
      <c r="CT2708" s="50"/>
      <c r="CU2708" s="50"/>
      <c r="CV2708" s="50"/>
      <c r="CW2708" s="50"/>
      <c r="CX2708" s="50"/>
      <c r="CY2708" s="50"/>
      <c r="CZ2708" s="50"/>
      <c r="DA2708" s="50"/>
      <c r="DB2708" s="50"/>
      <c r="DC2708" s="50"/>
      <c r="DD2708" s="50"/>
      <c r="DE2708" s="50"/>
      <c r="DF2708" s="50"/>
    </row>
    <row r="2709" spans="2:110" x14ac:dyDescent="0.2">
      <c r="B2709" s="176"/>
      <c r="C2709" s="176"/>
      <c r="D2709" s="200"/>
      <c r="E2709" s="203"/>
      <c r="F2709" s="203"/>
      <c r="G2709" s="203"/>
      <c r="H2709" s="203"/>
      <c r="I2709" s="203"/>
      <c r="J2709" s="203"/>
      <c r="K2709" s="203"/>
      <c r="L2709" s="203"/>
      <c r="M2709" s="203"/>
      <c r="N2709" s="203"/>
      <c r="O2709" s="203"/>
      <c r="P2709" s="203"/>
      <c r="Q2709" s="204"/>
      <c r="R2709" s="204"/>
      <c r="S2709" s="234"/>
      <c r="T2709" s="50"/>
      <c r="U2709" s="50"/>
      <c r="V2709" s="50"/>
      <c r="W2709" s="50"/>
      <c r="X2709" s="50"/>
      <c r="Y2709" s="50"/>
      <c r="Z2709" s="250"/>
      <c r="AA2709" s="238"/>
      <c r="AB2709" s="50"/>
      <c r="AC2709" s="50"/>
      <c r="AD2709" s="50"/>
      <c r="AE2709" s="50"/>
      <c r="AF2709" s="50"/>
      <c r="AG2709" s="50"/>
      <c r="AH2709" s="50"/>
      <c r="AI2709" s="50"/>
      <c r="AJ2709" s="50"/>
      <c r="AK2709" s="50"/>
      <c r="AL2709" s="50"/>
      <c r="AM2709" s="50"/>
      <c r="AN2709" s="50"/>
      <c r="AO2709" s="50"/>
      <c r="AP2709" s="50"/>
      <c r="AQ2709" s="50"/>
      <c r="AR2709" s="50"/>
      <c r="AS2709" s="50"/>
      <c r="AT2709" s="50"/>
      <c r="AU2709" s="50"/>
      <c r="AV2709" s="50"/>
      <c r="AW2709" s="50"/>
      <c r="AX2709" s="50"/>
      <c r="AY2709" s="50"/>
      <c r="AZ2709" s="50"/>
      <c r="BA2709" s="50"/>
      <c r="BB2709" s="50"/>
      <c r="BC2709" s="50"/>
      <c r="BD2709" s="50"/>
      <c r="BE2709" s="50"/>
      <c r="BF2709" s="50"/>
      <c r="BG2709" s="50"/>
      <c r="BH2709" s="50"/>
      <c r="BI2709" s="50"/>
      <c r="BJ2709" s="50"/>
      <c r="BK2709" s="50"/>
      <c r="BL2709" s="50"/>
      <c r="BM2709" s="50"/>
      <c r="BN2709" s="50"/>
      <c r="BO2709" s="50"/>
      <c r="BP2709" s="50"/>
      <c r="BQ2709" s="50"/>
      <c r="BR2709" s="50"/>
      <c r="BS2709" s="50"/>
      <c r="BT2709" s="50"/>
      <c r="BU2709" s="50"/>
      <c r="BV2709" s="50"/>
      <c r="BW2709" s="50"/>
      <c r="BX2709" s="50"/>
      <c r="BY2709" s="50"/>
      <c r="BZ2709" s="50"/>
      <c r="CA2709" s="50"/>
      <c r="CB2709" s="50"/>
      <c r="CC2709" s="50"/>
      <c r="CD2709" s="50"/>
      <c r="CE2709" s="50"/>
      <c r="CF2709" s="50"/>
      <c r="CG2709" s="50"/>
      <c r="CH2709" s="50"/>
      <c r="CI2709" s="50"/>
      <c r="CJ2709" s="50"/>
      <c r="CK2709" s="50"/>
      <c r="CL2709" s="50"/>
      <c r="CM2709" s="50"/>
      <c r="CN2709" s="50"/>
      <c r="CO2709" s="50"/>
      <c r="CP2709" s="50"/>
      <c r="CQ2709" s="50"/>
      <c r="CR2709" s="50"/>
      <c r="CS2709" s="50"/>
      <c r="CT2709" s="50"/>
      <c r="CU2709" s="50"/>
      <c r="CV2709" s="50"/>
      <c r="CW2709" s="50"/>
      <c r="CX2709" s="50"/>
      <c r="CY2709" s="50"/>
      <c r="CZ2709" s="50"/>
      <c r="DA2709" s="50"/>
      <c r="DB2709" s="50"/>
      <c r="DC2709" s="50"/>
      <c r="DD2709" s="50"/>
      <c r="DE2709" s="50"/>
      <c r="DF2709" s="50"/>
    </row>
    <row r="2710" spans="2:110" x14ac:dyDescent="0.2">
      <c r="B2710" s="176"/>
      <c r="C2710" s="176"/>
      <c r="E2710" s="203"/>
      <c r="F2710" s="203"/>
      <c r="G2710" s="203"/>
      <c r="H2710" s="203"/>
      <c r="I2710" s="203"/>
      <c r="J2710" s="203"/>
      <c r="K2710" s="203"/>
      <c r="L2710" s="203"/>
      <c r="M2710" s="203"/>
      <c r="N2710" s="203"/>
      <c r="O2710" s="203"/>
      <c r="P2710" s="203"/>
      <c r="Q2710" s="204"/>
      <c r="R2710" s="204"/>
      <c r="S2710" s="234"/>
      <c r="T2710" s="50"/>
      <c r="U2710" s="50"/>
      <c r="V2710" s="50"/>
      <c r="W2710" s="50"/>
      <c r="X2710" s="50"/>
      <c r="Y2710" s="50"/>
      <c r="Z2710" s="250"/>
      <c r="AA2710" s="238"/>
      <c r="AB2710" s="50"/>
      <c r="AC2710" s="50"/>
      <c r="AD2710" s="50"/>
      <c r="AE2710" s="50"/>
      <c r="AF2710" s="50"/>
      <c r="AG2710" s="50"/>
      <c r="AH2710" s="50"/>
      <c r="AI2710" s="50"/>
      <c r="AJ2710" s="50"/>
      <c r="AK2710" s="50"/>
      <c r="AL2710" s="50"/>
      <c r="AM2710" s="50"/>
      <c r="AN2710" s="50"/>
      <c r="AO2710" s="50"/>
      <c r="AP2710" s="50"/>
      <c r="AQ2710" s="50"/>
      <c r="AR2710" s="50"/>
      <c r="AS2710" s="50"/>
      <c r="AT2710" s="50"/>
      <c r="AU2710" s="50"/>
      <c r="AV2710" s="50"/>
      <c r="AW2710" s="50"/>
      <c r="AX2710" s="50"/>
      <c r="AY2710" s="50"/>
      <c r="AZ2710" s="50"/>
      <c r="BA2710" s="50"/>
      <c r="BB2710" s="50"/>
      <c r="BC2710" s="50"/>
      <c r="BD2710" s="50"/>
      <c r="BE2710" s="50"/>
      <c r="BF2710" s="50"/>
      <c r="BG2710" s="50"/>
      <c r="BH2710" s="50"/>
      <c r="BI2710" s="50"/>
      <c r="BJ2710" s="50"/>
      <c r="BK2710" s="50"/>
      <c r="BL2710" s="50"/>
      <c r="BM2710" s="50"/>
      <c r="BN2710" s="50"/>
      <c r="BO2710" s="50"/>
      <c r="BP2710" s="50"/>
      <c r="BQ2710" s="50"/>
      <c r="BR2710" s="50"/>
      <c r="BS2710" s="50"/>
      <c r="BT2710" s="50"/>
      <c r="BU2710" s="50"/>
      <c r="BV2710" s="50"/>
      <c r="BW2710" s="50"/>
      <c r="BX2710" s="50"/>
      <c r="BY2710" s="50"/>
      <c r="BZ2710" s="50"/>
      <c r="CA2710" s="50"/>
      <c r="CB2710" s="50"/>
      <c r="CC2710" s="50"/>
      <c r="CD2710" s="50"/>
      <c r="CE2710" s="50"/>
      <c r="CF2710" s="50"/>
      <c r="CG2710" s="50"/>
      <c r="CH2710" s="50"/>
      <c r="CI2710" s="50"/>
      <c r="CJ2710" s="50"/>
      <c r="CK2710" s="50"/>
      <c r="CL2710" s="50"/>
      <c r="CM2710" s="50"/>
      <c r="CN2710" s="50"/>
      <c r="CO2710" s="50"/>
      <c r="CP2710" s="50"/>
      <c r="CQ2710" s="50"/>
      <c r="CR2710" s="50"/>
      <c r="CS2710" s="50"/>
      <c r="CT2710" s="50"/>
      <c r="CU2710" s="50"/>
      <c r="CV2710" s="50"/>
      <c r="CW2710" s="50"/>
      <c r="CX2710" s="50"/>
      <c r="CY2710" s="50"/>
      <c r="CZ2710" s="50"/>
      <c r="DA2710" s="50"/>
      <c r="DB2710" s="50"/>
      <c r="DC2710" s="50"/>
      <c r="DD2710" s="50"/>
      <c r="DE2710" s="50"/>
      <c r="DF2710" s="50"/>
    </row>
    <row r="2711" spans="2:110" x14ac:dyDescent="0.2">
      <c r="B2711" s="176"/>
      <c r="C2711" s="176"/>
      <c r="E2711" s="203"/>
      <c r="F2711" s="203"/>
      <c r="G2711" s="203"/>
      <c r="H2711" s="203"/>
      <c r="I2711" s="203"/>
      <c r="J2711" s="203"/>
      <c r="K2711" s="203"/>
      <c r="L2711" s="203"/>
      <c r="M2711" s="203"/>
      <c r="N2711" s="203"/>
      <c r="O2711" s="203"/>
      <c r="P2711" s="203"/>
      <c r="Q2711" s="204"/>
      <c r="R2711" s="204"/>
      <c r="S2711" s="234"/>
      <c r="T2711" s="50"/>
      <c r="U2711" s="50"/>
      <c r="V2711" s="50"/>
      <c r="W2711" s="50"/>
      <c r="X2711" s="50"/>
      <c r="Y2711" s="50"/>
      <c r="Z2711" s="250"/>
      <c r="AA2711" s="238"/>
      <c r="AB2711" s="50"/>
      <c r="AC2711" s="50"/>
      <c r="AD2711" s="50"/>
      <c r="AE2711" s="50"/>
      <c r="AF2711" s="50"/>
      <c r="AG2711" s="50"/>
      <c r="AH2711" s="50"/>
      <c r="AI2711" s="50"/>
      <c r="AJ2711" s="50"/>
      <c r="AK2711" s="50"/>
      <c r="AL2711" s="50"/>
      <c r="AM2711" s="50"/>
      <c r="AN2711" s="50"/>
      <c r="AO2711" s="50"/>
      <c r="AP2711" s="50"/>
      <c r="AQ2711" s="50"/>
      <c r="AR2711" s="50"/>
      <c r="AS2711" s="50"/>
      <c r="AT2711" s="50"/>
      <c r="AU2711" s="50"/>
      <c r="AV2711" s="50"/>
      <c r="AW2711" s="50"/>
      <c r="AX2711" s="50"/>
      <c r="AY2711" s="50"/>
      <c r="AZ2711" s="50"/>
      <c r="BA2711" s="50"/>
      <c r="BB2711" s="50"/>
      <c r="BC2711" s="50"/>
      <c r="BD2711" s="50"/>
      <c r="BE2711" s="50"/>
      <c r="BF2711" s="50"/>
      <c r="BG2711" s="50"/>
      <c r="BH2711" s="50"/>
      <c r="BI2711" s="50"/>
      <c r="BJ2711" s="50"/>
      <c r="BK2711" s="50"/>
      <c r="BL2711" s="50"/>
      <c r="BM2711" s="50"/>
      <c r="BN2711" s="50"/>
      <c r="BO2711" s="50"/>
      <c r="BP2711" s="50"/>
      <c r="BQ2711" s="50"/>
      <c r="BR2711" s="50"/>
      <c r="BS2711" s="50"/>
      <c r="BT2711" s="50"/>
      <c r="BU2711" s="50"/>
      <c r="BV2711" s="50"/>
      <c r="BW2711" s="50"/>
      <c r="BX2711" s="50"/>
      <c r="BY2711" s="50"/>
      <c r="BZ2711" s="50"/>
      <c r="CA2711" s="50"/>
      <c r="CB2711" s="50"/>
      <c r="CC2711" s="50"/>
      <c r="CD2711" s="50"/>
      <c r="CE2711" s="50"/>
      <c r="CF2711" s="50"/>
      <c r="CG2711" s="50"/>
      <c r="CH2711" s="50"/>
      <c r="CI2711" s="50"/>
      <c r="CJ2711" s="50"/>
      <c r="CK2711" s="50"/>
      <c r="CL2711" s="50"/>
      <c r="CM2711" s="50"/>
      <c r="CN2711" s="50"/>
      <c r="CO2711" s="50"/>
      <c r="CP2711" s="50"/>
      <c r="CQ2711" s="50"/>
      <c r="CR2711" s="50"/>
      <c r="CS2711" s="50"/>
      <c r="CT2711" s="50"/>
      <c r="CU2711" s="50"/>
      <c r="CV2711" s="50"/>
      <c r="CW2711" s="50"/>
      <c r="CX2711" s="50"/>
      <c r="CY2711" s="50"/>
      <c r="CZ2711" s="50"/>
      <c r="DA2711" s="50"/>
      <c r="DB2711" s="50"/>
      <c r="DC2711" s="50"/>
      <c r="DD2711" s="50"/>
      <c r="DE2711" s="50"/>
      <c r="DF2711" s="50"/>
    </row>
    <row r="2712" spans="2:110" x14ac:dyDescent="0.2">
      <c r="B2712" s="176"/>
      <c r="C2712" s="176"/>
      <c r="E2712" s="203"/>
      <c r="F2712" s="203"/>
      <c r="G2712" s="203"/>
      <c r="H2712" s="203"/>
      <c r="I2712" s="203"/>
      <c r="J2712" s="203"/>
      <c r="K2712" s="203"/>
      <c r="L2712" s="203"/>
      <c r="M2712" s="203"/>
      <c r="N2712" s="203"/>
      <c r="O2712" s="203"/>
      <c r="P2712" s="203"/>
      <c r="Q2712" s="204"/>
      <c r="R2712" s="204"/>
      <c r="S2712" s="234"/>
      <c r="T2712" s="50"/>
      <c r="U2712" s="50"/>
      <c r="V2712" s="50"/>
      <c r="W2712" s="50"/>
      <c r="X2712" s="50"/>
      <c r="Y2712" s="50"/>
      <c r="Z2712" s="250"/>
      <c r="AA2712" s="238"/>
      <c r="AB2712" s="50"/>
      <c r="AC2712" s="50"/>
      <c r="AD2712" s="50"/>
      <c r="AE2712" s="50"/>
      <c r="AF2712" s="50"/>
      <c r="AG2712" s="50"/>
      <c r="AH2712" s="50"/>
      <c r="AI2712" s="50"/>
      <c r="AJ2712" s="50"/>
      <c r="AK2712" s="50"/>
      <c r="AL2712" s="50"/>
      <c r="AM2712" s="50"/>
      <c r="AN2712" s="50"/>
      <c r="AO2712" s="50"/>
      <c r="AP2712" s="50"/>
      <c r="AQ2712" s="50"/>
      <c r="AR2712" s="50"/>
      <c r="AS2712" s="50"/>
      <c r="AT2712" s="50"/>
      <c r="AU2712" s="50"/>
      <c r="AV2712" s="50"/>
      <c r="AW2712" s="50"/>
      <c r="AX2712" s="50"/>
      <c r="AY2712" s="50"/>
      <c r="AZ2712" s="50"/>
      <c r="BA2712" s="50"/>
      <c r="BB2712" s="50"/>
      <c r="BC2712" s="50"/>
      <c r="BD2712" s="50"/>
      <c r="BE2712" s="50"/>
      <c r="BF2712" s="50"/>
      <c r="BG2712" s="50"/>
      <c r="BH2712" s="50"/>
      <c r="BI2712" s="50"/>
      <c r="BJ2712" s="50"/>
      <c r="BK2712" s="50"/>
      <c r="BL2712" s="50"/>
      <c r="BM2712" s="50"/>
      <c r="BN2712" s="50"/>
      <c r="BO2712" s="50"/>
      <c r="BP2712" s="50"/>
      <c r="BQ2712" s="50"/>
      <c r="BR2712" s="50"/>
      <c r="BS2712" s="50"/>
      <c r="BT2712" s="50"/>
      <c r="BU2712" s="50"/>
      <c r="BV2712" s="50"/>
      <c r="BW2712" s="50"/>
      <c r="BX2712" s="50"/>
      <c r="BY2712" s="50"/>
      <c r="BZ2712" s="50"/>
      <c r="CA2712" s="50"/>
      <c r="CB2712" s="50"/>
      <c r="CC2712" s="50"/>
      <c r="CD2712" s="50"/>
      <c r="CE2712" s="50"/>
      <c r="CF2712" s="50"/>
      <c r="CG2712" s="50"/>
      <c r="CH2712" s="50"/>
      <c r="CI2712" s="50"/>
      <c r="CJ2712" s="50"/>
      <c r="CK2712" s="50"/>
      <c r="CL2712" s="50"/>
      <c r="CM2712" s="50"/>
      <c r="CN2712" s="50"/>
      <c r="CO2712" s="50"/>
      <c r="CP2712" s="50"/>
      <c r="CQ2712" s="50"/>
      <c r="CR2712" s="50"/>
      <c r="CS2712" s="50"/>
      <c r="CT2712" s="50"/>
      <c r="CU2712" s="50"/>
      <c r="CV2712" s="50"/>
      <c r="CW2712" s="50"/>
      <c r="CX2712" s="50"/>
      <c r="CY2712" s="50"/>
      <c r="CZ2712" s="50"/>
      <c r="DA2712" s="50"/>
      <c r="DB2712" s="50"/>
      <c r="DC2712" s="50"/>
      <c r="DD2712" s="50"/>
      <c r="DE2712" s="50"/>
      <c r="DF2712" s="50"/>
    </row>
    <row r="2713" spans="2:110" x14ac:dyDescent="0.2">
      <c r="B2713" s="176"/>
      <c r="C2713" s="176"/>
      <c r="E2713" s="203"/>
      <c r="F2713" s="203"/>
      <c r="G2713" s="203"/>
      <c r="H2713" s="203"/>
      <c r="I2713" s="203"/>
      <c r="J2713" s="203"/>
      <c r="K2713" s="203"/>
      <c r="L2713" s="203"/>
      <c r="M2713" s="203"/>
      <c r="N2713" s="203"/>
      <c r="O2713" s="203"/>
      <c r="P2713" s="203"/>
      <c r="Q2713" s="204"/>
      <c r="R2713" s="204"/>
      <c r="S2713" s="234"/>
      <c r="T2713" s="50"/>
      <c r="U2713" s="50"/>
      <c r="V2713" s="50"/>
      <c r="W2713" s="50"/>
      <c r="X2713" s="50"/>
      <c r="Y2713" s="50"/>
      <c r="Z2713" s="250"/>
      <c r="AA2713" s="238"/>
      <c r="AB2713" s="50"/>
      <c r="AC2713" s="50"/>
      <c r="AD2713" s="50"/>
      <c r="AE2713" s="50"/>
      <c r="AF2713" s="50"/>
      <c r="AG2713" s="50"/>
      <c r="AH2713" s="50"/>
      <c r="AI2713" s="50"/>
      <c r="AJ2713" s="50"/>
      <c r="AK2713" s="50"/>
      <c r="AL2713" s="50"/>
      <c r="AM2713" s="50"/>
      <c r="AN2713" s="50"/>
      <c r="AO2713" s="50"/>
      <c r="AP2713" s="50"/>
      <c r="AQ2713" s="50"/>
      <c r="AR2713" s="50"/>
      <c r="AS2713" s="50"/>
      <c r="AT2713" s="50"/>
      <c r="AU2713" s="50"/>
      <c r="AV2713" s="50"/>
      <c r="AW2713" s="50"/>
      <c r="AX2713" s="50"/>
      <c r="AY2713" s="50"/>
      <c r="AZ2713" s="50"/>
      <c r="BA2713" s="50"/>
      <c r="BB2713" s="50"/>
      <c r="BC2713" s="50"/>
      <c r="BD2713" s="50"/>
      <c r="BE2713" s="50"/>
      <c r="BF2713" s="50"/>
      <c r="BG2713" s="50"/>
      <c r="BH2713" s="50"/>
      <c r="BI2713" s="50"/>
      <c r="BJ2713" s="50"/>
      <c r="BK2713" s="50"/>
      <c r="BL2713" s="50"/>
      <c r="BM2713" s="50"/>
      <c r="BN2713" s="50"/>
      <c r="BO2713" s="50"/>
      <c r="BP2713" s="50"/>
      <c r="BQ2713" s="50"/>
      <c r="BR2713" s="50"/>
      <c r="BS2713" s="50"/>
      <c r="BT2713" s="50"/>
      <c r="BU2713" s="50"/>
      <c r="BV2713" s="50"/>
      <c r="BW2713" s="50"/>
      <c r="BX2713" s="50"/>
      <c r="BY2713" s="50"/>
      <c r="BZ2713" s="50"/>
      <c r="CA2713" s="50"/>
      <c r="CB2713" s="50"/>
      <c r="CC2713" s="50"/>
      <c r="CD2713" s="50"/>
      <c r="CE2713" s="50"/>
      <c r="CF2713" s="50"/>
      <c r="CG2713" s="50"/>
      <c r="CH2713" s="50"/>
      <c r="CI2713" s="50"/>
      <c r="CJ2713" s="50"/>
      <c r="CK2713" s="50"/>
      <c r="CL2713" s="50"/>
      <c r="CM2713" s="50"/>
      <c r="CN2713" s="50"/>
      <c r="CO2713" s="50"/>
      <c r="CP2713" s="50"/>
      <c r="CQ2713" s="50"/>
      <c r="CR2713" s="50"/>
      <c r="CS2713" s="50"/>
      <c r="CT2713" s="50"/>
      <c r="CU2713" s="50"/>
      <c r="CV2713" s="50"/>
      <c r="CW2713" s="50"/>
      <c r="CX2713" s="50"/>
      <c r="CY2713" s="50"/>
      <c r="CZ2713" s="50"/>
      <c r="DA2713" s="50"/>
      <c r="DB2713" s="50"/>
      <c r="DC2713" s="50"/>
      <c r="DD2713" s="50"/>
      <c r="DE2713" s="50"/>
      <c r="DF2713" s="50"/>
    </row>
    <row r="2714" spans="2:110" x14ac:dyDescent="0.2">
      <c r="B2714" s="176"/>
      <c r="C2714" s="176"/>
      <c r="E2714" s="203"/>
      <c r="F2714" s="203"/>
      <c r="G2714" s="203"/>
      <c r="H2714" s="203"/>
      <c r="I2714" s="203"/>
      <c r="J2714" s="203"/>
      <c r="K2714" s="203"/>
      <c r="L2714" s="203"/>
      <c r="M2714" s="203"/>
      <c r="N2714" s="203"/>
      <c r="O2714" s="203"/>
      <c r="P2714" s="203"/>
      <c r="Q2714" s="204"/>
      <c r="R2714" s="204"/>
      <c r="S2714" s="234"/>
      <c r="T2714" s="50"/>
      <c r="U2714" s="50"/>
      <c r="V2714" s="50"/>
      <c r="W2714" s="50"/>
      <c r="X2714" s="50"/>
      <c r="Y2714" s="50"/>
      <c r="Z2714" s="250"/>
      <c r="AA2714" s="238"/>
      <c r="AB2714" s="50"/>
      <c r="AC2714" s="50"/>
      <c r="AD2714" s="50"/>
      <c r="AE2714" s="50"/>
      <c r="AF2714" s="50"/>
      <c r="AG2714" s="50"/>
      <c r="AH2714" s="50"/>
      <c r="AI2714" s="50"/>
      <c r="AJ2714" s="50"/>
      <c r="AK2714" s="50"/>
      <c r="AL2714" s="50"/>
      <c r="AM2714" s="50"/>
      <c r="AN2714" s="50"/>
      <c r="AO2714" s="50"/>
      <c r="AP2714" s="50"/>
      <c r="AQ2714" s="50"/>
      <c r="AR2714" s="50"/>
      <c r="AS2714" s="50"/>
      <c r="AT2714" s="50"/>
      <c r="AU2714" s="50"/>
      <c r="AV2714" s="50"/>
      <c r="AW2714" s="50"/>
      <c r="AX2714" s="50"/>
      <c r="AY2714" s="50"/>
      <c r="AZ2714" s="50"/>
      <c r="BA2714" s="50"/>
      <c r="BB2714" s="50"/>
      <c r="BC2714" s="50"/>
      <c r="BD2714" s="50"/>
      <c r="BE2714" s="50"/>
      <c r="BF2714" s="50"/>
      <c r="BG2714" s="50"/>
      <c r="BH2714" s="50"/>
      <c r="BI2714" s="50"/>
      <c r="BJ2714" s="50"/>
      <c r="BK2714" s="50"/>
      <c r="BL2714" s="50"/>
      <c r="BM2714" s="50"/>
      <c r="BN2714" s="50"/>
      <c r="BO2714" s="50"/>
      <c r="BP2714" s="50"/>
      <c r="BQ2714" s="50"/>
      <c r="BR2714" s="50"/>
      <c r="BS2714" s="50"/>
      <c r="BT2714" s="50"/>
      <c r="BU2714" s="50"/>
      <c r="BV2714" s="50"/>
      <c r="BW2714" s="50"/>
      <c r="BX2714" s="50"/>
      <c r="BY2714" s="50"/>
      <c r="BZ2714" s="50"/>
      <c r="CA2714" s="50"/>
      <c r="CB2714" s="50"/>
      <c r="CC2714" s="50"/>
      <c r="CD2714" s="50"/>
      <c r="CE2714" s="50"/>
      <c r="CF2714" s="50"/>
      <c r="CG2714" s="50"/>
      <c r="CH2714" s="50"/>
      <c r="CI2714" s="50"/>
      <c r="CJ2714" s="50"/>
      <c r="CK2714" s="50"/>
      <c r="CL2714" s="50"/>
      <c r="CM2714" s="50"/>
      <c r="CN2714" s="50"/>
      <c r="CO2714" s="50"/>
      <c r="CP2714" s="50"/>
      <c r="CQ2714" s="50"/>
      <c r="CR2714" s="50"/>
      <c r="CS2714" s="50"/>
      <c r="CT2714" s="50"/>
      <c r="CU2714" s="50"/>
      <c r="CV2714" s="50"/>
      <c r="CW2714" s="50"/>
      <c r="CX2714" s="50"/>
      <c r="CY2714" s="50"/>
      <c r="CZ2714" s="50"/>
      <c r="DA2714" s="50"/>
      <c r="DB2714" s="50"/>
      <c r="DC2714" s="50"/>
      <c r="DD2714" s="50"/>
      <c r="DE2714" s="50"/>
      <c r="DF2714" s="50"/>
    </row>
    <row r="2715" spans="2:110" x14ac:dyDescent="0.2">
      <c r="B2715" s="176"/>
      <c r="C2715" s="176"/>
      <c r="E2715" s="203"/>
      <c r="F2715" s="203"/>
      <c r="G2715" s="203"/>
      <c r="H2715" s="203"/>
      <c r="I2715" s="203"/>
      <c r="J2715" s="203"/>
      <c r="K2715" s="203"/>
      <c r="L2715" s="203"/>
      <c r="M2715" s="203"/>
      <c r="N2715" s="203"/>
      <c r="O2715" s="203"/>
      <c r="P2715" s="203"/>
      <c r="Q2715" s="204"/>
      <c r="R2715" s="204"/>
      <c r="S2715" s="234"/>
      <c r="T2715" s="50"/>
      <c r="U2715" s="50"/>
      <c r="V2715" s="50"/>
      <c r="W2715" s="50"/>
      <c r="X2715" s="50"/>
      <c r="Y2715" s="50"/>
      <c r="Z2715" s="250"/>
      <c r="AA2715" s="238"/>
      <c r="AB2715" s="50"/>
      <c r="AC2715" s="50"/>
      <c r="AD2715" s="50"/>
      <c r="AE2715" s="50"/>
      <c r="AF2715" s="50"/>
      <c r="AG2715" s="50"/>
      <c r="AH2715" s="50"/>
      <c r="AI2715" s="50"/>
      <c r="AJ2715" s="50"/>
      <c r="AK2715" s="50"/>
      <c r="AL2715" s="50"/>
      <c r="AM2715" s="50"/>
      <c r="AN2715" s="50"/>
      <c r="AO2715" s="50"/>
      <c r="AP2715" s="50"/>
      <c r="AQ2715" s="50"/>
      <c r="AR2715" s="50"/>
      <c r="AS2715" s="50"/>
      <c r="AT2715" s="50"/>
      <c r="AU2715" s="50"/>
      <c r="AV2715" s="50"/>
      <c r="AW2715" s="50"/>
      <c r="AX2715" s="50"/>
      <c r="AY2715" s="50"/>
      <c r="AZ2715" s="50"/>
      <c r="BA2715" s="50"/>
      <c r="BB2715" s="50"/>
      <c r="BC2715" s="50"/>
      <c r="BD2715" s="50"/>
      <c r="BE2715" s="50"/>
      <c r="BF2715" s="50"/>
      <c r="BG2715" s="50"/>
      <c r="BH2715" s="50"/>
      <c r="BI2715" s="50"/>
      <c r="BJ2715" s="50"/>
      <c r="BK2715" s="50"/>
      <c r="BL2715" s="50"/>
      <c r="BM2715" s="50"/>
      <c r="BN2715" s="50"/>
      <c r="BO2715" s="50"/>
      <c r="BP2715" s="50"/>
      <c r="BQ2715" s="50"/>
      <c r="BR2715" s="50"/>
      <c r="BS2715" s="50"/>
      <c r="BT2715" s="50"/>
      <c r="BU2715" s="50"/>
      <c r="BV2715" s="50"/>
      <c r="BW2715" s="50"/>
      <c r="BX2715" s="50"/>
      <c r="BY2715" s="50"/>
      <c r="BZ2715" s="50"/>
      <c r="CA2715" s="50"/>
      <c r="CB2715" s="50"/>
      <c r="CC2715" s="50"/>
      <c r="CD2715" s="50"/>
      <c r="CE2715" s="50"/>
      <c r="CF2715" s="50"/>
      <c r="CG2715" s="50"/>
      <c r="CH2715" s="50"/>
      <c r="CI2715" s="50"/>
      <c r="CJ2715" s="50"/>
      <c r="CK2715" s="50"/>
      <c r="CL2715" s="50"/>
      <c r="CM2715" s="50"/>
      <c r="CN2715" s="50"/>
      <c r="CO2715" s="50"/>
      <c r="CP2715" s="50"/>
      <c r="CQ2715" s="50"/>
      <c r="CR2715" s="50"/>
      <c r="CS2715" s="50"/>
      <c r="CT2715" s="50"/>
      <c r="CU2715" s="50"/>
      <c r="CV2715" s="50"/>
      <c r="CW2715" s="50"/>
      <c r="CX2715" s="50"/>
      <c r="CY2715" s="50"/>
      <c r="CZ2715" s="50"/>
      <c r="DA2715" s="50"/>
      <c r="DB2715" s="50"/>
      <c r="DC2715" s="50"/>
      <c r="DD2715" s="50"/>
      <c r="DE2715" s="50"/>
      <c r="DF2715" s="50"/>
    </row>
    <row r="2716" spans="2:110" x14ac:dyDescent="0.2">
      <c r="B2716" s="176"/>
      <c r="C2716" s="176"/>
      <c r="E2716" s="203"/>
      <c r="F2716" s="203"/>
      <c r="G2716" s="203"/>
      <c r="H2716" s="203"/>
      <c r="I2716" s="203"/>
      <c r="J2716" s="203"/>
      <c r="K2716" s="203"/>
      <c r="L2716" s="203"/>
      <c r="M2716" s="203"/>
      <c r="N2716" s="203"/>
      <c r="O2716" s="203"/>
      <c r="P2716" s="203"/>
      <c r="Q2716" s="204"/>
      <c r="R2716" s="204"/>
      <c r="S2716" s="234"/>
      <c r="T2716" s="50"/>
      <c r="U2716" s="50"/>
      <c r="V2716" s="50"/>
      <c r="W2716" s="50"/>
      <c r="X2716" s="50"/>
      <c r="Y2716" s="50"/>
      <c r="Z2716" s="250"/>
      <c r="AA2716" s="238"/>
      <c r="AB2716" s="50"/>
      <c r="AC2716" s="50"/>
      <c r="AD2716" s="50"/>
      <c r="AE2716" s="50"/>
      <c r="AF2716" s="50"/>
      <c r="AG2716" s="50"/>
      <c r="AH2716" s="50"/>
      <c r="AI2716" s="50"/>
      <c r="AJ2716" s="50"/>
      <c r="AK2716" s="50"/>
      <c r="AL2716" s="50"/>
      <c r="AM2716" s="50"/>
      <c r="AN2716" s="50"/>
      <c r="AO2716" s="50"/>
      <c r="AP2716" s="50"/>
      <c r="AQ2716" s="50"/>
      <c r="AR2716" s="50"/>
      <c r="AS2716" s="50"/>
      <c r="AT2716" s="50"/>
      <c r="AU2716" s="50"/>
      <c r="AV2716" s="50"/>
      <c r="AW2716" s="50"/>
      <c r="AX2716" s="50"/>
      <c r="AY2716" s="50"/>
      <c r="AZ2716" s="50"/>
      <c r="BA2716" s="50"/>
      <c r="BB2716" s="50"/>
      <c r="BC2716" s="50"/>
      <c r="BD2716" s="50"/>
      <c r="BE2716" s="50"/>
      <c r="BF2716" s="50"/>
      <c r="BG2716" s="50"/>
      <c r="BH2716" s="50"/>
      <c r="BI2716" s="50"/>
      <c r="BJ2716" s="50"/>
      <c r="BK2716" s="50"/>
      <c r="BL2716" s="50"/>
      <c r="BM2716" s="50"/>
      <c r="BN2716" s="50"/>
      <c r="BO2716" s="50"/>
      <c r="BP2716" s="50"/>
      <c r="BQ2716" s="50"/>
      <c r="BR2716" s="50"/>
      <c r="BS2716" s="50"/>
      <c r="BT2716" s="50"/>
      <c r="BU2716" s="50"/>
      <c r="BV2716" s="50"/>
      <c r="BW2716" s="50"/>
      <c r="BX2716" s="50"/>
      <c r="BY2716" s="50"/>
      <c r="BZ2716" s="50"/>
      <c r="CA2716" s="50"/>
      <c r="CB2716" s="50"/>
      <c r="CC2716" s="50"/>
      <c r="CD2716" s="50"/>
      <c r="CE2716" s="50"/>
      <c r="CF2716" s="50"/>
      <c r="CG2716" s="50"/>
      <c r="CH2716" s="50"/>
      <c r="CI2716" s="50"/>
      <c r="CJ2716" s="50"/>
      <c r="CK2716" s="50"/>
      <c r="CL2716" s="50"/>
      <c r="CM2716" s="50"/>
      <c r="CN2716" s="50"/>
      <c r="CO2716" s="50"/>
      <c r="CP2716" s="50"/>
      <c r="CQ2716" s="50"/>
      <c r="CR2716" s="50"/>
      <c r="CS2716" s="50"/>
      <c r="CT2716" s="50"/>
      <c r="CU2716" s="50"/>
      <c r="CV2716" s="50"/>
      <c r="CW2716" s="50"/>
      <c r="CX2716" s="50"/>
      <c r="CY2716" s="50"/>
      <c r="CZ2716" s="50"/>
      <c r="DA2716" s="50"/>
      <c r="DB2716" s="50"/>
      <c r="DC2716" s="50"/>
      <c r="DD2716" s="50"/>
      <c r="DE2716" s="50"/>
      <c r="DF2716" s="50"/>
    </row>
    <row r="2717" spans="2:110" x14ac:dyDescent="0.2">
      <c r="B2717" s="176"/>
      <c r="C2717" s="176"/>
      <c r="D2717" s="200"/>
      <c r="E2717" s="203"/>
      <c r="F2717" s="203"/>
      <c r="G2717" s="203"/>
      <c r="H2717" s="203"/>
      <c r="I2717" s="203"/>
      <c r="J2717" s="203"/>
      <c r="K2717" s="203"/>
      <c r="L2717" s="203"/>
      <c r="M2717" s="203"/>
      <c r="N2717" s="203"/>
      <c r="O2717" s="203"/>
      <c r="P2717" s="203"/>
      <c r="Q2717" s="204"/>
      <c r="R2717" s="204"/>
      <c r="S2717" s="234"/>
      <c r="T2717" s="50"/>
      <c r="U2717" s="50"/>
      <c r="V2717" s="50"/>
      <c r="W2717" s="50"/>
      <c r="X2717" s="50"/>
      <c r="Y2717" s="50"/>
      <c r="Z2717" s="250"/>
      <c r="AA2717" s="238"/>
      <c r="AB2717" s="50"/>
      <c r="AC2717" s="50"/>
      <c r="AD2717" s="50"/>
      <c r="AE2717" s="50"/>
      <c r="AF2717" s="50"/>
      <c r="AG2717" s="50"/>
      <c r="AH2717" s="50"/>
      <c r="AI2717" s="50"/>
      <c r="AJ2717" s="50"/>
      <c r="AK2717" s="50"/>
      <c r="AL2717" s="50"/>
      <c r="AM2717" s="50"/>
      <c r="AN2717" s="50"/>
      <c r="AO2717" s="50"/>
      <c r="AP2717" s="50"/>
      <c r="AQ2717" s="50"/>
      <c r="AR2717" s="50"/>
      <c r="AS2717" s="50"/>
      <c r="AT2717" s="50"/>
      <c r="AU2717" s="50"/>
      <c r="AV2717" s="50"/>
      <c r="AW2717" s="50"/>
      <c r="AX2717" s="50"/>
      <c r="AY2717" s="50"/>
      <c r="AZ2717" s="50"/>
      <c r="BA2717" s="50"/>
      <c r="BB2717" s="50"/>
      <c r="BC2717" s="50"/>
      <c r="BD2717" s="50"/>
      <c r="BE2717" s="50"/>
      <c r="BF2717" s="50"/>
      <c r="BG2717" s="50"/>
      <c r="BH2717" s="50"/>
      <c r="BI2717" s="50"/>
      <c r="BJ2717" s="50"/>
      <c r="BK2717" s="50"/>
      <c r="BL2717" s="50"/>
      <c r="BM2717" s="50"/>
      <c r="BN2717" s="50"/>
      <c r="BO2717" s="50"/>
      <c r="BP2717" s="50"/>
      <c r="BQ2717" s="50"/>
      <c r="BR2717" s="50"/>
      <c r="BS2717" s="50"/>
      <c r="BT2717" s="50"/>
      <c r="BU2717" s="50"/>
      <c r="BV2717" s="50"/>
      <c r="BW2717" s="50"/>
      <c r="BX2717" s="50"/>
      <c r="BY2717" s="50"/>
      <c r="BZ2717" s="50"/>
      <c r="CA2717" s="50"/>
      <c r="CB2717" s="50"/>
      <c r="CC2717" s="50"/>
      <c r="CD2717" s="50"/>
      <c r="CE2717" s="50"/>
      <c r="CF2717" s="50"/>
      <c r="CG2717" s="50"/>
      <c r="CH2717" s="50"/>
      <c r="CI2717" s="50"/>
      <c r="CJ2717" s="50"/>
      <c r="CK2717" s="50"/>
      <c r="CL2717" s="50"/>
      <c r="CM2717" s="50"/>
      <c r="CN2717" s="50"/>
      <c r="CO2717" s="50"/>
      <c r="CP2717" s="50"/>
      <c r="CQ2717" s="50"/>
      <c r="CR2717" s="50"/>
      <c r="CS2717" s="50"/>
      <c r="CT2717" s="50"/>
      <c r="CU2717" s="50"/>
      <c r="CV2717" s="50"/>
      <c r="CW2717" s="50"/>
      <c r="CX2717" s="50"/>
      <c r="CY2717" s="50"/>
      <c r="CZ2717" s="50"/>
      <c r="DA2717" s="50"/>
      <c r="DB2717" s="50"/>
      <c r="DC2717" s="50"/>
      <c r="DD2717" s="50"/>
      <c r="DE2717" s="50"/>
      <c r="DF2717" s="50"/>
    </row>
    <row r="2718" spans="2:110" x14ac:dyDescent="0.2">
      <c r="B2718" s="176"/>
      <c r="C2718" s="176"/>
      <c r="E2718" s="203"/>
      <c r="F2718" s="203"/>
      <c r="G2718" s="203"/>
      <c r="H2718" s="203"/>
      <c r="I2718" s="203"/>
      <c r="J2718" s="203"/>
      <c r="K2718" s="203"/>
      <c r="L2718" s="203"/>
      <c r="M2718" s="203"/>
      <c r="N2718" s="203"/>
      <c r="O2718" s="203"/>
      <c r="P2718" s="203"/>
      <c r="Q2718" s="204"/>
      <c r="R2718" s="204"/>
      <c r="S2718" s="234"/>
      <c r="T2718" s="50"/>
      <c r="U2718" s="50"/>
      <c r="V2718" s="50"/>
      <c r="W2718" s="50"/>
      <c r="X2718" s="50"/>
      <c r="Y2718" s="50"/>
      <c r="Z2718" s="250"/>
      <c r="AA2718" s="238"/>
      <c r="AB2718" s="50"/>
      <c r="AC2718" s="50"/>
      <c r="AD2718" s="50"/>
      <c r="AE2718" s="50"/>
      <c r="AF2718" s="50"/>
      <c r="AG2718" s="50"/>
      <c r="AH2718" s="50"/>
      <c r="AI2718" s="50"/>
      <c r="AJ2718" s="50"/>
      <c r="AK2718" s="50"/>
      <c r="AL2718" s="50"/>
      <c r="AM2718" s="50"/>
      <c r="AN2718" s="50"/>
      <c r="AO2718" s="50"/>
      <c r="AP2718" s="50"/>
      <c r="AQ2718" s="50"/>
      <c r="AR2718" s="50"/>
      <c r="AS2718" s="50"/>
      <c r="AT2718" s="50"/>
      <c r="AU2718" s="50"/>
      <c r="AV2718" s="50"/>
      <c r="AW2718" s="50"/>
      <c r="AX2718" s="50"/>
      <c r="AY2718" s="50"/>
      <c r="AZ2718" s="50"/>
      <c r="BA2718" s="50"/>
      <c r="BB2718" s="50"/>
      <c r="BC2718" s="50"/>
      <c r="BD2718" s="50"/>
      <c r="BE2718" s="50"/>
      <c r="BF2718" s="50"/>
      <c r="BG2718" s="50"/>
      <c r="BH2718" s="50"/>
      <c r="BI2718" s="50"/>
      <c r="BJ2718" s="50"/>
      <c r="BK2718" s="50"/>
      <c r="BL2718" s="50"/>
      <c r="BM2718" s="50"/>
      <c r="BN2718" s="50"/>
      <c r="BO2718" s="50"/>
      <c r="BP2718" s="50"/>
      <c r="BQ2718" s="50"/>
      <c r="BR2718" s="50"/>
      <c r="BS2718" s="50"/>
      <c r="BT2718" s="50"/>
      <c r="BU2718" s="50"/>
      <c r="BV2718" s="50"/>
      <c r="BW2718" s="50"/>
      <c r="BX2718" s="50"/>
      <c r="BY2718" s="50"/>
      <c r="BZ2718" s="50"/>
      <c r="CA2718" s="50"/>
      <c r="CB2718" s="50"/>
      <c r="CC2718" s="50"/>
      <c r="CD2718" s="50"/>
      <c r="CE2718" s="50"/>
      <c r="CF2718" s="50"/>
      <c r="CG2718" s="50"/>
      <c r="CH2718" s="50"/>
      <c r="CI2718" s="50"/>
      <c r="CJ2718" s="50"/>
      <c r="CK2718" s="50"/>
      <c r="CL2718" s="50"/>
      <c r="CM2718" s="50"/>
      <c r="CN2718" s="50"/>
      <c r="CO2718" s="50"/>
      <c r="CP2718" s="50"/>
      <c r="CQ2718" s="50"/>
      <c r="CR2718" s="50"/>
      <c r="CS2718" s="50"/>
      <c r="CT2718" s="50"/>
      <c r="CU2718" s="50"/>
      <c r="CV2718" s="50"/>
      <c r="CW2718" s="50"/>
      <c r="CX2718" s="50"/>
      <c r="CY2718" s="50"/>
      <c r="CZ2718" s="50"/>
      <c r="DA2718" s="50"/>
      <c r="DB2718" s="50"/>
      <c r="DC2718" s="50"/>
      <c r="DD2718" s="50"/>
      <c r="DE2718" s="50"/>
      <c r="DF2718" s="50"/>
    </row>
    <row r="2719" spans="2:110" x14ac:dyDescent="0.2">
      <c r="B2719" s="176"/>
      <c r="C2719" s="176"/>
      <c r="E2719" s="203"/>
      <c r="F2719" s="203"/>
      <c r="G2719" s="203"/>
      <c r="H2719" s="203"/>
      <c r="I2719" s="203"/>
      <c r="J2719" s="203"/>
      <c r="K2719" s="203"/>
      <c r="L2719" s="203"/>
      <c r="M2719" s="203"/>
      <c r="N2719" s="203"/>
      <c r="O2719" s="203"/>
      <c r="P2719" s="203"/>
      <c r="Q2719" s="204"/>
      <c r="R2719" s="204"/>
      <c r="S2719" s="234"/>
      <c r="T2719" s="50"/>
      <c r="U2719" s="50"/>
      <c r="V2719" s="50"/>
      <c r="W2719" s="50"/>
      <c r="X2719" s="50"/>
      <c r="Y2719" s="50"/>
      <c r="Z2719" s="250"/>
      <c r="AA2719" s="238"/>
      <c r="AB2719" s="50"/>
      <c r="AC2719" s="50"/>
      <c r="AD2719" s="50"/>
      <c r="AE2719" s="50"/>
      <c r="AF2719" s="50"/>
      <c r="AG2719" s="50"/>
      <c r="AH2719" s="50"/>
      <c r="AI2719" s="50"/>
      <c r="AJ2719" s="50"/>
      <c r="AK2719" s="50"/>
      <c r="AL2719" s="50"/>
      <c r="AM2719" s="50"/>
      <c r="AN2719" s="50"/>
      <c r="AO2719" s="50"/>
      <c r="AP2719" s="50"/>
      <c r="AQ2719" s="50"/>
      <c r="AR2719" s="50"/>
      <c r="AS2719" s="50"/>
      <c r="AT2719" s="50"/>
      <c r="AU2719" s="50"/>
      <c r="AV2719" s="50"/>
      <c r="AW2719" s="50"/>
      <c r="AX2719" s="50"/>
      <c r="AY2719" s="50"/>
      <c r="AZ2719" s="50"/>
      <c r="BA2719" s="50"/>
      <c r="BB2719" s="50"/>
      <c r="BC2719" s="50"/>
      <c r="BD2719" s="50"/>
      <c r="BE2719" s="50"/>
      <c r="BF2719" s="50"/>
      <c r="BG2719" s="50"/>
      <c r="BH2719" s="50"/>
      <c r="BI2719" s="50"/>
      <c r="BJ2719" s="50"/>
      <c r="BK2719" s="50"/>
      <c r="BL2719" s="50"/>
      <c r="BM2719" s="50"/>
      <c r="BN2719" s="50"/>
      <c r="BO2719" s="50"/>
      <c r="BP2719" s="50"/>
      <c r="BQ2719" s="50"/>
      <c r="BR2719" s="50"/>
      <c r="BS2719" s="50"/>
      <c r="BT2719" s="50"/>
      <c r="BU2719" s="50"/>
      <c r="BV2719" s="50"/>
      <c r="BW2719" s="50"/>
      <c r="BX2719" s="50"/>
      <c r="BY2719" s="50"/>
      <c r="BZ2719" s="50"/>
      <c r="CA2719" s="50"/>
      <c r="CB2719" s="50"/>
      <c r="CC2719" s="50"/>
      <c r="CD2719" s="50"/>
      <c r="CE2719" s="50"/>
      <c r="CF2719" s="50"/>
      <c r="CG2719" s="50"/>
      <c r="CH2719" s="50"/>
      <c r="CI2719" s="50"/>
      <c r="CJ2719" s="50"/>
      <c r="CK2719" s="50"/>
      <c r="CL2719" s="50"/>
      <c r="CM2719" s="50"/>
      <c r="CN2719" s="50"/>
      <c r="CO2719" s="50"/>
      <c r="CP2719" s="50"/>
      <c r="CQ2719" s="50"/>
      <c r="CR2719" s="50"/>
      <c r="CS2719" s="50"/>
      <c r="CT2719" s="50"/>
      <c r="CU2719" s="50"/>
      <c r="CV2719" s="50"/>
      <c r="CW2719" s="50"/>
      <c r="CX2719" s="50"/>
      <c r="CY2719" s="50"/>
      <c r="CZ2719" s="50"/>
      <c r="DA2719" s="50"/>
      <c r="DB2719" s="50"/>
      <c r="DC2719" s="50"/>
      <c r="DD2719" s="50"/>
      <c r="DE2719" s="50"/>
      <c r="DF2719" s="50"/>
    </row>
    <row r="2720" spans="2:110" x14ac:dyDescent="0.2">
      <c r="B2720" s="176"/>
      <c r="C2720" s="176"/>
      <c r="E2720" s="203"/>
      <c r="F2720" s="203"/>
      <c r="G2720" s="203"/>
      <c r="H2720" s="203"/>
      <c r="I2720" s="203"/>
      <c r="J2720" s="203"/>
      <c r="K2720" s="203"/>
      <c r="L2720" s="203"/>
      <c r="M2720" s="203"/>
      <c r="N2720" s="203"/>
      <c r="O2720" s="203"/>
      <c r="P2720" s="203"/>
      <c r="Q2720" s="204"/>
      <c r="R2720" s="204"/>
      <c r="S2720" s="234"/>
      <c r="T2720" s="50"/>
      <c r="U2720" s="50"/>
      <c r="V2720" s="50"/>
      <c r="W2720" s="50"/>
      <c r="X2720" s="50"/>
      <c r="Y2720" s="50"/>
      <c r="Z2720" s="250"/>
      <c r="AA2720" s="238"/>
      <c r="AB2720" s="50"/>
      <c r="AC2720" s="50"/>
      <c r="AD2720" s="50"/>
      <c r="AE2720" s="50"/>
      <c r="AF2720" s="50"/>
      <c r="AG2720" s="50"/>
      <c r="AH2720" s="50"/>
      <c r="AI2720" s="50"/>
      <c r="AJ2720" s="50"/>
      <c r="AK2720" s="50"/>
      <c r="AL2720" s="50"/>
      <c r="AM2720" s="50"/>
      <c r="AN2720" s="50"/>
      <c r="AO2720" s="50"/>
      <c r="AP2720" s="50"/>
      <c r="AQ2720" s="50"/>
      <c r="AR2720" s="50"/>
      <c r="AS2720" s="50"/>
      <c r="AT2720" s="50"/>
      <c r="AU2720" s="50"/>
      <c r="AV2720" s="50"/>
      <c r="AW2720" s="50"/>
      <c r="AX2720" s="50"/>
      <c r="AY2720" s="50"/>
      <c r="AZ2720" s="50"/>
      <c r="BA2720" s="50"/>
      <c r="BB2720" s="50"/>
      <c r="BC2720" s="50"/>
      <c r="BD2720" s="50"/>
      <c r="BE2720" s="50"/>
      <c r="BF2720" s="50"/>
      <c r="BG2720" s="50"/>
      <c r="BH2720" s="50"/>
      <c r="BI2720" s="50"/>
      <c r="BJ2720" s="50"/>
      <c r="BK2720" s="50"/>
      <c r="BL2720" s="50"/>
      <c r="BM2720" s="50"/>
      <c r="BN2720" s="50"/>
      <c r="BO2720" s="50"/>
      <c r="BP2720" s="50"/>
      <c r="BQ2720" s="50"/>
      <c r="BR2720" s="50"/>
      <c r="BS2720" s="50"/>
      <c r="BT2720" s="50"/>
      <c r="BU2720" s="50"/>
      <c r="BV2720" s="50"/>
      <c r="BW2720" s="50"/>
      <c r="BX2720" s="50"/>
      <c r="BY2720" s="50"/>
      <c r="BZ2720" s="50"/>
      <c r="CA2720" s="50"/>
      <c r="CB2720" s="50"/>
      <c r="CC2720" s="50"/>
      <c r="CD2720" s="50"/>
      <c r="CE2720" s="50"/>
      <c r="CF2720" s="50"/>
      <c r="CG2720" s="50"/>
      <c r="CH2720" s="50"/>
      <c r="CI2720" s="50"/>
      <c r="CJ2720" s="50"/>
      <c r="CK2720" s="50"/>
      <c r="CL2720" s="50"/>
      <c r="CM2720" s="50"/>
      <c r="CN2720" s="50"/>
      <c r="CO2720" s="50"/>
      <c r="CP2720" s="50"/>
      <c r="CQ2720" s="50"/>
      <c r="CR2720" s="50"/>
      <c r="CS2720" s="50"/>
      <c r="CT2720" s="50"/>
      <c r="CU2720" s="50"/>
      <c r="CV2720" s="50"/>
      <c r="CW2720" s="50"/>
      <c r="CX2720" s="50"/>
      <c r="CY2720" s="50"/>
      <c r="CZ2720" s="50"/>
      <c r="DA2720" s="50"/>
      <c r="DB2720" s="50"/>
      <c r="DC2720" s="50"/>
      <c r="DD2720" s="50"/>
      <c r="DE2720" s="50"/>
      <c r="DF2720" s="50"/>
    </row>
    <row r="2721" spans="2:110" x14ac:dyDescent="0.2">
      <c r="B2721" s="176"/>
      <c r="C2721" s="176"/>
      <c r="E2721" s="203"/>
      <c r="F2721" s="203"/>
      <c r="G2721" s="203"/>
      <c r="H2721" s="203"/>
      <c r="I2721" s="203"/>
      <c r="J2721" s="203"/>
      <c r="K2721" s="203"/>
      <c r="L2721" s="203"/>
      <c r="M2721" s="203"/>
      <c r="N2721" s="203"/>
      <c r="O2721" s="203"/>
      <c r="P2721" s="203"/>
      <c r="Q2721" s="204"/>
      <c r="R2721" s="204"/>
      <c r="S2721" s="234"/>
      <c r="T2721" s="50"/>
      <c r="U2721" s="50"/>
      <c r="V2721" s="50"/>
      <c r="W2721" s="50"/>
      <c r="X2721" s="50"/>
      <c r="Y2721" s="50"/>
      <c r="Z2721" s="250"/>
      <c r="AA2721" s="238"/>
      <c r="AB2721" s="50"/>
      <c r="AC2721" s="50"/>
      <c r="AD2721" s="50"/>
      <c r="AE2721" s="50"/>
      <c r="AF2721" s="50"/>
      <c r="AG2721" s="50"/>
      <c r="AH2721" s="50"/>
      <c r="AI2721" s="50"/>
      <c r="AJ2721" s="50"/>
      <c r="AK2721" s="50"/>
      <c r="AL2721" s="50"/>
      <c r="AM2721" s="50"/>
      <c r="AN2721" s="50"/>
      <c r="AO2721" s="50"/>
      <c r="AP2721" s="50"/>
      <c r="AQ2721" s="50"/>
      <c r="AR2721" s="50"/>
      <c r="AS2721" s="50"/>
      <c r="AT2721" s="50"/>
      <c r="AU2721" s="50"/>
      <c r="AV2721" s="50"/>
      <c r="AW2721" s="50"/>
      <c r="AX2721" s="50"/>
      <c r="AY2721" s="50"/>
      <c r="AZ2721" s="50"/>
      <c r="BA2721" s="50"/>
      <c r="BB2721" s="50"/>
      <c r="BC2721" s="50"/>
      <c r="BD2721" s="50"/>
      <c r="BE2721" s="50"/>
      <c r="BF2721" s="50"/>
      <c r="BG2721" s="50"/>
      <c r="BH2721" s="50"/>
      <c r="BI2721" s="50"/>
      <c r="BJ2721" s="50"/>
      <c r="BK2721" s="50"/>
      <c r="BL2721" s="50"/>
      <c r="BM2721" s="50"/>
      <c r="BN2721" s="50"/>
      <c r="BO2721" s="50"/>
      <c r="BP2721" s="50"/>
      <c r="BQ2721" s="50"/>
      <c r="BR2721" s="50"/>
      <c r="BS2721" s="50"/>
      <c r="BT2721" s="50"/>
      <c r="BU2721" s="50"/>
      <c r="BV2721" s="50"/>
      <c r="BW2721" s="50"/>
      <c r="BX2721" s="50"/>
      <c r="BY2721" s="50"/>
      <c r="BZ2721" s="50"/>
      <c r="CA2721" s="50"/>
      <c r="CB2721" s="50"/>
      <c r="CC2721" s="50"/>
      <c r="CD2721" s="50"/>
      <c r="CE2721" s="50"/>
      <c r="CF2721" s="50"/>
      <c r="CG2721" s="50"/>
      <c r="CH2721" s="50"/>
      <c r="CI2721" s="50"/>
      <c r="CJ2721" s="50"/>
      <c r="CK2721" s="50"/>
      <c r="CL2721" s="50"/>
      <c r="CM2721" s="50"/>
      <c r="CN2721" s="50"/>
      <c r="CO2721" s="50"/>
      <c r="CP2721" s="50"/>
      <c r="CQ2721" s="50"/>
      <c r="CR2721" s="50"/>
      <c r="CS2721" s="50"/>
      <c r="CT2721" s="50"/>
      <c r="CU2721" s="50"/>
      <c r="CV2721" s="50"/>
      <c r="CW2721" s="50"/>
      <c r="CX2721" s="50"/>
      <c r="CY2721" s="50"/>
      <c r="CZ2721" s="50"/>
      <c r="DA2721" s="50"/>
      <c r="DB2721" s="50"/>
      <c r="DC2721" s="50"/>
      <c r="DD2721" s="50"/>
      <c r="DE2721" s="50"/>
      <c r="DF2721" s="50"/>
    </row>
    <row r="2722" spans="2:110" x14ac:dyDescent="0.2">
      <c r="B2722" s="176"/>
      <c r="C2722" s="176"/>
      <c r="E2722" s="203"/>
      <c r="F2722" s="203"/>
      <c r="G2722" s="203"/>
      <c r="H2722" s="203"/>
      <c r="I2722" s="203"/>
      <c r="J2722" s="203"/>
      <c r="K2722" s="203"/>
      <c r="L2722" s="203"/>
      <c r="M2722" s="203"/>
      <c r="N2722" s="203"/>
      <c r="O2722" s="203"/>
      <c r="P2722" s="203"/>
      <c r="Q2722" s="204"/>
      <c r="R2722" s="204"/>
      <c r="S2722" s="234"/>
      <c r="T2722" s="50"/>
      <c r="U2722" s="50"/>
      <c r="V2722" s="50"/>
      <c r="W2722" s="50"/>
      <c r="X2722" s="50"/>
      <c r="Y2722" s="50"/>
      <c r="Z2722" s="250"/>
      <c r="AA2722" s="238"/>
      <c r="AB2722" s="50"/>
      <c r="AC2722" s="50"/>
      <c r="AD2722" s="50"/>
      <c r="AE2722" s="50"/>
      <c r="AF2722" s="50"/>
      <c r="AG2722" s="50"/>
      <c r="AH2722" s="50"/>
      <c r="AI2722" s="50"/>
      <c r="AJ2722" s="50"/>
      <c r="AK2722" s="50"/>
      <c r="AL2722" s="50"/>
      <c r="AM2722" s="50"/>
      <c r="AN2722" s="50"/>
      <c r="AO2722" s="50"/>
      <c r="AP2722" s="50"/>
      <c r="AQ2722" s="50"/>
      <c r="AR2722" s="50"/>
      <c r="AS2722" s="50"/>
      <c r="AT2722" s="50"/>
      <c r="AU2722" s="50"/>
      <c r="AV2722" s="50"/>
      <c r="AW2722" s="50"/>
      <c r="AX2722" s="50"/>
      <c r="AY2722" s="50"/>
      <c r="AZ2722" s="50"/>
      <c r="BA2722" s="50"/>
      <c r="BB2722" s="50"/>
      <c r="BC2722" s="50"/>
      <c r="BD2722" s="50"/>
      <c r="BE2722" s="50"/>
      <c r="BF2722" s="50"/>
      <c r="BG2722" s="50"/>
      <c r="BH2722" s="50"/>
      <c r="BI2722" s="50"/>
      <c r="BJ2722" s="50"/>
      <c r="BK2722" s="50"/>
      <c r="BL2722" s="50"/>
      <c r="BM2722" s="50"/>
      <c r="BN2722" s="50"/>
      <c r="BO2722" s="50"/>
      <c r="BP2722" s="50"/>
      <c r="BQ2722" s="50"/>
      <c r="BR2722" s="50"/>
      <c r="BS2722" s="50"/>
      <c r="BT2722" s="50"/>
      <c r="BU2722" s="50"/>
      <c r="BV2722" s="50"/>
      <c r="BW2722" s="50"/>
      <c r="BX2722" s="50"/>
      <c r="BY2722" s="50"/>
      <c r="BZ2722" s="50"/>
      <c r="CA2722" s="50"/>
      <c r="CB2722" s="50"/>
      <c r="CC2722" s="50"/>
      <c r="CD2722" s="50"/>
      <c r="CE2722" s="50"/>
      <c r="CF2722" s="50"/>
      <c r="CG2722" s="50"/>
      <c r="CH2722" s="50"/>
      <c r="CI2722" s="50"/>
      <c r="CJ2722" s="50"/>
      <c r="CK2722" s="50"/>
      <c r="CL2722" s="50"/>
      <c r="CM2722" s="50"/>
      <c r="CN2722" s="50"/>
      <c r="CO2722" s="50"/>
      <c r="CP2722" s="50"/>
      <c r="CQ2722" s="50"/>
      <c r="CR2722" s="50"/>
      <c r="CS2722" s="50"/>
      <c r="CT2722" s="50"/>
      <c r="CU2722" s="50"/>
      <c r="CV2722" s="50"/>
      <c r="CW2722" s="50"/>
      <c r="CX2722" s="50"/>
      <c r="CY2722" s="50"/>
      <c r="CZ2722" s="50"/>
      <c r="DA2722" s="50"/>
      <c r="DB2722" s="50"/>
      <c r="DC2722" s="50"/>
      <c r="DD2722" s="50"/>
      <c r="DE2722" s="50"/>
      <c r="DF2722" s="50"/>
    </row>
    <row r="2723" spans="2:110" x14ac:dyDescent="0.2">
      <c r="B2723" s="176"/>
      <c r="C2723" s="176"/>
      <c r="E2723" s="203"/>
      <c r="F2723" s="203"/>
      <c r="G2723" s="203"/>
      <c r="H2723" s="203"/>
      <c r="I2723" s="203"/>
      <c r="J2723" s="203"/>
      <c r="K2723" s="203"/>
      <c r="L2723" s="203"/>
      <c r="M2723" s="203"/>
      <c r="N2723" s="203"/>
      <c r="O2723" s="203"/>
      <c r="P2723" s="203"/>
      <c r="Q2723" s="204"/>
      <c r="R2723" s="204"/>
      <c r="S2723" s="234"/>
      <c r="T2723" s="50"/>
      <c r="U2723" s="50"/>
      <c r="V2723" s="50"/>
      <c r="W2723" s="50"/>
      <c r="X2723" s="50"/>
      <c r="Y2723" s="50"/>
      <c r="Z2723" s="250"/>
      <c r="AA2723" s="238"/>
      <c r="AB2723" s="50"/>
      <c r="AC2723" s="50"/>
      <c r="AD2723" s="50"/>
      <c r="AE2723" s="50"/>
      <c r="AF2723" s="50"/>
      <c r="AG2723" s="50"/>
      <c r="AH2723" s="50"/>
      <c r="AI2723" s="50"/>
      <c r="AJ2723" s="50"/>
      <c r="AK2723" s="50"/>
      <c r="AL2723" s="50"/>
      <c r="AM2723" s="50"/>
      <c r="AN2723" s="50"/>
      <c r="AO2723" s="50"/>
      <c r="AP2723" s="50"/>
      <c r="AQ2723" s="50"/>
      <c r="AR2723" s="50"/>
      <c r="AS2723" s="50"/>
      <c r="AT2723" s="50"/>
      <c r="AU2723" s="50"/>
      <c r="AV2723" s="50"/>
      <c r="AW2723" s="50"/>
      <c r="AX2723" s="50"/>
      <c r="AY2723" s="50"/>
      <c r="AZ2723" s="50"/>
      <c r="BA2723" s="50"/>
      <c r="BB2723" s="50"/>
      <c r="BC2723" s="50"/>
      <c r="BD2723" s="50"/>
      <c r="BE2723" s="50"/>
      <c r="BF2723" s="50"/>
      <c r="BG2723" s="50"/>
      <c r="BH2723" s="50"/>
      <c r="BI2723" s="50"/>
      <c r="BJ2723" s="50"/>
      <c r="BK2723" s="50"/>
      <c r="BL2723" s="50"/>
      <c r="BM2723" s="50"/>
      <c r="BN2723" s="50"/>
      <c r="BO2723" s="50"/>
      <c r="BP2723" s="50"/>
      <c r="BQ2723" s="50"/>
      <c r="BR2723" s="50"/>
      <c r="BS2723" s="50"/>
      <c r="BT2723" s="50"/>
      <c r="BU2723" s="50"/>
      <c r="BV2723" s="50"/>
      <c r="BW2723" s="50"/>
      <c r="BX2723" s="50"/>
      <c r="BY2723" s="50"/>
      <c r="BZ2723" s="50"/>
      <c r="CA2723" s="50"/>
      <c r="CB2723" s="50"/>
      <c r="CC2723" s="50"/>
      <c r="CD2723" s="50"/>
      <c r="CE2723" s="50"/>
      <c r="CF2723" s="50"/>
      <c r="CG2723" s="50"/>
      <c r="CH2723" s="50"/>
      <c r="CI2723" s="50"/>
      <c r="CJ2723" s="50"/>
      <c r="CK2723" s="50"/>
      <c r="CL2723" s="50"/>
      <c r="CM2723" s="50"/>
      <c r="CN2723" s="50"/>
      <c r="CO2723" s="50"/>
      <c r="CP2723" s="50"/>
      <c r="CQ2723" s="50"/>
      <c r="CR2723" s="50"/>
      <c r="CS2723" s="50"/>
      <c r="CT2723" s="50"/>
      <c r="CU2723" s="50"/>
      <c r="CV2723" s="50"/>
      <c r="CW2723" s="50"/>
      <c r="CX2723" s="50"/>
      <c r="CY2723" s="50"/>
      <c r="CZ2723" s="50"/>
      <c r="DA2723" s="50"/>
      <c r="DB2723" s="50"/>
      <c r="DC2723" s="50"/>
      <c r="DD2723" s="50"/>
      <c r="DE2723" s="50"/>
      <c r="DF2723" s="50"/>
    </row>
    <row r="2724" spans="2:110" x14ac:dyDescent="0.2">
      <c r="B2724" s="176"/>
      <c r="C2724" s="176"/>
      <c r="D2724" s="200"/>
      <c r="E2724" s="203"/>
      <c r="F2724" s="203"/>
      <c r="G2724" s="203"/>
      <c r="H2724" s="203"/>
      <c r="I2724" s="203"/>
      <c r="J2724" s="203"/>
      <c r="K2724" s="203"/>
      <c r="L2724" s="203"/>
      <c r="M2724" s="203"/>
      <c r="N2724" s="203"/>
      <c r="O2724" s="203"/>
      <c r="P2724" s="203"/>
      <c r="Q2724" s="204"/>
      <c r="R2724" s="204"/>
      <c r="S2724" s="234"/>
      <c r="T2724" s="50"/>
      <c r="U2724" s="50"/>
      <c r="V2724" s="50"/>
      <c r="W2724" s="50"/>
      <c r="X2724" s="50"/>
      <c r="Y2724" s="50"/>
      <c r="Z2724" s="250"/>
      <c r="AA2724" s="238"/>
      <c r="AB2724" s="50"/>
      <c r="AC2724" s="50"/>
      <c r="AD2724" s="50"/>
      <c r="AE2724" s="50"/>
      <c r="AF2724" s="50"/>
      <c r="AG2724" s="50"/>
      <c r="AH2724" s="50"/>
      <c r="AI2724" s="50"/>
      <c r="AJ2724" s="50"/>
      <c r="AK2724" s="50"/>
      <c r="AL2724" s="50"/>
      <c r="AM2724" s="50"/>
      <c r="AN2724" s="50"/>
      <c r="AO2724" s="50"/>
      <c r="AP2724" s="50"/>
      <c r="AQ2724" s="50"/>
      <c r="AR2724" s="50"/>
      <c r="AS2724" s="50"/>
      <c r="AT2724" s="50"/>
      <c r="AU2724" s="50"/>
      <c r="AV2724" s="50"/>
      <c r="AW2724" s="50"/>
      <c r="AX2724" s="50"/>
      <c r="AY2724" s="50"/>
      <c r="AZ2724" s="50"/>
      <c r="BA2724" s="50"/>
      <c r="BB2724" s="50"/>
      <c r="BC2724" s="50"/>
      <c r="BD2724" s="50"/>
      <c r="BE2724" s="50"/>
      <c r="BF2724" s="50"/>
      <c r="BG2724" s="50"/>
      <c r="BH2724" s="50"/>
      <c r="BI2724" s="50"/>
      <c r="BJ2724" s="50"/>
      <c r="BK2724" s="50"/>
      <c r="BL2724" s="50"/>
      <c r="BM2724" s="50"/>
      <c r="BN2724" s="50"/>
      <c r="BO2724" s="50"/>
      <c r="BP2724" s="50"/>
      <c r="BQ2724" s="50"/>
      <c r="BR2724" s="50"/>
      <c r="BS2724" s="50"/>
      <c r="BT2724" s="50"/>
      <c r="BU2724" s="50"/>
      <c r="BV2724" s="50"/>
      <c r="BW2724" s="50"/>
      <c r="BX2724" s="50"/>
      <c r="BY2724" s="50"/>
      <c r="BZ2724" s="50"/>
      <c r="CA2724" s="50"/>
      <c r="CB2724" s="50"/>
      <c r="CC2724" s="50"/>
      <c r="CD2724" s="50"/>
      <c r="CE2724" s="50"/>
      <c r="CF2724" s="50"/>
      <c r="CG2724" s="50"/>
      <c r="CH2724" s="50"/>
      <c r="CI2724" s="50"/>
      <c r="CJ2724" s="50"/>
      <c r="CK2724" s="50"/>
      <c r="CL2724" s="50"/>
      <c r="CM2724" s="50"/>
      <c r="CN2724" s="50"/>
      <c r="CO2724" s="50"/>
      <c r="CP2724" s="50"/>
      <c r="CQ2724" s="50"/>
      <c r="CR2724" s="50"/>
      <c r="CS2724" s="50"/>
      <c r="CT2724" s="50"/>
      <c r="CU2724" s="50"/>
      <c r="CV2724" s="50"/>
      <c r="CW2724" s="50"/>
      <c r="CX2724" s="50"/>
      <c r="CY2724" s="50"/>
      <c r="CZ2724" s="50"/>
      <c r="DA2724" s="50"/>
      <c r="DB2724" s="50"/>
      <c r="DC2724" s="50"/>
      <c r="DD2724" s="50"/>
      <c r="DE2724" s="50"/>
      <c r="DF2724" s="50"/>
    </row>
    <row r="2725" spans="2:110" x14ac:dyDescent="0.2">
      <c r="B2725" s="176"/>
      <c r="C2725" s="176"/>
      <c r="E2725" s="203"/>
      <c r="F2725" s="203"/>
      <c r="G2725" s="203"/>
      <c r="H2725" s="203"/>
      <c r="I2725" s="203"/>
      <c r="J2725" s="203"/>
      <c r="K2725" s="203"/>
      <c r="L2725" s="203"/>
      <c r="M2725" s="203"/>
      <c r="N2725" s="203"/>
      <c r="O2725" s="203"/>
      <c r="P2725" s="203"/>
      <c r="Q2725" s="204"/>
      <c r="R2725" s="204"/>
      <c r="S2725" s="234"/>
      <c r="T2725" s="50"/>
      <c r="U2725" s="50"/>
      <c r="V2725" s="50"/>
      <c r="W2725" s="50"/>
      <c r="X2725" s="50"/>
      <c r="Y2725" s="50"/>
      <c r="Z2725" s="250"/>
      <c r="AA2725" s="238"/>
      <c r="AB2725" s="50"/>
      <c r="AC2725" s="50"/>
      <c r="AD2725" s="50"/>
      <c r="AE2725" s="50"/>
      <c r="AF2725" s="50"/>
      <c r="AG2725" s="50"/>
      <c r="AH2725" s="50"/>
      <c r="AI2725" s="50"/>
      <c r="AJ2725" s="50"/>
      <c r="AK2725" s="50"/>
      <c r="AL2725" s="50"/>
      <c r="AM2725" s="50"/>
      <c r="AN2725" s="50"/>
      <c r="AO2725" s="50"/>
      <c r="AP2725" s="50"/>
      <c r="AQ2725" s="50"/>
      <c r="AR2725" s="50"/>
      <c r="AS2725" s="50"/>
      <c r="AT2725" s="50"/>
      <c r="AU2725" s="50"/>
      <c r="AV2725" s="50"/>
      <c r="AW2725" s="50"/>
      <c r="AX2725" s="50"/>
      <c r="AY2725" s="50"/>
      <c r="AZ2725" s="50"/>
      <c r="BA2725" s="50"/>
      <c r="BB2725" s="50"/>
      <c r="BC2725" s="50"/>
      <c r="BD2725" s="50"/>
      <c r="BE2725" s="50"/>
      <c r="BF2725" s="50"/>
      <c r="BG2725" s="50"/>
      <c r="BH2725" s="50"/>
      <c r="BI2725" s="50"/>
      <c r="BJ2725" s="50"/>
      <c r="BK2725" s="50"/>
      <c r="BL2725" s="50"/>
      <c r="BM2725" s="50"/>
      <c r="BN2725" s="50"/>
      <c r="BO2725" s="50"/>
      <c r="BP2725" s="50"/>
      <c r="BQ2725" s="50"/>
      <c r="BR2725" s="50"/>
      <c r="BS2725" s="50"/>
      <c r="BT2725" s="50"/>
      <c r="BU2725" s="50"/>
      <c r="BV2725" s="50"/>
      <c r="BW2725" s="50"/>
      <c r="BX2725" s="50"/>
      <c r="BY2725" s="50"/>
      <c r="BZ2725" s="50"/>
      <c r="CA2725" s="50"/>
      <c r="CB2725" s="50"/>
      <c r="CC2725" s="50"/>
      <c r="CD2725" s="50"/>
      <c r="CE2725" s="50"/>
      <c r="CF2725" s="50"/>
      <c r="CG2725" s="50"/>
      <c r="CH2725" s="50"/>
      <c r="CI2725" s="50"/>
      <c r="CJ2725" s="50"/>
      <c r="CK2725" s="50"/>
      <c r="CL2725" s="50"/>
      <c r="CM2725" s="50"/>
      <c r="CN2725" s="50"/>
      <c r="CO2725" s="50"/>
      <c r="CP2725" s="50"/>
      <c r="CQ2725" s="50"/>
      <c r="CR2725" s="50"/>
      <c r="CS2725" s="50"/>
      <c r="CT2725" s="50"/>
      <c r="CU2725" s="50"/>
      <c r="CV2725" s="50"/>
      <c r="CW2725" s="50"/>
      <c r="CX2725" s="50"/>
      <c r="CY2725" s="50"/>
      <c r="CZ2725" s="50"/>
      <c r="DA2725" s="50"/>
      <c r="DB2725" s="50"/>
      <c r="DC2725" s="50"/>
      <c r="DD2725" s="50"/>
      <c r="DE2725" s="50"/>
      <c r="DF2725" s="50"/>
    </row>
    <row r="2726" spans="2:110" x14ac:dyDescent="0.2">
      <c r="B2726" s="176"/>
      <c r="C2726" s="176"/>
      <c r="E2726" s="203"/>
      <c r="F2726" s="203"/>
      <c r="G2726" s="203"/>
      <c r="H2726" s="203"/>
      <c r="I2726" s="203"/>
      <c r="J2726" s="203"/>
      <c r="K2726" s="203"/>
      <c r="L2726" s="203"/>
      <c r="M2726" s="203"/>
      <c r="N2726" s="203"/>
      <c r="O2726" s="203"/>
      <c r="P2726" s="203"/>
      <c r="Q2726" s="204"/>
      <c r="R2726" s="204"/>
      <c r="S2726" s="234"/>
      <c r="T2726" s="50"/>
      <c r="U2726" s="50"/>
      <c r="V2726" s="50"/>
      <c r="W2726" s="50"/>
      <c r="X2726" s="50"/>
      <c r="Y2726" s="50"/>
      <c r="Z2726" s="250"/>
      <c r="AA2726" s="238"/>
      <c r="AB2726" s="50"/>
      <c r="AC2726" s="50"/>
      <c r="AD2726" s="50"/>
      <c r="AE2726" s="50"/>
      <c r="AF2726" s="50"/>
      <c r="AG2726" s="50"/>
      <c r="AH2726" s="50"/>
      <c r="AI2726" s="50"/>
      <c r="AJ2726" s="50"/>
      <c r="AK2726" s="50"/>
      <c r="AL2726" s="50"/>
      <c r="AM2726" s="50"/>
      <c r="AN2726" s="50"/>
      <c r="AO2726" s="50"/>
      <c r="AP2726" s="50"/>
      <c r="AQ2726" s="50"/>
      <c r="AR2726" s="50"/>
      <c r="AS2726" s="50"/>
      <c r="AT2726" s="50"/>
      <c r="AU2726" s="50"/>
      <c r="AV2726" s="50"/>
      <c r="AW2726" s="50"/>
      <c r="AX2726" s="50"/>
      <c r="AY2726" s="50"/>
      <c r="AZ2726" s="50"/>
      <c r="BA2726" s="50"/>
      <c r="BB2726" s="50"/>
      <c r="BC2726" s="50"/>
      <c r="BD2726" s="50"/>
      <c r="BE2726" s="50"/>
      <c r="BF2726" s="50"/>
      <c r="BG2726" s="50"/>
      <c r="BH2726" s="50"/>
      <c r="BI2726" s="50"/>
      <c r="BJ2726" s="50"/>
      <c r="BK2726" s="50"/>
      <c r="BL2726" s="50"/>
      <c r="BM2726" s="50"/>
      <c r="BN2726" s="50"/>
      <c r="BO2726" s="50"/>
      <c r="BP2726" s="50"/>
      <c r="BQ2726" s="50"/>
      <c r="BR2726" s="50"/>
      <c r="BS2726" s="50"/>
      <c r="BT2726" s="50"/>
      <c r="BU2726" s="50"/>
      <c r="BV2726" s="50"/>
      <c r="BW2726" s="50"/>
      <c r="BX2726" s="50"/>
      <c r="BY2726" s="50"/>
      <c r="BZ2726" s="50"/>
      <c r="CA2726" s="50"/>
      <c r="CB2726" s="50"/>
      <c r="CC2726" s="50"/>
      <c r="CD2726" s="50"/>
      <c r="CE2726" s="50"/>
      <c r="CF2726" s="50"/>
      <c r="CG2726" s="50"/>
      <c r="CH2726" s="50"/>
      <c r="CI2726" s="50"/>
      <c r="CJ2726" s="50"/>
      <c r="CK2726" s="50"/>
      <c r="CL2726" s="50"/>
      <c r="CM2726" s="50"/>
      <c r="CN2726" s="50"/>
      <c r="CO2726" s="50"/>
      <c r="CP2726" s="50"/>
      <c r="CQ2726" s="50"/>
      <c r="CR2726" s="50"/>
      <c r="CS2726" s="50"/>
      <c r="CT2726" s="50"/>
      <c r="CU2726" s="50"/>
      <c r="CV2726" s="50"/>
      <c r="CW2726" s="50"/>
      <c r="CX2726" s="50"/>
      <c r="CY2726" s="50"/>
      <c r="CZ2726" s="50"/>
      <c r="DA2726" s="50"/>
      <c r="DB2726" s="50"/>
      <c r="DC2726" s="50"/>
      <c r="DD2726" s="50"/>
      <c r="DE2726" s="50"/>
      <c r="DF2726" s="50"/>
    </row>
    <row r="2727" spans="2:110" x14ac:dyDescent="0.2">
      <c r="B2727" s="176"/>
      <c r="C2727" s="176"/>
      <c r="E2727" s="203"/>
      <c r="F2727" s="203"/>
      <c r="G2727" s="203"/>
      <c r="H2727" s="203"/>
      <c r="I2727" s="203"/>
      <c r="J2727" s="203"/>
      <c r="K2727" s="203"/>
      <c r="L2727" s="203"/>
      <c r="M2727" s="203"/>
      <c r="N2727" s="203"/>
      <c r="O2727" s="203"/>
      <c r="P2727" s="203"/>
      <c r="Q2727" s="204"/>
      <c r="R2727" s="204"/>
      <c r="S2727" s="234"/>
      <c r="T2727" s="50"/>
      <c r="U2727" s="50"/>
      <c r="V2727" s="50"/>
      <c r="W2727" s="50"/>
      <c r="X2727" s="50"/>
      <c r="Y2727" s="50"/>
      <c r="Z2727" s="250"/>
      <c r="AA2727" s="238"/>
      <c r="AB2727" s="50"/>
      <c r="AC2727" s="50"/>
      <c r="AD2727" s="50"/>
      <c r="AE2727" s="50"/>
      <c r="AF2727" s="50"/>
      <c r="AG2727" s="50"/>
      <c r="AH2727" s="50"/>
      <c r="AI2727" s="50"/>
      <c r="AJ2727" s="50"/>
      <c r="AK2727" s="50"/>
      <c r="AL2727" s="50"/>
      <c r="AM2727" s="50"/>
      <c r="AN2727" s="50"/>
      <c r="AO2727" s="50"/>
      <c r="AP2727" s="50"/>
      <c r="AQ2727" s="50"/>
      <c r="AR2727" s="50"/>
      <c r="AS2727" s="50"/>
      <c r="AT2727" s="50"/>
      <c r="AU2727" s="50"/>
      <c r="AV2727" s="50"/>
      <c r="AW2727" s="50"/>
      <c r="AX2727" s="50"/>
      <c r="AY2727" s="50"/>
      <c r="AZ2727" s="50"/>
      <c r="BA2727" s="50"/>
      <c r="BB2727" s="50"/>
      <c r="BC2727" s="50"/>
      <c r="BD2727" s="50"/>
      <c r="BE2727" s="50"/>
      <c r="BF2727" s="50"/>
      <c r="BG2727" s="50"/>
      <c r="BH2727" s="50"/>
      <c r="BI2727" s="50"/>
      <c r="BJ2727" s="50"/>
      <c r="BK2727" s="50"/>
      <c r="BL2727" s="50"/>
      <c r="BM2727" s="50"/>
      <c r="BN2727" s="50"/>
      <c r="BO2727" s="50"/>
      <c r="BP2727" s="50"/>
      <c r="BQ2727" s="50"/>
      <c r="BR2727" s="50"/>
      <c r="BS2727" s="50"/>
      <c r="BT2727" s="50"/>
      <c r="BU2727" s="50"/>
      <c r="BV2727" s="50"/>
      <c r="BW2727" s="50"/>
      <c r="BX2727" s="50"/>
      <c r="BY2727" s="50"/>
      <c r="BZ2727" s="50"/>
      <c r="CA2727" s="50"/>
      <c r="CB2727" s="50"/>
      <c r="CC2727" s="50"/>
      <c r="CD2727" s="50"/>
      <c r="CE2727" s="50"/>
      <c r="CF2727" s="50"/>
      <c r="CG2727" s="50"/>
      <c r="CH2727" s="50"/>
      <c r="CI2727" s="50"/>
      <c r="CJ2727" s="50"/>
      <c r="CK2727" s="50"/>
      <c r="CL2727" s="50"/>
      <c r="CM2727" s="50"/>
      <c r="CN2727" s="50"/>
      <c r="CO2727" s="50"/>
      <c r="CP2727" s="50"/>
      <c r="CQ2727" s="50"/>
      <c r="CR2727" s="50"/>
      <c r="CS2727" s="50"/>
      <c r="CT2727" s="50"/>
      <c r="CU2727" s="50"/>
      <c r="CV2727" s="50"/>
      <c r="CW2727" s="50"/>
      <c r="CX2727" s="50"/>
      <c r="CY2727" s="50"/>
      <c r="CZ2727" s="50"/>
      <c r="DA2727" s="50"/>
      <c r="DB2727" s="50"/>
      <c r="DC2727" s="50"/>
      <c r="DD2727" s="50"/>
      <c r="DE2727" s="50"/>
      <c r="DF2727" s="50"/>
    </row>
    <row r="2728" spans="2:110" x14ac:dyDescent="0.2">
      <c r="B2728" s="176"/>
      <c r="C2728" s="176"/>
      <c r="E2728" s="203"/>
      <c r="F2728" s="203"/>
      <c r="G2728" s="203"/>
      <c r="H2728" s="203"/>
      <c r="I2728" s="203"/>
      <c r="J2728" s="203"/>
      <c r="K2728" s="203"/>
      <c r="L2728" s="203"/>
      <c r="M2728" s="203"/>
      <c r="N2728" s="203"/>
      <c r="O2728" s="203"/>
      <c r="P2728" s="203"/>
      <c r="Q2728" s="204"/>
      <c r="R2728" s="204"/>
      <c r="S2728" s="234"/>
      <c r="T2728" s="50"/>
      <c r="U2728" s="50"/>
      <c r="V2728" s="50"/>
      <c r="W2728" s="50"/>
      <c r="X2728" s="50"/>
      <c r="Y2728" s="50"/>
      <c r="Z2728" s="250"/>
      <c r="AA2728" s="238"/>
      <c r="AB2728" s="50"/>
      <c r="AC2728" s="50"/>
      <c r="AD2728" s="50"/>
      <c r="AE2728" s="50"/>
      <c r="AF2728" s="50"/>
      <c r="AG2728" s="50"/>
      <c r="AH2728" s="50"/>
      <c r="AI2728" s="50"/>
      <c r="AJ2728" s="50"/>
      <c r="AK2728" s="50"/>
      <c r="AL2728" s="50"/>
      <c r="AM2728" s="50"/>
      <c r="AN2728" s="50"/>
      <c r="AO2728" s="50"/>
      <c r="AP2728" s="50"/>
      <c r="AQ2728" s="50"/>
      <c r="AR2728" s="50"/>
      <c r="AS2728" s="50"/>
      <c r="AT2728" s="50"/>
      <c r="AU2728" s="50"/>
      <c r="AV2728" s="50"/>
      <c r="AW2728" s="50"/>
      <c r="AX2728" s="50"/>
      <c r="AY2728" s="50"/>
      <c r="AZ2728" s="50"/>
      <c r="BA2728" s="50"/>
      <c r="BB2728" s="50"/>
      <c r="BC2728" s="50"/>
      <c r="BD2728" s="50"/>
      <c r="BE2728" s="50"/>
      <c r="BF2728" s="50"/>
      <c r="BG2728" s="50"/>
      <c r="BH2728" s="50"/>
      <c r="BI2728" s="50"/>
      <c r="BJ2728" s="50"/>
      <c r="BK2728" s="50"/>
      <c r="BL2728" s="50"/>
      <c r="BM2728" s="50"/>
      <c r="BN2728" s="50"/>
      <c r="BO2728" s="50"/>
      <c r="BP2728" s="50"/>
      <c r="BQ2728" s="50"/>
      <c r="BR2728" s="50"/>
      <c r="BS2728" s="50"/>
      <c r="BT2728" s="50"/>
      <c r="BU2728" s="50"/>
      <c r="BV2728" s="50"/>
      <c r="BW2728" s="50"/>
      <c r="BX2728" s="50"/>
      <c r="BY2728" s="50"/>
      <c r="BZ2728" s="50"/>
      <c r="CA2728" s="50"/>
      <c r="CB2728" s="50"/>
      <c r="CC2728" s="50"/>
      <c r="CD2728" s="50"/>
      <c r="CE2728" s="50"/>
      <c r="CF2728" s="50"/>
      <c r="CG2728" s="50"/>
      <c r="CH2728" s="50"/>
      <c r="CI2728" s="50"/>
      <c r="CJ2728" s="50"/>
      <c r="CK2728" s="50"/>
      <c r="CL2728" s="50"/>
      <c r="CM2728" s="50"/>
      <c r="CN2728" s="50"/>
      <c r="CO2728" s="50"/>
      <c r="CP2728" s="50"/>
      <c r="CQ2728" s="50"/>
      <c r="CR2728" s="50"/>
      <c r="CS2728" s="50"/>
      <c r="CT2728" s="50"/>
      <c r="CU2728" s="50"/>
      <c r="CV2728" s="50"/>
      <c r="CW2728" s="50"/>
      <c r="CX2728" s="50"/>
      <c r="CY2728" s="50"/>
      <c r="CZ2728" s="50"/>
      <c r="DA2728" s="50"/>
      <c r="DB2728" s="50"/>
      <c r="DC2728" s="50"/>
      <c r="DD2728" s="50"/>
      <c r="DE2728" s="50"/>
      <c r="DF2728" s="50"/>
    </row>
    <row r="2729" spans="2:110" x14ac:dyDescent="0.2">
      <c r="B2729" s="176"/>
      <c r="C2729" s="176"/>
      <c r="E2729" s="203"/>
      <c r="F2729" s="203"/>
      <c r="G2729" s="203"/>
      <c r="H2729" s="203"/>
      <c r="I2729" s="203"/>
      <c r="J2729" s="203"/>
      <c r="K2729" s="203"/>
      <c r="L2729" s="203"/>
      <c r="M2729" s="203"/>
      <c r="N2729" s="203"/>
      <c r="O2729" s="203"/>
      <c r="P2729" s="203"/>
      <c r="Q2729" s="204"/>
      <c r="R2729" s="204"/>
      <c r="S2729" s="234"/>
      <c r="T2729" s="50"/>
      <c r="U2729" s="50"/>
      <c r="V2729" s="50"/>
      <c r="W2729" s="50"/>
      <c r="X2729" s="50"/>
      <c r="Y2729" s="50"/>
      <c r="Z2729" s="250"/>
      <c r="AA2729" s="238"/>
      <c r="AB2729" s="50"/>
      <c r="AC2729" s="50"/>
      <c r="AD2729" s="50"/>
      <c r="AE2729" s="50"/>
      <c r="AF2729" s="50"/>
      <c r="AG2729" s="50"/>
      <c r="AH2729" s="50"/>
      <c r="AI2729" s="50"/>
      <c r="AJ2729" s="50"/>
      <c r="AK2729" s="50"/>
      <c r="AL2729" s="50"/>
      <c r="AM2729" s="50"/>
      <c r="AN2729" s="50"/>
      <c r="AO2729" s="50"/>
      <c r="AP2729" s="50"/>
      <c r="AQ2729" s="50"/>
      <c r="AR2729" s="50"/>
      <c r="AS2729" s="50"/>
      <c r="AT2729" s="50"/>
      <c r="AU2729" s="50"/>
      <c r="AV2729" s="50"/>
      <c r="AW2729" s="50"/>
      <c r="AX2729" s="50"/>
      <c r="AY2729" s="50"/>
      <c r="AZ2729" s="50"/>
      <c r="BA2729" s="50"/>
      <c r="BB2729" s="50"/>
      <c r="BC2729" s="50"/>
      <c r="BD2729" s="50"/>
      <c r="BE2729" s="50"/>
      <c r="BF2729" s="50"/>
      <c r="BG2729" s="50"/>
      <c r="BH2729" s="50"/>
      <c r="BI2729" s="50"/>
      <c r="BJ2729" s="50"/>
      <c r="BK2729" s="50"/>
      <c r="BL2729" s="50"/>
      <c r="BM2729" s="50"/>
      <c r="BN2729" s="50"/>
      <c r="BO2729" s="50"/>
      <c r="BP2729" s="50"/>
      <c r="BQ2729" s="50"/>
      <c r="BR2729" s="50"/>
      <c r="BS2729" s="50"/>
      <c r="BT2729" s="50"/>
      <c r="BU2729" s="50"/>
      <c r="BV2729" s="50"/>
      <c r="BW2729" s="50"/>
      <c r="BX2729" s="50"/>
      <c r="BY2729" s="50"/>
      <c r="BZ2729" s="50"/>
      <c r="CA2729" s="50"/>
      <c r="CB2729" s="50"/>
      <c r="CC2729" s="50"/>
      <c r="CD2729" s="50"/>
      <c r="CE2729" s="50"/>
      <c r="CF2729" s="50"/>
      <c r="CG2729" s="50"/>
      <c r="CH2729" s="50"/>
      <c r="CI2729" s="50"/>
      <c r="CJ2729" s="50"/>
      <c r="CK2729" s="50"/>
      <c r="CL2729" s="50"/>
      <c r="CM2729" s="50"/>
      <c r="CN2729" s="50"/>
      <c r="CO2729" s="50"/>
      <c r="CP2729" s="50"/>
      <c r="CQ2729" s="50"/>
      <c r="CR2729" s="50"/>
      <c r="CS2729" s="50"/>
      <c r="CT2729" s="50"/>
      <c r="CU2729" s="50"/>
      <c r="CV2729" s="50"/>
      <c r="CW2729" s="50"/>
      <c r="CX2729" s="50"/>
      <c r="CY2729" s="50"/>
      <c r="CZ2729" s="50"/>
      <c r="DA2729" s="50"/>
      <c r="DB2729" s="50"/>
      <c r="DC2729" s="50"/>
      <c r="DD2729" s="50"/>
      <c r="DE2729" s="50"/>
      <c r="DF2729" s="50"/>
    </row>
    <row r="2730" spans="2:110" x14ac:dyDescent="0.2">
      <c r="B2730" s="176"/>
      <c r="C2730" s="176"/>
      <c r="E2730" s="203"/>
      <c r="F2730" s="203"/>
      <c r="G2730" s="203"/>
      <c r="H2730" s="203"/>
      <c r="I2730" s="203"/>
      <c r="J2730" s="203"/>
      <c r="K2730" s="203"/>
      <c r="L2730" s="203"/>
      <c r="M2730" s="203"/>
      <c r="N2730" s="203"/>
      <c r="O2730" s="203"/>
      <c r="P2730" s="203"/>
      <c r="Q2730" s="204"/>
      <c r="R2730" s="204"/>
      <c r="S2730" s="234"/>
      <c r="T2730" s="50"/>
      <c r="U2730" s="50"/>
      <c r="V2730" s="50"/>
      <c r="W2730" s="50"/>
      <c r="X2730" s="50"/>
      <c r="Y2730" s="50"/>
      <c r="Z2730" s="250"/>
      <c r="AA2730" s="238"/>
      <c r="AB2730" s="50"/>
      <c r="AC2730" s="50"/>
      <c r="AD2730" s="50"/>
      <c r="AE2730" s="50"/>
      <c r="AF2730" s="50"/>
      <c r="AG2730" s="50"/>
      <c r="AH2730" s="50"/>
      <c r="AI2730" s="50"/>
      <c r="AJ2730" s="50"/>
      <c r="AK2730" s="50"/>
      <c r="AL2730" s="50"/>
      <c r="AM2730" s="50"/>
      <c r="AN2730" s="50"/>
      <c r="AO2730" s="50"/>
      <c r="AP2730" s="50"/>
      <c r="AQ2730" s="50"/>
      <c r="AR2730" s="50"/>
      <c r="AS2730" s="50"/>
      <c r="AT2730" s="50"/>
      <c r="AU2730" s="50"/>
      <c r="AV2730" s="50"/>
      <c r="AW2730" s="50"/>
      <c r="AX2730" s="50"/>
      <c r="AY2730" s="50"/>
      <c r="AZ2730" s="50"/>
      <c r="BA2730" s="50"/>
      <c r="BB2730" s="50"/>
      <c r="BC2730" s="50"/>
      <c r="BD2730" s="50"/>
      <c r="BE2730" s="50"/>
      <c r="BF2730" s="50"/>
      <c r="BG2730" s="50"/>
      <c r="BH2730" s="50"/>
      <c r="BI2730" s="50"/>
      <c r="BJ2730" s="50"/>
      <c r="BK2730" s="50"/>
      <c r="BL2730" s="50"/>
      <c r="BM2730" s="50"/>
      <c r="BN2730" s="50"/>
      <c r="BO2730" s="50"/>
      <c r="BP2730" s="50"/>
      <c r="BQ2730" s="50"/>
      <c r="BR2730" s="50"/>
      <c r="BS2730" s="50"/>
      <c r="BT2730" s="50"/>
      <c r="BU2730" s="50"/>
      <c r="BV2730" s="50"/>
      <c r="BW2730" s="50"/>
      <c r="BX2730" s="50"/>
      <c r="BY2730" s="50"/>
      <c r="BZ2730" s="50"/>
      <c r="CA2730" s="50"/>
      <c r="CB2730" s="50"/>
      <c r="CC2730" s="50"/>
      <c r="CD2730" s="50"/>
      <c r="CE2730" s="50"/>
      <c r="CF2730" s="50"/>
      <c r="CG2730" s="50"/>
      <c r="CH2730" s="50"/>
      <c r="CI2730" s="50"/>
      <c r="CJ2730" s="50"/>
      <c r="CK2730" s="50"/>
      <c r="CL2730" s="50"/>
      <c r="CM2730" s="50"/>
      <c r="CN2730" s="50"/>
      <c r="CO2730" s="50"/>
      <c r="CP2730" s="50"/>
      <c r="CQ2730" s="50"/>
      <c r="CR2730" s="50"/>
      <c r="CS2730" s="50"/>
      <c r="CT2730" s="50"/>
      <c r="CU2730" s="50"/>
      <c r="CV2730" s="50"/>
      <c r="CW2730" s="50"/>
      <c r="CX2730" s="50"/>
      <c r="CY2730" s="50"/>
      <c r="CZ2730" s="50"/>
      <c r="DA2730" s="50"/>
      <c r="DB2730" s="50"/>
      <c r="DC2730" s="50"/>
      <c r="DD2730" s="50"/>
      <c r="DE2730" s="50"/>
      <c r="DF2730" s="50"/>
    </row>
    <row r="2731" spans="2:110" x14ac:dyDescent="0.2">
      <c r="B2731" s="176"/>
      <c r="C2731" s="176"/>
      <c r="E2731" s="203"/>
      <c r="F2731" s="203"/>
      <c r="G2731" s="203"/>
      <c r="H2731" s="203"/>
      <c r="I2731" s="203"/>
      <c r="J2731" s="203"/>
      <c r="K2731" s="203"/>
      <c r="L2731" s="203"/>
      <c r="M2731" s="203"/>
      <c r="N2731" s="203"/>
      <c r="O2731" s="203"/>
      <c r="P2731" s="203"/>
      <c r="Q2731" s="204"/>
      <c r="R2731" s="204"/>
      <c r="S2731" s="234"/>
      <c r="T2731" s="50"/>
      <c r="U2731" s="50"/>
      <c r="V2731" s="50"/>
      <c r="W2731" s="50"/>
      <c r="X2731" s="50"/>
      <c r="Y2731" s="50"/>
      <c r="Z2731" s="250"/>
      <c r="AA2731" s="238"/>
      <c r="AB2731" s="50"/>
      <c r="AC2731" s="50"/>
      <c r="AD2731" s="50"/>
      <c r="AE2731" s="50"/>
      <c r="AF2731" s="50"/>
      <c r="AG2731" s="50"/>
      <c r="AH2731" s="50"/>
      <c r="AI2731" s="50"/>
      <c r="AJ2731" s="50"/>
      <c r="AK2731" s="50"/>
      <c r="AL2731" s="50"/>
      <c r="AM2731" s="50"/>
      <c r="AN2731" s="50"/>
      <c r="AO2731" s="50"/>
      <c r="AP2731" s="50"/>
      <c r="AQ2731" s="50"/>
      <c r="AR2731" s="50"/>
      <c r="AS2731" s="50"/>
      <c r="AT2731" s="50"/>
      <c r="AU2731" s="50"/>
      <c r="AV2731" s="50"/>
      <c r="AW2731" s="50"/>
      <c r="AX2731" s="50"/>
      <c r="AY2731" s="50"/>
      <c r="AZ2731" s="50"/>
      <c r="BA2731" s="50"/>
      <c r="BB2731" s="50"/>
      <c r="BC2731" s="50"/>
      <c r="BD2731" s="50"/>
      <c r="BE2731" s="50"/>
      <c r="BF2731" s="50"/>
      <c r="BG2731" s="50"/>
      <c r="BH2731" s="50"/>
      <c r="BI2731" s="50"/>
      <c r="BJ2731" s="50"/>
      <c r="BK2731" s="50"/>
      <c r="BL2731" s="50"/>
      <c r="BM2731" s="50"/>
      <c r="BN2731" s="50"/>
      <c r="BO2731" s="50"/>
      <c r="BP2731" s="50"/>
      <c r="BQ2731" s="50"/>
      <c r="BR2731" s="50"/>
      <c r="BS2731" s="50"/>
      <c r="BT2731" s="50"/>
      <c r="BU2731" s="50"/>
      <c r="BV2731" s="50"/>
      <c r="BW2731" s="50"/>
      <c r="BX2731" s="50"/>
      <c r="BY2731" s="50"/>
      <c r="BZ2731" s="50"/>
      <c r="CA2731" s="50"/>
      <c r="CB2731" s="50"/>
      <c r="CC2731" s="50"/>
      <c r="CD2731" s="50"/>
      <c r="CE2731" s="50"/>
      <c r="CF2731" s="50"/>
      <c r="CG2731" s="50"/>
      <c r="CH2731" s="50"/>
      <c r="CI2731" s="50"/>
      <c r="CJ2731" s="50"/>
      <c r="CK2731" s="50"/>
      <c r="CL2731" s="50"/>
      <c r="CM2731" s="50"/>
      <c r="CN2731" s="50"/>
      <c r="CO2731" s="50"/>
      <c r="CP2731" s="50"/>
      <c r="CQ2731" s="50"/>
      <c r="CR2731" s="50"/>
      <c r="CS2731" s="50"/>
      <c r="CT2731" s="50"/>
      <c r="CU2731" s="50"/>
      <c r="CV2731" s="50"/>
      <c r="CW2731" s="50"/>
      <c r="CX2731" s="50"/>
      <c r="CY2731" s="50"/>
      <c r="CZ2731" s="50"/>
      <c r="DA2731" s="50"/>
      <c r="DB2731" s="50"/>
      <c r="DC2731" s="50"/>
      <c r="DD2731" s="50"/>
      <c r="DE2731" s="50"/>
      <c r="DF2731" s="50"/>
    </row>
    <row r="2732" spans="2:110" x14ac:dyDescent="0.2">
      <c r="B2732" s="184"/>
      <c r="C2732" s="184"/>
      <c r="E2732" s="203"/>
      <c r="F2732" s="203"/>
      <c r="G2732" s="203"/>
      <c r="H2732" s="203"/>
      <c r="I2732" s="203"/>
      <c r="J2732" s="203"/>
      <c r="K2732" s="203"/>
      <c r="L2732" s="203"/>
      <c r="M2732" s="203"/>
      <c r="N2732" s="203"/>
      <c r="O2732" s="203"/>
      <c r="P2732" s="203"/>
      <c r="Q2732" s="204"/>
      <c r="R2732" s="204"/>
      <c r="S2732" s="234"/>
      <c r="T2732" s="50"/>
      <c r="U2732" s="50"/>
      <c r="V2732" s="50"/>
      <c r="W2732" s="50"/>
      <c r="X2732" s="50"/>
      <c r="Y2732" s="50"/>
      <c r="Z2732" s="250"/>
      <c r="AA2732" s="238"/>
      <c r="AB2732" s="50"/>
      <c r="AC2732" s="50"/>
      <c r="AD2732" s="50"/>
      <c r="AE2732" s="50"/>
      <c r="AF2732" s="50"/>
      <c r="AG2732" s="50"/>
      <c r="AH2732" s="50"/>
      <c r="AI2732" s="50"/>
      <c r="AJ2732" s="50"/>
      <c r="AK2732" s="50"/>
      <c r="AL2732" s="50"/>
      <c r="AM2732" s="50"/>
      <c r="AN2732" s="50"/>
      <c r="AO2732" s="50"/>
      <c r="AP2732" s="50"/>
      <c r="AQ2732" s="50"/>
      <c r="AR2732" s="50"/>
      <c r="AS2732" s="50"/>
      <c r="AT2732" s="50"/>
      <c r="AU2732" s="50"/>
      <c r="AV2732" s="50"/>
      <c r="AW2732" s="50"/>
      <c r="AX2732" s="50"/>
      <c r="AY2732" s="50"/>
      <c r="AZ2732" s="50"/>
      <c r="BA2732" s="50"/>
      <c r="BB2732" s="50"/>
      <c r="BC2732" s="50"/>
      <c r="BD2732" s="50"/>
      <c r="BE2732" s="50"/>
      <c r="BF2732" s="50"/>
      <c r="BG2732" s="50"/>
      <c r="BH2732" s="50"/>
      <c r="BI2732" s="50"/>
      <c r="BJ2732" s="50"/>
      <c r="BK2732" s="50"/>
      <c r="BL2732" s="50"/>
      <c r="BM2732" s="50"/>
      <c r="BN2732" s="50"/>
      <c r="BO2732" s="50"/>
      <c r="BP2732" s="50"/>
      <c r="BQ2732" s="50"/>
      <c r="BR2732" s="50"/>
      <c r="BS2732" s="50"/>
      <c r="BT2732" s="50"/>
      <c r="BU2732" s="50"/>
      <c r="BV2732" s="50"/>
      <c r="BW2732" s="50"/>
      <c r="BX2732" s="50"/>
      <c r="BY2732" s="50"/>
      <c r="BZ2732" s="50"/>
      <c r="CA2732" s="50"/>
      <c r="CB2732" s="50"/>
      <c r="CC2732" s="50"/>
      <c r="CD2732" s="50"/>
      <c r="CE2732" s="50"/>
      <c r="CF2732" s="50"/>
      <c r="CG2732" s="50"/>
      <c r="CH2732" s="50"/>
      <c r="CI2732" s="50"/>
      <c r="CJ2732" s="50"/>
      <c r="CK2732" s="50"/>
      <c r="CL2732" s="50"/>
      <c r="CM2732" s="50"/>
      <c r="CN2732" s="50"/>
      <c r="CO2732" s="50"/>
      <c r="CP2732" s="50"/>
      <c r="CQ2732" s="50"/>
      <c r="CR2732" s="50"/>
      <c r="CS2732" s="50"/>
      <c r="CT2732" s="50"/>
      <c r="CU2732" s="50"/>
      <c r="CV2732" s="50"/>
      <c r="CW2732" s="50"/>
      <c r="CX2732" s="50"/>
      <c r="CY2732" s="50"/>
      <c r="CZ2732" s="50"/>
      <c r="DA2732" s="50"/>
      <c r="DB2732" s="50"/>
      <c r="DC2732" s="50"/>
      <c r="DD2732" s="50"/>
      <c r="DE2732" s="50"/>
      <c r="DF2732" s="50"/>
    </row>
    <row r="2733" spans="2:110" x14ac:dyDescent="0.2">
      <c r="B2733" s="189"/>
      <c r="C2733" s="189"/>
      <c r="D2733" s="200"/>
      <c r="E2733" s="203"/>
      <c r="F2733" s="203"/>
      <c r="G2733" s="203"/>
      <c r="H2733" s="203"/>
      <c r="I2733" s="203"/>
      <c r="J2733" s="203"/>
      <c r="K2733" s="203"/>
      <c r="L2733" s="203"/>
      <c r="M2733" s="203"/>
      <c r="N2733" s="203"/>
      <c r="O2733" s="203"/>
      <c r="P2733" s="203"/>
      <c r="Q2733" s="204"/>
      <c r="R2733" s="204"/>
      <c r="S2733" s="234"/>
      <c r="T2733" s="50"/>
      <c r="U2733" s="50"/>
      <c r="V2733" s="50"/>
      <c r="W2733" s="50"/>
      <c r="X2733" s="50"/>
      <c r="Y2733" s="50"/>
      <c r="Z2733" s="250"/>
      <c r="AA2733" s="238"/>
      <c r="AB2733" s="50"/>
      <c r="AC2733" s="50"/>
      <c r="AD2733" s="50"/>
      <c r="AE2733" s="50"/>
      <c r="AF2733" s="50"/>
      <c r="AG2733" s="50"/>
      <c r="AH2733" s="50"/>
      <c r="AI2733" s="50"/>
      <c r="AJ2733" s="50"/>
      <c r="AK2733" s="50"/>
      <c r="AL2733" s="50"/>
      <c r="AM2733" s="50"/>
      <c r="AN2733" s="50"/>
      <c r="AO2733" s="50"/>
      <c r="AP2733" s="50"/>
      <c r="AQ2733" s="50"/>
      <c r="AR2733" s="50"/>
      <c r="AS2733" s="50"/>
      <c r="AT2733" s="50"/>
      <c r="AU2733" s="50"/>
      <c r="AV2733" s="50"/>
      <c r="AW2733" s="50"/>
      <c r="AX2733" s="50"/>
      <c r="AY2733" s="50"/>
      <c r="AZ2733" s="50"/>
      <c r="BA2733" s="50"/>
      <c r="BB2733" s="50"/>
      <c r="BC2733" s="50"/>
      <c r="BD2733" s="50"/>
      <c r="BE2733" s="50"/>
      <c r="BF2733" s="50"/>
      <c r="BG2733" s="50"/>
      <c r="BH2733" s="50"/>
      <c r="BI2733" s="50"/>
      <c r="BJ2733" s="50"/>
      <c r="BK2733" s="50"/>
      <c r="BL2733" s="50"/>
      <c r="BM2733" s="50"/>
      <c r="BN2733" s="50"/>
      <c r="BO2733" s="50"/>
      <c r="BP2733" s="50"/>
      <c r="BQ2733" s="50"/>
      <c r="BR2733" s="50"/>
      <c r="BS2733" s="50"/>
      <c r="BT2733" s="50"/>
      <c r="BU2733" s="50"/>
      <c r="BV2733" s="50"/>
      <c r="BW2733" s="50"/>
      <c r="BX2733" s="50"/>
      <c r="BY2733" s="50"/>
      <c r="BZ2733" s="50"/>
      <c r="CA2733" s="50"/>
      <c r="CB2733" s="50"/>
      <c r="CC2733" s="50"/>
      <c r="CD2733" s="50"/>
      <c r="CE2733" s="50"/>
      <c r="CF2733" s="50"/>
      <c r="CG2733" s="50"/>
      <c r="CH2733" s="50"/>
      <c r="CI2733" s="50"/>
      <c r="CJ2733" s="50"/>
      <c r="CK2733" s="50"/>
      <c r="CL2733" s="50"/>
      <c r="CM2733" s="50"/>
      <c r="CN2733" s="50"/>
      <c r="CO2733" s="50"/>
      <c r="CP2733" s="50"/>
      <c r="CQ2733" s="50"/>
      <c r="CR2733" s="50"/>
      <c r="CS2733" s="50"/>
      <c r="CT2733" s="50"/>
      <c r="CU2733" s="50"/>
      <c r="CV2733" s="50"/>
      <c r="CW2733" s="50"/>
      <c r="CX2733" s="50"/>
      <c r="CY2733" s="50"/>
      <c r="CZ2733" s="50"/>
      <c r="DA2733" s="50"/>
      <c r="DB2733" s="50"/>
      <c r="DC2733" s="50"/>
      <c r="DD2733" s="50"/>
      <c r="DE2733" s="50"/>
      <c r="DF2733" s="50"/>
    </row>
    <row r="2734" spans="2:110" x14ac:dyDescent="0.2">
      <c r="D2734" s="200"/>
      <c r="E2734" s="203"/>
      <c r="F2734" s="203"/>
      <c r="G2734" s="203"/>
      <c r="H2734" s="203"/>
      <c r="I2734" s="203"/>
      <c r="J2734" s="203"/>
      <c r="K2734" s="203"/>
      <c r="L2734" s="203"/>
      <c r="M2734" s="203"/>
      <c r="N2734" s="203"/>
      <c r="O2734" s="203"/>
      <c r="P2734" s="203"/>
      <c r="Q2734" s="204"/>
      <c r="R2734" s="204"/>
      <c r="S2734" s="234"/>
      <c r="T2734" s="50"/>
      <c r="U2734" s="50"/>
      <c r="V2734" s="50"/>
      <c r="W2734" s="50"/>
      <c r="X2734" s="50"/>
      <c r="Y2734" s="50"/>
      <c r="Z2734" s="250"/>
      <c r="AA2734" s="238"/>
      <c r="AB2734" s="50"/>
      <c r="AC2734" s="50"/>
      <c r="AD2734" s="50"/>
      <c r="AE2734" s="50"/>
      <c r="AF2734" s="50"/>
      <c r="AG2734" s="50"/>
      <c r="AH2734" s="50"/>
      <c r="AI2734" s="50"/>
      <c r="AJ2734" s="50"/>
      <c r="AK2734" s="50"/>
      <c r="AL2734" s="50"/>
      <c r="AM2734" s="50"/>
      <c r="AN2734" s="50"/>
      <c r="AO2734" s="50"/>
      <c r="AP2734" s="50"/>
      <c r="AQ2734" s="50"/>
      <c r="AR2734" s="50"/>
      <c r="AS2734" s="50"/>
      <c r="AT2734" s="50"/>
      <c r="AU2734" s="50"/>
      <c r="AV2734" s="50"/>
      <c r="AW2734" s="50"/>
      <c r="AX2734" s="50"/>
      <c r="AY2734" s="50"/>
      <c r="AZ2734" s="50"/>
      <c r="BA2734" s="50"/>
      <c r="BB2734" s="50"/>
      <c r="BC2734" s="50"/>
      <c r="BD2734" s="50"/>
      <c r="BE2734" s="50"/>
      <c r="BF2734" s="50"/>
      <c r="BG2734" s="50"/>
      <c r="BH2734" s="50"/>
      <c r="BI2734" s="50"/>
      <c r="BJ2734" s="50"/>
      <c r="BK2734" s="50"/>
      <c r="BL2734" s="50"/>
      <c r="BM2734" s="50"/>
      <c r="BN2734" s="50"/>
      <c r="BO2734" s="50"/>
      <c r="BP2734" s="50"/>
      <c r="BQ2734" s="50"/>
      <c r="BR2734" s="50"/>
      <c r="BS2734" s="50"/>
      <c r="BT2734" s="50"/>
      <c r="BU2734" s="50"/>
      <c r="BV2734" s="50"/>
      <c r="BW2734" s="50"/>
      <c r="BX2734" s="50"/>
      <c r="BY2734" s="50"/>
      <c r="BZ2734" s="50"/>
      <c r="CA2734" s="50"/>
      <c r="CB2734" s="50"/>
      <c r="CC2734" s="50"/>
      <c r="CD2734" s="50"/>
      <c r="CE2734" s="50"/>
      <c r="CF2734" s="50"/>
      <c r="CG2734" s="50"/>
      <c r="CH2734" s="50"/>
      <c r="CI2734" s="50"/>
      <c r="CJ2734" s="50"/>
      <c r="CK2734" s="50"/>
      <c r="CL2734" s="50"/>
      <c r="CM2734" s="50"/>
      <c r="CN2734" s="50"/>
      <c r="CO2734" s="50"/>
      <c r="CP2734" s="50"/>
      <c r="CQ2734" s="50"/>
      <c r="CR2734" s="50"/>
      <c r="CS2734" s="50"/>
      <c r="CT2734" s="50"/>
      <c r="CU2734" s="50"/>
      <c r="CV2734" s="50"/>
      <c r="CW2734" s="50"/>
      <c r="CX2734" s="50"/>
      <c r="CY2734" s="50"/>
      <c r="CZ2734" s="50"/>
      <c r="DA2734" s="50"/>
      <c r="DB2734" s="50"/>
      <c r="DC2734" s="50"/>
      <c r="DD2734" s="50"/>
      <c r="DE2734" s="50"/>
      <c r="DF2734" s="50"/>
    </row>
    <row r="2735" spans="2:110" x14ac:dyDescent="0.2">
      <c r="B2735" s="176"/>
      <c r="C2735" s="176"/>
      <c r="D2735" s="200"/>
      <c r="E2735" s="203"/>
      <c r="F2735" s="203"/>
      <c r="G2735" s="203"/>
      <c r="H2735" s="203"/>
      <c r="I2735" s="203"/>
      <c r="J2735" s="203"/>
      <c r="K2735" s="203"/>
      <c r="L2735" s="203"/>
      <c r="M2735" s="203"/>
      <c r="N2735" s="203"/>
      <c r="O2735" s="203"/>
      <c r="P2735" s="203"/>
      <c r="Q2735" s="204"/>
      <c r="R2735" s="204"/>
      <c r="S2735" s="234"/>
      <c r="T2735" s="50"/>
      <c r="U2735" s="50"/>
      <c r="V2735" s="50"/>
      <c r="W2735" s="50"/>
      <c r="X2735" s="50"/>
      <c r="Y2735" s="50"/>
      <c r="Z2735" s="250"/>
      <c r="AA2735" s="238"/>
      <c r="AB2735" s="50"/>
      <c r="AC2735" s="50"/>
      <c r="AD2735" s="50"/>
      <c r="AE2735" s="50"/>
      <c r="AF2735" s="50"/>
      <c r="AG2735" s="50"/>
      <c r="AH2735" s="50"/>
      <c r="AI2735" s="50"/>
      <c r="AJ2735" s="50"/>
      <c r="AK2735" s="50"/>
      <c r="AL2735" s="50"/>
      <c r="AM2735" s="50"/>
      <c r="AN2735" s="50"/>
      <c r="AO2735" s="50"/>
      <c r="AP2735" s="50"/>
      <c r="AQ2735" s="50"/>
      <c r="AR2735" s="50"/>
      <c r="AS2735" s="50"/>
      <c r="AT2735" s="50"/>
      <c r="AU2735" s="50"/>
      <c r="AV2735" s="50"/>
      <c r="AW2735" s="50"/>
      <c r="AX2735" s="50"/>
      <c r="AY2735" s="50"/>
      <c r="AZ2735" s="50"/>
      <c r="BA2735" s="50"/>
      <c r="BB2735" s="50"/>
      <c r="BC2735" s="50"/>
      <c r="BD2735" s="50"/>
      <c r="BE2735" s="50"/>
      <c r="BF2735" s="50"/>
      <c r="BG2735" s="50"/>
      <c r="BH2735" s="50"/>
      <c r="BI2735" s="50"/>
      <c r="BJ2735" s="50"/>
      <c r="BK2735" s="50"/>
      <c r="BL2735" s="50"/>
      <c r="BM2735" s="50"/>
      <c r="BN2735" s="50"/>
      <c r="BO2735" s="50"/>
      <c r="BP2735" s="50"/>
      <c r="BQ2735" s="50"/>
      <c r="BR2735" s="50"/>
      <c r="BS2735" s="50"/>
      <c r="BT2735" s="50"/>
      <c r="BU2735" s="50"/>
      <c r="BV2735" s="50"/>
      <c r="BW2735" s="50"/>
      <c r="BX2735" s="50"/>
      <c r="BY2735" s="50"/>
      <c r="BZ2735" s="50"/>
      <c r="CA2735" s="50"/>
      <c r="CB2735" s="50"/>
      <c r="CC2735" s="50"/>
      <c r="CD2735" s="50"/>
      <c r="CE2735" s="50"/>
      <c r="CF2735" s="50"/>
      <c r="CG2735" s="50"/>
      <c r="CH2735" s="50"/>
      <c r="CI2735" s="50"/>
      <c r="CJ2735" s="50"/>
      <c r="CK2735" s="50"/>
      <c r="CL2735" s="50"/>
      <c r="CM2735" s="50"/>
      <c r="CN2735" s="50"/>
      <c r="CO2735" s="50"/>
      <c r="CP2735" s="50"/>
      <c r="CQ2735" s="50"/>
      <c r="CR2735" s="50"/>
      <c r="CS2735" s="50"/>
      <c r="CT2735" s="50"/>
      <c r="CU2735" s="50"/>
      <c r="CV2735" s="50"/>
      <c r="CW2735" s="50"/>
      <c r="CX2735" s="50"/>
      <c r="CY2735" s="50"/>
      <c r="CZ2735" s="50"/>
      <c r="DA2735" s="50"/>
      <c r="DB2735" s="50"/>
      <c r="DC2735" s="50"/>
      <c r="DD2735" s="50"/>
      <c r="DE2735" s="50"/>
      <c r="DF2735" s="50"/>
    </row>
    <row r="2736" spans="2:110" x14ac:dyDescent="0.2">
      <c r="B2736" s="176"/>
      <c r="C2736" s="176"/>
      <c r="D2736" s="193"/>
      <c r="E2736" s="203"/>
      <c r="F2736" s="203"/>
      <c r="G2736" s="203"/>
      <c r="H2736" s="203"/>
      <c r="I2736" s="203"/>
      <c r="J2736" s="203"/>
      <c r="K2736" s="203"/>
      <c r="L2736" s="203"/>
      <c r="M2736" s="203"/>
      <c r="N2736" s="203"/>
      <c r="O2736" s="203"/>
      <c r="P2736" s="203"/>
      <c r="Q2736" s="204"/>
      <c r="R2736" s="204"/>
      <c r="S2736" s="234"/>
      <c r="T2736" s="50"/>
      <c r="U2736" s="50"/>
      <c r="V2736" s="50"/>
      <c r="W2736" s="50"/>
      <c r="X2736" s="50"/>
      <c r="Y2736" s="50"/>
      <c r="Z2736" s="250"/>
      <c r="AA2736" s="238"/>
      <c r="AB2736" s="50"/>
      <c r="AC2736" s="50"/>
      <c r="AD2736" s="50"/>
      <c r="AE2736" s="50"/>
      <c r="AF2736" s="50"/>
      <c r="AG2736" s="50"/>
      <c r="AH2736" s="50"/>
      <c r="AI2736" s="50"/>
      <c r="AJ2736" s="50"/>
      <c r="AK2736" s="50"/>
      <c r="AL2736" s="50"/>
      <c r="AM2736" s="50"/>
      <c r="AN2736" s="50"/>
      <c r="AO2736" s="50"/>
      <c r="AP2736" s="50"/>
      <c r="AQ2736" s="50"/>
      <c r="AR2736" s="50"/>
      <c r="AS2736" s="50"/>
      <c r="AT2736" s="50"/>
      <c r="AU2736" s="50"/>
      <c r="AV2736" s="50"/>
      <c r="AW2736" s="50"/>
      <c r="AX2736" s="50"/>
      <c r="AY2736" s="50"/>
      <c r="AZ2736" s="50"/>
      <c r="BA2736" s="50"/>
      <c r="BB2736" s="50"/>
      <c r="BC2736" s="50"/>
      <c r="BD2736" s="50"/>
      <c r="BE2736" s="50"/>
      <c r="BF2736" s="50"/>
      <c r="BG2736" s="50"/>
      <c r="BH2736" s="50"/>
      <c r="BI2736" s="50"/>
      <c r="BJ2736" s="50"/>
      <c r="BK2736" s="50"/>
      <c r="BL2736" s="50"/>
      <c r="BM2736" s="50"/>
      <c r="BN2736" s="50"/>
      <c r="BO2736" s="50"/>
      <c r="BP2736" s="50"/>
      <c r="BQ2736" s="50"/>
      <c r="BR2736" s="50"/>
      <c r="BS2736" s="50"/>
      <c r="BT2736" s="50"/>
      <c r="BU2736" s="50"/>
      <c r="BV2736" s="50"/>
      <c r="BW2736" s="50"/>
      <c r="BX2736" s="50"/>
      <c r="BY2736" s="50"/>
      <c r="BZ2736" s="50"/>
      <c r="CA2736" s="50"/>
      <c r="CB2736" s="50"/>
      <c r="CC2736" s="50"/>
      <c r="CD2736" s="50"/>
      <c r="CE2736" s="50"/>
      <c r="CF2736" s="50"/>
      <c r="CG2736" s="50"/>
      <c r="CH2736" s="50"/>
      <c r="CI2736" s="50"/>
      <c r="CJ2736" s="50"/>
      <c r="CK2736" s="50"/>
      <c r="CL2736" s="50"/>
      <c r="CM2736" s="50"/>
      <c r="CN2736" s="50"/>
      <c r="CO2736" s="50"/>
      <c r="CP2736" s="50"/>
      <c r="CQ2736" s="50"/>
      <c r="CR2736" s="50"/>
      <c r="CS2736" s="50"/>
      <c r="CT2736" s="50"/>
      <c r="CU2736" s="50"/>
      <c r="CV2736" s="50"/>
      <c r="CW2736" s="50"/>
      <c r="CX2736" s="50"/>
      <c r="CY2736" s="50"/>
      <c r="CZ2736" s="50"/>
      <c r="DA2736" s="50"/>
      <c r="DB2736" s="50"/>
      <c r="DC2736" s="50"/>
      <c r="DD2736" s="50"/>
      <c r="DE2736" s="50"/>
      <c r="DF2736" s="50"/>
    </row>
    <row r="2737" spans="2:110" x14ac:dyDescent="0.2">
      <c r="B2737" s="176"/>
      <c r="C2737" s="176"/>
      <c r="D2737" s="193"/>
      <c r="E2737" s="203"/>
      <c r="F2737" s="203"/>
      <c r="G2737" s="203"/>
      <c r="H2737" s="203"/>
      <c r="I2737" s="203"/>
      <c r="J2737" s="203"/>
      <c r="K2737" s="203"/>
      <c r="L2737" s="203"/>
      <c r="M2737" s="203"/>
      <c r="N2737" s="203"/>
      <c r="O2737" s="203"/>
      <c r="P2737" s="203"/>
      <c r="Q2737" s="204"/>
      <c r="R2737" s="204"/>
      <c r="S2737" s="234"/>
      <c r="T2737" s="50"/>
      <c r="U2737" s="50"/>
      <c r="V2737" s="50"/>
      <c r="W2737" s="50"/>
      <c r="X2737" s="50"/>
      <c r="Y2737" s="50"/>
      <c r="Z2737" s="250"/>
      <c r="AA2737" s="238"/>
      <c r="AB2737" s="50"/>
      <c r="AC2737" s="50"/>
      <c r="AD2737" s="50"/>
      <c r="AE2737" s="50"/>
      <c r="AF2737" s="50"/>
      <c r="AG2737" s="50"/>
      <c r="AH2737" s="50"/>
      <c r="AI2737" s="50"/>
      <c r="AJ2737" s="50"/>
      <c r="AK2737" s="50"/>
      <c r="AL2737" s="50"/>
      <c r="AM2737" s="50"/>
      <c r="AN2737" s="50"/>
      <c r="AO2737" s="50"/>
      <c r="AP2737" s="50"/>
      <c r="AQ2737" s="50"/>
      <c r="AR2737" s="50"/>
      <c r="AS2737" s="50"/>
      <c r="AT2737" s="50"/>
      <c r="AU2737" s="50"/>
      <c r="AV2737" s="50"/>
      <c r="AW2737" s="50"/>
      <c r="AX2737" s="50"/>
      <c r="AY2737" s="50"/>
      <c r="AZ2737" s="50"/>
      <c r="BA2737" s="50"/>
      <c r="BB2737" s="50"/>
      <c r="BC2737" s="50"/>
      <c r="BD2737" s="50"/>
      <c r="BE2737" s="50"/>
      <c r="BF2737" s="50"/>
      <c r="BG2737" s="50"/>
      <c r="BH2737" s="50"/>
      <c r="BI2737" s="50"/>
      <c r="BJ2737" s="50"/>
      <c r="BK2737" s="50"/>
      <c r="BL2737" s="50"/>
      <c r="BM2737" s="50"/>
      <c r="BN2737" s="50"/>
      <c r="BO2737" s="50"/>
      <c r="BP2737" s="50"/>
      <c r="BQ2737" s="50"/>
      <c r="BR2737" s="50"/>
      <c r="BS2737" s="50"/>
      <c r="BT2737" s="50"/>
      <c r="BU2737" s="50"/>
      <c r="BV2737" s="50"/>
      <c r="BW2737" s="50"/>
      <c r="BX2737" s="50"/>
      <c r="BY2737" s="50"/>
      <c r="BZ2737" s="50"/>
      <c r="CA2737" s="50"/>
      <c r="CB2737" s="50"/>
      <c r="CC2737" s="50"/>
      <c r="CD2737" s="50"/>
      <c r="CE2737" s="50"/>
      <c r="CF2737" s="50"/>
      <c r="CG2737" s="50"/>
      <c r="CH2737" s="50"/>
      <c r="CI2737" s="50"/>
      <c r="CJ2737" s="50"/>
      <c r="CK2737" s="50"/>
      <c r="CL2737" s="50"/>
      <c r="CM2737" s="50"/>
      <c r="CN2737" s="50"/>
      <c r="CO2737" s="50"/>
      <c r="CP2737" s="50"/>
      <c r="CQ2737" s="50"/>
      <c r="CR2737" s="50"/>
      <c r="CS2737" s="50"/>
      <c r="CT2737" s="50"/>
      <c r="CU2737" s="50"/>
      <c r="CV2737" s="50"/>
      <c r="CW2737" s="50"/>
      <c r="CX2737" s="50"/>
      <c r="CY2737" s="50"/>
      <c r="CZ2737" s="50"/>
      <c r="DA2737" s="50"/>
      <c r="DB2737" s="50"/>
      <c r="DC2737" s="50"/>
      <c r="DD2737" s="50"/>
      <c r="DE2737" s="50"/>
      <c r="DF2737" s="50"/>
    </row>
    <row r="2738" spans="2:110" x14ac:dyDescent="0.2">
      <c r="B2738" s="176"/>
      <c r="C2738" s="176"/>
      <c r="D2738" s="192"/>
      <c r="E2738" s="203"/>
      <c r="F2738" s="203"/>
      <c r="G2738" s="203"/>
      <c r="H2738" s="203"/>
      <c r="I2738" s="203"/>
      <c r="J2738" s="203"/>
      <c r="K2738" s="203"/>
      <c r="L2738" s="203"/>
      <c r="M2738" s="203"/>
      <c r="N2738" s="203"/>
      <c r="O2738" s="203"/>
      <c r="P2738" s="203"/>
      <c r="Q2738" s="204"/>
      <c r="R2738" s="204"/>
      <c r="S2738" s="234"/>
      <c r="T2738" s="50"/>
      <c r="U2738" s="50"/>
      <c r="V2738" s="50"/>
      <c r="W2738" s="50"/>
      <c r="X2738" s="50"/>
      <c r="Y2738" s="50"/>
      <c r="Z2738" s="250"/>
      <c r="AA2738" s="238"/>
      <c r="AB2738" s="50"/>
      <c r="AC2738" s="50"/>
      <c r="AD2738" s="50"/>
      <c r="AE2738" s="50"/>
      <c r="AF2738" s="50"/>
      <c r="AG2738" s="50"/>
      <c r="AH2738" s="50"/>
      <c r="AI2738" s="50"/>
      <c r="AJ2738" s="50"/>
      <c r="AK2738" s="50"/>
      <c r="AL2738" s="50"/>
      <c r="AM2738" s="50"/>
      <c r="AN2738" s="50"/>
      <c r="AO2738" s="50"/>
      <c r="AP2738" s="50"/>
      <c r="AQ2738" s="50"/>
      <c r="AR2738" s="50"/>
      <c r="AS2738" s="50"/>
      <c r="AT2738" s="50"/>
      <c r="AU2738" s="50"/>
      <c r="AV2738" s="50"/>
      <c r="AW2738" s="50"/>
      <c r="AX2738" s="50"/>
      <c r="AY2738" s="50"/>
      <c r="AZ2738" s="50"/>
      <c r="BA2738" s="50"/>
      <c r="BB2738" s="50"/>
      <c r="BC2738" s="50"/>
      <c r="BD2738" s="50"/>
      <c r="BE2738" s="50"/>
      <c r="BF2738" s="50"/>
      <c r="BG2738" s="50"/>
      <c r="BH2738" s="50"/>
      <c r="BI2738" s="50"/>
      <c r="BJ2738" s="50"/>
      <c r="BK2738" s="50"/>
      <c r="BL2738" s="50"/>
      <c r="BM2738" s="50"/>
      <c r="BN2738" s="50"/>
      <c r="BO2738" s="50"/>
      <c r="BP2738" s="50"/>
      <c r="BQ2738" s="50"/>
      <c r="BR2738" s="50"/>
      <c r="BS2738" s="50"/>
      <c r="BT2738" s="50"/>
      <c r="BU2738" s="50"/>
      <c r="BV2738" s="50"/>
      <c r="BW2738" s="50"/>
      <c r="BX2738" s="50"/>
      <c r="BY2738" s="50"/>
      <c r="BZ2738" s="50"/>
      <c r="CA2738" s="50"/>
      <c r="CB2738" s="50"/>
      <c r="CC2738" s="50"/>
      <c r="CD2738" s="50"/>
      <c r="CE2738" s="50"/>
      <c r="CF2738" s="50"/>
      <c r="CG2738" s="50"/>
      <c r="CH2738" s="50"/>
      <c r="CI2738" s="50"/>
      <c r="CJ2738" s="50"/>
      <c r="CK2738" s="50"/>
      <c r="CL2738" s="50"/>
      <c r="CM2738" s="50"/>
      <c r="CN2738" s="50"/>
      <c r="CO2738" s="50"/>
      <c r="CP2738" s="50"/>
      <c r="CQ2738" s="50"/>
      <c r="CR2738" s="50"/>
      <c r="CS2738" s="50"/>
      <c r="CT2738" s="50"/>
      <c r="CU2738" s="50"/>
      <c r="CV2738" s="50"/>
      <c r="CW2738" s="50"/>
      <c r="CX2738" s="50"/>
      <c r="CY2738" s="50"/>
      <c r="CZ2738" s="50"/>
      <c r="DA2738" s="50"/>
      <c r="DB2738" s="50"/>
      <c r="DC2738" s="50"/>
      <c r="DD2738" s="50"/>
      <c r="DE2738" s="50"/>
      <c r="DF2738" s="50"/>
    </row>
    <row r="2739" spans="2:110" x14ac:dyDescent="0.2">
      <c r="B2739" s="176"/>
      <c r="C2739" s="176"/>
      <c r="E2739" s="203"/>
      <c r="F2739" s="203"/>
      <c r="G2739" s="203"/>
      <c r="H2739" s="203"/>
      <c r="I2739" s="203"/>
      <c r="J2739" s="203"/>
      <c r="K2739" s="203"/>
      <c r="L2739" s="203"/>
      <c r="M2739" s="203"/>
      <c r="N2739" s="203"/>
      <c r="O2739" s="203"/>
      <c r="P2739" s="203"/>
      <c r="Q2739" s="204"/>
      <c r="R2739" s="204"/>
      <c r="S2739" s="234"/>
      <c r="T2739" s="50"/>
      <c r="U2739" s="50"/>
      <c r="V2739" s="50"/>
      <c r="W2739" s="50"/>
      <c r="X2739" s="50"/>
      <c r="Y2739" s="50"/>
      <c r="Z2739" s="250"/>
      <c r="AA2739" s="238"/>
      <c r="AB2739" s="50"/>
      <c r="AC2739" s="50"/>
      <c r="AD2739" s="50"/>
      <c r="AE2739" s="50"/>
      <c r="AF2739" s="50"/>
      <c r="AG2739" s="50"/>
      <c r="AH2739" s="50"/>
      <c r="AI2739" s="50"/>
      <c r="AJ2739" s="50"/>
      <c r="AK2739" s="50"/>
      <c r="AL2739" s="50"/>
      <c r="AM2739" s="50"/>
      <c r="AN2739" s="50"/>
      <c r="AO2739" s="50"/>
      <c r="AP2739" s="50"/>
      <c r="AQ2739" s="50"/>
      <c r="AR2739" s="50"/>
      <c r="AS2739" s="50"/>
      <c r="AT2739" s="50"/>
      <c r="AU2739" s="50"/>
      <c r="AV2739" s="50"/>
      <c r="AW2739" s="50"/>
      <c r="AX2739" s="50"/>
      <c r="AY2739" s="50"/>
      <c r="AZ2739" s="50"/>
      <c r="BA2739" s="50"/>
      <c r="BB2739" s="50"/>
      <c r="BC2739" s="50"/>
      <c r="BD2739" s="50"/>
      <c r="BE2739" s="50"/>
      <c r="BF2739" s="50"/>
      <c r="BG2739" s="50"/>
      <c r="BH2739" s="50"/>
      <c r="BI2739" s="50"/>
      <c r="BJ2739" s="50"/>
      <c r="BK2739" s="50"/>
      <c r="BL2739" s="50"/>
      <c r="BM2739" s="50"/>
      <c r="BN2739" s="50"/>
      <c r="BO2739" s="50"/>
      <c r="BP2739" s="50"/>
      <c r="BQ2739" s="50"/>
      <c r="BR2739" s="50"/>
      <c r="BS2739" s="50"/>
      <c r="BT2739" s="50"/>
      <c r="BU2739" s="50"/>
      <c r="BV2739" s="50"/>
      <c r="BW2739" s="50"/>
      <c r="BX2739" s="50"/>
      <c r="BY2739" s="50"/>
      <c r="BZ2739" s="50"/>
      <c r="CA2739" s="50"/>
      <c r="CB2739" s="50"/>
      <c r="CC2739" s="50"/>
      <c r="CD2739" s="50"/>
      <c r="CE2739" s="50"/>
      <c r="CF2739" s="50"/>
      <c r="CG2739" s="50"/>
      <c r="CH2739" s="50"/>
      <c r="CI2739" s="50"/>
      <c r="CJ2739" s="50"/>
      <c r="CK2739" s="50"/>
      <c r="CL2739" s="50"/>
      <c r="CM2739" s="50"/>
      <c r="CN2739" s="50"/>
      <c r="CO2739" s="50"/>
      <c r="CP2739" s="50"/>
      <c r="CQ2739" s="50"/>
      <c r="CR2739" s="50"/>
      <c r="CS2739" s="50"/>
      <c r="CT2739" s="50"/>
      <c r="CU2739" s="50"/>
      <c r="CV2739" s="50"/>
      <c r="CW2739" s="50"/>
      <c r="CX2739" s="50"/>
      <c r="CY2739" s="50"/>
      <c r="CZ2739" s="50"/>
      <c r="DA2739" s="50"/>
      <c r="DB2739" s="50"/>
      <c r="DC2739" s="50"/>
      <c r="DD2739" s="50"/>
      <c r="DE2739" s="50"/>
      <c r="DF2739" s="50"/>
    </row>
    <row r="2740" spans="2:110" x14ac:dyDescent="0.2">
      <c r="B2740" s="176"/>
      <c r="C2740" s="176"/>
      <c r="E2740" s="203"/>
      <c r="F2740" s="203"/>
      <c r="G2740" s="203"/>
      <c r="H2740" s="203"/>
      <c r="I2740" s="203"/>
      <c r="J2740" s="203"/>
      <c r="K2740" s="203"/>
      <c r="L2740" s="203"/>
      <c r="M2740" s="203"/>
      <c r="N2740" s="203"/>
      <c r="O2740" s="203"/>
      <c r="P2740" s="203"/>
      <c r="Q2740" s="204"/>
      <c r="R2740" s="204"/>
      <c r="S2740" s="234"/>
      <c r="T2740" s="50"/>
      <c r="U2740" s="50"/>
      <c r="V2740" s="50"/>
      <c r="W2740" s="50"/>
      <c r="X2740" s="50"/>
      <c r="Y2740" s="50"/>
      <c r="Z2740" s="250"/>
      <c r="AA2740" s="238"/>
      <c r="AB2740" s="50"/>
      <c r="AC2740" s="50"/>
      <c r="AD2740" s="50"/>
      <c r="AE2740" s="50"/>
      <c r="AF2740" s="50"/>
      <c r="AG2740" s="50"/>
      <c r="AH2740" s="50"/>
      <c r="AI2740" s="50"/>
      <c r="AJ2740" s="50"/>
      <c r="AK2740" s="50"/>
      <c r="AL2740" s="50"/>
      <c r="AM2740" s="50"/>
      <c r="AN2740" s="50"/>
      <c r="AO2740" s="50"/>
      <c r="AP2740" s="50"/>
      <c r="AQ2740" s="50"/>
      <c r="AR2740" s="50"/>
      <c r="AS2740" s="50"/>
      <c r="AT2740" s="50"/>
      <c r="AU2740" s="50"/>
      <c r="AV2740" s="50"/>
      <c r="AW2740" s="50"/>
      <c r="AX2740" s="50"/>
      <c r="AY2740" s="50"/>
      <c r="AZ2740" s="50"/>
      <c r="BA2740" s="50"/>
      <c r="BB2740" s="50"/>
      <c r="BC2740" s="50"/>
      <c r="BD2740" s="50"/>
      <c r="BE2740" s="50"/>
      <c r="BF2740" s="50"/>
      <c r="BG2740" s="50"/>
      <c r="BH2740" s="50"/>
      <c r="BI2740" s="50"/>
      <c r="BJ2740" s="50"/>
      <c r="BK2740" s="50"/>
      <c r="BL2740" s="50"/>
      <c r="BM2740" s="50"/>
      <c r="BN2740" s="50"/>
      <c r="BO2740" s="50"/>
      <c r="BP2740" s="50"/>
      <c r="BQ2740" s="50"/>
      <c r="BR2740" s="50"/>
      <c r="BS2740" s="50"/>
      <c r="BT2740" s="50"/>
      <c r="BU2740" s="50"/>
      <c r="BV2740" s="50"/>
      <c r="BW2740" s="50"/>
      <c r="BX2740" s="50"/>
      <c r="BY2740" s="50"/>
      <c r="BZ2740" s="50"/>
      <c r="CA2740" s="50"/>
      <c r="CB2740" s="50"/>
      <c r="CC2740" s="50"/>
      <c r="CD2740" s="50"/>
      <c r="CE2740" s="50"/>
      <c r="CF2740" s="50"/>
      <c r="CG2740" s="50"/>
      <c r="CH2740" s="50"/>
      <c r="CI2740" s="50"/>
      <c r="CJ2740" s="50"/>
      <c r="CK2740" s="50"/>
      <c r="CL2740" s="50"/>
      <c r="CM2740" s="50"/>
      <c r="CN2740" s="50"/>
      <c r="CO2740" s="50"/>
      <c r="CP2740" s="50"/>
      <c r="CQ2740" s="50"/>
      <c r="CR2740" s="50"/>
      <c r="CS2740" s="50"/>
      <c r="CT2740" s="50"/>
      <c r="CU2740" s="50"/>
      <c r="CV2740" s="50"/>
      <c r="CW2740" s="50"/>
      <c r="CX2740" s="50"/>
      <c r="CY2740" s="50"/>
      <c r="CZ2740" s="50"/>
      <c r="DA2740" s="50"/>
      <c r="DB2740" s="50"/>
      <c r="DC2740" s="50"/>
      <c r="DD2740" s="50"/>
      <c r="DE2740" s="50"/>
      <c r="DF2740" s="50"/>
    </row>
    <row r="2741" spans="2:110" x14ac:dyDescent="0.2">
      <c r="B2741" s="176"/>
      <c r="C2741" s="176"/>
      <c r="E2741" s="203"/>
      <c r="F2741" s="203"/>
      <c r="G2741" s="203"/>
      <c r="H2741" s="203"/>
      <c r="I2741" s="203"/>
      <c r="J2741" s="203"/>
      <c r="K2741" s="203"/>
      <c r="L2741" s="203"/>
      <c r="M2741" s="203"/>
      <c r="N2741" s="203"/>
      <c r="O2741" s="203"/>
      <c r="P2741" s="203"/>
      <c r="Q2741" s="204"/>
      <c r="R2741" s="204"/>
      <c r="S2741" s="234"/>
      <c r="T2741" s="50"/>
      <c r="U2741" s="50"/>
      <c r="V2741" s="50"/>
      <c r="W2741" s="50"/>
      <c r="X2741" s="50"/>
      <c r="Y2741" s="50"/>
      <c r="Z2741" s="250"/>
      <c r="AA2741" s="238"/>
      <c r="AB2741" s="50"/>
      <c r="AC2741" s="50"/>
      <c r="AD2741" s="50"/>
      <c r="AE2741" s="50"/>
      <c r="AF2741" s="50"/>
      <c r="AG2741" s="50"/>
      <c r="AH2741" s="50"/>
      <c r="AI2741" s="50"/>
      <c r="AJ2741" s="50"/>
      <c r="AK2741" s="50"/>
      <c r="AL2741" s="50"/>
      <c r="AM2741" s="50"/>
      <c r="AN2741" s="50"/>
      <c r="AO2741" s="50"/>
      <c r="AP2741" s="50"/>
      <c r="AQ2741" s="50"/>
      <c r="AR2741" s="50"/>
      <c r="AS2741" s="50"/>
      <c r="AT2741" s="50"/>
      <c r="AU2741" s="50"/>
      <c r="AV2741" s="50"/>
      <c r="AW2741" s="50"/>
      <c r="AX2741" s="50"/>
      <c r="AY2741" s="50"/>
      <c r="AZ2741" s="50"/>
      <c r="BA2741" s="50"/>
      <c r="BB2741" s="50"/>
      <c r="BC2741" s="50"/>
      <c r="BD2741" s="50"/>
      <c r="BE2741" s="50"/>
      <c r="BF2741" s="50"/>
      <c r="BG2741" s="50"/>
      <c r="BH2741" s="50"/>
      <c r="BI2741" s="50"/>
      <c r="BJ2741" s="50"/>
      <c r="BK2741" s="50"/>
      <c r="BL2741" s="50"/>
      <c r="BM2741" s="50"/>
      <c r="BN2741" s="50"/>
      <c r="BO2741" s="50"/>
      <c r="BP2741" s="50"/>
      <c r="BQ2741" s="50"/>
      <c r="BR2741" s="50"/>
      <c r="BS2741" s="50"/>
      <c r="BT2741" s="50"/>
      <c r="BU2741" s="50"/>
      <c r="BV2741" s="50"/>
      <c r="BW2741" s="50"/>
      <c r="BX2741" s="50"/>
      <c r="BY2741" s="50"/>
      <c r="BZ2741" s="50"/>
      <c r="CA2741" s="50"/>
      <c r="CB2741" s="50"/>
      <c r="CC2741" s="50"/>
      <c r="CD2741" s="50"/>
      <c r="CE2741" s="50"/>
      <c r="CF2741" s="50"/>
      <c r="CG2741" s="50"/>
      <c r="CH2741" s="50"/>
      <c r="CI2741" s="50"/>
      <c r="CJ2741" s="50"/>
      <c r="CK2741" s="50"/>
      <c r="CL2741" s="50"/>
      <c r="CM2741" s="50"/>
      <c r="CN2741" s="50"/>
      <c r="CO2741" s="50"/>
      <c r="CP2741" s="50"/>
      <c r="CQ2741" s="50"/>
      <c r="CR2741" s="50"/>
      <c r="CS2741" s="50"/>
      <c r="CT2741" s="50"/>
      <c r="CU2741" s="50"/>
      <c r="CV2741" s="50"/>
      <c r="CW2741" s="50"/>
      <c r="CX2741" s="50"/>
      <c r="CY2741" s="50"/>
      <c r="CZ2741" s="50"/>
      <c r="DA2741" s="50"/>
      <c r="DB2741" s="50"/>
      <c r="DC2741" s="50"/>
      <c r="DD2741" s="50"/>
      <c r="DE2741" s="50"/>
      <c r="DF2741" s="50"/>
    </row>
    <row r="2742" spans="2:110" x14ac:dyDescent="0.2">
      <c r="B2742" s="176"/>
      <c r="C2742" s="176"/>
      <c r="E2742" s="203"/>
      <c r="F2742" s="203"/>
      <c r="G2742" s="203"/>
      <c r="H2742" s="203"/>
      <c r="I2742" s="203"/>
      <c r="J2742" s="203"/>
      <c r="K2742" s="203"/>
      <c r="L2742" s="203"/>
      <c r="M2742" s="203"/>
      <c r="N2742" s="203"/>
      <c r="O2742" s="203"/>
      <c r="P2742" s="203"/>
      <c r="Q2742" s="204"/>
      <c r="R2742" s="204"/>
      <c r="S2742" s="234"/>
      <c r="T2742" s="50"/>
      <c r="U2742" s="50"/>
      <c r="V2742" s="50"/>
      <c r="W2742" s="50"/>
      <c r="X2742" s="50"/>
      <c r="Y2742" s="50"/>
      <c r="Z2742" s="250"/>
      <c r="AA2742" s="238"/>
      <c r="AB2742" s="50"/>
      <c r="AC2742" s="50"/>
      <c r="AD2742" s="50"/>
      <c r="AE2742" s="50"/>
      <c r="AF2742" s="50"/>
      <c r="AG2742" s="50"/>
      <c r="AH2742" s="50"/>
      <c r="AI2742" s="50"/>
      <c r="AJ2742" s="50"/>
      <c r="AK2742" s="50"/>
      <c r="AL2742" s="50"/>
      <c r="AM2742" s="50"/>
      <c r="AN2742" s="50"/>
      <c r="AO2742" s="50"/>
      <c r="AP2742" s="50"/>
      <c r="AQ2742" s="50"/>
      <c r="AR2742" s="50"/>
      <c r="AS2742" s="50"/>
      <c r="AT2742" s="50"/>
      <c r="AU2742" s="50"/>
      <c r="AV2742" s="50"/>
      <c r="AW2742" s="50"/>
      <c r="AX2742" s="50"/>
      <c r="AY2742" s="50"/>
      <c r="AZ2742" s="50"/>
      <c r="BA2742" s="50"/>
      <c r="BB2742" s="50"/>
      <c r="BC2742" s="50"/>
      <c r="BD2742" s="50"/>
      <c r="BE2742" s="50"/>
      <c r="BF2742" s="50"/>
      <c r="BG2742" s="50"/>
      <c r="BH2742" s="50"/>
      <c r="BI2742" s="50"/>
      <c r="BJ2742" s="50"/>
      <c r="BK2742" s="50"/>
      <c r="BL2742" s="50"/>
      <c r="BM2742" s="50"/>
      <c r="BN2742" s="50"/>
      <c r="BO2742" s="50"/>
      <c r="BP2742" s="50"/>
      <c r="BQ2742" s="50"/>
      <c r="BR2742" s="50"/>
      <c r="BS2742" s="50"/>
      <c r="BT2742" s="50"/>
      <c r="BU2742" s="50"/>
      <c r="BV2742" s="50"/>
      <c r="BW2742" s="50"/>
      <c r="BX2742" s="50"/>
      <c r="BY2742" s="50"/>
      <c r="BZ2742" s="50"/>
      <c r="CA2742" s="50"/>
      <c r="CB2742" s="50"/>
      <c r="CC2742" s="50"/>
      <c r="CD2742" s="50"/>
      <c r="CE2742" s="50"/>
      <c r="CF2742" s="50"/>
      <c r="CG2742" s="50"/>
      <c r="CH2742" s="50"/>
      <c r="CI2742" s="50"/>
      <c r="CJ2742" s="50"/>
      <c r="CK2742" s="50"/>
      <c r="CL2742" s="50"/>
      <c r="CM2742" s="50"/>
      <c r="CN2742" s="50"/>
      <c r="CO2742" s="50"/>
      <c r="CP2742" s="50"/>
      <c r="CQ2742" s="50"/>
      <c r="CR2742" s="50"/>
      <c r="CS2742" s="50"/>
      <c r="CT2742" s="50"/>
      <c r="CU2742" s="50"/>
      <c r="CV2742" s="50"/>
      <c r="CW2742" s="50"/>
      <c r="CX2742" s="50"/>
      <c r="CY2742" s="50"/>
      <c r="CZ2742" s="50"/>
      <c r="DA2742" s="50"/>
      <c r="DB2742" s="50"/>
      <c r="DC2742" s="50"/>
      <c r="DD2742" s="50"/>
      <c r="DE2742" s="50"/>
      <c r="DF2742" s="50"/>
    </row>
    <row r="2743" spans="2:110" x14ac:dyDescent="0.2">
      <c r="B2743" s="176"/>
      <c r="C2743" s="176"/>
      <c r="E2743" s="203"/>
      <c r="F2743" s="203"/>
      <c r="G2743" s="203"/>
      <c r="H2743" s="203"/>
      <c r="I2743" s="203"/>
      <c r="J2743" s="203"/>
      <c r="K2743" s="203"/>
      <c r="L2743" s="203"/>
      <c r="M2743" s="203"/>
      <c r="N2743" s="203"/>
      <c r="O2743" s="203"/>
      <c r="P2743" s="203"/>
      <c r="Q2743" s="204"/>
      <c r="R2743" s="204"/>
      <c r="S2743" s="234"/>
      <c r="T2743" s="50"/>
      <c r="U2743" s="50"/>
      <c r="V2743" s="50"/>
      <c r="W2743" s="50"/>
      <c r="X2743" s="50"/>
      <c r="Y2743" s="50"/>
      <c r="Z2743" s="250"/>
      <c r="AA2743" s="238"/>
      <c r="AB2743" s="50"/>
      <c r="AC2743" s="50"/>
      <c r="AD2743" s="50"/>
      <c r="AE2743" s="50"/>
      <c r="AF2743" s="50"/>
      <c r="AG2743" s="50"/>
      <c r="AH2743" s="50"/>
      <c r="AI2743" s="50"/>
      <c r="AJ2743" s="50"/>
      <c r="AK2743" s="50"/>
      <c r="AL2743" s="50"/>
      <c r="AM2743" s="50"/>
      <c r="AN2743" s="50"/>
      <c r="AO2743" s="50"/>
      <c r="AP2743" s="50"/>
      <c r="AQ2743" s="50"/>
      <c r="AR2743" s="50"/>
      <c r="AS2743" s="50"/>
      <c r="AT2743" s="50"/>
      <c r="AU2743" s="50"/>
      <c r="AV2743" s="50"/>
      <c r="AW2743" s="50"/>
      <c r="AX2743" s="50"/>
      <c r="AY2743" s="50"/>
      <c r="AZ2743" s="50"/>
      <c r="BA2743" s="50"/>
      <c r="BB2743" s="50"/>
      <c r="BC2743" s="50"/>
      <c r="BD2743" s="50"/>
      <c r="BE2743" s="50"/>
      <c r="BF2743" s="50"/>
      <c r="BG2743" s="50"/>
      <c r="BH2743" s="50"/>
      <c r="BI2743" s="50"/>
      <c r="BJ2743" s="50"/>
      <c r="BK2743" s="50"/>
      <c r="BL2743" s="50"/>
      <c r="BM2743" s="50"/>
      <c r="BN2743" s="50"/>
      <c r="BO2743" s="50"/>
      <c r="BP2743" s="50"/>
      <c r="BQ2743" s="50"/>
      <c r="BR2743" s="50"/>
      <c r="BS2743" s="50"/>
      <c r="BT2743" s="50"/>
      <c r="BU2743" s="50"/>
      <c r="BV2743" s="50"/>
      <c r="BW2743" s="50"/>
      <c r="BX2743" s="50"/>
      <c r="BY2743" s="50"/>
      <c r="BZ2743" s="50"/>
      <c r="CA2743" s="50"/>
      <c r="CB2743" s="50"/>
      <c r="CC2743" s="50"/>
      <c r="CD2743" s="50"/>
      <c r="CE2743" s="50"/>
      <c r="CF2743" s="50"/>
      <c r="CG2743" s="50"/>
      <c r="CH2743" s="50"/>
      <c r="CI2743" s="50"/>
      <c r="CJ2743" s="50"/>
      <c r="CK2743" s="50"/>
      <c r="CL2743" s="50"/>
      <c r="CM2743" s="50"/>
      <c r="CN2743" s="50"/>
      <c r="CO2743" s="50"/>
      <c r="CP2743" s="50"/>
      <c r="CQ2743" s="50"/>
      <c r="CR2743" s="50"/>
      <c r="CS2743" s="50"/>
      <c r="CT2743" s="50"/>
      <c r="CU2743" s="50"/>
      <c r="CV2743" s="50"/>
      <c r="CW2743" s="50"/>
      <c r="CX2743" s="50"/>
      <c r="CY2743" s="50"/>
      <c r="CZ2743" s="50"/>
      <c r="DA2743" s="50"/>
      <c r="DB2743" s="50"/>
      <c r="DC2743" s="50"/>
      <c r="DD2743" s="50"/>
      <c r="DE2743" s="50"/>
      <c r="DF2743" s="50"/>
    </row>
    <row r="2744" spans="2:110" x14ac:dyDescent="0.2">
      <c r="B2744" s="176"/>
      <c r="C2744" s="176"/>
      <c r="E2744" s="203"/>
      <c r="F2744" s="203"/>
      <c r="G2744" s="203"/>
      <c r="H2744" s="203"/>
      <c r="I2744" s="203"/>
      <c r="J2744" s="203"/>
      <c r="K2744" s="203"/>
      <c r="L2744" s="203"/>
      <c r="M2744" s="203"/>
      <c r="N2744" s="203"/>
      <c r="O2744" s="203"/>
      <c r="P2744" s="203"/>
      <c r="Q2744" s="204"/>
      <c r="R2744" s="204"/>
      <c r="S2744" s="234"/>
      <c r="T2744" s="50"/>
      <c r="U2744" s="50"/>
      <c r="V2744" s="50"/>
      <c r="W2744" s="50"/>
      <c r="X2744" s="50"/>
      <c r="Y2744" s="50"/>
      <c r="Z2744" s="250"/>
      <c r="AA2744" s="238"/>
      <c r="AB2744" s="50"/>
      <c r="AC2744" s="50"/>
      <c r="AD2744" s="50"/>
      <c r="AE2744" s="50"/>
      <c r="AF2744" s="50"/>
      <c r="AG2744" s="50"/>
      <c r="AH2744" s="50"/>
      <c r="AI2744" s="50"/>
      <c r="AJ2744" s="50"/>
      <c r="AK2744" s="50"/>
      <c r="AL2744" s="50"/>
      <c r="AM2744" s="50"/>
      <c r="AN2744" s="50"/>
      <c r="AO2744" s="50"/>
      <c r="AP2744" s="50"/>
      <c r="AQ2744" s="50"/>
      <c r="AR2744" s="50"/>
      <c r="AS2744" s="50"/>
      <c r="AT2744" s="50"/>
      <c r="AU2744" s="50"/>
      <c r="AV2744" s="50"/>
      <c r="AW2744" s="50"/>
      <c r="AX2744" s="50"/>
      <c r="AY2744" s="50"/>
      <c r="AZ2744" s="50"/>
      <c r="BA2744" s="50"/>
      <c r="BB2744" s="50"/>
      <c r="BC2744" s="50"/>
      <c r="BD2744" s="50"/>
      <c r="BE2744" s="50"/>
      <c r="BF2744" s="50"/>
      <c r="BG2744" s="50"/>
      <c r="BH2744" s="50"/>
      <c r="BI2744" s="50"/>
      <c r="BJ2744" s="50"/>
      <c r="BK2744" s="50"/>
      <c r="BL2744" s="50"/>
      <c r="BM2744" s="50"/>
      <c r="BN2744" s="50"/>
      <c r="BO2744" s="50"/>
      <c r="BP2744" s="50"/>
      <c r="BQ2744" s="50"/>
      <c r="BR2744" s="50"/>
      <c r="BS2744" s="50"/>
      <c r="BT2744" s="50"/>
      <c r="BU2744" s="50"/>
      <c r="BV2744" s="50"/>
      <c r="BW2744" s="50"/>
      <c r="BX2744" s="50"/>
      <c r="BY2744" s="50"/>
      <c r="BZ2744" s="50"/>
      <c r="CA2744" s="50"/>
      <c r="CB2744" s="50"/>
      <c r="CC2744" s="50"/>
      <c r="CD2744" s="50"/>
      <c r="CE2744" s="50"/>
      <c r="CF2744" s="50"/>
      <c r="CG2744" s="50"/>
      <c r="CH2744" s="50"/>
      <c r="CI2744" s="50"/>
      <c r="CJ2744" s="50"/>
      <c r="CK2744" s="50"/>
      <c r="CL2744" s="50"/>
      <c r="CM2744" s="50"/>
      <c r="CN2744" s="50"/>
      <c r="CO2744" s="50"/>
      <c r="CP2744" s="50"/>
      <c r="CQ2744" s="50"/>
      <c r="CR2744" s="50"/>
      <c r="CS2744" s="50"/>
      <c r="CT2744" s="50"/>
      <c r="CU2744" s="50"/>
      <c r="CV2744" s="50"/>
      <c r="CW2744" s="50"/>
      <c r="CX2744" s="50"/>
      <c r="CY2744" s="50"/>
      <c r="CZ2744" s="50"/>
      <c r="DA2744" s="50"/>
      <c r="DB2744" s="50"/>
      <c r="DC2744" s="50"/>
      <c r="DD2744" s="50"/>
      <c r="DE2744" s="50"/>
      <c r="DF2744" s="50"/>
    </row>
    <row r="2745" spans="2:110" x14ac:dyDescent="0.2">
      <c r="B2745" s="176"/>
      <c r="C2745" s="176"/>
      <c r="E2745" s="203"/>
      <c r="F2745" s="203"/>
      <c r="G2745" s="203"/>
      <c r="H2745" s="203"/>
      <c r="I2745" s="203"/>
      <c r="J2745" s="203"/>
      <c r="K2745" s="203"/>
      <c r="L2745" s="203"/>
      <c r="M2745" s="203"/>
      <c r="N2745" s="203"/>
      <c r="O2745" s="203"/>
      <c r="P2745" s="203"/>
      <c r="Q2745" s="204"/>
      <c r="R2745" s="204"/>
      <c r="S2745" s="234"/>
      <c r="T2745" s="50"/>
      <c r="U2745" s="50"/>
      <c r="V2745" s="50"/>
      <c r="W2745" s="50"/>
      <c r="X2745" s="50"/>
      <c r="Y2745" s="50"/>
      <c r="Z2745" s="250"/>
      <c r="AA2745" s="238"/>
      <c r="AB2745" s="50"/>
      <c r="AC2745" s="50"/>
      <c r="AD2745" s="50"/>
      <c r="AE2745" s="50"/>
      <c r="AF2745" s="50"/>
      <c r="AG2745" s="50"/>
      <c r="AH2745" s="50"/>
      <c r="AI2745" s="50"/>
      <c r="AJ2745" s="50"/>
      <c r="AK2745" s="50"/>
      <c r="AL2745" s="50"/>
      <c r="AM2745" s="50"/>
      <c r="AN2745" s="50"/>
      <c r="AO2745" s="50"/>
      <c r="AP2745" s="50"/>
      <c r="AQ2745" s="50"/>
      <c r="AR2745" s="50"/>
      <c r="AS2745" s="50"/>
      <c r="AT2745" s="50"/>
      <c r="AU2745" s="50"/>
      <c r="AV2745" s="50"/>
      <c r="AW2745" s="50"/>
      <c r="AX2745" s="50"/>
      <c r="AY2745" s="50"/>
      <c r="AZ2745" s="50"/>
      <c r="BA2745" s="50"/>
      <c r="BB2745" s="50"/>
      <c r="BC2745" s="50"/>
      <c r="BD2745" s="50"/>
      <c r="BE2745" s="50"/>
      <c r="BF2745" s="50"/>
      <c r="BG2745" s="50"/>
      <c r="BH2745" s="50"/>
      <c r="BI2745" s="50"/>
      <c r="BJ2745" s="50"/>
      <c r="BK2745" s="50"/>
      <c r="BL2745" s="50"/>
      <c r="BM2745" s="50"/>
      <c r="BN2745" s="50"/>
      <c r="BO2745" s="50"/>
      <c r="BP2745" s="50"/>
      <c r="BQ2745" s="50"/>
      <c r="BR2745" s="50"/>
      <c r="BS2745" s="50"/>
      <c r="BT2745" s="50"/>
      <c r="BU2745" s="50"/>
      <c r="BV2745" s="50"/>
      <c r="BW2745" s="50"/>
      <c r="BX2745" s="50"/>
      <c r="BY2745" s="50"/>
      <c r="BZ2745" s="50"/>
      <c r="CA2745" s="50"/>
      <c r="CB2745" s="50"/>
      <c r="CC2745" s="50"/>
      <c r="CD2745" s="50"/>
      <c r="CE2745" s="50"/>
      <c r="CF2745" s="50"/>
      <c r="CG2745" s="50"/>
      <c r="CH2745" s="50"/>
      <c r="CI2745" s="50"/>
      <c r="CJ2745" s="50"/>
      <c r="CK2745" s="50"/>
      <c r="CL2745" s="50"/>
      <c r="CM2745" s="50"/>
      <c r="CN2745" s="50"/>
      <c r="CO2745" s="50"/>
      <c r="CP2745" s="50"/>
      <c r="CQ2745" s="50"/>
      <c r="CR2745" s="50"/>
      <c r="CS2745" s="50"/>
      <c r="CT2745" s="50"/>
      <c r="CU2745" s="50"/>
      <c r="CV2745" s="50"/>
      <c r="CW2745" s="50"/>
      <c r="CX2745" s="50"/>
      <c r="CY2745" s="50"/>
      <c r="CZ2745" s="50"/>
      <c r="DA2745" s="50"/>
      <c r="DB2745" s="50"/>
      <c r="DC2745" s="50"/>
      <c r="DD2745" s="50"/>
      <c r="DE2745" s="50"/>
      <c r="DF2745" s="50"/>
    </row>
    <row r="2746" spans="2:110" x14ac:dyDescent="0.2">
      <c r="B2746" s="176"/>
      <c r="C2746" s="176"/>
      <c r="E2746" s="203"/>
      <c r="F2746" s="203"/>
      <c r="G2746" s="203"/>
      <c r="H2746" s="203"/>
      <c r="I2746" s="203"/>
      <c r="J2746" s="203"/>
      <c r="K2746" s="203"/>
      <c r="L2746" s="203"/>
      <c r="M2746" s="203"/>
      <c r="N2746" s="203"/>
      <c r="O2746" s="203"/>
      <c r="P2746" s="203"/>
      <c r="Q2746" s="204"/>
      <c r="R2746" s="204"/>
      <c r="S2746" s="234"/>
      <c r="T2746" s="50"/>
      <c r="U2746" s="50"/>
      <c r="V2746" s="50"/>
      <c r="W2746" s="50"/>
      <c r="X2746" s="50"/>
      <c r="Y2746" s="50"/>
      <c r="Z2746" s="250"/>
      <c r="AA2746" s="238"/>
      <c r="AB2746" s="50"/>
      <c r="AC2746" s="50"/>
      <c r="AD2746" s="50"/>
      <c r="AE2746" s="50"/>
      <c r="AF2746" s="50"/>
      <c r="AG2746" s="50"/>
      <c r="AH2746" s="50"/>
      <c r="AI2746" s="50"/>
      <c r="AJ2746" s="50"/>
      <c r="AK2746" s="50"/>
      <c r="AL2746" s="50"/>
      <c r="AM2746" s="50"/>
      <c r="AN2746" s="50"/>
      <c r="AO2746" s="50"/>
      <c r="AP2746" s="50"/>
      <c r="AQ2746" s="50"/>
      <c r="AR2746" s="50"/>
      <c r="AS2746" s="50"/>
      <c r="AT2746" s="50"/>
      <c r="AU2746" s="50"/>
      <c r="AV2746" s="50"/>
      <c r="AW2746" s="50"/>
      <c r="AX2746" s="50"/>
      <c r="AY2746" s="50"/>
      <c r="AZ2746" s="50"/>
      <c r="BA2746" s="50"/>
      <c r="BB2746" s="50"/>
      <c r="BC2746" s="50"/>
      <c r="BD2746" s="50"/>
      <c r="BE2746" s="50"/>
      <c r="BF2746" s="50"/>
      <c r="BG2746" s="50"/>
      <c r="BH2746" s="50"/>
      <c r="BI2746" s="50"/>
      <c r="BJ2746" s="50"/>
      <c r="BK2746" s="50"/>
      <c r="BL2746" s="50"/>
      <c r="BM2746" s="50"/>
      <c r="BN2746" s="50"/>
      <c r="BO2746" s="50"/>
      <c r="BP2746" s="50"/>
      <c r="BQ2746" s="50"/>
      <c r="BR2746" s="50"/>
      <c r="BS2746" s="50"/>
      <c r="BT2746" s="50"/>
      <c r="BU2746" s="50"/>
      <c r="BV2746" s="50"/>
      <c r="BW2746" s="50"/>
      <c r="BX2746" s="50"/>
      <c r="BY2746" s="50"/>
      <c r="BZ2746" s="50"/>
      <c r="CA2746" s="50"/>
      <c r="CB2746" s="50"/>
      <c r="CC2746" s="50"/>
      <c r="CD2746" s="50"/>
      <c r="CE2746" s="50"/>
      <c r="CF2746" s="50"/>
      <c r="CG2746" s="50"/>
      <c r="CH2746" s="50"/>
      <c r="CI2746" s="50"/>
      <c r="CJ2746" s="50"/>
      <c r="CK2746" s="50"/>
      <c r="CL2746" s="50"/>
      <c r="CM2746" s="50"/>
      <c r="CN2746" s="50"/>
      <c r="CO2746" s="50"/>
      <c r="CP2746" s="50"/>
      <c r="CQ2746" s="50"/>
      <c r="CR2746" s="50"/>
      <c r="CS2746" s="50"/>
      <c r="CT2746" s="50"/>
      <c r="CU2746" s="50"/>
      <c r="CV2746" s="50"/>
      <c r="CW2746" s="50"/>
      <c r="CX2746" s="50"/>
      <c r="CY2746" s="50"/>
      <c r="CZ2746" s="50"/>
      <c r="DA2746" s="50"/>
      <c r="DB2746" s="50"/>
      <c r="DC2746" s="50"/>
      <c r="DD2746" s="50"/>
      <c r="DE2746" s="50"/>
      <c r="DF2746" s="50"/>
    </row>
    <row r="2747" spans="2:110" x14ac:dyDescent="0.2">
      <c r="B2747" s="176"/>
      <c r="C2747" s="176"/>
      <c r="E2747" s="203"/>
      <c r="F2747" s="203"/>
      <c r="G2747" s="203"/>
      <c r="H2747" s="203"/>
      <c r="I2747" s="203"/>
      <c r="J2747" s="203"/>
      <c r="K2747" s="203"/>
      <c r="L2747" s="203"/>
      <c r="M2747" s="203"/>
      <c r="N2747" s="203"/>
      <c r="O2747" s="203"/>
      <c r="P2747" s="203"/>
      <c r="Q2747" s="204"/>
      <c r="R2747" s="204"/>
      <c r="S2747" s="234"/>
      <c r="T2747" s="50"/>
      <c r="U2747" s="50"/>
      <c r="V2747" s="50"/>
      <c r="W2747" s="50"/>
      <c r="X2747" s="50"/>
      <c r="Y2747" s="50"/>
      <c r="Z2747" s="250"/>
      <c r="AA2747" s="238"/>
      <c r="AB2747" s="50"/>
      <c r="AC2747" s="50"/>
      <c r="AD2747" s="50"/>
      <c r="AE2747" s="50"/>
      <c r="AF2747" s="50"/>
      <c r="AG2747" s="50"/>
      <c r="AH2747" s="50"/>
      <c r="AI2747" s="50"/>
      <c r="AJ2747" s="50"/>
      <c r="AK2747" s="50"/>
      <c r="AL2747" s="50"/>
      <c r="AM2747" s="50"/>
      <c r="AN2747" s="50"/>
      <c r="AO2747" s="50"/>
      <c r="AP2747" s="50"/>
      <c r="AQ2747" s="50"/>
      <c r="AR2747" s="50"/>
      <c r="AS2747" s="50"/>
      <c r="AT2747" s="50"/>
      <c r="AU2747" s="50"/>
      <c r="AV2747" s="50"/>
      <c r="AW2747" s="50"/>
      <c r="AX2747" s="50"/>
      <c r="AY2747" s="50"/>
      <c r="AZ2747" s="50"/>
      <c r="BA2747" s="50"/>
      <c r="BB2747" s="50"/>
      <c r="BC2747" s="50"/>
      <c r="BD2747" s="50"/>
      <c r="BE2747" s="50"/>
      <c r="BF2747" s="50"/>
      <c r="BG2747" s="50"/>
      <c r="BH2747" s="50"/>
      <c r="BI2747" s="50"/>
      <c r="BJ2747" s="50"/>
      <c r="BK2747" s="50"/>
      <c r="BL2747" s="50"/>
      <c r="BM2747" s="50"/>
      <c r="BN2747" s="50"/>
      <c r="BO2747" s="50"/>
      <c r="BP2747" s="50"/>
      <c r="BQ2747" s="50"/>
      <c r="BR2747" s="50"/>
      <c r="BS2747" s="50"/>
      <c r="BT2747" s="50"/>
      <c r="BU2747" s="50"/>
      <c r="BV2747" s="50"/>
      <c r="BW2747" s="50"/>
      <c r="BX2747" s="50"/>
      <c r="BY2747" s="50"/>
      <c r="BZ2747" s="50"/>
      <c r="CA2747" s="50"/>
      <c r="CB2747" s="50"/>
      <c r="CC2747" s="50"/>
      <c r="CD2747" s="50"/>
      <c r="CE2747" s="50"/>
      <c r="CF2747" s="50"/>
      <c r="CG2747" s="50"/>
      <c r="CH2747" s="50"/>
      <c r="CI2747" s="50"/>
      <c r="CJ2747" s="50"/>
      <c r="CK2747" s="50"/>
      <c r="CL2747" s="50"/>
      <c r="CM2747" s="50"/>
      <c r="CN2747" s="50"/>
      <c r="CO2747" s="50"/>
      <c r="CP2747" s="50"/>
      <c r="CQ2747" s="50"/>
      <c r="CR2747" s="50"/>
      <c r="CS2747" s="50"/>
      <c r="CT2747" s="50"/>
      <c r="CU2747" s="50"/>
      <c r="CV2747" s="50"/>
      <c r="CW2747" s="50"/>
      <c r="CX2747" s="50"/>
      <c r="CY2747" s="50"/>
      <c r="CZ2747" s="50"/>
      <c r="DA2747" s="50"/>
      <c r="DB2747" s="50"/>
      <c r="DC2747" s="50"/>
      <c r="DD2747" s="50"/>
      <c r="DE2747" s="50"/>
      <c r="DF2747" s="50"/>
    </row>
    <row r="2748" spans="2:110" x14ac:dyDescent="0.2">
      <c r="B2748" s="176"/>
      <c r="C2748" s="176"/>
      <c r="E2748" s="203"/>
      <c r="F2748" s="203"/>
      <c r="G2748" s="203"/>
      <c r="H2748" s="203"/>
      <c r="I2748" s="203"/>
      <c r="J2748" s="203"/>
      <c r="K2748" s="203"/>
      <c r="L2748" s="203"/>
      <c r="M2748" s="203"/>
      <c r="N2748" s="203"/>
      <c r="O2748" s="203"/>
      <c r="P2748" s="203"/>
      <c r="Q2748" s="204"/>
      <c r="R2748" s="204"/>
      <c r="S2748" s="234"/>
      <c r="T2748" s="50"/>
      <c r="U2748" s="50"/>
      <c r="V2748" s="50"/>
      <c r="W2748" s="50"/>
      <c r="X2748" s="50"/>
      <c r="Y2748" s="50"/>
      <c r="Z2748" s="250"/>
      <c r="AA2748" s="238"/>
      <c r="AB2748" s="50"/>
      <c r="AC2748" s="50"/>
      <c r="AD2748" s="50"/>
      <c r="AE2748" s="50"/>
      <c r="AF2748" s="50"/>
      <c r="AG2748" s="50"/>
      <c r="AH2748" s="50"/>
      <c r="AI2748" s="50"/>
      <c r="AJ2748" s="50"/>
      <c r="AK2748" s="50"/>
      <c r="AL2748" s="50"/>
      <c r="AM2748" s="50"/>
      <c r="AN2748" s="50"/>
      <c r="AO2748" s="50"/>
      <c r="AP2748" s="50"/>
      <c r="AQ2748" s="50"/>
      <c r="AR2748" s="50"/>
      <c r="AS2748" s="50"/>
      <c r="AT2748" s="50"/>
      <c r="AU2748" s="50"/>
      <c r="AV2748" s="50"/>
      <c r="AW2748" s="50"/>
      <c r="AX2748" s="50"/>
      <c r="AY2748" s="50"/>
      <c r="AZ2748" s="50"/>
      <c r="BA2748" s="50"/>
      <c r="BB2748" s="50"/>
      <c r="BC2748" s="50"/>
      <c r="BD2748" s="50"/>
      <c r="BE2748" s="50"/>
      <c r="BF2748" s="50"/>
      <c r="BG2748" s="50"/>
      <c r="BH2748" s="50"/>
      <c r="BI2748" s="50"/>
      <c r="BJ2748" s="50"/>
      <c r="BK2748" s="50"/>
      <c r="BL2748" s="50"/>
      <c r="BM2748" s="50"/>
      <c r="BN2748" s="50"/>
      <c r="BO2748" s="50"/>
      <c r="BP2748" s="50"/>
      <c r="BQ2748" s="50"/>
      <c r="BR2748" s="50"/>
      <c r="BS2748" s="50"/>
      <c r="BT2748" s="50"/>
      <c r="BU2748" s="50"/>
      <c r="BV2748" s="50"/>
      <c r="BW2748" s="50"/>
      <c r="BX2748" s="50"/>
      <c r="BY2748" s="50"/>
      <c r="BZ2748" s="50"/>
      <c r="CA2748" s="50"/>
      <c r="CB2748" s="50"/>
      <c r="CC2748" s="50"/>
      <c r="CD2748" s="50"/>
      <c r="CE2748" s="50"/>
      <c r="CF2748" s="50"/>
      <c r="CG2748" s="50"/>
      <c r="CH2748" s="50"/>
      <c r="CI2748" s="50"/>
      <c r="CJ2748" s="50"/>
      <c r="CK2748" s="50"/>
      <c r="CL2748" s="50"/>
      <c r="CM2748" s="50"/>
      <c r="CN2748" s="50"/>
      <c r="CO2748" s="50"/>
      <c r="CP2748" s="50"/>
      <c r="CQ2748" s="50"/>
      <c r="CR2748" s="50"/>
      <c r="CS2748" s="50"/>
      <c r="CT2748" s="50"/>
      <c r="CU2748" s="50"/>
      <c r="CV2748" s="50"/>
      <c r="CW2748" s="50"/>
      <c r="CX2748" s="50"/>
      <c r="CY2748" s="50"/>
      <c r="CZ2748" s="50"/>
      <c r="DA2748" s="50"/>
      <c r="DB2748" s="50"/>
      <c r="DC2748" s="50"/>
      <c r="DD2748" s="50"/>
      <c r="DE2748" s="50"/>
      <c r="DF2748" s="50"/>
    </row>
    <row r="2749" spans="2:110" x14ac:dyDescent="0.2">
      <c r="B2749" s="184"/>
      <c r="C2749" s="184"/>
      <c r="E2749" s="203"/>
      <c r="F2749" s="203"/>
      <c r="G2749" s="203"/>
      <c r="H2749" s="203"/>
      <c r="I2749" s="203"/>
      <c r="J2749" s="203"/>
      <c r="K2749" s="203"/>
      <c r="L2749" s="203"/>
      <c r="M2749" s="203"/>
      <c r="N2749" s="203"/>
      <c r="O2749" s="203"/>
      <c r="P2749" s="203"/>
      <c r="Q2749" s="204"/>
      <c r="R2749" s="204"/>
      <c r="S2749" s="234"/>
      <c r="T2749" s="50"/>
      <c r="U2749" s="50"/>
      <c r="V2749" s="50"/>
      <c r="W2749" s="50"/>
      <c r="X2749" s="50"/>
      <c r="Y2749" s="50"/>
      <c r="Z2749" s="250"/>
      <c r="AA2749" s="238"/>
      <c r="AB2749" s="50"/>
      <c r="AC2749" s="50"/>
      <c r="AD2749" s="50"/>
      <c r="AE2749" s="50"/>
      <c r="AF2749" s="50"/>
      <c r="AG2749" s="50"/>
      <c r="AH2749" s="50"/>
      <c r="AI2749" s="50"/>
      <c r="AJ2749" s="50"/>
      <c r="AK2749" s="50"/>
      <c r="AL2749" s="50"/>
      <c r="AM2749" s="50"/>
      <c r="AN2749" s="50"/>
      <c r="AO2749" s="50"/>
      <c r="AP2749" s="50"/>
      <c r="AQ2749" s="50"/>
      <c r="AR2749" s="50"/>
      <c r="AS2749" s="50"/>
      <c r="AT2749" s="50"/>
      <c r="AU2749" s="50"/>
      <c r="AV2749" s="50"/>
      <c r="AW2749" s="50"/>
      <c r="AX2749" s="50"/>
      <c r="AY2749" s="50"/>
      <c r="AZ2749" s="50"/>
      <c r="BA2749" s="50"/>
      <c r="BB2749" s="50"/>
      <c r="BC2749" s="50"/>
      <c r="BD2749" s="50"/>
      <c r="BE2749" s="50"/>
      <c r="BF2749" s="50"/>
      <c r="BG2749" s="50"/>
      <c r="BH2749" s="50"/>
      <c r="BI2749" s="50"/>
      <c r="BJ2749" s="50"/>
      <c r="BK2749" s="50"/>
      <c r="BL2749" s="50"/>
      <c r="BM2749" s="50"/>
      <c r="BN2749" s="50"/>
      <c r="BO2749" s="50"/>
      <c r="BP2749" s="50"/>
      <c r="BQ2749" s="50"/>
      <c r="BR2749" s="50"/>
      <c r="BS2749" s="50"/>
      <c r="BT2749" s="50"/>
      <c r="BU2749" s="50"/>
      <c r="BV2749" s="50"/>
      <c r="BW2749" s="50"/>
      <c r="BX2749" s="50"/>
      <c r="BY2749" s="50"/>
      <c r="BZ2749" s="50"/>
      <c r="CA2749" s="50"/>
      <c r="CB2749" s="50"/>
      <c r="CC2749" s="50"/>
      <c r="CD2749" s="50"/>
      <c r="CE2749" s="50"/>
      <c r="CF2749" s="50"/>
      <c r="CG2749" s="50"/>
      <c r="CH2749" s="50"/>
      <c r="CI2749" s="50"/>
      <c r="CJ2749" s="50"/>
      <c r="CK2749" s="50"/>
      <c r="CL2749" s="50"/>
      <c r="CM2749" s="50"/>
      <c r="CN2749" s="50"/>
      <c r="CO2749" s="50"/>
      <c r="CP2749" s="50"/>
      <c r="CQ2749" s="50"/>
      <c r="CR2749" s="50"/>
      <c r="CS2749" s="50"/>
      <c r="CT2749" s="50"/>
      <c r="CU2749" s="50"/>
      <c r="CV2749" s="50"/>
      <c r="CW2749" s="50"/>
      <c r="CX2749" s="50"/>
      <c r="CY2749" s="50"/>
      <c r="CZ2749" s="50"/>
      <c r="DA2749" s="50"/>
      <c r="DB2749" s="50"/>
      <c r="DC2749" s="50"/>
      <c r="DD2749" s="50"/>
      <c r="DE2749" s="50"/>
      <c r="DF2749" s="50"/>
    </row>
    <row r="2750" spans="2:110" x14ac:dyDescent="0.2">
      <c r="E2750" s="203"/>
      <c r="F2750" s="203"/>
      <c r="G2750" s="203"/>
      <c r="H2750" s="203"/>
      <c r="I2750" s="203"/>
      <c r="J2750" s="203"/>
      <c r="K2750" s="203"/>
      <c r="L2750" s="203"/>
      <c r="M2750" s="203"/>
      <c r="N2750" s="203"/>
      <c r="O2750" s="203"/>
      <c r="P2750" s="203"/>
      <c r="Q2750" s="204"/>
      <c r="R2750" s="204"/>
      <c r="S2750" s="234"/>
      <c r="T2750" s="50"/>
      <c r="U2750" s="50"/>
      <c r="V2750" s="50"/>
      <c r="W2750" s="50"/>
      <c r="X2750" s="50"/>
      <c r="Y2750" s="50"/>
      <c r="Z2750" s="250"/>
      <c r="AA2750" s="238"/>
      <c r="AB2750" s="50"/>
      <c r="AC2750" s="50"/>
      <c r="AD2750" s="50"/>
      <c r="AE2750" s="50"/>
      <c r="AF2750" s="50"/>
      <c r="AG2750" s="50"/>
      <c r="AH2750" s="50"/>
      <c r="AI2750" s="50"/>
      <c r="AJ2750" s="50"/>
      <c r="AK2750" s="50"/>
      <c r="AL2750" s="50"/>
      <c r="AM2750" s="50"/>
      <c r="AN2750" s="50"/>
      <c r="AO2750" s="50"/>
      <c r="AP2750" s="50"/>
      <c r="AQ2750" s="50"/>
      <c r="AR2750" s="50"/>
      <c r="AS2750" s="50"/>
      <c r="AT2750" s="50"/>
      <c r="AU2750" s="50"/>
      <c r="AV2750" s="50"/>
      <c r="AW2750" s="50"/>
      <c r="AX2750" s="50"/>
      <c r="AY2750" s="50"/>
      <c r="AZ2750" s="50"/>
      <c r="BA2750" s="50"/>
      <c r="BB2750" s="50"/>
      <c r="BC2750" s="50"/>
      <c r="BD2750" s="50"/>
      <c r="BE2750" s="50"/>
      <c r="BF2750" s="50"/>
      <c r="BG2750" s="50"/>
      <c r="BH2750" s="50"/>
      <c r="BI2750" s="50"/>
      <c r="BJ2750" s="50"/>
      <c r="BK2750" s="50"/>
      <c r="BL2750" s="50"/>
      <c r="BM2750" s="50"/>
      <c r="BN2750" s="50"/>
      <c r="BO2750" s="50"/>
      <c r="BP2750" s="50"/>
      <c r="BQ2750" s="50"/>
      <c r="BR2750" s="50"/>
      <c r="BS2750" s="50"/>
      <c r="BT2750" s="50"/>
      <c r="BU2750" s="50"/>
      <c r="BV2750" s="50"/>
      <c r="BW2750" s="50"/>
      <c r="BX2750" s="50"/>
      <c r="BY2750" s="50"/>
      <c r="BZ2750" s="50"/>
      <c r="CA2750" s="50"/>
      <c r="CB2750" s="50"/>
      <c r="CC2750" s="50"/>
      <c r="CD2750" s="50"/>
      <c r="CE2750" s="50"/>
      <c r="CF2750" s="50"/>
      <c r="CG2750" s="50"/>
      <c r="CH2750" s="50"/>
      <c r="CI2750" s="50"/>
      <c r="CJ2750" s="50"/>
      <c r="CK2750" s="50"/>
      <c r="CL2750" s="50"/>
      <c r="CM2750" s="50"/>
      <c r="CN2750" s="50"/>
      <c r="CO2750" s="50"/>
      <c r="CP2750" s="50"/>
      <c r="CQ2750" s="50"/>
      <c r="CR2750" s="50"/>
      <c r="CS2750" s="50"/>
      <c r="CT2750" s="50"/>
      <c r="CU2750" s="50"/>
      <c r="CV2750" s="50"/>
      <c r="CW2750" s="50"/>
      <c r="CX2750" s="50"/>
      <c r="CY2750" s="50"/>
      <c r="CZ2750" s="50"/>
      <c r="DA2750" s="50"/>
      <c r="DB2750" s="50"/>
      <c r="DC2750" s="50"/>
      <c r="DD2750" s="50"/>
      <c r="DE2750" s="50"/>
      <c r="DF2750" s="50"/>
    </row>
    <row r="2751" spans="2:110" x14ac:dyDescent="0.2">
      <c r="E2751" s="203"/>
      <c r="F2751" s="203"/>
      <c r="G2751" s="203"/>
      <c r="H2751" s="203"/>
      <c r="I2751" s="203"/>
      <c r="J2751" s="203"/>
      <c r="K2751" s="203"/>
      <c r="L2751" s="203"/>
      <c r="M2751" s="203"/>
      <c r="N2751" s="203"/>
      <c r="O2751" s="203"/>
      <c r="P2751" s="203"/>
      <c r="Q2751" s="204"/>
      <c r="R2751" s="204"/>
      <c r="S2751" s="234"/>
      <c r="T2751" s="50"/>
      <c r="U2751" s="50"/>
      <c r="V2751" s="50"/>
      <c r="W2751" s="50"/>
      <c r="X2751" s="50"/>
      <c r="Y2751" s="50"/>
      <c r="Z2751" s="250"/>
      <c r="AA2751" s="238"/>
      <c r="AB2751" s="50"/>
      <c r="AC2751" s="50"/>
      <c r="AD2751" s="50"/>
      <c r="AE2751" s="50"/>
      <c r="AF2751" s="50"/>
      <c r="AG2751" s="50"/>
      <c r="AH2751" s="50"/>
      <c r="AI2751" s="50"/>
      <c r="AJ2751" s="50"/>
      <c r="AK2751" s="50"/>
      <c r="AL2751" s="50"/>
      <c r="AM2751" s="50"/>
      <c r="AN2751" s="50"/>
      <c r="AO2751" s="50"/>
      <c r="AP2751" s="50"/>
      <c r="AQ2751" s="50"/>
      <c r="AR2751" s="50"/>
      <c r="AS2751" s="50"/>
      <c r="AT2751" s="50"/>
      <c r="AU2751" s="50"/>
      <c r="AV2751" s="50"/>
      <c r="AW2751" s="50"/>
      <c r="AX2751" s="50"/>
      <c r="AY2751" s="50"/>
      <c r="AZ2751" s="50"/>
      <c r="BA2751" s="50"/>
      <c r="BB2751" s="50"/>
      <c r="BC2751" s="50"/>
      <c r="BD2751" s="50"/>
      <c r="BE2751" s="50"/>
      <c r="BF2751" s="50"/>
      <c r="BG2751" s="50"/>
      <c r="BH2751" s="50"/>
      <c r="BI2751" s="50"/>
      <c r="BJ2751" s="50"/>
      <c r="BK2751" s="50"/>
      <c r="BL2751" s="50"/>
      <c r="BM2751" s="50"/>
      <c r="BN2751" s="50"/>
      <c r="BO2751" s="50"/>
      <c r="BP2751" s="50"/>
      <c r="BQ2751" s="50"/>
      <c r="BR2751" s="50"/>
      <c r="BS2751" s="50"/>
      <c r="BT2751" s="50"/>
      <c r="BU2751" s="50"/>
      <c r="BV2751" s="50"/>
      <c r="BW2751" s="50"/>
      <c r="BX2751" s="50"/>
      <c r="BY2751" s="50"/>
      <c r="BZ2751" s="50"/>
      <c r="CA2751" s="50"/>
      <c r="CB2751" s="50"/>
      <c r="CC2751" s="50"/>
      <c r="CD2751" s="50"/>
      <c r="CE2751" s="50"/>
      <c r="CF2751" s="50"/>
      <c r="CG2751" s="50"/>
      <c r="CH2751" s="50"/>
      <c r="CI2751" s="50"/>
      <c r="CJ2751" s="50"/>
      <c r="CK2751" s="50"/>
      <c r="CL2751" s="50"/>
      <c r="CM2751" s="50"/>
      <c r="CN2751" s="50"/>
      <c r="CO2751" s="50"/>
      <c r="CP2751" s="50"/>
      <c r="CQ2751" s="50"/>
      <c r="CR2751" s="50"/>
      <c r="CS2751" s="50"/>
      <c r="CT2751" s="50"/>
      <c r="CU2751" s="50"/>
      <c r="CV2751" s="50"/>
      <c r="CW2751" s="50"/>
      <c r="CX2751" s="50"/>
      <c r="CY2751" s="50"/>
      <c r="CZ2751" s="50"/>
      <c r="DA2751" s="50"/>
      <c r="DB2751" s="50"/>
      <c r="DC2751" s="50"/>
      <c r="DD2751" s="50"/>
      <c r="DE2751" s="50"/>
      <c r="DF2751" s="50"/>
    </row>
    <row r="2752" spans="2:110" x14ac:dyDescent="0.2">
      <c r="D2752" s="200"/>
      <c r="E2752" s="203"/>
      <c r="F2752" s="203"/>
      <c r="G2752" s="203"/>
      <c r="H2752" s="203"/>
      <c r="I2752" s="203"/>
      <c r="J2752" s="203"/>
      <c r="K2752" s="203"/>
      <c r="L2752" s="203"/>
      <c r="M2752" s="203"/>
      <c r="N2752" s="203"/>
      <c r="O2752" s="203"/>
      <c r="P2752" s="203"/>
      <c r="Q2752" s="204"/>
      <c r="R2752" s="204"/>
      <c r="S2752" s="234"/>
      <c r="T2752" s="50"/>
      <c r="U2752" s="50"/>
      <c r="V2752" s="50"/>
      <c r="W2752" s="50"/>
      <c r="X2752" s="50"/>
      <c r="Y2752" s="50"/>
      <c r="Z2752" s="250"/>
      <c r="AA2752" s="238"/>
      <c r="AB2752" s="50"/>
      <c r="AC2752" s="50"/>
      <c r="AD2752" s="50"/>
      <c r="AE2752" s="50"/>
      <c r="AF2752" s="50"/>
      <c r="AG2752" s="50"/>
      <c r="AH2752" s="50"/>
      <c r="AI2752" s="50"/>
      <c r="AJ2752" s="50"/>
      <c r="AK2752" s="50"/>
      <c r="AL2752" s="50"/>
      <c r="AM2752" s="50"/>
      <c r="AN2752" s="50"/>
      <c r="AO2752" s="50"/>
      <c r="AP2752" s="50"/>
      <c r="AQ2752" s="50"/>
      <c r="AR2752" s="50"/>
      <c r="AS2752" s="50"/>
      <c r="AT2752" s="50"/>
      <c r="AU2752" s="50"/>
      <c r="AV2752" s="50"/>
      <c r="AW2752" s="50"/>
      <c r="AX2752" s="50"/>
      <c r="AY2752" s="50"/>
      <c r="AZ2752" s="50"/>
      <c r="BA2752" s="50"/>
      <c r="BB2752" s="50"/>
      <c r="BC2752" s="50"/>
      <c r="BD2752" s="50"/>
      <c r="BE2752" s="50"/>
      <c r="BF2752" s="50"/>
      <c r="BG2752" s="50"/>
      <c r="BH2752" s="50"/>
      <c r="BI2752" s="50"/>
      <c r="BJ2752" s="50"/>
      <c r="BK2752" s="50"/>
      <c r="BL2752" s="50"/>
      <c r="BM2752" s="50"/>
      <c r="BN2752" s="50"/>
      <c r="BO2752" s="50"/>
      <c r="BP2752" s="50"/>
      <c r="BQ2752" s="50"/>
      <c r="BR2752" s="50"/>
      <c r="BS2752" s="50"/>
      <c r="BT2752" s="50"/>
      <c r="BU2752" s="50"/>
      <c r="BV2752" s="50"/>
      <c r="BW2752" s="50"/>
      <c r="BX2752" s="50"/>
      <c r="BY2752" s="50"/>
      <c r="BZ2752" s="50"/>
      <c r="CA2752" s="50"/>
      <c r="CB2752" s="50"/>
      <c r="CC2752" s="50"/>
      <c r="CD2752" s="50"/>
      <c r="CE2752" s="50"/>
      <c r="CF2752" s="50"/>
      <c r="CG2752" s="50"/>
      <c r="CH2752" s="50"/>
      <c r="CI2752" s="50"/>
      <c r="CJ2752" s="50"/>
      <c r="CK2752" s="50"/>
      <c r="CL2752" s="50"/>
      <c r="CM2752" s="50"/>
      <c r="CN2752" s="50"/>
      <c r="CO2752" s="50"/>
      <c r="CP2752" s="50"/>
      <c r="CQ2752" s="50"/>
      <c r="CR2752" s="50"/>
      <c r="CS2752" s="50"/>
      <c r="CT2752" s="50"/>
      <c r="CU2752" s="50"/>
      <c r="CV2752" s="50"/>
      <c r="CW2752" s="50"/>
      <c r="CX2752" s="50"/>
      <c r="CY2752" s="50"/>
      <c r="CZ2752" s="50"/>
      <c r="DA2752" s="50"/>
      <c r="DB2752" s="50"/>
      <c r="DC2752" s="50"/>
      <c r="DD2752" s="50"/>
      <c r="DE2752" s="50"/>
      <c r="DF2752" s="50"/>
    </row>
    <row r="2753" spans="2:110" x14ac:dyDescent="0.2">
      <c r="B2753" s="176"/>
      <c r="C2753" s="176"/>
      <c r="D2753" s="200"/>
      <c r="E2753" s="203"/>
      <c r="F2753" s="203"/>
      <c r="G2753" s="203"/>
      <c r="H2753" s="203"/>
      <c r="I2753" s="203"/>
      <c r="J2753" s="203"/>
      <c r="K2753" s="203"/>
      <c r="L2753" s="203"/>
      <c r="M2753" s="203"/>
      <c r="N2753" s="203"/>
      <c r="O2753" s="203"/>
      <c r="P2753" s="203"/>
      <c r="Q2753" s="204"/>
      <c r="R2753" s="204"/>
      <c r="S2753" s="234"/>
      <c r="T2753" s="50"/>
      <c r="U2753" s="50"/>
      <c r="V2753" s="50"/>
      <c r="W2753" s="50"/>
      <c r="X2753" s="50"/>
      <c r="Y2753" s="50"/>
      <c r="Z2753" s="250"/>
      <c r="AA2753" s="238"/>
      <c r="AB2753" s="50"/>
      <c r="AC2753" s="50"/>
      <c r="AD2753" s="50"/>
      <c r="AE2753" s="50"/>
      <c r="AF2753" s="50"/>
      <c r="AG2753" s="50"/>
      <c r="AH2753" s="50"/>
      <c r="AI2753" s="50"/>
      <c r="AJ2753" s="50"/>
      <c r="AK2753" s="50"/>
      <c r="AL2753" s="50"/>
      <c r="AM2753" s="50"/>
      <c r="AN2753" s="50"/>
      <c r="AO2753" s="50"/>
      <c r="AP2753" s="50"/>
      <c r="AQ2753" s="50"/>
      <c r="AR2753" s="50"/>
      <c r="AS2753" s="50"/>
      <c r="AT2753" s="50"/>
      <c r="AU2753" s="50"/>
      <c r="AV2753" s="50"/>
      <c r="AW2753" s="50"/>
      <c r="AX2753" s="50"/>
      <c r="AY2753" s="50"/>
      <c r="AZ2753" s="50"/>
      <c r="BA2753" s="50"/>
      <c r="BB2753" s="50"/>
      <c r="BC2753" s="50"/>
      <c r="BD2753" s="50"/>
      <c r="BE2753" s="50"/>
      <c r="BF2753" s="50"/>
      <c r="BG2753" s="50"/>
      <c r="BH2753" s="50"/>
      <c r="BI2753" s="50"/>
      <c r="BJ2753" s="50"/>
      <c r="BK2753" s="50"/>
      <c r="BL2753" s="50"/>
      <c r="BM2753" s="50"/>
      <c r="BN2753" s="50"/>
      <c r="BO2753" s="50"/>
      <c r="BP2753" s="50"/>
      <c r="BQ2753" s="50"/>
      <c r="BR2753" s="50"/>
      <c r="BS2753" s="50"/>
      <c r="BT2753" s="50"/>
      <c r="BU2753" s="50"/>
      <c r="BV2753" s="50"/>
      <c r="BW2753" s="50"/>
      <c r="BX2753" s="50"/>
      <c r="BY2753" s="50"/>
      <c r="BZ2753" s="50"/>
      <c r="CA2753" s="50"/>
      <c r="CB2753" s="50"/>
      <c r="CC2753" s="50"/>
      <c r="CD2753" s="50"/>
      <c r="CE2753" s="50"/>
      <c r="CF2753" s="50"/>
      <c r="CG2753" s="50"/>
      <c r="CH2753" s="50"/>
      <c r="CI2753" s="50"/>
      <c r="CJ2753" s="50"/>
      <c r="CK2753" s="50"/>
      <c r="CL2753" s="50"/>
      <c r="CM2753" s="50"/>
      <c r="CN2753" s="50"/>
      <c r="CO2753" s="50"/>
      <c r="CP2753" s="50"/>
      <c r="CQ2753" s="50"/>
      <c r="CR2753" s="50"/>
      <c r="CS2753" s="50"/>
      <c r="CT2753" s="50"/>
      <c r="CU2753" s="50"/>
      <c r="CV2753" s="50"/>
      <c r="CW2753" s="50"/>
      <c r="CX2753" s="50"/>
      <c r="CY2753" s="50"/>
      <c r="CZ2753" s="50"/>
      <c r="DA2753" s="50"/>
      <c r="DB2753" s="50"/>
      <c r="DC2753" s="50"/>
      <c r="DD2753" s="50"/>
      <c r="DE2753" s="50"/>
      <c r="DF2753" s="50"/>
    </row>
    <row r="2754" spans="2:110" x14ac:dyDescent="0.2">
      <c r="B2754" s="176"/>
      <c r="C2754" s="176"/>
      <c r="E2754" s="203"/>
      <c r="F2754" s="203"/>
      <c r="G2754" s="203"/>
      <c r="H2754" s="203"/>
      <c r="I2754" s="203"/>
      <c r="J2754" s="203"/>
      <c r="K2754" s="203"/>
      <c r="L2754" s="203"/>
      <c r="M2754" s="203"/>
      <c r="N2754" s="203"/>
      <c r="O2754" s="203"/>
      <c r="P2754" s="203"/>
      <c r="Q2754" s="204"/>
      <c r="R2754" s="204"/>
      <c r="S2754" s="234"/>
      <c r="T2754" s="50"/>
      <c r="U2754" s="50"/>
      <c r="V2754" s="50"/>
      <c r="W2754" s="50"/>
      <c r="X2754" s="50"/>
      <c r="Y2754" s="50"/>
      <c r="Z2754" s="250"/>
      <c r="AA2754" s="238"/>
      <c r="AB2754" s="50"/>
      <c r="AC2754" s="50"/>
      <c r="AD2754" s="50"/>
      <c r="AE2754" s="50"/>
      <c r="AF2754" s="50"/>
      <c r="AG2754" s="50"/>
      <c r="AH2754" s="50"/>
      <c r="AI2754" s="50"/>
      <c r="AJ2754" s="50"/>
      <c r="AK2754" s="50"/>
      <c r="AL2754" s="50"/>
      <c r="AM2754" s="50"/>
      <c r="AN2754" s="50"/>
      <c r="AO2754" s="50"/>
      <c r="AP2754" s="50"/>
      <c r="AQ2754" s="50"/>
      <c r="AR2754" s="50"/>
      <c r="AS2754" s="50"/>
      <c r="AT2754" s="50"/>
      <c r="AU2754" s="50"/>
      <c r="AV2754" s="50"/>
      <c r="AW2754" s="50"/>
      <c r="AX2754" s="50"/>
      <c r="AY2754" s="50"/>
      <c r="AZ2754" s="50"/>
      <c r="BA2754" s="50"/>
      <c r="BB2754" s="50"/>
      <c r="BC2754" s="50"/>
      <c r="BD2754" s="50"/>
      <c r="BE2754" s="50"/>
      <c r="BF2754" s="50"/>
      <c r="BG2754" s="50"/>
      <c r="BH2754" s="50"/>
      <c r="BI2754" s="50"/>
      <c r="BJ2754" s="50"/>
      <c r="BK2754" s="50"/>
      <c r="BL2754" s="50"/>
      <c r="BM2754" s="50"/>
      <c r="BN2754" s="50"/>
      <c r="BO2754" s="50"/>
      <c r="BP2754" s="50"/>
      <c r="BQ2754" s="50"/>
      <c r="BR2754" s="50"/>
      <c r="BS2754" s="50"/>
      <c r="BT2754" s="50"/>
      <c r="BU2754" s="50"/>
      <c r="BV2754" s="50"/>
      <c r="BW2754" s="50"/>
      <c r="BX2754" s="50"/>
      <c r="BY2754" s="50"/>
      <c r="BZ2754" s="50"/>
      <c r="CA2754" s="50"/>
      <c r="CB2754" s="50"/>
      <c r="CC2754" s="50"/>
      <c r="CD2754" s="50"/>
      <c r="CE2754" s="50"/>
      <c r="CF2754" s="50"/>
      <c r="CG2754" s="50"/>
      <c r="CH2754" s="50"/>
      <c r="CI2754" s="50"/>
      <c r="CJ2754" s="50"/>
      <c r="CK2754" s="50"/>
      <c r="CL2754" s="50"/>
      <c r="CM2754" s="50"/>
      <c r="CN2754" s="50"/>
      <c r="CO2754" s="50"/>
      <c r="CP2754" s="50"/>
      <c r="CQ2754" s="50"/>
      <c r="CR2754" s="50"/>
      <c r="CS2754" s="50"/>
      <c r="CT2754" s="50"/>
      <c r="CU2754" s="50"/>
      <c r="CV2754" s="50"/>
      <c r="CW2754" s="50"/>
      <c r="CX2754" s="50"/>
      <c r="CY2754" s="50"/>
      <c r="CZ2754" s="50"/>
      <c r="DA2754" s="50"/>
      <c r="DB2754" s="50"/>
      <c r="DC2754" s="50"/>
      <c r="DD2754" s="50"/>
      <c r="DE2754" s="50"/>
      <c r="DF2754" s="50"/>
    </row>
    <row r="2755" spans="2:110" x14ac:dyDescent="0.2">
      <c r="B2755" s="176"/>
      <c r="C2755" s="176"/>
      <c r="E2755" s="203"/>
      <c r="F2755" s="203"/>
      <c r="G2755" s="203"/>
      <c r="H2755" s="203"/>
      <c r="I2755" s="203"/>
      <c r="J2755" s="203"/>
      <c r="K2755" s="203"/>
      <c r="L2755" s="203"/>
      <c r="M2755" s="203"/>
      <c r="N2755" s="203"/>
      <c r="O2755" s="203"/>
      <c r="P2755" s="203"/>
      <c r="Q2755" s="204"/>
      <c r="R2755" s="204"/>
      <c r="S2755" s="234"/>
      <c r="T2755" s="50"/>
      <c r="U2755" s="50"/>
      <c r="V2755" s="50"/>
      <c r="W2755" s="50"/>
      <c r="X2755" s="50"/>
      <c r="Y2755" s="50"/>
      <c r="Z2755" s="250"/>
      <c r="AA2755" s="238"/>
      <c r="AB2755" s="50"/>
      <c r="AC2755" s="50"/>
      <c r="AD2755" s="50"/>
      <c r="AE2755" s="50"/>
      <c r="AF2755" s="50"/>
      <c r="AG2755" s="50"/>
      <c r="AH2755" s="50"/>
      <c r="AI2755" s="50"/>
      <c r="AJ2755" s="50"/>
      <c r="AK2755" s="50"/>
      <c r="AL2755" s="50"/>
      <c r="AM2755" s="50"/>
      <c r="AN2755" s="50"/>
      <c r="AO2755" s="50"/>
      <c r="AP2755" s="50"/>
      <c r="AQ2755" s="50"/>
      <c r="AR2755" s="50"/>
      <c r="AS2755" s="50"/>
      <c r="AT2755" s="50"/>
      <c r="AU2755" s="50"/>
      <c r="AV2755" s="50"/>
      <c r="AW2755" s="50"/>
      <c r="AX2755" s="50"/>
      <c r="AY2755" s="50"/>
      <c r="AZ2755" s="50"/>
      <c r="BA2755" s="50"/>
      <c r="BB2755" s="50"/>
      <c r="BC2755" s="50"/>
      <c r="BD2755" s="50"/>
      <c r="BE2755" s="50"/>
      <c r="BF2755" s="50"/>
      <c r="BG2755" s="50"/>
      <c r="BH2755" s="50"/>
      <c r="BI2755" s="50"/>
      <c r="BJ2755" s="50"/>
      <c r="BK2755" s="50"/>
      <c r="BL2755" s="50"/>
      <c r="BM2755" s="50"/>
      <c r="BN2755" s="50"/>
      <c r="BO2755" s="50"/>
      <c r="BP2755" s="50"/>
      <c r="BQ2755" s="50"/>
      <c r="BR2755" s="50"/>
      <c r="BS2755" s="50"/>
      <c r="BT2755" s="50"/>
      <c r="BU2755" s="50"/>
      <c r="BV2755" s="50"/>
      <c r="BW2755" s="50"/>
      <c r="BX2755" s="50"/>
      <c r="BY2755" s="50"/>
      <c r="BZ2755" s="50"/>
      <c r="CA2755" s="50"/>
      <c r="CB2755" s="50"/>
      <c r="CC2755" s="50"/>
      <c r="CD2755" s="50"/>
      <c r="CE2755" s="50"/>
      <c r="CF2755" s="50"/>
      <c r="CG2755" s="50"/>
      <c r="CH2755" s="50"/>
      <c r="CI2755" s="50"/>
      <c r="CJ2755" s="50"/>
      <c r="CK2755" s="50"/>
      <c r="CL2755" s="50"/>
      <c r="CM2755" s="50"/>
      <c r="CN2755" s="50"/>
      <c r="CO2755" s="50"/>
      <c r="CP2755" s="50"/>
      <c r="CQ2755" s="50"/>
      <c r="CR2755" s="50"/>
      <c r="CS2755" s="50"/>
      <c r="CT2755" s="50"/>
      <c r="CU2755" s="50"/>
      <c r="CV2755" s="50"/>
      <c r="CW2755" s="50"/>
      <c r="CX2755" s="50"/>
      <c r="CY2755" s="50"/>
      <c r="CZ2755" s="50"/>
      <c r="DA2755" s="50"/>
      <c r="DB2755" s="50"/>
      <c r="DC2755" s="50"/>
      <c r="DD2755" s="50"/>
      <c r="DE2755" s="50"/>
      <c r="DF2755" s="50"/>
    </row>
    <row r="2756" spans="2:110" x14ac:dyDescent="0.2">
      <c r="B2756" s="176"/>
      <c r="C2756" s="176"/>
      <c r="E2756" s="203"/>
      <c r="F2756" s="203"/>
      <c r="G2756" s="203"/>
      <c r="H2756" s="203"/>
      <c r="I2756" s="203"/>
      <c r="J2756" s="203"/>
      <c r="K2756" s="203"/>
      <c r="L2756" s="203"/>
      <c r="M2756" s="203"/>
      <c r="N2756" s="203"/>
      <c r="O2756" s="203"/>
      <c r="P2756" s="203"/>
      <c r="Q2756" s="204"/>
      <c r="R2756" s="204"/>
      <c r="S2756" s="234"/>
      <c r="T2756" s="50"/>
      <c r="U2756" s="50"/>
      <c r="V2756" s="50"/>
      <c r="W2756" s="50"/>
      <c r="X2756" s="50"/>
      <c r="Y2756" s="50"/>
      <c r="Z2756" s="250"/>
      <c r="AA2756" s="238"/>
      <c r="AB2756" s="50"/>
      <c r="AC2756" s="50"/>
      <c r="AD2756" s="50"/>
      <c r="AE2756" s="50"/>
      <c r="AF2756" s="50"/>
      <c r="AG2756" s="50"/>
      <c r="AH2756" s="50"/>
      <c r="AI2756" s="50"/>
      <c r="AJ2756" s="50"/>
      <c r="AK2756" s="50"/>
      <c r="AL2756" s="50"/>
      <c r="AM2756" s="50"/>
      <c r="AN2756" s="50"/>
      <c r="AO2756" s="50"/>
      <c r="AP2756" s="50"/>
      <c r="AQ2756" s="50"/>
      <c r="AR2756" s="50"/>
      <c r="AS2756" s="50"/>
      <c r="AT2756" s="50"/>
      <c r="AU2756" s="50"/>
      <c r="AV2756" s="50"/>
      <c r="AW2756" s="50"/>
      <c r="AX2756" s="50"/>
      <c r="AY2756" s="50"/>
      <c r="AZ2756" s="50"/>
      <c r="BA2756" s="50"/>
      <c r="BB2756" s="50"/>
      <c r="BC2756" s="50"/>
      <c r="BD2756" s="50"/>
      <c r="BE2756" s="50"/>
      <c r="BF2756" s="50"/>
      <c r="BG2756" s="50"/>
      <c r="BH2756" s="50"/>
      <c r="BI2756" s="50"/>
      <c r="BJ2756" s="50"/>
      <c r="BK2756" s="50"/>
      <c r="BL2756" s="50"/>
      <c r="BM2756" s="50"/>
      <c r="BN2756" s="50"/>
      <c r="BO2756" s="50"/>
      <c r="BP2756" s="50"/>
      <c r="BQ2756" s="50"/>
      <c r="BR2756" s="50"/>
      <c r="BS2756" s="50"/>
      <c r="BT2756" s="50"/>
      <c r="BU2756" s="50"/>
      <c r="BV2756" s="50"/>
      <c r="BW2756" s="50"/>
      <c r="BX2756" s="50"/>
      <c r="BY2756" s="50"/>
      <c r="BZ2756" s="50"/>
      <c r="CA2756" s="50"/>
      <c r="CB2756" s="50"/>
      <c r="CC2756" s="50"/>
      <c r="CD2756" s="50"/>
      <c r="CE2756" s="50"/>
      <c r="CF2756" s="50"/>
      <c r="CG2756" s="50"/>
      <c r="CH2756" s="50"/>
      <c r="CI2756" s="50"/>
      <c r="CJ2756" s="50"/>
      <c r="CK2756" s="50"/>
      <c r="CL2756" s="50"/>
      <c r="CM2756" s="50"/>
      <c r="CN2756" s="50"/>
      <c r="CO2756" s="50"/>
      <c r="CP2756" s="50"/>
      <c r="CQ2756" s="50"/>
      <c r="CR2756" s="50"/>
      <c r="CS2756" s="50"/>
      <c r="CT2756" s="50"/>
      <c r="CU2756" s="50"/>
      <c r="CV2756" s="50"/>
      <c r="CW2756" s="50"/>
      <c r="CX2756" s="50"/>
      <c r="CY2756" s="50"/>
      <c r="CZ2756" s="50"/>
      <c r="DA2756" s="50"/>
      <c r="DB2756" s="50"/>
      <c r="DC2756" s="50"/>
      <c r="DD2756" s="50"/>
      <c r="DE2756" s="50"/>
      <c r="DF2756" s="50"/>
    </row>
    <row r="2757" spans="2:110" x14ac:dyDescent="0.2">
      <c r="B2757" s="176"/>
      <c r="C2757" s="176"/>
      <c r="E2757" s="203"/>
      <c r="F2757" s="203"/>
      <c r="G2757" s="203"/>
      <c r="H2757" s="203"/>
      <c r="I2757" s="203"/>
      <c r="J2757" s="203"/>
      <c r="K2757" s="203"/>
      <c r="L2757" s="203"/>
      <c r="M2757" s="203"/>
      <c r="N2757" s="203"/>
      <c r="O2757" s="203"/>
      <c r="P2757" s="203"/>
      <c r="Q2757" s="204"/>
      <c r="R2757" s="204"/>
      <c r="S2757" s="234"/>
      <c r="T2757" s="50"/>
      <c r="U2757" s="50"/>
      <c r="V2757" s="50"/>
      <c r="W2757" s="50"/>
      <c r="X2757" s="50"/>
      <c r="Y2757" s="50"/>
      <c r="Z2757" s="250"/>
      <c r="AA2757" s="238"/>
      <c r="AB2757" s="50"/>
      <c r="AC2757" s="50"/>
      <c r="AD2757" s="50"/>
      <c r="AE2757" s="50"/>
      <c r="AF2757" s="50"/>
      <c r="AG2757" s="50"/>
      <c r="AH2757" s="50"/>
      <c r="AI2757" s="50"/>
      <c r="AJ2757" s="50"/>
      <c r="AK2757" s="50"/>
      <c r="AL2757" s="50"/>
      <c r="AM2757" s="50"/>
      <c r="AN2757" s="50"/>
      <c r="AO2757" s="50"/>
      <c r="AP2757" s="50"/>
      <c r="AQ2757" s="50"/>
      <c r="AR2757" s="50"/>
      <c r="AS2757" s="50"/>
      <c r="AT2757" s="50"/>
      <c r="AU2757" s="50"/>
      <c r="AV2757" s="50"/>
      <c r="AW2757" s="50"/>
      <c r="AX2757" s="50"/>
      <c r="AY2757" s="50"/>
      <c r="AZ2757" s="50"/>
      <c r="BA2757" s="50"/>
      <c r="BB2757" s="50"/>
      <c r="BC2757" s="50"/>
      <c r="BD2757" s="50"/>
      <c r="BE2757" s="50"/>
      <c r="BF2757" s="50"/>
      <c r="BG2757" s="50"/>
      <c r="BH2757" s="50"/>
      <c r="BI2757" s="50"/>
      <c r="BJ2757" s="50"/>
      <c r="BK2757" s="50"/>
      <c r="BL2757" s="50"/>
      <c r="BM2757" s="50"/>
      <c r="BN2757" s="50"/>
      <c r="BO2757" s="50"/>
      <c r="BP2757" s="50"/>
      <c r="BQ2757" s="50"/>
      <c r="BR2757" s="50"/>
      <c r="BS2757" s="50"/>
      <c r="BT2757" s="50"/>
      <c r="BU2757" s="50"/>
      <c r="BV2757" s="50"/>
      <c r="BW2757" s="50"/>
      <c r="BX2757" s="50"/>
      <c r="BY2757" s="50"/>
      <c r="BZ2757" s="50"/>
      <c r="CA2757" s="50"/>
      <c r="CB2757" s="50"/>
      <c r="CC2757" s="50"/>
      <c r="CD2757" s="50"/>
      <c r="CE2757" s="50"/>
      <c r="CF2757" s="50"/>
      <c r="CG2757" s="50"/>
      <c r="CH2757" s="50"/>
      <c r="CI2757" s="50"/>
      <c r="CJ2757" s="50"/>
      <c r="CK2757" s="50"/>
      <c r="CL2757" s="50"/>
      <c r="CM2757" s="50"/>
      <c r="CN2757" s="50"/>
      <c r="CO2757" s="50"/>
      <c r="CP2757" s="50"/>
      <c r="CQ2757" s="50"/>
      <c r="CR2757" s="50"/>
      <c r="CS2757" s="50"/>
      <c r="CT2757" s="50"/>
      <c r="CU2757" s="50"/>
      <c r="CV2757" s="50"/>
      <c r="CW2757" s="50"/>
      <c r="CX2757" s="50"/>
      <c r="CY2757" s="50"/>
      <c r="CZ2757" s="50"/>
      <c r="DA2757" s="50"/>
      <c r="DB2757" s="50"/>
      <c r="DC2757" s="50"/>
      <c r="DD2757" s="50"/>
      <c r="DE2757" s="50"/>
      <c r="DF2757" s="50"/>
    </row>
    <row r="2758" spans="2:110" x14ac:dyDescent="0.2">
      <c r="B2758" s="176"/>
      <c r="C2758" s="176"/>
      <c r="E2758" s="203"/>
      <c r="F2758" s="203"/>
      <c r="G2758" s="203"/>
      <c r="H2758" s="203"/>
      <c r="I2758" s="203"/>
      <c r="J2758" s="203"/>
      <c r="K2758" s="203"/>
      <c r="L2758" s="203"/>
      <c r="M2758" s="203"/>
      <c r="N2758" s="203"/>
      <c r="O2758" s="203"/>
      <c r="P2758" s="203"/>
      <c r="Q2758" s="204"/>
      <c r="R2758" s="204"/>
      <c r="S2758" s="234"/>
      <c r="T2758" s="50"/>
      <c r="U2758" s="50"/>
      <c r="V2758" s="50"/>
      <c r="W2758" s="50"/>
      <c r="X2758" s="50"/>
      <c r="Y2758" s="50"/>
      <c r="Z2758" s="250"/>
      <c r="AA2758" s="238"/>
      <c r="AB2758" s="50"/>
      <c r="AC2758" s="50"/>
      <c r="AD2758" s="50"/>
      <c r="AE2758" s="50"/>
      <c r="AF2758" s="50"/>
      <c r="AG2758" s="50"/>
      <c r="AH2758" s="50"/>
      <c r="AI2758" s="50"/>
      <c r="AJ2758" s="50"/>
      <c r="AK2758" s="50"/>
      <c r="AL2758" s="50"/>
      <c r="AM2758" s="50"/>
      <c r="AN2758" s="50"/>
      <c r="AO2758" s="50"/>
      <c r="AP2758" s="50"/>
      <c r="AQ2758" s="50"/>
      <c r="AR2758" s="50"/>
      <c r="AS2758" s="50"/>
      <c r="AT2758" s="50"/>
      <c r="AU2758" s="50"/>
      <c r="AV2758" s="50"/>
      <c r="AW2758" s="50"/>
      <c r="AX2758" s="50"/>
      <c r="AY2758" s="50"/>
      <c r="AZ2758" s="50"/>
      <c r="BA2758" s="50"/>
      <c r="BB2758" s="50"/>
      <c r="BC2758" s="50"/>
      <c r="BD2758" s="50"/>
      <c r="BE2758" s="50"/>
      <c r="BF2758" s="50"/>
      <c r="BG2758" s="50"/>
      <c r="BH2758" s="50"/>
      <c r="BI2758" s="50"/>
      <c r="BJ2758" s="50"/>
      <c r="BK2758" s="50"/>
      <c r="BL2758" s="50"/>
      <c r="BM2758" s="50"/>
      <c r="BN2758" s="50"/>
      <c r="BO2758" s="50"/>
      <c r="BP2758" s="50"/>
      <c r="BQ2758" s="50"/>
      <c r="BR2758" s="50"/>
      <c r="BS2758" s="50"/>
      <c r="BT2758" s="50"/>
      <c r="BU2758" s="50"/>
      <c r="BV2758" s="50"/>
      <c r="BW2758" s="50"/>
      <c r="BX2758" s="50"/>
      <c r="BY2758" s="50"/>
      <c r="BZ2758" s="50"/>
      <c r="CA2758" s="50"/>
      <c r="CB2758" s="50"/>
      <c r="CC2758" s="50"/>
      <c r="CD2758" s="50"/>
      <c r="CE2758" s="50"/>
      <c r="CF2758" s="50"/>
      <c r="CG2758" s="50"/>
      <c r="CH2758" s="50"/>
      <c r="CI2758" s="50"/>
      <c r="CJ2758" s="50"/>
      <c r="CK2758" s="50"/>
      <c r="CL2758" s="50"/>
      <c r="CM2758" s="50"/>
      <c r="CN2758" s="50"/>
      <c r="CO2758" s="50"/>
      <c r="CP2758" s="50"/>
      <c r="CQ2758" s="50"/>
      <c r="CR2758" s="50"/>
      <c r="CS2758" s="50"/>
      <c r="CT2758" s="50"/>
      <c r="CU2758" s="50"/>
      <c r="CV2758" s="50"/>
      <c r="CW2758" s="50"/>
      <c r="CX2758" s="50"/>
      <c r="CY2758" s="50"/>
      <c r="CZ2758" s="50"/>
      <c r="DA2758" s="50"/>
      <c r="DB2758" s="50"/>
      <c r="DC2758" s="50"/>
      <c r="DD2758" s="50"/>
      <c r="DE2758" s="50"/>
      <c r="DF2758" s="50"/>
    </row>
    <row r="2759" spans="2:110" x14ac:dyDescent="0.2">
      <c r="B2759" s="176"/>
      <c r="C2759" s="176"/>
      <c r="E2759" s="203"/>
      <c r="F2759" s="203"/>
      <c r="G2759" s="203"/>
      <c r="H2759" s="203"/>
      <c r="I2759" s="203"/>
      <c r="J2759" s="203"/>
      <c r="K2759" s="203"/>
      <c r="L2759" s="203"/>
      <c r="M2759" s="203"/>
      <c r="N2759" s="203"/>
      <c r="O2759" s="203"/>
      <c r="P2759" s="203"/>
      <c r="Q2759" s="204"/>
      <c r="R2759" s="204"/>
      <c r="S2759" s="234"/>
      <c r="T2759" s="50"/>
      <c r="U2759" s="50"/>
      <c r="V2759" s="50"/>
      <c r="W2759" s="50"/>
      <c r="X2759" s="50"/>
      <c r="Y2759" s="50"/>
      <c r="Z2759" s="250"/>
      <c r="AA2759" s="238"/>
      <c r="AB2759" s="50"/>
      <c r="AC2759" s="50"/>
      <c r="AD2759" s="50"/>
      <c r="AE2759" s="50"/>
      <c r="AF2759" s="50"/>
      <c r="AG2759" s="50"/>
      <c r="AH2759" s="50"/>
      <c r="AI2759" s="50"/>
      <c r="AJ2759" s="50"/>
      <c r="AK2759" s="50"/>
      <c r="AL2759" s="50"/>
      <c r="AM2759" s="50"/>
      <c r="AN2759" s="50"/>
      <c r="AO2759" s="50"/>
      <c r="AP2759" s="50"/>
      <c r="AQ2759" s="50"/>
      <c r="AR2759" s="50"/>
      <c r="AS2759" s="50"/>
      <c r="AT2759" s="50"/>
      <c r="AU2759" s="50"/>
      <c r="AV2759" s="50"/>
      <c r="AW2759" s="50"/>
      <c r="AX2759" s="50"/>
      <c r="AY2759" s="50"/>
      <c r="AZ2759" s="50"/>
      <c r="BA2759" s="50"/>
      <c r="BB2759" s="50"/>
      <c r="BC2759" s="50"/>
      <c r="BD2759" s="50"/>
      <c r="BE2759" s="50"/>
      <c r="BF2759" s="50"/>
      <c r="BG2759" s="50"/>
      <c r="BH2759" s="50"/>
      <c r="BI2759" s="50"/>
      <c r="BJ2759" s="50"/>
      <c r="BK2759" s="50"/>
      <c r="BL2759" s="50"/>
      <c r="BM2759" s="50"/>
      <c r="BN2759" s="50"/>
      <c r="BO2759" s="50"/>
      <c r="BP2759" s="50"/>
      <c r="BQ2759" s="50"/>
      <c r="BR2759" s="50"/>
      <c r="BS2759" s="50"/>
      <c r="BT2759" s="50"/>
      <c r="BU2759" s="50"/>
      <c r="BV2759" s="50"/>
      <c r="BW2759" s="50"/>
      <c r="BX2759" s="50"/>
      <c r="BY2759" s="50"/>
      <c r="BZ2759" s="50"/>
      <c r="CA2759" s="50"/>
      <c r="CB2759" s="50"/>
      <c r="CC2759" s="50"/>
      <c r="CD2759" s="50"/>
      <c r="CE2759" s="50"/>
      <c r="CF2759" s="50"/>
      <c r="CG2759" s="50"/>
      <c r="CH2759" s="50"/>
      <c r="CI2759" s="50"/>
      <c r="CJ2759" s="50"/>
      <c r="CK2759" s="50"/>
      <c r="CL2759" s="50"/>
      <c r="CM2759" s="50"/>
      <c r="CN2759" s="50"/>
      <c r="CO2759" s="50"/>
      <c r="CP2759" s="50"/>
      <c r="CQ2759" s="50"/>
      <c r="CR2759" s="50"/>
      <c r="CS2759" s="50"/>
      <c r="CT2759" s="50"/>
      <c r="CU2759" s="50"/>
      <c r="CV2759" s="50"/>
      <c r="CW2759" s="50"/>
      <c r="CX2759" s="50"/>
      <c r="CY2759" s="50"/>
      <c r="CZ2759" s="50"/>
      <c r="DA2759" s="50"/>
      <c r="DB2759" s="50"/>
      <c r="DC2759" s="50"/>
      <c r="DD2759" s="50"/>
      <c r="DE2759" s="50"/>
      <c r="DF2759" s="50"/>
    </row>
    <row r="2760" spans="2:110" x14ac:dyDescent="0.2">
      <c r="B2760" s="184"/>
      <c r="C2760" s="184"/>
      <c r="E2760" s="203"/>
      <c r="F2760" s="203"/>
      <c r="G2760" s="203"/>
      <c r="H2760" s="203"/>
      <c r="I2760" s="203"/>
      <c r="J2760" s="203"/>
      <c r="K2760" s="203"/>
      <c r="L2760" s="203"/>
      <c r="M2760" s="203"/>
      <c r="N2760" s="203"/>
      <c r="O2760" s="203"/>
      <c r="P2760" s="203"/>
      <c r="Q2760" s="204"/>
      <c r="R2760" s="204"/>
      <c r="S2760" s="234"/>
      <c r="T2760" s="50"/>
      <c r="U2760" s="50"/>
      <c r="V2760" s="50"/>
      <c r="W2760" s="50"/>
      <c r="X2760" s="50"/>
      <c r="Y2760" s="50"/>
      <c r="Z2760" s="250"/>
      <c r="AA2760" s="238"/>
      <c r="AB2760" s="50"/>
      <c r="AC2760" s="50"/>
      <c r="AD2760" s="50"/>
      <c r="AE2760" s="50"/>
      <c r="AF2760" s="50"/>
      <c r="AG2760" s="50"/>
      <c r="AH2760" s="50"/>
      <c r="AI2760" s="50"/>
      <c r="AJ2760" s="50"/>
      <c r="AK2760" s="50"/>
      <c r="AL2760" s="50"/>
      <c r="AM2760" s="50"/>
      <c r="AN2760" s="50"/>
      <c r="AO2760" s="50"/>
      <c r="AP2760" s="50"/>
      <c r="AQ2760" s="50"/>
      <c r="AR2760" s="50"/>
      <c r="AS2760" s="50"/>
      <c r="AT2760" s="50"/>
      <c r="AU2760" s="50"/>
      <c r="AV2760" s="50"/>
      <c r="AW2760" s="50"/>
      <c r="AX2760" s="50"/>
      <c r="AY2760" s="50"/>
      <c r="AZ2760" s="50"/>
      <c r="BA2760" s="50"/>
      <c r="BB2760" s="50"/>
      <c r="BC2760" s="50"/>
      <c r="BD2760" s="50"/>
      <c r="BE2760" s="50"/>
      <c r="BF2760" s="50"/>
      <c r="BG2760" s="50"/>
      <c r="BH2760" s="50"/>
      <c r="BI2760" s="50"/>
      <c r="BJ2760" s="50"/>
      <c r="BK2760" s="50"/>
      <c r="BL2760" s="50"/>
      <c r="BM2760" s="50"/>
      <c r="BN2760" s="50"/>
      <c r="BO2760" s="50"/>
      <c r="BP2760" s="50"/>
      <c r="BQ2760" s="50"/>
      <c r="BR2760" s="50"/>
      <c r="BS2760" s="50"/>
      <c r="BT2760" s="50"/>
      <c r="BU2760" s="50"/>
      <c r="BV2760" s="50"/>
      <c r="BW2760" s="50"/>
      <c r="BX2760" s="50"/>
      <c r="BY2760" s="50"/>
      <c r="BZ2760" s="50"/>
      <c r="CA2760" s="50"/>
      <c r="CB2760" s="50"/>
      <c r="CC2760" s="50"/>
      <c r="CD2760" s="50"/>
      <c r="CE2760" s="50"/>
      <c r="CF2760" s="50"/>
      <c r="CG2760" s="50"/>
      <c r="CH2760" s="50"/>
      <c r="CI2760" s="50"/>
      <c r="CJ2760" s="50"/>
      <c r="CK2760" s="50"/>
      <c r="CL2760" s="50"/>
      <c r="CM2760" s="50"/>
      <c r="CN2760" s="50"/>
      <c r="CO2760" s="50"/>
      <c r="CP2760" s="50"/>
      <c r="CQ2760" s="50"/>
      <c r="CR2760" s="50"/>
      <c r="CS2760" s="50"/>
      <c r="CT2760" s="50"/>
      <c r="CU2760" s="50"/>
      <c r="CV2760" s="50"/>
      <c r="CW2760" s="50"/>
      <c r="CX2760" s="50"/>
      <c r="CY2760" s="50"/>
      <c r="CZ2760" s="50"/>
      <c r="DA2760" s="50"/>
      <c r="DB2760" s="50"/>
      <c r="DC2760" s="50"/>
      <c r="DD2760" s="50"/>
      <c r="DE2760" s="50"/>
      <c r="DF2760" s="50"/>
    </row>
    <row r="2761" spans="2:110" x14ac:dyDescent="0.2">
      <c r="E2761" s="203"/>
      <c r="F2761" s="203"/>
      <c r="G2761" s="203"/>
      <c r="H2761" s="203"/>
      <c r="I2761" s="203"/>
      <c r="J2761" s="203"/>
      <c r="K2761" s="203"/>
      <c r="L2761" s="203"/>
      <c r="M2761" s="203"/>
      <c r="N2761" s="203"/>
      <c r="O2761" s="203"/>
      <c r="P2761" s="203"/>
      <c r="Q2761" s="204"/>
      <c r="R2761" s="204"/>
      <c r="S2761" s="234"/>
      <c r="T2761" s="50"/>
      <c r="U2761" s="50"/>
      <c r="V2761" s="50"/>
      <c r="W2761" s="50"/>
      <c r="X2761" s="50"/>
      <c r="Y2761" s="50"/>
      <c r="Z2761" s="250"/>
      <c r="AA2761" s="238"/>
      <c r="AB2761" s="50"/>
      <c r="AC2761" s="50"/>
      <c r="AD2761" s="50"/>
      <c r="AE2761" s="50"/>
      <c r="AF2761" s="50"/>
      <c r="AG2761" s="50"/>
      <c r="AH2761" s="50"/>
      <c r="AI2761" s="50"/>
      <c r="AJ2761" s="50"/>
      <c r="AK2761" s="50"/>
      <c r="AL2761" s="50"/>
      <c r="AM2761" s="50"/>
      <c r="AN2761" s="50"/>
      <c r="AO2761" s="50"/>
      <c r="AP2761" s="50"/>
      <c r="AQ2761" s="50"/>
      <c r="AR2761" s="50"/>
      <c r="AS2761" s="50"/>
      <c r="AT2761" s="50"/>
      <c r="AU2761" s="50"/>
      <c r="AV2761" s="50"/>
      <c r="AW2761" s="50"/>
      <c r="AX2761" s="50"/>
      <c r="AY2761" s="50"/>
      <c r="AZ2761" s="50"/>
      <c r="BA2761" s="50"/>
      <c r="BB2761" s="50"/>
      <c r="BC2761" s="50"/>
      <c r="BD2761" s="50"/>
      <c r="BE2761" s="50"/>
      <c r="BF2761" s="50"/>
      <c r="BG2761" s="50"/>
      <c r="BH2761" s="50"/>
      <c r="BI2761" s="50"/>
      <c r="BJ2761" s="50"/>
      <c r="BK2761" s="50"/>
      <c r="BL2761" s="50"/>
      <c r="BM2761" s="50"/>
      <c r="BN2761" s="50"/>
      <c r="BO2761" s="50"/>
      <c r="BP2761" s="50"/>
      <c r="BQ2761" s="50"/>
      <c r="BR2761" s="50"/>
      <c r="BS2761" s="50"/>
      <c r="BT2761" s="50"/>
      <c r="BU2761" s="50"/>
      <c r="BV2761" s="50"/>
      <c r="BW2761" s="50"/>
      <c r="BX2761" s="50"/>
      <c r="BY2761" s="50"/>
      <c r="BZ2761" s="50"/>
      <c r="CA2761" s="50"/>
      <c r="CB2761" s="50"/>
      <c r="CC2761" s="50"/>
      <c r="CD2761" s="50"/>
      <c r="CE2761" s="50"/>
      <c r="CF2761" s="50"/>
      <c r="CG2761" s="50"/>
      <c r="CH2761" s="50"/>
      <c r="CI2761" s="50"/>
      <c r="CJ2761" s="50"/>
      <c r="CK2761" s="50"/>
      <c r="CL2761" s="50"/>
      <c r="CM2761" s="50"/>
      <c r="CN2761" s="50"/>
      <c r="CO2761" s="50"/>
      <c r="CP2761" s="50"/>
      <c r="CQ2761" s="50"/>
      <c r="CR2761" s="50"/>
      <c r="CS2761" s="50"/>
      <c r="CT2761" s="50"/>
      <c r="CU2761" s="50"/>
      <c r="CV2761" s="50"/>
      <c r="CW2761" s="50"/>
      <c r="CX2761" s="50"/>
      <c r="CY2761" s="50"/>
      <c r="CZ2761" s="50"/>
      <c r="DA2761" s="50"/>
      <c r="DB2761" s="50"/>
      <c r="DC2761" s="50"/>
      <c r="DD2761" s="50"/>
      <c r="DE2761" s="50"/>
      <c r="DF2761" s="50"/>
    </row>
    <row r="2762" spans="2:110" x14ac:dyDescent="0.2">
      <c r="B2762" s="178"/>
      <c r="C2762" s="178"/>
      <c r="D2762" s="200"/>
      <c r="E2762" s="203"/>
      <c r="F2762" s="203"/>
      <c r="G2762" s="203"/>
      <c r="H2762" s="203"/>
      <c r="I2762" s="203"/>
      <c r="J2762" s="203"/>
      <c r="K2762" s="203"/>
      <c r="L2762" s="203"/>
      <c r="M2762" s="203"/>
      <c r="N2762" s="203"/>
      <c r="O2762" s="203"/>
      <c r="P2762" s="203"/>
      <c r="Q2762" s="204"/>
      <c r="R2762" s="204"/>
      <c r="S2762" s="234"/>
      <c r="T2762" s="50"/>
      <c r="U2762" s="50"/>
      <c r="V2762" s="50"/>
      <c r="W2762" s="50"/>
      <c r="X2762" s="50"/>
      <c r="Y2762" s="50"/>
      <c r="Z2762" s="250"/>
      <c r="AA2762" s="238"/>
      <c r="AB2762" s="50"/>
      <c r="AC2762" s="50"/>
      <c r="AD2762" s="50"/>
      <c r="AE2762" s="50"/>
      <c r="AF2762" s="50"/>
      <c r="AG2762" s="50"/>
      <c r="AH2762" s="50"/>
      <c r="AI2762" s="50"/>
      <c r="AJ2762" s="50"/>
      <c r="AK2762" s="50"/>
      <c r="AL2762" s="50"/>
      <c r="AM2762" s="50"/>
      <c r="AN2762" s="50"/>
      <c r="AO2762" s="50"/>
      <c r="AP2762" s="50"/>
      <c r="AQ2762" s="50"/>
      <c r="AR2762" s="50"/>
      <c r="AS2762" s="50"/>
      <c r="AT2762" s="50"/>
      <c r="AU2762" s="50"/>
      <c r="AV2762" s="50"/>
      <c r="AW2762" s="50"/>
      <c r="AX2762" s="50"/>
      <c r="AY2762" s="50"/>
      <c r="AZ2762" s="50"/>
      <c r="BA2762" s="50"/>
      <c r="BB2762" s="50"/>
      <c r="BC2762" s="50"/>
      <c r="BD2762" s="50"/>
      <c r="BE2762" s="50"/>
      <c r="BF2762" s="50"/>
      <c r="BG2762" s="50"/>
      <c r="BH2762" s="50"/>
      <c r="BI2762" s="50"/>
      <c r="BJ2762" s="50"/>
      <c r="BK2762" s="50"/>
      <c r="BL2762" s="50"/>
      <c r="BM2762" s="50"/>
      <c r="BN2762" s="50"/>
      <c r="BO2762" s="50"/>
      <c r="BP2762" s="50"/>
      <c r="BQ2762" s="50"/>
      <c r="BR2762" s="50"/>
      <c r="BS2762" s="50"/>
      <c r="BT2762" s="50"/>
      <c r="BU2762" s="50"/>
      <c r="BV2762" s="50"/>
      <c r="BW2762" s="50"/>
      <c r="BX2762" s="50"/>
      <c r="BY2762" s="50"/>
      <c r="BZ2762" s="50"/>
      <c r="CA2762" s="50"/>
      <c r="CB2762" s="50"/>
      <c r="CC2762" s="50"/>
      <c r="CD2762" s="50"/>
      <c r="CE2762" s="50"/>
      <c r="CF2762" s="50"/>
      <c r="CG2762" s="50"/>
      <c r="CH2762" s="50"/>
      <c r="CI2762" s="50"/>
      <c r="CJ2762" s="50"/>
      <c r="CK2762" s="50"/>
      <c r="CL2762" s="50"/>
      <c r="CM2762" s="50"/>
      <c r="CN2762" s="50"/>
      <c r="CO2762" s="50"/>
      <c r="CP2762" s="50"/>
      <c r="CQ2762" s="50"/>
      <c r="CR2762" s="50"/>
      <c r="CS2762" s="50"/>
      <c r="CT2762" s="50"/>
      <c r="CU2762" s="50"/>
      <c r="CV2762" s="50"/>
      <c r="CW2762" s="50"/>
      <c r="CX2762" s="50"/>
      <c r="CY2762" s="50"/>
      <c r="CZ2762" s="50"/>
      <c r="DA2762" s="50"/>
      <c r="DB2762" s="50"/>
      <c r="DC2762" s="50"/>
      <c r="DD2762" s="50"/>
      <c r="DE2762" s="50"/>
      <c r="DF2762" s="50"/>
    </row>
    <row r="2763" spans="2:110" x14ac:dyDescent="0.2">
      <c r="B2763" s="194"/>
      <c r="C2763" s="206"/>
      <c r="D2763" s="200"/>
      <c r="E2763" s="203"/>
      <c r="F2763" s="203"/>
      <c r="G2763" s="203"/>
      <c r="H2763" s="203"/>
      <c r="I2763" s="203"/>
      <c r="J2763" s="203"/>
      <c r="K2763" s="203"/>
      <c r="L2763" s="203"/>
      <c r="M2763" s="203"/>
      <c r="N2763" s="203"/>
      <c r="O2763" s="203"/>
      <c r="P2763" s="203"/>
      <c r="Q2763" s="204"/>
      <c r="R2763" s="204"/>
      <c r="S2763" s="234"/>
      <c r="T2763" s="50"/>
      <c r="U2763" s="50"/>
      <c r="V2763" s="50"/>
      <c r="W2763" s="50"/>
      <c r="X2763" s="50"/>
      <c r="Y2763" s="50"/>
      <c r="Z2763" s="250"/>
      <c r="AA2763" s="238"/>
      <c r="AB2763" s="50"/>
      <c r="AC2763" s="50"/>
      <c r="AD2763" s="50"/>
      <c r="AE2763" s="50"/>
      <c r="AF2763" s="50"/>
      <c r="AG2763" s="50"/>
      <c r="AH2763" s="50"/>
      <c r="AI2763" s="50"/>
      <c r="AJ2763" s="50"/>
      <c r="AK2763" s="50"/>
      <c r="AL2763" s="50"/>
      <c r="AM2763" s="50"/>
      <c r="AN2763" s="50"/>
      <c r="AO2763" s="50"/>
      <c r="AP2763" s="50"/>
      <c r="AQ2763" s="50"/>
      <c r="AR2763" s="50"/>
      <c r="AS2763" s="50"/>
      <c r="AT2763" s="50"/>
      <c r="AU2763" s="50"/>
      <c r="AV2763" s="50"/>
      <c r="AW2763" s="50"/>
      <c r="AX2763" s="50"/>
      <c r="AY2763" s="50"/>
      <c r="AZ2763" s="50"/>
      <c r="BA2763" s="50"/>
      <c r="BB2763" s="50"/>
      <c r="BC2763" s="50"/>
      <c r="BD2763" s="50"/>
      <c r="BE2763" s="50"/>
      <c r="BF2763" s="50"/>
      <c r="BG2763" s="50"/>
      <c r="BH2763" s="50"/>
      <c r="BI2763" s="50"/>
      <c r="BJ2763" s="50"/>
      <c r="BK2763" s="50"/>
      <c r="BL2763" s="50"/>
      <c r="BM2763" s="50"/>
      <c r="BN2763" s="50"/>
      <c r="BO2763" s="50"/>
      <c r="BP2763" s="50"/>
      <c r="BQ2763" s="50"/>
      <c r="BR2763" s="50"/>
      <c r="BS2763" s="50"/>
      <c r="BT2763" s="50"/>
      <c r="BU2763" s="50"/>
      <c r="BV2763" s="50"/>
      <c r="BW2763" s="50"/>
      <c r="BX2763" s="50"/>
      <c r="BY2763" s="50"/>
      <c r="BZ2763" s="50"/>
      <c r="CA2763" s="50"/>
      <c r="CB2763" s="50"/>
      <c r="CC2763" s="50"/>
      <c r="CD2763" s="50"/>
      <c r="CE2763" s="50"/>
      <c r="CF2763" s="50"/>
      <c r="CG2763" s="50"/>
      <c r="CH2763" s="50"/>
      <c r="CI2763" s="50"/>
      <c r="CJ2763" s="50"/>
      <c r="CK2763" s="50"/>
      <c r="CL2763" s="50"/>
      <c r="CM2763" s="50"/>
      <c r="CN2763" s="50"/>
      <c r="CO2763" s="50"/>
      <c r="CP2763" s="50"/>
      <c r="CQ2763" s="50"/>
      <c r="CR2763" s="50"/>
      <c r="CS2763" s="50"/>
      <c r="CT2763" s="50"/>
      <c r="CU2763" s="50"/>
      <c r="CV2763" s="50"/>
      <c r="CW2763" s="50"/>
      <c r="CX2763" s="50"/>
      <c r="CY2763" s="50"/>
      <c r="CZ2763" s="50"/>
      <c r="DA2763" s="50"/>
      <c r="DB2763" s="50"/>
      <c r="DC2763" s="50"/>
      <c r="DD2763" s="50"/>
      <c r="DE2763" s="50"/>
      <c r="DF2763" s="50"/>
    </row>
    <row r="2764" spans="2:110" x14ac:dyDescent="0.2">
      <c r="C2764" s="206"/>
      <c r="D2764" s="200"/>
      <c r="E2764" s="203"/>
      <c r="F2764" s="203"/>
      <c r="G2764" s="203"/>
      <c r="H2764" s="203"/>
      <c r="I2764" s="203"/>
      <c r="J2764" s="203"/>
      <c r="K2764" s="203"/>
      <c r="L2764" s="203"/>
      <c r="M2764" s="203"/>
      <c r="N2764" s="203"/>
      <c r="O2764" s="203"/>
      <c r="P2764" s="203"/>
      <c r="Q2764" s="204"/>
      <c r="R2764" s="204"/>
      <c r="S2764" s="234"/>
      <c r="T2764" s="50"/>
      <c r="U2764" s="50"/>
      <c r="V2764" s="50"/>
      <c r="W2764" s="50"/>
      <c r="X2764" s="50"/>
      <c r="Y2764" s="50"/>
      <c r="Z2764" s="250"/>
      <c r="AA2764" s="238"/>
      <c r="AB2764" s="50"/>
      <c r="AC2764" s="50"/>
      <c r="AD2764" s="50"/>
      <c r="AE2764" s="50"/>
      <c r="AF2764" s="50"/>
      <c r="AG2764" s="50"/>
      <c r="AH2764" s="50"/>
      <c r="AI2764" s="50"/>
      <c r="AJ2764" s="50"/>
      <c r="AK2764" s="50"/>
      <c r="AL2764" s="50"/>
      <c r="AM2764" s="50"/>
      <c r="AN2764" s="50"/>
      <c r="AO2764" s="50"/>
      <c r="AP2764" s="50"/>
      <c r="AQ2764" s="50"/>
      <c r="AR2764" s="50"/>
      <c r="AS2764" s="50"/>
      <c r="AT2764" s="50"/>
      <c r="AU2764" s="50"/>
      <c r="AV2764" s="50"/>
      <c r="AW2764" s="50"/>
      <c r="AX2764" s="50"/>
      <c r="AY2764" s="50"/>
      <c r="AZ2764" s="50"/>
      <c r="BA2764" s="50"/>
      <c r="BB2764" s="50"/>
      <c r="BC2764" s="50"/>
      <c r="BD2764" s="50"/>
      <c r="BE2764" s="50"/>
      <c r="BF2764" s="50"/>
      <c r="BG2764" s="50"/>
      <c r="BH2764" s="50"/>
      <c r="BI2764" s="50"/>
      <c r="BJ2764" s="50"/>
      <c r="BK2764" s="50"/>
      <c r="BL2764" s="50"/>
      <c r="BM2764" s="50"/>
      <c r="BN2764" s="50"/>
      <c r="BO2764" s="50"/>
      <c r="BP2764" s="50"/>
      <c r="BQ2764" s="50"/>
      <c r="BR2764" s="50"/>
      <c r="BS2764" s="50"/>
      <c r="BT2764" s="50"/>
      <c r="BU2764" s="50"/>
      <c r="BV2764" s="50"/>
      <c r="BW2764" s="50"/>
      <c r="BX2764" s="50"/>
      <c r="BY2764" s="50"/>
      <c r="BZ2764" s="50"/>
      <c r="CA2764" s="50"/>
      <c r="CB2764" s="50"/>
      <c r="CC2764" s="50"/>
      <c r="CD2764" s="50"/>
      <c r="CE2764" s="50"/>
      <c r="CF2764" s="50"/>
      <c r="CG2764" s="50"/>
      <c r="CH2764" s="50"/>
      <c r="CI2764" s="50"/>
      <c r="CJ2764" s="50"/>
      <c r="CK2764" s="50"/>
      <c r="CL2764" s="50"/>
      <c r="CM2764" s="50"/>
      <c r="CN2764" s="50"/>
      <c r="CO2764" s="50"/>
      <c r="CP2764" s="50"/>
      <c r="CQ2764" s="50"/>
      <c r="CR2764" s="50"/>
      <c r="CS2764" s="50"/>
      <c r="CT2764" s="50"/>
      <c r="CU2764" s="50"/>
      <c r="CV2764" s="50"/>
      <c r="CW2764" s="50"/>
      <c r="CX2764" s="50"/>
      <c r="CY2764" s="50"/>
      <c r="CZ2764" s="50"/>
      <c r="DA2764" s="50"/>
      <c r="DB2764" s="50"/>
      <c r="DC2764" s="50"/>
      <c r="DD2764" s="50"/>
      <c r="DE2764" s="50"/>
      <c r="DF2764" s="50"/>
    </row>
    <row r="2765" spans="2:110" x14ac:dyDescent="0.2">
      <c r="C2765" s="206"/>
      <c r="D2765" s="200"/>
      <c r="E2765" s="203"/>
      <c r="F2765" s="203"/>
      <c r="G2765" s="203"/>
      <c r="H2765" s="203"/>
      <c r="I2765" s="203"/>
      <c r="J2765" s="203"/>
      <c r="K2765" s="203"/>
      <c r="L2765" s="203"/>
      <c r="M2765" s="203"/>
      <c r="N2765" s="203"/>
      <c r="O2765" s="203"/>
      <c r="P2765" s="203"/>
      <c r="Q2765" s="204"/>
      <c r="R2765" s="204"/>
      <c r="S2765" s="234"/>
      <c r="T2765" s="50"/>
      <c r="U2765" s="50"/>
      <c r="V2765" s="50"/>
      <c r="W2765" s="50"/>
      <c r="X2765" s="50"/>
      <c r="Y2765" s="50"/>
      <c r="Z2765" s="250"/>
      <c r="AA2765" s="238"/>
      <c r="AB2765" s="50"/>
      <c r="AC2765" s="50"/>
      <c r="AD2765" s="50"/>
      <c r="AE2765" s="50"/>
      <c r="AF2765" s="50"/>
      <c r="AG2765" s="50"/>
      <c r="AH2765" s="50"/>
      <c r="AI2765" s="50"/>
      <c r="AJ2765" s="50"/>
      <c r="AK2765" s="50"/>
      <c r="AL2765" s="50"/>
      <c r="AM2765" s="50"/>
      <c r="AN2765" s="50"/>
      <c r="AO2765" s="50"/>
      <c r="AP2765" s="50"/>
      <c r="AQ2765" s="50"/>
      <c r="AR2765" s="50"/>
      <c r="AS2765" s="50"/>
      <c r="AT2765" s="50"/>
      <c r="AU2765" s="50"/>
      <c r="AV2765" s="50"/>
      <c r="AW2765" s="50"/>
      <c r="AX2765" s="50"/>
      <c r="AY2765" s="50"/>
      <c r="AZ2765" s="50"/>
      <c r="BA2765" s="50"/>
      <c r="BB2765" s="50"/>
      <c r="BC2765" s="50"/>
      <c r="BD2765" s="50"/>
      <c r="BE2765" s="50"/>
      <c r="BF2765" s="50"/>
      <c r="BG2765" s="50"/>
      <c r="BH2765" s="50"/>
      <c r="BI2765" s="50"/>
      <c r="BJ2765" s="50"/>
      <c r="BK2765" s="50"/>
      <c r="BL2765" s="50"/>
      <c r="BM2765" s="50"/>
      <c r="BN2765" s="50"/>
      <c r="BO2765" s="50"/>
      <c r="BP2765" s="50"/>
      <c r="BQ2765" s="50"/>
      <c r="BR2765" s="50"/>
      <c r="BS2765" s="50"/>
      <c r="BT2765" s="50"/>
      <c r="BU2765" s="50"/>
      <c r="BV2765" s="50"/>
      <c r="BW2765" s="50"/>
      <c r="BX2765" s="50"/>
      <c r="BY2765" s="50"/>
      <c r="BZ2765" s="50"/>
      <c r="CA2765" s="50"/>
      <c r="CB2765" s="50"/>
      <c r="CC2765" s="50"/>
      <c r="CD2765" s="50"/>
      <c r="CE2765" s="50"/>
      <c r="CF2765" s="50"/>
      <c r="CG2765" s="50"/>
      <c r="CH2765" s="50"/>
      <c r="CI2765" s="50"/>
      <c r="CJ2765" s="50"/>
      <c r="CK2765" s="50"/>
      <c r="CL2765" s="50"/>
      <c r="CM2765" s="50"/>
      <c r="CN2765" s="50"/>
      <c r="CO2765" s="50"/>
      <c r="CP2765" s="50"/>
      <c r="CQ2765" s="50"/>
      <c r="CR2765" s="50"/>
      <c r="CS2765" s="50"/>
      <c r="CT2765" s="50"/>
      <c r="CU2765" s="50"/>
      <c r="CV2765" s="50"/>
      <c r="CW2765" s="50"/>
      <c r="CX2765" s="50"/>
      <c r="CY2765" s="50"/>
      <c r="CZ2765" s="50"/>
      <c r="DA2765" s="50"/>
      <c r="DB2765" s="50"/>
      <c r="DC2765" s="50"/>
      <c r="DD2765" s="50"/>
      <c r="DE2765" s="50"/>
      <c r="DF2765" s="50"/>
    </row>
    <row r="2766" spans="2:110" x14ac:dyDescent="0.2">
      <c r="C2766" s="206"/>
      <c r="D2766" s="187"/>
      <c r="E2766" s="203"/>
      <c r="F2766" s="203"/>
      <c r="G2766" s="203"/>
      <c r="H2766" s="203"/>
      <c r="I2766" s="203"/>
      <c r="J2766" s="203"/>
      <c r="K2766" s="203"/>
      <c r="L2766" s="203"/>
      <c r="M2766" s="203"/>
      <c r="N2766" s="203"/>
      <c r="O2766" s="203"/>
      <c r="P2766" s="203"/>
      <c r="Q2766" s="204"/>
      <c r="R2766" s="204"/>
      <c r="S2766" s="234"/>
      <c r="T2766" s="50"/>
      <c r="U2766" s="50"/>
      <c r="V2766" s="50"/>
      <c r="W2766" s="50"/>
      <c r="X2766" s="50"/>
      <c r="Y2766" s="50"/>
      <c r="Z2766" s="250"/>
      <c r="AA2766" s="238"/>
      <c r="AB2766" s="50"/>
      <c r="AC2766" s="50"/>
      <c r="AD2766" s="50"/>
      <c r="AE2766" s="50"/>
      <c r="AF2766" s="50"/>
      <c r="AG2766" s="50"/>
      <c r="AH2766" s="50"/>
      <c r="AI2766" s="50"/>
      <c r="AJ2766" s="50"/>
      <c r="AK2766" s="50"/>
      <c r="AL2766" s="50"/>
      <c r="AM2766" s="50"/>
      <c r="AN2766" s="50"/>
      <c r="AO2766" s="50"/>
      <c r="AP2766" s="50"/>
      <c r="AQ2766" s="50"/>
      <c r="AR2766" s="50"/>
      <c r="AS2766" s="50"/>
      <c r="AT2766" s="50"/>
      <c r="AU2766" s="50"/>
      <c r="AV2766" s="50"/>
      <c r="AW2766" s="50"/>
      <c r="AX2766" s="50"/>
      <c r="AY2766" s="50"/>
      <c r="AZ2766" s="50"/>
      <c r="BA2766" s="50"/>
      <c r="BB2766" s="50"/>
      <c r="BC2766" s="50"/>
      <c r="BD2766" s="50"/>
      <c r="BE2766" s="50"/>
      <c r="BF2766" s="50"/>
      <c r="BG2766" s="50"/>
      <c r="BH2766" s="50"/>
      <c r="BI2766" s="50"/>
      <c r="BJ2766" s="50"/>
      <c r="BK2766" s="50"/>
      <c r="BL2766" s="50"/>
      <c r="BM2766" s="50"/>
      <c r="BN2766" s="50"/>
      <c r="BO2766" s="50"/>
      <c r="BP2766" s="50"/>
      <c r="BQ2766" s="50"/>
      <c r="BR2766" s="50"/>
      <c r="BS2766" s="50"/>
      <c r="BT2766" s="50"/>
      <c r="BU2766" s="50"/>
      <c r="BV2766" s="50"/>
      <c r="BW2766" s="50"/>
      <c r="BX2766" s="50"/>
      <c r="BY2766" s="50"/>
      <c r="BZ2766" s="50"/>
      <c r="CA2766" s="50"/>
      <c r="CB2766" s="50"/>
      <c r="CC2766" s="50"/>
      <c r="CD2766" s="50"/>
      <c r="CE2766" s="50"/>
      <c r="CF2766" s="50"/>
      <c r="CG2766" s="50"/>
      <c r="CH2766" s="50"/>
      <c r="CI2766" s="50"/>
      <c r="CJ2766" s="50"/>
      <c r="CK2766" s="50"/>
      <c r="CL2766" s="50"/>
      <c r="CM2766" s="50"/>
      <c r="CN2766" s="50"/>
      <c r="CO2766" s="50"/>
      <c r="CP2766" s="50"/>
      <c r="CQ2766" s="50"/>
      <c r="CR2766" s="50"/>
      <c r="CS2766" s="50"/>
      <c r="CT2766" s="50"/>
      <c r="CU2766" s="50"/>
      <c r="CV2766" s="50"/>
      <c r="CW2766" s="50"/>
      <c r="CX2766" s="50"/>
      <c r="CY2766" s="50"/>
      <c r="CZ2766" s="50"/>
      <c r="DA2766" s="50"/>
      <c r="DB2766" s="50"/>
      <c r="DC2766" s="50"/>
      <c r="DD2766" s="50"/>
      <c r="DE2766" s="50"/>
      <c r="DF2766" s="50"/>
    </row>
    <row r="2767" spans="2:110" x14ac:dyDescent="0.2">
      <c r="C2767" s="206"/>
      <c r="D2767" s="187"/>
      <c r="E2767" s="203"/>
      <c r="F2767" s="203"/>
      <c r="G2767" s="203"/>
      <c r="H2767" s="203"/>
      <c r="I2767" s="203"/>
      <c r="J2767" s="203"/>
      <c r="K2767" s="203"/>
      <c r="L2767" s="203"/>
      <c r="M2767" s="203"/>
      <c r="N2767" s="203"/>
      <c r="O2767" s="203"/>
      <c r="P2767" s="203"/>
      <c r="Q2767" s="204"/>
      <c r="R2767" s="204"/>
      <c r="S2767" s="234"/>
      <c r="T2767" s="50"/>
      <c r="U2767" s="50"/>
      <c r="V2767" s="50"/>
      <c r="W2767" s="50"/>
      <c r="X2767" s="50"/>
      <c r="Y2767" s="50"/>
      <c r="Z2767" s="250"/>
      <c r="AA2767" s="238"/>
      <c r="AB2767" s="50"/>
      <c r="AC2767" s="50"/>
      <c r="AD2767" s="50"/>
      <c r="AE2767" s="50"/>
      <c r="AF2767" s="50"/>
      <c r="AG2767" s="50"/>
      <c r="AH2767" s="50"/>
      <c r="AI2767" s="50"/>
      <c r="AJ2767" s="50"/>
      <c r="AK2767" s="50"/>
      <c r="AL2767" s="50"/>
      <c r="AM2767" s="50"/>
      <c r="AN2767" s="50"/>
      <c r="AO2767" s="50"/>
      <c r="AP2767" s="50"/>
      <c r="AQ2767" s="50"/>
      <c r="AR2767" s="50"/>
      <c r="AS2767" s="50"/>
      <c r="AT2767" s="50"/>
      <c r="AU2767" s="50"/>
      <c r="AV2767" s="50"/>
      <c r="AW2767" s="50"/>
      <c r="AX2767" s="50"/>
      <c r="AY2767" s="50"/>
      <c r="AZ2767" s="50"/>
      <c r="BA2767" s="50"/>
      <c r="BB2767" s="50"/>
      <c r="BC2767" s="50"/>
      <c r="BD2767" s="50"/>
      <c r="BE2767" s="50"/>
      <c r="BF2767" s="50"/>
      <c r="BG2767" s="50"/>
      <c r="BH2767" s="50"/>
      <c r="BI2767" s="50"/>
      <c r="BJ2767" s="50"/>
      <c r="BK2767" s="50"/>
      <c r="BL2767" s="50"/>
      <c r="BM2767" s="50"/>
      <c r="BN2767" s="50"/>
      <c r="BO2767" s="50"/>
      <c r="BP2767" s="50"/>
      <c r="BQ2767" s="50"/>
      <c r="BR2767" s="50"/>
      <c r="BS2767" s="50"/>
      <c r="BT2767" s="50"/>
      <c r="BU2767" s="50"/>
      <c r="BV2767" s="50"/>
      <c r="BW2767" s="50"/>
      <c r="BX2767" s="50"/>
      <c r="BY2767" s="50"/>
      <c r="BZ2767" s="50"/>
      <c r="CA2767" s="50"/>
      <c r="CB2767" s="50"/>
      <c r="CC2767" s="50"/>
      <c r="CD2767" s="50"/>
      <c r="CE2767" s="50"/>
      <c r="CF2767" s="50"/>
      <c r="CG2767" s="50"/>
      <c r="CH2767" s="50"/>
      <c r="CI2767" s="50"/>
      <c r="CJ2767" s="50"/>
      <c r="CK2767" s="50"/>
      <c r="CL2767" s="50"/>
      <c r="CM2767" s="50"/>
      <c r="CN2767" s="50"/>
      <c r="CO2767" s="50"/>
      <c r="CP2767" s="50"/>
      <c r="CQ2767" s="50"/>
      <c r="CR2767" s="50"/>
      <c r="CS2767" s="50"/>
      <c r="CT2767" s="50"/>
      <c r="CU2767" s="50"/>
      <c r="CV2767" s="50"/>
      <c r="CW2767" s="50"/>
      <c r="CX2767" s="50"/>
      <c r="CY2767" s="50"/>
      <c r="CZ2767" s="50"/>
      <c r="DA2767" s="50"/>
      <c r="DB2767" s="50"/>
      <c r="DC2767" s="50"/>
      <c r="DD2767" s="50"/>
      <c r="DE2767" s="50"/>
      <c r="DF2767" s="50"/>
    </row>
    <row r="2768" spans="2:110" x14ac:dyDescent="0.2">
      <c r="C2768" s="206"/>
      <c r="D2768" s="187"/>
      <c r="E2768" s="203"/>
      <c r="F2768" s="203"/>
      <c r="G2768" s="203"/>
      <c r="H2768" s="203"/>
      <c r="I2768" s="203"/>
      <c r="J2768" s="203"/>
      <c r="K2768" s="203"/>
      <c r="L2768" s="203"/>
      <c r="M2768" s="203"/>
      <c r="N2768" s="203"/>
      <c r="O2768" s="203"/>
      <c r="P2768" s="203"/>
      <c r="Q2768" s="204"/>
      <c r="R2768" s="204"/>
      <c r="S2768" s="234"/>
      <c r="T2768" s="50"/>
      <c r="U2768" s="50"/>
      <c r="V2768" s="50"/>
      <c r="W2768" s="50"/>
      <c r="X2768" s="50"/>
      <c r="Y2768" s="50"/>
      <c r="Z2768" s="250"/>
      <c r="AA2768" s="238"/>
      <c r="AB2768" s="50"/>
      <c r="AC2768" s="50"/>
      <c r="AD2768" s="50"/>
      <c r="AE2768" s="50"/>
      <c r="AF2768" s="50"/>
      <c r="AG2768" s="50"/>
      <c r="AH2768" s="50"/>
      <c r="AI2768" s="50"/>
      <c r="AJ2768" s="50"/>
      <c r="AK2768" s="50"/>
      <c r="AL2768" s="50"/>
      <c r="AM2768" s="50"/>
      <c r="AN2768" s="50"/>
      <c r="AO2768" s="50"/>
      <c r="AP2768" s="50"/>
      <c r="AQ2768" s="50"/>
      <c r="AR2768" s="50"/>
      <c r="AS2768" s="50"/>
      <c r="AT2768" s="50"/>
      <c r="AU2768" s="50"/>
      <c r="AV2768" s="50"/>
      <c r="AW2768" s="50"/>
      <c r="AX2768" s="50"/>
      <c r="AY2768" s="50"/>
      <c r="AZ2768" s="50"/>
      <c r="BA2768" s="50"/>
      <c r="BB2768" s="50"/>
      <c r="BC2768" s="50"/>
      <c r="BD2768" s="50"/>
      <c r="BE2768" s="50"/>
      <c r="BF2768" s="50"/>
      <c r="BG2768" s="50"/>
      <c r="BH2768" s="50"/>
      <c r="BI2768" s="50"/>
      <c r="BJ2768" s="50"/>
      <c r="BK2768" s="50"/>
      <c r="BL2768" s="50"/>
      <c r="BM2768" s="50"/>
      <c r="BN2768" s="50"/>
      <c r="BO2768" s="50"/>
      <c r="BP2768" s="50"/>
      <c r="BQ2768" s="50"/>
      <c r="BR2768" s="50"/>
      <c r="BS2768" s="50"/>
      <c r="BT2768" s="50"/>
      <c r="BU2768" s="50"/>
      <c r="BV2768" s="50"/>
      <c r="BW2768" s="50"/>
      <c r="BX2768" s="50"/>
      <c r="BY2768" s="50"/>
      <c r="BZ2768" s="50"/>
      <c r="CA2768" s="50"/>
      <c r="CB2768" s="50"/>
      <c r="CC2768" s="50"/>
      <c r="CD2768" s="50"/>
      <c r="CE2768" s="50"/>
      <c r="CF2768" s="50"/>
      <c r="CG2768" s="50"/>
      <c r="CH2768" s="50"/>
      <c r="CI2768" s="50"/>
      <c r="CJ2768" s="50"/>
      <c r="CK2768" s="50"/>
      <c r="CL2768" s="50"/>
      <c r="CM2768" s="50"/>
      <c r="CN2768" s="50"/>
      <c r="CO2768" s="50"/>
      <c r="CP2768" s="50"/>
      <c r="CQ2768" s="50"/>
      <c r="CR2768" s="50"/>
      <c r="CS2768" s="50"/>
      <c r="CT2768" s="50"/>
      <c r="CU2768" s="50"/>
      <c r="CV2768" s="50"/>
      <c r="CW2768" s="50"/>
      <c r="CX2768" s="50"/>
      <c r="CY2768" s="50"/>
      <c r="CZ2768" s="50"/>
      <c r="DA2768" s="50"/>
      <c r="DB2768" s="50"/>
      <c r="DC2768" s="50"/>
      <c r="DD2768" s="50"/>
      <c r="DE2768" s="50"/>
      <c r="DF2768" s="50"/>
    </row>
    <row r="2769" spans="3:110" x14ac:dyDescent="0.2">
      <c r="C2769" s="206"/>
      <c r="D2769" s="186"/>
      <c r="E2769" s="203"/>
      <c r="F2769" s="203"/>
      <c r="G2769" s="203"/>
      <c r="H2769" s="203"/>
      <c r="I2769" s="203"/>
      <c r="J2769" s="203"/>
      <c r="K2769" s="203"/>
      <c r="L2769" s="203"/>
      <c r="M2769" s="203"/>
      <c r="N2769" s="203"/>
      <c r="O2769" s="203"/>
      <c r="P2769" s="203"/>
      <c r="Q2769" s="204"/>
      <c r="R2769" s="204"/>
      <c r="S2769" s="234"/>
      <c r="T2769" s="50"/>
      <c r="U2769" s="50"/>
      <c r="V2769" s="50"/>
      <c r="W2769" s="50"/>
      <c r="X2769" s="50"/>
      <c r="Y2769" s="50"/>
      <c r="Z2769" s="250"/>
      <c r="AA2769" s="238"/>
      <c r="AB2769" s="50"/>
      <c r="AC2769" s="50"/>
      <c r="AD2769" s="50"/>
      <c r="AE2769" s="50"/>
      <c r="AF2769" s="50"/>
      <c r="AG2769" s="50"/>
      <c r="AH2769" s="50"/>
      <c r="AI2769" s="50"/>
      <c r="AJ2769" s="50"/>
      <c r="AK2769" s="50"/>
      <c r="AL2769" s="50"/>
      <c r="AM2769" s="50"/>
      <c r="AN2769" s="50"/>
      <c r="AO2769" s="50"/>
      <c r="AP2769" s="50"/>
      <c r="AQ2769" s="50"/>
      <c r="AR2769" s="50"/>
      <c r="AS2769" s="50"/>
      <c r="AT2769" s="50"/>
      <c r="AU2769" s="50"/>
      <c r="AV2769" s="50"/>
      <c r="AW2769" s="50"/>
      <c r="AX2769" s="50"/>
      <c r="AY2769" s="50"/>
      <c r="AZ2769" s="50"/>
      <c r="BA2769" s="50"/>
      <c r="BB2769" s="50"/>
      <c r="BC2769" s="50"/>
      <c r="BD2769" s="50"/>
      <c r="BE2769" s="50"/>
      <c r="BF2769" s="50"/>
      <c r="BG2769" s="50"/>
      <c r="BH2769" s="50"/>
      <c r="BI2769" s="50"/>
      <c r="BJ2769" s="50"/>
      <c r="BK2769" s="50"/>
      <c r="BL2769" s="50"/>
      <c r="BM2769" s="50"/>
      <c r="BN2769" s="50"/>
      <c r="BO2769" s="50"/>
      <c r="BP2769" s="50"/>
      <c r="BQ2769" s="50"/>
      <c r="BR2769" s="50"/>
      <c r="BS2769" s="50"/>
      <c r="BT2769" s="50"/>
      <c r="BU2769" s="50"/>
      <c r="BV2769" s="50"/>
      <c r="BW2769" s="50"/>
      <c r="BX2769" s="50"/>
      <c r="BY2769" s="50"/>
      <c r="BZ2769" s="50"/>
      <c r="CA2769" s="50"/>
      <c r="CB2769" s="50"/>
      <c r="CC2769" s="50"/>
      <c r="CD2769" s="50"/>
      <c r="CE2769" s="50"/>
      <c r="CF2769" s="50"/>
      <c r="CG2769" s="50"/>
      <c r="CH2769" s="50"/>
      <c r="CI2769" s="50"/>
      <c r="CJ2769" s="50"/>
      <c r="CK2769" s="50"/>
      <c r="CL2769" s="50"/>
      <c r="CM2769" s="50"/>
      <c r="CN2769" s="50"/>
      <c r="CO2769" s="50"/>
      <c r="CP2769" s="50"/>
      <c r="CQ2769" s="50"/>
      <c r="CR2769" s="50"/>
      <c r="CS2769" s="50"/>
      <c r="CT2769" s="50"/>
      <c r="CU2769" s="50"/>
      <c r="CV2769" s="50"/>
      <c r="CW2769" s="50"/>
      <c r="CX2769" s="50"/>
      <c r="CY2769" s="50"/>
      <c r="CZ2769" s="50"/>
      <c r="DA2769" s="50"/>
      <c r="DB2769" s="50"/>
      <c r="DC2769" s="50"/>
      <c r="DD2769" s="50"/>
      <c r="DE2769" s="50"/>
      <c r="DF2769" s="50"/>
    </row>
    <row r="2770" spans="3:110" x14ac:dyDescent="0.2">
      <c r="C2770" s="206"/>
      <c r="D2770" s="186"/>
      <c r="E2770" s="203"/>
      <c r="F2770" s="203"/>
      <c r="G2770" s="203"/>
      <c r="H2770" s="203"/>
      <c r="I2770" s="203"/>
      <c r="J2770" s="203"/>
      <c r="K2770" s="203"/>
      <c r="L2770" s="203"/>
      <c r="M2770" s="203"/>
      <c r="N2770" s="203"/>
      <c r="O2770" s="203"/>
      <c r="P2770" s="203"/>
      <c r="Q2770" s="204"/>
      <c r="R2770" s="204"/>
      <c r="S2770" s="234"/>
      <c r="T2770" s="50"/>
      <c r="U2770" s="50"/>
      <c r="V2770" s="50"/>
      <c r="W2770" s="50"/>
      <c r="X2770" s="50"/>
      <c r="Y2770" s="50"/>
      <c r="Z2770" s="250"/>
      <c r="AA2770" s="238"/>
      <c r="AB2770" s="50"/>
      <c r="AC2770" s="50"/>
      <c r="AD2770" s="50"/>
      <c r="AE2770" s="50"/>
      <c r="AF2770" s="50"/>
      <c r="AG2770" s="50"/>
      <c r="AH2770" s="50"/>
      <c r="AI2770" s="50"/>
      <c r="AJ2770" s="50"/>
      <c r="AK2770" s="50"/>
      <c r="AL2770" s="50"/>
      <c r="AM2770" s="50"/>
      <c r="AN2770" s="50"/>
      <c r="AO2770" s="50"/>
      <c r="AP2770" s="50"/>
      <c r="AQ2770" s="50"/>
      <c r="AR2770" s="50"/>
      <c r="AS2770" s="50"/>
      <c r="AT2770" s="50"/>
      <c r="AU2770" s="50"/>
      <c r="AV2770" s="50"/>
      <c r="AW2770" s="50"/>
      <c r="AX2770" s="50"/>
      <c r="AY2770" s="50"/>
      <c r="AZ2770" s="50"/>
      <c r="BA2770" s="50"/>
      <c r="BB2770" s="50"/>
      <c r="BC2770" s="50"/>
      <c r="BD2770" s="50"/>
      <c r="BE2770" s="50"/>
      <c r="BF2770" s="50"/>
      <c r="BG2770" s="50"/>
      <c r="BH2770" s="50"/>
      <c r="BI2770" s="50"/>
      <c r="BJ2770" s="50"/>
      <c r="BK2770" s="50"/>
      <c r="BL2770" s="50"/>
      <c r="BM2770" s="50"/>
      <c r="BN2770" s="50"/>
      <c r="BO2770" s="50"/>
      <c r="BP2770" s="50"/>
      <c r="BQ2770" s="50"/>
      <c r="BR2770" s="50"/>
      <c r="BS2770" s="50"/>
      <c r="BT2770" s="50"/>
      <c r="BU2770" s="50"/>
      <c r="BV2770" s="50"/>
      <c r="BW2770" s="50"/>
      <c r="BX2770" s="50"/>
      <c r="BY2770" s="50"/>
      <c r="BZ2770" s="50"/>
      <c r="CA2770" s="50"/>
      <c r="CB2770" s="50"/>
      <c r="CC2770" s="50"/>
      <c r="CD2770" s="50"/>
      <c r="CE2770" s="50"/>
      <c r="CF2770" s="50"/>
      <c r="CG2770" s="50"/>
      <c r="CH2770" s="50"/>
      <c r="CI2770" s="50"/>
      <c r="CJ2770" s="50"/>
      <c r="CK2770" s="50"/>
      <c r="CL2770" s="50"/>
      <c r="CM2770" s="50"/>
      <c r="CN2770" s="50"/>
      <c r="CO2770" s="50"/>
      <c r="CP2770" s="50"/>
      <c r="CQ2770" s="50"/>
      <c r="CR2770" s="50"/>
      <c r="CS2770" s="50"/>
      <c r="CT2770" s="50"/>
      <c r="CU2770" s="50"/>
      <c r="CV2770" s="50"/>
      <c r="CW2770" s="50"/>
      <c r="CX2770" s="50"/>
      <c r="CY2770" s="50"/>
      <c r="CZ2770" s="50"/>
      <c r="DA2770" s="50"/>
      <c r="DB2770" s="50"/>
      <c r="DC2770" s="50"/>
      <c r="DD2770" s="50"/>
      <c r="DE2770" s="50"/>
      <c r="DF2770" s="50"/>
    </row>
    <row r="2771" spans="3:110" x14ac:dyDescent="0.2">
      <c r="C2771" s="206"/>
      <c r="D2771" s="187"/>
      <c r="E2771" s="203"/>
      <c r="F2771" s="203"/>
      <c r="G2771" s="203"/>
      <c r="H2771" s="203"/>
      <c r="I2771" s="203"/>
      <c r="J2771" s="203"/>
      <c r="K2771" s="203"/>
      <c r="L2771" s="203"/>
      <c r="M2771" s="203"/>
      <c r="N2771" s="203"/>
      <c r="O2771" s="203"/>
      <c r="P2771" s="203"/>
      <c r="Q2771" s="204"/>
      <c r="R2771" s="204"/>
      <c r="S2771" s="234"/>
      <c r="T2771" s="50"/>
      <c r="U2771" s="50"/>
      <c r="V2771" s="50"/>
      <c r="W2771" s="50"/>
      <c r="X2771" s="50"/>
      <c r="Y2771" s="50"/>
      <c r="Z2771" s="250"/>
      <c r="AA2771" s="238"/>
      <c r="AB2771" s="50"/>
      <c r="AC2771" s="50"/>
      <c r="AD2771" s="50"/>
      <c r="AE2771" s="50"/>
      <c r="AF2771" s="50"/>
      <c r="AG2771" s="50"/>
      <c r="AH2771" s="50"/>
      <c r="AI2771" s="50"/>
      <c r="AJ2771" s="50"/>
      <c r="AK2771" s="50"/>
      <c r="AL2771" s="50"/>
      <c r="AM2771" s="50"/>
      <c r="AN2771" s="50"/>
      <c r="AO2771" s="50"/>
      <c r="AP2771" s="50"/>
      <c r="AQ2771" s="50"/>
      <c r="AR2771" s="50"/>
      <c r="AS2771" s="50"/>
      <c r="AT2771" s="50"/>
      <c r="AU2771" s="50"/>
      <c r="AV2771" s="50"/>
      <c r="AW2771" s="50"/>
      <c r="AX2771" s="50"/>
      <c r="AY2771" s="50"/>
      <c r="AZ2771" s="50"/>
      <c r="BA2771" s="50"/>
      <c r="BB2771" s="50"/>
      <c r="BC2771" s="50"/>
      <c r="BD2771" s="50"/>
      <c r="BE2771" s="50"/>
      <c r="BF2771" s="50"/>
      <c r="BG2771" s="50"/>
      <c r="BH2771" s="50"/>
      <c r="BI2771" s="50"/>
      <c r="BJ2771" s="50"/>
      <c r="BK2771" s="50"/>
      <c r="BL2771" s="50"/>
      <c r="BM2771" s="50"/>
      <c r="BN2771" s="50"/>
      <c r="BO2771" s="50"/>
      <c r="BP2771" s="50"/>
      <c r="BQ2771" s="50"/>
      <c r="BR2771" s="50"/>
      <c r="BS2771" s="50"/>
      <c r="BT2771" s="50"/>
      <c r="BU2771" s="50"/>
      <c r="BV2771" s="50"/>
      <c r="BW2771" s="50"/>
      <c r="BX2771" s="50"/>
      <c r="BY2771" s="50"/>
      <c r="BZ2771" s="50"/>
      <c r="CA2771" s="50"/>
      <c r="CB2771" s="50"/>
      <c r="CC2771" s="50"/>
      <c r="CD2771" s="50"/>
      <c r="CE2771" s="50"/>
      <c r="CF2771" s="50"/>
      <c r="CG2771" s="50"/>
      <c r="CH2771" s="50"/>
      <c r="CI2771" s="50"/>
      <c r="CJ2771" s="50"/>
      <c r="CK2771" s="50"/>
      <c r="CL2771" s="50"/>
      <c r="CM2771" s="50"/>
      <c r="CN2771" s="50"/>
      <c r="CO2771" s="50"/>
      <c r="CP2771" s="50"/>
      <c r="CQ2771" s="50"/>
      <c r="CR2771" s="50"/>
      <c r="CS2771" s="50"/>
      <c r="CT2771" s="50"/>
      <c r="CU2771" s="50"/>
      <c r="CV2771" s="50"/>
      <c r="CW2771" s="50"/>
      <c r="CX2771" s="50"/>
      <c r="CY2771" s="50"/>
      <c r="CZ2771" s="50"/>
      <c r="DA2771" s="50"/>
      <c r="DB2771" s="50"/>
      <c r="DC2771" s="50"/>
      <c r="DD2771" s="50"/>
      <c r="DE2771" s="50"/>
      <c r="DF2771" s="50"/>
    </row>
    <row r="2772" spans="3:110" x14ac:dyDescent="0.2">
      <c r="C2772" s="206"/>
      <c r="D2772" s="186"/>
      <c r="E2772" s="203"/>
      <c r="F2772" s="203"/>
      <c r="G2772" s="203"/>
      <c r="H2772" s="203"/>
      <c r="I2772" s="203"/>
      <c r="J2772" s="203"/>
      <c r="K2772" s="203"/>
      <c r="L2772" s="203"/>
      <c r="M2772" s="203"/>
      <c r="N2772" s="203"/>
      <c r="O2772" s="203"/>
      <c r="P2772" s="203"/>
      <c r="Q2772" s="204"/>
      <c r="R2772" s="204"/>
      <c r="S2772" s="234"/>
      <c r="T2772" s="50"/>
      <c r="U2772" s="50"/>
      <c r="V2772" s="50"/>
      <c r="W2772" s="50"/>
      <c r="X2772" s="50"/>
      <c r="Y2772" s="50"/>
      <c r="Z2772" s="250"/>
      <c r="AA2772" s="238"/>
      <c r="AB2772" s="50"/>
      <c r="AC2772" s="50"/>
      <c r="AD2772" s="50"/>
      <c r="AE2772" s="50"/>
      <c r="AF2772" s="50"/>
      <c r="AG2772" s="50"/>
      <c r="AH2772" s="50"/>
      <c r="AI2772" s="50"/>
      <c r="AJ2772" s="50"/>
      <c r="AK2772" s="50"/>
      <c r="AL2772" s="50"/>
      <c r="AM2772" s="50"/>
      <c r="AN2772" s="50"/>
      <c r="AO2772" s="50"/>
      <c r="AP2772" s="50"/>
      <c r="AQ2772" s="50"/>
      <c r="AR2772" s="50"/>
      <c r="AS2772" s="50"/>
      <c r="AT2772" s="50"/>
      <c r="AU2772" s="50"/>
      <c r="AV2772" s="50"/>
      <c r="AW2772" s="50"/>
      <c r="AX2772" s="50"/>
      <c r="AY2772" s="50"/>
      <c r="AZ2772" s="50"/>
      <c r="BA2772" s="50"/>
      <c r="BB2772" s="50"/>
      <c r="BC2772" s="50"/>
      <c r="BD2772" s="50"/>
      <c r="BE2772" s="50"/>
      <c r="BF2772" s="50"/>
      <c r="BG2772" s="50"/>
      <c r="BH2772" s="50"/>
      <c r="BI2772" s="50"/>
      <c r="BJ2772" s="50"/>
      <c r="BK2772" s="50"/>
      <c r="BL2772" s="50"/>
      <c r="BM2772" s="50"/>
      <c r="BN2772" s="50"/>
      <c r="BO2772" s="50"/>
      <c r="BP2772" s="50"/>
      <c r="BQ2772" s="50"/>
      <c r="BR2772" s="50"/>
      <c r="BS2772" s="50"/>
      <c r="BT2772" s="50"/>
      <c r="BU2772" s="50"/>
      <c r="BV2772" s="50"/>
      <c r="BW2772" s="50"/>
      <c r="BX2772" s="50"/>
      <c r="BY2772" s="50"/>
      <c r="BZ2772" s="50"/>
      <c r="CA2772" s="50"/>
      <c r="CB2772" s="50"/>
      <c r="CC2772" s="50"/>
      <c r="CD2772" s="50"/>
      <c r="CE2772" s="50"/>
      <c r="CF2772" s="50"/>
      <c r="CG2772" s="50"/>
      <c r="CH2772" s="50"/>
      <c r="CI2772" s="50"/>
      <c r="CJ2772" s="50"/>
      <c r="CK2772" s="50"/>
      <c r="CL2772" s="50"/>
      <c r="CM2772" s="50"/>
      <c r="CN2772" s="50"/>
      <c r="CO2772" s="50"/>
      <c r="CP2772" s="50"/>
      <c r="CQ2772" s="50"/>
      <c r="CR2772" s="50"/>
      <c r="CS2772" s="50"/>
      <c r="CT2772" s="50"/>
      <c r="CU2772" s="50"/>
      <c r="CV2772" s="50"/>
      <c r="CW2772" s="50"/>
      <c r="CX2772" s="50"/>
      <c r="CY2772" s="50"/>
      <c r="CZ2772" s="50"/>
      <c r="DA2772" s="50"/>
      <c r="DB2772" s="50"/>
      <c r="DC2772" s="50"/>
      <c r="DD2772" s="50"/>
      <c r="DE2772" s="50"/>
      <c r="DF2772" s="50"/>
    </row>
    <row r="2773" spans="3:110" x14ac:dyDescent="0.2">
      <c r="C2773" s="206"/>
      <c r="D2773" s="186"/>
      <c r="E2773" s="203"/>
      <c r="F2773" s="203"/>
      <c r="G2773" s="203"/>
      <c r="H2773" s="203"/>
      <c r="I2773" s="203"/>
      <c r="J2773" s="203"/>
      <c r="K2773" s="203"/>
      <c r="L2773" s="203"/>
      <c r="M2773" s="203"/>
      <c r="N2773" s="203"/>
      <c r="O2773" s="203"/>
      <c r="P2773" s="203"/>
      <c r="Q2773" s="204"/>
      <c r="R2773" s="204"/>
      <c r="S2773" s="234"/>
      <c r="T2773" s="50"/>
      <c r="U2773" s="50"/>
      <c r="V2773" s="50"/>
      <c r="W2773" s="50"/>
      <c r="X2773" s="50"/>
      <c r="Y2773" s="50"/>
      <c r="Z2773" s="250"/>
      <c r="AA2773" s="238"/>
      <c r="AB2773" s="50"/>
      <c r="AC2773" s="50"/>
      <c r="AD2773" s="50"/>
      <c r="AE2773" s="50"/>
      <c r="AF2773" s="50"/>
      <c r="AG2773" s="50"/>
      <c r="AH2773" s="50"/>
      <c r="AI2773" s="50"/>
      <c r="AJ2773" s="50"/>
      <c r="AK2773" s="50"/>
      <c r="AL2773" s="50"/>
      <c r="AM2773" s="50"/>
      <c r="AN2773" s="50"/>
      <c r="AO2773" s="50"/>
      <c r="AP2773" s="50"/>
      <c r="AQ2773" s="50"/>
      <c r="AR2773" s="50"/>
      <c r="AS2773" s="50"/>
      <c r="AT2773" s="50"/>
      <c r="AU2773" s="50"/>
      <c r="AV2773" s="50"/>
      <c r="AW2773" s="50"/>
      <c r="AX2773" s="50"/>
      <c r="AY2773" s="50"/>
      <c r="AZ2773" s="50"/>
      <c r="BA2773" s="50"/>
      <c r="BB2773" s="50"/>
      <c r="BC2773" s="50"/>
      <c r="BD2773" s="50"/>
      <c r="BE2773" s="50"/>
      <c r="BF2773" s="50"/>
      <c r="BG2773" s="50"/>
      <c r="BH2773" s="50"/>
      <c r="BI2773" s="50"/>
      <c r="BJ2773" s="50"/>
      <c r="BK2773" s="50"/>
      <c r="BL2773" s="50"/>
      <c r="BM2773" s="50"/>
      <c r="BN2773" s="50"/>
      <c r="BO2773" s="50"/>
      <c r="BP2773" s="50"/>
      <c r="BQ2773" s="50"/>
      <c r="BR2773" s="50"/>
      <c r="BS2773" s="50"/>
      <c r="BT2773" s="50"/>
      <c r="BU2773" s="50"/>
      <c r="BV2773" s="50"/>
      <c r="BW2773" s="50"/>
      <c r="BX2773" s="50"/>
      <c r="BY2773" s="50"/>
      <c r="BZ2773" s="50"/>
      <c r="CA2773" s="50"/>
      <c r="CB2773" s="50"/>
      <c r="CC2773" s="50"/>
      <c r="CD2773" s="50"/>
      <c r="CE2773" s="50"/>
      <c r="CF2773" s="50"/>
      <c r="CG2773" s="50"/>
      <c r="CH2773" s="50"/>
      <c r="CI2773" s="50"/>
      <c r="CJ2773" s="50"/>
      <c r="CK2773" s="50"/>
      <c r="CL2773" s="50"/>
      <c r="CM2773" s="50"/>
      <c r="CN2773" s="50"/>
      <c r="CO2773" s="50"/>
      <c r="CP2773" s="50"/>
      <c r="CQ2773" s="50"/>
      <c r="CR2773" s="50"/>
      <c r="CS2773" s="50"/>
      <c r="CT2773" s="50"/>
      <c r="CU2773" s="50"/>
      <c r="CV2773" s="50"/>
      <c r="CW2773" s="50"/>
      <c r="CX2773" s="50"/>
      <c r="CY2773" s="50"/>
      <c r="CZ2773" s="50"/>
      <c r="DA2773" s="50"/>
      <c r="DB2773" s="50"/>
      <c r="DC2773" s="50"/>
      <c r="DD2773" s="50"/>
      <c r="DE2773" s="50"/>
      <c r="DF2773" s="50"/>
    </row>
    <row r="2774" spans="3:110" x14ac:dyDescent="0.2">
      <c r="C2774" s="206"/>
      <c r="E2774" s="203"/>
      <c r="F2774" s="203"/>
      <c r="G2774" s="203"/>
      <c r="H2774" s="203"/>
      <c r="I2774" s="203"/>
      <c r="J2774" s="203"/>
      <c r="K2774" s="203"/>
      <c r="L2774" s="203"/>
      <c r="M2774" s="203"/>
      <c r="N2774" s="203"/>
      <c r="O2774" s="203"/>
      <c r="P2774" s="203"/>
      <c r="Q2774" s="204"/>
      <c r="R2774" s="204"/>
      <c r="S2774" s="234"/>
      <c r="T2774" s="50"/>
      <c r="U2774" s="50"/>
      <c r="V2774" s="50"/>
      <c r="W2774" s="50"/>
      <c r="X2774" s="50"/>
      <c r="Y2774" s="50"/>
      <c r="Z2774" s="250"/>
      <c r="AA2774" s="238"/>
      <c r="AB2774" s="50"/>
      <c r="AC2774" s="50"/>
      <c r="AD2774" s="50"/>
      <c r="AE2774" s="50"/>
      <c r="AF2774" s="50"/>
      <c r="AG2774" s="50"/>
      <c r="AH2774" s="50"/>
      <c r="AI2774" s="50"/>
      <c r="AJ2774" s="50"/>
      <c r="AK2774" s="50"/>
      <c r="AL2774" s="50"/>
      <c r="AM2774" s="50"/>
      <c r="AN2774" s="50"/>
      <c r="AO2774" s="50"/>
      <c r="AP2774" s="50"/>
      <c r="AQ2774" s="50"/>
      <c r="AR2774" s="50"/>
      <c r="AS2774" s="50"/>
      <c r="AT2774" s="50"/>
      <c r="AU2774" s="50"/>
      <c r="AV2774" s="50"/>
      <c r="AW2774" s="50"/>
      <c r="AX2774" s="50"/>
      <c r="AY2774" s="50"/>
      <c r="AZ2774" s="50"/>
      <c r="BA2774" s="50"/>
      <c r="BB2774" s="50"/>
      <c r="BC2774" s="50"/>
      <c r="BD2774" s="50"/>
      <c r="BE2774" s="50"/>
      <c r="BF2774" s="50"/>
      <c r="BG2774" s="50"/>
      <c r="BH2774" s="50"/>
      <c r="BI2774" s="50"/>
      <c r="BJ2774" s="50"/>
      <c r="BK2774" s="50"/>
      <c r="BL2774" s="50"/>
      <c r="BM2774" s="50"/>
      <c r="BN2774" s="50"/>
      <c r="BO2774" s="50"/>
      <c r="BP2774" s="50"/>
      <c r="BQ2774" s="50"/>
      <c r="BR2774" s="50"/>
      <c r="BS2774" s="50"/>
      <c r="BT2774" s="50"/>
      <c r="BU2774" s="50"/>
      <c r="BV2774" s="50"/>
      <c r="BW2774" s="50"/>
      <c r="BX2774" s="50"/>
      <c r="BY2774" s="50"/>
      <c r="BZ2774" s="50"/>
      <c r="CA2774" s="50"/>
      <c r="CB2774" s="50"/>
      <c r="CC2774" s="50"/>
      <c r="CD2774" s="50"/>
      <c r="CE2774" s="50"/>
      <c r="CF2774" s="50"/>
      <c r="CG2774" s="50"/>
      <c r="CH2774" s="50"/>
      <c r="CI2774" s="50"/>
      <c r="CJ2774" s="50"/>
      <c r="CK2774" s="50"/>
      <c r="CL2774" s="50"/>
      <c r="CM2774" s="50"/>
      <c r="CN2774" s="50"/>
      <c r="CO2774" s="50"/>
      <c r="CP2774" s="50"/>
      <c r="CQ2774" s="50"/>
      <c r="CR2774" s="50"/>
      <c r="CS2774" s="50"/>
      <c r="CT2774" s="50"/>
      <c r="CU2774" s="50"/>
      <c r="CV2774" s="50"/>
      <c r="CW2774" s="50"/>
      <c r="CX2774" s="50"/>
      <c r="CY2774" s="50"/>
      <c r="CZ2774" s="50"/>
      <c r="DA2774" s="50"/>
      <c r="DB2774" s="50"/>
      <c r="DC2774" s="50"/>
      <c r="DD2774" s="50"/>
      <c r="DE2774" s="50"/>
      <c r="DF2774" s="50"/>
    </row>
    <row r="2775" spans="3:110" x14ac:dyDescent="0.2">
      <c r="C2775" s="206"/>
      <c r="E2775" s="203"/>
      <c r="F2775" s="203"/>
      <c r="G2775" s="203"/>
      <c r="H2775" s="203"/>
      <c r="I2775" s="203"/>
      <c r="J2775" s="203"/>
      <c r="K2775" s="203"/>
      <c r="L2775" s="203"/>
      <c r="M2775" s="203"/>
      <c r="N2775" s="203"/>
      <c r="O2775" s="203"/>
      <c r="P2775" s="203"/>
      <c r="Q2775" s="204"/>
      <c r="R2775" s="204"/>
      <c r="S2775" s="234"/>
      <c r="T2775" s="50"/>
      <c r="U2775" s="50"/>
      <c r="V2775" s="50"/>
      <c r="W2775" s="50"/>
      <c r="X2775" s="50"/>
      <c r="Y2775" s="50"/>
      <c r="Z2775" s="250"/>
      <c r="AA2775" s="238"/>
      <c r="AB2775" s="50"/>
      <c r="AC2775" s="50"/>
      <c r="AD2775" s="50"/>
      <c r="AE2775" s="50"/>
      <c r="AF2775" s="50"/>
      <c r="AG2775" s="50"/>
      <c r="AH2775" s="50"/>
      <c r="AI2775" s="50"/>
      <c r="AJ2775" s="50"/>
      <c r="AK2775" s="50"/>
      <c r="AL2775" s="50"/>
      <c r="AM2775" s="50"/>
      <c r="AN2775" s="50"/>
      <c r="AO2775" s="50"/>
      <c r="AP2775" s="50"/>
      <c r="AQ2775" s="50"/>
      <c r="AR2775" s="50"/>
      <c r="AS2775" s="50"/>
      <c r="AT2775" s="50"/>
      <c r="AU2775" s="50"/>
      <c r="AV2775" s="50"/>
      <c r="AW2775" s="50"/>
      <c r="AX2775" s="50"/>
      <c r="AY2775" s="50"/>
      <c r="AZ2775" s="50"/>
      <c r="BA2775" s="50"/>
      <c r="BB2775" s="50"/>
      <c r="BC2775" s="50"/>
      <c r="BD2775" s="50"/>
      <c r="BE2775" s="50"/>
      <c r="BF2775" s="50"/>
      <c r="BG2775" s="50"/>
      <c r="BH2775" s="50"/>
      <c r="BI2775" s="50"/>
      <c r="BJ2775" s="50"/>
      <c r="BK2775" s="50"/>
      <c r="BL2775" s="50"/>
      <c r="BM2775" s="50"/>
      <c r="BN2775" s="50"/>
      <c r="BO2775" s="50"/>
      <c r="BP2775" s="50"/>
      <c r="BQ2775" s="50"/>
      <c r="BR2775" s="50"/>
      <c r="BS2775" s="50"/>
      <c r="BT2775" s="50"/>
      <c r="BU2775" s="50"/>
      <c r="BV2775" s="50"/>
      <c r="BW2775" s="50"/>
      <c r="BX2775" s="50"/>
      <c r="BY2775" s="50"/>
      <c r="BZ2775" s="50"/>
      <c r="CA2775" s="50"/>
      <c r="CB2775" s="50"/>
      <c r="CC2775" s="50"/>
      <c r="CD2775" s="50"/>
      <c r="CE2775" s="50"/>
      <c r="CF2775" s="50"/>
      <c r="CG2775" s="50"/>
      <c r="CH2775" s="50"/>
      <c r="CI2775" s="50"/>
      <c r="CJ2775" s="50"/>
      <c r="CK2775" s="50"/>
      <c r="CL2775" s="50"/>
      <c r="CM2775" s="50"/>
      <c r="CN2775" s="50"/>
      <c r="CO2775" s="50"/>
      <c r="CP2775" s="50"/>
      <c r="CQ2775" s="50"/>
      <c r="CR2775" s="50"/>
      <c r="CS2775" s="50"/>
      <c r="CT2775" s="50"/>
      <c r="CU2775" s="50"/>
      <c r="CV2775" s="50"/>
      <c r="CW2775" s="50"/>
      <c r="CX2775" s="50"/>
      <c r="CY2775" s="50"/>
      <c r="CZ2775" s="50"/>
      <c r="DA2775" s="50"/>
      <c r="DB2775" s="50"/>
      <c r="DC2775" s="50"/>
      <c r="DD2775" s="50"/>
      <c r="DE2775" s="50"/>
      <c r="DF2775" s="50"/>
    </row>
    <row r="2776" spans="3:110" x14ac:dyDescent="0.2">
      <c r="C2776" s="206"/>
      <c r="E2776" s="203"/>
      <c r="F2776" s="203"/>
      <c r="G2776" s="203"/>
      <c r="H2776" s="203"/>
      <c r="I2776" s="203"/>
      <c r="J2776" s="203"/>
      <c r="K2776" s="203"/>
      <c r="L2776" s="203"/>
      <c r="M2776" s="203"/>
      <c r="N2776" s="203"/>
      <c r="O2776" s="203"/>
      <c r="P2776" s="203"/>
      <c r="Q2776" s="204"/>
      <c r="R2776" s="204"/>
      <c r="S2776" s="234"/>
      <c r="T2776" s="50"/>
      <c r="U2776" s="50"/>
      <c r="V2776" s="50"/>
      <c r="W2776" s="50"/>
      <c r="X2776" s="50"/>
      <c r="Y2776" s="50"/>
      <c r="Z2776" s="250"/>
      <c r="AA2776" s="238"/>
      <c r="AB2776" s="50"/>
      <c r="AC2776" s="50"/>
      <c r="AD2776" s="50"/>
      <c r="AE2776" s="50"/>
      <c r="AF2776" s="50"/>
      <c r="AG2776" s="50"/>
      <c r="AH2776" s="50"/>
      <c r="AI2776" s="50"/>
      <c r="AJ2776" s="50"/>
      <c r="AK2776" s="50"/>
      <c r="AL2776" s="50"/>
      <c r="AM2776" s="50"/>
      <c r="AN2776" s="50"/>
      <c r="AO2776" s="50"/>
      <c r="AP2776" s="50"/>
      <c r="AQ2776" s="50"/>
      <c r="AR2776" s="50"/>
      <c r="AS2776" s="50"/>
      <c r="AT2776" s="50"/>
      <c r="AU2776" s="50"/>
      <c r="AV2776" s="50"/>
      <c r="AW2776" s="50"/>
      <c r="AX2776" s="50"/>
      <c r="AY2776" s="50"/>
      <c r="AZ2776" s="50"/>
      <c r="BA2776" s="50"/>
      <c r="BB2776" s="50"/>
      <c r="BC2776" s="50"/>
      <c r="BD2776" s="50"/>
      <c r="BE2776" s="50"/>
      <c r="BF2776" s="50"/>
      <c r="BG2776" s="50"/>
      <c r="BH2776" s="50"/>
      <c r="BI2776" s="50"/>
      <c r="BJ2776" s="50"/>
      <c r="BK2776" s="50"/>
      <c r="BL2776" s="50"/>
      <c r="BM2776" s="50"/>
      <c r="BN2776" s="50"/>
      <c r="BO2776" s="50"/>
      <c r="BP2776" s="50"/>
      <c r="BQ2776" s="50"/>
      <c r="BR2776" s="50"/>
      <c r="BS2776" s="50"/>
      <c r="BT2776" s="50"/>
      <c r="BU2776" s="50"/>
      <c r="BV2776" s="50"/>
      <c r="BW2776" s="50"/>
      <c r="BX2776" s="50"/>
      <c r="BY2776" s="50"/>
      <c r="BZ2776" s="50"/>
      <c r="CA2776" s="50"/>
      <c r="CB2776" s="50"/>
      <c r="CC2776" s="50"/>
      <c r="CD2776" s="50"/>
      <c r="CE2776" s="50"/>
      <c r="CF2776" s="50"/>
      <c r="CG2776" s="50"/>
      <c r="CH2776" s="50"/>
      <c r="CI2776" s="50"/>
      <c r="CJ2776" s="50"/>
      <c r="CK2776" s="50"/>
      <c r="CL2776" s="50"/>
      <c r="CM2776" s="50"/>
      <c r="CN2776" s="50"/>
      <c r="CO2776" s="50"/>
      <c r="CP2776" s="50"/>
      <c r="CQ2776" s="50"/>
      <c r="CR2776" s="50"/>
      <c r="CS2776" s="50"/>
      <c r="CT2776" s="50"/>
      <c r="CU2776" s="50"/>
      <c r="CV2776" s="50"/>
      <c r="CW2776" s="50"/>
      <c r="CX2776" s="50"/>
      <c r="CY2776" s="50"/>
      <c r="CZ2776" s="50"/>
      <c r="DA2776" s="50"/>
      <c r="DB2776" s="50"/>
      <c r="DC2776" s="50"/>
      <c r="DD2776" s="50"/>
      <c r="DE2776" s="50"/>
      <c r="DF2776" s="50"/>
    </row>
    <row r="2777" spans="3:110" x14ac:dyDescent="0.2">
      <c r="C2777" s="206"/>
      <c r="E2777" s="203"/>
      <c r="F2777" s="203"/>
      <c r="G2777" s="203"/>
      <c r="H2777" s="203"/>
      <c r="I2777" s="203"/>
      <c r="J2777" s="203"/>
      <c r="K2777" s="203"/>
      <c r="L2777" s="203"/>
      <c r="M2777" s="203"/>
      <c r="N2777" s="203"/>
      <c r="O2777" s="203"/>
      <c r="P2777" s="203"/>
      <c r="Q2777" s="204"/>
      <c r="R2777" s="204"/>
      <c r="S2777" s="234"/>
      <c r="T2777" s="50"/>
      <c r="U2777" s="50"/>
      <c r="V2777" s="50"/>
      <c r="W2777" s="50"/>
      <c r="X2777" s="50"/>
      <c r="Y2777" s="50"/>
      <c r="Z2777" s="250"/>
      <c r="AA2777" s="238"/>
      <c r="AB2777" s="50"/>
      <c r="AC2777" s="50"/>
      <c r="AD2777" s="50"/>
      <c r="AE2777" s="50"/>
      <c r="AF2777" s="50"/>
      <c r="AG2777" s="50"/>
      <c r="AH2777" s="50"/>
      <c r="AI2777" s="50"/>
      <c r="AJ2777" s="50"/>
      <c r="AK2777" s="50"/>
      <c r="AL2777" s="50"/>
      <c r="AM2777" s="50"/>
      <c r="AN2777" s="50"/>
      <c r="AO2777" s="50"/>
      <c r="AP2777" s="50"/>
      <c r="AQ2777" s="50"/>
      <c r="AR2777" s="50"/>
      <c r="AS2777" s="50"/>
      <c r="AT2777" s="50"/>
      <c r="AU2777" s="50"/>
      <c r="AV2777" s="50"/>
      <c r="AW2777" s="50"/>
      <c r="AX2777" s="50"/>
      <c r="AY2777" s="50"/>
      <c r="AZ2777" s="50"/>
      <c r="BA2777" s="50"/>
      <c r="BB2777" s="50"/>
      <c r="BC2777" s="50"/>
      <c r="BD2777" s="50"/>
      <c r="BE2777" s="50"/>
      <c r="BF2777" s="50"/>
      <c r="BG2777" s="50"/>
      <c r="BH2777" s="50"/>
      <c r="BI2777" s="50"/>
      <c r="BJ2777" s="50"/>
      <c r="BK2777" s="50"/>
      <c r="BL2777" s="50"/>
      <c r="BM2777" s="50"/>
      <c r="BN2777" s="50"/>
      <c r="BO2777" s="50"/>
      <c r="BP2777" s="50"/>
      <c r="BQ2777" s="50"/>
      <c r="BR2777" s="50"/>
      <c r="BS2777" s="50"/>
      <c r="BT2777" s="50"/>
      <c r="BU2777" s="50"/>
      <c r="BV2777" s="50"/>
      <c r="BW2777" s="50"/>
      <c r="BX2777" s="50"/>
      <c r="BY2777" s="50"/>
      <c r="BZ2777" s="50"/>
      <c r="CA2777" s="50"/>
      <c r="CB2777" s="50"/>
      <c r="CC2777" s="50"/>
      <c r="CD2777" s="50"/>
      <c r="CE2777" s="50"/>
      <c r="CF2777" s="50"/>
      <c r="CG2777" s="50"/>
      <c r="CH2777" s="50"/>
      <c r="CI2777" s="50"/>
      <c r="CJ2777" s="50"/>
      <c r="CK2777" s="50"/>
      <c r="CL2777" s="50"/>
      <c r="CM2777" s="50"/>
      <c r="CN2777" s="50"/>
      <c r="CO2777" s="50"/>
      <c r="CP2777" s="50"/>
      <c r="CQ2777" s="50"/>
      <c r="CR2777" s="50"/>
      <c r="CS2777" s="50"/>
      <c r="CT2777" s="50"/>
      <c r="CU2777" s="50"/>
      <c r="CV2777" s="50"/>
      <c r="CW2777" s="50"/>
      <c r="CX2777" s="50"/>
      <c r="CY2777" s="50"/>
      <c r="CZ2777" s="50"/>
      <c r="DA2777" s="50"/>
      <c r="DB2777" s="50"/>
      <c r="DC2777" s="50"/>
      <c r="DD2777" s="50"/>
      <c r="DE2777" s="50"/>
      <c r="DF2777" s="50"/>
    </row>
    <row r="2778" spans="3:110" x14ac:dyDescent="0.2">
      <c r="C2778" s="206"/>
      <c r="E2778" s="203"/>
      <c r="F2778" s="203"/>
      <c r="G2778" s="203"/>
      <c r="H2778" s="203"/>
      <c r="I2778" s="203"/>
      <c r="J2778" s="203"/>
      <c r="K2778" s="203"/>
      <c r="L2778" s="203"/>
      <c r="M2778" s="203"/>
      <c r="N2778" s="203"/>
      <c r="O2778" s="203"/>
      <c r="P2778" s="203"/>
      <c r="Q2778" s="204"/>
      <c r="R2778" s="204"/>
      <c r="S2778" s="234"/>
      <c r="T2778" s="50"/>
      <c r="U2778" s="50"/>
      <c r="V2778" s="50"/>
      <c r="W2778" s="50"/>
      <c r="X2778" s="50"/>
      <c r="Y2778" s="50"/>
      <c r="Z2778" s="250"/>
      <c r="AA2778" s="238"/>
      <c r="AB2778" s="50"/>
      <c r="AC2778" s="50"/>
      <c r="AD2778" s="50"/>
      <c r="AE2778" s="50"/>
      <c r="AF2778" s="50"/>
      <c r="AG2778" s="50"/>
      <c r="AH2778" s="50"/>
      <c r="AI2778" s="50"/>
      <c r="AJ2778" s="50"/>
      <c r="AK2778" s="50"/>
      <c r="AL2778" s="50"/>
      <c r="AM2778" s="50"/>
      <c r="AN2778" s="50"/>
      <c r="AO2778" s="50"/>
      <c r="AP2778" s="50"/>
      <c r="AQ2778" s="50"/>
      <c r="AR2778" s="50"/>
      <c r="AS2778" s="50"/>
      <c r="AT2778" s="50"/>
      <c r="AU2778" s="50"/>
      <c r="AV2778" s="50"/>
      <c r="AW2778" s="50"/>
      <c r="AX2778" s="50"/>
      <c r="AY2778" s="50"/>
      <c r="AZ2778" s="50"/>
      <c r="BA2778" s="50"/>
      <c r="BB2778" s="50"/>
      <c r="BC2778" s="50"/>
      <c r="BD2778" s="50"/>
      <c r="BE2778" s="50"/>
      <c r="BF2778" s="50"/>
      <c r="BG2778" s="50"/>
      <c r="BH2778" s="50"/>
      <c r="BI2778" s="50"/>
      <c r="BJ2778" s="50"/>
      <c r="BK2778" s="50"/>
      <c r="BL2778" s="50"/>
      <c r="BM2778" s="50"/>
      <c r="BN2778" s="50"/>
      <c r="BO2778" s="50"/>
      <c r="BP2778" s="50"/>
      <c r="BQ2778" s="50"/>
      <c r="BR2778" s="50"/>
      <c r="BS2778" s="50"/>
      <c r="BT2778" s="50"/>
      <c r="BU2778" s="50"/>
      <c r="BV2778" s="50"/>
      <c r="BW2778" s="50"/>
      <c r="BX2778" s="50"/>
      <c r="BY2778" s="50"/>
      <c r="BZ2778" s="50"/>
      <c r="CA2778" s="50"/>
      <c r="CB2778" s="50"/>
      <c r="CC2778" s="50"/>
      <c r="CD2778" s="50"/>
      <c r="CE2778" s="50"/>
      <c r="CF2778" s="50"/>
      <c r="CG2778" s="50"/>
      <c r="CH2778" s="50"/>
      <c r="CI2778" s="50"/>
      <c r="CJ2778" s="50"/>
      <c r="CK2778" s="50"/>
      <c r="CL2778" s="50"/>
      <c r="CM2778" s="50"/>
      <c r="CN2778" s="50"/>
      <c r="CO2778" s="50"/>
      <c r="CP2778" s="50"/>
      <c r="CQ2778" s="50"/>
      <c r="CR2778" s="50"/>
      <c r="CS2778" s="50"/>
      <c r="CT2778" s="50"/>
      <c r="CU2778" s="50"/>
      <c r="CV2778" s="50"/>
      <c r="CW2778" s="50"/>
      <c r="CX2778" s="50"/>
      <c r="CY2778" s="50"/>
      <c r="CZ2778" s="50"/>
      <c r="DA2778" s="50"/>
      <c r="DB2778" s="50"/>
      <c r="DC2778" s="50"/>
      <c r="DD2778" s="50"/>
      <c r="DE2778" s="50"/>
      <c r="DF2778" s="50"/>
    </row>
    <row r="2779" spans="3:110" x14ac:dyDescent="0.2">
      <c r="C2779" s="206"/>
      <c r="E2779" s="203"/>
      <c r="F2779" s="203"/>
      <c r="G2779" s="203"/>
      <c r="H2779" s="203"/>
      <c r="I2779" s="203"/>
      <c r="J2779" s="203"/>
      <c r="K2779" s="203"/>
      <c r="L2779" s="203"/>
      <c r="M2779" s="203"/>
      <c r="N2779" s="203"/>
      <c r="O2779" s="203"/>
      <c r="P2779" s="203"/>
      <c r="Q2779" s="204"/>
      <c r="R2779" s="204"/>
      <c r="S2779" s="234"/>
      <c r="T2779" s="50"/>
      <c r="U2779" s="50"/>
      <c r="V2779" s="50"/>
      <c r="W2779" s="50"/>
      <c r="X2779" s="50"/>
      <c r="Y2779" s="50"/>
      <c r="Z2779" s="250"/>
      <c r="AA2779" s="238"/>
      <c r="AB2779" s="50"/>
      <c r="AC2779" s="50"/>
      <c r="AD2779" s="50"/>
      <c r="AE2779" s="50"/>
      <c r="AF2779" s="50"/>
      <c r="AG2779" s="50"/>
      <c r="AH2779" s="50"/>
      <c r="AI2779" s="50"/>
      <c r="AJ2779" s="50"/>
      <c r="AK2779" s="50"/>
      <c r="AL2779" s="50"/>
      <c r="AM2779" s="50"/>
      <c r="AN2779" s="50"/>
      <c r="AO2779" s="50"/>
      <c r="AP2779" s="50"/>
      <c r="AQ2779" s="50"/>
      <c r="AR2779" s="50"/>
      <c r="AS2779" s="50"/>
      <c r="AT2779" s="50"/>
      <c r="AU2779" s="50"/>
      <c r="AV2779" s="50"/>
      <c r="AW2779" s="50"/>
      <c r="AX2779" s="50"/>
      <c r="AY2779" s="50"/>
      <c r="AZ2779" s="50"/>
      <c r="BA2779" s="50"/>
      <c r="BB2779" s="50"/>
      <c r="BC2779" s="50"/>
      <c r="BD2779" s="50"/>
      <c r="BE2779" s="50"/>
      <c r="BF2779" s="50"/>
      <c r="BG2779" s="50"/>
      <c r="BH2779" s="50"/>
      <c r="BI2779" s="50"/>
      <c r="BJ2779" s="50"/>
      <c r="BK2779" s="50"/>
      <c r="BL2779" s="50"/>
      <c r="BM2779" s="50"/>
      <c r="BN2779" s="50"/>
      <c r="BO2779" s="50"/>
      <c r="BP2779" s="50"/>
      <c r="BQ2779" s="50"/>
      <c r="BR2779" s="50"/>
      <c r="BS2779" s="50"/>
      <c r="BT2779" s="50"/>
      <c r="BU2779" s="50"/>
      <c r="BV2779" s="50"/>
      <c r="BW2779" s="50"/>
      <c r="BX2779" s="50"/>
      <c r="BY2779" s="50"/>
      <c r="BZ2779" s="50"/>
      <c r="CA2779" s="50"/>
      <c r="CB2779" s="50"/>
      <c r="CC2779" s="50"/>
      <c r="CD2779" s="50"/>
      <c r="CE2779" s="50"/>
      <c r="CF2779" s="50"/>
      <c r="CG2779" s="50"/>
      <c r="CH2779" s="50"/>
      <c r="CI2779" s="50"/>
      <c r="CJ2779" s="50"/>
      <c r="CK2779" s="50"/>
      <c r="CL2779" s="50"/>
      <c r="CM2779" s="50"/>
      <c r="CN2779" s="50"/>
      <c r="CO2779" s="50"/>
      <c r="CP2779" s="50"/>
      <c r="CQ2779" s="50"/>
      <c r="CR2779" s="50"/>
      <c r="CS2779" s="50"/>
      <c r="CT2779" s="50"/>
      <c r="CU2779" s="50"/>
      <c r="CV2779" s="50"/>
      <c r="CW2779" s="50"/>
      <c r="CX2779" s="50"/>
      <c r="CY2779" s="50"/>
      <c r="CZ2779" s="50"/>
      <c r="DA2779" s="50"/>
      <c r="DB2779" s="50"/>
      <c r="DC2779" s="50"/>
      <c r="DD2779" s="50"/>
      <c r="DE2779" s="50"/>
      <c r="DF2779" s="50"/>
    </row>
    <row r="2780" spans="3:110" x14ac:dyDescent="0.2">
      <c r="C2780" s="206"/>
      <c r="E2780" s="203"/>
      <c r="F2780" s="203"/>
      <c r="G2780" s="203"/>
      <c r="H2780" s="203"/>
      <c r="I2780" s="203"/>
      <c r="J2780" s="203"/>
      <c r="K2780" s="203"/>
      <c r="L2780" s="203"/>
      <c r="M2780" s="203"/>
      <c r="N2780" s="203"/>
      <c r="O2780" s="203"/>
      <c r="P2780" s="203"/>
      <c r="Q2780" s="204"/>
      <c r="R2780" s="204"/>
      <c r="S2780" s="234"/>
      <c r="T2780" s="50"/>
      <c r="U2780" s="50"/>
      <c r="V2780" s="50"/>
      <c r="W2780" s="50"/>
      <c r="X2780" s="50"/>
      <c r="Y2780" s="50"/>
      <c r="Z2780" s="250"/>
      <c r="AA2780" s="238"/>
      <c r="AB2780" s="50"/>
      <c r="AC2780" s="50"/>
      <c r="AD2780" s="50"/>
      <c r="AE2780" s="50"/>
      <c r="AF2780" s="50"/>
      <c r="AG2780" s="50"/>
      <c r="AH2780" s="50"/>
      <c r="AI2780" s="50"/>
      <c r="AJ2780" s="50"/>
      <c r="AK2780" s="50"/>
      <c r="AL2780" s="50"/>
      <c r="AM2780" s="50"/>
      <c r="AN2780" s="50"/>
      <c r="AO2780" s="50"/>
      <c r="AP2780" s="50"/>
      <c r="AQ2780" s="50"/>
      <c r="AR2780" s="50"/>
      <c r="AS2780" s="50"/>
      <c r="AT2780" s="50"/>
      <c r="AU2780" s="50"/>
      <c r="AV2780" s="50"/>
      <c r="AW2780" s="50"/>
      <c r="AX2780" s="50"/>
      <c r="AY2780" s="50"/>
      <c r="AZ2780" s="50"/>
      <c r="BA2780" s="50"/>
      <c r="BB2780" s="50"/>
      <c r="BC2780" s="50"/>
      <c r="BD2780" s="50"/>
      <c r="BE2780" s="50"/>
      <c r="BF2780" s="50"/>
      <c r="BG2780" s="50"/>
      <c r="BH2780" s="50"/>
      <c r="BI2780" s="50"/>
      <c r="BJ2780" s="50"/>
      <c r="BK2780" s="50"/>
      <c r="BL2780" s="50"/>
      <c r="BM2780" s="50"/>
      <c r="BN2780" s="50"/>
      <c r="BO2780" s="50"/>
      <c r="BP2780" s="50"/>
      <c r="BQ2780" s="50"/>
      <c r="BR2780" s="50"/>
      <c r="BS2780" s="50"/>
      <c r="BT2780" s="50"/>
      <c r="BU2780" s="50"/>
      <c r="BV2780" s="50"/>
      <c r="BW2780" s="50"/>
      <c r="BX2780" s="50"/>
      <c r="BY2780" s="50"/>
      <c r="BZ2780" s="50"/>
      <c r="CA2780" s="50"/>
      <c r="CB2780" s="50"/>
      <c r="CC2780" s="50"/>
      <c r="CD2780" s="50"/>
      <c r="CE2780" s="50"/>
      <c r="CF2780" s="50"/>
      <c r="CG2780" s="50"/>
      <c r="CH2780" s="50"/>
      <c r="CI2780" s="50"/>
      <c r="CJ2780" s="50"/>
      <c r="CK2780" s="50"/>
      <c r="CL2780" s="50"/>
      <c r="CM2780" s="50"/>
      <c r="CN2780" s="50"/>
      <c r="CO2780" s="50"/>
      <c r="CP2780" s="50"/>
      <c r="CQ2780" s="50"/>
      <c r="CR2780" s="50"/>
      <c r="CS2780" s="50"/>
      <c r="CT2780" s="50"/>
      <c r="CU2780" s="50"/>
      <c r="CV2780" s="50"/>
      <c r="CW2780" s="50"/>
      <c r="CX2780" s="50"/>
      <c r="CY2780" s="50"/>
      <c r="CZ2780" s="50"/>
      <c r="DA2780" s="50"/>
      <c r="DB2780" s="50"/>
      <c r="DC2780" s="50"/>
      <c r="DD2780" s="50"/>
      <c r="DE2780" s="50"/>
      <c r="DF2780" s="50"/>
    </row>
    <row r="2781" spans="3:110" x14ac:dyDescent="0.2">
      <c r="C2781" s="206"/>
      <c r="E2781" s="203"/>
      <c r="F2781" s="203"/>
      <c r="G2781" s="203"/>
      <c r="H2781" s="203"/>
      <c r="I2781" s="203"/>
      <c r="J2781" s="203"/>
      <c r="K2781" s="203"/>
      <c r="L2781" s="203"/>
      <c r="M2781" s="203"/>
      <c r="N2781" s="203"/>
      <c r="O2781" s="203"/>
      <c r="P2781" s="203"/>
      <c r="Q2781" s="204"/>
      <c r="R2781" s="204"/>
      <c r="S2781" s="234"/>
      <c r="T2781" s="50"/>
      <c r="U2781" s="50"/>
      <c r="V2781" s="50"/>
      <c r="W2781" s="50"/>
      <c r="X2781" s="50"/>
      <c r="Y2781" s="50"/>
      <c r="Z2781" s="250"/>
      <c r="AA2781" s="238"/>
      <c r="AB2781" s="50"/>
      <c r="AC2781" s="50"/>
      <c r="AD2781" s="50"/>
      <c r="AE2781" s="50"/>
      <c r="AF2781" s="50"/>
      <c r="AG2781" s="50"/>
      <c r="AH2781" s="50"/>
      <c r="AI2781" s="50"/>
      <c r="AJ2781" s="50"/>
      <c r="AK2781" s="50"/>
      <c r="AL2781" s="50"/>
      <c r="AM2781" s="50"/>
      <c r="AN2781" s="50"/>
      <c r="AO2781" s="50"/>
      <c r="AP2781" s="50"/>
      <c r="AQ2781" s="50"/>
      <c r="AR2781" s="50"/>
      <c r="AS2781" s="50"/>
      <c r="AT2781" s="50"/>
      <c r="AU2781" s="50"/>
      <c r="AV2781" s="50"/>
      <c r="AW2781" s="50"/>
      <c r="AX2781" s="50"/>
      <c r="AY2781" s="50"/>
      <c r="AZ2781" s="50"/>
      <c r="BA2781" s="50"/>
      <c r="BB2781" s="50"/>
      <c r="BC2781" s="50"/>
      <c r="BD2781" s="50"/>
      <c r="BE2781" s="50"/>
      <c r="BF2781" s="50"/>
      <c r="BG2781" s="50"/>
      <c r="BH2781" s="50"/>
      <c r="BI2781" s="50"/>
      <c r="BJ2781" s="50"/>
      <c r="BK2781" s="50"/>
      <c r="BL2781" s="50"/>
      <c r="BM2781" s="50"/>
      <c r="BN2781" s="50"/>
      <c r="BO2781" s="50"/>
      <c r="BP2781" s="50"/>
      <c r="BQ2781" s="50"/>
      <c r="BR2781" s="50"/>
      <c r="BS2781" s="50"/>
      <c r="BT2781" s="50"/>
      <c r="BU2781" s="50"/>
      <c r="BV2781" s="50"/>
      <c r="BW2781" s="50"/>
      <c r="BX2781" s="50"/>
      <c r="BY2781" s="50"/>
      <c r="BZ2781" s="50"/>
      <c r="CA2781" s="50"/>
      <c r="CB2781" s="50"/>
      <c r="CC2781" s="50"/>
      <c r="CD2781" s="50"/>
      <c r="CE2781" s="50"/>
      <c r="CF2781" s="50"/>
      <c r="CG2781" s="50"/>
      <c r="CH2781" s="50"/>
      <c r="CI2781" s="50"/>
      <c r="CJ2781" s="50"/>
      <c r="CK2781" s="50"/>
      <c r="CL2781" s="50"/>
      <c r="CM2781" s="50"/>
      <c r="CN2781" s="50"/>
      <c r="CO2781" s="50"/>
      <c r="CP2781" s="50"/>
      <c r="CQ2781" s="50"/>
      <c r="CR2781" s="50"/>
      <c r="CS2781" s="50"/>
      <c r="CT2781" s="50"/>
      <c r="CU2781" s="50"/>
      <c r="CV2781" s="50"/>
      <c r="CW2781" s="50"/>
      <c r="CX2781" s="50"/>
      <c r="CY2781" s="50"/>
      <c r="CZ2781" s="50"/>
      <c r="DA2781" s="50"/>
      <c r="DB2781" s="50"/>
      <c r="DC2781" s="50"/>
      <c r="DD2781" s="50"/>
      <c r="DE2781" s="50"/>
      <c r="DF2781" s="50"/>
    </row>
    <row r="2782" spans="3:110" x14ac:dyDescent="0.2">
      <c r="C2782" s="206"/>
      <c r="E2782" s="203"/>
      <c r="F2782" s="203"/>
      <c r="G2782" s="203"/>
      <c r="H2782" s="203"/>
      <c r="I2782" s="203"/>
      <c r="J2782" s="203"/>
      <c r="K2782" s="203"/>
      <c r="L2782" s="203"/>
      <c r="M2782" s="203"/>
      <c r="N2782" s="203"/>
      <c r="O2782" s="203"/>
      <c r="P2782" s="203"/>
      <c r="Q2782" s="204"/>
      <c r="R2782" s="204"/>
      <c r="S2782" s="234"/>
      <c r="T2782" s="50"/>
      <c r="U2782" s="50"/>
      <c r="V2782" s="50"/>
      <c r="W2782" s="50"/>
      <c r="X2782" s="50"/>
      <c r="Y2782" s="50"/>
      <c r="Z2782" s="250"/>
      <c r="AA2782" s="238"/>
      <c r="AB2782" s="50"/>
      <c r="AC2782" s="50"/>
      <c r="AD2782" s="50"/>
      <c r="AE2782" s="50"/>
      <c r="AF2782" s="50"/>
      <c r="AG2782" s="50"/>
      <c r="AH2782" s="50"/>
      <c r="AI2782" s="50"/>
      <c r="AJ2782" s="50"/>
      <c r="AK2782" s="50"/>
      <c r="AL2782" s="50"/>
      <c r="AM2782" s="50"/>
      <c r="AN2782" s="50"/>
      <c r="AO2782" s="50"/>
      <c r="AP2782" s="50"/>
      <c r="AQ2782" s="50"/>
      <c r="AR2782" s="50"/>
      <c r="AS2782" s="50"/>
      <c r="AT2782" s="50"/>
      <c r="AU2782" s="50"/>
      <c r="AV2782" s="50"/>
      <c r="AW2782" s="50"/>
      <c r="AX2782" s="50"/>
      <c r="AY2782" s="50"/>
      <c r="AZ2782" s="50"/>
      <c r="BA2782" s="50"/>
      <c r="BB2782" s="50"/>
      <c r="BC2782" s="50"/>
      <c r="BD2782" s="50"/>
      <c r="BE2782" s="50"/>
      <c r="BF2782" s="50"/>
      <c r="BG2782" s="50"/>
      <c r="BH2782" s="50"/>
      <c r="BI2782" s="50"/>
      <c r="BJ2782" s="50"/>
      <c r="BK2782" s="50"/>
      <c r="BL2782" s="50"/>
      <c r="BM2782" s="50"/>
      <c r="BN2782" s="50"/>
      <c r="BO2782" s="50"/>
      <c r="BP2782" s="50"/>
      <c r="BQ2782" s="50"/>
      <c r="BR2782" s="50"/>
      <c r="BS2782" s="50"/>
      <c r="BT2782" s="50"/>
      <c r="BU2782" s="50"/>
      <c r="BV2782" s="50"/>
      <c r="BW2782" s="50"/>
      <c r="BX2782" s="50"/>
      <c r="BY2782" s="50"/>
      <c r="BZ2782" s="50"/>
      <c r="CA2782" s="50"/>
      <c r="CB2782" s="50"/>
      <c r="CC2782" s="50"/>
      <c r="CD2782" s="50"/>
      <c r="CE2782" s="50"/>
      <c r="CF2782" s="50"/>
      <c r="CG2782" s="50"/>
      <c r="CH2782" s="50"/>
      <c r="CI2782" s="50"/>
      <c r="CJ2782" s="50"/>
      <c r="CK2782" s="50"/>
      <c r="CL2782" s="50"/>
      <c r="CM2782" s="50"/>
      <c r="CN2782" s="50"/>
      <c r="CO2782" s="50"/>
      <c r="CP2782" s="50"/>
      <c r="CQ2782" s="50"/>
      <c r="CR2782" s="50"/>
      <c r="CS2782" s="50"/>
      <c r="CT2782" s="50"/>
      <c r="CU2782" s="50"/>
      <c r="CV2782" s="50"/>
      <c r="CW2782" s="50"/>
      <c r="CX2782" s="50"/>
      <c r="CY2782" s="50"/>
      <c r="CZ2782" s="50"/>
      <c r="DA2782" s="50"/>
      <c r="DB2782" s="50"/>
      <c r="DC2782" s="50"/>
      <c r="DD2782" s="50"/>
      <c r="DE2782" s="50"/>
      <c r="DF2782" s="50"/>
    </row>
    <row r="2783" spans="3:110" x14ac:dyDescent="0.2">
      <c r="C2783" s="206"/>
      <c r="E2783" s="203"/>
      <c r="F2783" s="203"/>
      <c r="G2783" s="203"/>
      <c r="H2783" s="203"/>
      <c r="I2783" s="203"/>
      <c r="J2783" s="203"/>
      <c r="K2783" s="203"/>
      <c r="L2783" s="203"/>
      <c r="M2783" s="203"/>
      <c r="N2783" s="203"/>
      <c r="O2783" s="203"/>
      <c r="P2783" s="203"/>
      <c r="Q2783" s="204"/>
      <c r="R2783" s="204"/>
      <c r="S2783" s="234"/>
      <c r="T2783" s="50"/>
      <c r="U2783" s="50"/>
      <c r="V2783" s="50"/>
      <c r="W2783" s="50"/>
      <c r="X2783" s="50"/>
      <c r="Y2783" s="50"/>
      <c r="Z2783" s="250"/>
      <c r="AA2783" s="238"/>
      <c r="AB2783" s="50"/>
      <c r="AC2783" s="50"/>
      <c r="AD2783" s="50"/>
      <c r="AE2783" s="50"/>
      <c r="AF2783" s="50"/>
      <c r="AG2783" s="50"/>
      <c r="AH2783" s="50"/>
      <c r="AI2783" s="50"/>
      <c r="AJ2783" s="50"/>
      <c r="AK2783" s="50"/>
      <c r="AL2783" s="50"/>
      <c r="AM2783" s="50"/>
      <c r="AN2783" s="50"/>
      <c r="AO2783" s="50"/>
      <c r="AP2783" s="50"/>
      <c r="AQ2783" s="50"/>
      <c r="AR2783" s="50"/>
      <c r="AS2783" s="50"/>
      <c r="AT2783" s="50"/>
      <c r="AU2783" s="50"/>
      <c r="AV2783" s="50"/>
      <c r="AW2783" s="50"/>
      <c r="AX2783" s="50"/>
      <c r="AY2783" s="50"/>
      <c r="AZ2783" s="50"/>
      <c r="BA2783" s="50"/>
      <c r="BB2783" s="50"/>
      <c r="BC2783" s="50"/>
      <c r="BD2783" s="50"/>
      <c r="BE2783" s="50"/>
      <c r="BF2783" s="50"/>
      <c r="BG2783" s="50"/>
      <c r="BH2783" s="50"/>
      <c r="BI2783" s="50"/>
      <c r="BJ2783" s="50"/>
      <c r="BK2783" s="50"/>
      <c r="BL2783" s="50"/>
      <c r="BM2783" s="50"/>
      <c r="BN2783" s="50"/>
      <c r="BO2783" s="50"/>
      <c r="BP2783" s="50"/>
      <c r="BQ2783" s="50"/>
      <c r="BR2783" s="50"/>
      <c r="BS2783" s="50"/>
      <c r="BT2783" s="50"/>
      <c r="BU2783" s="50"/>
      <c r="BV2783" s="50"/>
      <c r="BW2783" s="50"/>
      <c r="BX2783" s="50"/>
      <c r="BY2783" s="50"/>
      <c r="BZ2783" s="50"/>
      <c r="CA2783" s="50"/>
      <c r="CB2783" s="50"/>
      <c r="CC2783" s="50"/>
      <c r="CD2783" s="50"/>
      <c r="CE2783" s="50"/>
      <c r="CF2783" s="50"/>
      <c r="CG2783" s="50"/>
      <c r="CH2783" s="50"/>
      <c r="CI2783" s="50"/>
      <c r="CJ2783" s="50"/>
      <c r="CK2783" s="50"/>
      <c r="CL2783" s="50"/>
      <c r="CM2783" s="50"/>
      <c r="CN2783" s="50"/>
      <c r="CO2783" s="50"/>
      <c r="CP2783" s="50"/>
      <c r="CQ2783" s="50"/>
      <c r="CR2783" s="50"/>
      <c r="CS2783" s="50"/>
      <c r="CT2783" s="50"/>
      <c r="CU2783" s="50"/>
      <c r="CV2783" s="50"/>
      <c r="CW2783" s="50"/>
      <c r="CX2783" s="50"/>
      <c r="CY2783" s="50"/>
      <c r="CZ2783" s="50"/>
      <c r="DA2783" s="50"/>
      <c r="DB2783" s="50"/>
      <c r="DC2783" s="50"/>
      <c r="DD2783" s="50"/>
      <c r="DE2783" s="50"/>
      <c r="DF2783" s="50"/>
    </row>
    <row r="2784" spans="3:110" x14ac:dyDescent="0.2">
      <c r="C2784" s="206"/>
      <c r="E2784" s="203"/>
      <c r="F2784" s="203"/>
      <c r="G2784" s="203"/>
      <c r="H2784" s="203"/>
      <c r="I2784" s="203"/>
      <c r="J2784" s="203"/>
      <c r="K2784" s="203"/>
      <c r="L2784" s="203"/>
      <c r="M2784" s="203"/>
      <c r="N2784" s="203"/>
      <c r="O2784" s="203"/>
      <c r="P2784" s="203"/>
      <c r="Q2784" s="204"/>
      <c r="R2784" s="204"/>
      <c r="S2784" s="234"/>
      <c r="T2784" s="50"/>
      <c r="U2784" s="50"/>
      <c r="V2784" s="50"/>
      <c r="W2784" s="50"/>
      <c r="X2784" s="50"/>
      <c r="Y2784" s="50"/>
      <c r="Z2784" s="250"/>
      <c r="AA2784" s="238"/>
      <c r="AB2784" s="50"/>
      <c r="AC2784" s="50"/>
      <c r="AD2784" s="50"/>
      <c r="AE2784" s="50"/>
      <c r="AF2784" s="50"/>
      <c r="AG2784" s="50"/>
      <c r="AH2784" s="50"/>
      <c r="AI2784" s="50"/>
      <c r="AJ2784" s="50"/>
      <c r="AK2784" s="50"/>
      <c r="AL2784" s="50"/>
      <c r="AM2784" s="50"/>
      <c r="AN2784" s="50"/>
      <c r="AO2784" s="50"/>
      <c r="AP2784" s="50"/>
      <c r="AQ2784" s="50"/>
      <c r="AR2784" s="50"/>
      <c r="AS2784" s="50"/>
      <c r="AT2784" s="50"/>
      <c r="AU2784" s="50"/>
      <c r="AV2784" s="50"/>
      <c r="AW2784" s="50"/>
      <c r="AX2784" s="50"/>
      <c r="AY2784" s="50"/>
      <c r="AZ2784" s="50"/>
      <c r="BA2784" s="50"/>
      <c r="BB2784" s="50"/>
      <c r="BC2784" s="50"/>
      <c r="BD2784" s="50"/>
      <c r="BE2784" s="50"/>
      <c r="BF2784" s="50"/>
      <c r="BG2784" s="50"/>
      <c r="BH2784" s="50"/>
      <c r="BI2784" s="50"/>
      <c r="BJ2784" s="50"/>
      <c r="BK2784" s="50"/>
      <c r="BL2784" s="50"/>
      <c r="BM2784" s="50"/>
      <c r="BN2784" s="50"/>
      <c r="BO2784" s="50"/>
      <c r="BP2784" s="50"/>
      <c r="BQ2784" s="50"/>
      <c r="BR2784" s="50"/>
      <c r="BS2784" s="50"/>
      <c r="BT2784" s="50"/>
      <c r="BU2784" s="50"/>
      <c r="BV2784" s="50"/>
      <c r="BW2784" s="50"/>
      <c r="BX2784" s="50"/>
      <c r="BY2784" s="50"/>
      <c r="BZ2784" s="50"/>
      <c r="CA2784" s="50"/>
      <c r="CB2784" s="50"/>
      <c r="CC2784" s="50"/>
      <c r="CD2784" s="50"/>
      <c r="CE2784" s="50"/>
      <c r="CF2784" s="50"/>
      <c r="CG2784" s="50"/>
      <c r="CH2784" s="50"/>
      <c r="CI2784" s="50"/>
      <c r="CJ2784" s="50"/>
      <c r="CK2784" s="50"/>
      <c r="CL2784" s="50"/>
      <c r="CM2784" s="50"/>
      <c r="CN2784" s="50"/>
      <c r="CO2784" s="50"/>
      <c r="CP2784" s="50"/>
      <c r="CQ2784" s="50"/>
      <c r="CR2784" s="50"/>
      <c r="CS2784" s="50"/>
      <c r="CT2784" s="50"/>
      <c r="CU2784" s="50"/>
      <c r="CV2784" s="50"/>
      <c r="CW2784" s="50"/>
      <c r="CX2784" s="50"/>
      <c r="CY2784" s="50"/>
      <c r="CZ2784" s="50"/>
      <c r="DA2784" s="50"/>
      <c r="DB2784" s="50"/>
      <c r="DC2784" s="50"/>
      <c r="DD2784" s="50"/>
      <c r="DE2784" s="50"/>
      <c r="DF2784" s="50"/>
    </row>
    <row r="2785" spans="2:110" x14ac:dyDescent="0.2">
      <c r="C2785" s="206"/>
      <c r="E2785" s="203"/>
      <c r="F2785" s="203"/>
      <c r="G2785" s="203"/>
      <c r="H2785" s="203"/>
      <c r="I2785" s="203"/>
      <c r="J2785" s="203"/>
      <c r="K2785" s="203"/>
      <c r="L2785" s="203"/>
      <c r="M2785" s="203"/>
      <c r="N2785" s="203"/>
      <c r="O2785" s="203"/>
      <c r="P2785" s="203"/>
      <c r="Q2785" s="204"/>
      <c r="R2785" s="204"/>
      <c r="S2785" s="234"/>
      <c r="T2785" s="50"/>
      <c r="U2785" s="50"/>
      <c r="V2785" s="50"/>
      <c r="W2785" s="50"/>
      <c r="X2785" s="50"/>
      <c r="Y2785" s="50"/>
      <c r="Z2785" s="250"/>
      <c r="AA2785" s="238"/>
      <c r="AB2785" s="50"/>
      <c r="AC2785" s="50"/>
      <c r="AD2785" s="50"/>
      <c r="AE2785" s="50"/>
      <c r="AF2785" s="50"/>
      <c r="AG2785" s="50"/>
      <c r="AH2785" s="50"/>
      <c r="AI2785" s="50"/>
      <c r="AJ2785" s="50"/>
      <c r="AK2785" s="50"/>
      <c r="AL2785" s="50"/>
      <c r="AM2785" s="50"/>
      <c r="AN2785" s="50"/>
      <c r="AO2785" s="50"/>
      <c r="AP2785" s="50"/>
      <c r="AQ2785" s="50"/>
      <c r="AR2785" s="50"/>
      <c r="AS2785" s="50"/>
      <c r="AT2785" s="50"/>
      <c r="AU2785" s="50"/>
      <c r="AV2785" s="50"/>
      <c r="AW2785" s="50"/>
      <c r="AX2785" s="50"/>
      <c r="AY2785" s="50"/>
      <c r="AZ2785" s="50"/>
      <c r="BA2785" s="50"/>
      <c r="BB2785" s="50"/>
      <c r="BC2785" s="50"/>
      <c r="BD2785" s="50"/>
      <c r="BE2785" s="50"/>
      <c r="BF2785" s="50"/>
      <c r="BG2785" s="50"/>
      <c r="BH2785" s="50"/>
      <c r="BI2785" s="50"/>
      <c r="BJ2785" s="50"/>
      <c r="BK2785" s="50"/>
      <c r="BL2785" s="50"/>
      <c r="BM2785" s="50"/>
      <c r="BN2785" s="50"/>
      <c r="BO2785" s="50"/>
      <c r="BP2785" s="50"/>
      <c r="BQ2785" s="50"/>
      <c r="BR2785" s="50"/>
      <c r="BS2785" s="50"/>
      <c r="BT2785" s="50"/>
      <c r="BU2785" s="50"/>
      <c r="BV2785" s="50"/>
      <c r="BW2785" s="50"/>
      <c r="BX2785" s="50"/>
      <c r="BY2785" s="50"/>
      <c r="BZ2785" s="50"/>
      <c r="CA2785" s="50"/>
      <c r="CB2785" s="50"/>
      <c r="CC2785" s="50"/>
      <c r="CD2785" s="50"/>
      <c r="CE2785" s="50"/>
      <c r="CF2785" s="50"/>
      <c r="CG2785" s="50"/>
      <c r="CH2785" s="50"/>
      <c r="CI2785" s="50"/>
      <c r="CJ2785" s="50"/>
      <c r="CK2785" s="50"/>
      <c r="CL2785" s="50"/>
      <c r="CM2785" s="50"/>
      <c r="CN2785" s="50"/>
      <c r="CO2785" s="50"/>
      <c r="CP2785" s="50"/>
      <c r="CQ2785" s="50"/>
      <c r="CR2785" s="50"/>
      <c r="CS2785" s="50"/>
      <c r="CT2785" s="50"/>
      <c r="CU2785" s="50"/>
      <c r="CV2785" s="50"/>
      <c r="CW2785" s="50"/>
      <c r="CX2785" s="50"/>
      <c r="CY2785" s="50"/>
      <c r="CZ2785" s="50"/>
      <c r="DA2785" s="50"/>
      <c r="DB2785" s="50"/>
      <c r="DC2785" s="50"/>
      <c r="DD2785" s="50"/>
      <c r="DE2785" s="50"/>
      <c r="DF2785" s="50"/>
    </row>
    <row r="2786" spans="2:110" x14ac:dyDescent="0.2">
      <c r="C2786" s="206"/>
      <c r="E2786" s="203"/>
      <c r="F2786" s="203"/>
      <c r="G2786" s="203"/>
      <c r="H2786" s="203"/>
      <c r="I2786" s="203"/>
      <c r="J2786" s="203"/>
      <c r="K2786" s="203"/>
      <c r="L2786" s="203"/>
      <c r="M2786" s="203"/>
      <c r="N2786" s="203"/>
      <c r="O2786" s="203"/>
      <c r="P2786" s="203"/>
      <c r="Q2786" s="204"/>
      <c r="R2786" s="204"/>
      <c r="S2786" s="234"/>
      <c r="T2786" s="50"/>
      <c r="U2786" s="50"/>
      <c r="V2786" s="50"/>
      <c r="W2786" s="50"/>
      <c r="X2786" s="50"/>
      <c r="Y2786" s="50"/>
      <c r="Z2786" s="250"/>
      <c r="AA2786" s="238"/>
      <c r="AB2786" s="50"/>
      <c r="AC2786" s="50"/>
      <c r="AD2786" s="50"/>
      <c r="AE2786" s="50"/>
      <c r="AF2786" s="50"/>
      <c r="AG2786" s="50"/>
      <c r="AH2786" s="50"/>
      <c r="AI2786" s="50"/>
      <c r="AJ2786" s="50"/>
      <c r="AK2786" s="50"/>
      <c r="AL2786" s="50"/>
      <c r="AM2786" s="50"/>
      <c r="AN2786" s="50"/>
      <c r="AO2786" s="50"/>
      <c r="AP2786" s="50"/>
      <c r="AQ2786" s="50"/>
      <c r="AR2786" s="50"/>
      <c r="AS2786" s="50"/>
      <c r="AT2786" s="50"/>
      <c r="AU2786" s="50"/>
      <c r="AV2786" s="50"/>
      <c r="AW2786" s="50"/>
      <c r="AX2786" s="50"/>
      <c r="AY2786" s="50"/>
      <c r="AZ2786" s="50"/>
      <c r="BA2786" s="50"/>
      <c r="BB2786" s="50"/>
      <c r="BC2786" s="50"/>
      <c r="BD2786" s="50"/>
      <c r="BE2786" s="50"/>
      <c r="BF2786" s="50"/>
      <c r="BG2786" s="50"/>
      <c r="BH2786" s="50"/>
      <c r="BI2786" s="50"/>
      <c r="BJ2786" s="50"/>
      <c r="BK2786" s="50"/>
      <c r="BL2786" s="50"/>
      <c r="BM2786" s="50"/>
      <c r="BN2786" s="50"/>
      <c r="BO2786" s="50"/>
      <c r="BP2786" s="50"/>
      <c r="BQ2786" s="50"/>
      <c r="BR2786" s="50"/>
      <c r="BS2786" s="50"/>
      <c r="BT2786" s="50"/>
      <c r="BU2786" s="50"/>
      <c r="BV2786" s="50"/>
      <c r="BW2786" s="50"/>
      <c r="BX2786" s="50"/>
      <c r="BY2786" s="50"/>
      <c r="BZ2786" s="50"/>
      <c r="CA2786" s="50"/>
      <c r="CB2786" s="50"/>
      <c r="CC2786" s="50"/>
      <c r="CD2786" s="50"/>
      <c r="CE2786" s="50"/>
      <c r="CF2786" s="50"/>
      <c r="CG2786" s="50"/>
      <c r="CH2786" s="50"/>
      <c r="CI2786" s="50"/>
      <c r="CJ2786" s="50"/>
      <c r="CK2786" s="50"/>
      <c r="CL2786" s="50"/>
      <c r="CM2786" s="50"/>
      <c r="CN2786" s="50"/>
      <c r="CO2786" s="50"/>
      <c r="CP2786" s="50"/>
      <c r="CQ2786" s="50"/>
      <c r="CR2786" s="50"/>
      <c r="CS2786" s="50"/>
      <c r="CT2786" s="50"/>
      <c r="CU2786" s="50"/>
      <c r="CV2786" s="50"/>
      <c r="CW2786" s="50"/>
      <c r="CX2786" s="50"/>
      <c r="CY2786" s="50"/>
      <c r="CZ2786" s="50"/>
      <c r="DA2786" s="50"/>
      <c r="DB2786" s="50"/>
      <c r="DC2786" s="50"/>
      <c r="DD2786" s="50"/>
      <c r="DE2786" s="50"/>
      <c r="DF2786" s="50"/>
    </row>
    <row r="2787" spans="2:110" x14ac:dyDescent="0.2">
      <c r="C2787" s="206"/>
      <c r="E2787" s="203"/>
      <c r="F2787" s="203"/>
      <c r="G2787" s="203"/>
      <c r="H2787" s="203"/>
      <c r="I2787" s="203"/>
      <c r="J2787" s="203"/>
      <c r="K2787" s="203"/>
      <c r="L2787" s="203"/>
      <c r="M2787" s="203"/>
      <c r="N2787" s="203"/>
      <c r="O2787" s="203"/>
      <c r="P2787" s="203"/>
      <c r="Q2787" s="204"/>
      <c r="R2787" s="204"/>
      <c r="S2787" s="234"/>
      <c r="T2787" s="50"/>
      <c r="U2787" s="50"/>
      <c r="V2787" s="50"/>
      <c r="W2787" s="50"/>
      <c r="X2787" s="50"/>
      <c r="Y2787" s="50"/>
      <c r="Z2787" s="250"/>
      <c r="AA2787" s="238"/>
      <c r="AB2787" s="50"/>
      <c r="AC2787" s="50"/>
      <c r="AD2787" s="50"/>
      <c r="AE2787" s="50"/>
      <c r="AF2787" s="50"/>
      <c r="AG2787" s="50"/>
      <c r="AH2787" s="50"/>
      <c r="AI2787" s="50"/>
      <c r="AJ2787" s="50"/>
      <c r="AK2787" s="50"/>
      <c r="AL2787" s="50"/>
      <c r="AM2787" s="50"/>
      <c r="AN2787" s="50"/>
      <c r="AO2787" s="50"/>
      <c r="AP2787" s="50"/>
      <c r="AQ2787" s="50"/>
      <c r="AR2787" s="50"/>
      <c r="AS2787" s="50"/>
      <c r="AT2787" s="50"/>
      <c r="AU2787" s="50"/>
      <c r="AV2787" s="50"/>
      <c r="AW2787" s="50"/>
      <c r="AX2787" s="50"/>
      <c r="AY2787" s="50"/>
      <c r="AZ2787" s="50"/>
      <c r="BA2787" s="50"/>
      <c r="BB2787" s="50"/>
      <c r="BC2787" s="50"/>
      <c r="BD2787" s="50"/>
      <c r="BE2787" s="50"/>
      <c r="BF2787" s="50"/>
      <c r="BG2787" s="50"/>
      <c r="BH2787" s="50"/>
      <c r="BI2787" s="50"/>
      <c r="BJ2787" s="50"/>
      <c r="BK2787" s="50"/>
      <c r="BL2787" s="50"/>
      <c r="BM2787" s="50"/>
      <c r="BN2787" s="50"/>
      <c r="BO2787" s="50"/>
      <c r="BP2787" s="50"/>
      <c r="BQ2787" s="50"/>
      <c r="BR2787" s="50"/>
      <c r="BS2787" s="50"/>
      <c r="BT2787" s="50"/>
      <c r="BU2787" s="50"/>
      <c r="BV2787" s="50"/>
      <c r="BW2787" s="50"/>
      <c r="BX2787" s="50"/>
      <c r="BY2787" s="50"/>
      <c r="BZ2787" s="50"/>
      <c r="CA2787" s="50"/>
      <c r="CB2787" s="50"/>
      <c r="CC2787" s="50"/>
      <c r="CD2787" s="50"/>
      <c r="CE2787" s="50"/>
      <c r="CF2787" s="50"/>
      <c r="CG2787" s="50"/>
      <c r="CH2787" s="50"/>
      <c r="CI2787" s="50"/>
      <c r="CJ2787" s="50"/>
      <c r="CK2787" s="50"/>
      <c r="CL2787" s="50"/>
      <c r="CM2787" s="50"/>
      <c r="CN2787" s="50"/>
      <c r="CO2787" s="50"/>
      <c r="CP2787" s="50"/>
      <c r="CQ2787" s="50"/>
      <c r="CR2787" s="50"/>
      <c r="CS2787" s="50"/>
      <c r="CT2787" s="50"/>
      <c r="CU2787" s="50"/>
      <c r="CV2787" s="50"/>
      <c r="CW2787" s="50"/>
      <c r="CX2787" s="50"/>
      <c r="CY2787" s="50"/>
      <c r="CZ2787" s="50"/>
      <c r="DA2787" s="50"/>
      <c r="DB2787" s="50"/>
      <c r="DC2787" s="50"/>
      <c r="DD2787" s="50"/>
      <c r="DE2787" s="50"/>
      <c r="DF2787" s="50"/>
    </row>
    <row r="2788" spans="2:110" x14ac:dyDescent="0.2">
      <c r="C2788" s="206"/>
      <c r="E2788" s="203"/>
      <c r="F2788" s="203"/>
      <c r="G2788" s="203"/>
      <c r="H2788" s="203"/>
      <c r="I2788" s="203"/>
      <c r="J2788" s="203"/>
      <c r="K2788" s="203"/>
      <c r="L2788" s="203"/>
      <c r="M2788" s="203"/>
      <c r="N2788" s="203"/>
      <c r="O2788" s="203"/>
      <c r="P2788" s="203"/>
      <c r="Q2788" s="204"/>
      <c r="R2788" s="204"/>
      <c r="S2788" s="234"/>
      <c r="T2788" s="50"/>
      <c r="U2788" s="50"/>
      <c r="V2788" s="50"/>
      <c r="W2788" s="50"/>
      <c r="X2788" s="50"/>
      <c r="Y2788" s="50"/>
      <c r="Z2788" s="250"/>
      <c r="AA2788" s="238"/>
      <c r="AB2788" s="50"/>
      <c r="AC2788" s="50"/>
      <c r="AD2788" s="50"/>
      <c r="AE2788" s="50"/>
      <c r="AF2788" s="50"/>
      <c r="AG2788" s="50"/>
      <c r="AH2788" s="50"/>
      <c r="AI2788" s="50"/>
      <c r="AJ2788" s="50"/>
      <c r="AK2788" s="50"/>
      <c r="AL2788" s="50"/>
      <c r="AM2788" s="50"/>
      <c r="AN2788" s="50"/>
      <c r="AO2788" s="50"/>
      <c r="AP2788" s="50"/>
      <c r="AQ2788" s="50"/>
      <c r="AR2788" s="50"/>
      <c r="AS2788" s="50"/>
      <c r="AT2788" s="50"/>
      <c r="AU2788" s="50"/>
      <c r="AV2788" s="50"/>
      <c r="AW2788" s="50"/>
      <c r="AX2788" s="50"/>
      <c r="AY2788" s="50"/>
      <c r="AZ2788" s="50"/>
      <c r="BA2788" s="50"/>
      <c r="BB2788" s="50"/>
      <c r="BC2788" s="50"/>
      <c r="BD2788" s="50"/>
      <c r="BE2788" s="50"/>
      <c r="BF2788" s="50"/>
      <c r="BG2788" s="50"/>
      <c r="BH2788" s="50"/>
      <c r="BI2788" s="50"/>
      <c r="BJ2788" s="50"/>
      <c r="BK2788" s="50"/>
      <c r="BL2788" s="50"/>
      <c r="BM2788" s="50"/>
      <c r="BN2788" s="50"/>
      <c r="BO2788" s="50"/>
      <c r="BP2788" s="50"/>
      <c r="BQ2788" s="50"/>
      <c r="BR2788" s="50"/>
      <c r="BS2788" s="50"/>
      <c r="BT2788" s="50"/>
      <c r="BU2788" s="50"/>
      <c r="BV2788" s="50"/>
      <c r="BW2788" s="50"/>
      <c r="BX2788" s="50"/>
      <c r="BY2788" s="50"/>
      <c r="BZ2788" s="50"/>
      <c r="CA2788" s="50"/>
      <c r="CB2788" s="50"/>
      <c r="CC2788" s="50"/>
      <c r="CD2788" s="50"/>
      <c r="CE2788" s="50"/>
      <c r="CF2788" s="50"/>
      <c r="CG2788" s="50"/>
      <c r="CH2788" s="50"/>
      <c r="CI2788" s="50"/>
      <c r="CJ2788" s="50"/>
      <c r="CK2788" s="50"/>
      <c r="CL2788" s="50"/>
      <c r="CM2788" s="50"/>
      <c r="CN2788" s="50"/>
      <c r="CO2788" s="50"/>
      <c r="CP2788" s="50"/>
      <c r="CQ2788" s="50"/>
      <c r="CR2788" s="50"/>
      <c r="CS2788" s="50"/>
      <c r="CT2788" s="50"/>
      <c r="CU2788" s="50"/>
      <c r="CV2788" s="50"/>
      <c r="CW2788" s="50"/>
      <c r="CX2788" s="50"/>
      <c r="CY2788" s="50"/>
      <c r="CZ2788" s="50"/>
      <c r="DA2788" s="50"/>
      <c r="DB2788" s="50"/>
      <c r="DC2788" s="50"/>
      <c r="DD2788" s="50"/>
      <c r="DE2788" s="50"/>
      <c r="DF2788" s="50"/>
    </row>
    <row r="2789" spans="2:110" x14ac:dyDescent="0.2">
      <c r="C2789" s="206"/>
      <c r="E2789" s="203"/>
      <c r="F2789" s="203"/>
      <c r="G2789" s="203"/>
      <c r="H2789" s="203"/>
      <c r="I2789" s="203"/>
      <c r="J2789" s="203"/>
      <c r="K2789" s="203"/>
      <c r="L2789" s="203"/>
      <c r="M2789" s="203"/>
      <c r="N2789" s="203"/>
      <c r="O2789" s="203"/>
      <c r="P2789" s="203"/>
      <c r="Q2789" s="204"/>
      <c r="R2789" s="204"/>
      <c r="S2789" s="234"/>
      <c r="T2789" s="50"/>
      <c r="U2789" s="50"/>
      <c r="V2789" s="50"/>
      <c r="W2789" s="50"/>
      <c r="X2789" s="50"/>
      <c r="Y2789" s="50"/>
      <c r="Z2789" s="250"/>
      <c r="AA2789" s="238"/>
      <c r="AB2789" s="50"/>
      <c r="AC2789" s="50"/>
      <c r="AD2789" s="50"/>
      <c r="AE2789" s="50"/>
      <c r="AF2789" s="50"/>
      <c r="AG2789" s="50"/>
      <c r="AH2789" s="50"/>
      <c r="AI2789" s="50"/>
      <c r="AJ2789" s="50"/>
      <c r="AK2789" s="50"/>
      <c r="AL2789" s="50"/>
      <c r="AM2789" s="50"/>
      <c r="AN2789" s="50"/>
      <c r="AO2789" s="50"/>
      <c r="AP2789" s="50"/>
      <c r="AQ2789" s="50"/>
      <c r="AR2789" s="50"/>
      <c r="AS2789" s="50"/>
      <c r="AT2789" s="50"/>
      <c r="AU2789" s="50"/>
      <c r="AV2789" s="50"/>
      <c r="AW2789" s="50"/>
      <c r="AX2789" s="50"/>
      <c r="AY2789" s="50"/>
      <c r="AZ2789" s="50"/>
      <c r="BA2789" s="50"/>
      <c r="BB2789" s="50"/>
      <c r="BC2789" s="50"/>
      <c r="BD2789" s="50"/>
      <c r="BE2789" s="50"/>
      <c r="BF2789" s="50"/>
      <c r="BG2789" s="50"/>
      <c r="BH2789" s="50"/>
      <c r="BI2789" s="50"/>
      <c r="BJ2789" s="50"/>
      <c r="BK2789" s="50"/>
      <c r="BL2789" s="50"/>
      <c r="BM2789" s="50"/>
      <c r="BN2789" s="50"/>
      <c r="BO2789" s="50"/>
      <c r="BP2789" s="50"/>
      <c r="BQ2789" s="50"/>
      <c r="BR2789" s="50"/>
      <c r="BS2789" s="50"/>
      <c r="BT2789" s="50"/>
      <c r="BU2789" s="50"/>
      <c r="BV2789" s="50"/>
      <c r="BW2789" s="50"/>
      <c r="BX2789" s="50"/>
      <c r="BY2789" s="50"/>
      <c r="BZ2789" s="50"/>
      <c r="CA2789" s="50"/>
      <c r="CB2789" s="50"/>
      <c r="CC2789" s="50"/>
      <c r="CD2789" s="50"/>
      <c r="CE2789" s="50"/>
      <c r="CF2789" s="50"/>
      <c r="CG2789" s="50"/>
      <c r="CH2789" s="50"/>
      <c r="CI2789" s="50"/>
      <c r="CJ2789" s="50"/>
      <c r="CK2789" s="50"/>
      <c r="CL2789" s="50"/>
      <c r="CM2789" s="50"/>
      <c r="CN2789" s="50"/>
      <c r="CO2789" s="50"/>
      <c r="CP2789" s="50"/>
      <c r="CQ2789" s="50"/>
      <c r="CR2789" s="50"/>
      <c r="CS2789" s="50"/>
      <c r="CT2789" s="50"/>
      <c r="CU2789" s="50"/>
      <c r="CV2789" s="50"/>
      <c r="CW2789" s="50"/>
      <c r="CX2789" s="50"/>
      <c r="CY2789" s="50"/>
      <c r="CZ2789" s="50"/>
      <c r="DA2789" s="50"/>
      <c r="DB2789" s="50"/>
      <c r="DC2789" s="50"/>
      <c r="DD2789" s="50"/>
      <c r="DE2789" s="50"/>
      <c r="DF2789" s="50"/>
    </row>
    <row r="2790" spans="2:110" x14ac:dyDescent="0.2">
      <c r="C2790" s="206"/>
      <c r="E2790" s="203"/>
      <c r="F2790" s="203"/>
      <c r="G2790" s="203"/>
      <c r="H2790" s="203"/>
      <c r="I2790" s="203"/>
      <c r="J2790" s="203"/>
      <c r="K2790" s="203"/>
      <c r="L2790" s="203"/>
      <c r="M2790" s="203"/>
      <c r="N2790" s="203"/>
      <c r="O2790" s="203"/>
      <c r="P2790" s="203"/>
      <c r="Q2790" s="204"/>
      <c r="R2790" s="204"/>
      <c r="S2790" s="234"/>
      <c r="T2790" s="50"/>
      <c r="U2790" s="50"/>
      <c r="V2790" s="50"/>
      <c r="W2790" s="50"/>
      <c r="X2790" s="50"/>
      <c r="Y2790" s="50"/>
      <c r="Z2790" s="250"/>
      <c r="AA2790" s="238"/>
      <c r="AB2790" s="50"/>
      <c r="AC2790" s="50"/>
      <c r="AD2790" s="50"/>
      <c r="AE2790" s="50"/>
      <c r="AF2790" s="50"/>
      <c r="AG2790" s="50"/>
      <c r="AH2790" s="50"/>
      <c r="AI2790" s="50"/>
      <c r="AJ2790" s="50"/>
      <c r="AK2790" s="50"/>
      <c r="AL2790" s="50"/>
      <c r="AM2790" s="50"/>
      <c r="AN2790" s="50"/>
      <c r="AO2790" s="50"/>
      <c r="AP2790" s="50"/>
      <c r="AQ2790" s="50"/>
      <c r="AR2790" s="50"/>
      <c r="AS2790" s="50"/>
      <c r="AT2790" s="50"/>
      <c r="AU2790" s="50"/>
      <c r="AV2790" s="50"/>
      <c r="AW2790" s="50"/>
      <c r="AX2790" s="50"/>
      <c r="AY2790" s="50"/>
      <c r="AZ2790" s="50"/>
      <c r="BA2790" s="50"/>
      <c r="BB2790" s="50"/>
      <c r="BC2790" s="50"/>
      <c r="BD2790" s="50"/>
      <c r="BE2790" s="50"/>
      <c r="BF2790" s="50"/>
      <c r="BG2790" s="50"/>
      <c r="BH2790" s="50"/>
      <c r="BI2790" s="50"/>
      <c r="BJ2790" s="50"/>
      <c r="BK2790" s="50"/>
      <c r="BL2790" s="50"/>
      <c r="BM2790" s="50"/>
      <c r="BN2790" s="50"/>
      <c r="BO2790" s="50"/>
      <c r="BP2790" s="50"/>
      <c r="BQ2790" s="50"/>
      <c r="BR2790" s="50"/>
      <c r="BS2790" s="50"/>
      <c r="BT2790" s="50"/>
      <c r="BU2790" s="50"/>
      <c r="BV2790" s="50"/>
      <c r="BW2790" s="50"/>
      <c r="BX2790" s="50"/>
      <c r="BY2790" s="50"/>
      <c r="BZ2790" s="50"/>
      <c r="CA2790" s="50"/>
      <c r="CB2790" s="50"/>
      <c r="CC2790" s="50"/>
      <c r="CD2790" s="50"/>
      <c r="CE2790" s="50"/>
      <c r="CF2790" s="50"/>
      <c r="CG2790" s="50"/>
      <c r="CH2790" s="50"/>
      <c r="CI2790" s="50"/>
      <c r="CJ2790" s="50"/>
      <c r="CK2790" s="50"/>
      <c r="CL2790" s="50"/>
      <c r="CM2790" s="50"/>
      <c r="CN2790" s="50"/>
      <c r="CO2790" s="50"/>
      <c r="CP2790" s="50"/>
      <c r="CQ2790" s="50"/>
      <c r="CR2790" s="50"/>
      <c r="CS2790" s="50"/>
      <c r="CT2790" s="50"/>
      <c r="CU2790" s="50"/>
      <c r="CV2790" s="50"/>
      <c r="CW2790" s="50"/>
      <c r="CX2790" s="50"/>
      <c r="CY2790" s="50"/>
      <c r="CZ2790" s="50"/>
      <c r="DA2790" s="50"/>
      <c r="DB2790" s="50"/>
      <c r="DC2790" s="50"/>
      <c r="DD2790" s="50"/>
      <c r="DE2790" s="50"/>
      <c r="DF2790" s="50"/>
    </row>
    <row r="2791" spans="2:110" x14ac:dyDescent="0.2">
      <c r="C2791" s="206"/>
      <c r="E2791" s="203"/>
      <c r="F2791" s="203"/>
      <c r="G2791" s="203"/>
      <c r="H2791" s="203"/>
      <c r="I2791" s="203"/>
      <c r="J2791" s="203"/>
      <c r="K2791" s="203"/>
      <c r="L2791" s="203"/>
      <c r="M2791" s="203"/>
      <c r="N2791" s="203"/>
      <c r="O2791" s="203"/>
      <c r="P2791" s="203"/>
      <c r="Q2791" s="204"/>
      <c r="R2791" s="204"/>
      <c r="S2791" s="234"/>
      <c r="T2791" s="50"/>
      <c r="U2791" s="50"/>
      <c r="V2791" s="50"/>
      <c r="W2791" s="50"/>
      <c r="X2791" s="50"/>
      <c r="Y2791" s="50"/>
      <c r="Z2791" s="250"/>
      <c r="AA2791" s="238"/>
      <c r="AB2791" s="50"/>
      <c r="AC2791" s="50"/>
      <c r="AD2791" s="50"/>
      <c r="AE2791" s="50"/>
      <c r="AF2791" s="50"/>
      <c r="AG2791" s="50"/>
      <c r="AH2791" s="50"/>
      <c r="AI2791" s="50"/>
      <c r="AJ2791" s="50"/>
      <c r="AK2791" s="50"/>
      <c r="AL2791" s="50"/>
      <c r="AM2791" s="50"/>
      <c r="AN2791" s="50"/>
      <c r="AO2791" s="50"/>
      <c r="AP2791" s="50"/>
      <c r="AQ2791" s="50"/>
      <c r="AR2791" s="50"/>
      <c r="AS2791" s="50"/>
      <c r="AT2791" s="50"/>
      <c r="AU2791" s="50"/>
      <c r="AV2791" s="50"/>
      <c r="AW2791" s="50"/>
      <c r="AX2791" s="50"/>
      <c r="AY2791" s="50"/>
      <c r="AZ2791" s="50"/>
      <c r="BA2791" s="50"/>
      <c r="BB2791" s="50"/>
      <c r="BC2791" s="50"/>
      <c r="BD2791" s="50"/>
      <c r="BE2791" s="50"/>
      <c r="BF2791" s="50"/>
      <c r="BG2791" s="50"/>
      <c r="BH2791" s="50"/>
      <c r="BI2791" s="50"/>
      <c r="BJ2791" s="50"/>
      <c r="BK2791" s="50"/>
      <c r="BL2791" s="50"/>
      <c r="BM2791" s="50"/>
      <c r="BN2791" s="50"/>
      <c r="BO2791" s="50"/>
      <c r="BP2791" s="50"/>
      <c r="BQ2791" s="50"/>
      <c r="BR2791" s="50"/>
      <c r="BS2791" s="50"/>
      <c r="BT2791" s="50"/>
      <c r="BU2791" s="50"/>
      <c r="BV2791" s="50"/>
      <c r="BW2791" s="50"/>
      <c r="BX2791" s="50"/>
      <c r="BY2791" s="50"/>
      <c r="BZ2791" s="50"/>
      <c r="CA2791" s="50"/>
      <c r="CB2791" s="50"/>
      <c r="CC2791" s="50"/>
      <c r="CD2791" s="50"/>
      <c r="CE2791" s="50"/>
      <c r="CF2791" s="50"/>
      <c r="CG2791" s="50"/>
      <c r="CH2791" s="50"/>
      <c r="CI2791" s="50"/>
      <c r="CJ2791" s="50"/>
      <c r="CK2791" s="50"/>
      <c r="CL2791" s="50"/>
      <c r="CM2791" s="50"/>
      <c r="CN2791" s="50"/>
      <c r="CO2791" s="50"/>
      <c r="CP2791" s="50"/>
      <c r="CQ2791" s="50"/>
      <c r="CR2791" s="50"/>
      <c r="CS2791" s="50"/>
      <c r="CT2791" s="50"/>
      <c r="CU2791" s="50"/>
      <c r="CV2791" s="50"/>
      <c r="CW2791" s="50"/>
      <c r="CX2791" s="50"/>
      <c r="CY2791" s="50"/>
      <c r="CZ2791" s="50"/>
      <c r="DA2791" s="50"/>
      <c r="DB2791" s="50"/>
      <c r="DC2791" s="50"/>
      <c r="DD2791" s="50"/>
      <c r="DE2791" s="50"/>
      <c r="DF2791" s="50"/>
    </row>
    <row r="2792" spans="2:110" x14ac:dyDescent="0.2">
      <c r="C2792" s="206"/>
      <c r="E2792" s="203"/>
      <c r="F2792" s="203"/>
      <c r="G2792" s="203"/>
      <c r="H2792" s="203"/>
      <c r="I2792" s="203"/>
      <c r="J2792" s="203"/>
      <c r="K2792" s="203"/>
      <c r="L2792" s="203"/>
      <c r="M2792" s="203"/>
      <c r="N2792" s="203"/>
      <c r="O2792" s="203"/>
      <c r="P2792" s="203"/>
      <c r="Q2792" s="204"/>
      <c r="R2792" s="204"/>
      <c r="S2792" s="234"/>
      <c r="T2792" s="50"/>
      <c r="U2792" s="50"/>
      <c r="V2792" s="50"/>
      <c r="W2792" s="50"/>
      <c r="X2792" s="50"/>
      <c r="Y2792" s="50"/>
      <c r="Z2792" s="250"/>
      <c r="AA2792" s="238"/>
      <c r="AB2792" s="50"/>
      <c r="AC2792" s="50"/>
      <c r="AD2792" s="50"/>
      <c r="AE2792" s="50"/>
      <c r="AF2792" s="50"/>
      <c r="AG2792" s="50"/>
      <c r="AH2792" s="50"/>
      <c r="AI2792" s="50"/>
      <c r="AJ2792" s="50"/>
      <c r="AK2792" s="50"/>
      <c r="AL2792" s="50"/>
      <c r="AM2792" s="50"/>
      <c r="AN2792" s="50"/>
      <c r="AO2792" s="50"/>
      <c r="AP2792" s="50"/>
      <c r="AQ2792" s="50"/>
      <c r="AR2792" s="50"/>
      <c r="AS2792" s="50"/>
      <c r="AT2792" s="50"/>
      <c r="AU2792" s="50"/>
      <c r="AV2792" s="50"/>
      <c r="AW2792" s="50"/>
      <c r="AX2792" s="50"/>
      <c r="AY2792" s="50"/>
      <c r="AZ2792" s="50"/>
      <c r="BA2792" s="50"/>
      <c r="BB2792" s="50"/>
      <c r="BC2792" s="50"/>
      <c r="BD2792" s="50"/>
      <c r="BE2792" s="50"/>
      <c r="BF2792" s="50"/>
      <c r="BG2792" s="50"/>
      <c r="BH2792" s="50"/>
      <c r="BI2792" s="50"/>
      <c r="BJ2792" s="50"/>
      <c r="BK2792" s="50"/>
      <c r="BL2792" s="50"/>
      <c r="BM2792" s="50"/>
      <c r="BN2792" s="50"/>
      <c r="BO2792" s="50"/>
      <c r="BP2792" s="50"/>
      <c r="BQ2792" s="50"/>
      <c r="BR2792" s="50"/>
      <c r="BS2792" s="50"/>
      <c r="BT2792" s="50"/>
      <c r="BU2792" s="50"/>
      <c r="BV2792" s="50"/>
      <c r="BW2792" s="50"/>
      <c r="BX2792" s="50"/>
      <c r="BY2792" s="50"/>
      <c r="BZ2792" s="50"/>
      <c r="CA2792" s="50"/>
      <c r="CB2792" s="50"/>
      <c r="CC2792" s="50"/>
      <c r="CD2792" s="50"/>
      <c r="CE2792" s="50"/>
      <c r="CF2792" s="50"/>
      <c r="CG2792" s="50"/>
      <c r="CH2792" s="50"/>
      <c r="CI2792" s="50"/>
      <c r="CJ2792" s="50"/>
      <c r="CK2792" s="50"/>
      <c r="CL2792" s="50"/>
      <c r="CM2792" s="50"/>
      <c r="CN2792" s="50"/>
      <c r="CO2792" s="50"/>
      <c r="CP2792" s="50"/>
      <c r="CQ2792" s="50"/>
      <c r="CR2792" s="50"/>
      <c r="CS2792" s="50"/>
      <c r="CT2792" s="50"/>
      <c r="CU2792" s="50"/>
      <c r="CV2792" s="50"/>
      <c r="CW2792" s="50"/>
      <c r="CX2792" s="50"/>
      <c r="CY2792" s="50"/>
      <c r="CZ2792" s="50"/>
      <c r="DA2792" s="50"/>
      <c r="DB2792" s="50"/>
      <c r="DC2792" s="50"/>
      <c r="DD2792" s="50"/>
      <c r="DE2792" s="50"/>
      <c r="DF2792" s="50"/>
    </row>
    <row r="2793" spans="2:110" x14ac:dyDescent="0.2">
      <c r="C2793" s="206"/>
      <c r="E2793" s="203"/>
      <c r="F2793" s="203"/>
      <c r="G2793" s="203"/>
      <c r="H2793" s="203"/>
      <c r="I2793" s="203"/>
      <c r="J2793" s="203"/>
      <c r="K2793" s="203"/>
      <c r="L2793" s="203"/>
      <c r="M2793" s="203"/>
      <c r="N2793" s="203"/>
      <c r="O2793" s="203"/>
      <c r="P2793" s="203"/>
      <c r="Q2793" s="204"/>
      <c r="R2793" s="204"/>
      <c r="S2793" s="234"/>
      <c r="T2793" s="50"/>
      <c r="U2793" s="50"/>
      <c r="V2793" s="50"/>
      <c r="W2793" s="50"/>
      <c r="X2793" s="50"/>
      <c r="Y2793" s="50"/>
      <c r="Z2793" s="250"/>
      <c r="AA2793" s="238"/>
      <c r="AB2793" s="50"/>
      <c r="AC2793" s="50"/>
      <c r="AD2793" s="50"/>
      <c r="AE2793" s="50"/>
      <c r="AF2793" s="50"/>
      <c r="AG2793" s="50"/>
      <c r="AH2793" s="50"/>
      <c r="AI2793" s="50"/>
      <c r="AJ2793" s="50"/>
      <c r="AK2793" s="50"/>
      <c r="AL2793" s="50"/>
      <c r="AM2793" s="50"/>
      <c r="AN2793" s="50"/>
      <c r="AO2793" s="50"/>
      <c r="AP2793" s="50"/>
      <c r="AQ2793" s="50"/>
      <c r="AR2793" s="50"/>
      <c r="AS2793" s="50"/>
      <c r="AT2793" s="50"/>
      <c r="AU2793" s="50"/>
      <c r="AV2793" s="50"/>
      <c r="AW2793" s="50"/>
      <c r="AX2793" s="50"/>
      <c r="AY2793" s="50"/>
      <c r="AZ2793" s="50"/>
      <c r="BA2793" s="50"/>
      <c r="BB2793" s="50"/>
      <c r="BC2793" s="50"/>
      <c r="BD2793" s="50"/>
      <c r="BE2793" s="50"/>
      <c r="BF2793" s="50"/>
      <c r="BG2793" s="50"/>
      <c r="BH2793" s="50"/>
      <c r="BI2793" s="50"/>
      <c r="BJ2793" s="50"/>
      <c r="BK2793" s="50"/>
      <c r="BL2793" s="50"/>
      <c r="BM2793" s="50"/>
      <c r="BN2793" s="50"/>
      <c r="BO2793" s="50"/>
      <c r="BP2793" s="50"/>
      <c r="BQ2793" s="50"/>
      <c r="BR2793" s="50"/>
      <c r="BS2793" s="50"/>
      <c r="BT2793" s="50"/>
      <c r="BU2793" s="50"/>
      <c r="BV2793" s="50"/>
      <c r="BW2793" s="50"/>
      <c r="BX2793" s="50"/>
      <c r="BY2793" s="50"/>
      <c r="BZ2793" s="50"/>
      <c r="CA2793" s="50"/>
      <c r="CB2793" s="50"/>
      <c r="CC2793" s="50"/>
      <c r="CD2793" s="50"/>
      <c r="CE2793" s="50"/>
      <c r="CF2793" s="50"/>
      <c r="CG2793" s="50"/>
      <c r="CH2793" s="50"/>
      <c r="CI2793" s="50"/>
      <c r="CJ2793" s="50"/>
      <c r="CK2793" s="50"/>
      <c r="CL2793" s="50"/>
      <c r="CM2793" s="50"/>
      <c r="CN2793" s="50"/>
      <c r="CO2793" s="50"/>
      <c r="CP2793" s="50"/>
      <c r="CQ2793" s="50"/>
      <c r="CR2793" s="50"/>
      <c r="CS2793" s="50"/>
      <c r="CT2793" s="50"/>
      <c r="CU2793" s="50"/>
      <c r="CV2793" s="50"/>
      <c r="CW2793" s="50"/>
      <c r="CX2793" s="50"/>
      <c r="CY2793" s="50"/>
      <c r="CZ2793" s="50"/>
      <c r="DA2793" s="50"/>
      <c r="DB2793" s="50"/>
      <c r="DC2793" s="50"/>
      <c r="DD2793" s="50"/>
      <c r="DE2793" s="50"/>
      <c r="DF2793" s="50"/>
    </row>
    <row r="2794" spans="2:110" x14ac:dyDescent="0.2">
      <c r="C2794" s="206"/>
      <c r="E2794" s="203"/>
      <c r="F2794" s="203"/>
      <c r="G2794" s="203"/>
      <c r="H2794" s="203"/>
      <c r="I2794" s="203"/>
      <c r="J2794" s="203"/>
      <c r="K2794" s="203"/>
      <c r="L2794" s="203"/>
      <c r="M2794" s="203"/>
      <c r="N2794" s="203"/>
      <c r="O2794" s="203"/>
      <c r="P2794" s="203"/>
      <c r="Q2794" s="204"/>
      <c r="R2794" s="204"/>
      <c r="S2794" s="234"/>
      <c r="T2794" s="50"/>
      <c r="U2794" s="50"/>
      <c r="V2794" s="50"/>
      <c r="W2794" s="50"/>
      <c r="X2794" s="50"/>
      <c r="Y2794" s="50"/>
      <c r="Z2794" s="250"/>
      <c r="AA2794" s="238"/>
      <c r="AB2794" s="50"/>
      <c r="AC2794" s="50"/>
      <c r="AD2794" s="50"/>
      <c r="AE2794" s="50"/>
      <c r="AF2794" s="50"/>
      <c r="AG2794" s="50"/>
      <c r="AH2794" s="50"/>
      <c r="AI2794" s="50"/>
      <c r="AJ2794" s="50"/>
      <c r="AK2794" s="50"/>
      <c r="AL2794" s="50"/>
      <c r="AM2794" s="50"/>
      <c r="AN2794" s="50"/>
      <c r="AO2794" s="50"/>
      <c r="AP2794" s="50"/>
      <c r="AQ2794" s="50"/>
      <c r="AR2794" s="50"/>
      <c r="AS2794" s="50"/>
      <c r="AT2794" s="50"/>
      <c r="AU2794" s="50"/>
      <c r="AV2794" s="50"/>
      <c r="AW2794" s="50"/>
      <c r="AX2794" s="50"/>
      <c r="AY2794" s="50"/>
      <c r="AZ2794" s="50"/>
      <c r="BA2794" s="50"/>
      <c r="BB2794" s="50"/>
      <c r="BC2794" s="50"/>
      <c r="BD2794" s="50"/>
      <c r="BE2794" s="50"/>
      <c r="BF2794" s="50"/>
      <c r="BG2794" s="50"/>
      <c r="BH2794" s="50"/>
      <c r="BI2794" s="50"/>
      <c r="BJ2794" s="50"/>
      <c r="BK2794" s="50"/>
      <c r="BL2794" s="50"/>
      <c r="BM2794" s="50"/>
      <c r="BN2794" s="50"/>
      <c r="BO2794" s="50"/>
      <c r="BP2794" s="50"/>
      <c r="BQ2794" s="50"/>
      <c r="BR2794" s="50"/>
      <c r="BS2794" s="50"/>
      <c r="BT2794" s="50"/>
      <c r="BU2794" s="50"/>
      <c r="BV2794" s="50"/>
      <c r="BW2794" s="50"/>
      <c r="BX2794" s="50"/>
      <c r="BY2794" s="50"/>
      <c r="BZ2794" s="50"/>
      <c r="CA2794" s="50"/>
      <c r="CB2794" s="50"/>
      <c r="CC2794" s="50"/>
      <c r="CD2794" s="50"/>
      <c r="CE2794" s="50"/>
      <c r="CF2794" s="50"/>
      <c r="CG2794" s="50"/>
      <c r="CH2794" s="50"/>
      <c r="CI2794" s="50"/>
      <c r="CJ2794" s="50"/>
      <c r="CK2794" s="50"/>
      <c r="CL2794" s="50"/>
      <c r="CM2794" s="50"/>
      <c r="CN2794" s="50"/>
      <c r="CO2794" s="50"/>
      <c r="CP2794" s="50"/>
      <c r="CQ2794" s="50"/>
      <c r="CR2794" s="50"/>
      <c r="CS2794" s="50"/>
      <c r="CT2794" s="50"/>
      <c r="CU2794" s="50"/>
      <c r="CV2794" s="50"/>
      <c r="CW2794" s="50"/>
      <c r="CX2794" s="50"/>
      <c r="CY2794" s="50"/>
      <c r="CZ2794" s="50"/>
      <c r="DA2794" s="50"/>
      <c r="DB2794" s="50"/>
      <c r="DC2794" s="50"/>
      <c r="DD2794" s="50"/>
      <c r="DE2794" s="50"/>
      <c r="DF2794" s="50"/>
    </row>
    <row r="2795" spans="2:110" x14ac:dyDescent="0.2">
      <c r="C2795" s="206"/>
      <c r="E2795" s="203"/>
      <c r="F2795" s="203"/>
      <c r="G2795" s="203"/>
      <c r="H2795" s="203"/>
      <c r="I2795" s="203"/>
      <c r="J2795" s="203"/>
      <c r="K2795" s="203"/>
      <c r="L2795" s="203"/>
      <c r="M2795" s="203"/>
      <c r="N2795" s="203"/>
      <c r="O2795" s="203"/>
      <c r="P2795" s="203"/>
      <c r="Q2795" s="204"/>
      <c r="R2795" s="204"/>
      <c r="S2795" s="234"/>
      <c r="T2795" s="50"/>
      <c r="U2795" s="50"/>
      <c r="V2795" s="50"/>
      <c r="W2795" s="50"/>
      <c r="X2795" s="50"/>
      <c r="Y2795" s="50"/>
      <c r="Z2795" s="250"/>
      <c r="AA2795" s="238"/>
      <c r="AB2795" s="50"/>
      <c r="AC2795" s="50"/>
      <c r="AD2795" s="50"/>
      <c r="AE2795" s="50"/>
      <c r="AF2795" s="50"/>
      <c r="AG2795" s="50"/>
      <c r="AH2795" s="50"/>
      <c r="AI2795" s="50"/>
      <c r="AJ2795" s="50"/>
      <c r="AK2795" s="50"/>
      <c r="AL2795" s="50"/>
      <c r="AM2795" s="50"/>
      <c r="AN2795" s="50"/>
      <c r="AO2795" s="50"/>
      <c r="AP2795" s="50"/>
      <c r="AQ2795" s="50"/>
      <c r="AR2795" s="50"/>
      <c r="AS2795" s="50"/>
      <c r="AT2795" s="50"/>
      <c r="AU2795" s="50"/>
      <c r="AV2795" s="50"/>
      <c r="AW2795" s="50"/>
      <c r="AX2795" s="50"/>
      <c r="AY2795" s="50"/>
      <c r="AZ2795" s="50"/>
      <c r="BA2795" s="50"/>
      <c r="BB2795" s="50"/>
      <c r="BC2795" s="50"/>
      <c r="BD2795" s="50"/>
      <c r="BE2795" s="50"/>
      <c r="BF2795" s="50"/>
      <c r="BG2795" s="50"/>
      <c r="BH2795" s="50"/>
      <c r="BI2795" s="50"/>
      <c r="BJ2795" s="50"/>
      <c r="BK2795" s="50"/>
      <c r="BL2795" s="50"/>
      <c r="BM2795" s="50"/>
      <c r="BN2795" s="50"/>
      <c r="BO2795" s="50"/>
      <c r="BP2795" s="50"/>
      <c r="BQ2795" s="50"/>
      <c r="BR2795" s="50"/>
      <c r="BS2795" s="50"/>
      <c r="BT2795" s="50"/>
      <c r="BU2795" s="50"/>
      <c r="BV2795" s="50"/>
      <c r="BW2795" s="50"/>
      <c r="BX2795" s="50"/>
      <c r="BY2795" s="50"/>
      <c r="BZ2795" s="50"/>
      <c r="CA2795" s="50"/>
      <c r="CB2795" s="50"/>
      <c r="CC2795" s="50"/>
      <c r="CD2795" s="50"/>
      <c r="CE2795" s="50"/>
      <c r="CF2795" s="50"/>
      <c r="CG2795" s="50"/>
      <c r="CH2795" s="50"/>
      <c r="CI2795" s="50"/>
      <c r="CJ2795" s="50"/>
      <c r="CK2795" s="50"/>
      <c r="CL2795" s="50"/>
      <c r="CM2795" s="50"/>
      <c r="CN2795" s="50"/>
      <c r="CO2795" s="50"/>
      <c r="CP2795" s="50"/>
      <c r="CQ2795" s="50"/>
      <c r="CR2795" s="50"/>
      <c r="CS2795" s="50"/>
      <c r="CT2795" s="50"/>
      <c r="CU2795" s="50"/>
      <c r="CV2795" s="50"/>
      <c r="CW2795" s="50"/>
      <c r="CX2795" s="50"/>
      <c r="CY2795" s="50"/>
      <c r="CZ2795" s="50"/>
      <c r="DA2795" s="50"/>
      <c r="DB2795" s="50"/>
      <c r="DC2795" s="50"/>
      <c r="DD2795" s="50"/>
      <c r="DE2795" s="50"/>
      <c r="DF2795" s="50"/>
    </row>
    <row r="2796" spans="2:110" x14ac:dyDescent="0.2">
      <c r="C2796" s="206"/>
      <c r="E2796" s="203"/>
      <c r="F2796" s="203"/>
      <c r="G2796" s="203"/>
      <c r="H2796" s="203"/>
      <c r="I2796" s="203"/>
      <c r="J2796" s="203"/>
      <c r="K2796" s="203"/>
      <c r="L2796" s="203"/>
      <c r="M2796" s="203"/>
      <c r="N2796" s="203"/>
      <c r="O2796" s="203"/>
      <c r="P2796" s="203"/>
      <c r="Q2796" s="204"/>
      <c r="R2796" s="204"/>
      <c r="S2796" s="234"/>
      <c r="T2796" s="50"/>
      <c r="U2796" s="50"/>
      <c r="V2796" s="50"/>
      <c r="W2796" s="50"/>
      <c r="X2796" s="50"/>
      <c r="Y2796" s="50"/>
      <c r="Z2796" s="250"/>
      <c r="AA2796" s="238"/>
      <c r="AB2796" s="50"/>
      <c r="AC2796" s="50"/>
      <c r="AD2796" s="50"/>
      <c r="AE2796" s="50"/>
      <c r="AF2796" s="50"/>
      <c r="AG2796" s="50"/>
      <c r="AH2796" s="50"/>
      <c r="AI2796" s="50"/>
      <c r="AJ2796" s="50"/>
      <c r="AK2796" s="50"/>
      <c r="AL2796" s="50"/>
      <c r="AM2796" s="50"/>
      <c r="AN2796" s="50"/>
      <c r="AO2796" s="50"/>
      <c r="AP2796" s="50"/>
      <c r="AQ2796" s="50"/>
      <c r="AR2796" s="50"/>
      <c r="AS2796" s="50"/>
      <c r="AT2796" s="50"/>
      <c r="AU2796" s="50"/>
      <c r="AV2796" s="50"/>
      <c r="AW2796" s="50"/>
      <c r="AX2796" s="50"/>
      <c r="AY2796" s="50"/>
      <c r="AZ2796" s="50"/>
      <c r="BA2796" s="50"/>
      <c r="BB2796" s="50"/>
      <c r="BC2796" s="50"/>
      <c r="BD2796" s="50"/>
      <c r="BE2796" s="50"/>
      <c r="BF2796" s="50"/>
      <c r="BG2796" s="50"/>
      <c r="BH2796" s="50"/>
      <c r="BI2796" s="50"/>
      <c r="BJ2796" s="50"/>
      <c r="BK2796" s="50"/>
      <c r="BL2796" s="50"/>
      <c r="BM2796" s="50"/>
      <c r="BN2796" s="50"/>
      <c r="BO2796" s="50"/>
      <c r="BP2796" s="50"/>
      <c r="BQ2796" s="50"/>
      <c r="BR2796" s="50"/>
      <c r="BS2796" s="50"/>
      <c r="BT2796" s="50"/>
      <c r="BU2796" s="50"/>
      <c r="BV2796" s="50"/>
      <c r="BW2796" s="50"/>
      <c r="BX2796" s="50"/>
      <c r="BY2796" s="50"/>
      <c r="BZ2796" s="50"/>
      <c r="CA2796" s="50"/>
      <c r="CB2796" s="50"/>
      <c r="CC2796" s="50"/>
      <c r="CD2796" s="50"/>
      <c r="CE2796" s="50"/>
      <c r="CF2796" s="50"/>
      <c r="CG2796" s="50"/>
      <c r="CH2796" s="50"/>
      <c r="CI2796" s="50"/>
      <c r="CJ2796" s="50"/>
      <c r="CK2796" s="50"/>
      <c r="CL2796" s="50"/>
      <c r="CM2796" s="50"/>
      <c r="CN2796" s="50"/>
      <c r="CO2796" s="50"/>
      <c r="CP2796" s="50"/>
      <c r="CQ2796" s="50"/>
      <c r="CR2796" s="50"/>
      <c r="CS2796" s="50"/>
      <c r="CT2796" s="50"/>
      <c r="CU2796" s="50"/>
      <c r="CV2796" s="50"/>
      <c r="CW2796" s="50"/>
      <c r="CX2796" s="50"/>
      <c r="CY2796" s="50"/>
      <c r="CZ2796" s="50"/>
      <c r="DA2796" s="50"/>
      <c r="DB2796" s="50"/>
      <c r="DC2796" s="50"/>
      <c r="DD2796" s="50"/>
      <c r="DE2796" s="50"/>
      <c r="DF2796" s="50"/>
    </row>
    <row r="2797" spans="2:110" x14ac:dyDescent="0.2">
      <c r="C2797" s="206"/>
      <c r="E2797" s="203"/>
      <c r="F2797" s="203"/>
      <c r="G2797" s="203"/>
      <c r="H2797" s="203"/>
      <c r="I2797" s="203"/>
      <c r="J2797" s="203"/>
      <c r="K2797" s="203"/>
      <c r="L2797" s="203"/>
      <c r="M2797" s="203"/>
      <c r="N2797" s="203"/>
      <c r="O2797" s="203"/>
      <c r="P2797" s="203"/>
      <c r="Q2797" s="204"/>
      <c r="R2797" s="204"/>
      <c r="S2797" s="234"/>
      <c r="T2797" s="50"/>
      <c r="U2797" s="50"/>
      <c r="V2797" s="50"/>
      <c r="W2797" s="50"/>
      <c r="X2797" s="50"/>
      <c r="Y2797" s="50"/>
      <c r="Z2797" s="250"/>
      <c r="AA2797" s="238"/>
      <c r="AB2797" s="50"/>
      <c r="AC2797" s="50"/>
      <c r="AD2797" s="50"/>
      <c r="AE2797" s="50"/>
      <c r="AF2797" s="50"/>
      <c r="AG2797" s="50"/>
      <c r="AH2797" s="50"/>
      <c r="AI2797" s="50"/>
      <c r="AJ2797" s="50"/>
      <c r="AK2797" s="50"/>
      <c r="AL2797" s="50"/>
      <c r="AM2797" s="50"/>
      <c r="AN2797" s="50"/>
      <c r="AO2797" s="50"/>
      <c r="AP2797" s="50"/>
      <c r="AQ2797" s="50"/>
      <c r="AR2797" s="50"/>
      <c r="AS2797" s="50"/>
      <c r="AT2797" s="50"/>
      <c r="AU2797" s="50"/>
      <c r="AV2797" s="50"/>
      <c r="AW2797" s="50"/>
      <c r="AX2797" s="50"/>
      <c r="AY2797" s="50"/>
      <c r="AZ2797" s="50"/>
      <c r="BA2797" s="50"/>
      <c r="BB2797" s="50"/>
      <c r="BC2797" s="50"/>
      <c r="BD2797" s="50"/>
      <c r="BE2797" s="50"/>
      <c r="BF2797" s="50"/>
      <c r="BG2797" s="50"/>
      <c r="BH2797" s="50"/>
      <c r="BI2797" s="50"/>
      <c r="BJ2797" s="50"/>
      <c r="BK2797" s="50"/>
      <c r="BL2797" s="50"/>
      <c r="BM2797" s="50"/>
      <c r="BN2797" s="50"/>
      <c r="BO2797" s="50"/>
      <c r="BP2797" s="50"/>
      <c r="BQ2797" s="50"/>
      <c r="BR2797" s="50"/>
      <c r="BS2797" s="50"/>
      <c r="BT2797" s="50"/>
      <c r="BU2797" s="50"/>
      <c r="BV2797" s="50"/>
      <c r="BW2797" s="50"/>
      <c r="BX2797" s="50"/>
      <c r="BY2797" s="50"/>
      <c r="BZ2797" s="50"/>
      <c r="CA2797" s="50"/>
      <c r="CB2797" s="50"/>
      <c r="CC2797" s="50"/>
      <c r="CD2797" s="50"/>
      <c r="CE2797" s="50"/>
      <c r="CF2797" s="50"/>
      <c r="CG2797" s="50"/>
      <c r="CH2797" s="50"/>
      <c r="CI2797" s="50"/>
      <c r="CJ2797" s="50"/>
      <c r="CK2797" s="50"/>
      <c r="CL2797" s="50"/>
      <c r="CM2797" s="50"/>
      <c r="CN2797" s="50"/>
      <c r="CO2797" s="50"/>
      <c r="CP2797" s="50"/>
      <c r="CQ2797" s="50"/>
      <c r="CR2797" s="50"/>
      <c r="CS2797" s="50"/>
      <c r="CT2797" s="50"/>
      <c r="CU2797" s="50"/>
      <c r="CV2797" s="50"/>
      <c r="CW2797" s="50"/>
      <c r="CX2797" s="50"/>
      <c r="CY2797" s="50"/>
      <c r="CZ2797" s="50"/>
      <c r="DA2797" s="50"/>
      <c r="DB2797" s="50"/>
      <c r="DC2797" s="50"/>
      <c r="DD2797" s="50"/>
      <c r="DE2797" s="50"/>
      <c r="DF2797" s="50"/>
    </row>
    <row r="2798" spans="2:110" x14ac:dyDescent="0.2">
      <c r="C2798" s="206"/>
      <c r="E2798" s="203"/>
      <c r="F2798" s="203"/>
      <c r="G2798" s="203"/>
      <c r="H2798" s="203"/>
      <c r="I2798" s="203"/>
      <c r="J2798" s="203"/>
      <c r="K2798" s="203"/>
      <c r="L2798" s="203"/>
      <c r="M2798" s="203"/>
      <c r="N2798" s="203"/>
      <c r="O2798" s="203"/>
      <c r="P2798" s="203"/>
      <c r="Q2798" s="204"/>
      <c r="R2798" s="204"/>
      <c r="S2798" s="234"/>
      <c r="T2798" s="50"/>
      <c r="U2798" s="50"/>
      <c r="V2798" s="50"/>
      <c r="W2798" s="50"/>
      <c r="X2798" s="50"/>
      <c r="Y2798" s="50"/>
      <c r="Z2798" s="250"/>
      <c r="AA2798" s="238"/>
      <c r="AB2798" s="50"/>
      <c r="AC2798" s="50"/>
      <c r="AD2798" s="50"/>
      <c r="AE2798" s="50"/>
      <c r="AF2798" s="50"/>
      <c r="AG2798" s="50"/>
      <c r="AH2798" s="50"/>
      <c r="AI2798" s="50"/>
      <c r="AJ2798" s="50"/>
      <c r="AK2798" s="50"/>
      <c r="AL2798" s="50"/>
      <c r="AM2798" s="50"/>
      <c r="AN2798" s="50"/>
      <c r="AO2798" s="50"/>
      <c r="AP2798" s="50"/>
      <c r="AQ2798" s="50"/>
      <c r="AR2798" s="50"/>
      <c r="AS2798" s="50"/>
      <c r="AT2798" s="50"/>
      <c r="AU2798" s="50"/>
      <c r="AV2798" s="50"/>
      <c r="AW2798" s="50"/>
      <c r="AX2798" s="50"/>
      <c r="AY2798" s="50"/>
      <c r="AZ2798" s="50"/>
      <c r="BA2798" s="50"/>
      <c r="BB2798" s="50"/>
      <c r="BC2798" s="50"/>
      <c r="BD2798" s="50"/>
      <c r="BE2798" s="50"/>
      <c r="BF2798" s="50"/>
      <c r="BG2798" s="50"/>
      <c r="BH2798" s="50"/>
      <c r="BI2798" s="50"/>
      <c r="BJ2798" s="50"/>
      <c r="BK2798" s="50"/>
      <c r="BL2798" s="50"/>
      <c r="BM2798" s="50"/>
      <c r="BN2798" s="50"/>
      <c r="BO2798" s="50"/>
      <c r="BP2798" s="50"/>
      <c r="BQ2798" s="50"/>
      <c r="BR2798" s="50"/>
      <c r="BS2798" s="50"/>
      <c r="BT2798" s="50"/>
      <c r="BU2798" s="50"/>
      <c r="BV2798" s="50"/>
      <c r="BW2798" s="50"/>
      <c r="BX2798" s="50"/>
      <c r="BY2798" s="50"/>
      <c r="BZ2798" s="50"/>
      <c r="CA2798" s="50"/>
      <c r="CB2798" s="50"/>
      <c r="CC2798" s="50"/>
      <c r="CD2798" s="50"/>
      <c r="CE2798" s="50"/>
      <c r="CF2798" s="50"/>
      <c r="CG2798" s="50"/>
      <c r="CH2798" s="50"/>
      <c r="CI2798" s="50"/>
      <c r="CJ2798" s="50"/>
      <c r="CK2798" s="50"/>
      <c r="CL2798" s="50"/>
      <c r="CM2798" s="50"/>
      <c r="CN2798" s="50"/>
      <c r="CO2798" s="50"/>
      <c r="CP2798" s="50"/>
      <c r="CQ2798" s="50"/>
      <c r="CR2798" s="50"/>
      <c r="CS2798" s="50"/>
      <c r="CT2798" s="50"/>
      <c r="CU2798" s="50"/>
      <c r="CV2798" s="50"/>
      <c r="CW2798" s="50"/>
      <c r="CX2798" s="50"/>
      <c r="CY2798" s="50"/>
      <c r="CZ2798" s="50"/>
      <c r="DA2798" s="50"/>
      <c r="DB2798" s="50"/>
      <c r="DC2798" s="50"/>
      <c r="DD2798" s="50"/>
      <c r="DE2798" s="50"/>
      <c r="DF2798" s="50"/>
    </row>
    <row r="2799" spans="2:110" x14ac:dyDescent="0.2">
      <c r="C2799" s="206"/>
      <c r="E2799" s="203"/>
      <c r="F2799" s="203"/>
      <c r="G2799" s="203"/>
      <c r="H2799" s="203"/>
      <c r="I2799" s="203"/>
      <c r="J2799" s="203"/>
      <c r="K2799" s="203"/>
      <c r="L2799" s="203"/>
      <c r="M2799" s="203"/>
      <c r="N2799" s="203"/>
      <c r="O2799" s="203"/>
      <c r="P2799" s="203"/>
      <c r="Q2799" s="204"/>
      <c r="R2799" s="204"/>
      <c r="S2799" s="234"/>
      <c r="T2799" s="50"/>
      <c r="U2799" s="50"/>
      <c r="V2799" s="50"/>
      <c r="W2799" s="50"/>
      <c r="X2799" s="50"/>
      <c r="Y2799" s="50"/>
      <c r="Z2799" s="250"/>
      <c r="AA2799" s="238"/>
      <c r="AB2799" s="50"/>
      <c r="AC2799" s="50"/>
      <c r="AD2799" s="50"/>
      <c r="AE2799" s="50"/>
      <c r="AF2799" s="50"/>
      <c r="AG2799" s="50"/>
      <c r="AH2799" s="50"/>
      <c r="AI2799" s="50"/>
      <c r="AJ2799" s="50"/>
      <c r="AK2799" s="50"/>
      <c r="AL2799" s="50"/>
      <c r="AM2799" s="50"/>
      <c r="AN2799" s="50"/>
      <c r="AO2799" s="50"/>
      <c r="AP2799" s="50"/>
      <c r="AQ2799" s="50"/>
      <c r="AR2799" s="50"/>
      <c r="AS2799" s="50"/>
      <c r="AT2799" s="50"/>
      <c r="AU2799" s="50"/>
      <c r="AV2799" s="50"/>
      <c r="AW2799" s="50"/>
      <c r="AX2799" s="50"/>
      <c r="AY2799" s="50"/>
      <c r="AZ2799" s="50"/>
      <c r="BA2799" s="50"/>
      <c r="BB2799" s="50"/>
      <c r="BC2799" s="50"/>
      <c r="BD2799" s="50"/>
      <c r="BE2799" s="50"/>
      <c r="BF2799" s="50"/>
      <c r="BG2799" s="50"/>
      <c r="BH2799" s="50"/>
      <c r="BI2799" s="50"/>
      <c r="BJ2799" s="50"/>
      <c r="BK2799" s="50"/>
      <c r="BL2799" s="50"/>
      <c r="BM2799" s="50"/>
      <c r="BN2799" s="50"/>
      <c r="BO2799" s="50"/>
      <c r="BP2799" s="50"/>
      <c r="BQ2799" s="50"/>
      <c r="BR2799" s="50"/>
      <c r="BS2799" s="50"/>
      <c r="BT2799" s="50"/>
      <c r="BU2799" s="50"/>
      <c r="BV2799" s="50"/>
      <c r="BW2799" s="50"/>
      <c r="BX2799" s="50"/>
      <c r="BY2799" s="50"/>
      <c r="BZ2799" s="50"/>
      <c r="CA2799" s="50"/>
      <c r="CB2799" s="50"/>
      <c r="CC2799" s="50"/>
      <c r="CD2799" s="50"/>
      <c r="CE2799" s="50"/>
      <c r="CF2799" s="50"/>
      <c r="CG2799" s="50"/>
      <c r="CH2799" s="50"/>
      <c r="CI2799" s="50"/>
      <c r="CJ2799" s="50"/>
      <c r="CK2799" s="50"/>
      <c r="CL2799" s="50"/>
      <c r="CM2799" s="50"/>
      <c r="CN2799" s="50"/>
      <c r="CO2799" s="50"/>
      <c r="CP2799" s="50"/>
      <c r="CQ2799" s="50"/>
      <c r="CR2799" s="50"/>
      <c r="CS2799" s="50"/>
      <c r="CT2799" s="50"/>
      <c r="CU2799" s="50"/>
      <c r="CV2799" s="50"/>
      <c r="CW2799" s="50"/>
      <c r="CX2799" s="50"/>
      <c r="CY2799" s="50"/>
      <c r="CZ2799" s="50"/>
      <c r="DA2799" s="50"/>
      <c r="DB2799" s="50"/>
      <c r="DC2799" s="50"/>
      <c r="DD2799" s="50"/>
      <c r="DE2799" s="50"/>
      <c r="DF2799" s="50"/>
    </row>
    <row r="2800" spans="2:110" x14ac:dyDescent="0.2">
      <c r="B2800" s="194"/>
      <c r="C2800" s="206"/>
      <c r="D2800" s="200"/>
      <c r="E2800" s="203"/>
      <c r="F2800" s="203"/>
      <c r="G2800" s="203"/>
      <c r="H2800" s="203"/>
      <c r="I2800" s="203"/>
      <c r="J2800" s="203"/>
      <c r="K2800" s="203"/>
      <c r="L2800" s="203"/>
      <c r="M2800" s="203"/>
      <c r="N2800" s="203"/>
      <c r="O2800" s="203"/>
      <c r="P2800" s="203"/>
      <c r="Q2800" s="204"/>
      <c r="R2800" s="204"/>
      <c r="S2800" s="234"/>
      <c r="T2800" s="50"/>
      <c r="U2800" s="50"/>
      <c r="V2800" s="50"/>
      <c r="W2800" s="50"/>
      <c r="X2800" s="50"/>
      <c r="Y2800" s="50"/>
      <c r="Z2800" s="250"/>
      <c r="AA2800" s="238"/>
      <c r="AB2800" s="50"/>
      <c r="AC2800" s="50"/>
      <c r="AD2800" s="50"/>
      <c r="AE2800" s="50"/>
      <c r="AF2800" s="50"/>
      <c r="AG2800" s="50"/>
      <c r="AH2800" s="50"/>
      <c r="AI2800" s="50"/>
      <c r="AJ2800" s="50"/>
      <c r="AK2800" s="50"/>
      <c r="AL2800" s="50"/>
      <c r="AM2800" s="50"/>
      <c r="AN2800" s="50"/>
      <c r="AO2800" s="50"/>
      <c r="AP2800" s="50"/>
      <c r="AQ2800" s="50"/>
      <c r="AR2800" s="50"/>
      <c r="AS2800" s="50"/>
      <c r="AT2800" s="50"/>
      <c r="AU2800" s="50"/>
      <c r="AV2800" s="50"/>
      <c r="AW2800" s="50"/>
      <c r="AX2800" s="50"/>
      <c r="AY2800" s="50"/>
      <c r="AZ2800" s="50"/>
      <c r="BA2800" s="50"/>
      <c r="BB2800" s="50"/>
      <c r="BC2800" s="50"/>
      <c r="BD2800" s="50"/>
      <c r="BE2800" s="50"/>
      <c r="BF2800" s="50"/>
      <c r="BG2800" s="50"/>
      <c r="BH2800" s="50"/>
      <c r="BI2800" s="50"/>
      <c r="BJ2800" s="50"/>
      <c r="BK2800" s="50"/>
      <c r="BL2800" s="50"/>
      <c r="BM2800" s="50"/>
      <c r="BN2800" s="50"/>
      <c r="BO2800" s="50"/>
      <c r="BP2800" s="50"/>
      <c r="BQ2800" s="50"/>
      <c r="BR2800" s="50"/>
      <c r="BS2800" s="50"/>
      <c r="BT2800" s="50"/>
      <c r="BU2800" s="50"/>
      <c r="BV2800" s="50"/>
      <c r="BW2800" s="50"/>
      <c r="BX2800" s="50"/>
      <c r="BY2800" s="50"/>
      <c r="BZ2800" s="50"/>
      <c r="CA2800" s="50"/>
      <c r="CB2800" s="50"/>
      <c r="CC2800" s="50"/>
      <c r="CD2800" s="50"/>
      <c r="CE2800" s="50"/>
      <c r="CF2800" s="50"/>
      <c r="CG2800" s="50"/>
      <c r="CH2800" s="50"/>
      <c r="CI2800" s="50"/>
      <c r="CJ2800" s="50"/>
      <c r="CK2800" s="50"/>
      <c r="CL2800" s="50"/>
      <c r="CM2800" s="50"/>
      <c r="CN2800" s="50"/>
      <c r="CO2800" s="50"/>
      <c r="CP2800" s="50"/>
      <c r="CQ2800" s="50"/>
      <c r="CR2800" s="50"/>
      <c r="CS2800" s="50"/>
      <c r="CT2800" s="50"/>
      <c r="CU2800" s="50"/>
      <c r="CV2800" s="50"/>
      <c r="CW2800" s="50"/>
      <c r="CX2800" s="50"/>
      <c r="CY2800" s="50"/>
      <c r="CZ2800" s="50"/>
      <c r="DA2800" s="50"/>
      <c r="DB2800" s="50"/>
      <c r="DC2800" s="50"/>
      <c r="DD2800" s="50"/>
      <c r="DE2800" s="50"/>
      <c r="DF2800" s="50"/>
    </row>
    <row r="2801" spans="3:110" x14ac:dyDescent="0.2">
      <c r="C2801" s="206"/>
      <c r="D2801" s="200"/>
      <c r="E2801" s="203"/>
      <c r="F2801" s="203"/>
      <c r="G2801" s="203"/>
      <c r="H2801" s="203"/>
      <c r="I2801" s="203"/>
      <c r="J2801" s="203"/>
      <c r="K2801" s="203"/>
      <c r="L2801" s="203"/>
      <c r="M2801" s="203"/>
      <c r="N2801" s="203"/>
      <c r="O2801" s="203"/>
      <c r="P2801" s="203"/>
      <c r="Q2801" s="204"/>
      <c r="R2801" s="204"/>
      <c r="S2801" s="234"/>
      <c r="T2801" s="50"/>
      <c r="U2801" s="50"/>
      <c r="V2801" s="50"/>
      <c r="W2801" s="50"/>
      <c r="X2801" s="50"/>
      <c r="Y2801" s="50"/>
      <c r="Z2801" s="250"/>
      <c r="AA2801" s="238"/>
      <c r="AB2801" s="50"/>
      <c r="AC2801" s="50"/>
      <c r="AD2801" s="50"/>
      <c r="AE2801" s="50"/>
      <c r="AF2801" s="50"/>
      <c r="AG2801" s="50"/>
      <c r="AH2801" s="50"/>
      <c r="AI2801" s="50"/>
      <c r="AJ2801" s="50"/>
      <c r="AK2801" s="50"/>
      <c r="AL2801" s="50"/>
      <c r="AM2801" s="50"/>
      <c r="AN2801" s="50"/>
      <c r="AO2801" s="50"/>
      <c r="AP2801" s="50"/>
      <c r="AQ2801" s="50"/>
      <c r="AR2801" s="50"/>
      <c r="AS2801" s="50"/>
      <c r="AT2801" s="50"/>
      <c r="AU2801" s="50"/>
      <c r="AV2801" s="50"/>
      <c r="AW2801" s="50"/>
      <c r="AX2801" s="50"/>
      <c r="AY2801" s="50"/>
      <c r="AZ2801" s="50"/>
      <c r="BA2801" s="50"/>
      <c r="BB2801" s="50"/>
      <c r="BC2801" s="50"/>
      <c r="BD2801" s="50"/>
      <c r="BE2801" s="50"/>
      <c r="BF2801" s="50"/>
      <c r="BG2801" s="50"/>
      <c r="BH2801" s="50"/>
      <c r="BI2801" s="50"/>
      <c r="BJ2801" s="50"/>
      <c r="BK2801" s="50"/>
      <c r="BL2801" s="50"/>
      <c r="BM2801" s="50"/>
      <c r="BN2801" s="50"/>
      <c r="BO2801" s="50"/>
      <c r="BP2801" s="50"/>
      <c r="BQ2801" s="50"/>
      <c r="BR2801" s="50"/>
      <c r="BS2801" s="50"/>
      <c r="BT2801" s="50"/>
      <c r="BU2801" s="50"/>
      <c r="BV2801" s="50"/>
      <c r="BW2801" s="50"/>
      <c r="BX2801" s="50"/>
      <c r="BY2801" s="50"/>
      <c r="BZ2801" s="50"/>
      <c r="CA2801" s="50"/>
      <c r="CB2801" s="50"/>
      <c r="CC2801" s="50"/>
      <c r="CD2801" s="50"/>
      <c r="CE2801" s="50"/>
      <c r="CF2801" s="50"/>
      <c r="CG2801" s="50"/>
      <c r="CH2801" s="50"/>
      <c r="CI2801" s="50"/>
      <c r="CJ2801" s="50"/>
      <c r="CK2801" s="50"/>
      <c r="CL2801" s="50"/>
      <c r="CM2801" s="50"/>
      <c r="CN2801" s="50"/>
      <c r="CO2801" s="50"/>
      <c r="CP2801" s="50"/>
      <c r="CQ2801" s="50"/>
      <c r="CR2801" s="50"/>
      <c r="CS2801" s="50"/>
      <c r="CT2801" s="50"/>
      <c r="CU2801" s="50"/>
      <c r="CV2801" s="50"/>
      <c r="CW2801" s="50"/>
      <c r="CX2801" s="50"/>
      <c r="CY2801" s="50"/>
      <c r="CZ2801" s="50"/>
      <c r="DA2801" s="50"/>
      <c r="DB2801" s="50"/>
      <c r="DC2801" s="50"/>
      <c r="DD2801" s="50"/>
      <c r="DE2801" s="50"/>
      <c r="DF2801" s="50"/>
    </row>
    <row r="2802" spans="3:110" x14ac:dyDescent="0.2">
      <c r="C2802" s="206"/>
      <c r="E2802" s="203"/>
      <c r="F2802" s="203"/>
      <c r="G2802" s="203"/>
      <c r="H2802" s="203"/>
      <c r="I2802" s="203"/>
      <c r="J2802" s="203"/>
      <c r="K2802" s="203"/>
      <c r="L2802" s="203"/>
      <c r="M2802" s="203"/>
      <c r="N2802" s="203"/>
      <c r="O2802" s="203"/>
      <c r="P2802" s="203"/>
      <c r="Q2802" s="204"/>
      <c r="R2802" s="204"/>
      <c r="S2802" s="234"/>
      <c r="T2802" s="50"/>
      <c r="U2802" s="50"/>
      <c r="V2802" s="50"/>
      <c r="W2802" s="50"/>
      <c r="X2802" s="50"/>
      <c r="Y2802" s="50"/>
      <c r="Z2802" s="250"/>
      <c r="AA2802" s="238"/>
      <c r="AB2802" s="50"/>
      <c r="AC2802" s="50"/>
      <c r="AD2802" s="50"/>
      <c r="AE2802" s="50"/>
      <c r="AF2802" s="50"/>
      <c r="AG2802" s="50"/>
      <c r="AH2802" s="50"/>
      <c r="AI2802" s="50"/>
      <c r="AJ2802" s="50"/>
      <c r="AK2802" s="50"/>
      <c r="AL2802" s="50"/>
      <c r="AM2802" s="50"/>
      <c r="AN2802" s="50"/>
      <c r="AO2802" s="50"/>
      <c r="AP2802" s="50"/>
      <c r="AQ2802" s="50"/>
      <c r="AR2802" s="50"/>
      <c r="AS2802" s="50"/>
      <c r="AT2802" s="50"/>
      <c r="AU2802" s="50"/>
      <c r="AV2802" s="50"/>
      <c r="AW2802" s="50"/>
      <c r="AX2802" s="50"/>
      <c r="AY2802" s="50"/>
      <c r="AZ2802" s="50"/>
      <c r="BA2802" s="50"/>
      <c r="BB2802" s="50"/>
      <c r="BC2802" s="50"/>
      <c r="BD2802" s="50"/>
      <c r="BE2802" s="50"/>
      <c r="BF2802" s="50"/>
      <c r="BG2802" s="50"/>
      <c r="BH2802" s="50"/>
      <c r="BI2802" s="50"/>
      <c r="BJ2802" s="50"/>
      <c r="BK2802" s="50"/>
      <c r="BL2802" s="50"/>
      <c r="BM2802" s="50"/>
      <c r="BN2802" s="50"/>
      <c r="BO2802" s="50"/>
      <c r="BP2802" s="50"/>
      <c r="BQ2802" s="50"/>
      <c r="BR2802" s="50"/>
      <c r="BS2802" s="50"/>
      <c r="BT2802" s="50"/>
      <c r="BU2802" s="50"/>
      <c r="BV2802" s="50"/>
      <c r="BW2802" s="50"/>
      <c r="BX2802" s="50"/>
      <c r="BY2802" s="50"/>
      <c r="BZ2802" s="50"/>
      <c r="CA2802" s="50"/>
      <c r="CB2802" s="50"/>
      <c r="CC2802" s="50"/>
      <c r="CD2802" s="50"/>
      <c r="CE2802" s="50"/>
      <c r="CF2802" s="50"/>
      <c r="CG2802" s="50"/>
      <c r="CH2802" s="50"/>
      <c r="CI2802" s="50"/>
      <c r="CJ2802" s="50"/>
      <c r="CK2802" s="50"/>
      <c r="CL2802" s="50"/>
      <c r="CM2802" s="50"/>
      <c r="CN2802" s="50"/>
      <c r="CO2802" s="50"/>
      <c r="CP2802" s="50"/>
      <c r="CQ2802" s="50"/>
      <c r="CR2802" s="50"/>
      <c r="CS2802" s="50"/>
      <c r="CT2802" s="50"/>
      <c r="CU2802" s="50"/>
      <c r="CV2802" s="50"/>
      <c r="CW2802" s="50"/>
      <c r="CX2802" s="50"/>
      <c r="CY2802" s="50"/>
      <c r="CZ2802" s="50"/>
      <c r="DA2802" s="50"/>
      <c r="DB2802" s="50"/>
      <c r="DC2802" s="50"/>
      <c r="DD2802" s="50"/>
      <c r="DE2802" s="50"/>
      <c r="DF2802" s="50"/>
    </row>
    <row r="2803" spans="3:110" x14ac:dyDescent="0.2">
      <c r="C2803" s="206"/>
      <c r="E2803" s="203"/>
      <c r="F2803" s="203"/>
      <c r="G2803" s="203"/>
      <c r="H2803" s="203"/>
      <c r="I2803" s="203"/>
      <c r="J2803" s="203"/>
      <c r="K2803" s="203"/>
      <c r="L2803" s="203"/>
      <c r="M2803" s="203"/>
      <c r="N2803" s="203"/>
      <c r="O2803" s="203"/>
      <c r="P2803" s="203"/>
      <c r="Q2803" s="204"/>
      <c r="R2803" s="204"/>
      <c r="S2803" s="234"/>
      <c r="T2803" s="50"/>
      <c r="U2803" s="50"/>
      <c r="V2803" s="50"/>
      <c r="W2803" s="50"/>
      <c r="X2803" s="50"/>
      <c r="Y2803" s="50"/>
      <c r="Z2803" s="250"/>
      <c r="AA2803" s="238"/>
      <c r="AB2803" s="50"/>
      <c r="AC2803" s="50"/>
      <c r="AD2803" s="50"/>
      <c r="AE2803" s="50"/>
      <c r="AF2803" s="50"/>
      <c r="AG2803" s="50"/>
      <c r="AH2803" s="50"/>
      <c r="AI2803" s="50"/>
      <c r="AJ2803" s="50"/>
      <c r="AK2803" s="50"/>
      <c r="AL2803" s="50"/>
      <c r="AM2803" s="50"/>
      <c r="AN2803" s="50"/>
      <c r="AO2803" s="50"/>
      <c r="AP2803" s="50"/>
      <c r="AQ2803" s="50"/>
      <c r="AR2803" s="50"/>
      <c r="AS2803" s="50"/>
      <c r="AT2803" s="50"/>
      <c r="AU2803" s="50"/>
      <c r="AV2803" s="50"/>
      <c r="AW2803" s="50"/>
      <c r="AX2803" s="50"/>
      <c r="AY2803" s="50"/>
      <c r="AZ2803" s="50"/>
      <c r="BA2803" s="50"/>
      <c r="BB2803" s="50"/>
      <c r="BC2803" s="50"/>
      <c r="BD2803" s="50"/>
      <c r="BE2803" s="50"/>
      <c r="BF2803" s="50"/>
      <c r="BG2803" s="50"/>
      <c r="BH2803" s="50"/>
      <c r="BI2803" s="50"/>
      <c r="BJ2803" s="50"/>
      <c r="BK2803" s="50"/>
      <c r="BL2803" s="50"/>
      <c r="BM2803" s="50"/>
      <c r="BN2803" s="50"/>
      <c r="BO2803" s="50"/>
      <c r="BP2803" s="50"/>
      <c r="BQ2803" s="50"/>
      <c r="BR2803" s="50"/>
      <c r="BS2803" s="50"/>
      <c r="BT2803" s="50"/>
      <c r="BU2803" s="50"/>
      <c r="BV2803" s="50"/>
      <c r="BW2803" s="50"/>
      <c r="BX2803" s="50"/>
      <c r="BY2803" s="50"/>
      <c r="BZ2803" s="50"/>
      <c r="CA2803" s="50"/>
      <c r="CB2803" s="50"/>
      <c r="CC2803" s="50"/>
      <c r="CD2803" s="50"/>
      <c r="CE2803" s="50"/>
      <c r="CF2803" s="50"/>
      <c r="CG2803" s="50"/>
      <c r="CH2803" s="50"/>
      <c r="CI2803" s="50"/>
      <c r="CJ2803" s="50"/>
      <c r="CK2803" s="50"/>
      <c r="CL2803" s="50"/>
      <c r="CM2803" s="50"/>
      <c r="CN2803" s="50"/>
      <c r="CO2803" s="50"/>
      <c r="CP2803" s="50"/>
      <c r="CQ2803" s="50"/>
      <c r="CR2803" s="50"/>
      <c r="CS2803" s="50"/>
      <c r="CT2803" s="50"/>
      <c r="CU2803" s="50"/>
      <c r="CV2803" s="50"/>
      <c r="CW2803" s="50"/>
      <c r="CX2803" s="50"/>
      <c r="CY2803" s="50"/>
      <c r="CZ2803" s="50"/>
      <c r="DA2803" s="50"/>
      <c r="DB2803" s="50"/>
      <c r="DC2803" s="50"/>
      <c r="DD2803" s="50"/>
      <c r="DE2803" s="50"/>
      <c r="DF2803" s="50"/>
    </row>
    <row r="2804" spans="3:110" x14ac:dyDescent="0.2">
      <c r="C2804" s="206"/>
      <c r="D2804" s="200"/>
      <c r="E2804" s="203"/>
      <c r="F2804" s="203"/>
      <c r="G2804" s="203"/>
      <c r="H2804" s="203"/>
      <c r="I2804" s="203"/>
      <c r="J2804" s="203"/>
      <c r="K2804" s="203"/>
      <c r="L2804" s="203"/>
      <c r="M2804" s="203"/>
      <c r="N2804" s="203"/>
      <c r="O2804" s="203"/>
      <c r="P2804" s="203"/>
      <c r="Q2804" s="204"/>
      <c r="R2804" s="204"/>
      <c r="S2804" s="234"/>
      <c r="T2804" s="50"/>
      <c r="U2804" s="50"/>
      <c r="V2804" s="50"/>
      <c r="W2804" s="50"/>
      <c r="X2804" s="50"/>
      <c r="Y2804" s="50"/>
      <c r="Z2804" s="250"/>
      <c r="AA2804" s="238"/>
      <c r="AB2804" s="50"/>
      <c r="AC2804" s="50"/>
      <c r="AD2804" s="50"/>
      <c r="AE2804" s="50"/>
      <c r="AF2804" s="50"/>
      <c r="AG2804" s="50"/>
      <c r="AH2804" s="50"/>
      <c r="AI2804" s="50"/>
      <c r="AJ2804" s="50"/>
      <c r="AK2804" s="50"/>
      <c r="AL2804" s="50"/>
      <c r="AM2804" s="50"/>
      <c r="AN2804" s="50"/>
      <c r="AO2804" s="50"/>
      <c r="AP2804" s="50"/>
      <c r="AQ2804" s="50"/>
      <c r="AR2804" s="50"/>
      <c r="AS2804" s="50"/>
      <c r="AT2804" s="50"/>
      <c r="AU2804" s="50"/>
      <c r="AV2804" s="50"/>
      <c r="AW2804" s="50"/>
      <c r="AX2804" s="50"/>
      <c r="AY2804" s="50"/>
      <c r="AZ2804" s="50"/>
      <c r="BA2804" s="50"/>
      <c r="BB2804" s="50"/>
      <c r="BC2804" s="50"/>
      <c r="BD2804" s="50"/>
      <c r="BE2804" s="50"/>
      <c r="BF2804" s="50"/>
      <c r="BG2804" s="50"/>
      <c r="BH2804" s="50"/>
      <c r="BI2804" s="50"/>
      <c r="BJ2804" s="50"/>
      <c r="BK2804" s="50"/>
      <c r="BL2804" s="50"/>
      <c r="BM2804" s="50"/>
      <c r="BN2804" s="50"/>
      <c r="BO2804" s="50"/>
      <c r="BP2804" s="50"/>
      <c r="BQ2804" s="50"/>
      <c r="BR2804" s="50"/>
      <c r="BS2804" s="50"/>
      <c r="BT2804" s="50"/>
      <c r="BU2804" s="50"/>
      <c r="BV2804" s="50"/>
      <c r="BW2804" s="50"/>
      <c r="BX2804" s="50"/>
      <c r="BY2804" s="50"/>
      <c r="BZ2804" s="50"/>
      <c r="CA2804" s="50"/>
      <c r="CB2804" s="50"/>
      <c r="CC2804" s="50"/>
      <c r="CD2804" s="50"/>
      <c r="CE2804" s="50"/>
      <c r="CF2804" s="50"/>
      <c r="CG2804" s="50"/>
      <c r="CH2804" s="50"/>
      <c r="CI2804" s="50"/>
      <c r="CJ2804" s="50"/>
      <c r="CK2804" s="50"/>
      <c r="CL2804" s="50"/>
      <c r="CM2804" s="50"/>
      <c r="CN2804" s="50"/>
      <c r="CO2804" s="50"/>
      <c r="CP2804" s="50"/>
      <c r="CQ2804" s="50"/>
      <c r="CR2804" s="50"/>
      <c r="CS2804" s="50"/>
      <c r="CT2804" s="50"/>
      <c r="CU2804" s="50"/>
      <c r="CV2804" s="50"/>
      <c r="CW2804" s="50"/>
      <c r="CX2804" s="50"/>
      <c r="CY2804" s="50"/>
      <c r="CZ2804" s="50"/>
      <c r="DA2804" s="50"/>
      <c r="DB2804" s="50"/>
      <c r="DC2804" s="50"/>
      <c r="DD2804" s="50"/>
      <c r="DE2804" s="50"/>
      <c r="DF2804" s="50"/>
    </row>
    <row r="2805" spans="3:110" x14ac:dyDescent="0.2">
      <c r="C2805" s="206"/>
      <c r="D2805" s="200"/>
      <c r="E2805" s="203"/>
      <c r="F2805" s="203"/>
      <c r="G2805" s="203"/>
      <c r="H2805" s="203"/>
      <c r="I2805" s="203"/>
      <c r="J2805" s="203"/>
      <c r="K2805" s="203"/>
      <c r="L2805" s="203"/>
      <c r="M2805" s="203"/>
      <c r="N2805" s="203"/>
      <c r="O2805" s="203"/>
      <c r="P2805" s="203"/>
      <c r="Q2805" s="204"/>
      <c r="R2805" s="204"/>
      <c r="S2805" s="234"/>
      <c r="T2805" s="50"/>
      <c r="U2805" s="50"/>
      <c r="V2805" s="50"/>
      <c r="W2805" s="50"/>
      <c r="X2805" s="50"/>
      <c r="Y2805" s="50"/>
      <c r="Z2805" s="250"/>
      <c r="AA2805" s="238"/>
      <c r="AB2805" s="50"/>
      <c r="AC2805" s="50"/>
      <c r="AD2805" s="50"/>
      <c r="AE2805" s="50"/>
      <c r="AF2805" s="50"/>
      <c r="AG2805" s="50"/>
      <c r="AH2805" s="50"/>
      <c r="AI2805" s="50"/>
      <c r="AJ2805" s="50"/>
      <c r="AK2805" s="50"/>
      <c r="AL2805" s="50"/>
      <c r="AM2805" s="50"/>
      <c r="AN2805" s="50"/>
      <c r="AO2805" s="50"/>
      <c r="AP2805" s="50"/>
      <c r="AQ2805" s="50"/>
      <c r="AR2805" s="50"/>
      <c r="AS2805" s="50"/>
      <c r="AT2805" s="50"/>
      <c r="AU2805" s="50"/>
      <c r="AV2805" s="50"/>
      <c r="AW2805" s="50"/>
      <c r="AX2805" s="50"/>
      <c r="AY2805" s="50"/>
      <c r="AZ2805" s="50"/>
      <c r="BA2805" s="50"/>
      <c r="BB2805" s="50"/>
      <c r="BC2805" s="50"/>
      <c r="BD2805" s="50"/>
      <c r="BE2805" s="50"/>
      <c r="BF2805" s="50"/>
      <c r="BG2805" s="50"/>
      <c r="BH2805" s="50"/>
      <c r="BI2805" s="50"/>
      <c r="BJ2805" s="50"/>
      <c r="BK2805" s="50"/>
      <c r="BL2805" s="50"/>
      <c r="BM2805" s="50"/>
      <c r="BN2805" s="50"/>
      <c r="BO2805" s="50"/>
      <c r="BP2805" s="50"/>
      <c r="BQ2805" s="50"/>
      <c r="BR2805" s="50"/>
      <c r="BS2805" s="50"/>
      <c r="BT2805" s="50"/>
      <c r="BU2805" s="50"/>
      <c r="BV2805" s="50"/>
      <c r="BW2805" s="50"/>
      <c r="BX2805" s="50"/>
      <c r="BY2805" s="50"/>
      <c r="BZ2805" s="50"/>
      <c r="CA2805" s="50"/>
      <c r="CB2805" s="50"/>
      <c r="CC2805" s="50"/>
      <c r="CD2805" s="50"/>
      <c r="CE2805" s="50"/>
      <c r="CF2805" s="50"/>
      <c r="CG2805" s="50"/>
      <c r="CH2805" s="50"/>
      <c r="CI2805" s="50"/>
      <c r="CJ2805" s="50"/>
      <c r="CK2805" s="50"/>
      <c r="CL2805" s="50"/>
      <c r="CM2805" s="50"/>
      <c r="CN2805" s="50"/>
      <c r="CO2805" s="50"/>
      <c r="CP2805" s="50"/>
      <c r="CQ2805" s="50"/>
      <c r="CR2805" s="50"/>
      <c r="CS2805" s="50"/>
      <c r="CT2805" s="50"/>
      <c r="CU2805" s="50"/>
      <c r="CV2805" s="50"/>
      <c r="CW2805" s="50"/>
      <c r="CX2805" s="50"/>
      <c r="CY2805" s="50"/>
      <c r="CZ2805" s="50"/>
      <c r="DA2805" s="50"/>
      <c r="DB2805" s="50"/>
      <c r="DC2805" s="50"/>
      <c r="DD2805" s="50"/>
      <c r="DE2805" s="50"/>
      <c r="DF2805" s="50"/>
    </row>
    <row r="2806" spans="3:110" x14ac:dyDescent="0.2">
      <c r="C2806" s="206"/>
      <c r="D2806" s="186"/>
      <c r="E2806" s="203"/>
      <c r="F2806" s="203"/>
      <c r="G2806" s="203"/>
      <c r="H2806" s="203"/>
      <c r="I2806" s="203"/>
      <c r="J2806" s="203"/>
      <c r="K2806" s="203"/>
      <c r="L2806" s="203"/>
      <c r="M2806" s="203"/>
      <c r="N2806" s="203"/>
      <c r="O2806" s="203"/>
      <c r="P2806" s="203"/>
      <c r="Q2806" s="204"/>
      <c r="R2806" s="204"/>
      <c r="S2806" s="234"/>
      <c r="T2806" s="50"/>
      <c r="U2806" s="50"/>
      <c r="V2806" s="50"/>
      <c r="W2806" s="50"/>
      <c r="X2806" s="50"/>
      <c r="Y2806" s="50"/>
      <c r="Z2806" s="250"/>
      <c r="AA2806" s="238"/>
      <c r="AB2806" s="50"/>
      <c r="AC2806" s="50"/>
      <c r="AD2806" s="50"/>
      <c r="AE2806" s="50"/>
      <c r="AF2806" s="50"/>
      <c r="AG2806" s="50"/>
      <c r="AH2806" s="50"/>
      <c r="AI2806" s="50"/>
      <c r="AJ2806" s="50"/>
      <c r="AK2806" s="50"/>
      <c r="AL2806" s="50"/>
      <c r="AM2806" s="50"/>
      <c r="AN2806" s="50"/>
      <c r="AO2806" s="50"/>
      <c r="AP2806" s="50"/>
      <c r="AQ2806" s="50"/>
      <c r="AR2806" s="50"/>
      <c r="AS2806" s="50"/>
      <c r="AT2806" s="50"/>
      <c r="AU2806" s="50"/>
      <c r="AV2806" s="50"/>
      <c r="AW2806" s="50"/>
      <c r="AX2806" s="50"/>
      <c r="AY2806" s="50"/>
      <c r="AZ2806" s="50"/>
      <c r="BA2806" s="50"/>
      <c r="BB2806" s="50"/>
      <c r="BC2806" s="50"/>
      <c r="BD2806" s="50"/>
      <c r="BE2806" s="50"/>
      <c r="BF2806" s="50"/>
      <c r="BG2806" s="50"/>
      <c r="BH2806" s="50"/>
      <c r="BI2806" s="50"/>
      <c r="BJ2806" s="50"/>
      <c r="BK2806" s="50"/>
      <c r="BL2806" s="50"/>
      <c r="BM2806" s="50"/>
      <c r="BN2806" s="50"/>
      <c r="BO2806" s="50"/>
      <c r="BP2806" s="50"/>
      <c r="BQ2806" s="50"/>
      <c r="BR2806" s="50"/>
      <c r="BS2806" s="50"/>
      <c r="BT2806" s="50"/>
      <c r="BU2806" s="50"/>
      <c r="BV2806" s="50"/>
      <c r="BW2806" s="50"/>
      <c r="BX2806" s="50"/>
      <c r="BY2806" s="50"/>
      <c r="BZ2806" s="50"/>
      <c r="CA2806" s="50"/>
      <c r="CB2806" s="50"/>
      <c r="CC2806" s="50"/>
      <c r="CD2806" s="50"/>
      <c r="CE2806" s="50"/>
      <c r="CF2806" s="50"/>
      <c r="CG2806" s="50"/>
      <c r="CH2806" s="50"/>
      <c r="CI2806" s="50"/>
      <c r="CJ2806" s="50"/>
      <c r="CK2806" s="50"/>
      <c r="CL2806" s="50"/>
      <c r="CM2806" s="50"/>
      <c r="CN2806" s="50"/>
      <c r="CO2806" s="50"/>
      <c r="CP2806" s="50"/>
      <c r="CQ2806" s="50"/>
      <c r="CR2806" s="50"/>
      <c r="CS2806" s="50"/>
      <c r="CT2806" s="50"/>
      <c r="CU2806" s="50"/>
      <c r="CV2806" s="50"/>
      <c r="CW2806" s="50"/>
      <c r="CX2806" s="50"/>
      <c r="CY2806" s="50"/>
      <c r="CZ2806" s="50"/>
      <c r="DA2806" s="50"/>
      <c r="DB2806" s="50"/>
      <c r="DC2806" s="50"/>
      <c r="DD2806" s="50"/>
      <c r="DE2806" s="50"/>
      <c r="DF2806" s="50"/>
    </row>
    <row r="2807" spans="3:110" x14ac:dyDescent="0.2">
      <c r="C2807" s="206"/>
      <c r="E2807" s="203"/>
      <c r="F2807" s="203"/>
      <c r="G2807" s="203"/>
      <c r="H2807" s="203"/>
      <c r="I2807" s="203"/>
      <c r="J2807" s="203"/>
      <c r="K2807" s="203"/>
      <c r="L2807" s="203"/>
      <c r="M2807" s="203"/>
      <c r="N2807" s="203"/>
      <c r="O2807" s="203"/>
      <c r="P2807" s="203"/>
      <c r="Q2807" s="204"/>
      <c r="R2807" s="204"/>
      <c r="S2807" s="234"/>
      <c r="T2807" s="50"/>
      <c r="U2807" s="50"/>
      <c r="V2807" s="50"/>
      <c r="W2807" s="50"/>
      <c r="X2807" s="50"/>
      <c r="Y2807" s="50"/>
      <c r="Z2807" s="250"/>
      <c r="AA2807" s="238"/>
      <c r="AB2807" s="50"/>
      <c r="AC2807" s="50"/>
      <c r="AD2807" s="50"/>
      <c r="AE2807" s="50"/>
      <c r="AF2807" s="50"/>
      <c r="AG2807" s="50"/>
      <c r="AH2807" s="50"/>
      <c r="AI2807" s="50"/>
      <c r="AJ2807" s="50"/>
      <c r="AK2807" s="50"/>
      <c r="AL2807" s="50"/>
      <c r="AM2807" s="50"/>
      <c r="AN2807" s="50"/>
      <c r="AO2807" s="50"/>
      <c r="AP2807" s="50"/>
      <c r="AQ2807" s="50"/>
      <c r="AR2807" s="50"/>
      <c r="AS2807" s="50"/>
      <c r="AT2807" s="50"/>
      <c r="AU2807" s="50"/>
      <c r="AV2807" s="50"/>
      <c r="AW2807" s="50"/>
      <c r="AX2807" s="50"/>
      <c r="AY2807" s="50"/>
      <c r="AZ2807" s="50"/>
      <c r="BA2807" s="50"/>
      <c r="BB2807" s="50"/>
      <c r="BC2807" s="50"/>
      <c r="BD2807" s="50"/>
      <c r="BE2807" s="50"/>
      <c r="BF2807" s="50"/>
      <c r="BG2807" s="50"/>
      <c r="BH2807" s="50"/>
      <c r="BI2807" s="50"/>
      <c r="BJ2807" s="50"/>
      <c r="BK2807" s="50"/>
      <c r="BL2807" s="50"/>
      <c r="BM2807" s="50"/>
      <c r="BN2807" s="50"/>
      <c r="BO2807" s="50"/>
      <c r="BP2807" s="50"/>
      <c r="BQ2807" s="50"/>
      <c r="BR2807" s="50"/>
      <c r="BS2807" s="50"/>
      <c r="BT2807" s="50"/>
      <c r="BU2807" s="50"/>
      <c r="BV2807" s="50"/>
      <c r="BW2807" s="50"/>
      <c r="BX2807" s="50"/>
      <c r="BY2807" s="50"/>
      <c r="BZ2807" s="50"/>
      <c r="CA2807" s="50"/>
      <c r="CB2807" s="50"/>
      <c r="CC2807" s="50"/>
      <c r="CD2807" s="50"/>
      <c r="CE2807" s="50"/>
      <c r="CF2807" s="50"/>
      <c r="CG2807" s="50"/>
      <c r="CH2807" s="50"/>
      <c r="CI2807" s="50"/>
      <c r="CJ2807" s="50"/>
      <c r="CK2807" s="50"/>
      <c r="CL2807" s="50"/>
      <c r="CM2807" s="50"/>
      <c r="CN2807" s="50"/>
      <c r="CO2807" s="50"/>
      <c r="CP2807" s="50"/>
      <c r="CQ2807" s="50"/>
      <c r="CR2807" s="50"/>
      <c r="CS2807" s="50"/>
      <c r="CT2807" s="50"/>
      <c r="CU2807" s="50"/>
      <c r="CV2807" s="50"/>
      <c r="CW2807" s="50"/>
      <c r="CX2807" s="50"/>
      <c r="CY2807" s="50"/>
      <c r="CZ2807" s="50"/>
      <c r="DA2807" s="50"/>
      <c r="DB2807" s="50"/>
      <c r="DC2807" s="50"/>
      <c r="DD2807" s="50"/>
      <c r="DE2807" s="50"/>
      <c r="DF2807" s="50"/>
    </row>
    <row r="2808" spans="3:110" x14ac:dyDescent="0.2">
      <c r="C2808" s="206"/>
      <c r="D2808" s="200"/>
      <c r="E2808" s="203"/>
      <c r="F2808" s="203"/>
      <c r="G2808" s="203"/>
      <c r="H2808" s="203"/>
      <c r="I2808" s="203"/>
      <c r="J2808" s="203"/>
      <c r="K2808" s="203"/>
      <c r="L2808" s="203"/>
      <c r="M2808" s="203"/>
      <c r="N2808" s="203"/>
      <c r="O2808" s="203"/>
      <c r="P2808" s="203"/>
      <c r="Q2808" s="204"/>
      <c r="R2808" s="204"/>
      <c r="S2808" s="234"/>
      <c r="T2808" s="50"/>
      <c r="U2808" s="50"/>
      <c r="V2808" s="50"/>
      <c r="W2808" s="50"/>
      <c r="X2808" s="50"/>
      <c r="Y2808" s="50"/>
      <c r="Z2808" s="250"/>
      <c r="AA2808" s="238"/>
      <c r="AB2808" s="50"/>
      <c r="AC2808" s="50"/>
      <c r="AD2808" s="50"/>
      <c r="AE2808" s="50"/>
      <c r="AF2808" s="50"/>
      <c r="AG2808" s="50"/>
      <c r="AH2808" s="50"/>
      <c r="AI2808" s="50"/>
      <c r="AJ2808" s="50"/>
      <c r="AK2808" s="50"/>
      <c r="AL2808" s="50"/>
      <c r="AM2808" s="50"/>
      <c r="AN2808" s="50"/>
      <c r="AO2808" s="50"/>
      <c r="AP2808" s="50"/>
      <c r="AQ2808" s="50"/>
      <c r="AR2808" s="50"/>
      <c r="AS2808" s="50"/>
      <c r="AT2808" s="50"/>
      <c r="AU2808" s="50"/>
      <c r="AV2808" s="50"/>
      <c r="AW2808" s="50"/>
      <c r="AX2808" s="50"/>
      <c r="AY2808" s="50"/>
      <c r="AZ2808" s="50"/>
      <c r="BA2808" s="50"/>
      <c r="BB2808" s="50"/>
      <c r="BC2808" s="50"/>
      <c r="BD2808" s="50"/>
      <c r="BE2808" s="50"/>
      <c r="BF2808" s="50"/>
      <c r="BG2808" s="50"/>
      <c r="BH2808" s="50"/>
      <c r="BI2808" s="50"/>
      <c r="BJ2808" s="50"/>
      <c r="BK2808" s="50"/>
      <c r="BL2808" s="50"/>
      <c r="BM2808" s="50"/>
      <c r="BN2808" s="50"/>
      <c r="BO2808" s="50"/>
      <c r="BP2808" s="50"/>
      <c r="BQ2808" s="50"/>
      <c r="BR2808" s="50"/>
      <c r="BS2808" s="50"/>
      <c r="BT2808" s="50"/>
      <c r="BU2808" s="50"/>
      <c r="BV2808" s="50"/>
      <c r="BW2808" s="50"/>
      <c r="BX2808" s="50"/>
      <c r="BY2808" s="50"/>
      <c r="BZ2808" s="50"/>
      <c r="CA2808" s="50"/>
      <c r="CB2808" s="50"/>
      <c r="CC2808" s="50"/>
      <c r="CD2808" s="50"/>
      <c r="CE2808" s="50"/>
      <c r="CF2808" s="50"/>
      <c r="CG2808" s="50"/>
      <c r="CH2808" s="50"/>
      <c r="CI2808" s="50"/>
      <c r="CJ2808" s="50"/>
      <c r="CK2808" s="50"/>
      <c r="CL2808" s="50"/>
      <c r="CM2808" s="50"/>
      <c r="CN2808" s="50"/>
      <c r="CO2808" s="50"/>
      <c r="CP2808" s="50"/>
      <c r="CQ2808" s="50"/>
      <c r="CR2808" s="50"/>
      <c r="CS2808" s="50"/>
      <c r="CT2808" s="50"/>
      <c r="CU2808" s="50"/>
      <c r="CV2808" s="50"/>
      <c r="CW2808" s="50"/>
      <c r="CX2808" s="50"/>
      <c r="CY2808" s="50"/>
      <c r="CZ2808" s="50"/>
      <c r="DA2808" s="50"/>
      <c r="DB2808" s="50"/>
      <c r="DC2808" s="50"/>
      <c r="DD2808" s="50"/>
      <c r="DE2808" s="50"/>
      <c r="DF2808" s="50"/>
    </row>
    <row r="2809" spans="3:110" x14ac:dyDescent="0.2">
      <c r="C2809" s="206"/>
      <c r="E2809" s="203"/>
      <c r="F2809" s="203"/>
      <c r="G2809" s="203"/>
      <c r="H2809" s="203"/>
      <c r="I2809" s="203"/>
      <c r="J2809" s="203"/>
      <c r="K2809" s="203"/>
      <c r="L2809" s="203"/>
      <c r="M2809" s="203"/>
      <c r="N2809" s="203"/>
      <c r="O2809" s="203"/>
      <c r="P2809" s="203"/>
      <c r="Q2809" s="204"/>
      <c r="R2809" s="204"/>
      <c r="S2809" s="234"/>
      <c r="T2809" s="50"/>
      <c r="U2809" s="50"/>
      <c r="V2809" s="50"/>
      <c r="W2809" s="50"/>
      <c r="X2809" s="50"/>
      <c r="Y2809" s="50"/>
      <c r="Z2809" s="250"/>
      <c r="AA2809" s="238"/>
      <c r="AB2809" s="50"/>
      <c r="AC2809" s="50"/>
      <c r="AD2809" s="50"/>
      <c r="AE2809" s="50"/>
      <c r="AF2809" s="50"/>
      <c r="AG2809" s="50"/>
      <c r="AH2809" s="50"/>
      <c r="AI2809" s="50"/>
      <c r="AJ2809" s="50"/>
      <c r="AK2809" s="50"/>
      <c r="AL2809" s="50"/>
      <c r="AM2809" s="50"/>
      <c r="AN2809" s="50"/>
      <c r="AO2809" s="50"/>
      <c r="AP2809" s="50"/>
      <c r="AQ2809" s="50"/>
      <c r="AR2809" s="50"/>
      <c r="AS2809" s="50"/>
      <c r="AT2809" s="50"/>
      <c r="AU2809" s="50"/>
      <c r="AV2809" s="50"/>
      <c r="AW2809" s="50"/>
      <c r="AX2809" s="50"/>
      <c r="AY2809" s="50"/>
      <c r="AZ2809" s="50"/>
      <c r="BA2809" s="50"/>
      <c r="BB2809" s="50"/>
      <c r="BC2809" s="50"/>
      <c r="BD2809" s="50"/>
      <c r="BE2809" s="50"/>
      <c r="BF2809" s="50"/>
      <c r="BG2809" s="50"/>
      <c r="BH2809" s="50"/>
      <c r="BI2809" s="50"/>
      <c r="BJ2809" s="50"/>
      <c r="BK2809" s="50"/>
      <c r="BL2809" s="50"/>
      <c r="BM2809" s="50"/>
      <c r="BN2809" s="50"/>
      <c r="BO2809" s="50"/>
      <c r="BP2809" s="50"/>
      <c r="BQ2809" s="50"/>
      <c r="BR2809" s="50"/>
      <c r="BS2809" s="50"/>
      <c r="BT2809" s="50"/>
      <c r="BU2809" s="50"/>
      <c r="BV2809" s="50"/>
      <c r="BW2809" s="50"/>
      <c r="BX2809" s="50"/>
      <c r="BY2809" s="50"/>
      <c r="BZ2809" s="50"/>
      <c r="CA2809" s="50"/>
      <c r="CB2809" s="50"/>
      <c r="CC2809" s="50"/>
      <c r="CD2809" s="50"/>
      <c r="CE2809" s="50"/>
      <c r="CF2809" s="50"/>
      <c r="CG2809" s="50"/>
      <c r="CH2809" s="50"/>
      <c r="CI2809" s="50"/>
      <c r="CJ2809" s="50"/>
      <c r="CK2809" s="50"/>
      <c r="CL2809" s="50"/>
      <c r="CM2809" s="50"/>
      <c r="CN2809" s="50"/>
      <c r="CO2809" s="50"/>
      <c r="CP2809" s="50"/>
      <c r="CQ2809" s="50"/>
      <c r="CR2809" s="50"/>
      <c r="CS2809" s="50"/>
      <c r="CT2809" s="50"/>
      <c r="CU2809" s="50"/>
      <c r="CV2809" s="50"/>
      <c r="CW2809" s="50"/>
      <c r="CX2809" s="50"/>
      <c r="CY2809" s="50"/>
      <c r="CZ2809" s="50"/>
      <c r="DA2809" s="50"/>
      <c r="DB2809" s="50"/>
      <c r="DC2809" s="50"/>
      <c r="DD2809" s="50"/>
      <c r="DE2809" s="50"/>
      <c r="DF2809" s="50"/>
    </row>
    <row r="2810" spans="3:110" x14ac:dyDescent="0.2">
      <c r="C2810" s="206"/>
      <c r="E2810" s="203"/>
      <c r="F2810" s="203"/>
      <c r="G2810" s="203"/>
      <c r="H2810" s="203"/>
      <c r="I2810" s="203"/>
      <c r="J2810" s="203"/>
      <c r="K2810" s="203"/>
      <c r="L2810" s="203"/>
      <c r="M2810" s="203"/>
      <c r="N2810" s="203"/>
      <c r="O2810" s="203"/>
      <c r="P2810" s="203"/>
      <c r="Q2810" s="204"/>
      <c r="R2810" s="204"/>
      <c r="S2810" s="234"/>
      <c r="T2810" s="50"/>
      <c r="U2810" s="50"/>
      <c r="V2810" s="50"/>
      <c r="W2810" s="50"/>
      <c r="X2810" s="50"/>
      <c r="Y2810" s="50"/>
      <c r="Z2810" s="250"/>
      <c r="AA2810" s="238"/>
      <c r="AB2810" s="50"/>
      <c r="AC2810" s="50"/>
      <c r="AD2810" s="50"/>
      <c r="AE2810" s="50"/>
      <c r="AF2810" s="50"/>
      <c r="AG2810" s="50"/>
      <c r="AH2810" s="50"/>
      <c r="AI2810" s="50"/>
      <c r="AJ2810" s="50"/>
      <c r="AK2810" s="50"/>
      <c r="AL2810" s="50"/>
      <c r="AM2810" s="50"/>
      <c r="AN2810" s="50"/>
      <c r="AO2810" s="50"/>
      <c r="AP2810" s="50"/>
      <c r="AQ2810" s="50"/>
      <c r="AR2810" s="50"/>
      <c r="AS2810" s="50"/>
      <c r="AT2810" s="50"/>
      <c r="AU2810" s="50"/>
      <c r="AV2810" s="50"/>
      <c r="AW2810" s="50"/>
      <c r="AX2810" s="50"/>
      <c r="AY2810" s="50"/>
      <c r="AZ2810" s="50"/>
      <c r="BA2810" s="50"/>
      <c r="BB2810" s="50"/>
      <c r="BC2810" s="50"/>
      <c r="BD2810" s="50"/>
      <c r="BE2810" s="50"/>
      <c r="BF2810" s="50"/>
      <c r="BG2810" s="50"/>
      <c r="BH2810" s="50"/>
      <c r="BI2810" s="50"/>
      <c r="BJ2810" s="50"/>
      <c r="BK2810" s="50"/>
      <c r="BL2810" s="50"/>
      <c r="BM2810" s="50"/>
      <c r="BN2810" s="50"/>
      <c r="BO2810" s="50"/>
      <c r="BP2810" s="50"/>
      <c r="BQ2810" s="50"/>
      <c r="BR2810" s="50"/>
      <c r="BS2810" s="50"/>
      <c r="BT2810" s="50"/>
      <c r="BU2810" s="50"/>
      <c r="BV2810" s="50"/>
      <c r="BW2810" s="50"/>
      <c r="BX2810" s="50"/>
      <c r="BY2810" s="50"/>
      <c r="BZ2810" s="50"/>
      <c r="CA2810" s="50"/>
      <c r="CB2810" s="50"/>
      <c r="CC2810" s="50"/>
      <c r="CD2810" s="50"/>
      <c r="CE2810" s="50"/>
      <c r="CF2810" s="50"/>
      <c r="CG2810" s="50"/>
      <c r="CH2810" s="50"/>
      <c r="CI2810" s="50"/>
      <c r="CJ2810" s="50"/>
      <c r="CK2810" s="50"/>
      <c r="CL2810" s="50"/>
      <c r="CM2810" s="50"/>
      <c r="CN2810" s="50"/>
      <c r="CO2810" s="50"/>
      <c r="CP2810" s="50"/>
      <c r="CQ2810" s="50"/>
      <c r="CR2810" s="50"/>
      <c r="CS2810" s="50"/>
      <c r="CT2810" s="50"/>
      <c r="CU2810" s="50"/>
      <c r="CV2810" s="50"/>
      <c r="CW2810" s="50"/>
      <c r="CX2810" s="50"/>
      <c r="CY2810" s="50"/>
      <c r="CZ2810" s="50"/>
      <c r="DA2810" s="50"/>
      <c r="DB2810" s="50"/>
      <c r="DC2810" s="50"/>
      <c r="DD2810" s="50"/>
      <c r="DE2810" s="50"/>
      <c r="DF2810" s="50"/>
    </row>
    <row r="2811" spans="3:110" x14ac:dyDescent="0.2">
      <c r="C2811" s="206"/>
      <c r="E2811" s="203"/>
      <c r="F2811" s="203"/>
      <c r="G2811" s="203"/>
      <c r="H2811" s="203"/>
      <c r="I2811" s="203"/>
      <c r="J2811" s="203"/>
      <c r="K2811" s="203"/>
      <c r="L2811" s="203"/>
      <c r="M2811" s="203"/>
      <c r="N2811" s="203"/>
      <c r="O2811" s="203"/>
      <c r="P2811" s="203"/>
      <c r="Q2811" s="204"/>
      <c r="R2811" s="204"/>
      <c r="S2811" s="234"/>
      <c r="T2811" s="50"/>
      <c r="U2811" s="50"/>
      <c r="V2811" s="50"/>
      <c r="W2811" s="50"/>
      <c r="X2811" s="50"/>
      <c r="Y2811" s="50"/>
      <c r="Z2811" s="250"/>
      <c r="AA2811" s="238"/>
      <c r="AB2811" s="50"/>
      <c r="AC2811" s="50"/>
      <c r="AD2811" s="50"/>
      <c r="AE2811" s="50"/>
      <c r="AF2811" s="50"/>
      <c r="AG2811" s="50"/>
      <c r="AH2811" s="50"/>
      <c r="AI2811" s="50"/>
      <c r="AJ2811" s="50"/>
      <c r="AK2811" s="50"/>
      <c r="AL2811" s="50"/>
      <c r="AM2811" s="50"/>
      <c r="AN2811" s="50"/>
      <c r="AO2811" s="50"/>
      <c r="AP2811" s="50"/>
      <c r="AQ2811" s="50"/>
      <c r="AR2811" s="50"/>
      <c r="AS2811" s="50"/>
      <c r="AT2811" s="50"/>
      <c r="AU2811" s="50"/>
      <c r="AV2811" s="50"/>
      <c r="AW2811" s="50"/>
      <c r="AX2811" s="50"/>
      <c r="AY2811" s="50"/>
      <c r="AZ2811" s="50"/>
      <c r="BA2811" s="50"/>
      <c r="BB2811" s="50"/>
      <c r="BC2811" s="50"/>
      <c r="BD2811" s="50"/>
      <c r="BE2811" s="50"/>
      <c r="BF2811" s="50"/>
      <c r="BG2811" s="50"/>
      <c r="BH2811" s="50"/>
      <c r="BI2811" s="50"/>
      <c r="BJ2811" s="50"/>
      <c r="BK2811" s="50"/>
      <c r="BL2811" s="50"/>
      <c r="BM2811" s="50"/>
      <c r="BN2811" s="50"/>
      <c r="BO2811" s="50"/>
      <c r="BP2811" s="50"/>
      <c r="BQ2811" s="50"/>
      <c r="BR2811" s="50"/>
      <c r="BS2811" s="50"/>
      <c r="BT2811" s="50"/>
      <c r="BU2811" s="50"/>
      <c r="BV2811" s="50"/>
      <c r="BW2811" s="50"/>
      <c r="BX2811" s="50"/>
      <c r="BY2811" s="50"/>
      <c r="BZ2811" s="50"/>
      <c r="CA2811" s="50"/>
      <c r="CB2811" s="50"/>
      <c r="CC2811" s="50"/>
      <c r="CD2811" s="50"/>
      <c r="CE2811" s="50"/>
      <c r="CF2811" s="50"/>
      <c r="CG2811" s="50"/>
      <c r="CH2811" s="50"/>
      <c r="CI2811" s="50"/>
      <c r="CJ2811" s="50"/>
      <c r="CK2811" s="50"/>
      <c r="CL2811" s="50"/>
      <c r="CM2811" s="50"/>
      <c r="CN2811" s="50"/>
      <c r="CO2811" s="50"/>
      <c r="CP2811" s="50"/>
      <c r="CQ2811" s="50"/>
      <c r="CR2811" s="50"/>
      <c r="CS2811" s="50"/>
      <c r="CT2811" s="50"/>
      <c r="CU2811" s="50"/>
      <c r="CV2811" s="50"/>
      <c r="CW2811" s="50"/>
      <c r="CX2811" s="50"/>
      <c r="CY2811" s="50"/>
      <c r="CZ2811" s="50"/>
      <c r="DA2811" s="50"/>
      <c r="DB2811" s="50"/>
      <c r="DC2811" s="50"/>
      <c r="DD2811" s="50"/>
      <c r="DE2811" s="50"/>
      <c r="DF2811" s="50"/>
    </row>
    <row r="2812" spans="3:110" x14ac:dyDescent="0.2">
      <c r="C2812" s="206"/>
      <c r="E2812" s="203"/>
      <c r="F2812" s="203"/>
      <c r="G2812" s="203"/>
      <c r="H2812" s="203"/>
      <c r="I2812" s="203"/>
      <c r="J2812" s="203"/>
      <c r="K2812" s="203"/>
      <c r="L2812" s="203"/>
      <c r="M2812" s="203"/>
      <c r="N2812" s="203"/>
      <c r="O2812" s="203"/>
      <c r="P2812" s="203"/>
      <c r="Q2812" s="204"/>
      <c r="R2812" s="204"/>
      <c r="S2812" s="234"/>
      <c r="T2812" s="50"/>
      <c r="U2812" s="50"/>
      <c r="V2812" s="50"/>
      <c r="W2812" s="50"/>
      <c r="X2812" s="50"/>
      <c r="Y2812" s="50"/>
      <c r="Z2812" s="250"/>
      <c r="AA2812" s="238"/>
      <c r="AB2812" s="50"/>
      <c r="AC2812" s="50"/>
      <c r="AD2812" s="50"/>
      <c r="AE2812" s="50"/>
      <c r="AF2812" s="50"/>
      <c r="AG2812" s="50"/>
      <c r="AH2812" s="50"/>
      <c r="AI2812" s="50"/>
      <c r="AJ2812" s="50"/>
      <c r="AK2812" s="50"/>
      <c r="AL2812" s="50"/>
      <c r="AM2812" s="50"/>
      <c r="AN2812" s="50"/>
      <c r="AO2812" s="50"/>
      <c r="AP2812" s="50"/>
      <c r="AQ2812" s="50"/>
      <c r="AR2812" s="50"/>
      <c r="AS2812" s="50"/>
      <c r="AT2812" s="50"/>
      <c r="AU2812" s="50"/>
      <c r="AV2812" s="50"/>
      <c r="AW2812" s="50"/>
      <c r="AX2812" s="50"/>
      <c r="AY2812" s="50"/>
      <c r="AZ2812" s="50"/>
      <c r="BA2812" s="50"/>
      <c r="BB2812" s="50"/>
      <c r="BC2812" s="50"/>
      <c r="BD2812" s="50"/>
      <c r="BE2812" s="50"/>
      <c r="BF2812" s="50"/>
      <c r="BG2812" s="50"/>
      <c r="BH2812" s="50"/>
      <c r="BI2812" s="50"/>
      <c r="BJ2812" s="50"/>
      <c r="BK2812" s="50"/>
      <c r="BL2812" s="50"/>
      <c r="BM2812" s="50"/>
      <c r="BN2812" s="50"/>
      <c r="BO2812" s="50"/>
      <c r="BP2812" s="50"/>
      <c r="BQ2812" s="50"/>
      <c r="BR2812" s="50"/>
      <c r="BS2812" s="50"/>
      <c r="BT2812" s="50"/>
      <c r="BU2812" s="50"/>
      <c r="BV2812" s="50"/>
      <c r="BW2812" s="50"/>
      <c r="BX2812" s="50"/>
      <c r="BY2812" s="50"/>
      <c r="BZ2812" s="50"/>
      <c r="CA2812" s="50"/>
      <c r="CB2812" s="50"/>
      <c r="CC2812" s="50"/>
      <c r="CD2812" s="50"/>
      <c r="CE2812" s="50"/>
      <c r="CF2812" s="50"/>
      <c r="CG2812" s="50"/>
      <c r="CH2812" s="50"/>
      <c r="CI2812" s="50"/>
      <c r="CJ2812" s="50"/>
      <c r="CK2812" s="50"/>
      <c r="CL2812" s="50"/>
      <c r="CM2812" s="50"/>
      <c r="CN2812" s="50"/>
      <c r="CO2812" s="50"/>
      <c r="CP2812" s="50"/>
      <c r="CQ2812" s="50"/>
      <c r="CR2812" s="50"/>
      <c r="CS2812" s="50"/>
      <c r="CT2812" s="50"/>
      <c r="CU2812" s="50"/>
      <c r="CV2812" s="50"/>
      <c r="CW2812" s="50"/>
      <c r="CX2812" s="50"/>
      <c r="CY2812" s="50"/>
      <c r="CZ2812" s="50"/>
      <c r="DA2812" s="50"/>
      <c r="DB2812" s="50"/>
      <c r="DC2812" s="50"/>
      <c r="DD2812" s="50"/>
      <c r="DE2812" s="50"/>
      <c r="DF2812" s="50"/>
    </row>
    <row r="2813" spans="3:110" x14ac:dyDescent="0.2">
      <c r="C2813" s="206"/>
      <c r="E2813" s="203"/>
      <c r="F2813" s="203"/>
      <c r="G2813" s="203"/>
      <c r="H2813" s="203"/>
      <c r="I2813" s="203"/>
      <c r="J2813" s="203"/>
      <c r="K2813" s="203"/>
      <c r="L2813" s="203"/>
      <c r="M2813" s="203"/>
      <c r="N2813" s="203"/>
      <c r="O2813" s="203"/>
      <c r="P2813" s="203"/>
      <c r="Q2813" s="204"/>
      <c r="R2813" s="204"/>
      <c r="S2813" s="234"/>
      <c r="T2813" s="50"/>
      <c r="U2813" s="50"/>
      <c r="V2813" s="50"/>
      <c r="W2813" s="50"/>
      <c r="X2813" s="50"/>
      <c r="Y2813" s="50"/>
      <c r="Z2813" s="250"/>
      <c r="AA2813" s="238"/>
      <c r="AB2813" s="50"/>
      <c r="AC2813" s="50"/>
      <c r="AD2813" s="50"/>
      <c r="AE2813" s="50"/>
      <c r="AF2813" s="50"/>
      <c r="AG2813" s="50"/>
      <c r="AH2813" s="50"/>
      <c r="AI2813" s="50"/>
      <c r="AJ2813" s="50"/>
      <c r="AK2813" s="50"/>
      <c r="AL2813" s="50"/>
      <c r="AM2813" s="50"/>
      <c r="AN2813" s="50"/>
      <c r="AO2813" s="50"/>
      <c r="AP2813" s="50"/>
      <c r="AQ2813" s="50"/>
      <c r="AR2813" s="50"/>
      <c r="AS2813" s="50"/>
      <c r="AT2813" s="50"/>
      <c r="AU2813" s="50"/>
      <c r="AV2813" s="50"/>
      <c r="AW2813" s="50"/>
      <c r="AX2813" s="50"/>
      <c r="AY2813" s="50"/>
      <c r="AZ2813" s="50"/>
      <c r="BA2813" s="50"/>
      <c r="BB2813" s="50"/>
      <c r="BC2813" s="50"/>
      <c r="BD2813" s="50"/>
      <c r="BE2813" s="50"/>
      <c r="BF2813" s="50"/>
      <c r="BG2813" s="50"/>
      <c r="BH2813" s="50"/>
      <c r="BI2813" s="50"/>
      <c r="BJ2813" s="50"/>
      <c r="BK2813" s="50"/>
      <c r="BL2813" s="50"/>
      <c r="BM2813" s="50"/>
      <c r="BN2813" s="50"/>
      <c r="BO2813" s="50"/>
      <c r="BP2813" s="50"/>
      <c r="BQ2813" s="50"/>
      <c r="BR2813" s="50"/>
      <c r="BS2813" s="50"/>
      <c r="BT2813" s="50"/>
      <c r="BU2813" s="50"/>
      <c r="BV2813" s="50"/>
      <c r="BW2813" s="50"/>
      <c r="BX2813" s="50"/>
      <c r="BY2813" s="50"/>
      <c r="BZ2813" s="50"/>
      <c r="CA2813" s="50"/>
      <c r="CB2813" s="50"/>
      <c r="CC2813" s="50"/>
      <c r="CD2813" s="50"/>
      <c r="CE2813" s="50"/>
      <c r="CF2813" s="50"/>
      <c r="CG2813" s="50"/>
      <c r="CH2813" s="50"/>
      <c r="CI2813" s="50"/>
      <c r="CJ2813" s="50"/>
      <c r="CK2813" s="50"/>
      <c r="CL2813" s="50"/>
      <c r="CM2813" s="50"/>
      <c r="CN2813" s="50"/>
      <c r="CO2813" s="50"/>
      <c r="CP2813" s="50"/>
      <c r="CQ2813" s="50"/>
      <c r="CR2813" s="50"/>
      <c r="CS2813" s="50"/>
      <c r="CT2813" s="50"/>
      <c r="CU2813" s="50"/>
      <c r="CV2813" s="50"/>
      <c r="CW2813" s="50"/>
      <c r="CX2813" s="50"/>
      <c r="CY2813" s="50"/>
      <c r="CZ2813" s="50"/>
      <c r="DA2813" s="50"/>
      <c r="DB2813" s="50"/>
      <c r="DC2813" s="50"/>
      <c r="DD2813" s="50"/>
      <c r="DE2813" s="50"/>
      <c r="DF2813" s="50"/>
    </row>
    <row r="2814" spans="3:110" x14ac:dyDescent="0.2">
      <c r="C2814" s="206"/>
      <c r="D2814" s="200"/>
      <c r="E2814" s="203"/>
      <c r="F2814" s="203"/>
      <c r="G2814" s="203"/>
      <c r="H2814" s="203"/>
      <c r="I2814" s="203"/>
      <c r="J2814" s="203"/>
      <c r="K2814" s="203"/>
      <c r="L2814" s="203"/>
      <c r="M2814" s="203"/>
      <c r="N2814" s="203"/>
      <c r="O2814" s="203"/>
      <c r="P2814" s="203"/>
      <c r="Q2814" s="204"/>
      <c r="R2814" s="204"/>
      <c r="S2814" s="234"/>
      <c r="T2814" s="50"/>
      <c r="U2814" s="50"/>
      <c r="V2814" s="50"/>
      <c r="W2814" s="50"/>
      <c r="X2814" s="50"/>
      <c r="Y2814" s="50"/>
      <c r="Z2814" s="250"/>
      <c r="AA2814" s="238"/>
      <c r="AB2814" s="50"/>
      <c r="AC2814" s="50"/>
      <c r="AD2814" s="50"/>
      <c r="AE2814" s="50"/>
      <c r="AF2814" s="50"/>
      <c r="AG2814" s="50"/>
      <c r="AH2814" s="50"/>
      <c r="AI2814" s="50"/>
      <c r="AJ2814" s="50"/>
      <c r="AK2814" s="50"/>
      <c r="AL2814" s="50"/>
      <c r="AM2814" s="50"/>
      <c r="AN2814" s="50"/>
      <c r="AO2814" s="50"/>
      <c r="AP2814" s="50"/>
      <c r="AQ2814" s="50"/>
      <c r="AR2814" s="50"/>
      <c r="AS2814" s="50"/>
      <c r="AT2814" s="50"/>
      <c r="AU2814" s="50"/>
      <c r="AV2814" s="50"/>
      <c r="AW2814" s="50"/>
      <c r="AX2814" s="50"/>
      <c r="AY2814" s="50"/>
      <c r="AZ2814" s="50"/>
      <c r="BA2814" s="50"/>
      <c r="BB2814" s="50"/>
      <c r="BC2814" s="50"/>
      <c r="BD2814" s="50"/>
      <c r="BE2814" s="50"/>
      <c r="BF2814" s="50"/>
      <c r="BG2814" s="50"/>
      <c r="BH2814" s="50"/>
      <c r="BI2814" s="50"/>
      <c r="BJ2814" s="50"/>
      <c r="BK2814" s="50"/>
      <c r="BL2814" s="50"/>
      <c r="BM2814" s="50"/>
      <c r="BN2814" s="50"/>
      <c r="BO2814" s="50"/>
      <c r="BP2814" s="50"/>
      <c r="BQ2814" s="50"/>
      <c r="BR2814" s="50"/>
      <c r="BS2814" s="50"/>
      <c r="BT2814" s="50"/>
      <c r="BU2814" s="50"/>
      <c r="BV2814" s="50"/>
      <c r="BW2814" s="50"/>
      <c r="BX2814" s="50"/>
      <c r="BY2814" s="50"/>
      <c r="BZ2814" s="50"/>
      <c r="CA2814" s="50"/>
      <c r="CB2814" s="50"/>
      <c r="CC2814" s="50"/>
      <c r="CD2814" s="50"/>
      <c r="CE2814" s="50"/>
      <c r="CF2814" s="50"/>
      <c r="CG2814" s="50"/>
      <c r="CH2814" s="50"/>
      <c r="CI2814" s="50"/>
      <c r="CJ2814" s="50"/>
      <c r="CK2814" s="50"/>
      <c r="CL2814" s="50"/>
      <c r="CM2814" s="50"/>
      <c r="CN2814" s="50"/>
      <c r="CO2814" s="50"/>
      <c r="CP2814" s="50"/>
      <c r="CQ2814" s="50"/>
      <c r="CR2814" s="50"/>
      <c r="CS2814" s="50"/>
      <c r="CT2814" s="50"/>
      <c r="CU2814" s="50"/>
      <c r="CV2814" s="50"/>
      <c r="CW2814" s="50"/>
      <c r="CX2814" s="50"/>
      <c r="CY2814" s="50"/>
      <c r="CZ2814" s="50"/>
      <c r="DA2814" s="50"/>
      <c r="DB2814" s="50"/>
      <c r="DC2814" s="50"/>
      <c r="DD2814" s="50"/>
      <c r="DE2814" s="50"/>
      <c r="DF2814" s="50"/>
    </row>
    <row r="2815" spans="3:110" x14ac:dyDescent="0.2">
      <c r="C2815" s="206"/>
      <c r="E2815" s="203"/>
      <c r="F2815" s="203"/>
      <c r="G2815" s="203"/>
      <c r="H2815" s="203"/>
      <c r="I2815" s="203"/>
      <c r="J2815" s="203"/>
      <c r="K2815" s="203"/>
      <c r="L2815" s="203"/>
      <c r="M2815" s="203"/>
      <c r="N2815" s="203"/>
      <c r="O2815" s="203"/>
      <c r="P2815" s="203"/>
      <c r="Q2815" s="204"/>
      <c r="R2815" s="204"/>
      <c r="S2815" s="234"/>
      <c r="T2815" s="50"/>
      <c r="U2815" s="50"/>
      <c r="V2815" s="50"/>
      <c r="W2815" s="50"/>
      <c r="X2815" s="50"/>
      <c r="Y2815" s="50"/>
      <c r="Z2815" s="250"/>
      <c r="AA2815" s="238"/>
      <c r="AB2815" s="50"/>
      <c r="AC2815" s="50"/>
      <c r="AD2815" s="50"/>
      <c r="AE2815" s="50"/>
      <c r="AF2815" s="50"/>
      <c r="AG2815" s="50"/>
      <c r="AH2815" s="50"/>
      <c r="AI2815" s="50"/>
      <c r="AJ2815" s="50"/>
      <c r="AK2815" s="50"/>
      <c r="AL2815" s="50"/>
      <c r="AM2815" s="50"/>
      <c r="AN2815" s="50"/>
      <c r="AO2815" s="50"/>
      <c r="AP2815" s="50"/>
      <c r="AQ2815" s="50"/>
      <c r="AR2815" s="50"/>
      <c r="AS2815" s="50"/>
      <c r="AT2815" s="50"/>
      <c r="AU2815" s="50"/>
      <c r="AV2815" s="50"/>
      <c r="AW2815" s="50"/>
      <c r="AX2815" s="50"/>
      <c r="AY2815" s="50"/>
      <c r="AZ2815" s="50"/>
      <c r="BA2815" s="50"/>
      <c r="BB2815" s="50"/>
      <c r="BC2815" s="50"/>
      <c r="BD2815" s="50"/>
      <c r="BE2815" s="50"/>
      <c r="BF2815" s="50"/>
      <c r="BG2815" s="50"/>
      <c r="BH2815" s="50"/>
      <c r="BI2815" s="50"/>
      <c r="BJ2815" s="50"/>
      <c r="BK2815" s="50"/>
      <c r="BL2815" s="50"/>
      <c r="BM2815" s="50"/>
      <c r="BN2815" s="50"/>
      <c r="BO2815" s="50"/>
      <c r="BP2815" s="50"/>
      <c r="BQ2815" s="50"/>
      <c r="BR2815" s="50"/>
      <c r="BS2815" s="50"/>
      <c r="BT2815" s="50"/>
      <c r="BU2815" s="50"/>
      <c r="BV2815" s="50"/>
      <c r="BW2815" s="50"/>
      <c r="BX2815" s="50"/>
      <c r="BY2815" s="50"/>
      <c r="BZ2815" s="50"/>
      <c r="CA2815" s="50"/>
      <c r="CB2815" s="50"/>
      <c r="CC2815" s="50"/>
      <c r="CD2815" s="50"/>
      <c r="CE2815" s="50"/>
      <c r="CF2815" s="50"/>
      <c r="CG2815" s="50"/>
      <c r="CH2815" s="50"/>
      <c r="CI2815" s="50"/>
      <c r="CJ2815" s="50"/>
      <c r="CK2815" s="50"/>
      <c r="CL2815" s="50"/>
      <c r="CM2815" s="50"/>
      <c r="CN2815" s="50"/>
      <c r="CO2815" s="50"/>
      <c r="CP2815" s="50"/>
      <c r="CQ2815" s="50"/>
      <c r="CR2815" s="50"/>
      <c r="CS2815" s="50"/>
      <c r="CT2815" s="50"/>
      <c r="CU2815" s="50"/>
      <c r="CV2815" s="50"/>
      <c r="CW2815" s="50"/>
      <c r="CX2815" s="50"/>
      <c r="CY2815" s="50"/>
      <c r="CZ2815" s="50"/>
      <c r="DA2815" s="50"/>
      <c r="DB2815" s="50"/>
      <c r="DC2815" s="50"/>
      <c r="DD2815" s="50"/>
      <c r="DE2815" s="50"/>
      <c r="DF2815" s="50"/>
    </row>
    <row r="2816" spans="3:110" x14ac:dyDescent="0.2">
      <c r="C2816" s="206"/>
      <c r="E2816" s="203"/>
      <c r="F2816" s="203"/>
      <c r="G2816" s="203"/>
      <c r="H2816" s="203"/>
      <c r="I2816" s="203"/>
      <c r="J2816" s="203"/>
      <c r="K2816" s="203"/>
      <c r="L2816" s="203"/>
      <c r="M2816" s="203"/>
      <c r="N2816" s="203"/>
      <c r="O2816" s="203"/>
      <c r="P2816" s="203"/>
      <c r="Q2816" s="204"/>
      <c r="R2816" s="204"/>
      <c r="S2816" s="234"/>
      <c r="T2816" s="50"/>
      <c r="U2816" s="50"/>
      <c r="V2816" s="50"/>
      <c r="W2816" s="50"/>
      <c r="X2816" s="50"/>
      <c r="Y2816" s="50"/>
      <c r="Z2816" s="250"/>
      <c r="AA2816" s="238"/>
      <c r="AB2816" s="50"/>
      <c r="AC2816" s="50"/>
      <c r="AD2816" s="50"/>
      <c r="AE2816" s="50"/>
      <c r="AF2816" s="50"/>
      <c r="AG2816" s="50"/>
      <c r="AH2816" s="50"/>
      <c r="AI2816" s="50"/>
      <c r="AJ2816" s="50"/>
      <c r="AK2816" s="50"/>
      <c r="AL2816" s="50"/>
      <c r="AM2816" s="50"/>
      <c r="AN2816" s="50"/>
      <c r="AO2816" s="50"/>
      <c r="AP2816" s="50"/>
      <c r="AQ2816" s="50"/>
      <c r="AR2816" s="50"/>
      <c r="AS2816" s="50"/>
      <c r="AT2816" s="50"/>
      <c r="AU2816" s="50"/>
      <c r="AV2816" s="50"/>
      <c r="AW2816" s="50"/>
      <c r="AX2816" s="50"/>
      <c r="AY2816" s="50"/>
      <c r="AZ2816" s="50"/>
      <c r="BA2816" s="50"/>
      <c r="BB2816" s="50"/>
      <c r="BC2816" s="50"/>
      <c r="BD2816" s="50"/>
      <c r="BE2816" s="50"/>
      <c r="BF2816" s="50"/>
      <c r="BG2816" s="50"/>
      <c r="BH2816" s="50"/>
      <c r="BI2816" s="50"/>
      <c r="BJ2816" s="50"/>
      <c r="BK2816" s="50"/>
      <c r="BL2816" s="50"/>
      <c r="BM2816" s="50"/>
      <c r="BN2816" s="50"/>
      <c r="BO2816" s="50"/>
      <c r="BP2816" s="50"/>
      <c r="BQ2816" s="50"/>
      <c r="BR2816" s="50"/>
      <c r="BS2816" s="50"/>
      <c r="BT2816" s="50"/>
      <c r="BU2816" s="50"/>
      <c r="BV2816" s="50"/>
      <c r="BW2816" s="50"/>
      <c r="BX2816" s="50"/>
      <c r="BY2816" s="50"/>
      <c r="BZ2816" s="50"/>
      <c r="CA2816" s="50"/>
      <c r="CB2816" s="50"/>
      <c r="CC2816" s="50"/>
      <c r="CD2816" s="50"/>
      <c r="CE2816" s="50"/>
      <c r="CF2816" s="50"/>
      <c r="CG2816" s="50"/>
      <c r="CH2816" s="50"/>
      <c r="CI2816" s="50"/>
      <c r="CJ2816" s="50"/>
      <c r="CK2816" s="50"/>
      <c r="CL2816" s="50"/>
      <c r="CM2816" s="50"/>
      <c r="CN2816" s="50"/>
      <c r="CO2816" s="50"/>
      <c r="CP2816" s="50"/>
      <c r="CQ2816" s="50"/>
      <c r="CR2816" s="50"/>
      <c r="CS2816" s="50"/>
      <c r="CT2816" s="50"/>
      <c r="CU2816" s="50"/>
      <c r="CV2816" s="50"/>
      <c r="CW2816" s="50"/>
      <c r="CX2816" s="50"/>
      <c r="CY2816" s="50"/>
      <c r="CZ2816" s="50"/>
      <c r="DA2816" s="50"/>
      <c r="DB2816" s="50"/>
      <c r="DC2816" s="50"/>
      <c r="DD2816" s="50"/>
      <c r="DE2816" s="50"/>
      <c r="DF2816" s="50"/>
    </row>
    <row r="2817" spans="2:110" x14ac:dyDescent="0.2">
      <c r="C2817" s="206"/>
      <c r="E2817" s="203"/>
      <c r="F2817" s="203"/>
      <c r="G2817" s="203"/>
      <c r="H2817" s="203"/>
      <c r="I2817" s="203"/>
      <c r="J2817" s="203"/>
      <c r="K2817" s="203"/>
      <c r="L2817" s="203"/>
      <c r="M2817" s="203"/>
      <c r="N2817" s="203"/>
      <c r="O2817" s="203"/>
      <c r="P2817" s="203"/>
      <c r="Q2817" s="204"/>
      <c r="R2817" s="204"/>
      <c r="S2817" s="234"/>
      <c r="T2817" s="50"/>
      <c r="U2817" s="50"/>
      <c r="V2817" s="50"/>
      <c r="W2817" s="50"/>
      <c r="X2817" s="50"/>
      <c r="Y2817" s="50"/>
      <c r="Z2817" s="250"/>
      <c r="AA2817" s="238"/>
      <c r="AB2817" s="50"/>
      <c r="AC2817" s="50"/>
      <c r="AD2817" s="50"/>
      <c r="AE2817" s="50"/>
      <c r="AF2817" s="50"/>
      <c r="AG2817" s="50"/>
      <c r="AH2817" s="50"/>
      <c r="AI2817" s="50"/>
      <c r="AJ2817" s="50"/>
      <c r="AK2817" s="50"/>
      <c r="AL2817" s="50"/>
      <c r="AM2817" s="50"/>
      <c r="AN2817" s="50"/>
      <c r="AO2817" s="50"/>
      <c r="AP2817" s="50"/>
      <c r="AQ2817" s="50"/>
      <c r="AR2817" s="50"/>
      <c r="AS2817" s="50"/>
      <c r="AT2817" s="50"/>
      <c r="AU2817" s="50"/>
      <c r="AV2817" s="50"/>
      <c r="AW2817" s="50"/>
      <c r="AX2817" s="50"/>
      <c r="AY2817" s="50"/>
      <c r="AZ2817" s="50"/>
      <c r="BA2817" s="50"/>
      <c r="BB2817" s="50"/>
      <c r="BC2817" s="50"/>
      <c r="BD2817" s="50"/>
      <c r="BE2817" s="50"/>
      <c r="BF2817" s="50"/>
      <c r="BG2817" s="50"/>
      <c r="BH2817" s="50"/>
      <c r="BI2817" s="50"/>
      <c r="BJ2817" s="50"/>
      <c r="BK2817" s="50"/>
      <c r="BL2817" s="50"/>
      <c r="BM2817" s="50"/>
      <c r="BN2817" s="50"/>
      <c r="BO2817" s="50"/>
      <c r="BP2817" s="50"/>
      <c r="BQ2817" s="50"/>
      <c r="BR2817" s="50"/>
      <c r="BS2817" s="50"/>
      <c r="BT2817" s="50"/>
      <c r="BU2817" s="50"/>
      <c r="BV2817" s="50"/>
      <c r="BW2817" s="50"/>
      <c r="BX2817" s="50"/>
      <c r="BY2817" s="50"/>
      <c r="BZ2817" s="50"/>
      <c r="CA2817" s="50"/>
      <c r="CB2817" s="50"/>
      <c r="CC2817" s="50"/>
      <c r="CD2817" s="50"/>
      <c r="CE2817" s="50"/>
      <c r="CF2817" s="50"/>
      <c r="CG2817" s="50"/>
      <c r="CH2817" s="50"/>
      <c r="CI2817" s="50"/>
      <c r="CJ2817" s="50"/>
      <c r="CK2817" s="50"/>
      <c r="CL2817" s="50"/>
      <c r="CM2817" s="50"/>
      <c r="CN2817" s="50"/>
      <c r="CO2817" s="50"/>
      <c r="CP2817" s="50"/>
      <c r="CQ2817" s="50"/>
      <c r="CR2817" s="50"/>
      <c r="CS2817" s="50"/>
      <c r="CT2817" s="50"/>
      <c r="CU2817" s="50"/>
      <c r="CV2817" s="50"/>
      <c r="CW2817" s="50"/>
      <c r="CX2817" s="50"/>
      <c r="CY2817" s="50"/>
      <c r="CZ2817" s="50"/>
      <c r="DA2817" s="50"/>
      <c r="DB2817" s="50"/>
      <c r="DC2817" s="50"/>
      <c r="DD2817" s="50"/>
      <c r="DE2817" s="50"/>
      <c r="DF2817" s="50"/>
    </row>
    <row r="2818" spans="2:110" x14ac:dyDescent="0.2">
      <c r="C2818" s="206"/>
      <c r="E2818" s="203"/>
      <c r="F2818" s="203"/>
      <c r="G2818" s="203"/>
      <c r="H2818" s="203"/>
      <c r="I2818" s="203"/>
      <c r="J2818" s="203"/>
      <c r="K2818" s="203"/>
      <c r="L2818" s="203"/>
      <c r="M2818" s="203"/>
      <c r="N2818" s="203"/>
      <c r="O2818" s="203"/>
      <c r="P2818" s="203"/>
      <c r="Q2818" s="204"/>
      <c r="R2818" s="204"/>
      <c r="S2818" s="234"/>
      <c r="T2818" s="50"/>
      <c r="U2818" s="50"/>
      <c r="V2818" s="50"/>
      <c r="W2818" s="50"/>
      <c r="X2818" s="50"/>
      <c r="Y2818" s="50"/>
      <c r="Z2818" s="250"/>
      <c r="AA2818" s="238"/>
      <c r="AB2818" s="50"/>
      <c r="AC2818" s="50"/>
      <c r="AD2818" s="50"/>
      <c r="AE2818" s="50"/>
      <c r="AF2818" s="50"/>
      <c r="AG2818" s="50"/>
      <c r="AH2818" s="50"/>
      <c r="AI2818" s="50"/>
      <c r="AJ2818" s="50"/>
      <c r="AK2818" s="50"/>
      <c r="AL2818" s="50"/>
      <c r="AM2818" s="50"/>
      <c r="AN2818" s="50"/>
      <c r="AO2818" s="50"/>
      <c r="AP2818" s="50"/>
      <c r="AQ2818" s="50"/>
      <c r="AR2818" s="50"/>
      <c r="AS2818" s="50"/>
      <c r="AT2818" s="50"/>
      <c r="AU2818" s="50"/>
      <c r="AV2818" s="50"/>
      <c r="AW2818" s="50"/>
      <c r="AX2818" s="50"/>
      <c r="AY2818" s="50"/>
      <c r="AZ2818" s="50"/>
      <c r="BA2818" s="50"/>
      <c r="BB2818" s="50"/>
      <c r="BC2818" s="50"/>
      <c r="BD2818" s="50"/>
      <c r="BE2818" s="50"/>
      <c r="BF2818" s="50"/>
      <c r="BG2818" s="50"/>
      <c r="BH2818" s="50"/>
      <c r="BI2818" s="50"/>
      <c r="BJ2818" s="50"/>
      <c r="BK2818" s="50"/>
      <c r="BL2818" s="50"/>
      <c r="BM2818" s="50"/>
      <c r="BN2818" s="50"/>
      <c r="BO2818" s="50"/>
      <c r="BP2818" s="50"/>
      <c r="BQ2818" s="50"/>
      <c r="BR2818" s="50"/>
      <c r="BS2818" s="50"/>
      <c r="BT2818" s="50"/>
      <c r="BU2818" s="50"/>
      <c r="BV2818" s="50"/>
      <c r="BW2818" s="50"/>
      <c r="BX2818" s="50"/>
      <c r="BY2818" s="50"/>
      <c r="BZ2818" s="50"/>
      <c r="CA2818" s="50"/>
      <c r="CB2818" s="50"/>
      <c r="CC2818" s="50"/>
      <c r="CD2818" s="50"/>
      <c r="CE2818" s="50"/>
      <c r="CF2818" s="50"/>
      <c r="CG2818" s="50"/>
      <c r="CH2818" s="50"/>
      <c r="CI2818" s="50"/>
      <c r="CJ2818" s="50"/>
      <c r="CK2818" s="50"/>
      <c r="CL2818" s="50"/>
      <c r="CM2818" s="50"/>
      <c r="CN2818" s="50"/>
      <c r="CO2818" s="50"/>
      <c r="CP2818" s="50"/>
      <c r="CQ2818" s="50"/>
      <c r="CR2818" s="50"/>
      <c r="CS2818" s="50"/>
      <c r="CT2818" s="50"/>
      <c r="CU2818" s="50"/>
      <c r="CV2818" s="50"/>
      <c r="CW2818" s="50"/>
      <c r="CX2818" s="50"/>
      <c r="CY2818" s="50"/>
      <c r="CZ2818" s="50"/>
      <c r="DA2818" s="50"/>
      <c r="DB2818" s="50"/>
      <c r="DC2818" s="50"/>
      <c r="DD2818" s="50"/>
      <c r="DE2818" s="50"/>
      <c r="DF2818" s="50"/>
    </row>
    <row r="2819" spans="2:110" x14ac:dyDescent="0.2">
      <c r="C2819" s="206"/>
      <c r="D2819" s="200"/>
      <c r="E2819" s="203"/>
      <c r="F2819" s="203"/>
      <c r="G2819" s="203"/>
      <c r="H2819" s="203"/>
      <c r="I2819" s="203"/>
      <c r="J2819" s="203"/>
      <c r="K2819" s="203"/>
      <c r="L2819" s="203"/>
      <c r="M2819" s="203"/>
      <c r="N2819" s="203"/>
      <c r="O2819" s="203"/>
      <c r="P2819" s="203"/>
      <c r="Q2819" s="204"/>
      <c r="R2819" s="204"/>
      <c r="S2819" s="234"/>
      <c r="T2819" s="50"/>
      <c r="U2819" s="50"/>
      <c r="V2819" s="50"/>
      <c r="W2819" s="50"/>
      <c r="X2819" s="50"/>
      <c r="Y2819" s="50"/>
      <c r="Z2819" s="250"/>
      <c r="AA2819" s="238"/>
      <c r="AB2819" s="50"/>
      <c r="AC2819" s="50"/>
      <c r="AD2819" s="50"/>
      <c r="AE2819" s="50"/>
      <c r="AF2819" s="50"/>
      <c r="AG2819" s="50"/>
      <c r="AH2819" s="50"/>
      <c r="AI2819" s="50"/>
      <c r="AJ2819" s="50"/>
      <c r="AK2819" s="50"/>
      <c r="AL2819" s="50"/>
      <c r="AM2819" s="50"/>
      <c r="AN2819" s="50"/>
      <c r="AO2819" s="50"/>
      <c r="AP2819" s="50"/>
      <c r="AQ2819" s="50"/>
      <c r="AR2819" s="50"/>
      <c r="AS2819" s="50"/>
      <c r="AT2819" s="50"/>
      <c r="AU2819" s="50"/>
      <c r="AV2819" s="50"/>
      <c r="AW2819" s="50"/>
      <c r="AX2819" s="50"/>
      <c r="AY2819" s="50"/>
      <c r="AZ2819" s="50"/>
      <c r="BA2819" s="50"/>
      <c r="BB2819" s="50"/>
      <c r="BC2819" s="50"/>
      <c r="BD2819" s="50"/>
      <c r="BE2819" s="50"/>
      <c r="BF2819" s="50"/>
      <c r="BG2819" s="50"/>
      <c r="BH2819" s="50"/>
      <c r="BI2819" s="50"/>
      <c r="BJ2819" s="50"/>
      <c r="BK2819" s="50"/>
      <c r="BL2819" s="50"/>
      <c r="BM2819" s="50"/>
      <c r="BN2819" s="50"/>
      <c r="BO2819" s="50"/>
      <c r="BP2819" s="50"/>
      <c r="BQ2819" s="50"/>
      <c r="BR2819" s="50"/>
      <c r="BS2819" s="50"/>
      <c r="BT2819" s="50"/>
      <c r="BU2819" s="50"/>
      <c r="BV2819" s="50"/>
      <c r="BW2819" s="50"/>
      <c r="BX2819" s="50"/>
      <c r="BY2819" s="50"/>
      <c r="BZ2819" s="50"/>
      <c r="CA2819" s="50"/>
      <c r="CB2819" s="50"/>
      <c r="CC2819" s="50"/>
      <c r="CD2819" s="50"/>
      <c r="CE2819" s="50"/>
      <c r="CF2819" s="50"/>
      <c r="CG2819" s="50"/>
      <c r="CH2819" s="50"/>
      <c r="CI2819" s="50"/>
      <c r="CJ2819" s="50"/>
      <c r="CK2819" s="50"/>
      <c r="CL2819" s="50"/>
      <c r="CM2819" s="50"/>
      <c r="CN2819" s="50"/>
      <c r="CO2819" s="50"/>
      <c r="CP2819" s="50"/>
      <c r="CQ2819" s="50"/>
      <c r="CR2819" s="50"/>
      <c r="CS2819" s="50"/>
      <c r="CT2819" s="50"/>
      <c r="CU2819" s="50"/>
      <c r="CV2819" s="50"/>
      <c r="CW2819" s="50"/>
      <c r="CX2819" s="50"/>
      <c r="CY2819" s="50"/>
      <c r="CZ2819" s="50"/>
      <c r="DA2819" s="50"/>
      <c r="DB2819" s="50"/>
      <c r="DC2819" s="50"/>
      <c r="DD2819" s="50"/>
      <c r="DE2819" s="50"/>
      <c r="DF2819" s="50"/>
    </row>
    <row r="2820" spans="2:110" x14ac:dyDescent="0.2">
      <c r="C2820" s="206"/>
      <c r="E2820" s="203"/>
      <c r="F2820" s="203"/>
      <c r="G2820" s="203"/>
      <c r="H2820" s="203"/>
      <c r="I2820" s="203"/>
      <c r="J2820" s="203"/>
      <c r="K2820" s="203"/>
      <c r="L2820" s="203"/>
      <c r="M2820" s="203"/>
      <c r="N2820" s="203"/>
      <c r="O2820" s="203"/>
      <c r="P2820" s="203"/>
      <c r="Q2820" s="204"/>
      <c r="R2820" s="204"/>
      <c r="S2820" s="234"/>
      <c r="T2820" s="50"/>
      <c r="U2820" s="50"/>
      <c r="V2820" s="50"/>
      <c r="W2820" s="50"/>
      <c r="X2820" s="50"/>
      <c r="Y2820" s="50"/>
      <c r="Z2820" s="250"/>
      <c r="AA2820" s="238"/>
      <c r="AB2820" s="50"/>
      <c r="AC2820" s="50"/>
      <c r="AD2820" s="50"/>
      <c r="AE2820" s="50"/>
      <c r="AF2820" s="50"/>
      <c r="AG2820" s="50"/>
      <c r="AH2820" s="50"/>
      <c r="AI2820" s="50"/>
      <c r="AJ2820" s="50"/>
      <c r="AK2820" s="50"/>
      <c r="AL2820" s="50"/>
      <c r="AM2820" s="50"/>
      <c r="AN2820" s="50"/>
      <c r="AO2820" s="50"/>
      <c r="AP2820" s="50"/>
      <c r="AQ2820" s="50"/>
      <c r="AR2820" s="50"/>
      <c r="AS2820" s="50"/>
      <c r="AT2820" s="50"/>
      <c r="AU2820" s="50"/>
      <c r="AV2820" s="50"/>
      <c r="AW2820" s="50"/>
      <c r="AX2820" s="50"/>
      <c r="AY2820" s="50"/>
      <c r="AZ2820" s="50"/>
      <c r="BA2820" s="50"/>
      <c r="BB2820" s="50"/>
      <c r="BC2820" s="50"/>
      <c r="BD2820" s="50"/>
      <c r="BE2820" s="50"/>
      <c r="BF2820" s="50"/>
      <c r="BG2820" s="50"/>
      <c r="BH2820" s="50"/>
      <c r="BI2820" s="50"/>
      <c r="BJ2820" s="50"/>
      <c r="BK2820" s="50"/>
      <c r="BL2820" s="50"/>
      <c r="BM2820" s="50"/>
      <c r="BN2820" s="50"/>
      <c r="BO2820" s="50"/>
      <c r="BP2820" s="50"/>
      <c r="BQ2820" s="50"/>
      <c r="BR2820" s="50"/>
      <c r="BS2820" s="50"/>
      <c r="BT2820" s="50"/>
      <c r="BU2820" s="50"/>
      <c r="BV2820" s="50"/>
      <c r="BW2820" s="50"/>
      <c r="BX2820" s="50"/>
      <c r="BY2820" s="50"/>
      <c r="BZ2820" s="50"/>
      <c r="CA2820" s="50"/>
      <c r="CB2820" s="50"/>
      <c r="CC2820" s="50"/>
      <c r="CD2820" s="50"/>
      <c r="CE2820" s="50"/>
      <c r="CF2820" s="50"/>
      <c r="CG2820" s="50"/>
      <c r="CH2820" s="50"/>
      <c r="CI2820" s="50"/>
      <c r="CJ2820" s="50"/>
      <c r="CK2820" s="50"/>
      <c r="CL2820" s="50"/>
      <c r="CM2820" s="50"/>
      <c r="CN2820" s="50"/>
      <c r="CO2820" s="50"/>
      <c r="CP2820" s="50"/>
      <c r="CQ2820" s="50"/>
      <c r="CR2820" s="50"/>
      <c r="CS2820" s="50"/>
      <c r="CT2820" s="50"/>
      <c r="CU2820" s="50"/>
      <c r="CV2820" s="50"/>
      <c r="CW2820" s="50"/>
      <c r="CX2820" s="50"/>
      <c r="CY2820" s="50"/>
      <c r="CZ2820" s="50"/>
      <c r="DA2820" s="50"/>
      <c r="DB2820" s="50"/>
      <c r="DC2820" s="50"/>
      <c r="DD2820" s="50"/>
      <c r="DE2820" s="50"/>
      <c r="DF2820" s="50"/>
    </row>
    <row r="2821" spans="2:110" x14ac:dyDescent="0.2">
      <c r="C2821" s="206"/>
      <c r="E2821" s="203"/>
      <c r="F2821" s="203"/>
      <c r="G2821" s="203"/>
      <c r="H2821" s="203"/>
      <c r="I2821" s="203"/>
      <c r="J2821" s="203"/>
      <c r="K2821" s="203"/>
      <c r="L2821" s="203"/>
      <c r="M2821" s="203"/>
      <c r="N2821" s="203"/>
      <c r="O2821" s="203"/>
      <c r="P2821" s="203"/>
      <c r="Q2821" s="204"/>
      <c r="R2821" s="204"/>
      <c r="S2821" s="234"/>
      <c r="T2821" s="50"/>
      <c r="U2821" s="50"/>
      <c r="V2821" s="50"/>
      <c r="W2821" s="50"/>
      <c r="X2821" s="50"/>
      <c r="Y2821" s="50"/>
      <c r="Z2821" s="250"/>
      <c r="AA2821" s="238"/>
      <c r="AB2821" s="50"/>
      <c r="AC2821" s="50"/>
      <c r="AD2821" s="50"/>
      <c r="AE2821" s="50"/>
      <c r="AF2821" s="50"/>
      <c r="AG2821" s="50"/>
      <c r="AH2821" s="50"/>
      <c r="AI2821" s="50"/>
      <c r="AJ2821" s="50"/>
      <c r="AK2821" s="50"/>
      <c r="AL2821" s="50"/>
      <c r="AM2821" s="50"/>
      <c r="AN2821" s="50"/>
      <c r="AO2821" s="50"/>
      <c r="AP2821" s="50"/>
      <c r="AQ2821" s="50"/>
      <c r="AR2821" s="50"/>
      <c r="AS2821" s="50"/>
      <c r="AT2821" s="50"/>
      <c r="AU2821" s="50"/>
      <c r="AV2821" s="50"/>
      <c r="AW2821" s="50"/>
      <c r="AX2821" s="50"/>
      <c r="AY2821" s="50"/>
      <c r="AZ2821" s="50"/>
      <c r="BA2821" s="50"/>
      <c r="BB2821" s="50"/>
      <c r="BC2821" s="50"/>
      <c r="BD2821" s="50"/>
      <c r="BE2821" s="50"/>
      <c r="BF2821" s="50"/>
      <c r="BG2821" s="50"/>
      <c r="BH2821" s="50"/>
      <c r="BI2821" s="50"/>
      <c r="BJ2821" s="50"/>
      <c r="BK2821" s="50"/>
      <c r="BL2821" s="50"/>
      <c r="BM2821" s="50"/>
      <c r="BN2821" s="50"/>
      <c r="BO2821" s="50"/>
      <c r="BP2821" s="50"/>
      <c r="BQ2821" s="50"/>
      <c r="BR2821" s="50"/>
      <c r="BS2821" s="50"/>
      <c r="BT2821" s="50"/>
      <c r="BU2821" s="50"/>
      <c r="BV2821" s="50"/>
      <c r="BW2821" s="50"/>
      <c r="BX2821" s="50"/>
      <c r="BY2821" s="50"/>
      <c r="BZ2821" s="50"/>
      <c r="CA2821" s="50"/>
      <c r="CB2821" s="50"/>
      <c r="CC2821" s="50"/>
      <c r="CD2821" s="50"/>
      <c r="CE2821" s="50"/>
      <c r="CF2821" s="50"/>
      <c r="CG2821" s="50"/>
      <c r="CH2821" s="50"/>
      <c r="CI2821" s="50"/>
      <c r="CJ2821" s="50"/>
      <c r="CK2821" s="50"/>
      <c r="CL2821" s="50"/>
      <c r="CM2821" s="50"/>
      <c r="CN2821" s="50"/>
      <c r="CO2821" s="50"/>
      <c r="CP2821" s="50"/>
      <c r="CQ2821" s="50"/>
      <c r="CR2821" s="50"/>
      <c r="CS2821" s="50"/>
      <c r="CT2821" s="50"/>
      <c r="CU2821" s="50"/>
      <c r="CV2821" s="50"/>
      <c r="CW2821" s="50"/>
      <c r="CX2821" s="50"/>
      <c r="CY2821" s="50"/>
      <c r="CZ2821" s="50"/>
      <c r="DA2821" s="50"/>
      <c r="DB2821" s="50"/>
      <c r="DC2821" s="50"/>
      <c r="DD2821" s="50"/>
      <c r="DE2821" s="50"/>
      <c r="DF2821" s="50"/>
    </row>
    <row r="2822" spans="2:110" x14ac:dyDescent="0.2">
      <c r="C2822" s="206"/>
      <c r="E2822" s="203"/>
      <c r="F2822" s="203"/>
      <c r="G2822" s="203"/>
      <c r="H2822" s="203"/>
      <c r="I2822" s="203"/>
      <c r="J2822" s="203"/>
      <c r="K2822" s="203"/>
      <c r="L2822" s="203"/>
      <c r="M2822" s="203"/>
      <c r="N2822" s="203"/>
      <c r="O2822" s="203"/>
      <c r="P2822" s="203"/>
      <c r="Q2822" s="204"/>
      <c r="R2822" s="204"/>
      <c r="S2822" s="234"/>
      <c r="T2822" s="50"/>
      <c r="U2822" s="50"/>
      <c r="V2822" s="50"/>
      <c r="W2822" s="50"/>
      <c r="X2822" s="50"/>
      <c r="Y2822" s="50"/>
      <c r="Z2822" s="250"/>
      <c r="AA2822" s="238"/>
      <c r="AB2822" s="50"/>
      <c r="AC2822" s="50"/>
      <c r="AD2822" s="50"/>
      <c r="AE2822" s="50"/>
      <c r="AF2822" s="50"/>
      <c r="AG2822" s="50"/>
      <c r="AH2822" s="50"/>
      <c r="AI2822" s="50"/>
      <c r="AJ2822" s="50"/>
      <c r="AK2822" s="50"/>
      <c r="AL2822" s="50"/>
      <c r="AM2822" s="50"/>
      <c r="AN2822" s="50"/>
      <c r="AO2822" s="50"/>
      <c r="AP2822" s="50"/>
      <c r="AQ2822" s="50"/>
      <c r="AR2822" s="50"/>
      <c r="AS2822" s="50"/>
      <c r="AT2822" s="50"/>
      <c r="AU2822" s="50"/>
      <c r="AV2822" s="50"/>
      <c r="AW2822" s="50"/>
      <c r="AX2822" s="50"/>
      <c r="AY2822" s="50"/>
      <c r="AZ2822" s="50"/>
      <c r="BA2822" s="50"/>
      <c r="BB2822" s="50"/>
      <c r="BC2822" s="50"/>
      <c r="BD2822" s="50"/>
      <c r="BE2822" s="50"/>
      <c r="BF2822" s="50"/>
      <c r="BG2822" s="50"/>
      <c r="BH2822" s="50"/>
      <c r="BI2822" s="50"/>
      <c r="BJ2822" s="50"/>
      <c r="BK2822" s="50"/>
      <c r="BL2822" s="50"/>
      <c r="BM2822" s="50"/>
      <c r="BN2822" s="50"/>
      <c r="BO2822" s="50"/>
      <c r="BP2822" s="50"/>
      <c r="BQ2822" s="50"/>
      <c r="BR2822" s="50"/>
      <c r="BS2822" s="50"/>
      <c r="BT2822" s="50"/>
      <c r="BU2822" s="50"/>
      <c r="BV2822" s="50"/>
      <c r="BW2822" s="50"/>
      <c r="BX2822" s="50"/>
      <c r="BY2822" s="50"/>
      <c r="BZ2822" s="50"/>
      <c r="CA2822" s="50"/>
      <c r="CB2822" s="50"/>
      <c r="CC2822" s="50"/>
      <c r="CD2822" s="50"/>
      <c r="CE2822" s="50"/>
      <c r="CF2822" s="50"/>
      <c r="CG2822" s="50"/>
      <c r="CH2822" s="50"/>
      <c r="CI2822" s="50"/>
      <c r="CJ2822" s="50"/>
      <c r="CK2822" s="50"/>
      <c r="CL2822" s="50"/>
      <c r="CM2822" s="50"/>
      <c r="CN2822" s="50"/>
      <c r="CO2822" s="50"/>
      <c r="CP2822" s="50"/>
      <c r="CQ2822" s="50"/>
      <c r="CR2822" s="50"/>
      <c r="CS2822" s="50"/>
      <c r="CT2822" s="50"/>
      <c r="CU2822" s="50"/>
      <c r="CV2822" s="50"/>
      <c r="CW2822" s="50"/>
      <c r="CX2822" s="50"/>
      <c r="CY2822" s="50"/>
      <c r="CZ2822" s="50"/>
      <c r="DA2822" s="50"/>
      <c r="DB2822" s="50"/>
      <c r="DC2822" s="50"/>
      <c r="DD2822" s="50"/>
      <c r="DE2822" s="50"/>
      <c r="DF2822" s="50"/>
    </row>
    <row r="2823" spans="2:110" x14ac:dyDescent="0.2">
      <c r="C2823" s="206"/>
      <c r="E2823" s="203"/>
      <c r="F2823" s="203"/>
      <c r="G2823" s="203"/>
      <c r="H2823" s="203"/>
      <c r="I2823" s="203"/>
      <c r="J2823" s="203"/>
      <c r="K2823" s="203"/>
      <c r="L2823" s="203"/>
      <c r="M2823" s="203"/>
      <c r="N2823" s="203"/>
      <c r="O2823" s="203"/>
      <c r="P2823" s="203"/>
      <c r="Q2823" s="204"/>
      <c r="R2823" s="204"/>
      <c r="S2823" s="234"/>
      <c r="T2823" s="50"/>
      <c r="U2823" s="50"/>
      <c r="V2823" s="50"/>
      <c r="W2823" s="50"/>
      <c r="X2823" s="50"/>
      <c r="Y2823" s="50"/>
      <c r="Z2823" s="250"/>
      <c r="AA2823" s="238"/>
      <c r="AB2823" s="50"/>
      <c r="AC2823" s="50"/>
      <c r="AD2823" s="50"/>
      <c r="AE2823" s="50"/>
      <c r="AF2823" s="50"/>
      <c r="AG2823" s="50"/>
      <c r="AH2823" s="50"/>
      <c r="AI2823" s="50"/>
      <c r="AJ2823" s="50"/>
      <c r="AK2823" s="50"/>
      <c r="AL2823" s="50"/>
      <c r="AM2823" s="50"/>
      <c r="AN2823" s="50"/>
      <c r="AO2823" s="50"/>
      <c r="AP2823" s="50"/>
      <c r="AQ2823" s="50"/>
      <c r="AR2823" s="50"/>
      <c r="AS2823" s="50"/>
      <c r="AT2823" s="50"/>
      <c r="AU2823" s="50"/>
      <c r="AV2823" s="50"/>
      <c r="AW2823" s="50"/>
      <c r="AX2823" s="50"/>
      <c r="AY2823" s="50"/>
      <c r="AZ2823" s="50"/>
      <c r="BA2823" s="50"/>
      <c r="BB2823" s="50"/>
      <c r="BC2823" s="50"/>
      <c r="BD2823" s="50"/>
      <c r="BE2823" s="50"/>
      <c r="BF2823" s="50"/>
      <c r="BG2823" s="50"/>
      <c r="BH2823" s="50"/>
      <c r="BI2823" s="50"/>
      <c r="BJ2823" s="50"/>
      <c r="BK2823" s="50"/>
      <c r="BL2823" s="50"/>
      <c r="BM2823" s="50"/>
      <c r="BN2823" s="50"/>
      <c r="BO2823" s="50"/>
      <c r="BP2823" s="50"/>
      <c r="BQ2823" s="50"/>
      <c r="BR2823" s="50"/>
      <c r="BS2823" s="50"/>
      <c r="BT2823" s="50"/>
      <c r="BU2823" s="50"/>
      <c r="BV2823" s="50"/>
      <c r="BW2823" s="50"/>
      <c r="BX2823" s="50"/>
      <c r="BY2823" s="50"/>
      <c r="BZ2823" s="50"/>
      <c r="CA2823" s="50"/>
      <c r="CB2823" s="50"/>
      <c r="CC2823" s="50"/>
      <c r="CD2823" s="50"/>
      <c r="CE2823" s="50"/>
      <c r="CF2823" s="50"/>
      <c r="CG2823" s="50"/>
      <c r="CH2823" s="50"/>
      <c r="CI2823" s="50"/>
      <c r="CJ2823" s="50"/>
      <c r="CK2823" s="50"/>
      <c r="CL2823" s="50"/>
      <c r="CM2823" s="50"/>
      <c r="CN2823" s="50"/>
      <c r="CO2823" s="50"/>
      <c r="CP2823" s="50"/>
      <c r="CQ2823" s="50"/>
      <c r="CR2823" s="50"/>
      <c r="CS2823" s="50"/>
      <c r="CT2823" s="50"/>
      <c r="CU2823" s="50"/>
      <c r="CV2823" s="50"/>
      <c r="CW2823" s="50"/>
      <c r="CX2823" s="50"/>
      <c r="CY2823" s="50"/>
      <c r="CZ2823" s="50"/>
      <c r="DA2823" s="50"/>
      <c r="DB2823" s="50"/>
      <c r="DC2823" s="50"/>
      <c r="DD2823" s="50"/>
      <c r="DE2823" s="50"/>
      <c r="DF2823" s="50"/>
    </row>
    <row r="2824" spans="2:110" x14ac:dyDescent="0.2">
      <c r="C2824" s="206"/>
      <c r="E2824" s="203"/>
      <c r="F2824" s="203"/>
      <c r="G2824" s="203"/>
      <c r="H2824" s="203"/>
      <c r="I2824" s="203"/>
      <c r="J2824" s="203"/>
      <c r="K2824" s="203"/>
      <c r="L2824" s="203"/>
      <c r="M2824" s="203"/>
      <c r="N2824" s="203"/>
      <c r="O2824" s="203"/>
      <c r="P2824" s="203"/>
      <c r="Q2824" s="204"/>
      <c r="R2824" s="204"/>
      <c r="S2824" s="234"/>
      <c r="T2824" s="50"/>
      <c r="U2824" s="50"/>
      <c r="V2824" s="50"/>
      <c r="W2824" s="50"/>
      <c r="X2824" s="50"/>
      <c r="Y2824" s="50"/>
      <c r="Z2824" s="250"/>
      <c r="AA2824" s="238"/>
      <c r="AB2824" s="50"/>
      <c r="AC2824" s="50"/>
      <c r="AD2824" s="50"/>
      <c r="AE2824" s="50"/>
      <c r="AF2824" s="50"/>
      <c r="AG2824" s="50"/>
      <c r="AH2824" s="50"/>
      <c r="AI2824" s="50"/>
      <c r="AJ2824" s="50"/>
      <c r="AK2824" s="50"/>
      <c r="AL2824" s="50"/>
      <c r="AM2824" s="50"/>
      <c r="AN2824" s="50"/>
      <c r="AO2824" s="50"/>
      <c r="AP2824" s="50"/>
      <c r="AQ2824" s="50"/>
      <c r="AR2824" s="50"/>
      <c r="AS2824" s="50"/>
      <c r="AT2824" s="50"/>
      <c r="AU2824" s="50"/>
      <c r="AV2824" s="50"/>
      <c r="AW2824" s="50"/>
      <c r="AX2824" s="50"/>
      <c r="AY2824" s="50"/>
      <c r="AZ2824" s="50"/>
      <c r="BA2824" s="50"/>
      <c r="BB2824" s="50"/>
      <c r="BC2824" s="50"/>
      <c r="BD2824" s="50"/>
      <c r="BE2824" s="50"/>
      <c r="BF2824" s="50"/>
      <c r="BG2824" s="50"/>
      <c r="BH2824" s="50"/>
      <c r="BI2824" s="50"/>
      <c r="BJ2824" s="50"/>
      <c r="BK2824" s="50"/>
      <c r="BL2824" s="50"/>
      <c r="BM2824" s="50"/>
      <c r="BN2824" s="50"/>
      <c r="BO2824" s="50"/>
      <c r="BP2824" s="50"/>
      <c r="BQ2824" s="50"/>
      <c r="BR2824" s="50"/>
      <c r="BS2824" s="50"/>
      <c r="BT2824" s="50"/>
      <c r="BU2824" s="50"/>
      <c r="BV2824" s="50"/>
      <c r="BW2824" s="50"/>
      <c r="BX2824" s="50"/>
      <c r="BY2824" s="50"/>
      <c r="BZ2824" s="50"/>
      <c r="CA2824" s="50"/>
      <c r="CB2824" s="50"/>
      <c r="CC2824" s="50"/>
      <c r="CD2824" s="50"/>
      <c r="CE2824" s="50"/>
      <c r="CF2824" s="50"/>
      <c r="CG2824" s="50"/>
      <c r="CH2824" s="50"/>
      <c r="CI2824" s="50"/>
      <c r="CJ2824" s="50"/>
      <c r="CK2824" s="50"/>
      <c r="CL2824" s="50"/>
      <c r="CM2824" s="50"/>
      <c r="CN2824" s="50"/>
      <c r="CO2824" s="50"/>
      <c r="CP2824" s="50"/>
      <c r="CQ2824" s="50"/>
      <c r="CR2824" s="50"/>
      <c r="CS2824" s="50"/>
      <c r="CT2824" s="50"/>
      <c r="CU2824" s="50"/>
      <c r="CV2824" s="50"/>
      <c r="CW2824" s="50"/>
      <c r="CX2824" s="50"/>
      <c r="CY2824" s="50"/>
      <c r="CZ2824" s="50"/>
      <c r="DA2824" s="50"/>
      <c r="DB2824" s="50"/>
      <c r="DC2824" s="50"/>
      <c r="DD2824" s="50"/>
      <c r="DE2824" s="50"/>
      <c r="DF2824" s="50"/>
    </row>
    <row r="2825" spans="2:110" x14ac:dyDescent="0.2">
      <c r="C2825" s="206"/>
      <c r="D2825" s="200"/>
      <c r="E2825" s="203"/>
      <c r="F2825" s="203"/>
      <c r="G2825" s="203"/>
      <c r="H2825" s="203"/>
      <c r="I2825" s="203"/>
      <c r="J2825" s="203"/>
      <c r="K2825" s="203"/>
      <c r="L2825" s="203"/>
      <c r="M2825" s="203"/>
      <c r="N2825" s="203"/>
      <c r="O2825" s="203"/>
      <c r="P2825" s="203"/>
      <c r="Q2825" s="204"/>
      <c r="R2825" s="204"/>
      <c r="S2825" s="234"/>
      <c r="T2825" s="50"/>
      <c r="U2825" s="50"/>
      <c r="V2825" s="50"/>
      <c r="W2825" s="50"/>
      <c r="X2825" s="50"/>
      <c r="Y2825" s="50"/>
      <c r="Z2825" s="250"/>
      <c r="AA2825" s="238"/>
      <c r="AB2825" s="50"/>
      <c r="AC2825" s="50"/>
      <c r="AD2825" s="50"/>
      <c r="AE2825" s="50"/>
      <c r="AF2825" s="50"/>
      <c r="AG2825" s="50"/>
      <c r="AH2825" s="50"/>
      <c r="AI2825" s="50"/>
      <c r="AJ2825" s="50"/>
      <c r="AK2825" s="50"/>
      <c r="AL2825" s="50"/>
      <c r="AM2825" s="50"/>
      <c r="AN2825" s="50"/>
      <c r="AO2825" s="50"/>
      <c r="AP2825" s="50"/>
      <c r="AQ2825" s="50"/>
      <c r="AR2825" s="50"/>
      <c r="AS2825" s="50"/>
      <c r="AT2825" s="50"/>
      <c r="AU2825" s="50"/>
      <c r="AV2825" s="50"/>
      <c r="AW2825" s="50"/>
      <c r="AX2825" s="50"/>
      <c r="AY2825" s="50"/>
      <c r="AZ2825" s="50"/>
      <c r="BA2825" s="50"/>
      <c r="BB2825" s="50"/>
      <c r="BC2825" s="50"/>
      <c r="BD2825" s="50"/>
      <c r="BE2825" s="50"/>
      <c r="BF2825" s="50"/>
      <c r="BG2825" s="50"/>
      <c r="BH2825" s="50"/>
      <c r="BI2825" s="50"/>
      <c r="BJ2825" s="50"/>
      <c r="BK2825" s="50"/>
      <c r="BL2825" s="50"/>
      <c r="BM2825" s="50"/>
      <c r="BN2825" s="50"/>
      <c r="BO2825" s="50"/>
      <c r="BP2825" s="50"/>
      <c r="BQ2825" s="50"/>
      <c r="BR2825" s="50"/>
      <c r="BS2825" s="50"/>
      <c r="BT2825" s="50"/>
      <c r="BU2825" s="50"/>
      <c r="BV2825" s="50"/>
      <c r="BW2825" s="50"/>
      <c r="BX2825" s="50"/>
      <c r="BY2825" s="50"/>
      <c r="BZ2825" s="50"/>
      <c r="CA2825" s="50"/>
      <c r="CB2825" s="50"/>
      <c r="CC2825" s="50"/>
      <c r="CD2825" s="50"/>
      <c r="CE2825" s="50"/>
      <c r="CF2825" s="50"/>
      <c r="CG2825" s="50"/>
      <c r="CH2825" s="50"/>
      <c r="CI2825" s="50"/>
      <c r="CJ2825" s="50"/>
      <c r="CK2825" s="50"/>
      <c r="CL2825" s="50"/>
      <c r="CM2825" s="50"/>
      <c r="CN2825" s="50"/>
      <c r="CO2825" s="50"/>
      <c r="CP2825" s="50"/>
      <c r="CQ2825" s="50"/>
      <c r="CR2825" s="50"/>
      <c r="CS2825" s="50"/>
      <c r="CT2825" s="50"/>
      <c r="CU2825" s="50"/>
      <c r="CV2825" s="50"/>
      <c r="CW2825" s="50"/>
      <c r="CX2825" s="50"/>
      <c r="CY2825" s="50"/>
      <c r="CZ2825" s="50"/>
      <c r="DA2825" s="50"/>
      <c r="DB2825" s="50"/>
      <c r="DC2825" s="50"/>
      <c r="DD2825" s="50"/>
      <c r="DE2825" s="50"/>
      <c r="DF2825" s="50"/>
    </row>
    <row r="2826" spans="2:110" x14ac:dyDescent="0.2">
      <c r="C2826" s="206"/>
      <c r="E2826" s="203"/>
      <c r="F2826" s="203"/>
      <c r="G2826" s="203"/>
      <c r="H2826" s="203"/>
      <c r="I2826" s="203"/>
      <c r="J2826" s="203"/>
      <c r="K2826" s="203"/>
      <c r="L2826" s="203"/>
      <c r="M2826" s="203"/>
      <c r="N2826" s="203"/>
      <c r="O2826" s="203"/>
      <c r="P2826" s="203"/>
      <c r="Q2826" s="204"/>
      <c r="R2826" s="204"/>
      <c r="S2826" s="234"/>
      <c r="T2826" s="50"/>
      <c r="U2826" s="50"/>
      <c r="V2826" s="50"/>
      <c r="W2826" s="50"/>
      <c r="X2826" s="50"/>
      <c r="Y2826" s="50"/>
      <c r="Z2826" s="250"/>
      <c r="AA2826" s="238"/>
      <c r="AB2826" s="50"/>
      <c r="AC2826" s="50"/>
      <c r="AD2826" s="50"/>
      <c r="AE2826" s="50"/>
      <c r="AF2826" s="50"/>
      <c r="AG2826" s="50"/>
      <c r="AH2826" s="50"/>
      <c r="AI2826" s="50"/>
      <c r="AJ2826" s="50"/>
      <c r="AK2826" s="50"/>
      <c r="AL2826" s="50"/>
      <c r="AM2826" s="50"/>
      <c r="AN2826" s="50"/>
      <c r="AO2826" s="50"/>
      <c r="AP2826" s="50"/>
      <c r="AQ2826" s="50"/>
      <c r="AR2826" s="50"/>
      <c r="AS2826" s="50"/>
      <c r="AT2826" s="50"/>
      <c r="AU2826" s="50"/>
      <c r="AV2826" s="50"/>
      <c r="AW2826" s="50"/>
      <c r="AX2826" s="50"/>
      <c r="AY2826" s="50"/>
      <c r="AZ2826" s="50"/>
      <c r="BA2826" s="50"/>
      <c r="BB2826" s="50"/>
      <c r="BC2826" s="50"/>
      <c r="BD2826" s="50"/>
      <c r="BE2826" s="50"/>
      <c r="BF2826" s="50"/>
      <c r="BG2826" s="50"/>
      <c r="BH2826" s="50"/>
      <c r="BI2826" s="50"/>
      <c r="BJ2826" s="50"/>
      <c r="BK2826" s="50"/>
      <c r="BL2826" s="50"/>
      <c r="BM2826" s="50"/>
      <c r="BN2826" s="50"/>
      <c r="BO2826" s="50"/>
      <c r="BP2826" s="50"/>
      <c r="BQ2826" s="50"/>
      <c r="BR2826" s="50"/>
      <c r="BS2826" s="50"/>
      <c r="BT2826" s="50"/>
      <c r="BU2826" s="50"/>
      <c r="BV2826" s="50"/>
      <c r="BW2826" s="50"/>
      <c r="BX2826" s="50"/>
      <c r="BY2826" s="50"/>
      <c r="BZ2826" s="50"/>
      <c r="CA2826" s="50"/>
      <c r="CB2826" s="50"/>
      <c r="CC2826" s="50"/>
      <c r="CD2826" s="50"/>
      <c r="CE2826" s="50"/>
      <c r="CF2826" s="50"/>
      <c r="CG2826" s="50"/>
      <c r="CH2826" s="50"/>
      <c r="CI2826" s="50"/>
      <c r="CJ2826" s="50"/>
      <c r="CK2826" s="50"/>
      <c r="CL2826" s="50"/>
      <c r="CM2826" s="50"/>
      <c r="CN2826" s="50"/>
      <c r="CO2826" s="50"/>
      <c r="CP2826" s="50"/>
      <c r="CQ2826" s="50"/>
      <c r="CR2826" s="50"/>
      <c r="CS2826" s="50"/>
      <c r="CT2826" s="50"/>
      <c r="CU2826" s="50"/>
      <c r="CV2826" s="50"/>
      <c r="CW2826" s="50"/>
      <c r="CX2826" s="50"/>
      <c r="CY2826" s="50"/>
      <c r="CZ2826" s="50"/>
      <c r="DA2826" s="50"/>
      <c r="DB2826" s="50"/>
      <c r="DC2826" s="50"/>
      <c r="DD2826" s="50"/>
      <c r="DE2826" s="50"/>
      <c r="DF2826" s="50"/>
    </row>
    <row r="2827" spans="2:110" x14ac:dyDescent="0.2">
      <c r="C2827" s="206"/>
      <c r="E2827" s="203"/>
      <c r="F2827" s="203"/>
      <c r="G2827" s="203"/>
      <c r="H2827" s="203"/>
      <c r="I2827" s="203"/>
      <c r="J2827" s="203"/>
      <c r="K2827" s="203"/>
      <c r="L2827" s="203"/>
      <c r="M2827" s="203"/>
      <c r="N2827" s="203"/>
      <c r="O2827" s="203"/>
      <c r="P2827" s="203"/>
      <c r="Q2827" s="204"/>
      <c r="R2827" s="204"/>
      <c r="S2827" s="234"/>
      <c r="T2827" s="50"/>
      <c r="U2827" s="50"/>
      <c r="V2827" s="50"/>
      <c r="W2827" s="50"/>
      <c r="X2827" s="50"/>
      <c r="Y2827" s="50"/>
      <c r="Z2827" s="250"/>
      <c r="AA2827" s="238"/>
      <c r="AB2827" s="50"/>
      <c r="AC2827" s="50"/>
      <c r="AD2827" s="50"/>
      <c r="AE2827" s="50"/>
      <c r="AF2827" s="50"/>
      <c r="AG2827" s="50"/>
      <c r="AH2827" s="50"/>
      <c r="AI2827" s="50"/>
      <c r="AJ2827" s="50"/>
      <c r="AK2827" s="50"/>
      <c r="AL2827" s="50"/>
      <c r="AM2827" s="50"/>
      <c r="AN2827" s="50"/>
      <c r="AO2827" s="50"/>
      <c r="AP2827" s="50"/>
      <c r="AQ2827" s="50"/>
      <c r="AR2827" s="50"/>
      <c r="AS2827" s="50"/>
      <c r="AT2827" s="50"/>
      <c r="AU2827" s="50"/>
      <c r="AV2827" s="50"/>
      <c r="AW2827" s="50"/>
      <c r="AX2827" s="50"/>
      <c r="AY2827" s="50"/>
      <c r="AZ2827" s="50"/>
      <c r="BA2827" s="50"/>
      <c r="BB2827" s="50"/>
      <c r="BC2827" s="50"/>
      <c r="BD2827" s="50"/>
      <c r="BE2827" s="50"/>
      <c r="BF2827" s="50"/>
      <c r="BG2827" s="50"/>
      <c r="BH2827" s="50"/>
      <c r="BI2827" s="50"/>
      <c r="BJ2827" s="50"/>
      <c r="BK2827" s="50"/>
      <c r="BL2827" s="50"/>
      <c r="BM2827" s="50"/>
      <c r="BN2827" s="50"/>
      <c r="BO2827" s="50"/>
      <c r="BP2827" s="50"/>
      <c r="BQ2827" s="50"/>
      <c r="BR2827" s="50"/>
      <c r="BS2827" s="50"/>
      <c r="BT2827" s="50"/>
      <c r="BU2827" s="50"/>
      <c r="BV2827" s="50"/>
      <c r="BW2827" s="50"/>
      <c r="BX2827" s="50"/>
      <c r="BY2827" s="50"/>
      <c r="BZ2827" s="50"/>
      <c r="CA2827" s="50"/>
      <c r="CB2827" s="50"/>
      <c r="CC2827" s="50"/>
      <c r="CD2827" s="50"/>
      <c r="CE2827" s="50"/>
      <c r="CF2827" s="50"/>
      <c r="CG2827" s="50"/>
      <c r="CH2827" s="50"/>
      <c r="CI2827" s="50"/>
      <c r="CJ2827" s="50"/>
      <c r="CK2827" s="50"/>
      <c r="CL2827" s="50"/>
      <c r="CM2827" s="50"/>
      <c r="CN2827" s="50"/>
      <c r="CO2827" s="50"/>
      <c r="CP2827" s="50"/>
      <c r="CQ2827" s="50"/>
      <c r="CR2827" s="50"/>
      <c r="CS2827" s="50"/>
      <c r="CT2827" s="50"/>
      <c r="CU2827" s="50"/>
      <c r="CV2827" s="50"/>
      <c r="CW2827" s="50"/>
      <c r="CX2827" s="50"/>
      <c r="CY2827" s="50"/>
      <c r="CZ2827" s="50"/>
      <c r="DA2827" s="50"/>
      <c r="DB2827" s="50"/>
      <c r="DC2827" s="50"/>
      <c r="DD2827" s="50"/>
      <c r="DE2827" s="50"/>
      <c r="DF2827" s="50"/>
    </row>
    <row r="2828" spans="2:110" x14ac:dyDescent="0.2">
      <c r="C2828" s="206"/>
      <c r="E2828" s="203"/>
      <c r="F2828" s="203"/>
      <c r="G2828" s="203"/>
      <c r="H2828" s="203"/>
      <c r="I2828" s="203"/>
      <c r="J2828" s="203"/>
      <c r="K2828" s="203"/>
      <c r="L2828" s="203"/>
      <c r="M2828" s="203"/>
      <c r="N2828" s="203"/>
      <c r="O2828" s="203"/>
      <c r="P2828" s="203"/>
      <c r="Q2828" s="204"/>
      <c r="R2828" s="204"/>
      <c r="S2828" s="234"/>
      <c r="T2828" s="50"/>
      <c r="U2828" s="50"/>
      <c r="V2828" s="50"/>
      <c r="W2828" s="50"/>
      <c r="X2828" s="50"/>
      <c r="Y2828" s="50"/>
      <c r="Z2828" s="250"/>
      <c r="AA2828" s="238"/>
      <c r="AB2828" s="50"/>
      <c r="AC2828" s="50"/>
      <c r="AD2828" s="50"/>
      <c r="AE2828" s="50"/>
      <c r="AF2828" s="50"/>
      <c r="AG2828" s="50"/>
      <c r="AH2828" s="50"/>
      <c r="AI2828" s="50"/>
      <c r="AJ2828" s="50"/>
      <c r="AK2828" s="50"/>
      <c r="AL2828" s="50"/>
      <c r="AM2828" s="50"/>
      <c r="AN2828" s="50"/>
      <c r="AO2828" s="50"/>
      <c r="AP2828" s="50"/>
      <c r="AQ2828" s="50"/>
      <c r="AR2828" s="50"/>
      <c r="AS2828" s="50"/>
      <c r="AT2828" s="50"/>
      <c r="AU2828" s="50"/>
      <c r="AV2828" s="50"/>
      <c r="AW2828" s="50"/>
      <c r="AX2828" s="50"/>
      <c r="AY2828" s="50"/>
      <c r="AZ2828" s="50"/>
      <c r="BA2828" s="50"/>
      <c r="BB2828" s="50"/>
      <c r="BC2828" s="50"/>
      <c r="BD2828" s="50"/>
      <c r="BE2828" s="50"/>
      <c r="BF2828" s="50"/>
      <c r="BG2828" s="50"/>
      <c r="BH2828" s="50"/>
      <c r="BI2828" s="50"/>
      <c r="BJ2828" s="50"/>
      <c r="BK2828" s="50"/>
      <c r="BL2828" s="50"/>
      <c r="BM2828" s="50"/>
      <c r="BN2828" s="50"/>
      <c r="BO2828" s="50"/>
      <c r="BP2828" s="50"/>
      <c r="BQ2828" s="50"/>
      <c r="BR2828" s="50"/>
      <c r="BS2828" s="50"/>
      <c r="BT2828" s="50"/>
      <c r="BU2828" s="50"/>
      <c r="BV2828" s="50"/>
      <c r="BW2828" s="50"/>
      <c r="BX2828" s="50"/>
      <c r="BY2828" s="50"/>
      <c r="BZ2828" s="50"/>
      <c r="CA2828" s="50"/>
      <c r="CB2828" s="50"/>
      <c r="CC2828" s="50"/>
      <c r="CD2828" s="50"/>
      <c r="CE2828" s="50"/>
      <c r="CF2828" s="50"/>
      <c r="CG2828" s="50"/>
      <c r="CH2828" s="50"/>
      <c r="CI2828" s="50"/>
      <c r="CJ2828" s="50"/>
      <c r="CK2828" s="50"/>
      <c r="CL2828" s="50"/>
      <c r="CM2828" s="50"/>
      <c r="CN2828" s="50"/>
      <c r="CO2828" s="50"/>
      <c r="CP2828" s="50"/>
      <c r="CQ2828" s="50"/>
      <c r="CR2828" s="50"/>
      <c r="CS2828" s="50"/>
      <c r="CT2828" s="50"/>
      <c r="CU2828" s="50"/>
      <c r="CV2828" s="50"/>
      <c r="CW2828" s="50"/>
      <c r="CX2828" s="50"/>
      <c r="CY2828" s="50"/>
      <c r="CZ2828" s="50"/>
      <c r="DA2828" s="50"/>
      <c r="DB2828" s="50"/>
      <c r="DC2828" s="50"/>
      <c r="DD2828" s="50"/>
      <c r="DE2828" s="50"/>
      <c r="DF2828" s="50"/>
    </row>
    <row r="2829" spans="2:110" x14ac:dyDescent="0.2">
      <c r="C2829" s="206"/>
      <c r="E2829" s="203"/>
      <c r="F2829" s="203"/>
      <c r="G2829" s="203"/>
      <c r="H2829" s="203"/>
      <c r="I2829" s="203"/>
      <c r="J2829" s="203"/>
      <c r="K2829" s="203"/>
      <c r="L2829" s="203"/>
      <c r="M2829" s="203"/>
      <c r="N2829" s="203"/>
      <c r="O2829" s="203"/>
      <c r="P2829" s="203"/>
      <c r="Q2829" s="204"/>
      <c r="R2829" s="204"/>
      <c r="S2829" s="234"/>
      <c r="T2829" s="50"/>
      <c r="U2829" s="50"/>
      <c r="V2829" s="50"/>
      <c r="W2829" s="50"/>
      <c r="X2829" s="50"/>
      <c r="Y2829" s="50"/>
      <c r="Z2829" s="250"/>
      <c r="AA2829" s="238"/>
      <c r="AB2829" s="50"/>
      <c r="AC2829" s="50"/>
      <c r="AD2829" s="50"/>
      <c r="AE2829" s="50"/>
      <c r="AF2829" s="50"/>
      <c r="AG2829" s="50"/>
      <c r="AH2829" s="50"/>
      <c r="AI2829" s="50"/>
      <c r="AJ2829" s="50"/>
      <c r="AK2829" s="50"/>
      <c r="AL2829" s="50"/>
      <c r="AM2829" s="50"/>
      <c r="AN2829" s="50"/>
      <c r="AO2829" s="50"/>
      <c r="AP2829" s="50"/>
      <c r="AQ2829" s="50"/>
      <c r="AR2829" s="50"/>
      <c r="AS2829" s="50"/>
      <c r="AT2829" s="50"/>
      <c r="AU2829" s="50"/>
      <c r="AV2829" s="50"/>
      <c r="AW2829" s="50"/>
      <c r="AX2829" s="50"/>
      <c r="AY2829" s="50"/>
      <c r="AZ2829" s="50"/>
      <c r="BA2829" s="50"/>
      <c r="BB2829" s="50"/>
      <c r="BC2829" s="50"/>
      <c r="BD2829" s="50"/>
      <c r="BE2829" s="50"/>
      <c r="BF2829" s="50"/>
      <c r="BG2829" s="50"/>
      <c r="BH2829" s="50"/>
      <c r="BI2829" s="50"/>
      <c r="BJ2829" s="50"/>
      <c r="BK2829" s="50"/>
      <c r="BL2829" s="50"/>
      <c r="BM2829" s="50"/>
      <c r="BN2829" s="50"/>
      <c r="BO2829" s="50"/>
      <c r="BP2829" s="50"/>
      <c r="BQ2829" s="50"/>
      <c r="BR2829" s="50"/>
      <c r="BS2829" s="50"/>
      <c r="BT2829" s="50"/>
      <c r="BU2829" s="50"/>
      <c r="BV2829" s="50"/>
      <c r="BW2829" s="50"/>
      <c r="BX2829" s="50"/>
      <c r="BY2829" s="50"/>
      <c r="BZ2829" s="50"/>
      <c r="CA2829" s="50"/>
      <c r="CB2829" s="50"/>
      <c r="CC2829" s="50"/>
      <c r="CD2829" s="50"/>
      <c r="CE2829" s="50"/>
      <c r="CF2829" s="50"/>
      <c r="CG2829" s="50"/>
      <c r="CH2829" s="50"/>
      <c r="CI2829" s="50"/>
      <c r="CJ2829" s="50"/>
      <c r="CK2829" s="50"/>
      <c r="CL2829" s="50"/>
      <c r="CM2829" s="50"/>
      <c r="CN2829" s="50"/>
      <c r="CO2829" s="50"/>
      <c r="CP2829" s="50"/>
      <c r="CQ2829" s="50"/>
      <c r="CR2829" s="50"/>
      <c r="CS2829" s="50"/>
      <c r="CT2829" s="50"/>
      <c r="CU2829" s="50"/>
      <c r="CV2829" s="50"/>
      <c r="CW2829" s="50"/>
      <c r="CX2829" s="50"/>
      <c r="CY2829" s="50"/>
      <c r="CZ2829" s="50"/>
      <c r="DA2829" s="50"/>
      <c r="DB2829" s="50"/>
      <c r="DC2829" s="50"/>
      <c r="DD2829" s="50"/>
      <c r="DE2829" s="50"/>
      <c r="DF2829" s="50"/>
    </row>
    <row r="2830" spans="2:110" x14ac:dyDescent="0.2">
      <c r="B2830" s="181"/>
      <c r="C2830" s="206"/>
      <c r="D2830" s="200"/>
      <c r="E2830" s="203"/>
      <c r="F2830" s="203"/>
      <c r="G2830" s="203"/>
      <c r="H2830" s="203"/>
      <c r="I2830" s="203"/>
      <c r="J2830" s="203"/>
      <c r="K2830" s="203"/>
      <c r="L2830" s="203"/>
      <c r="M2830" s="203"/>
      <c r="N2830" s="203"/>
      <c r="O2830" s="203"/>
      <c r="P2830" s="203"/>
      <c r="Q2830" s="204"/>
      <c r="R2830" s="204"/>
      <c r="S2830" s="234"/>
      <c r="T2830" s="50"/>
      <c r="U2830" s="50"/>
      <c r="V2830" s="50"/>
      <c r="W2830" s="50"/>
      <c r="X2830" s="50"/>
      <c r="Y2830" s="50"/>
      <c r="Z2830" s="250"/>
      <c r="AA2830" s="238"/>
      <c r="AB2830" s="50"/>
      <c r="AC2830" s="50"/>
      <c r="AD2830" s="50"/>
      <c r="AE2830" s="50"/>
      <c r="AF2830" s="50"/>
      <c r="AG2830" s="50"/>
      <c r="AH2830" s="50"/>
      <c r="AI2830" s="50"/>
      <c r="AJ2830" s="50"/>
      <c r="AK2830" s="50"/>
      <c r="AL2830" s="50"/>
      <c r="AM2830" s="50"/>
      <c r="AN2830" s="50"/>
      <c r="AO2830" s="50"/>
      <c r="AP2830" s="50"/>
      <c r="AQ2830" s="50"/>
      <c r="AR2830" s="50"/>
      <c r="AS2830" s="50"/>
      <c r="AT2830" s="50"/>
      <c r="AU2830" s="50"/>
      <c r="AV2830" s="50"/>
      <c r="AW2830" s="50"/>
      <c r="AX2830" s="50"/>
      <c r="AY2830" s="50"/>
      <c r="AZ2830" s="50"/>
      <c r="BA2830" s="50"/>
      <c r="BB2830" s="50"/>
      <c r="BC2830" s="50"/>
      <c r="BD2830" s="50"/>
      <c r="BE2830" s="50"/>
      <c r="BF2830" s="50"/>
      <c r="BG2830" s="50"/>
      <c r="BH2830" s="50"/>
      <c r="BI2830" s="50"/>
      <c r="BJ2830" s="50"/>
      <c r="BK2830" s="50"/>
      <c r="BL2830" s="50"/>
      <c r="BM2830" s="50"/>
      <c r="BN2830" s="50"/>
      <c r="BO2830" s="50"/>
      <c r="BP2830" s="50"/>
      <c r="BQ2830" s="50"/>
      <c r="BR2830" s="50"/>
      <c r="BS2830" s="50"/>
      <c r="BT2830" s="50"/>
      <c r="BU2830" s="50"/>
      <c r="BV2830" s="50"/>
      <c r="BW2830" s="50"/>
      <c r="BX2830" s="50"/>
      <c r="BY2830" s="50"/>
      <c r="BZ2830" s="50"/>
      <c r="CA2830" s="50"/>
      <c r="CB2830" s="50"/>
      <c r="CC2830" s="50"/>
      <c r="CD2830" s="50"/>
      <c r="CE2830" s="50"/>
      <c r="CF2830" s="50"/>
      <c r="CG2830" s="50"/>
      <c r="CH2830" s="50"/>
      <c r="CI2830" s="50"/>
      <c r="CJ2830" s="50"/>
      <c r="CK2830" s="50"/>
      <c r="CL2830" s="50"/>
      <c r="CM2830" s="50"/>
      <c r="CN2830" s="50"/>
      <c r="CO2830" s="50"/>
      <c r="CP2830" s="50"/>
      <c r="CQ2830" s="50"/>
      <c r="CR2830" s="50"/>
      <c r="CS2830" s="50"/>
      <c r="CT2830" s="50"/>
      <c r="CU2830" s="50"/>
      <c r="CV2830" s="50"/>
      <c r="CW2830" s="50"/>
      <c r="CX2830" s="50"/>
      <c r="CY2830" s="50"/>
      <c r="CZ2830" s="50"/>
      <c r="DA2830" s="50"/>
      <c r="DB2830" s="50"/>
      <c r="DC2830" s="50"/>
      <c r="DD2830" s="50"/>
      <c r="DE2830" s="50"/>
      <c r="DF2830" s="50"/>
    </row>
    <row r="2831" spans="2:110" x14ac:dyDescent="0.2">
      <c r="B2831" s="181"/>
      <c r="C2831" s="206"/>
      <c r="E2831" s="203"/>
      <c r="F2831" s="203"/>
      <c r="G2831" s="203"/>
      <c r="H2831" s="203"/>
      <c r="I2831" s="203"/>
      <c r="J2831" s="203"/>
      <c r="K2831" s="203"/>
      <c r="L2831" s="203"/>
      <c r="M2831" s="203"/>
      <c r="N2831" s="203"/>
      <c r="O2831" s="203"/>
      <c r="P2831" s="203"/>
      <c r="Q2831" s="204"/>
      <c r="R2831" s="204"/>
      <c r="S2831" s="234"/>
      <c r="T2831" s="50"/>
      <c r="U2831" s="50"/>
      <c r="V2831" s="50"/>
      <c r="W2831" s="50"/>
      <c r="X2831" s="50"/>
      <c r="Y2831" s="50"/>
      <c r="Z2831" s="250"/>
      <c r="AA2831" s="238"/>
      <c r="AB2831" s="50"/>
      <c r="AC2831" s="50"/>
      <c r="AD2831" s="50"/>
      <c r="AE2831" s="50"/>
      <c r="AF2831" s="50"/>
      <c r="AG2831" s="50"/>
      <c r="AH2831" s="50"/>
      <c r="AI2831" s="50"/>
      <c r="AJ2831" s="50"/>
      <c r="AK2831" s="50"/>
      <c r="AL2831" s="50"/>
      <c r="AM2831" s="50"/>
      <c r="AN2831" s="50"/>
      <c r="AO2831" s="50"/>
      <c r="AP2831" s="50"/>
      <c r="AQ2831" s="50"/>
      <c r="AR2831" s="50"/>
      <c r="AS2831" s="50"/>
      <c r="AT2831" s="50"/>
      <c r="AU2831" s="50"/>
      <c r="AV2831" s="50"/>
      <c r="AW2831" s="50"/>
      <c r="AX2831" s="50"/>
      <c r="AY2831" s="50"/>
      <c r="AZ2831" s="50"/>
      <c r="BA2831" s="50"/>
      <c r="BB2831" s="50"/>
      <c r="BC2831" s="50"/>
      <c r="BD2831" s="50"/>
      <c r="BE2831" s="50"/>
      <c r="BF2831" s="50"/>
      <c r="BG2831" s="50"/>
      <c r="BH2831" s="50"/>
      <c r="BI2831" s="50"/>
      <c r="BJ2831" s="50"/>
      <c r="BK2831" s="50"/>
      <c r="BL2831" s="50"/>
      <c r="BM2831" s="50"/>
      <c r="BN2831" s="50"/>
      <c r="BO2831" s="50"/>
      <c r="BP2831" s="50"/>
      <c r="BQ2831" s="50"/>
      <c r="BR2831" s="50"/>
      <c r="BS2831" s="50"/>
      <c r="BT2831" s="50"/>
      <c r="BU2831" s="50"/>
      <c r="BV2831" s="50"/>
      <c r="BW2831" s="50"/>
      <c r="BX2831" s="50"/>
      <c r="BY2831" s="50"/>
      <c r="BZ2831" s="50"/>
      <c r="CA2831" s="50"/>
      <c r="CB2831" s="50"/>
      <c r="CC2831" s="50"/>
      <c r="CD2831" s="50"/>
      <c r="CE2831" s="50"/>
      <c r="CF2831" s="50"/>
      <c r="CG2831" s="50"/>
      <c r="CH2831" s="50"/>
      <c r="CI2831" s="50"/>
      <c r="CJ2831" s="50"/>
      <c r="CK2831" s="50"/>
      <c r="CL2831" s="50"/>
      <c r="CM2831" s="50"/>
      <c r="CN2831" s="50"/>
      <c r="CO2831" s="50"/>
      <c r="CP2831" s="50"/>
      <c r="CQ2831" s="50"/>
      <c r="CR2831" s="50"/>
      <c r="CS2831" s="50"/>
      <c r="CT2831" s="50"/>
      <c r="CU2831" s="50"/>
      <c r="CV2831" s="50"/>
      <c r="CW2831" s="50"/>
      <c r="CX2831" s="50"/>
      <c r="CY2831" s="50"/>
      <c r="CZ2831" s="50"/>
      <c r="DA2831" s="50"/>
      <c r="DB2831" s="50"/>
      <c r="DC2831" s="50"/>
      <c r="DD2831" s="50"/>
      <c r="DE2831" s="50"/>
      <c r="DF2831" s="50"/>
    </row>
    <row r="2832" spans="2:110" x14ac:dyDescent="0.2">
      <c r="B2832" s="181"/>
      <c r="C2832" s="206"/>
      <c r="D2832" s="200"/>
      <c r="E2832" s="203"/>
      <c r="F2832" s="203"/>
      <c r="G2832" s="203"/>
      <c r="H2832" s="203"/>
      <c r="I2832" s="203"/>
      <c r="J2832" s="203"/>
      <c r="K2832" s="203"/>
      <c r="L2832" s="203"/>
      <c r="M2832" s="203"/>
      <c r="N2832" s="203"/>
      <c r="O2832" s="203"/>
      <c r="P2832" s="203"/>
      <c r="Q2832" s="204"/>
      <c r="R2832" s="204"/>
      <c r="S2832" s="234"/>
      <c r="T2832" s="50"/>
      <c r="U2832" s="50"/>
      <c r="V2832" s="50"/>
      <c r="W2832" s="50"/>
      <c r="X2832" s="50"/>
      <c r="Y2832" s="50"/>
      <c r="Z2832" s="250"/>
      <c r="AA2832" s="238"/>
      <c r="AB2832" s="50"/>
      <c r="AC2832" s="50"/>
      <c r="AD2832" s="50"/>
      <c r="AE2832" s="50"/>
      <c r="AF2832" s="50"/>
      <c r="AG2832" s="50"/>
      <c r="AH2832" s="50"/>
      <c r="AI2832" s="50"/>
      <c r="AJ2832" s="50"/>
      <c r="AK2832" s="50"/>
      <c r="AL2832" s="50"/>
      <c r="AM2832" s="50"/>
      <c r="AN2832" s="50"/>
      <c r="AO2832" s="50"/>
      <c r="AP2832" s="50"/>
      <c r="AQ2832" s="50"/>
      <c r="AR2832" s="50"/>
      <c r="AS2832" s="50"/>
      <c r="AT2832" s="50"/>
      <c r="AU2832" s="50"/>
      <c r="AV2832" s="50"/>
      <c r="AW2832" s="50"/>
      <c r="AX2832" s="50"/>
      <c r="AY2832" s="50"/>
      <c r="AZ2832" s="50"/>
      <c r="BA2832" s="50"/>
      <c r="BB2832" s="50"/>
      <c r="BC2832" s="50"/>
      <c r="BD2832" s="50"/>
      <c r="BE2832" s="50"/>
      <c r="BF2832" s="50"/>
      <c r="BG2832" s="50"/>
      <c r="BH2832" s="50"/>
      <c r="BI2832" s="50"/>
      <c r="BJ2832" s="50"/>
      <c r="BK2832" s="50"/>
      <c r="BL2832" s="50"/>
      <c r="BM2832" s="50"/>
      <c r="BN2832" s="50"/>
      <c r="BO2832" s="50"/>
      <c r="BP2832" s="50"/>
      <c r="BQ2832" s="50"/>
      <c r="BR2832" s="50"/>
      <c r="BS2832" s="50"/>
      <c r="BT2832" s="50"/>
      <c r="BU2832" s="50"/>
      <c r="BV2832" s="50"/>
      <c r="BW2832" s="50"/>
      <c r="BX2832" s="50"/>
      <c r="BY2832" s="50"/>
      <c r="BZ2832" s="50"/>
      <c r="CA2832" s="50"/>
      <c r="CB2832" s="50"/>
      <c r="CC2832" s="50"/>
      <c r="CD2832" s="50"/>
      <c r="CE2832" s="50"/>
      <c r="CF2832" s="50"/>
      <c r="CG2832" s="50"/>
      <c r="CH2832" s="50"/>
      <c r="CI2832" s="50"/>
      <c r="CJ2832" s="50"/>
      <c r="CK2832" s="50"/>
      <c r="CL2832" s="50"/>
      <c r="CM2832" s="50"/>
      <c r="CN2832" s="50"/>
      <c r="CO2832" s="50"/>
      <c r="CP2832" s="50"/>
      <c r="CQ2832" s="50"/>
      <c r="CR2832" s="50"/>
      <c r="CS2832" s="50"/>
      <c r="CT2832" s="50"/>
      <c r="CU2832" s="50"/>
      <c r="CV2832" s="50"/>
      <c r="CW2832" s="50"/>
      <c r="CX2832" s="50"/>
      <c r="CY2832" s="50"/>
      <c r="CZ2832" s="50"/>
      <c r="DA2832" s="50"/>
      <c r="DB2832" s="50"/>
      <c r="DC2832" s="50"/>
      <c r="DD2832" s="50"/>
      <c r="DE2832" s="50"/>
      <c r="DF2832" s="50"/>
    </row>
    <row r="2833" spans="2:110" x14ac:dyDescent="0.2">
      <c r="B2833" s="181"/>
      <c r="C2833" s="206"/>
      <c r="E2833" s="203"/>
      <c r="F2833" s="203"/>
      <c r="G2833" s="203"/>
      <c r="H2833" s="203"/>
      <c r="I2833" s="203"/>
      <c r="J2833" s="203"/>
      <c r="K2833" s="203"/>
      <c r="L2833" s="203"/>
      <c r="M2833" s="203"/>
      <c r="N2833" s="203"/>
      <c r="O2833" s="203"/>
      <c r="P2833" s="203"/>
      <c r="Q2833" s="204"/>
      <c r="R2833" s="204"/>
      <c r="S2833" s="234"/>
      <c r="T2833" s="50"/>
      <c r="U2833" s="50"/>
      <c r="V2833" s="50"/>
      <c r="W2833" s="50"/>
      <c r="X2833" s="50"/>
      <c r="Y2833" s="50"/>
      <c r="Z2833" s="250"/>
      <c r="AA2833" s="238"/>
      <c r="AB2833" s="50"/>
      <c r="AC2833" s="50"/>
      <c r="AD2833" s="50"/>
      <c r="AE2833" s="50"/>
      <c r="AF2833" s="50"/>
      <c r="AG2833" s="50"/>
      <c r="AH2833" s="50"/>
      <c r="AI2833" s="50"/>
      <c r="AJ2833" s="50"/>
      <c r="AK2833" s="50"/>
      <c r="AL2833" s="50"/>
      <c r="AM2833" s="50"/>
      <c r="AN2833" s="50"/>
      <c r="AO2833" s="50"/>
      <c r="AP2833" s="50"/>
      <c r="AQ2833" s="50"/>
      <c r="AR2833" s="50"/>
      <c r="AS2833" s="50"/>
      <c r="AT2833" s="50"/>
      <c r="AU2833" s="50"/>
      <c r="AV2833" s="50"/>
      <c r="AW2833" s="50"/>
      <c r="AX2833" s="50"/>
      <c r="AY2833" s="50"/>
      <c r="AZ2833" s="50"/>
      <c r="BA2833" s="50"/>
      <c r="BB2833" s="50"/>
      <c r="BC2833" s="50"/>
      <c r="BD2833" s="50"/>
      <c r="BE2833" s="50"/>
      <c r="BF2833" s="50"/>
      <c r="BG2833" s="50"/>
      <c r="BH2833" s="50"/>
      <c r="BI2833" s="50"/>
      <c r="BJ2833" s="50"/>
      <c r="BK2833" s="50"/>
      <c r="BL2833" s="50"/>
      <c r="BM2833" s="50"/>
      <c r="BN2833" s="50"/>
      <c r="BO2833" s="50"/>
      <c r="BP2833" s="50"/>
      <c r="BQ2833" s="50"/>
      <c r="BR2833" s="50"/>
      <c r="BS2833" s="50"/>
      <c r="BT2833" s="50"/>
      <c r="BU2833" s="50"/>
      <c r="BV2833" s="50"/>
      <c r="BW2833" s="50"/>
      <c r="BX2833" s="50"/>
      <c r="BY2833" s="50"/>
      <c r="BZ2833" s="50"/>
      <c r="CA2833" s="50"/>
      <c r="CB2833" s="50"/>
      <c r="CC2833" s="50"/>
      <c r="CD2833" s="50"/>
      <c r="CE2833" s="50"/>
      <c r="CF2833" s="50"/>
      <c r="CG2833" s="50"/>
      <c r="CH2833" s="50"/>
      <c r="CI2833" s="50"/>
      <c r="CJ2833" s="50"/>
      <c r="CK2833" s="50"/>
      <c r="CL2833" s="50"/>
      <c r="CM2833" s="50"/>
      <c r="CN2833" s="50"/>
      <c r="CO2833" s="50"/>
      <c r="CP2833" s="50"/>
      <c r="CQ2833" s="50"/>
      <c r="CR2833" s="50"/>
      <c r="CS2833" s="50"/>
      <c r="CT2833" s="50"/>
      <c r="CU2833" s="50"/>
      <c r="CV2833" s="50"/>
      <c r="CW2833" s="50"/>
      <c r="CX2833" s="50"/>
      <c r="CY2833" s="50"/>
      <c r="CZ2833" s="50"/>
      <c r="DA2833" s="50"/>
      <c r="DB2833" s="50"/>
      <c r="DC2833" s="50"/>
      <c r="DD2833" s="50"/>
      <c r="DE2833" s="50"/>
      <c r="DF2833" s="50"/>
    </row>
    <row r="2834" spans="2:110" x14ac:dyDescent="0.2">
      <c r="B2834" s="181"/>
      <c r="C2834" s="206"/>
      <c r="E2834" s="203"/>
      <c r="F2834" s="203"/>
      <c r="G2834" s="203"/>
      <c r="H2834" s="203"/>
      <c r="I2834" s="203"/>
      <c r="J2834" s="203"/>
      <c r="K2834" s="203"/>
      <c r="L2834" s="203"/>
      <c r="M2834" s="203"/>
      <c r="N2834" s="203"/>
      <c r="O2834" s="203"/>
      <c r="P2834" s="203"/>
      <c r="Q2834" s="204"/>
      <c r="R2834" s="204"/>
      <c r="S2834" s="234"/>
      <c r="T2834" s="50"/>
      <c r="U2834" s="50"/>
      <c r="V2834" s="50"/>
      <c r="W2834" s="50"/>
      <c r="X2834" s="50"/>
      <c r="Y2834" s="50"/>
      <c r="Z2834" s="250"/>
      <c r="AA2834" s="238"/>
      <c r="AB2834" s="50"/>
      <c r="AC2834" s="50"/>
      <c r="AD2834" s="50"/>
      <c r="AE2834" s="50"/>
      <c r="AF2834" s="50"/>
      <c r="AG2834" s="50"/>
      <c r="AH2834" s="50"/>
      <c r="AI2834" s="50"/>
      <c r="AJ2834" s="50"/>
      <c r="AK2834" s="50"/>
      <c r="AL2834" s="50"/>
      <c r="AM2834" s="50"/>
      <c r="AN2834" s="50"/>
      <c r="AO2834" s="50"/>
      <c r="AP2834" s="50"/>
      <c r="AQ2834" s="50"/>
      <c r="AR2834" s="50"/>
      <c r="AS2834" s="50"/>
      <c r="AT2834" s="50"/>
      <c r="AU2834" s="50"/>
      <c r="AV2834" s="50"/>
      <c r="AW2834" s="50"/>
      <c r="AX2834" s="50"/>
      <c r="AY2834" s="50"/>
      <c r="AZ2834" s="50"/>
      <c r="BA2834" s="50"/>
      <c r="BB2834" s="50"/>
      <c r="BC2834" s="50"/>
      <c r="BD2834" s="50"/>
      <c r="BE2834" s="50"/>
      <c r="BF2834" s="50"/>
      <c r="BG2834" s="50"/>
      <c r="BH2834" s="50"/>
      <c r="BI2834" s="50"/>
      <c r="BJ2834" s="50"/>
      <c r="BK2834" s="50"/>
      <c r="BL2834" s="50"/>
      <c r="BM2834" s="50"/>
      <c r="BN2834" s="50"/>
      <c r="BO2834" s="50"/>
      <c r="BP2834" s="50"/>
      <c r="BQ2834" s="50"/>
      <c r="BR2834" s="50"/>
      <c r="BS2834" s="50"/>
      <c r="BT2834" s="50"/>
      <c r="BU2834" s="50"/>
      <c r="BV2834" s="50"/>
      <c r="BW2834" s="50"/>
      <c r="BX2834" s="50"/>
      <c r="BY2834" s="50"/>
      <c r="BZ2834" s="50"/>
      <c r="CA2834" s="50"/>
      <c r="CB2834" s="50"/>
      <c r="CC2834" s="50"/>
      <c r="CD2834" s="50"/>
      <c r="CE2834" s="50"/>
      <c r="CF2834" s="50"/>
      <c r="CG2834" s="50"/>
      <c r="CH2834" s="50"/>
      <c r="CI2834" s="50"/>
      <c r="CJ2834" s="50"/>
      <c r="CK2834" s="50"/>
      <c r="CL2834" s="50"/>
      <c r="CM2834" s="50"/>
      <c r="CN2834" s="50"/>
      <c r="CO2834" s="50"/>
      <c r="CP2834" s="50"/>
      <c r="CQ2834" s="50"/>
      <c r="CR2834" s="50"/>
      <c r="CS2834" s="50"/>
      <c r="CT2834" s="50"/>
      <c r="CU2834" s="50"/>
      <c r="CV2834" s="50"/>
      <c r="CW2834" s="50"/>
      <c r="CX2834" s="50"/>
      <c r="CY2834" s="50"/>
      <c r="CZ2834" s="50"/>
      <c r="DA2834" s="50"/>
      <c r="DB2834" s="50"/>
      <c r="DC2834" s="50"/>
      <c r="DD2834" s="50"/>
      <c r="DE2834" s="50"/>
      <c r="DF2834" s="50"/>
    </row>
    <row r="2835" spans="2:110" x14ac:dyDescent="0.2">
      <c r="B2835" s="181"/>
      <c r="C2835" s="206"/>
      <c r="E2835" s="203"/>
      <c r="F2835" s="203"/>
      <c r="G2835" s="203"/>
      <c r="H2835" s="203"/>
      <c r="I2835" s="203"/>
      <c r="J2835" s="203"/>
      <c r="K2835" s="203"/>
      <c r="L2835" s="203"/>
      <c r="M2835" s="203"/>
      <c r="N2835" s="203"/>
      <c r="O2835" s="203"/>
      <c r="P2835" s="203"/>
      <c r="Q2835" s="204"/>
      <c r="R2835" s="204"/>
      <c r="S2835" s="234"/>
      <c r="T2835" s="50"/>
      <c r="U2835" s="50"/>
      <c r="V2835" s="50"/>
      <c r="W2835" s="50"/>
      <c r="X2835" s="50"/>
      <c r="Y2835" s="50"/>
      <c r="Z2835" s="250"/>
      <c r="AA2835" s="238"/>
      <c r="AB2835" s="50"/>
      <c r="AC2835" s="50"/>
      <c r="AD2835" s="50"/>
      <c r="AE2835" s="50"/>
      <c r="AF2835" s="50"/>
      <c r="AG2835" s="50"/>
      <c r="AH2835" s="50"/>
      <c r="AI2835" s="50"/>
      <c r="AJ2835" s="50"/>
      <c r="AK2835" s="50"/>
      <c r="AL2835" s="50"/>
      <c r="AM2835" s="50"/>
      <c r="AN2835" s="50"/>
      <c r="AO2835" s="50"/>
      <c r="AP2835" s="50"/>
      <c r="AQ2835" s="50"/>
      <c r="AR2835" s="50"/>
      <c r="AS2835" s="50"/>
      <c r="AT2835" s="50"/>
      <c r="AU2835" s="50"/>
      <c r="AV2835" s="50"/>
      <c r="AW2835" s="50"/>
      <c r="AX2835" s="50"/>
      <c r="AY2835" s="50"/>
      <c r="AZ2835" s="50"/>
      <c r="BA2835" s="50"/>
      <c r="BB2835" s="50"/>
      <c r="BC2835" s="50"/>
      <c r="BD2835" s="50"/>
      <c r="BE2835" s="50"/>
      <c r="BF2835" s="50"/>
      <c r="BG2835" s="50"/>
      <c r="BH2835" s="50"/>
      <c r="BI2835" s="50"/>
      <c r="BJ2835" s="50"/>
      <c r="BK2835" s="50"/>
      <c r="BL2835" s="50"/>
      <c r="BM2835" s="50"/>
      <c r="BN2835" s="50"/>
      <c r="BO2835" s="50"/>
      <c r="BP2835" s="50"/>
      <c r="BQ2835" s="50"/>
      <c r="BR2835" s="50"/>
      <c r="BS2835" s="50"/>
      <c r="BT2835" s="50"/>
      <c r="BU2835" s="50"/>
      <c r="BV2835" s="50"/>
      <c r="BW2835" s="50"/>
      <c r="BX2835" s="50"/>
      <c r="BY2835" s="50"/>
      <c r="BZ2835" s="50"/>
      <c r="CA2835" s="50"/>
      <c r="CB2835" s="50"/>
      <c r="CC2835" s="50"/>
      <c r="CD2835" s="50"/>
      <c r="CE2835" s="50"/>
      <c r="CF2835" s="50"/>
      <c r="CG2835" s="50"/>
      <c r="CH2835" s="50"/>
      <c r="CI2835" s="50"/>
      <c r="CJ2835" s="50"/>
      <c r="CK2835" s="50"/>
      <c r="CL2835" s="50"/>
      <c r="CM2835" s="50"/>
      <c r="CN2835" s="50"/>
      <c r="CO2835" s="50"/>
      <c r="CP2835" s="50"/>
      <c r="CQ2835" s="50"/>
      <c r="CR2835" s="50"/>
      <c r="CS2835" s="50"/>
      <c r="CT2835" s="50"/>
      <c r="CU2835" s="50"/>
      <c r="CV2835" s="50"/>
      <c r="CW2835" s="50"/>
      <c r="CX2835" s="50"/>
      <c r="CY2835" s="50"/>
      <c r="CZ2835" s="50"/>
      <c r="DA2835" s="50"/>
      <c r="DB2835" s="50"/>
      <c r="DC2835" s="50"/>
      <c r="DD2835" s="50"/>
      <c r="DE2835" s="50"/>
      <c r="DF2835" s="50"/>
    </row>
    <row r="2836" spans="2:110" x14ac:dyDescent="0.2">
      <c r="B2836" s="181"/>
      <c r="C2836" s="206"/>
      <c r="D2836" s="200"/>
      <c r="E2836" s="203"/>
      <c r="F2836" s="203"/>
      <c r="G2836" s="203"/>
      <c r="H2836" s="203"/>
      <c r="I2836" s="203"/>
      <c r="J2836" s="203"/>
      <c r="K2836" s="203"/>
      <c r="L2836" s="203"/>
      <c r="M2836" s="203"/>
      <c r="N2836" s="203"/>
      <c r="O2836" s="203"/>
      <c r="P2836" s="203"/>
      <c r="Q2836" s="204"/>
      <c r="R2836" s="204"/>
      <c r="S2836" s="234"/>
      <c r="T2836" s="50"/>
      <c r="U2836" s="50"/>
      <c r="V2836" s="50"/>
      <c r="W2836" s="50"/>
      <c r="X2836" s="50"/>
      <c r="Y2836" s="50"/>
      <c r="Z2836" s="250"/>
      <c r="AA2836" s="238"/>
      <c r="AB2836" s="50"/>
      <c r="AC2836" s="50"/>
      <c r="AD2836" s="50"/>
      <c r="AE2836" s="50"/>
      <c r="AF2836" s="50"/>
      <c r="AG2836" s="50"/>
      <c r="AH2836" s="50"/>
      <c r="AI2836" s="50"/>
      <c r="AJ2836" s="50"/>
      <c r="AK2836" s="50"/>
      <c r="AL2836" s="50"/>
      <c r="AM2836" s="50"/>
      <c r="AN2836" s="50"/>
      <c r="AO2836" s="50"/>
      <c r="AP2836" s="50"/>
      <c r="AQ2836" s="50"/>
      <c r="AR2836" s="50"/>
      <c r="AS2836" s="50"/>
      <c r="AT2836" s="50"/>
      <c r="AU2836" s="50"/>
      <c r="AV2836" s="50"/>
      <c r="AW2836" s="50"/>
      <c r="AX2836" s="50"/>
      <c r="AY2836" s="50"/>
      <c r="AZ2836" s="50"/>
      <c r="BA2836" s="50"/>
      <c r="BB2836" s="50"/>
      <c r="BC2836" s="50"/>
      <c r="BD2836" s="50"/>
      <c r="BE2836" s="50"/>
      <c r="BF2836" s="50"/>
      <c r="BG2836" s="50"/>
      <c r="BH2836" s="50"/>
      <c r="BI2836" s="50"/>
      <c r="BJ2836" s="50"/>
      <c r="BK2836" s="50"/>
      <c r="BL2836" s="50"/>
      <c r="BM2836" s="50"/>
      <c r="BN2836" s="50"/>
      <c r="BO2836" s="50"/>
      <c r="BP2836" s="50"/>
      <c r="BQ2836" s="50"/>
      <c r="BR2836" s="50"/>
      <c r="BS2836" s="50"/>
      <c r="BT2836" s="50"/>
      <c r="BU2836" s="50"/>
      <c r="BV2836" s="50"/>
      <c r="BW2836" s="50"/>
      <c r="BX2836" s="50"/>
      <c r="BY2836" s="50"/>
      <c r="BZ2836" s="50"/>
      <c r="CA2836" s="50"/>
      <c r="CB2836" s="50"/>
      <c r="CC2836" s="50"/>
      <c r="CD2836" s="50"/>
      <c r="CE2836" s="50"/>
      <c r="CF2836" s="50"/>
      <c r="CG2836" s="50"/>
      <c r="CH2836" s="50"/>
      <c r="CI2836" s="50"/>
      <c r="CJ2836" s="50"/>
      <c r="CK2836" s="50"/>
      <c r="CL2836" s="50"/>
      <c r="CM2836" s="50"/>
      <c r="CN2836" s="50"/>
      <c r="CO2836" s="50"/>
      <c r="CP2836" s="50"/>
      <c r="CQ2836" s="50"/>
      <c r="CR2836" s="50"/>
      <c r="CS2836" s="50"/>
      <c r="CT2836" s="50"/>
      <c r="CU2836" s="50"/>
      <c r="CV2836" s="50"/>
      <c r="CW2836" s="50"/>
      <c r="CX2836" s="50"/>
      <c r="CY2836" s="50"/>
      <c r="CZ2836" s="50"/>
      <c r="DA2836" s="50"/>
      <c r="DB2836" s="50"/>
      <c r="DC2836" s="50"/>
      <c r="DD2836" s="50"/>
      <c r="DE2836" s="50"/>
      <c r="DF2836" s="50"/>
    </row>
    <row r="2837" spans="2:110" x14ac:dyDescent="0.2">
      <c r="B2837" s="181"/>
      <c r="C2837" s="206"/>
      <c r="E2837" s="203"/>
      <c r="F2837" s="203"/>
      <c r="G2837" s="203"/>
      <c r="H2837" s="203"/>
      <c r="I2837" s="203"/>
      <c r="J2837" s="203"/>
      <c r="K2837" s="203"/>
      <c r="L2837" s="203"/>
      <c r="M2837" s="203"/>
      <c r="N2837" s="203"/>
      <c r="O2837" s="203"/>
      <c r="P2837" s="203"/>
      <c r="Q2837" s="204"/>
      <c r="R2837" s="204"/>
      <c r="S2837" s="234"/>
      <c r="T2837" s="50"/>
      <c r="U2837" s="50"/>
      <c r="V2837" s="50"/>
      <c r="W2837" s="50"/>
      <c r="X2837" s="50"/>
      <c r="Y2837" s="50"/>
      <c r="Z2837" s="250"/>
      <c r="AA2837" s="238"/>
      <c r="AB2837" s="50"/>
      <c r="AC2837" s="50"/>
      <c r="AD2837" s="50"/>
      <c r="AE2837" s="50"/>
      <c r="AF2837" s="50"/>
      <c r="AG2837" s="50"/>
      <c r="AH2837" s="50"/>
      <c r="AI2837" s="50"/>
      <c r="AJ2837" s="50"/>
      <c r="AK2837" s="50"/>
      <c r="AL2837" s="50"/>
      <c r="AM2837" s="50"/>
      <c r="AN2837" s="50"/>
      <c r="AO2837" s="50"/>
      <c r="AP2837" s="50"/>
      <c r="AQ2837" s="50"/>
      <c r="AR2837" s="50"/>
      <c r="AS2837" s="50"/>
      <c r="AT2837" s="50"/>
      <c r="AU2837" s="50"/>
      <c r="AV2837" s="50"/>
      <c r="AW2837" s="50"/>
      <c r="AX2837" s="50"/>
      <c r="AY2837" s="50"/>
      <c r="AZ2837" s="50"/>
      <c r="BA2837" s="50"/>
      <c r="BB2837" s="50"/>
      <c r="BC2837" s="50"/>
      <c r="BD2837" s="50"/>
      <c r="BE2837" s="50"/>
      <c r="BF2837" s="50"/>
      <c r="BG2837" s="50"/>
      <c r="BH2837" s="50"/>
      <c r="BI2837" s="50"/>
      <c r="BJ2837" s="50"/>
      <c r="BK2837" s="50"/>
      <c r="BL2837" s="50"/>
      <c r="BM2837" s="50"/>
      <c r="BN2837" s="50"/>
      <c r="BO2837" s="50"/>
      <c r="BP2837" s="50"/>
      <c r="BQ2837" s="50"/>
      <c r="BR2837" s="50"/>
      <c r="BS2837" s="50"/>
      <c r="BT2837" s="50"/>
      <c r="BU2837" s="50"/>
      <c r="BV2837" s="50"/>
      <c r="BW2837" s="50"/>
      <c r="BX2837" s="50"/>
      <c r="BY2837" s="50"/>
      <c r="BZ2837" s="50"/>
      <c r="CA2837" s="50"/>
      <c r="CB2837" s="50"/>
      <c r="CC2837" s="50"/>
      <c r="CD2837" s="50"/>
      <c r="CE2837" s="50"/>
      <c r="CF2837" s="50"/>
      <c r="CG2837" s="50"/>
      <c r="CH2837" s="50"/>
      <c r="CI2837" s="50"/>
      <c r="CJ2837" s="50"/>
      <c r="CK2837" s="50"/>
      <c r="CL2837" s="50"/>
      <c r="CM2837" s="50"/>
      <c r="CN2837" s="50"/>
      <c r="CO2837" s="50"/>
      <c r="CP2837" s="50"/>
      <c r="CQ2837" s="50"/>
      <c r="CR2837" s="50"/>
      <c r="CS2837" s="50"/>
      <c r="CT2837" s="50"/>
      <c r="CU2837" s="50"/>
      <c r="CV2837" s="50"/>
      <c r="CW2837" s="50"/>
      <c r="CX2837" s="50"/>
      <c r="CY2837" s="50"/>
      <c r="CZ2837" s="50"/>
      <c r="DA2837" s="50"/>
      <c r="DB2837" s="50"/>
      <c r="DC2837" s="50"/>
      <c r="DD2837" s="50"/>
      <c r="DE2837" s="50"/>
      <c r="DF2837" s="50"/>
    </row>
    <row r="2838" spans="2:110" x14ac:dyDescent="0.2">
      <c r="B2838" s="181"/>
      <c r="C2838" s="206"/>
      <c r="E2838" s="203"/>
      <c r="F2838" s="203"/>
      <c r="G2838" s="203"/>
      <c r="H2838" s="203"/>
      <c r="I2838" s="203"/>
      <c r="J2838" s="203"/>
      <c r="K2838" s="203"/>
      <c r="L2838" s="203"/>
      <c r="M2838" s="203"/>
      <c r="N2838" s="203"/>
      <c r="O2838" s="203"/>
      <c r="P2838" s="203"/>
      <c r="Q2838" s="204"/>
      <c r="R2838" s="204"/>
      <c r="S2838" s="234"/>
      <c r="T2838" s="50"/>
      <c r="U2838" s="50"/>
      <c r="V2838" s="50"/>
      <c r="W2838" s="50"/>
      <c r="X2838" s="50"/>
      <c r="Y2838" s="50"/>
      <c r="Z2838" s="250"/>
      <c r="AA2838" s="238"/>
      <c r="AB2838" s="50"/>
      <c r="AC2838" s="50"/>
      <c r="AD2838" s="50"/>
      <c r="AE2838" s="50"/>
      <c r="AF2838" s="50"/>
      <c r="AG2838" s="50"/>
      <c r="AH2838" s="50"/>
      <c r="AI2838" s="50"/>
      <c r="AJ2838" s="50"/>
      <c r="AK2838" s="50"/>
      <c r="AL2838" s="50"/>
      <c r="AM2838" s="50"/>
      <c r="AN2838" s="50"/>
      <c r="AO2838" s="50"/>
      <c r="AP2838" s="50"/>
      <c r="AQ2838" s="50"/>
      <c r="AR2838" s="50"/>
      <c r="AS2838" s="50"/>
      <c r="AT2838" s="50"/>
      <c r="AU2838" s="50"/>
      <c r="AV2838" s="50"/>
      <c r="AW2838" s="50"/>
      <c r="AX2838" s="50"/>
      <c r="AY2838" s="50"/>
      <c r="AZ2838" s="50"/>
      <c r="BA2838" s="50"/>
      <c r="BB2838" s="50"/>
      <c r="BC2838" s="50"/>
      <c r="BD2838" s="50"/>
      <c r="BE2838" s="50"/>
      <c r="BF2838" s="50"/>
      <c r="BG2838" s="50"/>
      <c r="BH2838" s="50"/>
      <c r="BI2838" s="50"/>
      <c r="BJ2838" s="50"/>
      <c r="BK2838" s="50"/>
      <c r="BL2838" s="50"/>
      <c r="BM2838" s="50"/>
      <c r="BN2838" s="50"/>
      <c r="BO2838" s="50"/>
      <c r="BP2838" s="50"/>
      <c r="BQ2838" s="50"/>
      <c r="BR2838" s="50"/>
      <c r="BS2838" s="50"/>
      <c r="BT2838" s="50"/>
      <c r="BU2838" s="50"/>
      <c r="BV2838" s="50"/>
      <c r="BW2838" s="50"/>
      <c r="BX2838" s="50"/>
      <c r="BY2838" s="50"/>
      <c r="BZ2838" s="50"/>
      <c r="CA2838" s="50"/>
      <c r="CB2838" s="50"/>
      <c r="CC2838" s="50"/>
      <c r="CD2838" s="50"/>
      <c r="CE2838" s="50"/>
      <c r="CF2838" s="50"/>
      <c r="CG2838" s="50"/>
      <c r="CH2838" s="50"/>
      <c r="CI2838" s="50"/>
      <c r="CJ2838" s="50"/>
      <c r="CK2838" s="50"/>
      <c r="CL2838" s="50"/>
      <c r="CM2838" s="50"/>
      <c r="CN2838" s="50"/>
      <c r="CO2838" s="50"/>
      <c r="CP2838" s="50"/>
      <c r="CQ2838" s="50"/>
      <c r="CR2838" s="50"/>
      <c r="CS2838" s="50"/>
      <c r="CT2838" s="50"/>
      <c r="CU2838" s="50"/>
      <c r="CV2838" s="50"/>
      <c r="CW2838" s="50"/>
      <c r="CX2838" s="50"/>
      <c r="CY2838" s="50"/>
      <c r="CZ2838" s="50"/>
      <c r="DA2838" s="50"/>
      <c r="DB2838" s="50"/>
      <c r="DC2838" s="50"/>
      <c r="DD2838" s="50"/>
      <c r="DE2838" s="50"/>
      <c r="DF2838" s="50"/>
    </row>
    <row r="2839" spans="2:110" x14ac:dyDescent="0.2">
      <c r="B2839" s="181"/>
      <c r="C2839" s="206"/>
      <c r="D2839" s="200"/>
      <c r="E2839" s="203"/>
      <c r="F2839" s="203"/>
      <c r="G2839" s="203"/>
      <c r="H2839" s="203"/>
      <c r="I2839" s="203"/>
      <c r="J2839" s="203"/>
      <c r="K2839" s="203"/>
      <c r="L2839" s="203"/>
      <c r="M2839" s="203"/>
      <c r="N2839" s="203"/>
      <c r="O2839" s="203"/>
      <c r="P2839" s="203"/>
      <c r="Q2839" s="204"/>
      <c r="R2839" s="204"/>
      <c r="S2839" s="234"/>
      <c r="T2839" s="50"/>
      <c r="U2839" s="50"/>
      <c r="V2839" s="50"/>
      <c r="W2839" s="50"/>
      <c r="X2839" s="50"/>
      <c r="Y2839" s="50"/>
      <c r="Z2839" s="250"/>
      <c r="AA2839" s="238"/>
      <c r="AB2839" s="50"/>
      <c r="AC2839" s="50"/>
      <c r="AD2839" s="50"/>
      <c r="AE2839" s="50"/>
      <c r="AF2839" s="50"/>
      <c r="AG2839" s="50"/>
      <c r="AH2839" s="50"/>
      <c r="AI2839" s="50"/>
      <c r="AJ2839" s="50"/>
      <c r="AK2839" s="50"/>
      <c r="AL2839" s="50"/>
      <c r="AM2839" s="50"/>
      <c r="AN2839" s="50"/>
      <c r="AO2839" s="50"/>
      <c r="AP2839" s="50"/>
      <c r="AQ2839" s="50"/>
      <c r="AR2839" s="50"/>
      <c r="AS2839" s="50"/>
      <c r="AT2839" s="50"/>
      <c r="AU2839" s="50"/>
      <c r="AV2839" s="50"/>
      <c r="AW2839" s="50"/>
      <c r="AX2839" s="50"/>
      <c r="AY2839" s="50"/>
      <c r="AZ2839" s="50"/>
      <c r="BA2839" s="50"/>
      <c r="BB2839" s="50"/>
      <c r="BC2839" s="50"/>
      <c r="BD2839" s="50"/>
      <c r="BE2839" s="50"/>
      <c r="BF2839" s="50"/>
      <c r="BG2839" s="50"/>
      <c r="BH2839" s="50"/>
      <c r="BI2839" s="50"/>
      <c r="BJ2839" s="50"/>
      <c r="BK2839" s="50"/>
      <c r="BL2839" s="50"/>
      <c r="BM2839" s="50"/>
      <c r="BN2839" s="50"/>
      <c r="BO2839" s="50"/>
      <c r="BP2839" s="50"/>
      <c r="BQ2839" s="50"/>
      <c r="BR2839" s="50"/>
      <c r="BS2839" s="50"/>
      <c r="BT2839" s="50"/>
      <c r="BU2839" s="50"/>
      <c r="BV2839" s="50"/>
      <c r="BW2839" s="50"/>
      <c r="BX2839" s="50"/>
      <c r="BY2839" s="50"/>
      <c r="BZ2839" s="50"/>
      <c r="CA2839" s="50"/>
      <c r="CB2839" s="50"/>
      <c r="CC2839" s="50"/>
      <c r="CD2839" s="50"/>
      <c r="CE2839" s="50"/>
      <c r="CF2839" s="50"/>
      <c r="CG2839" s="50"/>
      <c r="CH2839" s="50"/>
      <c r="CI2839" s="50"/>
      <c r="CJ2839" s="50"/>
      <c r="CK2839" s="50"/>
      <c r="CL2839" s="50"/>
      <c r="CM2839" s="50"/>
      <c r="CN2839" s="50"/>
      <c r="CO2839" s="50"/>
      <c r="CP2839" s="50"/>
      <c r="CQ2839" s="50"/>
      <c r="CR2839" s="50"/>
      <c r="CS2839" s="50"/>
      <c r="CT2839" s="50"/>
      <c r="CU2839" s="50"/>
      <c r="CV2839" s="50"/>
      <c r="CW2839" s="50"/>
      <c r="CX2839" s="50"/>
      <c r="CY2839" s="50"/>
      <c r="CZ2839" s="50"/>
      <c r="DA2839" s="50"/>
      <c r="DB2839" s="50"/>
      <c r="DC2839" s="50"/>
      <c r="DD2839" s="50"/>
      <c r="DE2839" s="50"/>
      <c r="DF2839" s="50"/>
    </row>
    <row r="2840" spans="2:110" x14ac:dyDescent="0.2">
      <c r="C2840" s="206"/>
      <c r="E2840" s="203"/>
      <c r="F2840" s="203"/>
      <c r="G2840" s="203"/>
      <c r="H2840" s="203"/>
      <c r="I2840" s="203"/>
      <c r="J2840" s="203"/>
      <c r="K2840" s="203"/>
      <c r="L2840" s="203"/>
      <c r="M2840" s="203"/>
      <c r="N2840" s="203"/>
      <c r="O2840" s="203"/>
      <c r="P2840" s="203"/>
      <c r="Q2840" s="204"/>
      <c r="R2840" s="204"/>
      <c r="S2840" s="234"/>
      <c r="T2840" s="50"/>
      <c r="U2840" s="50"/>
      <c r="V2840" s="50"/>
      <c r="W2840" s="50"/>
      <c r="X2840" s="50"/>
      <c r="Y2840" s="50"/>
      <c r="Z2840" s="250"/>
      <c r="AA2840" s="238"/>
      <c r="AB2840" s="50"/>
      <c r="AC2840" s="50"/>
      <c r="AD2840" s="50"/>
      <c r="AE2840" s="50"/>
      <c r="AF2840" s="50"/>
      <c r="AG2840" s="50"/>
      <c r="AH2840" s="50"/>
      <c r="AI2840" s="50"/>
      <c r="AJ2840" s="50"/>
      <c r="AK2840" s="50"/>
      <c r="AL2840" s="50"/>
      <c r="AM2840" s="50"/>
      <c r="AN2840" s="50"/>
      <c r="AO2840" s="50"/>
      <c r="AP2840" s="50"/>
      <c r="AQ2840" s="50"/>
      <c r="AR2840" s="50"/>
      <c r="AS2840" s="50"/>
      <c r="AT2840" s="50"/>
      <c r="AU2840" s="50"/>
      <c r="AV2840" s="50"/>
      <c r="AW2840" s="50"/>
      <c r="AX2840" s="50"/>
      <c r="AY2840" s="50"/>
      <c r="AZ2840" s="50"/>
      <c r="BA2840" s="50"/>
      <c r="BB2840" s="50"/>
      <c r="BC2840" s="50"/>
      <c r="BD2840" s="50"/>
      <c r="BE2840" s="50"/>
      <c r="BF2840" s="50"/>
      <c r="BG2840" s="50"/>
      <c r="BH2840" s="50"/>
      <c r="BI2840" s="50"/>
      <c r="BJ2840" s="50"/>
      <c r="BK2840" s="50"/>
      <c r="BL2840" s="50"/>
      <c r="BM2840" s="50"/>
      <c r="BN2840" s="50"/>
      <c r="BO2840" s="50"/>
      <c r="BP2840" s="50"/>
      <c r="BQ2840" s="50"/>
      <c r="BR2840" s="50"/>
      <c r="BS2840" s="50"/>
      <c r="BT2840" s="50"/>
      <c r="BU2840" s="50"/>
      <c r="BV2840" s="50"/>
      <c r="BW2840" s="50"/>
      <c r="BX2840" s="50"/>
      <c r="BY2840" s="50"/>
      <c r="BZ2840" s="50"/>
      <c r="CA2840" s="50"/>
      <c r="CB2840" s="50"/>
      <c r="CC2840" s="50"/>
      <c r="CD2840" s="50"/>
      <c r="CE2840" s="50"/>
      <c r="CF2840" s="50"/>
      <c r="CG2840" s="50"/>
      <c r="CH2840" s="50"/>
      <c r="CI2840" s="50"/>
      <c r="CJ2840" s="50"/>
      <c r="CK2840" s="50"/>
      <c r="CL2840" s="50"/>
      <c r="CM2840" s="50"/>
      <c r="CN2840" s="50"/>
      <c r="CO2840" s="50"/>
      <c r="CP2840" s="50"/>
      <c r="CQ2840" s="50"/>
      <c r="CR2840" s="50"/>
      <c r="CS2840" s="50"/>
      <c r="CT2840" s="50"/>
      <c r="CU2840" s="50"/>
      <c r="CV2840" s="50"/>
      <c r="CW2840" s="50"/>
      <c r="CX2840" s="50"/>
      <c r="CY2840" s="50"/>
      <c r="CZ2840" s="50"/>
      <c r="DA2840" s="50"/>
      <c r="DB2840" s="50"/>
      <c r="DC2840" s="50"/>
      <c r="DD2840" s="50"/>
      <c r="DE2840" s="50"/>
      <c r="DF2840" s="50"/>
    </row>
    <row r="2841" spans="2:110" x14ac:dyDescent="0.2">
      <c r="C2841" s="206"/>
      <c r="E2841" s="203"/>
      <c r="F2841" s="203"/>
      <c r="G2841" s="203"/>
      <c r="H2841" s="203"/>
      <c r="I2841" s="203"/>
      <c r="J2841" s="203"/>
      <c r="K2841" s="203"/>
      <c r="L2841" s="203"/>
      <c r="M2841" s="203"/>
      <c r="N2841" s="203"/>
      <c r="O2841" s="203"/>
      <c r="P2841" s="203"/>
      <c r="Q2841" s="204"/>
      <c r="R2841" s="204"/>
      <c r="S2841" s="234"/>
      <c r="T2841" s="50"/>
      <c r="U2841" s="50"/>
      <c r="V2841" s="50"/>
      <c r="W2841" s="50"/>
      <c r="X2841" s="50"/>
      <c r="Y2841" s="50"/>
      <c r="Z2841" s="250"/>
      <c r="AA2841" s="238"/>
      <c r="AB2841" s="50"/>
      <c r="AC2841" s="50"/>
      <c r="AD2841" s="50"/>
      <c r="AE2841" s="50"/>
      <c r="AF2841" s="50"/>
      <c r="AG2841" s="50"/>
      <c r="AH2841" s="50"/>
      <c r="AI2841" s="50"/>
      <c r="AJ2841" s="50"/>
      <c r="AK2841" s="50"/>
      <c r="AL2841" s="50"/>
      <c r="AM2841" s="50"/>
      <c r="AN2841" s="50"/>
      <c r="AO2841" s="50"/>
      <c r="AP2841" s="50"/>
      <c r="AQ2841" s="50"/>
      <c r="AR2841" s="50"/>
      <c r="AS2841" s="50"/>
      <c r="AT2841" s="50"/>
      <c r="AU2841" s="50"/>
      <c r="AV2841" s="50"/>
      <c r="AW2841" s="50"/>
      <c r="AX2841" s="50"/>
      <c r="AY2841" s="50"/>
      <c r="AZ2841" s="50"/>
      <c r="BA2841" s="50"/>
      <c r="BB2841" s="50"/>
      <c r="BC2841" s="50"/>
      <c r="BD2841" s="50"/>
      <c r="BE2841" s="50"/>
      <c r="BF2841" s="50"/>
      <c r="BG2841" s="50"/>
      <c r="BH2841" s="50"/>
      <c r="BI2841" s="50"/>
      <c r="BJ2841" s="50"/>
      <c r="BK2841" s="50"/>
      <c r="BL2841" s="50"/>
      <c r="BM2841" s="50"/>
      <c r="BN2841" s="50"/>
      <c r="BO2841" s="50"/>
      <c r="BP2841" s="50"/>
      <c r="BQ2841" s="50"/>
      <c r="BR2841" s="50"/>
      <c r="BS2841" s="50"/>
      <c r="BT2841" s="50"/>
      <c r="BU2841" s="50"/>
      <c r="BV2841" s="50"/>
      <c r="BW2841" s="50"/>
      <c r="BX2841" s="50"/>
      <c r="BY2841" s="50"/>
      <c r="BZ2841" s="50"/>
      <c r="CA2841" s="50"/>
      <c r="CB2841" s="50"/>
      <c r="CC2841" s="50"/>
      <c r="CD2841" s="50"/>
      <c r="CE2841" s="50"/>
      <c r="CF2841" s="50"/>
      <c r="CG2841" s="50"/>
      <c r="CH2841" s="50"/>
      <c r="CI2841" s="50"/>
      <c r="CJ2841" s="50"/>
      <c r="CK2841" s="50"/>
      <c r="CL2841" s="50"/>
      <c r="CM2841" s="50"/>
      <c r="CN2841" s="50"/>
      <c r="CO2841" s="50"/>
      <c r="CP2841" s="50"/>
      <c r="CQ2841" s="50"/>
      <c r="CR2841" s="50"/>
      <c r="CS2841" s="50"/>
      <c r="CT2841" s="50"/>
      <c r="CU2841" s="50"/>
      <c r="CV2841" s="50"/>
      <c r="CW2841" s="50"/>
      <c r="CX2841" s="50"/>
      <c r="CY2841" s="50"/>
      <c r="CZ2841" s="50"/>
      <c r="DA2841" s="50"/>
      <c r="DB2841" s="50"/>
      <c r="DC2841" s="50"/>
      <c r="DD2841" s="50"/>
      <c r="DE2841" s="50"/>
      <c r="DF2841" s="50"/>
    </row>
    <row r="2842" spans="2:110" x14ac:dyDescent="0.2">
      <c r="B2842" s="189"/>
      <c r="C2842" s="189"/>
      <c r="D2842" s="200"/>
      <c r="E2842" s="203"/>
      <c r="F2842" s="203"/>
      <c r="G2842" s="203"/>
      <c r="H2842" s="203"/>
      <c r="I2842" s="203"/>
      <c r="J2842" s="203"/>
      <c r="K2842" s="203"/>
      <c r="L2842" s="203"/>
      <c r="M2842" s="203"/>
      <c r="N2842" s="203"/>
      <c r="O2842" s="203"/>
      <c r="P2842" s="203"/>
      <c r="Q2842" s="204"/>
      <c r="R2842" s="204"/>
      <c r="S2842" s="234"/>
      <c r="T2842" s="50"/>
      <c r="U2842" s="50"/>
      <c r="V2842" s="50"/>
      <c r="W2842" s="50"/>
      <c r="X2842" s="50"/>
      <c r="Y2842" s="50"/>
      <c r="Z2842" s="250"/>
      <c r="AA2842" s="238"/>
      <c r="AB2842" s="50"/>
      <c r="AC2842" s="50"/>
      <c r="AD2842" s="50"/>
      <c r="AE2842" s="50"/>
      <c r="AF2842" s="50"/>
      <c r="AG2842" s="50"/>
      <c r="AH2842" s="50"/>
      <c r="AI2842" s="50"/>
      <c r="AJ2842" s="50"/>
      <c r="AK2842" s="50"/>
      <c r="AL2842" s="50"/>
      <c r="AM2842" s="50"/>
      <c r="AN2842" s="50"/>
      <c r="AO2842" s="50"/>
      <c r="AP2842" s="50"/>
      <c r="AQ2842" s="50"/>
      <c r="AR2842" s="50"/>
      <c r="AS2842" s="50"/>
      <c r="AT2842" s="50"/>
      <c r="AU2842" s="50"/>
      <c r="AV2842" s="50"/>
      <c r="AW2842" s="50"/>
      <c r="AX2842" s="50"/>
      <c r="AY2842" s="50"/>
      <c r="AZ2842" s="50"/>
      <c r="BA2842" s="50"/>
      <c r="BB2842" s="50"/>
      <c r="BC2842" s="50"/>
      <c r="BD2842" s="50"/>
      <c r="BE2842" s="50"/>
      <c r="BF2842" s="50"/>
      <c r="BG2842" s="50"/>
      <c r="BH2842" s="50"/>
      <c r="BI2842" s="50"/>
      <c r="BJ2842" s="50"/>
      <c r="BK2842" s="50"/>
      <c r="BL2842" s="50"/>
      <c r="BM2842" s="50"/>
      <c r="BN2842" s="50"/>
      <c r="BO2842" s="50"/>
      <c r="BP2842" s="50"/>
      <c r="BQ2842" s="50"/>
      <c r="BR2842" s="50"/>
      <c r="BS2842" s="50"/>
      <c r="BT2842" s="50"/>
      <c r="BU2842" s="50"/>
      <c r="BV2842" s="50"/>
      <c r="BW2842" s="50"/>
      <c r="BX2842" s="50"/>
      <c r="BY2842" s="50"/>
      <c r="BZ2842" s="50"/>
      <c r="CA2842" s="50"/>
      <c r="CB2842" s="50"/>
      <c r="CC2842" s="50"/>
      <c r="CD2842" s="50"/>
      <c r="CE2842" s="50"/>
      <c r="CF2842" s="50"/>
      <c r="CG2842" s="50"/>
      <c r="CH2842" s="50"/>
      <c r="CI2842" s="50"/>
      <c r="CJ2842" s="50"/>
      <c r="CK2842" s="50"/>
      <c r="CL2842" s="50"/>
      <c r="CM2842" s="50"/>
      <c r="CN2842" s="50"/>
      <c r="CO2842" s="50"/>
      <c r="CP2842" s="50"/>
      <c r="CQ2842" s="50"/>
      <c r="CR2842" s="50"/>
      <c r="CS2842" s="50"/>
      <c r="CT2842" s="50"/>
      <c r="CU2842" s="50"/>
      <c r="CV2842" s="50"/>
      <c r="CW2842" s="50"/>
      <c r="CX2842" s="50"/>
      <c r="CY2842" s="50"/>
      <c r="CZ2842" s="50"/>
      <c r="DA2842" s="50"/>
      <c r="DB2842" s="50"/>
      <c r="DC2842" s="50"/>
      <c r="DD2842" s="50"/>
      <c r="DE2842" s="50"/>
      <c r="DF2842" s="50"/>
    </row>
    <row r="2843" spans="2:110" x14ac:dyDescent="0.2">
      <c r="D2843" s="200"/>
      <c r="E2843" s="203"/>
      <c r="F2843" s="203"/>
      <c r="G2843" s="203"/>
      <c r="H2843" s="203"/>
      <c r="I2843" s="203"/>
      <c r="J2843" s="203"/>
      <c r="K2843" s="203"/>
      <c r="L2843" s="203"/>
      <c r="M2843" s="203"/>
      <c r="N2843" s="203"/>
      <c r="O2843" s="203"/>
      <c r="P2843" s="203"/>
      <c r="Q2843" s="204"/>
      <c r="R2843" s="204"/>
      <c r="S2843" s="234"/>
      <c r="T2843" s="50"/>
      <c r="U2843" s="50"/>
      <c r="V2843" s="50"/>
      <c r="W2843" s="50"/>
      <c r="X2843" s="50"/>
      <c r="Y2843" s="50"/>
      <c r="Z2843" s="250"/>
      <c r="AA2843" s="238"/>
      <c r="AB2843" s="50"/>
      <c r="AC2843" s="50"/>
      <c r="AD2843" s="50"/>
      <c r="AE2843" s="50"/>
      <c r="AF2843" s="50"/>
      <c r="AG2843" s="50"/>
      <c r="AH2843" s="50"/>
      <c r="AI2843" s="50"/>
      <c r="AJ2843" s="50"/>
      <c r="AK2843" s="50"/>
      <c r="AL2843" s="50"/>
      <c r="AM2843" s="50"/>
      <c r="AN2843" s="50"/>
      <c r="AO2843" s="50"/>
      <c r="AP2843" s="50"/>
      <c r="AQ2843" s="50"/>
      <c r="AR2843" s="50"/>
      <c r="AS2843" s="50"/>
      <c r="AT2843" s="50"/>
      <c r="AU2843" s="50"/>
      <c r="AV2843" s="50"/>
      <c r="AW2843" s="50"/>
      <c r="AX2843" s="50"/>
      <c r="AY2843" s="50"/>
      <c r="AZ2843" s="50"/>
      <c r="BA2843" s="50"/>
      <c r="BB2843" s="50"/>
      <c r="BC2843" s="50"/>
      <c r="BD2843" s="50"/>
      <c r="BE2843" s="50"/>
      <c r="BF2843" s="50"/>
      <c r="BG2843" s="50"/>
      <c r="BH2843" s="50"/>
      <c r="BI2843" s="50"/>
      <c r="BJ2843" s="50"/>
      <c r="BK2843" s="50"/>
      <c r="BL2843" s="50"/>
      <c r="BM2843" s="50"/>
      <c r="BN2843" s="50"/>
      <c r="BO2843" s="50"/>
      <c r="BP2843" s="50"/>
      <c r="BQ2843" s="50"/>
      <c r="BR2843" s="50"/>
      <c r="BS2843" s="50"/>
      <c r="BT2843" s="50"/>
      <c r="BU2843" s="50"/>
      <c r="BV2843" s="50"/>
      <c r="BW2843" s="50"/>
      <c r="BX2843" s="50"/>
      <c r="BY2843" s="50"/>
      <c r="BZ2843" s="50"/>
      <c r="CA2843" s="50"/>
      <c r="CB2843" s="50"/>
      <c r="CC2843" s="50"/>
      <c r="CD2843" s="50"/>
      <c r="CE2843" s="50"/>
      <c r="CF2843" s="50"/>
      <c r="CG2843" s="50"/>
      <c r="CH2843" s="50"/>
      <c r="CI2843" s="50"/>
      <c r="CJ2843" s="50"/>
      <c r="CK2843" s="50"/>
      <c r="CL2843" s="50"/>
      <c r="CM2843" s="50"/>
      <c r="CN2843" s="50"/>
      <c r="CO2843" s="50"/>
      <c r="CP2843" s="50"/>
      <c r="CQ2843" s="50"/>
      <c r="CR2843" s="50"/>
      <c r="CS2843" s="50"/>
      <c r="CT2843" s="50"/>
      <c r="CU2843" s="50"/>
      <c r="CV2843" s="50"/>
      <c r="CW2843" s="50"/>
      <c r="CX2843" s="50"/>
      <c r="CY2843" s="50"/>
      <c r="CZ2843" s="50"/>
      <c r="DA2843" s="50"/>
      <c r="DB2843" s="50"/>
      <c r="DC2843" s="50"/>
      <c r="DD2843" s="50"/>
      <c r="DE2843" s="50"/>
      <c r="DF2843" s="50"/>
    </row>
    <row r="2844" spans="2:110" x14ac:dyDescent="0.2">
      <c r="B2844" s="176"/>
      <c r="C2844" s="176"/>
      <c r="D2844" s="192"/>
      <c r="E2844" s="203"/>
      <c r="F2844" s="203"/>
      <c r="G2844" s="203"/>
      <c r="H2844" s="203"/>
      <c r="I2844" s="203"/>
      <c r="J2844" s="203"/>
      <c r="K2844" s="203"/>
      <c r="L2844" s="203"/>
      <c r="M2844" s="203"/>
      <c r="N2844" s="203"/>
      <c r="O2844" s="203"/>
      <c r="P2844" s="203"/>
      <c r="Q2844" s="204"/>
      <c r="R2844" s="204"/>
      <c r="S2844" s="234"/>
      <c r="T2844" s="50"/>
      <c r="U2844" s="50"/>
      <c r="V2844" s="50"/>
      <c r="W2844" s="50"/>
      <c r="X2844" s="50"/>
      <c r="Y2844" s="50"/>
      <c r="Z2844" s="250"/>
      <c r="AA2844" s="238"/>
      <c r="AB2844" s="50"/>
      <c r="AC2844" s="50"/>
      <c r="AD2844" s="50"/>
      <c r="AE2844" s="50"/>
      <c r="AF2844" s="50"/>
      <c r="AG2844" s="50"/>
      <c r="AH2844" s="50"/>
      <c r="AI2844" s="50"/>
      <c r="AJ2844" s="50"/>
      <c r="AK2844" s="50"/>
      <c r="AL2844" s="50"/>
      <c r="AM2844" s="50"/>
      <c r="AN2844" s="50"/>
      <c r="AO2844" s="50"/>
      <c r="AP2844" s="50"/>
      <c r="AQ2844" s="50"/>
      <c r="AR2844" s="50"/>
      <c r="AS2844" s="50"/>
      <c r="AT2844" s="50"/>
      <c r="AU2844" s="50"/>
      <c r="AV2844" s="50"/>
      <c r="AW2844" s="50"/>
      <c r="AX2844" s="50"/>
      <c r="AY2844" s="50"/>
      <c r="AZ2844" s="50"/>
      <c r="BA2844" s="50"/>
      <c r="BB2844" s="50"/>
      <c r="BC2844" s="50"/>
      <c r="BD2844" s="50"/>
      <c r="BE2844" s="50"/>
      <c r="BF2844" s="50"/>
      <c r="BG2844" s="50"/>
      <c r="BH2844" s="50"/>
      <c r="BI2844" s="50"/>
      <c r="BJ2844" s="50"/>
      <c r="BK2844" s="50"/>
      <c r="BL2844" s="50"/>
      <c r="BM2844" s="50"/>
      <c r="BN2844" s="50"/>
      <c r="BO2844" s="50"/>
      <c r="BP2844" s="50"/>
      <c r="BQ2844" s="50"/>
      <c r="BR2844" s="50"/>
      <c r="BS2844" s="50"/>
      <c r="BT2844" s="50"/>
      <c r="BU2844" s="50"/>
      <c r="BV2844" s="50"/>
      <c r="BW2844" s="50"/>
      <c r="BX2844" s="50"/>
      <c r="BY2844" s="50"/>
      <c r="BZ2844" s="50"/>
      <c r="CA2844" s="50"/>
      <c r="CB2844" s="50"/>
      <c r="CC2844" s="50"/>
      <c r="CD2844" s="50"/>
      <c r="CE2844" s="50"/>
      <c r="CF2844" s="50"/>
      <c r="CG2844" s="50"/>
      <c r="CH2844" s="50"/>
      <c r="CI2844" s="50"/>
      <c r="CJ2844" s="50"/>
      <c r="CK2844" s="50"/>
      <c r="CL2844" s="50"/>
      <c r="CM2844" s="50"/>
      <c r="CN2844" s="50"/>
      <c r="CO2844" s="50"/>
      <c r="CP2844" s="50"/>
      <c r="CQ2844" s="50"/>
      <c r="CR2844" s="50"/>
      <c r="CS2844" s="50"/>
      <c r="CT2844" s="50"/>
      <c r="CU2844" s="50"/>
      <c r="CV2844" s="50"/>
      <c r="CW2844" s="50"/>
      <c r="CX2844" s="50"/>
      <c r="CY2844" s="50"/>
      <c r="CZ2844" s="50"/>
      <c r="DA2844" s="50"/>
      <c r="DB2844" s="50"/>
      <c r="DC2844" s="50"/>
      <c r="DD2844" s="50"/>
      <c r="DE2844" s="50"/>
      <c r="DF2844" s="50"/>
    </row>
    <row r="2845" spans="2:110" x14ac:dyDescent="0.2">
      <c r="B2845" s="176"/>
      <c r="C2845" s="176"/>
      <c r="D2845" s="193"/>
      <c r="E2845" s="203"/>
      <c r="F2845" s="203"/>
      <c r="G2845" s="203"/>
      <c r="H2845" s="203"/>
      <c r="I2845" s="203"/>
      <c r="J2845" s="203"/>
      <c r="K2845" s="203"/>
      <c r="L2845" s="203"/>
      <c r="M2845" s="203"/>
      <c r="N2845" s="203"/>
      <c r="O2845" s="203"/>
      <c r="P2845" s="203"/>
      <c r="Q2845" s="204"/>
      <c r="R2845" s="204"/>
      <c r="S2845" s="234"/>
      <c r="T2845" s="50"/>
      <c r="U2845" s="50"/>
      <c r="V2845" s="50"/>
      <c r="W2845" s="50"/>
      <c r="X2845" s="50"/>
      <c r="Y2845" s="50"/>
      <c r="Z2845" s="250"/>
      <c r="AA2845" s="238"/>
      <c r="AB2845" s="50"/>
      <c r="AC2845" s="50"/>
      <c r="AD2845" s="50"/>
      <c r="AE2845" s="50"/>
      <c r="AF2845" s="50"/>
      <c r="AG2845" s="50"/>
      <c r="AH2845" s="50"/>
      <c r="AI2845" s="50"/>
      <c r="AJ2845" s="50"/>
      <c r="AK2845" s="50"/>
      <c r="AL2845" s="50"/>
      <c r="AM2845" s="50"/>
      <c r="AN2845" s="50"/>
      <c r="AO2845" s="50"/>
      <c r="AP2845" s="50"/>
      <c r="AQ2845" s="50"/>
      <c r="AR2845" s="50"/>
      <c r="AS2845" s="50"/>
      <c r="AT2845" s="50"/>
      <c r="AU2845" s="50"/>
      <c r="AV2845" s="50"/>
      <c r="AW2845" s="50"/>
      <c r="AX2845" s="50"/>
      <c r="AY2845" s="50"/>
      <c r="AZ2845" s="50"/>
      <c r="BA2845" s="50"/>
      <c r="BB2845" s="50"/>
      <c r="BC2845" s="50"/>
      <c r="BD2845" s="50"/>
      <c r="BE2845" s="50"/>
      <c r="BF2845" s="50"/>
      <c r="BG2845" s="50"/>
      <c r="BH2845" s="50"/>
      <c r="BI2845" s="50"/>
      <c r="BJ2845" s="50"/>
      <c r="BK2845" s="50"/>
      <c r="BL2845" s="50"/>
      <c r="BM2845" s="50"/>
      <c r="BN2845" s="50"/>
      <c r="BO2845" s="50"/>
      <c r="BP2845" s="50"/>
      <c r="BQ2845" s="50"/>
      <c r="BR2845" s="50"/>
      <c r="BS2845" s="50"/>
      <c r="BT2845" s="50"/>
      <c r="BU2845" s="50"/>
      <c r="BV2845" s="50"/>
      <c r="BW2845" s="50"/>
      <c r="BX2845" s="50"/>
      <c r="BY2845" s="50"/>
      <c r="BZ2845" s="50"/>
      <c r="CA2845" s="50"/>
      <c r="CB2845" s="50"/>
      <c r="CC2845" s="50"/>
      <c r="CD2845" s="50"/>
      <c r="CE2845" s="50"/>
      <c r="CF2845" s="50"/>
      <c r="CG2845" s="50"/>
      <c r="CH2845" s="50"/>
      <c r="CI2845" s="50"/>
      <c r="CJ2845" s="50"/>
      <c r="CK2845" s="50"/>
      <c r="CL2845" s="50"/>
      <c r="CM2845" s="50"/>
      <c r="CN2845" s="50"/>
      <c r="CO2845" s="50"/>
      <c r="CP2845" s="50"/>
      <c r="CQ2845" s="50"/>
      <c r="CR2845" s="50"/>
      <c r="CS2845" s="50"/>
      <c r="CT2845" s="50"/>
      <c r="CU2845" s="50"/>
      <c r="CV2845" s="50"/>
      <c r="CW2845" s="50"/>
      <c r="CX2845" s="50"/>
      <c r="CY2845" s="50"/>
      <c r="CZ2845" s="50"/>
      <c r="DA2845" s="50"/>
      <c r="DB2845" s="50"/>
      <c r="DC2845" s="50"/>
      <c r="DD2845" s="50"/>
      <c r="DE2845" s="50"/>
      <c r="DF2845" s="50"/>
    </row>
    <row r="2846" spans="2:110" x14ac:dyDescent="0.2">
      <c r="B2846" s="176"/>
      <c r="C2846" s="176"/>
      <c r="D2846" s="193"/>
      <c r="E2846" s="203"/>
      <c r="F2846" s="203"/>
      <c r="G2846" s="203"/>
      <c r="H2846" s="203"/>
      <c r="I2846" s="203"/>
      <c r="J2846" s="203"/>
      <c r="K2846" s="203"/>
      <c r="L2846" s="203"/>
      <c r="M2846" s="203"/>
      <c r="N2846" s="203"/>
      <c r="O2846" s="203"/>
      <c r="P2846" s="203"/>
      <c r="Q2846" s="204"/>
      <c r="R2846" s="204"/>
      <c r="S2846" s="234"/>
      <c r="T2846" s="50"/>
      <c r="U2846" s="50"/>
      <c r="V2846" s="50"/>
      <c r="W2846" s="50"/>
      <c r="X2846" s="50"/>
      <c r="Y2846" s="50"/>
      <c r="Z2846" s="250"/>
      <c r="AA2846" s="238"/>
      <c r="AB2846" s="50"/>
      <c r="AC2846" s="50"/>
      <c r="AD2846" s="50"/>
      <c r="AE2846" s="50"/>
      <c r="AF2846" s="50"/>
      <c r="AG2846" s="50"/>
      <c r="AH2846" s="50"/>
      <c r="AI2846" s="50"/>
      <c r="AJ2846" s="50"/>
      <c r="AK2846" s="50"/>
      <c r="AL2846" s="50"/>
      <c r="AM2846" s="50"/>
      <c r="AN2846" s="50"/>
      <c r="AO2846" s="50"/>
      <c r="AP2846" s="50"/>
      <c r="AQ2846" s="50"/>
      <c r="AR2846" s="50"/>
      <c r="AS2846" s="50"/>
      <c r="AT2846" s="50"/>
      <c r="AU2846" s="50"/>
      <c r="AV2846" s="50"/>
      <c r="AW2846" s="50"/>
      <c r="AX2846" s="50"/>
      <c r="AY2846" s="50"/>
      <c r="AZ2846" s="50"/>
      <c r="BA2846" s="50"/>
      <c r="BB2846" s="50"/>
      <c r="BC2846" s="50"/>
      <c r="BD2846" s="50"/>
      <c r="BE2846" s="50"/>
      <c r="BF2846" s="50"/>
      <c r="BG2846" s="50"/>
      <c r="BH2846" s="50"/>
      <c r="BI2846" s="50"/>
      <c r="BJ2846" s="50"/>
      <c r="BK2846" s="50"/>
      <c r="BL2846" s="50"/>
      <c r="BM2846" s="50"/>
      <c r="BN2846" s="50"/>
      <c r="BO2846" s="50"/>
      <c r="BP2846" s="50"/>
      <c r="BQ2846" s="50"/>
      <c r="BR2846" s="50"/>
      <c r="BS2846" s="50"/>
      <c r="BT2846" s="50"/>
      <c r="BU2846" s="50"/>
      <c r="BV2846" s="50"/>
      <c r="BW2846" s="50"/>
      <c r="BX2846" s="50"/>
      <c r="BY2846" s="50"/>
      <c r="BZ2846" s="50"/>
      <c r="CA2846" s="50"/>
      <c r="CB2846" s="50"/>
      <c r="CC2846" s="50"/>
      <c r="CD2846" s="50"/>
      <c r="CE2846" s="50"/>
      <c r="CF2846" s="50"/>
      <c r="CG2846" s="50"/>
      <c r="CH2846" s="50"/>
      <c r="CI2846" s="50"/>
      <c r="CJ2846" s="50"/>
      <c r="CK2846" s="50"/>
      <c r="CL2846" s="50"/>
      <c r="CM2846" s="50"/>
      <c r="CN2846" s="50"/>
      <c r="CO2846" s="50"/>
      <c r="CP2846" s="50"/>
      <c r="CQ2846" s="50"/>
      <c r="CR2846" s="50"/>
      <c r="CS2846" s="50"/>
      <c r="CT2846" s="50"/>
      <c r="CU2846" s="50"/>
      <c r="CV2846" s="50"/>
      <c r="CW2846" s="50"/>
      <c r="CX2846" s="50"/>
      <c r="CY2846" s="50"/>
      <c r="CZ2846" s="50"/>
      <c r="DA2846" s="50"/>
      <c r="DB2846" s="50"/>
      <c r="DC2846" s="50"/>
      <c r="DD2846" s="50"/>
      <c r="DE2846" s="50"/>
      <c r="DF2846" s="50"/>
    </row>
    <row r="2847" spans="2:110" x14ac:dyDescent="0.2">
      <c r="B2847" s="176"/>
      <c r="C2847" s="176"/>
      <c r="D2847" s="192"/>
      <c r="E2847" s="203"/>
      <c r="F2847" s="203"/>
      <c r="G2847" s="203"/>
      <c r="H2847" s="203"/>
      <c r="I2847" s="203"/>
      <c r="J2847" s="203"/>
      <c r="K2847" s="203"/>
      <c r="L2847" s="203"/>
      <c r="M2847" s="203"/>
      <c r="N2847" s="203"/>
      <c r="O2847" s="203"/>
      <c r="P2847" s="203"/>
      <c r="Q2847" s="204"/>
      <c r="R2847" s="204"/>
      <c r="S2847" s="234"/>
      <c r="T2847" s="50"/>
      <c r="U2847" s="50"/>
      <c r="V2847" s="50"/>
      <c r="W2847" s="50"/>
      <c r="X2847" s="50"/>
      <c r="Y2847" s="50"/>
      <c r="Z2847" s="250"/>
      <c r="AA2847" s="238"/>
      <c r="AB2847" s="50"/>
      <c r="AC2847" s="50"/>
      <c r="AD2847" s="50"/>
      <c r="AE2847" s="50"/>
      <c r="AF2847" s="50"/>
      <c r="AG2847" s="50"/>
      <c r="AH2847" s="50"/>
      <c r="AI2847" s="50"/>
      <c r="AJ2847" s="50"/>
      <c r="AK2847" s="50"/>
      <c r="AL2847" s="50"/>
      <c r="AM2847" s="50"/>
      <c r="AN2847" s="50"/>
      <c r="AO2847" s="50"/>
      <c r="AP2847" s="50"/>
      <c r="AQ2847" s="50"/>
      <c r="AR2847" s="50"/>
      <c r="AS2847" s="50"/>
      <c r="AT2847" s="50"/>
      <c r="AU2847" s="50"/>
      <c r="AV2847" s="50"/>
      <c r="AW2847" s="50"/>
      <c r="AX2847" s="50"/>
      <c r="AY2847" s="50"/>
      <c r="AZ2847" s="50"/>
      <c r="BA2847" s="50"/>
      <c r="BB2847" s="50"/>
      <c r="BC2847" s="50"/>
      <c r="BD2847" s="50"/>
      <c r="BE2847" s="50"/>
      <c r="BF2847" s="50"/>
      <c r="BG2847" s="50"/>
      <c r="BH2847" s="50"/>
      <c r="BI2847" s="50"/>
      <c r="BJ2847" s="50"/>
      <c r="BK2847" s="50"/>
      <c r="BL2847" s="50"/>
      <c r="BM2847" s="50"/>
      <c r="BN2847" s="50"/>
      <c r="BO2847" s="50"/>
      <c r="BP2847" s="50"/>
      <c r="BQ2847" s="50"/>
      <c r="BR2847" s="50"/>
      <c r="BS2847" s="50"/>
      <c r="BT2847" s="50"/>
      <c r="BU2847" s="50"/>
      <c r="BV2847" s="50"/>
      <c r="BW2847" s="50"/>
      <c r="BX2847" s="50"/>
      <c r="BY2847" s="50"/>
      <c r="BZ2847" s="50"/>
      <c r="CA2847" s="50"/>
      <c r="CB2847" s="50"/>
      <c r="CC2847" s="50"/>
      <c r="CD2847" s="50"/>
      <c r="CE2847" s="50"/>
      <c r="CF2847" s="50"/>
      <c r="CG2847" s="50"/>
      <c r="CH2847" s="50"/>
      <c r="CI2847" s="50"/>
      <c r="CJ2847" s="50"/>
      <c r="CK2847" s="50"/>
      <c r="CL2847" s="50"/>
      <c r="CM2847" s="50"/>
      <c r="CN2847" s="50"/>
      <c r="CO2847" s="50"/>
      <c r="CP2847" s="50"/>
      <c r="CQ2847" s="50"/>
      <c r="CR2847" s="50"/>
      <c r="CS2847" s="50"/>
      <c r="CT2847" s="50"/>
      <c r="CU2847" s="50"/>
      <c r="CV2847" s="50"/>
      <c r="CW2847" s="50"/>
      <c r="CX2847" s="50"/>
      <c r="CY2847" s="50"/>
      <c r="CZ2847" s="50"/>
      <c r="DA2847" s="50"/>
      <c r="DB2847" s="50"/>
      <c r="DC2847" s="50"/>
      <c r="DD2847" s="50"/>
      <c r="DE2847" s="50"/>
      <c r="DF2847" s="50"/>
    </row>
    <row r="2848" spans="2:110" x14ac:dyDescent="0.2">
      <c r="B2848" s="176"/>
      <c r="C2848" s="176"/>
      <c r="D2848" s="192"/>
      <c r="E2848" s="203"/>
      <c r="F2848" s="203"/>
      <c r="G2848" s="203"/>
      <c r="H2848" s="203"/>
      <c r="I2848" s="203"/>
      <c r="J2848" s="203"/>
      <c r="K2848" s="203"/>
      <c r="L2848" s="203"/>
      <c r="M2848" s="203"/>
      <c r="N2848" s="203"/>
      <c r="O2848" s="203"/>
      <c r="P2848" s="203"/>
      <c r="Q2848" s="204"/>
      <c r="R2848" s="204"/>
      <c r="S2848" s="234"/>
      <c r="T2848" s="50"/>
      <c r="U2848" s="50"/>
      <c r="V2848" s="50"/>
      <c r="W2848" s="50"/>
      <c r="X2848" s="50"/>
      <c r="Y2848" s="50"/>
      <c r="Z2848" s="250"/>
      <c r="AA2848" s="238"/>
      <c r="AB2848" s="50"/>
      <c r="AC2848" s="50"/>
      <c r="AD2848" s="50"/>
      <c r="AE2848" s="50"/>
      <c r="AF2848" s="50"/>
      <c r="AG2848" s="50"/>
      <c r="AH2848" s="50"/>
      <c r="AI2848" s="50"/>
      <c r="AJ2848" s="50"/>
      <c r="AK2848" s="50"/>
      <c r="AL2848" s="50"/>
      <c r="AM2848" s="50"/>
      <c r="AN2848" s="50"/>
      <c r="AO2848" s="50"/>
      <c r="AP2848" s="50"/>
      <c r="AQ2848" s="50"/>
      <c r="AR2848" s="50"/>
      <c r="AS2848" s="50"/>
      <c r="AT2848" s="50"/>
      <c r="AU2848" s="50"/>
      <c r="AV2848" s="50"/>
      <c r="AW2848" s="50"/>
      <c r="AX2848" s="50"/>
      <c r="AY2848" s="50"/>
      <c r="AZ2848" s="50"/>
      <c r="BA2848" s="50"/>
      <c r="BB2848" s="50"/>
      <c r="BC2848" s="50"/>
      <c r="BD2848" s="50"/>
      <c r="BE2848" s="50"/>
      <c r="BF2848" s="50"/>
      <c r="BG2848" s="50"/>
      <c r="BH2848" s="50"/>
      <c r="BI2848" s="50"/>
      <c r="BJ2848" s="50"/>
      <c r="BK2848" s="50"/>
      <c r="BL2848" s="50"/>
      <c r="BM2848" s="50"/>
      <c r="BN2848" s="50"/>
      <c r="BO2848" s="50"/>
      <c r="BP2848" s="50"/>
      <c r="BQ2848" s="50"/>
      <c r="BR2848" s="50"/>
      <c r="BS2848" s="50"/>
      <c r="BT2848" s="50"/>
      <c r="BU2848" s="50"/>
      <c r="BV2848" s="50"/>
      <c r="BW2848" s="50"/>
      <c r="BX2848" s="50"/>
      <c r="BY2848" s="50"/>
      <c r="BZ2848" s="50"/>
      <c r="CA2848" s="50"/>
      <c r="CB2848" s="50"/>
      <c r="CC2848" s="50"/>
      <c r="CD2848" s="50"/>
      <c r="CE2848" s="50"/>
      <c r="CF2848" s="50"/>
      <c r="CG2848" s="50"/>
      <c r="CH2848" s="50"/>
      <c r="CI2848" s="50"/>
      <c r="CJ2848" s="50"/>
      <c r="CK2848" s="50"/>
      <c r="CL2848" s="50"/>
      <c r="CM2848" s="50"/>
      <c r="CN2848" s="50"/>
      <c r="CO2848" s="50"/>
      <c r="CP2848" s="50"/>
      <c r="CQ2848" s="50"/>
      <c r="CR2848" s="50"/>
      <c r="CS2848" s="50"/>
      <c r="CT2848" s="50"/>
      <c r="CU2848" s="50"/>
      <c r="CV2848" s="50"/>
      <c r="CW2848" s="50"/>
      <c r="CX2848" s="50"/>
      <c r="CY2848" s="50"/>
      <c r="CZ2848" s="50"/>
      <c r="DA2848" s="50"/>
      <c r="DB2848" s="50"/>
      <c r="DC2848" s="50"/>
      <c r="DD2848" s="50"/>
      <c r="DE2848" s="50"/>
      <c r="DF2848" s="50"/>
    </row>
    <row r="2849" spans="2:110" x14ac:dyDescent="0.2">
      <c r="B2849" s="176"/>
      <c r="C2849" s="176"/>
      <c r="D2849" s="200"/>
      <c r="E2849" s="203"/>
      <c r="F2849" s="203"/>
      <c r="G2849" s="203"/>
      <c r="H2849" s="203"/>
      <c r="I2849" s="203"/>
      <c r="J2849" s="203"/>
      <c r="K2849" s="203"/>
      <c r="L2849" s="203"/>
      <c r="M2849" s="203"/>
      <c r="N2849" s="203"/>
      <c r="O2849" s="203"/>
      <c r="P2849" s="203"/>
      <c r="Q2849" s="204"/>
      <c r="R2849" s="204"/>
      <c r="S2849" s="234"/>
      <c r="T2849" s="50"/>
      <c r="U2849" s="50"/>
      <c r="V2849" s="50"/>
      <c r="W2849" s="50"/>
      <c r="X2849" s="50"/>
      <c r="Y2849" s="50"/>
      <c r="Z2849" s="250"/>
      <c r="AA2849" s="238"/>
      <c r="AB2849" s="50"/>
      <c r="AC2849" s="50"/>
      <c r="AD2849" s="50"/>
      <c r="AE2849" s="50"/>
      <c r="AF2849" s="50"/>
      <c r="AG2849" s="50"/>
      <c r="AH2849" s="50"/>
      <c r="AI2849" s="50"/>
      <c r="AJ2849" s="50"/>
      <c r="AK2849" s="50"/>
      <c r="AL2849" s="50"/>
      <c r="AM2849" s="50"/>
      <c r="AN2849" s="50"/>
      <c r="AO2849" s="50"/>
      <c r="AP2849" s="50"/>
      <c r="AQ2849" s="50"/>
      <c r="AR2849" s="50"/>
      <c r="AS2849" s="50"/>
      <c r="AT2849" s="50"/>
      <c r="AU2849" s="50"/>
      <c r="AV2849" s="50"/>
      <c r="AW2849" s="50"/>
      <c r="AX2849" s="50"/>
      <c r="AY2849" s="50"/>
      <c r="AZ2849" s="50"/>
      <c r="BA2849" s="50"/>
      <c r="BB2849" s="50"/>
      <c r="BC2849" s="50"/>
      <c r="BD2849" s="50"/>
      <c r="BE2849" s="50"/>
      <c r="BF2849" s="50"/>
      <c r="BG2849" s="50"/>
      <c r="BH2849" s="50"/>
      <c r="BI2849" s="50"/>
      <c r="BJ2849" s="50"/>
      <c r="BK2849" s="50"/>
      <c r="BL2849" s="50"/>
      <c r="BM2849" s="50"/>
      <c r="BN2849" s="50"/>
      <c r="BO2849" s="50"/>
      <c r="BP2849" s="50"/>
      <c r="BQ2849" s="50"/>
      <c r="BR2849" s="50"/>
      <c r="BS2849" s="50"/>
      <c r="BT2849" s="50"/>
      <c r="BU2849" s="50"/>
      <c r="BV2849" s="50"/>
      <c r="BW2849" s="50"/>
      <c r="BX2849" s="50"/>
      <c r="BY2849" s="50"/>
      <c r="BZ2849" s="50"/>
      <c r="CA2849" s="50"/>
      <c r="CB2849" s="50"/>
      <c r="CC2849" s="50"/>
      <c r="CD2849" s="50"/>
      <c r="CE2849" s="50"/>
      <c r="CF2849" s="50"/>
      <c r="CG2849" s="50"/>
      <c r="CH2849" s="50"/>
      <c r="CI2849" s="50"/>
      <c r="CJ2849" s="50"/>
      <c r="CK2849" s="50"/>
      <c r="CL2849" s="50"/>
      <c r="CM2849" s="50"/>
      <c r="CN2849" s="50"/>
      <c r="CO2849" s="50"/>
      <c r="CP2849" s="50"/>
      <c r="CQ2849" s="50"/>
      <c r="CR2849" s="50"/>
      <c r="CS2849" s="50"/>
      <c r="CT2849" s="50"/>
      <c r="CU2849" s="50"/>
      <c r="CV2849" s="50"/>
      <c r="CW2849" s="50"/>
      <c r="CX2849" s="50"/>
      <c r="CY2849" s="50"/>
      <c r="CZ2849" s="50"/>
      <c r="DA2849" s="50"/>
      <c r="DB2849" s="50"/>
      <c r="DC2849" s="50"/>
      <c r="DD2849" s="50"/>
      <c r="DE2849" s="50"/>
      <c r="DF2849" s="50"/>
    </row>
    <row r="2850" spans="2:110" x14ac:dyDescent="0.2">
      <c r="B2850" s="176"/>
      <c r="C2850" s="176"/>
      <c r="E2850" s="203"/>
      <c r="F2850" s="203"/>
      <c r="G2850" s="203"/>
      <c r="H2850" s="203"/>
      <c r="I2850" s="203"/>
      <c r="J2850" s="203"/>
      <c r="K2850" s="203"/>
      <c r="L2850" s="203"/>
      <c r="M2850" s="203"/>
      <c r="N2850" s="203"/>
      <c r="O2850" s="203"/>
      <c r="P2850" s="203"/>
      <c r="Q2850" s="204"/>
      <c r="R2850" s="204"/>
      <c r="S2850" s="234"/>
      <c r="T2850" s="50"/>
      <c r="U2850" s="50"/>
      <c r="V2850" s="50"/>
      <c r="W2850" s="50"/>
      <c r="X2850" s="50"/>
      <c r="Y2850" s="50"/>
      <c r="Z2850" s="250"/>
      <c r="AA2850" s="238"/>
      <c r="AB2850" s="50"/>
      <c r="AC2850" s="50"/>
      <c r="AD2850" s="50"/>
      <c r="AE2850" s="50"/>
      <c r="AF2850" s="50"/>
      <c r="AG2850" s="50"/>
      <c r="AH2850" s="50"/>
      <c r="AI2850" s="50"/>
      <c r="AJ2850" s="50"/>
      <c r="AK2850" s="50"/>
      <c r="AL2850" s="50"/>
      <c r="AM2850" s="50"/>
      <c r="AN2850" s="50"/>
      <c r="AO2850" s="50"/>
      <c r="AP2850" s="50"/>
      <c r="AQ2850" s="50"/>
      <c r="AR2850" s="50"/>
      <c r="AS2850" s="50"/>
      <c r="AT2850" s="50"/>
      <c r="AU2850" s="50"/>
      <c r="AV2850" s="50"/>
      <c r="AW2850" s="50"/>
      <c r="AX2850" s="50"/>
      <c r="AY2850" s="50"/>
      <c r="AZ2850" s="50"/>
      <c r="BA2850" s="50"/>
      <c r="BB2850" s="50"/>
      <c r="BC2850" s="50"/>
      <c r="BD2850" s="50"/>
      <c r="BE2850" s="50"/>
      <c r="BF2850" s="50"/>
      <c r="BG2850" s="50"/>
      <c r="BH2850" s="50"/>
      <c r="BI2850" s="50"/>
      <c r="BJ2850" s="50"/>
      <c r="BK2850" s="50"/>
      <c r="BL2850" s="50"/>
      <c r="BM2850" s="50"/>
      <c r="BN2850" s="50"/>
      <c r="BO2850" s="50"/>
      <c r="BP2850" s="50"/>
      <c r="BQ2850" s="50"/>
      <c r="BR2850" s="50"/>
      <c r="BS2850" s="50"/>
      <c r="BT2850" s="50"/>
      <c r="BU2850" s="50"/>
      <c r="BV2850" s="50"/>
      <c r="BW2850" s="50"/>
      <c r="BX2850" s="50"/>
      <c r="BY2850" s="50"/>
      <c r="BZ2850" s="50"/>
      <c r="CA2850" s="50"/>
      <c r="CB2850" s="50"/>
      <c r="CC2850" s="50"/>
      <c r="CD2850" s="50"/>
      <c r="CE2850" s="50"/>
      <c r="CF2850" s="50"/>
      <c r="CG2850" s="50"/>
      <c r="CH2850" s="50"/>
      <c r="CI2850" s="50"/>
      <c r="CJ2850" s="50"/>
      <c r="CK2850" s="50"/>
      <c r="CL2850" s="50"/>
      <c r="CM2850" s="50"/>
      <c r="CN2850" s="50"/>
      <c r="CO2850" s="50"/>
      <c r="CP2850" s="50"/>
      <c r="CQ2850" s="50"/>
      <c r="CR2850" s="50"/>
      <c r="CS2850" s="50"/>
      <c r="CT2850" s="50"/>
      <c r="CU2850" s="50"/>
      <c r="CV2850" s="50"/>
      <c r="CW2850" s="50"/>
      <c r="CX2850" s="50"/>
      <c r="CY2850" s="50"/>
      <c r="CZ2850" s="50"/>
      <c r="DA2850" s="50"/>
      <c r="DB2850" s="50"/>
      <c r="DC2850" s="50"/>
      <c r="DD2850" s="50"/>
      <c r="DE2850" s="50"/>
      <c r="DF2850" s="50"/>
    </row>
    <row r="2851" spans="2:110" x14ac:dyDescent="0.2">
      <c r="B2851" s="176"/>
      <c r="C2851" s="176"/>
      <c r="E2851" s="203"/>
      <c r="F2851" s="203"/>
      <c r="G2851" s="203"/>
      <c r="H2851" s="203"/>
      <c r="I2851" s="203"/>
      <c r="J2851" s="203"/>
      <c r="K2851" s="203"/>
      <c r="L2851" s="203"/>
      <c r="M2851" s="203"/>
      <c r="N2851" s="203"/>
      <c r="O2851" s="203"/>
      <c r="P2851" s="203"/>
      <c r="Q2851" s="204"/>
      <c r="R2851" s="204"/>
      <c r="S2851" s="234"/>
      <c r="T2851" s="50"/>
      <c r="U2851" s="50"/>
      <c r="V2851" s="50"/>
      <c r="W2851" s="50"/>
      <c r="X2851" s="50"/>
      <c r="Y2851" s="50"/>
      <c r="Z2851" s="250"/>
      <c r="AA2851" s="238"/>
      <c r="AB2851" s="50"/>
      <c r="AC2851" s="50"/>
      <c r="AD2851" s="50"/>
      <c r="AE2851" s="50"/>
      <c r="AF2851" s="50"/>
      <c r="AG2851" s="50"/>
      <c r="AH2851" s="50"/>
      <c r="AI2851" s="50"/>
      <c r="AJ2851" s="50"/>
      <c r="AK2851" s="50"/>
      <c r="AL2851" s="50"/>
      <c r="AM2851" s="50"/>
      <c r="AN2851" s="50"/>
      <c r="AO2851" s="50"/>
      <c r="AP2851" s="50"/>
      <c r="AQ2851" s="50"/>
      <c r="AR2851" s="50"/>
      <c r="AS2851" s="50"/>
      <c r="AT2851" s="50"/>
      <c r="AU2851" s="50"/>
      <c r="AV2851" s="50"/>
      <c r="AW2851" s="50"/>
      <c r="AX2851" s="50"/>
      <c r="AY2851" s="50"/>
      <c r="AZ2851" s="50"/>
      <c r="BA2851" s="50"/>
      <c r="BB2851" s="50"/>
      <c r="BC2851" s="50"/>
      <c r="BD2851" s="50"/>
      <c r="BE2851" s="50"/>
      <c r="BF2851" s="50"/>
      <c r="BG2851" s="50"/>
      <c r="BH2851" s="50"/>
      <c r="BI2851" s="50"/>
      <c r="BJ2851" s="50"/>
      <c r="BK2851" s="50"/>
      <c r="BL2851" s="50"/>
      <c r="BM2851" s="50"/>
      <c r="BN2851" s="50"/>
      <c r="BO2851" s="50"/>
      <c r="BP2851" s="50"/>
      <c r="BQ2851" s="50"/>
      <c r="BR2851" s="50"/>
      <c r="BS2851" s="50"/>
      <c r="BT2851" s="50"/>
      <c r="BU2851" s="50"/>
      <c r="BV2851" s="50"/>
      <c r="BW2851" s="50"/>
      <c r="BX2851" s="50"/>
      <c r="BY2851" s="50"/>
      <c r="BZ2851" s="50"/>
      <c r="CA2851" s="50"/>
      <c r="CB2851" s="50"/>
      <c r="CC2851" s="50"/>
      <c r="CD2851" s="50"/>
      <c r="CE2851" s="50"/>
      <c r="CF2851" s="50"/>
      <c r="CG2851" s="50"/>
      <c r="CH2851" s="50"/>
      <c r="CI2851" s="50"/>
      <c r="CJ2851" s="50"/>
      <c r="CK2851" s="50"/>
      <c r="CL2851" s="50"/>
      <c r="CM2851" s="50"/>
      <c r="CN2851" s="50"/>
      <c r="CO2851" s="50"/>
      <c r="CP2851" s="50"/>
      <c r="CQ2851" s="50"/>
      <c r="CR2851" s="50"/>
      <c r="CS2851" s="50"/>
      <c r="CT2851" s="50"/>
      <c r="CU2851" s="50"/>
      <c r="CV2851" s="50"/>
      <c r="CW2851" s="50"/>
      <c r="CX2851" s="50"/>
      <c r="CY2851" s="50"/>
      <c r="CZ2851" s="50"/>
      <c r="DA2851" s="50"/>
      <c r="DB2851" s="50"/>
      <c r="DC2851" s="50"/>
      <c r="DD2851" s="50"/>
      <c r="DE2851" s="50"/>
      <c r="DF2851" s="50"/>
    </row>
    <row r="2852" spans="2:110" x14ac:dyDescent="0.2">
      <c r="B2852" s="176"/>
      <c r="C2852" s="176"/>
      <c r="D2852" s="200"/>
      <c r="E2852" s="203"/>
      <c r="F2852" s="203"/>
      <c r="G2852" s="203"/>
      <c r="H2852" s="203"/>
      <c r="I2852" s="203"/>
      <c r="J2852" s="203"/>
      <c r="K2852" s="203"/>
      <c r="L2852" s="203"/>
      <c r="M2852" s="203"/>
      <c r="N2852" s="203"/>
      <c r="O2852" s="203"/>
      <c r="P2852" s="203"/>
      <c r="Q2852" s="204"/>
      <c r="R2852" s="204"/>
      <c r="S2852" s="234"/>
      <c r="T2852" s="50"/>
      <c r="U2852" s="50"/>
      <c r="V2852" s="50"/>
      <c r="W2852" s="50"/>
      <c r="X2852" s="50"/>
      <c r="Y2852" s="50"/>
      <c r="Z2852" s="250"/>
      <c r="AA2852" s="238"/>
      <c r="AB2852" s="50"/>
      <c r="AC2852" s="50"/>
      <c r="AD2852" s="50"/>
      <c r="AE2852" s="50"/>
      <c r="AF2852" s="50"/>
      <c r="AG2852" s="50"/>
      <c r="AH2852" s="50"/>
      <c r="AI2852" s="50"/>
      <c r="AJ2852" s="50"/>
      <c r="AK2852" s="50"/>
      <c r="AL2852" s="50"/>
      <c r="AM2852" s="50"/>
      <c r="AN2852" s="50"/>
      <c r="AO2852" s="50"/>
      <c r="AP2852" s="50"/>
      <c r="AQ2852" s="50"/>
      <c r="AR2852" s="50"/>
      <c r="AS2852" s="50"/>
      <c r="AT2852" s="50"/>
      <c r="AU2852" s="50"/>
      <c r="AV2852" s="50"/>
      <c r="AW2852" s="50"/>
      <c r="AX2852" s="50"/>
      <c r="AY2852" s="50"/>
      <c r="AZ2852" s="50"/>
      <c r="BA2852" s="50"/>
      <c r="BB2852" s="50"/>
      <c r="BC2852" s="50"/>
      <c r="BD2852" s="50"/>
      <c r="BE2852" s="50"/>
      <c r="BF2852" s="50"/>
      <c r="BG2852" s="50"/>
      <c r="BH2852" s="50"/>
      <c r="BI2852" s="50"/>
      <c r="BJ2852" s="50"/>
      <c r="BK2852" s="50"/>
      <c r="BL2852" s="50"/>
      <c r="BM2852" s="50"/>
      <c r="BN2852" s="50"/>
      <c r="BO2852" s="50"/>
      <c r="BP2852" s="50"/>
      <c r="BQ2852" s="50"/>
      <c r="BR2852" s="50"/>
      <c r="BS2852" s="50"/>
      <c r="BT2852" s="50"/>
      <c r="BU2852" s="50"/>
      <c r="BV2852" s="50"/>
      <c r="BW2852" s="50"/>
      <c r="BX2852" s="50"/>
      <c r="BY2852" s="50"/>
      <c r="BZ2852" s="50"/>
      <c r="CA2852" s="50"/>
      <c r="CB2852" s="50"/>
      <c r="CC2852" s="50"/>
      <c r="CD2852" s="50"/>
      <c r="CE2852" s="50"/>
      <c r="CF2852" s="50"/>
      <c r="CG2852" s="50"/>
      <c r="CH2852" s="50"/>
      <c r="CI2852" s="50"/>
      <c r="CJ2852" s="50"/>
      <c r="CK2852" s="50"/>
      <c r="CL2852" s="50"/>
      <c r="CM2852" s="50"/>
      <c r="CN2852" s="50"/>
      <c r="CO2852" s="50"/>
      <c r="CP2852" s="50"/>
      <c r="CQ2852" s="50"/>
      <c r="CR2852" s="50"/>
      <c r="CS2852" s="50"/>
      <c r="CT2852" s="50"/>
      <c r="CU2852" s="50"/>
      <c r="CV2852" s="50"/>
      <c r="CW2852" s="50"/>
      <c r="CX2852" s="50"/>
      <c r="CY2852" s="50"/>
      <c r="CZ2852" s="50"/>
      <c r="DA2852" s="50"/>
      <c r="DB2852" s="50"/>
      <c r="DC2852" s="50"/>
      <c r="DD2852" s="50"/>
      <c r="DE2852" s="50"/>
      <c r="DF2852" s="50"/>
    </row>
    <row r="2853" spans="2:110" x14ac:dyDescent="0.2">
      <c r="B2853" s="176"/>
      <c r="C2853" s="176"/>
      <c r="E2853" s="203"/>
      <c r="F2853" s="203"/>
      <c r="G2853" s="203"/>
      <c r="H2853" s="203"/>
      <c r="I2853" s="203"/>
      <c r="J2853" s="203"/>
      <c r="K2853" s="203"/>
      <c r="L2853" s="203"/>
      <c r="M2853" s="203"/>
      <c r="N2853" s="203"/>
      <c r="O2853" s="203"/>
      <c r="P2853" s="203"/>
      <c r="Q2853" s="204"/>
      <c r="R2853" s="204"/>
      <c r="S2853" s="234"/>
      <c r="T2853" s="50"/>
      <c r="U2853" s="50"/>
      <c r="V2853" s="50"/>
      <c r="W2853" s="50"/>
      <c r="X2853" s="50"/>
      <c r="Y2853" s="50"/>
      <c r="Z2853" s="250"/>
      <c r="AA2853" s="238"/>
      <c r="AB2853" s="50"/>
      <c r="AC2853" s="50"/>
      <c r="AD2853" s="50"/>
      <c r="AE2853" s="50"/>
      <c r="AF2853" s="50"/>
      <c r="AG2853" s="50"/>
      <c r="AH2853" s="50"/>
      <c r="AI2853" s="50"/>
      <c r="AJ2853" s="50"/>
      <c r="AK2853" s="50"/>
      <c r="AL2853" s="50"/>
      <c r="AM2853" s="50"/>
      <c r="AN2853" s="50"/>
      <c r="AO2853" s="50"/>
      <c r="AP2853" s="50"/>
      <c r="AQ2853" s="50"/>
      <c r="AR2853" s="50"/>
      <c r="AS2853" s="50"/>
      <c r="AT2853" s="50"/>
      <c r="AU2853" s="50"/>
      <c r="AV2853" s="50"/>
      <c r="AW2853" s="50"/>
      <c r="AX2853" s="50"/>
      <c r="AY2853" s="50"/>
      <c r="AZ2853" s="50"/>
      <c r="BA2853" s="50"/>
      <c r="BB2853" s="50"/>
      <c r="BC2853" s="50"/>
      <c r="BD2853" s="50"/>
      <c r="BE2853" s="50"/>
      <c r="BF2853" s="50"/>
      <c r="BG2853" s="50"/>
      <c r="BH2853" s="50"/>
      <c r="BI2853" s="50"/>
      <c r="BJ2853" s="50"/>
      <c r="BK2853" s="50"/>
      <c r="BL2853" s="50"/>
      <c r="BM2853" s="50"/>
      <c r="BN2853" s="50"/>
      <c r="BO2853" s="50"/>
      <c r="BP2853" s="50"/>
      <c r="BQ2853" s="50"/>
      <c r="BR2853" s="50"/>
      <c r="BS2853" s="50"/>
      <c r="BT2853" s="50"/>
      <c r="BU2853" s="50"/>
      <c r="BV2853" s="50"/>
      <c r="BW2853" s="50"/>
      <c r="BX2853" s="50"/>
      <c r="BY2853" s="50"/>
      <c r="BZ2853" s="50"/>
      <c r="CA2853" s="50"/>
      <c r="CB2853" s="50"/>
      <c r="CC2853" s="50"/>
      <c r="CD2853" s="50"/>
      <c r="CE2853" s="50"/>
      <c r="CF2853" s="50"/>
      <c r="CG2853" s="50"/>
      <c r="CH2853" s="50"/>
      <c r="CI2853" s="50"/>
      <c r="CJ2853" s="50"/>
      <c r="CK2853" s="50"/>
      <c r="CL2853" s="50"/>
      <c r="CM2853" s="50"/>
      <c r="CN2853" s="50"/>
      <c r="CO2853" s="50"/>
      <c r="CP2853" s="50"/>
      <c r="CQ2853" s="50"/>
      <c r="CR2853" s="50"/>
      <c r="CS2853" s="50"/>
      <c r="CT2853" s="50"/>
      <c r="CU2853" s="50"/>
      <c r="CV2853" s="50"/>
      <c r="CW2853" s="50"/>
      <c r="CX2853" s="50"/>
      <c r="CY2853" s="50"/>
      <c r="CZ2853" s="50"/>
      <c r="DA2853" s="50"/>
      <c r="DB2853" s="50"/>
      <c r="DC2853" s="50"/>
      <c r="DD2853" s="50"/>
      <c r="DE2853" s="50"/>
      <c r="DF2853" s="50"/>
    </row>
    <row r="2854" spans="2:110" x14ac:dyDescent="0.2">
      <c r="B2854" s="176"/>
      <c r="C2854" s="176"/>
      <c r="E2854" s="203"/>
      <c r="F2854" s="203"/>
      <c r="G2854" s="203"/>
      <c r="H2854" s="203"/>
      <c r="I2854" s="203"/>
      <c r="J2854" s="203"/>
      <c r="K2854" s="203"/>
      <c r="L2854" s="203"/>
      <c r="M2854" s="203"/>
      <c r="N2854" s="203"/>
      <c r="O2854" s="203"/>
      <c r="P2854" s="203"/>
      <c r="Q2854" s="204"/>
      <c r="R2854" s="204"/>
      <c r="S2854" s="234"/>
      <c r="T2854" s="50"/>
      <c r="U2854" s="50"/>
      <c r="V2854" s="50"/>
      <c r="W2854" s="50"/>
      <c r="X2854" s="50"/>
      <c r="Y2854" s="50"/>
      <c r="Z2854" s="250"/>
      <c r="AA2854" s="238"/>
      <c r="AB2854" s="50"/>
      <c r="AC2854" s="50"/>
      <c r="AD2854" s="50"/>
      <c r="AE2854" s="50"/>
      <c r="AF2854" s="50"/>
      <c r="AG2854" s="50"/>
      <c r="AH2854" s="50"/>
      <c r="AI2854" s="50"/>
      <c r="AJ2854" s="50"/>
      <c r="AK2854" s="50"/>
      <c r="AL2854" s="50"/>
      <c r="AM2854" s="50"/>
      <c r="AN2854" s="50"/>
      <c r="AO2854" s="50"/>
      <c r="AP2854" s="50"/>
      <c r="AQ2854" s="50"/>
      <c r="AR2854" s="50"/>
      <c r="AS2854" s="50"/>
      <c r="AT2854" s="50"/>
      <c r="AU2854" s="50"/>
      <c r="AV2854" s="50"/>
      <c r="AW2854" s="50"/>
      <c r="AX2854" s="50"/>
      <c r="AY2854" s="50"/>
      <c r="AZ2854" s="50"/>
      <c r="BA2854" s="50"/>
      <c r="BB2854" s="50"/>
      <c r="BC2854" s="50"/>
      <c r="BD2854" s="50"/>
      <c r="BE2854" s="50"/>
      <c r="BF2854" s="50"/>
      <c r="BG2854" s="50"/>
      <c r="BH2854" s="50"/>
      <c r="BI2854" s="50"/>
      <c r="BJ2854" s="50"/>
      <c r="BK2854" s="50"/>
      <c r="BL2854" s="50"/>
      <c r="BM2854" s="50"/>
      <c r="BN2854" s="50"/>
      <c r="BO2854" s="50"/>
      <c r="BP2854" s="50"/>
      <c r="BQ2854" s="50"/>
      <c r="BR2854" s="50"/>
      <c r="BS2854" s="50"/>
      <c r="BT2854" s="50"/>
      <c r="BU2854" s="50"/>
      <c r="BV2854" s="50"/>
      <c r="BW2854" s="50"/>
      <c r="BX2854" s="50"/>
      <c r="BY2854" s="50"/>
      <c r="BZ2854" s="50"/>
      <c r="CA2854" s="50"/>
      <c r="CB2854" s="50"/>
      <c r="CC2854" s="50"/>
      <c r="CD2854" s="50"/>
      <c r="CE2854" s="50"/>
      <c r="CF2854" s="50"/>
      <c r="CG2854" s="50"/>
      <c r="CH2854" s="50"/>
      <c r="CI2854" s="50"/>
      <c r="CJ2854" s="50"/>
      <c r="CK2854" s="50"/>
      <c r="CL2854" s="50"/>
      <c r="CM2854" s="50"/>
      <c r="CN2854" s="50"/>
      <c r="CO2854" s="50"/>
      <c r="CP2854" s="50"/>
      <c r="CQ2854" s="50"/>
      <c r="CR2854" s="50"/>
      <c r="CS2854" s="50"/>
      <c r="CT2854" s="50"/>
      <c r="CU2854" s="50"/>
      <c r="CV2854" s="50"/>
      <c r="CW2854" s="50"/>
      <c r="CX2854" s="50"/>
      <c r="CY2854" s="50"/>
      <c r="CZ2854" s="50"/>
      <c r="DA2854" s="50"/>
      <c r="DB2854" s="50"/>
      <c r="DC2854" s="50"/>
      <c r="DD2854" s="50"/>
      <c r="DE2854" s="50"/>
      <c r="DF2854" s="50"/>
    </row>
    <row r="2855" spans="2:110" x14ac:dyDescent="0.2">
      <c r="B2855" s="176"/>
      <c r="C2855" s="176"/>
      <c r="E2855" s="203"/>
      <c r="F2855" s="203"/>
      <c r="G2855" s="203"/>
      <c r="H2855" s="203"/>
      <c r="I2855" s="203"/>
      <c r="J2855" s="203"/>
      <c r="K2855" s="203"/>
      <c r="L2855" s="203"/>
      <c r="M2855" s="203"/>
      <c r="N2855" s="203"/>
      <c r="O2855" s="203"/>
      <c r="P2855" s="203"/>
      <c r="Q2855" s="204"/>
      <c r="R2855" s="204"/>
      <c r="S2855" s="234"/>
      <c r="T2855" s="50"/>
      <c r="U2855" s="50"/>
      <c r="V2855" s="50"/>
      <c r="W2855" s="50"/>
      <c r="X2855" s="50"/>
      <c r="Y2855" s="50"/>
      <c r="Z2855" s="250"/>
      <c r="AA2855" s="238"/>
      <c r="AB2855" s="50"/>
      <c r="AC2855" s="50"/>
      <c r="AD2855" s="50"/>
      <c r="AE2855" s="50"/>
      <c r="AF2855" s="50"/>
      <c r="AG2855" s="50"/>
      <c r="AH2855" s="50"/>
      <c r="AI2855" s="50"/>
      <c r="AJ2855" s="50"/>
      <c r="AK2855" s="50"/>
      <c r="AL2855" s="50"/>
      <c r="AM2855" s="50"/>
      <c r="AN2855" s="50"/>
      <c r="AO2855" s="50"/>
      <c r="AP2855" s="50"/>
      <c r="AQ2855" s="50"/>
      <c r="AR2855" s="50"/>
      <c r="AS2855" s="50"/>
      <c r="AT2855" s="50"/>
      <c r="AU2855" s="50"/>
      <c r="AV2855" s="50"/>
      <c r="AW2855" s="50"/>
      <c r="AX2855" s="50"/>
      <c r="AY2855" s="50"/>
      <c r="AZ2855" s="50"/>
      <c r="BA2855" s="50"/>
      <c r="BB2855" s="50"/>
      <c r="BC2855" s="50"/>
      <c r="BD2855" s="50"/>
      <c r="BE2855" s="50"/>
      <c r="BF2855" s="50"/>
      <c r="BG2855" s="50"/>
      <c r="BH2855" s="50"/>
      <c r="BI2855" s="50"/>
      <c r="BJ2855" s="50"/>
      <c r="BK2855" s="50"/>
      <c r="BL2855" s="50"/>
      <c r="BM2855" s="50"/>
      <c r="BN2855" s="50"/>
      <c r="BO2855" s="50"/>
      <c r="BP2855" s="50"/>
      <c r="BQ2855" s="50"/>
      <c r="BR2855" s="50"/>
      <c r="BS2855" s="50"/>
      <c r="BT2855" s="50"/>
      <c r="BU2855" s="50"/>
      <c r="BV2855" s="50"/>
      <c r="BW2855" s="50"/>
      <c r="BX2855" s="50"/>
      <c r="BY2855" s="50"/>
      <c r="BZ2855" s="50"/>
      <c r="CA2855" s="50"/>
      <c r="CB2855" s="50"/>
      <c r="CC2855" s="50"/>
      <c r="CD2855" s="50"/>
      <c r="CE2855" s="50"/>
      <c r="CF2855" s="50"/>
      <c r="CG2855" s="50"/>
      <c r="CH2855" s="50"/>
      <c r="CI2855" s="50"/>
      <c r="CJ2855" s="50"/>
      <c r="CK2855" s="50"/>
      <c r="CL2855" s="50"/>
      <c r="CM2855" s="50"/>
      <c r="CN2855" s="50"/>
      <c r="CO2855" s="50"/>
      <c r="CP2855" s="50"/>
      <c r="CQ2855" s="50"/>
      <c r="CR2855" s="50"/>
      <c r="CS2855" s="50"/>
      <c r="CT2855" s="50"/>
      <c r="CU2855" s="50"/>
      <c r="CV2855" s="50"/>
      <c r="CW2855" s="50"/>
      <c r="CX2855" s="50"/>
      <c r="CY2855" s="50"/>
      <c r="CZ2855" s="50"/>
      <c r="DA2855" s="50"/>
      <c r="DB2855" s="50"/>
      <c r="DC2855" s="50"/>
      <c r="DD2855" s="50"/>
      <c r="DE2855" s="50"/>
      <c r="DF2855" s="50"/>
    </row>
    <row r="2856" spans="2:110" x14ac:dyDescent="0.2">
      <c r="B2856" s="176"/>
      <c r="C2856" s="176"/>
      <c r="E2856" s="203"/>
      <c r="F2856" s="203"/>
      <c r="G2856" s="203"/>
      <c r="H2856" s="203"/>
      <c r="I2856" s="203"/>
      <c r="J2856" s="203"/>
      <c r="K2856" s="203"/>
      <c r="L2856" s="203"/>
      <c r="M2856" s="203"/>
      <c r="N2856" s="203"/>
      <c r="O2856" s="203"/>
      <c r="P2856" s="203"/>
      <c r="Q2856" s="204"/>
      <c r="R2856" s="204"/>
      <c r="S2856" s="234"/>
      <c r="T2856" s="50"/>
      <c r="U2856" s="50"/>
      <c r="V2856" s="50"/>
      <c r="W2856" s="50"/>
      <c r="X2856" s="50"/>
      <c r="Y2856" s="50"/>
      <c r="Z2856" s="250"/>
      <c r="AA2856" s="238"/>
      <c r="AB2856" s="50"/>
      <c r="AC2856" s="50"/>
      <c r="AD2856" s="50"/>
      <c r="AE2856" s="50"/>
      <c r="AF2856" s="50"/>
      <c r="AG2856" s="50"/>
      <c r="AH2856" s="50"/>
      <c r="AI2856" s="50"/>
      <c r="AJ2856" s="50"/>
      <c r="AK2856" s="50"/>
      <c r="AL2856" s="50"/>
      <c r="AM2856" s="50"/>
      <c r="AN2856" s="50"/>
      <c r="AO2856" s="50"/>
      <c r="AP2856" s="50"/>
      <c r="AQ2856" s="50"/>
      <c r="AR2856" s="50"/>
      <c r="AS2856" s="50"/>
      <c r="AT2856" s="50"/>
      <c r="AU2856" s="50"/>
      <c r="AV2856" s="50"/>
      <c r="AW2856" s="50"/>
      <c r="AX2856" s="50"/>
      <c r="AY2856" s="50"/>
      <c r="AZ2856" s="50"/>
      <c r="BA2856" s="50"/>
      <c r="BB2856" s="50"/>
      <c r="BC2856" s="50"/>
      <c r="BD2856" s="50"/>
      <c r="BE2856" s="50"/>
      <c r="BF2856" s="50"/>
      <c r="BG2856" s="50"/>
      <c r="BH2856" s="50"/>
      <c r="BI2856" s="50"/>
      <c r="BJ2856" s="50"/>
      <c r="BK2856" s="50"/>
      <c r="BL2856" s="50"/>
      <c r="BM2856" s="50"/>
      <c r="BN2856" s="50"/>
      <c r="BO2856" s="50"/>
      <c r="BP2856" s="50"/>
      <c r="BQ2856" s="50"/>
      <c r="BR2856" s="50"/>
      <c r="BS2856" s="50"/>
      <c r="BT2856" s="50"/>
      <c r="BU2856" s="50"/>
      <c r="BV2856" s="50"/>
      <c r="BW2856" s="50"/>
      <c r="BX2856" s="50"/>
      <c r="BY2856" s="50"/>
      <c r="BZ2856" s="50"/>
      <c r="CA2856" s="50"/>
      <c r="CB2856" s="50"/>
      <c r="CC2856" s="50"/>
      <c r="CD2856" s="50"/>
      <c r="CE2856" s="50"/>
      <c r="CF2856" s="50"/>
      <c r="CG2856" s="50"/>
      <c r="CH2856" s="50"/>
      <c r="CI2856" s="50"/>
      <c r="CJ2856" s="50"/>
      <c r="CK2856" s="50"/>
      <c r="CL2856" s="50"/>
      <c r="CM2856" s="50"/>
      <c r="CN2856" s="50"/>
      <c r="CO2856" s="50"/>
      <c r="CP2856" s="50"/>
      <c r="CQ2856" s="50"/>
      <c r="CR2856" s="50"/>
      <c r="CS2856" s="50"/>
      <c r="CT2856" s="50"/>
      <c r="CU2856" s="50"/>
      <c r="CV2856" s="50"/>
      <c r="CW2856" s="50"/>
      <c r="CX2856" s="50"/>
      <c r="CY2856" s="50"/>
      <c r="CZ2856" s="50"/>
      <c r="DA2856" s="50"/>
      <c r="DB2856" s="50"/>
      <c r="DC2856" s="50"/>
      <c r="DD2856" s="50"/>
      <c r="DE2856" s="50"/>
      <c r="DF2856" s="50"/>
    </row>
    <row r="2857" spans="2:110" x14ac:dyDescent="0.2">
      <c r="B2857" s="176"/>
      <c r="C2857" s="176"/>
      <c r="E2857" s="203"/>
      <c r="F2857" s="203"/>
      <c r="G2857" s="203"/>
      <c r="H2857" s="203"/>
      <c r="I2857" s="203"/>
      <c r="J2857" s="203"/>
      <c r="K2857" s="203"/>
      <c r="L2857" s="203"/>
      <c r="M2857" s="203"/>
      <c r="N2857" s="203"/>
      <c r="O2857" s="203"/>
      <c r="P2857" s="203"/>
      <c r="Q2857" s="204"/>
      <c r="R2857" s="204"/>
      <c r="S2857" s="234"/>
      <c r="T2857" s="50"/>
      <c r="U2857" s="50"/>
      <c r="V2857" s="50"/>
      <c r="W2857" s="50"/>
      <c r="X2857" s="50"/>
      <c r="Y2857" s="50"/>
      <c r="Z2857" s="250"/>
      <c r="AA2857" s="238"/>
      <c r="AB2857" s="50"/>
      <c r="AC2857" s="50"/>
      <c r="AD2857" s="50"/>
      <c r="AE2857" s="50"/>
      <c r="AF2857" s="50"/>
      <c r="AG2857" s="50"/>
      <c r="AH2857" s="50"/>
      <c r="AI2857" s="50"/>
      <c r="AJ2857" s="50"/>
      <c r="AK2857" s="50"/>
      <c r="AL2857" s="50"/>
      <c r="AM2857" s="50"/>
      <c r="AN2857" s="50"/>
      <c r="AO2857" s="50"/>
      <c r="AP2857" s="50"/>
      <c r="AQ2857" s="50"/>
      <c r="AR2857" s="50"/>
      <c r="AS2857" s="50"/>
      <c r="AT2857" s="50"/>
      <c r="AU2857" s="50"/>
      <c r="AV2857" s="50"/>
      <c r="AW2857" s="50"/>
      <c r="AX2857" s="50"/>
      <c r="AY2857" s="50"/>
      <c r="AZ2857" s="50"/>
      <c r="BA2857" s="50"/>
      <c r="BB2857" s="50"/>
      <c r="BC2857" s="50"/>
      <c r="BD2857" s="50"/>
      <c r="BE2857" s="50"/>
      <c r="BF2857" s="50"/>
      <c r="BG2857" s="50"/>
      <c r="BH2857" s="50"/>
      <c r="BI2857" s="50"/>
      <c r="BJ2857" s="50"/>
      <c r="BK2857" s="50"/>
      <c r="BL2857" s="50"/>
      <c r="BM2857" s="50"/>
      <c r="BN2857" s="50"/>
      <c r="BO2857" s="50"/>
      <c r="BP2857" s="50"/>
      <c r="BQ2857" s="50"/>
      <c r="BR2857" s="50"/>
      <c r="BS2857" s="50"/>
      <c r="BT2857" s="50"/>
      <c r="BU2857" s="50"/>
      <c r="BV2857" s="50"/>
      <c r="BW2857" s="50"/>
      <c r="BX2857" s="50"/>
      <c r="BY2857" s="50"/>
      <c r="BZ2857" s="50"/>
      <c r="CA2857" s="50"/>
      <c r="CB2857" s="50"/>
      <c r="CC2857" s="50"/>
      <c r="CD2857" s="50"/>
      <c r="CE2857" s="50"/>
      <c r="CF2857" s="50"/>
      <c r="CG2857" s="50"/>
      <c r="CH2857" s="50"/>
      <c r="CI2857" s="50"/>
      <c r="CJ2857" s="50"/>
      <c r="CK2857" s="50"/>
      <c r="CL2857" s="50"/>
      <c r="CM2857" s="50"/>
      <c r="CN2857" s="50"/>
      <c r="CO2857" s="50"/>
      <c r="CP2857" s="50"/>
      <c r="CQ2857" s="50"/>
      <c r="CR2857" s="50"/>
      <c r="CS2857" s="50"/>
      <c r="CT2857" s="50"/>
      <c r="CU2857" s="50"/>
      <c r="CV2857" s="50"/>
      <c r="CW2857" s="50"/>
      <c r="CX2857" s="50"/>
      <c r="CY2857" s="50"/>
      <c r="CZ2857" s="50"/>
      <c r="DA2857" s="50"/>
      <c r="DB2857" s="50"/>
      <c r="DC2857" s="50"/>
      <c r="DD2857" s="50"/>
      <c r="DE2857" s="50"/>
      <c r="DF2857" s="50"/>
    </row>
    <row r="2858" spans="2:110" x14ac:dyDescent="0.2">
      <c r="B2858" s="176"/>
      <c r="C2858" s="176"/>
      <c r="E2858" s="203"/>
      <c r="F2858" s="203"/>
      <c r="G2858" s="203"/>
      <c r="H2858" s="203"/>
      <c r="I2858" s="203"/>
      <c r="J2858" s="203"/>
      <c r="K2858" s="203"/>
      <c r="L2858" s="203"/>
      <c r="M2858" s="203"/>
      <c r="N2858" s="203"/>
      <c r="O2858" s="203"/>
      <c r="P2858" s="203"/>
      <c r="Q2858" s="204"/>
      <c r="R2858" s="204"/>
      <c r="S2858" s="234"/>
      <c r="T2858" s="50"/>
      <c r="U2858" s="50"/>
      <c r="V2858" s="50"/>
      <c r="W2858" s="50"/>
      <c r="X2858" s="50"/>
      <c r="Y2858" s="50"/>
      <c r="Z2858" s="250"/>
      <c r="AA2858" s="238"/>
      <c r="AB2858" s="50"/>
      <c r="AC2858" s="50"/>
      <c r="AD2858" s="50"/>
      <c r="AE2858" s="50"/>
      <c r="AF2858" s="50"/>
      <c r="AG2858" s="50"/>
      <c r="AH2858" s="50"/>
      <c r="AI2858" s="50"/>
      <c r="AJ2858" s="50"/>
      <c r="AK2858" s="50"/>
      <c r="AL2858" s="50"/>
      <c r="AM2858" s="50"/>
      <c r="AN2858" s="50"/>
      <c r="AO2858" s="50"/>
      <c r="AP2858" s="50"/>
      <c r="AQ2858" s="50"/>
      <c r="AR2858" s="50"/>
      <c r="AS2858" s="50"/>
      <c r="AT2858" s="50"/>
      <c r="AU2858" s="50"/>
      <c r="AV2858" s="50"/>
      <c r="AW2858" s="50"/>
      <c r="AX2858" s="50"/>
      <c r="AY2858" s="50"/>
      <c r="AZ2858" s="50"/>
      <c r="BA2858" s="50"/>
      <c r="BB2858" s="50"/>
      <c r="BC2858" s="50"/>
      <c r="BD2858" s="50"/>
      <c r="BE2858" s="50"/>
      <c r="BF2858" s="50"/>
      <c r="BG2858" s="50"/>
      <c r="BH2858" s="50"/>
      <c r="BI2858" s="50"/>
      <c r="BJ2858" s="50"/>
      <c r="BK2858" s="50"/>
      <c r="BL2858" s="50"/>
      <c r="BM2858" s="50"/>
      <c r="BN2858" s="50"/>
      <c r="BO2858" s="50"/>
      <c r="BP2858" s="50"/>
      <c r="BQ2858" s="50"/>
      <c r="BR2858" s="50"/>
      <c r="BS2858" s="50"/>
      <c r="BT2858" s="50"/>
      <c r="BU2858" s="50"/>
      <c r="BV2858" s="50"/>
      <c r="BW2858" s="50"/>
      <c r="BX2858" s="50"/>
      <c r="BY2858" s="50"/>
      <c r="BZ2858" s="50"/>
      <c r="CA2858" s="50"/>
      <c r="CB2858" s="50"/>
      <c r="CC2858" s="50"/>
      <c r="CD2858" s="50"/>
      <c r="CE2858" s="50"/>
      <c r="CF2858" s="50"/>
      <c r="CG2858" s="50"/>
      <c r="CH2858" s="50"/>
      <c r="CI2858" s="50"/>
      <c r="CJ2858" s="50"/>
      <c r="CK2858" s="50"/>
      <c r="CL2858" s="50"/>
      <c r="CM2858" s="50"/>
      <c r="CN2858" s="50"/>
      <c r="CO2858" s="50"/>
      <c r="CP2858" s="50"/>
      <c r="CQ2858" s="50"/>
      <c r="CR2858" s="50"/>
      <c r="CS2858" s="50"/>
      <c r="CT2858" s="50"/>
      <c r="CU2858" s="50"/>
      <c r="CV2858" s="50"/>
      <c r="CW2858" s="50"/>
      <c r="CX2858" s="50"/>
      <c r="CY2858" s="50"/>
      <c r="CZ2858" s="50"/>
      <c r="DA2858" s="50"/>
      <c r="DB2858" s="50"/>
      <c r="DC2858" s="50"/>
      <c r="DD2858" s="50"/>
      <c r="DE2858" s="50"/>
      <c r="DF2858" s="50"/>
    </row>
    <row r="2859" spans="2:110" x14ac:dyDescent="0.2">
      <c r="B2859" s="176"/>
      <c r="C2859" s="176"/>
      <c r="E2859" s="203"/>
      <c r="F2859" s="203"/>
      <c r="G2859" s="203"/>
      <c r="H2859" s="203"/>
      <c r="I2859" s="203"/>
      <c r="J2859" s="203"/>
      <c r="K2859" s="203"/>
      <c r="L2859" s="203"/>
      <c r="M2859" s="203"/>
      <c r="N2859" s="203"/>
      <c r="O2859" s="203"/>
      <c r="P2859" s="203"/>
      <c r="Q2859" s="204"/>
      <c r="R2859" s="204"/>
      <c r="S2859" s="234"/>
      <c r="T2859" s="50"/>
      <c r="U2859" s="50"/>
      <c r="V2859" s="50"/>
      <c r="W2859" s="50"/>
      <c r="X2859" s="50"/>
      <c r="Y2859" s="50"/>
      <c r="Z2859" s="250"/>
      <c r="AA2859" s="238"/>
      <c r="AB2859" s="50"/>
      <c r="AC2859" s="50"/>
      <c r="AD2859" s="50"/>
      <c r="AE2859" s="50"/>
      <c r="AF2859" s="50"/>
      <c r="AG2859" s="50"/>
      <c r="AH2859" s="50"/>
      <c r="AI2859" s="50"/>
      <c r="AJ2859" s="50"/>
      <c r="AK2859" s="50"/>
      <c r="AL2859" s="50"/>
      <c r="AM2859" s="50"/>
      <c r="AN2859" s="50"/>
      <c r="AO2859" s="50"/>
      <c r="AP2859" s="50"/>
      <c r="AQ2859" s="50"/>
      <c r="AR2859" s="50"/>
      <c r="AS2859" s="50"/>
      <c r="AT2859" s="50"/>
      <c r="AU2859" s="50"/>
      <c r="AV2859" s="50"/>
      <c r="AW2859" s="50"/>
      <c r="AX2859" s="50"/>
      <c r="AY2859" s="50"/>
      <c r="AZ2859" s="50"/>
      <c r="BA2859" s="50"/>
      <c r="BB2859" s="50"/>
      <c r="BC2859" s="50"/>
      <c r="BD2859" s="50"/>
      <c r="BE2859" s="50"/>
      <c r="BF2859" s="50"/>
      <c r="BG2859" s="50"/>
      <c r="BH2859" s="50"/>
      <c r="BI2859" s="50"/>
      <c r="BJ2859" s="50"/>
      <c r="BK2859" s="50"/>
      <c r="BL2859" s="50"/>
      <c r="BM2859" s="50"/>
      <c r="BN2859" s="50"/>
      <c r="BO2859" s="50"/>
      <c r="BP2859" s="50"/>
      <c r="BQ2859" s="50"/>
      <c r="BR2859" s="50"/>
      <c r="BS2859" s="50"/>
      <c r="BT2859" s="50"/>
      <c r="BU2859" s="50"/>
      <c r="BV2859" s="50"/>
      <c r="BW2859" s="50"/>
      <c r="BX2859" s="50"/>
      <c r="BY2859" s="50"/>
      <c r="BZ2859" s="50"/>
      <c r="CA2859" s="50"/>
      <c r="CB2859" s="50"/>
      <c r="CC2859" s="50"/>
      <c r="CD2859" s="50"/>
      <c r="CE2859" s="50"/>
      <c r="CF2859" s="50"/>
      <c r="CG2859" s="50"/>
      <c r="CH2859" s="50"/>
      <c r="CI2859" s="50"/>
      <c r="CJ2859" s="50"/>
      <c r="CK2859" s="50"/>
      <c r="CL2859" s="50"/>
      <c r="CM2859" s="50"/>
      <c r="CN2859" s="50"/>
      <c r="CO2859" s="50"/>
      <c r="CP2859" s="50"/>
      <c r="CQ2859" s="50"/>
      <c r="CR2859" s="50"/>
      <c r="CS2859" s="50"/>
      <c r="CT2859" s="50"/>
      <c r="CU2859" s="50"/>
      <c r="CV2859" s="50"/>
      <c r="CW2859" s="50"/>
      <c r="CX2859" s="50"/>
      <c r="CY2859" s="50"/>
      <c r="CZ2859" s="50"/>
      <c r="DA2859" s="50"/>
      <c r="DB2859" s="50"/>
      <c r="DC2859" s="50"/>
      <c r="DD2859" s="50"/>
      <c r="DE2859" s="50"/>
      <c r="DF2859" s="50"/>
    </row>
    <row r="2860" spans="2:110" x14ac:dyDescent="0.2">
      <c r="B2860" s="176"/>
      <c r="C2860" s="176"/>
      <c r="E2860" s="203"/>
      <c r="F2860" s="203"/>
      <c r="G2860" s="203"/>
      <c r="H2860" s="203"/>
      <c r="I2860" s="203"/>
      <c r="J2860" s="203"/>
      <c r="K2860" s="203"/>
      <c r="L2860" s="203"/>
      <c r="M2860" s="203"/>
      <c r="N2860" s="203"/>
      <c r="O2860" s="203"/>
      <c r="P2860" s="203"/>
      <c r="Q2860" s="204"/>
      <c r="R2860" s="204"/>
      <c r="S2860" s="234"/>
      <c r="T2860" s="50"/>
      <c r="U2860" s="50"/>
      <c r="V2860" s="50"/>
      <c r="W2860" s="50"/>
      <c r="X2860" s="50"/>
      <c r="Y2860" s="50"/>
      <c r="Z2860" s="250"/>
      <c r="AA2860" s="238"/>
      <c r="AB2860" s="50"/>
      <c r="AC2860" s="50"/>
      <c r="AD2860" s="50"/>
      <c r="AE2860" s="50"/>
      <c r="AF2860" s="50"/>
      <c r="AG2860" s="50"/>
      <c r="AH2860" s="50"/>
      <c r="AI2860" s="50"/>
      <c r="AJ2860" s="50"/>
      <c r="AK2860" s="50"/>
      <c r="AL2860" s="50"/>
      <c r="AM2860" s="50"/>
      <c r="AN2860" s="50"/>
      <c r="AO2860" s="50"/>
      <c r="AP2860" s="50"/>
      <c r="AQ2860" s="50"/>
      <c r="AR2860" s="50"/>
      <c r="AS2860" s="50"/>
      <c r="AT2860" s="50"/>
      <c r="AU2860" s="50"/>
      <c r="AV2860" s="50"/>
      <c r="AW2860" s="50"/>
      <c r="AX2860" s="50"/>
      <c r="AY2860" s="50"/>
      <c r="AZ2860" s="50"/>
      <c r="BA2860" s="50"/>
      <c r="BB2860" s="50"/>
      <c r="BC2860" s="50"/>
      <c r="BD2860" s="50"/>
      <c r="BE2860" s="50"/>
      <c r="BF2860" s="50"/>
      <c r="BG2860" s="50"/>
      <c r="BH2860" s="50"/>
      <c r="BI2860" s="50"/>
      <c r="BJ2860" s="50"/>
      <c r="BK2860" s="50"/>
      <c r="BL2860" s="50"/>
      <c r="BM2860" s="50"/>
      <c r="BN2860" s="50"/>
      <c r="BO2860" s="50"/>
      <c r="BP2860" s="50"/>
      <c r="BQ2860" s="50"/>
      <c r="BR2860" s="50"/>
      <c r="BS2860" s="50"/>
      <c r="BT2860" s="50"/>
      <c r="BU2860" s="50"/>
      <c r="BV2860" s="50"/>
      <c r="BW2860" s="50"/>
      <c r="BX2860" s="50"/>
      <c r="BY2860" s="50"/>
      <c r="BZ2860" s="50"/>
      <c r="CA2860" s="50"/>
      <c r="CB2860" s="50"/>
      <c r="CC2860" s="50"/>
      <c r="CD2860" s="50"/>
      <c r="CE2860" s="50"/>
      <c r="CF2860" s="50"/>
      <c r="CG2860" s="50"/>
      <c r="CH2860" s="50"/>
      <c r="CI2860" s="50"/>
      <c r="CJ2860" s="50"/>
      <c r="CK2860" s="50"/>
      <c r="CL2860" s="50"/>
      <c r="CM2860" s="50"/>
      <c r="CN2860" s="50"/>
      <c r="CO2860" s="50"/>
      <c r="CP2860" s="50"/>
      <c r="CQ2860" s="50"/>
      <c r="CR2860" s="50"/>
      <c r="CS2860" s="50"/>
      <c r="CT2860" s="50"/>
      <c r="CU2860" s="50"/>
      <c r="CV2860" s="50"/>
      <c r="CW2860" s="50"/>
      <c r="CX2860" s="50"/>
      <c r="CY2860" s="50"/>
      <c r="CZ2860" s="50"/>
      <c r="DA2860" s="50"/>
      <c r="DB2860" s="50"/>
      <c r="DC2860" s="50"/>
      <c r="DD2860" s="50"/>
      <c r="DE2860" s="50"/>
      <c r="DF2860" s="50"/>
    </row>
    <row r="2861" spans="2:110" x14ac:dyDescent="0.2">
      <c r="B2861" s="176"/>
      <c r="C2861" s="176"/>
      <c r="E2861" s="203"/>
      <c r="F2861" s="203"/>
      <c r="G2861" s="203"/>
      <c r="H2861" s="203"/>
      <c r="I2861" s="203"/>
      <c r="J2861" s="203"/>
      <c r="K2861" s="203"/>
      <c r="L2861" s="203"/>
      <c r="M2861" s="203"/>
      <c r="N2861" s="203"/>
      <c r="O2861" s="203"/>
      <c r="P2861" s="203"/>
      <c r="Q2861" s="204"/>
      <c r="R2861" s="204"/>
      <c r="S2861" s="234"/>
      <c r="T2861" s="50"/>
      <c r="U2861" s="50"/>
      <c r="V2861" s="50"/>
      <c r="W2861" s="50"/>
      <c r="X2861" s="50"/>
      <c r="Y2861" s="50"/>
      <c r="Z2861" s="250"/>
      <c r="AA2861" s="238"/>
      <c r="AB2861" s="50"/>
      <c r="AC2861" s="50"/>
      <c r="AD2861" s="50"/>
      <c r="AE2861" s="50"/>
      <c r="AF2861" s="50"/>
      <c r="AG2861" s="50"/>
      <c r="AH2861" s="50"/>
      <c r="AI2861" s="50"/>
      <c r="AJ2861" s="50"/>
      <c r="AK2861" s="50"/>
      <c r="AL2861" s="50"/>
      <c r="AM2861" s="50"/>
      <c r="AN2861" s="50"/>
      <c r="AO2861" s="50"/>
      <c r="AP2861" s="50"/>
      <c r="AQ2861" s="50"/>
      <c r="AR2861" s="50"/>
      <c r="AS2861" s="50"/>
      <c r="AT2861" s="50"/>
      <c r="AU2861" s="50"/>
      <c r="AV2861" s="50"/>
      <c r="AW2861" s="50"/>
      <c r="AX2861" s="50"/>
      <c r="AY2861" s="50"/>
      <c r="AZ2861" s="50"/>
      <c r="BA2861" s="50"/>
      <c r="BB2861" s="50"/>
      <c r="BC2861" s="50"/>
      <c r="BD2861" s="50"/>
      <c r="BE2861" s="50"/>
      <c r="BF2861" s="50"/>
      <c r="BG2861" s="50"/>
      <c r="BH2861" s="50"/>
      <c r="BI2861" s="50"/>
      <c r="BJ2861" s="50"/>
      <c r="BK2861" s="50"/>
      <c r="BL2861" s="50"/>
      <c r="BM2861" s="50"/>
      <c r="BN2861" s="50"/>
      <c r="BO2861" s="50"/>
      <c r="BP2861" s="50"/>
      <c r="BQ2861" s="50"/>
      <c r="BR2861" s="50"/>
      <c r="BS2861" s="50"/>
      <c r="BT2861" s="50"/>
      <c r="BU2861" s="50"/>
      <c r="BV2861" s="50"/>
      <c r="BW2861" s="50"/>
      <c r="BX2861" s="50"/>
      <c r="BY2861" s="50"/>
      <c r="BZ2861" s="50"/>
      <c r="CA2861" s="50"/>
      <c r="CB2861" s="50"/>
      <c r="CC2861" s="50"/>
      <c r="CD2861" s="50"/>
      <c r="CE2861" s="50"/>
      <c r="CF2861" s="50"/>
      <c r="CG2861" s="50"/>
      <c r="CH2861" s="50"/>
      <c r="CI2861" s="50"/>
      <c r="CJ2861" s="50"/>
      <c r="CK2861" s="50"/>
      <c r="CL2861" s="50"/>
      <c r="CM2861" s="50"/>
      <c r="CN2861" s="50"/>
      <c r="CO2861" s="50"/>
      <c r="CP2861" s="50"/>
      <c r="CQ2861" s="50"/>
      <c r="CR2861" s="50"/>
      <c r="CS2861" s="50"/>
      <c r="CT2861" s="50"/>
      <c r="CU2861" s="50"/>
      <c r="CV2861" s="50"/>
      <c r="CW2861" s="50"/>
      <c r="CX2861" s="50"/>
      <c r="CY2861" s="50"/>
      <c r="CZ2861" s="50"/>
      <c r="DA2861" s="50"/>
      <c r="DB2861" s="50"/>
      <c r="DC2861" s="50"/>
      <c r="DD2861" s="50"/>
      <c r="DE2861" s="50"/>
      <c r="DF2861" s="50"/>
    </row>
    <row r="2862" spans="2:110" x14ac:dyDescent="0.2">
      <c r="B2862" s="176"/>
      <c r="C2862" s="176"/>
      <c r="E2862" s="203"/>
      <c r="F2862" s="203"/>
      <c r="G2862" s="203"/>
      <c r="H2862" s="203"/>
      <c r="I2862" s="203"/>
      <c r="J2862" s="203"/>
      <c r="K2862" s="203"/>
      <c r="L2862" s="203"/>
      <c r="M2862" s="203"/>
      <c r="N2862" s="203"/>
      <c r="O2862" s="203"/>
      <c r="P2862" s="203"/>
      <c r="Q2862" s="204"/>
      <c r="R2862" s="204"/>
      <c r="S2862" s="234"/>
      <c r="T2862" s="50"/>
      <c r="U2862" s="50"/>
      <c r="V2862" s="50"/>
      <c r="W2862" s="50"/>
      <c r="X2862" s="50"/>
      <c r="Y2862" s="50"/>
      <c r="Z2862" s="250"/>
      <c r="AA2862" s="238"/>
      <c r="AB2862" s="50"/>
      <c r="AC2862" s="50"/>
      <c r="AD2862" s="50"/>
      <c r="AE2862" s="50"/>
      <c r="AF2862" s="50"/>
      <c r="AG2862" s="50"/>
      <c r="AH2862" s="50"/>
      <c r="AI2862" s="50"/>
      <c r="AJ2862" s="50"/>
      <c r="AK2862" s="50"/>
      <c r="AL2862" s="50"/>
      <c r="AM2862" s="50"/>
      <c r="AN2862" s="50"/>
      <c r="AO2862" s="50"/>
      <c r="AP2862" s="50"/>
      <c r="AQ2862" s="50"/>
      <c r="AR2862" s="50"/>
      <c r="AS2862" s="50"/>
      <c r="AT2862" s="50"/>
      <c r="AU2862" s="50"/>
      <c r="AV2862" s="50"/>
      <c r="AW2862" s="50"/>
      <c r="AX2862" s="50"/>
      <c r="AY2862" s="50"/>
      <c r="AZ2862" s="50"/>
      <c r="BA2862" s="50"/>
      <c r="BB2862" s="50"/>
      <c r="BC2862" s="50"/>
      <c r="BD2862" s="50"/>
      <c r="BE2862" s="50"/>
      <c r="BF2862" s="50"/>
      <c r="BG2862" s="50"/>
      <c r="BH2862" s="50"/>
      <c r="BI2862" s="50"/>
      <c r="BJ2862" s="50"/>
      <c r="BK2862" s="50"/>
      <c r="BL2862" s="50"/>
      <c r="BM2862" s="50"/>
      <c r="BN2862" s="50"/>
      <c r="BO2862" s="50"/>
      <c r="BP2862" s="50"/>
      <c r="BQ2862" s="50"/>
      <c r="BR2862" s="50"/>
      <c r="BS2862" s="50"/>
      <c r="BT2862" s="50"/>
      <c r="BU2862" s="50"/>
      <c r="BV2862" s="50"/>
      <c r="BW2862" s="50"/>
      <c r="BX2862" s="50"/>
      <c r="BY2862" s="50"/>
      <c r="BZ2862" s="50"/>
      <c r="CA2862" s="50"/>
      <c r="CB2862" s="50"/>
      <c r="CC2862" s="50"/>
      <c r="CD2862" s="50"/>
      <c r="CE2862" s="50"/>
      <c r="CF2862" s="50"/>
      <c r="CG2862" s="50"/>
      <c r="CH2862" s="50"/>
      <c r="CI2862" s="50"/>
      <c r="CJ2862" s="50"/>
      <c r="CK2862" s="50"/>
      <c r="CL2862" s="50"/>
      <c r="CM2862" s="50"/>
      <c r="CN2862" s="50"/>
      <c r="CO2862" s="50"/>
      <c r="CP2862" s="50"/>
      <c r="CQ2862" s="50"/>
      <c r="CR2862" s="50"/>
      <c r="CS2862" s="50"/>
      <c r="CT2862" s="50"/>
      <c r="CU2862" s="50"/>
      <c r="CV2862" s="50"/>
      <c r="CW2862" s="50"/>
      <c r="CX2862" s="50"/>
      <c r="CY2862" s="50"/>
      <c r="CZ2862" s="50"/>
      <c r="DA2862" s="50"/>
      <c r="DB2862" s="50"/>
      <c r="DC2862" s="50"/>
      <c r="DD2862" s="50"/>
      <c r="DE2862" s="50"/>
      <c r="DF2862" s="50"/>
    </row>
    <row r="2863" spans="2:110" x14ac:dyDescent="0.2">
      <c r="B2863" s="176"/>
      <c r="C2863" s="176"/>
      <c r="E2863" s="203"/>
      <c r="F2863" s="203"/>
      <c r="G2863" s="203"/>
      <c r="H2863" s="203"/>
      <c r="I2863" s="203"/>
      <c r="J2863" s="203"/>
      <c r="K2863" s="203"/>
      <c r="L2863" s="203"/>
      <c r="M2863" s="203"/>
      <c r="N2863" s="203"/>
      <c r="O2863" s="203"/>
      <c r="P2863" s="203"/>
      <c r="Q2863" s="204"/>
      <c r="R2863" s="204"/>
      <c r="S2863" s="234"/>
      <c r="T2863" s="50"/>
      <c r="U2863" s="50"/>
      <c r="V2863" s="50"/>
      <c r="W2863" s="50"/>
      <c r="X2863" s="50"/>
      <c r="Y2863" s="50"/>
      <c r="Z2863" s="250"/>
      <c r="AA2863" s="238"/>
      <c r="AB2863" s="50"/>
      <c r="AC2863" s="50"/>
      <c r="AD2863" s="50"/>
      <c r="AE2863" s="50"/>
      <c r="AF2863" s="50"/>
      <c r="AG2863" s="50"/>
      <c r="AH2863" s="50"/>
      <c r="AI2863" s="50"/>
      <c r="AJ2863" s="50"/>
      <c r="AK2863" s="50"/>
      <c r="AL2863" s="50"/>
      <c r="AM2863" s="50"/>
      <c r="AN2863" s="50"/>
      <c r="AO2863" s="50"/>
      <c r="AP2863" s="50"/>
      <c r="AQ2863" s="50"/>
      <c r="AR2863" s="50"/>
      <c r="AS2863" s="50"/>
      <c r="AT2863" s="50"/>
      <c r="AU2863" s="50"/>
      <c r="AV2863" s="50"/>
      <c r="AW2863" s="50"/>
      <c r="AX2863" s="50"/>
      <c r="AY2863" s="50"/>
      <c r="AZ2863" s="50"/>
      <c r="BA2863" s="50"/>
      <c r="BB2863" s="50"/>
      <c r="BC2863" s="50"/>
      <c r="BD2863" s="50"/>
      <c r="BE2863" s="50"/>
      <c r="BF2863" s="50"/>
      <c r="BG2863" s="50"/>
      <c r="BH2863" s="50"/>
      <c r="BI2863" s="50"/>
      <c r="BJ2863" s="50"/>
      <c r="BK2863" s="50"/>
      <c r="BL2863" s="50"/>
      <c r="BM2863" s="50"/>
      <c r="BN2863" s="50"/>
      <c r="BO2863" s="50"/>
      <c r="BP2863" s="50"/>
      <c r="BQ2863" s="50"/>
      <c r="BR2863" s="50"/>
      <c r="BS2863" s="50"/>
      <c r="BT2863" s="50"/>
      <c r="BU2863" s="50"/>
      <c r="BV2863" s="50"/>
      <c r="BW2863" s="50"/>
      <c r="BX2863" s="50"/>
      <c r="BY2863" s="50"/>
      <c r="BZ2863" s="50"/>
      <c r="CA2863" s="50"/>
      <c r="CB2863" s="50"/>
      <c r="CC2863" s="50"/>
      <c r="CD2863" s="50"/>
      <c r="CE2863" s="50"/>
      <c r="CF2863" s="50"/>
      <c r="CG2863" s="50"/>
      <c r="CH2863" s="50"/>
      <c r="CI2863" s="50"/>
      <c r="CJ2863" s="50"/>
      <c r="CK2863" s="50"/>
      <c r="CL2863" s="50"/>
      <c r="CM2863" s="50"/>
      <c r="CN2863" s="50"/>
      <c r="CO2863" s="50"/>
      <c r="CP2863" s="50"/>
      <c r="CQ2863" s="50"/>
      <c r="CR2863" s="50"/>
      <c r="CS2863" s="50"/>
      <c r="CT2863" s="50"/>
      <c r="CU2863" s="50"/>
      <c r="CV2863" s="50"/>
      <c r="CW2863" s="50"/>
      <c r="CX2863" s="50"/>
      <c r="CY2863" s="50"/>
      <c r="CZ2863" s="50"/>
      <c r="DA2863" s="50"/>
      <c r="DB2863" s="50"/>
      <c r="DC2863" s="50"/>
      <c r="DD2863" s="50"/>
      <c r="DE2863" s="50"/>
      <c r="DF2863" s="50"/>
    </row>
    <row r="2864" spans="2:110" x14ac:dyDescent="0.2">
      <c r="B2864" s="176"/>
      <c r="C2864" s="176"/>
      <c r="E2864" s="203"/>
      <c r="F2864" s="203"/>
      <c r="G2864" s="203"/>
      <c r="H2864" s="203"/>
      <c r="I2864" s="203"/>
      <c r="J2864" s="203"/>
      <c r="K2864" s="203"/>
      <c r="L2864" s="203"/>
      <c r="M2864" s="203"/>
      <c r="N2864" s="203"/>
      <c r="O2864" s="203"/>
      <c r="P2864" s="203"/>
      <c r="Q2864" s="204"/>
      <c r="R2864" s="204"/>
      <c r="S2864" s="234"/>
      <c r="T2864" s="50"/>
      <c r="U2864" s="50"/>
      <c r="V2864" s="50"/>
      <c r="W2864" s="50"/>
      <c r="X2864" s="50"/>
      <c r="Y2864" s="50"/>
      <c r="Z2864" s="250"/>
      <c r="AA2864" s="238"/>
      <c r="AB2864" s="50"/>
      <c r="AC2864" s="50"/>
      <c r="AD2864" s="50"/>
      <c r="AE2864" s="50"/>
      <c r="AF2864" s="50"/>
      <c r="AG2864" s="50"/>
      <c r="AH2864" s="50"/>
      <c r="AI2864" s="50"/>
      <c r="AJ2864" s="50"/>
      <c r="AK2864" s="50"/>
      <c r="AL2864" s="50"/>
      <c r="AM2864" s="50"/>
      <c r="AN2864" s="50"/>
      <c r="AO2864" s="50"/>
      <c r="AP2864" s="50"/>
      <c r="AQ2864" s="50"/>
      <c r="AR2864" s="50"/>
      <c r="AS2864" s="50"/>
      <c r="AT2864" s="50"/>
      <c r="AU2864" s="50"/>
      <c r="AV2864" s="50"/>
      <c r="AW2864" s="50"/>
      <c r="AX2864" s="50"/>
      <c r="AY2864" s="50"/>
      <c r="AZ2864" s="50"/>
      <c r="BA2864" s="50"/>
      <c r="BB2864" s="50"/>
      <c r="BC2864" s="50"/>
      <c r="BD2864" s="50"/>
      <c r="BE2864" s="50"/>
      <c r="BF2864" s="50"/>
      <c r="BG2864" s="50"/>
      <c r="BH2864" s="50"/>
      <c r="BI2864" s="50"/>
      <c r="BJ2864" s="50"/>
      <c r="BK2864" s="50"/>
      <c r="BL2864" s="50"/>
      <c r="BM2864" s="50"/>
      <c r="BN2864" s="50"/>
      <c r="BO2864" s="50"/>
      <c r="BP2864" s="50"/>
      <c r="BQ2864" s="50"/>
      <c r="BR2864" s="50"/>
      <c r="BS2864" s="50"/>
      <c r="BT2864" s="50"/>
      <c r="BU2864" s="50"/>
      <c r="BV2864" s="50"/>
      <c r="BW2864" s="50"/>
      <c r="BX2864" s="50"/>
      <c r="BY2864" s="50"/>
      <c r="BZ2864" s="50"/>
      <c r="CA2864" s="50"/>
      <c r="CB2864" s="50"/>
      <c r="CC2864" s="50"/>
      <c r="CD2864" s="50"/>
      <c r="CE2864" s="50"/>
      <c r="CF2864" s="50"/>
      <c r="CG2864" s="50"/>
      <c r="CH2864" s="50"/>
      <c r="CI2864" s="50"/>
      <c r="CJ2864" s="50"/>
      <c r="CK2864" s="50"/>
      <c r="CL2864" s="50"/>
      <c r="CM2864" s="50"/>
      <c r="CN2864" s="50"/>
      <c r="CO2864" s="50"/>
      <c r="CP2864" s="50"/>
      <c r="CQ2864" s="50"/>
      <c r="CR2864" s="50"/>
      <c r="CS2864" s="50"/>
      <c r="CT2864" s="50"/>
      <c r="CU2864" s="50"/>
      <c r="CV2864" s="50"/>
      <c r="CW2864" s="50"/>
      <c r="CX2864" s="50"/>
      <c r="CY2864" s="50"/>
      <c r="CZ2864" s="50"/>
      <c r="DA2864" s="50"/>
      <c r="DB2864" s="50"/>
      <c r="DC2864" s="50"/>
      <c r="DD2864" s="50"/>
      <c r="DE2864" s="50"/>
      <c r="DF2864" s="50"/>
    </row>
    <row r="2865" spans="2:110" x14ac:dyDescent="0.2">
      <c r="B2865" s="176"/>
      <c r="C2865" s="176"/>
      <c r="E2865" s="203"/>
      <c r="F2865" s="203"/>
      <c r="G2865" s="203"/>
      <c r="H2865" s="203"/>
      <c r="I2865" s="203"/>
      <c r="J2865" s="203"/>
      <c r="K2865" s="203"/>
      <c r="L2865" s="203"/>
      <c r="M2865" s="203"/>
      <c r="N2865" s="203"/>
      <c r="O2865" s="203"/>
      <c r="P2865" s="203"/>
      <c r="Q2865" s="204"/>
      <c r="R2865" s="204"/>
      <c r="S2865" s="234"/>
      <c r="T2865" s="50"/>
      <c r="U2865" s="50"/>
      <c r="V2865" s="50"/>
      <c r="W2865" s="50"/>
      <c r="X2865" s="50"/>
      <c r="Y2865" s="50"/>
      <c r="Z2865" s="250"/>
      <c r="AA2865" s="238"/>
      <c r="AB2865" s="50"/>
      <c r="AC2865" s="50"/>
      <c r="AD2865" s="50"/>
      <c r="AE2865" s="50"/>
      <c r="AF2865" s="50"/>
      <c r="AG2865" s="50"/>
      <c r="AH2865" s="50"/>
      <c r="AI2865" s="50"/>
      <c r="AJ2865" s="50"/>
      <c r="AK2865" s="50"/>
      <c r="AL2865" s="50"/>
      <c r="AM2865" s="50"/>
      <c r="AN2865" s="50"/>
      <c r="AO2865" s="50"/>
      <c r="AP2865" s="50"/>
      <c r="AQ2865" s="50"/>
      <c r="AR2865" s="50"/>
      <c r="AS2865" s="50"/>
      <c r="AT2865" s="50"/>
      <c r="AU2865" s="50"/>
      <c r="AV2865" s="50"/>
      <c r="AW2865" s="50"/>
      <c r="AX2865" s="50"/>
      <c r="AY2865" s="50"/>
      <c r="AZ2865" s="50"/>
      <c r="BA2865" s="50"/>
      <c r="BB2865" s="50"/>
      <c r="BC2865" s="50"/>
      <c r="BD2865" s="50"/>
      <c r="BE2865" s="50"/>
      <c r="BF2865" s="50"/>
      <c r="BG2865" s="50"/>
      <c r="BH2865" s="50"/>
      <c r="BI2865" s="50"/>
      <c r="BJ2865" s="50"/>
      <c r="BK2865" s="50"/>
      <c r="BL2865" s="50"/>
      <c r="BM2865" s="50"/>
      <c r="BN2865" s="50"/>
      <c r="BO2865" s="50"/>
      <c r="BP2865" s="50"/>
      <c r="BQ2865" s="50"/>
      <c r="BR2865" s="50"/>
      <c r="BS2865" s="50"/>
      <c r="BT2865" s="50"/>
      <c r="BU2865" s="50"/>
      <c r="BV2865" s="50"/>
      <c r="BW2865" s="50"/>
      <c r="BX2865" s="50"/>
      <c r="BY2865" s="50"/>
      <c r="BZ2865" s="50"/>
      <c r="CA2865" s="50"/>
      <c r="CB2865" s="50"/>
      <c r="CC2865" s="50"/>
      <c r="CD2865" s="50"/>
      <c r="CE2865" s="50"/>
      <c r="CF2865" s="50"/>
      <c r="CG2865" s="50"/>
      <c r="CH2865" s="50"/>
      <c r="CI2865" s="50"/>
      <c r="CJ2865" s="50"/>
      <c r="CK2865" s="50"/>
      <c r="CL2865" s="50"/>
      <c r="CM2865" s="50"/>
      <c r="CN2865" s="50"/>
      <c r="CO2865" s="50"/>
      <c r="CP2865" s="50"/>
      <c r="CQ2865" s="50"/>
      <c r="CR2865" s="50"/>
      <c r="CS2865" s="50"/>
      <c r="CT2865" s="50"/>
      <c r="CU2865" s="50"/>
      <c r="CV2865" s="50"/>
      <c r="CW2865" s="50"/>
      <c r="CX2865" s="50"/>
      <c r="CY2865" s="50"/>
      <c r="CZ2865" s="50"/>
      <c r="DA2865" s="50"/>
      <c r="DB2865" s="50"/>
      <c r="DC2865" s="50"/>
      <c r="DD2865" s="50"/>
      <c r="DE2865" s="50"/>
      <c r="DF2865" s="50"/>
    </row>
    <row r="2866" spans="2:110" x14ac:dyDescent="0.2">
      <c r="B2866" s="176"/>
      <c r="C2866" s="176"/>
      <c r="D2866" s="200"/>
      <c r="E2866" s="203"/>
      <c r="F2866" s="203"/>
      <c r="G2866" s="203"/>
      <c r="H2866" s="203"/>
      <c r="I2866" s="203"/>
      <c r="J2866" s="203"/>
      <c r="K2866" s="203"/>
      <c r="L2866" s="203"/>
      <c r="M2866" s="203"/>
      <c r="N2866" s="203"/>
      <c r="O2866" s="203"/>
      <c r="P2866" s="203"/>
      <c r="Q2866" s="204"/>
      <c r="R2866" s="204"/>
      <c r="S2866" s="234"/>
      <c r="T2866" s="50"/>
      <c r="U2866" s="50"/>
      <c r="V2866" s="50"/>
      <c r="W2866" s="50"/>
      <c r="X2866" s="50"/>
      <c r="Y2866" s="50"/>
      <c r="Z2866" s="250"/>
      <c r="AA2866" s="238"/>
      <c r="AB2866" s="50"/>
      <c r="AC2866" s="50"/>
      <c r="AD2866" s="50"/>
      <c r="AE2866" s="50"/>
      <c r="AF2866" s="50"/>
      <c r="AG2866" s="50"/>
      <c r="AH2866" s="50"/>
      <c r="AI2866" s="50"/>
      <c r="AJ2866" s="50"/>
      <c r="AK2866" s="50"/>
      <c r="AL2866" s="50"/>
      <c r="AM2866" s="50"/>
      <c r="AN2866" s="50"/>
      <c r="AO2866" s="50"/>
      <c r="AP2866" s="50"/>
      <c r="AQ2866" s="50"/>
      <c r="AR2866" s="50"/>
      <c r="AS2866" s="50"/>
      <c r="AT2866" s="50"/>
      <c r="AU2866" s="50"/>
      <c r="AV2866" s="50"/>
      <c r="AW2866" s="50"/>
      <c r="AX2866" s="50"/>
      <c r="AY2866" s="50"/>
      <c r="AZ2866" s="50"/>
      <c r="BA2866" s="50"/>
      <c r="BB2866" s="50"/>
      <c r="BC2866" s="50"/>
      <c r="BD2866" s="50"/>
      <c r="BE2866" s="50"/>
      <c r="BF2866" s="50"/>
      <c r="BG2866" s="50"/>
      <c r="BH2866" s="50"/>
      <c r="BI2866" s="50"/>
      <c r="BJ2866" s="50"/>
      <c r="BK2866" s="50"/>
      <c r="BL2866" s="50"/>
      <c r="BM2866" s="50"/>
      <c r="BN2866" s="50"/>
      <c r="BO2866" s="50"/>
      <c r="BP2866" s="50"/>
      <c r="BQ2866" s="50"/>
      <c r="BR2866" s="50"/>
      <c r="BS2866" s="50"/>
      <c r="BT2866" s="50"/>
      <c r="BU2866" s="50"/>
      <c r="BV2866" s="50"/>
      <c r="BW2866" s="50"/>
      <c r="BX2866" s="50"/>
      <c r="BY2866" s="50"/>
      <c r="BZ2866" s="50"/>
      <c r="CA2866" s="50"/>
      <c r="CB2866" s="50"/>
      <c r="CC2866" s="50"/>
      <c r="CD2866" s="50"/>
      <c r="CE2866" s="50"/>
      <c r="CF2866" s="50"/>
      <c r="CG2866" s="50"/>
      <c r="CH2866" s="50"/>
      <c r="CI2866" s="50"/>
      <c r="CJ2866" s="50"/>
      <c r="CK2866" s="50"/>
      <c r="CL2866" s="50"/>
      <c r="CM2866" s="50"/>
      <c r="CN2866" s="50"/>
      <c r="CO2866" s="50"/>
      <c r="CP2866" s="50"/>
      <c r="CQ2866" s="50"/>
      <c r="CR2866" s="50"/>
      <c r="CS2866" s="50"/>
      <c r="CT2866" s="50"/>
      <c r="CU2866" s="50"/>
      <c r="CV2866" s="50"/>
      <c r="CW2866" s="50"/>
      <c r="CX2866" s="50"/>
      <c r="CY2866" s="50"/>
      <c r="CZ2866" s="50"/>
      <c r="DA2866" s="50"/>
      <c r="DB2866" s="50"/>
      <c r="DC2866" s="50"/>
      <c r="DD2866" s="50"/>
      <c r="DE2866" s="50"/>
      <c r="DF2866" s="50"/>
    </row>
    <row r="2867" spans="2:110" x14ac:dyDescent="0.2">
      <c r="B2867" s="176"/>
      <c r="C2867" s="176"/>
      <c r="E2867" s="203"/>
      <c r="F2867" s="203"/>
      <c r="G2867" s="203"/>
      <c r="H2867" s="203"/>
      <c r="I2867" s="203"/>
      <c r="J2867" s="203"/>
      <c r="K2867" s="203"/>
      <c r="L2867" s="203"/>
      <c r="M2867" s="203"/>
      <c r="N2867" s="203"/>
      <c r="O2867" s="203"/>
      <c r="P2867" s="203"/>
      <c r="Q2867" s="204"/>
      <c r="R2867" s="204"/>
      <c r="S2867" s="234"/>
      <c r="T2867" s="50"/>
      <c r="U2867" s="50"/>
      <c r="V2867" s="50"/>
      <c r="W2867" s="50"/>
      <c r="X2867" s="50"/>
      <c r="Y2867" s="50"/>
      <c r="Z2867" s="250"/>
      <c r="AA2867" s="238"/>
      <c r="AB2867" s="50"/>
      <c r="AC2867" s="50"/>
      <c r="AD2867" s="50"/>
      <c r="AE2867" s="50"/>
      <c r="AF2867" s="50"/>
      <c r="AG2867" s="50"/>
      <c r="AH2867" s="50"/>
      <c r="AI2867" s="50"/>
      <c r="AJ2867" s="50"/>
      <c r="AK2867" s="50"/>
      <c r="AL2867" s="50"/>
      <c r="AM2867" s="50"/>
      <c r="AN2867" s="50"/>
      <c r="AO2867" s="50"/>
      <c r="AP2867" s="50"/>
      <c r="AQ2867" s="50"/>
      <c r="AR2867" s="50"/>
      <c r="AS2867" s="50"/>
      <c r="AT2867" s="50"/>
      <c r="AU2867" s="50"/>
      <c r="AV2867" s="50"/>
      <c r="AW2867" s="50"/>
      <c r="AX2867" s="50"/>
      <c r="AY2867" s="50"/>
      <c r="AZ2867" s="50"/>
      <c r="BA2867" s="50"/>
      <c r="BB2867" s="50"/>
      <c r="BC2867" s="50"/>
      <c r="BD2867" s="50"/>
      <c r="BE2867" s="50"/>
      <c r="BF2867" s="50"/>
      <c r="BG2867" s="50"/>
      <c r="BH2867" s="50"/>
      <c r="BI2867" s="50"/>
      <c r="BJ2867" s="50"/>
      <c r="BK2867" s="50"/>
      <c r="BL2867" s="50"/>
      <c r="BM2867" s="50"/>
      <c r="BN2867" s="50"/>
      <c r="BO2867" s="50"/>
      <c r="BP2867" s="50"/>
      <c r="BQ2867" s="50"/>
      <c r="BR2867" s="50"/>
      <c r="BS2867" s="50"/>
      <c r="BT2867" s="50"/>
      <c r="BU2867" s="50"/>
      <c r="BV2867" s="50"/>
      <c r="BW2867" s="50"/>
      <c r="BX2867" s="50"/>
      <c r="BY2867" s="50"/>
      <c r="BZ2867" s="50"/>
      <c r="CA2867" s="50"/>
      <c r="CB2867" s="50"/>
      <c r="CC2867" s="50"/>
      <c r="CD2867" s="50"/>
      <c r="CE2867" s="50"/>
      <c r="CF2867" s="50"/>
      <c r="CG2867" s="50"/>
      <c r="CH2867" s="50"/>
      <c r="CI2867" s="50"/>
      <c r="CJ2867" s="50"/>
      <c r="CK2867" s="50"/>
      <c r="CL2867" s="50"/>
      <c r="CM2867" s="50"/>
      <c r="CN2867" s="50"/>
      <c r="CO2867" s="50"/>
      <c r="CP2867" s="50"/>
      <c r="CQ2867" s="50"/>
      <c r="CR2867" s="50"/>
      <c r="CS2867" s="50"/>
      <c r="CT2867" s="50"/>
      <c r="CU2867" s="50"/>
      <c r="CV2867" s="50"/>
      <c r="CW2867" s="50"/>
      <c r="CX2867" s="50"/>
      <c r="CY2867" s="50"/>
      <c r="CZ2867" s="50"/>
      <c r="DA2867" s="50"/>
      <c r="DB2867" s="50"/>
      <c r="DC2867" s="50"/>
      <c r="DD2867" s="50"/>
      <c r="DE2867" s="50"/>
      <c r="DF2867" s="50"/>
    </row>
    <row r="2868" spans="2:110" x14ac:dyDescent="0.2">
      <c r="B2868" s="176"/>
      <c r="C2868" s="176"/>
      <c r="E2868" s="203"/>
      <c r="F2868" s="203"/>
      <c r="G2868" s="203"/>
      <c r="H2868" s="203"/>
      <c r="I2868" s="203"/>
      <c r="J2868" s="203"/>
      <c r="K2868" s="203"/>
      <c r="L2868" s="203"/>
      <c r="M2868" s="203"/>
      <c r="N2868" s="203"/>
      <c r="O2868" s="203"/>
      <c r="P2868" s="203"/>
      <c r="Q2868" s="204"/>
      <c r="R2868" s="204"/>
      <c r="S2868" s="234"/>
      <c r="T2868" s="50"/>
      <c r="U2868" s="50"/>
      <c r="V2868" s="50"/>
      <c r="W2868" s="50"/>
      <c r="X2868" s="50"/>
      <c r="Y2868" s="50"/>
      <c r="Z2868" s="250"/>
      <c r="AA2868" s="238"/>
      <c r="AB2868" s="50"/>
      <c r="AC2868" s="50"/>
      <c r="AD2868" s="50"/>
      <c r="AE2868" s="50"/>
      <c r="AF2868" s="50"/>
      <c r="AG2868" s="50"/>
      <c r="AH2868" s="50"/>
      <c r="AI2868" s="50"/>
      <c r="AJ2868" s="50"/>
      <c r="AK2868" s="50"/>
      <c r="AL2868" s="50"/>
      <c r="AM2868" s="50"/>
      <c r="AN2868" s="50"/>
      <c r="AO2868" s="50"/>
      <c r="AP2868" s="50"/>
      <c r="AQ2868" s="50"/>
      <c r="AR2868" s="50"/>
      <c r="AS2868" s="50"/>
      <c r="AT2868" s="50"/>
      <c r="AU2868" s="50"/>
      <c r="AV2868" s="50"/>
      <c r="AW2868" s="50"/>
      <c r="AX2868" s="50"/>
      <c r="AY2868" s="50"/>
      <c r="AZ2868" s="50"/>
      <c r="BA2868" s="50"/>
      <c r="BB2868" s="50"/>
      <c r="BC2868" s="50"/>
      <c r="BD2868" s="50"/>
      <c r="BE2868" s="50"/>
      <c r="BF2868" s="50"/>
      <c r="BG2868" s="50"/>
      <c r="BH2868" s="50"/>
      <c r="BI2868" s="50"/>
      <c r="BJ2868" s="50"/>
      <c r="BK2868" s="50"/>
      <c r="BL2868" s="50"/>
      <c r="BM2868" s="50"/>
      <c r="BN2868" s="50"/>
      <c r="BO2868" s="50"/>
      <c r="BP2868" s="50"/>
      <c r="BQ2868" s="50"/>
      <c r="BR2868" s="50"/>
      <c r="BS2868" s="50"/>
      <c r="BT2868" s="50"/>
      <c r="BU2868" s="50"/>
      <c r="BV2868" s="50"/>
      <c r="BW2868" s="50"/>
      <c r="BX2868" s="50"/>
      <c r="BY2868" s="50"/>
      <c r="BZ2868" s="50"/>
      <c r="CA2868" s="50"/>
      <c r="CB2868" s="50"/>
      <c r="CC2868" s="50"/>
      <c r="CD2868" s="50"/>
      <c r="CE2868" s="50"/>
      <c r="CF2868" s="50"/>
      <c r="CG2868" s="50"/>
      <c r="CH2868" s="50"/>
      <c r="CI2868" s="50"/>
      <c r="CJ2868" s="50"/>
      <c r="CK2868" s="50"/>
      <c r="CL2868" s="50"/>
      <c r="CM2868" s="50"/>
      <c r="CN2868" s="50"/>
      <c r="CO2868" s="50"/>
      <c r="CP2868" s="50"/>
      <c r="CQ2868" s="50"/>
      <c r="CR2868" s="50"/>
      <c r="CS2868" s="50"/>
      <c r="CT2868" s="50"/>
      <c r="CU2868" s="50"/>
      <c r="CV2868" s="50"/>
      <c r="CW2868" s="50"/>
      <c r="CX2868" s="50"/>
      <c r="CY2868" s="50"/>
      <c r="CZ2868" s="50"/>
      <c r="DA2868" s="50"/>
      <c r="DB2868" s="50"/>
      <c r="DC2868" s="50"/>
      <c r="DD2868" s="50"/>
      <c r="DE2868" s="50"/>
      <c r="DF2868" s="50"/>
    </row>
    <row r="2869" spans="2:110" x14ac:dyDescent="0.2">
      <c r="B2869" s="176"/>
      <c r="C2869" s="176"/>
      <c r="E2869" s="203"/>
      <c r="F2869" s="203"/>
      <c r="G2869" s="203"/>
      <c r="H2869" s="203"/>
      <c r="I2869" s="203"/>
      <c r="J2869" s="203"/>
      <c r="K2869" s="203"/>
      <c r="L2869" s="203"/>
      <c r="M2869" s="203"/>
      <c r="N2869" s="203"/>
      <c r="O2869" s="203"/>
      <c r="P2869" s="203"/>
      <c r="Q2869" s="204"/>
      <c r="R2869" s="204"/>
      <c r="S2869" s="234"/>
      <c r="T2869" s="50"/>
      <c r="U2869" s="50"/>
      <c r="V2869" s="50"/>
      <c r="W2869" s="50"/>
      <c r="X2869" s="50"/>
      <c r="Y2869" s="50"/>
      <c r="Z2869" s="250"/>
      <c r="AA2869" s="238"/>
      <c r="AB2869" s="50"/>
      <c r="AC2869" s="50"/>
      <c r="AD2869" s="50"/>
      <c r="AE2869" s="50"/>
      <c r="AF2869" s="50"/>
      <c r="AG2869" s="50"/>
      <c r="AH2869" s="50"/>
      <c r="AI2869" s="50"/>
      <c r="AJ2869" s="50"/>
      <c r="AK2869" s="50"/>
      <c r="AL2869" s="50"/>
      <c r="AM2869" s="50"/>
      <c r="AN2869" s="50"/>
      <c r="AO2869" s="50"/>
      <c r="AP2869" s="50"/>
      <c r="AQ2869" s="50"/>
      <c r="AR2869" s="50"/>
      <c r="AS2869" s="50"/>
      <c r="AT2869" s="50"/>
      <c r="AU2869" s="50"/>
      <c r="AV2869" s="50"/>
      <c r="AW2869" s="50"/>
      <c r="AX2869" s="50"/>
      <c r="AY2869" s="50"/>
      <c r="AZ2869" s="50"/>
      <c r="BA2869" s="50"/>
      <c r="BB2869" s="50"/>
      <c r="BC2869" s="50"/>
      <c r="BD2869" s="50"/>
      <c r="BE2869" s="50"/>
      <c r="BF2869" s="50"/>
      <c r="BG2869" s="50"/>
      <c r="BH2869" s="50"/>
      <c r="BI2869" s="50"/>
      <c r="BJ2869" s="50"/>
      <c r="BK2869" s="50"/>
      <c r="BL2869" s="50"/>
      <c r="BM2869" s="50"/>
      <c r="BN2869" s="50"/>
      <c r="BO2869" s="50"/>
      <c r="BP2869" s="50"/>
      <c r="BQ2869" s="50"/>
      <c r="BR2869" s="50"/>
      <c r="BS2869" s="50"/>
      <c r="BT2869" s="50"/>
      <c r="BU2869" s="50"/>
      <c r="BV2869" s="50"/>
      <c r="BW2869" s="50"/>
      <c r="BX2869" s="50"/>
      <c r="BY2869" s="50"/>
      <c r="BZ2869" s="50"/>
      <c r="CA2869" s="50"/>
      <c r="CB2869" s="50"/>
      <c r="CC2869" s="50"/>
      <c r="CD2869" s="50"/>
      <c r="CE2869" s="50"/>
      <c r="CF2869" s="50"/>
      <c r="CG2869" s="50"/>
      <c r="CH2869" s="50"/>
      <c r="CI2869" s="50"/>
      <c r="CJ2869" s="50"/>
      <c r="CK2869" s="50"/>
      <c r="CL2869" s="50"/>
      <c r="CM2869" s="50"/>
      <c r="CN2869" s="50"/>
      <c r="CO2869" s="50"/>
      <c r="CP2869" s="50"/>
      <c r="CQ2869" s="50"/>
      <c r="CR2869" s="50"/>
      <c r="CS2869" s="50"/>
      <c r="CT2869" s="50"/>
      <c r="CU2869" s="50"/>
      <c r="CV2869" s="50"/>
      <c r="CW2869" s="50"/>
      <c r="CX2869" s="50"/>
      <c r="CY2869" s="50"/>
      <c r="CZ2869" s="50"/>
      <c r="DA2869" s="50"/>
      <c r="DB2869" s="50"/>
      <c r="DC2869" s="50"/>
      <c r="DD2869" s="50"/>
      <c r="DE2869" s="50"/>
      <c r="DF2869" s="50"/>
    </row>
    <row r="2870" spans="2:110" x14ac:dyDescent="0.2">
      <c r="B2870" s="176"/>
      <c r="C2870" s="176"/>
      <c r="E2870" s="203"/>
      <c r="F2870" s="203"/>
      <c r="G2870" s="203"/>
      <c r="H2870" s="203"/>
      <c r="I2870" s="203"/>
      <c r="J2870" s="203"/>
      <c r="K2870" s="203"/>
      <c r="L2870" s="203"/>
      <c r="M2870" s="203"/>
      <c r="N2870" s="203"/>
      <c r="O2870" s="203"/>
      <c r="P2870" s="203"/>
      <c r="Q2870" s="204"/>
      <c r="R2870" s="204"/>
      <c r="S2870" s="234"/>
      <c r="T2870" s="50"/>
      <c r="U2870" s="50"/>
      <c r="V2870" s="50"/>
      <c r="W2870" s="50"/>
      <c r="X2870" s="50"/>
      <c r="Y2870" s="50"/>
      <c r="Z2870" s="250"/>
      <c r="AA2870" s="238"/>
      <c r="AB2870" s="50"/>
      <c r="AC2870" s="50"/>
      <c r="AD2870" s="50"/>
      <c r="AE2870" s="50"/>
      <c r="AF2870" s="50"/>
      <c r="AG2870" s="50"/>
      <c r="AH2870" s="50"/>
      <c r="AI2870" s="50"/>
      <c r="AJ2870" s="50"/>
      <c r="AK2870" s="50"/>
      <c r="AL2870" s="50"/>
      <c r="AM2870" s="50"/>
      <c r="AN2870" s="50"/>
      <c r="AO2870" s="50"/>
      <c r="AP2870" s="50"/>
      <c r="AQ2870" s="50"/>
      <c r="AR2870" s="50"/>
      <c r="AS2870" s="50"/>
      <c r="AT2870" s="50"/>
      <c r="AU2870" s="50"/>
      <c r="AV2870" s="50"/>
      <c r="AW2870" s="50"/>
      <c r="AX2870" s="50"/>
      <c r="AY2870" s="50"/>
      <c r="AZ2870" s="50"/>
      <c r="BA2870" s="50"/>
      <c r="BB2870" s="50"/>
      <c r="BC2870" s="50"/>
      <c r="BD2870" s="50"/>
      <c r="BE2870" s="50"/>
      <c r="BF2870" s="50"/>
      <c r="BG2870" s="50"/>
      <c r="BH2870" s="50"/>
      <c r="BI2870" s="50"/>
      <c r="BJ2870" s="50"/>
      <c r="BK2870" s="50"/>
      <c r="BL2870" s="50"/>
      <c r="BM2870" s="50"/>
      <c r="BN2870" s="50"/>
      <c r="BO2870" s="50"/>
      <c r="BP2870" s="50"/>
      <c r="BQ2870" s="50"/>
      <c r="BR2870" s="50"/>
      <c r="BS2870" s="50"/>
      <c r="BT2870" s="50"/>
      <c r="BU2870" s="50"/>
      <c r="BV2870" s="50"/>
      <c r="BW2870" s="50"/>
      <c r="BX2870" s="50"/>
      <c r="BY2870" s="50"/>
      <c r="BZ2870" s="50"/>
      <c r="CA2870" s="50"/>
      <c r="CB2870" s="50"/>
      <c r="CC2870" s="50"/>
      <c r="CD2870" s="50"/>
      <c r="CE2870" s="50"/>
      <c r="CF2870" s="50"/>
      <c r="CG2870" s="50"/>
      <c r="CH2870" s="50"/>
      <c r="CI2870" s="50"/>
      <c r="CJ2870" s="50"/>
      <c r="CK2870" s="50"/>
      <c r="CL2870" s="50"/>
      <c r="CM2870" s="50"/>
      <c r="CN2870" s="50"/>
      <c r="CO2870" s="50"/>
      <c r="CP2870" s="50"/>
      <c r="CQ2870" s="50"/>
      <c r="CR2870" s="50"/>
      <c r="CS2870" s="50"/>
      <c r="CT2870" s="50"/>
      <c r="CU2870" s="50"/>
      <c r="CV2870" s="50"/>
      <c r="CW2870" s="50"/>
      <c r="CX2870" s="50"/>
      <c r="CY2870" s="50"/>
      <c r="CZ2870" s="50"/>
      <c r="DA2870" s="50"/>
      <c r="DB2870" s="50"/>
      <c r="DC2870" s="50"/>
      <c r="DD2870" s="50"/>
      <c r="DE2870" s="50"/>
      <c r="DF2870" s="50"/>
    </row>
    <row r="2871" spans="2:110" x14ac:dyDescent="0.2">
      <c r="B2871" s="176"/>
      <c r="C2871" s="176"/>
      <c r="E2871" s="203"/>
      <c r="F2871" s="203"/>
      <c r="G2871" s="203"/>
      <c r="H2871" s="203"/>
      <c r="I2871" s="203"/>
      <c r="J2871" s="203"/>
      <c r="K2871" s="203"/>
      <c r="L2871" s="203"/>
      <c r="M2871" s="203"/>
      <c r="N2871" s="203"/>
      <c r="O2871" s="203"/>
      <c r="P2871" s="203"/>
      <c r="Q2871" s="204"/>
      <c r="R2871" s="204"/>
      <c r="S2871" s="234"/>
      <c r="T2871" s="50"/>
      <c r="U2871" s="50"/>
      <c r="V2871" s="50"/>
      <c r="W2871" s="50"/>
      <c r="X2871" s="50"/>
      <c r="Y2871" s="50"/>
      <c r="Z2871" s="250"/>
      <c r="AA2871" s="238"/>
      <c r="AB2871" s="50"/>
      <c r="AC2871" s="50"/>
      <c r="AD2871" s="50"/>
      <c r="AE2871" s="50"/>
      <c r="AF2871" s="50"/>
      <c r="AG2871" s="50"/>
      <c r="AH2871" s="50"/>
      <c r="AI2871" s="50"/>
      <c r="AJ2871" s="50"/>
      <c r="AK2871" s="50"/>
      <c r="AL2871" s="50"/>
      <c r="AM2871" s="50"/>
      <c r="AN2871" s="50"/>
      <c r="AO2871" s="50"/>
      <c r="AP2871" s="50"/>
      <c r="AQ2871" s="50"/>
      <c r="AR2871" s="50"/>
      <c r="AS2871" s="50"/>
      <c r="AT2871" s="50"/>
      <c r="AU2871" s="50"/>
      <c r="AV2871" s="50"/>
      <c r="AW2871" s="50"/>
      <c r="AX2871" s="50"/>
      <c r="AY2871" s="50"/>
      <c r="AZ2871" s="50"/>
      <c r="BA2871" s="50"/>
      <c r="BB2871" s="50"/>
      <c r="BC2871" s="50"/>
      <c r="BD2871" s="50"/>
      <c r="BE2871" s="50"/>
      <c r="BF2871" s="50"/>
      <c r="BG2871" s="50"/>
      <c r="BH2871" s="50"/>
      <c r="BI2871" s="50"/>
      <c r="BJ2871" s="50"/>
      <c r="BK2871" s="50"/>
      <c r="BL2871" s="50"/>
      <c r="BM2871" s="50"/>
      <c r="BN2871" s="50"/>
      <c r="BO2871" s="50"/>
      <c r="BP2871" s="50"/>
      <c r="BQ2871" s="50"/>
      <c r="BR2871" s="50"/>
      <c r="BS2871" s="50"/>
      <c r="BT2871" s="50"/>
      <c r="BU2871" s="50"/>
      <c r="BV2871" s="50"/>
      <c r="BW2871" s="50"/>
      <c r="BX2871" s="50"/>
      <c r="BY2871" s="50"/>
      <c r="BZ2871" s="50"/>
      <c r="CA2871" s="50"/>
      <c r="CB2871" s="50"/>
      <c r="CC2871" s="50"/>
      <c r="CD2871" s="50"/>
      <c r="CE2871" s="50"/>
      <c r="CF2871" s="50"/>
      <c r="CG2871" s="50"/>
      <c r="CH2871" s="50"/>
      <c r="CI2871" s="50"/>
      <c r="CJ2871" s="50"/>
      <c r="CK2871" s="50"/>
      <c r="CL2871" s="50"/>
      <c r="CM2871" s="50"/>
      <c r="CN2871" s="50"/>
      <c r="CO2871" s="50"/>
      <c r="CP2871" s="50"/>
      <c r="CQ2871" s="50"/>
      <c r="CR2871" s="50"/>
      <c r="CS2871" s="50"/>
      <c r="CT2871" s="50"/>
      <c r="CU2871" s="50"/>
      <c r="CV2871" s="50"/>
      <c r="CW2871" s="50"/>
      <c r="CX2871" s="50"/>
      <c r="CY2871" s="50"/>
      <c r="CZ2871" s="50"/>
      <c r="DA2871" s="50"/>
      <c r="DB2871" s="50"/>
      <c r="DC2871" s="50"/>
      <c r="DD2871" s="50"/>
      <c r="DE2871" s="50"/>
      <c r="DF2871" s="50"/>
    </row>
    <row r="2872" spans="2:110" x14ac:dyDescent="0.2">
      <c r="B2872" s="176"/>
      <c r="C2872" s="176"/>
      <c r="E2872" s="203"/>
      <c r="F2872" s="203"/>
      <c r="G2872" s="203"/>
      <c r="H2872" s="203"/>
      <c r="I2872" s="203"/>
      <c r="J2872" s="203"/>
      <c r="K2872" s="203"/>
      <c r="L2872" s="203"/>
      <c r="M2872" s="203"/>
      <c r="N2872" s="203"/>
      <c r="O2872" s="203"/>
      <c r="P2872" s="203"/>
      <c r="Q2872" s="204"/>
      <c r="R2872" s="204"/>
      <c r="S2872" s="234"/>
      <c r="T2872" s="50"/>
      <c r="U2872" s="50"/>
      <c r="V2872" s="50"/>
      <c r="W2872" s="50"/>
      <c r="X2872" s="50"/>
      <c r="Y2872" s="50"/>
      <c r="Z2872" s="250"/>
      <c r="AA2872" s="238"/>
      <c r="AB2872" s="50"/>
      <c r="AC2872" s="50"/>
      <c r="AD2872" s="50"/>
      <c r="AE2872" s="50"/>
      <c r="AF2872" s="50"/>
      <c r="AG2872" s="50"/>
      <c r="AH2872" s="50"/>
      <c r="AI2872" s="50"/>
      <c r="AJ2872" s="50"/>
      <c r="AK2872" s="50"/>
      <c r="AL2872" s="50"/>
      <c r="AM2872" s="50"/>
      <c r="AN2872" s="50"/>
      <c r="AO2872" s="50"/>
      <c r="AP2872" s="50"/>
      <c r="AQ2872" s="50"/>
      <c r="AR2872" s="50"/>
      <c r="AS2872" s="50"/>
      <c r="AT2872" s="50"/>
      <c r="AU2872" s="50"/>
      <c r="AV2872" s="50"/>
      <c r="AW2872" s="50"/>
      <c r="AX2872" s="50"/>
      <c r="AY2872" s="50"/>
      <c r="AZ2872" s="50"/>
      <c r="BA2872" s="50"/>
      <c r="BB2872" s="50"/>
      <c r="BC2872" s="50"/>
      <c r="BD2872" s="50"/>
      <c r="BE2872" s="50"/>
      <c r="BF2872" s="50"/>
      <c r="BG2872" s="50"/>
      <c r="BH2872" s="50"/>
      <c r="BI2872" s="50"/>
      <c r="BJ2872" s="50"/>
      <c r="BK2872" s="50"/>
      <c r="BL2872" s="50"/>
      <c r="BM2872" s="50"/>
      <c r="BN2872" s="50"/>
      <c r="BO2872" s="50"/>
      <c r="BP2872" s="50"/>
      <c r="BQ2872" s="50"/>
      <c r="BR2872" s="50"/>
      <c r="BS2872" s="50"/>
      <c r="BT2872" s="50"/>
      <c r="BU2872" s="50"/>
      <c r="BV2872" s="50"/>
      <c r="BW2872" s="50"/>
      <c r="BX2872" s="50"/>
      <c r="BY2872" s="50"/>
      <c r="BZ2872" s="50"/>
      <c r="CA2872" s="50"/>
      <c r="CB2872" s="50"/>
      <c r="CC2872" s="50"/>
      <c r="CD2872" s="50"/>
      <c r="CE2872" s="50"/>
      <c r="CF2872" s="50"/>
      <c r="CG2872" s="50"/>
      <c r="CH2872" s="50"/>
      <c r="CI2872" s="50"/>
      <c r="CJ2872" s="50"/>
      <c r="CK2872" s="50"/>
      <c r="CL2872" s="50"/>
      <c r="CM2872" s="50"/>
      <c r="CN2872" s="50"/>
      <c r="CO2872" s="50"/>
      <c r="CP2872" s="50"/>
      <c r="CQ2872" s="50"/>
      <c r="CR2872" s="50"/>
      <c r="CS2872" s="50"/>
      <c r="CT2872" s="50"/>
      <c r="CU2872" s="50"/>
      <c r="CV2872" s="50"/>
      <c r="CW2872" s="50"/>
      <c r="CX2872" s="50"/>
      <c r="CY2872" s="50"/>
      <c r="CZ2872" s="50"/>
      <c r="DA2872" s="50"/>
      <c r="DB2872" s="50"/>
      <c r="DC2872" s="50"/>
      <c r="DD2872" s="50"/>
      <c r="DE2872" s="50"/>
      <c r="DF2872" s="50"/>
    </row>
    <row r="2873" spans="2:110" x14ac:dyDescent="0.2">
      <c r="B2873" s="176"/>
      <c r="C2873" s="176"/>
      <c r="E2873" s="203"/>
      <c r="F2873" s="203"/>
      <c r="G2873" s="203"/>
      <c r="H2873" s="203"/>
      <c r="I2873" s="203"/>
      <c r="J2873" s="203"/>
      <c r="K2873" s="203"/>
      <c r="L2873" s="203"/>
      <c r="M2873" s="203"/>
      <c r="N2873" s="203"/>
      <c r="O2873" s="203"/>
      <c r="P2873" s="203"/>
      <c r="Q2873" s="204"/>
      <c r="R2873" s="204"/>
      <c r="S2873" s="234"/>
      <c r="T2873" s="50"/>
      <c r="U2873" s="50"/>
      <c r="V2873" s="50"/>
      <c r="W2873" s="50"/>
      <c r="X2873" s="50"/>
      <c r="Y2873" s="50"/>
      <c r="Z2873" s="250"/>
      <c r="AA2873" s="238"/>
      <c r="AB2873" s="50"/>
      <c r="AC2873" s="50"/>
      <c r="AD2873" s="50"/>
      <c r="AE2873" s="50"/>
      <c r="AF2873" s="50"/>
      <c r="AG2873" s="50"/>
      <c r="AH2873" s="50"/>
      <c r="AI2873" s="50"/>
      <c r="AJ2873" s="50"/>
      <c r="AK2873" s="50"/>
      <c r="AL2873" s="50"/>
      <c r="AM2873" s="50"/>
      <c r="AN2873" s="50"/>
      <c r="AO2873" s="50"/>
      <c r="AP2873" s="50"/>
      <c r="AQ2873" s="50"/>
      <c r="AR2873" s="50"/>
      <c r="AS2873" s="50"/>
      <c r="AT2873" s="50"/>
      <c r="AU2873" s="50"/>
      <c r="AV2873" s="50"/>
      <c r="AW2873" s="50"/>
      <c r="AX2873" s="50"/>
      <c r="AY2873" s="50"/>
      <c r="AZ2873" s="50"/>
      <c r="BA2873" s="50"/>
      <c r="BB2873" s="50"/>
      <c r="BC2873" s="50"/>
      <c r="BD2873" s="50"/>
      <c r="BE2873" s="50"/>
      <c r="BF2873" s="50"/>
      <c r="BG2873" s="50"/>
      <c r="BH2873" s="50"/>
      <c r="BI2873" s="50"/>
      <c r="BJ2873" s="50"/>
      <c r="BK2873" s="50"/>
      <c r="BL2873" s="50"/>
      <c r="BM2873" s="50"/>
      <c r="BN2873" s="50"/>
      <c r="BO2873" s="50"/>
      <c r="BP2873" s="50"/>
      <c r="BQ2873" s="50"/>
      <c r="BR2873" s="50"/>
      <c r="BS2873" s="50"/>
      <c r="BT2873" s="50"/>
      <c r="BU2873" s="50"/>
      <c r="BV2873" s="50"/>
      <c r="BW2873" s="50"/>
      <c r="BX2873" s="50"/>
      <c r="BY2873" s="50"/>
      <c r="BZ2873" s="50"/>
      <c r="CA2873" s="50"/>
      <c r="CB2873" s="50"/>
      <c r="CC2873" s="50"/>
      <c r="CD2873" s="50"/>
      <c r="CE2873" s="50"/>
      <c r="CF2873" s="50"/>
      <c r="CG2873" s="50"/>
      <c r="CH2873" s="50"/>
      <c r="CI2873" s="50"/>
      <c r="CJ2873" s="50"/>
      <c r="CK2873" s="50"/>
      <c r="CL2873" s="50"/>
      <c r="CM2873" s="50"/>
      <c r="CN2873" s="50"/>
      <c r="CO2873" s="50"/>
      <c r="CP2873" s="50"/>
      <c r="CQ2873" s="50"/>
      <c r="CR2873" s="50"/>
      <c r="CS2873" s="50"/>
      <c r="CT2873" s="50"/>
      <c r="CU2873" s="50"/>
      <c r="CV2873" s="50"/>
      <c r="CW2873" s="50"/>
      <c r="CX2873" s="50"/>
      <c r="CY2873" s="50"/>
      <c r="CZ2873" s="50"/>
      <c r="DA2873" s="50"/>
      <c r="DB2873" s="50"/>
      <c r="DC2873" s="50"/>
      <c r="DD2873" s="50"/>
      <c r="DE2873" s="50"/>
      <c r="DF2873" s="50"/>
    </row>
    <row r="2874" spans="2:110" x14ac:dyDescent="0.2">
      <c r="B2874" s="176"/>
      <c r="C2874" s="176"/>
      <c r="E2874" s="203"/>
      <c r="F2874" s="203"/>
      <c r="G2874" s="203"/>
      <c r="H2874" s="203"/>
      <c r="I2874" s="203"/>
      <c r="J2874" s="203"/>
      <c r="K2874" s="203"/>
      <c r="L2874" s="203"/>
      <c r="M2874" s="203"/>
      <c r="N2874" s="203"/>
      <c r="O2874" s="203"/>
      <c r="P2874" s="203"/>
      <c r="Q2874" s="204"/>
      <c r="R2874" s="204"/>
      <c r="S2874" s="234"/>
      <c r="T2874" s="50"/>
      <c r="U2874" s="50"/>
      <c r="V2874" s="50"/>
      <c r="W2874" s="50"/>
      <c r="X2874" s="50"/>
      <c r="Y2874" s="50"/>
      <c r="Z2874" s="250"/>
      <c r="AA2874" s="238"/>
      <c r="AB2874" s="50"/>
      <c r="AC2874" s="50"/>
      <c r="AD2874" s="50"/>
      <c r="AE2874" s="50"/>
      <c r="AF2874" s="50"/>
      <c r="AG2874" s="50"/>
      <c r="AH2874" s="50"/>
      <c r="AI2874" s="50"/>
      <c r="AJ2874" s="50"/>
      <c r="AK2874" s="50"/>
      <c r="AL2874" s="50"/>
      <c r="AM2874" s="50"/>
      <c r="AN2874" s="50"/>
      <c r="AO2874" s="50"/>
      <c r="AP2874" s="50"/>
      <c r="AQ2874" s="50"/>
      <c r="AR2874" s="50"/>
      <c r="AS2874" s="50"/>
      <c r="AT2874" s="50"/>
      <c r="AU2874" s="50"/>
      <c r="AV2874" s="50"/>
      <c r="AW2874" s="50"/>
      <c r="AX2874" s="50"/>
      <c r="AY2874" s="50"/>
      <c r="AZ2874" s="50"/>
      <c r="BA2874" s="50"/>
      <c r="BB2874" s="50"/>
      <c r="BC2874" s="50"/>
      <c r="BD2874" s="50"/>
      <c r="BE2874" s="50"/>
      <c r="BF2874" s="50"/>
      <c r="BG2874" s="50"/>
      <c r="BH2874" s="50"/>
      <c r="BI2874" s="50"/>
      <c r="BJ2874" s="50"/>
      <c r="BK2874" s="50"/>
      <c r="BL2874" s="50"/>
      <c r="BM2874" s="50"/>
      <c r="BN2874" s="50"/>
      <c r="BO2874" s="50"/>
      <c r="BP2874" s="50"/>
      <c r="BQ2874" s="50"/>
      <c r="BR2874" s="50"/>
      <c r="BS2874" s="50"/>
      <c r="BT2874" s="50"/>
      <c r="BU2874" s="50"/>
      <c r="BV2874" s="50"/>
      <c r="BW2874" s="50"/>
      <c r="BX2874" s="50"/>
      <c r="BY2874" s="50"/>
      <c r="BZ2874" s="50"/>
      <c r="CA2874" s="50"/>
      <c r="CB2874" s="50"/>
      <c r="CC2874" s="50"/>
      <c r="CD2874" s="50"/>
      <c r="CE2874" s="50"/>
      <c r="CF2874" s="50"/>
      <c r="CG2874" s="50"/>
      <c r="CH2874" s="50"/>
      <c r="CI2874" s="50"/>
      <c r="CJ2874" s="50"/>
      <c r="CK2874" s="50"/>
      <c r="CL2874" s="50"/>
      <c r="CM2874" s="50"/>
      <c r="CN2874" s="50"/>
      <c r="CO2874" s="50"/>
      <c r="CP2874" s="50"/>
      <c r="CQ2874" s="50"/>
      <c r="CR2874" s="50"/>
      <c r="CS2874" s="50"/>
      <c r="CT2874" s="50"/>
      <c r="CU2874" s="50"/>
      <c r="CV2874" s="50"/>
      <c r="CW2874" s="50"/>
      <c r="CX2874" s="50"/>
      <c r="CY2874" s="50"/>
      <c r="CZ2874" s="50"/>
      <c r="DA2874" s="50"/>
      <c r="DB2874" s="50"/>
      <c r="DC2874" s="50"/>
      <c r="DD2874" s="50"/>
      <c r="DE2874" s="50"/>
      <c r="DF2874" s="50"/>
    </row>
    <row r="2875" spans="2:110" x14ac:dyDescent="0.2">
      <c r="B2875" s="176"/>
      <c r="C2875" s="176"/>
      <c r="E2875" s="203"/>
      <c r="F2875" s="203"/>
      <c r="G2875" s="203"/>
      <c r="H2875" s="203"/>
      <c r="I2875" s="203"/>
      <c r="J2875" s="203"/>
      <c r="K2875" s="203"/>
      <c r="L2875" s="203"/>
      <c r="M2875" s="203"/>
      <c r="N2875" s="203"/>
      <c r="O2875" s="203"/>
      <c r="P2875" s="203"/>
      <c r="Q2875" s="204"/>
      <c r="R2875" s="204"/>
      <c r="S2875" s="234"/>
      <c r="T2875" s="50"/>
      <c r="U2875" s="50"/>
      <c r="V2875" s="50"/>
      <c r="W2875" s="50"/>
      <c r="X2875" s="50"/>
      <c r="Y2875" s="50"/>
      <c r="Z2875" s="250"/>
      <c r="AA2875" s="238"/>
      <c r="AB2875" s="50"/>
      <c r="AC2875" s="50"/>
      <c r="AD2875" s="50"/>
      <c r="AE2875" s="50"/>
      <c r="AF2875" s="50"/>
      <c r="AG2875" s="50"/>
      <c r="AH2875" s="50"/>
      <c r="AI2875" s="50"/>
      <c r="AJ2875" s="50"/>
      <c r="AK2875" s="50"/>
      <c r="AL2875" s="50"/>
      <c r="AM2875" s="50"/>
      <c r="AN2875" s="50"/>
      <c r="AO2875" s="50"/>
      <c r="AP2875" s="50"/>
      <c r="AQ2875" s="50"/>
      <c r="AR2875" s="50"/>
      <c r="AS2875" s="50"/>
      <c r="AT2875" s="50"/>
      <c r="AU2875" s="50"/>
      <c r="AV2875" s="50"/>
      <c r="AW2875" s="50"/>
      <c r="AX2875" s="50"/>
      <c r="AY2875" s="50"/>
      <c r="AZ2875" s="50"/>
      <c r="BA2875" s="50"/>
      <c r="BB2875" s="50"/>
      <c r="BC2875" s="50"/>
      <c r="BD2875" s="50"/>
      <c r="BE2875" s="50"/>
      <c r="BF2875" s="50"/>
      <c r="BG2875" s="50"/>
      <c r="BH2875" s="50"/>
      <c r="BI2875" s="50"/>
      <c r="BJ2875" s="50"/>
      <c r="BK2875" s="50"/>
      <c r="BL2875" s="50"/>
      <c r="BM2875" s="50"/>
      <c r="BN2875" s="50"/>
      <c r="BO2875" s="50"/>
      <c r="BP2875" s="50"/>
      <c r="BQ2875" s="50"/>
      <c r="BR2875" s="50"/>
      <c r="BS2875" s="50"/>
      <c r="BT2875" s="50"/>
      <c r="BU2875" s="50"/>
      <c r="BV2875" s="50"/>
      <c r="BW2875" s="50"/>
      <c r="BX2875" s="50"/>
      <c r="BY2875" s="50"/>
      <c r="BZ2875" s="50"/>
      <c r="CA2875" s="50"/>
      <c r="CB2875" s="50"/>
      <c r="CC2875" s="50"/>
      <c r="CD2875" s="50"/>
      <c r="CE2875" s="50"/>
      <c r="CF2875" s="50"/>
      <c r="CG2875" s="50"/>
      <c r="CH2875" s="50"/>
      <c r="CI2875" s="50"/>
      <c r="CJ2875" s="50"/>
      <c r="CK2875" s="50"/>
      <c r="CL2875" s="50"/>
      <c r="CM2875" s="50"/>
      <c r="CN2875" s="50"/>
      <c r="CO2875" s="50"/>
      <c r="CP2875" s="50"/>
      <c r="CQ2875" s="50"/>
      <c r="CR2875" s="50"/>
      <c r="CS2875" s="50"/>
      <c r="CT2875" s="50"/>
      <c r="CU2875" s="50"/>
      <c r="CV2875" s="50"/>
      <c r="CW2875" s="50"/>
      <c r="CX2875" s="50"/>
      <c r="CY2875" s="50"/>
      <c r="CZ2875" s="50"/>
      <c r="DA2875" s="50"/>
      <c r="DB2875" s="50"/>
      <c r="DC2875" s="50"/>
      <c r="DD2875" s="50"/>
      <c r="DE2875" s="50"/>
      <c r="DF2875" s="50"/>
    </row>
    <row r="2876" spans="2:110" x14ac:dyDescent="0.2">
      <c r="B2876" s="176"/>
      <c r="C2876" s="176"/>
      <c r="E2876" s="203"/>
      <c r="F2876" s="203"/>
      <c r="G2876" s="203"/>
      <c r="H2876" s="203"/>
      <c r="I2876" s="203"/>
      <c r="J2876" s="203"/>
      <c r="K2876" s="203"/>
      <c r="L2876" s="203"/>
      <c r="M2876" s="203"/>
      <c r="N2876" s="203"/>
      <c r="O2876" s="203"/>
      <c r="P2876" s="203"/>
      <c r="Q2876" s="204"/>
      <c r="R2876" s="204"/>
      <c r="S2876" s="234"/>
      <c r="T2876" s="50"/>
      <c r="U2876" s="50"/>
      <c r="V2876" s="50"/>
      <c r="W2876" s="50"/>
      <c r="X2876" s="50"/>
      <c r="Y2876" s="50"/>
      <c r="Z2876" s="250"/>
      <c r="AA2876" s="238"/>
      <c r="AB2876" s="50"/>
      <c r="AC2876" s="50"/>
      <c r="AD2876" s="50"/>
      <c r="AE2876" s="50"/>
      <c r="AF2876" s="50"/>
      <c r="AG2876" s="50"/>
      <c r="AH2876" s="50"/>
      <c r="AI2876" s="50"/>
      <c r="AJ2876" s="50"/>
      <c r="AK2876" s="50"/>
      <c r="AL2876" s="50"/>
      <c r="AM2876" s="50"/>
      <c r="AN2876" s="50"/>
      <c r="AO2876" s="50"/>
      <c r="AP2876" s="50"/>
      <c r="AQ2876" s="50"/>
      <c r="AR2876" s="50"/>
      <c r="AS2876" s="50"/>
      <c r="AT2876" s="50"/>
      <c r="AU2876" s="50"/>
      <c r="AV2876" s="50"/>
      <c r="AW2876" s="50"/>
      <c r="AX2876" s="50"/>
      <c r="AY2876" s="50"/>
      <c r="AZ2876" s="50"/>
      <c r="BA2876" s="50"/>
      <c r="BB2876" s="50"/>
      <c r="BC2876" s="50"/>
      <c r="BD2876" s="50"/>
      <c r="BE2876" s="50"/>
      <c r="BF2876" s="50"/>
      <c r="BG2876" s="50"/>
      <c r="BH2876" s="50"/>
      <c r="BI2876" s="50"/>
      <c r="BJ2876" s="50"/>
      <c r="BK2876" s="50"/>
      <c r="BL2876" s="50"/>
      <c r="BM2876" s="50"/>
      <c r="BN2876" s="50"/>
      <c r="BO2876" s="50"/>
      <c r="BP2876" s="50"/>
      <c r="BQ2876" s="50"/>
      <c r="BR2876" s="50"/>
      <c r="BS2876" s="50"/>
      <c r="BT2876" s="50"/>
      <c r="BU2876" s="50"/>
      <c r="BV2876" s="50"/>
      <c r="BW2876" s="50"/>
      <c r="BX2876" s="50"/>
      <c r="BY2876" s="50"/>
      <c r="BZ2876" s="50"/>
      <c r="CA2876" s="50"/>
      <c r="CB2876" s="50"/>
      <c r="CC2876" s="50"/>
      <c r="CD2876" s="50"/>
      <c r="CE2876" s="50"/>
      <c r="CF2876" s="50"/>
      <c r="CG2876" s="50"/>
      <c r="CH2876" s="50"/>
      <c r="CI2876" s="50"/>
      <c r="CJ2876" s="50"/>
      <c r="CK2876" s="50"/>
      <c r="CL2876" s="50"/>
      <c r="CM2876" s="50"/>
      <c r="CN2876" s="50"/>
      <c r="CO2876" s="50"/>
      <c r="CP2876" s="50"/>
      <c r="CQ2876" s="50"/>
      <c r="CR2876" s="50"/>
      <c r="CS2876" s="50"/>
      <c r="CT2876" s="50"/>
      <c r="CU2876" s="50"/>
      <c r="CV2876" s="50"/>
      <c r="CW2876" s="50"/>
      <c r="CX2876" s="50"/>
      <c r="CY2876" s="50"/>
      <c r="CZ2876" s="50"/>
      <c r="DA2876" s="50"/>
      <c r="DB2876" s="50"/>
      <c r="DC2876" s="50"/>
      <c r="DD2876" s="50"/>
      <c r="DE2876" s="50"/>
      <c r="DF2876" s="50"/>
    </row>
    <row r="2877" spans="2:110" x14ac:dyDescent="0.2">
      <c r="B2877" s="176"/>
      <c r="C2877" s="176"/>
      <c r="E2877" s="203"/>
      <c r="F2877" s="203"/>
      <c r="G2877" s="203"/>
      <c r="H2877" s="203"/>
      <c r="I2877" s="203"/>
      <c r="J2877" s="203"/>
      <c r="K2877" s="203"/>
      <c r="L2877" s="203"/>
      <c r="M2877" s="203"/>
      <c r="N2877" s="203"/>
      <c r="O2877" s="203"/>
      <c r="P2877" s="203"/>
      <c r="Q2877" s="204"/>
      <c r="R2877" s="204"/>
      <c r="S2877" s="234"/>
      <c r="T2877" s="50"/>
      <c r="U2877" s="50"/>
      <c r="V2877" s="50"/>
      <c r="W2877" s="50"/>
      <c r="X2877" s="50"/>
      <c r="Y2877" s="50"/>
      <c r="Z2877" s="250"/>
      <c r="AA2877" s="238"/>
      <c r="AB2877" s="50"/>
      <c r="AC2877" s="50"/>
      <c r="AD2877" s="50"/>
      <c r="AE2877" s="50"/>
      <c r="AF2877" s="50"/>
      <c r="AG2877" s="50"/>
      <c r="AH2877" s="50"/>
      <c r="AI2877" s="50"/>
      <c r="AJ2877" s="50"/>
      <c r="AK2877" s="50"/>
      <c r="AL2877" s="50"/>
      <c r="AM2877" s="50"/>
      <c r="AN2877" s="50"/>
      <c r="AO2877" s="50"/>
      <c r="AP2877" s="50"/>
      <c r="AQ2877" s="50"/>
      <c r="AR2877" s="50"/>
      <c r="AS2877" s="50"/>
      <c r="AT2877" s="50"/>
      <c r="AU2877" s="50"/>
      <c r="AV2877" s="50"/>
      <c r="AW2877" s="50"/>
      <c r="AX2877" s="50"/>
      <c r="AY2877" s="50"/>
      <c r="AZ2877" s="50"/>
      <c r="BA2877" s="50"/>
      <c r="BB2877" s="50"/>
      <c r="BC2877" s="50"/>
      <c r="BD2877" s="50"/>
      <c r="BE2877" s="50"/>
      <c r="BF2877" s="50"/>
      <c r="BG2877" s="50"/>
      <c r="BH2877" s="50"/>
      <c r="BI2877" s="50"/>
      <c r="BJ2877" s="50"/>
      <c r="BK2877" s="50"/>
      <c r="BL2877" s="50"/>
      <c r="BM2877" s="50"/>
      <c r="BN2877" s="50"/>
      <c r="BO2877" s="50"/>
      <c r="BP2877" s="50"/>
      <c r="BQ2877" s="50"/>
      <c r="BR2877" s="50"/>
      <c r="BS2877" s="50"/>
      <c r="BT2877" s="50"/>
      <c r="BU2877" s="50"/>
      <c r="BV2877" s="50"/>
      <c r="BW2877" s="50"/>
      <c r="BX2877" s="50"/>
      <c r="BY2877" s="50"/>
      <c r="BZ2877" s="50"/>
      <c r="CA2877" s="50"/>
      <c r="CB2877" s="50"/>
      <c r="CC2877" s="50"/>
      <c r="CD2877" s="50"/>
      <c r="CE2877" s="50"/>
      <c r="CF2877" s="50"/>
      <c r="CG2877" s="50"/>
      <c r="CH2877" s="50"/>
      <c r="CI2877" s="50"/>
      <c r="CJ2877" s="50"/>
      <c r="CK2877" s="50"/>
      <c r="CL2877" s="50"/>
      <c r="CM2877" s="50"/>
      <c r="CN2877" s="50"/>
      <c r="CO2877" s="50"/>
      <c r="CP2877" s="50"/>
      <c r="CQ2877" s="50"/>
      <c r="CR2877" s="50"/>
      <c r="CS2877" s="50"/>
      <c r="CT2877" s="50"/>
      <c r="CU2877" s="50"/>
      <c r="CV2877" s="50"/>
      <c r="CW2877" s="50"/>
      <c r="CX2877" s="50"/>
      <c r="CY2877" s="50"/>
      <c r="CZ2877" s="50"/>
      <c r="DA2877" s="50"/>
      <c r="DB2877" s="50"/>
      <c r="DC2877" s="50"/>
      <c r="DD2877" s="50"/>
      <c r="DE2877" s="50"/>
      <c r="DF2877" s="50"/>
    </row>
    <row r="2878" spans="2:110" x14ac:dyDescent="0.2">
      <c r="B2878" s="176"/>
      <c r="C2878" s="176"/>
      <c r="E2878" s="203"/>
      <c r="F2878" s="203"/>
      <c r="G2878" s="203"/>
      <c r="H2878" s="203"/>
      <c r="I2878" s="203"/>
      <c r="J2878" s="203"/>
      <c r="K2878" s="203"/>
      <c r="L2878" s="203"/>
      <c r="M2878" s="203"/>
      <c r="N2878" s="203"/>
      <c r="O2878" s="203"/>
      <c r="P2878" s="203"/>
      <c r="Q2878" s="204"/>
      <c r="R2878" s="204"/>
      <c r="S2878" s="234"/>
      <c r="T2878" s="50"/>
      <c r="U2878" s="50"/>
      <c r="V2878" s="50"/>
      <c r="W2878" s="50"/>
      <c r="X2878" s="50"/>
      <c r="Y2878" s="50"/>
      <c r="Z2878" s="250"/>
      <c r="AA2878" s="238"/>
      <c r="AB2878" s="50"/>
      <c r="AC2878" s="50"/>
      <c r="AD2878" s="50"/>
      <c r="AE2878" s="50"/>
      <c r="AF2878" s="50"/>
      <c r="AG2878" s="50"/>
      <c r="AH2878" s="50"/>
      <c r="AI2878" s="50"/>
      <c r="AJ2878" s="50"/>
      <c r="AK2878" s="50"/>
      <c r="AL2878" s="50"/>
      <c r="AM2878" s="50"/>
      <c r="AN2878" s="50"/>
      <c r="AO2878" s="50"/>
      <c r="AP2878" s="50"/>
      <c r="AQ2878" s="50"/>
      <c r="AR2878" s="50"/>
      <c r="AS2878" s="50"/>
      <c r="AT2878" s="50"/>
      <c r="AU2878" s="50"/>
      <c r="AV2878" s="50"/>
      <c r="AW2878" s="50"/>
      <c r="AX2878" s="50"/>
      <c r="AY2878" s="50"/>
      <c r="AZ2878" s="50"/>
      <c r="BA2878" s="50"/>
      <c r="BB2878" s="50"/>
      <c r="BC2878" s="50"/>
      <c r="BD2878" s="50"/>
      <c r="BE2878" s="50"/>
      <c r="BF2878" s="50"/>
      <c r="BG2878" s="50"/>
      <c r="BH2878" s="50"/>
      <c r="BI2878" s="50"/>
      <c r="BJ2878" s="50"/>
      <c r="BK2878" s="50"/>
      <c r="BL2878" s="50"/>
      <c r="BM2878" s="50"/>
      <c r="BN2878" s="50"/>
      <c r="BO2878" s="50"/>
      <c r="BP2878" s="50"/>
      <c r="BQ2878" s="50"/>
      <c r="BR2878" s="50"/>
      <c r="BS2878" s="50"/>
      <c r="BT2878" s="50"/>
      <c r="BU2878" s="50"/>
      <c r="BV2878" s="50"/>
      <c r="BW2878" s="50"/>
      <c r="BX2878" s="50"/>
      <c r="BY2878" s="50"/>
      <c r="BZ2878" s="50"/>
      <c r="CA2878" s="50"/>
      <c r="CB2878" s="50"/>
      <c r="CC2878" s="50"/>
      <c r="CD2878" s="50"/>
      <c r="CE2878" s="50"/>
      <c r="CF2878" s="50"/>
      <c r="CG2878" s="50"/>
      <c r="CH2878" s="50"/>
      <c r="CI2878" s="50"/>
      <c r="CJ2878" s="50"/>
      <c r="CK2878" s="50"/>
      <c r="CL2878" s="50"/>
      <c r="CM2878" s="50"/>
      <c r="CN2878" s="50"/>
      <c r="CO2878" s="50"/>
      <c r="CP2878" s="50"/>
      <c r="CQ2878" s="50"/>
      <c r="CR2878" s="50"/>
      <c r="CS2878" s="50"/>
      <c r="CT2878" s="50"/>
      <c r="CU2878" s="50"/>
      <c r="CV2878" s="50"/>
      <c r="CW2878" s="50"/>
      <c r="CX2878" s="50"/>
      <c r="CY2878" s="50"/>
      <c r="CZ2878" s="50"/>
      <c r="DA2878" s="50"/>
      <c r="DB2878" s="50"/>
      <c r="DC2878" s="50"/>
      <c r="DD2878" s="50"/>
      <c r="DE2878" s="50"/>
      <c r="DF2878" s="50"/>
    </row>
    <row r="2879" spans="2:110" x14ac:dyDescent="0.2">
      <c r="B2879" s="176"/>
      <c r="C2879" s="176"/>
      <c r="E2879" s="203"/>
      <c r="F2879" s="203"/>
      <c r="G2879" s="203"/>
      <c r="H2879" s="203"/>
      <c r="I2879" s="203"/>
      <c r="J2879" s="203"/>
      <c r="K2879" s="203"/>
      <c r="L2879" s="203"/>
      <c r="M2879" s="203"/>
      <c r="N2879" s="203"/>
      <c r="O2879" s="203"/>
      <c r="P2879" s="203"/>
      <c r="Q2879" s="204"/>
      <c r="R2879" s="204"/>
      <c r="S2879" s="234"/>
      <c r="T2879" s="50"/>
      <c r="U2879" s="50"/>
      <c r="V2879" s="50"/>
      <c r="W2879" s="50"/>
      <c r="X2879" s="50"/>
      <c r="Y2879" s="50"/>
      <c r="Z2879" s="250"/>
      <c r="AA2879" s="238"/>
      <c r="AB2879" s="50"/>
      <c r="AC2879" s="50"/>
      <c r="AD2879" s="50"/>
      <c r="AE2879" s="50"/>
      <c r="AF2879" s="50"/>
      <c r="AG2879" s="50"/>
      <c r="AH2879" s="50"/>
      <c r="AI2879" s="50"/>
      <c r="AJ2879" s="50"/>
      <c r="AK2879" s="50"/>
      <c r="AL2879" s="50"/>
      <c r="AM2879" s="50"/>
      <c r="AN2879" s="50"/>
      <c r="AO2879" s="50"/>
      <c r="AP2879" s="50"/>
      <c r="AQ2879" s="50"/>
      <c r="AR2879" s="50"/>
      <c r="AS2879" s="50"/>
      <c r="AT2879" s="50"/>
      <c r="AU2879" s="50"/>
      <c r="AV2879" s="50"/>
      <c r="AW2879" s="50"/>
      <c r="AX2879" s="50"/>
      <c r="AY2879" s="50"/>
      <c r="AZ2879" s="50"/>
      <c r="BA2879" s="50"/>
      <c r="BB2879" s="50"/>
      <c r="BC2879" s="50"/>
      <c r="BD2879" s="50"/>
      <c r="BE2879" s="50"/>
      <c r="BF2879" s="50"/>
      <c r="BG2879" s="50"/>
      <c r="BH2879" s="50"/>
      <c r="BI2879" s="50"/>
      <c r="BJ2879" s="50"/>
      <c r="BK2879" s="50"/>
      <c r="BL2879" s="50"/>
      <c r="BM2879" s="50"/>
      <c r="BN2879" s="50"/>
      <c r="BO2879" s="50"/>
      <c r="BP2879" s="50"/>
      <c r="BQ2879" s="50"/>
      <c r="BR2879" s="50"/>
      <c r="BS2879" s="50"/>
      <c r="BT2879" s="50"/>
      <c r="BU2879" s="50"/>
      <c r="BV2879" s="50"/>
      <c r="BW2879" s="50"/>
      <c r="BX2879" s="50"/>
      <c r="BY2879" s="50"/>
      <c r="BZ2879" s="50"/>
      <c r="CA2879" s="50"/>
      <c r="CB2879" s="50"/>
      <c r="CC2879" s="50"/>
      <c r="CD2879" s="50"/>
      <c r="CE2879" s="50"/>
      <c r="CF2879" s="50"/>
      <c r="CG2879" s="50"/>
      <c r="CH2879" s="50"/>
      <c r="CI2879" s="50"/>
      <c r="CJ2879" s="50"/>
      <c r="CK2879" s="50"/>
      <c r="CL2879" s="50"/>
      <c r="CM2879" s="50"/>
      <c r="CN2879" s="50"/>
      <c r="CO2879" s="50"/>
      <c r="CP2879" s="50"/>
      <c r="CQ2879" s="50"/>
      <c r="CR2879" s="50"/>
      <c r="CS2879" s="50"/>
      <c r="CT2879" s="50"/>
      <c r="CU2879" s="50"/>
      <c r="CV2879" s="50"/>
      <c r="CW2879" s="50"/>
      <c r="CX2879" s="50"/>
      <c r="CY2879" s="50"/>
      <c r="CZ2879" s="50"/>
      <c r="DA2879" s="50"/>
      <c r="DB2879" s="50"/>
      <c r="DC2879" s="50"/>
      <c r="DD2879" s="50"/>
      <c r="DE2879" s="50"/>
      <c r="DF2879" s="50"/>
    </row>
    <row r="2880" spans="2:110" x14ac:dyDescent="0.2">
      <c r="B2880" s="176"/>
      <c r="C2880" s="176"/>
      <c r="E2880" s="203"/>
      <c r="F2880" s="203"/>
      <c r="G2880" s="203"/>
      <c r="H2880" s="203"/>
      <c r="I2880" s="203"/>
      <c r="J2880" s="203"/>
      <c r="K2880" s="203"/>
      <c r="L2880" s="203"/>
      <c r="M2880" s="203"/>
      <c r="N2880" s="203"/>
      <c r="O2880" s="203"/>
      <c r="P2880" s="203"/>
      <c r="Q2880" s="204"/>
      <c r="R2880" s="204"/>
      <c r="S2880" s="234"/>
      <c r="T2880" s="50"/>
      <c r="U2880" s="50"/>
      <c r="V2880" s="50"/>
      <c r="W2880" s="50"/>
      <c r="X2880" s="50"/>
      <c r="Y2880" s="50"/>
      <c r="Z2880" s="250"/>
      <c r="AA2880" s="238"/>
      <c r="AB2880" s="50"/>
      <c r="AC2880" s="50"/>
      <c r="AD2880" s="50"/>
      <c r="AE2880" s="50"/>
      <c r="AF2880" s="50"/>
      <c r="AG2880" s="50"/>
      <c r="AH2880" s="50"/>
      <c r="AI2880" s="50"/>
      <c r="AJ2880" s="50"/>
      <c r="AK2880" s="50"/>
      <c r="AL2880" s="50"/>
      <c r="AM2880" s="50"/>
      <c r="AN2880" s="50"/>
      <c r="AO2880" s="50"/>
      <c r="AP2880" s="50"/>
      <c r="AQ2880" s="50"/>
      <c r="AR2880" s="50"/>
      <c r="AS2880" s="50"/>
      <c r="AT2880" s="50"/>
      <c r="AU2880" s="50"/>
      <c r="AV2880" s="50"/>
      <c r="AW2880" s="50"/>
      <c r="AX2880" s="50"/>
      <c r="AY2880" s="50"/>
      <c r="AZ2880" s="50"/>
      <c r="BA2880" s="50"/>
      <c r="BB2880" s="50"/>
      <c r="BC2880" s="50"/>
      <c r="BD2880" s="50"/>
      <c r="BE2880" s="50"/>
      <c r="BF2880" s="50"/>
      <c r="BG2880" s="50"/>
      <c r="BH2880" s="50"/>
      <c r="BI2880" s="50"/>
      <c r="BJ2880" s="50"/>
      <c r="BK2880" s="50"/>
      <c r="BL2880" s="50"/>
      <c r="BM2880" s="50"/>
      <c r="BN2880" s="50"/>
      <c r="BO2880" s="50"/>
      <c r="BP2880" s="50"/>
      <c r="BQ2880" s="50"/>
      <c r="BR2880" s="50"/>
      <c r="BS2880" s="50"/>
      <c r="BT2880" s="50"/>
      <c r="BU2880" s="50"/>
      <c r="BV2880" s="50"/>
      <c r="BW2880" s="50"/>
      <c r="BX2880" s="50"/>
      <c r="BY2880" s="50"/>
      <c r="BZ2880" s="50"/>
      <c r="CA2880" s="50"/>
      <c r="CB2880" s="50"/>
      <c r="CC2880" s="50"/>
      <c r="CD2880" s="50"/>
      <c r="CE2880" s="50"/>
      <c r="CF2880" s="50"/>
      <c r="CG2880" s="50"/>
      <c r="CH2880" s="50"/>
      <c r="CI2880" s="50"/>
      <c r="CJ2880" s="50"/>
      <c r="CK2880" s="50"/>
      <c r="CL2880" s="50"/>
      <c r="CM2880" s="50"/>
      <c r="CN2880" s="50"/>
      <c r="CO2880" s="50"/>
      <c r="CP2880" s="50"/>
      <c r="CQ2880" s="50"/>
      <c r="CR2880" s="50"/>
      <c r="CS2880" s="50"/>
      <c r="CT2880" s="50"/>
      <c r="CU2880" s="50"/>
      <c r="CV2880" s="50"/>
      <c r="CW2880" s="50"/>
      <c r="CX2880" s="50"/>
      <c r="CY2880" s="50"/>
      <c r="CZ2880" s="50"/>
      <c r="DA2880" s="50"/>
      <c r="DB2880" s="50"/>
      <c r="DC2880" s="50"/>
      <c r="DD2880" s="50"/>
      <c r="DE2880" s="50"/>
      <c r="DF2880" s="50"/>
    </row>
    <row r="2881" spans="2:110" x14ac:dyDescent="0.2">
      <c r="B2881" s="176"/>
      <c r="C2881" s="176"/>
      <c r="E2881" s="203"/>
      <c r="F2881" s="203"/>
      <c r="G2881" s="203"/>
      <c r="H2881" s="203"/>
      <c r="I2881" s="203"/>
      <c r="J2881" s="203"/>
      <c r="K2881" s="203"/>
      <c r="L2881" s="203"/>
      <c r="M2881" s="203"/>
      <c r="N2881" s="203"/>
      <c r="O2881" s="203"/>
      <c r="P2881" s="203"/>
      <c r="Q2881" s="204"/>
      <c r="R2881" s="204"/>
      <c r="S2881" s="234"/>
      <c r="T2881" s="50"/>
      <c r="U2881" s="50"/>
      <c r="V2881" s="50"/>
      <c r="W2881" s="50"/>
      <c r="X2881" s="50"/>
      <c r="Y2881" s="50"/>
      <c r="Z2881" s="250"/>
      <c r="AA2881" s="238"/>
      <c r="AB2881" s="50"/>
      <c r="AC2881" s="50"/>
      <c r="AD2881" s="50"/>
      <c r="AE2881" s="50"/>
      <c r="AF2881" s="50"/>
      <c r="AG2881" s="50"/>
      <c r="AH2881" s="50"/>
      <c r="AI2881" s="50"/>
      <c r="AJ2881" s="50"/>
      <c r="AK2881" s="50"/>
      <c r="AL2881" s="50"/>
      <c r="AM2881" s="50"/>
      <c r="AN2881" s="50"/>
      <c r="AO2881" s="50"/>
      <c r="AP2881" s="50"/>
      <c r="AQ2881" s="50"/>
      <c r="AR2881" s="50"/>
      <c r="AS2881" s="50"/>
      <c r="AT2881" s="50"/>
      <c r="AU2881" s="50"/>
      <c r="AV2881" s="50"/>
      <c r="AW2881" s="50"/>
      <c r="AX2881" s="50"/>
      <c r="AY2881" s="50"/>
      <c r="AZ2881" s="50"/>
      <c r="BA2881" s="50"/>
      <c r="BB2881" s="50"/>
      <c r="BC2881" s="50"/>
      <c r="BD2881" s="50"/>
      <c r="BE2881" s="50"/>
      <c r="BF2881" s="50"/>
      <c r="BG2881" s="50"/>
      <c r="BH2881" s="50"/>
      <c r="BI2881" s="50"/>
      <c r="BJ2881" s="50"/>
      <c r="BK2881" s="50"/>
      <c r="BL2881" s="50"/>
      <c r="BM2881" s="50"/>
      <c r="BN2881" s="50"/>
      <c r="BO2881" s="50"/>
      <c r="BP2881" s="50"/>
      <c r="BQ2881" s="50"/>
      <c r="BR2881" s="50"/>
      <c r="BS2881" s="50"/>
      <c r="BT2881" s="50"/>
      <c r="BU2881" s="50"/>
      <c r="BV2881" s="50"/>
      <c r="BW2881" s="50"/>
      <c r="BX2881" s="50"/>
      <c r="BY2881" s="50"/>
      <c r="BZ2881" s="50"/>
      <c r="CA2881" s="50"/>
      <c r="CB2881" s="50"/>
      <c r="CC2881" s="50"/>
      <c r="CD2881" s="50"/>
      <c r="CE2881" s="50"/>
      <c r="CF2881" s="50"/>
      <c r="CG2881" s="50"/>
      <c r="CH2881" s="50"/>
      <c r="CI2881" s="50"/>
      <c r="CJ2881" s="50"/>
      <c r="CK2881" s="50"/>
      <c r="CL2881" s="50"/>
      <c r="CM2881" s="50"/>
      <c r="CN2881" s="50"/>
      <c r="CO2881" s="50"/>
      <c r="CP2881" s="50"/>
      <c r="CQ2881" s="50"/>
      <c r="CR2881" s="50"/>
      <c r="CS2881" s="50"/>
      <c r="CT2881" s="50"/>
      <c r="CU2881" s="50"/>
      <c r="CV2881" s="50"/>
      <c r="CW2881" s="50"/>
      <c r="CX2881" s="50"/>
      <c r="CY2881" s="50"/>
      <c r="CZ2881" s="50"/>
      <c r="DA2881" s="50"/>
      <c r="DB2881" s="50"/>
      <c r="DC2881" s="50"/>
      <c r="DD2881" s="50"/>
      <c r="DE2881" s="50"/>
      <c r="DF2881" s="50"/>
    </row>
    <row r="2882" spans="2:110" x14ac:dyDescent="0.2">
      <c r="B2882" s="176"/>
      <c r="C2882" s="176"/>
      <c r="E2882" s="203"/>
      <c r="F2882" s="203"/>
      <c r="G2882" s="203"/>
      <c r="H2882" s="203"/>
      <c r="I2882" s="203"/>
      <c r="J2882" s="203"/>
      <c r="K2882" s="203"/>
      <c r="L2882" s="203"/>
      <c r="M2882" s="203"/>
      <c r="N2882" s="203"/>
      <c r="O2882" s="203"/>
      <c r="P2882" s="203"/>
      <c r="Q2882" s="204"/>
      <c r="R2882" s="204"/>
      <c r="S2882" s="234"/>
      <c r="T2882" s="50"/>
      <c r="U2882" s="50"/>
      <c r="V2882" s="50"/>
      <c r="W2882" s="50"/>
      <c r="X2882" s="50"/>
      <c r="Y2882" s="50"/>
      <c r="Z2882" s="250"/>
      <c r="AA2882" s="238"/>
      <c r="AB2882" s="50"/>
      <c r="AC2882" s="50"/>
      <c r="AD2882" s="50"/>
      <c r="AE2882" s="50"/>
      <c r="AF2882" s="50"/>
      <c r="AG2882" s="50"/>
      <c r="AH2882" s="50"/>
      <c r="AI2882" s="50"/>
      <c r="AJ2882" s="50"/>
      <c r="AK2882" s="50"/>
      <c r="AL2882" s="50"/>
      <c r="AM2882" s="50"/>
      <c r="AN2882" s="50"/>
      <c r="AO2882" s="50"/>
      <c r="AP2882" s="50"/>
      <c r="AQ2882" s="50"/>
      <c r="AR2882" s="50"/>
      <c r="AS2882" s="50"/>
      <c r="AT2882" s="50"/>
      <c r="AU2882" s="50"/>
      <c r="AV2882" s="50"/>
      <c r="AW2882" s="50"/>
      <c r="AX2882" s="50"/>
      <c r="AY2882" s="50"/>
      <c r="AZ2882" s="50"/>
      <c r="BA2882" s="50"/>
      <c r="BB2882" s="50"/>
      <c r="BC2882" s="50"/>
      <c r="BD2882" s="50"/>
      <c r="BE2882" s="50"/>
      <c r="BF2882" s="50"/>
      <c r="BG2882" s="50"/>
      <c r="BH2882" s="50"/>
      <c r="BI2882" s="50"/>
      <c r="BJ2882" s="50"/>
      <c r="BK2882" s="50"/>
      <c r="BL2882" s="50"/>
      <c r="BM2882" s="50"/>
      <c r="BN2882" s="50"/>
      <c r="BO2882" s="50"/>
      <c r="BP2882" s="50"/>
      <c r="BQ2882" s="50"/>
      <c r="BR2882" s="50"/>
      <c r="BS2882" s="50"/>
      <c r="BT2882" s="50"/>
      <c r="BU2882" s="50"/>
      <c r="BV2882" s="50"/>
      <c r="BW2882" s="50"/>
      <c r="BX2882" s="50"/>
      <c r="BY2882" s="50"/>
      <c r="BZ2882" s="50"/>
      <c r="CA2882" s="50"/>
      <c r="CB2882" s="50"/>
      <c r="CC2882" s="50"/>
      <c r="CD2882" s="50"/>
      <c r="CE2882" s="50"/>
      <c r="CF2882" s="50"/>
      <c r="CG2882" s="50"/>
      <c r="CH2882" s="50"/>
      <c r="CI2882" s="50"/>
      <c r="CJ2882" s="50"/>
      <c r="CK2882" s="50"/>
      <c r="CL2882" s="50"/>
      <c r="CM2882" s="50"/>
      <c r="CN2882" s="50"/>
      <c r="CO2882" s="50"/>
      <c r="CP2882" s="50"/>
      <c r="CQ2882" s="50"/>
      <c r="CR2882" s="50"/>
      <c r="CS2882" s="50"/>
      <c r="CT2882" s="50"/>
      <c r="CU2882" s="50"/>
      <c r="CV2882" s="50"/>
      <c r="CW2882" s="50"/>
      <c r="CX2882" s="50"/>
      <c r="CY2882" s="50"/>
      <c r="CZ2882" s="50"/>
      <c r="DA2882" s="50"/>
      <c r="DB2882" s="50"/>
      <c r="DC2882" s="50"/>
      <c r="DD2882" s="50"/>
      <c r="DE2882" s="50"/>
      <c r="DF2882" s="50"/>
    </row>
    <row r="2883" spans="2:110" x14ac:dyDescent="0.2">
      <c r="B2883" s="176"/>
      <c r="C2883" s="176"/>
      <c r="E2883" s="203"/>
      <c r="F2883" s="203"/>
      <c r="G2883" s="203"/>
      <c r="H2883" s="203"/>
      <c r="I2883" s="203"/>
      <c r="J2883" s="203"/>
      <c r="K2883" s="203"/>
      <c r="L2883" s="203"/>
      <c r="M2883" s="203"/>
      <c r="N2883" s="203"/>
      <c r="O2883" s="203"/>
      <c r="P2883" s="203"/>
      <c r="Q2883" s="204"/>
      <c r="R2883" s="204"/>
      <c r="S2883" s="234"/>
      <c r="T2883" s="50"/>
      <c r="U2883" s="50"/>
      <c r="V2883" s="50"/>
      <c r="W2883" s="50"/>
      <c r="X2883" s="50"/>
      <c r="Y2883" s="50"/>
      <c r="Z2883" s="250"/>
      <c r="AA2883" s="238"/>
      <c r="AB2883" s="50"/>
      <c r="AC2883" s="50"/>
      <c r="AD2883" s="50"/>
      <c r="AE2883" s="50"/>
      <c r="AF2883" s="50"/>
      <c r="AG2883" s="50"/>
      <c r="AH2883" s="50"/>
      <c r="AI2883" s="50"/>
      <c r="AJ2883" s="50"/>
      <c r="AK2883" s="50"/>
      <c r="AL2883" s="50"/>
      <c r="AM2883" s="50"/>
      <c r="AN2883" s="50"/>
      <c r="AO2883" s="50"/>
      <c r="AP2883" s="50"/>
      <c r="AQ2883" s="50"/>
      <c r="AR2883" s="50"/>
      <c r="AS2883" s="50"/>
      <c r="AT2883" s="50"/>
      <c r="AU2883" s="50"/>
      <c r="AV2883" s="50"/>
      <c r="AW2883" s="50"/>
      <c r="AX2883" s="50"/>
      <c r="AY2883" s="50"/>
      <c r="AZ2883" s="50"/>
      <c r="BA2883" s="50"/>
      <c r="BB2883" s="50"/>
      <c r="BC2883" s="50"/>
      <c r="BD2883" s="50"/>
      <c r="BE2883" s="50"/>
      <c r="BF2883" s="50"/>
      <c r="BG2883" s="50"/>
      <c r="BH2883" s="50"/>
      <c r="BI2883" s="50"/>
      <c r="BJ2883" s="50"/>
      <c r="BK2883" s="50"/>
      <c r="BL2883" s="50"/>
      <c r="BM2883" s="50"/>
      <c r="BN2883" s="50"/>
      <c r="BO2883" s="50"/>
      <c r="BP2883" s="50"/>
      <c r="BQ2883" s="50"/>
      <c r="BR2883" s="50"/>
      <c r="BS2883" s="50"/>
      <c r="BT2883" s="50"/>
      <c r="BU2883" s="50"/>
      <c r="BV2883" s="50"/>
      <c r="BW2883" s="50"/>
      <c r="BX2883" s="50"/>
      <c r="BY2883" s="50"/>
      <c r="BZ2883" s="50"/>
      <c r="CA2883" s="50"/>
      <c r="CB2883" s="50"/>
      <c r="CC2883" s="50"/>
      <c r="CD2883" s="50"/>
      <c r="CE2883" s="50"/>
      <c r="CF2883" s="50"/>
      <c r="CG2883" s="50"/>
      <c r="CH2883" s="50"/>
      <c r="CI2883" s="50"/>
      <c r="CJ2883" s="50"/>
      <c r="CK2883" s="50"/>
      <c r="CL2883" s="50"/>
      <c r="CM2883" s="50"/>
      <c r="CN2883" s="50"/>
      <c r="CO2883" s="50"/>
      <c r="CP2883" s="50"/>
      <c r="CQ2883" s="50"/>
      <c r="CR2883" s="50"/>
      <c r="CS2883" s="50"/>
      <c r="CT2883" s="50"/>
      <c r="CU2883" s="50"/>
      <c r="CV2883" s="50"/>
      <c r="CW2883" s="50"/>
      <c r="CX2883" s="50"/>
      <c r="CY2883" s="50"/>
      <c r="CZ2883" s="50"/>
      <c r="DA2883" s="50"/>
      <c r="DB2883" s="50"/>
      <c r="DC2883" s="50"/>
      <c r="DD2883" s="50"/>
      <c r="DE2883" s="50"/>
      <c r="DF2883" s="50"/>
    </row>
    <row r="2884" spans="2:110" x14ac:dyDescent="0.2">
      <c r="B2884" s="176"/>
      <c r="C2884" s="176"/>
      <c r="E2884" s="203"/>
      <c r="F2884" s="203"/>
      <c r="G2884" s="203"/>
      <c r="H2884" s="203"/>
      <c r="I2884" s="203"/>
      <c r="J2884" s="203"/>
      <c r="K2884" s="203"/>
      <c r="L2884" s="203"/>
      <c r="M2884" s="203"/>
      <c r="N2884" s="203"/>
      <c r="O2884" s="203"/>
      <c r="P2884" s="203"/>
      <c r="Q2884" s="204"/>
      <c r="R2884" s="204"/>
      <c r="S2884" s="234"/>
      <c r="T2884" s="50"/>
      <c r="U2884" s="50"/>
      <c r="V2884" s="50"/>
      <c r="W2884" s="50"/>
      <c r="X2884" s="50"/>
      <c r="Y2884" s="50"/>
      <c r="Z2884" s="250"/>
      <c r="AA2884" s="238"/>
      <c r="AB2884" s="50"/>
      <c r="AC2884" s="50"/>
      <c r="AD2884" s="50"/>
      <c r="AE2884" s="50"/>
      <c r="AF2884" s="50"/>
      <c r="AG2884" s="50"/>
      <c r="AH2884" s="50"/>
      <c r="AI2884" s="50"/>
      <c r="AJ2884" s="50"/>
      <c r="AK2884" s="50"/>
      <c r="AL2884" s="50"/>
      <c r="AM2884" s="50"/>
      <c r="AN2884" s="50"/>
      <c r="AO2884" s="50"/>
      <c r="AP2884" s="50"/>
      <c r="AQ2884" s="50"/>
      <c r="AR2884" s="50"/>
      <c r="AS2884" s="50"/>
      <c r="AT2884" s="50"/>
      <c r="AU2884" s="50"/>
      <c r="AV2884" s="50"/>
      <c r="AW2884" s="50"/>
      <c r="AX2884" s="50"/>
      <c r="AY2884" s="50"/>
      <c r="AZ2884" s="50"/>
      <c r="BA2884" s="50"/>
      <c r="BB2884" s="50"/>
      <c r="BC2884" s="50"/>
      <c r="BD2884" s="50"/>
      <c r="BE2884" s="50"/>
      <c r="BF2884" s="50"/>
      <c r="BG2884" s="50"/>
      <c r="BH2884" s="50"/>
      <c r="BI2884" s="50"/>
      <c r="BJ2884" s="50"/>
      <c r="BK2884" s="50"/>
      <c r="BL2884" s="50"/>
      <c r="BM2884" s="50"/>
      <c r="BN2884" s="50"/>
      <c r="BO2884" s="50"/>
      <c r="BP2884" s="50"/>
      <c r="BQ2884" s="50"/>
      <c r="BR2884" s="50"/>
      <c r="BS2884" s="50"/>
      <c r="BT2884" s="50"/>
      <c r="BU2884" s="50"/>
      <c r="BV2884" s="50"/>
      <c r="BW2884" s="50"/>
      <c r="BX2884" s="50"/>
      <c r="BY2884" s="50"/>
      <c r="BZ2884" s="50"/>
      <c r="CA2884" s="50"/>
      <c r="CB2884" s="50"/>
      <c r="CC2884" s="50"/>
      <c r="CD2884" s="50"/>
      <c r="CE2884" s="50"/>
      <c r="CF2884" s="50"/>
      <c r="CG2884" s="50"/>
      <c r="CH2884" s="50"/>
      <c r="CI2884" s="50"/>
      <c r="CJ2884" s="50"/>
      <c r="CK2884" s="50"/>
      <c r="CL2884" s="50"/>
      <c r="CM2884" s="50"/>
      <c r="CN2884" s="50"/>
      <c r="CO2884" s="50"/>
      <c r="CP2884" s="50"/>
      <c r="CQ2884" s="50"/>
      <c r="CR2884" s="50"/>
      <c r="CS2884" s="50"/>
      <c r="CT2884" s="50"/>
      <c r="CU2884" s="50"/>
      <c r="CV2884" s="50"/>
      <c r="CW2884" s="50"/>
      <c r="CX2884" s="50"/>
      <c r="CY2884" s="50"/>
      <c r="CZ2884" s="50"/>
      <c r="DA2884" s="50"/>
      <c r="DB2884" s="50"/>
      <c r="DC2884" s="50"/>
      <c r="DD2884" s="50"/>
      <c r="DE2884" s="50"/>
      <c r="DF2884" s="50"/>
    </row>
    <row r="2885" spans="2:110" x14ac:dyDescent="0.2">
      <c r="B2885" s="176"/>
      <c r="C2885" s="176"/>
      <c r="E2885" s="203"/>
      <c r="F2885" s="203"/>
      <c r="G2885" s="203"/>
      <c r="H2885" s="203"/>
      <c r="I2885" s="203"/>
      <c r="J2885" s="203"/>
      <c r="K2885" s="203"/>
      <c r="L2885" s="203"/>
      <c r="M2885" s="203"/>
      <c r="N2885" s="203"/>
      <c r="O2885" s="203"/>
      <c r="P2885" s="203"/>
      <c r="Q2885" s="204"/>
      <c r="R2885" s="204"/>
      <c r="S2885" s="234"/>
      <c r="T2885" s="50"/>
      <c r="U2885" s="50"/>
      <c r="V2885" s="50"/>
      <c r="W2885" s="50"/>
      <c r="X2885" s="50"/>
      <c r="Y2885" s="50"/>
      <c r="Z2885" s="250"/>
      <c r="AA2885" s="238"/>
      <c r="AB2885" s="50"/>
      <c r="AC2885" s="50"/>
      <c r="AD2885" s="50"/>
      <c r="AE2885" s="50"/>
      <c r="AF2885" s="50"/>
      <c r="AG2885" s="50"/>
      <c r="AH2885" s="50"/>
      <c r="AI2885" s="50"/>
      <c r="AJ2885" s="50"/>
      <c r="AK2885" s="50"/>
      <c r="AL2885" s="50"/>
      <c r="AM2885" s="50"/>
      <c r="AN2885" s="50"/>
      <c r="AO2885" s="50"/>
      <c r="AP2885" s="50"/>
      <c r="AQ2885" s="50"/>
      <c r="AR2885" s="50"/>
      <c r="AS2885" s="50"/>
      <c r="AT2885" s="50"/>
      <c r="AU2885" s="50"/>
      <c r="AV2885" s="50"/>
      <c r="AW2885" s="50"/>
      <c r="AX2885" s="50"/>
      <c r="AY2885" s="50"/>
      <c r="AZ2885" s="50"/>
      <c r="BA2885" s="50"/>
      <c r="BB2885" s="50"/>
      <c r="BC2885" s="50"/>
      <c r="BD2885" s="50"/>
      <c r="BE2885" s="50"/>
      <c r="BF2885" s="50"/>
      <c r="BG2885" s="50"/>
      <c r="BH2885" s="50"/>
      <c r="BI2885" s="50"/>
      <c r="BJ2885" s="50"/>
      <c r="BK2885" s="50"/>
      <c r="BL2885" s="50"/>
      <c r="BM2885" s="50"/>
      <c r="BN2885" s="50"/>
      <c r="BO2885" s="50"/>
      <c r="BP2885" s="50"/>
      <c r="BQ2885" s="50"/>
      <c r="BR2885" s="50"/>
      <c r="BS2885" s="50"/>
      <c r="BT2885" s="50"/>
      <c r="BU2885" s="50"/>
      <c r="BV2885" s="50"/>
      <c r="BW2885" s="50"/>
      <c r="BX2885" s="50"/>
      <c r="BY2885" s="50"/>
      <c r="BZ2885" s="50"/>
      <c r="CA2885" s="50"/>
      <c r="CB2885" s="50"/>
      <c r="CC2885" s="50"/>
      <c r="CD2885" s="50"/>
      <c r="CE2885" s="50"/>
      <c r="CF2885" s="50"/>
      <c r="CG2885" s="50"/>
      <c r="CH2885" s="50"/>
      <c r="CI2885" s="50"/>
      <c r="CJ2885" s="50"/>
      <c r="CK2885" s="50"/>
      <c r="CL2885" s="50"/>
      <c r="CM2885" s="50"/>
      <c r="CN2885" s="50"/>
      <c r="CO2885" s="50"/>
      <c r="CP2885" s="50"/>
      <c r="CQ2885" s="50"/>
      <c r="CR2885" s="50"/>
      <c r="CS2885" s="50"/>
      <c r="CT2885" s="50"/>
      <c r="CU2885" s="50"/>
      <c r="CV2885" s="50"/>
      <c r="CW2885" s="50"/>
      <c r="CX2885" s="50"/>
      <c r="CY2885" s="50"/>
      <c r="CZ2885" s="50"/>
      <c r="DA2885" s="50"/>
      <c r="DB2885" s="50"/>
      <c r="DC2885" s="50"/>
      <c r="DD2885" s="50"/>
      <c r="DE2885" s="50"/>
      <c r="DF2885" s="50"/>
    </row>
    <row r="2886" spans="2:110" x14ac:dyDescent="0.2">
      <c r="B2886" s="176"/>
      <c r="C2886" s="176"/>
      <c r="E2886" s="203"/>
      <c r="F2886" s="203"/>
      <c r="G2886" s="203"/>
      <c r="H2886" s="203"/>
      <c r="I2886" s="203"/>
      <c r="J2886" s="203"/>
      <c r="K2886" s="203"/>
      <c r="L2886" s="203"/>
      <c r="M2886" s="203"/>
      <c r="N2886" s="203"/>
      <c r="O2886" s="203"/>
      <c r="P2886" s="203"/>
      <c r="Q2886" s="204"/>
      <c r="R2886" s="204"/>
      <c r="S2886" s="234"/>
      <c r="T2886" s="50"/>
      <c r="U2886" s="50"/>
      <c r="V2886" s="50"/>
      <c r="W2886" s="50"/>
      <c r="X2886" s="50"/>
      <c r="Y2886" s="50"/>
      <c r="Z2886" s="250"/>
      <c r="AA2886" s="238"/>
      <c r="AB2886" s="50"/>
      <c r="AC2886" s="50"/>
      <c r="AD2886" s="50"/>
      <c r="AE2886" s="50"/>
      <c r="AF2886" s="50"/>
      <c r="AG2886" s="50"/>
      <c r="AH2886" s="50"/>
      <c r="AI2886" s="50"/>
      <c r="AJ2886" s="50"/>
      <c r="AK2886" s="50"/>
      <c r="AL2886" s="50"/>
      <c r="AM2886" s="50"/>
      <c r="AN2886" s="50"/>
      <c r="AO2886" s="50"/>
      <c r="AP2886" s="50"/>
      <c r="AQ2886" s="50"/>
      <c r="AR2886" s="50"/>
      <c r="AS2886" s="50"/>
      <c r="AT2886" s="50"/>
      <c r="AU2886" s="50"/>
      <c r="AV2886" s="50"/>
      <c r="AW2886" s="50"/>
      <c r="AX2886" s="50"/>
      <c r="AY2886" s="50"/>
      <c r="AZ2886" s="50"/>
      <c r="BA2886" s="50"/>
      <c r="BB2886" s="50"/>
      <c r="BC2886" s="50"/>
      <c r="BD2886" s="50"/>
      <c r="BE2886" s="50"/>
      <c r="BF2886" s="50"/>
      <c r="BG2886" s="50"/>
      <c r="BH2886" s="50"/>
      <c r="BI2886" s="50"/>
      <c r="BJ2886" s="50"/>
      <c r="BK2886" s="50"/>
      <c r="BL2886" s="50"/>
      <c r="BM2886" s="50"/>
      <c r="BN2886" s="50"/>
      <c r="BO2886" s="50"/>
      <c r="BP2886" s="50"/>
      <c r="BQ2886" s="50"/>
      <c r="BR2886" s="50"/>
      <c r="BS2886" s="50"/>
      <c r="BT2886" s="50"/>
      <c r="BU2886" s="50"/>
      <c r="BV2886" s="50"/>
      <c r="BW2886" s="50"/>
      <c r="BX2886" s="50"/>
      <c r="BY2886" s="50"/>
      <c r="BZ2886" s="50"/>
      <c r="CA2886" s="50"/>
      <c r="CB2886" s="50"/>
      <c r="CC2886" s="50"/>
      <c r="CD2886" s="50"/>
      <c r="CE2886" s="50"/>
      <c r="CF2886" s="50"/>
      <c r="CG2886" s="50"/>
      <c r="CH2886" s="50"/>
      <c r="CI2886" s="50"/>
      <c r="CJ2886" s="50"/>
      <c r="CK2886" s="50"/>
      <c r="CL2886" s="50"/>
      <c r="CM2886" s="50"/>
      <c r="CN2886" s="50"/>
      <c r="CO2886" s="50"/>
      <c r="CP2886" s="50"/>
      <c r="CQ2886" s="50"/>
      <c r="CR2886" s="50"/>
      <c r="CS2886" s="50"/>
      <c r="CT2886" s="50"/>
      <c r="CU2886" s="50"/>
      <c r="CV2886" s="50"/>
      <c r="CW2886" s="50"/>
      <c r="CX2886" s="50"/>
      <c r="CY2886" s="50"/>
      <c r="CZ2886" s="50"/>
      <c r="DA2886" s="50"/>
      <c r="DB2886" s="50"/>
      <c r="DC2886" s="50"/>
      <c r="DD2886" s="50"/>
      <c r="DE2886" s="50"/>
      <c r="DF2886" s="50"/>
    </row>
    <row r="2887" spans="2:110" x14ac:dyDescent="0.2">
      <c r="B2887" s="195"/>
      <c r="C2887" s="195"/>
      <c r="D2887" s="200"/>
      <c r="E2887" s="203"/>
      <c r="F2887" s="203"/>
      <c r="G2887" s="203"/>
      <c r="H2887" s="203"/>
      <c r="I2887" s="203"/>
      <c r="J2887" s="203"/>
      <c r="K2887" s="203"/>
      <c r="L2887" s="203"/>
      <c r="M2887" s="203"/>
      <c r="N2887" s="203"/>
      <c r="O2887" s="203"/>
      <c r="P2887" s="203"/>
      <c r="Q2887" s="204"/>
      <c r="R2887" s="204"/>
      <c r="S2887" s="234"/>
      <c r="T2887" s="50"/>
      <c r="U2887" s="50"/>
      <c r="V2887" s="50"/>
      <c r="W2887" s="50"/>
      <c r="X2887" s="50"/>
      <c r="Y2887" s="50"/>
      <c r="Z2887" s="250"/>
      <c r="AA2887" s="238"/>
      <c r="AB2887" s="50"/>
      <c r="AC2887" s="50"/>
      <c r="AD2887" s="50"/>
      <c r="AE2887" s="50"/>
      <c r="AF2887" s="50"/>
      <c r="AG2887" s="50"/>
      <c r="AH2887" s="50"/>
      <c r="AI2887" s="50"/>
      <c r="AJ2887" s="50"/>
      <c r="AK2887" s="50"/>
      <c r="AL2887" s="50"/>
      <c r="AM2887" s="50"/>
      <c r="AN2887" s="50"/>
      <c r="AO2887" s="50"/>
      <c r="AP2887" s="50"/>
      <c r="AQ2887" s="50"/>
      <c r="AR2887" s="50"/>
      <c r="AS2887" s="50"/>
      <c r="AT2887" s="50"/>
      <c r="AU2887" s="50"/>
      <c r="AV2887" s="50"/>
      <c r="AW2887" s="50"/>
      <c r="AX2887" s="50"/>
      <c r="AY2887" s="50"/>
      <c r="AZ2887" s="50"/>
      <c r="BA2887" s="50"/>
      <c r="BB2887" s="50"/>
      <c r="BC2887" s="50"/>
      <c r="BD2887" s="50"/>
      <c r="BE2887" s="50"/>
      <c r="BF2887" s="50"/>
      <c r="BG2887" s="50"/>
      <c r="BH2887" s="50"/>
      <c r="BI2887" s="50"/>
      <c r="BJ2887" s="50"/>
      <c r="BK2887" s="50"/>
      <c r="BL2887" s="50"/>
      <c r="BM2887" s="50"/>
      <c r="BN2887" s="50"/>
      <c r="BO2887" s="50"/>
      <c r="BP2887" s="50"/>
      <c r="BQ2887" s="50"/>
      <c r="BR2887" s="50"/>
      <c r="BS2887" s="50"/>
      <c r="BT2887" s="50"/>
      <c r="BU2887" s="50"/>
      <c r="BV2887" s="50"/>
      <c r="BW2887" s="50"/>
      <c r="BX2887" s="50"/>
      <c r="BY2887" s="50"/>
      <c r="BZ2887" s="50"/>
      <c r="CA2887" s="50"/>
      <c r="CB2887" s="50"/>
      <c r="CC2887" s="50"/>
      <c r="CD2887" s="50"/>
      <c r="CE2887" s="50"/>
      <c r="CF2887" s="50"/>
      <c r="CG2887" s="50"/>
      <c r="CH2887" s="50"/>
      <c r="CI2887" s="50"/>
      <c r="CJ2887" s="50"/>
      <c r="CK2887" s="50"/>
      <c r="CL2887" s="50"/>
      <c r="CM2887" s="50"/>
      <c r="CN2887" s="50"/>
      <c r="CO2887" s="50"/>
      <c r="CP2887" s="50"/>
      <c r="CQ2887" s="50"/>
      <c r="CR2887" s="50"/>
      <c r="CS2887" s="50"/>
      <c r="CT2887" s="50"/>
      <c r="CU2887" s="50"/>
      <c r="CV2887" s="50"/>
      <c r="CW2887" s="50"/>
      <c r="CX2887" s="50"/>
      <c r="CY2887" s="50"/>
      <c r="CZ2887" s="50"/>
      <c r="DA2887" s="50"/>
      <c r="DB2887" s="50"/>
      <c r="DC2887" s="50"/>
      <c r="DD2887" s="50"/>
      <c r="DE2887" s="50"/>
      <c r="DF2887" s="50"/>
    </row>
    <row r="2888" spans="2:110" x14ac:dyDescent="0.2">
      <c r="D2888" s="200"/>
      <c r="E2888" s="203"/>
      <c r="F2888" s="203"/>
      <c r="G2888" s="203"/>
      <c r="H2888" s="203"/>
      <c r="I2888" s="203"/>
      <c r="J2888" s="203"/>
      <c r="K2888" s="203"/>
      <c r="L2888" s="203"/>
      <c r="M2888" s="203"/>
      <c r="N2888" s="203"/>
      <c r="O2888" s="203"/>
      <c r="P2888" s="203"/>
      <c r="Q2888" s="204"/>
      <c r="R2888" s="204"/>
      <c r="S2888" s="234"/>
      <c r="T2888" s="50"/>
      <c r="U2888" s="50"/>
      <c r="V2888" s="50"/>
      <c r="W2888" s="50"/>
      <c r="X2888" s="50"/>
      <c r="Y2888" s="50"/>
      <c r="Z2888" s="250"/>
      <c r="AA2888" s="238"/>
      <c r="AB2888" s="50"/>
      <c r="AC2888" s="50"/>
      <c r="AD2888" s="50"/>
      <c r="AE2888" s="50"/>
      <c r="AF2888" s="50"/>
      <c r="AG2888" s="50"/>
      <c r="AH2888" s="50"/>
      <c r="AI2888" s="50"/>
      <c r="AJ2888" s="50"/>
      <c r="AK2888" s="50"/>
      <c r="AL2888" s="50"/>
      <c r="AM2888" s="50"/>
      <c r="AN2888" s="50"/>
      <c r="AO2888" s="50"/>
      <c r="AP2888" s="50"/>
      <c r="AQ2888" s="50"/>
      <c r="AR2888" s="50"/>
      <c r="AS2888" s="50"/>
      <c r="AT2888" s="50"/>
      <c r="AU2888" s="50"/>
      <c r="AV2888" s="50"/>
      <c r="AW2888" s="50"/>
      <c r="AX2888" s="50"/>
      <c r="AY2888" s="50"/>
      <c r="AZ2888" s="50"/>
      <c r="BA2888" s="50"/>
      <c r="BB2888" s="50"/>
      <c r="BC2888" s="50"/>
      <c r="BD2888" s="50"/>
      <c r="BE2888" s="50"/>
      <c r="BF2888" s="50"/>
      <c r="BG2888" s="50"/>
      <c r="BH2888" s="50"/>
      <c r="BI2888" s="50"/>
      <c r="BJ2888" s="50"/>
      <c r="BK2888" s="50"/>
      <c r="BL2888" s="50"/>
      <c r="BM2888" s="50"/>
      <c r="BN2888" s="50"/>
      <c r="BO2888" s="50"/>
      <c r="BP2888" s="50"/>
      <c r="BQ2888" s="50"/>
      <c r="BR2888" s="50"/>
      <c r="BS2888" s="50"/>
      <c r="BT2888" s="50"/>
      <c r="BU2888" s="50"/>
      <c r="BV2888" s="50"/>
      <c r="BW2888" s="50"/>
      <c r="BX2888" s="50"/>
      <c r="BY2888" s="50"/>
      <c r="BZ2888" s="50"/>
      <c r="CA2888" s="50"/>
      <c r="CB2888" s="50"/>
      <c r="CC2888" s="50"/>
      <c r="CD2888" s="50"/>
      <c r="CE2888" s="50"/>
      <c r="CF2888" s="50"/>
      <c r="CG2888" s="50"/>
      <c r="CH2888" s="50"/>
      <c r="CI2888" s="50"/>
      <c r="CJ2888" s="50"/>
      <c r="CK2888" s="50"/>
      <c r="CL2888" s="50"/>
      <c r="CM2888" s="50"/>
      <c r="CN2888" s="50"/>
      <c r="CO2888" s="50"/>
      <c r="CP2888" s="50"/>
      <c r="CQ2888" s="50"/>
      <c r="CR2888" s="50"/>
      <c r="CS2888" s="50"/>
      <c r="CT2888" s="50"/>
      <c r="CU2888" s="50"/>
      <c r="CV2888" s="50"/>
      <c r="CW2888" s="50"/>
      <c r="CX2888" s="50"/>
      <c r="CY2888" s="50"/>
      <c r="CZ2888" s="50"/>
      <c r="DA2888" s="50"/>
      <c r="DB2888" s="50"/>
      <c r="DC2888" s="50"/>
      <c r="DD2888" s="50"/>
      <c r="DE2888" s="50"/>
      <c r="DF2888" s="50"/>
    </row>
    <row r="2889" spans="2:110" x14ac:dyDescent="0.2">
      <c r="E2889" s="203"/>
      <c r="F2889" s="203"/>
      <c r="G2889" s="203"/>
      <c r="H2889" s="203"/>
      <c r="I2889" s="203"/>
      <c r="J2889" s="203"/>
      <c r="K2889" s="203"/>
      <c r="L2889" s="203"/>
      <c r="M2889" s="203"/>
      <c r="N2889" s="203"/>
      <c r="O2889" s="203"/>
      <c r="P2889" s="203"/>
      <c r="Q2889" s="204"/>
      <c r="R2889" s="204"/>
      <c r="S2889" s="234"/>
      <c r="T2889" s="50"/>
      <c r="U2889" s="50"/>
      <c r="V2889" s="50"/>
      <c r="W2889" s="50"/>
      <c r="X2889" s="50"/>
      <c r="Y2889" s="50"/>
      <c r="Z2889" s="250"/>
      <c r="AA2889" s="238"/>
      <c r="AB2889" s="50"/>
      <c r="AC2889" s="50"/>
      <c r="AD2889" s="50"/>
      <c r="AE2889" s="50"/>
      <c r="AF2889" s="50"/>
      <c r="AG2889" s="50"/>
      <c r="AH2889" s="50"/>
      <c r="AI2889" s="50"/>
      <c r="AJ2889" s="50"/>
      <c r="AK2889" s="50"/>
      <c r="AL2889" s="50"/>
      <c r="AM2889" s="50"/>
      <c r="AN2889" s="50"/>
      <c r="AO2889" s="50"/>
      <c r="AP2889" s="50"/>
      <c r="AQ2889" s="50"/>
      <c r="AR2889" s="50"/>
      <c r="AS2889" s="50"/>
      <c r="AT2889" s="50"/>
      <c r="AU2889" s="50"/>
      <c r="AV2889" s="50"/>
      <c r="AW2889" s="50"/>
      <c r="AX2889" s="50"/>
      <c r="AY2889" s="50"/>
      <c r="AZ2889" s="50"/>
      <c r="BA2889" s="50"/>
      <c r="BB2889" s="50"/>
      <c r="BC2889" s="50"/>
      <c r="BD2889" s="50"/>
      <c r="BE2889" s="50"/>
      <c r="BF2889" s="50"/>
      <c r="BG2889" s="50"/>
      <c r="BH2889" s="50"/>
      <c r="BI2889" s="50"/>
      <c r="BJ2889" s="50"/>
      <c r="BK2889" s="50"/>
      <c r="BL2889" s="50"/>
      <c r="BM2889" s="50"/>
      <c r="BN2889" s="50"/>
      <c r="BO2889" s="50"/>
      <c r="BP2889" s="50"/>
      <c r="BQ2889" s="50"/>
      <c r="BR2889" s="50"/>
      <c r="BS2889" s="50"/>
      <c r="BT2889" s="50"/>
      <c r="BU2889" s="50"/>
      <c r="BV2889" s="50"/>
      <c r="BW2889" s="50"/>
      <c r="BX2889" s="50"/>
      <c r="BY2889" s="50"/>
      <c r="BZ2889" s="50"/>
      <c r="CA2889" s="50"/>
      <c r="CB2889" s="50"/>
      <c r="CC2889" s="50"/>
      <c r="CD2889" s="50"/>
      <c r="CE2889" s="50"/>
      <c r="CF2889" s="50"/>
      <c r="CG2889" s="50"/>
      <c r="CH2889" s="50"/>
      <c r="CI2889" s="50"/>
      <c r="CJ2889" s="50"/>
      <c r="CK2889" s="50"/>
      <c r="CL2889" s="50"/>
      <c r="CM2889" s="50"/>
      <c r="CN2889" s="50"/>
      <c r="CO2889" s="50"/>
      <c r="CP2889" s="50"/>
      <c r="CQ2889" s="50"/>
      <c r="CR2889" s="50"/>
      <c r="CS2889" s="50"/>
      <c r="CT2889" s="50"/>
      <c r="CU2889" s="50"/>
      <c r="CV2889" s="50"/>
      <c r="CW2889" s="50"/>
      <c r="CX2889" s="50"/>
      <c r="CY2889" s="50"/>
      <c r="CZ2889" s="50"/>
      <c r="DA2889" s="50"/>
      <c r="DB2889" s="50"/>
      <c r="DC2889" s="50"/>
      <c r="DD2889" s="50"/>
      <c r="DE2889" s="50"/>
      <c r="DF2889" s="50"/>
    </row>
    <row r="2890" spans="2:110" x14ac:dyDescent="0.2">
      <c r="E2890" s="203"/>
      <c r="F2890" s="203"/>
      <c r="G2890" s="203"/>
      <c r="H2890" s="203"/>
      <c r="I2890" s="203"/>
      <c r="J2890" s="203"/>
      <c r="K2890" s="203"/>
      <c r="L2890" s="203"/>
      <c r="M2890" s="203"/>
      <c r="N2890" s="203"/>
      <c r="O2890" s="203"/>
      <c r="P2890" s="203"/>
      <c r="Q2890" s="204"/>
      <c r="R2890" s="204"/>
      <c r="S2890" s="234"/>
      <c r="T2890" s="50"/>
      <c r="U2890" s="50"/>
      <c r="V2890" s="50"/>
      <c r="W2890" s="50"/>
      <c r="X2890" s="50"/>
      <c r="Y2890" s="50"/>
      <c r="Z2890" s="250"/>
      <c r="AA2890" s="238"/>
      <c r="AB2890" s="50"/>
      <c r="AC2890" s="50"/>
      <c r="AD2890" s="50"/>
      <c r="AE2890" s="50"/>
      <c r="AF2890" s="50"/>
      <c r="AG2890" s="50"/>
      <c r="AH2890" s="50"/>
      <c r="AI2890" s="50"/>
      <c r="AJ2890" s="50"/>
      <c r="AK2890" s="50"/>
      <c r="AL2890" s="50"/>
      <c r="AM2890" s="50"/>
      <c r="AN2890" s="50"/>
      <c r="AO2890" s="50"/>
      <c r="AP2890" s="50"/>
      <c r="AQ2890" s="50"/>
      <c r="AR2890" s="50"/>
      <c r="AS2890" s="50"/>
      <c r="AT2890" s="50"/>
      <c r="AU2890" s="50"/>
      <c r="AV2890" s="50"/>
      <c r="AW2890" s="50"/>
      <c r="AX2890" s="50"/>
      <c r="AY2890" s="50"/>
      <c r="AZ2890" s="50"/>
      <c r="BA2890" s="50"/>
      <c r="BB2890" s="50"/>
      <c r="BC2890" s="50"/>
      <c r="BD2890" s="50"/>
      <c r="BE2890" s="50"/>
      <c r="BF2890" s="50"/>
      <c r="BG2890" s="50"/>
      <c r="BH2890" s="50"/>
      <c r="BI2890" s="50"/>
      <c r="BJ2890" s="50"/>
      <c r="BK2890" s="50"/>
      <c r="BL2890" s="50"/>
      <c r="BM2890" s="50"/>
      <c r="BN2890" s="50"/>
      <c r="BO2890" s="50"/>
      <c r="BP2890" s="50"/>
      <c r="BQ2890" s="50"/>
      <c r="BR2890" s="50"/>
      <c r="BS2890" s="50"/>
      <c r="BT2890" s="50"/>
      <c r="BU2890" s="50"/>
      <c r="BV2890" s="50"/>
      <c r="BW2890" s="50"/>
      <c r="BX2890" s="50"/>
      <c r="BY2890" s="50"/>
      <c r="BZ2890" s="50"/>
      <c r="CA2890" s="50"/>
      <c r="CB2890" s="50"/>
      <c r="CC2890" s="50"/>
      <c r="CD2890" s="50"/>
      <c r="CE2890" s="50"/>
      <c r="CF2890" s="50"/>
      <c r="CG2890" s="50"/>
      <c r="CH2890" s="50"/>
      <c r="CI2890" s="50"/>
      <c r="CJ2890" s="50"/>
      <c r="CK2890" s="50"/>
      <c r="CL2890" s="50"/>
      <c r="CM2890" s="50"/>
      <c r="CN2890" s="50"/>
      <c r="CO2890" s="50"/>
      <c r="CP2890" s="50"/>
      <c r="CQ2890" s="50"/>
      <c r="CR2890" s="50"/>
      <c r="CS2890" s="50"/>
      <c r="CT2890" s="50"/>
      <c r="CU2890" s="50"/>
      <c r="CV2890" s="50"/>
      <c r="CW2890" s="50"/>
      <c r="CX2890" s="50"/>
      <c r="CY2890" s="50"/>
      <c r="CZ2890" s="50"/>
      <c r="DA2890" s="50"/>
      <c r="DB2890" s="50"/>
      <c r="DC2890" s="50"/>
      <c r="DD2890" s="50"/>
      <c r="DE2890" s="50"/>
      <c r="DF2890" s="50"/>
    </row>
    <row r="2891" spans="2:110" x14ac:dyDescent="0.2">
      <c r="D2891" s="200"/>
      <c r="E2891" s="203"/>
      <c r="F2891" s="203"/>
      <c r="G2891" s="203"/>
      <c r="H2891" s="203"/>
      <c r="I2891" s="203"/>
      <c r="J2891" s="203"/>
      <c r="K2891" s="203"/>
      <c r="L2891" s="203"/>
      <c r="M2891" s="203"/>
      <c r="N2891" s="203"/>
      <c r="O2891" s="203"/>
      <c r="P2891" s="203"/>
      <c r="Q2891" s="204"/>
      <c r="R2891" s="204"/>
      <c r="S2891" s="234"/>
      <c r="T2891" s="50"/>
      <c r="U2891" s="50"/>
      <c r="V2891" s="50"/>
      <c r="W2891" s="50"/>
      <c r="X2891" s="50"/>
      <c r="Y2891" s="50"/>
      <c r="Z2891" s="250"/>
      <c r="AA2891" s="238"/>
      <c r="AB2891" s="50"/>
      <c r="AC2891" s="50"/>
      <c r="AD2891" s="50"/>
      <c r="AE2891" s="50"/>
      <c r="AF2891" s="50"/>
      <c r="AG2891" s="50"/>
      <c r="AH2891" s="50"/>
      <c r="AI2891" s="50"/>
      <c r="AJ2891" s="50"/>
      <c r="AK2891" s="50"/>
      <c r="AL2891" s="50"/>
      <c r="AM2891" s="50"/>
      <c r="AN2891" s="50"/>
      <c r="AO2891" s="50"/>
      <c r="AP2891" s="50"/>
      <c r="AQ2891" s="50"/>
      <c r="AR2891" s="50"/>
      <c r="AS2891" s="50"/>
      <c r="AT2891" s="50"/>
      <c r="AU2891" s="50"/>
      <c r="AV2891" s="50"/>
      <c r="AW2891" s="50"/>
      <c r="AX2891" s="50"/>
      <c r="AY2891" s="50"/>
      <c r="AZ2891" s="50"/>
      <c r="BA2891" s="50"/>
      <c r="BB2891" s="50"/>
      <c r="BC2891" s="50"/>
      <c r="BD2891" s="50"/>
      <c r="BE2891" s="50"/>
      <c r="BF2891" s="50"/>
      <c r="BG2891" s="50"/>
      <c r="BH2891" s="50"/>
      <c r="BI2891" s="50"/>
      <c r="BJ2891" s="50"/>
      <c r="BK2891" s="50"/>
      <c r="BL2891" s="50"/>
      <c r="BM2891" s="50"/>
      <c r="BN2891" s="50"/>
      <c r="BO2891" s="50"/>
      <c r="BP2891" s="50"/>
      <c r="BQ2891" s="50"/>
      <c r="BR2891" s="50"/>
      <c r="BS2891" s="50"/>
      <c r="BT2891" s="50"/>
      <c r="BU2891" s="50"/>
      <c r="BV2891" s="50"/>
      <c r="BW2891" s="50"/>
      <c r="BX2891" s="50"/>
      <c r="BY2891" s="50"/>
      <c r="BZ2891" s="50"/>
      <c r="CA2891" s="50"/>
      <c r="CB2891" s="50"/>
      <c r="CC2891" s="50"/>
      <c r="CD2891" s="50"/>
      <c r="CE2891" s="50"/>
      <c r="CF2891" s="50"/>
      <c r="CG2891" s="50"/>
      <c r="CH2891" s="50"/>
      <c r="CI2891" s="50"/>
      <c r="CJ2891" s="50"/>
      <c r="CK2891" s="50"/>
      <c r="CL2891" s="50"/>
      <c r="CM2891" s="50"/>
      <c r="CN2891" s="50"/>
      <c r="CO2891" s="50"/>
      <c r="CP2891" s="50"/>
      <c r="CQ2891" s="50"/>
      <c r="CR2891" s="50"/>
      <c r="CS2891" s="50"/>
      <c r="CT2891" s="50"/>
      <c r="CU2891" s="50"/>
      <c r="CV2891" s="50"/>
      <c r="CW2891" s="50"/>
      <c r="CX2891" s="50"/>
      <c r="CY2891" s="50"/>
      <c r="CZ2891" s="50"/>
      <c r="DA2891" s="50"/>
      <c r="DB2891" s="50"/>
      <c r="DC2891" s="50"/>
      <c r="DD2891" s="50"/>
      <c r="DE2891" s="50"/>
      <c r="DF2891" s="50"/>
    </row>
    <row r="2892" spans="2:110" x14ac:dyDescent="0.2">
      <c r="E2892" s="203"/>
      <c r="F2892" s="203"/>
      <c r="G2892" s="203"/>
      <c r="H2892" s="203"/>
      <c r="I2892" s="203"/>
      <c r="J2892" s="203"/>
      <c r="K2892" s="203"/>
      <c r="L2892" s="203"/>
      <c r="M2892" s="203"/>
      <c r="N2892" s="203"/>
      <c r="O2892" s="203"/>
      <c r="P2892" s="203"/>
      <c r="Q2892" s="204"/>
      <c r="R2892" s="204"/>
      <c r="S2892" s="234"/>
      <c r="T2892" s="50"/>
      <c r="U2892" s="50"/>
      <c r="V2892" s="50"/>
      <c r="W2892" s="50"/>
      <c r="X2892" s="50"/>
      <c r="Y2892" s="50"/>
      <c r="Z2892" s="250"/>
      <c r="AA2892" s="238"/>
      <c r="AB2892" s="50"/>
      <c r="AC2892" s="50"/>
      <c r="AD2892" s="50"/>
      <c r="AE2892" s="50"/>
      <c r="AF2892" s="50"/>
      <c r="AG2892" s="50"/>
      <c r="AH2892" s="50"/>
      <c r="AI2892" s="50"/>
      <c r="AJ2892" s="50"/>
      <c r="AK2892" s="50"/>
      <c r="AL2892" s="50"/>
      <c r="AM2892" s="50"/>
      <c r="AN2892" s="50"/>
      <c r="AO2892" s="50"/>
      <c r="AP2892" s="50"/>
      <c r="AQ2892" s="50"/>
      <c r="AR2892" s="50"/>
      <c r="AS2892" s="50"/>
      <c r="AT2892" s="50"/>
      <c r="AU2892" s="50"/>
      <c r="AV2892" s="50"/>
      <c r="AW2892" s="50"/>
      <c r="AX2892" s="50"/>
      <c r="AY2892" s="50"/>
      <c r="AZ2892" s="50"/>
      <c r="BA2892" s="50"/>
      <c r="BB2892" s="50"/>
      <c r="BC2892" s="50"/>
      <c r="BD2892" s="50"/>
      <c r="BE2892" s="50"/>
      <c r="BF2892" s="50"/>
      <c r="BG2892" s="50"/>
      <c r="BH2892" s="50"/>
      <c r="BI2892" s="50"/>
      <c r="BJ2892" s="50"/>
      <c r="BK2892" s="50"/>
      <c r="BL2892" s="50"/>
      <c r="BM2892" s="50"/>
      <c r="BN2892" s="50"/>
      <c r="BO2892" s="50"/>
      <c r="BP2892" s="50"/>
      <c r="BQ2892" s="50"/>
      <c r="BR2892" s="50"/>
      <c r="BS2892" s="50"/>
      <c r="BT2892" s="50"/>
      <c r="BU2892" s="50"/>
      <c r="BV2892" s="50"/>
      <c r="BW2892" s="50"/>
      <c r="BX2892" s="50"/>
      <c r="BY2892" s="50"/>
      <c r="BZ2892" s="50"/>
      <c r="CA2892" s="50"/>
      <c r="CB2892" s="50"/>
      <c r="CC2892" s="50"/>
      <c r="CD2892" s="50"/>
      <c r="CE2892" s="50"/>
      <c r="CF2892" s="50"/>
      <c r="CG2892" s="50"/>
      <c r="CH2892" s="50"/>
      <c r="CI2892" s="50"/>
      <c r="CJ2892" s="50"/>
      <c r="CK2892" s="50"/>
      <c r="CL2892" s="50"/>
      <c r="CM2892" s="50"/>
      <c r="CN2892" s="50"/>
      <c r="CO2892" s="50"/>
      <c r="CP2892" s="50"/>
      <c r="CQ2892" s="50"/>
      <c r="CR2892" s="50"/>
      <c r="CS2892" s="50"/>
      <c r="CT2892" s="50"/>
      <c r="CU2892" s="50"/>
      <c r="CV2892" s="50"/>
      <c r="CW2892" s="50"/>
      <c r="CX2892" s="50"/>
      <c r="CY2892" s="50"/>
      <c r="CZ2892" s="50"/>
      <c r="DA2892" s="50"/>
      <c r="DB2892" s="50"/>
      <c r="DC2892" s="50"/>
      <c r="DD2892" s="50"/>
      <c r="DE2892" s="50"/>
      <c r="DF2892" s="50"/>
    </row>
    <row r="2893" spans="2:110" x14ac:dyDescent="0.2">
      <c r="E2893" s="203"/>
      <c r="F2893" s="203"/>
      <c r="G2893" s="203"/>
      <c r="H2893" s="203"/>
      <c r="I2893" s="203"/>
      <c r="J2893" s="203"/>
      <c r="K2893" s="203"/>
      <c r="L2893" s="203"/>
      <c r="M2893" s="203"/>
      <c r="N2893" s="203"/>
      <c r="O2893" s="203"/>
      <c r="P2893" s="203"/>
      <c r="Q2893" s="204"/>
      <c r="R2893" s="204"/>
      <c r="S2893" s="234"/>
      <c r="T2893" s="50"/>
      <c r="U2893" s="50"/>
      <c r="V2893" s="50"/>
      <c r="W2893" s="50"/>
      <c r="X2893" s="50"/>
      <c r="Y2893" s="50"/>
      <c r="Z2893" s="250"/>
      <c r="AA2893" s="238"/>
      <c r="AB2893" s="50"/>
      <c r="AC2893" s="50"/>
      <c r="AD2893" s="50"/>
      <c r="AE2893" s="50"/>
      <c r="AF2893" s="50"/>
      <c r="AG2893" s="50"/>
      <c r="AH2893" s="50"/>
      <c r="AI2893" s="50"/>
      <c r="AJ2893" s="50"/>
      <c r="AK2893" s="50"/>
      <c r="AL2893" s="50"/>
      <c r="AM2893" s="50"/>
      <c r="AN2893" s="50"/>
      <c r="AO2893" s="50"/>
      <c r="AP2893" s="50"/>
      <c r="AQ2893" s="50"/>
      <c r="AR2893" s="50"/>
      <c r="AS2893" s="50"/>
      <c r="AT2893" s="50"/>
      <c r="AU2893" s="50"/>
      <c r="AV2893" s="50"/>
      <c r="AW2893" s="50"/>
      <c r="AX2893" s="50"/>
      <c r="AY2893" s="50"/>
      <c r="AZ2893" s="50"/>
      <c r="BA2893" s="50"/>
      <c r="BB2893" s="50"/>
      <c r="BC2893" s="50"/>
      <c r="BD2893" s="50"/>
      <c r="BE2893" s="50"/>
      <c r="BF2893" s="50"/>
      <c r="BG2893" s="50"/>
      <c r="BH2893" s="50"/>
      <c r="BI2893" s="50"/>
      <c r="BJ2893" s="50"/>
      <c r="BK2893" s="50"/>
      <c r="BL2893" s="50"/>
      <c r="BM2893" s="50"/>
      <c r="BN2893" s="50"/>
      <c r="BO2893" s="50"/>
      <c r="BP2893" s="50"/>
      <c r="BQ2893" s="50"/>
      <c r="BR2893" s="50"/>
      <c r="BS2893" s="50"/>
      <c r="BT2893" s="50"/>
      <c r="BU2893" s="50"/>
      <c r="BV2893" s="50"/>
      <c r="BW2893" s="50"/>
      <c r="BX2893" s="50"/>
      <c r="BY2893" s="50"/>
      <c r="BZ2893" s="50"/>
      <c r="CA2893" s="50"/>
      <c r="CB2893" s="50"/>
      <c r="CC2893" s="50"/>
      <c r="CD2893" s="50"/>
      <c r="CE2893" s="50"/>
      <c r="CF2893" s="50"/>
      <c r="CG2893" s="50"/>
      <c r="CH2893" s="50"/>
      <c r="CI2893" s="50"/>
      <c r="CJ2893" s="50"/>
      <c r="CK2893" s="50"/>
      <c r="CL2893" s="50"/>
      <c r="CM2893" s="50"/>
      <c r="CN2893" s="50"/>
      <c r="CO2893" s="50"/>
      <c r="CP2893" s="50"/>
      <c r="CQ2893" s="50"/>
      <c r="CR2893" s="50"/>
      <c r="CS2893" s="50"/>
      <c r="CT2893" s="50"/>
      <c r="CU2893" s="50"/>
      <c r="CV2893" s="50"/>
      <c r="CW2893" s="50"/>
      <c r="CX2893" s="50"/>
      <c r="CY2893" s="50"/>
      <c r="CZ2893" s="50"/>
      <c r="DA2893" s="50"/>
      <c r="DB2893" s="50"/>
      <c r="DC2893" s="50"/>
      <c r="DD2893" s="50"/>
      <c r="DE2893" s="50"/>
      <c r="DF2893" s="50"/>
    </row>
    <row r="2894" spans="2:110" x14ac:dyDescent="0.2">
      <c r="E2894" s="203"/>
      <c r="F2894" s="203"/>
      <c r="G2894" s="203"/>
      <c r="H2894" s="203"/>
      <c r="I2894" s="203"/>
      <c r="J2894" s="203"/>
      <c r="K2894" s="203"/>
      <c r="L2894" s="203"/>
      <c r="M2894" s="203"/>
      <c r="N2894" s="203"/>
      <c r="O2894" s="203"/>
      <c r="P2894" s="203"/>
      <c r="Q2894" s="204"/>
      <c r="R2894" s="204"/>
      <c r="S2894" s="234"/>
      <c r="T2894" s="50"/>
      <c r="U2894" s="50"/>
      <c r="V2894" s="50"/>
      <c r="W2894" s="50"/>
      <c r="X2894" s="50"/>
      <c r="Y2894" s="50"/>
      <c r="Z2894" s="250"/>
      <c r="AA2894" s="238"/>
      <c r="AB2894" s="50"/>
      <c r="AC2894" s="50"/>
      <c r="AD2894" s="50"/>
      <c r="AE2894" s="50"/>
      <c r="AF2894" s="50"/>
      <c r="AG2894" s="50"/>
      <c r="AH2894" s="50"/>
      <c r="AI2894" s="50"/>
      <c r="AJ2894" s="50"/>
      <c r="AK2894" s="50"/>
      <c r="AL2894" s="50"/>
      <c r="AM2894" s="50"/>
      <c r="AN2894" s="50"/>
      <c r="AO2894" s="50"/>
      <c r="AP2894" s="50"/>
      <c r="AQ2894" s="50"/>
      <c r="AR2894" s="50"/>
      <c r="AS2894" s="50"/>
      <c r="AT2894" s="50"/>
      <c r="AU2894" s="50"/>
      <c r="AV2894" s="50"/>
      <c r="AW2894" s="50"/>
      <c r="AX2894" s="50"/>
      <c r="AY2894" s="50"/>
      <c r="AZ2894" s="50"/>
      <c r="BA2894" s="50"/>
      <c r="BB2894" s="50"/>
      <c r="BC2894" s="50"/>
      <c r="BD2894" s="50"/>
      <c r="BE2894" s="50"/>
      <c r="BF2894" s="50"/>
      <c r="BG2894" s="50"/>
      <c r="BH2894" s="50"/>
      <c r="BI2894" s="50"/>
      <c r="BJ2894" s="50"/>
      <c r="BK2894" s="50"/>
      <c r="BL2894" s="50"/>
      <c r="BM2894" s="50"/>
      <c r="BN2894" s="50"/>
      <c r="BO2894" s="50"/>
      <c r="BP2894" s="50"/>
      <c r="BQ2894" s="50"/>
      <c r="BR2894" s="50"/>
      <c r="BS2894" s="50"/>
      <c r="BT2894" s="50"/>
      <c r="BU2894" s="50"/>
      <c r="BV2894" s="50"/>
      <c r="BW2894" s="50"/>
      <c r="BX2894" s="50"/>
      <c r="BY2894" s="50"/>
      <c r="BZ2894" s="50"/>
      <c r="CA2894" s="50"/>
      <c r="CB2894" s="50"/>
      <c r="CC2894" s="50"/>
      <c r="CD2894" s="50"/>
      <c r="CE2894" s="50"/>
      <c r="CF2894" s="50"/>
      <c r="CG2894" s="50"/>
      <c r="CH2894" s="50"/>
      <c r="CI2894" s="50"/>
      <c r="CJ2894" s="50"/>
      <c r="CK2894" s="50"/>
      <c r="CL2894" s="50"/>
      <c r="CM2894" s="50"/>
      <c r="CN2894" s="50"/>
      <c r="CO2894" s="50"/>
      <c r="CP2894" s="50"/>
      <c r="CQ2894" s="50"/>
      <c r="CR2894" s="50"/>
      <c r="CS2894" s="50"/>
      <c r="CT2894" s="50"/>
      <c r="CU2894" s="50"/>
      <c r="CV2894" s="50"/>
      <c r="CW2894" s="50"/>
      <c r="CX2894" s="50"/>
      <c r="CY2894" s="50"/>
      <c r="CZ2894" s="50"/>
      <c r="DA2894" s="50"/>
      <c r="DB2894" s="50"/>
      <c r="DC2894" s="50"/>
      <c r="DD2894" s="50"/>
      <c r="DE2894" s="50"/>
      <c r="DF2894" s="50"/>
    </row>
    <row r="2895" spans="2:110" x14ac:dyDescent="0.2">
      <c r="D2895" s="200"/>
      <c r="E2895" s="203"/>
      <c r="F2895" s="203"/>
      <c r="G2895" s="203"/>
      <c r="H2895" s="203"/>
      <c r="I2895" s="203"/>
      <c r="J2895" s="203"/>
      <c r="K2895" s="203"/>
      <c r="L2895" s="203"/>
      <c r="M2895" s="203"/>
      <c r="N2895" s="203"/>
      <c r="O2895" s="203"/>
      <c r="P2895" s="203"/>
      <c r="Q2895" s="204"/>
      <c r="R2895" s="204"/>
      <c r="S2895" s="234"/>
      <c r="T2895" s="50"/>
      <c r="U2895" s="50"/>
      <c r="V2895" s="50"/>
      <c r="W2895" s="50"/>
      <c r="X2895" s="50"/>
      <c r="Y2895" s="50"/>
      <c r="Z2895" s="250"/>
      <c r="AA2895" s="238"/>
      <c r="AB2895" s="50"/>
      <c r="AC2895" s="50"/>
      <c r="AD2895" s="50"/>
      <c r="AE2895" s="50"/>
      <c r="AF2895" s="50"/>
      <c r="AG2895" s="50"/>
      <c r="AH2895" s="50"/>
      <c r="AI2895" s="50"/>
      <c r="AJ2895" s="50"/>
      <c r="AK2895" s="50"/>
      <c r="AL2895" s="50"/>
      <c r="AM2895" s="50"/>
      <c r="AN2895" s="50"/>
      <c r="AO2895" s="50"/>
      <c r="AP2895" s="50"/>
      <c r="AQ2895" s="50"/>
      <c r="AR2895" s="50"/>
      <c r="AS2895" s="50"/>
      <c r="AT2895" s="50"/>
      <c r="AU2895" s="50"/>
      <c r="AV2895" s="50"/>
      <c r="AW2895" s="50"/>
      <c r="AX2895" s="50"/>
      <c r="AY2895" s="50"/>
      <c r="AZ2895" s="50"/>
      <c r="BA2895" s="50"/>
      <c r="BB2895" s="50"/>
      <c r="BC2895" s="50"/>
      <c r="BD2895" s="50"/>
      <c r="BE2895" s="50"/>
      <c r="BF2895" s="50"/>
      <c r="BG2895" s="50"/>
      <c r="BH2895" s="50"/>
      <c r="BI2895" s="50"/>
      <c r="BJ2895" s="50"/>
      <c r="BK2895" s="50"/>
      <c r="BL2895" s="50"/>
      <c r="BM2895" s="50"/>
      <c r="BN2895" s="50"/>
      <c r="BO2895" s="50"/>
      <c r="BP2895" s="50"/>
      <c r="BQ2895" s="50"/>
      <c r="BR2895" s="50"/>
      <c r="BS2895" s="50"/>
      <c r="BT2895" s="50"/>
      <c r="BU2895" s="50"/>
      <c r="BV2895" s="50"/>
      <c r="BW2895" s="50"/>
      <c r="BX2895" s="50"/>
      <c r="BY2895" s="50"/>
      <c r="BZ2895" s="50"/>
      <c r="CA2895" s="50"/>
      <c r="CB2895" s="50"/>
      <c r="CC2895" s="50"/>
      <c r="CD2895" s="50"/>
      <c r="CE2895" s="50"/>
      <c r="CF2895" s="50"/>
      <c r="CG2895" s="50"/>
      <c r="CH2895" s="50"/>
      <c r="CI2895" s="50"/>
      <c r="CJ2895" s="50"/>
      <c r="CK2895" s="50"/>
      <c r="CL2895" s="50"/>
      <c r="CM2895" s="50"/>
      <c r="CN2895" s="50"/>
      <c r="CO2895" s="50"/>
      <c r="CP2895" s="50"/>
      <c r="CQ2895" s="50"/>
      <c r="CR2895" s="50"/>
      <c r="CS2895" s="50"/>
      <c r="CT2895" s="50"/>
      <c r="CU2895" s="50"/>
      <c r="CV2895" s="50"/>
      <c r="CW2895" s="50"/>
      <c r="CX2895" s="50"/>
      <c r="CY2895" s="50"/>
      <c r="CZ2895" s="50"/>
      <c r="DA2895" s="50"/>
      <c r="DB2895" s="50"/>
      <c r="DC2895" s="50"/>
      <c r="DD2895" s="50"/>
      <c r="DE2895" s="50"/>
      <c r="DF2895" s="50"/>
    </row>
    <row r="2896" spans="2:110" x14ac:dyDescent="0.2">
      <c r="B2896" s="173"/>
      <c r="E2896" s="203"/>
      <c r="F2896" s="203"/>
      <c r="G2896" s="203"/>
      <c r="H2896" s="203"/>
      <c r="I2896" s="203"/>
      <c r="J2896" s="203"/>
      <c r="K2896" s="203"/>
      <c r="L2896" s="203"/>
      <c r="M2896" s="203"/>
      <c r="N2896" s="203"/>
      <c r="O2896" s="203"/>
      <c r="P2896" s="203"/>
      <c r="Q2896" s="204"/>
      <c r="R2896" s="204"/>
      <c r="S2896" s="234"/>
      <c r="T2896" s="50"/>
      <c r="U2896" s="50"/>
      <c r="V2896" s="50"/>
      <c r="W2896" s="50"/>
      <c r="X2896" s="50"/>
      <c r="Y2896" s="50"/>
      <c r="Z2896" s="250"/>
      <c r="AA2896" s="238"/>
      <c r="AB2896" s="50"/>
      <c r="AC2896" s="50"/>
      <c r="AD2896" s="50"/>
      <c r="AE2896" s="50"/>
      <c r="AF2896" s="50"/>
      <c r="AG2896" s="50"/>
      <c r="AH2896" s="50"/>
      <c r="AI2896" s="50"/>
      <c r="AJ2896" s="50"/>
      <c r="AK2896" s="50"/>
      <c r="AL2896" s="50"/>
      <c r="AM2896" s="50"/>
      <c r="AN2896" s="50"/>
      <c r="AO2896" s="50"/>
      <c r="AP2896" s="50"/>
      <c r="AQ2896" s="50"/>
      <c r="AR2896" s="50"/>
      <c r="AS2896" s="50"/>
      <c r="AT2896" s="50"/>
      <c r="AU2896" s="50"/>
      <c r="AV2896" s="50"/>
      <c r="AW2896" s="50"/>
      <c r="AX2896" s="50"/>
      <c r="AY2896" s="50"/>
      <c r="AZ2896" s="50"/>
      <c r="BA2896" s="50"/>
      <c r="BB2896" s="50"/>
      <c r="BC2896" s="50"/>
      <c r="BD2896" s="50"/>
      <c r="BE2896" s="50"/>
      <c r="BF2896" s="50"/>
      <c r="BG2896" s="50"/>
      <c r="BH2896" s="50"/>
      <c r="BI2896" s="50"/>
      <c r="BJ2896" s="50"/>
      <c r="BK2896" s="50"/>
      <c r="BL2896" s="50"/>
      <c r="BM2896" s="50"/>
      <c r="BN2896" s="50"/>
      <c r="BO2896" s="50"/>
      <c r="BP2896" s="50"/>
      <c r="BQ2896" s="50"/>
      <c r="BR2896" s="50"/>
      <c r="BS2896" s="50"/>
      <c r="BT2896" s="50"/>
      <c r="BU2896" s="50"/>
      <c r="BV2896" s="50"/>
      <c r="BW2896" s="50"/>
      <c r="BX2896" s="50"/>
      <c r="BY2896" s="50"/>
      <c r="BZ2896" s="50"/>
      <c r="CA2896" s="50"/>
      <c r="CB2896" s="50"/>
      <c r="CC2896" s="50"/>
      <c r="CD2896" s="50"/>
      <c r="CE2896" s="50"/>
      <c r="CF2896" s="50"/>
      <c r="CG2896" s="50"/>
      <c r="CH2896" s="50"/>
      <c r="CI2896" s="50"/>
      <c r="CJ2896" s="50"/>
      <c r="CK2896" s="50"/>
      <c r="CL2896" s="50"/>
      <c r="CM2896" s="50"/>
      <c r="CN2896" s="50"/>
      <c r="CO2896" s="50"/>
      <c r="CP2896" s="50"/>
      <c r="CQ2896" s="50"/>
      <c r="CR2896" s="50"/>
      <c r="CS2896" s="50"/>
      <c r="CT2896" s="50"/>
      <c r="CU2896" s="50"/>
      <c r="CV2896" s="50"/>
      <c r="CW2896" s="50"/>
      <c r="CX2896" s="50"/>
      <c r="CY2896" s="50"/>
      <c r="CZ2896" s="50"/>
      <c r="DA2896" s="50"/>
      <c r="DB2896" s="50"/>
      <c r="DC2896" s="50"/>
      <c r="DD2896" s="50"/>
      <c r="DE2896" s="50"/>
      <c r="DF2896" s="50"/>
    </row>
    <row r="2897" spans="2:110" x14ac:dyDescent="0.2">
      <c r="B2897" s="173"/>
      <c r="E2897" s="203"/>
      <c r="F2897" s="203"/>
      <c r="G2897" s="203"/>
      <c r="H2897" s="203"/>
      <c r="I2897" s="203"/>
      <c r="J2897" s="203"/>
      <c r="K2897" s="203"/>
      <c r="L2897" s="203"/>
      <c r="M2897" s="203"/>
      <c r="N2897" s="203"/>
      <c r="O2897" s="203"/>
      <c r="P2897" s="203"/>
      <c r="Q2897" s="204"/>
      <c r="R2897" s="204"/>
      <c r="S2897" s="234"/>
      <c r="T2897" s="50"/>
      <c r="U2897" s="50"/>
      <c r="V2897" s="50"/>
      <c r="W2897" s="50"/>
      <c r="X2897" s="50"/>
      <c r="Y2897" s="50"/>
      <c r="Z2897" s="250"/>
      <c r="AA2897" s="238"/>
      <c r="AB2897" s="50"/>
      <c r="AC2897" s="50"/>
      <c r="AD2897" s="50"/>
      <c r="AE2897" s="50"/>
      <c r="AF2897" s="50"/>
      <c r="AG2897" s="50"/>
      <c r="AH2897" s="50"/>
      <c r="AI2897" s="50"/>
      <c r="AJ2897" s="50"/>
      <c r="AK2897" s="50"/>
      <c r="AL2897" s="50"/>
      <c r="AM2897" s="50"/>
      <c r="AN2897" s="50"/>
      <c r="AO2897" s="50"/>
      <c r="AP2897" s="50"/>
      <c r="AQ2897" s="50"/>
      <c r="AR2897" s="50"/>
      <c r="AS2897" s="50"/>
      <c r="AT2897" s="50"/>
      <c r="AU2897" s="50"/>
      <c r="AV2897" s="50"/>
      <c r="AW2897" s="50"/>
      <c r="AX2897" s="50"/>
      <c r="AY2897" s="50"/>
      <c r="AZ2897" s="50"/>
      <c r="BA2897" s="50"/>
      <c r="BB2897" s="50"/>
      <c r="BC2897" s="50"/>
      <c r="BD2897" s="50"/>
      <c r="BE2897" s="50"/>
      <c r="BF2897" s="50"/>
      <c r="BG2897" s="50"/>
      <c r="BH2897" s="50"/>
      <c r="BI2897" s="50"/>
      <c r="BJ2897" s="50"/>
      <c r="BK2897" s="50"/>
      <c r="BL2897" s="50"/>
      <c r="BM2897" s="50"/>
      <c r="BN2897" s="50"/>
      <c r="BO2897" s="50"/>
      <c r="BP2897" s="50"/>
      <c r="BQ2897" s="50"/>
      <c r="BR2897" s="50"/>
      <c r="BS2897" s="50"/>
      <c r="BT2897" s="50"/>
      <c r="BU2897" s="50"/>
      <c r="BV2897" s="50"/>
      <c r="BW2897" s="50"/>
      <c r="BX2897" s="50"/>
      <c r="BY2897" s="50"/>
      <c r="BZ2897" s="50"/>
      <c r="CA2897" s="50"/>
      <c r="CB2897" s="50"/>
      <c r="CC2897" s="50"/>
      <c r="CD2897" s="50"/>
      <c r="CE2897" s="50"/>
      <c r="CF2897" s="50"/>
      <c r="CG2897" s="50"/>
      <c r="CH2897" s="50"/>
      <c r="CI2897" s="50"/>
      <c r="CJ2897" s="50"/>
      <c r="CK2897" s="50"/>
      <c r="CL2897" s="50"/>
      <c r="CM2897" s="50"/>
      <c r="CN2897" s="50"/>
      <c r="CO2897" s="50"/>
      <c r="CP2897" s="50"/>
      <c r="CQ2897" s="50"/>
      <c r="CR2897" s="50"/>
      <c r="CS2897" s="50"/>
      <c r="CT2897" s="50"/>
      <c r="CU2897" s="50"/>
      <c r="CV2897" s="50"/>
      <c r="CW2897" s="50"/>
      <c r="CX2897" s="50"/>
      <c r="CY2897" s="50"/>
      <c r="CZ2897" s="50"/>
      <c r="DA2897" s="50"/>
      <c r="DB2897" s="50"/>
      <c r="DC2897" s="50"/>
      <c r="DD2897" s="50"/>
      <c r="DE2897" s="50"/>
      <c r="DF2897" s="50"/>
    </row>
    <row r="2898" spans="2:110" x14ac:dyDescent="0.2">
      <c r="B2898" s="173"/>
      <c r="E2898" s="203"/>
      <c r="F2898" s="203"/>
      <c r="G2898" s="203"/>
      <c r="H2898" s="203"/>
      <c r="I2898" s="203"/>
      <c r="J2898" s="203"/>
      <c r="K2898" s="203"/>
      <c r="L2898" s="203"/>
      <c r="M2898" s="203"/>
      <c r="N2898" s="203"/>
      <c r="O2898" s="203"/>
      <c r="P2898" s="203"/>
      <c r="Q2898" s="204"/>
      <c r="R2898" s="204"/>
      <c r="S2898" s="234"/>
      <c r="T2898" s="50"/>
      <c r="U2898" s="50"/>
      <c r="V2898" s="50"/>
      <c r="W2898" s="50"/>
      <c r="X2898" s="50"/>
      <c r="Y2898" s="50"/>
      <c r="Z2898" s="250"/>
      <c r="AA2898" s="238"/>
      <c r="AB2898" s="50"/>
      <c r="AC2898" s="50"/>
      <c r="AD2898" s="50"/>
      <c r="AE2898" s="50"/>
      <c r="AF2898" s="50"/>
      <c r="AG2898" s="50"/>
      <c r="AH2898" s="50"/>
      <c r="AI2898" s="50"/>
      <c r="AJ2898" s="50"/>
      <c r="AK2898" s="50"/>
      <c r="AL2898" s="50"/>
      <c r="AM2898" s="50"/>
      <c r="AN2898" s="50"/>
      <c r="AO2898" s="50"/>
      <c r="AP2898" s="50"/>
      <c r="AQ2898" s="50"/>
      <c r="AR2898" s="50"/>
      <c r="AS2898" s="50"/>
      <c r="AT2898" s="50"/>
      <c r="AU2898" s="50"/>
      <c r="AV2898" s="50"/>
      <c r="AW2898" s="50"/>
      <c r="AX2898" s="50"/>
      <c r="AY2898" s="50"/>
      <c r="AZ2898" s="50"/>
      <c r="BA2898" s="50"/>
      <c r="BB2898" s="50"/>
      <c r="BC2898" s="50"/>
      <c r="BD2898" s="50"/>
      <c r="BE2898" s="50"/>
      <c r="BF2898" s="50"/>
      <c r="BG2898" s="50"/>
      <c r="BH2898" s="50"/>
      <c r="BI2898" s="50"/>
      <c r="BJ2898" s="50"/>
      <c r="BK2898" s="50"/>
      <c r="BL2898" s="50"/>
      <c r="BM2898" s="50"/>
      <c r="BN2898" s="50"/>
      <c r="BO2898" s="50"/>
      <c r="BP2898" s="50"/>
      <c r="BQ2898" s="50"/>
      <c r="BR2898" s="50"/>
      <c r="BS2898" s="50"/>
      <c r="BT2898" s="50"/>
      <c r="BU2898" s="50"/>
      <c r="BV2898" s="50"/>
      <c r="BW2898" s="50"/>
      <c r="BX2898" s="50"/>
      <c r="BY2898" s="50"/>
      <c r="BZ2898" s="50"/>
      <c r="CA2898" s="50"/>
      <c r="CB2898" s="50"/>
      <c r="CC2898" s="50"/>
      <c r="CD2898" s="50"/>
      <c r="CE2898" s="50"/>
      <c r="CF2898" s="50"/>
      <c r="CG2898" s="50"/>
      <c r="CH2898" s="50"/>
      <c r="CI2898" s="50"/>
      <c r="CJ2898" s="50"/>
      <c r="CK2898" s="50"/>
      <c r="CL2898" s="50"/>
      <c r="CM2898" s="50"/>
      <c r="CN2898" s="50"/>
      <c r="CO2898" s="50"/>
      <c r="CP2898" s="50"/>
      <c r="CQ2898" s="50"/>
      <c r="CR2898" s="50"/>
      <c r="CS2898" s="50"/>
      <c r="CT2898" s="50"/>
      <c r="CU2898" s="50"/>
      <c r="CV2898" s="50"/>
      <c r="CW2898" s="50"/>
      <c r="CX2898" s="50"/>
      <c r="CY2898" s="50"/>
      <c r="CZ2898" s="50"/>
      <c r="DA2898" s="50"/>
      <c r="DB2898" s="50"/>
      <c r="DC2898" s="50"/>
      <c r="DD2898" s="50"/>
      <c r="DE2898" s="50"/>
      <c r="DF2898" s="50"/>
    </row>
    <row r="2899" spans="2:110" x14ac:dyDescent="0.2">
      <c r="B2899" s="173"/>
      <c r="E2899" s="203"/>
      <c r="F2899" s="203"/>
      <c r="G2899" s="203"/>
      <c r="H2899" s="203"/>
      <c r="I2899" s="203"/>
      <c r="J2899" s="203"/>
      <c r="K2899" s="203"/>
      <c r="L2899" s="203"/>
      <c r="M2899" s="203"/>
      <c r="N2899" s="203"/>
      <c r="O2899" s="203"/>
      <c r="P2899" s="203"/>
      <c r="Q2899" s="204"/>
      <c r="R2899" s="204"/>
      <c r="S2899" s="234"/>
      <c r="T2899" s="50"/>
      <c r="U2899" s="50"/>
      <c r="V2899" s="50"/>
      <c r="W2899" s="50"/>
      <c r="X2899" s="50"/>
      <c r="Y2899" s="50"/>
      <c r="Z2899" s="250"/>
      <c r="AA2899" s="238"/>
      <c r="AB2899" s="50"/>
      <c r="AC2899" s="50"/>
      <c r="AD2899" s="50"/>
      <c r="AE2899" s="50"/>
      <c r="AF2899" s="50"/>
      <c r="AG2899" s="50"/>
      <c r="AH2899" s="50"/>
      <c r="AI2899" s="50"/>
      <c r="AJ2899" s="50"/>
      <c r="AK2899" s="50"/>
      <c r="AL2899" s="50"/>
      <c r="AM2899" s="50"/>
      <c r="AN2899" s="50"/>
      <c r="AO2899" s="50"/>
      <c r="AP2899" s="50"/>
      <c r="AQ2899" s="50"/>
      <c r="AR2899" s="50"/>
      <c r="AS2899" s="50"/>
      <c r="AT2899" s="50"/>
      <c r="AU2899" s="50"/>
      <c r="AV2899" s="50"/>
      <c r="AW2899" s="50"/>
      <c r="AX2899" s="50"/>
      <c r="AY2899" s="50"/>
      <c r="AZ2899" s="50"/>
      <c r="BA2899" s="50"/>
      <c r="BB2899" s="50"/>
      <c r="BC2899" s="50"/>
      <c r="BD2899" s="50"/>
      <c r="BE2899" s="50"/>
      <c r="BF2899" s="50"/>
      <c r="BG2899" s="50"/>
      <c r="BH2899" s="50"/>
      <c r="BI2899" s="50"/>
      <c r="BJ2899" s="50"/>
      <c r="BK2899" s="50"/>
      <c r="BL2899" s="50"/>
      <c r="BM2899" s="50"/>
      <c r="BN2899" s="50"/>
      <c r="BO2899" s="50"/>
      <c r="BP2899" s="50"/>
      <c r="BQ2899" s="50"/>
      <c r="BR2899" s="50"/>
      <c r="BS2899" s="50"/>
      <c r="BT2899" s="50"/>
      <c r="BU2899" s="50"/>
      <c r="BV2899" s="50"/>
      <c r="BW2899" s="50"/>
      <c r="BX2899" s="50"/>
      <c r="BY2899" s="50"/>
      <c r="BZ2899" s="50"/>
      <c r="CA2899" s="50"/>
      <c r="CB2899" s="50"/>
      <c r="CC2899" s="50"/>
      <c r="CD2899" s="50"/>
      <c r="CE2899" s="50"/>
      <c r="CF2899" s="50"/>
      <c r="CG2899" s="50"/>
      <c r="CH2899" s="50"/>
      <c r="CI2899" s="50"/>
      <c r="CJ2899" s="50"/>
      <c r="CK2899" s="50"/>
      <c r="CL2899" s="50"/>
      <c r="CM2899" s="50"/>
      <c r="CN2899" s="50"/>
      <c r="CO2899" s="50"/>
      <c r="CP2899" s="50"/>
      <c r="CQ2899" s="50"/>
      <c r="CR2899" s="50"/>
      <c r="CS2899" s="50"/>
      <c r="CT2899" s="50"/>
      <c r="CU2899" s="50"/>
      <c r="CV2899" s="50"/>
      <c r="CW2899" s="50"/>
      <c r="CX2899" s="50"/>
      <c r="CY2899" s="50"/>
      <c r="CZ2899" s="50"/>
      <c r="DA2899" s="50"/>
      <c r="DB2899" s="50"/>
      <c r="DC2899" s="50"/>
      <c r="DD2899" s="50"/>
      <c r="DE2899" s="50"/>
      <c r="DF2899" s="50"/>
    </row>
    <row r="2900" spans="2:110" x14ac:dyDescent="0.2">
      <c r="B2900" s="173"/>
      <c r="D2900" s="200"/>
      <c r="E2900" s="203"/>
      <c r="F2900" s="203"/>
      <c r="G2900" s="203"/>
      <c r="H2900" s="203"/>
      <c r="I2900" s="203"/>
      <c r="J2900" s="203"/>
      <c r="K2900" s="203"/>
      <c r="L2900" s="203"/>
      <c r="M2900" s="203"/>
      <c r="N2900" s="203"/>
      <c r="O2900" s="203"/>
      <c r="P2900" s="203"/>
      <c r="Q2900" s="204"/>
      <c r="R2900" s="204"/>
      <c r="S2900" s="234"/>
      <c r="T2900" s="50"/>
      <c r="U2900" s="50"/>
      <c r="V2900" s="50"/>
      <c r="W2900" s="50"/>
      <c r="X2900" s="50"/>
      <c r="Y2900" s="50"/>
      <c r="Z2900" s="250"/>
      <c r="AA2900" s="238"/>
      <c r="AB2900" s="50"/>
      <c r="AC2900" s="50"/>
      <c r="AD2900" s="50"/>
      <c r="AE2900" s="50"/>
      <c r="AF2900" s="50"/>
      <c r="AG2900" s="50"/>
      <c r="AH2900" s="50"/>
      <c r="AI2900" s="50"/>
      <c r="AJ2900" s="50"/>
      <c r="AK2900" s="50"/>
      <c r="AL2900" s="50"/>
      <c r="AM2900" s="50"/>
      <c r="AN2900" s="50"/>
      <c r="AO2900" s="50"/>
      <c r="AP2900" s="50"/>
      <c r="AQ2900" s="50"/>
      <c r="AR2900" s="50"/>
      <c r="AS2900" s="50"/>
      <c r="AT2900" s="50"/>
      <c r="AU2900" s="50"/>
      <c r="AV2900" s="50"/>
      <c r="AW2900" s="50"/>
      <c r="AX2900" s="50"/>
      <c r="AY2900" s="50"/>
      <c r="AZ2900" s="50"/>
      <c r="BA2900" s="50"/>
      <c r="BB2900" s="50"/>
      <c r="BC2900" s="50"/>
      <c r="BD2900" s="50"/>
      <c r="BE2900" s="50"/>
      <c r="BF2900" s="50"/>
      <c r="BG2900" s="50"/>
      <c r="BH2900" s="50"/>
      <c r="BI2900" s="50"/>
      <c r="BJ2900" s="50"/>
      <c r="BK2900" s="50"/>
      <c r="BL2900" s="50"/>
      <c r="BM2900" s="50"/>
      <c r="BN2900" s="50"/>
      <c r="BO2900" s="50"/>
      <c r="BP2900" s="50"/>
      <c r="BQ2900" s="50"/>
      <c r="BR2900" s="50"/>
      <c r="BS2900" s="50"/>
      <c r="BT2900" s="50"/>
      <c r="BU2900" s="50"/>
      <c r="BV2900" s="50"/>
      <c r="BW2900" s="50"/>
      <c r="BX2900" s="50"/>
      <c r="BY2900" s="50"/>
      <c r="BZ2900" s="50"/>
      <c r="CA2900" s="50"/>
      <c r="CB2900" s="50"/>
      <c r="CC2900" s="50"/>
      <c r="CD2900" s="50"/>
      <c r="CE2900" s="50"/>
      <c r="CF2900" s="50"/>
      <c r="CG2900" s="50"/>
      <c r="CH2900" s="50"/>
      <c r="CI2900" s="50"/>
      <c r="CJ2900" s="50"/>
      <c r="CK2900" s="50"/>
      <c r="CL2900" s="50"/>
      <c r="CM2900" s="50"/>
      <c r="CN2900" s="50"/>
      <c r="CO2900" s="50"/>
      <c r="CP2900" s="50"/>
      <c r="CQ2900" s="50"/>
      <c r="CR2900" s="50"/>
      <c r="CS2900" s="50"/>
      <c r="CT2900" s="50"/>
      <c r="CU2900" s="50"/>
      <c r="CV2900" s="50"/>
      <c r="CW2900" s="50"/>
      <c r="CX2900" s="50"/>
      <c r="CY2900" s="50"/>
      <c r="CZ2900" s="50"/>
      <c r="DA2900" s="50"/>
      <c r="DB2900" s="50"/>
      <c r="DC2900" s="50"/>
      <c r="DD2900" s="50"/>
      <c r="DE2900" s="50"/>
      <c r="DF2900" s="50"/>
    </row>
    <row r="2901" spans="2:110" x14ac:dyDescent="0.2">
      <c r="B2901" s="173"/>
      <c r="E2901" s="203"/>
      <c r="F2901" s="203"/>
      <c r="G2901" s="203"/>
      <c r="H2901" s="203"/>
      <c r="I2901" s="203"/>
      <c r="J2901" s="203"/>
      <c r="K2901" s="203"/>
      <c r="L2901" s="203"/>
      <c r="M2901" s="203"/>
      <c r="N2901" s="203"/>
      <c r="O2901" s="203"/>
      <c r="P2901" s="203"/>
      <c r="Q2901" s="204"/>
      <c r="R2901" s="204"/>
      <c r="S2901" s="234"/>
      <c r="T2901" s="50"/>
      <c r="U2901" s="50"/>
      <c r="V2901" s="50"/>
      <c r="W2901" s="50"/>
      <c r="X2901" s="50"/>
      <c r="Y2901" s="50"/>
      <c r="Z2901" s="250"/>
      <c r="AA2901" s="238"/>
      <c r="AB2901" s="50"/>
      <c r="AC2901" s="50"/>
      <c r="AD2901" s="50"/>
      <c r="AE2901" s="50"/>
      <c r="AF2901" s="50"/>
      <c r="AG2901" s="50"/>
      <c r="AH2901" s="50"/>
      <c r="AI2901" s="50"/>
      <c r="AJ2901" s="50"/>
      <c r="AK2901" s="50"/>
      <c r="AL2901" s="50"/>
      <c r="AM2901" s="50"/>
      <c r="AN2901" s="50"/>
      <c r="AO2901" s="50"/>
      <c r="AP2901" s="50"/>
      <c r="AQ2901" s="50"/>
      <c r="AR2901" s="50"/>
      <c r="AS2901" s="50"/>
      <c r="AT2901" s="50"/>
      <c r="AU2901" s="50"/>
      <c r="AV2901" s="50"/>
      <c r="AW2901" s="50"/>
      <c r="AX2901" s="50"/>
      <c r="AY2901" s="50"/>
      <c r="AZ2901" s="50"/>
      <c r="BA2901" s="50"/>
      <c r="BB2901" s="50"/>
      <c r="BC2901" s="50"/>
      <c r="BD2901" s="50"/>
      <c r="BE2901" s="50"/>
      <c r="BF2901" s="50"/>
      <c r="BG2901" s="50"/>
      <c r="BH2901" s="50"/>
      <c r="BI2901" s="50"/>
      <c r="BJ2901" s="50"/>
      <c r="BK2901" s="50"/>
      <c r="BL2901" s="50"/>
      <c r="BM2901" s="50"/>
      <c r="BN2901" s="50"/>
      <c r="BO2901" s="50"/>
      <c r="BP2901" s="50"/>
      <c r="BQ2901" s="50"/>
      <c r="BR2901" s="50"/>
      <c r="BS2901" s="50"/>
      <c r="BT2901" s="50"/>
      <c r="BU2901" s="50"/>
      <c r="BV2901" s="50"/>
      <c r="BW2901" s="50"/>
      <c r="BX2901" s="50"/>
      <c r="BY2901" s="50"/>
      <c r="BZ2901" s="50"/>
      <c r="CA2901" s="50"/>
      <c r="CB2901" s="50"/>
      <c r="CC2901" s="50"/>
      <c r="CD2901" s="50"/>
      <c r="CE2901" s="50"/>
      <c r="CF2901" s="50"/>
      <c r="CG2901" s="50"/>
      <c r="CH2901" s="50"/>
      <c r="CI2901" s="50"/>
      <c r="CJ2901" s="50"/>
      <c r="CK2901" s="50"/>
      <c r="CL2901" s="50"/>
      <c r="CM2901" s="50"/>
      <c r="CN2901" s="50"/>
      <c r="CO2901" s="50"/>
      <c r="CP2901" s="50"/>
      <c r="CQ2901" s="50"/>
      <c r="CR2901" s="50"/>
      <c r="CS2901" s="50"/>
      <c r="CT2901" s="50"/>
      <c r="CU2901" s="50"/>
      <c r="CV2901" s="50"/>
      <c r="CW2901" s="50"/>
      <c r="CX2901" s="50"/>
      <c r="CY2901" s="50"/>
      <c r="CZ2901" s="50"/>
      <c r="DA2901" s="50"/>
      <c r="DB2901" s="50"/>
      <c r="DC2901" s="50"/>
      <c r="DD2901" s="50"/>
      <c r="DE2901" s="50"/>
      <c r="DF2901" s="50"/>
    </row>
    <row r="2902" spans="2:110" x14ac:dyDescent="0.2">
      <c r="B2902" s="173"/>
      <c r="E2902" s="203"/>
      <c r="F2902" s="203"/>
      <c r="G2902" s="203"/>
      <c r="H2902" s="203"/>
      <c r="I2902" s="203"/>
      <c r="J2902" s="203"/>
      <c r="K2902" s="203"/>
      <c r="L2902" s="203"/>
      <c r="M2902" s="203"/>
      <c r="N2902" s="203"/>
      <c r="O2902" s="203"/>
      <c r="P2902" s="203"/>
      <c r="Q2902" s="204"/>
      <c r="R2902" s="204"/>
      <c r="S2902" s="234"/>
      <c r="T2902" s="50"/>
      <c r="U2902" s="50"/>
      <c r="V2902" s="50"/>
      <c r="W2902" s="50"/>
      <c r="X2902" s="50"/>
      <c r="Y2902" s="50"/>
      <c r="Z2902" s="250"/>
      <c r="AA2902" s="238"/>
      <c r="AB2902" s="50"/>
      <c r="AC2902" s="50"/>
      <c r="AD2902" s="50"/>
      <c r="AE2902" s="50"/>
      <c r="AF2902" s="50"/>
      <c r="AG2902" s="50"/>
      <c r="AH2902" s="50"/>
      <c r="AI2902" s="50"/>
      <c r="AJ2902" s="50"/>
      <c r="AK2902" s="50"/>
      <c r="AL2902" s="50"/>
      <c r="AM2902" s="50"/>
      <c r="AN2902" s="50"/>
      <c r="AO2902" s="50"/>
      <c r="AP2902" s="50"/>
      <c r="AQ2902" s="50"/>
      <c r="AR2902" s="50"/>
      <c r="AS2902" s="50"/>
      <c r="AT2902" s="50"/>
      <c r="AU2902" s="50"/>
      <c r="AV2902" s="50"/>
      <c r="AW2902" s="50"/>
      <c r="AX2902" s="50"/>
      <c r="AY2902" s="50"/>
      <c r="AZ2902" s="50"/>
      <c r="BA2902" s="50"/>
      <c r="BB2902" s="50"/>
      <c r="BC2902" s="50"/>
      <c r="BD2902" s="50"/>
      <c r="BE2902" s="50"/>
      <c r="BF2902" s="50"/>
      <c r="BG2902" s="50"/>
      <c r="BH2902" s="50"/>
      <c r="BI2902" s="50"/>
      <c r="BJ2902" s="50"/>
      <c r="BK2902" s="50"/>
      <c r="BL2902" s="50"/>
      <c r="BM2902" s="50"/>
      <c r="BN2902" s="50"/>
      <c r="BO2902" s="50"/>
      <c r="BP2902" s="50"/>
      <c r="BQ2902" s="50"/>
      <c r="BR2902" s="50"/>
      <c r="BS2902" s="50"/>
      <c r="BT2902" s="50"/>
      <c r="BU2902" s="50"/>
      <c r="BV2902" s="50"/>
      <c r="BW2902" s="50"/>
      <c r="BX2902" s="50"/>
      <c r="BY2902" s="50"/>
      <c r="BZ2902" s="50"/>
      <c r="CA2902" s="50"/>
      <c r="CB2902" s="50"/>
      <c r="CC2902" s="50"/>
      <c r="CD2902" s="50"/>
      <c r="CE2902" s="50"/>
      <c r="CF2902" s="50"/>
      <c r="CG2902" s="50"/>
      <c r="CH2902" s="50"/>
      <c r="CI2902" s="50"/>
      <c r="CJ2902" s="50"/>
      <c r="CK2902" s="50"/>
      <c r="CL2902" s="50"/>
      <c r="CM2902" s="50"/>
      <c r="CN2902" s="50"/>
      <c r="CO2902" s="50"/>
      <c r="CP2902" s="50"/>
      <c r="CQ2902" s="50"/>
      <c r="CR2902" s="50"/>
      <c r="CS2902" s="50"/>
      <c r="CT2902" s="50"/>
      <c r="CU2902" s="50"/>
      <c r="CV2902" s="50"/>
      <c r="CW2902" s="50"/>
      <c r="CX2902" s="50"/>
      <c r="CY2902" s="50"/>
      <c r="CZ2902" s="50"/>
      <c r="DA2902" s="50"/>
      <c r="DB2902" s="50"/>
      <c r="DC2902" s="50"/>
      <c r="DD2902" s="50"/>
      <c r="DE2902" s="50"/>
      <c r="DF2902" s="50"/>
    </row>
    <row r="2903" spans="2:110" x14ac:dyDescent="0.2">
      <c r="B2903" s="173"/>
      <c r="E2903" s="203"/>
      <c r="F2903" s="203"/>
      <c r="G2903" s="203"/>
      <c r="H2903" s="203"/>
      <c r="I2903" s="203"/>
      <c r="J2903" s="203"/>
      <c r="K2903" s="203"/>
      <c r="L2903" s="203"/>
      <c r="M2903" s="203"/>
      <c r="N2903" s="203"/>
      <c r="O2903" s="203"/>
      <c r="P2903" s="203"/>
      <c r="Q2903" s="204"/>
      <c r="R2903" s="204"/>
      <c r="S2903" s="234"/>
      <c r="T2903" s="50"/>
      <c r="U2903" s="50"/>
      <c r="V2903" s="50"/>
      <c r="W2903" s="50"/>
      <c r="X2903" s="50"/>
      <c r="Y2903" s="50"/>
      <c r="Z2903" s="250"/>
      <c r="AA2903" s="238"/>
      <c r="AB2903" s="50"/>
      <c r="AC2903" s="50"/>
      <c r="AD2903" s="50"/>
      <c r="AE2903" s="50"/>
      <c r="AF2903" s="50"/>
      <c r="AG2903" s="50"/>
      <c r="AH2903" s="50"/>
      <c r="AI2903" s="50"/>
      <c r="AJ2903" s="50"/>
      <c r="AK2903" s="50"/>
      <c r="AL2903" s="50"/>
      <c r="AM2903" s="50"/>
      <c r="AN2903" s="50"/>
      <c r="AO2903" s="50"/>
      <c r="AP2903" s="50"/>
      <c r="AQ2903" s="50"/>
      <c r="AR2903" s="50"/>
      <c r="AS2903" s="50"/>
      <c r="AT2903" s="50"/>
      <c r="AU2903" s="50"/>
      <c r="AV2903" s="50"/>
      <c r="AW2903" s="50"/>
      <c r="AX2903" s="50"/>
      <c r="AY2903" s="50"/>
      <c r="AZ2903" s="50"/>
      <c r="BA2903" s="50"/>
      <c r="BB2903" s="50"/>
      <c r="BC2903" s="50"/>
      <c r="BD2903" s="50"/>
      <c r="BE2903" s="50"/>
      <c r="BF2903" s="50"/>
      <c r="BG2903" s="50"/>
      <c r="BH2903" s="50"/>
      <c r="BI2903" s="50"/>
      <c r="BJ2903" s="50"/>
      <c r="BK2903" s="50"/>
      <c r="BL2903" s="50"/>
      <c r="BM2903" s="50"/>
      <c r="BN2903" s="50"/>
      <c r="BO2903" s="50"/>
      <c r="BP2903" s="50"/>
      <c r="BQ2903" s="50"/>
      <c r="BR2903" s="50"/>
      <c r="BS2903" s="50"/>
      <c r="BT2903" s="50"/>
      <c r="BU2903" s="50"/>
      <c r="BV2903" s="50"/>
      <c r="BW2903" s="50"/>
      <c r="BX2903" s="50"/>
      <c r="BY2903" s="50"/>
      <c r="BZ2903" s="50"/>
      <c r="CA2903" s="50"/>
      <c r="CB2903" s="50"/>
      <c r="CC2903" s="50"/>
      <c r="CD2903" s="50"/>
      <c r="CE2903" s="50"/>
      <c r="CF2903" s="50"/>
      <c r="CG2903" s="50"/>
      <c r="CH2903" s="50"/>
      <c r="CI2903" s="50"/>
      <c r="CJ2903" s="50"/>
      <c r="CK2903" s="50"/>
      <c r="CL2903" s="50"/>
      <c r="CM2903" s="50"/>
      <c r="CN2903" s="50"/>
      <c r="CO2903" s="50"/>
      <c r="CP2903" s="50"/>
      <c r="CQ2903" s="50"/>
      <c r="CR2903" s="50"/>
      <c r="CS2903" s="50"/>
      <c r="CT2903" s="50"/>
      <c r="CU2903" s="50"/>
      <c r="CV2903" s="50"/>
      <c r="CW2903" s="50"/>
      <c r="CX2903" s="50"/>
      <c r="CY2903" s="50"/>
      <c r="CZ2903" s="50"/>
      <c r="DA2903" s="50"/>
      <c r="DB2903" s="50"/>
      <c r="DC2903" s="50"/>
      <c r="DD2903" s="50"/>
      <c r="DE2903" s="50"/>
      <c r="DF2903" s="50"/>
    </row>
    <row r="2904" spans="2:110" x14ac:dyDescent="0.2">
      <c r="B2904" s="173"/>
      <c r="E2904" s="203"/>
      <c r="F2904" s="203"/>
      <c r="G2904" s="203"/>
      <c r="H2904" s="203"/>
      <c r="I2904" s="203"/>
      <c r="J2904" s="203"/>
      <c r="K2904" s="203"/>
      <c r="L2904" s="203"/>
      <c r="M2904" s="203"/>
      <c r="N2904" s="203"/>
      <c r="O2904" s="203"/>
      <c r="P2904" s="203"/>
      <c r="Q2904" s="204"/>
      <c r="R2904" s="204"/>
      <c r="S2904" s="234"/>
      <c r="T2904" s="50"/>
      <c r="U2904" s="50"/>
      <c r="V2904" s="50"/>
      <c r="W2904" s="50"/>
      <c r="X2904" s="50"/>
      <c r="Y2904" s="50"/>
      <c r="Z2904" s="250"/>
      <c r="AA2904" s="238"/>
      <c r="AB2904" s="50"/>
      <c r="AC2904" s="50"/>
      <c r="AD2904" s="50"/>
      <c r="AE2904" s="50"/>
      <c r="AF2904" s="50"/>
      <c r="AG2904" s="50"/>
      <c r="AH2904" s="50"/>
      <c r="AI2904" s="50"/>
      <c r="AJ2904" s="50"/>
      <c r="AK2904" s="50"/>
      <c r="AL2904" s="50"/>
      <c r="AM2904" s="50"/>
      <c r="AN2904" s="50"/>
      <c r="AO2904" s="50"/>
      <c r="AP2904" s="50"/>
      <c r="AQ2904" s="50"/>
      <c r="AR2904" s="50"/>
      <c r="AS2904" s="50"/>
      <c r="AT2904" s="50"/>
      <c r="AU2904" s="50"/>
      <c r="AV2904" s="50"/>
      <c r="AW2904" s="50"/>
      <c r="AX2904" s="50"/>
      <c r="AY2904" s="50"/>
      <c r="AZ2904" s="50"/>
      <c r="BA2904" s="50"/>
      <c r="BB2904" s="50"/>
      <c r="BC2904" s="50"/>
      <c r="BD2904" s="50"/>
      <c r="BE2904" s="50"/>
      <c r="BF2904" s="50"/>
      <c r="BG2904" s="50"/>
      <c r="BH2904" s="50"/>
      <c r="BI2904" s="50"/>
      <c r="BJ2904" s="50"/>
      <c r="BK2904" s="50"/>
      <c r="BL2904" s="50"/>
      <c r="BM2904" s="50"/>
      <c r="BN2904" s="50"/>
      <c r="BO2904" s="50"/>
      <c r="BP2904" s="50"/>
      <c r="BQ2904" s="50"/>
      <c r="BR2904" s="50"/>
      <c r="BS2904" s="50"/>
      <c r="BT2904" s="50"/>
      <c r="BU2904" s="50"/>
      <c r="BV2904" s="50"/>
      <c r="BW2904" s="50"/>
      <c r="BX2904" s="50"/>
      <c r="BY2904" s="50"/>
      <c r="BZ2904" s="50"/>
      <c r="CA2904" s="50"/>
      <c r="CB2904" s="50"/>
      <c r="CC2904" s="50"/>
      <c r="CD2904" s="50"/>
      <c r="CE2904" s="50"/>
      <c r="CF2904" s="50"/>
      <c r="CG2904" s="50"/>
      <c r="CH2904" s="50"/>
      <c r="CI2904" s="50"/>
      <c r="CJ2904" s="50"/>
      <c r="CK2904" s="50"/>
      <c r="CL2904" s="50"/>
      <c r="CM2904" s="50"/>
      <c r="CN2904" s="50"/>
      <c r="CO2904" s="50"/>
      <c r="CP2904" s="50"/>
      <c r="CQ2904" s="50"/>
      <c r="CR2904" s="50"/>
      <c r="CS2904" s="50"/>
      <c r="CT2904" s="50"/>
      <c r="CU2904" s="50"/>
      <c r="CV2904" s="50"/>
      <c r="CW2904" s="50"/>
      <c r="CX2904" s="50"/>
      <c r="CY2904" s="50"/>
      <c r="CZ2904" s="50"/>
      <c r="DA2904" s="50"/>
      <c r="DB2904" s="50"/>
      <c r="DC2904" s="50"/>
      <c r="DD2904" s="50"/>
      <c r="DE2904" s="50"/>
      <c r="DF2904" s="50"/>
    </row>
    <row r="2905" spans="2:110" x14ac:dyDescent="0.2">
      <c r="B2905" s="173"/>
      <c r="E2905" s="203"/>
      <c r="F2905" s="203"/>
      <c r="G2905" s="203"/>
      <c r="H2905" s="203"/>
      <c r="I2905" s="203"/>
      <c r="J2905" s="203"/>
      <c r="K2905" s="203"/>
      <c r="L2905" s="203"/>
      <c r="M2905" s="203"/>
      <c r="N2905" s="203"/>
      <c r="O2905" s="203"/>
      <c r="P2905" s="203"/>
      <c r="Q2905" s="204"/>
      <c r="R2905" s="204"/>
      <c r="S2905" s="234"/>
      <c r="T2905" s="50"/>
      <c r="U2905" s="50"/>
      <c r="V2905" s="50"/>
      <c r="W2905" s="50"/>
      <c r="X2905" s="50"/>
      <c r="Y2905" s="50"/>
      <c r="Z2905" s="250"/>
      <c r="AA2905" s="238"/>
      <c r="AB2905" s="50"/>
      <c r="AC2905" s="50"/>
      <c r="AD2905" s="50"/>
      <c r="AE2905" s="50"/>
      <c r="AF2905" s="50"/>
      <c r="AG2905" s="50"/>
      <c r="AH2905" s="50"/>
      <c r="AI2905" s="50"/>
      <c r="AJ2905" s="50"/>
      <c r="AK2905" s="50"/>
      <c r="AL2905" s="50"/>
      <c r="AM2905" s="50"/>
      <c r="AN2905" s="50"/>
      <c r="AO2905" s="50"/>
      <c r="AP2905" s="50"/>
      <c r="AQ2905" s="50"/>
      <c r="AR2905" s="50"/>
      <c r="AS2905" s="50"/>
      <c r="AT2905" s="50"/>
      <c r="AU2905" s="50"/>
      <c r="AV2905" s="50"/>
      <c r="AW2905" s="50"/>
      <c r="AX2905" s="50"/>
      <c r="AY2905" s="50"/>
      <c r="AZ2905" s="50"/>
      <c r="BA2905" s="50"/>
      <c r="BB2905" s="50"/>
      <c r="BC2905" s="50"/>
      <c r="BD2905" s="50"/>
      <c r="BE2905" s="50"/>
      <c r="BF2905" s="50"/>
      <c r="BG2905" s="50"/>
      <c r="BH2905" s="50"/>
      <c r="BI2905" s="50"/>
      <c r="BJ2905" s="50"/>
      <c r="BK2905" s="50"/>
      <c r="BL2905" s="50"/>
      <c r="BM2905" s="50"/>
      <c r="BN2905" s="50"/>
      <c r="BO2905" s="50"/>
      <c r="BP2905" s="50"/>
      <c r="BQ2905" s="50"/>
      <c r="BR2905" s="50"/>
      <c r="BS2905" s="50"/>
      <c r="BT2905" s="50"/>
      <c r="BU2905" s="50"/>
      <c r="BV2905" s="50"/>
      <c r="BW2905" s="50"/>
      <c r="BX2905" s="50"/>
      <c r="BY2905" s="50"/>
      <c r="BZ2905" s="50"/>
      <c r="CA2905" s="50"/>
      <c r="CB2905" s="50"/>
      <c r="CC2905" s="50"/>
      <c r="CD2905" s="50"/>
      <c r="CE2905" s="50"/>
      <c r="CF2905" s="50"/>
      <c r="CG2905" s="50"/>
      <c r="CH2905" s="50"/>
      <c r="CI2905" s="50"/>
      <c r="CJ2905" s="50"/>
      <c r="CK2905" s="50"/>
      <c r="CL2905" s="50"/>
      <c r="CM2905" s="50"/>
      <c r="CN2905" s="50"/>
      <c r="CO2905" s="50"/>
      <c r="CP2905" s="50"/>
      <c r="CQ2905" s="50"/>
      <c r="CR2905" s="50"/>
      <c r="CS2905" s="50"/>
      <c r="CT2905" s="50"/>
      <c r="CU2905" s="50"/>
      <c r="CV2905" s="50"/>
      <c r="CW2905" s="50"/>
      <c r="CX2905" s="50"/>
      <c r="CY2905" s="50"/>
      <c r="CZ2905" s="50"/>
      <c r="DA2905" s="50"/>
      <c r="DB2905" s="50"/>
      <c r="DC2905" s="50"/>
      <c r="DD2905" s="50"/>
      <c r="DE2905" s="50"/>
      <c r="DF2905" s="50"/>
    </row>
    <row r="2906" spans="2:110" x14ac:dyDescent="0.2">
      <c r="B2906" s="173"/>
      <c r="D2906" s="200"/>
      <c r="E2906" s="203"/>
      <c r="F2906" s="203"/>
      <c r="G2906" s="203"/>
      <c r="H2906" s="203"/>
      <c r="I2906" s="203"/>
      <c r="J2906" s="203"/>
      <c r="K2906" s="203"/>
      <c r="L2906" s="203"/>
      <c r="M2906" s="203"/>
      <c r="N2906" s="203"/>
      <c r="O2906" s="203"/>
      <c r="P2906" s="203"/>
      <c r="Q2906" s="204"/>
      <c r="R2906" s="204"/>
      <c r="S2906" s="234"/>
      <c r="T2906" s="50"/>
      <c r="U2906" s="50"/>
      <c r="V2906" s="50"/>
      <c r="W2906" s="50"/>
      <c r="X2906" s="50"/>
      <c r="Y2906" s="50"/>
      <c r="Z2906" s="250"/>
      <c r="AA2906" s="238"/>
      <c r="AB2906" s="50"/>
      <c r="AC2906" s="50"/>
      <c r="AD2906" s="50"/>
      <c r="AE2906" s="50"/>
      <c r="AF2906" s="50"/>
      <c r="AG2906" s="50"/>
      <c r="AH2906" s="50"/>
      <c r="AI2906" s="50"/>
      <c r="AJ2906" s="50"/>
      <c r="AK2906" s="50"/>
      <c r="AL2906" s="50"/>
      <c r="AM2906" s="50"/>
      <c r="AN2906" s="50"/>
      <c r="AO2906" s="50"/>
      <c r="AP2906" s="50"/>
      <c r="AQ2906" s="50"/>
      <c r="AR2906" s="50"/>
      <c r="AS2906" s="50"/>
      <c r="AT2906" s="50"/>
      <c r="AU2906" s="50"/>
      <c r="AV2906" s="50"/>
      <c r="AW2906" s="50"/>
      <c r="AX2906" s="50"/>
      <c r="AY2906" s="50"/>
      <c r="AZ2906" s="50"/>
      <c r="BA2906" s="50"/>
      <c r="BB2906" s="50"/>
      <c r="BC2906" s="50"/>
      <c r="BD2906" s="50"/>
      <c r="BE2906" s="50"/>
      <c r="BF2906" s="50"/>
      <c r="BG2906" s="50"/>
      <c r="BH2906" s="50"/>
      <c r="BI2906" s="50"/>
      <c r="BJ2906" s="50"/>
      <c r="BK2906" s="50"/>
      <c r="BL2906" s="50"/>
      <c r="BM2906" s="50"/>
      <c r="BN2906" s="50"/>
      <c r="BO2906" s="50"/>
      <c r="BP2906" s="50"/>
      <c r="BQ2906" s="50"/>
      <c r="BR2906" s="50"/>
      <c r="BS2906" s="50"/>
      <c r="BT2906" s="50"/>
      <c r="BU2906" s="50"/>
      <c r="BV2906" s="50"/>
      <c r="BW2906" s="50"/>
      <c r="BX2906" s="50"/>
      <c r="BY2906" s="50"/>
      <c r="BZ2906" s="50"/>
      <c r="CA2906" s="50"/>
      <c r="CB2906" s="50"/>
      <c r="CC2906" s="50"/>
      <c r="CD2906" s="50"/>
      <c r="CE2906" s="50"/>
      <c r="CF2906" s="50"/>
      <c r="CG2906" s="50"/>
      <c r="CH2906" s="50"/>
      <c r="CI2906" s="50"/>
      <c r="CJ2906" s="50"/>
      <c r="CK2906" s="50"/>
      <c r="CL2906" s="50"/>
      <c r="CM2906" s="50"/>
      <c r="CN2906" s="50"/>
      <c r="CO2906" s="50"/>
      <c r="CP2906" s="50"/>
      <c r="CQ2906" s="50"/>
      <c r="CR2906" s="50"/>
      <c r="CS2906" s="50"/>
      <c r="CT2906" s="50"/>
      <c r="CU2906" s="50"/>
      <c r="CV2906" s="50"/>
      <c r="CW2906" s="50"/>
      <c r="CX2906" s="50"/>
      <c r="CY2906" s="50"/>
      <c r="CZ2906" s="50"/>
      <c r="DA2906" s="50"/>
      <c r="DB2906" s="50"/>
      <c r="DC2906" s="50"/>
      <c r="DD2906" s="50"/>
      <c r="DE2906" s="50"/>
      <c r="DF2906" s="50"/>
    </row>
    <row r="2907" spans="2:110" x14ac:dyDescent="0.2">
      <c r="B2907" s="173"/>
      <c r="E2907" s="203"/>
      <c r="F2907" s="203"/>
      <c r="G2907" s="203"/>
      <c r="H2907" s="203"/>
      <c r="I2907" s="203"/>
      <c r="J2907" s="203"/>
      <c r="K2907" s="203"/>
      <c r="L2907" s="203"/>
      <c r="M2907" s="203"/>
      <c r="N2907" s="203"/>
      <c r="O2907" s="203"/>
      <c r="P2907" s="203"/>
      <c r="Q2907" s="204"/>
      <c r="R2907" s="204"/>
      <c r="S2907" s="234"/>
      <c r="T2907" s="50"/>
      <c r="U2907" s="50"/>
      <c r="V2907" s="50"/>
      <c r="W2907" s="50"/>
      <c r="X2907" s="50"/>
      <c r="Y2907" s="50"/>
      <c r="Z2907" s="250"/>
      <c r="AA2907" s="238"/>
      <c r="AB2907" s="50"/>
      <c r="AC2907" s="50"/>
      <c r="AD2907" s="50"/>
      <c r="AE2907" s="50"/>
      <c r="AF2907" s="50"/>
      <c r="AG2907" s="50"/>
      <c r="AH2907" s="50"/>
      <c r="AI2907" s="50"/>
      <c r="AJ2907" s="50"/>
      <c r="AK2907" s="50"/>
      <c r="AL2907" s="50"/>
      <c r="AM2907" s="50"/>
      <c r="AN2907" s="50"/>
      <c r="AO2907" s="50"/>
      <c r="AP2907" s="50"/>
      <c r="AQ2907" s="50"/>
      <c r="AR2907" s="50"/>
      <c r="AS2907" s="50"/>
      <c r="AT2907" s="50"/>
      <c r="AU2907" s="50"/>
      <c r="AV2907" s="50"/>
      <c r="AW2907" s="50"/>
      <c r="AX2907" s="50"/>
      <c r="AY2907" s="50"/>
      <c r="AZ2907" s="50"/>
      <c r="BA2907" s="50"/>
      <c r="BB2907" s="50"/>
      <c r="BC2907" s="50"/>
      <c r="BD2907" s="50"/>
      <c r="BE2907" s="50"/>
      <c r="BF2907" s="50"/>
      <c r="BG2907" s="50"/>
      <c r="BH2907" s="50"/>
      <c r="BI2907" s="50"/>
      <c r="BJ2907" s="50"/>
      <c r="BK2907" s="50"/>
      <c r="BL2907" s="50"/>
      <c r="BM2907" s="50"/>
      <c r="BN2907" s="50"/>
      <c r="BO2907" s="50"/>
      <c r="BP2907" s="50"/>
      <c r="BQ2907" s="50"/>
      <c r="BR2907" s="50"/>
      <c r="BS2907" s="50"/>
      <c r="BT2907" s="50"/>
      <c r="BU2907" s="50"/>
      <c r="BV2907" s="50"/>
      <c r="BW2907" s="50"/>
      <c r="BX2907" s="50"/>
      <c r="BY2907" s="50"/>
      <c r="BZ2907" s="50"/>
      <c r="CA2907" s="50"/>
      <c r="CB2907" s="50"/>
      <c r="CC2907" s="50"/>
      <c r="CD2907" s="50"/>
      <c r="CE2907" s="50"/>
      <c r="CF2907" s="50"/>
      <c r="CG2907" s="50"/>
      <c r="CH2907" s="50"/>
      <c r="CI2907" s="50"/>
      <c r="CJ2907" s="50"/>
      <c r="CK2907" s="50"/>
      <c r="CL2907" s="50"/>
      <c r="CM2907" s="50"/>
      <c r="CN2907" s="50"/>
      <c r="CO2907" s="50"/>
      <c r="CP2907" s="50"/>
      <c r="CQ2907" s="50"/>
      <c r="CR2907" s="50"/>
      <c r="CS2907" s="50"/>
      <c r="CT2907" s="50"/>
      <c r="CU2907" s="50"/>
      <c r="CV2907" s="50"/>
      <c r="CW2907" s="50"/>
      <c r="CX2907" s="50"/>
      <c r="CY2907" s="50"/>
      <c r="CZ2907" s="50"/>
      <c r="DA2907" s="50"/>
      <c r="DB2907" s="50"/>
      <c r="DC2907" s="50"/>
      <c r="DD2907" s="50"/>
      <c r="DE2907" s="50"/>
      <c r="DF2907" s="50"/>
    </row>
    <row r="2908" spans="2:110" x14ac:dyDescent="0.2">
      <c r="B2908" s="173"/>
      <c r="E2908" s="203"/>
      <c r="F2908" s="203"/>
      <c r="G2908" s="203"/>
      <c r="H2908" s="203"/>
      <c r="I2908" s="203"/>
      <c r="J2908" s="203"/>
      <c r="K2908" s="203"/>
      <c r="L2908" s="203"/>
      <c r="M2908" s="203"/>
      <c r="N2908" s="203"/>
      <c r="O2908" s="203"/>
      <c r="P2908" s="203"/>
      <c r="Q2908" s="204"/>
      <c r="R2908" s="204"/>
      <c r="S2908" s="234"/>
      <c r="T2908" s="50"/>
      <c r="U2908" s="50"/>
      <c r="V2908" s="50"/>
      <c r="W2908" s="50"/>
      <c r="X2908" s="50"/>
      <c r="Y2908" s="50"/>
      <c r="Z2908" s="250"/>
      <c r="AA2908" s="238"/>
      <c r="AB2908" s="50"/>
      <c r="AC2908" s="50"/>
      <c r="AD2908" s="50"/>
      <c r="AE2908" s="50"/>
      <c r="AF2908" s="50"/>
      <c r="AG2908" s="50"/>
      <c r="AH2908" s="50"/>
      <c r="AI2908" s="50"/>
      <c r="AJ2908" s="50"/>
      <c r="AK2908" s="50"/>
      <c r="AL2908" s="50"/>
      <c r="AM2908" s="50"/>
      <c r="AN2908" s="50"/>
      <c r="AO2908" s="50"/>
      <c r="AP2908" s="50"/>
      <c r="AQ2908" s="50"/>
      <c r="AR2908" s="50"/>
      <c r="AS2908" s="50"/>
      <c r="AT2908" s="50"/>
      <c r="AU2908" s="50"/>
      <c r="AV2908" s="50"/>
      <c r="AW2908" s="50"/>
      <c r="AX2908" s="50"/>
      <c r="AY2908" s="50"/>
      <c r="AZ2908" s="50"/>
      <c r="BA2908" s="50"/>
      <c r="BB2908" s="50"/>
      <c r="BC2908" s="50"/>
      <c r="BD2908" s="50"/>
      <c r="BE2908" s="50"/>
      <c r="BF2908" s="50"/>
      <c r="BG2908" s="50"/>
      <c r="BH2908" s="50"/>
      <c r="BI2908" s="50"/>
      <c r="BJ2908" s="50"/>
      <c r="BK2908" s="50"/>
      <c r="BL2908" s="50"/>
      <c r="BM2908" s="50"/>
      <c r="BN2908" s="50"/>
      <c r="BO2908" s="50"/>
      <c r="BP2908" s="50"/>
      <c r="BQ2908" s="50"/>
      <c r="BR2908" s="50"/>
      <c r="BS2908" s="50"/>
      <c r="BT2908" s="50"/>
      <c r="BU2908" s="50"/>
      <c r="BV2908" s="50"/>
      <c r="BW2908" s="50"/>
      <c r="BX2908" s="50"/>
      <c r="BY2908" s="50"/>
      <c r="BZ2908" s="50"/>
      <c r="CA2908" s="50"/>
      <c r="CB2908" s="50"/>
      <c r="CC2908" s="50"/>
      <c r="CD2908" s="50"/>
      <c r="CE2908" s="50"/>
      <c r="CF2908" s="50"/>
      <c r="CG2908" s="50"/>
      <c r="CH2908" s="50"/>
      <c r="CI2908" s="50"/>
      <c r="CJ2908" s="50"/>
      <c r="CK2908" s="50"/>
      <c r="CL2908" s="50"/>
      <c r="CM2908" s="50"/>
      <c r="CN2908" s="50"/>
      <c r="CO2908" s="50"/>
      <c r="CP2908" s="50"/>
      <c r="CQ2908" s="50"/>
      <c r="CR2908" s="50"/>
      <c r="CS2908" s="50"/>
      <c r="CT2908" s="50"/>
      <c r="CU2908" s="50"/>
      <c r="CV2908" s="50"/>
      <c r="CW2908" s="50"/>
      <c r="CX2908" s="50"/>
      <c r="CY2908" s="50"/>
      <c r="CZ2908" s="50"/>
      <c r="DA2908" s="50"/>
      <c r="DB2908" s="50"/>
      <c r="DC2908" s="50"/>
      <c r="DD2908" s="50"/>
      <c r="DE2908" s="50"/>
      <c r="DF2908" s="50"/>
    </row>
    <row r="2909" spans="2:110" x14ac:dyDescent="0.2">
      <c r="B2909" s="173"/>
      <c r="D2909" s="200"/>
      <c r="E2909" s="203"/>
      <c r="F2909" s="203"/>
      <c r="G2909" s="203"/>
      <c r="H2909" s="203"/>
      <c r="I2909" s="203"/>
      <c r="J2909" s="203"/>
      <c r="K2909" s="203"/>
      <c r="L2909" s="203"/>
      <c r="M2909" s="203"/>
      <c r="N2909" s="203"/>
      <c r="O2909" s="203"/>
      <c r="P2909" s="203"/>
      <c r="Q2909" s="204"/>
      <c r="R2909" s="204"/>
      <c r="S2909" s="234"/>
      <c r="T2909" s="50"/>
      <c r="U2909" s="50"/>
      <c r="V2909" s="50"/>
      <c r="W2909" s="50"/>
      <c r="X2909" s="50"/>
      <c r="Y2909" s="50"/>
      <c r="Z2909" s="250"/>
      <c r="AA2909" s="238"/>
      <c r="AB2909" s="50"/>
      <c r="AC2909" s="50"/>
      <c r="AD2909" s="50"/>
      <c r="AE2909" s="50"/>
      <c r="AF2909" s="50"/>
      <c r="AG2909" s="50"/>
      <c r="AH2909" s="50"/>
      <c r="AI2909" s="50"/>
      <c r="AJ2909" s="50"/>
      <c r="AK2909" s="50"/>
      <c r="AL2909" s="50"/>
      <c r="AM2909" s="50"/>
      <c r="AN2909" s="50"/>
      <c r="AO2909" s="50"/>
      <c r="AP2909" s="50"/>
      <c r="AQ2909" s="50"/>
      <c r="AR2909" s="50"/>
      <c r="AS2909" s="50"/>
      <c r="AT2909" s="50"/>
      <c r="AU2909" s="50"/>
      <c r="AV2909" s="50"/>
      <c r="AW2909" s="50"/>
      <c r="AX2909" s="50"/>
      <c r="AY2909" s="50"/>
      <c r="AZ2909" s="50"/>
      <c r="BA2909" s="50"/>
      <c r="BB2909" s="50"/>
      <c r="BC2909" s="50"/>
      <c r="BD2909" s="50"/>
      <c r="BE2909" s="50"/>
      <c r="BF2909" s="50"/>
      <c r="BG2909" s="50"/>
      <c r="BH2909" s="50"/>
      <c r="BI2909" s="50"/>
      <c r="BJ2909" s="50"/>
      <c r="BK2909" s="50"/>
      <c r="BL2909" s="50"/>
      <c r="BM2909" s="50"/>
      <c r="BN2909" s="50"/>
      <c r="BO2909" s="50"/>
      <c r="BP2909" s="50"/>
      <c r="BQ2909" s="50"/>
      <c r="BR2909" s="50"/>
      <c r="BS2909" s="50"/>
      <c r="BT2909" s="50"/>
      <c r="BU2909" s="50"/>
      <c r="BV2909" s="50"/>
      <c r="BW2909" s="50"/>
      <c r="BX2909" s="50"/>
      <c r="BY2909" s="50"/>
      <c r="BZ2909" s="50"/>
      <c r="CA2909" s="50"/>
      <c r="CB2909" s="50"/>
      <c r="CC2909" s="50"/>
      <c r="CD2909" s="50"/>
      <c r="CE2909" s="50"/>
      <c r="CF2909" s="50"/>
      <c r="CG2909" s="50"/>
      <c r="CH2909" s="50"/>
      <c r="CI2909" s="50"/>
      <c r="CJ2909" s="50"/>
      <c r="CK2909" s="50"/>
      <c r="CL2909" s="50"/>
      <c r="CM2909" s="50"/>
      <c r="CN2909" s="50"/>
      <c r="CO2909" s="50"/>
      <c r="CP2909" s="50"/>
      <c r="CQ2909" s="50"/>
      <c r="CR2909" s="50"/>
      <c r="CS2909" s="50"/>
      <c r="CT2909" s="50"/>
      <c r="CU2909" s="50"/>
      <c r="CV2909" s="50"/>
      <c r="CW2909" s="50"/>
      <c r="CX2909" s="50"/>
      <c r="CY2909" s="50"/>
      <c r="CZ2909" s="50"/>
      <c r="DA2909" s="50"/>
      <c r="DB2909" s="50"/>
      <c r="DC2909" s="50"/>
      <c r="DD2909" s="50"/>
      <c r="DE2909" s="50"/>
      <c r="DF2909" s="50"/>
    </row>
    <row r="2910" spans="2:110" x14ac:dyDescent="0.2">
      <c r="B2910" s="173"/>
      <c r="E2910" s="203"/>
      <c r="F2910" s="203"/>
      <c r="G2910" s="203"/>
      <c r="H2910" s="203"/>
      <c r="I2910" s="203"/>
      <c r="J2910" s="203"/>
      <c r="K2910" s="203"/>
      <c r="L2910" s="203"/>
      <c r="M2910" s="203"/>
      <c r="N2910" s="203"/>
      <c r="O2910" s="203"/>
      <c r="P2910" s="203"/>
      <c r="Q2910" s="204"/>
      <c r="R2910" s="204"/>
      <c r="S2910" s="234"/>
      <c r="T2910" s="50"/>
      <c r="U2910" s="50"/>
      <c r="V2910" s="50"/>
      <c r="W2910" s="50"/>
      <c r="X2910" s="50"/>
      <c r="Y2910" s="50"/>
      <c r="Z2910" s="250"/>
      <c r="AA2910" s="238"/>
      <c r="AB2910" s="50"/>
      <c r="AC2910" s="50"/>
      <c r="AD2910" s="50"/>
      <c r="AE2910" s="50"/>
      <c r="AF2910" s="50"/>
      <c r="AG2910" s="50"/>
      <c r="AH2910" s="50"/>
      <c r="AI2910" s="50"/>
      <c r="AJ2910" s="50"/>
      <c r="AK2910" s="50"/>
      <c r="AL2910" s="50"/>
      <c r="AM2910" s="50"/>
      <c r="AN2910" s="50"/>
      <c r="AO2910" s="50"/>
      <c r="AP2910" s="50"/>
      <c r="AQ2910" s="50"/>
      <c r="AR2910" s="50"/>
      <c r="AS2910" s="50"/>
      <c r="AT2910" s="50"/>
      <c r="AU2910" s="50"/>
      <c r="AV2910" s="50"/>
      <c r="AW2910" s="50"/>
      <c r="AX2910" s="50"/>
      <c r="AY2910" s="50"/>
      <c r="AZ2910" s="50"/>
      <c r="BA2910" s="50"/>
      <c r="BB2910" s="50"/>
      <c r="BC2910" s="50"/>
      <c r="BD2910" s="50"/>
      <c r="BE2910" s="50"/>
      <c r="BF2910" s="50"/>
      <c r="BG2910" s="50"/>
      <c r="BH2910" s="50"/>
      <c r="BI2910" s="50"/>
      <c r="BJ2910" s="50"/>
      <c r="BK2910" s="50"/>
      <c r="BL2910" s="50"/>
      <c r="BM2910" s="50"/>
      <c r="BN2910" s="50"/>
      <c r="BO2910" s="50"/>
      <c r="BP2910" s="50"/>
      <c r="BQ2910" s="50"/>
      <c r="BR2910" s="50"/>
      <c r="BS2910" s="50"/>
      <c r="BT2910" s="50"/>
      <c r="BU2910" s="50"/>
      <c r="BV2910" s="50"/>
      <c r="BW2910" s="50"/>
      <c r="BX2910" s="50"/>
      <c r="BY2910" s="50"/>
      <c r="BZ2910" s="50"/>
      <c r="CA2910" s="50"/>
      <c r="CB2910" s="50"/>
      <c r="CC2910" s="50"/>
      <c r="CD2910" s="50"/>
      <c r="CE2910" s="50"/>
      <c r="CF2910" s="50"/>
      <c r="CG2910" s="50"/>
      <c r="CH2910" s="50"/>
      <c r="CI2910" s="50"/>
      <c r="CJ2910" s="50"/>
      <c r="CK2910" s="50"/>
      <c r="CL2910" s="50"/>
      <c r="CM2910" s="50"/>
      <c r="CN2910" s="50"/>
      <c r="CO2910" s="50"/>
      <c r="CP2910" s="50"/>
      <c r="CQ2910" s="50"/>
      <c r="CR2910" s="50"/>
      <c r="CS2910" s="50"/>
      <c r="CT2910" s="50"/>
      <c r="CU2910" s="50"/>
      <c r="CV2910" s="50"/>
      <c r="CW2910" s="50"/>
      <c r="CX2910" s="50"/>
      <c r="CY2910" s="50"/>
      <c r="CZ2910" s="50"/>
      <c r="DA2910" s="50"/>
      <c r="DB2910" s="50"/>
      <c r="DC2910" s="50"/>
      <c r="DD2910" s="50"/>
      <c r="DE2910" s="50"/>
      <c r="DF2910" s="50"/>
    </row>
    <row r="2911" spans="2:110" x14ac:dyDescent="0.2">
      <c r="B2911" s="173"/>
      <c r="E2911" s="203"/>
      <c r="F2911" s="203"/>
      <c r="G2911" s="203"/>
      <c r="H2911" s="203"/>
      <c r="I2911" s="203"/>
      <c r="J2911" s="203"/>
      <c r="K2911" s="203"/>
      <c r="L2911" s="203"/>
      <c r="M2911" s="203"/>
      <c r="N2911" s="203"/>
      <c r="O2911" s="203"/>
      <c r="P2911" s="203"/>
      <c r="Q2911" s="204"/>
      <c r="R2911" s="204"/>
      <c r="S2911" s="234"/>
      <c r="T2911" s="50"/>
      <c r="U2911" s="50"/>
      <c r="V2911" s="50"/>
      <c r="W2911" s="50"/>
      <c r="X2911" s="50"/>
      <c r="Y2911" s="50"/>
      <c r="Z2911" s="250"/>
      <c r="AA2911" s="238"/>
      <c r="AB2911" s="50"/>
      <c r="AC2911" s="50"/>
      <c r="AD2911" s="50"/>
      <c r="AE2911" s="50"/>
      <c r="AF2911" s="50"/>
      <c r="AG2911" s="50"/>
      <c r="AH2911" s="50"/>
      <c r="AI2911" s="50"/>
      <c r="AJ2911" s="50"/>
      <c r="AK2911" s="50"/>
      <c r="AL2911" s="50"/>
      <c r="AM2911" s="50"/>
      <c r="AN2911" s="50"/>
      <c r="AO2911" s="50"/>
      <c r="AP2911" s="50"/>
      <c r="AQ2911" s="50"/>
      <c r="AR2911" s="50"/>
      <c r="AS2911" s="50"/>
      <c r="AT2911" s="50"/>
      <c r="AU2911" s="50"/>
      <c r="AV2911" s="50"/>
      <c r="AW2911" s="50"/>
      <c r="AX2911" s="50"/>
      <c r="AY2911" s="50"/>
      <c r="AZ2911" s="50"/>
      <c r="BA2911" s="50"/>
      <c r="BB2911" s="50"/>
      <c r="BC2911" s="50"/>
      <c r="BD2911" s="50"/>
      <c r="BE2911" s="50"/>
      <c r="BF2911" s="50"/>
      <c r="BG2911" s="50"/>
      <c r="BH2911" s="50"/>
      <c r="BI2911" s="50"/>
      <c r="BJ2911" s="50"/>
      <c r="BK2911" s="50"/>
      <c r="BL2911" s="50"/>
      <c r="BM2911" s="50"/>
      <c r="BN2911" s="50"/>
      <c r="BO2911" s="50"/>
      <c r="BP2911" s="50"/>
      <c r="BQ2911" s="50"/>
      <c r="BR2911" s="50"/>
      <c r="BS2911" s="50"/>
      <c r="BT2911" s="50"/>
      <c r="BU2911" s="50"/>
      <c r="BV2911" s="50"/>
      <c r="BW2911" s="50"/>
      <c r="BX2911" s="50"/>
      <c r="BY2911" s="50"/>
      <c r="BZ2911" s="50"/>
      <c r="CA2911" s="50"/>
      <c r="CB2911" s="50"/>
      <c r="CC2911" s="50"/>
      <c r="CD2911" s="50"/>
      <c r="CE2911" s="50"/>
      <c r="CF2911" s="50"/>
      <c r="CG2911" s="50"/>
      <c r="CH2911" s="50"/>
      <c r="CI2911" s="50"/>
      <c r="CJ2911" s="50"/>
      <c r="CK2911" s="50"/>
      <c r="CL2911" s="50"/>
      <c r="CM2911" s="50"/>
      <c r="CN2911" s="50"/>
      <c r="CO2911" s="50"/>
      <c r="CP2911" s="50"/>
      <c r="CQ2911" s="50"/>
      <c r="CR2911" s="50"/>
      <c r="CS2911" s="50"/>
      <c r="CT2911" s="50"/>
      <c r="CU2911" s="50"/>
      <c r="CV2911" s="50"/>
      <c r="CW2911" s="50"/>
      <c r="CX2911" s="50"/>
      <c r="CY2911" s="50"/>
      <c r="CZ2911" s="50"/>
      <c r="DA2911" s="50"/>
      <c r="DB2911" s="50"/>
      <c r="DC2911" s="50"/>
      <c r="DD2911" s="50"/>
      <c r="DE2911" s="50"/>
      <c r="DF2911" s="50"/>
    </row>
    <row r="2912" spans="2:110" x14ac:dyDescent="0.2">
      <c r="E2912" s="203"/>
      <c r="F2912" s="203"/>
      <c r="G2912" s="203"/>
      <c r="H2912" s="203"/>
      <c r="I2912" s="203"/>
      <c r="J2912" s="203"/>
      <c r="K2912" s="203"/>
      <c r="L2912" s="203"/>
      <c r="M2912" s="203"/>
      <c r="N2912" s="203"/>
      <c r="O2912" s="203"/>
      <c r="P2912" s="203"/>
      <c r="Q2912" s="204"/>
      <c r="R2912" s="204"/>
      <c r="S2912" s="234"/>
      <c r="T2912" s="50"/>
      <c r="U2912" s="50"/>
      <c r="V2912" s="50"/>
      <c r="W2912" s="50"/>
      <c r="X2912" s="50"/>
      <c r="Y2912" s="50"/>
      <c r="Z2912" s="250"/>
      <c r="AA2912" s="238"/>
      <c r="AB2912" s="50"/>
      <c r="AC2912" s="50"/>
      <c r="AD2912" s="50"/>
      <c r="AE2912" s="50"/>
      <c r="AF2912" s="50"/>
      <c r="AG2912" s="50"/>
      <c r="AH2912" s="50"/>
      <c r="AI2912" s="50"/>
      <c r="AJ2912" s="50"/>
      <c r="AK2912" s="50"/>
      <c r="AL2912" s="50"/>
      <c r="AM2912" s="50"/>
      <c r="AN2912" s="50"/>
      <c r="AO2912" s="50"/>
      <c r="AP2912" s="50"/>
      <c r="AQ2912" s="50"/>
      <c r="AR2912" s="50"/>
      <c r="AS2912" s="50"/>
      <c r="AT2912" s="50"/>
      <c r="AU2912" s="50"/>
      <c r="AV2912" s="50"/>
      <c r="AW2912" s="50"/>
      <c r="AX2912" s="50"/>
      <c r="AY2912" s="50"/>
      <c r="AZ2912" s="50"/>
      <c r="BA2912" s="50"/>
      <c r="BB2912" s="50"/>
      <c r="BC2912" s="50"/>
      <c r="BD2912" s="50"/>
      <c r="BE2912" s="50"/>
      <c r="BF2912" s="50"/>
      <c r="BG2912" s="50"/>
      <c r="BH2912" s="50"/>
      <c r="BI2912" s="50"/>
      <c r="BJ2912" s="50"/>
      <c r="BK2912" s="50"/>
      <c r="BL2912" s="50"/>
      <c r="BM2912" s="50"/>
      <c r="BN2912" s="50"/>
      <c r="BO2912" s="50"/>
      <c r="BP2912" s="50"/>
      <c r="BQ2912" s="50"/>
      <c r="BR2912" s="50"/>
      <c r="BS2912" s="50"/>
      <c r="BT2912" s="50"/>
      <c r="BU2912" s="50"/>
      <c r="BV2912" s="50"/>
      <c r="BW2912" s="50"/>
      <c r="BX2912" s="50"/>
      <c r="BY2912" s="50"/>
      <c r="BZ2912" s="50"/>
      <c r="CA2912" s="50"/>
      <c r="CB2912" s="50"/>
      <c r="CC2912" s="50"/>
      <c r="CD2912" s="50"/>
      <c r="CE2912" s="50"/>
      <c r="CF2912" s="50"/>
      <c r="CG2912" s="50"/>
      <c r="CH2912" s="50"/>
      <c r="CI2912" s="50"/>
      <c r="CJ2912" s="50"/>
      <c r="CK2912" s="50"/>
      <c r="CL2912" s="50"/>
      <c r="CM2912" s="50"/>
      <c r="CN2912" s="50"/>
      <c r="CO2912" s="50"/>
      <c r="CP2912" s="50"/>
      <c r="CQ2912" s="50"/>
      <c r="CR2912" s="50"/>
      <c r="CS2912" s="50"/>
      <c r="CT2912" s="50"/>
      <c r="CU2912" s="50"/>
      <c r="CV2912" s="50"/>
      <c r="CW2912" s="50"/>
      <c r="CX2912" s="50"/>
      <c r="CY2912" s="50"/>
      <c r="CZ2912" s="50"/>
      <c r="DA2912" s="50"/>
      <c r="DB2912" s="50"/>
      <c r="DC2912" s="50"/>
      <c r="DD2912" s="50"/>
      <c r="DE2912" s="50"/>
      <c r="DF2912" s="50"/>
    </row>
    <row r="2913" spans="4:110" x14ac:dyDescent="0.2">
      <c r="E2913" s="203"/>
      <c r="F2913" s="203"/>
      <c r="G2913" s="203"/>
      <c r="H2913" s="203"/>
      <c r="I2913" s="203"/>
      <c r="J2913" s="203"/>
      <c r="K2913" s="203"/>
      <c r="L2913" s="203"/>
      <c r="M2913" s="203"/>
      <c r="N2913" s="203"/>
      <c r="O2913" s="203"/>
      <c r="P2913" s="203"/>
      <c r="Q2913" s="204"/>
      <c r="R2913" s="204"/>
      <c r="S2913" s="234"/>
      <c r="T2913" s="50"/>
      <c r="U2913" s="50"/>
      <c r="V2913" s="50"/>
      <c r="W2913" s="50"/>
      <c r="X2913" s="50"/>
      <c r="Y2913" s="50"/>
      <c r="Z2913" s="250"/>
      <c r="AA2913" s="238"/>
      <c r="AB2913" s="50"/>
      <c r="AC2913" s="50"/>
      <c r="AD2913" s="50"/>
      <c r="AE2913" s="50"/>
      <c r="AF2913" s="50"/>
      <c r="AG2913" s="50"/>
      <c r="AH2913" s="50"/>
      <c r="AI2913" s="50"/>
      <c r="AJ2913" s="50"/>
      <c r="AK2913" s="50"/>
      <c r="AL2913" s="50"/>
      <c r="AM2913" s="50"/>
      <c r="AN2913" s="50"/>
      <c r="AO2913" s="50"/>
      <c r="AP2913" s="50"/>
      <c r="AQ2913" s="50"/>
      <c r="AR2913" s="50"/>
      <c r="AS2913" s="50"/>
      <c r="AT2913" s="50"/>
      <c r="AU2913" s="50"/>
      <c r="AV2913" s="50"/>
      <c r="AW2913" s="50"/>
      <c r="AX2913" s="50"/>
      <c r="AY2913" s="50"/>
      <c r="AZ2913" s="50"/>
      <c r="BA2913" s="50"/>
      <c r="BB2913" s="50"/>
      <c r="BC2913" s="50"/>
      <c r="BD2913" s="50"/>
      <c r="BE2913" s="50"/>
      <c r="BF2913" s="50"/>
      <c r="BG2913" s="50"/>
      <c r="BH2913" s="50"/>
      <c r="BI2913" s="50"/>
      <c r="BJ2913" s="50"/>
      <c r="BK2913" s="50"/>
      <c r="BL2913" s="50"/>
      <c r="BM2913" s="50"/>
      <c r="BN2913" s="50"/>
      <c r="BO2913" s="50"/>
      <c r="BP2913" s="50"/>
      <c r="BQ2913" s="50"/>
      <c r="BR2913" s="50"/>
      <c r="BS2913" s="50"/>
      <c r="BT2913" s="50"/>
      <c r="BU2913" s="50"/>
      <c r="BV2913" s="50"/>
      <c r="BW2913" s="50"/>
      <c r="BX2913" s="50"/>
      <c r="BY2913" s="50"/>
      <c r="BZ2913" s="50"/>
      <c r="CA2913" s="50"/>
      <c r="CB2913" s="50"/>
      <c r="CC2913" s="50"/>
      <c r="CD2913" s="50"/>
      <c r="CE2913" s="50"/>
      <c r="CF2913" s="50"/>
      <c r="CG2913" s="50"/>
      <c r="CH2913" s="50"/>
      <c r="CI2913" s="50"/>
      <c r="CJ2913" s="50"/>
      <c r="CK2913" s="50"/>
      <c r="CL2913" s="50"/>
      <c r="CM2913" s="50"/>
      <c r="CN2913" s="50"/>
      <c r="CO2913" s="50"/>
      <c r="CP2913" s="50"/>
      <c r="CQ2913" s="50"/>
      <c r="CR2913" s="50"/>
      <c r="CS2913" s="50"/>
      <c r="CT2913" s="50"/>
      <c r="CU2913" s="50"/>
      <c r="CV2913" s="50"/>
      <c r="CW2913" s="50"/>
      <c r="CX2913" s="50"/>
      <c r="CY2913" s="50"/>
      <c r="CZ2913" s="50"/>
      <c r="DA2913" s="50"/>
      <c r="DB2913" s="50"/>
      <c r="DC2913" s="50"/>
      <c r="DD2913" s="50"/>
      <c r="DE2913" s="50"/>
      <c r="DF2913" s="50"/>
    </row>
    <row r="2914" spans="4:110" x14ac:dyDescent="0.2">
      <c r="E2914" s="203"/>
      <c r="F2914" s="203"/>
      <c r="G2914" s="203"/>
      <c r="H2914" s="203"/>
      <c r="I2914" s="203"/>
      <c r="J2914" s="203"/>
      <c r="K2914" s="203"/>
      <c r="L2914" s="203"/>
      <c r="M2914" s="203"/>
      <c r="N2914" s="203"/>
      <c r="O2914" s="203"/>
      <c r="P2914" s="203"/>
      <c r="Q2914" s="204"/>
      <c r="R2914" s="204"/>
      <c r="S2914" s="234"/>
      <c r="T2914" s="50"/>
      <c r="U2914" s="50"/>
      <c r="V2914" s="50"/>
      <c r="W2914" s="50"/>
      <c r="X2914" s="50"/>
      <c r="Y2914" s="50"/>
      <c r="Z2914" s="250"/>
      <c r="AA2914" s="238"/>
      <c r="AB2914" s="50"/>
      <c r="AC2914" s="50"/>
      <c r="AD2914" s="50"/>
      <c r="AE2914" s="50"/>
      <c r="AF2914" s="50"/>
      <c r="AG2914" s="50"/>
      <c r="AH2914" s="50"/>
      <c r="AI2914" s="50"/>
      <c r="AJ2914" s="50"/>
      <c r="AK2914" s="50"/>
      <c r="AL2914" s="50"/>
      <c r="AM2914" s="50"/>
      <c r="AN2914" s="50"/>
      <c r="AO2914" s="50"/>
      <c r="AP2914" s="50"/>
      <c r="AQ2914" s="50"/>
      <c r="AR2914" s="50"/>
      <c r="AS2914" s="50"/>
      <c r="AT2914" s="50"/>
      <c r="AU2914" s="50"/>
      <c r="AV2914" s="50"/>
      <c r="AW2914" s="50"/>
      <c r="AX2914" s="50"/>
      <c r="AY2914" s="50"/>
      <c r="AZ2914" s="50"/>
      <c r="BA2914" s="50"/>
      <c r="BB2914" s="50"/>
      <c r="BC2914" s="50"/>
      <c r="BD2914" s="50"/>
      <c r="BE2914" s="50"/>
      <c r="BF2914" s="50"/>
      <c r="BG2914" s="50"/>
      <c r="BH2914" s="50"/>
      <c r="BI2914" s="50"/>
      <c r="BJ2914" s="50"/>
      <c r="BK2914" s="50"/>
      <c r="BL2914" s="50"/>
      <c r="BM2914" s="50"/>
      <c r="BN2914" s="50"/>
      <c r="BO2914" s="50"/>
      <c r="BP2914" s="50"/>
      <c r="BQ2914" s="50"/>
      <c r="BR2914" s="50"/>
      <c r="BS2914" s="50"/>
      <c r="BT2914" s="50"/>
      <c r="BU2914" s="50"/>
      <c r="BV2914" s="50"/>
      <c r="BW2914" s="50"/>
      <c r="BX2914" s="50"/>
      <c r="BY2914" s="50"/>
      <c r="BZ2914" s="50"/>
      <c r="CA2914" s="50"/>
      <c r="CB2914" s="50"/>
      <c r="CC2914" s="50"/>
      <c r="CD2914" s="50"/>
      <c r="CE2914" s="50"/>
      <c r="CF2914" s="50"/>
      <c r="CG2914" s="50"/>
      <c r="CH2914" s="50"/>
      <c r="CI2914" s="50"/>
      <c r="CJ2914" s="50"/>
      <c r="CK2914" s="50"/>
      <c r="CL2914" s="50"/>
      <c r="CM2914" s="50"/>
      <c r="CN2914" s="50"/>
      <c r="CO2914" s="50"/>
      <c r="CP2914" s="50"/>
      <c r="CQ2914" s="50"/>
      <c r="CR2914" s="50"/>
      <c r="CS2914" s="50"/>
      <c r="CT2914" s="50"/>
      <c r="CU2914" s="50"/>
      <c r="CV2914" s="50"/>
      <c r="CW2914" s="50"/>
      <c r="CX2914" s="50"/>
      <c r="CY2914" s="50"/>
      <c r="CZ2914" s="50"/>
      <c r="DA2914" s="50"/>
      <c r="DB2914" s="50"/>
      <c r="DC2914" s="50"/>
      <c r="DD2914" s="50"/>
      <c r="DE2914" s="50"/>
      <c r="DF2914" s="50"/>
    </row>
    <row r="2915" spans="4:110" x14ac:dyDescent="0.2">
      <c r="E2915" s="203"/>
      <c r="F2915" s="203"/>
      <c r="G2915" s="203"/>
      <c r="H2915" s="203"/>
      <c r="I2915" s="203"/>
      <c r="J2915" s="203"/>
      <c r="K2915" s="203"/>
      <c r="L2915" s="203"/>
      <c r="M2915" s="203"/>
      <c r="N2915" s="203"/>
      <c r="O2915" s="203"/>
      <c r="P2915" s="203"/>
      <c r="Q2915" s="204"/>
      <c r="R2915" s="204"/>
      <c r="S2915" s="234"/>
      <c r="T2915" s="50"/>
      <c r="U2915" s="50"/>
      <c r="V2915" s="50"/>
      <c r="W2915" s="50"/>
      <c r="X2915" s="50"/>
      <c r="Y2915" s="50"/>
      <c r="Z2915" s="250"/>
      <c r="AA2915" s="238"/>
      <c r="AB2915" s="50"/>
      <c r="AC2915" s="50"/>
      <c r="AD2915" s="50"/>
      <c r="AE2915" s="50"/>
      <c r="AF2915" s="50"/>
      <c r="AG2915" s="50"/>
      <c r="AH2915" s="50"/>
      <c r="AI2915" s="50"/>
      <c r="AJ2915" s="50"/>
      <c r="AK2915" s="50"/>
      <c r="AL2915" s="50"/>
      <c r="AM2915" s="50"/>
      <c r="AN2915" s="50"/>
      <c r="AO2915" s="50"/>
      <c r="AP2915" s="50"/>
      <c r="AQ2915" s="50"/>
      <c r="AR2915" s="50"/>
      <c r="AS2915" s="50"/>
      <c r="AT2915" s="50"/>
      <c r="AU2915" s="50"/>
      <c r="AV2915" s="50"/>
      <c r="AW2915" s="50"/>
      <c r="AX2915" s="50"/>
      <c r="AY2915" s="50"/>
      <c r="AZ2915" s="50"/>
      <c r="BA2915" s="50"/>
      <c r="BB2915" s="50"/>
      <c r="BC2915" s="50"/>
      <c r="BD2915" s="50"/>
      <c r="BE2915" s="50"/>
      <c r="BF2915" s="50"/>
      <c r="BG2915" s="50"/>
      <c r="BH2915" s="50"/>
      <c r="BI2915" s="50"/>
      <c r="BJ2915" s="50"/>
      <c r="BK2915" s="50"/>
      <c r="BL2915" s="50"/>
      <c r="BM2915" s="50"/>
      <c r="BN2915" s="50"/>
      <c r="BO2915" s="50"/>
      <c r="BP2915" s="50"/>
      <c r="BQ2915" s="50"/>
      <c r="BR2915" s="50"/>
      <c r="BS2915" s="50"/>
      <c r="BT2915" s="50"/>
      <c r="BU2915" s="50"/>
      <c r="BV2915" s="50"/>
      <c r="BW2915" s="50"/>
      <c r="BX2915" s="50"/>
      <c r="BY2915" s="50"/>
      <c r="BZ2915" s="50"/>
      <c r="CA2915" s="50"/>
      <c r="CB2915" s="50"/>
      <c r="CC2915" s="50"/>
      <c r="CD2915" s="50"/>
      <c r="CE2915" s="50"/>
      <c r="CF2915" s="50"/>
      <c r="CG2915" s="50"/>
      <c r="CH2915" s="50"/>
      <c r="CI2915" s="50"/>
      <c r="CJ2915" s="50"/>
      <c r="CK2915" s="50"/>
      <c r="CL2915" s="50"/>
      <c r="CM2915" s="50"/>
      <c r="CN2915" s="50"/>
      <c r="CO2915" s="50"/>
      <c r="CP2915" s="50"/>
      <c r="CQ2915" s="50"/>
      <c r="CR2915" s="50"/>
      <c r="CS2915" s="50"/>
      <c r="CT2915" s="50"/>
      <c r="CU2915" s="50"/>
      <c r="CV2915" s="50"/>
      <c r="CW2915" s="50"/>
      <c r="CX2915" s="50"/>
      <c r="CY2915" s="50"/>
      <c r="CZ2915" s="50"/>
      <c r="DA2915" s="50"/>
      <c r="DB2915" s="50"/>
      <c r="DC2915" s="50"/>
      <c r="DD2915" s="50"/>
      <c r="DE2915" s="50"/>
      <c r="DF2915" s="50"/>
    </row>
    <row r="2916" spans="4:110" x14ac:dyDescent="0.2">
      <c r="E2916" s="203"/>
      <c r="F2916" s="203"/>
      <c r="G2916" s="203"/>
      <c r="H2916" s="203"/>
      <c r="I2916" s="203"/>
      <c r="J2916" s="203"/>
      <c r="K2916" s="203"/>
      <c r="L2916" s="203"/>
      <c r="M2916" s="203"/>
      <c r="N2916" s="203"/>
      <c r="O2916" s="203"/>
      <c r="P2916" s="203"/>
      <c r="Q2916" s="204"/>
      <c r="R2916" s="204"/>
      <c r="S2916" s="234"/>
      <c r="T2916" s="50"/>
      <c r="U2916" s="50"/>
      <c r="V2916" s="50"/>
      <c r="W2916" s="50"/>
      <c r="X2916" s="50"/>
      <c r="Y2916" s="50"/>
      <c r="Z2916" s="250"/>
      <c r="AA2916" s="238"/>
      <c r="AB2916" s="50"/>
      <c r="AC2916" s="50"/>
      <c r="AD2916" s="50"/>
      <c r="AE2916" s="50"/>
      <c r="AF2916" s="50"/>
      <c r="AG2916" s="50"/>
      <c r="AH2916" s="50"/>
      <c r="AI2916" s="50"/>
      <c r="AJ2916" s="50"/>
      <c r="AK2916" s="50"/>
      <c r="AL2916" s="50"/>
      <c r="AM2916" s="50"/>
      <c r="AN2916" s="50"/>
      <c r="AO2916" s="50"/>
      <c r="AP2916" s="50"/>
      <c r="AQ2916" s="50"/>
      <c r="AR2916" s="50"/>
      <c r="AS2916" s="50"/>
      <c r="AT2916" s="50"/>
      <c r="AU2916" s="50"/>
      <c r="AV2916" s="50"/>
      <c r="AW2916" s="50"/>
      <c r="AX2916" s="50"/>
      <c r="AY2916" s="50"/>
      <c r="AZ2916" s="50"/>
      <c r="BA2916" s="50"/>
      <c r="BB2916" s="50"/>
      <c r="BC2916" s="50"/>
      <c r="BD2916" s="50"/>
      <c r="BE2916" s="50"/>
      <c r="BF2916" s="50"/>
      <c r="BG2916" s="50"/>
      <c r="BH2916" s="50"/>
      <c r="BI2916" s="50"/>
      <c r="BJ2916" s="50"/>
      <c r="BK2916" s="50"/>
      <c r="BL2916" s="50"/>
      <c r="BM2916" s="50"/>
      <c r="BN2916" s="50"/>
      <c r="BO2916" s="50"/>
      <c r="BP2916" s="50"/>
      <c r="BQ2916" s="50"/>
      <c r="BR2916" s="50"/>
      <c r="BS2916" s="50"/>
      <c r="BT2916" s="50"/>
      <c r="BU2916" s="50"/>
      <c r="BV2916" s="50"/>
      <c r="BW2916" s="50"/>
      <c r="BX2916" s="50"/>
      <c r="BY2916" s="50"/>
      <c r="BZ2916" s="50"/>
      <c r="CA2916" s="50"/>
      <c r="CB2916" s="50"/>
      <c r="CC2916" s="50"/>
      <c r="CD2916" s="50"/>
      <c r="CE2916" s="50"/>
      <c r="CF2916" s="50"/>
      <c r="CG2916" s="50"/>
      <c r="CH2916" s="50"/>
      <c r="CI2916" s="50"/>
      <c r="CJ2916" s="50"/>
      <c r="CK2916" s="50"/>
      <c r="CL2916" s="50"/>
      <c r="CM2916" s="50"/>
      <c r="CN2916" s="50"/>
      <c r="CO2916" s="50"/>
      <c r="CP2916" s="50"/>
      <c r="CQ2916" s="50"/>
      <c r="CR2916" s="50"/>
      <c r="CS2916" s="50"/>
      <c r="CT2916" s="50"/>
      <c r="CU2916" s="50"/>
      <c r="CV2916" s="50"/>
      <c r="CW2916" s="50"/>
      <c r="CX2916" s="50"/>
      <c r="CY2916" s="50"/>
      <c r="CZ2916" s="50"/>
      <c r="DA2916" s="50"/>
      <c r="DB2916" s="50"/>
      <c r="DC2916" s="50"/>
      <c r="DD2916" s="50"/>
      <c r="DE2916" s="50"/>
      <c r="DF2916" s="50"/>
    </row>
    <row r="2917" spans="4:110" x14ac:dyDescent="0.2">
      <c r="E2917" s="203"/>
      <c r="F2917" s="203"/>
      <c r="G2917" s="203"/>
      <c r="H2917" s="203"/>
      <c r="I2917" s="203"/>
      <c r="J2917" s="203"/>
      <c r="K2917" s="203"/>
      <c r="L2917" s="203"/>
      <c r="M2917" s="203"/>
      <c r="N2917" s="203"/>
      <c r="O2917" s="203"/>
      <c r="P2917" s="203"/>
      <c r="Q2917" s="204"/>
      <c r="R2917" s="204"/>
      <c r="S2917" s="234"/>
      <c r="T2917" s="50"/>
      <c r="U2917" s="50"/>
      <c r="V2917" s="50"/>
      <c r="W2917" s="50"/>
      <c r="X2917" s="50"/>
      <c r="Y2917" s="50"/>
      <c r="Z2917" s="250"/>
      <c r="AA2917" s="238"/>
      <c r="AB2917" s="50"/>
      <c r="AC2917" s="50"/>
      <c r="AD2917" s="50"/>
      <c r="AE2917" s="50"/>
      <c r="AF2917" s="50"/>
      <c r="AG2917" s="50"/>
      <c r="AH2917" s="50"/>
      <c r="AI2917" s="50"/>
      <c r="AJ2917" s="50"/>
      <c r="AK2917" s="50"/>
      <c r="AL2917" s="50"/>
      <c r="AM2917" s="50"/>
      <c r="AN2917" s="50"/>
      <c r="AO2917" s="50"/>
      <c r="AP2917" s="50"/>
      <c r="AQ2917" s="50"/>
      <c r="AR2917" s="50"/>
      <c r="AS2917" s="50"/>
      <c r="AT2917" s="50"/>
      <c r="AU2917" s="50"/>
      <c r="AV2917" s="50"/>
      <c r="AW2917" s="50"/>
      <c r="AX2917" s="50"/>
      <c r="AY2917" s="50"/>
      <c r="AZ2917" s="50"/>
      <c r="BA2917" s="50"/>
      <c r="BB2917" s="50"/>
      <c r="BC2917" s="50"/>
      <c r="BD2917" s="50"/>
      <c r="BE2917" s="50"/>
      <c r="BF2917" s="50"/>
      <c r="BG2917" s="50"/>
      <c r="BH2917" s="50"/>
      <c r="BI2917" s="50"/>
      <c r="BJ2917" s="50"/>
      <c r="BK2917" s="50"/>
      <c r="BL2917" s="50"/>
      <c r="BM2917" s="50"/>
      <c r="BN2917" s="50"/>
      <c r="BO2917" s="50"/>
      <c r="BP2917" s="50"/>
      <c r="BQ2917" s="50"/>
      <c r="BR2917" s="50"/>
      <c r="BS2917" s="50"/>
      <c r="BT2917" s="50"/>
      <c r="BU2917" s="50"/>
      <c r="BV2917" s="50"/>
      <c r="BW2917" s="50"/>
      <c r="BX2917" s="50"/>
      <c r="BY2917" s="50"/>
      <c r="BZ2917" s="50"/>
      <c r="CA2917" s="50"/>
      <c r="CB2917" s="50"/>
      <c r="CC2917" s="50"/>
      <c r="CD2917" s="50"/>
      <c r="CE2917" s="50"/>
      <c r="CF2917" s="50"/>
      <c r="CG2917" s="50"/>
      <c r="CH2917" s="50"/>
      <c r="CI2917" s="50"/>
      <c r="CJ2917" s="50"/>
      <c r="CK2917" s="50"/>
      <c r="CL2917" s="50"/>
      <c r="CM2917" s="50"/>
      <c r="CN2917" s="50"/>
      <c r="CO2917" s="50"/>
      <c r="CP2917" s="50"/>
      <c r="CQ2917" s="50"/>
      <c r="CR2917" s="50"/>
      <c r="CS2917" s="50"/>
      <c r="CT2917" s="50"/>
      <c r="CU2917" s="50"/>
      <c r="CV2917" s="50"/>
      <c r="CW2917" s="50"/>
      <c r="CX2917" s="50"/>
      <c r="CY2917" s="50"/>
      <c r="CZ2917" s="50"/>
      <c r="DA2917" s="50"/>
      <c r="DB2917" s="50"/>
      <c r="DC2917" s="50"/>
      <c r="DD2917" s="50"/>
      <c r="DE2917" s="50"/>
      <c r="DF2917" s="50"/>
    </row>
    <row r="2918" spans="4:110" x14ac:dyDescent="0.2">
      <c r="E2918" s="203"/>
      <c r="F2918" s="203"/>
      <c r="G2918" s="203"/>
      <c r="H2918" s="203"/>
      <c r="I2918" s="203"/>
      <c r="J2918" s="203"/>
      <c r="K2918" s="203"/>
      <c r="L2918" s="203"/>
      <c r="M2918" s="203"/>
      <c r="N2918" s="203"/>
      <c r="O2918" s="203"/>
      <c r="P2918" s="203"/>
      <c r="Q2918" s="204"/>
      <c r="R2918" s="204"/>
      <c r="S2918" s="234"/>
      <c r="T2918" s="50"/>
      <c r="U2918" s="50"/>
      <c r="V2918" s="50"/>
      <c r="W2918" s="50"/>
      <c r="X2918" s="50"/>
      <c r="Y2918" s="50"/>
      <c r="Z2918" s="250"/>
      <c r="AA2918" s="238"/>
      <c r="AB2918" s="50"/>
      <c r="AC2918" s="50"/>
      <c r="AD2918" s="50"/>
      <c r="AE2918" s="50"/>
      <c r="AF2918" s="50"/>
      <c r="AG2918" s="50"/>
      <c r="AH2918" s="50"/>
      <c r="AI2918" s="50"/>
      <c r="AJ2918" s="50"/>
      <c r="AK2918" s="50"/>
      <c r="AL2918" s="50"/>
      <c r="AM2918" s="50"/>
      <c r="AN2918" s="50"/>
      <c r="AO2918" s="50"/>
      <c r="AP2918" s="50"/>
      <c r="AQ2918" s="50"/>
      <c r="AR2918" s="50"/>
      <c r="AS2918" s="50"/>
      <c r="AT2918" s="50"/>
      <c r="AU2918" s="50"/>
      <c r="AV2918" s="50"/>
      <c r="AW2918" s="50"/>
      <c r="AX2918" s="50"/>
      <c r="AY2918" s="50"/>
      <c r="AZ2918" s="50"/>
      <c r="BA2918" s="50"/>
      <c r="BB2918" s="50"/>
      <c r="BC2918" s="50"/>
      <c r="BD2918" s="50"/>
      <c r="BE2918" s="50"/>
      <c r="BF2918" s="50"/>
      <c r="BG2918" s="50"/>
      <c r="BH2918" s="50"/>
      <c r="BI2918" s="50"/>
      <c r="BJ2918" s="50"/>
      <c r="BK2918" s="50"/>
      <c r="BL2918" s="50"/>
      <c r="BM2918" s="50"/>
      <c r="BN2918" s="50"/>
      <c r="BO2918" s="50"/>
      <c r="BP2918" s="50"/>
      <c r="BQ2918" s="50"/>
      <c r="BR2918" s="50"/>
      <c r="BS2918" s="50"/>
      <c r="BT2918" s="50"/>
      <c r="BU2918" s="50"/>
      <c r="BV2918" s="50"/>
      <c r="BW2918" s="50"/>
      <c r="BX2918" s="50"/>
      <c r="BY2918" s="50"/>
      <c r="BZ2918" s="50"/>
      <c r="CA2918" s="50"/>
      <c r="CB2918" s="50"/>
      <c r="CC2918" s="50"/>
      <c r="CD2918" s="50"/>
      <c r="CE2918" s="50"/>
      <c r="CF2918" s="50"/>
      <c r="CG2918" s="50"/>
      <c r="CH2918" s="50"/>
      <c r="CI2918" s="50"/>
      <c r="CJ2918" s="50"/>
      <c r="CK2918" s="50"/>
      <c r="CL2918" s="50"/>
      <c r="CM2918" s="50"/>
      <c r="CN2918" s="50"/>
      <c r="CO2918" s="50"/>
      <c r="CP2918" s="50"/>
      <c r="CQ2918" s="50"/>
      <c r="CR2918" s="50"/>
      <c r="CS2918" s="50"/>
      <c r="CT2918" s="50"/>
      <c r="CU2918" s="50"/>
      <c r="CV2918" s="50"/>
      <c r="CW2918" s="50"/>
      <c r="CX2918" s="50"/>
      <c r="CY2918" s="50"/>
      <c r="CZ2918" s="50"/>
      <c r="DA2918" s="50"/>
      <c r="DB2918" s="50"/>
      <c r="DC2918" s="50"/>
      <c r="DD2918" s="50"/>
      <c r="DE2918" s="50"/>
      <c r="DF2918" s="50"/>
    </row>
    <row r="2919" spans="4:110" x14ac:dyDescent="0.2">
      <c r="D2919" s="200"/>
      <c r="E2919" s="203"/>
      <c r="F2919" s="203"/>
      <c r="G2919" s="203"/>
      <c r="H2919" s="203"/>
      <c r="I2919" s="203"/>
      <c r="J2919" s="203"/>
      <c r="K2919" s="203"/>
      <c r="L2919" s="203"/>
      <c r="M2919" s="203"/>
      <c r="N2919" s="203"/>
      <c r="O2919" s="203"/>
      <c r="P2919" s="203"/>
      <c r="Q2919" s="204"/>
      <c r="R2919" s="204"/>
      <c r="S2919" s="234"/>
      <c r="T2919" s="50"/>
      <c r="U2919" s="50"/>
      <c r="V2919" s="50"/>
      <c r="W2919" s="50"/>
      <c r="X2919" s="50"/>
      <c r="Y2919" s="50"/>
      <c r="Z2919" s="250"/>
      <c r="AA2919" s="238"/>
      <c r="AB2919" s="50"/>
      <c r="AC2919" s="50"/>
      <c r="AD2919" s="50"/>
      <c r="AE2919" s="50"/>
      <c r="AF2919" s="50"/>
      <c r="AG2919" s="50"/>
      <c r="AH2919" s="50"/>
      <c r="AI2919" s="50"/>
      <c r="AJ2919" s="50"/>
      <c r="AK2919" s="50"/>
      <c r="AL2919" s="50"/>
      <c r="AM2919" s="50"/>
      <c r="AN2919" s="50"/>
      <c r="AO2919" s="50"/>
      <c r="AP2919" s="50"/>
      <c r="AQ2919" s="50"/>
      <c r="AR2919" s="50"/>
      <c r="AS2919" s="50"/>
      <c r="AT2919" s="50"/>
      <c r="AU2919" s="50"/>
      <c r="AV2919" s="50"/>
      <c r="AW2919" s="50"/>
      <c r="AX2919" s="50"/>
      <c r="AY2919" s="50"/>
      <c r="AZ2919" s="50"/>
      <c r="BA2919" s="50"/>
      <c r="BB2919" s="50"/>
      <c r="BC2919" s="50"/>
      <c r="BD2919" s="50"/>
      <c r="BE2919" s="50"/>
      <c r="BF2919" s="50"/>
      <c r="BG2919" s="50"/>
      <c r="BH2919" s="50"/>
      <c r="BI2919" s="50"/>
      <c r="BJ2919" s="50"/>
      <c r="BK2919" s="50"/>
      <c r="BL2919" s="50"/>
      <c r="BM2919" s="50"/>
      <c r="BN2919" s="50"/>
      <c r="BO2919" s="50"/>
      <c r="BP2919" s="50"/>
      <c r="BQ2919" s="50"/>
      <c r="BR2919" s="50"/>
      <c r="BS2919" s="50"/>
      <c r="BT2919" s="50"/>
      <c r="BU2919" s="50"/>
      <c r="BV2919" s="50"/>
      <c r="BW2919" s="50"/>
      <c r="BX2919" s="50"/>
      <c r="BY2919" s="50"/>
      <c r="BZ2919" s="50"/>
      <c r="CA2919" s="50"/>
      <c r="CB2919" s="50"/>
      <c r="CC2919" s="50"/>
      <c r="CD2919" s="50"/>
      <c r="CE2919" s="50"/>
      <c r="CF2919" s="50"/>
      <c r="CG2919" s="50"/>
      <c r="CH2919" s="50"/>
      <c r="CI2919" s="50"/>
      <c r="CJ2919" s="50"/>
      <c r="CK2919" s="50"/>
      <c r="CL2919" s="50"/>
      <c r="CM2919" s="50"/>
      <c r="CN2919" s="50"/>
      <c r="CO2919" s="50"/>
      <c r="CP2919" s="50"/>
      <c r="CQ2919" s="50"/>
      <c r="CR2919" s="50"/>
      <c r="CS2919" s="50"/>
      <c r="CT2919" s="50"/>
      <c r="CU2919" s="50"/>
      <c r="CV2919" s="50"/>
      <c r="CW2919" s="50"/>
      <c r="CX2919" s="50"/>
      <c r="CY2919" s="50"/>
      <c r="CZ2919" s="50"/>
      <c r="DA2919" s="50"/>
      <c r="DB2919" s="50"/>
      <c r="DC2919" s="50"/>
      <c r="DD2919" s="50"/>
      <c r="DE2919" s="50"/>
      <c r="DF2919" s="50"/>
    </row>
    <row r="2920" spans="4:110" x14ac:dyDescent="0.2">
      <c r="E2920" s="203"/>
      <c r="F2920" s="203"/>
      <c r="G2920" s="203"/>
      <c r="H2920" s="203"/>
      <c r="I2920" s="203"/>
      <c r="J2920" s="203"/>
      <c r="K2920" s="203"/>
      <c r="L2920" s="203"/>
      <c r="M2920" s="203"/>
      <c r="N2920" s="203"/>
      <c r="O2920" s="203"/>
      <c r="P2920" s="203"/>
      <c r="Q2920" s="204"/>
      <c r="R2920" s="204"/>
      <c r="S2920" s="234"/>
      <c r="T2920" s="50"/>
      <c r="U2920" s="50"/>
      <c r="V2920" s="50"/>
      <c r="W2920" s="50"/>
      <c r="X2920" s="50"/>
      <c r="Y2920" s="50"/>
      <c r="Z2920" s="250"/>
      <c r="AA2920" s="238"/>
      <c r="AB2920" s="50"/>
      <c r="AC2920" s="50"/>
      <c r="AD2920" s="50"/>
      <c r="AE2920" s="50"/>
      <c r="AF2920" s="50"/>
      <c r="AG2920" s="50"/>
      <c r="AH2920" s="50"/>
      <c r="AI2920" s="50"/>
      <c r="AJ2920" s="50"/>
      <c r="AK2920" s="50"/>
      <c r="AL2920" s="50"/>
      <c r="AM2920" s="50"/>
      <c r="AN2920" s="50"/>
      <c r="AO2920" s="50"/>
      <c r="AP2920" s="50"/>
      <c r="AQ2920" s="50"/>
      <c r="AR2920" s="50"/>
      <c r="AS2920" s="50"/>
      <c r="AT2920" s="50"/>
      <c r="AU2920" s="50"/>
      <c r="AV2920" s="50"/>
      <c r="AW2920" s="50"/>
      <c r="AX2920" s="50"/>
      <c r="AY2920" s="50"/>
      <c r="AZ2920" s="50"/>
      <c r="BA2920" s="50"/>
      <c r="BB2920" s="50"/>
      <c r="BC2920" s="50"/>
      <c r="BD2920" s="50"/>
      <c r="BE2920" s="50"/>
      <c r="BF2920" s="50"/>
      <c r="BG2920" s="50"/>
      <c r="BH2920" s="50"/>
      <c r="BI2920" s="50"/>
      <c r="BJ2920" s="50"/>
      <c r="BK2920" s="50"/>
      <c r="BL2920" s="50"/>
      <c r="BM2920" s="50"/>
      <c r="BN2920" s="50"/>
      <c r="BO2920" s="50"/>
      <c r="BP2920" s="50"/>
      <c r="BQ2920" s="50"/>
      <c r="BR2920" s="50"/>
      <c r="BS2920" s="50"/>
      <c r="BT2920" s="50"/>
      <c r="BU2920" s="50"/>
      <c r="BV2920" s="50"/>
      <c r="BW2920" s="50"/>
      <c r="BX2920" s="50"/>
      <c r="BY2920" s="50"/>
      <c r="BZ2920" s="50"/>
      <c r="CA2920" s="50"/>
      <c r="CB2920" s="50"/>
      <c r="CC2920" s="50"/>
      <c r="CD2920" s="50"/>
      <c r="CE2920" s="50"/>
      <c r="CF2920" s="50"/>
      <c r="CG2920" s="50"/>
      <c r="CH2920" s="50"/>
      <c r="CI2920" s="50"/>
      <c r="CJ2920" s="50"/>
      <c r="CK2920" s="50"/>
      <c r="CL2920" s="50"/>
      <c r="CM2920" s="50"/>
      <c r="CN2920" s="50"/>
      <c r="CO2920" s="50"/>
      <c r="CP2920" s="50"/>
      <c r="CQ2920" s="50"/>
      <c r="CR2920" s="50"/>
      <c r="CS2920" s="50"/>
      <c r="CT2920" s="50"/>
      <c r="CU2920" s="50"/>
      <c r="CV2920" s="50"/>
      <c r="CW2920" s="50"/>
      <c r="CX2920" s="50"/>
      <c r="CY2920" s="50"/>
      <c r="CZ2920" s="50"/>
      <c r="DA2920" s="50"/>
      <c r="DB2920" s="50"/>
      <c r="DC2920" s="50"/>
      <c r="DD2920" s="50"/>
      <c r="DE2920" s="50"/>
      <c r="DF2920" s="50"/>
    </row>
    <row r="2921" spans="4:110" x14ac:dyDescent="0.2">
      <c r="E2921" s="203"/>
      <c r="F2921" s="203"/>
      <c r="G2921" s="203"/>
      <c r="H2921" s="203"/>
      <c r="I2921" s="203"/>
      <c r="J2921" s="203"/>
      <c r="K2921" s="203"/>
      <c r="L2921" s="203"/>
      <c r="M2921" s="203"/>
      <c r="N2921" s="203"/>
      <c r="O2921" s="203"/>
      <c r="P2921" s="203"/>
      <c r="Q2921" s="204"/>
      <c r="R2921" s="204"/>
      <c r="S2921" s="234"/>
      <c r="T2921" s="50"/>
      <c r="U2921" s="50"/>
      <c r="V2921" s="50"/>
      <c r="W2921" s="50"/>
      <c r="X2921" s="50"/>
      <c r="Y2921" s="50"/>
      <c r="Z2921" s="250"/>
      <c r="AA2921" s="238"/>
      <c r="AB2921" s="50"/>
      <c r="AC2921" s="50"/>
      <c r="AD2921" s="50"/>
      <c r="AE2921" s="50"/>
      <c r="AF2921" s="50"/>
      <c r="AG2921" s="50"/>
      <c r="AH2921" s="50"/>
      <c r="AI2921" s="50"/>
      <c r="AJ2921" s="50"/>
      <c r="AK2921" s="50"/>
      <c r="AL2921" s="50"/>
      <c r="AM2921" s="50"/>
      <c r="AN2921" s="50"/>
      <c r="AO2921" s="50"/>
      <c r="AP2921" s="50"/>
      <c r="AQ2921" s="50"/>
      <c r="AR2921" s="50"/>
      <c r="AS2921" s="50"/>
      <c r="AT2921" s="50"/>
      <c r="AU2921" s="50"/>
      <c r="AV2921" s="50"/>
      <c r="AW2921" s="50"/>
      <c r="AX2921" s="50"/>
      <c r="AY2921" s="50"/>
      <c r="AZ2921" s="50"/>
      <c r="BA2921" s="50"/>
      <c r="BB2921" s="50"/>
      <c r="BC2921" s="50"/>
      <c r="BD2921" s="50"/>
      <c r="BE2921" s="50"/>
      <c r="BF2921" s="50"/>
      <c r="BG2921" s="50"/>
      <c r="BH2921" s="50"/>
      <c r="BI2921" s="50"/>
      <c r="BJ2921" s="50"/>
      <c r="BK2921" s="50"/>
      <c r="BL2921" s="50"/>
      <c r="BM2921" s="50"/>
      <c r="BN2921" s="50"/>
      <c r="BO2921" s="50"/>
      <c r="BP2921" s="50"/>
      <c r="BQ2921" s="50"/>
      <c r="BR2921" s="50"/>
      <c r="BS2921" s="50"/>
      <c r="BT2921" s="50"/>
      <c r="BU2921" s="50"/>
      <c r="BV2921" s="50"/>
      <c r="BW2921" s="50"/>
      <c r="BX2921" s="50"/>
      <c r="BY2921" s="50"/>
      <c r="BZ2921" s="50"/>
      <c r="CA2921" s="50"/>
      <c r="CB2921" s="50"/>
      <c r="CC2921" s="50"/>
      <c r="CD2921" s="50"/>
      <c r="CE2921" s="50"/>
      <c r="CF2921" s="50"/>
      <c r="CG2921" s="50"/>
      <c r="CH2921" s="50"/>
      <c r="CI2921" s="50"/>
      <c r="CJ2921" s="50"/>
      <c r="CK2921" s="50"/>
      <c r="CL2921" s="50"/>
      <c r="CM2921" s="50"/>
      <c r="CN2921" s="50"/>
      <c r="CO2921" s="50"/>
      <c r="CP2921" s="50"/>
      <c r="CQ2921" s="50"/>
      <c r="CR2921" s="50"/>
      <c r="CS2921" s="50"/>
      <c r="CT2921" s="50"/>
      <c r="CU2921" s="50"/>
      <c r="CV2921" s="50"/>
      <c r="CW2921" s="50"/>
      <c r="CX2921" s="50"/>
      <c r="CY2921" s="50"/>
      <c r="CZ2921" s="50"/>
      <c r="DA2921" s="50"/>
      <c r="DB2921" s="50"/>
      <c r="DC2921" s="50"/>
      <c r="DD2921" s="50"/>
      <c r="DE2921" s="50"/>
      <c r="DF2921" s="50"/>
    </row>
    <row r="2922" spans="4:110" x14ac:dyDescent="0.2">
      <c r="E2922" s="203"/>
      <c r="F2922" s="203"/>
      <c r="G2922" s="203"/>
      <c r="H2922" s="203"/>
      <c r="I2922" s="203"/>
      <c r="J2922" s="203"/>
      <c r="K2922" s="203"/>
      <c r="L2922" s="203"/>
      <c r="M2922" s="203"/>
      <c r="N2922" s="203"/>
      <c r="O2922" s="203"/>
      <c r="P2922" s="203"/>
      <c r="Q2922" s="204"/>
      <c r="R2922" s="204"/>
      <c r="S2922" s="234"/>
      <c r="T2922" s="50"/>
      <c r="U2922" s="50"/>
      <c r="V2922" s="50"/>
      <c r="W2922" s="50"/>
      <c r="X2922" s="50"/>
      <c r="Y2922" s="50"/>
      <c r="Z2922" s="250"/>
      <c r="AA2922" s="238"/>
      <c r="AB2922" s="50"/>
      <c r="AC2922" s="50"/>
      <c r="AD2922" s="50"/>
      <c r="AE2922" s="50"/>
      <c r="AF2922" s="50"/>
      <c r="AG2922" s="50"/>
      <c r="AH2922" s="50"/>
      <c r="AI2922" s="50"/>
      <c r="AJ2922" s="50"/>
      <c r="AK2922" s="50"/>
      <c r="AL2922" s="50"/>
      <c r="AM2922" s="50"/>
      <c r="AN2922" s="50"/>
      <c r="AO2922" s="50"/>
      <c r="AP2922" s="50"/>
      <c r="AQ2922" s="50"/>
      <c r="AR2922" s="50"/>
      <c r="AS2922" s="50"/>
      <c r="AT2922" s="50"/>
      <c r="AU2922" s="50"/>
      <c r="AV2922" s="50"/>
      <c r="AW2922" s="50"/>
      <c r="AX2922" s="50"/>
      <c r="AY2922" s="50"/>
      <c r="AZ2922" s="50"/>
      <c r="BA2922" s="50"/>
      <c r="BB2922" s="50"/>
      <c r="BC2922" s="50"/>
      <c r="BD2922" s="50"/>
      <c r="BE2922" s="50"/>
      <c r="BF2922" s="50"/>
      <c r="BG2922" s="50"/>
      <c r="BH2922" s="50"/>
      <c r="BI2922" s="50"/>
      <c r="BJ2922" s="50"/>
      <c r="BK2922" s="50"/>
      <c r="BL2922" s="50"/>
      <c r="BM2922" s="50"/>
      <c r="BN2922" s="50"/>
      <c r="BO2922" s="50"/>
      <c r="BP2922" s="50"/>
      <c r="BQ2922" s="50"/>
      <c r="BR2922" s="50"/>
      <c r="BS2922" s="50"/>
      <c r="BT2922" s="50"/>
      <c r="BU2922" s="50"/>
      <c r="BV2922" s="50"/>
      <c r="BW2922" s="50"/>
      <c r="BX2922" s="50"/>
      <c r="BY2922" s="50"/>
      <c r="BZ2922" s="50"/>
      <c r="CA2922" s="50"/>
      <c r="CB2922" s="50"/>
      <c r="CC2922" s="50"/>
      <c r="CD2922" s="50"/>
      <c r="CE2922" s="50"/>
      <c r="CF2922" s="50"/>
      <c r="CG2922" s="50"/>
      <c r="CH2922" s="50"/>
      <c r="CI2922" s="50"/>
      <c r="CJ2922" s="50"/>
      <c r="CK2922" s="50"/>
      <c r="CL2922" s="50"/>
      <c r="CM2922" s="50"/>
      <c r="CN2922" s="50"/>
      <c r="CO2922" s="50"/>
      <c r="CP2922" s="50"/>
      <c r="CQ2922" s="50"/>
      <c r="CR2922" s="50"/>
      <c r="CS2922" s="50"/>
      <c r="CT2922" s="50"/>
      <c r="CU2922" s="50"/>
      <c r="CV2922" s="50"/>
      <c r="CW2922" s="50"/>
      <c r="CX2922" s="50"/>
      <c r="CY2922" s="50"/>
      <c r="CZ2922" s="50"/>
      <c r="DA2922" s="50"/>
      <c r="DB2922" s="50"/>
      <c r="DC2922" s="50"/>
      <c r="DD2922" s="50"/>
      <c r="DE2922" s="50"/>
      <c r="DF2922" s="50"/>
    </row>
    <row r="2923" spans="4:110" x14ac:dyDescent="0.2">
      <c r="D2923" s="200"/>
      <c r="E2923" s="203"/>
      <c r="F2923" s="203"/>
      <c r="G2923" s="203"/>
      <c r="H2923" s="203"/>
      <c r="I2923" s="203"/>
      <c r="J2923" s="203"/>
      <c r="K2923" s="203"/>
      <c r="L2923" s="203"/>
      <c r="M2923" s="203"/>
      <c r="N2923" s="203"/>
      <c r="O2923" s="203"/>
      <c r="P2923" s="203"/>
      <c r="Q2923" s="204"/>
      <c r="R2923" s="204"/>
      <c r="S2923" s="234"/>
      <c r="T2923" s="50"/>
      <c r="U2923" s="50"/>
      <c r="V2923" s="50"/>
      <c r="W2923" s="50"/>
      <c r="X2923" s="50"/>
      <c r="Y2923" s="50"/>
      <c r="Z2923" s="250"/>
      <c r="AA2923" s="238"/>
      <c r="AB2923" s="50"/>
      <c r="AC2923" s="50"/>
      <c r="AD2923" s="50"/>
      <c r="AE2923" s="50"/>
      <c r="AF2923" s="50"/>
      <c r="AG2923" s="50"/>
      <c r="AH2923" s="50"/>
      <c r="AI2923" s="50"/>
      <c r="AJ2923" s="50"/>
      <c r="AK2923" s="50"/>
      <c r="AL2923" s="50"/>
      <c r="AM2923" s="50"/>
      <c r="AN2923" s="50"/>
      <c r="AO2923" s="50"/>
      <c r="AP2923" s="50"/>
      <c r="AQ2923" s="50"/>
      <c r="AR2923" s="50"/>
      <c r="AS2923" s="50"/>
      <c r="AT2923" s="50"/>
      <c r="AU2923" s="50"/>
      <c r="AV2923" s="50"/>
      <c r="AW2923" s="50"/>
      <c r="AX2923" s="50"/>
      <c r="AY2923" s="50"/>
      <c r="AZ2923" s="50"/>
      <c r="BA2923" s="50"/>
      <c r="BB2923" s="50"/>
      <c r="BC2923" s="50"/>
      <c r="BD2923" s="50"/>
      <c r="BE2923" s="50"/>
      <c r="BF2923" s="50"/>
      <c r="BG2923" s="50"/>
      <c r="BH2923" s="50"/>
      <c r="BI2923" s="50"/>
      <c r="BJ2923" s="50"/>
      <c r="BK2923" s="50"/>
      <c r="BL2923" s="50"/>
      <c r="BM2923" s="50"/>
      <c r="BN2923" s="50"/>
      <c r="BO2923" s="50"/>
      <c r="BP2923" s="50"/>
      <c r="BQ2923" s="50"/>
      <c r="BR2923" s="50"/>
      <c r="BS2923" s="50"/>
      <c r="BT2923" s="50"/>
      <c r="BU2923" s="50"/>
      <c r="BV2923" s="50"/>
      <c r="BW2923" s="50"/>
      <c r="BX2923" s="50"/>
      <c r="BY2923" s="50"/>
      <c r="BZ2923" s="50"/>
      <c r="CA2923" s="50"/>
      <c r="CB2923" s="50"/>
      <c r="CC2923" s="50"/>
      <c r="CD2923" s="50"/>
      <c r="CE2923" s="50"/>
      <c r="CF2923" s="50"/>
      <c r="CG2923" s="50"/>
      <c r="CH2923" s="50"/>
      <c r="CI2923" s="50"/>
      <c r="CJ2923" s="50"/>
      <c r="CK2923" s="50"/>
      <c r="CL2923" s="50"/>
      <c r="CM2923" s="50"/>
      <c r="CN2923" s="50"/>
      <c r="CO2923" s="50"/>
      <c r="CP2923" s="50"/>
      <c r="CQ2923" s="50"/>
      <c r="CR2923" s="50"/>
      <c r="CS2923" s="50"/>
      <c r="CT2923" s="50"/>
      <c r="CU2923" s="50"/>
      <c r="CV2923" s="50"/>
      <c r="CW2923" s="50"/>
      <c r="CX2923" s="50"/>
      <c r="CY2923" s="50"/>
      <c r="CZ2923" s="50"/>
      <c r="DA2923" s="50"/>
      <c r="DB2923" s="50"/>
      <c r="DC2923" s="50"/>
      <c r="DD2923" s="50"/>
      <c r="DE2923" s="50"/>
      <c r="DF2923" s="50"/>
    </row>
    <row r="2924" spans="4:110" x14ac:dyDescent="0.2">
      <c r="E2924" s="203"/>
      <c r="F2924" s="203"/>
      <c r="G2924" s="203"/>
      <c r="H2924" s="203"/>
      <c r="I2924" s="203"/>
      <c r="J2924" s="203"/>
      <c r="K2924" s="203"/>
      <c r="L2924" s="203"/>
      <c r="M2924" s="203"/>
      <c r="N2924" s="203"/>
      <c r="O2924" s="203"/>
      <c r="P2924" s="203"/>
      <c r="Q2924" s="204"/>
      <c r="R2924" s="204"/>
      <c r="S2924" s="234"/>
      <c r="T2924" s="50"/>
      <c r="U2924" s="50"/>
      <c r="V2924" s="50"/>
      <c r="W2924" s="50"/>
      <c r="X2924" s="50"/>
      <c r="Y2924" s="50"/>
      <c r="Z2924" s="250"/>
      <c r="AA2924" s="238"/>
      <c r="AB2924" s="50"/>
      <c r="AC2924" s="50"/>
      <c r="AD2924" s="50"/>
      <c r="AE2924" s="50"/>
      <c r="AF2924" s="50"/>
      <c r="AG2924" s="50"/>
      <c r="AH2924" s="50"/>
      <c r="AI2924" s="50"/>
      <c r="AJ2924" s="50"/>
      <c r="AK2924" s="50"/>
      <c r="AL2924" s="50"/>
      <c r="AM2924" s="50"/>
      <c r="AN2924" s="50"/>
      <c r="AO2924" s="50"/>
      <c r="AP2924" s="50"/>
      <c r="AQ2924" s="50"/>
      <c r="AR2924" s="50"/>
      <c r="AS2924" s="50"/>
      <c r="AT2924" s="50"/>
      <c r="AU2924" s="50"/>
      <c r="AV2924" s="50"/>
      <c r="AW2924" s="50"/>
      <c r="AX2924" s="50"/>
      <c r="AY2924" s="50"/>
      <c r="AZ2924" s="50"/>
      <c r="BA2924" s="50"/>
      <c r="BB2924" s="50"/>
      <c r="BC2924" s="50"/>
      <c r="BD2924" s="50"/>
      <c r="BE2924" s="50"/>
      <c r="BF2924" s="50"/>
      <c r="BG2924" s="50"/>
      <c r="BH2924" s="50"/>
      <c r="BI2924" s="50"/>
      <c r="BJ2924" s="50"/>
      <c r="BK2924" s="50"/>
      <c r="BL2924" s="50"/>
      <c r="BM2924" s="50"/>
      <c r="BN2924" s="50"/>
      <c r="BO2924" s="50"/>
      <c r="BP2924" s="50"/>
      <c r="BQ2924" s="50"/>
      <c r="BR2924" s="50"/>
      <c r="BS2924" s="50"/>
      <c r="BT2924" s="50"/>
      <c r="BU2924" s="50"/>
      <c r="BV2924" s="50"/>
      <c r="BW2924" s="50"/>
      <c r="BX2924" s="50"/>
      <c r="BY2924" s="50"/>
      <c r="BZ2924" s="50"/>
      <c r="CA2924" s="50"/>
      <c r="CB2924" s="50"/>
      <c r="CC2924" s="50"/>
      <c r="CD2924" s="50"/>
      <c r="CE2924" s="50"/>
      <c r="CF2924" s="50"/>
      <c r="CG2924" s="50"/>
      <c r="CH2924" s="50"/>
      <c r="CI2924" s="50"/>
      <c r="CJ2924" s="50"/>
      <c r="CK2924" s="50"/>
      <c r="CL2924" s="50"/>
      <c r="CM2924" s="50"/>
      <c r="CN2924" s="50"/>
      <c r="CO2924" s="50"/>
      <c r="CP2924" s="50"/>
      <c r="CQ2924" s="50"/>
      <c r="CR2924" s="50"/>
      <c r="CS2924" s="50"/>
      <c r="CT2924" s="50"/>
      <c r="CU2924" s="50"/>
      <c r="CV2924" s="50"/>
      <c r="CW2924" s="50"/>
      <c r="CX2924" s="50"/>
      <c r="CY2924" s="50"/>
      <c r="CZ2924" s="50"/>
      <c r="DA2924" s="50"/>
      <c r="DB2924" s="50"/>
      <c r="DC2924" s="50"/>
      <c r="DD2924" s="50"/>
      <c r="DE2924" s="50"/>
      <c r="DF2924" s="50"/>
    </row>
    <row r="2925" spans="4:110" x14ac:dyDescent="0.2">
      <c r="E2925" s="203"/>
      <c r="F2925" s="203"/>
      <c r="G2925" s="203"/>
      <c r="H2925" s="203"/>
      <c r="I2925" s="203"/>
      <c r="J2925" s="203"/>
      <c r="K2925" s="203"/>
      <c r="L2925" s="203"/>
      <c r="M2925" s="203"/>
      <c r="N2925" s="203"/>
      <c r="O2925" s="203"/>
      <c r="P2925" s="203"/>
      <c r="Q2925" s="204"/>
      <c r="R2925" s="204"/>
      <c r="S2925" s="234"/>
      <c r="T2925" s="50"/>
      <c r="U2925" s="50"/>
      <c r="V2925" s="50"/>
      <c r="W2925" s="50"/>
      <c r="X2925" s="50"/>
      <c r="Y2925" s="50"/>
      <c r="Z2925" s="250"/>
      <c r="AA2925" s="238"/>
      <c r="AB2925" s="50"/>
      <c r="AC2925" s="50"/>
      <c r="AD2925" s="50"/>
      <c r="AE2925" s="50"/>
      <c r="AF2925" s="50"/>
      <c r="AG2925" s="50"/>
      <c r="AH2925" s="50"/>
      <c r="AI2925" s="50"/>
      <c r="AJ2925" s="50"/>
      <c r="AK2925" s="50"/>
      <c r="AL2925" s="50"/>
      <c r="AM2925" s="50"/>
      <c r="AN2925" s="50"/>
      <c r="AO2925" s="50"/>
      <c r="AP2925" s="50"/>
      <c r="AQ2925" s="50"/>
      <c r="AR2925" s="50"/>
      <c r="AS2925" s="50"/>
      <c r="AT2925" s="50"/>
      <c r="AU2925" s="50"/>
      <c r="AV2925" s="50"/>
      <c r="AW2925" s="50"/>
      <c r="AX2925" s="50"/>
      <c r="AY2925" s="50"/>
      <c r="AZ2925" s="50"/>
      <c r="BA2925" s="50"/>
      <c r="BB2925" s="50"/>
      <c r="BC2925" s="50"/>
      <c r="BD2925" s="50"/>
      <c r="BE2925" s="50"/>
      <c r="BF2925" s="50"/>
      <c r="BG2925" s="50"/>
      <c r="BH2925" s="50"/>
      <c r="BI2925" s="50"/>
      <c r="BJ2925" s="50"/>
      <c r="BK2925" s="50"/>
      <c r="BL2925" s="50"/>
      <c r="BM2925" s="50"/>
      <c r="BN2925" s="50"/>
      <c r="BO2925" s="50"/>
      <c r="BP2925" s="50"/>
      <c r="BQ2925" s="50"/>
      <c r="BR2925" s="50"/>
      <c r="BS2925" s="50"/>
      <c r="BT2925" s="50"/>
      <c r="BU2925" s="50"/>
      <c r="BV2925" s="50"/>
      <c r="BW2925" s="50"/>
      <c r="BX2925" s="50"/>
      <c r="BY2925" s="50"/>
      <c r="BZ2925" s="50"/>
      <c r="CA2925" s="50"/>
      <c r="CB2925" s="50"/>
      <c r="CC2925" s="50"/>
      <c r="CD2925" s="50"/>
      <c r="CE2925" s="50"/>
      <c r="CF2925" s="50"/>
      <c r="CG2925" s="50"/>
      <c r="CH2925" s="50"/>
      <c r="CI2925" s="50"/>
      <c r="CJ2925" s="50"/>
      <c r="CK2925" s="50"/>
      <c r="CL2925" s="50"/>
      <c r="CM2925" s="50"/>
      <c r="CN2925" s="50"/>
      <c r="CO2925" s="50"/>
      <c r="CP2925" s="50"/>
      <c r="CQ2925" s="50"/>
      <c r="CR2925" s="50"/>
      <c r="CS2925" s="50"/>
      <c r="CT2925" s="50"/>
      <c r="CU2925" s="50"/>
      <c r="CV2925" s="50"/>
      <c r="CW2925" s="50"/>
      <c r="CX2925" s="50"/>
      <c r="CY2925" s="50"/>
      <c r="CZ2925" s="50"/>
      <c r="DA2925" s="50"/>
      <c r="DB2925" s="50"/>
      <c r="DC2925" s="50"/>
      <c r="DD2925" s="50"/>
      <c r="DE2925" s="50"/>
      <c r="DF2925" s="50"/>
    </row>
    <row r="2926" spans="4:110" x14ac:dyDescent="0.2">
      <c r="E2926" s="203"/>
      <c r="F2926" s="203"/>
      <c r="G2926" s="203"/>
      <c r="H2926" s="203"/>
      <c r="I2926" s="203"/>
      <c r="J2926" s="203"/>
      <c r="K2926" s="203"/>
      <c r="L2926" s="203"/>
      <c r="M2926" s="203"/>
      <c r="N2926" s="203"/>
      <c r="O2926" s="203"/>
      <c r="P2926" s="203"/>
      <c r="Q2926" s="204"/>
      <c r="R2926" s="204"/>
      <c r="S2926" s="234"/>
      <c r="T2926" s="50"/>
      <c r="U2926" s="50"/>
      <c r="V2926" s="50"/>
      <c r="W2926" s="50"/>
      <c r="X2926" s="50"/>
      <c r="Y2926" s="50"/>
      <c r="Z2926" s="250"/>
      <c r="AA2926" s="238"/>
      <c r="AB2926" s="50"/>
      <c r="AC2926" s="50"/>
      <c r="AD2926" s="50"/>
      <c r="AE2926" s="50"/>
      <c r="AF2926" s="50"/>
      <c r="AG2926" s="50"/>
      <c r="AH2926" s="50"/>
      <c r="AI2926" s="50"/>
      <c r="AJ2926" s="50"/>
      <c r="AK2926" s="50"/>
      <c r="AL2926" s="50"/>
      <c r="AM2926" s="50"/>
      <c r="AN2926" s="50"/>
      <c r="AO2926" s="50"/>
      <c r="AP2926" s="50"/>
      <c r="AQ2926" s="50"/>
      <c r="AR2926" s="50"/>
      <c r="AS2926" s="50"/>
      <c r="AT2926" s="50"/>
      <c r="AU2926" s="50"/>
      <c r="AV2926" s="50"/>
      <c r="AW2926" s="50"/>
      <c r="AX2926" s="50"/>
      <c r="AY2926" s="50"/>
      <c r="AZ2926" s="50"/>
      <c r="BA2926" s="50"/>
      <c r="BB2926" s="50"/>
      <c r="BC2926" s="50"/>
      <c r="BD2926" s="50"/>
      <c r="BE2926" s="50"/>
      <c r="BF2926" s="50"/>
      <c r="BG2926" s="50"/>
      <c r="BH2926" s="50"/>
      <c r="BI2926" s="50"/>
      <c r="BJ2926" s="50"/>
      <c r="BK2926" s="50"/>
      <c r="BL2926" s="50"/>
      <c r="BM2926" s="50"/>
      <c r="BN2926" s="50"/>
      <c r="BO2926" s="50"/>
      <c r="BP2926" s="50"/>
      <c r="BQ2926" s="50"/>
      <c r="BR2926" s="50"/>
      <c r="BS2926" s="50"/>
      <c r="BT2926" s="50"/>
      <c r="BU2926" s="50"/>
      <c r="BV2926" s="50"/>
      <c r="BW2926" s="50"/>
      <c r="BX2926" s="50"/>
      <c r="BY2926" s="50"/>
      <c r="BZ2926" s="50"/>
      <c r="CA2926" s="50"/>
      <c r="CB2926" s="50"/>
      <c r="CC2926" s="50"/>
      <c r="CD2926" s="50"/>
      <c r="CE2926" s="50"/>
      <c r="CF2926" s="50"/>
      <c r="CG2926" s="50"/>
      <c r="CH2926" s="50"/>
      <c r="CI2926" s="50"/>
      <c r="CJ2926" s="50"/>
      <c r="CK2926" s="50"/>
      <c r="CL2926" s="50"/>
      <c r="CM2926" s="50"/>
      <c r="CN2926" s="50"/>
      <c r="CO2926" s="50"/>
      <c r="CP2926" s="50"/>
      <c r="CQ2926" s="50"/>
      <c r="CR2926" s="50"/>
      <c r="CS2926" s="50"/>
      <c r="CT2926" s="50"/>
      <c r="CU2926" s="50"/>
      <c r="CV2926" s="50"/>
      <c r="CW2926" s="50"/>
      <c r="CX2926" s="50"/>
      <c r="CY2926" s="50"/>
      <c r="CZ2926" s="50"/>
      <c r="DA2926" s="50"/>
      <c r="DB2926" s="50"/>
      <c r="DC2926" s="50"/>
      <c r="DD2926" s="50"/>
      <c r="DE2926" s="50"/>
      <c r="DF2926" s="50"/>
    </row>
    <row r="2927" spans="4:110" x14ac:dyDescent="0.2">
      <c r="E2927" s="203"/>
      <c r="F2927" s="203"/>
      <c r="G2927" s="203"/>
      <c r="H2927" s="203"/>
      <c r="I2927" s="203"/>
      <c r="J2927" s="203"/>
      <c r="K2927" s="203"/>
      <c r="L2927" s="203"/>
      <c r="M2927" s="203"/>
      <c r="N2927" s="203"/>
      <c r="O2927" s="203"/>
      <c r="P2927" s="203"/>
      <c r="Q2927" s="204"/>
      <c r="R2927" s="204"/>
      <c r="S2927" s="234"/>
      <c r="T2927" s="50"/>
      <c r="U2927" s="50"/>
      <c r="V2927" s="50"/>
      <c r="W2927" s="50"/>
      <c r="X2927" s="50"/>
      <c r="Y2927" s="50"/>
      <c r="Z2927" s="250"/>
      <c r="AA2927" s="238"/>
      <c r="AB2927" s="50"/>
      <c r="AC2927" s="50"/>
      <c r="AD2927" s="50"/>
      <c r="AE2927" s="50"/>
      <c r="AF2927" s="50"/>
      <c r="AG2927" s="50"/>
      <c r="AH2927" s="50"/>
      <c r="AI2927" s="50"/>
      <c r="AJ2927" s="50"/>
      <c r="AK2927" s="50"/>
      <c r="AL2927" s="50"/>
      <c r="AM2927" s="50"/>
      <c r="AN2927" s="50"/>
      <c r="AO2927" s="50"/>
      <c r="AP2927" s="50"/>
      <c r="AQ2927" s="50"/>
      <c r="AR2927" s="50"/>
      <c r="AS2927" s="50"/>
      <c r="AT2927" s="50"/>
      <c r="AU2927" s="50"/>
      <c r="AV2927" s="50"/>
      <c r="AW2927" s="50"/>
      <c r="AX2927" s="50"/>
      <c r="AY2927" s="50"/>
      <c r="AZ2927" s="50"/>
      <c r="BA2927" s="50"/>
      <c r="BB2927" s="50"/>
      <c r="BC2927" s="50"/>
      <c r="BD2927" s="50"/>
      <c r="BE2927" s="50"/>
      <c r="BF2927" s="50"/>
      <c r="BG2927" s="50"/>
      <c r="BH2927" s="50"/>
      <c r="BI2927" s="50"/>
      <c r="BJ2927" s="50"/>
      <c r="BK2927" s="50"/>
      <c r="BL2927" s="50"/>
      <c r="BM2927" s="50"/>
      <c r="BN2927" s="50"/>
      <c r="BO2927" s="50"/>
      <c r="BP2927" s="50"/>
      <c r="BQ2927" s="50"/>
      <c r="BR2927" s="50"/>
      <c r="BS2927" s="50"/>
      <c r="BT2927" s="50"/>
      <c r="BU2927" s="50"/>
      <c r="BV2927" s="50"/>
      <c r="BW2927" s="50"/>
      <c r="BX2927" s="50"/>
      <c r="BY2927" s="50"/>
      <c r="BZ2927" s="50"/>
      <c r="CA2927" s="50"/>
      <c r="CB2927" s="50"/>
      <c r="CC2927" s="50"/>
      <c r="CD2927" s="50"/>
      <c r="CE2927" s="50"/>
      <c r="CF2927" s="50"/>
      <c r="CG2927" s="50"/>
      <c r="CH2927" s="50"/>
      <c r="CI2927" s="50"/>
      <c r="CJ2927" s="50"/>
      <c r="CK2927" s="50"/>
      <c r="CL2927" s="50"/>
      <c r="CM2927" s="50"/>
      <c r="CN2927" s="50"/>
      <c r="CO2927" s="50"/>
      <c r="CP2927" s="50"/>
      <c r="CQ2927" s="50"/>
      <c r="CR2927" s="50"/>
      <c r="CS2927" s="50"/>
      <c r="CT2927" s="50"/>
      <c r="CU2927" s="50"/>
      <c r="CV2927" s="50"/>
      <c r="CW2927" s="50"/>
      <c r="CX2927" s="50"/>
      <c r="CY2927" s="50"/>
      <c r="CZ2927" s="50"/>
      <c r="DA2927" s="50"/>
      <c r="DB2927" s="50"/>
      <c r="DC2927" s="50"/>
      <c r="DD2927" s="50"/>
      <c r="DE2927" s="50"/>
      <c r="DF2927" s="50"/>
    </row>
    <row r="2928" spans="4:110" x14ac:dyDescent="0.2">
      <c r="E2928" s="203"/>
      <c r="F2928" s="203"/>
      <c r="G2928" s="203"/>
      <c r="H2928" s="203"/>
      <c r="I2928" s="203"/>
      <c r="J2928" s="203"/>
      <c r="K2928" s="203"/>
      <c r="L2928" s="203"/>
      <c r="M2928" s="203"/>
      <c r="N2928" s="203"/>
      <c r="O2928" s="203"/>
      <c r="P2928" s="203"/>
      <c r="Q2928" s="204"/>
      <c r="R2928" s="204"/>
      <c r="S2928" s="234"/>
      <c r="T2928" s="50"/>
      <c r="U2928" s="50"/>
      <c r="V2928" s="50"/>
      <c r="W2928" s="50"/>
      <c r="X2928" s="50"/>
      <c r="Y2928" s="50"/>
      <c r="Z2928" s="250"/>
      <c r="AA2928" s="238"/>
      <c r="AB2928" s="50"/>
      <c r="AC2928" s="50"/>
      <c r="AD2928" s="50"/>
      <c r="AE2928" s="50"/>
      <c r="AF2928" s="50"/>
      <c r="AG2928" s="50"/>
      <c r="AH2928" s="50"/>
      <c r="AI2928" s="50"/>
      <c r="AJ2928" s="50"/>
      <c r="AK2928" s="50"/>
      <c r="AL2928" s="50"/>
      <c r="AM2928" s="50"/>
      <c r="AN2928" s="50"/>
      <c r="AO2928" s="50"/>
      <c r="AP2928" s="50"/>
      <c r="AQ2928" s="50"/>
      <c r="AR2928" s="50"/>
      <c r="AS2928" s="50"/>
      <c r="AT2928" s="50"/>
      <c r="AU2928" s="50"/>
      <c r="AV2928" s="50"/>
      <c r="AW2928" s="50"/>
      <c r="AX2928" s="50"/>
      <c r="AY2928" s="50"/>
      <c r="AZ2928" s="50"/>
      <c r="BA2928" s="50"/>
      <c r="BB2928" s="50"/>
      <c r="BC2928" s="50"/>
      <c r="BD2928" s="50"/>
      <c r="BE2928" s="50"/>
      <c r="BF2928" s="50"/>
      <c r="BG2928" s="50"/>
      <c r="BH2928" s="50"/>
      <c r="BI2928" s="50"/>
      <c r="BJ2928" s="50"/>
      <c r="BK2928" s="50"/>
      <c r="BL2928" s="50"/>
      <c r="BM2928" s="50"/>
      <c r="BN2928" s="50"/>
      <c r="BO2928" s="50"/>
      <c r="BP2928" s="50"/>
      <c r="BQ2928" s="50"/>
      <c r="BR2928" s="50"/>
      <c r="BS2928" s="50"/>
      <c r="BT2928" s="50"/>
      <c r="BU2928" s="50"/>
      <c r="BV2928" s="50"/>
      <c r="BW2928" s="50"/>
      <c r="BX2928" s="50"/>
      <c r="BY2928" s="50"/>
      <c r="BZ2928" s="50"/>
      <c r="CA2928" s="50"/>
      <c r="CB2928" s="50"/>
      <c r="CC2928" s="50"/>
      <c r="CD2928" s="50"/>
      <c r="CE2928" s="50"/>
      <c r="CF2928" s="50"/>
      <c r="CG2928" s="50"/>
      <c r="CH2928" s="50"/>
      <c r="CI2928" s="50"/>
      <c r="CJ2928" s="50"/>
      <c r="CK2928" s="50"/>
      <c r="CL2928" s="50"/>
      <c r="CM2928" s="50"/>
      <c r="CN2928" s="50"/>
      <c r="CO2928" s="50"/>
      <c r="CP2928" s="50"/>
      <c r="CQ2928" s="50"/>
      <c r="CR2928" s="50"/>
      <c r="CS2928" s="50"/>
      <c r="CT2928" s="50"/>
      <c r="CU2928" s="50"/>
      <c r="CV2928" s="50"/>
      <c r="CW2928" s="50"/>
      <c r="CX2928" s="50"/>
      <c r="CY2928" s="50"/>
      <c r="CZ2928" s="50"/>
      <c r="DA2928" s="50"/>
      <c r="DB2928" s="50"/>
      <c r="DC2928" s="50"/>
      <c r="DD2928" s="50"/>
      <c r="DE2928" s="50"/>
      <c r="DF2928" s="50"/>
    </row>
    <row r="2929" spans="2:110" x14ac:dyDescent="0.2">
      <c r="E2929" s="203"/>
      <c r="F2929" s="203"/>
      <c r="G2929" s="203"/>
      <c r="H2929" s="203"/>
      <c r="I2929" s="203"/>
      <c r="J2929" s="203"/>
      <c r="K2929" s="203"/>
      <c r="L2929" s="203"/>
      <c r="M2929" s="203"/>
      <c r="N2929" s="203"/>
      <c r="O2929" s="203"/>
      <c r="P2929" s="203"/>
      <c r="Q2929" s="204"/>
      <c r="R2929" s="204"/>
      <c r="S2929" s="234"/>
      <c r="T2929" s="50"/>
      <c r="U2929" s="50"/>
      <c r="V2929" s="50"/>
      <c r="W2929" s="50"/>
      <c r="X2929" s="50"/>
      <c r="Y2929" s="50"/>
      <c r="Z2929" s="250"/>
      <c r="AA2929" s="238"/>
      <c r="AB2929" s="50"/>
      <c r="AC2929" s="50"/>
      <c r="AD2929" s="50"/>
      <c r="AE2929" s="50"/>
      <c r="AF2929" s="50"/>
      <c r="AG2929" s="50"/>
      <c r="AH2929" s="50"/>
      <c r="AI2929" s="50"/>
      <c r="AJ2929" s="50"/>
      <c r="AK2929" s="50"/>
      <c r="AL2929" s="50"/>
      <c r="AM2929" s="50"/>
      <c r="AN2929" s="50"/>
      <c r="AO2929" s="50"/>
      <c r="AP2929" s="50"/>
      <c r="AQ2929" s="50"/>
      <c r="AR2929" s="50"/>
      <c r="AS2929" s="50"/>
      <c r="AT2929" s="50"/>
      <c r="AU2929" s="50"/>
      <c r="AV2929" s="50"/>
      <c r="AW2929" s="50"/>
      <c r="AX2929" s="50"/>
      <c r="AY2929" s="50"/>
      <c r="AZ2929" s="50"/>
      <c r="BA2929" s="50"/>
      <c r="BB2929" s="50"/>
      <c r="BC2929" s="50"/>
      <c r="BD2929" s="50"/>
      <c r="BE2929" s="50"/>
      <c r="BF2929" s="50"/>
      <c r="BG2929" s="50"/>
      <c r="BH2929" s="50"/>
      <c r="BI2929" s="50"/>
      <c r="BJ2929" s="50"/>
      <c r="BK2929" s="50"/>
      <c r="BL2929" s="50"/>
      <c r="BM2929" s="50"/>
      <c r="BN2929" s="50"/>
      <c r="BO2929" s="50"/>
      <c r="BP2929" s="50"/>
      <c r="BQ2929" s="50"/>
      <c r="BR2929" s="50"/>
      <c r="BS2929" s="50"/>
      <c r="BT2929" s="50"/>
      <c r="BU2929" s="50"/>
      <c r="BV2929" s="50"/>
      <c r="BW2929" s="50"/>
      <c r="BX2929" s="50"/>
      <c r="BY2929" s="50"/>
      <c r="BZ2929" s="50"/>
      <c r="CA2929" s="50"/>
      <c r="CB2929" s="50"/>
      <c r="CC2929" s="50"/>
      <c r="CD2929" s="50"/>
      <c r="CE2929" s="50"/>
      <c r="CF2929" s="50"/>
      <c r="CG2929" s="50"/>
      <c r="CH2929" s="50"/>
      <c r="CI2929" s="50"/>
      <c r="CJ2929" s="50"/>
      <c r="CK2929" s="50"/>
      <c r="CL2929" s="50"/>
      <c r="CM2929" s="50"/>
      <c r="CN2929" s="50"/>
      <c r="CO2929" s="50"/>
      <c r="CP2929" s="50"/>
      <c r="CQ2929" s="50"/>
      <c r="CR2929" s="50"/>
      <c r="CS2929" s="50"/>
      <c r="CT2929" s="50"/>
      <c r="CU2929" s="50"/>
      <c r="CV2929" s="50"/>
      <c r="CW2929" s="50"/>
      <c r="CX2929" s="50"/>
      <c r="CY2929" s="50"/>
      <c r="CZ2929" s="50"/>
      <c r="DA2929" s="50"/>
      <c r="DB2929" s="50"/>
      <c r="DC2929" s="50"/>
      <c r="DD2929" s="50"/>
      <c r="DE2929" s="50"/>
      <c r="DF2929" s="50"/>
    </row>
    <row r="2930" spans="2:110" x14ac:dyDescent="0.2">
      <c r="D2930" s="200"/>
      <c r="E2930" s="203"/>
      <c r="F2930" s="203"/>
      <c r="G2930" s="203"/>
      <c r="H2930" s="203"/>
      <c r="I2930" s="203"/>
      <c r="J2930" s="203"/>
      <c r="K2930" s="203"/>
      <c r="L2930" s="203"/>
      <c r="M2930" s="203"/>
      <c r="N2930" s="203"/>
      <c r="O2930" s="203"/>
      <c r="P2930" s="203"/>
      <c r="Q2930" s="204"/>
      <c r="R2930" s="204"/>
      <c r="S2930" s="234"/>
      <c r="T2930" s="50"/>
      <c r="U2930" s="50"/>
      <c r="V2930" s="50"/>
      <c r="W2930" s="50"/>
      <c r="X2930" s="50"/>
      <c r="Y2930" s="50"/>
      <c r="Z2930" s="250"/>
      <c r="AA2930" s="238"/>
      <c r="AB2930" s="50"/>
      <c r="AC2930" s="50"/>
      <c r="AD2930" s="50"/>
      <c r="AE2930" s="50"/>
      <c r="AF2930" s="50"/>
      <c r="AG2930" s="50"/>
      <c r="AH2930" s="50"/>
      <c r="AI2930" s="50"/>
      <c r="AJ2930" s="50"/>
      <c r="AK2930" s="50"/>
      <c r="AL2930" s="50"/>
      <c r="AM2930" s="50"/>
      <c r="AN2930" s="50"/>
      <c r="AO2930" s="50"/>
      <c r="AP2930" s="50"/>
      <c r="AQ2930" s="50"/>
      <c r="AR2930" s="50"/>
      <c r="AS2930" s="50"/>
      <c r="AT2930" s="50"/>
      <c r="AU2930" s="50"/>
      <c r="AV2930" s="50"/>
      <c r="AW2930" s="50"/>
      <c r="AX2930" s="50"/>
      <c r="AY2930" s="50"/>
      <c r="AZ2930" s="50"/>
      <c r="BA2930" s="50"/>
      <c r="BB2930" s="50"/>
      <c r="BC2930" s="50"/>
      <c r="BD2930" s="50"/>
      <c r="BE2930" s="50"/>
      <c r="BF2930" s="50"/>
      <c r="BG2930" s="50"/>
      <c r="BH2930" s="50"/>
      <c r="BI2930" s="50"/>
      <c r="BJ2930" s="50"/>
      <c r="BK2930" s="50"/>
      <c r="BL2930" s="50"/>
      <c r="BM2930" s="50"/>
      <c r="BN2930" s="50"/>
      <c r="BO2930" s="50"/>
      <c r="BP2930" s="50"/>
      <c r="BQ2930" s="50"/>
      <c r="BR2930" s="50"/>
      <c r="BS2930" s="50"/>
      <c r="BT2930" s="50"/>
      <c r="BU2930" s="50"/>
      <c r="BV2930" s="50"/>
      <c r="BW2930" s="50"/>
      <c r="BX2930" s="50"/>
      <c r="BY2930" s="50"/>
      <c r="BZ2930" s="50"/>
      <c r="CA2930" s="50"/>
      <c r="CB2930" s="50"/>
      <c r="CC2930" s="50"/>
      <c r="CD2930" s="50"/>
      <c r="CE2930" s="50"/>
      <c r="CF2930" s="50"/>
      <c r="CG2930" s="50"/>
      <c r="CH2930" s="50"/>
      <c r="CI2930" s="50"/>
      <c r="CJ2930" s="50"/>
      <c r="CK2930" s="50"/>
      <c r="CL2930" s="50"/>
      <c r="CM2930" s="50"/>
      <c r="CN2930" s="50"/>
      <c r="CO2930" s="50"/>
      <c r="CP2930" s="50"/>
      <c r="CQ2930" s="50"/>
      <c r="CR2930" s="50"/>
      <c r="CS2930" s="50"/>
      <c r="CT2930" s="50"/>
      <c r="CU2930" s="50"/>
      <c r="CV2930" s="50"/>
      <c r="CW2930" s="50"/>
      <c r="CX2930" s="50"/>
      <c r="CY2930" s="50"/>
      <c r="CZ2930" s="50"/>
      <c r="DA2930" s="50"/>
      <c r="DB2930" s="50"/>
      <c r="DC2930" s="50"/>
      <c r="DD2930" s="50"/>
      <c r="DE2930" s="50"/>
      <c r="DF2930" s="50"/>
    </row>
    <row r="2931" spans="2:110" x14ac:dyDescent="0.2">
      <c r="E2931" s="203"/>
      <c r="F2931" s="203"/>
      <c r="G2931" s="203"/>
      <c r="H2931" s="203"/>
      <c r="I2931" s="203"/>
      <c r="J2931" s="203"/>
      <c r="K2931" s="203"/>
      <c r="L2931" s="203"/>
      <c r="M2931" s="203"/>
      <c r="N2931" s="203"/>
      <c r="O2931" s="203"/>
      <c r="P2931" s="203"/>
      <c r="Q2931" s="204"/>
      <c r="R2931" s="204"/>
      <c r="S2931" s="234"/>
      <c r="T2931" s="50"/>
      <c r="U2931" s="50"/>
      <c r="V2931" s="50"/>
      <c r="W2931" s="50"/>
      <c r="X2931" s="50"/>
      <c r="Y2931" s="50"/>
      <c r="Z2931" s="250"/>
      <c r="AA2931" s="238"/>
      <c r="AB2931" s="50"/>
      <c r="AC2931" s="50"/>
      <c r="AD2931" s="50"/>
      <c r="AE2931" s="50"/>
      <c r="AF2931" s="50"/>
      <c r="AG2931" s="50"/>
      <c r="AH2931" s="50"/>
      <c r="AI2931" s="50"/>
      <c r="AJ2931" s="50"/>
      <c r="AK2931" s="50"/>
      <c r="AL2931" s="50"/>
      <c r="AM2931" s="50"/>
      <c r="AN2931" s="50"/>
      <c r="AO2931" s="50"/>
      <c r="AP2931" s="50"/>
      <c r="AQ2931" s="50"/>
      <c r="AR2931" s="50"/>
      <c r="AS2931" s="50"/>
      <c r="AT2931" s="50"/>
      <c r="AU2931" s="50"/>
      <c r="AV2931" s="50"/>
      <c r="AW2931" s="50"/>
      <c r="AX2931" s="50"/>
      <c r="AY2931" s="50"/>
      <c r="AZ2931" s="50"/>
      <c r="BA2931" s="50"/>
      <c r="BB2931" s="50"/>
      <c r="BC2931" s="50"/>
      <c r="BD2931" s="50"/>
      <c r="BE2931" s="50"/>
      <c r="BF2931" s="50"/>
      <c r="BG2931" s="50"/>
      <c r="BH2931" s="50"/>
      <c r="BI2931" s="50"/>
      <c r="BJ2931" s="50"/>
      <c r="BK2931" s="50"/>
      <c r="BL2931" s="50"/>
      <c r="BM2931" s="50"/>
      <c r="BN2931" s="50"/>
      <c r="BO2931" s="50"/>
      <c r="BP2931" s="50"/>
      <c r="BQ2931" s="50"/>
      <c r="BR2931" s="50"/>
      <c r="BS2931" s="50"/>
      <c r="BT2931" s="50"/>
      <c r="BU2931" s="50"/>
      <c r="BV2931" s="50"/>
      <c r="BW2931" s="50"/>
      <c r="BX2931" s="50"/>
      <c r="BY2931" s="50"/>
      <c r="BZ2931" s="50"/>
      <c r="CA2931" s="50"/>
      <c r="CB2931" s="50"/>
      <c r="CC2931" s="50"/>
      <c r="CD2931" s="50"/>
      <c r="CE2931" s="50"/>
      <c r="CF2931" s="50"/>
      <c r="CG2931" s="50"/>
      <c r="CH2931" s="50"/>
      <c r="CI2931" s="50"/>
      <c r="CJ2931" s="50"/>
      <c r="CK2931" s="50"/>
      <c r="CL2931" s="50"/>
      <c r="CM2931" s="50"/>
      <c r="CN2931" s="50"/>
      <c r="CO2931" s="50"/>
      <c r="CP2931" s="50"/>
      <c r="CQ2931" s="50"/>
      <c r="CR2931" s="50"/>
      <c r="CS2931" s="50"/>
      <c r="CT2931" s="50"/>
      <c r="CU2931" s="50"/>
      <c r="CV2931" s="50"/>
      <c r="CW2931" s="50"/>
      <c r="CX2931" s="50"/>
      <c r="CY2931" s="50"/>
      <c r="CZ2931" s="50"/>
      <c r="DA2931" s="50"/>
      <c r="DB2931" s="50"/>
      <c r="DC2931" s="50"/>
      <c r="DD2931" s="50"/>
      <c r="DE2931" s="50"/>
      <c r="DF2931" s="50"/>
    </row>
    <row r="2932" spans="2:110" x14ac:dyDescent="0.2">
      <c r="E2932" s="203"/>
      <c r="F2932" s="203"/>
      <c r="G2932" s="203"/>
      <c r="H2932" s="203"/>
      <c r="I2932" s="203"/>
      <c r="J2932" s="203"/>
      <c r="K2932" s="203"/>
      <c r="L2932" s="203"/>
      <c r="M2932" s="203"/>
      <c r="N2932" s="203"/>
      <c r="O2932" s="203"/>
      <c r="P2932" s="203"/>
      <c r="Q2932" s="204"/>
      <c r="R2932" s="204"/>
      <c r="S2932" s="234"/>
      <c r="T2932" s="50"/>
      <c r="U2932" s="50"/>
      <c r="V2932" s="50"/>
      <c r="W2932" s="50"/>
      <c r="X2932" s="50"/>
      <c r="Y2932" s="50"/>
      <c r="Z2932" s="250"/>
      <c r="AA2932" s="238"/>
      <c r="AB2932" s="50"/>
      <c r="AC2932" s="50"/>
      <c r="AD2932" s="50"/>
      <c r="AE2932" s="50"/>
      <c r="AF2932" s="50"/>
      <c r="AG2932" s="50"/>
      <c r="AH2932" s="50"/>
      <c r="AI2932" s="50"/>
      <c r="AJ2932" s="50"/>
      <c r="AK2932" s="50"/>
      <c r="AL2932" s="50"/>
      <c r="AM2932" s="50"/>
      <c r="AN2932" s="50"/>
      <c r="AO2932" s="50"/>
      <c r="AP2932" s="50"/>
      <c r="AQ2932" s="50"/>
      <c r="AR2932" s="50"/>
      <c r="AS2932" s="50"/>
      <c r="AT2932" s="50"/>
      <c r="AU2932" s="50"/>
      <c r="AV2932" s="50"/>
      <c r="AW2932" s="50"/>
      <c r="AX2932" s="50"/>
      <c r="AY2932" s="50"/>
      <c r="AZ2932" s="50"/>
      <c r="BA2932" s="50"/>
      <c r="BB2932" s="50"/>
      <c r="BC2932" s="50"/>
      <c r="BD2932" s="50"/>
      <c r="BE2932" s="50"/>
      <c r="BF2932" s="50"/>
      <c r="BG2932" s="50"/>
      <c r="BH2932" s="50"/>
      <c r="BI2932" s="50"/>
      <c r="BJ2932" s="50"/>
      <c r="BK2932" s="50"/>
      <c r="BL2932" s="50"/>
      <c r="BM2932" s="50"/>
      <c r="BN2932" s="50"/>
      <c r="BO2932" s="50"/>
      <c r="BP2932" s="50"/>
      <c r="BQ2932" s="50"/>
      <c r="BR2932" s="50"/>
      <c r="BS2932" s="50"/>
      <c r="BT2932" s="50"/>
      <c r="BU2932" s="50"/>
      <c r="BV2932" s="50"/>
      <c r="BW2932" s="50"/>
      <c r="BX2932" s="50"/>
      <c r="BY2932" s="50"/>
      <c r="BZ2932" s="50"/>
      <c r="CA2932" s="50"/>
      <c r="CB2932" s="50"/>
      <c r="CC2932" s="50"/>
      <c r="CD2932" s="50"/>
      <c r="CE2932" s="50"/>
      <c r="CF2932" s="50"/>
      <c r="CG2932" s="50"/>
      <c r="CH2932" s="50"/>
      <c r="CI2932" s="50"/>
      <c r="CJ2932" s="50"/>
      <c r="CK2932" s="50"/>
      <c r="CL2932" s="50"/>
      <c r="CM2932" s="50"/>
      <c r="CN2932" s="50"/>
      <c r="CO2932" s="50"/>
      <c r="CP2932" s="50"/>
      <c r="CQ2932" s="50"/>
      <c r="CR2932" s="50"/>
      <c r="CS2932" s="50"/>
      <c r="CT2932" s="50"/>
      <c r="CU2932" s="50"/>
      <c r="CV2932" s="50"/>
      <c r="CW2932" s="50"/>
      <c r="CX2932" s="50"/>
      <c r="CY2932" s="50"/>
      <c r="CZ2932" s="50"/>
      <c r="DA2932" s="50"/>
      <c r="DB2932" s="50"/>
      <c r="DC2932" s="50"/>
      <c r="DD2932" s="50"/>
      <c r="DE2932" s="50"/>
      <c r="DF2932" s="50"/>
    </row>
    <row r="2933" spans="2:110" x14ac:dyDescent="0.2">
      <c r="E2933" s="203"/>
      <c r="F2933" s="203"/>
      <c r="G2933" s="203"/>
      <c r="H2933" s="203"/>
      <c r="I2933" s="203"/>
      <c r="J2933" s="203"/>
      <c r="K2933" s="203"/>
      <c r="L2933" s="203"/>
      <c r="M2933" s="203"/>
      <c r="N2933" s="203"/>
      <c r="O2933" s="203"/>
      <c r="P2933" s="203"/>
      <c r="Q2933" s="204"/>
      <c r="R2933" s="204"/>
      <c r="S2933" s="234"/>
      <c r="T2933" s="50"/>
      <c r="U2933" s="50"/>
      <c r="V2933" s="50"/>
      <c r="W2933" s="50"/>
      <c r="X2933" s="50"/>
      <c r="Y2933" s="50"/>
      <c r="Z2933" s="250"/>
      <c r="AA2933" s="238"/>
      <c r="AB2933" s="50"/>
      <c r="AC2933" s="50"/>
      <c r="AD2933" s="50"/>
      <c r="AE2933" s="50"/>
      <c r="AF2933" s="50"/>
      <c r="AG2933" s="50"/>
      <c r="AH2933" s="50"/>
      <c r="AI2933" s="50"/>
      <c r="AJ2933" s="50"/>
      <c r="AK2933" s="50"/>
      <c r="AL2933" s="50"/>
      <c r="AM2933" s="50"/>
      <c r="AN2933" s="50"/>
      <c r="AO2933" s="50"/>
      <c r="AP2933" s="50"/>
      <c r="AQ2933" s="50"/>
      <c r="AR2933" s="50"/>
      <c r="AS2933" s="50"/>
      <c r="AT2933" s="50"/>
      <c r="AU2933" s="50"/>
      <c r="AV2933" s="50"/>
      <c r="AW2933" s="50"/>
      <c r="AX2933" s="50"/>
      <c r="AY2933" s="50"/>
      <c r="AZ2933" s="50"/>
      <c r="BA2933" s="50"/>
      <c r="BB2933" s="50"/>
      <c r="BC2933" s="50"/>
      <c r="BD2933" s="50"/>
      <c r="BE2933" s="50"/>
      <c r="BF2933" s="50"/>
      <c r="BG2933" s="50"/>
      <c r="BH2933" s="50"/>
      <c r="BI2933" s="50"/>
      <c r="BJ2933" s="50"/>
      <c r="BK2933" s="50"/>
      <c r="BL2933" s="50"/>
      <c r="BM2933" s="50"/>
      <c r="BN2933" s="50"/>
      <c r="BO2933" s="50"/>
      <c r="BP2933" s="50"/>
      <c r="BQ2933" s="50"/>
      <c r="BR2933" s="50"/>
      <c r="BS2933" s="50"/>
      <c r="BT2933" s="50"/>
      <c r="BU2933" s="50"/>
      <c r="BV2933" s="50"/>
      <c r="BW2933" s="50"/>
      <c r="BX2933" s="50"/>
      <c r="BY2933" s="50"/>
      <c r="BZ2933" s="50"/>
      <c r="CA2933" s="50"/>
      <c r="CB2933" s="50"/>
      <c r="CC2933" s="50"/>
      <c r="CD2933" s="50"/>
      <c r="CE2933" s="50"/>
      <c r="CF2933" s="50"/>
      <c r="CG2933" s="50"/>
      <c r="CH2933" s="50"/>
      <c r="CI2933" s="50"/>
      <c r="CJ2933" s="50"/>
      <c r="CK2933" s="50"/>
      <c r="CL2933" s="50"/>
      <c r="CM2933" s="50"/>
      <c r="CN2933" s="50"/>
      <c r="CO2933" s="50"/>
      <c r="CP2933" s="50"/>
      <c r="CQ2933" s="50"/>
      <c r="CR2933" s="50"/>
      <c r="CS2933" s="50"/>
      <c r="CT2933" s="50"/>
      <c r="CU2933" s="50"/>
      <c r="CV2933" s="50"/>
      <c r="CW2933" s="50"/>
      <c r="CX2933" s="50"/>
      <c r="CY2933" s="50"/>
      <c r="CZ2933" s="50"/>
      <c r="DA2933" s="50"/>
      <c r="DB2933" s="50"/>
      <c r="DC2933" s="50"/>
      <c r="DD2933" s="50"/>
      <c r="DE2933" s="50"/>
      <c r="DF2933" s="50"/>
    </row>
    <row r="2934" spans="2:110" x14ac:dyDescent="0.2">
      <c r="E2934" s="203"/>
      <c r="F2934" s="203"/>
      <c r="G2934" s="203"/>
      <c r="H2934" s="203"/>
      <c r="I2934" s="203"/>
      <c r="J2934" s="203"/>
      <c r="K2934" s="203"/>
      <c r="L2934" s="203"/>
      <c r="M2934" s="203"/>
      <c r="N2934" s="203"/>
      <c r="O2934" s="203"/>
      <c r="P2934" s="203"/>
      <c r="Q2934" s="204"/>
      <c r="R2934" s="204"/>
      <c r="S2934" s="234"/>
      <c r="T2934" s="50"/>
      <c r="U2934" s="50"/>
      <c r="V2934" s="50"/>
      <c r="W2934" s="50"/>
      <c r="X2934" s="50"/>
      <c r="Y2934" s="50"/>
      <c r="Z2934" s="250"/>
      <c r="AA2934" s="238"/>
      <c r="AB2934" s="50"/>
      <c r="AC2934" s="50"/>
      <c r="AD2934" s="50"/>
      <c r="AE2934" s="50"/>
      <c r="AF2934" s="50"/>
      <c r="AG2934" s="50"/>
      <c r="AH2934" s="50"/>
      <c r="AI2934" s="50"/>
      <c r="AJ2934" s="50"/>
      <c r="AK2934" s="50"/>
      <c r="AL2934" s="50"/>
      <c r="AM2934" s="50"/>
      <c r="AN2934" s="50"/>
      <c r="AO2934" s="50"/>
      <c r="AP2934" s="50"/>
      <c r="AQ2934" s="50"/>
      <c r="AR2934" s="50"/>
      <c r="AS2934" s="50"/>
      <c r="AT2934" s="50"/>
      <c r="AU2934" s="50"/>
      <c r="AV2934" s="50"/>
      <c r="AW2934" s="50"/>
      <c r="AX2934" s="50"/>
      <c r="AY2934" s="50"/>
      <c r="AZ2934" s="50"/>
      <c r="BA2934" s="50"/>
      <c r="BB2934" s="50"/>
      <c r="BC2934" s="50"/>
      <c r="BD2934" s="50"/>
      <c r="BE2934" s="50"/>
      <c r="BF2934" s="50"/>
      <c r="BG2934" s="50"/>
      <c r="BH2934" s="50"/>
      <c r="BI2934" s="50"/>
      <c r="BJ2934" s="50"/>
      <c r="BK2934" s="50"/>
      <c r="BL2934" s="50"/>
      <c r="BM2934" s="50"/>
      <c r="BN2934" s="50"/>
      <c r="BO2934" s="50"/>
      <c r="BP2934" s="50"/>
      <c r="BQ2934" s="50"/>
      <c r="BR2934" s="50"/>
      <c r="BS2934" s="50"/>
      <c r="BT2934" s="50"/>
      <c r="BU2934" s="50"/>
      <c r="BV2934" s="50"/>
      <c r="BW2934" s="50"/>
      <c r="BX2934" s="50"/>
      <c r="BY2934" s="50"/>
      <c r="BZ2934" s="50"/>
      <c r="CA2934" s="50"/>
      <c r="CB2934" s="50"/>
      <c r="CC2934" s="50"/>
      <c r="CD2934" s="50"/>
      <c r="CE2934" s="50"/>
      <c r="CF2934" s="50"/>
      <c r="CG2934" s="50"/>
      <c r="CH2934" s="50"/>
      <c r="CI2934" s="50"/>
      <c r="CJ2934" s="50"/>
      <c r="CK2934" s="50"/>
      <c r="CL2934" s="50"/>
      <c r="CM2934" s="50"/>
      <c r="CN2934" s="50"/>
      <c r="CO2934" s="50"/>
      <c r="CP2934" s="50"/>
      <c r="CQ2934" s="50"/>
      <c r="CR2934" s="50"/>
      <c r="CS2934" s="50"/>
      <c r="CT2934" s="50"/>
      <c r="CU2934" s="50"/>
      <c r="CV2934" s="50"/>
      <c r="CW2934" s="50"/>
      <c r="CX2934" s="50"/>
      <c r="CY2934" s="50"/>
      <c r="CZ2934" s="50"/>
      <c r="DA2934" s="50"/>
      <c r="DB2934" s="50"/>
      <c r="DC2934" s="50"/>
      <c r="DD2934" s="50"/>
      <c r="DE2934" s="50"/>
      <c r="DF2934" s="50"/>
    </row>
    <row r="2935" spans="2:110" x14ac:dyDescent="0.2">
      <c r="D2935" s="200"/>
      <c r="E2935" s="203"/>
      <c r="F2935" s="203"/>
      <c r="G2935" s="203"/>
      <c r="H2935" s="203"/>
      <c r="I2935" s="203"/>
      <c r="J2935" s="203"/>
      <c r="K2935" s="203"/>
      <c r="L2935" s="203"/>
      <c r="M2935" s="203"/>
      <c r="N2935" s="203"/>
      <c r="O2935" s="203"/>
      <c r="P2935" s="203"/>
      <c r="Q2935" s="204"/>
      <c r="R2935" s="204"/>
      <c r="S2935" s="234"/>
      <c r="T2935" s="50"/>
      <c r="U2935" s="50"/>
      <c r="V2935" s="50"/>
      <c r="W2935" s="50"/>
      <c r="X2935" s="50"/>
      <c r="Y2935" s="50"/>
      <c r="Z2935" s="250"/>
      <c r="AA2935" s="238"/>
      <c r="AB2935" s="50"/>
      <c r="AC2935" s="50"/>
      <c r="AD2935" s="50"/>
      <c r="AE2935" s="50"/>
      <c r="AF2935" s="50"/>
      <c r="AG2935" s="50"/>
      <c r="AH2935" s="50"/>
      <c r="AI2935" s="50"/>
      <c r="AJ2935" s="50"/>
      <c r="AK2935" s="50"/>
      <c r="AL2935" s="50"/>
      <c r="AM2935" s="50"/>
      <c r="AN2935" s="50"/>
      <c r="AO2935" s="50"/>
      <c r="AP2935" s="50"/>
      <c r="AQ2935" s="50"/>
      <c r="AR2935" s="50"/>
      <c r="AS2935" s="50"/>
      <c r="AT2935" s="50"/>
      <c r="AU2935" s="50"/>
      <c r="AV2935" s="50"/>
      <c r="AW2935" s="50"/>
      <c r="AX2935" s="50"/>
      <c r="AY2935" s="50"/>
      <c r="AZ2935" s="50"/>
      <c r="BA2935" s="50"/>
      <c r="BB2935" s="50"/>
      <c r="BC2935" s="50"/>
      <c r="BD2935" s="50"/>
      <c r="BE2935" s="50"/>
      <c r="BF2935" s="50"/>
      <c r="BG2935" s="50"/>
      <c r="BH2935" s="50"/>
      <c r="BI2935" s="50"/>
      <c r="BJ2935" s="50"/>
      <c r="BK2935" s="50"/>
      <c r="BL2935" s="50"/>
      <c r="BM2935" s="50"/>
      <c r="BN2935" s="50"/>
      <c r="BO2935" s="50"/>
      <c r="BP2935" s="50"/>
      <c r="BQ2935" s="50"/>
      <c r="BR2935" s="50"/>
      <c r="BS2935" s="50"/>
      <c r="BT2935" s="50"/>
      <c r="BU2935" s="50"/>
      <c r="BV2935" s="50"/>
      <c r="BW2935" s="50"/>
      <c r="BX2935" s="50"/>
      <c r="BY2935" s="50"/>
      <c r="BZ2935" s="50"/>
      <c r="CA2935" s="50"/>
      <c r="CB2935" s="50"/>
      <c r="CC2935" s="50"/>
      <c r="CD2935" s="50"/>
      <c r="CE2935" s="50"/>
      <c r="CF2935" s="50"/>
      <c r="CG2935" s="50"/>
      <c r="CH2935" s="50"/>
      <c r="CI2935" s="50"/>
      <c r="CJ2935" s="50"/>
      <c r="CK2935" s="50"/>
      <c r="CL2935" s="50"/>
      <c r="CM2935" s="50"/>
      <c r="CN2935" s="50"/>
      <c r="CO2935" s="50"/>
      <c r="CP2935" s="50"/>
      <c r="CQ2935" s="50"/>
      <c r="CR2935" s="50"/>
      <c r="CS2935" s="50"/>
      <c r="CT2935" s="50"/>
      <c r="CU2935" s="50"/>
      <c r="CV2935" s="50"/>
      <c r="CW2935" s="50"/>
      <c r="CX2935" s="50"/>
      <c r="CY2935" s="50"/>
      <c r="CZ2935" s="50"/>
      <c r="DA2935" s="50"/>
      <c r="DB2935" s="50"/>
      <c r="DC2935" s="50"/>
      <c r="DD2935" s="50"/>
      <c r="DE2935" s="50"/>
      <c r="DF2935" s="50"/>
    </row>
    <row r="2936" spans="2:110" x14ac:dyDescent="0.2">
      <c r="D2936" s="200"/>
      <c r="E2936" s="203"/>
      <c r="F2936" s="203"/>
      <c r="G2936" s="203"/>
      <c r="H2936" s="203"/>
      <c r="I2936" s="203"/>
      <c r="J2936" s="203"/>
      <c r="K2936" s="203"/>
      <c r="L2936" s="203"/>
      <c r="M2936" s="203"/>
      <c r="N2936" s="203"/>
      <c r="O2936" s="203"/>
      <c r="P2936" s="203"/>
      <c r="Q2936" s="204"/>
      <c r="R2936" s="204"/>
      <c r="S2936" s="234"/>
      <c r="T2936" s="50"/>
      <c r="U2936" s="50"/>
      <c r="V2936" s="50"/>
      <c r="W2936" s="50"/>
      <c r="X2936" s="50"/>
      <c r="Y2936" s="50"/>
      <c r="Z2936" s="250"/>
      <c r="AA2936" s="238"/>
      <c r="AB2936" s="50"/>
      <c r="AC2936" s="50"/>
      <c r="AD2936" s="50"/>
      <c r="AE2936" s="50"/>
      <c r="AF2936" s="50"/>
      <c r="AG2936" s="50"/>
      <c r="AH2936" s="50"/>
      <c r="AI2936" s="50"/>
      <c r="AJ2936" s="50"/>
      <c r="AK2936" s="50"/>
      <c r="AL2936" s="50"/>
      <c r="AM2936" s="50"/>
      <c r="AN2936" s="50"/>
      <c r="AO2936" s="50"/>
      <c r="AP2936" s="50"/>
      <c r="AQ2936" s="50"/>
      <c r="AR2936" s="50"/>
      <c r="AS2936" s="50"/>
      <c r="AT2936" s="50"/>
      <c r="AU2936" s="50"/>
      <c r="AV2936" s="50"/>
      <c r="AW2936" s="50"/>
      <c r="AX2936" s="50"/>
      <c r="AY2936" s="50"/>
      <c r="AZ2936" s="50"/>
      <c r="BA2936" s="50"/>
      <c r="BB2936" s="50"/>
      <c r="BC2936" s="50"/>
      <c r="BD2936" s="50"/>
      <c r="BE2936" s="50"/>
      <c r="BF2936" s="50"/>
      <c r="BG2936" s="50"/>
      <c r="BH2936" s="50"/>
      <c r="BI2936" s="50"/>
      <c r="BJ2936" s="50"/>
      <c r="BK2936" s="50"/>
      <c r="BL2936" s="50"/>
      <c r="BM2936" s="50"/>
      <c r="BN2936" s="50"/>
      <c r="BO2936" s="50"/>
      <c r="BP2936" s="50"/>
      <c r="BQ2936" s="50"/>
      <c r="BR2936" s="50"/>
      <c r="BS2936" s="50"/>
      <c r="BT2936" s="50"/>
      <c r="BU2936" s="50"/>
      <c r="BV2936" s="50"/>
      <c r="BW2936" s="50"/>
      <c r="BX2936" s="50"/>
      <c r="BY2936" s="50"/>
      <c r="BZ2936" s="50"/>
      <c r="CA2936" s="50"/>
      <c r="CB2936" s="50"/>
      <c r="CC2936" s="50"/>
      <c r="CD2936" s="50"/>
      <c r="CE2936" s="50"/>
      <c r="CF2936" s="50"/>
      <c r="CG2936" s="50"/>
      <c r="CH2936" s="50"/>
      <c r="CI2936" s="50"/>
      <c r="CJ2936" s="50"/>
      <c r="CK2936" s="50"/>
      <c r="CL2936" s="50"/>
      <c r="CM2936" s="50"/>
      <c r="CN2936" s="50"/>
      <c r="CO2936" s="50"/>
      <c r="CP2936" s="50"/>
      <c r="CQ2936" s="50"/>
      <c r="CR2936" s="50"/>
      <c r="CS2936" s="50"/>
      <c r="CT2936" s="50"/>
      <c r="CU2936" s="50"/>
      <c r="CV2936" s="50"/>
      <c r="CW2936" s="50"/>
      <c r="CX2936" s="50"/>
      <c r="CY2936" s="50"/>
      <c r="CZ2936" s="50"/>
      <c r="DA2936" s="50"/>
      <c r="DB2936" s="50"/>
      <c r="DC2936" s="50"/>
      <c r="DD2936" s="50"/>
      <c r="DE2936" s="50"/>
      <c r="DF2936" s="50"/>
    </row>
    <row r="2937" spans="2:110" x14ac:dyDescent="0.2">
      <c r="E2937" s="203"/>
      <c r="F2937" s="203"/>
      <c r="G2937" s="203"/>
      <c r="H2937" s="203"/>
      <c r="I2937" s="203"/>
      <c r="J2937" s="203"/>
      <c r="K2937" s="203"/>
      <c r="L2937" s="203"/>
      <c r="M2937" s="203"/>
      <c r="N2937" s="203"/>
      <c r="O2937" s="203"/>
      <c r="P2937" s="203"/>
      <c r="Q2937" s="204"/>
      <c r="R2937" s="204"/>
      <c r="S2937" s="234"/>
      <c r="T2937" s="50"/>
      <c r="U2937" s="50"/>
      <c r="V2937" s="50"/>
      <c r="W2937" s="50"/>
      <c r="X2937" s="50"/>
      <c r="Y2937" s="50"/>
      <c r="Z2937" s="250"/>
      <c r="AA2937" s="238"/>
      <c r="AB2937" s="50"/>
      <c r="AC2937" s="50"/>
      <c r="AD2937" s="50"/>
      <c r="AE2937" s="50"/>
      <c r="AF2937" s="50"/>
      <c r="AG2937" s="50"/>
      <c r="AH2937" s="50"/>
      <c r="AI2937" s="50"/>
      <c r="AJ2937" s="50"/>
      <c r="AK2937" s="50"/>
      <c r="AL2937" s="50"/>
      <c r="AM2937" s="50"/>
      <c r="AN2937" s="50"/>
      <c r="AO2937" s="50"/>
      <c r="AP2937" s="50"/>
      <c r="AQ2937" s="50"/>
      <c r="AR2937" s="50"/>
      <c r="AS2937" s="50"/>
      <c r="AT2937" s="50"/>
      <c r="AU2937" s="50"/>
      <c r="AV2937" s="50"/>
      <c r="AW2937" s="50"/>
      <c r="AX2937" s="50"/>
      <c r="AY2937" s="50"/>
      <c r="AZ2937" s="50"/>
      <c r="BA2937" s="50"/>
      <c r="BB2937" s="50"/>
      <c r="BC2937" s="50"/>
      <c r="BD2937" s="50"/>
      <c r="BE2937" s="50"/>
      <c r="BF2937" s="50"/>
      <c r="BG2937" s="50"/>
      <c r="BH2937" s="50"/>
      <c r="BI2937" s="50"/>
      <c r="BJ2937" s="50"/>
      <c r="BK2937" s="50"/>
      <c r="BL2937" s="50"/>
      <c r="BM2937" s="50"/>
      <c r="BN2937" s="50"/>
      <c r="BO2937" s="50"/>
      <c r="BP2937" s="50"/>
      <c r="BQ2937" s="50"/>
      <c r="BR2937" s="50"/>
      <c r="BS2937" s="50"/>
      <c r="BT2937" s="50"/>
      <c r="BU2937" s="50"/>
      <c r="BV2937" s="50"/>
      <c r="BW2937" s="50"/>
      <c r="BX2937" s="50"/>
      <c r="BY2937" s="50"/>
      <c r="BZ2937" s="50"/>
      <c r="CA2937" s="50"/>
      <c r="CB2937" s="50"/>
      <c r="CC2937" s="50"/>
      <c r="CD2937" s="50"/>
      <c r="CE2937" s="50"/>
      <c r="CF2937" s="50"/>
      <c r="CG2937" s="50"/>
      <c r="CH2937" s="50"/>
      <c r="CI2937" s="50"/>
      <c r="CJ2937" s="50"/>
      <c r="CK2937" s="50"/>
      <c r="CL2937" s="50"/>
      <c r="CM2937" s="50"/>
      <c r="CN2937" s="50"/>
      <c r="CO2937" s="50"/>
      <c r="CP2937" s="50"/>
      <c r="CQ2937" s="50"/>
      <c r="CR2937" s="50"/>
      <c r="CS2937" s="50"/>
      <c r="CT2937" s="50"/>
      <c r="CU2937" s="50"/>
      <c r="CV2937" s="50"/>
      <c r="CW2937" s="50"/>
      <c r="CX2937" s="50"/>
      <c r="CY2937" s="50"/>
      <c r="CZ2937" s="50"/>
      <c r="DA2937" s="50"/>
      <c r="DB2937" s="50"/>
      <c r="DC2937" s="50"/>
      <c r="DD2937" s="50"/>
      <c r="DE2937" s="50"/>
      <c r="DF2937" s="50"/>
    </row>
    <row r="2938" spans="2:110" x14ac:dyDescent="0.2">
      <c r="E2938" s="203"/>
      <c r="F2938" s="203"/>
      <c r="G2938" s="203"/>
      <c r="H2938" s="203"/>
      <c r="I2938" s="203"/>
      <c r="J2938" s="203"/>
      <c r="K2938" s="203"/>
      <c r="L2938" s="203"/>
      <c r="M2938" s="203"/>
      <c r="N2938" s="203"/>
      <c r="O2938" s="203"/>
      <c r="P2938" s="203"/>
      <c r="Q2938" s="204"/>
      <c r="R2938" s="204"/>
      <c r="S2938" s="234"/>
      <c r="T2938" s="50"/>
      <c r="U2938" s="50"/>
      <c r="V2938" s="50"/>
      <c r="W2938" s="50"/>
      <c r="X2938" s="50"/>
      <c r="Y2938" s="50"/>
      <c r="Z2938" s="250"/>
      <c r="AA2938" s="238"/>
      <c r="AB2938" s="50"/>
      <c r="AC2938" s="50"/>
      <c r="AD2938" s="50"/>
      <c r="AE2938" s="50"/>
      <c r="AF2938" s="50"/>
      <c r="AG2938" s="50"/>
      <c r="AH2938" s="50"/>
      <c r="AI2938" s="50"/>
      <c r="AJ2938" s="50"/>
      <c r="AK2938" s="50"/>
      <c r="AL2938" s="50"/>
      <c r="AM2938" s="50"/>
      <c r="AN2938" s="50"/>
      <c r="AO2938" s="50"/>
      <c r="AP2938" s="50"/>
      <c r="AQ2938" s="50"/>
      <c r="AR2938" s="50"/>
      <c r="AS2938" s="50"/>
      <c r="AT2938" s="50"/>
      <c r="AU2938" s="50"/>
      <c r="AV2938" s="50"/>
      <c r="AW2938" s="50"/>
      <c r="AX2938" s="50"/>
      <c r="AY2938" s="50"/>
      <c r="AZ2938" s="50"/>
      <c r="BA2938" s="50"/>
      <c r="BB2938" s="50"/>
      <c r="BC2938" s="50"/>
      <c r="BD2938" s="50"/>
      <c r="BE2938" s="50"/>
      <c r="BF2938" s="50"/>
      <c r="BG2938" s="50"/>
      <c r="BH2938" s="50"/>
      <c r="BI2938" s="50"/>
      <c r="BJ2938" s="50"/>
      <c r="BK2938" s="50"/>
      <c r="BL2938" s="50"/>
      <c r="BM2938" s="50"/>
      <c r="BN2938" s="50"/>
      <c r="BO2938" s="50"/>
      <c r="BP2938" s="50"/>
      <c r="BQ2938" s="50"/>
      <c r="BR2938" s="50"/>
      <c r="BS2938" s="50"/>
      <c r="BT2938" s="50"/>
      <c r="BU2938" s="50"/>
      <c r="BV2938" s="50"/>
      <c r="BW2938" s="50"/>
      <c r="BX2938" s="50"/>
      <c r="BY2938" s="50"/>
      <c r="BZ2938" s="50"/>
      <c r="CA2938" s="50"/>
      <c r="CB2938" s="50"/>
      <c r="CC2938" s="50"/>
      <c r="CD2938" s="50"/>
      <c r="CE2938" s="50"/>
      <c r="CF2938" s="50"/>
      <c r="CG2938" s="50"/>
      <c r="CH2938" s="50"/>
      <c r="CI2938" s="50"/>
      <c r="CJ2938" s="50"/>
      <c r="CK2938" s="50"/>
      <c r="CL2938" s="50"/>
      <c r="CM2938" s="50"/>
      <c r="CN2938" s="50"/>
      <c r="CO2938" s="50"/>
      <c r="CP2938" s="50"/>
      <c r="CQ2938" s="50"/>
      <c r="CR2938" s="50"/>
      <c r="CS2938" s="50"/>
      <c r="CT2938" s="50"/>
      <c r="CU2938" s="50"/>
      <c r="CV2938" s="50"/>
      <c r="CW2938" s="50"/>
      <c r="CX2938" s="50"/>
      <c r="CY2938" s="50"/>
      <c r="CZ2938" s="50"/>
      <c r="DA2938" s="50"/>
      <c r="DB2938" s="50"/>
      <c r="DC2938" s="50"/>
      <c r="DD2938" s="50"/>
      <c r="DE2938" s="50"/>
      <c r="DF2938" s="50"/>
    </row>
    <row r="2939" spans="2:110" x14ac:dyDescent="0.2">
      <c r="E2939" s="203"/>
      <c r="F2939" s="203"/>
      <c r="G2939" s="203"/>
      <c r="H2939" s="203"/>
      <c r="I2939" s="203"/>
      <c r="J2939" s="203"/>
      <c r="K2939" s="203"/>
      <c r="L2939" s="203"/>
      <c r="M2939" s="203"/>
      <c r="N2939" s="203"/>
      <c r="O2939" s="203"/>
      <c r="P2939" s="203"/>
      <c r="Q2939" s="204"/>
      <c r="R2939" s="204"/>
      <c r="S2939" s="234"/>
      <c r="T2939" s="50"/>
      <c r="U2939" s="50"/>
      <c r="V2939" s="50"/>
      <c r="W2939" s="50"/>
      <c r="X2939" s="50"/>
      <c r="Y2939" s="50"/>
      <c r="Z2939" s="250"/>
      <c r="AA2939" s="238"/>
      <c r="AB2939" s="50"/>
      <c r="AC2939" s="50"/>
      <c r="AD2939" s="50"/>
      <c r="AE2939" s="50"/>
      <c r="AF2939" s="50"/>
      <c r="AG2939" s="50"/>
      <c r="AH2939" s="50"/>
      <c r="AI2939" s="50"/>
      <c r="AJ2939" s="50"/>
      <c r="AK2939" s="50"/>
      <c r="AL2939" s="50"/>
      <c r="AM2939" s="50"/>
      <c r="AN2939" s="50"/>
      <c r="AO2939" s="50"/>
      <c r="AP2939" s="50"/>
      <c r="AQ2939" s="50"/>
      <c r="AR2939" s="50"/>
      <c r="AS2939" s="50"/>
      <c r="AT2939" s="50"/>
      <c r="AU2939" s="50"/>
      <c r="AV2939" s="50"/>
      <c r="AW2939" s="50"/>
      <c r="AX2939" s="50"/>
      <c r="AY2939" s="50"/>
      <c r="AZ2939" s="50"/>
      <c r="BA2939" s="50"/>
      <c r="BB2939" s="50"/>
      <c r="BC2939" s="50"/>
      <c r="BD2939" s="50"/>
      <c r="BE2939" s="50"/>
      <c r="BF2939" s="50"/>
      <c r="BG2939" s="50"/>
      <c r="BH2939" s="50"/>
      <c r="BI2939" s="50"/>
      <c r="BJ2939" s="50"/>
      <c r="BK2939" s="50"/>
      <c r="BL2939" s="50"/>
      <c r="BM2939" s="50"/>
      <c r="BN2939" s="50"/>
      <c r="BO2939" s="50"/>
      <c r="BP2939" s="50"/>
      <c r="BQ2939" s="50"/>
      <c r="BR2939" s="50"/>
      <c r="BS2939" s="50"/>
      <c r="BT2939" s="50"/>
      <c r="BU2939" s="50"/>
      <c r="BV2939" s="50"/>
      <c r="BW2939" s="50"/>
      <c r="BX2939" s="50"/>
      <c r="BY2939" s="50"/>
      <c r="BZ2939" s="50"/>
      <c r="CA2939" s="50"/>
      <c r="CB2939" s="50"/>
      <c r="CC2939" s="50"/>
      <c r="CD2939" s="50"/>
      <c r="CE2939" s="50"/>
      <c r="CF2939" s="50"/>
      <c r="CG2939" s="50"/>
      <c r="CH2939" s="50"/>
      <c r="CI2939" s="50"/>
      <c r="CJ2939" s="50"/>
      <c r="CK2939" s="50"/>
      <c r="CL2939" s="50"/>
      <c r="CM2939" s="50"/>
      <c r="CN2939" s="50"/>
      <c r="CO2939" s="50"/>
      <c r="CP2939" s="50"/>
      <c r="CQ2939" s="50"/>
      <c r="CR2939" s="50"/>
      <c r="CS2939" s="50"/>
      <c r="CT2939" s="50"/>
      <c r="CU2939" s="50"/>
      <c r="CV2939" s="50"/>
      <c r="CW2939" s="50"/>
      <c r="CX2939" s="50"/>
      <c r="CY2939" s="50"/>
      <c r="CZ2939" s="50"/>
      <c r="DA2939" s="50"/>
      <c r="DB2939" s="50"/>
      <c r="DC2939" s="50"/>
      <c r="DD2939" s="50"/>
      <c r="DE2939" s="50"/>
      <c r="DF2939" s="50"/>
    </row>
    <row r="2940" spans="2:110" x14ac:dyDescent="0.2">
      <c r="E2940" s="203"/>
      <c r="F2940" s="203"/>
      <c r="G2940" s="203"/>
      <c r="H2940" s="203"/>
      <c r="I2940" s="203"/>
      <c r="J2940" s="203"/>
      <c r="K2940" s="203"/>
      <c r="L2940" s="203"/>
      <c r="M2940" s="203"/>
      <c r="N2940" s="203"/>
      <c r="O2940" s="203"/>
      <c r="P2940" s="203"/>
      <c r="Q2940" s="204"/>
      <c r="R2940" s="204"/>
      <c r="S2940" s="234"/>
      <c r="T2940" s="50"/>
      <c r="U2940" s="50"/>
      <c r="V2940" s="50"/>
      <c r="W2940" s="50"/>
      <c r="X2940" s="50"/>
      <c r="Y2940" s="50"/>
      <c r="Z2940" s="250"/>
      <c r="AA2940" s="238"/>
      <c r="AB2940" s="50"/>
      <c r="AC2940" s="50"/>
      <c r="AD2940" s="50"/>
      <c r="AE2940" s="50"/>
      <c r="AF2940" s="50"/>
      <c r="AG2940" s="50"/>
      <c r="AH2940" s="50"/>
      <c r="AI2940" s="50"/>
      <c r="AJ2940" s="50"/>
      <c r="AK2940" s="50"/>
      <c r="AL2940" s="50"/>
      <c r="AM2940" s="50"/>
      <c r="AN2940" s="50"/>
      <c r="AO2940" s="50"/>
      <c r="AP2940" s="50"/>
      <c r="AQ2940" s="50"/>
      <c r="AR2940" s="50"/>
      <c r="AS2940" s="50"/>
      <c r="AT2940" s="50"/>
      <c r="AU2940" s="50"/>
      <c r="AV2940" s="50"/>
      <c r="AW2940" s="50"/>
      <c r="AX2940" s="50"/>
      <c r="AY2940" s="50"/>
      <c r="AZ2940" s="50"/>
      <c r="BA2940" s="50"/>
      <c r="BB2940" s="50"/>
      <c r="BC2940" s="50"/>
      <c r="BD2940" s="50"/>
      <c r="BE2940" s="50"/>
      <c r="BF2940" s="50"/>
      <c r="BG2940" s="50"/>
      <c r="BH2940" s="50"/>
      <c r="BI2940" s="50"/>
      <c r="BJ2940" s="50"/>
      <c r="BK2940" s="50"/>
      <c r="BL2940" s="50"/>
      <c r="BM2940" s="50"/>
      <c r="BN2940" s="50"/>
      <c r="BO2940" s="50"/>
      <c r="BP2940" s="50"/>
      <c r="BQ2940" s="50"/>
      <c r="BR2940" s="50"/>
      <c r="BS2940" s="50"/>
      <c r="BT2940" s="50"/>
      <c r="BU2940" s="50"/>
      <c r="BV2940" s="50"/>
      <c r="BW2940" s="50"/>
      <c r="BX2940" s="50"/>
      <c r="BY2940" s="50"/>
      <c r="BZ2940" s="50"/>
      <c r="CA2940" s="50"/>
      <c r="CB2940" s="50"/>
      <c r="CC2940" s="50"/>
      <c r="CD2940" s="50"/>
      <c r="CE2940" s="50"/>
      <c r="CF2940" s="50"/>
      <c r="CG2940" s="50"/>
      <c r="CH2940" s="50"/>
      <c r="CI2940" s="50"/>
      <c r="CJ2940" s="50"/>
      <c r="CK2940" s="50"/>
      <c r="CL2940" s="50"/>
      <c r="CM2940" s="50"/>
      <c r="CN2940" s="50"/>
      <c r="CO2940" s="50"/>
      <c r="CP2940" s="50"/>
      <c r="CQ2940" s="50"/>
      <c r="CR2940" s="50"/>
      <c r="CS2940" s="50"/>
      <c r="CT2940" s="50"/>
      <c r="CU2940" s="50"/>
      <c r="CV2940" s="50"/>
      <c r="CW2940" s="50"/>
      <c r="CX2940" s="50"/>
      <c r="CY2940" s="50"/>
      <c r="CZ2940" s="50"/>
      <c r="DA2940" s="50"/>
      <c r="DB2940" s="50"/>
      <c r="DC2940" s="50"/>
      <c r="DD2940" s="50"/>
      <c r="DE2940" s="50"/>
      <c r="DF2940" s="50"/>
    </row>
    <row r="2941" spans="2:110" x14ac:dyDescent="0.2">
      <c r="B2941" s="189"/>
      <c r="C2941" s="189"/>
      <c r="D2941" s="200"/>
      <c r="E2941" s="203"/>
      <c r="F2941" s="203"/>
      <c r="G2941" s="203"/>
      <c r="H2941" s="203"/>
      <c r="I2941" s="203"/>
      <c r="J2941" s="203"/>
      <c r="K2941" s="203"/>
      <c r="L2941" s="203"/>
      <c r="M2941" s="203"/>
      <c r="N2941" s="203"/>
      <c r="O2941" s="203"/>
      <c r="P2941" s="203"/>
      <c r="Q2941" s="204"/>
      <c r="R2941" s="204"/>
      <c r="S2941" s="234"/>
      <c r="T2941" s="50"/>
      <c r="U2941" s="50"/>
      <c r="V2941" s="50"/>
      <c r="W2941" s="50"/>
      <c r="X2941" s="50"/>
      <c r="Y2941" s="50"/>
      <c r="Z2941" s="250"/>
      <c r="AA2941" s="238"/>
      <c r="AB2941" s="50"/>
      <c r="AC2941" s="50"/>
      <c r="AD2941" s="50"/>
      <c r="AE2941" s="50"/>
      <c r="AF2941" s="50"/>
      <c r="AG2941" s="50"/>
      <c r="AH2941" s="50"/>
      <c r="AI2941" s="50"/>
      <c r="AJ2941" s="50"/>
      <c r="AK2941" s="50"/>
      <c r="AL2941" s="50"/>
      <c r="AM2941" s="50"/>
      <c r="AN2941" s="50"/>
      <c r="AO2941" s="50"/>
      <c r="AP2941" s="50"/>
      <c r="AQ2941" s="50"/>
      <c r="AR2941" s="50"/>
      <c r="AS2941" s="50"/>
      <c r="AT2941" s="50"/>
      <c r="AU2941" s="50"/>
      <c r="AV2941" s="50"/>
      <c r="AW2941" s="50"/>
      <c r="AX2941" s="50"/>
      <c r="AY2941" s="50"/>
      <c r="AZ2941" s="50"/>
      <c r="BA2941" s="50"/>
      <c r="BB2941" s="50"/>
      <c r="BC2941" s="50"/>
      <c r="BD2941" s="50"/>
      <c r="BE2941" s="50"/>
      <c r="BF2941" s="50"/>
      <c r="BG2941" s="50"/>
      <c r="BH2941" s="50"/>
      <c r="BI2941" s="50"/>
      <c r="BJ2941" s="50"/>
      <c r="BK2941" s="50"/>
      <c r="BL2941" s="50"/>
      <c r="BM2941" s="50"/>
      <c r="BN2941" s="50"/>
      <c r="BO2941" s="50"/>
      <c r="BP2941" s="50"/>
      <c r="BQ2941" s="50"/>
      <c r="BR2941" s="50"/>
      <c r="BS2941" s="50"/>
      <c r="BT2941" s="50"/>
      <c r="BU2941" s="50"/>
      <c r="BV2941" s="50"/>
      <c r="BW2941" s="50"/>
      <c r="BX2941" s="50"/>
      <c r="BY2941" s="50"/>
      <c r="BZ2941" s="50"/>
      <c r="CA2941" s="50"/>
      <c r="CB2941" s="50"/>
      <c r="CC2941" s="50"/>
      <c r="CD2941" s="50"/>
      <c r="CE2941" s="50"/>
      <c r="CF2941" s="50"/>
      <c r="CG2941" s="50"/>
      <c r="CH2941" s="50"/>
      <c r="CI2941" s="50"/>
      <c r="CJ2941" s="50"/>
      <c r="CK2941" s="50"/>
      <c r="CL2941" s="50"/>
      <c r="CM2941" s="50"/>
      <c r="CN2941" s="50"/>
      <c r="CO2941" s="50"/>
      <c r="CP2941" s="50"/>
      <c r="CQ2941" s="50"/>
      <c r="CR2941" s="50"/>
      <c r="CS2941" s="50"/>
      <c r="CT2941" s="50"/>
      <c r="CU2941" s="50"/>
      <c r="CV2941" s="50"/>
      <c r="CW2941" s="50"/>
      <c r="CX2941" s="50"/>
      <c r="CY2941" s="50"/>
      <c r="CZ2941" s="50"/>
      <c r="DA2941" s="50"/>
      <c r="DB2941" s="50"/>
      <c r="DC2941" s="50"/>
      <c r="DD2941" s="50"/>
      <c r="DE2941" s="50"/>
      <c r="DF2941" s="50"/>
    </row>
    <row r="2942" spans="2:110" x14ac:dyDescent="0.2">
      <c r="D2942" s="200"/>
      <c r="E2942" s="203"/>
      <c r="F2942" s="203"/>
      <c r="G2942" s="203"/>
      <c r="H2942" s="203"/>
      <c r="I2942" s="203"/>
      <c r="J2942" s="203"/>
      <c r="K2942" s="203"/>
      <c r="L2942" s="203"/>
      <c r="M2942" s="203"/>
      <c r="N2942" s="203"/>
      <c r="O2942" s="203"/>
      <c r="P2942" s="203"/>
      <c r="Q2942" s="204"/>
      <c r="R2942" s="204"/>
      <c r="S2942" s="234"/>
      <c r="T2942" s="50"/>
      <c r="U2942" s="50"/>
      <c r="V2942" s="50"/>
      <c r="W2942" s="50"/>
      <c r="X2942" s="50"/>
      <c r="Y2942" s="50"/>
      <c r="Z2942" s="250"/>
      <c r="AA2942" s="238"/>
      <c r="AB2942" s="50"/>
      <c r="AC2942" s="50"/>
      <c r="AD2942" s="50"/>
      <c r="AE2942" s="50"/>
      <c r="AF2942" s="50"/>
      <c r="AG2942" s="50"/>
      <c r="AH2942" s="50"/>
      <c r="AI2942" s="50"/>
      <c r="AJ2942" s="50"/>
      <c r="AK2942" s="50"/>
      <c r="AL2942" s="50"/>
      <c r="AM2942" s="50"/>
      <c r="AN2942" s="50"/>
      <c r="AO2942" s="50"/>
      <c r="AP2942" s="50"/>
      <c r="AQ2942" s="50"/>
      <c r="AR2942" s="50"/>
      <c r="AS2942" s="50"/>
      <c r="AT2942" s="50"/>
      <c r="AU2942" s="50"/>
      <c r="AV2942" s="50"/>
      <c r="AW2942" s="50"/>
      <c r="AX2942" s="50"/>
      <c r="AY2942" s="50"/>
      <c r="AZ2942" s="50"/>
      <c r="BA2942" s="50"/>
      <c r="BB2942" s="50"/>
      <c r="BC2942" s="50"/>
      <c r="BD2942" s="50"/>
      <c r="BE2942" s="50"/>
      <c r="BF2942" s="50"/>
      <c r="BG2942" s="50"/>
      <c r="BH2942" s="50"/>
      <c r="BI2942" s="50"/>
      <c r="BJ2942" s="50"/>
      <c r="BK2942" s="50"/>
      <c r="BL2942" s="50"/>
      <c r="BM2942" s="50"/>
      <c r="BN2942" s="50"/>
      <c r="BO2942" s="50"/>
      <c r="BP2942" s="50"/>
      <c r="BQ2942" s="50"/>
      <c r="BR2942" s="50"/>
      <c r="BS2942" s="50"/>
      <c r="BT2942" s="50"/>
      <c r="BU2942" s="50"/>
      <c r="BV2942" s="50"/>
      <c r="BW2942" s="50"/>
      <c r="BX2942" s="50"/>
      <c r="BY2942" s="50"/>
      <c r="BZ2942" s="50"/>
      <c r="CA2942" s="50"/>
      <c r="CB2942" s="50"/>
      <c r="CC2942" s="50"/>
      <c r="CD2942" s="50"/>
      <c r="CE2942" s="50"/>
      <c r="CF2942" s="50"/>
      <c r="CG2942" s="50"/>
      <c r="CH2942" s="50"/>
      <c r="CI2942" s="50"/>
      <c r="CJ2942" s="50"/>
      <c r="CK2942" s="50"/>
      <c r="CL2942" s="50"/>
      <c r="CM2942" s="50"/>
      <c r="CN2942" s="50"/>
      <c r="CO2942" s="50"/>
      <c r="CP2942" s="50"/>
      <c r="CQ2942" s="50"/>
      <c r="CR2942" s="50"/>
      <c r="CS2942" s="50"/>
      <c r="CT2942" s="50"/>
      <c r="CU2942" s="50"/>
      <c r="CV2942" s="50"/>
      <c r="CW2942" s="50"/>
      <c r="CX2942" s="50"/>
      <c r="CY2942" s="50"/>
      <c r="CZ2942" s="50"/>
      <c r="DA2942" s="50"/>
      <c r="DB2942" s="50"/>
      <c r="DC2942" s="50"/>
      <c r="DD2942" s="50"/>
      <c r="DE2942" s="50"/>
      <c r="DF2942" s="50"/>
    </row>
    <row r="2943" spans="2:110" x14ac:dyDescent="0.2">
      <c r="B2943" s="176"/>
      <c r="C2943" s="176"/>
      <c r="D2943" s="200"/>
      <c r="E2943" s="203"/>
      <c r="F2943" s="203"/>
      <c r="G2943" s="203"/>
      <c r="H2943" s="203"/>
      <c r="I2943" s="203"/>
      <c r="J2943" s="203"/>
      <c r="K2943" s="203"/>
      <c r="L2943" s="203"/>
      <c r="M2943" s="203"/>
      <c r="N2943" s="203"/>
      <c r="O2943" s="203"/>
      <c r="P2943" s="203"/>
      <c r="Q2943" s="204"/>
      <c r="R2943" s="204"/>
      <c r="S2943" s="234"/>
      <c r="T2943" s="50"/>
      <c r="U2943" s="50"/>
      <c r="V2943" s="50"/>
      <c r="W2943" s="50"/>
      <c r="X2943" s="50"/>
      <c r="Y2943" s="50"/>
      <c r="Z2943" s="250"/>
      <c r="AA2943" s="238"/>
      <c r="AB2943" s="50"/>
      <c r="AC2943" s="50"/>
      <c r="AD2943" s="50"/>
      <c r="AE2943" s="50"/>
      <c r="AF2943" s="50"/>
      <c r="AG2943" s="50"/>
      <c r="AH2943" s="50"/>
      <c r="AI2943" s="50"/>
      <c r="AJ2943" s="50"/>
      <c r="AK2943" s="50"/>
      <c r="AL2943" s="50"/>
      <c r="AM2943" s="50"/>
      <c r="AN2943" s="50"/>
      <c r="AO2943" s="50"/>
      <c r="AP2943" s="50"/>
      <c r="AQ2943" s="50"/>
      <c r="AR2943" s="50"/>
      <c r="AS2943" s="50"/>
      <c r="AT2943" s="50"/>
      <c r="AU2943" s="50"/>
      <c r="AV2943" s="50"/>
      <c r="AW2943" s="50"/>
      <c r="AX2943" s="50"/>
      <c r="AY2943" s="50"/>
      <c r="AZ2943" s="50"/>
      <c r="BA2943" s="50"/>
      <c r="BB2943" s="50"/>
      <c r="BC2943" s="50"/>
      <c r="BD2943" s="50"/>
      <c r="BE2943" s="50"/>
      <c r="BF2943" s="50"/>
      <c r="BG2943" s="50"/>
      <c r="BH2943" s="50"/>
      <c r="BI2943" s="50"/>
      <c r="BJ2943" s="50"/>
      <c r="BK2943" s="50"/>
      <c r="BL2943" s="50"/>
      <c r="BM2943" s="50"/>
      <c r="BN2943" s="50"/>
      <c r="BO2943" s="50"/>
      <c r="BP2943" s="50"/>
      <c r="BQ2943" s="50"/>
      <c r="BR2943" s="50"/>
      <c r="BS2943" s="50"/>
      <c r="BT2943" s="50"/>
      <c r="BU2943" s="50"/>
      <c r="BV2943" s="50"/>
      <c r="BW2943" s="50"/>
      <c r="BX2943" s="50"/>
      <c r="BY2943" s="50"/>
      <c r="BZ2943" s="50"/>
      <c r="CA2943" s="50"/>
      <c r="CB2943" s="50"/>
      <c r="CC2943" s="50"/>
      <c r="CD2943" s="50"/>
      <c r="CE2943" s="50"/>
      <c r="CF2943" s="50"/>
      <c r="CG2943" s="50"/>
      <c r="CH2943" s="50"/>
      <c r="CI2943" s="50"/>
      <c r="CJ2943" s="50"/>
      <c r="CK2943" s="50"/>
      <c r="CL2943" s="50"/>
      <c r="CM2943" s="50"/>
      <c r="CN2943" s="50"/>
      <c r="CO2943" s="50"/>
      <c r="CP2943" s="50"/>
      <c r="CQ2943" s="50"/>
      <c r="CR2943" s="50"/>
      <c r="CS2943" s="50"/>
      <c r="CT2943" s="50"/>
      <c r="CU2943" s="50"/>
      <c r="CV2943" s="50"/>
      <c r="CW2943" s="50"/>
      <c r="CX2943" s="50"/>
      <c r="CY2943" s="50"/>
      <c r="CZ2943" s="50"/>
      <c r="DA2943" s="50"/>
      <c r="DB2943" s="50"/>
      <c r="DC2943" s="50"/>
      <c r="DD2943" s="50"/>
      <c r="DE2943" s="50"/>
      <c r="DF2943" s="50"/>
    </row>
    <row r="2944" spans="2:110" x14ac:dyDescent="0.2">
      <c r="B2944" s="176"/>
      <c r="C2944" s="176"/>
      <c r="E2944" s="203"/>
      <c r="F2944" s="203"/>
      <c r="G2944" s="203"/>
      <c r="H2944" s="203"/>
      <c r="I2944" s="203"/>
      <c r="J2944" s="203"/>
      <c r="K2944" s="203"/>
      <c r="L2944" s="203"/>
      <c r="M2944" s="203"/>
      <c r="N2944" s="203"/>
      <c r="O2944" s="203"/>
      <c r="P2944" s="203"/>
      <c r="Q2944" s="204"/>
      <c r="R2944" s="204"/>
      <c r="S2944" s="234"/>
      <c r="T2944" s="50"/>
      <c r="U2944" s="50"/>
      <c r="V2944" s="50"/>
      <c r="W2944" s="50"/>
      <c r="X2944" s="50"/>
      <c r="Y2944" s="50"/>
      <c r="Z2944" s="250"/>
      <c r="AA2944" s="238"/>
      <c r="AB2944" s="50"/>
      <c r="AC2944" s="50"/>
      <c r="AD2944" s="50"/>
      <c r="AE2944" s="50"/>
      <c r="AF2944" s="50"/>
      <c r="AG2944" s="50"/>
      <c r="AH2944" s="50"/>
      <c r="AI2944" s="50"/>
      <c r="AJ2944" s="50"/>
      <c r="AK2944" s="50"/>
      <c r="AL2944" s="50"/>
      <c r="AM2944" s="50"/>
      <c r="AN2944" s="50"/>
      <c r="AO2944" s="50"/>
      <c r="AP2944" s="50"/>
      <c r="AQ2944" s="50"/>
      <c r="AR2944" s="50"/>
      <c r="AS2944" s="50"/>
      <c r="AT2944" s="50"/>
      <c r="AU2944" s="50"/>
      <c r="AV2944" s="50"/>
      <c r="AW2944" s="50"/>
      <c r="AX2944" s="50"/>
      <c r="AY2944" s="50"/>
      <c r="AZ2944" s="50"/>
      <c r="BA2944" s="50"/>
      <c r="BB2944" s="50"/>
      <c r="BC2944" s="50"/>
      <c r="BD2944" s="50"/>
      <c r="BE2944" s="50"/>
      <c r="BF2944" s="50"/>
      <c r="BG2944" s="50"/>
      <c r="BH2944" s="50"/>
      <c r="BI2944" s="50"/>
      <c r="BJ2944" s="50"/>
      <c r="BK2944" s="50"/>
      <c r="BL2944" s="50"/>
      <c r="BM2944" s="50"/>
      <c r="BN2944" s="50"/>
      <c r="BO2944" s="50"/>
      <c r="BP2944" s="50"/>
      <c r="BQ2944" s="50"/>
      <c r="BR2944" s="50"/>
      <c r="BS2944" s="50"/>
      <c r="BT2944" s="50"/>
      <c r="BU2944" s="50"/>
      <c r="BV2944" s="50"/>
      <c r="BW2944" s="50"/>
      <c r="BX2944" s="50"/>
      <c r="BY2944" s="50"/>
      <c r="BZ2944" s="50"/>
      <c r="CA2944" s="50"/>
      <c r="CB2944" s="50"/>
      <c r="CC2944" s="50"/>
      <c r="CD2944" s="50"/>
      <c r="CE2944" s="50"/>
      <c r="CF2944" s="50"/>
      <c r="CG2944" s="50"/>
      <c r="CH2944" s="50"/>
      <c r="CI2944" s="50"/>
      <c r="CJ2944" s="50"/>
      <c r="CK2944" s="50"/>
      <c r="CL2944" s="50"/>
      <c r="CM2944" s="50"/>
      <c r="CN2944" s="50"/>
      <c r="CO2944" s="50"/>
      <c r="CP2944" s="50"/>
      <c r="CQ2944" s="50"/>
      <c r="CR2944" s="50"/>
      <c r="CS2944" s="50"/>
      <c r="CT2944" s="50"/>
      <c r="CU2944" s="50"/>
      <c r="CV2944" s="50"/>
      <c r="CW2944" s="50"/>
      <c r="CX2944" s="50"/>
      <c r="CY2944" s="50"/>
      <c r="CZ2944" s="50"/>
      <c r="DA2944" s="50"/>
      <c r="DB2944" s="50"/>
      <c r="DC2944" s="50"/>
      <c r="DD2944" s="50"/>
      <c r="DE2944" s="50"/>
      <c r="DF2944" s="50"/>
    </row>
    <row r="2945" spans="2:110" x14ac:dyDescent="0.2">
      <c r="B2945" s="176"/>
      <c r="C2945" s="176"/>
      <c r="E2945" s="203"/>
      <c r="F2945" s="203"/>
      <c r="G2945" s="203"/>
      <c r="H2945" s="203"/>
      <c r="I2945" s="203"/>
      <c r="J2945" s="203"/>
      <c r="K2945" s="203"/>
      <c r="L2945" s="203"/>
      <c r="M2945" s="203"/>
      <c r="N2945" s="203"/>
      <c r="O2945" s="203"/>
      <c r="P2945" s="203"/>
      <c r="Q2945" s="204"/>
      <c r="R2945" s="204"/>
      <c r="S2945" s="234"/>
      <c r="T2945" s="50"/>
      <c r="U2945" s="50"/>
      <c r="V2945" s="50"/>
      <c r="W2945" s="50"/>
      <c r="X2945" s="50"/>
      <c r="Y2945" s="50"/>
      <c r="Z2945" s="250"/>
      <c r="AA2945" s="238"/>
      <c r="AB2945" s="50"/>
      <c r="AC2945" s="50"/>
      <c r="AD2945" s="50"/>
      <c r="AE2945" s="50"/>
      <c r="AF2945" s="50"/>
      <c r="AG2945" s="50"/>
      <c r="AH2945" s="50"/>
      <c r="AI2945" s="50"/>
      <c r="AJ2945" s="50"/>
      <c r="AK2945" s="50"/>
      <c r="AL2945" s="50"/>
      <c r="AM2945" s="50"/>
      <c r="AN2945" s="50"/>
      <c r="AO2945" s="50"/>
      <c r="AP2945" s="50"/>
      <c r="AQ2945" s="50"/>
      <c r="AR2945" s="50"/>
      <c r="AS2945" s="50"/>
      <c r="AT2945" s="50"/>
      <c r="AU2945" s="50"/>
      <c r="AV2945" s="50"/>
      <c r="AW2945" s="50"/>
      <c r="AX2945" s="50"/>
      <c r="AY2945" s="50"/>
      <c r="AZ2945" s="50"/>
      <c r="BA2945" s="50"/>
      <c r="BB2945" s="50"/>
      <c r="BC2945" s="50"/>
      <c r="BD2945" s="50"/>
      <c r="BE2945" s="50"/>
      <c r="BF2945" s="50"/>
      <c r="BG2945" s="50"/>
      <c r="BH2945" s="50"/>
      <c r="BI2945" s="50"/>
      <c r="BJ2945" s="50"/>
      <c r="BK2945" s="50"/>
      <c r="BL2945" s="50"/>
      <c r="BM2945" s="50"/>
      <c r="BN2945" s="50"/>
      <c r="BO2945" s="50"/>
      <c r="BP2945" s="50"/>
      <c r="BQ2945" s="50"/>
      <c r="BR2945" s="50"/>
      <c r="BS2945" s="50"/>
      <c r="BT2945" s="50"/>
      <c r="BU2945" s="50"/>
      <c r="BV2945" s="50"/>
      <c r="BW2945" s="50"/>
      <c r="BX2945" s="50"/>
      <c r="BY2945" s="50"/>
      <c r="BZ2945" s="50"/>
      <c r="CA2945" s="50"/>
      <c r="CB2945" s="50"/>
      <c r="CC2945" s="50"/>
      <c r="CD2945" s="50"/>
      <c r="CE2945" s="50"/>
      <c r="CF2945" s="50"/>
      <c r="CG2945" s="50"/>
      <c r="CH2945" s="50"/>
      <c r="CI2945" s="50"/>
      <c r="CJ2945" s="50"/>
      <c r="CK2945" s="50"/>
      <c r="CL2945" s="50"/>
      <c r="CM2945" s="50"/>
      <c r="CN2945" s="50"/>
      <c r="CO2945" s="50"/>
      <c r="CP2945" s="50"/>
      <c r="CQ2945" s="50"/>
      <c r="CR2945" s="50"/>
      <c r="CS2945" s="50"/>
      <c r="CT2945" s="50"/>
      <c r="CU2945" s="50"/>
      <c r="CV2945" s="50"/>
      <c r="CW2945" s="50"/>
      <c r="CX2945" s="50"/>
      <c r="CY2945" s="50"/>
      <c r="CZ2945" s="50"/>
      <c r="DA2945" s="50"/>
      <c r="DB2945" s="50"/>
      <c r="DC2945" s="50"/>
      <c r="DD2945" s="50"/>
      <c r="DE2945" s="50"/>
      <c r="DF2945" s="50"/>
    </row>
    <row r="2946" spans="2:110" x14ac:dyDescent="0.2">
      <c r="B2946" s="176"/>
      <c r="C2946" s="176"/>
      <c r="E2946" s="203"/>
      <c r="F2946" s="203"/>
      <c r="G2946" s="203"/>
      <c r="H2946" s="203"/>
      <c r="I2946" s="203"/>
      <c r="J2946" s="203"/>
      <c r="K2946" s="203"/>
      <c r="L2946" s="203"/>
      <c r="M2946" s="203"/>
      <c r="N2946" s="203"/>
      <c r="O2946" s="203"/>
      <c r="P2946" s="203"/>
      <c r="Q2946" s="204"/>
      <c r="R2946" s="204"/>
      <c r="S2946" s="234"/>
      <c r="T2946" s="50"/>
      <c r="U2946" s="50"/>
      <c r="V2946" s="50"/>
      <c r="W2946" s="50"/>
      <c r="X2946" s="50"/>
      <c r="Y2946" s="50"/>
      <c r="Z2946" s="250"/>
      <c r="AA2946" s="238"/>
      <c r="AB2946" s="50"/>
      <c r="AC2946" s="50"/>
      <c r="AD2946" s="50"/>
      <c r="AE2946" s="50"/>
      <c r="AF2946" s="50"/>
      <c r="AG2946" s="50"/>
      <c r="AH2946" s="50"/>
      <c r="AI2946" s="50"/>
      <c r="AJ2946" s="50"/>
      <c r="AK2946" s="50"/>
      <c r="AL2946" s="50"/>
      <c r="AM2946" s="50"/>
      <c r="AN2946" s="50"/>
      <c r="AO2946" s="50"/>
      <c r="AP2946" s="50"/>
      <c r="AQ2946" s="50"/>
      <c r="AR2946" s="50"/>
      <c r="AS2946" s="50"/>
      <c r="AT2946" s="50"/>
      <c r="AU2946" s="50"/>
      <c r="AV2946" s="50"/>
      <c r="AW2946" s="50"/>
      <c r="AX2946" s="50"/>
      <c r="AY2946" s="50"/>
      <c r="AZ2946" s="50"/>
      <c r="BA2946" s="50"/>
      <c r="BB2946" s="50"/>
      <c r="BC2946" s="50"/>
      <c r="BD2946" s="50"/>
      <c r="BE2946" s="50"/>
      <c r="BF2946" s="50"/>
      <c r="BG2946" s="50"/>
      <c r="BH2946" s="50"/>
      <c r="BI2946" s="50"/>
      <c r="BJ2946" s="50"/>
      <c r="BK2946" s="50"/>
      <c r="BL2946" s="50"/>
      <c r="BM2946" s="50"/>
      <c r="BN2946" s="50"/>
      <c r="BO2946" s="50"/>
      <c r="BP2946" s="50"/>
      <c r="BQ2946" s="50"/>
      <c r="BR2946" s="50"/>
      <c r="BS2946" s="50"/>
      <c r="BT2946" s="50"/>
      <c r="BU2946" s="50"/>
      <c r="BV2946" s="50"/>
      <c r="BW2946" s="50"/>
      <c r="BX2946" s="50"/>
      <c r="BY2946" s="50"/>
      <c r="BZ2946" s="50"/>
      <c r="CA2946" s="50"/>
      <c r="CB2946" s="50"/>
      <c r="CC2946" s="50"/>
      <c r="CD2946" s="50"/>
      <c r="CE2946" s="50"/>
      <c r="CF2946" s="50"/>
      <c r="CG2946" s="50"/>
      <c r="CH2946" s="50"/>
      <c r="CI2946" s="50"/>
      <c r="CJ2946" s="50"/>
      <c r="CK2946" s="50"/>
      <c r="CL2946" s="50"/>
      <c r="CM2946" s="50"/>
      <c r="CN2946" s="50"/>
      <c r="CO2946" s="50"/>
      <c r="CP2946" s="50"/>
      <c r="CQ2946" s="50"/>
      <c r="CR2946" s="50"/>
      <c r="CS2946" s="50"/>
      <c r="CT2946" s="50"/>
      <c r="CU2946" s="50"/>
      <c r="CV2946" s="50"/>
      <c r="CW2946" s="50"/>
      <c r="CX2946" s="50"/>
      <c r="CY2946" s="50"/>
      <c r="CZ2946" s="50"/>
      <c r="DA2946" s="50"/>
      <c r="DB2946" s="50"/>
      <c r="DC2946" s="50"/>
      <c r="DD2946" s="50"/>
      <c r="DE2946" s="50"/>
      <c r="DF2946" s="50"/>
    </row>
    <row r="2947" spans="2:110" x14ac:dyDescent="0.2">
      <c r="B2947" s="176"/>
      <c r="C2947" s="176"/>
      <c r="E2947" s="203"/>
      <c r="F2947" s="203"/>
      <c r="G2947" s="203"/>
      <c r="H2947" s="203"/>
      <c r="I2947" s="203"/>
      <c r="J2947" s="203"/>
      <c r="K2947" s="203"/>
      <c r="L2947" s="203"/>
      <c r="M2947" s="203"/>
      <c r="N2947" s="203"/>
      <c r="O2947" s="203"/>
      <c r="P2947" s="203"/>
      <c r="Q2947" s="204"/>
      <c r="R2947" s="204"/>
      <c r="S2947" s="234"/>
      <c r="T2947" s="50"/>
      <c r="U2947" s="50"/>
      <c r="V2947" s="50"/>
      <c r="W2947" s="50"/>
      <c r="X2947" s="50"/>
      <c r="Y2947" s="50"/>
      <c r="Z2947" s="250"/>
      <c r="AA2947" s="238"/>
      <c r="AB2947" s="50"/>
      <c r="AC2947" s="50"/>
      <c r="AD2947" s="50"/>
      <c r="AE2947" s="50"/>
      <c r="AF2947" s="50"/>
      <c r="AG2947" s="50"/>
      <c r="AH2947" s="50"/>
      <c r="AI2947" s="50"/>
      <c r="AJ2947" s="50"/>
      <c r="AK2947" s="50"/>
      <c r="AL2947" s="50"/>
      <c r="AM2947" s="50"/>
      <c r="AN2947" s="50"/>
      <c r="AO2947" s="50"/>
      <c r="AP2947" s="50"/>
      <c r="AQ2947" s="50"/>
      <c r="AR2947" s="50"/>
      <c r="AS2947" s="50"/>
      <c r="AT2947" s="50"/>
      <c r="AU2947" s="50"/>
      <c r="AV2947" s="50"/>
      <c r="AW2947" s="50"/>
      <c r="AX2947" s="50"/>
      <c r="AY2947" s="50"/>
      <c r="AZ2947" s="50"/>
      <c r="BA2947" s="50"/>
      <c r="BB2947" s="50"/>
      <c r="BC2947" s="50"/>
      <c r="BD2947" s="50"/>
      <c r="BE2947" s="50"/>
      <c r="BF2947" s="50"/>
      <c r="BG2947" s="50"/>
      <c r="BH2947" s="50"/>
      <c r="BI2947" s="50"/>
      <c r="BJ2947" s="50"/>
      <c r="BK2947" s="50"/>
      <c r="BL2947" s="50"/>
      <c r="BM2947" s="50"/>
      <c r="BN2947" s="50"/>
      <c r="BO2947" s="50"/>
      <c r="BP2947" s="50"/>
      <c r="BQ2947" s="50"/>
      <c r="BR2947" s="50"/>
      <c r="BS2947" s="50"/>
      <c r="BT2947" s="50"/>
      <c r="BU2947" s="50"/>
      <c r="BV2947" s="50"/>
      <c r="BW2947" s="50"/>
      <c r="BX2947" s="50"/>
      <c r="BY2947" s="50"/>
      <c r="BZ2947" s="50"/>
      <c r="CA2947" s="50"/>
      <c r="CB2947" s="50"/>
      <c r="CC2947" s="50"/>
      <c r="CD2947" s="50"/>
      <c r="CE2947" s="50"/>
      <c r="CF2947" s="50"/>
      <c r="CG2947" s="50"/>
      <c r="CH2947" s="50"/>
      <c r="CI2947" s="50"/>
      <c r="CJ2947" s="50"/>
      <c r="CK2947" s="50"/>
      <c r="CL2947" s="50"/>
      <c r="CM2947" s="50"/>
      <c r="CN2947" s="50"/>
      <c r="CO2947" s="50"/>
      <c r="CP2947" s="50"/>
      <c r="CQ2947" s="50"/>
      <c r="CR2947" s="50"/>
      <c r="CS2947" s="50"/>
      <c r="CT2947" s="50"/>
      <c r="CU2947" s="50"/>
      <c r="CV2947" s="50"/>
      <c r="CW2947" s="50"/>
      <c r="CX2947" s="50"/>
      <c r="CY2947" s="50"/>
      <c r="CZ2947" s="50"/>
      <c r="DA2947" s="50"/>
      <c r="DB2947" s="50"/>
      <c r="DC2947" s="50"/>
      <c r="DD2947" s="50"/>
      <c r="DE2947" s="50"/>
      <c r="DF2947" s="50"/>
    </row>
    <row r="2948" spans="2:110" x14ac:dyDescent="0.2">
      <c r="B2948" s="176"/>
      <c r="C2948" s="176"/>
      <c r="D2948" s="200"/>
      <c r="E2948" s="203"/>
      <c r="F2948" s="203"/>
      <c r="G2948" s="203"/>
      <c r="H2948" s="203"/>
      <c r="I2948" s="203"/>
      <c r="J2948" s="203"/>
      <c r="K2948" s="203"/>
      <c r="L2948" s="203"/>
      <c r="M2948" s="203"/>
      <c r="N2948" s="203"/>
      <c r="O2948" s="203"/>
      <c r="P2948" s="203"/>
      <c r="Q2948" s="204"/>
      <c r="R2948" s="204"/>
      <c r="S2948" s="234"/>
      <c r="T2948" s="50"/>
      <c r="U2948" s="50"/>
      <c r="V2948" s="50"/>
      <c r="W2948" s="50"/>
      <c r="X2948" s="50"/>
      <c r="Y2948" s="50"/>
      <c r="Z2948" s="250"/>
      <c r="AA2948" s="238"/>
      <c r="AB2948" s="50"/>
      <c r="AC2948" s="50"/>
      <c r="AD2948" s="50"/>
      <c r="AE2948" s="50"/>
      <c r="AF2948" s="50"/>
      <c r="AG2948" s="50"/>
      <c r="AH2948" s="50"/>
      <c r="AI2948" s="50"/>
      <c r="AJ2948" s="50"/>
      <c r="AK2948" s="50"/>
      <c r="AL2948" s="50"/>
      <c r="AM2948" s="50"/>
      <c r="AN2948" s="50"/>
      <c r="AO2948" s="50"/>
      <c r="AP2948" s="50"/>
      <c r="AQ2948" s="50"/>
      <c r="AR2948" s="50"/>
      <c r="AS2948" s="50"/>
      <c r="AT2948" s="50"/>
      <c r="AU2948" s="50"/>
      <c r="AV2948" s="50"/>
      <c r="AW2948" s="50"/>
      <c r="AX2948" s="50"/>
      <c r="AY2948" s="50"/>
      <c r="AZ2948" s="50"/>
      <c r="BA2948" s="50"/>
      <c r="BB2948" s="50"/>
      <c r="BC2948" s="50"/>
      <c r="BD2948" s="50"/>
      <c r="BE2948" s="50"/>
      <c r="BF2948" s="50"/>
      <c r="BG2948" s="50"/>
      <c r="BH2948" s="50"/>
      <c r="BI2948" s="50"/>
      <c r="BJ2948" s="50"/>
      <c r="BK2948" s="50"/>
      <c r="BL2948" s="50"/>
      <c r="BM2948" s="50"/>
      <c r="BN2948" s="50"/>
      <c r="BO2948" s="50"/>
      <c r="BP2948" s="50"/>
      <c r="BQ2948" s="50"/>
      <c r="BR2948" s="50"/>
      <c r="BS2948" s="50"/>
      <c r="BT2948" s="50"/>
      <c r="BU2948" s="50"/>
      <c r="BV2948" s="50"/>
      <c r="BW2948" s="50"/>
      <c r="BX2948" s="50"/>
      <c r="BY2948" s="50"/>
      <c r="BZ2948" s="50"/>
      <c r="CA2948" s="50"/>
      <c r="CB2948" s="50"/>
      <c r="CC2948" s="50"/>
      <c r="CD2948" s="50"/>
      <c r="CE2948" s="50"/>
      <c r="CF2948" s="50"/>
      <c r="CG2948" s="50"/>
      <c r="CH2948" s="50"/>
      <c r="CI2948" s="50"/>
      <c r="CJ2948" s="50"/>
      <c r="CK2948" s="50"/>
      <c r="CL2948" s="50"/>
      <c r="CM2948" s="50"/>
      <c r="CN2948" s="50"/>
      <c r="CO2948" s="50"/>
      <c r="CP2948" s="50"/>
      <c r="CQ2948" s="50"/>
      <c r="CR2948" s="50"/>
      <c r="CS2948" s="50"/>
      <c r="CT2948" s="50"/>
      <c r="CU2948" s="50"/>
      <c r="CV2948" s="50"/>
      <c r="CW2948" s="50"/>
      <c r="CX2948" s="50"/>
      <c r="CY2948" s="50"/>
      <c r="CZ2948" s="50"/>
      <c r="DA2948" s="50"/>
      <c r="DB2948" s="50"/>
      <c r="DC2948" s="50"/>
      <c r="DD2948" s="50"/>
      <c r="DE2948" s="50"/>
      <c r="DF2948" s="50"/>
    </row>
    <row r="2949" spans="2:110" x14ac:dyDescent="0.2">
      <c r="B2949" s="176"/>
      <c r="C2949" s="176"/>
      <c r="E2949" s="203"/>
      <c r="F2949" s="203"/>
      <c r="G2949" s="203"/>
      <c r="H2949" s="203"/>
      <c r="I2949" s="203"/>
      <c r="J2949" s="203"/>
      <c r="K2949" s="203"/>
      <c r="L2949" s="203"/>
      <c r="M2949" s="203"/>
      <c r="N2949" s="203"/>
      <c r="O2949" s="203"/>
      <c r="P2949" s="203"/>
      <c r="Q2949" s="204"/>
      <c r="R2949" s="204"/>
      <c r="S2949" s="234"/>
      <c r="T2949" s="50"/>
      <c r="U2949" s="50"/>
      <c r="V2949" s="50"/>
      <c r="W2949" s="50"/>
      <c r="X2949" s="50"/>
      <c r="Y2949" s="50"/>
      <c r="Z2949" s="250"/>
      <c r="AA2949" s="238"/>
      <c r="AB2949" s="50"/>
      <c r="AC2949" s="50"/>
      <c r="AD2949" s="50"/>
      <c r="AE2949" s="50"/>
      <c r="AF2949" s="50"/>
      <c r="AG2949" s="50"/>
      <c r="AH2949" s="50"/>
      <c r="AI2949" s="50"/>
      <c r="AJ2949" s="50"/>
      <c r="AK2949" s="50"/>
      <c r="AL2949" s="50"/>
      <c r="AM2949" s="50"/>
      <c r="AN2949" s="50"/>
      <c r="AO2949" s="50"/>
      <c r="AP2949" s="50"/>
      <c r="AQ2949" s="50"/>
      <c r="AR2949" s="50"/>
      <c r="AS2949" s="50"/>
      <c r="AT2949" s="50"/>
      <c r="AU2949" s="50"/>
      <c r="AV2949" s="50"/>
      <c r="AW2949" s="50"/>
      <c r="AX2949" s="50"/>
      <c r="AY2949" s="50"/>
      <c r="AZ2949" s="50"/>
      <c r="BA2949" s="50"/>
      <c r="BB2949" s="50"/>
      <c r="BC2949" s="50"/>
      <c r="BD2949" s="50"/>
      <c r="BE2949" s="50"/>
      <c r="BF2949" s="50"/>
      <c r="BG2949" s="50"/>
      <c r="BH2949" s="50"/>
      <c r="BI2949" s="50"/>
      <c r="BJ2949" s="50"/>
      <c r="BK2949" s="50"/>
      <c r="BL2949" s="50"/>
      <c r="BM2949" s="50"/>
      <c r="BN2949" s="50"/>
      <c r="BO2949" s="50"/>
      <c r="BP2949" s="50"/>
      <c r="BQ2949" s="50"/>
      <c r="BR2949" s="50"/>
      <c r="BS2949" s="50"/>
      <c r="BT2949" s="50"/>
      <c r="BU2949" s="50"/>
      <c r="BV2949" s="50"/>
      <c r="BW2949" s="50"/>
      <c r="BX2949" s="50"/>
      <c r="BY2949" s="50"/>
      <c r="BZ2949" s="50"/>
      <c r="CA2949" s="50"/>
      <c r="CB2949" s="50"/>
      <c r="CC2949" s="50"/>
      <c r="CD2949" s="50"/>
      <c r="CE2949" s="50"/>
      <c r="CF2949" s="50"/>
      <c r="CG2949" s="50"/>
      <c r="CH2949" s="50"/>
      <c r="CI2949" s="50"/>
      <c r="CJ2949" s="50"/>
      <c r="CK2949" s="50"/>
      <c r="CL2949" s="50"/>
      <c r="CM2949" s="50"/>
      <c r="CN2949" s="50"/>
      <c r="CO2949" s="50"/>
      <c r="CP2949" s="50"/>
      <c r="CQ2949" s="50"/>
      <c r="CR2949" s="50"/>
      <c r="CS2949" s="50"/>
      <c r="CT2949" s="50"/>
      <c r="CU2949" s="50"/>
      <c r="CV2949" s="50"/>
      <c r="CW2949" s="50"/>
      <c r="CX2949" s="50"/>
      <c r="CY2949" s="50"/>
      <c r="CZ2949" s="50"/>
      <c r="DA2949" s="50"/>
      <c r="DB2949" s="50"/>
      <c r="DC2949" s="50"/>
      <c r="DD2949" s="50"/>
      <c r="DE2949" s="50"/>
      <c r="DF2949" s="50"/>
    </row>
    <row r="2950" spans="2:110" x14ac:dyDescent="0.2">
      <c r="B2950" s="176"/>
      <c r="C2950" s="176"/>
      <c r="E2950" s="203"/>
      <c r="F2950" s="203"/>
      <c r="G2950" s="203"/>
      <c r="H2950" s="203"/>
      <c r="I2950" s="203"/>
      <c r="J2950" s="203"/>
      <c r="K2950" s="203"/>
      <c r="L2950" s="203"/>
      <c r="M2950" s="203"/>
      <c r="N2950" s="203"/>
      <c r="O2950" s="203"/>
      <c r="P2950" s="203"/>
      <c r="Q2950" s="204"/>
      <c r="R2950" s="204"/>
      <c r="S2950" s="234"/>
      <c r="T2950" s="50"/>
      <c r="U2950" s="50"/>
      <c r="V2950" s="50"/>
      <c r="W2950" s="50"/>
      <c r="X2950" s="50"/>
      <c r="Y2950" s="50"/>
      <c r="Z2950" s="250"/>
      <c r="AA2950" s="238"/>
      <c r="AB2950" s="50"/>
      <c r="AC2950" s="50"/>
      <c r="AD2950" s="50"/>
      <c r="AE2950" s="50"/>
      <c r="AF2950" s="50"/>
      <c r="AG2950" s="50"/>
      <c r="AH2950" s="50"/>
      <c r="AI2950" s="50"/>
      <c r="AJ2950" s="50"/>
      <c r="AK2950" s="50"/>
      <c r="AL2950" s="50"/>
      <c r="AM2950" s="50"/>
      <c r="AN2950" s="50"/>
      <c r="AO2950" s="50"/>
      <c r="AP2950" s="50"/>
      <c r="AQ2950" s="50"/>
      <c r="AR2950" s="50"/>
      <c r="AS2950" s="50"/>
      <c r="AT2950" s="50"/>
      <c r="AU2950" s="50"/>
      <c r="AV2950" s="50"/>
      <c r="AW2950" s="50"/>
      <c r="AX2950" s="50"/>
      <c r="AY2950" s="50"/>
      <c r="AZ2950" s="50"/>
      <c r="BA2950" s="50"/>
      <c r="BB2950" s="50"/>
      <c r="BC2950" s="50"/>
      <c r="BD2950" s="50"/>
      <c r="BE2950" s="50"/>
      <c r="BF2950" s="50"/>
      <c r="BG2950" s="50"/>
      <c r="BH2950" s="50"/>
      <c r="BI2950" s="50"/>
      <c r="BJ2950" s="50"/>
      <c r="BK2950" s="50"/>
      <c r="BL2950" s="50"/>
      <c r="BM2950" s="50"/>
      <c r="BN2950" s="50"/>
      <c r="BO2950" s="50"/>
      <c r="BP2950" s="50"/>
      <c r="BQ2950" s="50"/>
      <c r="BR2950" s="50"/>
      <c r="BS2950" s="50"/>
      <c r="BT2950" s="50"/>
      <c r="BU2950" s="50"/>
      <c r="BV2950" s="50"/>
      <c r="BW2950" s="50"/>
      <c r="BX2950" s="50"/>
      <c r="BY2950" s="50"/>
      <c r="BZ2950" s="50"/>
      <c r="CA2950" s="50"/>
      <c r="CB2950" s="50"/>
      <c r="CC2950" s="50"/>
      <c r="CD2950" s="50"/>
      <c r="CE2950" s="50"/>
      <c r="CF2950" s="50"/>
      <c r="CG2950" s="50"/>
      <c r="CH2950" s="50"/>
      <c r="CI2950" s="50"/>
      <c r="CJ2950" s="50"/>
      <c r="CK2950" s="50"/>
      <c r="CL2950" s="50"/>
      <c r="CM2950" s="50"/>
      <c r="CN2950" s="50"/>
      <c r="CO2950" s="50"/>
      <c r="CP2950" s="50"/>
      <c r="CQ2950" s="50"/>
      <c r="CR2950" s="50"/>
      <c r="CS2950" s="50"/>
      <c r="CT2950" s="50"/>
      <c r="CU2950" s="50"/>
      <c r="CV2950" s="50"/>
      <c r="CW2950" s="50"/>
      <c r="CX2950" s="50"/>
      <c r="CY2950" s="50"/>
      <c r="CZ2950" s="50"/>
      <c r="DA2950" s="50"/>
      <c r="DB2950" s="50"/>
      <c r="DC2950" s="50"/>
      <c r="DD2950" s="50"/>
      <c r="DE2950" s="50"/>
      <c r="DF2950" s="50"/>
    </row>
    <row r="2951" spans="2:110" x14ac:dyDescent="0.2">
      <c r="B2951" s="176"/>
      <c r="C2951" s="176"/>
      <c r="E2951" s="203"/>
      <c r="F2951" s="203"/>
      <c r="G2951" s="203"/>
      <c r="H2951" s="203"/>
      <c r="I2951" s="203"/>
      <c r="J2951" s="203"/>
      <c r="K2951" s="203"/>
      <c r="L2951" s="203"/>
      <c r="M2951" s="203"/>
      <c r="N2951" s="203"/>
      <c r="O2951" s="203"/>
      <c r="P2951" s="203"/>
      <c r="Q2951" s="204"/>
      <c r="R2951" s="204"/>
      <c r="S2951" s="234"/>
      <c r="T2951" s="50"/>
      <c r="U2951" s="50"/>
      <c r="V2951" s="50"/>
      <c r="W2951" s="50"/>
      <c r="X2951" s="50"/>
      <c r="Y2951" s="50"/>
      <c r="Z2951" s="250"/>
      <c r="AA2951" s="238"/>
      <c r="AB2951" s="50"/>
      <c r="AC2951" s="50"/>
      <c r="AD2951" s="50"/>
      <c r="AE2951" s="50"/>
      <c r="AF2951" s="50"/>
      <c r="AG2951" s="50"/>
      <c r="AH2951" s="50"/>
      <c r="AI2951" s="50"/>
      <c r="AJ2951" s="50"/>
      <c r="AK2951" s="50"/>
      <c r="AL2951" s="50"/>
      <c r="AM2951" s="50"/>
      <c r="AN2951" s="50"/>
      <c r="AO2951" s="50"/>
      <c r="AP2951" s="50"/>
      <c r="AQ2951" s="50"/>
      <c r="AR2951" s="50"/>
      <c r="AS2951" s="50"/>
      <c r="AT2951" s="50"/>
      <c r="AU2951" s="50"/>
      <c r="AV2951" s="50"/>
      <c r="AW2951" s="50"/>
      <c r="AX2951" s="50"/>
      <c r="AY2951" s="50"/>
      <c r="AZ2951" s="50"/>
      <c r="BA2951" s="50"/>
      <c r="BB2951" s="50"/>
      <c r="BC2951" s="50"/>
      <c r="BD2951" s="50"/>
      <c r="BE2951" s="50"/>
      <c r="BF2951" s="50"/>
      <c r="BG2951" s="50"/>
      <c r="BH2951" s="50"/>
      <c r="BI2951" s="50"/>
      <c r="BJ2951" s="50"/>
      <c r="BK2951" s="50"/>
      <c r="BL2951" s="50"/>
      <c r="BM2951" s="50"/>
      <c r="BN2951" s="50"/>
      <c r="BO2951" s="50"/>
      <c r="BP2951" s="50"/>
      <c r="BQ2951" s="50"/>
      <c r="BR2951" s="50"/>
      <c r="BS2951" s="50"/>
      <c r="BT2951" s="50"/>
      <c r="BU2951" s="50"/>
      <c r="BV2951" s="50"/>
      <c r="BW2951" s="50"/>
      <c r="BX2951" s="50"/>
      <c r="BY2951" s="50"/>
      <c r="BZ2951" s="50"/>
      <c r="CA2951" s="50"/>
      <c r="CB2951" s="50"/>
      <c r="CC2951" s="50"/>
      <c r="CD2951" s="50"/>
      <c r="CE2951" s="50"/>
      <c r="CF2951" s="50"/>
      <c r="CG2951" s="50"/>
      <c r="CH2951" s="50"/>
      <c r="CI2951" s="50"/>
      <c r="CJ2951" s="50"/>
      <c r="CK2951" s="50"/>
      <c r="CL2951" s="50"/>
      <c r="CM2951" s="50"/>
      <c r="CN2951" s="50"/>
      <c r="CO2951" s="50"/>
      <c r="CP2951" s="50"/>
      <c r="CQ2951" s="50"/>
      <c r="CR2951" s="50"/>
      <c r="CS2951" s="50"/>
      <c r="CT2951" s="50"/>
      <c r="CU2951" s="50"/>
      <c r="CV2951" s="50"/>
      <c r="CW2951" s="50"/>
      <c r="CX2951" s="50"/>
      <c r="CY2951" s="50"/>
      <c r="CZ2951" s="50"/>
      <c r="DA2951" s="50"/>
      <c r="DB2951" s="50"/>
      <c r="DC2951" s="50"/>
      <c r="DD2951" s="50"/>
      <c r="DE2951" s="50"/>
      <c r="DF2951" s="50"/>
    </row>
    <row r="2952" spans="2:110" x14ac:dyDescent="0.2">
      <c r="B2952" s="176"/>
      <c r="C2952" s="176"/>
      <c r="E2952" s="203"/>
      <c r="F2952" s="203"/>
      <c r="G2952" s="203"/>
      <c r="H2952" s="203"/>
      <c r="I2952" s="203"/>
      <c r="J2952" s="203"/>
      <c r="K2952" s="203"/>
      <c r="L2952" s="203"/>
      <c r="M2952" s="203"/>
      <c r="N2952" s="203"/>
      <c r="O2952" s="203"/>
      <c r="P2952" s="203"/>
      <c r="Q2952" s="204"/>
      <c r="R2952" s="204"/>
      <c r="S2952" s="234"/>
      <c r="T2952" s="50"/>
      <c r="U2952" s="50"/>
      <c r="V2952" s="50"/>
      <c r="W2952" s="50"/>
      <c r="X2952" s="50"/>
      <c r="Y2952" s="50"/>
      <c r="Z2952" s="250"/>
      <c r="AA2952" s="238"/>
      <c r="AB2952" s="50"/>
      <c r="AC2952" s="50"/>
      <c r="AD2952" s="50"/>
      <c r="AE2952" s="50"/>
      <c r="AF2952" s="50"/>
      <c r="AG2952" s="50"/>
      <c r="AH2952" s="50"/>
      <c r="AI2952" s="50"/>
      <c r="AJ2952" s="50"/>
      <c r="AK2952" s="50"/>
      <c r="AL2952" s="50"/>
      <c r="AM2952" s="50"/>
      <c r="AN2952" s="50"/>
      <c r="AO2952" s="50"/>
      <c r="AP2952" s="50"/>
      <c r="AQ2952" s="50"/>
      <c r="AR2952" s="50"/>
      <c r="AS2952" s="50"/>
      <c r="AT2952" s="50"/>
      <c r="AU2952" s="50"/>
      <c r="AV2952" s="50"/>
      <c r="AW2952" s="50"/>
      <c r="AX2952" s="50"/>
      <c r="AY2952" s="50"/>
      <c r="AZ2952" s="50"/>
      <c r="BA2952" s="50"/>
      <c r="BB2952" s="50"/>
      <c r="BC2952" s="50"/>
      <c r="BD2952" s="50"/>
      <c r="BE2952" s="50"/>
      <c r="BF2952" s="50"/>
      <c r="BG2952" s="50"/>
      <c r="BH2952" s="50"/>
      <c r="BI2952" s="50"/>
      <c r="BJ2952" s="50"/>
      <c r="BK2952" s="50"/>
      <c r="BL2952" s="50"/>
      <c r="BM2952" s="50"/>
      <c r="BN2952" s="50"/>
      <c r="BO2952" s="50"/>
      <c r="BP2952" s="50"/>
      <c r="BQ2952" s="50"/>
      <c r="BR2952" s="50"/>
      <c r="BS2952" s="50"/>
      <c r="BT2952" s="50"/>
      <c r="BU2952" s="50"/>
      <c r="BV2952" s="50"/>
      <c r="BW2952" s="50"/>
      <c r="BX2952" s="50"/>
      <c r="BY2952" s="50"/>
      <c r="BZ2952" s="50"/>
      <c r="CA2952" s="50"/>
      <c r="CB2952" s="50"/>
      <c r="CC2952" s="50"/>
      <c r="CD2952" s="50"/>
      <c r="CE2952" s="50"/>
      <c r="CF2952" s="50"/>
      <c r="CG2952" s="50"/>
      <c r="CH2952" s="50"/>
      <c r="CI2952" s="50"/>
      <c r="CJ2952" s="50"/>
      <c r="CK2952" s="50"/>
      <c r="CL2952" s="50"/>
      <c r="CM2952" s="50"/>
      <c r="CN2952" s="50"/>
      <c r="CO2952" s="50"/>
      <c r="CP2952" s="50"/>
      <c r="CQ2952" s="50"/>
      <c r="CR2952" s="50"/>
      <c r="CS2952" s="50"/>
      <c r="CT2952" s="50"/>
      <c r="CU2952" s="50"/>
      <c r="CV2952" s="50"/>
      <c r="CW2952" s="50"/>
      <c r="CX2952" s="50"/>
      <c r="CY2952" s="50"/>
      <c r="CZ2952" s="50"/>
      <c r="DA2952" s="50"/>
      <c r="DB2952" s="50"/>
      <c r="DC2952" s="50"/>
      <c r="DD2952" s="50"/>
      <c r="DE2952" s="50"/>
      <c r="DF2952" s="50"/>
    </row>
    <row r="2953" spans="2:110" x14ac:dyDescent="0.2">
      <c r="B2953" s="176"/>
      <c r="C2953" s="176"/>
      <c r="E2953" s="203"/>
      <c r="F2953" s="203"/>
      <c r="G2953" s="203"/>
      <c r="H2953" s="203"/>
      <c r="I2953" s="203"/>
      <c r="J2953" s="203"/>
      <c r="K2953" s="203"/>
      <c r="L2953" s="203"/>
      <c r="M2953" s="203"/>
      <c r="N2953" s="203"/>
      <c r="O2953" s="203"/>
      <c r="P2953" s="203"/>
      <c r="Q2953" s="204"/>
      <c r="R2953" s="204"/>
      <c r="S2953" s="234"/>
      <c r="T2953" s="50"/>
      <c r="U2953" s="50"/>
      <c r="V2953" s="50"/>
      <c r="W2953" s="50"/>
      <c r="X2953" s="50"/>
      <c r="Y2953" s="50"/>
      <c r="Z2953" s="250"/>
      <c r="AA2953" s="238"/>
      <c r="AB2953" s="50"/>
      <c r="AC2953" s="50"/>
      <c r="AD2953" s="50"/>
      <c r="AE2953" s="50"/>
      <c r="AF2953" s="50"/>
      <c r="AG2953" s="50"/>
      <c r="AH2953" s="50"/>
      <c r="AI2953" s="50"/>
      <c r="AJ2953" s="50"/>
      <c r="AK2953" s="50"/>
      <c r="AL2953" s="50"/>
      <c r="AM2953" s="50"/>
      <c r="AN2953" s="50"/>
      <c r="AO2953" s="50"/>
      <c r="AP2953" s="50"/>
      <c r="AQ2953" s="50"/>
      <c r="AR2953" s="50"/>
      <c r="AS2953" s="50"/>
      <c r="AT2953" s="50"/>
      <c r="AU2953" s="50"/>
      <c r="AV2953" s="50"/>
      <c r="AW2953" s="50"/>
      <c r="AX2953" s="50"/>
      <c r="AY2953" s="50"/>
      <c r="AZ2953" s="50"/>
      <c r="BA2953" s="50"/>
      <c r="BB2953" s="50"/>
      <c r="BC2953" s="50"/>
      <c r="BD2953" s="50"/>
      <c r="BE2953" s="50"/>
      <c r="BF2953" s="50"/>
      <c r="BG2953" s="50"/>
      <c r="BH2953" s="50"/>
      <c r="BI2953" s="50"/>
      <c r="BJ2953" s="50"/>
      <c r="BK2953" s="50"/>
      <c r="BL2953" s="50"/>
      <c r="BM2953" s="50"/>
      <c r="BN2953" s="50"/>
      <c r="BO2953" s="50"/>
      <c r="BP2953" s="50"/>
      <c r="BQ2953" s="50"/>
      <c r="BR2953" s="50"/>
      <c r="BS2953" s="50"/>
      <c r="BT2953" s="50"/>
      <c r="BU2953" s="50"/>
      <c r="BV2953" s="50"/>
      <c r="BW2953" s="50"/>
      <c r="BX2953" s="50"/>
      <c r="BY2953" s="50"/>
      <c r="BZ2953" s="50"/>
      <c r="CA2953" s="50"/>
      <c r="CB2953" s="50"/>
      <c r="CC2953" s="50"/>
      <c r="CD2953" s="50"/>
      <c r="CE2953" s="50"/>
      <c r="CF2953" s="50"/>
      <c r="CG2953" s="50"/>
      <c r="CH2953" s="50"/>
      <c r="CI2953" s="50"/>
      <c r="CJ2953" s="50"/>
      <c r="CK2953" s="50"/>
      <c r="CL2953" s="50"/>
      <c r="CM2953" s="50"/>
      <c r="CN2953" s="50"/>
      <c r="CO2953" s="50"/>
      <c r="CP2953" s="50"/>
      <c r="CQ2953" s="50"/>
      <c r="CR2953" s="50"/>
      <c r="CS2953" s="50"/>
      <c r="CT2953" s="50"/>
      <c r="CU2953" s="50"/>
      <c r="CV2953" s="50"/>
      <c r="CW2953" s="50"/>
      <c r="CX2953" s="50"/>
      <c r="CY2953" s="50"/>
      <c r="CZ2953" s="50"/>
      <c r="DA2953" s="50"/>
      <c r="DB2953" s="50"/>
      <c r="DC2953" s="50"/>
      <c r="DD2953" s="50"/>
      <c r="DE2953" s="50"/>
      <c r="DF2953" s="50"/>
    </row>
    <row r="2954" spans="2:110" x14ac:dyDescent="0.2">
      <c r="B2954" s="176"/>
      <c r="C2954" s="176"/>
      <c r="E2954" s="203"/>
      <c r="F2954" s="203"/>
      <c r="G2954" s="203"/>
      <c r="H2954" s="203"/>
      <c r="I2954" s="203"/>
      <c r="J2954" s="203"/>
      <c r="K2954" s="203"/>
      <c r="L2954" s="203"/>
      <c r="M2954" s="203"/>
      <c r="N2954" s="203"/>
      <c r="O2954" s="203"/>
      <c r="P2954" s="203"/>
      <c r="Q2954" s="204"/>
      <c r="R2954" s="204"/>
      <c r="S2954" s="234"/>
      <c r="T2954" s="50"/>
      <c r="U2954" s="50"/>
      <c r="V2954" s="50"/>
      <c r="W2954" s="50"/>
      <c r="X2954" s="50"/>
      <c r="Y2954" s="50"/>
      <c r="Z2954" s="250"/>
      <c r="AA2954" s="238"/>
      <c r="AB2954" s="50"/>
      <c r="AC2954" s="50"/>
      <c r="AD2954" s="50"/>
      <c r="AE2954" s="50"/>
      <c r="AF2954" s="50"/>
      <c r="AG2954" s="50"/>
      <c r="AH2954" s="50"/>
      <c r="AI2954" s="50"/>
      <c r="AJ2954" s="50"/>
      <c r="AK2954" s="50"/>
      <c r="AL2954" s="50"/>
      <c r="AM2954" s="50"/>
      <c r="AN2954" s="50"/>
      <c r="AO2954" s="50"/>
      <c r="AP2954" s="50"/>
      <c r="AQ2954" s="50"/>
      <c r="AR2954" s="50"/>
      <c r="AS2954" s="50"/>
      <c r="AT2954" s="50"/>
      <c r="AU2954" s="50"/>
      <c r="AV2954" s="50"/>
      <c r="AW2954" s="50"/>
      <c r="AX2954" s="50"/>
      <c r="AY2954" s="50"/>
      <c r="AZ2954" s="50"/>
      <c r="BA2954" s="50"/>
      <c r="BB2954" s="50"/>
      <c r="BC2954" s="50"/>
      <c r="BD2954" s="50"/>
      <c r="BE2954" s="50"/>
      <c r="BF2954" s="50"/>
      <c r="BG2954" s="50"/>
      <c r="BH2954" s="50"/>
      <c r="BI2954" s="50"/>
      <c r="BJ2954" s="50"/>
      <c r="BK2954" s="50"/>
      <c r="BL2954" s="50"/>
      <c r="BM2954" s="50"/>
      <c r="BN2954" s="50"/>
      <c r="BO2954" s="50"/>
      <c r="BP2954" s="50"/>
      <c r="BQ2954" s="50"/>
      <c r="BR2954" s="50"/>
      <c r="BS2954" s="50"/>
      <c r="BT2954" s="50"/>
      <c r="BU2954" s="50"/>
      <c r="BV2954" s="50"/>
      <c r="BW2954" s="50"/>
      <c r="BX2954" s="50"/>
      <c r="BY2954" s="50"/>
      <c r="BZ2954" s="50"/>
      <c r="CA2954" s="50"/>
      <c r="CB2954" s="50"/>
      <c r="CC2954" s="50"/>
      <c r="CD2954" s="50"/>
      <c r="CE2954" s="50"/>
      <c r="CF2954" s="50"/>
      <c r="CG2954" s="50"/>
      <c r="CH2954" s="50"/>
      <c r="CI2954" s="50"/>
      <c r="CJ2954" s="50"/>
      <c r="CK2954" s="50"/>
      <c r="CL2954" s="50"/>
      <c r="CM2954" s="50"/>
      <c r="CN2954" s="50"/>
      <c r="CO2954" s="50"/>
      <c r="CP2954" s="50"/>
      <c r="CQ2954" s="50"/>
      <c r="CR2954" s="50"/>
      <c r="CS2954" s="50"/>
      <c r="CT2954" s="50"/>
      <c r="CU2954" s="50"/>
      <c r="CV2954" s="50"/>
      <c r="CW2954" s="50"/>
      <c r="CX2954" s="50"/>
      <c r="CY2954" s="50"/>
      <c r="CZ2954" s="50"/>
      <c r="DA2954" s="50"/>
      <c r="DB2954" s="50"/>
      <c r="DC2954" s="50"/>
      <c r="DD2954" s="50"/>
      <c r="DE2954" s="50"/>
      <c r="DF2954" s="50"/>
    </row>
    <row r="2955" spans="2:110" x14ac:dyDescent="0.2">
      <c r="B2955" s="176"/>
      <c r="C2955" s="176"/>
      <c r="E2955" s="203"/>
      <c r="F2955" s="203"/>
      <c r="G2955" s="203"/>
      <c r="H2955" s="203"/>
      <c r="I2955" s="203"/>
      <c r="J2955" s="203"/>
      <c r="K2955" s="203"/>
      <c r="L2955" s="203"/>
      <c r="M2955" s="203"/>
      <c r="N2955" s="203"/>
      <c r="O2955" s="203"/>
      <c r="P2955" s="203"/>
      <c r="Q2955" s="204"/>
      <c r="R2955" s="204"/>
      <c r="S2955" s="234"/>
      <c r="T2955" s="50"/>
      <c r="U2955" s="50"/>
      <c r="V2955" s="50"/>
      <c r="W2955" s="50"/>
      <c r="X2955" s="50"/>
      <c r="Y2955" s="50"/>
      <c r="Z2955" s="250"/>
      <c r="AA2955" s="238"/>
      <c r="AB2955" s="50"/>
      <c r="AC2955" s="50"/>
      <c r="AD2955" s="50"/>
      <c r="AE2955" s="50"/>
      <c r="AF2955" s="50"/>
      <c r="AG2955" s="50"/>
      <c r="AH2955" s="50"/>
      <c r="AI2955" s="50"/>
      <c r="AJ2955" s="50"/>
      <c r="AK2955" s="50"/>
      <c r="AL2955" s="50"/>
      <c r="AM2955" s="50"/>
      <c r="AN2955" s="50"/>
      <c r="AO2955" s="50"/>
      <c r="AP2955" s="50"/>
      <c r="AQ2955" s="50"/>
      <c r="AR2955" s="50"/>
      <c r="AS2955" s="50"/>
      <c r="AT2955" s="50"/>
      <c r="AU2955" s="50"/>
      <c r="AV2955" s="50"/>
      <c r="AW2955" s="50"/>
      <c r="AX2955" s="50"/>
      <c r="AY2955" s="50"/>
      <c r="AZ2955" s="50"/>
      <c r="BA2955" s="50"/>
      <c r="BB2955" s="50"/>
      <c r="BC2955" s="50"/>
      <c r="BD2955" s="50"/>
      <c r="BE2955" s="50"/>
      <c r="BF2955" s="50"/>
      <c r="BG2955" s="50"/>
      <c r="BH2955" s="50"/>
      <c r="BI2955" s="50"/>
      <c r="BJ2955" s="50"/>
      <c r="BK2955" s="50"/>
      <c r="BL2955" s="50"/>
      <c r="BM2955" s="50"/>
      <c r="BN2955" s="50"/>
      <c r="BO2955" s="50"/>
      <c r="BP2955" s="50"/>
      <c r="BQ2955" s="50"/>
      <c r="BR2955" s="50"/>
      <c r="BS2955" s="50"/>
      <c r="BT2955" s="50"/>
      <c r="BU2955" s="50"/>
      <c r="BV2955" s="50"/>
      <c r="BW2955" s="50"/>
      <c r="BX2955" s="50"/>
      <c r="BY2955" s="50"/>
      <c r="BZ2955" s="50"/>
      <c r="CA2955" s="50"/>
      <c r="CB2955" s="50"/>
      <c r="CC2955" s="50"/>
      <c r="CD2955" s="50"/>
      <c r="CE2955" s="50"/>
      <c r="CF2955" s="50"/>
      <c r="CG2955" s="50"/>
      <c r="CH2955" s="50"/>
      <c r="CI2955" s="50"/>
      <c r="CJ2955" s="50"/>
      <c r="CK2955" s="50"/>
      <c r="CL2955" s="50"/>
      <c r="CM2955" s="50"/>
      <c r="CN2955" s="50"/>
      <c r="CO2955" s="50"/>
      <c r="CP2955" s="50"/>
      <c r="CQ2955" s="50"/>
      <c r="CR2955" s="50"/>
      <c r="CS2955" s="50"/>
      <c r="CT2955" s="50"/>
      <c r="CU2955" s="50"/>
      <c r="CV2955" s="50"/>
      <c r="CW2955" s="50"/>
      <c r="CX2955" s="50"/>
      <c r="CY2955" s="50"/>
      <c r="CZ2955" s="50"/>
      <c r="DA2955" s="50"/>
      <c r="DB2955" s="50"/>
      <c r="DC2955" s="50"/>
      <c r="DD2955" s="50"/>
      <c r="DE2955" s="50"/>
      <c r="DF2955" s="50"/>
    </row>
    <row r="2956" spans="2:110" x14ac:dyDescent="0.2">
      <c r="B2956" s="176"/>
      <c r="C2956" s="176"/>
      <c r="E2956" s="203"/>
      <c r="F2956" s="203"/>
      <c r="G2956" s="203"/>
      <c r="H2956" s="203"/>
      <c r="I2956" s="203"/>
      <c r="J2956" s="203"/>
      <c r="K2956" s="203"/>
      <c r="L2956" s="203"/>
      <c r="M2956" s="203"/>
      <c r="N2956" s="203"/>
      <c r="O2956" s="203"/>
      <c r="P2956" s="203"/>
      <c r="Q2956" s="204"/>
      <c r="R2956" s="204"/>
      <c r="S2956" s="234"/>
      <c r="T2956" s="50"/>
      <c r="U2956" s="50"/>
      <c r="V2956" s="50"/>
      <c r="W2956" s="50"/>
      <c r="X2956" s="50"/>
      <c r="Y2956" s="50"/>
      <c r="Z2956" s="250"/>
      <c r="AA2956" s="238"/>
      <c r="AB2956" s="50"/>
      <c r="AC2956" s="50"/>
      <c r="AD2956" s="50"/>
      <c r="AE2956" s="50"/>
      <c r="AF2956" s="50"/>
      <c r="AG2956" s="50"/>
      <c r="AH2956" s="50"/>
      <c r="AI2956" s="50"/>
      <c r="AJ2956" s="50"/>
      <c r="AK2956" s="50"/>
      <c r="AL2956" s="50"/>
      <c r="AM2956" s="50"/>
      <c r="AN2956" s="50"/>
      <c r="AO2956" s="50"/>
      <c r="AP2956" s="50"/>
      <c r="AQ2956" s="50"/>
      <c r="AR2956" s="50"/>
      <c r="AS2956" s="50"/>
      <c r="AT2956" s="50"/>
      <c r="AU2956" s="50"/>
      <c r="AV2956" s="50"/>
      <c r="AW2956" s="50"/>
      <c r="AX2956" s="50"/>
      <c r="AY2956" s="50"/>
      <c r="AZ2956" s="50"/>
      <c r="BA2956" s="50"/>
      <c r="BB2956" s="50"/>
      <c r="BC2956" s="50"/>
      <c r="BD2956" s="50"/>
      <c r="BE2956" s="50"/>
      <c r="BF2956" s="50"/>
      <c r="BG2956" s="50"/>
      <c r="BH2956" s="50"/>
      <c r="BI2956" s="50"/>
      <c r="BJ2956" s="50"/>
      <c r="BK2956" s="50"/>
      <c r="BL2956" s="50"/>
      <c r="BM2956" s="50"/>
      <c r="BN2956" s="50"/>
      <c r="BO2956" s="50"/>
      <c r="BP2956" s="50"/>
      <c r="BQ2956" s="50"/>
      <c r="BR2956" s="50"/>
      <c r="BS2956" s="50"/>
      <c r="BT2956" s="50"/>
      <c r="BU2956" s="50"/>
      <c r="BV2956" s="50"/>
      <c r="BW2956" s="50"/>
      <c r="BX2956" s="50"/>
      <c r="BY2956" s="50"/>
      <c r="BZ2956" s="50"/>
      <c r="CA2956" s="50"/>
      <c r="CB2956" s="50"/>
      <c r="CC2956" s="50"/>
      <c r="CD2956" s="50"/>
      <c r="CE2956" s="50"/>
      <c r="CF2956" s="50"/>
      <c r="CG2956" s="50"/>
      <c r="CH2956" s="50"/>
      <c r="CI2956" s="50"/>
      <c r="CJ2956" s="50"/>
      <c r="CK2956" s="50"/>
      <c r="CL2956" s="50"/>
      <c r="CM2956" s="50"/>
      <c r="CN2956" s="50"/>
      <c r="CO2956" s="50"/>
      <c r="CP2956" s="50"/>
      <c r="CQ2956" s="50"/>
      <c r="CR2956" s="50"/>
      <c r="CS2956" s="50"/>
      <c r="CT2956" s="50"/>
      <c r="CU2956" s="50"/>
      <c r="CV2956" s="50"/>
      <c r="CW2956" s="50"/>
      <c r="CX2956" s="50"/>
      <c r="CY2956" s="50"/>
      <c r="CZ2956" s="50"/>
      <c r="DA2956" s="50"/>
      <c r="DB2956" s="50"/>
      <c r="DC2956" s="50"/>
      <c r="DD2956" s="50"/>
      <c r="DE2956" s="50"/>
      <c r="DF2956" s="50"/>
    </row>
    <row r="2957" spans="2:110" x14ac:dyDescent="0.2">
      <c r="B2957" s="196"/>
      <c r="C2957" s="196"/>
      <c r="D2957" s="200"/>
      <c r="E2957" s="203"/>
      <c r="F2957" s="203"/>
      <c r="G2957" s="203"/>
      <c r="H2957" s="203"/>
      <c r="I2957" s="203"/>
      <c r="J2957" s="203"/>
      <c r="K2957" s="203"/>
      <c r="L2957" s="203"/>
      <c r="M2957" s="203"/>
      <c r="N2957" s="203"/>
      <c r="O2957" s="203"/>
      <c r="P2957" s="203"/>
      <c r="Q2957" s="204"/>
      <c r="R2957" s="204"/>
      <c r="S2957" s="234"/>
      <c r="T2957" s="50"/>
      <c r="U2957" s="50"/>
      <c r="V2957" s="50"/>
      <c r="W2957" s="50"/>
      <c r="X2957" s="50"/>
      <c r="Y2957" s="50"/>
      <c r="Z2957" s="250"/>
      <c r="AA2957" s="238"/>
      <c r="AB2957" s="50"/>
      <c r="AC2957" s="50"/>
      <c r="AD2957" s="50"/>
      <c r="AE2957" s="50"/>
      <c r="AF2957" s="50"/>
      <c r="AG2957" s="50"/>
      <c r="AH2957" s="50"/>
      <c r="AI2957" s="50"/>
      <c r="AJ2957" s="50"/>
      <c r="AK2957" s="50"/>
      <c r="AL2957" s="50"/>
      <c r="AM2957" s="50"/>
      <c r="AN2957" s="50"/>
      <c r="AO2957" s="50"/>
      <c r="AP2957" s="50"/>
      <c r="AQ2957" s="50"/>
      <c r="AR2957" s="50"/>
      <c r="AS2957" s="50"/>
      <c r="AT2957" s="50"/>
      <c r="AU2957" s="50"/>
      <c r="AV2957" s="50"/>
      <c r="AW2957" s="50"/>
      <c r="AX2957" s="50"/>
      <c r="AY2957" s="50"/>
      <c r="AZ2957" s="50"/>
      <c r="BA2957" s="50"/>
      <c r="BB2957" s="50"/>
      <c r="BC2957" s="50"/>
      <c r="BD2957" s="50"/>
      <c r="BE2957" s="50"/>
      <c r="BF2957" s="50"/>
      <c r="BG2957" s="50"/>
      <c r="BH2957" s="50"/>
      <c r="BI2957" s="50"/>
      <c r="BJ2957" s="50"/>
      <c r="BK2957" s="50"/>
      <c r="BL2957" s="50"/>
      <c r="BM2957" s="50"/>
      <c r="BN2957" s="50"/>
      <c r="BO2957" s="50"/>
      <c r="BP2957" s="50"/>
      <c r="BQ2957" s="50"/>
      <c r="BR2957" s="50"/>
      <c r="BS2957" s="50"/>
      <c r="BT2957" s="50"/>
      <c r="BU2957" s="50"/>
      <c r="BV2957" s="50"/>
      <c r="BW2957" s="50"/>
      <c r="BX2957" s="50"/>
      <c r="BY2957" s="50"/>
      <c r="BZ2957" s="50"/>
      <c r="CA2957" s="50"/>
      <c r="CB2957" s="50"/>
      <c r="CC2957" s="50"/>
      <c r="CD2957" s="50"/>
      <c r="CE2957" s="50"/>
      <c r="CF2957" s="50"/>
      <c r="CG2957" s="50"/>
      <c r="CH2957" s="50"/>
      <c r="CI2957" s="50"/>
      <c r="CJ2957" s="50"/>
      <c r="CK2957" s="50"/>
      <c r="CL2957" s="50"/>
      <c r="CM2957" s="50"/>
      <c r="CN2957" s="50"/>
      <c r="CO2957" s="50"/>
      <c r="CP2957" s="50"/>
      <c r="CQ2957" s="50"/>
      <c r="CR2957" s="50"/>
      <c r="CS2957" s="50"/>
      <c r="CT2957" s="50"/>
      <c r="CU2957" s="50"/>
      <c r="CV2957" s="50"/>
      <c r="CW2957" s="50"/>
      <c r="CX2957" s="50"/>
      <c r="CY2957" s="50"/>
      <c r="CZ2957" s="50"/>
      <c r="DA2957" s="50"/>
      <c r="DB2957" s="50"/>
      <c r="DC2957" s="50"/>
      <c r="DD2957" s="50"/>
      <c r="DE2957" s="50"/>
      <c r="DF2957" s="50"/>
    </row>
    <row r="2958" spans="2:110" x14ac:dyDescent="0.2">
      <c r="B2958" s="196"/>
      <c r="C2958" s="196"/>
      <c r="E2958" s="203"/>
      <c r="F2958" s="203"/>
      <c r="G2958" s="203"/>
      <c r="H2958" s="203"/>
      <c r="I2958" s="203"/>
      <c r="J2958" s="203"/>
      <c r="K2958" s="203"/>
      <c r="L2958" s="203"/>
      <c r="M2958" s="203"/>
      <c r="N2958" s="203"/>
      <c r="O2958" s="203"/>
      <c r="P2958" s="203"/>
      <c r="Q2958" s="204"/>
      <c r="R2958" s="204"/>
      <c r="S2958" s="234"/>
      <c r="T2958" s="50"/>
      <c r="U2958" s="50"/>
      <c r="V2958" s="50"/>
      <c r="W2958" s="50"/>
      <c r="X2958" s="50"/>
      <c r="Y2958" s="50"/>
      <c r="Z2958" s="250"/>
      <c r="AA2958" s="238"/>
      <c r="AB2958" s="50"/>
      <c r="AC2958" s="50"/>
      <c r="AD2958" s="50"/>
      <c r="AE2958" s="50"/>
      <c r="AF2958" s="50"/>
      <c r="AG2958" s="50"/>
      <c r="AH2958" s="50"/>
      <c r="AI2958" s="50"/>
      <c r="AJ2958" s="50"/>
      <c r="AK2958" s="50"/>
      <c r="AL2958" s="50"/>
      <c r="AM2958" s="50"/>
      <c r="AN2958" s="50"/>
      <c r="AO2958" s="50"/>
      <c r="AP2958" s="50"/>
      <c r="AQ2958" s="50"/>
      <c r="AR2958" s="50"/>
      <c r="AS2958" s="50"/>
      <c r="AT2958" s="50"/>
      <c r="AU2958" s="50"/>
      <c r="AV2958" s="50"/>
      <c r="AW2958" s="50"/>
      <c r="AX2958" s="50"/>
      <c r="AY2958" s="50"/>
      <c r="AZ2958" s="50"/>
      <c r="BA2958" s="50"/>
      <c r="BB2958" s="50"/>
      <c r="BC2958" s="50"/>
      <c r="BD2958" s="50"/>
      <c r="BE2958" s="50"/>
      <c r="BF2958" s="50"/>
      <c r="BG2958" s="50"/>
      <c r="BH2958" s="50"/>
      <c r="BI2958" s="50"/>
      <c r="BJ2958" s="50"/>
      <c r="BK2958" s="50"/>
      <c r="BL2958" s="50"/>
      <c r="BM2958" s="50"/>
      <c r="BN2958" s="50"/>
      <c r="BO2958" s="50"/>
      <c r="BP2958" s="50"/>
      <c r="BQ2958" s="50"/>
      <c r="BR2958" s="50"/>
      <c r="BS2958" s="50"/>
      <c r="BT2958" s="50"/>
      <c r="BU2958" s="50"/>
      <c r="BV2958" s="50"/>
      <c r="BW2958" s="50"/>
      <c r="BX2958" s="50"/>
      <c r="BY2958" s="50"/>
      <c r="BZ2958" s="50"/>
      <c r="CA2958" s="50"/>
      <c r="CB2958" s="50"/>
      <c r="CC2958" s="50"/>
      <c r="CD2958" s="50"/>
      <c r="CE2958" s="50"/>
      <c r="CF2958" s="50"/>
      <c r="CG2958" s="50"/>
      <c r="CH2958" s="50"/>
      <c r="CI2958" s="50"/>
      <c r="CJ2958" s="50"/>
      <c r="CK2958" s="50"/>
      <c r="CL2958" s="50"/>
      <c r="CM2958" s="50"/>
      <c r="CN2958" s="50"/>
      <c r="CO2958" s="50"/>
      <c r="CP2958" s="50"/>
      <c r="CQ2958" s="50"/>
      <c r="CR2958" s="50"/>
      <c r="CS2958" s="50"/>
      <c r="CT2958" s="50"/>
      <c r="CU2958" s="50"/>
      <c r="CV2958" s="50"/>
      <c r="CW2958" s="50"/>
      <c r="CX2958" s="50"/>
      <c r="CY2958" s="50"/>
      <c r="CZ2958" s="50"/>
      <c r="DA2958" s="50"/>
      <c r="DB2958" s="50"/>
      <c r="DC2958" s="50"/>
      <c r="DD2958" s="50"/>
      <c r="DE2958" s="50"/>
      <c r="DF2958" s="50"/>
    </row>
    <row r="2959" spans="2:110" x14ac:dyDescent="0.2">
      <c r="B2959" s="196"/>
      <c r="C2959" s="196"/>
      <c r="E2959" s="203"/>
      <c r="F2959" s="203"/>
      <c r="G2959" s="203"/>
      <c r="H2959" s="203"/>
      <c r="I2959" s="203"/>
      <c r="J2959" s="203"/>
      <c r="K2959" s="203"/>
      <c r="L2959" s="203"/>
      <c r="M2959" s="203"/>
      <c r="N2959" s="203"/>
      <c r="O2959" s="203"/>
      <c r="P2959" s="203"/>
      <c r="Q2959" s="204"/>
      <c r="R2959" s="204"/>
      <c r="S2959" s="234"/>
      <c r="T2959" s="50"/>
      <c r="U2959" s="50"/>
      <c r="V2959" s="50"/>
      <c r="W2959" s="50"/>
      <c r="X2959" s="50"/>
      <c r="Y2959" s="50"/>
      <c r="Z2959" s="250"/>
      <c r="AA2959" s="238"/>
      <c r="AB2959" s="50"/>
      <c r="AC2959" s="50"/>
      <c r="AD2959" s="50"/>
      <c r="AE2959" s="50"/>
      <c r="AF2959" s="50"/>
      <c r="AG2959" s="50"/>
      <c r="AH2959" s="50"/>
      <c r="AI2959" s="50"/>
      <c r="AJ2959" s="50"/>
      <c r="AK2959" s="50"/>
      <c r="AL2959" s="50"/>
      <c r="AM2959" s="50"/>
      <c r="AN2959" s="50"/>
      <c r="AO2959" s="50"/>
      <c r="AP2959" s="50"/>
      <c r="AQ2959" s="50"/>
      <c r="AR2959" s="50"/>
      <c r="AS2959" s="50"/>
      <c r="AT2959" s="50"/>
      <c r="AU2959" s="50"/>
      <c r="AV2959" s="50"/>
      <c r="AW2959" s="50"/>
      <c r="AX2959" s="50"/>
      <c r="AY2959" s="50"/>
      <c r="AZ2959" s="50"/>
      <c r="BA2959" s="50"/>
      <c r="BB2959" s="50"/>
      <c r="BC2959" s="50"/>
      <c r="BD2959" s="50"/>
      <c r="BE2959" s="50"/>
      <c r="BF2959" s="50"/>
      <c r="BG2959" s="50"/>
      <c r="BH2959" s="50"/>
      <c r="BI2959" s="50"/>
      <c r="BJ2959" s="50"/>
      <c r="BK2959" s="50"/>
      <c r="BL2959" s="50"/>
      <c r="BM2959" s="50"/>
      <c r="BN2959" s="50"/>
      <c r="BO2959" s="50"/>
      <c r="BP2959" s="50"/>
      <c r="BQ2959" s="50"/>
      <c r="BR2959" s="50"/>
      <c r="BS2959" s="50"/>
      <c r="BT2959" s="50"/>
      <c r="BU2959" s="50"/>
      <c r="BV2959" s="50"/>
      <c r="BW2959" s="50"/>
      <c r="BX2959" s="50"/>
      <c r="BY2959" s="50"/>
      <c r="BZ2959" s="50"/>
      <c r="CA2959" s="50"/>
      <c r="CB2959" s="50"/>
      <c r="CC2959" s="50"/>
      <c r="CD2959" s="50"/>
      <c r="CE2959" s="50"/>
      <c r="CF2959" s="50"/>
      <c r="CG2959" s="50"/>
      <c r="CH2959" s="50"/>
      <c r="CI2959" s="50"/>
      <c r="CJ2959" s="50"/>
      <c r="CK2959" s="50"/>
      <c r="CL2959" s="50"/>
      <c r="CM2959" s="50"/>
      <c r="CN2959" s="50"/>
      <c r="CO2959" s="50"/>
      <c r="CP2959" s="50"/>
      <c r="CQ2959" s="50"/>
      <c r="CR2959" s="50"/>
      <c r="CS2959" s="50"/>
      <c r="CT2959" s="50"/>
      <c r="CU2959" s="50"/>
      <c r="CV2959" s="50"/>
      <c r="CW2959" s="50"/>
      <c r="CX2959" s="50"/>
      <c r="CY2959" s="50"/>
      <c r="CZ2959" s="50"/>
      <c r="DA2959" s="50"/>
      <c r="DB2959" s="50"/>
      <c r="DC2959" s="50"/>
      <c r="DD2959" s="50"/>
      <c r="DE2959" s="50"/>
      <c r="DF2959" s="50"/>
    </row>
    <row r="2960" spans="2:110" x14ac:dyDescent="0.2">
      <c r="B2960" s="196"/>
      <c r="C2960" s="196"/>
      <c r="E2960" s="203"/>
      <c r="F2960" s="203"/>
      <c r="G2960" s="203"/>
      <c r="H2960" s="203"/>
      <c r="I2960" s="203"/>
      <c r="J2960" s="203"/>
      <c r="K2960" s="203"/>
      <c r="L2960" s="203"/>
      <c r="M2960" s="203"/>
      <c r="N2960" s="203"/>
      <c r="O2960" s="203"/>
      <c r="P2960" s="203"/>
      <c r="Q2960" s="204"/>
      <c r="R2960" s="204"/>
      <c r="S2960" s="234"/>
      <c r="T2960" s="50"/>
      <c r="U2960" s="50"/>
      <c r="V2960" s="50"/>
      <c r="W2960" s="50"/>
      <c r="X2960" s="50"/>
      <c r="Y2960" s="50"/>
      <c r="Z2960" s="250"/>
      <c r="AA2960" s="238"/>
      <c r="AB2960" s="50"/>
      <c r="AC2960" s="50"/>
      <c r="AD2960" s="50"/>
      <c r="AE2960" s="50"/>
      <c r="AF2960" s="50"/>
      <c r="AG2960" s="50"/>
      <c r="AH2960" s="50"/>
      <c r="AI2960" s="50"/>
      <c r="AJ2960" s="50"/>
      <c r="AK2960" s="50"/>
      <c r="AL2960" s="50"/>
      <c r="AM2960" s="50"/>
      <c r="AN2960" s="50"/>
      <c r="AO2960" s="50"/>
      <c r="AP2960" s="50"/>
      <c r="AQ2960" s="50"/>
      <c r="AR2960" s="50"/>
      <c r="AS2960" s="50"/>
      <c r="AT2960" s="50"/>
      <c r="AU2960" s="50"/>
      <c r="AV2960" s="50"/>
      <c r="AW2960" s="50"/>
      <c r="AX2960" s="50"/>
      <c r="AY2960" s="50"/>
      <c r="AZ2960" s="50"/>
      <c r="BA2960" s="50"/>
      <c r="BB2960" s="50"/>
      <c r="BC2960" s="50"/>
      <c r="BD2960" s="50"/>
      <c r="BE2960" s="50"/>
      <c r="BF2960" s="50"/>
      <c r="BG2960" s="50"/>
      <c r="BH2960" s="50"/>
      <c r="BI2960" s="50"/>
      <c r="BJ2960" s="50"/>
      <c r="BK2960" s="50"/>
      <c r="BL2960" s="50"/>
      <c r="BM2960" s="50"/>
      <c r="BN2960" s="50"/>
      <c r="BO2960" s="50"/>
      <c r="BP2960" s="50"/>
      <c r="BQ2960" s="50"/>
      <c r="BR2960" s="50"/>
      <c r="BS2960" s="50"/>
      <c r="BT2960" s="50"/>
      <c r="BU2960" s="50"/>
      <c r="BV2960" s="50"/>
      <c r="BW2960" s="50"/>
      <c r="BX2960" s="50"/>
      <c r="BY2960" s="50"/>
      <c r="BZ2960" s="50"/>
      <c r="CA2960" s="50"/>
      <c r="CB2960" s="50"/>
      <c r="CC2960" s="50"/>
      <c r="CD2960" s="50"/>
      <c r="CE2960" s="50"/>
      <c r="CF2960" s="50"/>
      <c r="CG2960" s="50"/>
      <c r="CH2960" s="50"/>
      <c r="CI2960" s="50"/>
      <c r="CJ2960" s="50"/>
      <c r="CK2960" s="50"/>
      <c r="CL2960" s="50"/>
      <c r="CM2960" s="50"/>
      <c r="CN2960" s="50"/>
      <c r="CO2960" s="50"/>
      <c r="CP2960" s="50"/>
      <c r="CQ2960" s="50"/>
      <c r="CR2960" s="50"/>
      <c r="CS2960" s="50"/>
      <c r="CT2960" s="50"/>
      <c r="CU2960" s="50"/>
      <c r="CV2960" s="50"/>
      <c r="CW2960" s="50"/>
      <c r="CX2960" s="50"/>
      <c r="CY2960" s="50"/>
      <c r="CZ2960" s="50"/>
      <c r="DA2960" s="50"/>
      <c r="DB2960" s="50"/>
      <c r="DC2960" s="50"/>
      <c r="DD2960" s="50"/>
      <c r="DE2960" s="50"/>
      <c r="DF2960" s="50"/>
    </row>
    <row r="2961" spans="2:110" x14ac:dyDescent="0.2">
      <c r="B2961" s="196"/>
      <c r="C2961" s="196"/>
      <c r="E2961" s="203"/>
      <c r="F2961" s="203"/>
      <c r="G2961" s="203"/>
      <c r="H2961" s="203"/>
      <c r="I2961" s="203"/>
      <c r="J2961" s="203"/>
      <c r="K2961" s="203"/>
      <c r="L2961" s="203"/>
      <c r="M2961" s="203"/>
      <c r="N2961" s="203"/>
      <c r="O2961" s="203"/>
      <c r="P2961" s="203"/>
      <c r="Q2961" s="204"/>
      <c r="R2961" s="204"/>
      <c r="S2961" s="234"/>
      <c r="T2961" s="50"/>
      <c r="U2961" s="50"/>
      <c r="V2961" s="50"/>
      <c r="W2961" s="50"/>
      <c r="X2961" s="50"/>
      <c r="Y2961" s="50"/>
      <c r="Z2961" s="250"/>
      <c r="AA2961" s="238"/>
      <c r="AB2961" s="50"/>
      <c r="AC2961" s="50"/>
      <c r="AD2961" s="50"/>
      <c r="AE2961" s="50"/>
      <c r="AF2961" s="50"/>
      <c r="AG2961" s="50"/>
      <c r="AH2961" s="50"/>
      <c r="AI2961" s="50"/>
      <c r="AJ2961" s="50"/>
      <c r="AK2961" s="50"/>
      <c r="AL2961" s="50"/>
      <c r="AM2961" s="50"/>
      <c r="AN2961" s="50"/>
      <c r="AO2961" s="50"/>
      <c r="AP2961" s="50"/>
      <c r="AQ2961" s="50"/>
      <c r="AR2961" s="50"/>
      <c r="AS2961" s="50"/>
      <c r="AT2961" s="50"/>
      <c r="AU2961" s="50"/>
      <c r="AV2961" s="50"/>
      <c r="AW2961" s="50"/>
      <c r="AX2961" s="50"/>
      <c r="AY2961" s="50"/>
      <c r="AZ2961" s="50"/>
      <c r="BA2961" s="50"/>
      <c r="BB2961" s="50"/>
      <c r="BC2961" s="50"/>
      <c r="BD2961" s="50"/>
      <c r="BE2961" s="50"/>
      <c r="BF2961" s="50"/>
      <c r="BG2961" s="50"/>
      <c r="BH2961" s="50"/>
      <c r="BI2961" s="50"/>
      <c r="BJ2961" s="50"/>
      <c r="BK2961" s="50"/>
      <c r="BL2961" s="50"/>
      <c r="BM2961" s="50"/>
      <c r="BN2961" s="50"/>
      <c r="BO2961" s="50"/>
      <c r="BP2961" s="50"/>
      <c r="BQ2961" s="50"/>
      <c r="BR2961" s="50"/>
      <c r="BS2961" s="50"/>
      <c r="BT2961" s="50"/>
      <c r="BU2961" s="50"/>
      <c r="BV2961" s="50"/>
      <c r="BW2961" s="50"/>
      <c r="BX2961" s="50"/>
      <c r="BY2961" s="50"/>
      <c r="BZ2961" s="50"/>
      <c r="CA2961" s="50"/>
      <c r="CB2961" s="50"/>
      <c r="CC2961" s="50"/>
      <c r="CD2961" s="50"/>
      <c r="CE2961" s="50"/>
      <c r="CF2961" s="50"/>
      <c r="CG2961" s="50"/>
      <c r="CH2961" s="50"/>
      <c r="CI2961" s="50"/>
      <c r="CJ2961" s="50"/>
      <c r="CK2961" s="50"/>
      <c r="CL2961" s="50"/>
      <c r="CM2961" s="50"/>
      <c r="CN2961" s="50"/>
      <c r="CO2961" s="50"/>
      <c r="CP2961" s="50"/>
      <c r="CQ2961" s="50"/>
      <c r="CR2961" s="50"/>
      <c r="CS2961" s="50"/>
      <c r="CT2961" s="50"/>
      <c r="CU2961" s="50"/>
      <c r="CV2961" s="50"/>
      <c r="CW2961" s="50"/>
      <c r="CX2961" s="50"/>
      <c r="CY2961" s="50"/>
      <c r="CZ2961" s="50"/>
      <c r="DA2961" s="50"/>
      <c r="DB2961" s="50"/>
      <c r="DC2961" s="50"/>
      <c r="DD2961" s="50"/>
      <c r="DE2961" s="50"/>
      <c r="DF2961" s="50"/>
    </row>
    <row r="2962" spans="2:110" x14ac:dyDescent="0.2">
      <c r="B2962" s="196"/>
      <c r="C2962" s="196"/>
      <c r="E2962" s="203"/>
      <c r="F2962" s="203"/>
      <c r="G2962" s="203"/>
      <c r="H2962" s="203"/>
      <c r="I2962" s="203"/>
      <c r="J2962" s="203"/>
      <c r="K2962" s="203"/>
      <c r="L2962" s="203"/>
      <c r="M2962" s="203"/>
      <c r="N2962" s="203"/>
      <c r="O2962" s="203"/>
      <c r="P2962" s="203"/>
      <c r="Q2962" s="204"/>
      <c r="R2962" s="204"/>
      <c r="S2962" s="234"/>
      <c r="T2962" s="50"/>
      <c r="U2962" s="50"/>
      <c r="V2962" s="50"/>
      <c r="W2962" s="50"/>
      <c r="X2962" s="50"/>
      <c r="Y2962" s="50"/>
      <c r="Z2962" s="250"/>
      <c r="AA2962" s="238"/>
      <c r="AB2962" s="50"/>
      <c r="AC2962" s="50"/>
      <c r="AD2962" s="50"/>
      <c r="AE2962" s="50"/>
      <c r="AF2962" s="50"/>
      <c r="AG2962" s="50"/>
      <c r="AH2962" s="50"/>
      <c r="AI2962" s="50"/>
      <c r="AJ2962" s="50"/>
      <c r="AK2962" s="50"/>
      <c r="AL2962" s="50"/>
      <c r="AM2962" s="50"/>
      <c r="AN2962" s="50"/>
      <c r="AO2962" s="50"/>
      <c r="AP2962" s="50"/>
      <c r="AQ2962" s="50"/>
      <c r="AR2962" s="50"/>
      <c r="AS2962" s="50"/>
      <c r="AT2962" s="50"/>
      <c r="AU2962" s="50"/>
      <c r="AV2962" s="50"/>
      <c r="AW2962" s="50"/>
      <c r="AX2962" s="50"/>
      <c r="AY2962" s="50"/>
      <c r="AZ2962" s="50"/>
      <c r="BA2962" s="50"/>
      <c r="BB2962" s="50"/>
      <c r="BC2962" s="50"/>
      <c r="BD2962" s="50"/>
      <c r="BE2962" s="50"/>
      <c r="BF2962" s="50"/>
      <c r="BG2962" s="50"/>
      <c r="BH2962" s="50"/>
      <c r="BI2962" s="50"/>
      <c r="BJ2962" s="50"/>
      <c r="BK2962" s="50"/>
      <c r="BL2962" s="50"/>
      <c r="BM2962" s="50"/>
      <c r="BN2962" s="50"/>
      <c r="BO2962" s="50"/>
      <c r="BP2962" s="50"/>
      <c r="BQ2962" s="50"/>
      <c r="BR2962" s="50"/>
      <c r="BS2962" s="50"/>
      <c r="BT2962" s="50"/>
      <c r="BU2962" s="50"/>
      <c r="BV2962" s="50"/>
      <c r="BW2962" s="50"/>
      <c r="BX2962" s="50"/>
      <c r="BY2962" s="50"/>
      <c r="BZ2962" s="50"/>
      <c r="CA2962" s="50"/>
      <c r="CB2962" s="50"/>
      <c r="CC2962" s="50"/>
      <c r="CD2962" s="50"/>
      <c r="CE2962" s="50"/>
      <c r="CF2962" s="50"/>
      <c r="CG2962" s="50"/>
      <c r="CH2962" s="50"/>
      <c r="CI2962" s="50"/>
      <c r="CJ2962" s="50"/>
      <c r="CK2962" s="50"/>
      <c r="CL2962" s="50"/>
      <c r="CM2962" s="50"/>
      <c r="CN2962" s="50"/>
      <c r="CO2962" s="50"/>
      <c r="CP2962" s="50"/>
      <c r="CQ2962" s="50"/>
      <c r="CR2962" s="50"/>
      <c r="CS2962" s="50"/>
      <c r="CT2962" s="50"/>
      <c r="CU2962" s="50"/>
      <c r="CV2962" s="50"/>
      <c r="CW2962" s="50"/>
      <c r="CX2962" s="50"/>
      <c r="CY2962" s="50"/>
      <c r="CZ2962" s="50"/>
      <c r="DA2962" s="50"/>
      <c r="DB2962" s="50"/>
      <c r="DC2962" s="50"/>
      <c r="DD2962" s="50"/>
      <c r="DE2962" s="50"/>
      <c r="DF2962" s="50"/>
    </row>
    <row r="2963" spans="2:110" x14ac:dyDescent="0.2">
      <c r="B2963" s="196"/>
      <c r="C2963" s="196"/>
      <c r="E2963" s="203"/>
      <c r="F2963" s="203"/>
      <c r="G2963" s="203"/>
      <c r="H2963" s="203"/>
      <c r="I2963" s="203"/>
      <c r="J2963" s="203"/>
      <c r="K2963" s="203"/>
      <c r="L2963" s="203"/>
      <c r="M2963" s="203"/>
      <c r="N2963" s="203"/>
      <c r="O2963" s="203"/>
      <c r="P2963" s="203"/>
      <c r="Q2963" s="204"/>
      <c r="R2963" s="204"/>
      <c r="S2963" s="234"/>
      <c r="T2963" s="50"/>
      <c r="U2963" s="50"/>
      <c r="V2963" s="50"/>
      <c r="W2963" s="50"/>
      <c r="X2963" s="50"/>
      <c r="Y2963" s="50"/>
      <c r="Z2963" s="250"/>
      <c r="AA2963" s="238"/>
      <c r="AB2963" s="50"/>
      <c r="AC2963" s="50"/>
      <c r="AD2963" s="50"/>
      <c r="AE2963" s="50"/>
      <c r="AF2963" s="50"/>
      <c r="AG2963" s="50"/>
      <c r="AH2963" s="50"/>
      <c r="AI2963" s="50"/>
      <c r="AJ2963" s="50"/>
      <c r="AK2963" s="50"/>
      <c r="AL2963" s="50"/>
      <c r="AM2963" s="50"/>
      <c r="AN2963" s="50"/>
      <c r="AO2963" s="50"/>
      <c r="AP2963" s="50"/>
      <c r="AQ2963" s="50"/>
      <c r="AR2963" s="50"/>
      <c r="AS2963" s="50"/>
      <c r="AT2963" s="50"/>
      <c r="AU2963" s="50"/>
      <c r="AV2963" s="50"/>
      <c r="AW2963" s="50"/>
      <c r="AX2963" s="50"/>
      <c r="AY2963" s="50"/>
      <c r="AZ2963" s="50"/>
      <c r="BA2963" s="50"/>
      <c r="BB2963" s="50"/>
      <c r="BC2963" s="50"/>
      <c r="BD2963" s="50"/>
      <c r="BE2963" s="50"/>
      <c r="BF2963" s="50"/>
      <c r="BG2963" s="50"/>
      <c r="BH2963" s="50"/>
      <c r="BI2963" s="50"/>
      <c r="BJ2963" s="50"/>
      <c r="BK2963" s="50"/>
      <c r="BL2963" s="50"/>
      <c r="BM2963" s="50"/>
      <c r="BN2963" s="50"/>
      <c r="BO2963" s="50"/>
      <c r="BP2963" s="50"/>
      <c r="BQ2963" s="50"/>
      <c r="BR2963" s="50"/>
      <c r="BS2963" s="50"/>
      <c r="BT2963" s="50"/>
      <c r="BU2963" s="50"/>
      <c r="BV2963" s="50"/>
      <c r="BW2963" s="50"/>
      <c r="BX2963" s="50"/>
      <c r="BY2963" s="50"/>
      <c r="BZ2963" s="50"/>
      <c r="CA2963" s="50"/>
      <c r="CB2963" s="50"/>
      <c r="CC2963" s="50"/>
      <c r="CD2963" s="50"/>
      <c r="CE2963" s="50"/>
      <c r="CF2963" s="50"/>
      <c r="CG2963" s="50"/>
      <c r="CH2963" s="50"/>
      <c r="CI2963" s="50"/>
      <c r="CJ2963" s="50"/>
      <c r="CK2963" s="50"/>
      <c r="CL2963" s="50"/>
      <c r="CM2963" s="50"/>
      <c r="CN2963" s="50"/>
      <c r="CO2963" s="50"/>
      <c r="CP2963" s="50"/>
      <c r="CQ2963" s="50"/>
      <c r="CR2963" s="50"/>
      <c r="CS2963" s="50"/>
      <c r="CT2963" s="50"/>
      <c r="CU2963" s="50"/>
      <c r="CV2963" s="50"/>
      <c r="CW2963" s="50"/>
      <c r="CX2963" s="50"/>
      <c r="CY2963" s="50"/>
      <c r="CZ2963" s="50"/>
      <c r="DA2963" s="50"/>
      <c r="DB2963" s="50"/>
      <c r="DC2963" s="50"/>
      <c r="DD2963" s="50"/>
      <c r="DE2963" s="50"/>
      <c r="DF2963" s="50"/>
    </row>
    <row r="2964" spans="2:110" x14ac:dyDescent="0.2">
      <c r="B2964" s="196"/>
      <c r="C2964" s="196"/>
      <c r="E2964" s="203"/>
      <c r="F2964" s="203"/>
      <c r="G2964" s="203"/>
      <c r="H2964" s="203"/>
      <c r="I2964" s="203"/>
      <c r="J2964" s="203"/>
      <c r="K2964" s="203"/>
      <c r="L2964" s="203"/>
      <c r="M2964" s="203"/>
      <c r="N2964" s="203"/>
      <c r="O2964" s="203"/>
      <c r="P2964" s="203"/>
      <c r="Q2964" s="204"/>
      <c r="R2964" s="204"/>
      <c r="S2964" s="234"/>
      <c r="T2964" s="50"/>
      <c r="U2964" s="50"/>
      <c r="V2964" s="50"/>
      <c r="W2964" s="50"/>
      <c r="X2964" s="50"/>
      <c r="Y2964" s="50"/>
      <c r="Z2964" s="250"/>
      <c r="AA2964" s="238"/>
      <c r="AB2964" s="50"/>
      <c r="AC2964" s="50"/>
      <c r="AD2964" s="50"/>
      <c r="AE2964" s="50"/>
      <c r="AF2964" s="50"/>
      <c r="AG2964" s="50"/>
      <c r="AH2964" s="50"/>
      <c r="AI2964" s="50"/>
      <c r="AJ2964" s="50"/>
      <c r="AK2964" s="50"/>
      <c r="AL2964" s="50"/>
      <c r="AM2964" s="50"/>
      <c r="AN2964" s="50"/>
      <c r="AO2964" s="50"/>
      <c r="AP2964" s="50"/>
      <c r="AQ2964" s="50"/>
      <c r="AR2964" s="50"/>
      <c r="AS2964" s="50"/>
      <c r="AT2964" s="50"/>
      <c r="AU2964" s="50"/>
      <c r="AV2964" s="50"/>
      <c r="AW2964" s="50"/>
      <c r="AX2964" s="50"/>
      <c r="AY2964" s="50"/>
      <c r="AZ2964" s="50"/>
      <c r="BA2964" s="50"/>
      <c r="BB2964" s="50"/>
      <c r="BC2964" s="50"/>
      <c r="BD2964" s="50"/>
      <c r="BE2964" s="50"/>
      <c r="BF2964" s="50"/>
      <c r="BG2964" s="50"/>
      <c r="BH2964" s="50"/>
      <c r="BI2964" s="50"/>
      <c r="BJ2964" s="50"/>
      <c r="BK2964" s="50"/>
      <c r="BL2964" s="50"/>
      <c r="BM2964" s="50"/>
      <c r="BN2964" s="50"/>
      <c r="BO2964" s="50"/>
      <c r="BP2964" s="50"/>
      <c r="BQ2964" s="50"/>
      <c r="BR2964" s="50"/>
      <c r="BS2964" s="50"/>
      <c r="BT2964" s="50"/>
      <c r="BU2964" s="50"/>
      <c r="BV2964" s="50"/>
      <c r="BW2964" s="50"/>
      <c r="BX2964" s="50"/>
      <c r="BY2964" s="50"/>
      <c r="BZ2964" s="50"/>
      <c r="CA2964" s="50"/>
      <c r="CB2964" s="50"/>
      <c r="CC2964" s="50"/>
      <c r="CD2964" s="50"/>
      <c r="CE2964" s="50"/>
      <c r="CF2964" s="50"/>
      <c r="CG2964" s="50"/>
      <c r="CH2964" s="50"/>
      <c r="CI2964" s="50"/>
      <c r="CJ2964" s="50"/>
      <c r="CK2964" s="50"/>
      <c r="CL2964" s="50"/>
      <c r="CM2964" s="50"/>
      <c r="CN2964" s="50"/>
      <c r="CO2964" s="50"/>
      <c r="CP2964" s="50"/>
      <c r="CQ2964" s="50"/>
      <c r="CR2964" s="50"/>
      <c r="CS2964" s="50"/>
      <c r="CT2964" s="50"/>
      <c r="CU2964" s="50"/>
      <c r="CV2964" s="50"/>
      <c r="CW2964" s="50"/>
      <c r="CX2964" s="50"/>
      <c r="CY2964" s="50"/>
      <c r="CZ2964" s="50"/>
      <c r="DA2964" s="50"/>
      <c r="DB2964" s="50"/>
      <c r="DC2964" s="50"/>
      <c r="DD2964" s="50"/>
      <c r="DE2964" s="50"/>
      <c r="DF2964" s="50"/>
    </row>
    <row r="2965" spans="2:110" x14ac:dyDescent="0.2">
      <c r="B2965" s="176"/>
      <c r="C2965" s="176"/>
      <c r="D2965" s="200"/>
      <c r="E2965" s="203"/>
      <c r="F2965" s="203"/>
      <c r="G2965" s="203"/>
      <c r="H2965" s="203"/>
      <c r="I2965" s="203"/>
      <c r="J2965" s="203"/>
      <c r="K2965" s="203"/>
      <c r="L2965" s="203"/>
      <c r="M2965" s="203"/>
      <c r="N2965" s="203"/>
      <c r="O2965" s="203"/>
      <c r="P2965" s="203"/>
      <c r="Q2965" s="204"/>
      <c r="R2965" s="204"/>
      <c r="S2965" s="234"/>
      <c r="T2965" s="50"/>
      <c r="U2965" s="50"/>
      <c r="V2965" s="50"/>
      <c r="W2965" s="50"/>
      <c r="X2965" s="50"/>
      <c r="Y2965" s="50"/>
      <c r="Z2965" s="250"/>
      <c r="AA2965" s="238"/>
      <c r="AB2965" s="50"/>
      <c r="AC2965" s="50"/>
      <c r="AD2965" s="50"/>
      <c r="AE2965" s="50"/>
      <c r="AF2965" s="50"/>
      <c r="AG2965" s="50"/>
      <c r="AH2965" s="50"/>
      <c r="AI2965" s="50"/>
      <c r="AJ2965" s="50"/>
      <c r="AK2965" s="50"/>
      <c r="AL2965" s="50"/>
      <c r="AM2965" s="50"/>
      <c r="AN2965" s="50"/>
      <c r="AO2965" s="50"/>
      <c r="AP2965" s="50"/>
      <c r="AQ2965" s="50"/>
      <c r="AR2965" s="50"/>
      <c r="AS2965" s="50"/>
      <c r="AT2965" s="50"/>
      <c r="AU2965" s="50"/>
      <c r="AV2965" s="50"/>
      <c r="AW2965" s="50"/>
      <c r="AX2965" s="50"/>
      <c r="AY2965" s="50"/>
      <c r="AZ2965" s="50"/>
      <c r="BA2965" s="50"/>
      <c r="BB2965" s="50"/>
      <c r="BC2965" s="50"/>
      <c r="BD2965" s="50"/>
      <c r="BE2965" s="50"/>
      <c r="BF2965" s="50"/>
      <c r="BG2965" s="50"/>
      <c r="BH2965" s="50"/>
      <c r="BI2965" s="50"/>
      <c r="BJ2965" s="50"/>
      <c r="BK2965" s="50"/>
      <c r="BL2965" s="50"/>
      <c r="BM2965" s="50"/>
      <c r="BN2965" s="50"/>
      <c r="BO2965" s="50"/>
      <c r="BP2965" s="50"/>
      <c r="BQ2965" s="50"/>
      <c r="BR2965" s="50"/>
      <c r="BS2965" s="50"/>
      <c r="BT2965" s="50"/>
      <c r="BU2965" s="50"/>
      <c r="BV2965" s="50"/>
      <c r="BW2965" s="50"/>
      <c r="BX2965" s="50"/>
      <c r="BY2965" s="50"/>
      <c r="BZ2965" s="50"/>
      <c r="CA2965" s="50"/>
      <c r="CB2965" s="50"/>
      <c r="CC2965" s="50"/>
      <c r="CD2965" s="50"/>
      <c r="CE2965" s="50"/>
      <c r="CF2965" s="50"/>
      <c r="CG2965" s="50"/>
      <c r="CH2965" s="50"/>
      <c r="CI2965" s="50"/>
      <c r="CJ2965" s="50"/>
      <c r="CK2965" s="50"/>
      <c r="CL2965" s="50"/>
      <c r="CM2965" s="50"/>
      <c r="CN2965" s="50"/>
      <c r="CO2965" s="50"/>
      <c r="CP2965" s="50"/>
      <c r="CQ2965" s="50"/>
      <c r="CR2965" s="50"/>
      <c r="CS2965" s="50"/>
      <c r="CT2965" s="50"/>
      <c r="CU2965" s="50"/>
      <c r="CV2965" s="50"/>
      <c r="CW2965" s="50"/>
      <c r="CX2965" s="50"/>
      <c r="CY2965" s="50"/>
      <c r="CZ2965" s="50"/>
      <c r="DA2965" s="50"/>
      <c r="DB2965" s="50"/>
      <c r="DC2965" s="50"/>
      <c r="DD2965" s="50"/>
      <c r="DE2965" s="50"/>
      <c r="DF2965" s="50"/>
    </row>
    <row r="2966" spans="2:110" x14ac:dyDescent="0.2">
      <c r="B2966" s="176"/>
      <c r="C2966" s="176"/>
      <c r="E2966" s="203"/>
      <c r="F2966" s="203"/>
      <c r="G2966" s="203"/>
      <c r="H2966" s="203"/>
      <c r="I2966" s="203"/>
      <c r="J2966" s="203"/>
      <c r="K2966" s="203"/>
      <c r="L2966" s="203"/>
      <c r="M2966" s="203"/>
      <c r="N2966" s="203"/>
      <c r="O2966" s="203"/>
      <c r="P2966" s="203"/>
      <c r="Q2966" s="204"/>
      <c r="R2966" s="204"/>
      <c r="S2966" s="234"/>
      <c r="T2966" s="50"/>
      <c r="U2966" s="50"/>
      <c r="V2966" s="50"/>
      <c r="W2966" s="50"/>
      <c r="X2966" s="50"/>
      <c r="Y2966" s="50"/>
      <c r="Z2966" s="250"/>
      <c r="AA2966" s="238"/>
      <c r="AB2966" s="50"/>
      <c r="AC2966" s="50"/>
      <c r="AD2966" s="50"/>
      <c r="AE2966" s="50"/>
      <c r="AF2966" s="50"/>
      <c r="AG2966" s="50"/>
      <c r="AH2966" s="50"/>
      <c r="AI2966" s="50"/>
      <c r="AJ2966" s="50"/>
      <c r="AK2966" s="50"/>
      <c r="AL2966" s="50"/>
      <c r="AM2966" s="50"/>
      <c r="AN2966" s="50"/>
      <c r="AO2966" s="50"/>
      <c r="AP2966" s="50"/>
      <c r="AQ2966" s="50"/>
      <c r="AR2966" s="50"/>
      <c r="AS2966" s="50"/>
      <c r="AT2966" s="50"/>
      <c r="AU2966" s="50"/>
      <c r="AV2966" s="50"/>
      <c r="AW2966" s="50"/>
      <c r="AX2966" s="50"/>
      <c r="AY2966" s="50"/>
      <c r="AZ2966" s="50"/>
      <c r="BA2966" s="50"/>
      <c r="BB2966" s="50"/>
      <c r="BC2966" s="50"/>
      <c r="BD2966" s="50"/>
      <c r="BE2966" s="50"/>
      <c r="BF2966" s="50"/>
      <c r="BG2966" s="50"/>
      <c r="BH2966" s="50"/>
      <c r="BI2966" s="50"/>
      <c r="BJ2966" s="50"/>
      <c r="BK2966" s="50"/>
      <c r="BL2966" s="50"/>
      <c r="BM2966" s="50"/>
      <c r="BN2966" s="50"/>
      <c r="BO2966" s="50"/>
      <c r="BP2966" s="50"/>
      <c r="BQ2966" s="50"/>
      <c r="BR2966" s="50"/>
      <c r="BS2966" s="50"/>
      <c r="BT2966" s="50"/>
      <c r="BU2966" s="50"/>
      <c r="BV2966" s="50"/>
      <c r="BW2966" s="50"/>
      <c r="BX2966" s="50"/>
      <c r="BY2966" s="50"/>
      <c r="BZ2966" s="50"/>
      <c r="CA2966" s="50"/>
      <c r="CB2966" s="50"/>
      <c r="CC2966" s="50"/>
      <c r="CD2966" s="50"/>
      <c r="CE2966" s="50"/>
      <c r="CF2966" s="50"/>
      <c r="CG2966" s="50"/>
      <c r="CH2966" s="50"/>
      <c r="CI2966" s="50"/>
      <c r="CJ2966" s="50"/>
      <c r="CK2966" s="50"/>
      <c r="CL2966" s="50"/>
      <c r="CM2966" s="50"/>
      <c r="CN2966" s="50"/>
      <c r="CO2966" s="50"/>
      <c r="CP2966" s="50"/>
      <c r="CQ2966" s="50"/>
      <c r="CR2966" s="50"/>
      <c r="CS2966" s="50"/>
      <c r="CT2966" s="50"/>
      <c r="CU2966" s="50"/>
      <c r="CV2966" s="50"/>
      <c r="CW2966" s="50"/>
      <c r="CX2966" s="50"/>
      <c r="CY2966" s="50"/>
      <c r="CZ2966" s="50"/>
      <c r="DA2966" s="50"/>
      <c r="DB2966" s="50"/>
      <c r="DC2966" s="50"/>
      <c r="DD2966" s="50"/>
      <c r="DE2966" s="50"/>
      <c r="DF2966" s="50"/>
    </row>
    <row r="2967" spans="2:110" x14ac:dyDescent="0.2">
      <c r="B2967" s="176"/>
      <c r="C2967" s="176"/>
      <c r="E2967" s="203"/>
      <c r="F2967" s="203"/>
      <c r="G2967" s="203"/>
      <c r="H2967" s="203"/>
      <c r="I2967" s="203"/>
      <c r="J2967" s="203"/>
      <c r="K2967" s="203"/>
      <c r="L2967" s="203"/>
      <c r="M2967" s="203"/>
      <c r="N2967" s="203"/>
      <c r="O2967" s="203"/>
      <c r="P2967" s="203"/>
      <c r="Q2967" s="204"/>
      <c r="R2967" s="204"/>
      <c r="S2967" s="234"/>
      <c r="T2967" s="50"/>
      <c r="U2967" s="50"/>
      <c r="V2967" s="50"/>
      <c r="W2967" s="50"/>
      <c r="X2967" s="50"/>
      <c r="Y2967" s="50"/>
      <c r="Z2967" s="250"/>
      <c r="AA2967" s="238"/>
      <c r="AB2967" s="50"/>
      <c r="AC2967" s="50"/>
      <c r="AD2967" s="50"/>
      <c r="AE2967" s="50"/>
      <c r="AF2967" s="50"/>
      <c r="AG2967" s="50"/>
      <c r="AH2967" s="50"/>
      <c r="AI2967" s="50"/>
      <c r="AJ2967" s="50"/>
      <c r="AK2967" s="50"/>
      <c r="AL2967" s="50"/>
      <c r="AM2967" s="50"/>
      <c r="AN2967" s="50"/>
      <c r="AO2967" s="50"/>
      <c r="AP2967" s="50"/>
      <c r="AQ2967" s="50"/>
      <c r="AR2967" s="50"/>
      <c r="AS2967" s="50"/>
      <c r="AT2967" s="50"/>
      <c r="AU2967" s="50"/>
      <c r="AV2967" s="50"/>
      <c r="AW2967" s="50"/>
      <c r="AX2967" s="50"/>
      <c r="AY2967" s="50"/>
      <c r="AZ2967" s="50"/>
      <c r="BA2967" s="50"/>
      <c r="BB2967" s="50"/>
      <c r="BC2967" s="50"/>
      <c r="BD2967" s="50"/>
      <c r="BE2967" s="50"/>
      <c r="BF2967" s="50"/>
      <c r="BG2967" s="50"/>
      <c r="BH2967" s="50"/>
      <c r="BI2967" s="50"/>
      <c r="BJ2967" s="50"/>
      <c r="BK2967" s="50"/>
      <c r="BL2967" s="50"/>
      <c r="BM2967" s="50"/>
      <c r="BN2967" s="50"/>
      <c r="BO2967" s="50"/>
      <c r="BP2967" s="50"/>
      <c r="BQ2967" s="50"/>
      <c r="BR2967" s="50"/>
      <c r="BS2967" s="50"/>
      <c r="BT2967" s="50"/>
      <c r="BU2967" s="50"/>
      <c r="BV2967" s="50"/>
      <c r="BW2967" s="50"/>
      <c r="BX2967" s="50"/>
      <c r="BY2967" s="50"/>
      <c r="BZ2967" s="50"/>
      <c r="CA2967" s="50"/>
      <c r="CB2967" s="50"/>
      <c r="CC2967" s="50"/>
      <c r="CD2967" s="50"/>
      <c r="CE2967" s="50"/>
      <c r="CF2967" s="50"/>
      <c r="CG2967" s="50"/>
      <c r="CH2967" s="50"/>
      <c r="CI2967" s="50"/>
      <c r="CJ2967" s="50"/>
      <c r="CK2967" s="50"/>
      <c r="CL2967" s="50"/>
      <c r="CM2967" s="50"/>
      <c r="CN2967" s="50"/>
      <c r="CO2967" s="50"/>
      <c r="CP2967" s="50"/>
      <c r="CQ2967" s="50"/>
      <c r="CR2967" s="50"/>
      <c r="CS2967" s="50"/>
      <c r="CT2967" s="50"/>
      <c r="CU2967" s="50"/>
      <c r="CV2967" s="50"/>
      <c r="CW2967" s="50"/>
      <c r="CX2967" s="50"/>
      <c r="CY2967" s="50"/>
      <c r="CZ2967" s="50"/>
      <c r="DA2967" s="50"/>
      <c r="DB2967" s="50"/>
      <c r="DC2967" s="50"/>
      <c r="DD2967" s="50"/>
      <c r="DE2967" s="50"/>
      <c r="DF2967" s="50"/>
    </row>
    <row r="2968" spans="2:110" x14ac:dyDescent="0.2">
      <c r="B2968" s="176"/>
      <c r="C2968" s="176"/>
      <c r="E2968" s="203"/>
      <c r="F2968" s="203"/>
      <c r="G2968" s="203"/>
      <c r="H2968" s="203"/>
      <c r="I2968" s="203"/>
      <c r="J2968" s="203"/>
      <c r="K2968" s="203"/>
      <c r="L2968" s="203"/>
      <c r="M2968" s="203"/>
      <c r="N2968" s="203"/>
      <c r="O2968" s="203"/>
      <c r="P2968" s="203"/>
      <c r="Q2968" s="204"/>
      <c r="R2968" s="204"/>
      <c r="S2968" s="234"/>
      <c r="T2968" s="50"/>
      <c r="U2968" s="50"/>
      <c r="V2968" s="50"/>
      <c r="W2968" s="50"/>
      <c r="X2968" s="50"/>
      <c r="Y2968" s="50"/>
      <c r="Z2968" s="250"/>
      <c r="AA2968" s="238"/>
      <c r="AB2968" s="50"/>
      <c r="AC2968" s="50"/>
      <c r="AD2968" s="50"/>
      <c r="AE2968" s="50"/>
      <c r="AF2968" s="50"/>
      <c r="AG2968" s="50"/>
      <c r="AH2968" s="50"/>
      <c r="AI2968" s="50"/>
      <c r="AJ2968" s="50"/>
      <c r="AK2968" s="50"/>
      <c r="AL2968" s="50"/>
      <c r="AM2968" s="50"/>
      <c r="AN2968" s="50"/>
      <c r="AO2968" s="50"/>
      <c r="AP2968" s="50"/>
      <c r="AQ2968" s="50"/>
      <c r="AR2968" s="50"/>
      <c r="AS2968" s="50"/>
      <c r="AT2968" s="50"/>
      <c r="AU2968" s="50"/>
      <c r="AV2968" s="50"/>
      <c r="AW2968" s="50"/>
      <c r="AX2968" s="50"/>
      <c r="AY2968" s="50"/>
      <c r="AZ2968" s="50"/>
      <c r="BA2968" s="50"/>
      <c r="BB2968" s="50"/>
      <c r="BC2968" s="50"/>
      <c r="BD2968" s="50"/>
      <c r="BE2968" s="50"/>
      <c r="BF2968" s="50"/>
      <c r="BG2968" s="50"/>
      <c r="BH2968" s="50"/>
      <c r="BI2968" s="50"/>
      <c r="BJ2968" s="50"/>
      <c r="BK2968" s="50"/>
      <c r="BL2968" s="50"/>
      <c r="BM2968" s="50"/>
      <c r="BN2968" s="50"/>
      <c r="BO2968" s="50"/>
      <c r="BP2968" s="50"/>
      <c r="BQ2968" s="50"/>
      <c r="BR2968" s="50"/>
      <c r="BS2968" s="50"/>
      <c r="BT2968" s="50"/>
      <c r="BU2968" s="50"/>
      <c r="BV2968" s="50"/>
      <c r="BW2968" s="50"/>
      <c r="BX2968" s="50"/>
      <c r="BY2968" s="50"/>
      <c r="BZ2968" s="50"/>
      <c r="CA2968" s="50"/>
      <c r="CB2968" s="50"/>
      <c r="CC2968" s="50"/>
      <c r="CD2968" s="50"/>
      <c r="CE2968" s="50"/>
      <c r="CF2968" s="50"/>
      <c r="CG2968" s="50"/>
      <c r="CH2968" s="50"/>
      <c r="CI2968" s="50"/>
      <c r="CJ2968" s="50"/>
      <c r="CK2968" s="50"/>
      <c r="CL2968" s="50"/>
      <c r="CM2968" s="50"/>
      <c r="CN2968" s="50"/>
      <c r="CO2968" s="50"/>
      <c r="CP2968" s="50"/>
      <c r="CQ2968" s="50"/>
      <c r="CR2968" s="50"/>
      <c r="CS2968" s="50"/>
      <c r="CT2968" s="50"/>
      <c r="CU2968" s="50"/>
      <c r="CV2968" s="50"/>
      <c r="CW2968" s="50"/>
      <c r="CX2968" s="50"/>
      <c r="CY2968" s="50"/>
      <c r="CZ2968" s="50"/>
      <c r="DA2968" s="50"/>
      <c r="DB2968" s="50"/>
      <c r="DC2968" s="50"/>
      <c r="DD2968" s="50"/>
      <c r="DE2968" s="50"/>
      <c r="DF2968" s="50"/>
    </row>
    <row r="2969" spans="2:110" x14ac:dyDescent="0.2">
      <c r="B2969" s="176"/>
      <c r="C2969" s="176"/>
      <c r="E2969" s="203"/>
      <c r="F2969" s="203"/>
      <c r="G2969" s="203"/>
      <c r="H2969" s="203"/>
      <c r="I2969" s="203"/>
      <c r="J2969" s="203"/>
      <c r="K2969" s="203"/>
      <c r="L2969" s="203"/>
      <c r="M2969" s="203"/>
      <c r="N2969" s="203"/>
      <c r="O2969" s="203"/>
      <c r="P2969" s="203"/>
      <c r="Q2969" s="204"/>
      <c r="R2969" s="204"/>
      <c r="S2969" s="234"/>
      <c r="T2969" s="50"/>
      <c r="U2969" s="50"/>
      <c r="V2969" s="50"/>
      <c r="W2969" s="50"/>
      <c r="X2969" s="50"/>
      <c r="Y2969" s="50"/>
      <c r="Z2969" s="250"/>
      <c r="AA2969" s="238"/>
      <c r="AB2969" s="50"/>
      <c r="AC2969" s="50"/>
      <c r="AD2969" s="50"/>
      <c r="AE2969" s="50"/>
      <c r="AF2969" s="50"/>
      <c r="AG2969" s="50"/>
      <c r="AH2969" s="50"/>
      <c r="AI2969" s="50"/>
      <c r="AJ2969" s="50"/>
      <c r="AK2969" s="50"/>
      <c r="AL2969" s="50"/>
      <c r="AM2969" s="50"/>
      <c r="AN2969" s="50"/>
      <c r="AO2969" s="50"/>
      <c r="AP2969" s="50"/>
      <c r="AQ2969" s="50"/>
      <c r="AR2969" s="50"/>
      <c r="AS2969" s="50"/>
      <c r="AT2969" s="50"/>
      <c r="AU2969" s="50"/>
      <c r="AV2969" s="50"/>
      <c r="AW2969" s="50"/>
      <c r="AX2969" s="50"/>
      <c r="AY2969" s="50"/>
      <c r="AZ2969" s="50"/>
      <c r="BA2969" s="50"/>
      <c r="BB2969" s="50"/>
      <c r="BC2969" s="50"/>
      <c r="BD2969" s="50"/>
      <c r="BE2969" s="50"/>
      <c r="BF2969" s="50"/>
      <c r="BG2969" s="50"/>
      <c r="BH2969" s="50"/>
      <c r="BI2969" s="50"/>
      <c r="BJ2969" s="50"/>
      <c r="BK2969" s="50"/>
      <c r="BL2969" s="50"/>
      <c r="BM2969" s="50"/>
      <c r="BN2969" s="50"/>
      <c r="BO2969" s="50"/>
      <c r="BP2969" s="50"/>
      <c r="BQ2969" s="50"/>
      <c r="BR2969" s="50"/>
      <c r="BS2969" s="50"/>
      <c r="BT2969" s="50"/>
      <c r="BU2969" s="50"/>
      <c r="BV2969" s="50"/>
      <c r="BW2969" s="50"/>
      <c r="BX2969" s="50"/>
      <c r="BY2969" s="50"/>
      <c r="BZ2969" s="50"/>
      <c r="CA2969" s="50"/>
      <c r="CB2969" s="50"/>
      <c r="CC2969" s="50"/>
      <c r="CD2969" s="50"/>
      <c r="CE2969" s="50"/>
      <c r="CF2969" s="50"/>
      <c r="CG2969" s="50"/>
      <c r="CH2969" s="50"/>
      <c r="CI2969" s="50"/>
      <c r="CJ2969" s="50"/>
      <c r="CK2969" s="50"/>
      <c r="CL2969" s="50"/>
      <c r="CM2969" s="50"/>
      <c r="CN2969" s="50"/>
      <c r="CO2969" s="50"/>
      <c r="CP2969" s="50"/>
      <c r="CQ2969" s="50"/>
      <c r="CR2969" s="50"/>
      <c r="CS2969" s="50"/>
      <c r="CT2969" s="50"/>
      <c r="CU2969" s="50"/>
      <c r="CV2969" s="50"/>
      <c r="CW2969" s="50"/>
      <c r="CX2969" s="50"/>
      <c r="CY2969" s="50"/>
      <c r="CZ2969" s="50"/>
      <c r="DA2969" s="50"/>
      <c r="DB2969" s="50"/>
      <c r="DC2969" s="50"/>
      <c r="DD2969" s="50"/>
      <c r="DE2969" s="50"/>
      <c r="DF2969" s="50"/>
    </row>
    <row r="2970" spans="2:110" x14ac:dyDescent="0.2">
      <c r="B2970" s="176"/>
      <c r="C2970" s="176"/>
      <c r="E2970" s="203"/>
      <c r="F2970" s="203"/>
      <c r="G2970" s="203"/>
      <c r="H2970" s="203"/>
      <c r="I2970" s="203"/>
      <c r="J2970" s="203"/>
      <c r="K2970" s="203"/>
      <c r="L2970" s="203"/>
      <c r="M2970" s="203"/>
      <c r="N2970" s="203"/>
      <c r="O2970" s="203"/>
      <c r="P2970" s="203"/>
      <c r="Q2970" s="204"/>
      <c r="R2970" s="204"/>
      <c r="S2970" s="234"/>
      <c r="T2970" s="50"/>
      <c r="U2970" s="50"/>
      <c r="V2970" s="50"/>
      <c r="W2970" s="50"/>
      <c r="X2970" s="50"/>
      <c r="Y2970" s="50"/>
      <c r="Z2970" s="250"/>
      <c r="AA2970" s="238"/>
      <c r="AB2970" s="50"/>
      <c r="AC2970" s="50"/>
      <c r="AD2970" s="50"/>
      <c r="AE2970" s="50"/>
      <c r="AF2970" s="50"/>
      <c r="AG2970" s="50"/>
      <c r="AH2970" s="50"/>
      <c r="AI2970" s="50"/>
      <c r="AJ2970" s="50"/>
      <c r="AK2970" s="50"/>
      <c r="AL2970" s="50"/>
      <c r="AM2970" s="50"/>
      <c r="AN2970" s="50"/>
      <c r="AO2970" s="50"/>
      <c r="AP2970" s="50"/>
      <c r="AQ2970" s="50"/>
      <c r="AR2970" s="50"/>
      <c r="AS2970" s="50"/>
      <c r="AT2970" s="50"/>
      <c r="AU2970" s="50"/>
      <c r="AV2970" s="50"/>
      <c r="AW2970" s="50"/>
      <c r="AX2970" s="50"/>
      <c r="AY2970" s="50"/>
      <c r="AZ2970" s="50"/>
      <c r="BA2970" s="50"/>
      <c r="BB2970" s="50"/>
      <c r="BC2970" s="50"/>
      <c r="BD2970" s="50"/>
      <c r="BE2970" s="50"/>
      <c r="BF2970" s="50"/>
      <c r="BG2970" s="50"/>
      <c r="BH2970" s="50"/>
      <c r="BI2970" s="50"/>
      <c r="BJ2970" s="50"/>
      <c r="BK2970" s="50"/>
      <c r="BL2970" s="50"/>
      <c r="BM2970" s="50"/>
      <c r="BN2970" s="50"/>
      <c r="BO2970" s="50"/>
      <c r="BP2970" s="50"/>
      <c r="BQ2970" s="50"/>
      <c r="BR2970" s="50"/>
      <c r="BS2970" s="50"/>
      <c r="BT2970" s="50"/>
      <c r="BU2970" s="50"/>
      <c r="BV2970" s="50"/>
      <c r="BW2970" s="50"/>
      <c r="BX2970" s="50"/>
      <c r="BY2970" s="50"/>
      <c r="BZ2970" s="50"/>
      <c r="CA2970" s="50"/>
      <c r="CB2970" s="50"/>
      <c r="CC2970" s="50"/>
      <c r="CD2970" s="50"/>
      <c r="CE2970" s="50"/>
      <c r="CF2970" s="50"/>
      <c r="CG2970" s="50"/>
      <c r="CH2970" s="50"/>
      <c r="CI2970" s="50"/>
      <c r="CJ2970" s="50"/>
      <c r="CK2970" s="50"/>
      <c r="CL2970" s="50"/>
      <c r="CM2970" s="50"/>
      <c r="CN2970" s="50"/>
      <c r="CO2970" s="50"/>
      <c r="CP2970" s="50"/>
      <c r="CQ2970" s="50"/>
      <c r="CR2970" s="50"/>
      <c r="CS2970" s="50"/>
      <c r="CT2970" s="50"/>
      <c r="CU2970" s="50"/>
      <c r="CV2970" s="50"/>
      <c r="CW2970" s="50"/>
      <c r="CX2970" s="50"/>
      <c r="CY2970" s="50"/>
      <c r="CZ2970" s="50"/>
      <c r="DA2970" s="50"/>
      <c r="DB2970" s="50"/>
      <c r="DC2970" s="50"/>
      <c r="DD2970" s="50"/>
      <c r="DE2970" s="50"/>
      <c r="DF2970" s="50"/>
    </row>
    <row r="2971" spans="2:110" x14ac:dyDescent="0.2">
      <c r="B2971" s="176"/>
      <c r="C2971" s="176"/>
      <c r="E2971" s="203"/>
      <c r="F2971" s="203"/>
      <c r="G2971" s="203"/>
      <c r="H2971" s="203"/>
      <c r="I2971" s="203"/>
      <c r="J2971" s="203"/>
      <c r="K2971" s="203"/>
      <c r="L2971" s="203"/>
      <c r="M2971" s="203"/>
      <c r="N2971" s="203"/>
      <c r="O2971" s="203"/>
      <c r="P2971" s="203"/>
      <c r="Q2971" s="204"/>
      <c r="R2971" s="204"/>
      <c r="S2971" s="234"/>
      <c r="T2971" s="50"/>
      <c r="U2971" s="50"/>
      <c r="V2971" s="50"/>
      <c r="W2971" s="50"/>
      <c r="X2971" s="50"/>
      <c r="Y2971" s="50"/>
      <c r="Z2971" s="250"/>
      <c r="AA2971" s="238"/>
      <c r="AB2971" s="50"/>
      <c r="AC2971" s="50"/>
      <c r="AD2971" s="50"/>
      <c r="AE2971" s="50"/>
      <c r="AF2971" s="50"/>
      <c r="AG2971" s="50"/>
      <c r="AH2971" s="50"/>
      <c r="AI2971" s="50"/>
      <c r="AJ2971" s="50"/>
      <c r="AK2971" s="50"/>
      <c r="AL2971" s="50"/>
      <c r="AM2971" s="50"/>
      <c r="AN2971" s="50"/>
      <c r="AO2971" s="50"/>
      <c r="AP2971" s="50"/>
      <c r="AQ2971" s="50"/>
      <c r="AR2971" s="50"/>
      <c r="AS2971" s="50"/>
      <c r="AT2971" s="50"/>
      <c r="AU2971" s="50"/>
      <c r="AV2971" s="50"/>
      <c r="AW2971" s="50"/>
      <c r="AX2971" s="50"/>
      <c r="AY2971" s="50"/>
      <c r="AZ2971" s="50"/>
      <c r="BA2971" s="50"/>
      <c r="BB2971" s="50"/>
      <c r="BC2971" s="50"/>
      <c r="BD2971" s="50"/>
      <c r="BE2971" s="50"/>
      <c r="BF2971" s="50"/>
      <c r="BG2971" s="50"/>
      <c r="BH2971" s="50"/>
      <c r="BI2971" s="50"/>
      <c r="BJ2971" s="50"/>
      <c r="BK2971" s="50"/>
      <c r="BL2971" s="50"/>
      <c r="BM2971" s="50"/>
      <c r="BN2971" s="50"/>
      <c r="BO2971" s="50"/>
      <c r="BP2971" s="50"/>
      <c r="BQ2971" s="50"/>
      <c r="BR2971" s="50"/>
      <c r="BS2971" s="50"/>
      <c r="BT2971" s="50"/>
      <c r="BU2971" s="50"/>
      <c r="BV2971" s="50"/>
      <c r="BW2971" s="50"/>
      <c r="BX2971" s="50"/>
      <c r="BY2971" s="50"/>
      <c r="BZ2971" s="50"/>
      <c r="CA2971" s="50"/>
      <c r="CB2971" s="50"/>
      <c r="CC2971" s="50"/>
      <c r="CD2971" s="50"/>
      <c r="CE2971" s="50"/>
      <c r="CF2971" s="50"/>
      <c r="CG2971" s="50"/>
      <c r="CH2971" s="50"/>
      <c r="CI2971" s="50"/>
      <c r="CJ2971" s="50"/>
      <c r="CK2971" s="50"/>
      <c r="CL2971" s="50"/>
      <c r="CM2971" s="50"/>
      <c r="CN2971" s="50"/>
      <c r="CO2971" s="50"/>
      <c r="CP2971" s="50"/>
      <c r="CQ2971" s="50"/>
      <c r="CR2971" s="50"/>
      <c r="CS2971" s="50"/>
      <c r="CT2971" s="50"/>
      <c r="CU2971" s="50"/>
      <c r="CV2971" s="50"/>
      <c r="CW2971" s="50"/>
      <c r="CX2971" s="50"/>
      <c r="CY2971" s="50"/>
      <c r="CZ2971" s="50"/>
      <c r="DA2971" s="50"/>
      <c r="DB2971" s="50"/>
      <c r="DC2971" s="50"/>
      <c r="DD2971" s="50"/>
      <c r="DE2971" s="50"/>
      <c r="DF2971" s="50"/>
    </row>
    <row r="2972" spans="2:110" x14ac:dyDescent="0.2">
      <c r="B2972" s="176"/>
      <c r="C2972" s="176"/>
      <c r="E2972" s="203"/>
      <c r="F2972" s="203"/>
      <c r="G2972" s="203"/>
      <c r="H2972" s="203"/>
      <c r="I2972" s="203"/>
      <c r="J2972" s="203"/>
      <c r="K2972" s="203"/>
      <c r="L2972" s="203"/>
      <c r="M2972" s="203"/>
      <c r="N2972" s="203"/>
      <c r="O2972" s="203"/>
      <c r="P2972" s="203"/>
      <c r="Q2972" s="204"/>
      <c r="R2972" s="204"/>
      <c r="S2972" s="234"/>
      <c r="T2972" s="50"/>
      <c r="U2972" s="50"/>
      <c r="V2972" s="50"/>
      <c r="W2972" s="50"/>
      <c r="X2972" s="50"/>
      <c r="Y2972" s="50"/>
      <c r="Z2972" s="250"/>
      <c r="AA2972" s="238"/>
      <c r="AB2972" s="50"/>
      <c r="AC2972" s="50"/>
      <c r="AD2972" s="50"/>
      <c r="AE2972" s="50"/>
      <c r="AF2972" s="50"/>
      <c r="AG2972" s="50"/>
      <c r="AH2972" s="50"/>
      <c r="AI2972" s="50"/>
      <c r="AJ2972" s="50"/>
      <c r="AK2972" s="50"/>
      <c r="AL2972" s="50"/>
      <c r="AM2972" s="50"/>
      <c r="AN2972" s="50"/>
      <c r="AO2972" s="50"/>
      <c r="AP2972" s="50"/>
      <c r="AQ2972" s="50"/>
      <c r="AR2972" s="50"/>
      <c r="AS2972" s="50"/>
      <c r="AT2972" s="50"/>
      <c r="AU2972" s="50"/>
      <c r="AV2972" s="50"/>
      <c r="AW2972" s="50"/>
      <c r="AX2972" s="50"/>
      <c r="AY2972" s="50"/>
      <c r="AZ2972" s="50"/>
      <c r="BA2972" s="50"/>
      <c r="BB2972" s="50"/>
      <c r="BC2972" s="50"/>
      <c r="BD2972" s="50"/>
      <c r="BE2972" s="50"/>
      <c r="BF2972" s="50"/>
      <c r="BG2972" s="50"/>
      <c r="BH2972" s="50"/>
      <c r="BI2972" s="50"/>
      <c r="BJ2972" s="50"/>
      <c r="BK2972" s="50"/>
      <c r="BL2972" s="50"/>
      <c r="BM2972" s="50"/>
      <c r="BN2972" s="50"/>
      <c r="BO2972" s="50"/>
      <c r="BP2972" s="50"/>
      <c r="BQ2972" s="50"/>
      <c r="BR2972" s="50"/>
      <c r="BS2972" s="50"/>
      <c r="BT2972" s="50"/>
      <c r="BU2972" s="50"/>
      <c r="BV2972" s="50"/>
      <c r="BW2972" s="50"/>
      <c r="BX2972" s="50"/>
      <c r="BY2972" s="50"/>
      <c r="BZ2972" s="50"/>
      <c r="CA2972" s="50"/>
      <c r="CB2972" s="50"/>
      <c r="CC2972" s="50"/>
      <c r="CD2972" s="50"/>
      <c r="CE2972" s="50"/>
      <c r="CF2972" s="50"/>
      <c r="CG2972" s="50"/>
      <c r="CH2972" s="50"/>
      <c r="CI2972" s="50"/>
      <c r="CJ2972" s="50"/>
      <c r="CK2972" s="50"/>
      <c r="CL2972" s="50"/>
      <c r="CM2972" s="50"/>
      <c r="CN2972" s="50"/>
      <c r="CO2972" s="50"/>
      <c r="CP2972" s="50"/>
      <c r="CQ2972" s="50"/>
      <c r="CR2972" s="50"/>
      <c r="CS2972" s="50"/>
      <c r="CT2972" s="50"/>
      <c r="CU2972" s="50"/>
      <c r="CV2972" s="50"/>
      <c r="CW2972" s="50"/>
      <c r="CX2972" s="50"/>
      <c r="CY2972" s="50"/>
      <c r="CZ2972" s="50"/>
      <c r="DA2972" s="50"/>
      <c r="DB2972" s="50"/>
      <c r="DC2972" s="50"/>
      <c r="DD2972" s="50"/>
      <c r="DE2972" s="50"/>
      <c r="DF2972" s="50"/>
    </row>
    <row r="2973" spans="2:110" x14ac:dyDescent="0.2">
      <c r="B2973" s="176"/>
      <c r="C2973" s="176"/>
      <c r="D2973" s="200"/>
      <c r="E2973" s="203"/>
      <c r="F2973" s="203"/>
      <c r="G2973" s="203"/>
      <c r="H2973" s="203"/>
      <c r="I2973" s="203"/>
      <c r="J2973" s="203"/>
      <c r="K2973" s="203"/>
      <c r="L2973" s="203"/>
      <c r="M2973" s="203"/>
      <c r="N2973" s="203"/>
      <c r="O2973" s="203"/>
      <c r="P2973" s="203"/>
      <c r="Q2973" s="204"/>
      <c r="R2973" s="204"/>
      <c r="S2973" s="234"/>
      <c r="T2973" s="50"/>
      <c r="U2973" s="50"/>
      <c r="V2973" s="50"/>
      <c r="W2973" s="50"/>
      <c r="X2973" s="50"/>
      <c r="Y2973" s="50"/>
      <c r="Z2973" s="250"/>
      <c r="AA2973" s="238"/>
      <c r="AB2973" s="50"/>
      <c r="AC2973" s="50"/>
      <c r="AD2973" s="50"/>
      <c r="AE2973" s="50"/>
      <c r="AF2973" s="50"/>
      <c r="AG2973" s="50"/>
      <c r="AH2973" s="50"/>
      <c r="AI2973" s="50"/>
      <c r="AJ2973" s="50"/>
      <c r="AK2973" s="50"/>
      <c r="AL2973" s="50"/>
      <c r="AM2973" s="50"/>
      <c r="AN2973" s="50"/>
      <c r="AO2973" s="50"/>
      <c r="AP2973" s="50"/>
      <c r="AQ2973" s="50"/>
      <c r="AR2973" s="50"/>
      <c r="AS2973" s="50"/>
      <c r="AT2973" s="50"/>
      <c r="AU2973" s="50"/>
      <c r="AV2973" s="50"/>
      <c r="AW2973" s="50"/>
      <c r="AX2973" s="50"/>
      <c r="AY2973" s="50"/>
      <c r="AZ2973" s="50"/>
      <c r="BA2973" s="50"/>
      <c r="BB2973" s="50"/>
      <c r="BC2973" s="50"/>
      <c r="BD2973" s="50"/>
      <c r="BE2973" s="50"/>
      <c r="BF2973" s="50"/>
      <c r="BG2973" s="50"/>
      <c r="BH2973" s="50"/>
      <c r="BI2973" s="50"/>
      <c r="BJ2973" s="50"/>
      <c r="BK2973" s="50"/>
      <c r="BL2973" s="50"/>
      <c r="BM2973" s="50"/>
      <c r="BN2973" s="50"/>
      <c r="BO2973" s="50"/>
      <c r="BP2973" s="50"/>
      <c r="BQ2973" s="50"/>
      <c r="BR2973" s="50"/>
      <c r="BS2973" s="50"/>
      <c r="BT2973" s="50"/>
      <c r="BU2973" s="50"/>
      <c r="BV2973" s="50"/>
      <c r="BW2973" s="50"/>
      <c r="BX2973" s="50"/>
      <c r="BY2973" s="50"/>
      <c r="BZ2973" s="50"/>
      <c r="CA2973" s="50"/>
      <c r="CB2973" s="50"/>
      <c r="CC2973" s="50"/>
      <c r="CD2973" s="50"/>
      <c r="CE2973" s="50"/>
      <c r="CF2973" s="50"/>
      <c r="CG2973" s="50"/>
      <c r="CH2973" s="50"/>
      <c r="CI2973" s="50"/>
      <c r="CJ2973" s="50"/>
      <c r="CK2973" s="50"/>
      <c r="CL2973" s="50"/>
      <c r="CM2973" s="50"/>
      <c r="CN2973" s="50"/>
      <c r="CO2973" s="50"/>
      <c r="CP2973" s="50"/>
      <c r="CQ2973" s="50"/>
      <c r="CR2973" s="50"/>
      <c r="CS2973" s="50"/>
      <c r="CT2973" s="50"/>
      <c r="CU2973" s="50"/>
      <c r="CV2973" s="50"/>
      <c r="CW2973" s="50"/>
      <c r="CX2973" s="50"/>
      <c r="CY2973" s="50"/>
      <c r="CZ2973" s="50"/>
      <c r="DA2973" s="50"/>
      <c r="DB2973" s="50"/>
      <c r="DC2973" s="50"/>
      <c r="DD2973" s="50"/>
      <c r="DE2973" s="50"/>
      <c r="DF2973" s="50"/>
    </row>
    <row r="2974" spans="2:110" x14ac:dyDescent="0.2">
      <c r="B2974" s="176"/>
      <c r="C2974" s="176"/>
      <c r="E2974" s="203"/>
      <c r="F2974" s="203"/>
      <c r="G2974" s="203"/>
      <c r="H2974" s="203"/>
      <c r="I2974" s="203"/>
      <c r="J2974" s="203"/>
      <c r="K2974" s="203"/>
      <c r="L2974" s="203"/>
      <c r="M2974" s="203"/>
      <c r="N2974" s="203"/>
      <c r="O2974" s="203"/>
      <c r="P2974" s="203"/>
      <c r="Q2974" s="204"/>
      <c r="R2974" s="204"/>
      <c r="S2974" s="234"/>
      <c r="T2974" s="50"/>
      <c r="U2974" s="50"/>
      <c r="V2974" s="50"/>
      <c r="W2974" s="50"/>
      <c r="X2974" s="50"/>
      <c r="Y2974" s="50"/>
      <c r="Z2974" s="250"/>
      <c r="AA2974" s="238"/>
      <c r="AB2974" s="50"/>
      <c r="AC2974" s="50"/>
      <c r="AD2974" s="50"/>
      <c r="AE2974" s="50"/>
      <c r="AF2974" s="50"/>
      <c r="AG2974" s="50"/>
      <c r="AH2974" s="50"/>
      <c r="AI2974" s="50"/>
      <c r="AJ2974" s="50"/>
      <c r="AK2974" s="50"/>
      <c r="AL2974" s="50"/>
      <c r="AM2974" s="50"/>
      <c r="AN2974" s="50"/>
      <c r="AO2974" s="50"/>
      <c r="AP2974" s="50"/>
      <c r="AQ2974" s="50"/>
      <c r="AR2974" s="50"/>
      <c r="AS2974" s="50"/>
      <c r="AT2974" s="50"/>
      <c r="AU2974" s="50"/>
      <c r="AV2974" s="50"/>
      <c r="AW2974" s="50"/>
      <c r="AX2974" s="50"/>
      <c r="AY2974" s="50"/>
      <c r="AZ2974" s="50"/>
      <c r="BA2974" s="50"/>
      <c r="BB2974" s="50"/>
      <c r="BC2974" s="50"/>
      <c r="BD2974" s="50"/>
      <c r="BE2974" s="50"/>
      <c r="BF2974" s="50"/>
      <c r="BG2974" s="50"/>
      <c r="BH2974" s="50"/>
      <c r="BI2974" s="50"/>
      <c r="BJ2974" s="50"/>
      <c r="BK2974" s="50"/>
      <c r="BL2974" s="50"/>
      <c r="BM2974" s="50"/>
      <c r="BN2974" s="50"/>
      <c r="BO2974" s="50"/>
      <c r="BP2974" s="50"/>
      <c r="BQ2974" s="50"/>
      <c r="BR2974" s="50"/>
      <c r="BS2974" s="50"/>
      <c r="BT2974" s="50"/>
      <c r="BU2974" s="50"/>
      <c r="BV2974" s="50"/>
      <c r="BW2974" s="50"/>
      <c r="BX2974" s="50"/>
      <c r="BY2974" s="50"/>
      <c r="BZ2974" s="50"/>
      <c r="CA2974" s="50"/>
      <c r="CB2974" s="50"/>
      <c r="CC2974" s="50"/>
      <c r="CD2974" s="50"/>
      <c r="CE2974" s="50"/>
      <c r="CF2974" s="50"/>
      <c r="CG2974" s="50"/>
      <c r="CH2974" s="50"/>
      <c r="CI2974" s="50"/>
      <c r="CJ2974" s="50"/>
      <c r="CK2974" s="50"/>
      <c r="CL2974" s="50"/>
      <c r="CM2974" s="50"/>
      <c r="CN2974" s="50"/>
      <c r="CO2974" s="50"/>
      <c r="CP2974" s="50"/>
      <c r="CQ2974" s="50"/>
      <c r="CR2974" s="50"/>
      <c r="CS2974" s="50"/>
      <c r="CT2974" s="50"/>
      <c r="CU2974" s="50"/>
      <c r="CV2974" s="50"/>
      <c r="CW2974" s="50"/>
      <c r="CX2974" s="50"/>
      <c r="CY2974" s="50"/>
      <c r="CZ2974" s="50"/>
      <c r="DA2974" s="50"/>
      <c r="DB2974" s="50"/>
      <c r="DC2974" s="50"/>
      <c r="DD2974" s="50"/>
      <c r="DE2974" s="50"/>
      <c r="DF2974" s="50"/>
    </row>
    <row r="2975" spans="2:110" x14ac:dyDescent="0.2">
      <c r="B2975" s="176"/>
      <c r="C2975" s="176"/>
      <c r="E2975" s="203"/>
      <c r="F2975" s="203"/>
      <c r="G2975" s="203"/>
      <c r="H2975" s="203"/>
      <c r="I2975" s="203"/>
      <c r="J2975" s="203"/>
      <c r="K2975" s="203"/>
      <c r="L2975" s="203"/>
      <c r="M2975" s="203"/>
      <c r="N2975" s="203"/>
      <c r="O2975" s="203"/>
      <c r="P2975" s="203"/>
      <c r="Q2975" s="204"/>
      <c r="R2975" s="204"/>
      <c r="S2975" s="234"/>
      <c r="T2975" s="50"/>
      <c r="U2975" s="50"/>
      <c r="V2975" s="50"/>
      <c r="W2975" s="50"/>
      <c r="X2975" s="50"/>
      <c r="Y2975" s="50"/>
      <c r="Z2975" s="250"/>
      <c r="AA2975" s="238"/>
      <c r="AB2975" s="50"/>
      <c r="AC2975" s="50"/>
      <c r="AD2975" s="50"/>
      <c r="AE2975" s="50"/>
      <c r="AF2975" s="50"/>
      <c r="AG2975" s="50"/>
      <c r="AH2975" s="50"/>
      <c r="AI2975" s="50"/>
      <c r="AJ2975" s="50"/>
      <c r="AK2975" s="50"/>
      <c r="AL2975" s="50"/>
      <c r="AM2975" s="50"/>
      <c r="AN2975" s="50"/>
      <c r="AO2975" s="50"/>
      <c r="AP2975" s="50"/>
      <c r="AQ2975" s="50"/>
      <c r="AR2975" s="50"/>
      <c r="AS2975" s="50"/>
      <c r="AT2975" s="50"/>
      <c r="AU2975" s="50"/>
      <c r="AV2975" s="50"/>
      <c r="AW2975" s="50"/>
      <c r="AX2975" s="50"/>
      <c r="AY2975" s="50"/>
      <c r="AZ2975" s="50"/>
      <c r="BA2975" s="50"/>
      <c r="BB2975" s="50"/>
      <c r="BC2975" s="50"/>
      <c r="BD2975" s="50"/>
      <c r="BE2975" s="50"/>
      <c r="BF2975" s="50"/>
      <c r="BG2975" s="50"/>
      <c r="BH2975" s="50"/>
      <c r="BI2975" s="50"/>
      <c r="BJ2975" s="50"/>
      <c r="BK2975" s="50"/>
      <c r="BL2975" s="50"/>
      <c r="BM2975" s="50"/>
      <c r="BN2975" s="50"/>
      <c r="BO2975" s="50"/>
      <c r="BP2975" s="50"/>
      <c r="BQ2975" s="50"/>
      <c r="BR2975" s="50"/>
      <c r="BS2975" s="50"/>
      <c r="BT2975" s="50"/>
      <c r="BU2975" s="50"/>
      <c r="BV2975" s="50"/>
      <c r="BW2975" s="50"/>
      <c r="BX2975" s="50"/>
      <c r="BY2975" s="50"/>
      <c r="BZ2975" s="50"/>
      <c r="CA2975" s="50"/>
      <c r="CB2975" s="50"/>
      <c r="CC2975" s="50"/>
      <c r="CD2975" s="50"/>
      <c r="CE2975" s="50"/>
      <c r="CF2975" s="50"/>
      <c r="CG2975" s="50"/>
      <c r="CH2975" s="50"/>
      <c r="CI2975" s="50"/>
      <c r="CJ2975" s="50"/>
      <c r="CK2975" s="50"/>
      <c r="CL2975" s="50"/>
      <c r="CM2975" s="50"/>
      <c r="CN2975" s="50"/>
      <c r="CO2975" s="50"/>
      <c r="CP2975" s="50"/>
      <c r="CQ2975" s="50"/>
      <c r="CR2975" s="50"/>
      <c r="CS2975" s="50"/>
      <c r="CT2975" s="50"/>
      <c r="CU2975" s="50"/>
      <c r="CV2975" s="50"/>
      <c r="CW2975" s="50"/>
      <c r="CX2975" s="50"/>
      <c r="CY2975" s="50"/>
      <c r="CZ2975" s="50"/>
      <c r="DA2975" s="50"/>
      <c r="DB2975" s="50"/>
      <c r="DC2975" s="50"/>
      <c r="DD2975" s="50"/>
      <c r="DE2975" s="50"/>
      <c r="DF2975" s="50"/>
    </row>
    <row r="2976" spans="2:110" x14ac:dyDescent="0.2">
      <c r="B2976" s="176"/>
      <c r="C2976" s="176"/>
      <c r="E2976" s="203"/>
      <c r="F2976" s="203"/>
      <c r="G2976" s="203"/>
      <c r="H2976" s="203"/>
      <c r="I2976" s="203"/>
      <c r="J2976" s="203"/>
      <c r="K2976" s="203"/>
      <c r="L2976" s="203"/>
      <c r="M2976" s="203"/>
      <c r="N2976" s="203"/>
      <c r="O2976" s="203"/>
      <c r="P2976" s="203"/>
      <c r="Q2976" s="204"/>
      <c r="R2976" s="204"/>
      <c r="S2976" s="234"/>
      <c r="T2976" s="50"/>
      <c r="U2976" s="50"/>
      <c r="V2976" s="50"/>
      <c r="W2976" s="50"/>
      <c r="X2976" s="50"/>
      <c r="Y2976" s="50"/>
      <c r="Z2976" s="250"/>
      <c r="AA2976" s="238"/>
      <c r="AB2976" s="50"/>
      <c r="AC2976" s="50"/>
      <c r="AD2976" s="50"/>
      <c r="AE2976" s="50"/>
      <c r="AF2976" s="50"/>
      <c r="AG2976" s="50"/>
      <c r="AH2976" s="50"/>
      <c r="AI2976" s="50"/>
      <c r="AJ2976" s="50"/>
      <c r="AK2976" s="50"/>
      <c r="AL2976" s="50"/>
      <c r="AM2976" s="50"/>
      <c r="AN2976" s="50"/>
      <c r="AO2976" s="50"/>
      <c r="AP2976" s="50"/>
      <c r="AQ2976" s="50"/>
      <c r="AR2976" s="50"/>
      <c r="AS2976" s="50"/>
      <c r="AT2976" s="50"/>
      <c r="AU2976" s="50"/>
      <c r="AV2976" s="50"/>
      <c r="AW2976" s="50"/>
      <c r="AX2976" s="50"/>
      <c r="AY2976" s="50"/>
      <c r="AZ2976" s="50"/>
      <c r="BA2976" s="50"/>
      <c r="BB2976" s="50"/>
      <c r="BC2976" s="50"/>
      <c r="BD2976" s="50"/>
      <c r="BE2976" s="50"/>
      <c r="BF2976" s="50"/>
      <c r="BG2976" s="50"/>
      <c r="BH2976" s="50"/>
      <c r="BI2976" s="50"/>
      <c r="BJ2976" s="50"/>
      <c r="BK2976" s="50"/>
      <c r="BL2976" s="50"/>
      <c r="BM2976" s="50"/>
      <c r="BN2976" s="50"/>
      <c r="BO2976" s="50"/>
      <c r="BP2976" s="50"/>
      <c r="BQ2976" s="50"/>
      <c r="BR2976" s="50"/>
      <c r="BS2976" s="50"/>
      <c r="BT2976" s="50"/>
      <c r="BU2976" s="50"/>
      <c r="BV2976" s="50"/>
      <c r="BW2976" s="50"/>
      <c r="BX2976" s="50"/>
      <c r="BY2976" s="50"/>
      <c r="BZ2976" s="50"/>
      <c r="CA2976" s="50"/>
      <c r="CB2976" s="50"/>
      <c r="CC2976" s="50"/>
      <c r="CD2976" s="50"/>
      <c r="CE2976" s="50"/>
      <c r="CF2976" s="50"/>
      <c r="CG2976" s="50"/>
      <c r="CH2976" s="50"/>
      <c r="CI2976" s="50"/>
      <c r="CJ2976" s="50"/>
      <c r="CK2976" s="50"/>
      <c r="CL2976" s="50"/>
      <c r="CM2976" s="50"/>
      <c r="CN2976" s="50"/>
      <c r="CO2976" s="50"/>
      <c r="CP2976" s="50"/>
      <c r="CQ2976" s="50"/>
      <c r="CR2976" s="50"/>
      <c r="CS2976" s="50"/>
      <c r="CT2976" s="50"/>
      <c r="CU2976" s="50"/>
      <c r="CV2976" s="50"/>
      <c r="CW2976" s="50"/>
      <c r="CX2976" s="50"/>
      <c r="CY2976" s="50"/>
      <c r="CZ2976" s="50"/>
      <c r="DA2976" s="50"/>
      <c r="DB2976" s="50"/>
      <c r="DC2976" s="50"/>
      <c r="DD2976" s="50"/>
      <c r="DE2976" s="50"/>
      <c r="DF2976" s="50"/>
    </row>
    <row r="2977" spans="2:110" x14ac:dyDescent="0.2">
      <c r="B2977" s="176"/>
      <c r="C2977" s="176"/>
      <c r="E2977" s="203"/>
      <c r="F2977" s="203"/>
      <c r="G2977" s="203"/>
      <c r="H2977" s="203"/>
      <c r="I2977" s="203"/>
      <c r="J2977" s="203"/>
      <c r="K2977" s="203"/>
      <c r="L2977" s="203"/>
      <c r="M2977" s="203"/>
      <c r="N2977" s="203"/>
      <c r="O2977" s="203"/>
      <c r="P2977" s="203"/>
      <c r="Q2977" s="204"/>
      <c r="R2977" s="204"/>
      <c r="S2977" s="234"/>
      <c r="T2977" s="50"/>
      <c r="U2977" s="50"/>
      <c r="V2977" s="50"/>
      <c r="W2977" s="50"/>
      <c r="X2977" s="50"/>
      <c r="Y2977" s="50"/>
      <c r="Z2977" s="250"/>
      <c r="AA2977" s="238"/>
      <c r="AB2977" s="50"/>
      <c r="AC2977" s="50"/>
      <c r="AD2977" s="50"/>
      <c r="AE2977" s="50"/>
      <c r="AF2977" s="50"/>
      <c r="AG2977" s="50"/>
      <c r="AH2977" s="50"/>
      <c r="AI2977" s="50"/>
      <c r="AJ2977" s="50"/>
      <c r="AK2977" s="50"/>
      <c r="AL2977" s="50"/>
      <c r="AM2977" s="50"/>
      <c r="AN2977" s="50"/>
      <c r="AO2977" s="50"/>
      <c r="AP2977" s="50"/>
      <c r="AQ2977" s="50"/>
      <c r="AR2977" s="50"/>
      <c r="AS2977" s="50"/>
      <c r="AT2977" s="50"/>
      <c r="AU2977" s="50"/>
      <c r="AV2977" s="50"/>
      <c r="AW2977" s="50"/>
      <c r="AX2977" s="50"/>
      <c r="AY2977" s="50"/>
      <c r="AZ2977" s="50"/>
      <c r="BA2977" s="50"/>
      <c r="BB2977" s="50"/>
      <c r="BC2977" s="50"/>
      <c r="BD2977" s="50"/>
      <c r="BE2977" s="50"/>
      <c r="BF2977" s="50"/>
      <c r="BG2977" s="50"/>
      <c r="BH2977" s="50"/>
      <c r="BI2977" s="50"/>
      <c r="BJ2977" s="50"/>
      <c r="BK2977" s="50"/>
      <c r="BL2977" s="50"/>
      <c r="BM2977" s="50"/>
      <c r="BN2977" s="50"/>
      <c r="BO2977" s="50"/>
      <c r="BP2977" s="50"/>
      <c r="BQ2977" s="50"/>
      <c r="BR2977" s="50"/>
      <c r="BS2977" s="50"/>
      <c r="BT2977" s="50"/>
      <c r="BU2977" s="50"/>
      <c r="BV2977" s="50"/>
      <c r="BW2977" s="50"/>
      <c r="BX2977" s="50"/>
      <c r="BY2977" s="50"/>
      <c r="BZ2977" s="50"/>
      <c r="CA2977" s="50"/>
      <c r="CB2977" s="50"/>
      <c r="CC2977" s="50"/>
      <c r="CD2977" s="50"/>
      <c r="CE2977" s="50"/>
      <c r="CF2977" s="50"/>
      <c r="CG2977" s="50"/>
      <c r="CH2977" s="50"/>
      <c r="CI2977" s="50"/>
      <c r="CJ2977" s="50"/>
      <c r="CK2977" s="50"/>
      <c r="CL2977" s="50"/>
      <c r="CM2977" s="50"/>
      <c r="CN2977" s="50"/>
      <c r="CO2977" s="50"/>
      <c r="CP2977" s="50"/>
      <c r="CQ2977" s="50"/>
      <c r="CR2977" s="50"/>
      <c r="CS2977" s="50"/>
      <c r="CT2977" s="50"/>
      <c r="CU2977" s="50"/>
      <c r="CV2977" s="50"/>
      <c r="CW2977" s="50"/>
      <c r="CX2977" s="50"/>
      <c r="CY2977" s="50"/>
      <c r="CZ2977" s="50"/>
      <c r="DA2977" s="50"/>
      <c r="DB2977" s="50"/>
      <c r="DC2977" s="50"/>
      <c r="DD2977" s="50"/>
      <c r="DE2977" s="50"/>
      <c r="DF2977" s="50"/>
    </row>
    <row r="2978" spans="2:110" x14ac:dyDescent="0.2">
      <c r="B2978" s="176"/>
      <c r="C2978" s="176"/>
      <c r="E2978" s="203"/>
      <c r="F2978" s="203"/>
      <c r="G2978" s="203"/>
      <c r="H2978" s="203"/>
      <c r="I2978" s="203"/>
      <c r="J2978" s="203"/>
      <c r="K2978" s="203"/>
      <c r="L2978" s="203"/>
      <c r="M2978" s="203"/>
      <c r="N2978" s="203"/>
      <c r="O2978" s="203"/>
      <c r="P2978" s="203"/>
      <c r="Q2978" s="204"/>
      <c r="R2978" s="204"/>
      <c r="S2978" s="234"/>
      <c r="T2978" s="50"/>
      <c r="U2978" s="50"/>
      <c r="V2978" s="50"/>
      <c r="W2978" s="50"/>
      <c r="X2978" s="50"/>
      <c r="Y2978" s="50"/>
      <c r="Z2978" s="250"/>
      <c r="AA2978" s="238"/>
      <c r="AB2978" s="50"/>
      <c r="AC2978" s="50"/>
      <c r="AD2978" s="50"/>
      <c r="AE2978" s="50"/>
      <c r="AF2978" s="50"/>
      <c r="AG2978" s="50"/>
      <c r="AH2978" s="50"/>
      <c r="AI2978" s="50"/>
      <c r="AJ2978" s="50"/>
      <c r="AK2978" s="50"/>
      <c r="AL2978" s="50"/>
      <c r="AM2978" s="50"/>
      <c r="AN2978" s="50"/>
      <c r="AO2978" s="50"/>
      <c r="AP2978" s="50"/>
      <c r="AQ2978" s="50"/>
      <c r="AR2978" s="50"/>
      <c r="AS2978" s="50"/>
      <c r="AT2978" s="50"/>
      <c r="AU2978" s="50"/>
      <c r="AV2978" s="50"/>
      <c r="AW2978" s="50"/>
      <c r="AX2978" s="50"/>
      <c r="AY2978" s="50"/>
      <c r="AZ2978" s="50"/>
      <c r="BA2978" s="50"/>
      <c r="BB2978" s="50"/>
      <c r="BC2978" s="50"/>
      <c r="BD2978" s="50"/>
      <c r="BE2978" s="50"/>
      <c r="BF2978" s="50"/>
      <c r="BG2978" s="50"/>
      <c r="BH2978" s="50"/>
      <c r="BI2978" s="50"/>
      <c r="BJ2978" s="50"/>
      <c r="BK2978" s="50"/>
      <c r="BL2978" s="50"/>
      <c r="BM2978" s="50"/>
      <c r="BN2978" s="50"/>
      <c r="BO2978" s="50"/>
      <c r="BP2978" s="50"/>
      <c r="BQ2978" s="50"/>
      <c r="BR2978" s="50"/>
      <c r="BS2978" s="50"/>
      <c r="BT2978" s="50"/>
      <c r="BU2978" s="50"/>
      <c r="BV2978" s="50"/>
      <c r="BW2978" s="50"/>
      <c r="BX2978" s="50"/>
      <c r="BY2978" s="50"/>
      <c r="BZ2978" s="50"/>
      <c r="CA2978" s="50"/>
      <c r="CB2978" s="50"/>
      <c r="CC2978" s="50"/>
      <c r="CD2978" s="50"/>
      <c r="CE2978" s="50"/>
      <c r="CF2978" s="50"/>
      <c r="CG2978" s="50"/>
      <c r="CH2978" s="50"/>
      <c r="CI2978" s="50"/>
      <c r="CJ2978" s="50"/>
      <c r="CK2978" s="50"/>
      <c r="CL2978" s="50"/>
      <c r="CM2978" s="50"/>
      <c r="CN2978" s="50"/>
      <c r="CO2978" s="50"/>
      <c r="CP2978" s="50"/>
      <c r="CQ2978" s="50"/>
      <c r="CR2978" s="50"/>
      <c r="CS2978" s="50"/>
      <c r="CT2978" s="50"/>
      <c r="CU2978" s="50"/>
      <c r="CV2978" s="50"/>
      <c r="CW2978" s="50"/>
      <c r="CX2978" s="50"/>
      <c r="CY2978" s="50"/>
      <c r="CZ2978" s="50"/>
      <c r="DA2978" s="50"/>
      <c r="DB2978" s="50"/>
      <c r="DC2978" s="50"/>
      <c r="DD2978" s="50"/>
      <c r="DE2978" s="50"/>
      <c r="DF2978" s="50"/>
    </row>
    <row r="2979" spans="2:110" x14ac:dyDescent="0.2">
      <c r="B2979" s="176"/>
      <c r="C2979" s="176"/>
      <c r="E2979" s="203"/>
      <c r="F2979" s="203"/>
      <c r="G2979" s="203"/>
      <c r="H2979" s="203"/>
      <c r="I2979" s="203"/>
      <c r="J2979" s="203"/>
      <c r="K2979" s="203"/>
      <c r="L2979" s="203"/>
      <c r="M2979" s="203"/>
      <c r="N2979" s="203"/>
      <c r="O2979" s="203"/>
      <c r="P2979" s="203"/>
      <c r="Q2979" s="204"/>
      <c r="R2979" s="204"/>
      <c r="S2979" s="234"/>
      <c r="T2979" s="50"/>
      <c r="U2979" s="50"/>
      <c r="V2979" s="50"/>
      <c r="W2979" s="50"/>
      <c r="X2979" s="50"/>
      <c r="Y2979" s="50"/>
      <c r="Z2979" s="250"/>
      <c r="AA2979" s="238"/>
      <c r="AB2979" s="50"/>
      <c r="AC2979" s="50"/>
      <c r="AD2979" s="50"/>
      <c r="AE2979" s="50"/>
      <c r="AF2979" s="50"/>
      <c r="AG2979" s="50"/>
      <c r="AH2979" s="50"/>
      <c r="AI2979" s="50"/>
      <c r="AJ2979" s="50"/>
      <c r="AK2979" s="50"/>
      <c r="AL2979" s="50"/>
      <c r="AM2979" s="50"/>
      <c r="AN2979" s="50"/>
      <c r="AO2979" s="50"/>
      <c r="AP2979" s="50"/>
      <c r="AQ2979" s="50"/>
      <c r="AR2979" s="50"/>
      <c r="AS2979" s="50"/>
      <c r="AT2979" s="50"/>
      <c r="AU2979" s="50"/>
      <c r="AV2979" s="50"/>
      <c r="AW2979" s="50"/>
      <c r="AX2979" s="50"/>
      <c r="AY2979" s="50"/>
      <c r="AZ2979" s="50"/>
      <c r="BA2979" s="50"/>
      <c r="BB2979" s="50"/>
      <c r="BC2979" s="50"/>
      <c r="BD2979" s="50"/>
      <c r="BE2979" s="50"/>
      <c r="BF2979" s="50"/>
      <c r="BG2979" s="50"/>
      <c r="BH2979" s="50"/>
      <c r="BI2979" s="50"/>
      <c r="BJ2979" s="50"/>
      <c r="BK2979" s="50"/>
      <c r="BL2979" s="50"/>
      <c r="BM2979" s="50"/>
      <c r="BN2979" s="50"/>
      <c r="BO2979" s="50"/>
      <c r="BP2979" s="50"/>
      <c r="BQ2979" s="50"/>
      <c r="BR2979" s="50"/>
      <c r="BS2979" s="50"/>
      <c r="BT2979" s="50"/>
      <c r="BU2979" s="50"/>
      <c r="BV2979" s="50"/>
      <c r="BW2979" s="50"/>
      <c r="BX2979" s="50"/>
      <c r="BY2979" s="50"/>
      <c r="BZ2979" s="50"/>
      <c r="CA2979" s="50"/>
      <c r="CB2979" s="50"/>
      <c r="CC2979" s="50"/>
      <c r="CD2979" s="50"/>
      <c r="CE2979" s="50"/>
      <c r="CF2979" s="50"/>
      <c r="CG2979" s="50"/>
      <c r="CH2979" s="50"/>
      <c r="CI2979" s="50"/>
      <c r="CJ2979" s="50"/>
      <c r="CK2979" s="50"/>
      <c r="CL2979" s="50"/>
      <c r="CM2979" s="50"/>
      <c r="CN2979" s="50"/>
      <c r="CO2979" s="50"/>
      <c r="CP2979" s="50"/>
      <c r="CQ2979" s="50"/>
      <c r="CR2979" s="50"/>
      <c r="CS2979" s="50"/>
      <c r="CT2979" s="50"/>
      <c r="CU2979" s="50"/>
      <c r="CV2979" s="50"/>
      <c r="CW2979" s="50"/>
      <c r="CX2979" s="50"/>
      <c r="CY2979" s="50"/>
      <c r="CZ2979" s="50"/>
      <c r="DA2979" s="50"/>
      <c r="DB2979" s="50"/>
      <c r="DC2979" s="50"/>
      <c r="DD2979" s="50"/>
      <c r="DE2979" s="50"/>
      <c r="DF2979" s="50"/>
    </row>
    <row r="2980" spans="2:110" x14ac:dyDescent="0.2">
      <c r="B2980" s="176"/>
      <c r="C2980" s="176"/>
      <c r="E2980" s="203"/>
      <c r="F2980" s="203"/>
      <c r="G2980" s="203"/>
      <c r="H2980" s="203"/>
      <c r="I2980" s="203"/>
      <c r="J2980" s="203"/>
      <c r="K2980" s="203"/>
      <c r="L2980" s="203"/>
      <c r="M2980" s="203"/>
      <c r="N2980" s="203"/>
      <c r="O2980" s="203"/>
      <c r="P2980" s="203"/>
      <c r="Q2980" s="204"/>
      <c r="R2980" s="204"/>
      <c r="S2980" s="234"/>
      <c r="T2980" s="50"/>
      <c r="U2980" s="50"/>
      <c r="V2980" s="50"/>
      <c r="W2980" s="50"/>
      <c r="X2980" s="50"/>
      <c r="Y2980" s="50"/>
      <c r="Z2980" s="250"/>
      <c r="AA2980" s="238"/>
      <c r="AB2980" s="50"/>
      <c r="AC2980" s="50"/>
      <c r="AD2980" s="50"/>
      <c r="AE2980" s="50"/>
      <c r="AF2980" s="50"/>
      <c r="AG2980" s="50"/>
      <c r="AH2980" s="50"/>
      <c r="AI2980" s="50"/>
      <c r="AJ2980" s="50"/>
      <c r="AK2980" s="50"/>
      <c r="AL2980" s="50"/>
      <c r="AM2980" s="50"/>
      <c r="AN2980" s="50"/>
      <c r="AO2980" s="50"/>
      <c r="AP2980" s="50"/>
      <c r="AQ2980" s="50"/>
      <c r="AR2980" s="50"/>
      <c r="AS2980" s="50"/>
      <c r="AT2980" s="50"/>
      <c r="AU2980" s="50"/>
      <c r="AV2980" s="50"/>
      <c r="AW2980" s="50"/>
      <c r="AX2980" s="50"/>
      <c r="AY2980" s="50"/>
      <c r="AZ2980" s="50"/>
      <c r="BA2980" s="50"/>
      <c r="BB2980" s="50"/>
      <c r="BC2980" s="50"/>
      <c r="BD2980" s="50"/>
      <c r="BE2980" s="50"/>
      <c r="BF2980" s="50"/>
      <c r="BG2980" s="50"/>
      <c r="BH2980" s="50"/>
      <c r="BI2980" s="50"/>
      <c r="BJ2980" s="50"/>
      <c r="BK2980" s="50"/>
      <c r="BL2980" s="50"/>
      <c r="BM2980" s="50"/>
      <c r="BN2980" s="50"/>
      <c r="BO2980" s="50"/>
      <c r="BP2980" s="50"/>
      <c r="BQ2980" s="50"/>
      <c r="BR2980" s="50"/>
      <c r="BS2980" s="50"/>
      <c r="BT2980" s="50"/>
      <c r="BU2980" s="50"/>
      <c r="BV2980" s="50"/>
      <c r="BW2980" s="50"/>
      <c r="BX2980" s="50"/>
      <c r="BY2980" s="50"/>
      <c r="BZ2980" s="50"/>
      <c r="CA2980" s="50"/>
      <c r="CB2980" s="50"/>
      <c r="CC2980" s="50"/>
      <c r="CD2980" s="50"/>
      <c r="CE2980" s="50"/>
      <c r="CF2980" s="50"/>
      <c r="CG2980" s="50"/>
      <c r="CH2980" s="50"/>
      <c r="CI2980" s="50"/>
      <c r="CJ2980" s="50"/>
      <c r="CK2980" s="50"/>
      <c r="CL2980" s="50"/>
      <c r="CM2980" s="50"/>
      <c r="CN2980" s="50"/>
      <c r="CO2980" s="50"/>
      <c r="CP2980" s="50"/>
      <c r="CQ2980" s="50"/>
      <c r="CR2980" s="50"/>
      <c r="CS2980" s="50"/>
      <c r="CT2980" s="50"/>
      <c r="CU2980" s="50"/>
      <c r="CV2980" s="50"/>
      <c r="CW2980" s="50"/>
      <c r="CX2980" s="50"/>
      <c r="CY2980" s="50"/>
      <c r="CZ2980" s="50"/>
      <c r="DA2980" s="50"/>
      <c r="DB2980" s="50"/>
      <c r="DC2980" s="50"/>
      <c r="DD2980" s="50"/>
      <c r="DE2980" s="50"/>
      <c r="DF2980" s="50"/>
    </row>
    <row r="2981" spans="2:110" x14ac:dyDescent="0.2">
      <c r="B2981" s="176"/>
      <c r="C2981" s="176"/>
      <c r="E2981" s="203"/>
      <c r="F2981" s="203"/>
      <c r="G2981" s="203"/>
      <c r="H2981" s="203"/>
      <c r="I2981" s="203"/>
      <c r="J2981" s="203"/>
      <c r="K2981" s="203"/>
      <c r="L2981" s="203"/>
      <c r="M2981" s="203"/>
      <c r="N2981" s="203"/>
      <c r="O2981" s="203"/>
      <c r="P2981" s="203"/>
      <c r="Q2981" s="204"/>
      <c r="R2981" s="204"/>
      <c r="S2981" s="234"/>
      <c r="T2981" s="50"/>
      <c r="U2981" s="50"/>
      <c r="V2981" s="50"/>
      <c r="W2981" s="50"/>
      <c r="X2981" s="50"/>
      <c r="Y2981" s="50"/>
      <c r="Z2981" s="250"/>
      <c r="AA2981" s="238"/>
      <c r="AB2981" s="50"/>
      <c r="AC2981" s="50"/>
      <c r="AD2981" s="50"/>
      <c r="AE2981" s="50"/>
      <c r="AF2981" s="50"/>
      <c r="AG2981" s="50"/>
      <c r="AH2981" s="50"/>
      <c r="AI2981" s="50"/>
      <c r="AJ2981" s="50"/>
      <c r="AK2981" s="50"/>
      <c r="AL2981" s="50"/>
      <c r="AM2981" s="50"/>
      <c r="AN2981" s="50"/>
      <c r="AO2981" s="50"/>
      <c r="AP2981" s="50"/>
      <c r="AQ2981" s="50"/>
      <c r="AR2981" s="50"/>
      <c r="AS2981" s="50"/>
      <c r="AT2981" s="50"/>
      <c r="AU2981" s="50"/>
      <c r="AV2981" s="50"/>
      <c r="AW2981" s="50"/>
      <c r="AX2981" s="50"/>
      <c r="AY2981" s="50"/>
      <c r="AZ2981" s="50"/>
      <c r="BA2981" s="50"/>
      <c r="BB2981" s="50"/>
      <c r="BC2981" s="50"/>
      <c r="BD2981" s="50"/>
      <c r="BE2981" s="50"/>
      <c r="BF2981" s="50"/>
      <c r="BG2981" s="50"/>
      <c r="BH2981" s="50"/>
      <c r="BI2981" s="50"/>
      <c r="BJ2981" s="50"/>
      <c r="BK2981" s="50"/>
      <c r="BL2981" s="50"/>
      <c r="BM2981" s="50"/>
      <c r="BN2981" s="50"/>
      <c r="BO2981" s="50"/>
      <c r="BP2981" s="50"/>
      <c r="BQ2981" s="50"/>
      <c r="BR2981" s="50"/>
      <c r="BS2981" s="50"/>
      <c r="BT2981" s="50"/>
      <c r="BU2981" s="50"/>
      <c r="BV2981" s="50"/>
      <c r="BW2981" s="50"/>
      <c r="BX2981" s="50"/>
      <c r="BY2981" s="50"/>
      <c r="BZ2981" s="50"/>
      <c r="CA2981" s="50"/>
      <c r="CB2981" s="50"/>
      <c r="CC2981" s="50"/>
      <c r="CD2981" s="50"/>
      <c r="CE2981" s="50"/>
      <c r="CF2981" s="50"/>
      <c r="CG2981" s="50"/>
      <c r="CH2981" s="50"/>
      <c r="CI2981" s="50"/>
      <c r="CJ2981" s="50"/>
      <c r="CK2981" s="50"/>
      <c r="CL2981" s="50"/>
      <c r="CM2981" s="50"/>
      <c r="CN2981" s="50"/>
      <c r="CO2981" s="50"/>
      <c r="CP2981" s="50"/>
      <c r="CQ2981" s="50"/>
      <c r="CR2981" s="50"/>
      <c r="CS2981" s="50"/>
      <c r="CT2981" s="50"/>
      <c r="CU2981" s="50"/>
      <c r="CV2981" s="50"/>
      <c r="CW2981" s="50"/>
      <c r="CX2981" s="50"/>
      <c r="CY2981" s="50"/>
      <c r="CZ2981" s="50"/>
      <c r="DA2981" s="50"/>
      <c r="DB2981" s="50"/>
      <c r="DC2981" s="50"/>
      <c r="DD2981" s="50"/>
      <c r="DE2981" s="50"/>
      <c r="DF2981" s="50"/>
    </row>
    <row r="2982" spans="2:110" x14ac:dyDescent="0.2">
      <c r="B2982" s="176"/>
      <c r="C2982" s="176"/>
      <c r="E2982" s="203"/>
      <c r="F2982" s="203"/>
      <c r="G2982" s="203"/>
      <c r="H2982" s="203"/>
      <c r="I2982" s="203"/>
      <c r="J2982" s="203"/>
      <c r="K2982" s="203"/>
      <c r="L2982" s="203"/>
      <c r="M2982" s="203"/>
      <c r="N2982" s="203"/>
      <c r="O2982" s="203"/>
      <c r="P2982" s="203"/>
      <c r="Q2982" s="204"/>
      <c r="R2982" s="204"/>
      <c r="S2982" s="234"/>
      <c r="T2982" s="50"/>
      <c r="U2982" s="50"/>
      <c r="V2982" s="50"/>
      <c r="W2982" s="50"/>
      <c r="X2982" s="50"/>
      <c r="Y2982" s="50"/>
      <c r="Z2982" s="250"/>
      <c r="AA2982" s="238"/>
      <c r="AB2982" s="50"/>
      <c r="AC2982" s="50"/>
      <c r="AD2982" s="50"/>
      <c r="AE2982" s="50"/>
      <c r="AF2982" s="50"/>
      <c r="AG2982" s="50"/>
      <c r="AH2982" s="50"/>
      <c r="AI2982" s="50"/>
      <c r="AJ2982" s="50"/>
      <c r="AK2982" s="50"/>
      <c r="AL2982" s="50"/>
      <c r="AM2982" s="50"/>
      <c r="AN2982" s="50"/>
      <c r="AO2982" s="50"/>
      <c r="AP2982" s="50"/>
      <c r="AQ2982" s="50"/>
      <c r="AR2982" s="50"/>
      <c r="AS2982" s="50"/>
      <c r="AT2982" s="50"/>
      <c r="AU2982" s="50"/>
      <c r="AV2982" s="50"/>
      <c r="AW2982" s="50"/>
      <c r="AX2982" s="50"/>
      <c r="AY2982" s="50"/>
      <c r="AZ2982" s="50"/>
      <c r="BA2982" s="50"/>
      <c r="BB2982" s="50"/>
      <c r="BC2982" s="50"/>
      <c r="BD2982" s="50"/>
      <c r="BE2982" s="50"/>
      <c r="BF2982" s="50"/>
      <c r="BG2982" s="50"/>
      <c r="BH2982" s="50"/>
      <c r="BI2982" s="50"/>
      <c r="BJ2982" s="50"/>
      <c r="BK2982" s="50"/>
      <c r="BL2982" s="50"/>
      <c r="BM2982" s="50"/>
      <c r="BN2982" s="50"/>
      <c r="BO2982" s="50"/>
      <c r="BP2982" s="50"/>
      <c r="BQ2982" s="50"/>
      <c r="BR2982" s="50"/>
      <c r="BS2982" s="50"/>
      <c r="BT2982" s="50"/>
      <c r="BU2982" s="50"/>
      <c r="BV2982" s="50"/>
      <c r="BW2982" s="50"/>
      <c r="BX2982" s="50"/>
      <c r="BY2982" s="50"/>
      <c r="BZ2982" s="50"/>
      <c r="CA2982" s="50"/>
      <c r="CB2982" s="50"/>
      <c r="CC2982" s="50"/>
      <c r="CD2982" s="50"/>
      <c r="CE2982" s="50"/>
      <c r="CF2982" s="50"/>
      <c r="CG2982" s="50"/>
      <c r="CH2982" s="50"/>
      <c r="CI2982" s="50"/>
      <c r="CJ2982" s="50"/>
      <c r="CK2982" s="50"/>
      <c r="CL2982" s="50"/>
      <c r="CM2982" s="50"/>
      <c r="CN2982" s="50"/>
      <c r="CO2982" s="50"/>
      <c r="CP2982" s="50"/>
      <c r="CQ2982" s="50"/>
      <c r="CR2982" s="50"/>
      <c r="CS2982" s="50"/>
      <c r="CT2982" s="50"/>
      <c r="CU2982" s="50"/>
      <c r="CV2982" s="50"/>
      <c r="CW2982" s="50"/>
      <c r="CX2982" s="50"/>
      <c r="CY2982" s="50"/>
      <c r="CZ2982" s="50"/>
      <c r="DA2982" s="50"/>
      <c r="DB2982" s="50"/>
      <c r="DC2982" s="50"/>
      <c r="DD2982" s="50"/>
      <c r="DE2982" s="50"/>
      <c r="DF2982" s="50"/>
    </row>
    <row r="2983" spans="2:110" x14ac:dyDescent="0.2">
      <c r="B2983" s="176"/>
      <c r="C2983" s="176"/>
      <c r="E2983" s="203"/>
      <c r="F2983" s="203"/>
      <c r="G2983" s="203"/>
      <c r="H2983" s="203"/>
      <c r="I2983" s="203"/>
      <c r="J2983" s="203"/>
      <c r="K2983" s="203"/>
      <c r="L2983" s="203"/>
      <c r="M2983" s="203"/>
      <c r="N2983" s="203"/>
      <c r="O2983" s="203"/>
      <c r="P2983" s="203"/>
      <c r="Q2983" s="204"/>
      <c r="R2983" s="204"/>
      <c r="S2983" s="234"/>
      <c r="T2983" s="50"/>
      <c r="U2983" s="50"/>
      <c r="V2983" s="50"/>
      <c r="W2983" s="50"/>
      <c r="X2983" s="50"/>
      <c r="Y2983" s="50"/>
      <c r="Z2983" s="250"/>
      <c r="AA2983" s="238"/>
      <c r="AB2983" s="50"/>
      <c r="AC2983" s="50"/>
      <c r="AD2983" s="50"/>
      <c r="AE2983" s="50"/>
      <c r="AF2983" s="50"/>
      <c r="AG2983" s="50"/>
      <c r="AH2983" s="50"/>
      <c r="AI2983" s="50"/>
      <c r="AJ2983" s="50"/>
      <c r="AK2983" s="50"/>
      <c r="AL2983" s="50"/>
      <c r="AM2983" s="50"/>
      <c r="AN2983" s="50"/>
      <c r="AO2983" s="50"/>
      <c r="AP2983" s="50"/>
      <c r="AQ2983" s="50"/>
      <c r="AR2983" s="50"/>
      <c r="AS2983" s="50"/>
      <c r="AT2983" s="50"/>
      <c r="AU2983" s="50"/>
      <c r="AV2983" s="50"/>
      <c r="AW2983" s="50"/>
      <c r="AX2983" s="50"/>
      <c r="AY2983" s="50"/>
      <c r="AZ2983" s="50"/>
      <c r="BA2983" s="50"/>
      <c r="BB2983" s="50"/>
      <c r="BC2983" s="50"/>
      <c r="BD2983" s="50"/>
      <c r="BE2983" s="50"/>
      <c r="BF2983" s="50"/>
      <c r="BG2983" s="50"/>
      <c r="BH2983" s="50"/>
      <c r="BI2983" s="50"/>
      <c r="BJ2983" s="50"/>
      <c r="BK2983" s="50"/>
      <c r="BL2983" s="50"/>
      <c r="BM2983" s="50"/>
      <c r="BN2983" s="50"/>
      <c r="BO2983" s="50"/>
      <c r="BP2983" s="50"/>
      <c r="BQ2983" s="50"/>
      <c r="BR2983" s="50"/>
      <c r="BS2983" s="50"/>
      <c r="BT2983" s="50"/>
      <c r="BU2983" s="50"/>
      <c r="BV2983" s="50"/>
      <c r="BW2983" s="50"/>
      <c r="BX2983" s="50"/>
      <c r="BY2983" s="50"/>
      <c r="BZ2983" s="50"/>
      <c r="CA2983" s="50"/>
      <c r="CB2983" s="50"/>
      <c r="CC2983" s="50"/>
      <c r="CD2983" s="50"/>
      <c r="CE2983" s="50"/>
      <c r="CF2983" s="50"/>
      <c r="CG2983" s="50"/>
      <c r="CH2983" s="50"/>
      <c r="CI2983" s="50"/>
      <c r="CJ2983" s="50"/>
      <c r="CK2983" s="50"/>
      <c r="CL2983" s="50"/>
      <c r="CM2983" s="50"/>
      <c r="CN2983" s="50"/>
      <c r="CO2983" s="50"/>
      <c r="CP2983" s="50"/>
      <c r="CQ2983" s="50"/>
      <c r="CR2983" s="50"/>
      <c r="CS2983" s="50"/>
      <c r="CT2983" s="50"/>
      <c r="CU2983" s="50"/>
      <c r="CV2983" s="50"/>
      <c r="CW2983" s="50"/>
      <c r="CX2983" s="50"/>
      <c r="CY2983" s="50"/>
      <c r="CZ2983" s="50"/>
      <c r="DA2983" s="50"/>
      <c r="DB2983" s="50"/>
      <c r="DC2983" s="50"/>
      <c r="DD2983" s="50"/>
      <c r="DE2983" s="50"/>
      <c r="DF2983" s="50"/>
    </row>
    <row r="2984" spans="2:110" x14ac:dyDescent="0.2">
      <c r="B2984" s="176"/>
      <c r="C2984" s="176"/>
      <c r="E2984" s="203"/>
      <c r="F2984" s="203"/>
      <c r="G2984" s="203"/>
      <c r="H2984" s="203"/>
      <c r="I2984" s="203"/>
      <c r="J2984" s="203"/>
      <c r="K2984" s="203"/>
      <c r="L2984" s="203"/>
      <c r="M2984" s="203"/>
      <c r="N2984" s="203"/>
      <c r="O2984" s="203"/>
      <c r="P2984" s="203"/>
      <c r="Q2984" s="204"/>
      <c r="R2984" s="204"/>
      <c r="S2984" s="234"/>
      <c r="T2984" s="50"/>
      <c r="U2984" s="50"/>
      <c r="V2984" s="50"/>
      <c r="W2984" s="50"/>
      <c r="X2984" s="50"/>
      <c r="Y2984" s="50"/>
      <c r="Z2984" s="250"/>
      <c r="AA2984" s="238"/>
      <c r="AB2984" s="50"/>
      <c r="AC2984" s="50"/>
      <c r="AD2984" s="50"/>
      <c r="AE2984" s="50"/>
      <c r="AF2984" s="50"/>
      <c r="AG2984" s="50"/>
      <c r="AH2984" s="50"/>
      <c r="AI2984" s="50"/>
      <c r="AJ2984" s="50"/>
      <c r="AK2984" s="50"/>
      <c r="AL2984" s="50"/>
      <c r="AM2984" s="50"/>
      <c r="AN2984" s="50"/>
      <c r="AO2984" s="50"/>
      <c r="AP2984" s="50"/>
      <c r="AQ2984" s="50"/>
      <c r="AR2984" s="50"/>
      <c r="AS2984" s="50"/>
      <c r="AT2984" s="50"/>
      <c r="AU2984" s="50"/>
      <c r="AV2984" s="50"/>
      <c r="AW2984" s="50"/>
      <c r="AX2984" s="50"/>
      <c r="AY2984" s="50"/>
      <c r="AZ2984" s="50"/>
      <c r="BA2984" s="50"/>
      <c r="BB2984" s="50"/>
      <c r="BC2984" s="50"/>
      <c r="BD2984" s="50"/>
      <c r="BE2984" s="50"/>
      <c r="BF2984" s="50"/>
      <c r="BG2984" s="50"/>
      <c r="BH2984" s="50"/>
      <c r="BI2984" s="50"/>
      <c r="BJ2984" s="50"/>
      <c r="BK2984" s="50"/>
      <c r="BL2984" s="50"/>
      <c r="BM2984" s="50"/>
      <c r="BN2984" s="50"/>
      <c r="BO2984" s="50"/>
      <c r="BP2984" s="50"/>
      <c r="BQ2984" s="50"/>
      <c r="BR2984" s="50"/>
      <c r="BS2984" s="50"/>
      <c r="BT2984" s="50"/>
      <c r="BU2984" s="50"/>
      <c r="BV2984" s="50"/>
      <c r="BW2984" s="50"/>
      <c r="BX2984" s="50"/>
      <c r="BY2984" s="50"/>
      <c r="BZ2984" s="50"/>
      <c r="CA2984" s="50"/>
      <c r="CB2984" s="50"/>
      <c r="CC2984" s="50"/>
      <c r="CD2984" s="50"/>
      <c r="CE2984" s="50"/>
      <c r="CF2984" s="50"/>
      <c r="CG2984" s="50"/>
      <c r="CH2984" s="50"/>
      <c r="CI2984" s="50"/>
      <c r="CJ2984" s="50"/>
      <c r="CK2984" s="50"/>
      <c r="CL2984" s="50"/>
      <c r="CM2984" s="50"/>
      <c r="CN2984" s="50"/>
      <c r="CO2984" s="50"/>
      <c r="CP2984" s="50"/>
      <c r="CQ2984" s="50"/>
      <c r="CR2984" s="50"/>
      <c r="CS2984" s="50"/>
      <c r="CT2984" s="50"/>
      <c r="CU2984" s="50"/>
      <c r="CV2984" s="50"/>
      <c r="CW2984" s="50"/>
      <c r="CX2984" s="50"/>
      <c r="CY2984" s="50"/>
      <c r="CZ2984" s="50"/>
      <c r="DA2984" s="50"/>
      <c r="DB2984" s="50"/>
      <c r="DC2984" s="50"/>
      <c r="DD2984" s="50"/>
      <c r="DE2984" s="50"/>
      <c r="DF2984" s="50"/>
    </row>
    <row r="2985" spans="2:110" x14ac:dyDescent="0.2">
      <c r="B2985" s="176"/>
      <c r="C2985" s="176"/>
      <c r="E2985" s="203"/>
      <c r="F2985" s="203"/>
      <c r="G2985" s="203"/>
      <c r="H2985" s="203"/>
      <c r="I2985" s="203"/>
      <c r="J2985" s="203"/>
      <c r="K2985" s="203"/>
      <c r="L2985" s="203"/>
      <c r="M2985" s="203"/>
      <c r="N2985" s="203"/>
      <c r="O2985" s="203"/>
      <c r="P2985" s="203"/>
      <c r="Q2985" s="204"/>
      <c r="R2985" s="204"/>
      <c r="S2985" s="234"/>
      <c r="T2985" s="50"/>
      <c r="U2985" s="50"/>
      <c r="V2985" s="50"/>
      <c r="W2985" s="50"/>
      <c r="X2985" s="50"/>
      <c r="Y2985" s="50"/>
      <c r="Z2985" s="250"/>
      <c r="AA2985" s="238"/>
      <c r="AB2985" s="50"/>
      <c r="AC2985" s="50"/>
      <c r="AD2985" s="50"/>
      <c r="AE2985" s="50"/>
      <c r="AF2985" s="50"/>
      <c r="AG2985" s="50"/>
      <c r="AH2985" s="50"/>
      <c r="AI2985" s="50"/>
      <c r="AJ2985" s="50"/>
      <c r="AK2985" s="50"/>
      <c r="AL2985" s="50"/>
      <c r="AM2985" s="50"/>
      <c r="AN2985" s="50"/>
      <c r="AO2985" s="50"/>
      <c r="AP2985" s="50"/>
      <c r="AQ2985" s="50"/>
      <c r="AR2985" s="50"/>
      <c r="AS2985" s="50"/>
      <c r="AT2985" s="50"/>
      <c r="AU2985" s="50"/>
      <c r="AV2985" s="50"/>
      <c r="AW2985" s="50"/>
      <c r="AX2985" s="50"/>
      <c r="AY2985" s="50"/>
      <c r="AZ2985" s="50"/>
      <c r="BA2985" s="50"/>
      <c r="BB2985" s="50"/>
      <c r="BC2985" s="50"/>
      <c r="BD2985" s="50"/>
      <c r="BE2985" s="50"/>
      <c r="BF2985" s="50"/>
      <c r="BG2985" s="50"/>
      <c r="BH2985" s="50"/>
      <c r="BI2985" s="50"/>
      <c r="BJ2985" s="50"/>
      <c r="BK2985" s="50"/>
      <c r="BL2985" s="50"/>
      <c r="BM2985" s="50"/>
      <c r="BN2985" s="50"/>
      <c r="BO2985" s="50"/>
      <c r="BP2985" s="50"/>
      <c r="BQ2985" s="50"/>
      <c r="BR2985" s="50"/>
      <c r="BS2985" s="50"/>
      <c r="BT2985" s="50"/>
      <c r="BU2985" s="50"/>
      <c r="BV2985" s="50"/>
      <c r="BW2985" s="50"/>
      <c r="BX2985" s="50"/>
      <c r="BY2985" s="50"/>
      <c r="BZ2985" s="50"/>
      <c r="CA2985" s="50"/>
      <c r="CB2985" s="50"/>
      <c r="CC2985" s="50"/>
      <c r="CD2985" s="50"/>
      <c r="CE2985" s="50"/>
      <c r="CF2985" s="50"/>
      <c r="CG2985" s="50"/>
      <c r="CH2985" s="50"/>
      <c r="CI2985" s="50"/>
      <c r="CJ2985" s="50"/>
      <c r="CK2985" s="50"/>
      <c r="CL2985" s="50"/>
      <c r="CM2985" s="50"/>
      <c r="CN2985" s="50"/>
      <c r="CO2985" s="50"/>
      <c r="CP2985" s="50"/>
      <c r="CQ2985" s="50"/>
      <c r="CR2985" s="50"/>
      <c r="CS2985" s="50"/>
      <c r="CT2985" s="50"/>
      <c r="CU2985" s="50"/>
      <c r="CV2985" s="50"/>
      <c r="CW2985" s="50"/>
      <c r="CX2985" s="50"/>
      <c r="CY2985" s="50"/>
      <c r="CZ2985" s="50"/>
      <c r="DA2985" s="50"/>
      <c r="DB2985" s="50"/>
      <c r="DC2985" s="50"/>
      <c r="DD2985" s="50"/>
      <c r="DE2985" s="50"/>
      <c r="DF2985" s="50"/>
    </row>
    <row r="2986" spans="2:110" x14ac:dyDescent="0.2">
      <c r="B2986" s="176"/>
      <c r="C2986" s="176"/>
      <c r="E2986" s="203"/>
      <c r="F2986" s="203"/>
      <c r="G2986" s="203"/>
      <c r="H2986" s="203"/>
      <c r="I2986" s="203"/>
      <c r="J2986" s="203"/>
      <c r="K2986" s="203"/>
      <c r="L2986" s="203"/>
      <c r="M2986" s="203"/>
      <c r="N2986" s="203"/>
      <c r="O2986" s="203"/>
      <c r="P2986" s="203"/>
      <c r="Q2986" s="204"/>
      <c r="R2986" s="204"/>
      <c r="S2986" s="234"/>
      <c r="T2986" s="50"/>
      <c r="U2986" s="50"/>
      <c r="V2986" s="50"/>
      <c r="W2986" s="50"/>
      <c r="X2986" s="50"/>
      <c r="Y2986" s="50"/>
      <c r="Z2986" s="250"/>
      <c r="AA2986" s="238"/>
      <c r="AB2986" s="50"/>
      <c r="AC2986" s="50"/>
      <c r="AD2986" s="50"/>
      <c r="AE2986" s="50"/>
      <c r="AF2986" s="50"/>
      <c r="AG2986" s="50"/>
      <c r="AH2986" s="50"/>
      <c r="AI2986" s="50"/>
      <c r="AJ2986" s="50"/>
      <c r="AK2986" s="50"/>
      <c r="AL2986" s="50"/>
      <c r="AM2986" s="50"/>
      <c r="AN2986" s="50"/>
      <c r="AO2986" s="50"/>
      <c r="AP2986" s="50"/>
      <c r="AQ2986" s="50"/>
      <c r="AR2986" s="50"/>
      <c r="AS2986" s="50"/>
      <c r="AT2986" s="50"/>
      <c r="AU2986" s="50"/>
      <c r="AV2986" s="50"/>
      <c r="AW2986" s="50"/>
      <c r="AX2986" s="50"/>
      <c r="AY2986" s="50"/>
      <c r="AZ2986" s="50"/>
      <c r="BA2986" s="50"/>
      <c r="BB2986" s="50"/>
      <c r="BC2986" s="50"/>
      <c r="BD2986" s="50"/>
      <c r="BE2986" s="50"/>
      <c r="BF2986" s="50"/>
      <c r="BG2986" s="50"/>
      <c r="BH2986" s="50"/>
      <c r="BI2986" s="50"/>
      <c r="BJ2986" s="50"/>
      <c r="BK2986" s="50"/>
      <c r="BL2986" s="50"/>
      <c r="BM2986" s="50"/>
      <c r="BN2986" s="50"/>
      <c r="BO2986" s="50"/>
      <c r="BP2986" s="50"/>
      <c r="BQ2986" s="50"/>
      <c r="BR2986" s="50"/>
      <c r="BS2986" s="50"/>
      <c r="BT2986" s="50"/>
      <c r="BU2986" s="50"/>
      <c r="BV2986" s="50"/>
      <c r="BW2986" s="50"/>
      <c r="BX2986" s="50"/>
      <c r="BY2986" s="50"/>
      <c r="BZ2986" s="50"/>
      <c r="CA2986" s="50"/>
      <c r="CB2986" s="50"/>
      <c r="CC2986" s="50"/>
      <c r="CD2986" s="50"/>
      <c r="CE2986" s="50"/>
      <c r="CF2986" s="50"/>
      <c r="CG2986" s="50"/>
      <c r="CH2986" s="50"/>
      <c r="CI2986" s="50"/>
      <c r="CJ2986" s="50"/>
      <c r="CK2986" s="50"/>
      <c r="CL2986" s="50"/>
      <c r="CM2986" s="50"/>
      <c r="CN2986" s="50"/>
      <c r="CO2986" s="50"/>
      <c r="CP2986" s="50"/>
      <c r="CQ2986" s="50"/>
      <c r="CR2986" s="50"/>
      <c r="CS2986" s="50"/>
      <c r="CT2986" s="50"/>
      <c r="CU2986" s="50"/>
      <c r="CV2986" s="50"/>
      <c r="CW2986" s="50"/>
      <c r="CX2986" s="50"/>
      <c r="CY2986" s="50"/>
      <c r="CZ2986" s="50"/>
      <c r="DA2986" s="50"/>
      <c r="DB2986" s="50"/>
      <c r="DC2986" s="50"/>
      <c r="DD2986" s="50"/>
      <c r="DE2986" s="50"/>
      <c r="DF2986" s="50"/>
    </row>
    <row r="2987" spans="2:110" x14ac:dyDescent="0.2">
      <c r="B2987" s="176"/>
      <c r="C2987" s="176"/>
      <c r="E2987" s="203"/>
      <c r="F2987" s="203"/>
      <c r="G2987" s="203"/>
      <c r="H2987" s="203"/>
      <c r="I2987" s="203"/>
      <c r="J2987" s="203"/>
      <c r="K2987" s="203"/>
      <c r="L2987" s="203"/>
      <c r="M2987" s="203"/>
      <c r="N2987" s="203"/>
      <c r="O2987" s="203"/>
      <c r="P2987" s="203"/>
      <c r="Q2987" s="204"/>
      <c r="R2987" s="204"/>
      <c r="S2987" s="234"/>
      <c r="T2987" s="50"/>
      <c r="U2987" s="50"/>
      <c r="V2987" s="50"/>
      <c r="W2987" s="50"/>
      <c r="X2987" s="50"/>
      <c r="Y2987" s="50"/>
      <c r="Z2987" s="250"/>
      <c r="AA2987" s="238"/>
      <c r="AB2987" s="50"/>
      <c r="AC2987" s="50"/>
      <c r="AD2987" s="50"/>
      <c r="AE2987" s="50"/>
      <c r="AF2987" s="50"/>
      <c r="AG2987" s="50"/>
      <c r="AH2987" s="50"/>
      <c r="AI2987" s="50"/>
      <c r="AJ2987" s="50"/>
      <c r="AK2987" s="50"/>
      <c r="AL2987" s="50"/>
      <c r="AM2987" s="50"/>
      <c r="AN2987" s="50"/>
      <c r="AO2987" s="50"/>
      <c r="AP2987" s="50"/>
      <c r="AQ2987" s="50"/>
      <c r="AR2987" s="50"/>
      <c r="AS2987" s="50"/>
      <c r="AT2987" s="50"/>
      <c r="AU2987" s="50"/>
      <c r="AV2987" s="50"/>
      <c r="AW2987" s="50"/>
      <c r="AX2987" s="50"/>
      <c r="AY2987" s="50"/>
      <c r="AZ2987" s="50"/>
      <c r="BA2987" s="50"/>
      <c r="BB2987" s="50"/>
      <c r="BC2987" s="50"/>
      <c r="BD2987" s="50"/>
      <c r="BE2987" s="50"/>
      <c r="BF2987" s="50"/>
      <c r="BG2987" s="50"/>
      <c r="BH2987" s="50"/>
      <c r="BI2987" s="50"/>
      <c r="BJ2987" s="50"/>
      <c r="BK2987" s="50"/>
      <c r="BL2987" s="50"/>
      <c r="BM2987" s="50"/>
      <c r="BN2987" s="50"/>
      <c r="BO2987" s="50"/>
      <c r="BP2987" s="50"/>
      <c r="BQ2987" s="50"/>
      <c r="BR2987" s="50"/>
      <c r="BS2987" s="50"/>
      <c r="BT2987" s="50"/>
      <c r="BU2987" s="50"/>
      <c r="BV2987" s="50"/>
      <c r="BW2987" s="50"/>
      <c r="BX2987" s="50"/>
      <c r="BY2987" s="50"/>
      <c r="BZ2987" s="50"/>
      <c r="CA2987" s="50"/>
      <c r="CB2987" s="50"/>
      <c r="CC2987" s="50"/>
      <c r="CD2987" s="50"/>
      <c r="CE2987" s="50"/>
      <c r="CF2987" s="50"/>
      <c r="CG2987" s="50"/>
      <c r="CH2987" s="50"/>
      <c r="CI2987" s="50"/>
      <c r="CJ2987" s="50"/>
      <c r="CK2987" s="50"/>
      <c r="CL2987" s="50"/>
      <c r="CM2987" s="50"/>
      <c r="CN2987" s="50"/>
      <c r="CO2987" s="50"/>
      <c r="CP2987" s="50"/>
      <c r="CQ2987" s="50"/>
      <c r="CR2987" s="50"/>
      <c r="CS2987" s="50"/>
      <c r="CT2987" s="50"/>
      <c r="CU2987" s="50"/>
      <c r="CV2987" s="50"/>
      <c r="CW2987" s="50"/>
      <c r="CX2987" s="50"/>
      <c r="CY2987" s="50"/>
      <c r="CZ2987" s="50"/>
      <c r="DA2987" s="50"/>
      <c r="DB2987" s="50"/>
      <c r="DC2987" s="50"/>
      <c r="DD2987" s="50"/>
      <c r="DE2987" s="50"/>
      <c r="DF2987" s="50"/>
    </row>
    <row r="2988" spans="2:110" x14ac:dyDescent="0.2">
      <c r="B2988" s="176"/>
      <c r="C2988" s="176"/>
      <c r="D2988" s="200"/>
      <c r="E2988" s="203"/>
      <c r="F2988" s="203"/>
      <c r="G2988" s="203"/>
      <c r="H2988" s="203"/>
      <c r="I2988" s="203"/>
      <c r="J2988" s="203"/>
      <c r="K2988" s="203"/>
      <c r="L2988" s="203"/>
      <c r="M2988" s="203"/>
      <c r="N2988" s="203"/>
      <c r="O2988" s="203"/>
      <c r="P2988" s="203"/>
      <c r="Q2988" s="204"/>
      <c r="R2988" s="204"/>
      <c r="S2988" s="234"/>
      <c r="T2988" s="50"/>
      <c r="U2988" s="50"/>
      <c r="V2988" s="50"/>
      <c r="W2988" s="50"/>
      <c r="X2988" s="50"/>
      <c r="Y2988" s="50"/>
      <c r="Z2988" s="250"/>
      <c r="AA2988" s="238"/>
      <c r="AB2988" s="50"/>
      <c r="AC2988" s="50"/>
      <c r="AD2988" s="50"/>
      <c r="AE2988" s="50"/>
      <c r="AF2988" s="50"/>
      <c r="AG2988" s="50"/>
      <c r="AH2988" s="50"/>
      <c r="AI2988" s="50"/>
      <c r="AJ2988" s="50"/>
      <c r="AK2988" s="50"/>
      <c r="AL2988" s="50"/>
      <c r="AM2988" s="50"/>
      <c r="AN2988" s="50"/>
      <c r="AO2988" s="50"/>
      <c r="AP2988" s="50"/>
      <c r="AQ2988" s="50"/>
      <c r="AR2988" s="50"/>
      <c r="AS2988" s="50"/>
      <c r="AT2988" s="50"/>
      <c r="AU2988" s="50"/>
      <c r="AV2988" s="50"/>
      <c r="AW2988" s="50"/>
      <c r="AX2988" s="50"/>
      <c r="AY2988" s="50"/>
      <c r="AZ2988" s="50"/>
      <c r="BA2988" s="50"/>
      <c r="BB2988" s="50"/>
      <c r="BC2988" s="50"/>
      <c r="BD2988" s="50"/>
      <c r="BE2988" s="50"/>
      <c r="BF2988" s="50"/>
      <c r="BG2988" s="50"/>
      <c r="BH2988" s="50"/>
      <c r="BI2988" s="50"/>
      <c r="BJ2988" s="50"/>
      <c r="BK2988" s="50"/>
      <c r="BL2988" s="50"/>
      <c r="BM2988" s="50"/>
      <c r="BN2988" s="50"/>
      <c r="BO2988" s="50"/>
      <c r="BP2988" s="50"/>
      <c r="BQ2988" s="50"/>
      <c r="BR2988" s="50"/>
      <c r="BS2988" s="50"/>
      <c r="BT2988" s="50"/>
      <c r="BU2988" s="50"/>
      <c r="BV2988" s="50"/>
      <c r="BW2988" s="50"/>
      <c r="BX2988" s="50"/>
      <c r="BY2988" s="50"/>
      <c r="BZ2988" s="50"/>
      <c r="CA2988" s="50"/>
      <c r="CB2988" s="50"/>
      <c r="CC2988" s="50"/>
      <c r="CD2988" s="50"/>
      <c r="CE2988" s="50"/>
      <c r="CF2988" s="50"/>
      <c r="CG2988" s="50"/>
      <c r="CH2988" s="50"/>
      <c r="CI2988" s="50"/>
      <c r="CJ2988" s="50"/>
      <c r="CK2988" s="50"/>
      <c r="CL2988" s="50"/>
      <c r="CM2988" s="50"/>
      <c r="CN2988" s="50"/>
      <c r="CO2988" s="50"/>
      <c r="CP2988" s="50"/>
      <c r="CQ2988" s="50"/>
      <c r="CR2988" s="50"/>
      <c r="CS2988" s="50"/>
      <c r="CT2988" s="50"/>
      <c r="CU2988" s="50"/>
      <c r="CV2988" s="50"/>
      <c r="CW2988" s="50"/>
      <c r="CX2988" s="50"/>
      <c r="CY2988" s="50"/>
      <c r="CZ2988" s="50"/>
      <c r="DA2988" s="50"/>
      <c r="DB2988" s="50"/>
      <c r="DC2988" s="50"/>
      <c r="DD2988" s="50"/>
      <c r="DE2988" s="50"/>
      <c r="DF2988" s="50"/>
    </row>
    <row r="2989" spans="2:110" x14ac:dyDescent="0.2">
      <c r="B2989" s="176"/>
      <c r="C2989" s="176"/>
      <c r="E2989" s="203"/>
      <c r="F2989" s="203"/>
      <c r="G2989" s="203"/>
      <c r="H2989" s="203"/>
      <c r="I2989" s="203"/>
      <c r="J2989" s="203"/>
      <c r="K2989" s="203"/>
      <c r="L2989" s="203"/>
      <c r="M2989" s="203"/>
      <c r="N2989" s="203"/>
      <c r="O2989" s="203"/>
      <c r="P2989" s="203"/>
      <c r="Q2989" s="204"/>
      <c r="R2989" s="204"/>
      <c r="S2989" s="234"/>
      <c r="T2989" s="50"/>
      <c r="U2989" s="50"/>
      <c r="V2989" s="50"/>
      <c r="W2989" s="50"/>
      <c r="X2989" s="50"/>
      <c r="Y2989" s="50"/>
      <c r="Z2989" s="250"/>
      <c r="AA2989" s="238"/>
      <c r="AB2989" s="50"/>
      <c r="AC2989" s="50"/>
      <c r="AD2989" s="50"/>
      <c r="AE2989" s="50"/>
      <c r="AF2989" s="50"/>
      <c r="AG2989" s="50"/>
      <c r="AH2989" s="50"/>
      <c r="AI2989" s="50"/>
      <c r="AJ2989" s="50"/>
      <c r="AK2989" s="50"/>
      <c r="AL2989" s="50"/>
      <c r="AM2989" s="50"/>
      <c r="AN2989" s="50"/>
      <c r="AO2989" s="50"/>
      <c r="AP2989" s="50"/>
      <c r="AQ2989" s="50"/>
      <c r="AR2989" s="50"/>
      <c r="AS2989" s="50"/>
      <c r="AT2989" s="50"/>
      <c r="AU2989" s="50"/>
      <c r="AV2989" s="50"/>
      <c r="AW2989" s="50"/>
      <c r="AX2989" s="50"/>
      <c r="AY2989" s="50"/>
      <c r="AZ2989" s="50"/>
      <c r="BA2989" s="50"/>
      <c r="BB2989" s="50"/>
      <c r="BC2989" s="50"/>
      <c r="BD2989" s="50"/>
      <c r="BE2989" s="50"/>
      <c r="BF2989" s="50"/>
      <c r="BG2989" s="50"/>
      <c r="BH2989" s="50"/>
      <c r="BI2989" s="50"/>
      <c r="BJ2989" s="50"/>
      <c r="BK2989" s="50"/>
      <c r="BL2989" s="50"/>
      <c r="BM2989" s="50"/>
      <c r="BN2989" s="50"/>
      <c r="BO2989" s="50"/>
      <c r="BP2989" s="50"/>
      <c r="BQ2989" s="50"/>
      <c r="BR2989" s="50"/>
      <c r="BS2989" s="50"/>
      <c r="BT2989" s="50"/>
      <c r="BU2989" s="50"/>
      <c r="BV2989" s="50"/>
      <c r="BW2989" s="50"/>
      <c r="BX2989" s="50"/>
      <c r="BY2989" s="50"/>
      <c r="BZ2989" s="50"/>
      <c r="CA2989" s="50"/>
      <c r="CB2989" s="50"/>
      <c r="CC2989" s="50"/>
      <c r="CD2989" s="50"/>
      <c r="CE2989" s="50"/>
      <c r="CF2989" s="50"/>
      <c r="CG2989" s="50"/>
      <c r="CH2989" s="50"/>
      <c r="CI2989" s="50"/>
      <c r="CJ2989" s="50"/>
      <c r="CK2989" s="50"/>
      <c r="CL2989" s="50"/>
      <c r="CM2989" s="50"/>
      <c r="CN2989" s="50"/>
      <c r="CO2989" s="50"/>
      <c r="CP2989" s="50"/>
      <c r="CQ2989" s="50"/>
      <c r="CR2989" s="50"/>
      <c r="CS2989" s="50"/>
      <c r="CT2989" s="50"/>
      <c r="CU2989" s="50"/>
      <c r="CV2989" s="50"/>
      <c r="CW2989" s="50"/>
      <c r="CX2989" s="50"/>
      <c r="CY2989" s="50"/>
      <c r="CZ2989" s="50"/>
      <c r="DA2989" s="50"/>
      <c r="DB2989" s="50"/>
      <c r="DC2989" s="50"/>
      <c r="DD2989" s="50"/>
      <c r="DE2989" s="50"/>
      <c r="DF2989" s="50"/>
    </row>
    <row r="2990" spans="2:110" x14ac:dyDescent="0.2">
      <c r="B2990" s="176"/>
      <c r="C2990" s="176"/>
      <c r="E2990" s="203"/>
      <c r="F2990" s="203"/>
      <c r="G2990" s="203"/>
      <c r="H2990" s="203"/>
      <c r="I2990" s="203"/>
      <c r="J2990" s="203"/>
      <c r="K2990" s="203"/>
      <c r="L2990" s="203"/>
      <c r="M2990" s="203"/>
      <c r="N2990" s="203"/>
      <c r="O2990" s="203"/>
      <c r="P2990" s="203"/>
      <c r="Q2990" s="204"/>
      <c r="R2990" s="204"/>
      <c r="S2990" s="234"/>
      <c r="T2990" s="50"/>
      <c r="U2990" s="50"/>
      <c r="V2990" s="50"/>
      <c r="W2990" s="50"/>
      <c r="X2990" s="50"/>
      <c r="Y2990" s="50"/>
      <c r="Z2990" s="250"/>
      <c r="AA2990" s="238"/>
      <c r="AB2990" s="50"/>
      <c r="AC2990" s="50"/>
      <c r="AD2990" s="50"/>
      <c r="AE2990" s="50"/>
      <c r="AF2990" s="50"/>
      <c r="AG2990" s="50"/>
      <c r="AH2990" s="50"/>
      <c r="AI2990" s="50"/>
      <c r="AJ2990" s="50"/>
      <c r="AK2990" s="50"/>
      <c r="AL2990" s="50"/>
      <c r="AM2990" s="50"/>
      <c r="AN2990" s="50"/>
      <c r="AO2990" s="50"/>
      <c r="AP2990" s="50"/>
      <c r="AQ2990" s="50"/>
      <c r="AR2990" s="50"/>
      <c r="AS2990" s="50"/>
      <c r="AT2990" s="50"/>
      <c r="AU2990" s="50"/>
      <c r="AV2990" s="50"/>
      <c r="AW2990" s="50"/>
      <c r="AX2990" s="50"/>
      <c r="AY2990" s="50"/>
      <c r="AZ2990" s="50"/>
      <c r="BA2990" s="50"/>
      <c r="BB2990" s="50"/>
      <c r="BC2990" s="50"/>
      <c r="BD2990" s="50"/>
      <c r="BE2990" s="50"/>
      <c r="BF2990" s="50"/>
      <c r="BG2990" s="50"/>
      <c r="BH2990" s="50"/>
      <c r="BI2990" s="50"/>
      <c r="BJ2990" s="50"/>
      <c r="BK2990" s="50"/>
      <c r="BL2990" s="50"/>
      <c r="BM2990" s="50"/>
      <c r="BN2990" s="50"/>
      <c r="BO2990" s="50"/>
      <c r="BP2990" s="50"/>
      <c r="BQ2990" s="50"/>
      <c r="BR2990" s="50"/>
      <c r="BS2990" s="50"/>
      <c r="BT2990" s="50"/>
      <c r="BU2990" s="50"/>
      <c r="BV2990" s="50"/>
      <c r="BW2990" s="50"/>
      <c r="BX2990" s="50"/>
      <c r="BY2990" s="50"/>
      <c r="BZ2990" s="50"/>
      <c r="CA2990" s="50"/>
      <c r="CB2990" s="50"/>
      <c r="CC2990" s="50"/>
      <c r="CD2990" s="50"/>
      <c r="CE2990" s="50"/>
      <c r="CF2990" s="50"/>
      <c r="CG2990" s="50"/>
      <c r="CH2990" s="50"/>
      <c r="CI2990" s="50"/>
      <c r="CJ2990" s="50"/>
      <c r="CK2990" s="50"/>
      <c r="CL2990" s="50"/>
      <c r="CM2990" s="50"/>
      <c r="CN2990" s="50"/>
      <c r="CO2990" s="50"/>
      <c r="CP2990" s="50"/>
      <c r="CQ2990" s="50"/>
      <c r="CR2990" s="50"/>
      <c r="CS2990" s="50"/>
      <c r="CT2990" s="50"/>
      <c r="CU2990" s="50"/>
      <c r="CV2990" s="50"/>
      <c r="CW2990" s="50"/>
      <c r="CX2990" s="50"/>
      <c r="CY2990" s="50"/>
      <c r="CZ2990" s="50"/>
      <c r="DA2990" s="50"/>
      <c r="DB2990" s="50"/>
      <c r="DC2990" s="50"/>
      <c r="DD2990" s="50"/>
      <c r="DE2990" s="50"/>
      <c r="DF2990" s="50"/>
    </row>
    <row r="2991" spans="2:110" x14ac:dyDescent="0.2">
      <c r="B2991" s="176"/>
      <c r="C2991" s="176"/>
      <c r="E2991" s="203"/>
      <c r="F2991" s="203"/>
      <c r="G2991" s="203"/>
      <c r="H2991" s="203"/>
      <c r="I2991" s="203"/>
      <c r="J2991" s="203"/>
      <c r="K2991" s="203"/>
      <c r="L2991" s="203"/>
      <c r="M2991" s="203"/>
      <c r="N2991" s="203"/>
      <c r="O2991" s="203"/>
      <c r="P2991" s="203"/>
      <c r="Q2991" s="204"/>
      <c r="R2991" s="204"/>
      <c r="S2991" s="234"/>
      <c r="T2991" s="50"/>
      <c r="U2991" s="50"/>
      <c r="V2991" s="50"/>
      <c r="W2991" s="50"/>
      <c r="X2991" s="50"/>
      <c r="Y2991" s="50"/>
      <c r="Z2991" s="250"/>
      <c r="AA2991" s="238"/>
      <c r="AB2991" s="50"/>
      <c r="AC2991" s="50"/>
      <c r="AD2991" s="50"/>
      <c r="AE2991" s="50"/>
      <c r="AF2991" s="50"/>
      <c r="AG2991" s="50"/>
      <c r="AH2991" s="50"/>
      <c r="AI2991" s="50"/>
      <c r="AJ2991" s="50"/>
      <c r="AK2991" s="50"/>
      <c r="AL2991" s="50"/>
      <c r="AM2991" s="50"/>
      <c r="AN2991" s="50"/>
      <c r="AO2991" s="50"/>
      <c r="AP2991" s="50"/>
      <c r="AQ2991" s="50"/>
      <c r="AR2991" s="50"/>
      <c r="AS2991" s="50"/>
      <c r="AT2991" s="50"/>
      <c r="AU2991" s="50"/>
      <c r="AV2991" s="50"/>
      <c r="AW2991" s="50"/>
      <c r="AX2991" s="50"/>
      <c r="AY2991" s="50"/>
      <c r="AZ2991" s="50"/>
      <c r="BA2991" s="50"/>
      <c r="BB2991" s="50"/>
      <c r="BC2991" s="50"/>
      <c r="BD2991" s="50"/>
      <c r="BE2991" s="50"/>
      <c r="BF2991" s="50"/>
      <c r="BG2991" s="50"/>
      <c r="BH2991" s="50"/>
      <c r="BI2991" s="50"/>
      <c r="BJ2991" s="50"/>
      <c r="BK2991" s="50"/>
      <c r="BL2991" s="50"/>
      <c r="BM2991" s="50"/>
      <c r="BN2991" s="50"/>
      <c r="BO2991" s="50"/>
      <c r="BP2991" s="50"/>
      <c r="BQ2991" s="50"/>
      <c r="BR2991" s="50"/>
      <c r="BS2991" s="50"/>
      <c r="BT2991" s="50"/>
      <c r="BU2991" s="50"/>
      <c r="BV2991" s="50"/>
      <c r="BW2991" s="50"/>
      <c r="BX2991" s="50"/>
      <c r="BY2991" s="50"/>
      <c r="BZ2991" s="50"/>
      <c r="CA2991" s="50"/>
      <c r="CB2991" s="50"/>
      <c r="CC2991" s="50"/>
      <c r="CD2991" s="50"/>
      <c r="CE2991" s="50"/>
      <c r="CF2991" s="50"/>
      <c r="CG2991" s="50"/>
      <c r="CH2991" s="50"/>
      <c r="CI2991" s="50"/>
      <c r="CJ2991" s="50"/>
      <c r="CK2991" s="50"/>
      <c r="CL2991" s="50"/>
      <c r="CM2991" s="50"/>
      <c r="CN2991" s="50"/>
      <c r="CO2991" s="50"/>
      <c r="CP2991" s="50"/>
      <c r="CQ2991" s="50"/>
      <c r="CR2991" s="50"/>
      <c r="CS2991" s="50"/>
      <c r="CT2991" s="50"/>
      <c r="CU2991" s="50"/>
      <c r="CV2991" s="50"/>
      <c r="CW2991" s="50"/>
      <c r="CX2991" s="50"/>
      <c r="CY2991" s="50"/>
      <c r="CZ2991" s="50"/>
      <c r="DA2991" s="50"/>
      <c r="DB2991" s="50"/>
      <c r="DC2991" s="50"/>
      <c r="DD2991" s="50"/>
      <c r="DE2991" s="50"/>
      <c r="DF2991" s="50"/>
    </row>
    <row r="2992" spans="2:110" x14ac:dyDescent="0.2">
      <c r="B2992" s="176"/>
      <c r="C2992" s="176"/>
      <c r="E2992" s="203"/>
      <c r="F2992" s="203"/>
      <c r="G2992" s="203"/>
      <c r="H2992" s="203"/>
      <c r="I2992" s="203"/>
      <c r="J2992" s="203"/>
      <c r="K2992" s="203"/>
      <c r="L2992" s="203"/>
      <c r="M2992" s="203"/>
      <c r="N2992" s="203"/>
      <c r="O2992" s="203"/>
      <c r="P2992" s="203"/>
      <c r="Q2992" s="204"/>
      <c r="R2992" s="204"/>
      <c r="S2992" s="234"/>
      <c r="T2992" s="50"/>
      <c r="U2992" s="50"/>
      <c r="V2992" s="50"/>
      <c r="W2992" s="50"/>
      <c r="X2992" s="50"/>
      <c r="Y2992" s="50"/>
      <c r="Z2992" s="250"/>
      <c r="AA2992" s="238"/>
      <c r="AB2992" s="50"/>
      <c r="AC2992" s="50"/>
      <c r="AD2992" s="50"/>
      <c r="AE2992" s="50"/>
      <c r="AF2992" s="50"/>
      <c r="AG2992" s="50"/>
      <c r="AH2992" s="50"/>
      <c r="AI2992" s="50"/>
      <c r="AJ2992" s="50"/>
      <c r="AK2992" s="50"/>
      <c r="AL2992" s="50"/>
      <c r="AM2992" s="50"/>
      <c r="AN2992" s="50"/>
      <c r="AO2992" s="50"/>
      <c r="AP2992" s="50"/>
      <c r="AQ2992" s="50"/>
      <c r="AR2992" s="50"/>
      <c r="AS2992" s="50"/>
      <c r="AT2992" s="50"/>
      <c r="AU2992" s="50"/>
      <c r="AV2992" s="50"/>
      <c r="AW2992" s="50"/>
      <c r="AX2992" s="50"/>
      <c r="AY2992" s="50"/>
      <c r="AZ2992" s="50"/>
      <c r="BA2992" s="50"/>
      <c r="BB2992" s="50"/>
      <c r="BC2992" s="50"/>
      <c r="BD2992" s="50"/>
      <c r="BE2992" s="50"/>
      <c r="BF2992" s="50"/>
      <c r="BG2992" s="50"/>
      <c r="BH2992" s="50"/>
      <c r="BI2992" s="50"/>
      <c r="BJ2992" s="50"/>
      <c r="BK2992" s="50"/>
      <c r="BL2992" s="50"/>
      <c r="BM2992" s="50"/>
      <c r="BN2992" s="50"/>
      <c r="BO2992" s="50"/>
      <c r="BP2992" s="50"/>
      <c r="BQ2992" s="50"/>
      <c r="BR2992" s="50"/>
      <c r="BS2992" s="50"/>
      <c r="BT2992" s="50"/>
      <c r="BU2992" s="50"/>
      <c r="BV2992" s="50"/>
      <c r="BW2992" s="50"/>
      <c r="BX2992" s="50"/>
      <c r="BY2992" s="50"/>
      <c r="BZ2992" s="50"/>
      <c r="CA2992" s="50"/>
      <c r="CB2992" s="50"/>
      <c r="CC2992" s="50"/>
      <c r="CD2992" s="50"/>
      <c r="CE2992" s="50"/>
      <c r="CF2992" s="50"/>
      <c r="CG2992" s="50"/>
      <c r="CH2992" s="50"/>
      <c r="CI2992" s="50"/>
      <c r="CJ2992" s="50"/>
      <c r="CK2992" s="50"/>
      <c r="CL2992" s="50"/>
      <c r="CM2992" s="50"/>
      <c r="CN2992" s="50"/>
      <c r="CO2992" s="50"/>
      <c r="CP2992" s="50"/>
      <c r="CQ2992" s="50"/>
      <c r="CR2992" s="50"/>
      <c r="CS2992" s="50"/>
      <c r="CT2992" s="50"/>
      <c r="CU2992" s="50"/>
      <c r="CV2992" s="50"/>
      <c r="CW2992" s="50"/>
      <c r="CX2992" s="50"/>
      <c r="CY2992" s="50"/>
      <c r="CZ2992" s="50"/>
      <c r="DA2992" s="50"/>
      <c r="DB2992" s="50"/>
      <c r="DC2992" s="50"/>
      <c r="DD2992" s="50"/>
      <c r="DE2992" s="50"/>
      <c r="DF2992" s="50"/>
    </row>
    <row r="2993" spans="2:110" x14ac:dyDescent="0.2">
      <c r="B2993" s="176"/>
      <c r="C2993" s="176"/>
      <c r="E2993" s="203"/>
      <c r="F2993" s="203"/>
      <c r="G2993" s="203"/>
      <c r="H2993" s="203"/>
      <c r="I2993" s="203"/>
      <c r="J2993" s="203"/>
      <c r="K2993" s="203"/>
      <c r="L2993" s="203"/>
      <c r="M2993" s="203"/>
      <c r="N2993" s="203"/>
      <c r="O2993" s="203"/>
      <c r="P2993" s="203"/>
      <c r="Q2993" s="204"/>
      <c r="R2993" s="204"/>
      <c r="S2993" s="234"/>
      <c r="T2993" s="50"/>
      <c r="U2993" s="50"/>
      <c r="V2993" s="50"/>
      <c r="W2993" s="50"/>
      <c r="X2993" s="50"/>
      <c r="Y2993" s="50"/>
      <c r="Z2993" s="250"/>
      <c r="AA2993" s="238"/>
      <c r="AB2993" s="50"/>
      <c r="AC2993" s="50"/>
      <c r="AD2993" s="50"/>
      <c r="AE2993" s="50"/>
      <c r="AF2993" s="50"/>
      <c r="AG2993" s="50"/>
      <c r="AH2993" s="50"/>
      <c r="AI2993" s="50"/>
      <c r="AJ2993" s="50"/>
      <c r="AK2993" s="50"/>
      <c r="AL2993" s="50"/>
      <c r="AM2993" s="50"/>
      <c r="AN2993" s="50"/>
      <c r="AO2993" s="50"/>
      <c r="AP2993" s="50"/>
      <c r="AQ2993" s="50"/>
      <c r="AR2993" s="50"/>
      <c r="AS2993" s="50"/>
      <c r="AT2993" s="50"/>
      <c r="AU2993" s="50"/>
      <c r="AV2993" s="50"/>
      <c r="AW2993" s="50"/>
      <c r="AX2993" s="50"/>
      <c r="AY2993" s="50"/>
      <c r="AZ2993" s="50"/>
      <c r="BA2993" s="50"/>
      <c r="BB2993" s="50"/>
      <c r="BC2993" s="50"/>
      <c r="BD2993" s="50"/>
      <c r="BE2993" s="50"/>
      <c r="BF2993" s="50"/>
      <c r="BG2993" s="50"/>
      <c r="BH2993" s="50"/>
      <c r="BI2993" s="50"/>
      <c r="BJ2993" s="50"/>
      <c r="BK2993" s="50"/>
      <c r="BL2993" s="50"/>
      <c r="BM2993" s="50"/>
      <c r="BN2993" s="50"/>
      <c r="BO2993" s="50"/>
      <c r="BP2993" s="50"/>
      <c r="BQ2993" s="50"/>
      <c r="BR2993" s="50"/>
      <c r="BS2993" s="50"/>
      <c r="BT2993" s="50"/>
      <c r="BU2993" s="50"/>
      <c r="BV2993" s="50"/>
      <c r="BW2993" s="50"/>
      <c r="BX2993" s="50"/>
      <c r="BY2993" s="50"/>
      <c r="BZ2993" s="50"/>
      <c r="CA2993" s="50"/>
      <c r="CB2993" s="50"/>
      <c r="CC2993" s="50"/>
      <c r="CD2993" s="50"/>
      <c r="CE2993" s="50"/>
      <c r="CF2993" s="50"/>
      <c r="CG2993" s="50"/>
      <c r="CH2993" s="50"/>
      <c r="CI2993" s="50"/>
      <c r="CJ2993" s="50"/>
      <c r="CK2993" s="50"/>
      <c r="CL2993" s="50"/>
      <c r="CM2993" s="50"/>
      <c r="CN2993" s="50"/>
      <c r="CO2993" s="50"/>
      <c r="CP2993" s="50"/>
      <c r="CQ2993" s="50"/>
      <c r="CR2993" s="50"/>
      <c r="CS2993" s="50"/>
      <c r="CT2993" s="50"/>
      <c r="CU2993" s="50"/>
      <c r="CV2993" s="50"/>
      <c r="CW2993" s="50"/>
      <c r="CX2993" s="50"/>
      <c r="CY2993" s="50"/>
      <c r="CZ2993" s="50"/>
      <c r="DA2993" s="50"/>
      <c r="DB2993" s="50"/>
      <c r="DC2993" s="50"/>
      <c r="DD2993" s="50"/>
      <c r="DE2993" s="50"/>
      <c r="DF2993" s="50"/>
    </row>
    <row r="2994" spans="2:110" x14ac:dyDescent="0.2">
      <c r="B2994" s="176"/>
      <c r="C2994" s="176"/>
      <c r="E2994" s="203"/>
      <c r="F2994" s="203"/>
      <c r="G2994" s="203"/>
      <c r="H2994" s="203"/>
      <c r="I2994" s="203"/>
      <c r="J2994" s="203"/>
      <c r="K2994" s="203"/>
      <c r="L2994" s="203"/>
      <c r="M2994" s="203"/>
      <c r="N2994" s="203"/>
      <c r="O2994" s="203"/>
      <c r="P2994" s="203"/>
      <c r="Q2994" s="204"/>
      <c r="R2994" s="204"/>
      <c r="S2994" s="234"/>
      <c r="T2994" s="50"/>
      <c r="U2994" s="50"/>
      <c r="V2994" s="50"/>
      <c r="W2994" s="50"/>
      <c r="X2994" s="50"/>
      <c r="Y2994" s="50"/>
      <c r="Z2994" s="250"/>
      <c r="AA2994" s="238"/>
      <c r="AB2994" s="50"/>
      <c r="AC2994" s="50"/>
      <c r="AD2994" s="50"/>
      <c r="AE2994" s="50"/>
      <c r="AF2994" s="50"/>
      <c r="AG2994" s="50"/>
      <c r="AH2994" s="50"/>
      <c r="AI2994" s="50"/>
      <c r="AJ2994" s="50"/>
      <c r="AK2994" s="50"/>
      <c r="AL2994" s="50"/>
      <c r="AM2994" s="50"/>
      <c r="AN2994" s="50"/>
      <c r="AO2994" s="50"/>
      <c r="AP2994" s="50"/>
      <c r="AQ2994" s="50"/>
      <c r="AR2994" s="50"/>
      <c r="AS2994" s="50"/>
      <c r="AT2994" s="50"/>
      <c r="AU2994" s="50"/>
      <c r="AV2994" s="50"/>
      <c r="AW2994" s="50"/>
      <c r="AX2994" s="50"/>
      <c r="AY2994" s="50"/>
      <c r="AZ2994" s="50"/>
      <c r="BA2994" s="50"/>
      <c r="BB2994" s="50"/>
      <c r="BC2994" s="50"/>
      <c r="BD2994" s="50"/>
      <c r="BE2994" s="50"/>
      <c r="BF2994" s="50"/>
      <c r="BG2994" s="50"/>
      <c r="BH2994" s="50"/>
      <c r="BI2994" s="50"/>
      <c r="BJ2994" s="50"/>
      <c r="BK2994" s="50"/>
      <c r="BL2994" s="50"/>
      <c r="BM2994" s="50"/>
      <c r="BN2994" s="50"/>
      <c r="BO2994" s="50"/>
      <c r="BP2994" s="50"/>
      <c r="BQ2994" s="50"/>
      <c r="BR2994" s="50"/>
      <c r="BS2994" s="50"/>
      <c r="BT2994" s="50"/>
      <c r="BU2994" s="50"/>
      <c r="BV2994" s="50"/>
      <c r="BW2994" s="50"/>
      <c r="BX2994" s="50"/>
      <c r="BY2994" s="50"/>
      <c r="BZ2994" s="50"/>
      <c r="CA2994" s="50"/>
      <c r="CB2994" s="50"/>
      <c r="CC2994" s="50"/>
      <c r="CD2994" s="50"/>
      <c r="CE2994" s="50"/>
      <c r="CF2994" s="50"/>
      <c r="CG2994" s="50"/>
      <c r="CH2994" s="50"/>
      <c r="CI2994" s="50"/>
      <c r="CJ2994" s="50"/>
      <c r="CK2994" s="50"/>
      <c r="CL2994" s="50"/>
      <c r="CM2994" s="50"/>
      <c r="CN2994" s="50"/>
      <c r="CO2994" s="50"/>
      <c r="CP2994" s="50"/>
      <c r="CQ2994" s="50"/>
      <c r="CR2994" s="50"/>
      <c r="CS2994" s="50"/>
      <c r="CT2994" s="50"/>
      <c r="CU2994" s="50"/>
      <c r="CV2994" s="50"/>
      <c r="CW2994" s="50"/>
      <c r="CX2994" s="50"/>
      <c r="CY2994" s="50"/>
      <c r="CZ2994" s="50"/>
      <c r="DA2994" s="50"/>
      <c r="DB2994" s="50"/>
      <c r="DC2994" s="50"/>
      <c r="DD2994" s="50"/>
      <c r="DE2994" s="50"/>
      <c r="DF2994" s="50"/>
    </row>
    <row r="2995" spans="2:110" x14ac:dyDescent="0.2">
      <c r="B2995" s="176"/>
      <c r="C2995" s="176"/>
      <c r="E2995" s="203"/>
      <c r="F2995" s="203"/>
      <c r="G2995" s="203"/>
      <c r="H2995" s="203"/>
      <c r="I2995" s="203"/>
      <c r="J2995" s="203"/>
      <c r="K2995" s="203"/>
      <c r="L2995" s="203"/>
      <c r="M2995" s="203"/>
      <c r="N2995" s="203"/>
      <c r="O2995" s="203"/>
      <c r="P2995" s="203"/>
      <c r="Q2995" s="204"/>
      <c r="R2995" s="204"/>
      <c r="S2995" s="234"/>
      <c r="T2995" s="50"/>
      <c r="U2995" s="50"/>
      <c r="V2995" s="50"/>
      <c r="W2995" s="50"/>
      <c r="X2995" s="50"/>
      <c r="Y2995" s="50"/>
      <c r="Z2995" s="250"/>
      <c r="AA2995" s="238"/>
      <c r="AB2995" s="50"/>
      <c r="AC2995" s="50"/>
      <c r="AD2995" s="50"/>
      <c r="AE2995" s="50"/>
      <c r="AF2995" s="50"/>
      <c r="AG2995" s="50"/>
      <c r="AH2995" s="50"/>
      <c r="AI2995" s="50"/>
      <c r="AJ2995" s="50"/>
      <c r="AK2995" s="50"/>
      <c r="AL2995" s="50"/>
      <c r="AM2995" s="50"/>
      <c r="AN2995" s="50"/>
      <c r="AO2995" s="50"/>
      <c r="AP2995" s="50"/>
      <c r="AQ2995" s="50"/>
      <c r="AR2995" s="50"/>
      <c r="AS2995" s="50"/>
      <c r="AT2995" s="50"/>
      <c r="AU2995" s="50"/>
      <c r="AV2995" s="50"/>
      <c r="AW2995" s="50"/>
      <c r="AX2995" s="50"/>
      <c r="AY2995" s="50"/>
      <c r="AZ2995" s="50"/>
      <c r="BA2995" s="50"/>
      <c r="BB2995" s="50"/>
      <c r="BC2995" s="50"/>
      <c r="BD2995" s="50"/>
      <c r="BE2995" s="50"/>
      <c r="BF2995" s="50"/>
      <c r="BG2995" s="50"/>
      <c r="BH2995" s="50"/>
      <c r="BI2995" s="50"/>
      <c r="BJ2995" s="50"/>
      <c r="BK2995" s="50"/>
      <c r="BL2995" s="50"/>
      <c r="BM2995" s="50"/>
      <c r="BN2995" s="50"/>
      <c r="BO2995" s="50"/>
      <c r="BP2995" s="50"/>
      <c r="BQ2995" s="50"/>
      <c r="BR2995" s="50"/>
      <c r="BS2995" s="50"/>
      <c r="BT2995" s="50"/>
      <c r="BU2995" s="50"/>
      <c r="BV2995" s="50"/>
      <c r="BW2995" s="50"/>
      <c r="BX2995" s="50"/>
      <c r="BY2995" s="50"/>
      <c r="BZ2995" s="50"/>
      <c r="CA2995" s="50"/>
      <c r="CB2995" s="50"/>
      <c r="CC2995" s="50"/>
      <c r="CD2995" s="50"/>
      <c r="CE2995" s="50"/>
      <c r="CF2995" s="50"/>
      <c r="CG2995" s="50"/>
      <c r="CH2995" s="50"/>
      <c r="CI2995" s="50"/>
      <c r="CJ2995" s="50"/>
      <c r="CK2995" s="50"/>
      <c r="CL2995" s="50"/>
      <c r="CM2995" s="50"/>
      <c r="CN2995" s="50"/>
      <c r="CO2995" s="50"/>
      <c r="CP2995" s="50"/>
      <c r="CQ2995" s="50"/>
      <c r="CR2995" s="50"/>
      <c r="CS2995" s="50"/>
      <c r="CT2995" s="50"/>
      <c r="CU2995" s="50"/>
      <c r="CV2995" s="50"/>
      <c r="CW2995" s="50"/>
      <c r="CX2995" s="50"/>
      <c r="CY2995" s="50"/>
      <c r="CZ2995" s="50"/>
      <c r="DA2995" s="50"/>
      <c r="DB2995" s="50"/>
      <c r="DC2995" s="50"/>
      <c r="DD2995" s="50"/>
      <c r="DE2995" s="50"/>
      <c r="DF2995" s="50"/>
    </row>
    <row r="2996" spans="2:110" x14ac:dyDescent="0.2">
      <c r="B2996" s="176"/>
      <c r="C2996" s="176"/>
      <c r="E2996" s="203"/>
      <c r="F2996" s="203"/>
      <c r="G2996" s="203"/>
      <c r="H2996" s="203"/>
      <c r="I2996" s="203"/>
      <c r="J2996" s="203"/>
      <c r="K2996" s="203"/>
      <c r="L2996" s="203"/>
      <c r="M2996" s="203"/>
      <c r="N2996" s="203"/>
      <c r="O2996" s="203"/>
      <c r="P2996" s="203"/>
      <c r="Q2996" s="204"/>
      <c r="R2996" s="204"/>
      <c r="S2996" s="234"/>
      <c r="T2996" s="50"/>
      <c r="U2996" s="50"/>
      <c r="V2996" s="50"/>
      <c r="W2996" s="50"/>
      <c r="X2996" s="50"/>
      <c r="Y2996" s="50"/>
      <c r="Z2996" s="250"/>
      <c r="AA2996" s="238"/>
      <c r="AB2996" s="50"/>
      <c r="AC2996" s="50"/>
      <c r="AD2996" s="50"/>
      <c r="AE2996" s="50"/>
      <c r="AF2996" s="50"/>
      <c r="AG2996" s="50"/>
      <c r="AH2996" s="50"/>
      <c r="AI2996" s="50"/>
      <c r="AJ2996" s="50"/>
      <c r="AK2996" s="50"/>
      <c r="AL2996" s="50"/>
      <c r="AM2996" s="50"/>
      <c r="AN2996" s="50"/>
      <c r="AO2996" s="50"/>
      <c r="AP2996" s="50"/>
      <c r="AQ2996" s="50"/>
      <c r="AR2996" s="50"/>
      <c r="AS2996" s="50"/>
      <c r="AT2996" s="50"/>
      <c r="AU2996" s="50"/>
      <c r="AV2996" s="50"/>
      <c r="AW2996" s="50"/>
      <c r="AX2996" s="50"/>
      <c r="AY2996" s="50"/>
      <c r="AZ2996" s="50"/>
      <c r="BA2996" s="50"/>
      <c r="BB2996" s="50"/>
      <c r="BC2996" s="50"/>
      <c r="BD2996" s="50"/>
      <c r="BE2996" s="50"/>
      <c r="BF2996" s="50"/>
      <c r="BG2996" s="50"/>
      <c r="BH2996" s="50"/>
      <c r="BI2996" s="50"/>
      <c r="BJ2996" s="50"/>
      <c r="BK2996" s="50"/>
      <c r="BL2996" s="50"/>
      <c r="BM2996" s="50"/>
      <c r="BN2996" s="50"/>
      <c r="BO2996" s="50"/>
      <c r="BP2996" s="50"/>
      <c r="BQ2996" s="50"/>
      <c r="BR2996" s="50"/>
      <c r="BS2996" s="50"/>
      <c r="BT2996" s="50"/>
      <c r="BU2996" s="50"/>
      <c r="BV2996" s="50"/>
      <c r="BW2996" s="50"/>
      <c r="BX2996" s="50"/>
      <c r="BY2996" s="50"/>
      <c r="BZ2996" s="50"/>
      <c r="CA2996" s="50"/>
      <c r="CB2996" s="50"/>
      <c r="CC2996" s="50"/>
      <c r="CD2996" s="50"/>
      <c r="CE2996" s="50"/>
      <c r="CF2996" s="50"/>
      <c r="CG2996" s="50"/>
      <c r="CH2996" s="50"/>
      <c r="CI2996" s="50"/>
      <c r="CJ2996" s="50"/>
      <c r="CK2996" s="50"/>
      <c r="CL2996" s="50"/>
      <c r="CM2996" s="50"/>
      <c r="CN2996" s="50"/>
      <c r="CO2996" s="50"/>
      <c r="CP2996" s="50"/>
      <c r="CQ2996" s="50"/>
      <c r="CR2996" s="50"/>
      <c r="CS2996" s="50"/>
      <c r="CT2996" s="50"/>
      <c r="CU2996" s="50"/>
      <c r="CV2996" s="50"/>
      <c r="CW2996" s="50"/>
      <c r="CX2996" s="50"/>
      <c r="CY2996" s="50"/>
      <c r="CZ2996" s="50"/>
      <c r="DA2996" s="50"/>
      <c r="DB2996" s="50"/>
      <c r="DC2996" s="50"/>
      <c r="DD2996" s="50"/>
      <c r="DE2996" s="50"/>
      <c r="DF2996" s="50"/>
    </row>
    <row r="2997" spans="2:110" x14ac:dyDescent="0.2">
      <c r="E2997" s="203"/>
      <c r="F2997" s="203"/>
      <c r="G2997" s="203"/>
      <c r="H2997" s="203"/>
      <c r="I2997" s="203"/>
      <c r="J2997" s="203"/>
      <c r="K2997" s="203"/>
      <c r="L2997" s="203"/>
      <c r="M2997" s="203"/>
      <c r="N2997" s="203"/>
      <c r="O2997" s="203"/>
      <c r="P2997" s="203"/>
      <c r="Q2997" s="204"/>
      <c r="R2997" s="204"/>
      <c r="S2997" s="234"/>
      <c r="T2997" s="50"/>
      <c r="U2997" s="50"/>
      <c r="V2997" s="50"/>
      <c r="W2997" s="50"/>
      <c r="X2997" s="50"/>
      <c r="Y2997" s="50"/>
      <c r="Z2997" s="250"/>
      <c r="AA2997" s="238"/>
      <c r="AB2997" s="50"/>
      <c r="AC2997" s="50"/>
      <c r="AD2997" s="50"/>
      <c r="AE2997" s="50"/>
      <c r="AF2997" s="50"/>
      <c r="AG2997" s="50"/>
      <c r="AH2997" s="50"/>
      <c r="AI2997" s="50"/>
      <c r="AJ2997" s="50"/>
      <c r="AK2997" s="50"/>
      <c r="AL2997" s="50"/>
      <c r="AM2997" s="50"/>
      <c r="AN2997" s="50"/>
      <c r="AO2997" s="50"/>
      <c r="AP2997" s="50"/>
      <c r="AQ2997" s="50"/>
      <c r="AR2997" s="50"/>
      <c r="AS2997" s="50"/>
      <c r="AT2997" s="50"/>
      <c r="AU2997" s="50"/>
      <c r="AV2997" s="50"/>
      <c r="AW2997" s="50"/>
      <c r="AX2997" s="50"/>
      <c r="AY2997" s="50"/>
      <c r="AZ2997" s="50"/>
      <c r="BA2997" s="50"/>
      <c r="BB2997" s="50"/>
      <c r="BC2997" s="50"/>
      <c r="BD2997" s="50"/>
      <c r="BE2997" s="50"/>
      <c r="BF2997" s="50"/>
      <c r="BG2997" s="50"/>
      <c r="BH2997" s="50"/>
      <c r="BI2997" s="50"/>
      <c r="BJ2997" s="50"/>
      <c r="BK2997" s="50"/>
      <c r="BL2997" s="50"/>
      <c r="BM2997" s="50"/>
      <c r="BN2997" s="50"/>
      <c r="BO2997" s="50"/>
      <c r="BP2997" s="50"/>
      <c r="BQ2997" s="50"/>
      <c r="BR2997" s="50"/>
      <c r="BS2997" s="50"/>
      <c r="BT2997" s="50"/>
      <c r="BU2997" s="50"/>
      <c r="BV2997" s="50"/>
      <c r="BW2997" s="50"/>
      <c r="BX2997" s="50"/>
      <c r="BY2997" s="50"/>
      <c r="BZ2997" s="50"/>
      <c r="CA2997" s="50"/>
      <c r="CB2997" s="50"/>
      <c r="CC2997" s="50"/>
      <c r="CD2997" s="50"/>
      <c r="CE2997" s="50"/>
      <c r="CF2997" s="50"/>
      <c r="CG2997" s="50"/>
      <c r="CH2997" s="50"/>
      <c r="CI2997" s="50"/>
      <c r="CJ2997" s="50"/>
      <c r="CK2997" s="50"/>
      <c r="CL2997" s="50"/>
      <c r="CM2997" s="50"/>
      <c r="CN2997" s="50"/>
      <c r="CO2997" s="50"/>
      <c r="CP2997" s="50"/>
      <c r="CQ2997" s="50"/>
      <c r="CR2997" s="50"/>
      <c r="CS2997" s="50"/>
      <c r="CT2997" s="50"/>
      <c r="CU2997" s="50"/>
      <c r="CV2997" s="50"/>
      <c r="CW2997" s="50"/>
      <c r="CX2997" s="50"/>
      <c r="CY2997" s="50"/>
      <c r="CZ2997" s="50"/>
      <c r="DA2997" s="50"/>
      <c r="DB2997" s="50"/>
      <c r="DC2997" s="50"/>
      <c r="DD2997" s="50"/>
      <c r="DE2997" s="50"/>
      <c r="DF2997" s="50"/>
    </row>
    <row r="2998" spans="2:110" x14ac:dyDescent="0.2">
      <c r="B2998" s="184"/>
      <c r="C2998" s="184"/>
      <c r="D2998" s="200"/>
      <c r="E2998" s="203"/>
      <c r="F2998" s="203"/>
      <c r="G2998" s="203"/>
      <c r="H2998" s="203"/>
      <c r="I2998" s="203"/>
      <c r="J2998" s="203"/>
      <c r="K2998" s="203"/>
      <c r="L2998" s="203"/>
      <c r="M2998" s="203"/>
      <c r="N2998" s="203"/>
      <c r="O2998" s="203"/>
      <c r="P2998" s="203"/>
      <c r="Q2998" s="204"/>
      <c r="R2998" s="204"/>
      <c r="S2998" s="234"/>
      <c r="T2998" s="50"/>
      <c r="U2998" s="50"/>
      <c r="V2998" s="50"/>
      <c r="W2998" s="50"/>
      <c r="X2998" s="50"/>
      <c r="Y2998" s="50"/>
      <c r="Z2998" s="250"/>
      <c r="AA2998" s="238"/>
      <c r="AB2998" s="50"/>
      <c r="AC2998" s="50"/>
      <c r="AD2998" s="50"/>
      <c r="AE2998" s="50"/>
      <c r="AF2998" s="50"/>
      <c r="AG2998" s="50"/>
      <c r="AH2998" s="50"/>
      <c r="AI2998" s="50"/>
      <c r="AJ2998" s="50"/>
      <c r="AK2998" s="50"/>
      <c r="AL2998" s="50"/>
      <c r="AM2998" s="50"/>
      <c r="AN2998" s="50"/>
      <c r="AO2998" s="50"/>
      <c r="AP2998" s="50"/>
      <c r="AQ2998" s="50"/>
      <c r="AR2998" s="50"/>
      <c r="AS2998" s="50"/>
      <c r="AT2998" s="50"/>
      <c r="AU2998" s="50"/>
      <c r="AV2998" s="50"/>
      <c r="AW2998" s="50"/>
      <c r="AX2998" s="50"/>
      <c r="AY2998" s="50"/>
      <c r="AZ2998" s="50"/>
      <c r="BA2998" s="50"/>
      <c r="BB2998" s="50"/>
      <c r="BC2998" s="50"/>
      <c r="BD2998" s="50"/>
      <c r="BE2998" s="50"/>
      <c r="BF2998" s="50"/>
      <c r="BG2998" s="50"/>
      <c r="BH2998" s="50"/>
      <c r="BI2998" s="50"/>
      <c r="BJ2998" s="50"/>
      <c r="BK2998" s="50"/>
      <c r="BL2998" s="50"/>
      <c r="BM2998" s="50"/>
      <c r="BN2998" s="50"/>
      <c r="BO2998" s="50"/>
      <c r="BP2998" s="50"/>
      <c r="BQ2998" s="50"/>
      <c r="BR2998" s="50"/>
      <c r="BS2998" s="50"/>
      <c r="BT2998" s="50"/>
      <c r="BU2998" s="50"/>
      <c r="BV2998" s="50"/>
      <c r="BW2998" s="50"/>
      <c r="BX2998" s="50"/>
      <c r="BY2998" s="50"/>
      <c r="BZ2998" s="50"/>
      <c r="CA2998" s="50"/>
      <c r="CB2998" s="50"/>
      <c r="CC2998" s="50"/>
      <c r="CD2998" s="50"/>
      <c r="CE2998" s="50"/>
      <c r="CF2998" s="50"/>
      <c r="CG2998" s="50"/>
      <c r="CH2998" s="50"/>
      <c r="CI2998" s="50"/>
      <c r="CJ2998" s="50"/>
      <c r="CK2998" s="50"/>
      <c r="CL2998" s="50"/>
      <c r="CM2998" s="50"/>
      <c r="CN2998" s="50"/>
      <c r="CO2998" s="50"/>
      <c r="CP2998" s="50"/>
      <c r="CQ2998" s="50"/>
      <c r="CR2998" s="50"/>
      <c r="CS2998" s="50"/>
      <c r="CT2998" s="50"/>
      <c r="CU2998" s="50"/>
      <c r="CV2998" s="50"/>
      <c r="CW2998" s="50"/>
      <c r="CX2998" s="50"/>
      <c r="CY2998" s="50"/>
      <c r="CZ2998" s="50"/>
      <c r="DA2998" s="50"/>
      <c r="DB2998" s="50"/>
      <c r="DC2998" s="50"/>
      <c r="DD2998" s="50"/>
      <c r="DE2998" s="50"/>
      <c r="DF2998" s="50"/>
    </row>
    <row r="2999" spans="2:110" x14ac:dyDescent="0.2">
      <c r="B2999" s="176"/>
      <c r="C2999" s="176"/>
      <c r="D2999" s="192"/>
      <c r="E2999" s="203"/>
      <c r="F2999" s="203"/>
      <c r="G2999" s="203"/>
      <c r="H2999" s="203"/>
      <c r="I2999" s="203"/>
      <c r="J2999" s="203"/>
      <c r="K2999" s="203"/>
      <c r="L2999" s="203"/>
      <c r="M2999" s="203"/>
      <c r="N2999" s="203"/>
      <c r="O2999" s="203"/>
      <c r="P2999" s="203"/>
      <c r="Q2999" s="204"/>
      <c r="R2999" s="204"/>
      <c r="S2999" s="234"/>
      <c r="T2999" s="50"/>
      <c r="U2999" s="50"/>
      <c r="V2999" s="50"/>
      <c r="W2999" s="50"/>
      <c r="X2999" s="50"/>
      <c r="Y2999" s="50"/>
      <c r="Z2999" s="250"/>
      <c r="AA2999" s="238"/>
      <c r="AB2999" s="50"/>
      <c r="AC2999" s="50"/>
      <c r="AD2999" s="50"/>
      <c r="AE2999" s="50"/>
      <c r="AF2999" s="50"/>
      <c r="AG2999" s="50"/>
      <c r="AH2999" s="50"/>
      <c r="AI2999" s="50"/>
      <c r="AJ2999" s="50"/>
      <c r="AK2999" s="50"/>
      <c r="AL2999" s="50"/>
      <c r="AM2999" s="50"/>
      <c r="AN2999" s="50"/>
      <c r="AO2999" s="50"/>
      <c r="AP2999" s="50"/>
      <c r="AQ2999" s="50"/>
      <c r="AR2999" s="50"/>
      <c r="AS2999" s="50"/>
      <c r="AT2999" s="50"/>
      <c r="AU2999" s="50"/>
      <c r="AV2999" s="50"/>
      <c r="AW2999" s="50"/>
      <c r="AX2999" s="50"/>
      <c r="AY2999" s="50"/>
      <c r="AZ2999" s="50"/>
      <c r="BA2999" s="50"/>
      <c r="BB2999" s="50"/>
      <c r="BC2999" s="50"/>
      <c r="BD2999" s="50"/>
      <c r="BE2999" s="50"/>
      <c r="BF2999" s="50"/>
      <c r="BG2999" s="50"/>
      <c r="BH2999" s="50"/>
      <c r="BI2999" s="50"/>
      <c r="BJ2999" s="50"/>
      <c r="BK2999" s="50"/>
      <c r="BL2999" s="50"/>
      <c r="BM2999" s="50"/>
      <c r="BN2999" s="50"/>
      <c r="BO2999" s="50"/>
      <c r="BP2999" s="50"/>
      <c r="BQ2999" s="50"/>
      <c r="BR2999" s="50"/>
      <c r="BS2999" s="50"/>
      <c r="BT2999" s="50"/>
      <c r="BU2999" s="50"/>
      <c r="BV2999" s="50"/>
      <c r="BW2999" s="50"/>
      <c r="BX2999" s="50"/>
      <c r="BY2999" s="50"/>
      <c r="BZ2999" s="50"/>
      <c r="CA2999" s="50"/>
      <c r="CB2999" s="50"/>
      <c r="CC2999" s="50"/>
      <c r="CD2999" s="50"/>
      <c r="CE2999" s="50"/>
      <c r="CF2999" s="50"/>
      <c r="CG2999" s="50"/>
      <c r="CH2999" s="50"/>
      <c r="CI2999" s="50"/>
      <c r="CJ2999" s="50"/>
      <c r="CK2999" s="50"/>
      <c r="CL2999" s="50"/>
      <c r="CM2999" s="50"/>
      <c r="CN2999" s="50"/>
      <c r="CO2999" s="50"/>
      <c r="CP2999" s="50"/>
      <c r="CQ2999" s="50"/>
      <c r="CR2999" s="50"/>
      <c r="CS2999" s="50"/>
      <c r="CT2999" s="50"/>
      <c r="CU2999" s="50"/>
      <c r="CV2999" s="50"/>
      <c r="CW2999" s="50"/>
      <c r="CX2999" s="50"/>
      <c r="CY2999" s="50"/>
      <c r="CZ2999" s="50"/>
      <c r="DA2999" s="50"/>
      <c r="DB2999" s="50"/>
      <c r="DC2999" s="50"/>
      <c r="DD2999" s="50"/>
      <c r="DE2999" s="50"/>
      <c r="DF2999" s="50"/>
    </row>
    <row r="3000" spans="2:110" x14ac:dyDescent="0.2">
      <c r="B3000" s="176"/>
      <c r="C3000" s="176"/>
      <c r="D3000" s="193"/>
      <c r="E3000" s="203"/>
      <c r="F3000" s="203"/>
      <c r="G3000" s="203"/>
      <c r="H3000" s="203"/>
      <c r="I3000" s="203"/>
      <c r="J3000" s="203"/>
      <c r="K3000" s="203"/>
      <c r="L3000" s="203"/>
      <c r="M3000" s="203"/>
      <c r="N3000" s="203"/>
      <c r="O3000" s="203"/>
      <c r="P3000" s="203"/>
      <c r="Q3000" s="204"/>
      <c r="R3000" s="204"/>
      <c r="S3000" s="234"/>
      <c r="T3000" s="50"/>
      <c r="U3000" s="50"/>
      <c r="V3000" s="50"/>
      <c r="W3000" s="50"/>
      <c r="X3000" s="50"/>
      <c r="Y3000" s="50"/>
      <c r="Z3000" s="250"/>
      <c r="AA3000" s="238"/>
      <c r="AB3000" s="50"/>
      <c r="AC3000" s="50"/>
      <c r="AD3000" s="50"/>
      <c r="AE3000" s="50"/>
      <c r="AF3000" s="50"/>
      <c r="AG3000" s="50"/>
      <c r="AH3000" s="50"/>
      <c r="AI3000" s="50"/>
      <c r="AJ3000" s="50"/>
      <c r="AK3000" s="50"/>
      <c r="AL3000" s="50"/>
      <c r="AM3000" s="50"/>
      <c r="AN3000" s="50"/>
      <c r="AO3000" s="50"/>
      <c r="AP3000" s="50"/>
      <c r="AQ3000" s="50"/>
      <c r="AR3000" s="50"/>
      <c r="AS3000" s="50"/>
      <c r="AT3000" s="50"/>
      <c r="AU3000" s="50"/>
      <c r="AV3000" s="50"/>
      <c r="AW3000" s="50"/>
      <c r="AX3000" s="50"/>
      <c r="AY3000" s="50"/>
      <c r="AZ3000" s="50"/>
      <c r="BA3000" s="50"/>
      <c r="BB3000" s="50"/>
      <c r="BC3000" s="50"/>
      <c r="BD3000" s="50"/>
      <c r="BE3000" s="50"/>
      <c r="BF3000" s="50"/>
      <c r="BG3000" s="50"/>
      <c r="BH3000" s="50"/>
      <c r="BI3000" s="50"/>
      <c r="BJ3000" s="50"/>
      <c r="BK3000" s="50"/>
      <c r="BL3000" s="50"/>
      <c r="BM3000" s="50"/>
      <c r="BN3000" s="50"/>
      <c r="BO3000" s="50"/>
      <c r="BP3000" s="50"/>
      <c r="BQ3000" s="50"/>
      <c r="BR3000" s="50"/>
      <c r="BS3000" s="50"/>
      <c r="BT3000" s="50"/>
      <c r="BU3000" s="50"/>
      <c r="BV3000" s="50"/>
      <c r="BW3000" s="50"/>
      <c r="BX3000" s="50"/>
      <c r="BY3000" s="50"/>
      <c r="BZ3000" s="50"/>
      <c r="CA3000" s="50"/>
      <c r="CB3000" s="50"/>
      <c r="CC3000" s="50"/>
      <c r="CD3000" s="50"/>
      <c r="CE3000" s="50"/>
      <c r="CF3000" s="50"/>
      <c r="CG3000" s="50"/>
      <c r="CH3000" s="50"/>
      <c r="CI3000" s="50"/>
      <c r="CJ3000" s="50"/>
      <c r="CK3000" s="50"/>
      <c r="CL3000" s="50"/>
      <c r="CM3000" s="50"/>
      <c r="CN3000" s="50"/>
      <c r="CO3000" s="50"/>
      <c r="CP3000" s="50"/>
      <c r="CQ3000" s="50"/>
      <c r="CR3000" s="50"/>
      <c r="CS3000" s="50"/>
      <c r="CT3000" s="50"/>
      <c r="CU3000" s="50"/>
      <c r="CV3000" s="50"/>
      <c r="CW3000" s="50"/>
      <c r="CX3000" s="50"/>
      <c r="CY3000" s="50"/>
      <c r="CZ3000" s="50"/>
      <c r="DA3000" s="50"/>
      <c r="DB3000" s="50"/>
      <c r="DC3000" s="50"/>
      <c r="DD3000" s="50"/>
      <c r="DE3000" s="50"/>
      <c r="DF3000" s="50"/>
    </row>
    <row r="3001" spans="2:110" x14ac:dyDescent="0.2">
      <c r="B3001" s="176"/>
      <c r="C3001" s="176"/>
      <c r="D3001" s="200"/>
      <c r="E3001" s="203"/>
      <c r="F3001" s="203"/>
      <c r="G3001" s="203"/>
      <c r="H3001" s="203"/>
      <c r="I3001" s="203"/>
      <c r="J3001" s="203"/>
      <c r="K3001" s="203"/>
      <c r="L3001" s="203"/>
      <c r="M3001" s="203"/>
      <c r="N3001" s="203"/>
      <c r="O3001" s="203"/>
      <c r="P3001" s="203"/>
      <c r="Q3001" s="204"/>
      <c r="R3001" s="204"/>
      <c r="S3001" s="234"/>
      <c r="T3001" s="50"/>
      <c r="U3001" s="50"/>
      <c r="V3001" s="50"/>
      <c r="W3001" s="50"/>
      <c r="X3001" s="50"/>
      <c r="Y3001" s="50"/>
      <c r="Z3001" s="250"/>
      <c r="AA3001" s="238"/>
      <c r="AB3001" s="50"/>
      <c r="AC3001" s="50"/>
      <c r="AD3001" s="50"/>
      <c r="AE3001" s="50"/>
      <c r="AF3001" s="50"/>
      <c r="AG3001" s="50"/>
      <c r="AH3001" s="50"/>
      <c r="AI3001" s="50"/>
      <c r="AJ3001" s="50"/>
      <c r="AK3001" s="50"/>
      <c r="AL3001" s="50"/>
      <c r="AM3001" s="50"/>
      <c r="AN3001" s="50"/>
      <c r="AO3001" s="50"/>
      <c r="AP3001" s="50"/>
      <c r="AQ3001" s="50"/>
      <c r="AR3001" s="50"/>
      <c r="AS3001" s="50"/>
      <c r="AT3001" s="50"/>
      <c r="AU3001" s="50"/>
      <c r="AV3001" s="50"/>
      <c r="AW3001" s="50"/>
      <c r="AX3001" s="50"/>
      <c r="AY3001" s="50"/>
      <c r="AZ3001" s="50"/>
      <c r="BA3001" s="50"/>
      <c r="BB3001" s="50"/>
      <c r="BC3001" s="50"/>
      <c r="BD3001" s="50"/>
      <c r="BE3001" s="50"/>
      <c r="BF3001" s="50"/>
      <c r="BG3001" s="50"/>
      <c r="BH3001" s="50"/>
      <c r="BI3001" s="50"/>
      <c r="BJ3001" s="50"/>
      <c r="BK3001" s="50"/>
      <c r="BL3001" s="50"/>
      <c r="BM3001" s="50"/>
      <c r="BN3001" s="50"/>
      <c r="BO3001" s="50"/>
      <c r="BP3001" s="50"/>
      <c r="BQ3001" s="50"/>
      <c r="BR3001" s="50"/>
      <c r="BS3001" s="50"/>
      <c r="BT3001" s="50"/>
      <c r="BU3001" s="50"/>
      <c r="BV3001" s="50"/>
      <c r="BW3001" s="50"/>
      <c r="BX3001" s="50"/>
      <c r="BY3001" s="50"/>
      <c r="BZ3001" s="50"/>
      <c r="CA3001" s="50"/>
      <c r="CB3001" s="50"/>
      <c r="CC3001" s="50"/>
      <c r="CD3001" s="50"/>
      <c r="CE3001" s="50"/>
      <c r="CF3001" s="50"/>
      <c r="CG3001" s="50"/>
      <c r="CH3001" s="50"/>
      <c r="CI3001" s="50"/>
      <c r="CJ3001" s="50"/>
      <c r="CK3001" s="50"/>
      <c r="CL3001" s="50"/>
      <c r="CM3001" s="50"/>
      <c r="CN3001" s="50"/>
      <c r="CO3001" s="50"/>
      <c r="CP3001" s="50"/>
      <c r="CQ3001" s="50"/>
      <c r="CR3001" s="50"/>
      <c r="CS3001" s="50"/>
      <c r="CT3001" s="50"/>
      <c r="CU3001" s="50"/>
      <c r="CV3001" s="50"/>
      <c r="CW3001" s="50"/>
      <c r="CX3001" s="50"/>
      <c r="CY3001" s="50"/>
      <c r="CZ3001" s="50"/>
      <c r="DA3001" s="50"/>
      <c r="DB3001" s="50"/>
      <c r="DC3001" s="50"/>
      <c r="DD3001" s="50"/>
      <c r="DE3001" s="50"/>
      <c r="DF3001" s="50"/>
    </row>
    <row r="3002" spans="2:110" x14ac:dyDescent="0.2">
      <c r="B3002" s="176"/>
      <c r="C3002" s="176"/>
      <c r="E3002" s="203"/>
      <c r="F3002" s="203"/>
      <c r="G3002" s="203"/>
      <c r="H3002" s="203"/>
      <c r="I3002" s="203"/>
      <c r="J3002" s="203"/>
      <c r="K3002" s="203"/>
      <c r="L3002" s="203"/>
      <c r="M3002" s="203"/>
      <c r="N3002" s="203"/>
      <c r="O3002" s="203"/>
      <c r="P3002" s="203"/>
      <c r="Q3002" s="204"/>
      <c r="R3002" s="204"/>
      <c r="S3002" s="234"/>
      <c r="T3002" s="50"/>
      <c r="U3002" s="50"/>
      <c r="V3002" s="50"/>
      <c r="W3002" s="50"/>
      <c r="X3002" s="50"/>
      <c r="Y3002" s="50"/>
      <c r="Z3002" s="250"/>
      <c r="AA3002" s="238"/>
      <c r="AB3002" s="50"/>
      <c r="AC3002" s="50"/>
      <c r="AD3002" s="50"/>
      <c r="AE3002" s="50"/>
      <c r="AF3002" s="50"/>
      <c r="AG3002" s="50"/>
      <c r="AH3002" s="50"/>
      <c r="AI3002" s="50"/>
      <c r="AJ3002" s="50"/>
      <c r="AK3002" s="50"/>
      <c r="AL3002" s="50"/>
      <c r="AM3002" s="50"/>
      <c r="AN3002" s="50"/>
      <c r="AO3002" s="50"/>
      <c r="AP3002" s="50"/>
      <c r="AQ3002" s="50"/>
      <c r="AR3002" s="50"/>
      <c r="AS3002" s="50"/>
      <c r="AT3002" s="50"/>
      <c r="AU3002" s="50"/>
      <c r="AV3002" s="50"/>
      <c r="AW3002" s="50"/>
      <c r="AX3002" s="50"/>
      <c r="AY3002" s="50"/>
      <c r="AZ3002" s="50"/>
      <c r="BA3002" s="50"/>
      <c r="BB3002" s="50"/>
      <c r="BC3002" s="50"/>
      <c r="BD3002" s="50"/>
      <c r="BE3002" s="50"/>
      <c r="BF3002" s="50"/>
      <c r="BG3002" s="50"/>
      <c r="BH3002" s="50"/>
      <c r="BI3002" s="50"/>
      <c r="BJ3002" s="50"/>
      <c r="BK3002" s="50"/>
      <c r="BL3002" s="50"/>
      <c r="BM3002" s="50"/>
      <c r="BN3002" s="50"/>
      <c r="BO3002" s="50"/>
      <c r="BP3002" s="50"/>
      <c r="BQ3002" s="50"/>
      <c r="BR3002" s="50"/>
      <c r="BS3002" s="50"/>
      <c r="BT3002" s="50"/>
      <c r="BU3002" s="50"/>
      <c r="BV3002" s="50"/>
      <c r="BW3002" s="50"/>
      <c r="BX3002" s="50"/>
      <c r="BY3002" s="50"/>
      <c r="BZ3002" s="50"/>
      <c r="CA3002" s="50"/>
      <c r="CB3002" s="50"/>
      <c r="CC3002" s="50"/>
      <c r="CD3002" s="50"/>
      <c r="CE3002" s="50"/>
      <c r="CF3002" s="50"/>
      <c r="CG3002" s="50"/>
      <c r="CH3002" s="50"/>
      <c r="CI3002" s="50"/>
      <c r="CJ3002" s="50"/>
      <c r="CK3002" s="50"/>
      <c r="CL3002" s="50"/>
      <c r="CM3002" s="50"/>
      <c r="CN3002" s="50"/>
      <c r="CO3002" s="50"/>
      <c r="CP3002" s="50"/>
      <c r="CQ3002" s="50"/>
      <c r="CR3002" s="50"/>
      <c r="CS3002" s="50"/>
      <c r="CT3002" s="50"/>
      <c r="CU3002" s="50"/>
      <c r="CV3002" s="50"/>
      <c r="CW3002" s="50"/>
      <c r="CX3002" s="50"/>
      <c r="CY3002" s="50"/>
      <c r="CZ3002" s="50"/>
      <c r="DA3002" s="50"/>
      <c r="DB3002" s="50"/>
      <c r="DC3002" s="50"/>
      <c r="DD3002" s="50"/>
      <c r="DE3002" s="50"/>
      <c r="DF3002" s="50"/>
    </row>
    <row r="3003" spans="2:110" x14ac:dyDescent="0.2">
      <c r="B3003" s="176"/>
      <c r="C3003" s="176"/>
      <c r="D3003" s="200"/>
      <c r="E3003" s="203"/>
      <c r="F3003" s="203"/>
      <c r="G3003" s="203"/>
      <c r="H3003" s="203"/>
      <c r="I3003" s="203"/>
      <c r="J3003" s="203"/>
      <c r="K3003" s="203"/>
      <c r="L3003" s="203"/>
      <c r="M3003" s="203"/>
      <c r="N3003" s="203"/>
      <c r="O3003" s="203"/>
      <c r="P3003" s="203"/>
      <c r="Q3003" s="204"/>
      <c r="R3003" s="204"/>
      <c r="S3003" s="234"/>
      <c r="T3003" s="50"/>
      <c r="U3003" s="50"/>
      <c r="V3003" s="50"/>
      <c r="W3003" s="50"/>
      <c r="X3003" s="50"/>
      <c r="Y3003" s="50"/>
      <c r="Z3003" s="250"/>
      <c r="AA3003" s="238"/>
      <c r="AB3003" s="50"/>
      <c r="AC3003" s="50"/>
      <c r="AD3003" s="50"/>
      <c r="AE3003" s="50"/>
      <c r="AF3003" s="50"/>
      <c r="AG3003" s="50"/>
      <c r="AH3003" s="50"/>
      <c r="AI3003" s="50"/>
      <c r="AJ3003" s="50"/>
      <c r="AK3003" s="50"/>
      <c r="AL3003" s="50"/>
      <c r="AM3003" s="50"/>
      <c r="AN3003" s="50"/>
      <c r="AO3003" s="50"/>
      <c r="AP3003" s="50"/>
      <c r="AQ3003" s="50"/>
      <c r="AR3003" s="50"/>
      <c r="AS3003" s="50"/>
      <c r="AT3003" s="50"/>
      <c r="AU3003" s="50"/>
      <c r="AV3003" s="50"/>
      <c r="AW3003" s="50"/>
      <c r="AX3003" s="50"/>
      <c r="AY3003" s="50"/>
      <c r="AZ3003" s="50"/>
      <c r="BA3003" s="50"/>
      <c r="BB3003" s="50"/>
      <c r="BC3003" s="50"/>
      <c r="BD3003" s="50"/>
      <c r="BE3003" s="50"/>
      <c r="BF3003" s="50"/>
      <c r="BG3003" s="50"/>
      <c r="BH3003" s="50"/>
      <c r="BI3003" s="50"/>
      <c r="BJ3003" s="50"/>
      <c r="BK3003" s="50"/>
      <c r="BL3003" s="50"/>
      <c r="BM3003" s="50"/>
      <c r="BN3003" s="50"/>
      <c r="BO3003" s="50"/>
      <c r="BP3003" s="50"/>
      <c r="BQ3003" s="50"/>
      <c r="BR3003" s="50"/>
      <c r="BS3003" s="50"/>
      <c r="BT3003" s="50"/>
      <c r="BU3003" s="50"/>
      <c r="BV3003" s="50"/>
      <c r="BW3003" s="50"/>
      <c r="BX3003" s="50"/>
      <c r="BY3003" s="50"/>
      <c r="BZ3003" s="50"/>
      <c r="CA3003" s="50"/>
      <c r="CB3003" s="50"/>
      <c r="CC3003" s="50"/>
      <c r="CD3003" s="50"/>
      <c r="CE3003" s="50"/>
      <c r="CF3003" s="50"/>
      <c r="CG3003" s="50"/>
      <c r="CH3003" s="50"/>
      <c r="CI3003" s="50"/>
      <c r="CJ3003" s="50"/>
      <c r="CK3003" s="50"/>
      <c r="CL3003" s="50"/>
      <c r="CM3003" s="50"/>
      <c r="CN3003" s="50"/>
      <c r="CO3003" s="50"/>
      <c r="CP3003" s="50"/>
      <c r="CQ3003" s="50"/>
      <c r="CR3003" s="50"/>
      <c r="CS3003" s="50"/>
      <c r="CT3003" s="50"/>
      <c r="CU3003" s="50"/>
      <c r="CV3003" s="50"/>
      <c r="CW3003" s="50"/>
      <c r="CX3003" s="50"/>
      <c r="CY3003" s="50"/>
      <c r="CZ3003" s="50"/>
      <c r="DA3003" s="50"/>
      <c r="DB3003" s="50"/>
      <c r="DC3003" s="50"/>
      <c r="DD3003" s="50"/>
      <c r="DE3003" s="50"/>
      <c r="DF3003" s="50"/>
    </row>
    <row r="3004" spans="2:110" x14ac:dyDescent="0.2">
      <c r="B3004" s="176"/>
      <c r="C3004" s="176"/>
      <c r="E3004" s="203"/>
      <c r="F3004" s="203"/>
      <c r="G3004" s="203"/>
      <c r="H3004" s="203"/>
      <c r="I3004" s="203"/>
      <c r="J3004" s="203"/>
      <c r="K3004" s="203"/>
      <c r="L3004" s="203"/>
      <c r="M3004" s="203"/>
      <c r="N3004" s="203"/>
      <c r="O3004" s="203"/>
      <c r="P3004" s="203"/>
      <c r="Q3004" s="204"/>
      <c r="R3004" s="204"/>
      <c r="S3004" s="234"/>
      <c r="T3004" s="50"/>
      <c r="U3004" s="50"/>
      <c r="V3004" s="50"/>
      <c r="W3004" s="50"/>
      <c r="X3004" s="50"/>
      <c r="Y3004" s="50"/>
      <c r="Z3004" s="250"/>
      <c r="AA3004" s="238"/>
      <c r="AB3004" s="50"/>
      <c r="AC3004" s="50"/>
      <c r="AD3004" s="50"/>
      <c r="AE3004" s="50"/>
      <c r="AF3004" s="50"/>
      <c r="AG3004" s="50"/>
      <c r="AH3004" s="50"/>
      <c r="AI3004" s="50"/>
      <c r="AJ3004" s="50"/>
      <c r="AK3004" s="50"/>
      <c r="AL3004" s="50"/>
      <c r="AM3004" s="50"/>
      <c r="AN3004" s="50"/>
      <c r="AO3004" s="50"/>
      <c r="AP3004" s="50"/>
      <c r="AQ3004" s="50"/>
      <c r="AR3004" s="50"/>
      <c r="AS3004" s="50"/>
      <c r="AT3004" s="50"/>
      <c r="AU3004" s="50"/>
      <c r="AV3004" s="50"/>
      <c r="AW3004" s="50"/>
      <c r="AX3004" s="50"/>
      <c r="AY3004" s="50"/>
      <c r="AZ3004" s="50"/>
      <c r="BA3004" s="50"/>
      <c r="BB3004" s="50"/>
      <c r="BC3004" s="50"/>
      <c r="BD3004" s="50"/>
      <c r="BE3004" s="50"/>
      <c r="BF3004" s="50"/>
      <c r="BG3004" s="50"/>
      <c r="BH3004" s="50"/>
      <c r="BI3004" s="50"/>
      <c r="BJ3004" s="50"/>
      <c r="BK3004" s="50"/>
      <c r="BL3004" s="50"/>
      <c r="BM3004" s="50"/>
      <c r="BN3004" s="50"/>
      <c r="BO3004" s="50"/>
      <c r="BP3004" s="50"/>
      <c r="BQ3004" s="50"/>
      <c r="BR3004" s="50"/>
      <c r="BS3004" s="50"/>
      <c r="BT3004" s="50"/>
      <c r="BU3004" s="50"/>
      <c r="BV3004" s="50"/>
      <c r="BW3004" s="50"/>
      <c r="BX3004" s="50"/>
      <c r="BY3004" s="50"/>
      <c r="BZ3004" s="50"/>
      <c r="CA3004" s="50"/>
      <c r="CB3004" s="50"/>
      <c r="CC3004" s="50"/>
      <c r="CD3004" s="50"/>
      <c r="CE3004" s="50"/>
      <c r="CF3004" s="50"/>
      <c r="CG3004" s="50"/>
      <c r="CH3004" s="50"/>
      <c r="CI3004" s="50"/>
      <c r="CJ3004" s="50"/>
      <c r="CK3004" s="50"/>
      <c r="CL3004" s="50"/>
      <c r="CM3004" s="50"/>
      <c r="CN3004" s="50"/>
      <c r="CO3004" s="50"/>
      <c r="CP3004" s="50"/>
      <c r="CQ3004" s="50"/>
      <c r="CR3004" s="50"/>
      <c r="CS3004" s="50"/>
      <c r="CT3004" s="50"/>
      <c r="CU3004" s="50"/>
      <c r="CV3004" s="50"/>
      <c r="CW3004" s="50"/>
      <c r="CX3004" s="50"/>
      <c r="CY3004" s="50"/>
      <c r="CZ3004" s="50"/>
      <c r="DA3004" s="50"/>
      <c r="DB3004" s="50"/>
      <c r="DC3004" s="50"/>
      <c r="DD3004" s="50"/>
      <c r="DE3004" s="50"/>
      <c r="DF3004" s="50"/>
    </row>
    <row r="3005" spans="2:110" x14ac:dyDescent="0.2">
      <c r="B3005" s="176"/>
      <c r="C3005" s="176"/>
      <c r="E3005" s="203"/>
      <c r="F3005" s="203"/>
      <c r="G3005" s="203"/>
      <c r="H3005" s="203"/>
      <c r="I3005" s="203"/>
      <c r="J3005" s="203"/>
      <c r="K3005" s="203"/>
      <c r="L3005" s="203"/>
      <c r="M3005" s="203"/>
      <c r="N3005" s="203"/>
      <c r="O3005" s="203"/>
      <c r="P3005" s="203"/>
      <c r="Q3005" s="204"/>
      <c r="R3005" s="204"/>
      <c r="S3005" s="234"/>
      <c r="T3005" s="50"/>
      <c r="U3005" s="50"/>
      <c r="V3005" s="50"/>
      <c r="W3005" s="50"/>
      <c r="X3005" s="50"/>
      <c r="Y3005" s="50"/>
      <c r="Z3005" s="250"/>
      <c r="AA3005" s="238"/>
      <c r="AB3005" s="50"/>
      <c r="AC3005" s="50"/>
      <c r="AD3005" s="50"/>
      <c r="AE3005" s="50"/>
      <c r="AF3005" s="50"/>
      <c r="AG3005" s="50"/>
      <c r="AH3005" s="50"/>
      <c r="AI3005" s="50"/>
      <c r="AJ3005" s="50"/>
      <c r="AK3005" s="50"/>
      <c r="AL3005" s="50"/>
      <c r="AM3005" s="50"/>
      <c r="AN3005" s="50"/>
      <c r="AO3005" s="50"/>
      <c r="AP3005" s="50"/>
      <c r="AQ3005" s="50"/>
      <c r="AR3005" s="50"/>
      <c r="AS3005" s="50"/>
      <c r="AT3005" s="50"/>
      <c r="AU3005" s="50"/>
      <c r="AV3005" s="50"/>
      <c r="AW3005" s="50"/>
      <c r="AX3005" s="50"/>
      <c r="AY3005" s="50"/>
      <c r="AZ3005" s="50"/>
      <c r="BA3005" s="50"/>
      <c r="BB3005" s="50"/>
      <c r="BC3005" s="50"/>
      <c r="BD3005" s="50"/>
      <c r="BE3005" s="50"/>
      <c r="BF3005" s="50"/>
      <c r="BG3005" s="50"/>
      <c r="BH3005" s="50"/>
      <c r="BI3005" s="50"/>
      <c r="BJ3005" s="50"/>
      <c r="BK3005" s="50"/>
      <c r="BL3005" s="50"/>
      <c r="BM3005" s="50"/>
      <c r="BN3005" s="50"/>
      <c r="BO3005" s="50"/>
      <c r="BP3005" s="50"/>
      <c r="BQ3005" s="50"/>
      <c r="BR3005" s="50"/>
      <c r="BS3005" s="50"/>
      <c r="BT3005" s="50"/>
      <c r="BU3005" s="50"/>
      <c r="BV3005" s="50"/>
      <c r="BW3005" s="50"/>
      <c r="BX3005" s="50"/>
      <c r="BY3005" s="50"/>
      <c r="BZ3005" s="50"/>
      <c r="CA3005" s="50"/>
      <c r="CB3005" s="50"/>
      <c r="CC3005" s="50"/>
      <c r="CD3005" s="50"/>
      <c r="CE3005" s="50"/>
      <c r="CF3005" s="50"/>
      <c r="CG3005" s="50"/>
      <c r="CH3005" s="50"/>
      <c r="CI3005" s="50"/>
      <c r="CJ3005" s="50"/>
      <c r="CK3005" s="50"/>
      <c r="CL3005" s="50"/>
      <c r="CM3005" s="50"/>
      <c r="CN3005" s="50"/>
      <c r="CO3005" s="50"/>
      <c r="CP3005" s="50"/>
      <c r="CQ3005" s="50"/>
      <c r="CR3005" s="50"/>
      <c r="CS3005" s="50"/>
      <c r="CT3005" s="50"/>
      <c r="CU3005" s="50"/>
      <c r="CV3005" s="50"/>
      <c r="CW3005" s="50"/>
      <c r="CX3005" s="50"/>
      <c r="CY3005" s="50"/>
      <c r="CZ3005" s="50"/>
      <c r="DA3005" s="50"/>
      <c r="DB3005" s="50"/>
      <c r="DC3005" s="50"/>
      <c r="DD3005" s="50"/>
      <c r="DE3005" s="50"/>
      <c r="DF3005" s="50"/>
    </row>
    <row r="3006" spans="2:110" x14ac:dyDescent="0.2">
      <c r="B3006" s="176"/>
      <c r="C3006" s="176"/>
      <c r="E3006" s="203"/>
      <c r="F3006" s="203"/>
      <c r="G3006" s="203"/>
      <c r="H3006" s="203"/>
      <c r="I3006" s="203"/>
      <c r="J3006" s="203"/>
      <c r="K3006" s="203"/>
      <c r="L3006" s="203"/>
      <c r="M3006" s="203"/>
      <c r="N3006" s="203"/>
      <c r="O3006" s="203"/>
      <c r="P3006" s="203"/>
      <c r="Q3006" s="204"/>
      <c r="R3006" s="204"/>
      <c r="S3006" s="234"/>
      <c r="T3006" s="50"/>
      <c r="U3006" s="50"/>
      <c r="V3006" s="50"/>
      <c r="W3006" s="50"/>
      <c r="X3006" s="50"/>
      <c r="Y3006" s="50"/>
      <c r="Z3006" s="250"/>
      <c r="AA3006" s="238"/>
      <c r="AB3006" s="50"/>
      <c r="AC3006" s="50"/>
      <c r="AD3006" s="50"/>
      <c r="AE3006" s="50"/>
      <c r="AF3006" s="50"/>
      <c r="AG3006" s="50"/>
      <c r="AH3006" s="50"/>
      <c r="AI3006" s="50"/>
      <c r="AJ3006" s="50"/>
      <c r="AK3006" s="50"/>
      <c r="AL3006" s="50"/>
      <c r="AM3006" s="50"/>
      <c r="AN3006" s="50"/>
      <c r="AO3006" s="50"/>
      <c r="AP3006" s="50"/>
      <c r="AQ3006" s="50"/>
      <c r="AR3006" s="50"/>
      <c r="AS3006" s="50"/>
      <c r="AT3006" s="50"/>
      <c r="AU3006" s="50"/>
      <c r="AV3006" s="50"/>
      <c r="AW3006" s="50"/>
      <c r="AX3006" s="50"/>
      <c r="AY3006" s="50"/>
      <c r="AZ3006" s="50"/>
      <c r="BA3006" s="50"/>
      <c r="BB3006" s="50"/>
      <c r="BC3006" s="50"/>
      <c r="BD3006" s="50"/>
      <c r="BE3006" s="50"/>
      <c r="BF3006" s="50"/>
      <c r="BG3006" s="50"/>
      <c r="BH3006" s="50"/>
      <c r="BI3006" s="50"/>
      <c r="BJ3006" s="50"/>
      <c r="BK3006" s="50"/>
      <c r="BL3006" s="50"/>
      <c r="BM3006" s="50"/>
      <c r="BN3006" s="50"/>
      <c r="BO3006" s="50"/>
      <c r="BP3006" s="50"/>
      <c r="BQ3006" s="50"/>
      <c r="BR3006" s="50"/>
      <c r="BS3006" s="50"/>
      <c r="BT3006" s="50"/>
      <c r="BU3006" s="50"/>
      <c r="BV3006" s="50"/>
      <c r="BW3006" s="50"/>
      <c r="BX3006" s="50"/>
      <c r="BY3006" s="50"/>
      <c r="BZ3006" s="50"/>
      <c r="CA3006" s="50"/>
      <c r="CB3006" s="50"/>
      <c r="CC3006" s="50"/>
      <c r="CD3006" s="50"/>
      <c r="CE3006" s="50"/>
      <c r="CF3006" s="50"/>
      <c r="CG3006" s="50"/>
      <c r="CH3006" s="50"/>
      <c r="CI3006" s="50"/>
      <c r="CJ3006" s="50"/>
      <c r="CK3006" s="50"/>
      <c r="CL3006" s="50"/>
      <c r="CM3006" s="50"/>
      <c r="CN3006" s="50"/>
      <c r="CO3006" s="50"/>
      <c r="CP3006" s="50"/>
      <c r="CQ3006" s="50"/>
      <c r="CR3006" s="50"/>
      <c r="CS3006" s="50"/>
      <c r="CT3006" s="50"/>
      <c r="CU3006" s="50"/>
      <c r="CV3006" s="50"/>
      <c r="CW3006" s="50"/>
      <c r="CX3006" s="50"/>
      <c r="CY3006" s="50"/>
      <c r="CZ3006" s="50"/>
      <c r="DA3006" s="50"/>
      <c r="DB3006" s="50"/>
      <c r="DC3006" s="50"/>
      <c r="DD3006" s="50"/>
      <c r="DE3006" s="50"/>
      <c r="DF3006" s="50"/>
    </row>
    <row r="3007" spans="2:110" x14ac:dyDescent="0.2">
      <c r="B3007" s="176"/>
      <c r="C3007" s="176"/>
      <c r="E3007" s="203"/>
      <c r="F3007" s="203"/>
      <c r="G3007" s="203"/>
      <c r="H3007" s="203"/>
      <c r="I3007" s="203"/>
      <c r="J3007" s="203"/>
      <c r="K3007" s="203"/>
      <c r="L3007" s="203"/>
      <c r="M3007" s="203"/>
      <c r="N3007" s="203"/>
      <c r="O3007" s="203"/>
      <c r="P3007" s="203"/>
      <c r="Q3007" s="204"/>
      <c r="R3007" s="204"/>
      <c r="S3007" s="234"/>
      <c r="T3007" s="50"/>
      <c r="U3007" s="50"/>
      <c r="V3007" s="50"/>
      <c r="W3007" s="50"/>
      <c r="X3007" s="50"/>
      <c r="Y3007" s="50"/>
      <c r="Z3007" s="250"/>
      <c r="AA3007" s="238"/>
      <c r="AB3007" s="50"/>
      <c r="AC3007" s="50"/>
      <c r="AD3007" s="50"/>
      <c r="AE3007" s="50"/>
      <c r="AF3007" s="50"/>
      <c r="AG3007" s="50"/>
      <c r="AH3007" s="50"/>
      <c r="AI3007" s="50"/>
      <c r="AJ3007" s="50"/>
      <c r="AK3007" s="50"/>
      <c r="AL3007" s="50"/>
      <c r="AM3007" s="50"/>
      <c r="AN3007" s="50"/>
      <c r="AO3007" s="50"/>
      <c r="AP3007" s="50"/>
      <c r="AQ3007" s="50"/>
      <c r="AR3007" s="50"/>
      <c r="AS3007" s="50"/>
      <c r="AT3007" s="50"/>
      <c r="AU3007" s="50"/>
      <c r="AV3007" s="50"/>
      <c r="AW3007" s="50"/>
      <c r="AX3007" s="50"/>
      <c r="AY3007" s="50"/>
      <c r="AZ3007" s="50"/>
      <c r="BA3007" s="50"/>
      <c r="BB3007" s="50"/>
      <c r="BC3007" s="50"/>
      <c r="BD3007" s="50"/>
      <c r="BE3007" s="50"/>
      <c r="BF3007" s="50"/>
      <c r="BG3007" s="50"/>
      <c r="BH3007" s="50"/>
      <c r="BI3007" s="50"/>
      <c r="BJ3007" s="50"/>
      <c r="BK3007" s="50"/>
      <c r="BL3007" s="50"/>
      <c r="BM3007" s="50"/>
      <c r="BN3007" s="50"/>
      <c r="BO3007" s="50"/>
      <c r="BP3007" s="50"/>
      <c r="BQ3007" s="50"/>
      <c r="BR3007" s="50"/>
      <c r="BS3007" s="50"/>
      <c r="BT3007" s="50"/>
      <c r="BU3007" s="50"/>
      <c r="BV3007" s="50"/>
      <c r="BW3007" s="50"/>
      <c r="BX3007" s="50"/>
      <c r="BY3007" s="50"/>
      <c r="BZ3007" s="50"/>
      <c r="CA3007" s="50"/>
      <c r="CB3007" s="50"/>
      <c r="CC3007" s="50"/>
      <c r="CD3007" s="50"/>
      <c r="CE3007" s="50"/>
      <c r="CF3007" s="50"/>
      <c r="CG3007" s="50"/>
      <c r="CH3007" s="50"/>
      <c r="CI3007" s="50"/>
      <c r="CJ3007" s="50"/>
      <c r="CK3007" s="50"/>
      <c r="CL3007" s="50"/>
      <c r="CM3007" s="50"/>
      <c r="CN3007" s="50"/>
      <c r="CO3007" s="50"/>
      <c r="CP3007" s="50"/>
      <c r="CQ3007" s="50"/>
      <c r="CR3007" s="50"/>
      <c r="CS3007" s="50"/>
      <c r="CT3007" s="50"/>
      <c r="CU3007" s="50"/>
      <c r="CV3007" s="50"/>
      <c r="CW3007" s="50"/>
      <c r="CX3007" s="50"/>
      <c r="CY3007" s="50"/>
      <c r="CZ3007" s="50"/>
      <c r="DA3007" s="50"/>
      <c r="DB3007" s="50"/>
      <c r="DC3007" s="50"/>
      <c r="DD3007" s="50"/>
      <c r="DE3007" s="50"/>
      <c r="DF3007" s="50"/>
    </row>
    <row r="3008" spans="2:110" x14ac:dyDescent="0.2">
      <c r="B3008" s="176"/>
      <c r="C3008" s="176"/>
      <c r="E3008" s="203"/>
      <c r="F3008" s="203"/>
      <c r="G3008" s="203"/>
      <c r="H3008" s="203"/>
      <c r="I3008" s="203"/>
      <c r="J3008" s="203"/>
      <c r="K3008" s="203"/>
      <c r="L3008" s="203"/>
      <c r="M3008" s="203"/>
      <c r="N3008" s="203"/>
      <c r="O3008" s="203"/>
      <c r="P3008" s="203"/>
      <c r="Q3008" s="204"/>
      <c r="R3008" s="204"/>
      <c r="S3008" s="234"/>
      <c r="T3008" s="50"/>
      <c r="U3008" s="50"/>
      <c r="V3008" s="50"/>
      <c r="W3008" s="50"/>
      <c r="X3008" s="50"/>
      <c r="Y3008" s="50"/>
      <c r="Z3008" s="250"/>
      <c r="AA3008" s="238"/>
      <c r="AB3008" s="50"/>
      <c r="AC3008" s="50"/>
      <c r="AD3008" s="50"/>
      <c r="AE3008" s="50"/>
      <c r="AF3008" s="50"/>
      <c r="AG3008" s="50"/>
      <c r="AH3008" s="50"/>
      <c r="AI3008" s="50"/>
      <c r="AJ3008" s="50"/>
      <c r="AK3008" s="50"/>
      <c r="AL3008" s="50"/>
      <c r="AM3008" s="50"/>
      <c r="AN3008" s="50"/>
      <c r="AO3008" s="50"/>
      <c r="AP3008" s="50"/>
      <c r="AQ3008" s="50"/>
      <c r="AR3008" s="50"/>
      <c r="AS3008" s="50"/>
      <c r="AT3008" s="50"/>
      <c r="AU3008" s="50"/>
      <c r="AV3008" s="50"/>
      <c r="AW3008" s="50"/>
      <c r="AX3008" s="50"/>
      <c r="AY3008" s="50"/>
      <c r="AZ3008" s="50"/>
      <c r="BA3008" s="50"/>
      <c r="BB3008" s="50"/>
      <c r="BC3008" s="50"/>
      <c r="BD3008" s="50"/>
      <c r="BE3008" s="50"/>
      <c r="BF3008" s="50"/>
      <c r="BG3008" s="50"/>
      <c r="BH3008" s="50"/>
      <c r="BI3008" s="50"/>
      <c r="BJ3008" s="50"/>
      <c r="BK3008" s="50"/>
      <c r="BL3008" s="50"/>
      <c r="BM3008" s="50"/>
      <c r="BN3008" s="50"/>
      <c r="BO3008" s="50"/>
      <c r="BP3008" s="50"/>
      <c r="BQ3008" s="50"/>
      <c r="BR3008" s="50"/>
      <c r="BS3008" s="50"/>
      <c r="BT3008" s="50"/>
      <c r="BU3008" s="50"/>
      <c r="BV3008" s="50"/>
      <c r="BW3008" s="50"/>
      <c r="BX3008" s="50"/>
      <c r="BY3008" s="50"/>
      <c r="BZ3008" s="50"/>
      <c r="CA3008" s="50"/>
      <c r="CB3008" s="50"/>
      <c r="CC3008" s="50"/>
      <c r="CD3008" s="50"/>
      <c r="CE3008" s="50"/>
      <c r="CF3008" s="50"/>
      <c r="CG3008" s="50"/>
      <c r="CH3008" s="50"/>
      <c r="CI3008" s="50"/>
      <c r="CJ3008" s="50"/>
      <c r="CK3008" s="50"/>
      <c r="CL3008" s="50"/>
      <c r="CM3008" s="50"/>
      <c r="CN3008" s="50"/>
      <c r="CO3008" s="50"/>
      <c r="CP3008" s="50"/>
      <c r="CQ3008" s="50"/>
      <c r="CR3008" s="50"/>
      <c r="CS3008" s="50"/>
      <c r="CT3008" s="50"/>
      <c r="CU3008" s="50"/>
      <c r="CV3008" s="50"/>
      <c r="CW3008" s="50"/>
      <c r="CX3008" s="50"/>
      <c r="CY3008" s="50"/>
      <c r="CZ3008" s="50"/>
      <c r="DA3008" s="50"/>
      <c r="DB3008" s="50"/>
      <c r="DC3008" s="50"/>
      <c r="DD3008" s="50"/>
      <c r="DE3008" s="50"/>
      <c r="DF3008" s="50"/>
    </row>
    <row r="3009" spans="2:110" x14ac:dyDescent="0.2">
      <c r="B3009" s="176"/>
      <c r="C3009" s="176"/>
      <c r="E3009" s="203"/>
      <c r="F3009" s="203"/>
      <c r="G3009" s="203"/>
      <c r="H3009" s="203"/>
      <c r="I3009" s="203"/>
      <c r="J3009" s="203"/>
      <c r="K3009" s="203"/>
      <c r="L3009" s="203"/>
      <c r="M3009" s="203"/>
      <c r="N3009" s="203"/>
      <c r="O3009" s="203"/>
      <c r="P3009" s="203"/>
      <c r="Q3009" s="204"/>
      <c r="R3009" s="204"/>
      <c r="S3009" s="234"/>
      <c r="T3009" s="50"/>
      <c r="U3009" s="50"/>
      <c r="V3009" s="50"/>
      <c r="W3009" s="50"/>
      <c r="X3009" s="50"/>
      <c r="Y3009" s="50"/>
      <c r="Z3009" s="250"/>
      <c r="AA3009" s="238"/>
      <c r="AB3009" s="50"/>
      <c r="AC3009" s="50"/>
      <c r="AD3009" s="50"/>
      <c r="AE3009" s="50"/>
      <c r="AF3009" s="50"/>
      <c r="AG3009" s="50"/>
      <c r="AH3009" s="50"/>
      <c r="AI3009" s="50"/>
      <c r="AJ3009" s="50"/>
      <c r="AK3009" s="50"/>
      <c r="AL3009" s="50"/>
      <c r="AM3009" s="50"/>
      <c r="AN3009" s="50"/>
      <c r="AO3009" s="50"/>
      <c r="AP3009" s="50"/>
      <c r="AQ3009" s="50"/>
      <c r="AR3009" s="50"/>
      <c r="AS3009" s="50"/>
      <c r="AT3009" s="50"/>
      <c r="AU3009" s="50"/>
      <c r="AV3009" s="50"/>
      <c r="AW3009" s="50"/>
      <c r="AX3009" s="50"/>
      <c r="AY3009" s="50"/>
      <c r="AZ3009" s="50"/>
      <c r="BA3009" s="50"/>
      <c r="BB3009" s="50"/>
      <c r="BC3009" s="50"/>
      <c r="BD3009" s="50"/>
      <c r="BE3009" s="50"/>
      <c r="BF3009" s="50"/>
      <c r="BG3009" s="50"/>
      <c r="BH3009" s="50"/>
      <c r="BI3009" s="50"/>
      <c r="BJ3009" s="50"/>
      <c r="BK3009" s="50"/>
      <c r="BL3009" s="50"/>
      <c r="BM3009" s="50"/>
      <c r="BN3009" s="50"/>
      <c r="BO3009" s="50"/>
      <c r="BP3009" s="50"/>
      <c r="BQ3009" s="50"/>
      <c r="BR3009" s="50"/>
      <c r="BS3009" s="50"/>
      <c r="BT3009" s="50"/>
      <c r="BU3009" s="50"/>
      <c r="BV3009" s="50"/>
      <c r="BW3009" s="50"/>
      <c r="BX3009" s="50"/>
      <c r="BY3009" s="50"/>
      <c r="BZ3009" s="50"/>
      <c r="CA3009" s="50"/>
      <c r="CB3009" s="50"/>
      <c r="CC3009" s="50"/>
      <c r="CD3009" s="50"/>
      <c r="CE3009" s="50"/>
      <c r="CF3009" s="50"/>
      <c r="CG3009" s="50"/>
      <c r="CH3009" s="50"/>
      <c r="CI3009" s="50"/>
      <c r="CJ3009" s="50"/>
      <c r="CK3009" s="50"/>
      <c r="CL3009" s="50"/>
      <c r="CM3009" s="50"/>
      <c r="CN3009" s="50"/>
      <c r="CO3009" s="50"/>
      <c r="CP3009" s="50"/>
      <c r="CQ3009" s="50"/>
      <c r="CR3009" s="50"/>
      <c r="CS3009" s="50"/>
      <c r="CT3009" s="50"/>
      <c r="CU3009" s="50"/>
      <c r="CV3009" s="50"/>
      <c r="CW3009" s="50"/>
      <c r="CX3009" s="50"/>
      <c r="CY3009" s="50"/>
      <c r="CZ3009" s="50"/>
      <c r="DA3009" s="50"/>
      <c r="DB3009" s="50"/>
      <c r="DC3009" s="50"/>
      <c r="DD3009" s="50"/>
      <c r="DE3009" s="50"/>
      <c r="DF3009" s="50"/>
    </row>
    <row r="3010" spans="2:110" x14ac:dyDescent="0.2">
      <c r="B3010" s="176"/>
      <c r="C3010" s="176"/>
      <c r="E3010" s="203"/>
      <c r="F3010" s="203"/>
      <c r="G3010" s="203"/>
      <c r="H3010" s="203"/>
      <c r="I3010" s="203"/>
      <c r="J3010" s="203"/>
      <c r="K3010" s="203"/>
      <c r="L3010" s="203"/>
      <c r="M3010" s="203"/>
      <c r="N3010" s="203"/>
      <c r="O3010" s="203"/>
      <c r="P3010" s="203"/>
      <c r="Q3010" s="204"/>
      <c r="R3010" s="204"/>
      <c r="S3010" s="234"/>
      <c r="T3010" s="50"/>
      <c r="U3010" s="50"/>
      <c r="V3010" s="50"/>
      <c r="W3010" s="50"/>
      <c r="X3010" s="50"/>
      <c r="Y3010" s="50"/>
      <c r="Z3010" s="250"/>
      <c r="AA3010" s="238"/>
      <c r="AB3010" s="50"/>
      <c r="AC3010" s="50"/>
      <c r="AD3010" s="50"/>
      <c r="AE3010" s="50"/>
      <c r="AF3010" s="50"/>
      <c r="AG3010" s="50"/>
      <c r="AH3010" s="50"/>
      <c r="AI3010" s="50"/>
      <c r="AJ3010" s="50"/>
      <c r="AK3010" s="50"/>
      <c r="AL3010" s="50"/>
      <c r="AM3010" s="50"/>
      <c r="AN3010" s="50"/>
      <c r="AO3010" s="50"/>
      <c r="AP3010" s="50"/>
      <c r="AQ3010" s="50"/>
      <c r="AR3010" s="50"/>
      <c r="AS3010" s="50"/>
      <c r="AT3010" s="50"/>
      <c r="AU3010" s="50"/>
      <c r="AV3010" s="50"/>
      <c r="AW3010" s="50"/>
      <c r="AX3010" s="50"/>
      <c r="AY3010" s="50"/>
      <c r="AZ3010" s="50"/>
      <c r="BA3010" s="50"/>
      <c r="BB3010" s="50"/>
      <c r="BC3010" s="50"/>
      <c r="BD3010" s="50"/>
      <c r="BE3010" s="50"/>
      <c r="BF3010" s="50"/>
      <c r="BG3010" s="50"/>
      <c r="BH3010" s="50"/>
      <c r="BI3010" s="50"/>
      <c r="BJ3010" s="50"/>
      <c r="BK3010" s="50"/>
      <c r="BL3010" s="50"/>
      <c r="BM3010" s="50"/>
      <c r="BN3010" s="50"/>
      <c r="BO3010" s="50"/>
      <c r="BP3010" s="50"/>
      <c r="BQ3010" s="50"/>
      <c r="BR3010" s="50"/>
      <c r="BS3010" s="50"/>
      <c r="BT3010" s="50"/>
      <c r="BU3010" s="50"/>
      <c r="BV3010" s="50"/>
      <c r="BW3010" s="50"/>
      <c r="BX3010" s="50"/>
      <c r="BY3010" s="50"/>
      <c r="BZ3010" s="50"/>
      <c r="CA3010" s="50"/>
      <c r="CB3010" s="50"/>
      <c r="CC3010" s="50"/>
      <c r="CD3010" s="50"/>
      <c r="CE3010" s="50"/>
      <c r="CF3010" s="50"/>
      <c r="CG3010" s="50"/>
      <c r="CH3010" s="50"/>
      <c r="CI3010" s="50"/>
      <c r="CJ3010" s="50"/>
      <c r="CK3010" s="50"/>
      <c r="CL3010" s="50"/>
      <c r="CM3010" s="50"/>
      <c r="CN3010" s="50"/>
      <c r="CO3010" s="50"/>
      <c r="CP3010" s="50"/>
      <c r="CQ3010" s="50"/>
      <c r="CR3010" s="50"/>
      <c r="CS3010" s="50"/>
      <c r="CT3010" s="50"/>
      <c r="CU3010" s="50"/>
      <c r="CV3010" s="50"/>
      <c r="CW3010" s="50"/>
      <c r="CX3010" s="50"/>
      <c r="CY3010" s="50"/>
      <c r="CZ3010" s="50"/>
      <c r="DA3010" s="50"/>
      <c r="DB3010" s="50"/>
      <c r="DC3010" s="50"/>
      <c r="DD3010" s="50"/>
      <c r="DE3010" s="50"/>
      <c r="DF3010" s="50"/>
    </row>
    <row r="3011" spans="2:110" x14ac:dyDescent="0.2">
      <c r="B3011" s="176"/>
      <c r="C3011" s="176"/>
      <c r="E3011" s="203"/>
      <c r="F3011" s="203"/>
      <c r="G3011" s="203"/>
      <c r="H3011" s="203"/>
      <c r="I3011" s="203"/>
      <c r="J3011" s="203"/>
      <c r="K3011" s="203"/>
      <c r="L3011" s="203"/>
      <c r="M3011" s="203"/>
      <c r="N3011" s="203"/>
      <c r="O3011" s="203"/>
      <c r="P3011" s="203"/>
      <c r="Q3011" s="204"/>
      <c r="R3011" s="204"/>
      <c r="S3011" s="234"/>
      <c r="T3011" s="50"/>
      <c r="U3011" s="50"/>
      <c r="V3011" s="50"/>
      <c r="W3011" s="50"/>
      <c r="X3011" s="50"/>
      <c r="Y3011" s="50"/>
      <c r="Z3011" s="250"/>
      <c r="AA3011" s="238"/>
      <c r="AB3011" s="50"/>
      <c r="AC3011" s="50"/>
      <c r="AD3011" s="50"/>
      <c r="AE3011" s="50"/>
      <c r="AF3011" s="50"/>
      <c r="AG3011" s="50"/>
      <c r="AH3011" s="50"/>
      <c r="AI3011" s="50"/>
      <c r="AJ3011" s="50"/>
      <c r="AK3011" s="50"/>
      <c r="AL3011" s="50"/>
      <c r="AM3011" s="50"/>
      <c r="AN3011" s="50"/>
      <c r="AO3011" s="50"/>
      <c r="AP3011" s="50"/>
      <c r="AQ3011" s="50"/>
      <c r="AR3011" s="50"/>
      <c r="AS3011" s="50"/>
      <c r="AT3011" s="50"/>
      <c r="AU3011" s="50"/>
      <c r="AV3011" s="50"/>
      <c r="AW3011" s="50"/>
      <c r="AX3011" s="50"/>
      <c r="AY3011" s="50"/>
      <c r="AZ3011" s="50"/>
      <c r="BA3011" s="50"/>
      <c r="BB3011" s="50"/>
      <c r="BC3011" s="50"/>
      <c r="BD3011" s="50"/>
      <c r="BE3011" s="50"/>
      <c r="BF3011" s="50"/>
      <c r="BG3011" s="50"/>
      <c r="BH3011" s="50"/>
      <c r="BI3011" s="50"/>
      <c r="BJ3011" s="50"/>
      <c r="BK3011" s="50"/>
      <c r="BL3011" s="50"/>
      <c r="BM3011" s="50"/>
      <c r="BN3011" s="50"/>
      <c r="BO3011" s="50"/>
      <c r="BP3011" s="50"/>
      <c r="BQ3011" s="50"/>
      <c r="BR3011" s="50"/>
      <c r="BS3011" s="50"/>
      <c r="BT3011" s="50"/>
      <c r="BU3011" s="50"/>
      <c r="BV3011" s="50"/>
      <c r="BW3011" s="50"/>
      <c r="BX3011" s="50"/>
      <c r="BY3011" s="50"/>
      <c r="BZ3011" s="50"/>
      <c r="CA3011" s="50"/>
      <c r="CB3011" s="50"/>
      <c r="CC3011" s="50"/>
      <c r="CD3011" s="50"/>
      <c r="CE3011" s="50"/>
      <c r="CF3011" s="50"/>
      <c r="CG3011" s="50"/>
      <c r="CH3011" s="50"/>
      <c r="CI3011" s="50"/>
      <c r="CJ3011" s="50"/>
      <c r="CK3011" s="50"/>
      <c r="CL3011" s="50"/>
      <c r="CM3011" s="50"/>
      <c r="CN3011" s="50"/>
      <c r="CO3011" s="50"/>
      <c r="CP3011" s="50"/>
      <c r="CQ3011" s="50"/>
      <c r="CR3011" s="50"/>
      <c r="CS3011" s="50"/>
      <c r="CT3011" s="50"/>
      <c r="CU3011" s="50"/>
      <c r="CV3011" s="50"/>
      <c r="CW3011" s="50"/>
      <c r="CX3011" s="50"/>
      <c r="CY3011" s="50"/>
      <c r="CZ3011" s="50"/>
      <c r="DA3011" s="50"/>
      <c r="DB3011" s="50"/>
      <c r="DC3011" s="50"/>
      <c r="DD3011" s="50"/>
      <c r="DE3011" s="50"/>
      <c r="DF3011" s="50"/>
    </row>
    <row r="3012" spans="2:110" x14ac:dyDescent="0.2">
      <c r="B3012" s="176"/>
      <c r="C3012" s="176"/>
      <c r="D3012" s="200"/>
      <c r="E3012" s="203"/>
      <c r="F3012" s="203"/>
      <c r="G3012" s="203"/>
      <c r="H3012" s="203"/>
      <c r="I3012" s="203"/>
      <c r="J3012" s="203"/>
      <c r="K3012" s="203"/>
      <c r="L3012" s="203"/>
      <c r="M3012" s="203"/>
      <c r="N3012" s="203"/>
      <c r="O3012" s="203"/>
      <c r="P3012" s="203"/>
      <c r="Q3012" s="204"/>
      <c r="R3012" s="204"/>
      <c r="S3012" s="234"/>
      <c r="T3012" s="50"/>
      <c r="U3012" s="50"/>
      <c r="V3012" s="50"/>
      <c r="W3012" s="50"/>
      <c r="X3012" s="50"/>
      <c r="Y3012" s="50"/>
      <c r="Z3012" s="250"/>
      <c r="AA3012" s="238"/>
      <c r="AB3012" s="50"/>
      <c r="AC3012" s="50"/>
      <c r="AD3012" s="50"/>
      <c r="AE3012" s="50"/>
      <c r="AF3012" s="50"/>
      <c r="AG3012" s="50"/>
      <c r="AH3012" s="50"/>
      <c r="AI3012" s="50"/>
      <c r="AJ3012" s="50"/>
      <c r="AK3012" s="50"/>
      <c r="AL3012" s="50"/>
      <c r="AM3012" s="50"/>
      <c r="AN3012" s="50"/>
      <c r="AO3012" s="50"/>
      <c r="AP3012" s="50"/>
      <c r="AQ3012" s="50"/>
      <c r="AR3012" s="50"/>
      <c r="AS3012" s="50"/>
      <c r="AT3012" s="50"/>
      <c r="AU3012" s="50"/>
      <c r="AV3012" s="50"/>
      <c r="AW3012" s="50"/>
      <c r="AX3012" s="50"/>
      <c r="AY3012" s="50"/>
      <c r="AZ3012" s="50"/>
      <c r="BA3012" s="50"/>
      <c r="BB3012" s="50"/>
      <c r="BC3012" s="50"/>
      <c r="BD3012" s="50"/>
      <c r="BE3012" s="50"/>
      <c r="BF3012" s="50"/>
      <c r="BG3012" s="50"/>
      <c r="BH3012" s="50"/>
      <c r="BI3012" s="50"/>
      <c r="BJ3012" s="50"/>
      <c r="BK3012" s="50"/>
      <c r="BL3012" s="50"/>
      <c r="BM3012" s="50"/>
      <c r="BN3012" s="50"/>
      <c r="BO3012" s="50"/>
      <c r="BP3012" s="50"/>
      <c r="BQ3012" s="50"/>
      <c r="BR3012" s="50"/>
      <c r="BS3012" s="50"/>
      <c r="BT3012" s="50"/>
      <c r="BU3012" s="50"/>
      <c r="BV3012" s="50"/>
      <c r="BW3012" s="50"/>
      <c r="BX3012" s="50"/>
      <c r="BY3012" s="50"/>
      <c r="BZ3012" s="50"/>
      <c r="CA3012" s="50"/>
      <c r="CB3012" s="50"/>
      <c r="CC3012" s="50"/>
      <c r="CD3012" s="50"/>
      <c r="CE3012" s="50"/>
      <c r="CF3012" s="50"/>
      <c r="CG3012" s="50"/>
      <c r="CH3012" s="50"/>
      <c r="CI3012" s="50"/>
      <c r="CJ3012" s="50"/>
      <c r="CK3012" s="50"/>
      <c r="CL3012" s="50"/>
      <c r="CM3012" s="50"/>
      <c r="CN3012" s="50"/>
      <c r="CO3012" s="50"/>
      <c r="CP3012" s="50"/>
      <c r="CQ3012" s="50"/>
      <c r="CR3012" s="50"/>
      <c r="CS3012" s="50"/>
      <c r="CT3012" s="50"/>
      <c r="CU3012" s="50"/>
      <c r="CV3012" s="50"/>
      <c r="CW3012" s="50"/>
      <c r="CX3012" s="50"/>
      <c r="CY3012" s="50"/>
      <c r="CZ3012" s="50"/>
      <c r="DA3012" s="50"/>
      <c r="DB3012" s="50"/>
      <c r="DC3012" s="50"/>
      <c r="DD3012" s="50"/>
      <c r="DE3012" s="50"/>
      <c r="DF3012" s="50"/>
    </row>
    <row r="3013" spans="2:110" x14ac:dyDescent="0.2">
      <c r="B3013" s="176"/>
      <c r="C3013" s="176"/>
      <c r="E3013" s="203"/>
      <c r="F3013" s="203"/>
      <c r="G3013" s="203"/>
      <c r="H3013" s="203"/>
      <c r="I3013" s="203"/>
      <c r="J3013" s="203"/>
      <c r="K3013" s="203"/>
      <c r="L3013" s="203"/>
      <c r="M3013" s="203"/>
      <c r="N3013" s="203"/>
      <c r="O3013" s="203"/>
      <c r="P3013" s="203"/>
      <c r="Q3013" s="204"/>
      <c r="R3013" s="204"/>
      <c r="S3013" s="234"/>
      <c r="T3013" s="50"/>
      <c r="U3013" s="50"/>
      <c r="V3013" s="50"/>
      <c r="W3013" s="50"/>
      <c r="X3013" s="50"/>
      <c r="Y3013" s="50"/>
      <c r="Z3013" s="250"/>
      <c r="AA3013" s="238"/>
      <c r="AB3013" s="50"/>
      <c r="AC3013" s="50"/>
      <c r="AD3013" s="50"/>
      <c r="AE3013" s="50"/>
      <c r="AF3013" s="50"/>
      <c r="AG3013" s="50"/>
      <c r="AH3013" s="50"/>
      <c r="AI3013" s="50"/>
      <c r="AJ3013" s="50"/>
      <c r="AK3013" s="50"/>
      <c r="AL3013" s="50"/>
      <c r="AM3013" s="50"/>
      <c r="AN3013" s="50"/>
      <c r="AO3013" s="50"/>
      <c r="AP3013" s="50"/>
      <c r="AQ3013" s="50"/>
      <c r="AR3013" s="50"/>
      <c r="AS3013" s="50"/>
      <c r="AT3013" s="50"/>
      <c r="AU3013" s="50"/>
      <c r="AV3013" s="50"/>
      <c r="AW3013" s="50"/>
      <c r="AX3013" s="50"/>
      <c r="AY3013" s="50"/>
      <c r="AZ3013" s="50"/>
      <c r="BA3013" s="50"/>
      <c r="BB3013" s="50"/>
      <c r="BC3013" s="50"/>
      <c r="BD3013" s="50"/>
      <c r="BE3013" s="50"/>
      <c r="BF3013" s="50"/>
      <c r="BG3013" s="50"/>
      <c r="BH3013" s="50"/>
      <c r="BI3013" s="50"/>
      <c r="BJ3013" s="50"/>
      <c r="BK3013" s="50"/>
      <c r="BL3013" s="50"/>
      <c r="BM3013" s="50"/>
      <c r="BN3013" s="50"/>
      <c r="BO3013" s="50"/>
      <c r="BP3013" s="50"/>
      <c r="BQ3013" s="50"/>
      <c r="BR3013" s="50"/>
      <c r="BS3013" s="50"/>
      <c r="BT3013" s="50"/>
      <c r="BU3013" s="50"/>
      <c r="BV3013" s="50"/>
      <c r="BW3013" s="50"/>
      <c r="BX3013" s="50"/>
      <c r="BY3013" s="50"/>
      <c r="BZ3013" s="50"/>
      <c r="CA3013" s="50"/>
      <c r="CB3013" s="50"/>
      <c r="CC3013" s="50"/>
      <c r="CD3013" s="50"/>
      <c r="CE3013" s="50"/>
      <c r="CF3013" s="50"/>
      <c r="CG3013" s="50"/>
      <c r="CH3013" s="50"/>
      <c r="CI3013" s="50"/>
      <c r="CJ3013" s="50"/>
      <c r="CK3013" s="50"/>
      <c r="CL3013" s="50"/>
      <c r="CM3013" s="50"/>
      <c r="CN3013" s="50"/>
      <c r="CO3013" s="50"/>
      <c r="CP3013" s="50"/>
      <c r="CQ3013" s="50"/>
      <c r="CR3013" s="50"/>
      <c r="CS3013" s="50"/>
      <c r="CT3013" s="50"/>
      <c r="CU3013" s="50"/>
      <c r="CV3013" s="50"/>
      <c r="CW3013" s="50"/>
      <c r="CX3013" s="50"/>
      <c r="CY3013" s="50"/>
      <c r="CZ3013" s="50"/>
      <c r="DA3013" s="50"/>
      <c r="DB3013" s="50"/>
      <c r="DC3013" s="50"/>
      <c r="DD3013" s="50"/>
      <c r="DE3013" s="50"/>
      <c r="DF3013" s="50"/>
    </row>
    <row r="3014" spans="2:110" x14ac:dyDescent="0.2">
      <c r="B3014" s="176"/>
      <c r="C3014" s="176"/>
      <c r="E3014" s="203"/>
      <c r="F3014" s="203"/>
      <c r="G3014" s="203"/>
      <c r="H3014" s="203"/>
      <c r="I3014" s="203"/>
      <c r="J3014" s="203"/>
      <c r="K3014" s="203"/>
      <c r="L3014" s="203"/>
      <c r="M3014" s="203"/>
      <c r="N3014" s="203"/>
      <c r="O3014" s="203"/>
      <c r="P3014" s="203"/>
      <c r="Q3014" s="204"/>
      <c r="R3014" s="204"/>
      <c r="S3014" s="234"/>
      <c r="T3014" s="50"/>
      <c r="U3014" s="50"/>
      <c r="V3014" s="50"/>
      <c r="W3014" s="50"/>
      <c r="X3014" s="50"/>
      <c r="Y3014" s="50"/>
      <c r="Z3014" s="250"/>
      <c r="AA3014" s="238"/>
      <c r="AB3014" s="50"/>
      <c r="AC3014" s="50"/>
      <c r="AD3014" s="50"/>
      <c r="AE3014" s="50"/>
      <c r="AF3014" s="50"/>
      <c r="AG3014" s="50"/>
      <c r="AH3014" s="50"/>
      <c r="AI3014" s="50"/>
      <c r="AJ3014" s="50"/>
      <c r="AK3014" s="50"/>
      <c r="AL3014" s="50"/>
      <c r="AM3014" s="50"/>
      <c r="AN3014" s="50"/>
      <c r="AO3014" s="50"/>
      <c r="AP3014" s="50"/>
      <c r="AQ3014" s="50"/>
      <c r="AR3014" s="50"/>
      <c r="AS3014" s="50"/>
      <c r="AT3014" s="50"/>
      <c r="AU3014" s="50"/>
      <c r="AV3014" s="50"/>
      <c r="AW3014" s="50"/>
      <c r="AX3014" s="50"/>
      <c r="AY3014" s="50"/>
      <c r="AZ3014" s="50"/>
      <c r="BA3014" s="50"/>
      <c r="BB3014" s="50"/>
      <c r="BC3014" s="50"/>
      <c r="BD3014" s="50"/>
      <c r="BE3014" s="50"/>
      <c r="BF3014" s="50"/>
      <c r="BG3014" s="50"/>
      <c r="BH3014" s="50"/>
      <c r="BI3014" s="50"/>
      <c r="BJ3014" s="50"/>
      <c r="BK3014" s="50"/>
      <c r="BL3014" s="50"/>
      <c r="BM3014" s="50"/>
      <c r="BN3014" s="50"/>
      <c r="BO3014" s="50"/>
      <c r="BP3014" s="50"/>
      <c r="BQ3014" s="50"/>
      <c r="BR3014" s="50"/>
      <c r="BS3014" s="50"/>
      <c r="BT3014" s="50"/>
      <c r="BU3014" s="50"/>
      <c r="BV3014" s="50"/>
      <c r="BW3014" s="50"/>
      <c r="BX3014" s="50"/>
      <c r="BY3014" s="50"/>
      <c r="BZ3014" s="50"/>
      <c r="CA3014" s="50"/>
      <c r="CB3014" s="50"/>
      <c r="CC3014" s="50"/>
      <c r="CD3014" s="50"/>
      <c r="CE3014" s="50"/>
      <c r="CF3014" s="50"/>
      <c r="CG3014" s="50"/>
      <c r="CH3014" s="50"/>
      <c r="CI3014" s="50"/>
      <c r="CJ3014" s="50"/>
      <c r="CK3014" s="50"/>
      <c r="CL3014" s="50"/>
      <c r="CM3014" s="50"/>
      <c r="CN3014" s="50"/>
      <c r="CO3014" s="50"/>
      <c r="CP3014" s="50"/>
      <c r="CQ3014" s="50"/>
      <c r="CR3014" s="50"/>
      <c r="CS3014" s="50"/>
      <c r="CT3014" s="50"/>
      <c r="CU3014" s="50"/>
      <c r="CV3014" s="50"/>
      <c r="CW3014" s="50"/>
      <c r="CX3014" s="50"/>
      <c r="CY3014" s="50"/>
      <c r="CZ3014" s="50"/>
      <c r="DA3014" s="50"/>
      <c r="DB3014" s="50"/>
      <c r="DC3014" s="50"/>
      <c r="DD3014" s="50"/>
      <c r="DE3014" s="50"/>
      <c r="DF3014" s="50"/>
    </row>
    <row r="3015" spans="2:110" x14ac:dyDescent="0.2">
      <c r="B3015" s="176"/>
      <c r="C3015" s="176"/>
      <c r="E3015" s="203"/>
      <c r="F3015" s="203"/>
      <c r="G3015" s="203"/>
      <c r="H3015" s="203"/>
      <c r="I3015" s="203"/>
      <c r="J3015" s="203"/>
      <c r="K3015" s="203"/>
      <c r="L3015" s="203"/>
      <c r="M3015" s="203"/>
      <c r="N3015" s="203"/>
      <c r="O3015" s="203"/>
      <c r="P3015" s="203"/>
      <c r="Q3015" s="204"/>
      <c r="R3015" s="204"/>
      <c r="S3015" s="234"/>
      <c r="T3015" s="50"/>
      <c r="U3015" s="50"/>
      <c r="V3015" s="50"/>
      <c r="W3015" s="50"/>
      <c r="X3015" s="50"/>
      <c r="Y3015" s="50"/>
      <c r="Z3015" s="250"/>
      <c r="AA3015" s="238"/>
      <c r="AB3015" s="50"/>
      <c r="AC3015" s="50"/>
      <c r="AD3015" s="50"/>
      <c r="AE3015" s="50"/>
      <c r="AF3015" s="50"/>
      <c r="AG3015" s="50"/>
      <c r="AH3015" s="50"/>
      <c r="AI3015" s="50"/>
      <c r="AJ3015" s="50"/>
      <c r="AK3015" s="50"/>
      <c r="AL3015" s="50"/>
      <c r="AM3015" s="50"/>
      <c r="AN3015" s="50"/>
      <c r="AO3015" s="50"/>
      <c r="AP3015" s="50"/>
      <c r="AQ3015" s="50"/>
      <c r="AR3015" s="50"/>
      <c r="AS3015" s="50"/>
      <c r="AT3015" s="50"/>
      <c r="AU3015" s="50"/>
      <c r="AV3015" s="50"/>
      <c r="AW3015" s="50"/>
      <c r="AX3015" s="50"/>
      <c r="AY3015" s="50"/>
      <c r="AZ3015" s="50"/>
      <c r="BA3015" s="50"/>
      <c r="BB3015" s="50"/>
      <c r="BC3015" s="50"/>
      <c r="BD3015" s="50"/>
      <c r="BE3015" s="50"/>
      <c r="BF3015" s="50"/>
      <c r="BG3015" s="50"/>
      <c r="BH3015" s="50"/>
      <c r="BI3015" s="50"/>
      <c r="BJ3015" s="50"/>
      <c r="BK3015" s="50"/>
      <c r="BL3015" s="50"/>
      <c r="BM3015" s="50"/>
      <c r="BN3015" s="50"/>
      <c r="BO3015" s="50"/>
      <c r="BP3015" s="50"/>
      <c r="BQ3015" s="50"/>
      <c r="BR3015" s="50"/>
      <c r="BS3015" s="50"/>
      <c r="BT3015" s="50"/>
      <c r="BU3015" s="50"/>
      <c r="BV3015" s="50"/>
      <c r="BW3015" s="50"/>
      <c r="BX3015" s="50"/>
      <c r="BY3015" s="50"/>
      <c r="BZ3015" s="50"/>
      <c r="CA3015" s="50"/>
      <c r="CB3015" s="50"/>
      <c r="CC3015" s="50"/>
      <c r="CD3015" s="50"/>
      <c r="CE3015" s="50"/>
      <c r="CF3015" s="50"/>
      <c r="CG3015" s="50"/>
      <c r="CH3015" s="50"/>
      <c r="CI3015" s="50"/>
      <c r="CJ3015" s="50"/>
      <c r="CK3015" s="50"/>
      <c r="CL3015" s="50"/>
      <c r="CM3015" s="50"/>
      <c r="CN3015" s="50"/>
      <c r="CO3015" s="50"/>
      <c r="CP3015" s="50"/>
      <c r="CQ3015" s="50"/>
      <c r="CR3015" s="50"/>
      <c r="CS3015" s="50"/>
      <c r="CT3015" s="50"/>
      <c r="CU3015" s="50"/>
      <c r="CV3015" s="50"/>
      <c r="CW3015" s="50"/>
      <c r="CX3015" s="50"/>
      <c r="CY3015" s="50"/>
      <c r="CZ3015" s="50"/>
      <c r="DA3015" s="50"/>
      <c r="DB3015" s="50"/>
      <c r="DC3015" s="50"/>
      <c r="DD3015" s="50"/>
      <c r="DE3015" s="50"/>
      <c r="DF3015" s="50"/>
    </row>
    <row r="3016" spans="2:110" x14ac:dyDescent="0.2">
      <c r="B3016" s="176"/>
      <c r="C3016" s="176"/>
      <c r="E3016" s="203"/>
      <c r="F3016" s="203"/>
      <c r="G3016" s="203"/>
      <c r="H3016" s="203"/>
      <c r="I3016" s="203"/>
      <c r="J3016" s="203"/>
      <c r="K3016" s="203"/>
      <c r="L3016" s="203"/>
      <c r="M3016" s="203"/>
      <c r="N3016" s="203"/>
      <c r="O3016" s="203"/>
      <c r="P3016" s="203"/>
      <c r="Q3016" s="204"/>
      <c r="R3016" s="204"/>
      <c r="S3016" s="234"/>
      <c r="T3016" s="50"/>
      <c r="U3016" s="50"/>
      <c r="V3016" s="50"/>
      <c r="W3016" s="50"/>
      <c r="X3016" s="50"/>
      <c r="Y3016" s="50"/>
      <c r="Z3016" s="250"/>
      <c r="AA3016" s="238"/>
      <c r="AB3016" s="50"/>
      <c r="AC3016" s="50"/>
      <c r="AD3016" s="50"/>
      <c r="AE3016" s="50"/>
      <c r="AF3016" s="50"/>
      <c r="AG3016" s="50"/>
      <c r="AH3016" s="50"/>
      <c r="AI3016" s="50"/>
      <c r="AJ3016" s="50"/>
      <c r="AK3016" s="50"/>
      <c r="AL3016" s="50"/>
      <c r="AM3016" s="50"/>
      <c r="AN3016" s="50"/>
      <c r="AO3016" s="50"/>
      <c r="AP3016" s="50"/>
      <c r="AQ3016" s="50"/>
      <c r="AR3016" s="50"/>
      <c r="AS3016" s="50"/>
      <c r="AT3016" s="50"/>
      <c r="AU3016" s="50"/>
      <c r="AV3016" s="50"/>
      <c r="AW3016" s="50"/>
      <c r="AX3016" s="50"/>
      <c r="AY3016" s="50"/>
      <c r="AZ3016" s="50"/>
      <c r="BA3016" s="50"/>
      <c r="BB3016" s="50"/>
      <c r="BC3016" s="50"/>
      <c r="BD3016" s="50"/>
      <c r="BE3016" s="50"/>
      <c r="BF3016" s="50"/>
      <c r="BG3016" s="50"/>
      <c r="BH3016" s="50"/>
      <c r="BI3016" s="50"/>
      <c r="BJ3016" s="50"/>
      <c r="BK3016" s="50"/>
      <c r="BL3016" s="50"/>
      <c r="BM3016" s="50"/>
      <c r="BN3016" s="50"/>
      <c r="BO3016" s="50"/>
      <c r="BP3016" s="50"/>
      <c r="BQ3016" s="50"/>
      <c r="BR3016" s="50"/>
      <c r="BS3016" s="50"/>
      <c r="BT3016" s="50"/>
      <c r="BU3016" s="50"/>
      <c r="BV3016" s="50"/>
      <c r="BW3016" s="50"/>
      <c r="BX3016" s="50"/>
      <c r="BY3016" s="50"/>
      <c r="BZ3016" s="50"/>
      <c r="CA3016" s="50"/>
      <c r="CB3016" s="50"/>
      <c r="CC3016" s="50"/>
      <c r="CD3016" s="50"/>
      <c r="CE3016" s="50"/>
      <c r="CF3016" s="50"/>
      <c r="CG3016" s="50"/>
      <c r="CH3016" s="50"/>
      <c r="CI3016" s="50"/>
      <c r="CJ3016" s="50"/>
      <c r="CK3016" s="50"/>
      <c r="CL3016" s="50"/>
      <c r="CM3016" s="50"/>
      <c r="CN3016" s="50"/>
      <c r="CO3016" s="50"/>
      <c r="CP3016" s="50"/>
      <c r="CQ3016" s="50"/>
      <c r="CR3016" s="50"/>
      <c r="CS3016" s="50"/>
      <c r="CT3016" s="50"/>
      <c r="CU3016" s="50"/>
      <c r="CV3016" s="50"/>
      <c r="CW3016" s="50"/>
      <c r="CX3016" s="50"/>
      <c r="CY3016" s="50"/>
      <c r="CZ3016" s="50"/>
      <c r="DA3016" s="50"/>
      <c r="DB3016" s="50"/>
      <c r="DC3016" s="50"/>
      <c r="DD3016" s="50"/>
      <c r="DE3016" s="50"/>
      <c r="DF3016" s="50"/>
    </row>
    <row r="3017" spans="2:110" x14ac:dyDescent="0.2">
      <c r="B3017" s="184"/>
      <c r="C3017" s="184"/>
      <c r="E3017" s="203"/>
      <c r="F3017" s="203"/>
      <c r="G3017" s="203"/>
      <c r="H3017" s="203"/>
      <c r="I3017" s="203"/>
      <c r="J3017" s="203"/>
      <c r="K3017" s="203"/>
      <c r="L3017" s="203"/>
      <c r="M3017" s="203"/>
      <c r="N3017" s="203"/>
      <c r="O3017" s="203"/>
      <c r="P3017" s="203"/>
      <c r="Q3017" s="204"/>
      <c r="R3017" s="204"/>
      <c r="S3017" s="234"/>
      <c r="T3017" s="50"/>
      <c r="U3017" s="50"/>
      <c r="V3017" s="50"/>
      <c r="W3017" s="50"/>
      <c r="X3017" s="50"/>
      <c r="Y3017" s="50"/>
      <c r="Z3017" s="250"/>
      <c r="AA3017" s="238"/>
      <c r="AB3017" s="50"/>
      <c r="AC3017" s="50"/>
      <c r="AD3017" s="50"/>
      <c r="AE3017" s="50"/>
      <c r="AF3017" s="50"/>
      <c r="AG3017" s="50"/>
      <c r="AH3017" s="50"/>
      <c r="AI3017" s="50"/>
      <c r="AJ3017" s="50"/>
      <c r="AK3017" s="50"/>
      <c r="AL3017" s="50"/>
      <c r="AM3017" s="50"/>
      <c r="AN3017" s="50"/>
      <c r="AO3017" s="50"/>
      <c r="AP3017" s="50"/>
      <c r="AQ3017" s="50"/>
      <c r="AR3017" s="50"/>
      <c r="AS3017" s="50"/>
      <c r="AT3017" s="50"/>
      <c r="AU3017" s="50"/>
      <c r="AV3017" s="50"/>
      <c r="AW3017" s="50"/>
      <c r="AX3017" s="50"/>
      <c r="AY3017" s="50"/>
      <c r="AZ3017" s="50"/>
      <c r="BA3017" s="50"/>
      <c r="BB3017" s="50"/>
      <c r="BC3017" s="50"/>
      <c r="BD3017" s="50"/>
      <c r="BE3017" s="50"/>
      <c r="BF3017" s="50"/>
      <c r="BG3017" s="50"/>
      <c r="BH3017" s="50"/>
      <c r="BI3017" s="50"/>
      <c r="BJ3017" s="50"/>
      <c r="BK3017" s="50"/>
      <c r="BL3017" s="50"/>
      <c r="BM3017" s="50"/>
      <c r="BN3017" s="50"/>
      <c r="BO3017" s="50"/>
      <c r="BP3017" s="50"/>
      <c r="BQ3017" s="50"/>
      <c r="BR3017" s="50"/>
      <c r="BS3017" s="50"/>
      <c r="BT3017" s="50"/>
      <c r="BU3017" s="50"/>
      <c r="BV3017" s="50"/>
      <c r="BW3017" s="50"/>
      <c r="BX3017" s="50"/>
      <c r="BY3017" s="50"/>
      <c r="BZ3017" s="50"/>
      <c r="CA3017" s="50"/>
      <c r="CB3017" s="50"/>
      <c r="CC3017" s="50"/>
      <c r="CD3017" s="50"/>
      <c r="CE3017" s="50"/>
      <c r="CF3017" s="50"/>
      <c r="CG3017" s="50"/>
      <c r="CH3017" s="50"/>
      <c r="CI3017" s="50"/>
      <c r="CJ3017" s="50"/>
      <c r="CK3017" s="50"/>
      <c r="CL3017" s="50"/>
      <c r="CM3017" s="50"/>
      <c r="CN3017" s="50"/>
      <c r="CO3017" s="50"/>
      <c r="CP3017" s="50"/>
      <c r="CQ3017" s="50"/>
      <c r="CR3017" s="50"/>
      <c r="CS3017" s="50"/>
      <c r="CT3017" s="50"/>
      <c r="CU3017" s="50"/>
      <c r="CV3017" s="50"/>
      <c r="CW3017" s="50"/>
      <c r="CX3017" s="50"/>
      <c r="CY3017" s="50"/>
      <c r="CZ3017" s="50"/>
      <c r="DA3017" s="50"/>
      <c r="DB3017" s="50"/>
      <c r="DC3017" s="50"/>
      <c r="DD3017" s="50"/>
      <c r="DE3017" s="50"/>
      <c r="DF3017" s="50"/>
    </row>
    <row r="3018" spans="2:110" x14ac:dyDescent="0.2">
      <c r="B3018" s="184"/>
      <c r="C3018" s="176"/>
      <c r="E3018" s="203"/>
      <c r="F3018" s="203"/>
      <c r="G3018" s="203"/>
      <c r="H3018" s="203"/>
      <c r="I3018" s="203"/>
      <c r="J3018" s="203"/>
      <c r="K3018" s="203"/>
      <c r="L3018" s="203"/>
      <c r="M3018" s="203"/>
      <c r="N3018" s="203"/>
      <c r="O3018" s="203"/>
      <c r="P3018" s="203"/>
      <c r="Q3018" s="204"/>
      <c r="R3018" s="204"/>
      <c r="S3018" s="234"/>
      <c r="T3018" s="50"/>
      <c r="U3018" s="50"/>
      <c r="V3018" s="50"/>
      <c r="W3018" s="50"/>
      <c r="X3018" s="50"/>
      <c r="Y3018" s="50"/>
      <c r="Z3018" s="250"/>
      <c r="AA3018" s="238"/>
      <c r="AB3018" s="50"/>
      <c r="AC3018" s="50"/>
      <c r="AD3018" s="50"/>
      <c r="AE3018" s="50"/>
      <c r="AF3018" s="50"/>
      <c r="AG3018" s="50"/>
      <c r="AH3018" s="50"/>
      <c r="AI3018" s="50"/>
      <c r="AJ3018" s="50"/>
      <c r="AK3018" s="50"/>
      <c r="AL3018" s="50"/>
      <c r="AM3018" s="50"/>
      <c r="AN3018" s="50"/>
      <c r="AO3018" s="50"/>
      <c r="AP3018" s="50"/>
      <c r="AQ3018" s="50"/>
      <c r="AR3018" s="50"/>
      <c r="AS3018" s="50"/>
      <c r="AT3018" s="50"/>
      <c r="AU3018" s="50"/>
      <c r="AV3018" s="50"/>
      <c r="AW3018" s="50"/>
      <c r="AX3018" s="50"/>
      <c r="AY3018" s="50"/>
      <c r="AZ3018" s="50"/>
      <c r="BA3018" s="50"/>
      <c r="BB3018" s="50"/>
      <c r="BC3018" s="50"/>
      <c r="BD3018" s="50"/>
      <c r="BE3018" s="50"/>
      <c r="BF3018" s="50"/>
      <c r="BG3018" s="50"/>
      <c r="BH3018" s="50"/>
      <c r="BI3018" s="50"/>
      <c r="BJ3018" s="50"/>
      <c r="BK3018" s="50"/>
      <c r="BL3018" s="50"/>
      <c r="BM3018" s="50"/>
      <c r="BN3018" s="50"/>
      <c r="BO3018" s="50"/>
      <c r="BP3018" s="50"/>
      <c r="BQ3018" s="50"/>
      <c r="BR3018" s="50"/>
      <c r="BS3018" s="50"/>
      <c r="BT3018" s="50"/>
      <c r="BU3018" s="50"/>
      <c r="BV3018" s="50"/>
      <c r="BW3018" s="50"/>
      <c r="BX3018" s="50"/>
      <c r="BY3018" s="50"/>
      <c r="BZ3018" s="50"/>
      <c r="CA3018" s="50"/>
      <c r="CB3018" s="50"/>
      <c r="CC3018" s="50"/>
      <c r="CD3018" s="50"/>
      <c r="CE3018" s="50"/>
      <c r="CF3018" s="50"/>
      <c r="CG3018" s="50"/>
      <c r="CH3018" s="50"/>
      <c r="CI3018" s="50"/>
      <c r="CJ3018" s="50"/>
      <c r="CK3018" s="50"/>
      <c r="CL3018" s="50"/>
      <c r="CM3018" s="50"/>
      <c r="CN3018" s="50"/>
      <c r="CO3018" s="50"/>
      <c r="CP3018" s="50"/>
      <c r="CQ3018" s="50"/>
      <c r="CR3018" s="50"/>
      <c r="CS3018" s="50"/>
      <c r="CT3018" s="50"/>
      <c r="CU3018" s="50"/>
      <c r="CV3018" s="50"/>
      <c r="CW3018" s="50"/>
      <c r="CX3018" s="50"/>
      <c r="CY3018" s="50"/>
      <c r="CZ3018" s="50"/>
      <c r="DA3018" s="50"/>
      <c r="DB3018" s="50"/>
      <c r="DC3018" s="50"/>
      <c r="DD3018" s="50"/>
      <c r="DE3018" s="50"/>
      <c r="DF3018" s="50"/>
    </row>
    <row r="3019" spans="2:110" x14ac:dyDescent="0.2">
      <c r="B3019" s="184"/>
      <c r="C3019" s="176"/>
      <c r="E3019" s="203"/>
      <c r="F3019" s="203"/>
      <c r="G3019" s="203"/>
      <c r="H3019" s="203"/>
      <c r="I3019" s="203"/>
      <c r="J3019" s="203"/>
      <c r="K3019" s="203"/>
      <c r="L3019" s="203"/>
      <c r="M3019" s="203"/>
      <c r="N3019" s="203"/>
      <c r="O3019" s="203"/>
      <c r="P3019" s="203"/>
      <c r="Q3019" s="204"/>
      <c r="R3019" s="204"/>
      <c r="S3019" s="234"/>
      <c r="T3019" s="50"/>
      <c r="U3019" s="50"/>
      <c r="V3019" s="50"/>
      <c r="W3019" s="50"/>
      <c r="X3019" s="50"/>
      <c r="Y3019" s="50"/>
      <c r="Z3019" s="250"/>
      <c r="AA3019" s="238"/>
      <c r="AB3019" s="50"/>
      <c r="AC3019" s="50"/>
      <c r="AD3019" s="50"/>
      <c r="AE3019" s="50"/>
      <c r="AF3019" s="50"/>
      <c r="AG3019" s="50"/>
      <c r="AH3019" s="50"/>
      <c r="AI3019" s="50"/>
      <c r="AJ3019" s="50"/>
      <c r="AK3019" s="50"/>
      <c r="AL3019" s="50"/>
      <c r="AM3019" s="50"/>
      <c r="AN3019" s="50"/>
      <c r="AO3019" s="50"/>
      <c r="AP3019" s="50"/>
      <c r="AQ3019" s="50"/>
      <c r="AR3019" s="50"/>
      <c r="AS3019" s="50"/>
      <c r="AT3019" s="50"/>
      <c r="AU3019" s="50"/>
      <c r="AV3019" s="50"/>
      <c r="AW3019" s="50"/>
      <c r="AX3019" s="50"/>
      <c r="AY3019" s="50"/>
      <c r="AZ3019" s="50"/>
      <c r="BA3019" s="50"/>
      <c r="BB3019" s="50"/>
      <c r="BC3019" s="50"/>
      <c r="BD3019" s="50"/>
      <c r="BE3019" s="50"/>
      <c r="BF3019" s="50"/>
      <c r="BG3019" s="50"/>
      <c r="BH3019" s="50"/>
      <c r="BI3019" s="50"/>
      <c r="BJ3019" s="50"/>
      <c r="BK3019" s="50"/>
      <c r="BL3019" s="50"/>
      <c r="BM3019" s="50"/>
      <c r="BN3019" s="50"/>
      <c r="BO3019" s="50"/>
      <c r="BP3019" s="50"/>
      <c r="BQ3019" s="50"/>
      <c r="BR3019" s="50"/>
      <c r="BS3019" s="50"/>
      <c r="BT3019" s="50"/>
      <c r="BU3019" s="50"/>
      <c r="BV3019" s="50"/>
      <c r="BW3019" s="50"/>
      <c r="BX3019" s="50"/>
      <c r="BY3019" s="50"/>
      <c r="BZ3019" s="50"/>
      <c r="CA3019" s="50"/>
      <c r="CB3019" s="50"/>
      <c r="CC3019" s="50"/>
      <c r="CD3019" s="50"/>
      <c r="CE3019" s="50"/>
      <c r="CF3019" s="50"/>
      <c r="CG3019" s="50"/>
      <c r="CH3019" s="50"/>
      <c r="CI3019" s="50"/>
      <c r="CJ3019" s="50"/>
      <c r="CK3019" s="50"/>
      <c r="CL3019" s="50"/>
      <c r="CM3019" s="50"/>
      <c r="CN3019" s="50"/>
      <c r="CO3019" s="50"/>
      <c r="CP3019" s="50"/>
      <c r="CQ3019" s="50"/>
      <c r="CR3019" s="50"/>
      <c r="CS3019" s="50"/>
      <c r="CT3019" s="50"/>
      <c r="CU3019" s="50"/>
      <c r="CV3019" s="50"/>
      <c r="CW3019" s="50"/>
      <c r="CX3019" s="50"/>
      <c r="CY3019" s="50"/>
      <c r="CZ3019" s="50"/>
      <c r="DA3019" s="50"/>
      <c r="DB3019" s="50"/>
      <c r="DC3019" s="50"/>
      <c r="DD3019" s="50"/>
      <c r="DE3019" s="50"/>
      <c r="DF3019" s="50"/>
    </row>
    <row r="3020" spans="2:110" x14ac:dyDescent="0.2">
      <c r="B3020" s="183"/>
      <c r="C3020" s="176"/>
      <c r="D3020" s="210"/>
      <c r="E3020" s="203"/>
      <c r="F3020" s="203"/>
      <c r="G3020" s="203"/>
      <c r="H3020" s="203"/>
      <c r="I3020" s="203"/>
      <c r="J3020" s="203"/>
      <c r="K3020" s="203"/>
      <c r="L3020" s="203"/>
      <c r="M3020" s="203"/>
      <c r="N3020" s="203"/>
      <c r="O3020" s="203"/>
      <c r="P3020" s="203"/>
      <c r="Q3020" s="204"/>
      <c r="R3020" s="204"/>
      <c r="S3020" s="234"/>
      <c r="T3020" s="50"/>
      <c r="U3020" s="50"/>
      <c r="V3020" s="50"/>
      <c r="W3020" s="50"/>
      <c r="X3020" s="50"/>
      <c r="Y3020" s="50"/>
      <c r="Z3020" s="250"/>
      <c r="AA3020" s="238"/>
      <c r="AB3020" s="50"/>
      <c r="AC3020" s="50"/>
      <c r="AD3020" s="50"/>
      <c r="AE3020" s="50"/>
      <c r="AF3020" s="50"/>
      <c r="AG3020" s="50"/>
      <c r="AH3020" s="50"/>
      <c r="AI3020" s="50"/>
      <c r="AJ3020" s="50"/>
      <c r="AK3020" s="50"/>
      <c r="AL3020" s="50"/>
      <c r="AM3020" s="50"/>
      <c r="AN3020" s="50"/>
      <c r="AO3020" s="50"/>
      <c r="AP3020" s="50"/>
      <c r="AQ3020" s="50"/>
      <c r="AR3020" s="50"/>
      <c r="AS3020" s="50"/>
      <c r="AT3020" s="50"/>
      <c r="AU3020" s="50"/>
      <c r="AV3020" s="50"/>
      <c r="AW3020" s="50"/>
      <c r="AX3020" s="50"/>
      <c r="AY3020" s="50"/>
      <c r="AZ3020" s="50"/>
      <c r="BA3020" s="50"/>
      <c r="BB3020" s="50"/>
      <c r="BC3020" s="50"/>
      <c r="BD3020" s="50"/>
      <c r="BE3020" s="50"/>
      <c r="BF3020" s="50"/>
      <c r="BG3020" s="50"/>
      <c r="BH3020" s="50"/>
      <c r="BI3020" s="50"/>
      <c r="BJ3020" s="50"/>
      <c r="BK3020" s="50"/>
      <c r="BL3020" s="50"/>
      <c r="BM3020" s="50"/>
      <c r="BN3020" s="50"/>
      <c r="BO3020" s="50"/>
      <c r="BP3020" s="50"/>
      <c r="BQ3020" s="50"/>
      <c r="BR3020" s="50"/>
      <c r="BS3020" s="50"/>
      <c r="BT3020" s="50"/>
      <c r="BU3020" s="50"/>
      <c r="BV3020" s="50"/>
      <c r="BW3020" s="50"/>
      <c r="BX3020" s="50"/>
      <c r="BY3020" s="50"/>
      <c r="BZ3020" s="50"/>
      <c r="CA3020" s="50"/>
      <c r="CB3020" s="50"/>
      <c r="CC3020" s="50"/>
      <c r="CD3020" s="50"/>
      <c r="CE3020" s="50"/>
      <c r="CF3020" s="50"/>
      <c r="CG3020" s="50"/>
      <c r="CH3020" s="50"/>
      <c r="CI3020" s="50"/>
      <c r="CJ3020" s="50"/>
      <c r="CK3020" s="50"/>
      <c r="CL3020" s="50"/>
      <c r="CM3020" s="50"/>
      <c r="CN3020" s="50"/>
      <c r="CO3020" s="50"/>
      <c r="CP3020" s="50"/>
      <c r="CQ3020" s="50"/>
      <c r="CR3020" s="50"/>
      <c r="CS3020" s="50"/>
      <c r="CT3020" s="50"/>
      <c r="CU3020" s="50"/>
      <c r="CV3020" s="50"/>
      <c r="CW3020" s="50"/>
      <c r="CX3020" s="50"/>
      <c r="CY3020" s="50"/>
      <c r="CZ3020" s="50"/>
      <c r="DA3020" s="50"/>
      <c r="DB3020" s="50"/>
      <c r="DC3020" s="50"/>
      <c r="DD3020" s="50"/>
      <c r="DE3020" s="50"/>
      <c r="DF3020" s="50"/>
    </row>
    <row r="3021" spans="2:110" x14ac:dyDescent="0.2">
      <c r="B3021" s="178"/>
      <c r="C3021" s="184"/>
      <c r="D3021" s="200"/>
      <c r="E3021" s="203"/>
      <c r="F3021" s="203"/>
      <c r="G3021" s="203"/>
      <c r="H3021" s="203"/>
      <c r="I3021" s="203"/>
      <c r="J3021" s="203"/>
      <c r="K3021" s="203"/>
      <c r="L3021" s="203"/>
      <c r="M3021" s="203"/>
      <c r="N3021" s="203"/>
      <c r="O3021" s="203"/>
      <c r="P3021" s="203"/>
      <c r="Q3021" s="204"/>
      <c r="R3021" s="204"/>
      <c r="S3021" s="234"/>
      <c r="T3021" s="50"/>
      <c r="U3021" s="50"/>
      <c r="V3021" s="50"/>
      <c r="W3021" s="50"/>
      <c r="X3021" s="50"/>
      <c r="Y3021" s="50"/>
      <c r="Z3021" s="250"/>
      <c r="AA3021" s="238"/>
      <c r="AB3021" s="50"/>
      <c r="AC3021" s="50"/>
      <c r="AD3021" s="50"/>
      <c r="AE3021" s="50"/>
      <c r="AF3021" s="50"/>
      <c r="AG3021" s="50"/>
      <c r="AH3021" s="50"/>
      <c r="AI3021" s="50"/>
      <c r="AJ3021" s="50"/>
      <c r="AK3021" s="50"/>
      <c r="AL3021" s="50"/>
      <c r="AM3021" s="50"/>
      <c r="AN3021" s="50"/>
      <c r="AO3021" s="50"/>
      <c r="AP3021" s="50"/>
      <c r="AQ3021" s="50"/>
      <c r="AR3021" s="50"/>
      <c r="AS3021" s="50"/>
      <c r="AT3021" s="50"/>
      <c r="AU3021" s="50"/>
      <c r="AV3021" s="50"/>
      <c r="AW3021" s="50"/>
      <c r="AX3021" s="50"/>
      <c r="AY3021" s="50"/>
      <c r="AZ3021" s="50"/>
      <c r="BA3021" s="50"/>
      <c r="BB3021" s="50"/>
      <c r="BC3021" s="50"/>
      <c r="BD3021" s="50"/>
      <c r="BE3021" s="50"/>
      <c r="BF3021" s="50"/>
      <c r="BG3021" s="50"/>
      <c r="BH3021" s="50"/>
      <c r="BI3021" s="50"/>
      <c r="BJ3021" s="50"/>
      <c r="BK3021" s="50"/>
      <c r="BL3021" s="50"/>
      <c r="BM3021" s="50"/>
      <c r="BN3021" s="50"/>
      <c r="BO3021" s="50"/>
      <c r="BP3021" s="50"/>
      <c r="BQ3021" s="50"/>
      <c r="BR3021" s="50"/>
      <c r="BS3021" s="50"/>
      <c r="BT3021" s="50"/>
      <c r="BU3021" s="50"/>
      <c r="BV3021" s="50"/>
      <c r="BW3021" s="50"/>
      <c r="BX3021" s="50"/>
      <c r="BY3021" s="50"/>
      <c r="BZ3021" s="50"/>
      <c r="CA3021" s="50"/>
      <c r="CB3021" s="50"/>
      <c r="CC3021" s="50"/>
      <c r="CD3021" s="50"/>
      <c r="CE3021" s="50"/>
      <c r="CF3021" s="50"/>
      <c r="CG3021" s="50"/>
      <c r="CH3021" s="50"/>
      <c r="CI3021" s="50"/>
      <c r="CJ3021" s="50"/>
      <c r="CK3021" s="50"/>
      <c r="CL3021" s="50"/>
      <c r="CM3021" s="50"/>
      <c r="CN3021" s="50"/>
      <c r="CO3021" s="50"/>
      <c r="CP3021" s="50"/>
      <c r="CQ3021" s="50"/>
      <c r="CR3021" s="50"/>
      <c r="CS3021" s="50"/>
      <c r="CT3021" s="50"/>
      <c r="CU3021" s="50"/>
      <c r="CV3021" s="50"/>
      <c r="CW3021" s="50"/>
      <c r="CX3021" s="50"/>
      <c r="CY3021" s="50"/>
      <c r="CZ3021" s="50"/>
      <c r="DA3021" s="50"/>
      <c r="DB3021" s="50"/>
      <c r="DC3021" s="50"/>
      <c r="DD3021" s="50"/>
      <c r="DE3021" s="50"/>
      <c r="DF3021" s="50"/>
    </row>
    <row r="3022" spans="2:110" x14ac:dyDescent="0.2">
      <c r="D3022" s="179"/>
      <c r="E3022" s="203"/>
      <c r="F3022" s="203"/>
      <c r="G3022" s="203"/>
      <c r="H3022" s="203"/>
      <c r="I3022" s="203"/>
      <c r="J3022" s="203"/>
      <c r="K3022" s="203"/>
      <c r="L3022" s="203"/>
      <c r="M3022" s="203"/>
      <c r="N3022" s="203"/>
      <c r="O3022" s="203"/>
      <c r="P3022" s="203"/>
      <c r="Q3022" s="204"/>
      <c r="R3022" s="204"/>
      <c r="S3022" s="234"/>
      <c r="T3022" s="50"/>
      <c r="U3022" s="50"/>
      <c r="V3022" s="50"/>
      <c r="W3022" s="50"/>
      <c r="X3022" s="50"/>
      <c r="Y3022" s="50"/>
      <c r="Z3022" s="250"/>
      <c r="AA3022" s="238"/>
      <c r="AB3022" s="50"/>
      <c r="AC3022" s="50"/>
      <c r="AD3022" s="50"/>
      <c r="AE3022" s="50"/>
      <c r="AF3022" s="50"/>
      <c r="AG3022" s="50"/>
      <c r="AH3022" s="50"/>
      <c r="AI3022" s="50"/>
      <c r="AJ3022" s="50"/>
      <c r="AK3022" s="50"/>
      <c r="AL3022" s="50"/>
      <c r="AM3022" s="50"/>
      <c r="AN3022" s="50"/>
      <c r="AO3022" s="50"/>
      <c r="AP3022" s="50"/>
      <c r="AQ3022" s="50"/>
      <c r="AR3022" s="50"/>
      <c r="AS3022" s="50"/>
      <c r="AT3022" s="50"/>
      <c r="AU3022" s="50"/>
      <c r="AV3022" s="50"/>
      <c r="AW3022" s="50"/>
      <c r="AX3022" s="50"/>
      <c r="AY3022" s="50"/>
      <c r="AZ3022" s="50"/>
      <c r="BA3022" s="50"/>
      <c r="BB3022" s="50"/>
      <c r="BC3022" s="50"/>
      <c r="BD3022" s="50"/>
      <c r="BE3022" s="50"/>
      <c r="BF3022" s="50"/>
      <c r="BG3022" s="50"/>
      <c r="BH3022" s="50"/>
      <c r="BI3022" s="50"/>
      <c r="BJ3022" s="50"/>
      <c r="BK3022" s="50"/>
      <c r="BL3022" s="50"/>
      <c r="BM3022" s="50"/>
      <c r="BN3022" s="50"/>
      <c r="BO3022" s="50"/>
      <c r="BP3022" s="50"/>
      <c r="BQ3022" s="50"/>
      <c r="BR3022" s="50"/>
      <c r="BS3022" s="50"/>
      <c r="BT3022" s="50"/>
      <c r="BU3022" s="50"/>
      <c r="BV3022" s="50"/>
      <c r="BW3022" s="50"/>
      <c r="BX3022" s="50"/>
      <c r="BY3022" s="50"/>
      <c r="BZ3022" s="50"/>
      <c r="CA3022" s="50"/>
      <c r="CB3022" s="50"/>
      <c r="CC3022" s="50"/>
      <c r="CD3022" s="50"/>
      <c r="CE3022" s="50"/>
      <c r="CF3022" s="50"/>
      <c r="CG3022" s="50"/>
      <c r="CH3022" s="50"/>
      <c r="CI3022" s="50"/>
      <c r="CJ3022" s="50"/>
      <c r="CK3022" s="50"/>
      <c r="CL3022" s="50"/>
      <c r="CM3022" s="50"/>
      <c r="CN3022" s="50"/>
      <c r="CO3022" s="50"/>
      <c r="CP3022" s="50"/>
      <c r="CQ3022" s="50"/>
      <c r="CR3022" s="50"/>
      <c r="CS3022" s="50"/>
      <c r="CT3022" s="50"/>
      <c r="CU3022" s="50"/>
      <c r="CV3022" s="50"/>
      <c r="CW3022" s="50"/>
      <c r="CX3022" s="50"/>
      <c r="CY3022" s="50"/>
      <c r="CZ3022" s="50"/>
      <c r="DA3022" s="50"/>
      <c r="DB3022" s="50"/>
      <c r="DC3022" s="50"/>
      <c r="DD3022" s="50"/>
      <c r="DE3022" s="50"/>
      <c r="DF3022" s="50"/>
    </row>
    <row r="3023" spans="2:110" x14ac:dyDescent="0.2">
      <c r="E3023" s="203"/>
      <c r="F3023" s="203"/>
      <c r="G3023" s="203"/>
      <c r="H3023" s="203"/>
      <c r="I3023" s="203"/>
      <c r="J3023" s="203"/>
      <c r="K3023" s="203"/>
      <c r="L3023" s="203"/>
      <c r="M3023" s="203"/>
      <c r="N3023" s="203"/>
      <c r="O3023" s="203"/>
      <c r="P3023" s="203"/>
      <c r="Q3023" s="204"/>
      <c r="R3023" s="204"/>
      <c r="S3023" s="234"/>
      <c r="T3023" s="50"/>
      <c r="U3023" s="50"/>
      <c r="V3023" s="50"/>
      <c r="W3023" s="50"/>
      <c r="X3023" s="50"/>
      <c r="Y3023" s="50"/>
      <c r="Z3023" s="250"/>
      <c r="AA3023" s="238"/>
      <c r="AB3023" s="50"/>
      <c r="AC3023" s="50"/>
      <c r="AD3023" s="50"/>
      <c r="AE3023" s="50"/>
      <c r="AF3023" s="50"/>
      <c r="AG3023" s="50"/>
      <c r="AH3023" s="50"/>
      <c r="AI3023" s="50"/>
      <c r="AJ3023" s="50"/>
      <c r="AK3023" s="50"/>
      <c r="AL3023" s="50"/>
      <c r="AM3023" s="50"/>
      <c r="AN3023" s="50"/>
      <c r="AO3023" s="50"/>
      <c r="AP3023" s="50"/>
      <c r="AQ3023" s="50"/>
      <c r="AR3023" s="50"/>
      <c r="AS3023" s="50"/>
      <c r="AT3023" s="50"/>
      <c r="AU3023" s="50"/>
      <c r="AV3023" s="50"/>
      <c r="AW3023" s="50"/>
      <c r="AX3023" s="50"/>
      <c r="AY3023" s="50"/>
      <c r="AZ3023" s="50"/>
      <c r="BA3023" s="50"/>
      <c r="BB3023" s="50"/>
      <c r="BC3023" s="50"/>
      <c r="BD3023" s="50"/>
      <c r="BE3023" s="50"/>
      <c r="BF3023" s="50"/>
      <c r="BG3023" s="50"/>
      <c r="BH3023" s="50"/>
      <c r="BI3023" s="50"/>
      <c r="BJ3023" s="50"/>
      <c r="BK3023" s="50"/>
      <c r="BL3023" s="50"/>
      <c r="BM3023" s="50"/>
      <c r="BN3023" s="50"/>
      <c r="BO3023" s="50"/>
      <c r="BP3023" s="50"/>
      <c r="BQ3023" s="50"/>
      <c r="BR3023" s="50"/>
      <c r="BS3023" s="50"/>
      <c r="BT3023" s="50"/>
      <c r="BU3023" s="50"/>
      <c r="BV3023" s="50"/>
      <c r="BW3023" s="50"/>
      <c r="BX3023" s="50"/>
      <c r="BY3023" s="50"/>
      <c r="BZ3023" s="50"/>
      <c r="CA3023" s="50"/>
      <c r="CB3023" s="50"/>
      <c r="CC3023" s="50"/>
      <c r="CD3023" s="50"/>
      <c r="CE3023" s="50"/>
      <c r="CF3023" s="50"/>
      <c r="CG3023" s="50"/>
      <c r="CH3023" s="50"/>
      <c r="CI3023" s="50"/>
      <c r="CJ3023" s="50"/>
      <c r="CK3023" s="50"/>
      <c r="CL3023" s="50"/>
      <c r="CM3023" s="50"/>
      <c r="CN3023" s="50"/>
      <c r="CO3023" s="50"/>
      <c r="CP3023" s="50"/>
      <c r="CQ3023" s="50"/>
      <c r="CR3023" s="50"/>
      <c r="CS3023" s="50"/>
      <c r="CT3023" s="50"/>
      <c r="CU3023" s="50"/>
      <c r="CV3023" s="50"/>
      <c r="CW3023" s="50"/>
      <c r="CX3023" s="50"/>
      <c r="CY3023" s="50"/>
      <c r="CZ3023" s="50"/>
      <c r="DA3023" s="50"/>
      <c r="DB3023" s="50"/>
      <c r="DC3023" s="50"/>
      <c r="DD3023" s="50"/>
      <c r="DE3023" s="50"/>
      <c r="DF3023" s="50"/>
    </row>
    <row r="3024" spans="2:110" x14ac:dyDescent="0.2">
      <c r="E3024" s="203"/>
      <c r="F3024" s="203"/>
      <c r="G3024" s="203"/>
      <c r="H3024" s="203"/>
      <c r="I3024" s="203"/>
      <c r="J3024" s="203"/>
      <c r="K3024" s="203"/>
      <c r="L3024" s="203"/>
      <c r="M3024" s="203"/>
      <c r="N3024" s="203"/>
      <c r="O3024" s="203"/>
      <c r="P3024" s="203"/>
      <c r="Q3024" s="204"/>
      <c r="R3024" s="204"/>
      <c r="S3024" s="234"/>
      <c r="T3024" s="50"/>
      <c r="U3024" s="50"/>
      <c r="V3024" s="50"/>
      <c r="W3024" s="50"/>
      <c r="X3024" s="50"/>
      <c r="Y3024" s="50"/>
      <c r="Z3024" s="250"/>
      <c r="AA3024" s="238"/>
      <c r="AB3024" s="50"/>
      <c r="AC3024" s="50"/>
      <c r="AD3024" s="50"/>
      <c r="AE3024" s="50"/>
      <c r="AF3024" s="50"/>
      <c r="AG3024" s="50"/>
      <c r="AH3024" s="50"/>
      <c r="AI3024" s="50"/>
      <c r="AJ3024" s="50"/>
      <c r="AK3024" s="50"/>
      <c r="AL3024" s="50"/>
      <c r="AM3024" s="50"/>
      <c r="AN3024" s="50"/>
      <c r="AO3024" s="50"/>
      <c r="AP3024" s="50"/>
      <c r="AQ3024" s="50"/>
      <c r="AR3024" s="50"/>
      <c r="AS3024" s="50"/>
      <c r="AT3024" s="50"/>
      <c r="AU3024" s="50"/>
      <c r="AV3024" s="50"/>
      <c r="AW3024" s="50"/>
      <c r="AX3024" s="50"/>
      <c r="AY3024" s="50"/>
      <c r="AZ3024" s="50"/>
      <c r="BA3024" s="50"/>
      <c r="BB3024" s="50"/>
      <c r="BC3024" s="50"/>
      <c r="BD3024" s="50"/>
      <c r="BE3024" s="50"/>
      <c r="BF3024" s="50"/>
      <c r="BG3024" s="50"/>
      <c r="BH3024" s="50"/>
      <c r="BI3024" s="50"/>
      <c r="BJ3024" s="50"/>
      <c r="BK3024" s="50"/>
      <c r="BL3024" s="50"/>
      <c r="BM3024" s="50"/>
      <c r="BN3024" s="50"/>
      <c r="BO3024" s="50"/>
      <c r="BP3024" s="50"/>
      <c r="BQ3024" s="50"/>
      <c r="BR3024" s="50"/>
      <c r="BS3024" s="50"/>
      <c r="BT3024" s="50"/>
      <c r="BU3024" s="50"/>
      <c r="BV3024" s="50"/>
      <c r="BW3024" s="50"/>
      <c r="BX3024" s="50"/>
      <c r="BY3024" s="50"/>
      <c r="BZ3024" s="50"/>
      <c r="CA3024" s="50"/>
      <c r="CB3024" s="50"/>
      <c r="CC3024" s="50"/>
      <c r="CD3024" s="50"/>
      <c r="CE3024" s="50"/>
      <c r="CF3024" s="50"/>
      <c r="CG3024" s="50"/>
      <c r="CH3024" s="50"/>
      <c r="CI3024" s="50"/>
      <c r="CJ3024" s="50"/>
      <c r="CK3024" s="50"/>
      <c r="CL3024" s="50"/>
      <c r="CM3024" s="50"/>
      <c r="CN3024" s="50"/>
      <c r="CO3024" s="50"/>
      <c r="CP3024" s="50"/>
      <c r="CQ3024" s="50"/>
      <c r="CR3024" s="50"/>
      <c r="CS3024" s="50"/>
      <c r="CT3024" s="50"/>
      <c r="CU3024" s="50"/>
      <c r="CV3024" s="50"/>
      <c r="CW3024" s="50"/>
      <c r="CX3024" s="50"/>
      <c r="CY3024" s="50"/>
      <c r="CZ3024" s="50"/>
      <c r="DA3024" s="50"/>
      <c r="DB3024" s="50"/>
      <c r="DC3024" s="50"/>
      <c r="DD3024" s="50"/>
      <c r="DE3024" s="50"/>
      <c r="DF3024" s="50"/>
    </row>
    <row r="3025" spans="2:110" x14ac:dyDescent="0.2">
      <c r="B3025" s="176"/>
      <c r="C3025" s="176"/>
      <c r="D3025" s="179"/>
      <c r="E3025" s="203"/>
      <c r="F3025" s="203"/>
      <c r="G3025" s="203"/>
      <c r="H3025" s="203"/>
      <c r="I3025" s="203"/>
      <c r="J3025" s="203"/>
      <c r="K3025" s="203"/>
      <c r="L3025" s="203"/>
      <c r="M3025" s="203"/>
      <c r="N3025" s="203"/>
      <c r="O3025" s="203"/>
      <c r="P3025" s="203"/>
      <c r="Q3025" s="204"/>
      <c r="R3025" s="204"/>
      <c r="S3025" s="234"/>
      <c r="T3025" s="50"/>
      <c r="U3025" s="50"/>
      <c r="V3025" s="50"/>
      <c r="W3025" s="50"/>
      <c r="X3025" s="50"/>
      <c r="Y3025" s="50"/>
      <c r="Z3025" s="250"/>
      <c r="AA3025" s="238"/>
      <c r="AB3025" s="50"/>
      <c r="AC3025" s="50"/>
      <c r="AD3025" s="50"/>
      <c r="AE3025" s="50"/>
      <c r="AF3025" s="50"/>
      <c r="AG3025" s="50"/>
      <c r="AH3025" s="50"/>
      <c r="AI3025" s="50"/>
      <c r="AJ3025" s="50"/>
      <c r="AK3025" s="50"/>
      <c r="AL3025" s="50"/>
      <c r="AM3025" s="50"/>
      <c r="AN3025" s="50"/>
      <c r="AO3025" s="50"/>
      <c r="AP3025" s="50"/>
      <c r="AQ3025" s="50"/>
      <c r="AR3025" s="50"/>
      <c r="AS3025" s="50"/>
      <c r="AT3025" s="50"/>
      <c r="AU3025" s="50"/>
      <c r="AV3025" s="50"/>
      <c r="AW3025" s="50"/>
      <c r="AX3025" s="50"/>
      <c r="AY3025" s="50"/>
      <c r="AZ3025" s="50"/>
      <c r="BA3025" s="50"/>
      <c r="BB3025" s="50"/>
      <c r="BC3025" s="50"/>
      <c r="BD3025" s="50"/>
      <c r="BE3025" s="50"/>
      <c r="BF3025" s="50"/>
      <c r="BG3025" s="50"/>
      <c r="BH3025" s="50"/>
      <c r="BI3025" s="50"/>
      <c r="BJ3025" s="50"/>
      <c r="BK3025" s="50"/>
      <c r="BL3025" s="50"/>
      <c r="BM3025" s="50"/>
      <c r="BN3025" s="50"/>
      <c r="BO3025" s="50"/>
      <c r="BP3025" s="50"/>
      <c r="BQ3025" s="50"/>
      <c r="BR3025" s="50"/>
      <c r="BS3025" s="50"/>
      <c r="BT3025" s="50"/>
      <c r="BU3025" s="50"/>
      <c r="BV3025" s="50"/>
      <c r="BW3025" s="50"/>
      <c r="BX3025" s="50"/>
      <c r="BY3025" s="50"/>
      <c r="BZ3025" s="50"/>
      <c r="CA3025" s="50"/>
      <c r="CB3025" s="50"/>
      <c r="CC3025" s="50"/>
      <c r="CD3025" s="50"/>
      <c r="CE3025" s="50"/>
      <c r="CF3025" s="50"/>
      <c r="CG3025" s="50"/>
      <c r="CH3025" s="50"/>
      <c r="CI3025" s="50"/>
      <c r="CJ3025" s="50"/>
      <c r="CK3025" s="50"/>
      <c r="CL3025" s="50"/>
      <c r="CM3025" s="50"/>
      <c r="CN3025" s="50"/>
      <c r="CO3025" s="50"/>
      <c r="CP3025" s="50"/>
      <c r="CQ3025" s="50"/>
      <c r="CR3025" s="50"/>
      <c r="CS3025" s="50"/>
      <c r="CT3025" s="50"/>
      <c r="CU3025" s="50"/>
      <c r="CV3025" s="50"/>
      <c r="CW3025" s="50"/>
      <c r="CX3025" s="50"/>
      <c r="CY3025" s="50"/>
      <c r="CZ3025" s="50"/>
      <c r="DA3025" s="50"/>
      <c r="DB3025" s="50"/>
      <c r="DC3025" s="50"/>
      <c r="DD3025" s="50"/>
      <c r="DE3025" s="50"/>
      <c r="DF3025" s="50"/>
    </row>
    <row r="3026" spans="2:110" x14ac:dyDescent="0.2">
      <c r="B3026" s="176"/>
      <c r="C3026" s="176"/>
      <c r="D3026" s="180"/>
      <c r="E3026" s="203"/>
      <c r="F3026" s="203"/>
      <c r="G3026" s="203"/>
      <c r="H3026" s="203"/>
      <c r="I3026" s="203"/>
      <c r="J3026" s="203"/>
      <c r="K3026" s="203"/>
      <c r="L3026" s="203"/>
      <c r="M3026" s="203"/>
      <c r="N3026" s="203"/>
      <c r="O3026" s="203"/>
      <c r="P3026" s="203"/>
      <c r="Q3026" s="204"/>
      <c r="R3026" s="204"/>
      <c r="S3026" s="234"/>
      <c r="T3026" s="50"/>
      <c r="U3026" s="50"/>
      <c r="V3026" s="50"/>
      <c r="W3026" s="50"/>
      <c r="X3026" s="50"/>
      <c r="Y3026" s="50"/>
      <c r="Z3026" s="250"/>
      <c r="AA3026" s="238"/>
      <c r="AB3026" s="50"/>
      <c r="AC3026" s="50"/>
      <c r="AD3026" s="50"/>
      <c r="AE3026" s="50"/>
      <c r="AF3026" s="50"/>
      <c r="AG3026" s="50"/>
      <c r="AH3026" s="50"/>
      <c r="AI3026" s="50"/>
      <c r="AJ3026" s="50"/>
      <c r="AK3026" s="50"/>
      <c r="AL3026" s="50"/>
      <c r="AM3026" s="50"/>
      <c r="AN3026" s="50"/>
      <c r="AO3026" s="50"/>
      <c r="AP3026" s="50"/>
      <c r="AQ3026" s="50"/>
      <c r="AR3026" s="50"/>
      <c r="AS3026" s="50"/>
      <c r="AT3026" s="50"/>
      <c r="AU3026" s="50"/>
      <c r="AV3026" s="50"/>
      <c r="AW3026" s="50"/>
      <c r="AX3026" s="50"/>
      <c r="AY3026" s="50"/>
      <c r="AZ3026" s="50"/>
      <c r="BA3026" s="50"/>
      <c r="BB3026" s="50"/>
      <c r="BC3026" s="50"/>
      <c r="BD3026" s="50"/>
      <c r="BE3026" s="50"/>
      <c r="BF3026" s="50"/>
      <c r="BG3026" s="50"/>
      <c r="BH3026" s="50"/>
      <c r="BI3026" s="50"/>
      <c r="BJ3026" s="50"/>
      <c r="BK3026" s="50"/>
      <c r="BL3026" s="50"/>
      <c r="BM3026" s="50"/>
      <c r="BN3026" s="50"/>
      <c r="BO3026" s="50"/>
      <c r="BP3026" s="50"/>
      <c r="BQ3026" s="50"/>
      <c r="BR3026" s="50"/>
      <c r="BS3026" s="50"/>
      <c r="BT3026" s="50"/>
      <c r="BU3026" s="50"/>
      <c r="BV3026" s="50"/>
      <c r="BW3026" s="50"/>
      <c r="BX3026" s="50"/>
      <c r="BY3026" s="50"/>
      <c r="BZ3026" s="50"/>
      <c r="CA3026" s="50"/>
      <c r="CB3026" s="50"/>
      <c r="CC3026" s="50"/>
      <c r="CD3026" s="50"/>
      <c r="CE3026" s="50"/>
      <c r="CF3026" s="50"/>
      <c r="CG3026" s="50"/>
      <c r="CH3026" s="50"/>
      <c r="CI3026" s="50"/>
      <c r="CJ3026" s="50"/>
      <c r="CK3026" s="50"/>
      <c r="CL3026" s="50"/>
      <c r="CM3026" s="50"/>
      <c r="CN3026" s="50"/>
      <c r="CO3026" s="50"/>
      <c r="CP3026" s="50"/>
      <c r="CQ3026" s="50"/>
      <c r="CR3026" s="50"/>
      <c r="CS3026" s="50"/>
      <c r="CT3026" s="50"/>
      <c r="CU3026" s="50"/>
      <c r="CV3026" s="50"/>
      <c r="CW3026" s="50"/>
      <c r="CX3026" s="50"/>
      <c r="CY3026" s="50"/>
      <c r="CZ3026" s="50"/>
      <c r="DA3026" s="50"/>
      <c r="DB3026" s="50"/>
      <c r="DC3026" s="50"/>
      <c r="DD3026" s="50"/>
      <c r="DE3026" s="50"/>
      <c r="DF3026" s="50"/>
    </row>
    <row r="3027" spans="2:110" x14ac:dyDescent="0.2">
      <c r="B3027" s="176"/>
      <c r="C3027" s="176"/>
      <c r="D3027" s="180"/>
      <c r="E3027" s="203"/>
      <c r="F3027" s="203"/>
      <c r="G3027" s="203"/>
      <c r="H3027" s="203"/>
      <c r="I3027" s="203"/>
      <c r="J3027" s="203"/>
      <c r="K3027" s="203"/>
      <c r="L3027" s="203"/>
      <c r="M3027" s="203"/>
      <c r="N3027" s="203"/>
      <c r="O3027" s="203"/>
      <c r="P3027" s="203"/>
      <c r="Q3027" s="204"/>
      <c r="R3027" s="204"/>
      <c r="S3027" s="234"/>
      <c r="T3027" s="50"/>
      <c r="U3027" s="50"/>
      <c r="V3027" s="50"/>
      <c r="W3027" s="50"/>
      <c r="X3027" s="50"/>
      <c r="Y3027" s="50"/>
      <c r="Z3027" s="250"/>
      <c r="AA3027" s="238"/>
      <c r="AB3027" s="50"/>
      <c r="AC3027" s="50"/>
      <c r="AD3027" s="50"/>
      <c r="AE3027" s="50"/>
      <c r="AF3027" s="50"/>
      <c r="AG3027" s="50"/>
      <c r="AH3027" s="50"/>
      <c r="AI3027" s="50"/>
      <c r="AJ3027" s="50"/>
      <c r="AK3027" s="50"/>
      <c r="AL3027" s="50"/>
      <c r="AM3027" s="50"/>
      <c r="AN3027" s="50"/>
      <c r="AO3027" s="50"/>
      <c r="AP3027" s="50"/>
      <c r="AQ3027" s="50"/>
      <c r="AR3027" s="50"/>
      <c r="AS3027" s="50"/>
      <c r="AT3027" s="50"/>
      <c r="AU3027" s="50"/>
      <c r="AV3027" s="50"/>
      <c r="AW3027" s="50"/>
      <c r="AX3027" s="50"/>
      <c r="AY3027" s="50"/>
      <c r="AZ3027" s="50"/>
      <c r="BA3027" s="50"/>
      <c r="BB3027" s="50"/>
      <c r="BC3027" s="50"/>
      <c r="BD3027" s="50"/>
      <c r="BE3027" s="50"/>
      <c r="BF3027" s="50"/>
      <c r="BG3027" s="50"/>
      <c r="BH3027" s="50"/>
      <c r="BI3027" s="50"/>
      <c r="BJ3027" s="50"/>
      <c r="BK3027" s="50"/>
      <c r="BL3027" s="50"/>
      <c r="BM3027" s="50"/>
      <c r="BN3027" s="50"/>
      <c r="BO3027" s="50"/>
      <c r="BP3027" s="50"/>
      <c r="BQ3027" s="50"/>
      <c r="BR3027" s="50"/>
      <c r="BS3027" s="50"/>
      <c r="BT3027" s="50"/>
      <c r="BU3027" s="50"/>
      <c r="BV3027" s="50"/>
      <c r="BW3027" s="50"/>
      <c r="BX3027" s="50"/>
      <c r="BY3027" s="50"/>
      <c r="BZ3027" s="50"/>
      <c r="CA3027" s="50"/>
      <c r="CB3027" s="50"/>
      <c r="CC3027" s="50"/>
      <c r="CD3027" s="50"/>
      <c r="CE3027" s="50"/>
      <c r="CF3027" s="50"/>
      <c r="CG3027" s="50"/>
      <c r="CH3027" s="50"/>
      <c r="CI3027" s="50"/>
      <c r="CJ3027" s="50"/>
      <c r="CK3027" s="50"/>
      <c r="CL3027" s="50"/>
      <c r="CM3027" s="50"/>
      <c r="CN3027" s="50"/>
      <c r="CO3027" s="50"/>
      <c r="CP3027" s="50"/>
      <c r="CQ3027" s="50"/>
      <c r="CR3027" s="50"/>
      <c r="CS3027" s="50"/>
      <c r="CT3027" s="50"/>
      <c r="CU3027" s="50"/>
      <c r="CV3027" s="50"/>
      <c r="CW3027" s="50"/>
      <c r="CX3027" s="50"/>
      <c r="CY3027" s="50"/>
      <c r="CZ3027" s="50"/>
      <c r="DA3027" s="50"/>
      <c r="DB3027" s="50"/>
      <c r="DC3027" s="50"/>
      <c r="DD3027" s="50"/>
      <c r="DE3027" s="50"/>
      <c r="DF3027" s="50"/>
    </row>
    <row r="3028" spans="2:110" x14ac:dyDescent="0.2">
      <c r="B3028" s="176"/>
      <c r="C3028" s="176"/>
      <c r="D3028" s="200"/>
      <c r="E3028" s="203"/>
      <c r="F3028" s="203"/>
      <c r="G3028" s="203"/>
      <c r="H3028" s="203"/>
      <c r="I3028" s="203"/>
      <c r="J3028" s="203"/>
      <c r="K3028" s="203"/>
      <c r="L3028" s="203"/>
      <c r="M3028" s="203"/>
      <c r="N3028" s="203"/>
      <c r="O3028" s="203"/>
      <c r="P3028" s="203"/>
      <c r="Q3028" s="204"/>
      <c r="R3028" s="204"/>
      <c r="S3028" s="234"/>
      <c r="T3028" s="50"/>
      <c r="U3028" s="50"/>
      <c r="V3028" s="50"/>
      <c r="W3028" s="50"/>
      <c r="X3028" s="50"/>
      <c r="Y3028" s="50"/>
      <c r="Z3028" s="250"/>
      <c r="AA3028" s="238"/>
      <c r="AB3028" s="50"/>
      <c r="AC3028" s="50"/>
      <c r="AD3028" s="50"/>
      <c r="AE3028" s="50"/>
      <c r="AF3028" s="50"/>
      <c r="AG3028" s="50"/>
      <c r="AH3028" s="50"/>
      <c r="AI3028" s="50"/>
      <c r="AJ3028" s="50"/>
      <c r="AK3028" s="50"/>
      <c r="AL3028" s="50"/>
      <c r="AM3028" s="50"/>
      <c r="AN3028" s="50"/>
      <c r="AO3028" s="50"/>
      <c r="AP3028" s="50"/>
      <c r="AQ3028" s="50"/>
      <c r="AR3028" s="50"/>
      <c r="AS3028" s="50"/>
      <c r="AT3028" s="50"/>
      <c r="AU3028" s="50"/>
      <c r="AV3028" s="50"/>
      <c r="AW3028" s="50"/>
      <c r="AX3028" s="50"/>
      <c r="AY3028" s="50"/>
      <c r="AZ3028" s="50"/>
      <c r="BA3028" s="50"/>
      <c r="BB3028" s="50"/>
      <c r="BC3028" s="50"/>
      <c r="BD3028" s="50"/>
      <c r="BE3028" s="50"/>
      <c r="BF3028" s="50"/>
      <c r="BG3028" s="50"/>
      <c r="BH3028" s="50"/>
      <c r="BI3028" s="50"/>
      <c r="BJ3028" s="50"/>
      <c r="BK3028" s="50"/>
      <c r="BL3028" s="50"/>
      <c r="BM3028" s="50"/>
      <c r="BN3028" s="50"/>
      <c r="BO3028" s="50"/>
      <c r="BP3028" s="50"/>
      <c r="BQ3028" s="50"/>
      <c r="BR3028" s="50"/>
      <c r="BS3028" s="50"/>
      <c r="BT3028" s="50"/>
      <c r="BU3028" s="50"/>
      <c r="BV3028" s="50"/>
      <c r="BW3028" s="50"/>
      <c r="BX3028" s="50"/>
      <c r="BY3028" s="50"/>
      <c r="BZ3028" s="50"/>
      <c r="CA3028" s="50"/>
      <c r="CB3028" s="50"/>
      <c r="CC3028" s="50"/>
      <c r="CD3028" s="50"/>
      <c r="CE3028" s="50"/>
      <c r="CF3028" s="50"/>
      <c r="CG3028" s="50"/>
      <c r="CH3028" s="50"/>
      <c r="CI3028" s="50"/>
      <c r="CJ3028" s="50"/>
      <c r="CK3028" s="50"/>
      <c r="CL3028" s="50"/>
      <c r="CM3028" s="50"/>
      <c r="CN3028" s="50"/>
      <c r="CO3028" s="50"/>
      <c r="CP3028" s="50"/>
      <c r="CQ3028" s="50"/>
      <c r="CR3028" s="50"/>
      <c r="CS3028" s="50"/>
      <c r="CT3028" s="50"/>
      <c r="CU3028" s="50"/>
      <c r="CV3028" s="50"/>
      <c r="CW3028" s="50"/>
      <c r="CX3028" s="50"/>
      <c r="CY3028" s="50"/>
      <c r="CZ3028" s="50"/>
      <c r="DA3028" s="50"/>
      <c r="DB3028" s="50"/>
      <c r="DC3028" s="50"/>
      <c r="DD3028" s="50"/>
      <c r="DE3028" s="50"/>
      <c r="DF3028" s="50"/>
    </row>
    <row r="3029" spans="2:110" x14ac:dyDescent="0.2">
      <c r="B3029" s="176"/>
      <c r="C3029" s="176"/>
      <c r="E3029" s="203"/>
      <c r="F3029" s="203"/>
      <c r="G3029" s="203"/>
      <c r="H3029" s="203"/>
      <c r="I3029" s="203"/>
      <c r="J3029" s="203"/>
      <c r="K3029" s="203"/>
      <c r="L3029" s="203"/>
      <c r="M3029" s="203"/>
      <c r="N3029" s="203"/>
      <c r="O3029" s="203"/>
      <c r="P3029" s="203"/>
      <c r="Q3029" s="204"/>
      <c r="R3029" s="204"/>
      <c r="S3029" s="234"/>
      <c r="T3029" s="50"/>
      <c r="U3029" s="50"/>
      <c r="V3029" s="50"/>
      <c r="W3029" s="50"/>
      <c r="X3029" s="50"/>
      <c r="Y3029" s="50"/>
      <c r="Z3029" s="250"/>
      <c r="AA3029" s="238"/>
      <c r="AB3029" s="50"/>
      <c r="AC3029" s="50"/>
      <c r="AD3029" s="50"/>
      <c r="AE3029" s="50"/>
      <c r="AF3029" s="50"/>
      <c r="AG3029" s="50"/>
      <c r="AH3029" s="50"/>
      <c r="AI3029" s="50"/>
      <c r="AJ3029" s="50"/>
      <c r="AK3029" s="50"/>
      <c r="AL3029" s="50"/>
      <c r="AM3029" s="50"/>
      <c r="AN3029" s="50"/>
      <c r="AO3029" s="50"/>
      <c r="AP3029" s="50"/>
      <c r="AQ3029" s="50"/>
      <c r="AR3029" s="50"/>
      <c r="AS3029" s="50"/>
      <c r="AT3029" s="50"/>
      <c r="AU3029" s="50"/>
      <c r="AV3029" s="50"/>
      <c r="AW3029" s="50"/>
      <c r="AX3029" s="50"/>
      <c r="AY3029" s="50"/>
      <c r="AZ3029" s="50"/>
      <c r="BA3029" s="50"/>
      <c r="BB3029" s="50"/>
      <c r="BC3029" s="50"/>
      <c r="BD3029" s="50"/>
      <c r="BE3029" s="50"/>
      <c r="BF3029" s="50"/>
      <c r="BG3029" s="50"/>
      <c r="BH3029" s="50"/>
      <c r="BI3029" s="50"/>
      <c r="BJ3029" s="50"/>
      <c r="BK3029" s="50"/>
      <c r="BL3029" s="50"/>
      <c r="BM3029" s="50"/>
      <c r="BN3029" s="50"/>
      <c r="BO3029" s="50"/>
      <c r="BP3029" s="50"/>
      <c r="BQ3029" s="50"/>
      <c r="BR3029" s="50"/>
      <c r="BS3029" s="50"/>
      <c r="BT3029" s="50"/>
      <c r="BU3029" s="50"/>
      <c r="BV3029" s="50"/>
      <c r="BW3029" s="50"/>
      <c r="BX3029" s="50"/>
      <c r="BY3029" s="50"/>
      <c r="BZ3029" s="50"/>
      <c r="CA3029" s="50"/>
      <c r="CB3029" s="50"/>
      <c r="CC3029" s="50"/>
      <c r="CD3029" s="50"/>
      <c r="CE3029" s="50"/>
      <c r="CF3029" s="50"/>
      <c r="CG3029" s="50"/>
      <c r="CH3029" s="50"/>
      <c r="CI3029" s="50"/>
      <c r="CJ3029" s="50"/>
      <c r="CK3029" s="50"/>
      <c r="CL3029" s="50"/>
      <c r="CM3029" s="50"/>
      <c r="CN3029" s="50"/>
      <c r="CO3029" s="50"/>
      <c r="CP3029" s="50"/>
      <c r="CQ3029" s="50"/>
      <c r="CR3029" s="50"/>
      <c r="CS3029" s="50"/>
      <c r="CT3029" s="50"/>
      <c r="CU3029" s="50"/>
      <c r="CV3029" s="50"/>
      <c r="CW3029" s="50"/>
      <c r="CX3029" s="50"/>
      <c r="CY3029" s="50"/>
      <c r="CZ3029" s="50"/>
      <c r="DA3029" s="50"/>
      <c r="DB3029" s="50"/>
      <c r="DC3029" s="50"/>
      <c r="DD3029" s="50"/>
      <c r="DE3029" s="50"/>
      <c r="DF3029" s="50"/>
    </row>
    <row r="3030" spans="2:110" x14ac:dyDescent="0.2">
      <c r="B3030" s="176"/>
      <c r="C3030" s="176"/>
      <c r="E3030" s="203"/>
      <c r="F3030" s="203"/>
      <c r="G3030" s="203"/>
      <c r="H3030" s="203"/>
      <c r="I3030" s="203"/>
      <c r="J3030" s="203"/>
      <c r="K3030" s="203"/>
      <c r="L3030" s="203"/>
      <c r="M3030" s="203"/>
      <c r="N3030" s="203"/>
      <c r="O3030" s="203"/>
      <c r="P3030" s="203"/>
      <c r="Q3030" s="204"/>
      <c r="R3030" s="204"/>
      <c r="S3030" s="234"/>
      <c r="T3030" s="50"/>
      <c r="U3030" s="50"/>
      <c r="V3030" s="50"/>
      <c r="W3030" s="50"/>
      <c r="X3030" s="50"/>
      <c r="Y3030" s="50"/>
      <c r="Z3030" s="250"/>
      <c r="AA3030" s="238"/>
      <c r="AB3030" s="50"/>
      <c r="AC3030" s="50"/>
      <c r="AD3030" s="50"/>
      <c r="AE3030" s="50"/>
      <c r="AF3030" s="50"/>
      <c r="AG3030" s="50"/>
      <c r="AH3030" s="50"/>
      <c r="AI3030" s="50"/>
      <c r="AJ3030" s="50"/>
      <c r="AK3030" s="50"/>
      <c r="AL3030" s="50"/>
      <c r="AM3030" s="50"/>
      <c r="AN3030" s="50"/>
      <c r="AO3030" s="50"/>
      <c r="AP3030" s="50"/>
      <c r="AQ3030" s="50"/>
      <c r="AR3030" s="50"/>
      <c r="AS3030" s="50"/>
      <c r="AT3030" s="50"/>
      <c r="AU3030" s="50"/>
      <c r="AV3030" s="50"/>
      <c r="AW3030" s="50"/>
      <c r="AX3030" s="50"/>
      <c r="AY3030" s="50"/>
      <c r="AZ3030" s="50"/>
      <c r="BA3030" s="50"/>
      <c r="BB3030" s="50"/>
      <c r="BC3030" s="50"/>
      <c r="BD3030" s="50"/>
      <c r="BE3030" s="50"/>
      <c r="BF3030" s="50"/>
      <c r="BG3030" s="50"/>
      <c r="BH3030" s="50"/>
      <c r="BI3030" s="50"/>
      <c r="BJ3030" s="50"/>
      <c r="BK3030" s="50"/>
      <c r="BL3030" s="50"/>
      <c r="BM3030" s="50"/>
      <c r="BN3030" s="50"/>
      <c r="BO3030" s="50"/>
      <c r="BP3030" s="50"/>
      <c r="BQ3030" s="50"/>
      <c r="BR3030" s="50"/>
      <c r="BS3030" s="50"/>
      <c r="BT3030" s="50"/>
      <c r="BU3030" s="50"/>
      <c r="BV3030" s="50"/>
      <c r="BW3030" s="50"/>
      <c r="BX3030" s="50"/>
      <c r="BY3030" s="50"/>
      <c r="BZ3030" s="50"/>
      <c r="CA3030" s="50"/>
      <c r="CB3030" s="50"/>
      <c r="CC3030" s="50"/>
      <c r="CD3030" s="50"/>
      <c r="CE3030" s="50"/>
      <c r="CF3030" s="50"/>
      <c r="CG3030" s="50"/>
      <c r="CH3030" s="50"/>
      <c r="CI3030" s="50"/>
      <c r="CJ3030" s="50"/>
      <c r="CK3030" s="50"/>
      <c r="CL3030" s="50"/>
      <c r="CM3030" s="50"/>
      <c r="CN3030" s="50"/>
      <c r="CO3030" s="50"/>
      <c r="CP3030" s="50"/>
      <c r="CQ3030" s="50"/>
      <c r="CR3030" s="50"/>
      <c r="CS3030" s="50"/>
      <c r="CT3030" s="50"/>
      <c r="CU3030" s="50"/>
      <c r="CV3030" s="50"/>
      <c r="CW3030" s="50"/>
      <c r="CX3030" s="50"/>
      <c r="CY3030" s="50"/>
      <c r="CZ3030" s="50"/>
      <c r="DA3030" s="50"/>
      <c r="DB3030" s="50"/>
      <c r="DC3030" s="50"/>
      <c r="DD3030" s="50"/>
      <c r="DE3030" s="50"/>
      <c r="DF3030" s="50"/>
    </row>
    <row r="3031" spans="2:110" x14ac:dyDescent="0.2">
      <c r="B3031" s="176"/>
      <c r="C3031" s="176"/>
      <c r="E3031" s="203"/>
      <c r="F3031" s="203"/>
      <c r="G3031" s="203"/>
      <c r="H3031" s="203"/>
      <c r="I3031" s="203"/>
      <c r="J3031" s="203"/>
      <c r="K3031" s="203"/>
      <c r="L3031" s="203"/>
      <c r="M3031" s="203"/>
      <c r="N3031" s="203"/>
      <c r="O3031" s="203"/>
      <c r="P3031" s="203"/>
      <c r="Q3031" s="204"/>
      <c r="R3031" s="204"/>
      <c r="S3031" s="234"/>
      <c r="T3031" s="50"/>
      <c r="U3031" s="50"/>
      <c r="V3031" s="50"/>
      <c r="W3031" s="50"/>
      <c r="X3031" s="50"/>
      <c r="Y3031" s="50"/>
      <c r="Z3031" s="250"/>
      <c r="AA3031" s="238"/>
      <c r="AB3031" s="50"/>
      <c r="AC3031" s="50"/>
      <c r="AD3031" s="50"/>
      <c r="AE3031" s="50"/>
      <c r="AF3031" s="50"/>
      <c r="AG3031" s="50"/>
      <c r="AH3031" s="50"/>
      <c r="AI3031" s="50"/>
      <c r="AJ3031" s="50"/>
      <c r="AK3031" s="50"/>
      <c r="AL3031" s="50"/>
      <c r="AM3031" s="50"/>
      <c r="AN3031" s="50"/>
      <c r="AO3031" s="50"/>
      <c r="AP3031" s="50"/>
      <c r="AQ3031" s="50"/>
      <c r="AR3031" s="50"/>
      <c r="AS3031" s="50"/>
      <c r="AT3031" s="50"/>
      <c r="AU3031" s="50"/>
      <c r="AV3031" s="50"/>
      <c r="AW3031" s="50"/>
      <c r="AX3031" s="50"/>
      <c r="AY3031" s="50"/>
      <c r="AZ3031" s="50"/>
      <c r="BA3031" s="50"/>
      <c r="BB3031" s="50"/>
      <c r="BC3031" s="50"/>
      <c r="BD3031" s="50"/>
      <c r="BE3031" s="50"/>
      <c r="BF3031" s="50"/>
      <c r="BG3031" s="50"/>
      <c r="BH3031" s="50"/>
      <c r="BI3031" s="50"/>
      <c r="BJ3031" s="50"/>
      <c r="BK3031" s="50"/>
      <c r="BL3031" s="50"/>
      <c r="BM3031" s="50"/>
      <c r="BN3031" s="50"/>
      <c r="BO3031" s="50"/>
      <c r="BP3031" s="50"/>
      <c r="BQ3031" s="50"/>
      <c r="BR3031" s="50"/>
      <c r="BS3031" s="50"/>
      <c r="BT3031" s="50"/>
      <c r="BU3031" s="50"/>
      <c r="BV3031" s="50"/>
      <c r="BW3031" s="50"/>
      <c r="BX3031" s="50"/>
      <c r="BY3031" s="50"/>
      <c r="BZ3031" s="50"/>
      <c r="CA3031" s="50"/>
      <c r="CB3031" s="50"/>
      <c r="CC3031" s="50"/>
      <c r="CD3031" s="50"/>
      <c r="CE3031" s="50"/>
      <c r="CF3031" s="50"/>
      <c r="CG3031" s="50"/>
      <c r="CH3031" s="50"/>
      <c r="CI3031" s="50"/>
      <c r="CJ3031" s="50"/>
      <c r="CK3031" s="50"/>
      <c r="CL3031" s="50"/>
      <c r="CM3031" s="50"/>
      <c r="CN3031" s="50"/>
      <c r="CO3031" s="50"/>
      <c r="CP3031" s="50"/>
      <c r="CQ3031" s="50"/>
      <c r="CR3031" s="50"/>
      <c r="CS3031" s="50"/>
      <c r="CT3031" s="50"/>
      <c r="CU3031" s="50"/>
      <c r="CV3031" s="50"/>
      <c r="CW3031" s="50"/>
      <c r="CX3031" s="50"/>
      <c r="CY3031" s="50"/>
      <c r="CZ3031" s="50"/>
      <c r="DA3031" s="50"/>
      <c r="DB3031" s="50"/>
      <c r="DC3031" s="50"/>
      <c r="DD3031" s="50"/>
      <c r="DE3031" s="50"/>
      <c r="DF3031" s="50"/>
    </row>
    <row r="3032" spans="2:110" x14ac:dyDescent="0.2">
      <c r="B3032" s="176"/>
      <c r="C3032" s="176"/>
      <c r="E3032" s="203"/>
      <c r="F3032" s="203"/>
      <c r="G3032" s="203"/>
      <c r="H3032" s="203"/>
      <c r="I3032" s="203"/>
      <c r="J3032" s="203"/>
      <c r="K3032" s="203"/>
      <c r="L3032" s="203"/>
      <c r="M3032" s="203"/>
      <c r="N3032" s="203"/>
      <c r="O3032" s="203"/>
      <c r="P3032" s="203"/>
      <c r="Q3032" s="204"/>
      <c r="R3032" s="204"/>
      <c r="S3032" s="234"/>
      <c r="T3032" s="50"/>
      <c r="U3032" s="50"/>
      <c r="V3032" s="50"/>
      <c r="W3032" s="50"/>
      <c r="X3032" s="50"/>
      <c r="Y3032" s="50"/>
      <c r="Z3032" s="250"/>
      <c r="AA3032" s="238"/>
      <c r="AB3032" s="50"/>
      <c r="AC3032" s="50"/>
      <c r="AD3032" s="50"/>
      <c r="AE3032" s="50"/>
      <c r="AF3032" s="50"/>
      <c r="AG3032" s="50"/>
      <c r="AH3032" s="50"/>
      <c r="AI3032" s="50"/>
      <c r="AJ3032" s="50"/>
      <c r="AK3032" s="50"/>
      <c r="AL3032" s="50"/>
      <c r="AM3032" s="50"/>
      <c r="AN3032" s="50"/>
      <c r="AO3032" s="50"/>
      <c r="AP3032" s="50"/>
      <c r="AQ3032" s="50"/>
      <c r="AR3032" s="50"/>
      <c r="AS3032" s="50"/>
      <c r="AT3032" s="50"/>
      <c r="AU3032" s="50"/>
      <c r="AV3032" s="50"/>
      <c r="AW3032" s="50"/>
      <c r="AX3032" s="50"/>
      <c r="AY3032" s="50"/>
      <c r="AZ3032" s="50"/>
      <c r="BA3032" s="50"/>
      <c r="BB3032" s="50"/>
      <c r="BC3032" s="50"/>
      <c r="BD3032" s="50"/>
      <c r="BE3032" s="50"/>
      <c r="BF3032" s="50"/>
      <c r="BG3032" s="50"/>
      <c r="BH3032" s="50"/>
      <c r="BI3032" s="50"/>
      <c r="BJ3032" s="50"/>
      <c r="BK3032" s="50"/>
      <c r="BL3032" s="50"/>
      <c r="BM3032" s="50"/>
      <c r="BN3032" s="50"/>
      <c r="BO3032" s="50"/>
      <c r="BP3032" s="50"/>
      <c r="BQ3032" s="50"/>
      <c r="BR3032" s="50"/>
      <c r="BS3032" s="50"/>
      <c r="BT3032" s="50"/>
      <c r="BU3032" s="50"/>
      <c r="BV3032" s="50"/>
      <c r="BW3032" s="50"/>
      <c r="BX3032" s="50"/>
      <c r="BY3032" s="50"/>
      <c r="BZ3032" s="50"/>
      <c r="CA3032" s="50"/>
      <c r="CB3032" s="50"/>
      <c r="CC3032" s="50"/>
      <c r="CD3032" s="50"/>
      <c r="CE3032" s="50"/>
      <c r="CF3032" s="50"/>
      <c r="CG3032" s="50"/>
      <c r="CH3032" s="50"/>
      <c r="CI3032" s="50"/>
      <c r="CJ3032" s="50"/>
      <c r="CK3032" s="50"/>
      <c r="CL3032" s="50"/>
      <c r="CM3032" s="50"/>
      <c r="CN3032" s="50"/>
      <c r="CO3032" s="50"/>
      <c r="CP3032" s="50"/>
      <c r="CQ3032" s="50"/>
      <c r="CR3032" s="50"/>
      <c r="CS3032" s="50"/>
      <c r="CT3032" s="50"/>
      <c r="CU3032" s="50"/>
      <c r="CV3032" s="50"/>
      <c r="CW3032" s="50"/>
      <c r="CX3032" s="50"/>
      <c r="CY3032" s="50"/>
      <c r="CZ3032" s="50"/>
      <c r="DA3032" s="50"/>
      <c r="DB3032" s="50"/>
      <c r="DC3032" s="50"/>
      <c r="DD3032" s="50"/>
      <c r="DE3032" s="50"/>
      <c r="DF3032" s="50"/>
    </row>
    <row r="3033" spans="2:110" x14ac:dyDescent="0.2">
      <c r="B3033" s="176"/>
      <c r="C3033" s="176"/>
      <c r="D3033" s="200"/>
      <c r="E3033" s="203"/>
      <c r="F3033" s="203"/>
      <c r="G3033" s="203"/>
      <c r="H3033" s="203"/>
      <c r="I3033" s="203"/>
      <c r="J3033" s="203"/>
      <c r="K3033" s="203"/>
      <c r="L3033" s="203"/>
      <c r="M3033" s="203"/>
      <c r="N3033" s="203"/>
      <c r="O3033" s="203"/>
      <c r="P3033" s="203"/>
      <c r="Q3033" s="204"/>
      <c r="R3033" s="204"/>
      <c r="S3033" s="234"/>
      <c r="T3033" s="50"/>
      <c r="U3033" s="50"/>
      <c r="V3033" s="50"/>
      <c r="W3033" s="50"/>
      <c r="X3033" s="50"/>
      <c r="Y3033" s="50"/>
      <c r="Z3033" s="250"/>
      <c r="AA3033" s="238"/>
      <c r="AB3033" s="50"/>
      <c r="AC3033" s="50"/>
      <c r="AD3033" s="50"/>
      <c r="AE3033" s="50"/>
      <c r="AF3033" s="50"/>
      <c r="AG3033" s="50"/>
      <c r="AH3033" s="50"/>
      <c r="AI3033" s="50"/>
      <c r="AJ3033" s="50"/>
      <c r="AK3033" s="50"/>
      <c r="AL3033" s="50"/>
      <c r="AM3033" s="50"/>
      <c r="AN3033" s="50"/>
      <c r="AO3033" s="50"/>
      <c r="AP3033" s="50"/>
      <c r="AQ3033" s="50"/>
      <c r="AR3033" s="50"/>
      <c r="AS3033" s="50"/>
      <c r="AT3033" s="50"/>
      <c r="AU3033" s="50"/>
      <c r="AV3033" s="50"/>
      <c r="AW3033" s="50"/>
      <c r="AX3033" s="50"/>
      <c r="AY3033" s="50"/>
      <c r="AZ3033" s="50"/>
      <c r="BA3033" s="50"/>
      <c r="BB3033" s="50"/>
      <c r="BC3033" s="50"/>
      <c r="BD3033" s="50"/>
      <c r="BE3033" s="50"/>
      <c r="BF3033" s="50"/>
      <c r="BG3033" s="50"/>
      <c r="BH3033" s="50"/>
      <c r="BI3033" s="50"/>
      <c r="BJ3033" s="50"/>
      <c r="BK3033" s="50"/>
      <c r="BL3033" s="50"/>
      <c r="BM3033" s="50"/>
      <c r="BN3033" s="50"/>
      <c r="BO3033" s="50"/>
      <c r="BP3033" s="50"/>
      <c r="BQ3033" s="50"/>
      <c r="BR3033" s="50"/>
      <c r="BS3033" s="50"/>
      <c r="BT3033" s="50"/>
      <c r="BU3033" s="50"/>
      <c r="BV3033" s="50"/>
      <c r="BW3033" s="50"/>
      <c r="BX3033" s="50"/>
      <c r="BY3033" s="50"/>
      <c r="BZ3033" s="50"/>
      <c r="CA3033" s="50"/>
      <c r="CB3033" s="50"/>
      <c r="CC3033" s="50"/>
      <c r="CD3033" s="50"/>
      <c r="CE3033" s="50"/>
      <c r="CF3033" s="50"/>
      <c r="CG3033" s="50"/>
      <c r="CH3033" s="50"/>
      <c r="CI3033" s="50"/>
      <c r="CJ3033" s="50"/>
      <c r="CK3033" s="50"/>
      <c r="CL3033" s="50"/>
      <c r="CM3033" s="50"/>
      <c r="CN3033" s="50"/>
      <c r="CO3033" s="50"/>
      <c r="CP3033" s="50"/>
      <c r="CQ3033" s="50"/>
      <c r="CR3033" s="50"/>
      <c r="CS3033" s="50"/>
      <c r="CT3033" s="50"/>
      <c r="CU3033" s="50"/>
      <c r="CV3033" s="50"/>
      <c r="CW3033" s="50"/>
      <c r="CX3033" s="50"/>
      <c r="CY3033" s="50"/>
      <c r="CZ3033" s="50"/>
      <c r="DA3033" s="50"/>
      <c r="DB3033" s="50"/>
      <c r="DC3033" s="50"/>
      <c r="DD3033" s="50"/>
      <c r="DE3033" s="50"/>
      <c r="DF3033" s="50"/>
    </row>
    <row r="3034" spans="2:110" x14ac:dyDescent="0.2">
      <c r="B3034" s="176"/>
      <c r="C3034" s="176"/>
      <c r="E3034" s="203"/>
      <c r="F3034" s="203"/>
      <c r="G3034" s="203"/>
      <c r="H3034" s="203"/>
      <c r="I3034" s="203"/>
      <c r="J3034" s="203"/>
      <c r="K3034" s="203"/>
      <c r="L3034" s="203"/>
      <c r="M3034" s="203"/>
      <c r="N3034" s="203"/>
      <c r="O3034" s="203"/>
      <c r="P3034" s="203"/>
      <c r="Q3034" s="204"/>
      <c r="R3034" s="204"/>
      <c r="S3034" s="234"/>
      <c r="T3034" s="50"/>
      <c r="U3034" s="50"/>
      <c r="V3034" s="50"/>
      <c r="W3034" s="50"/>
      <c r="X3034" s="50"/>
      <c r="Y3034" s="50"/>
      <c r="Z3034" s="250"/>
      <c r="AA3034" s="238"/>
      <c r="AB3034" s="50"/>
      <c r="AC3034" s="50"/>
      <c r="AD3034" s="50"/>
      <c r="AE3034" s="50"/>
      <c r="AF3034" s="50"/>
      <c r="AG3034" s="50"/>
      <c r="AH3034" s="50"/>
      <c r="AI3034" s="50"/>
      <c r="AJ3034" s="50"/>
      <c r="AK3034" s="50"/>
      <c r="AL3034" s="50"/>
      <c r="AM3034" s="50"/>
      <c r="AN3034" s="50"/>
      <c r="AO3034" s="50"/>
      <c r="AP3034" s="50"/>
      <c r="AQ3034" s="50"/>
      <c r="AR3034" s="50"/>
      <c r="AS3034" s="50"/>
      <c r="AT3034" s="50"/>
      <c r="AU3034" s="50"/>
      <c r="AV3034" s="50"/>
      <c r="AW3034" s="50"/>
      <c r="AX3034" s="50"/>
      <c r="AY3034" s="50"/>
      <c r="AZ3034" s="50"/>
      <c r="BA3034" s="50"/>
      <c r="BB3034" s="50"/>
      <c r="BC3034" s="50"/>
      <c r="BD3034" s="50"/>
      <c r="BE3034" s="50"/>
      <c r="BF3034" s="50"/>
      <c r="BG3034" s="50"/>
      <c r="BH3034" s="50"/>
      <c r="BI3034" s="50"/>
      <c r="BJ3034" s="50"/>
      <c r="BK3034" s="50"/>
      <c r="BL3034" s="50"/>
      <c r="BM3034" s="50"/>
      <c r="BN3034" s="50"/>
      <c r="BO3034" s="50"/>
      <c r="BP3034" s="50"/>
      <c r="BQ3034" s="50"/>
      <c r="BR3034" s="50"/>
      <c r="BS3034" s="50"/>
      <c r="BT3034" s="50"/>
      <c r="BU3034" s="50"/>
      <c r="BV3034" s="50"/>
      <c r="BW3034" s="50"/>
      <c r="BX3034" s="50"/>
      <c r="BY3034" s="50"/>
      <c r="BZ3034" s="50"/>
      <c r="CA3034" s="50"/>
      <c r="CB3034" s="50"/>
      <c r="CC3034" s="50"/>
      <c r="CD3034" s="50"/>
      <c r="CE3034" s="50"/>
      <c r="CF3034" s="50"/>
      <c r="CG3034" s="50"/>
      <c r="CH3034" s="50"/>
      <c r="CI3034" s="50"/>
      <c r="CJ3034" s="50"/>
      <c r="CK3034" s="50"/>
      <c r="CL3034" s="50"/>
      <c r="CM3034" s="50"/>
      <c r="CN3034" s="50"/>
      <c r="CO3034" s="50"/>
      <c r="CP3034" s="50"/>
      <c r="CQ3034" s="50"/>
      <c r="CR3034" s="50"/>
      <c r="CS3034" s="50"/>
      <c r="CT3034" s="50"/>
      <c r="CU3034" s="50"/>
      <c r="CV3034" s="50"/>
      <c r="CW3034" s="50"/>
      <c r="CX3034" s="50"/>
      <c r="CY3034" s="50"/>
      <c r="CZ3034" s="50"/>
      <c r="DA3034" s="50"/>
      <c r="DB3034" s="50"/>
      <c r="DC3034" s="50"/>
      <c r="DD3034" s="50"/>
      <c r="DE3034" s="50"/>
      <c r="DF3034" s="50"/>
    </row>
    <row r="3035" spans="2:110" x14ac:dyDescent="0.2">
      <c r="B3035" s="176"/>
      <c r="C3035" s="176"/>
      <c r="E3035" s="203"/>
      <c r="F3035" s="203"/>
      <c r="G3035" s="203"/>
      <c r="H3035" s="203"/>
      <c r="I3035" s="203"/>
      <c r="J3035" s="203"/>
      <c r="K3035" s="203"/>
      <c r="L3035" s="203"/>
      <c r="M3035" s="203"/>
      <c r="N3035" s="203"/>
      <c r="O3035" s="203"/>
      <c r="P3035" s="203"/>
      <c r="Q3035" s="204"/>
      <c r="R3035" s="204"/>
      <c r="S3035" s="234"/>
      <c r="T3035" s="50"/>
      <c r="U3035" s="50"/>
      <c r="V3035" s="50"/>
      <c r="W3035" s="50"/>
      <c r="X3035" s="50"/>
      <c r="Y3035" s="50"/>
      <c r="Z3035" s="250"/>
      <c r="AA3035" s="238"/>
      <c r="AB3035" s="50"/>
      <c r="AC3035" s="50"/>
      <c r="AD3035" s="50"/>
      <c r="AE3035" s="50"/>
      <c r="AF3035" s="50"/>
      <c r="AG3035" s="50"/>
      <c r="AH3035" s="50"/>
      <c r="AI3035" s="50"/>
      <c r="AJ3035" s="50"/>
      <c r="AK3035" s="50"/>
      <c r="AL3035" s="50"/>
      <c r="AM3035" s="50"/>
      <c r="AN3035" s="50"/>
      <c r="AO3035" s="50"/>
      <c r="AP3035" s="50"/>
      <c r="AQ3035" s="50"/>
      <c r="AR3035" s="50"/>
      <c r="AS3035" s="50"/>
      <c r="AT3035" s="50"/>
      <c r="AU3035" s="50"/>
      <c r="AV3035" s="50"/>
      <c r="AW3035" s="50"/>
      <c r="AX3035" s="50"/>
      <c r="AY3035" s="50"/>
      <c r="AZ3035" s="50"/>
      <c r="BA3035" s="50"/>
      <c r="BB3035" s="50"/>
      <c r="BC3035" s="50"/>
      <c r="BD3035" s="50"/>
      <c r="BE3035" s="50"/>
      <c r="BF3035" s="50"/>
      <c r="BG3035" s="50"/>
      <c r="BH3035" s="50"/>
      <c r="BI3035" s="50"/>
      <c r="BJ3035" s="50"/>
      <c r="BK3035" s="50"/>
      <c r="BL3035" s="50"/>
      <c r="BM3035" s="50"/>
      <c r="BN3035" s="50"/>
      <c r="BO3035" s="50"/>
      <c r="BP3035" s="50"/>
      <c r="BQ3035" s="50"/>
      <c r="BR3035" s="50"/>
      <c r="BS3035" s="50"/>
      <c r="BT3035" s="50"/>
      <c r="BU3035" s="50"/>
      <c r="BV3035" s="50"/>
      <c r="BW3035" s="50"/>
      <c r="BX3035" s="50"/>
      <c r="BY3035" s="50"/>
      <c r="BZ3035" s="50"/>
      <c r="CA3035" s="50"/>
      <c r="CB3035" s="50"/>
      <c r="CC3035" s="50"/>
      <c r="CD3035" s="50"/>
      <c r="CE3035" s="50"/>
      <c r="CF3035" s="50"/>
      <c r="CG3035" s="50"/>
      <c r="CH3035" s="50"/>
      <c r="CI3035" s="50"/>
      <c r="CJ3035" s="50"/>
      <c r="CK3035" s="50"/>
      <c r="CL3035" s="50"/>
      <c r="CM3035" s="50"/>
      <c r="CN3035" s="50"/>
      <c r="CO3035" s="50"/>
      <c r="CP3035" s="50"/>
      <c r="CQ3035" s="50"/>
      <c r="CR3035" s="50"/>
      <c r="CS3035" s="50"/>
      <c r="CT3035" s="50"/>
      <c r="CU3035" s="50"/>
      <c r="CV3035" s="50"/>
      <c r="CW3035" s="50"/>
      <c r="CX3035" s="50"/>
      <c r="CY3035" s="50"/>
      <c r="CZ3035" s="50"/>
      <c r="DA3035" s="50"/>
      <c r="DB3035" s="50"/>
      <c r="DC3035" s="50"/>
      <c r="DD3035" s="50"/>
      <c r="DE3035" s="50"/>
      <c r="DF3035" s="50"/>
    </row>
    <row r="3036" spans="2:110" x14ac:dyDescent="0.2">
      <c r="D3036" s="200"/>
      <c r="E3036" s="203"/>
      <c r="F3036" s="203"/>
      <c r="G3036" s="203"/>
      <c r="H3036" s="203"/>
      <c r="I3036" s="203"/>
      <c r="J3036" s="203"/>
      <c r="K3036" s="203"/>
      <c r="L3036" s="203"/>
      <c r="M3036" s="203"/>
      <c r="N3036" s="203"/>
      <c r="O3036" s="203"/>
      <c r="P3036" s="203"/>
      <c r="Q3036" s="204"/>
      <c r="R3036" s="204"/>
      <c r="S3036" s="234"/>
      <c r="T3036" s="50"/>
      <c r="U3036" s="50"/>
      <c r="V3036" s="50"/>
      <c r="W3036" s="50"/>
      <c r="X3036" s="50"/>
      <c r="Y3036" s="50"/>
      <c r="Z3036" s="250"/>
      <c r="AA3036" s="238"/>
      <c r="AB3036" s="50"/>
      <c r="AC3036" s="50"/>
      <c r="AD3036" s="50"/>
      <c r="AE3036" s="50"/>
      <c r="AF3036" s="50"/>
      <c r="AG3036" s="50"/>
      <c r="AH3036" s="50"/>
      <c r="AI3036" s="50"/>
      <c r="AJ3036" s="50"/>
      <c r="AK3036" s="50"/>
      <c r="AL3036" s="50"/>
      <c r="AM3036" s="50"/>
      <c r="AN3036" s="50"/>
      <c r="AO3036" s="50"/>
      <c r="AP3036" s="50"/>
      <c r="AQ3036" s="50"/>
      <c r="AR3036" s="50"/>
      <c r="AS3036" s="50"/>
      <c r="AT3036" s="50"/>
      <c r="AU3036" s="50"/>
      <c r="AV3036" s="50"/>
      <c r="AW3036" s="50"/>
      <c r="AX3036" s="50"/>
      <c r="AY3036" s="50"/>
      <c r="AZ3036" s="50"/>
      <c r="BA3036" s="50"/>
      <c r="BB3036" s="50"/>
      <c r="BC3036" s="50"/>
      <c r="BD3036" s="50"/>
      <c r="BE3036" s="50"/>
      <c r="BF3036" s="50"/>
      <c r="BG3036" s="50"/>
      <c r="BH3036" s="50"/>
      <c r="BI3036" s="50"/>
      <c r="BJ3036" s="50"/>
      <c r="BK3036" s="50"/>
      <c r="BL3036" s="50"/>
      <c r="BM3036" s="50"/>
      <c r="BN3036" s="50"/>
      <c r="BO3036" s="50"/>
      <c r="BP3036" s="50"/>
      <c r="BQ3036" s="50"/>
      <c r="BR3036" s="50"/>
      <c r="BS3036" s="50"/>
      <c r="BT3036" s="50"/>
      <c r="BU3036" s="50"/>
      <c r="BV3036" s="50"/>
      <c r="BW3036" s="50"/>
      <c r="BX3036" s="50"/>
      <c r="BY3036" s="50"/>
      <c r="BZ3036" s="50"/>
      <c r="CA3036" s="50"/>
      <c r="CB3036" s="50"/>
      <c r="CC3036" s="50"/>
      <c r="CD3036" s="50"/>
      <c r="CE3036" s="50"/>
      <c r="CF3036" s="50"/>
      <c r="CG3036" s="50"/>
      <c r="CH3036" s="50"/>
      <c r="CI3036" s="50"/>
      <c r="CJ3036" s="50"/>
      <c r="CK3036" s="50"/>
      <c r="CL3036" s="50"/>
      <c r="CM3036" s="50"/>
      <c r="CN3036" s="50"/>
      <c r="CO3036" s="50"/>
      <c r="CP3036" s="50"/>
      <c r="CQ3036" s="50"/>
      <c r="CR3036" s="50"/>
      <c r="CS3036" s="50"/>
      <c r="CT3036" s="50"/>
      <c r="CU3036" s="50"/>
      <c r="CV3036" s="50"/>
      <c r="CW3036" s="50"/>
      <c r="CX3036" s="50"/>
      <c r="CY3036" s="50"/>
      <c r="CZ3036" s="50"/>
      <c r="DA3036" s="50"/>
      <c r="DB3036" s="50"/>
      <c r="DC3036" s="50"/>
      <c r="DD3036" s="50"/>
      <c r="DE3036" s="50"/>
      <c r="DF3036" s="50"/>
    </row>
    <row r="3037" spans="2:110" x14ac:dyDescent="0.2">
      <c r="E3037" s="203"/>
      <c r="F3037" s="203"/>
      <c r="G3037" s="203"/>
      <c r="H3037" s="203"/>
      <c r="I3037" s="203"/>
      <c r="J3037" s="203"/>
      <c r="K3037" s="203"/>
      <c r="L3037" s="203"/>
      <c r="M3037" s="203"/>
      <c r="N3037" s="203"/>
      <c r="O3037" s="203"/>
      <c r="P3037" s="203"/>
      <c r="Q3037" s="204"/>
      <c r="R3037" s="204"/>
      <c r="S3037" s="234"/>
      <c r="T3037" s="50"/>
      <c r="U3037" s="50"/>
      <c r="V3037" s="50"/>
      <c r="W3037" s="50"/>
      <c r="X3037" s="50"/>
      <c r="Y3037" s="50"/>
      <c r="Z3037" s="250"/>
      <c r="AA3037" s="238"/>
      <c r="AB3037" s="50"/>
      <c r="AC3037" s="50"/>
      <c r="AD3037" s="50"/>
      <c r="AE3037" s="50"/>
      <c r="AF3037" s="50"/>
      <c r="AG3037" s="50"/>
      <c r="AH3037" s="50"/>
      <c r="AI3037" s="50"/>
      <c r="AJ3037" s="50"/>
      <c r="AK3037" s="50"/>
      <c r="AL3037" s="50"/>
      <c r="AM3037" s="50"/>
      <c r="AN3037" s="50"/>
      <c r="AO3037" s="50"/>
      <c r="AP3037" s="50"/>
      <c r="AQ3037" s="50"/>
      <c r="AR3037" s="50"/>
      <c r="AS3037" s="50"/>
      <c r="AT3037" s="50"/>
      <c r="AU3037" s="50"/>
      <c r="AV3037" s="50"/>
      <c r="AW3037" s="50"/>
      <c r="AX3037" s="50"/>
      <c r="AY3037" s="50"/>
      <c r="AZ3037" s="50"/>
      <c r="BA3037" s="50"/>
      <c r="BB3037" s="50"/>
      <c r="BC3037" s="50"/>
      <c r="BD3037" s="50"/>
      <c r="BE3037" s="50"/>
      <c r="BF3037" s="50"/>
      <c r="BG3037" s="50"/>
      <c r="BH3037" s="50"/>
      <c r="BI3037" s="50"/>
      <c r="BJ3037" s="50"/>
      <c r="BK3037" s="50"/>
      <c r="BL3037" s="50"/>
      <c r="BM3037" s="50"/>
      <c r="BN3037" s="50"/>
      <c r="BO3037" s="50"/>
      <c r="BP3037" s="50"/>
      <c r="BQ3037" s="50"/>
      <c r="BR3037" s="50"/>
      <c r="BS3037" s="50"/>
      <c r="BT3037" s="50"/>
      <c r="BU3037" s="50"/>
      <c r="BV3037" s="50"/>
      <c r="BW3037" s="50"/>
      <c r="BX3037" s="50"/>
      <c r="BY3037" s="50"/>
      <c r="BZ3037" s="50"/>
      <c r="CA3037" s="50"/>
      <c r="CB3037" s="50"/>
      <c r="CC3037" s="50"/>
      <c r="CD3037" s="50"/>
      <c r="CE3037" s="50"/>
      <c r="CF3037" s="50"/>
      <c r="CG3037" s="50"/>
      <c r="CH3037" s="50"/>
      <c r="CI3037" s="50"/>
      <c r="CJ3037" s="50"/>
      <c r="CK3037" s="50"/>
      <c r="CL3037" s="50"/>
      <c r="CM3037" s="50"/>
      <c r="CN3037" s="50"/>
      <c r="CO3037" s="50"/>
      <c r="CP3037" s="50"/>
      <c r="CQ3037" s="50"/>
      <c r="CR3037" s="50"/>
      <c r="CS3037" s="50"/>
      <c r="CT3037" s="50"/>
      <c r="CU3037" s="50"/>
      <c r="CV3037" s="50"/>
      <c r="CW3037" s="50"/>
      <c r="CX3037" s="50"/>
      <c r="CY3037" s="50"/>
      <c r="CZ3037" s="50"/>
      <c r="DA3037" s="50"/>
      <c r="DB3037" s="50"/>
      <c r="DC3037" s="50"/>
      <c r="DD3037" s="50"/>
      <c r="DE3037" s="50"/>
      <c r="DF3037" s="50"/>
    </row>
    <row r="3038" spans="2:110" x14ac:dyDescent="0.2">
      <c r="E3038" s="203"/>
      <c r="F3038" s="203"/>
      <c r="G3038" s="203"/>
      <c r="H3038" s="203"/>
      <c r="I3038" s="203"/>
      <c r="J3038" s="203"/>
      <c r="K3038" s="203"/>
      <c r="L3038" s="203"/>
      <c r="M3038" s="203"/>
      <c r="N3038" s="203"/>
      <c r="O3038" s="203"/>
      <c r="P3038" s="203"/>
      <c r="Q3038" s="204"/>
      <c r="R3038" s="204"/>
      <c r="S3038" s="234"/>
      <c r="T3038" s="50"/>
      <c r="U3038" s="50"/>
      <c r="V3038" s="50"/>
      <c r="W3038" s="50"/>
      <c r="X3038" s="50"/>
      <c r="Y3038" s="50"/>
      <c r="Z3038" s="250"/>
      <c r="AA3038" s="238"/>
      <c r="AB3038" s="50"/>
      <c r="AC3038" s="50"/>
      <c r="AD3038" s="50"/>
      <c r="AE3038" s="50"/>
      <c r="AF3038" s="50"/>
      <c r="AG3038" s="50"/>
      <c r="AH3038" s="50"/>
      <c r="AI3038" s="50"/>
      <c r="AJ3038" s="50"/>
      <c r="AK3038" s="50"/>
      <c r="AL3038" s="50"/>
      <c r="AM3038" s="50"/>
      <c r="AN3038" s="50"/>
      <c r="AO3038" s="50"/>
      <c r="AP3038" s="50"/>
      <c r="AQ3038" s="50"/>
      <c r="AR3038" s="50"/>
      <c r="AS3038" s="50"/>
      <c r="AT3038" s="50"/>
      <c r="AU3038" s="50"/>
      <c r="AV3038" s="50"/>
      <c r="AW3038" s="50"/>
      <c r="AX3038" s="50"/>
      <c r="AY3038" s="50"/>
      <c r="AZ3038" s="50"/>
      <c r="BA3038" s="50"/>
      <c r="BB3038" s="50"/>
      <c r="BC3038" s="50"/>
      <c r="BD3038" s="50"/>
      <c r="BE3038" s="50"/>
      <c r="BF3038" s="50"/>
      <c r="BG3038" s="50"/>
      <c r="BH3038" s="50"/>
      <c r="BI3038" s="50"/>
      <c r="BJ3038" s="50"/>
      <c r="BK3038" s="50"/>
      <c r="BL3038" s="50"/>
      <c r="BM3038" s="50"/>
      <c r="BN3038" s="50"/>
      <c r="BO3038" s="50"/>
      <c r="BP3038" s="50"/>
      <c r="BQ3038" s="50"/>
      <c r="BR3038" s="50"/>
      <c r="BS3038" s="50"/>
      <c r="BT3038" s="50"/>
      <c r="BU3038" s="50"/>
      <c r="BV3038" s="50"/>
      <c r="BW3038" s="50"/>
      <c r="BX3038" s="50"/>
      <c r="BY3038" s="50"/>
      <c r="BZ3038" s="50"/>
      <c r="CA3038" s="50"/>
      <c r="CB3038" s="50"/>
      <c r="CC3038" s="50"/>
      <c r="CD3038" s="50"/>
      <c r="CE3038" s="50"/>
      <c r="CF3038" s="50"/>
      <c r="CG3038" s="50"/>
      <c r="CH3038" s="50"/>
      <c r="CI3038" s="50"/>
      <c r="CJ3038" s="50"/>
      <c r="CK3038" s="50"/>
      <c r="CL3038" s="50"/>
      <c r="CM3038" s="50"/>
      <c r="CN3038" s="50"/>
      <c r="CO3038" s="50"/>
      <c r="CP3038" s="50"/>
      <c r="CQ3038" s="50"/>
      <c r="CR3038" s="50"/>
      <c r="CS3038" s="50"/>
      <c r="CT3038" s="50"/>
      <c r="CU3038" s="50"/>
      <c r="CV3038" s="50"/>
      <c r="CW3038" s="50"/>
      <c r="CX3038" s="50"/>
      <c r="CY3038" s="50"/>
      <c r="CZ3038" s="50"/>
      <c r="DA3038" s="50"/>
      <c r="DB3038" s="50"/>
      <c r="DC3038" s="50"/>
      <c r="DD3038" s="50"/>
      <c r="DE3038" s="50"/>
      <c r="DF3038" s="50"/>
    </row>
    <row r="3039" spans="2:110" x14ac:dyDescent="0.2">
      <c r="B3039" s="194"/>
      <c r="C3039" s="194"/>
      <c r="D3039" s="200"/>
      <c r="E3039" s="203"/>
      <c r="F3039" s="203"/>
      <c r="G3039" s="203"/>
      <c r="H3039" s="203"/>
      <c r="I3039" s="203"/>
      <c r="J3039" s="203"/>
      <c r="K3039" s="203"/>
      <c r="L3039" s="203"/>
      <c r="M3039" s="203"/>
      <c r="N3039" s="203"/>
      <c r="O3039" s="203"/>
      <c r="P3039" s="203"/>
      <c r="Q3039" s="204"/>
      <c r="R3039" s="204"/>
      <c r="S3039" s="234"/>
      <c r="T3039" s="50"/>
      <c r="U3039" s="50"/>
      <c r="V3039" s="50"/>
      <c r="W3039" s="50"/>
      <c r="X3039" s="50"/>
      <c r="Y3039" s="50"/>
      <c r="Z3039" s="250"/>
      <c r="AA3039" s="238"/>
      <c r="AB3039" s="50"/>
      <c r="AC3039" s="50"/>
      <c r="AD3039" s="50"/>
      <c r="AE3039" s="50"/>
      <c r="AF3039" s="50"/>
      <c r="AG3039" s="50"/>
      <c r="AH3039" s="50"/>
      <c r="AI3039" s="50"/>
      <c r="AJ3039" s="50"/>
      <c r="AK3039" s="50"/>
      <c r="AL3039" s="50"/>
      <c r="AM3039" s="50"/>
      <c r="AN3039" s="50"/>
      <c r="AO3039" s="50"/>
      <c r="AP3039" s="50"/>
      <c r="AQ3039" s="50"/>
      <c r="AR3039" s="50"/>
      <c r="AS3039" s="50"/>
      <c r="AT3039" s="50"/>
      <c r="AU3039" s="50"/>
      <c r="AV3039" s="50"/>
      <c r="AW3039" s="50"/>
      <c r="AX3039" s="50"/>
      <c r="AY3039" s="50"/>
      <c r="AZ3039" s="50"/>
      <c r="BA3039" s="50"/>
      <c r="BB3039" s="50"/>
      <c r="BC3039" s="50"/>
      <c r="BD3039" s="50"/>
      <c r="BE3039" s="50"/>
      <c r="BF3039" s="50"/>
      <c r="BG3039" s="50"/>
      <c r="BH3039" s="50"/>
      <c r="BI3039" s="50"/>
      <c r="BJ3039" s="50"/>
      <c r="BK3039" s="50"/>
      <c r="BL3039" s="50"/>
      <c r="BM3039" s="50"/>
      <c r="BN3039" s="50"/>
      <c r="BO3039" s="50"/>
      <c r="BP3039" s="50"/>
      <c r="BQ3039" s="50"/>
      <c r="BR3039" s="50"/>
      <c r="BS3039" s="50"/>
      <c r="BT3039" s="50"/>
      <c r="BU3039" s="50"/>
      <c r="BV3039" s="50"/>
      <c r="BW3039" s="50"/>
      <c r="BX3039" s="50"/>
      <c r="BY3039" s="50"/>
      <c r="BZ3039" s="50"/>
      <c r="CA3039" s="50"/>
      <c r="CB3039" s="50"/>
      <c r="CC3039" s="50"/>
      <c r="CD3039" s="50"/>
      <c r="CE3039" s="50"/>
      <c r="CF3039" s="50"/>
      <c r="CG3039" s="50"/>
      <c r="CH3039" s="50"/>
      <c r="CI3039" s="50"/>
      <c r="CJ3039" s="50"/>
      <c r="CK3039" s="50"/>
      <c r="CL3039" s="50"/>
      <c r="CM3039" s="50"/>
      <c r="CN3039" s="50"/>
      <c r="CO3039" s="50"/>
      <c r="CP3039" s="50"/>
      <c r="CQ3039" s="50"/>
      <c r="CR3039" s="50"/>
      <c r="CS3039" s="50"/>
      <c r="CT3039" s="50"/>
      <c r="CU3039" s="50"/>
      <c r="CV3039" s="50"/>
      <c r="CW3039" s="50"/>
      <c r="CX3039" s="50"/>
      <c r="CY3039" s="50"/>
      <c r="CZ3039" s="50"/>
      <c r="DA3039" s="50"/>
      <c r="DB3039" s="50"/>
      <c r="DC3039" s="50"/>
      <c r="DD3039" s="50"/>
      <c r="DE3039" s="50"/>
      <c r="DF3039" s="50"/>
    </row>
    <row r="3040" spans="2:110" x14ac:dyDescent="0.2">
      <c r="B3040" s="194"/>
      <c r="C3040" s="194"/>
      <c r="E3040" s="203"/>
      <c r="F3040" s="203"/>
      <c r="G3040" s="203"/>
      <c r="H3040" s="203"/>
      <c r="I3040" s="203"/>
      <c r="J3040" s="203"/>
      <c r="K3040" s="203"/>
      <c r="L3040" s="203"/>
      <c r="M3040" s="203"/>
      <c r="N3040" s="203"/>
      <c r="O3040" s="203"/>
      <c r="P3040" s="203"/>
      <c r="Q3040" s="204"/>
      <c r="R3040" s="204"/>
      <c r="S3040" s="234"/>
      <c r="T3040" s="50"/>
      <c r="U3040" s="50"/>
      <c r="V3040" s="50"/>
      <c r="W3040" s="50"/>
      <c r="X3040" s="50"/>
      <c r="Y3040" s="50"/>
      <c r="Z3040" s="250"/>
      <c r="AA3040" s="238"/>
      <c r="AB3040" s="50"/>
      <c r="AC3040" s="50"/>
      <c r="AD3040" s="50"/>
      <c r="AE3040" s="50"/>
      <c r="AF3040" s="50"/>
      <c r="AG3040" s="50"/>
      <c r="AH3040" s="50"/>
      <c r="AI3040" s="50"/>
      <c r="AJ3040" s="50"/>
      <c r="AK3040" s="50"/>
      <c r="AL3040" s="50"/>
      <c r="AM3040" s="50"/>
      <c r="AN3040" s="50"/>
      <c r="AO3040" s="50"/>
      <c r="AP3040" s="50"/>
      <c r="AQ3040" s="50"/>
      <c r="AR3040" s="50"/>
      <c r="AS3040" s="50"/>
      <c r="AT3040" s="50"/>
      <c r="AU3040" s="50"/>
      <c r="AV3040" s="50"/>
      <c r="AW3040" s="50"/>
      <c r="AX3040" s="50"/>
      <c r="AY3040" s="50"/>
      <c r="AZ3040" s="50"/>
      <c r="BA3040" s="50"/>
      <c r="BB3040" s="50"/>
      <c r="BC3040" s="50"/>
      <c r="BD3040" s="50"/>
      <c r="BE3040" s="50"/>
      <c r="BF3040" s="50"/>
      <c r="BG3040" s="50"/>
      <c r="BH3040" s="50"/>
      <c r="BI3040" s="50"/>
      <c r="BJ3040" s="50"/>
      <c r="BK3040" s="50"/>
      <c r="BL3040" s="50"/>
      <c r="BM3040" s="50"/>
      <c r="BN3040" s="50"/>
      <c r="BO3040" s="50"/>
      <c r="BP3040" s="50"/>
      <c r="BQ3040" s="50"/>
      <c r="BR3040" s="50"/>
      <c r="BS3040" s="50"/>
      <c r="BT3040" s="50"/>
      <c r="BU3040" s="50"/>
      <c r="BV3040" s="50"/>
      <c r="BW3040" s="50"/>
      <c r="BX3040" s="50"/>
      <c r="BY3040" s="50"/>
      <c r="BZ3040" s="50"/>
      <c r="CA3040" s="50"/>
      <c r="CB3040" s="50"/>
      <c r="CC3040" s="50"/>
      <c r="CD3040" s="50"/>
      <c r="CE3040" s="50"/>
      <c r="CF3040" s="50"/>
      <c r="CG3040" s="50"/>
      <c r="CH3040" s="50"/>
      <c r="CI3040" s="50"/>
      <c r="CJ3040" s="50"/>
      <c r="CK3040" s="50"/>
      <c r="CL3040" s="50"/>
      <c r="CM3040" s="50"/>
      <c r="CN3040" s="50"/>
      <c r="CO3040" s="50"/>
      <c r="CP3040" s="50"/>
      <c r="CQ3040" s="50"/>
      <c r="CR3040" s="50"/>
      <c r="CS3040" s="50"/>
      <c r="CT3040" s="50"/>
      <c r="CU3040" s="50"/>
      <c r="CV3040" s="50"/>
      <c r="CW3040" s="50"/>
      <c r="CX3040" s="50"/>
      <c r="CY3040" s="50"/>
      <c r="CZ3040" s="50"/>
      <c r="DA3040" s="50"/>
      <c r="DB3040" s="50"/>
      <c r="DC3040" s="50"/>
      <c r="DD3040" s="50"/>
      <c r="DE3040" s="50"/>
      <c r="DF3040" s="50"/>
    </row>
    <row r="3041" spans="2:110" x14ac:dyDescent="0.2">
      <c r="B3041" s="194"/>
      <c r="C3041" s="194"/>
      <c r="E3041" s="203"/>
      <c r="F3041" s="203"/>
      <c r="G3041" s="203"/>
      <c r="H3041" s="203"/>
      <c r="I3041" s="203"/>
      <c r="J3041" s="203"/>
      <c r="K3041" s="203"/>
      <c r="L3041" s="203"/>
      <c r="M3041" s="203"/>
      <c r="N3041" s="203"/>
      <c r="O3041" s="203"/>
      <c r="P3041" s="203"/>
      <c r="Q3041" s="204"/>
      <c r="R3041" s="204"/>
      <c r="S3041" s="234"/>
      <c r="T3041" s="50"/>
      <c r="U3041" s="50"/>
      <c r="V3041" s="50"/>
      <c r="W3041" s="50"/>
      <c r="X3041" s="50"/>
      <c r="Y3041" s="50"/>
      <c r="Z3041" s="250"/>
      <c r="AA3041" s="238"/>
      <c r="AB3041" s="50"/>
      <c r="AC3041" s="50"/>
      <c r="AD3041" s="50"/>
      <c r="AE3041" s="50"/>
      <c r="AF3041" s="50"/>
      <c r="AG3041" s="50"/>
      <c r="AH3041" s="50"/>
      <c r="AI3041" s="50"/>
      <c r="AJ3041" s="50"/>
      <c r="AK3041" s="50"/>
      <c r="AL3041" s="50"/>
      <c r="AM3041" s="50"/>
      <c r="AN3041" s="50"/>
      <c r="AO3041" s="50"/>
      <c r="AP3041" s="50"/>
      <c r="AQ3041" s="50"/>
      <c r="AR3041" s="50"/>
      <c r="AS3041" s="50"/>
      <c r="AT3041" s="50"/>
      <c r="AU3041" s="50"/>
      <c r="AV3041" s="50"/>
      <c r="AW3041" s="50"/>
      <c r="AX3041" s="50"/>
      <c r="AY3041" s="50"/>
      <c r="AZ3041" s="50"/>
      <c r="BA3041" s="50"/>
      <c r="BB3041" s="50"/>
      <c r="BC3041" s="50"/>
      <c r="BD3041" s="50"/>
      <c r="BE3041" s="50"/>
      <c r="BF3041" s="50"/>
      <c r="BG3041" s="50"/>
      <c r="BH3041" s="50"/>
      <c r="BI3041" s="50"/>
      <c r="BJ3041" s="50"/>
      <c r="BK3041" s="50"/>
      <c r="BL3041" s="50"/>
      <c r="BM3041" s="50"/>
      <c r="BN3041" s="50"/>
      <c r="BO3041" s="50"/>
      <c r="BP3041" s="50"/>
      <c r="BQ3041" s="50"/>
      <c r="BR3041" s="50"/>
      <c r="BS3041" s="50"/>
      <c r="BT3041" s="50"/>
      <c r="BU3041" s="50"/>
      <c r="BV3041" s="50"/>
      <c r="BW3041" s="50"/>
      <c r="BX3041" s="50"/>
      <c r="BY3041" s="50"/>
      <c r="BZ3041" s="50"/>
      <c r="CA3041" s="50"/>
      <c r="CB3041" s="50"/>
      <c r="CC3041" s="50"/>
      <c r="CD3041" s="50"/>
      <c r="CE3041" s="50"/>
      <c r="CF3041" s="50"/>
      <c r="CG3041" s="50"/>
      <c r="CH3041" s="50"/>
      <c r="CI3041" s="50"/>
      <c r="CJ3041" s="50"/>
      <c r="CK3041" s="50"/>
      <c r="CL3041" s="50"/>
      <c r="CM3041" s="50"/>
      <c r="CN3041" s="50"/>
      <c r="CO3041" s="50"/>
      <c r="CP3041" s="50"/>
      <c r="CQ3041" s="50"/>
      <c r="CR3041" s="50"/>
      <c r="CS3041" s="50"/>
      <c r="CT3041" s="50"/>
      <c r="CU3041" s="50"/>
      <c r="CV3041" s="50"/>
      <c r="CW3041" s="50"/>
      <c r="CX3041" s="50"/>
      <c r="CY3041" s="50"/>
      <c r="CZ3041" s="50"/>
      <c r="DA3041" s="50"/>
      <c r="DB3041" s="50"/>
      <c r="DC3041" s="50"/>
      <c r="DD3041" s="50"/>
      <c r="DE3041" s="50"/>
      <c r="DF3041" s="50"/>
    </row>
    <row r="3042" spans="2:110" x14ac:dyDescent="0.2">
      <c r="B3042" s="194"/>
      <c r="C3042" s="194"/>
      <c r="D3042" s="200"/>
      <c r="E3042" s="203"/>
      <c r="F3042" s="203"/>
      <c r="G3042" s="203"/>
      <c r="H3042" s="203"/>
      <c r="I3042" s="203"/>
      <c r="J3042" s="203"/>
      <c r="K3042" s="203"/>
      <c r="L3042" s="203"/>
      <c r="M3042" s="203"/>
      <c r="N3042" s="203"/>
      <c r="O3042" s="203"/>
      <c r="P3042" s="203"/>
      <c r="Q3042" s="204"/>
      <c r="R3042" s="204"/>
      <c r="S3042" s="234"/>
      <c r="T3042" s="50"/>
      <c r="U3042" s="50"/>
      <c r="V3042" s="50"/>
      <c r="W3042" s="50"/>
      <c r="X3042" s="50"/>
      <c r="Y3042" s="50"/>
      <c r="Z3042" s="250"/>
      <c r="AA3042" s="238"/>
      <c r="AB3042" s="50"/>
      <c r="AC3042" s="50"/>
      <c r="AD3042" s="50"/>
      <c r="AE3042" s="50"/>
      <c r="AF3042" s="50"/>
      <c r="AG3042" s="50"/>
      <c r="AH3042" s="50"/>
      <c r="AI3042" s="50"/>
      <c r="AJ3042" s="50"/>
      <c r="AK3042" s="50"/>
      <c r="AL3042" s="50"/>
      <c r="AM3042" s="50"/>
      <c r="AN3042" s="50"/>
      <c r="AO3042" s="50"/>
      <c r="AP3042" s="50"/>
      <c r="AQ3042" s="50"/>
      <c r="AR3042" s="50"/>
      <c r="AS3042" s="50"/>
      <c r="AT3042" s="50"/>
      <c r="AU3042" s="50"/>
      <c r="AV3042" s="50"/>
      <c r="AW3042" s="50"/>
      <c r="AX3042" s="50"/>
      <c r="AY3042" s="50"/>
      <c r="AZ3042" s="50"/>
      <c r="BA3042" s="50"/>
      <c r="BB3042" s="50"/>
      <c r="BC3042" s="50"/>
      <c r="BD3042" s="50"/>
      <c r="BE3042" s="50"/>
      <c r="BF3042" s="50"/>
      <c r="BG3042" s="50"/>
      <c r="BH3042" s="50"/>
      <c r="BI3042" s="50"/>
      <c r="BJ3042" s="50"/>
      <c r="BK3042" s="50"/>
      <c r="BL3042" s="50"/>
      <c r="BM3042" s="50"/>
      <c r="BN3042" s="50"/>
      <c r="BO3042" s="50"/>
      <c r="BP3042" s="50"/>
      <c r="BQ3042" s="50"/>
      <c r="BR3042" s="50"/>
      <c r="BS3042" s="50"/>
      <c r="BT3042" s="50"/>
      <c r="BU3042" s="50"/>
      <c r="BV3042" s="50"/>
      <c r="BW3042" s="50"/>
      <c r="BX3042" s="50"/>
      <c r="BY3042" s="50"/>
      <c r="BZ3042" s="50"/>
      <c r="CA3042" s="50"/>
      <c r="CB3042" s="50"/>
      <c r="CC3042" s="50"/>
      <c r="CD3042" s="50"/>
      <c r="CE3042" s="50"/>
      <c r="CF3042" s="50"/>
      <c r="CG3042" s="50"/>
      <c r="CH3042" s="50"/>
      <c r="CI3042" s="50"/>
      <c r="CJ3042" s="50"/>
      <c r="CK3042" s="50"/>
      <c r="CL3042" s="50"/>
      <c r="CM3042" s="50"/>
      <c r="CN3042" s="50"/>
      <c r="CO3042" s="50"/>
      <c r="CP3042" s="50"/>
      <c r="CQ3042" s="50"/>
      <c r="CR3042" s="50"/>
      <c r="CS3042" s="50"/>
      <c r="CT3042" s="50"/>
      <c r="CU3042" s="50"/>
      <c r="CV3042" s="50"/>
      <c r="CW3042" s="50"/>
      <c r="CX3042" s="50"/>
      <c r="CY3042" s="50"/>
      <c r="CZ3042" s="50"/>
      <c r="DA3042" s="50"/>
      <c r="DB3042" s="50"/>
      <c r="DC3042" s="50"/>
      <c r="DD3042" s="50"/>
      <c r="DE3042" s="50"/>
      <c r="DF3042" s="50"/>
    </row>
    <row r="3043" spans="2:110" x14ac:dyDescent="0.2">
      <c r="B3043" s="194"/>
      <c r="C3043" s="194"/>
      <c r="E3043" s="203"/>
      <c r="F3043" s="203"/>
      <c r="G3043" s="203"/>
      <c r="H3043" s="203"/>
      <c r="I3043" s="203"/>
      <c r="J3043" s="203"/>
      <c r="K3043" s="203"/>
      <c r="L3043" s="203"/>
      <c r="M3043" s="203"/>
      <c r="N3043" s="203"/>
      <c r="O3043" s="203"/>
      <c r="P3043" s="203"/>
      <c r="Q3043" s="204"/>
      <c r="R3043" s="204"/>
      <c r="S3043" s="234"/>
      <c r="T3043" s="50"/>
      <c r="U3043" s="50"/>
      <c r="V3043" s="50"/>
      <c r="W3043" s="50"/>
      <c r="X3043" s="50"/>
      <c r="Y3043" s="50"/>
      <c r="Z3043" s="250"/>
      <c r="AA3043" s="238"/>
      <c r="AB3043" s="50"/>
      <c r="AC3043" s="50"/>
      <c r="AD3043" s="50"/>
      <c r="AE3043" s="50"/>
      <c r="AF3043" s="50"/>
      <c r="AG3043" s="50"/>
      <c r="AH3043" s="50"/>
      <c r="AI3043" s="50"/>
      <c r="AJ3043" s="50"/>
      <c r="AK3043" s="50"/>
      <c r="AL3043" s="50"/>
      <c r="AM3043" s="50"/>
      <c r="AN3043" s="50"/>
      <c r="AO3043" s="50"/>
      <c r="AP3043" s="50"/>
      <c r="AQ3043" s="50"/>
      <c r="AR3043" s="50"/>
      <c r="AS3043" s="50"/>
      <c r="AT3043" s="50"/>
      <c r="AU3043" s="50"/>
      <c r="AV3043" s="50"/>
      <c r="AW3043" s="50"/>
      <c r="AX3043" s="50"/>
      <c r="AY3043" s="50"/>
      <c r="AZ3043" s="50"/>
      <c r="BA3043" s="50"/>
      <c r="BB3043" s="50"/>
      <c r="BC3043" s="50"/>
      <c r="BD3043" s="50"/>
      <c r="BE3043" s="50"/>
      <c r="BF3043" s="50"/>
      <c r="BG3043" s="50"/>
      <c r="BH3043" s="50"/>
      <c r="BI3043" s="50"/>
      <c r="BJ3043" s="50"/>
      <c r="BK3043" s="50"/>
      <c r="BL3043" s="50"/>
      <c r="BM3043" s="50"/>
      <c r="BN3043" s="50"/>
      <c r="BO3043" s="50"/>
      <c r="BP3043" s="50"/>
      <c r="BQ3043" s="50"/>
      <c r="BR3043" s="50"/>
      <c r="BS3043" s="50"/>
      <c r="BT3043" s="50"/>
      <c r="BU3043" s="50"/>
      <c r="BV3043" s="50"/>
      <c r="BW3043" s="50"/>
      <c r="BX3043" s="50"/>
      <c r="BY3043" s="50"/>
      <c r="BZ3043" s="50"/>
      <c r="CA3043" s="50"/>
      <c r="CB3043" s="50"/>
      <c r="CC3043" s="50"/>
      <c r="CD3043" s="50"/>
      <c r="CE3043" s="50"/>
      <c r="CF3043" s="50"/>
      <c r="CG3043" s="50"/>
      <c r="CH3043" s="50"/>
      <c r="CI3043" s="50"/>
      <c r="CJ3043" s="50"/>
      <c r="CK3043" s="50"/>
      <c r="CL3043" s="50"/>
      <c r="CM3043" s="50"/>
      <c r="CN3043" s="50"/>
      <c r="CO3043" s="50"/>
      <c r="CP3043" s="50"/>
      <c r="CQ3043" s="50"/>
      <c r="CR3043" s="50"/>
      <c r="CS3043" s="50"/>
      <c r="CT3043" s="50"/>
      <c r="CU3043" s="50"/>
      <c r="CV3043" s="50"/>
      <c r="CW3043" s="50"/>
      <c r="CX3043" s="50"/>
      <c r="CY3043" s="50"/>
      <c r="CZ3043" s="50"/>
      <c r="DA3043" s="50"/>
      <c r="DB3043" s="50"/>
      <c r="DC3043" s="50"/>
      <c r="DD3043" s="50"/>
      <c r="DE3043" s="50"/>
      <c r="DF3043" s="50"/>
    </row>
    <row r="3044" spans="2:110" x14ac:dyDescent="0.2">
      <c r="B3044" s="194"/>
      <c r="C3044" s="194"/>
      <c r="E3044" s="203"/>
      <c r="F3044" s="203"/>
      <c r="G3044" s="203"/>
      <c r="H3044" s="203"/>
      <c r="I3044" s="203"/>
      <c r="J3044" s="203"/>
      <c r="K3044" s="203"/>
      <c r="L3044" s="203"/>
      <c r="M3044" s="203"/>
      <c r="N3044" s="203"/>
      <c r="O3044" s="203"/>
      <c r="P3044" s="203"/>
      <c r="Q3044" s="204"/>
      <c r="R3044" s="204"/>
      <c r="S3044" s="234"/>
      <c r="T3044" s="50"/>
      <c r="U3044" s="50"/>
      <c r="V3044" s="50"/>
      <c r="W3044" s="50"/>
      <c r="X3044" s="50"/>
      <c r="Y3044" s="50"/>
      <c r="Z3044" s="250"/>
      <c r="AA3044" s="238"/>
      <c r="AB3044" s="50"/>
      <c r="AC3044" s="50"/>
      <c r="AD3044" s="50"/>
      <c r="AE3044" s="50"/>
      <c r="AF3044" s="50"/>
      <c r="AG3044" s="50"/>
      <c r="AH3044" s="50"/>
      <c r="AI3044" s="50"/>
      <c r="AJ3044" s="50"/>
      <c r="AK3044" s="50"/>
      <c r="AL3044" s="50"/>
      <c r="AM3044" s="50"/>
      <c r="AN3044" s="50"/>
      <c r="AO3044" s="50"/>
      <c r="AP3044" s="50"/>
      <c r="AQ3044" s="50"/>
      <c r="AR3044" s="50"/>
      <c r="AS3044" s="50"/>
      <c r="AT3044" s="50"/>
      <c r="AU3044" s="50"/>
      <c r="AV3044" s="50"/>
      <c r="AW3044" s="50"/>
      <c r="AX3044" s="50"/>
      <c r="AY3044" s="50"/>
      <c r="AZ3044" s="50"/>
      <c r="BA3044" s="50"/>
      <c r="BB3044" s="50"/>
      <c r="BC3044" s="50"/>
      <c r="BD3044" s="50"/>
      <c r="BE3044" s="50"/>
      <c r="BF3044" s="50"/>
      <c r="BG3044" s="50"/>
      <c r="BH3044" s="50"/>
      <c r="BI3044" s="50"/>
      <c r="BJ3044" s="50"/>
      <c r="BK3044" s="50"/>
      <c r="BL3044" s="50"/>
      <c r="BM3044" s="50"/>
      <c r="BN3044" s="50"/>
      <c r="BO3044" s="50"/>
      <c r="BP3044" s="50"/>
      <c r="BQ3044" s="50"/>
      <c r="BR3044" s="50"/>
      <c r="BS3044" s="50"/>
      <c r="BT3044" s="50"/>
      <c r="BU3044" s="50"/>
      <c r="BV3044" s="50"/>
      <c r="BW3044" s="50"/>
      <c r="BX3044" s="50"/>
      <c r="BY3044" s="50"/>
      <c r="BZ3044" s="50"/>
      <c r="CA3044" s="50"/>
      <c r="CB3044" s="50"/>
      <c r="CC3044" s="50"/>
      <c r="CD3044" s="50"/>
      <c r="CE3044" s="50"/>
      <c r="CF3044" s="50"/>
      <c r="CG3044" s="50"/>
      <c r="CH3044" s="50"/>
      <c r="CI3044" s="50"/>
      <c r="CJ3044" s="50"/>
      <c r="CK3044" s="50"/>
      <c r="CL3044" s="50"/>
      <c r="CM3044" s="50"/>
      <c r="CN3044" s="50"/>
      <c r="CO3044" s="50"/>
      <c r="CP3044" s="50"/>
      <c r="CQ3044" s="50"/>
      <c r="CR3044" s="50"/>
      <c r="CS3044" s="50"/>
      <c r="CT3044" s="50"/>
      <c r="CU3044" s="50"/>
      <c r="CV3044" s="50"/>
      <c r="CW3044" s="50"/>
      <c r="CX3044" s="50"/>
      <c r="CY3044" s="50"/>
      <c r="CZ3044" s="50"/>
      <c r="DA3044" s="50"/>
      <c r="DB3044" s="50"/>
      <c r="DC3044" s="50"/>
      <c r="DD3044" s="50"/>
      <c r="DE3044" s="50"/>
      <c r="DF3044" s="50"/>
    </row>
    <row r="3045" spans="2:110" x14ac:dyDescent="0.2">
      <c r="B3045" s="194"/>
      <c r="C3045" s="194"/>
      <c r="D3045" s="200"/>
      <c r="E3045" s="203"/>
      <c r="F3045" s="203"/>
      <c r="G3045" s="203"/>
      <c r="H3045" s="203"/>
      <c r="I3045" s="203"/>
      <c r="J3045" s="203"/>
      <c r="K3045" s="203"/>
      <c r="L3045" s="203"/>
      <c r="M3045" s="203"/>
      <c r="N3045" s="203"/>
      <c r="O3045" s="203"/>
      <c r="P3045" s="203"/>
      <c r="Q3045" s="204"/>
      <c r="R3045" s="204"/>
      <c r="S3045" s="234"/>
      <c r="T3045" s="50"/>
      <c r="U3045" s="50"/>
      <c r="V3045" s="50"/>
      <c r="W3045" s="50"/>
      <c r="X3045" s="50"/>
      <c r="Y3045" s="50"/>
      <c r="Z3045" s="250"/>
      <c r="AA3045" s="238"/>
      <c r="AB3045" s="50"/>
      <c r="AC3045" s="50"/>
      <c r="AD3045" s="50"/>
      <c r="AE3045" s="50"/>
      <c r="AF3045" s="50"/>
      <c r="AG3045" s="50"/>
      <c r="AH3045" s="50"/>
      <c r="AI3045" s="50"/>
      <c r="AJ3045" s="50"/>
      <c r="AK3045" s="50"/>
      <c r="AL3045" s="50"/>
      <c r="AM3045" s="50"/>
      <c r="AN3045" s="50"/>
      <c r="AO3045" s="50"/>
      <c r="AP3045" s="50"/>
      <c r="AQ3045" s="50"/>
      <c r="AR3045" s="50"/>
      <c r="AS3045" s="50"/>
      <c r="AT3045" s="50"/>
      <c r="AU3045" s="50"/>
      <c r="AV3045" s="50"/>
      <c r="AW3045" s="50"/>
      <c r="AX3045" s="50"/>
      <c r="AY3045" s="50"/>
      <c r="AZ3045" s="50"/>
      <c r="BA3045" s="50"/>
      <c r="BB3045" s="50"/>
      <c r="BC3045" s="50"/>
      <c r="BD3045" s="50"/>
      <c r="BE3045" s="50"/>
      <c r="BF3045" s="50"/>
      <c r="BG3045" s="50"/>
      <c r="BH3045" s="50"/>
      <c r="BI3045" s="50"/>
      <c r="BJ3045" s="50"/>
      <c r="BK3045" s="50"/>
      <c r="BL3045" s="50"/>
      <c r="BM3045" s="50"/>
      <c r="BN3045" s="50"/>
      <c r="BO3045" s="50"/>
      <c r="BP3045" s="50"/>
      <c r="BQ3045" s="50"/>
      <c r="BR3045" s="50"/>
      <c r="BS3045" s="50"/>
      <c r="BT3045" s="50"/>
      <c r="BU3045" s="50"/>
      <c r="BV3045" s="50"/>
      <c r="BW3045" s="50"/>
      <c r="BX3045" s="50"/>
      <c r="BY3045" s="50"/>
      <c r="BZ3045" s="50"/>
      <c r="CA3045" s="50"/>
      <c r="CB3045" s="50"/>
      <c r="CC3045" s="50"/>
      <c r="CD3045" s="50"/>
      <c r="CE3045" s="50"/>
      <c r="CF3045" s="50"/>
      <c r="CG3045" s="50"/>
      <c r="CH3045" s="50"/>
      <c r="CI3045" s="50"/>
      <c r="CJ3045" s="50"/>
      <c r="CK3045" s="50"/>
      <c r="CL3045" s="50"/>
      <c r="CM3045" s="50"/>
      <c r="CN3045" s="50"/>
      <c r="CO3045" s="50"/>
      <c r="CP3045" s="50"/>
      <c r="CQ3045" s="50"/>
      <c r="CR3045" s="50"/>
      <c r="CS3045" s="50"/>
      <c r="CT3045" s="50"/>
      <c r="CU3045" s="50"/>
      <c r="CV3045" s="50"/>
      <c r="CW3045" s="50"/>
      <c r="CX3045" s="50"/>
      <c r="CY3045" s="50"/>
      <c r="CZ3045" s="50"/>
      <c r="DA3045" s="50"/>
      <c r="DB3045" s="50"/>
      <c r="DC3045" s="50"/>
      <c r="DD3045" s="50"/>
      <c r="DE3045" s="50"/>
      <c r="DF3045" s="50"/>
    </row>
    <row r="3046" spans="2:110" x14ac:dyDescent="0.2">
      <c r="B3046" s="194"/>
      <c r="C3046" s="194"/>
      <c r="E3046" s="203"/>
      <c r="F3046" s="203"/>
      <c r="G3046" s="203"/>
      <c r="H3046" s="203"/>
      <c r="I3046" s="203"/>
      <c r="J3046" s="203"/>
      <c r="K3046" s="203"/>
      <c r="L3046" s="203"/>
      <c r="M3046" s="203"/>
      <c r="N3046" s="203"/>
      <c r="O3046" s="203"/>
      <c r="P3046" s="203"/>
      <c r="Q3046" s="204"/>
      <c r="R3046" s="204"/>
      <c r="S3046" s="234"/>
      <c r="T3046" s="50"/>
      <c r="U3046" s="50"/>
      <c r="V3046" s="50"/>
      <c r="W3046" s="50"/>
      <c r="X3046" s="50"/>
      <c r="Y3046" s="50"/>
      <c r="Z3046" s="250"/>
      <c r="AA3046" s="238"/>
      <c r="AB3046" s="50"/>
      <c r="AC3046" s="50"/>
      <c r="AD3046" s="50"/>
      <c r="AE3046" s="50"/>
      <c r="AF3046" s="50"/>
      <c r="AG3046" s="50"/>
      <c r="AH3046" s="50"/>
      <c r="AI3046" s="50"/>
      <c r="AJ3046" s="50"/>
      <c r="AK3046" s="50"/>
      <c r="AL3046" s="50"/>
      <c r="AM3046" s="50"/>
      <c r="AN3046" s="50"/>
      <c r="AO3046" s="50"/>
      <c r="AP3046" s="50"/>
      <c r="AQ3046" s="50"/>
      <c r="AR3046" s="50"/>
      <c r="AS3046" s="50"/>
      <c r="AT3046" s="50"/>
      <c r="AU3046" s="50"/>
      <c r="AV3046" s="50"/>
      <c r="AW3046" s="50"/>
      <c r="AX3046" s="50"/>
      <c r="AY3046" s="50"/>
      <c r="AZ3046" s="50"/>
      <c r="BA3046" s="50"/>
      <c r="BB3046" s="50"/>
      <c r="BC3046" s="50"/>
      <c r="BD3046" s="50"/>
      <c r="BE3046" s="50"/>
      <c r="BF3046" s="50"/>
      <c r="BG3046" s="50"/>
      <c r="BH3046" s="50"/>
      <c r="BI3046" s="50"/>
      <c r="BJ3046" s="50"/>
      <c r="BK3046" s="50"/>
      <c r="BL3046" s="50"/>
      <c r="BM3046" s="50"/>
      <c r="BN3046" s="50"/>
      <c r="BO3046" s="50"/>
      <c r="BP3046" s="50"/>
      <c r="BQ3046" s="50"/>
      <c r="BR3046" s="50"/>
      <c r="BS3046" s="50"/>
      <c r="BT3046" s="50"/>
      <c r="BU3046" s="50"/>
      <c r="BV3046" s="50"/>
      <c r="BW3046" s="50"/>
      <c r="BX3046" s="50"/>
      <c r="BY3046" s="50"/>
      <c r="BZ3046" s="50"/>
      <c r="CA3046" s="50"/>
      <c r="CB3046" s="50"/>
      <c r="CC3046" s="50"/>
      <c r="CD3046" s="50"/>
      <c r="CE3046" s="50"/>
      <c r="CF3046" s="50"/>
      <c r="CG3046" s="50"/>
      <c r="CH3046" s="50"/>
      <c r="CI3046" s="50"/>
      <c r="CJ3046" s="50"/>
      <c r="CK3046" s="50"/>
      <c r="CL3046" s="50"/>
      <c r="CM3046" s="50"/>
      <c r="CN3046" s="50"/>
      <c r="CO3046" s="50"/>
      <c r="CP3046" s="50"/>
      <c r="CQ3046" s="50"/>
      <c r="CR3046" s="50"/>
      <c r="CS3046" s="50"/>
      <c r="CT3046" s="50"/>
      <c r="CU3046" s="50"/>
      <c r="CV3046" s="50"/>
      <c r="CW3046" s="50"/>
      <c r="CX3046" s="50"/>
      <c r="CY3046" s="50"/>
      <c r="CZ3046" s="50"/>
      <c r="DA3046" s="50"/>
      <c r="DB3046" s="50"/>
      <c r="DC3046" s="50"/>
      <c r="DD3046" s="50"/>
      <c r="DE3046" s="50"/>
      <c r="DF3046" s="50"/>
    </row>
    <row r="3047" spans="2:110" x14ac:dyDescent="0.2">
      <c r="B3047" s="194"/>
      <c r="C3047" s="194"/>
      <c r="E3047" s="203"/>
      <c r="F3047" s="203"/>
      <c r="G3047" s="203"/>
      <c r="H3047" s="203"/>
      <c r="I3047" s="203"/>
      <c r="J3047" s="203"/>
      <c r="K3047" s="203"/>
      <c r="L3047" s="203"/>
      <c r="M3047" s="203"/>
      <c r="N3047" s="203"/>
      <c r="O3047" s="203"/>
      <c r="P3047" s="203"/>
      <c r="Q3047" s="204"/>
      <c r="R3047" s="204"/>
      <c r="S3047" s="234"/>
      <c r="T3047" s="50"/>
      <c r="U3047" s="50"/>
      <c r="V3047" s="50"/>
      <c r="W3047" s="50"/>
      <c r="X3047" s="50"/>
      <c r="Y3047" s="50"/>
      <c r="Z3047" s="250"/>
      <c r="AA3047" s="238"/>
      <c r="AB3047" s="50"/>
      <c r="AC3047" s="50"/>
      <c r="AD3047" s="50"/>
      <c r="AE3047" s="50"/>
      <c r="AF3047" s="50"/>
      <c r="AG3047" s="50"/>
      <c r="AH3047" s="50"/>
      <c r="AI3047" s="50"/>
      <c r="AJ3047" s="50"/>
      <c r="AK3047" s="50"/>
      <c r="AL3047" s="50"/>
      <c r="AM3047" s="50"/>
      <c r="AN3047" s="50"/>
      <c r="AO3047" s="50"/>
      <c r="AP3047" s="50"/>
      <c r="AQ3047" s="50"/>
      <c r="AR3047" s="50"/>
      <c r="AS3047" s="50"/>
      <c r="AT3047" s="50"/>
      <c r="AU3047" s="50"/>
      <c r="AV3047" s="50"/>
      <c r="AW3047" s="50"/>
      <c r="AX3047" s="50"/>
      <c r="AY3047" s="50"/>
      <c r="AZ3047" s="50"/>
      <c r="BA3047" s="50"/>
      <c r="BB3047" s="50"/>
      <c r="BC3047" s="50"/>
      <c r="BD3047" s="50"/>
      <c r="BE3047" s="50"/>
      <c r="BF3047" s="50"/>
      <c r="BG3047" s="50"/>
      <c r="BH3047" s="50"/>
      <c r="BI3047" s="50"/>
      <c r="BJ3047" s="50"/>
      <c r="BK3047" s="50"/>
      <c r="BL3047" s="50"/>
      <c r="BM3047" s="50"/>
      <c r="BN3047" s="50"/>
      <c r="BO3047" s="50"/>
      <c r="BP3047" s="50"/>
      <c r="BQ3047" s="50"/>
      <c r="BR3047" s="50"/>
      <c r="BS3047" s="50"/>
      <c r="BT3047" s="50"/>
      <c r="BU3047" s="50"/>
      <c r="BV3047" s="50"/>
      <c r="BW3047" s="50"/>
      <c r="BX3047" s="50"/>
      <c r="BY3047" s="50"/>
      <c r="BZ3047" s="50"/>
      <c r="CA3047" s="50"/>
      <c r="CB3047" s="50"/>
      <c r="CC3047" s="50"/>
      <c r="CD3047" s="50"/>
      <c r="CE3047" s="50"/>
      <c r="CF3047" s="50"/>
      <c r="CG3047" s="50"/>
      <c r="CH3047" s="50"/>
      <c r="CI3047" s="50"/>
      <c r="CJ3047" s="50"/>
      <c r="CK3047" s="50"/>
      <c r="CL3047" s="50"/>
      <c r="CM3047" s="50"/>
      <c r="CN3047" s="50"/>
      <c r="CO3047" s="50"/>
      <c r="CP3047" s="50"/>
      <c r="CQ3047" s="50"/>
      <c r="CR3047" s="50"/>
      <c r="CS3047" s="50"/>
      <c r="CT3047" s="50"/>
      <c r="CU3047" s="50"/>
      <c r="CV3047" s="50"/>
      <c r="CW3047" s="50"/>
      <c r="CX3047" s="50"/>
      <c r="CY3047" s="50"/>
      <c r="CZ3047" s="50"/>
      <c r="DA3047" s="50"/>
      <c r="DB3047" s="50"/>
      <c r="DC3047" s="50"/>
      <c r="DD3047" s="50"/>
      <c r="DE3047" s="50"/>
      <c r="DF3047" s="50"/>
    </row>
    <row r="3048" spans="2:110" x14ac:dyDescent="0.2">
      <c r="B3048" s="194"/>
      <c r="C3048" s="194"/>
      <c r="E3048" s="203"/>
      <c r="F3048" s="203"/>
      <c r="G3048" s="203"/>
      <c r="H3048" s="203"/>
      <c r="I3048" s="203"/>
      <c r="J3048" s="203"/>
      <c r="K3048" s="203"/>
      <c r="L3048" s="203"/>
      <c r="M3048" s="203"/>
      <c r="N3048" s="203"/>
      <c r="O3048" s="203"/>
      <c r="P3048" s="203"/>
      <c r="Q3048" s="204"/>
      <c r="R3048" s="204"/>
      <c r="S3048" s="234"/>
      <c r="T3048" s="50"/>
      <c r="U3048" s="50"/>
      <c r="V3048" s="50"/>
      <c r="W3048" s="50"/>
      <c r="X3048" s="50"/>
      <c r="Y3048" s="50"/>
      <c r="Z3048" s="250"/>
      <c r="AA3048" s="238"/>
      <c r="AB3048" s="50"/>
      <c r="AC3048" s="50"/>
      <c r="AD3048" s="50"/>
      <c r="AE3048" s="50"/>
      <c r="AF3048" s="50"/>
      <c r="AG3048" s="50"/>
      <c r="AH3048" s="50"/>
      <c r="AI3048" s="50"/>
      <c r="AJ3048" s="50"/>
      <c r="AK3048" s="50"/>
      <c r="AL3048" s="50"/>
      <c r="AM3048" s="50"/>
      <c r="AN3048" s="50"/>
      <c r="AO3048" s="50"/>
      <c r="AP3048" s="50"/>
      <c r="AQ3048" s="50"/>
      <c r="AR3048" s="50"/>
      <c r="AS3048" s="50"/>
      <c r="AT3048" s="50"/>
      <c r="AU3048" s="50"/>
      <c r="AV3048" s="50"/>
      <c r="AW3048" s="50"/>
      <c r="AX3048" s="50"/>
      <c r="AY3048" s="50"/>
      <c r="AZ3048" s="50"/>
      <c r="BA3048" s="50"/>
      <c r="BB3048" s="50"/>
      <c r="BC3048" s="50"/>
      <c r="BD3048" s="50"/>
      <c r="BE3048" s="50"/>
      <c r="BF3048" s="50"/>
      <c r="BG3048" s="50"/>
      <c r="BH3048" s="50"/>
      <c r="BI3048" s="50"/>
      <c r="BJ3048" s="50"/>
      <c r="BK3048" s="50"/>
      <c r="BL3048" s="50"/>
      <c r="BM3048" s="50"/>
      <c r="BN3048" s="50"/>
      <c r="BO3048" s="50"/>
      <c r="BP3048" s="50"/>
      <c r="BQ3048" s="50"/>
      <c r="BR3048" s="50"/>
      <c r="BS3048" s="50"/>
      <c r="BT3048" s="50"/>
      <c r="BU3048" s="50"/>
      <c r="BV3048" s="50"/>
      <c r="BW3048" s="50"/>
      <c r="BX3048" s="50"/>
      <c r="BY3048" s="50"/>
      <c r="BZ3048" s="50"/>
      <c r="CA3048" s="50"/>
      <c r="CB3048" s="50"/>
      <c r="CC3048" s="50"/>
      <c r="CD3048" s="50"/>
      <c r="CE3048" s="50"/>
      <c r="CF3048" s="50"/>
      <c r="CG3048" s="50"/>
      <c r="CH3048" s="50"/>
      <c r="CI3048" s="50"/>
      <c r="CJ3048" s="50"/>
      <c r="CK3048" s="50"/>
      <c r="CL3048" s="50"/>
      <c r="CM3048" s="50"/>
      <c r="CN3048" s="50"/>
      <c r="CO3048" s="50"/>
      <c r="CP3048" s="50"/>
      <c r="CQ3048" s="50"/>
      <c r="CR3048" s="50"/>
      <c r="CS3048" s="50"/>
      <c r="CT3048" s="50"/>
      <c r="CU3048" s="50"/>
      <c r="CV3048" s="50"/>
      <c r="CW3048" s="50"/>
      <c r="CX3048" s="50"/>
      <c r="CY3048" s="50"/>
      <c r="CZ3048" s="50"/>
      <c r="DA3048" s="50"/>
      <c r="DB3048" s="50"/>
      <c r="DC3048" s="50"/>
      <c r="DD3048" s="50"/>
      <c r="DE3048" s="50"/>
      <c r="DF3048" s="50"/>
    </row>
    <row r="3049" spans="2:110" x14ac:dyDescent="0.2">
      <c r="B3049" s="194"/>
      <c r="C3049" s="194"/>
      <c r="E3049" s="203"/>
      <c r="F3049" s="203"/>
      <c r="G3049" s="203"/>
      <c r="H3049" s="203"/>
      <c r="I3049" s="203"/>
      <c r="J3049" s="203"/>
      <c r="K3049" s="203"/>
      <c r="L3049" s="203"/>
      <c r="M3049" s="203"/>
      <c r="N3049" s="203"/>
      <c r="O3049" s="203"/>
      <c r="P3049" s="203"/>
      <c r="Q3049" s="204"/>
      <c r="R3049" s="204"/>
      <c r="S3049" s="234"/>
      <c r="T3049" s="50"/>
      <c r="U3049" s="50"/>
      <c r="V3049" s="50"/>
      <c r="W3049" s="50"/>
      <c r="X3049" s="50"/>
      <c r="Y3049" s="50"/>
      <c r="Z3049" s="250"/>
      <c r="AA3049" s="238"/>
      <c r="AB3049" s="50"/>
      <c r="AC3049" s="50"/>
      <c r="AD3049" s="50"/>
      <c r="AE3049" s="50"/>
      <c r="AF3049" s="50"/>
      <c r="AG3049" s="50"/>
      <c r="AH3049" s="50"/>
      <c r="AI3049" s="50"/>
      <c r="AJ3049" s="50"/>
      <c r="AK3049" s="50"/>
      <c r="AL3049" s="50"/>
      <c r="AM3049" s="50"/>
      <c r="AN3049" s="50"/>
      <c r="AO3049" s="50"/>
      <c r="AP3049" s="50"/>
      <c r="AQ3049" s="50"/>
      <c r="AR3049" s="50"/>
      <c r="AS3049" s="50"/>
      <c r="AT3049" s="50"/>
      <c r="AU3049" s="50"/>
      <c r="AV3049" s="50"/>
      <c r="AW3049" s="50"/>
      <c r="AX3049" s="50"/>
      <c r="AY3049" s="50"/>
      <c r="AZ3049" s="50"/>
      <c r="BA3049" s="50"/>
      <c r="BB3049" s="50"/>
      <c r="BC3049" s="50"/>
      <c r="BD3049" s="50"/>
      <c r="BE3049" s="50"/>
      <c r="BF3049" s="50"/>
      <c r="BG3049" s="50"/>
      <c r="BH3049" s="50"/>
      <c r="BI3049" s="50"/>
      <c r="BJ3049" s="50"/>
      <c r="BK3049" s="50"/>
      <c r="BL3049" s="50"/>
      <c r="BM3049" s="50"/>
      <c r="BN3049" s="50"/>
      <c r="BO3049" s="50"/>
      <c r="BP3049" s="50"/>
      <c r="BQ3049" s="50"/>
      <c r="BR3049" s="50"/>
      <c r="BS3049" s="50"/>
      <c r="BT3049" s="50"/>
      <c r="BU3049" s="50"/>
      <c r="BV3049" s="50"/>
      <c r="BW3049" s="50"/>
      <c r="BX3049" s="50"/>
      <c r="BY3049" s="50"/>
      <c r="BZ3049" s="50"/>
      <c r="CA3049" s="50"/>
      <c r="CB3049" s="50"/>
      <c r="CC3049" s="50"/>
      <c r="CD3049" s="50"/>
      <c r="CE3049" s="50"/>
      <c r="CF3049" s="50"/>
      <c r="CG3049" s="50"/>
      <c r="CH3049" s="50"/>
      <c r="CI3049" s="50"/>
      <c r="CJ3049" s="50"/>
      <c r="CK3049" s="50"/>
      <c r="CL3049" s="50"/>
      <c r="CM3049" s="50"/>
      <c r="CN3049" s="50"/>
      <c r="CO3049" s="50"/>
      <c r="CP3049" s="50"/>
      <c r="CQ3049" s="50"/>
      <c r="CR3049" s="50"/>
      <c r="CS3049" s="50"/>
      <c r="CT3049" s="50"/>
      <c r="CU3049" s="50"/>
      <c r="CV3049" s="50"/>
      <c r="CW3049" s="50"/>
      <c r="CX3049" s="50"/>
      <c r="CY3049" s="50"/>
      <c r="CZ3049" s="50"/>
      <c r="DA3049" s="50"/>
      <c r="DB3049" s="50"/>
      <c r="DC3049" s="50"/>
      <c r="DD3049" s="50"/>
      <c r="DE3049" s="50"/>
      <c r="DF3049" s="50"/>
    </row>
    <row r="3050" spans="2:110" x14ac:dyDescent="0.2">
      <c r="D3050" s="200"/>
      <c r="E3050" s="203"/>
      <c r="F3050" s="203"/>
      <c r="G3050" s="203"/>
      <c r="H3050" s="203"/>
      <c r="I3050" s="203"/>
      <c r="J3050" s="203"/>
      <c r="K3050" s="203"/>
      <c r="L3050" s="203"/>
      <c r="M3050" s="203"/>
      <c r="N3050" s="203"/>
      <c r="O3050" s="203"/>
      <c r="P3050" s="203"/>
      <c r="Q3050" s="204"/>
      <c r="R3050" s="204"/>
      <c r="S3050" s="234"/>
      <c r="T3050" s="50"/>
      <c r="U3050" s="50"/>
      <c r="V3050" s="50"/>
      <c r="W3050" s="50"/>
      <c r="X3050" s="50"/>
      <c r="Y3050" s="50"/>
      <c r="Z3050" s="250"/>
      <c r="AA3050" s="238"/>
      <c r="AB3050" s="50"/>
      <c r="AC3050" s="50"/>
      <c r="AD3050" s="50"/>
      <c r="AE3050" s="50"/>
      <c r="AF3050" s="50"/>
      <c r="AG3050" s="50"/>
      <c r="AH3050" s="50"/>
      <c r="AI3050" s="50"/>
      <c r="AJ3050" s="50"/>
      <c r="AK3050" s="50"/>
      <c r="AL3050" s="50"/>
      <c r="AM3050" s="50"/>
      <c r="AN3050" s="50"/>
      <c r="AO3050" s="50"/>
      <c r="AP3050" s="50"/>
      <c r="AQ3050" s="50"/>
      <c r="AR3050" s="50"/>
      <c r="AS3050" s="50"/>
      <c r="AT3050" s="50"/>
      <c r="AU3050" s="50"/>
      <c r="AV3050" s="50"/>
      <c r="AW3050" s="50"/>
      <c r="AX3050" s="50"/>
      <c r="AY3050" s="50"/>
      <c r="AZ3050" s="50"/>
      <c r="BA3050" s="50"/>
      <c r="BB3050" s="50"/>
      <c r="BC3050" s="50"/>
      <c r="BD3050" s="50"/>
      <c r="BE3050" s="50"/>
      <c r="BF3050" s="50"/>
      <c r="BG3050" s="50"/>
      <c r="BH3050" s="50"/>
      <c r="BI3050" s="50"/>
      <c r="BJ3050" s="50"/>
      <c r="BK3050" s="50"/>
      <c r="BL3050" s="50"/>
      <c r="BM3050" s="50"/>
      <c r="BN3050" s="50"/>
      <c r="BO3050" s="50"/>
      <c r="BP3050" s="50"/>
      <c r="BQ3050" s="50"/>
      <c r="BR3050" s="50"/>
      <c r="BS3050" s="50"/>
      <c r="BT3050" s="50"/>
      <c r="BU3050" s="50"/>
      <c r="BV3050" s="50"/>
      <c r="BW3050" s="50"/>
      <c r="BX3050" s="50"/>
      <c r="BY3050" s="50"/>
      <c r="BZ3050" s="50"/>
      <c r="CA3050" s="50"/>
      <c r="CB3050" s="50"/>
      <c r="CC3050" s="50"/>
      <c r="CD3050" s="50"/>
      <c r="CE3050" s="50"/>
      <c r="CF3050" s="50"/>
      <c r="CG3050" s="50"/>
      <c r="CH3050" s="50"/>
      <c r="CI3050" s="50"/>
      <c r="CJ3050" s="50"/>
      <c r="CK3050" s="50"/>
      <c r="CL3050" s="50"/>
      <c r="CM3050" s="50"/>
      <c r="CN3050" s="50"/>
      <c r="CO3050" s="50"/>
      <c r="CP3050" s="50"/>
      <c r="CQ3050" s="50"/>
      <c r="CR3050" s="50"/>
      <c r="CS3050" s="50"/>
      <c r="CT3050" s="50"/>
      <c r="CU3050" s="50"/>
      <c r="CV3050" s="50"/>
      <c r="CW3050" s="50"/>
      <c r="CX3050" s="50"/>
      <c r="CY3050" s="50"/>
      <c r="CZ3050" s="50"/>
      <c r="DA3050" s="50"/>
      <c r="DB3050" s="50"/>
      <c r="DC3050" s="50"/>
      <c r="DD3050" s="50"/>
      <c r="DE3050" s="50"/>
      <c r="DF3050" s="50"/>
    </row>
    <row r="3051" spans="2:110" x14ac:dyDescent="0.2">
      <c r="E3051" s="203"/>
      <c r="F3051" s="203"/>
      <c r="G3051" s="203"/>
      <c r="H3051" s="203"/>
      <c r="I3051" s="203"/>
      <c r="J3051" s="203"/>
      <c r="K3051" s="203"/>
      <c r="L3051" s="203"/>
      <c r="M3051" s="203"/>
      <c r="N3051" s="203"/>
      <c r="O3051" s="203"/>
      <c r="P3051" s="203"/>
      <c r="Q3051" s="204"/>
      <c r="R3051" s="204"/>
      <c r="S3051" s="234"/>
      <c r="T3051" s="50"/>
      <c r="U3051" s="50"/>
      <c r="V3051" s="50"/>
      <c r="W3051" s="50"/>
      <c r="X3051" s="50"/>
      <c r="Y3051" s="50"/>
      <c r="Z3051" s="250"/>
      <c r="AA3051" s="238"/>
      <c r="AB3051" s="50"/>
      <c r="AC3051" s="50"/>
      <c r="AD3051" s="50"/>
      <c r="AE3051" s="50"/>
      <c r="AF3051" s="50"/>
      <c r="AG3051" s="50"/>
      <c r="AH3051" s="50"/>
      <c r="AI3051" s="50"/>
      <c r="AJ3051" s="50"/>
      <c r="AK3051" s="50"/>
      <c r="AL3051" s="50"/>
      <c r="AM3051" s="50"/>
      <c r="AN3051" s="50"/>
      <c r="AO3051" s="50"/>
      <c r="AP3051" s="50"/>
      <c r="AQ3051" s="50"/>
      <c r="AR3051" s="50"/>
      <c r="AS3051" s="50"/>
      <c r="AT3051" s="50"/>
      <c r="AU3051" s="50"/>
      <c r="AV3051" s="50"/>
      <c r="AW3051" s="50"/>
      <c r="AX3051" s="50"/>
      <c r="AY3051" s="50"/>
      <c r="AZ3051" s="50"/>
      <c r="BA3051" s="50"/>
      <c r="BB3051" s="50"/>
      <c r="BC3051" s="50"/>
      <c r="BD3051" s="50"/>
      <c r="BE3051" s="50"/>
      <c r="BF3051" s="50"/>
      <c r="BG3051" s="50"/>
      <c r="BH3051" s="50"/>
      <c r="BI3051" s="50"/>
      <c r="BJ3051" s="50"/>
      <c r="BK3051" s="50"/>
      <c r="BL3051" s="50"/>
      <c r="BM3051" s="50"/>
      <c r="BN3051" s="50"/>
      <c r="BO3051" s="50"/>
      <c r="BP3051" s="50"/>
      <c r="BQ3051" s="50"/>
      <c r="BR3051" s="50"/>
      <c r="BS3051" s="50"/>
      <c r="BT3051" s="50"/>
      <c r="BU3051" s="50"/>
      <c r="BV3051" s="50"/>
      <c r="BW3051" s="50"/>
      <c r="BX3051" s="50"/>
      <c r="BY3051" s="50"/>
      <c r="BZ3051" s="50"/>
      <c r="CA3051" s="50"/>
      <c r="CB3051" s="50"/>
      <c r="CC3051" s="50"/>
      <c r="CD3051" s="50"/>
      <c r="CE3051" s="50"/>
      <c r="CF3051" s="50"/>
      <c r="CG3051" s="50"/>
      <c r="CH3051" s="50"/>
      <c r="CI3051" s="50"/>
      <c r="CJ3051" s="50"/>
      <c r="CK3051" s="50"/>
      <c r="CL3051" s="50"/>
      <c r="CM3051" s="50"/>
      <c r="CN3051" s="50"/>
      <c r="CO3051" s="50"/>
      <c r="CP3051" s="50"/>
      <c r="CQ3051" s="50"/>
      <c r="CR3051" s="50"/>
      <c r="CS3051" s="50"/>
      <c r="CT3051" s="50"/>
      <c r="CU3051" s="50"/>
      <c r="CV3051" s="50"/>
      <c r="CW3051" s="50"/>
      <c r="CX3051" s="50"/>
      <c r="CY3051" s="50"/>
      <c r="CZ3051" s="50"/>
      <c r="DA3051" s="50"/>
      <c r="DB3051" s="50"/>
      <c r="DC3051" s="50"/>
      <c r="DD3051" s="50"/>
      <c r="DE3051" s="50"/>
      <c r="DF3051" s="50"/>
    </row>
    <row r="3052" spans="2:110" x14ac:dyDescent="0.2">
      <c r="E3052" s="203"/>
      <c r="F3052" s="203"/>
      <c r="G3052" s="203"/>
      <c r="H3052" s="203"/>
      <c r="I3052" s="203"/>
      <c r="J3052" s="203"/>
      <c r="K3052" s="203"/>
      <c r="L3052" s="203"/>
      <c r="M3052" s="203"/>
      <c r="N3052" s="203"/>
      <c r="O3052" s="203"/>
      <c r="P3052" s="203"/>
      <c r="Q3052" s="204"/>
      <c r="R3052" s="204"/>
      <c r="S3052" s="234"/>
      <c r="T3052" s="50"/>
      <c r="U3052" s="50"/>
      <c r="V3052" s="50"/>
      <c r="W3052" s="50"/>
      <c r="X3052" s="50"/>
      <c r="Y3052" s="50"/>
      <c r="Z3052" s="250"/>
      <c r="AA3052" s="238"/>
      <c r="AB3052" s="50"/>
      <c r="AC3052" s="50"/>
      <c r="AD3052" s="50"/>
      <c r="AE3052" s="50"/>
      <c r="AF3052" s="50"/>
      <c r="AG3052" s="50"/>
      <c r="AH3052" s="50"/>
      <c r="AI3052" s="50"/>
      <c r="AJ3052" s="50"/>
      <c r="AK3052" s="50"/>
      <c r="AL3052" s="50"/>
      <c r="AM3052" s="50"/>
      <c r="AN3052" s="50"/>
      <c r="AO3052" s="50"/>
      <c r="AP3052" s="50"/>
      <c r="AQ3052" s="50"/>
      <c r="AR3052" s="50"/>
      <c r="AS3052" s="50"/>
      <c r="AT3052" s="50"/>
      <c r="AU3052" s="50"/>
      <c r="AV3052" s="50"/>
      <c r="AW3052" s="50"/>
      <c r="AX3052" s="50"/>
      <c r="AY3052" s="50"/>
      <c r="AZ3052" s="50"/>
      <c r="BA3052" s="50"/>
      <c r="BB3052" s="50"/>
      <c r="BC3052" s="50"/>
      <c r="BD3052" s="50"/>
      <c r="BE3052" s="50"/>
      <c r="BF3052" s="50"/>
      <c r="BG3052" s="50"/>
      <c r="BH3052" s="50"/>
      <c r="BI3052" s="50"/>
      <c r="BJ3052" s="50"/>
      <c r="BK3052" s="50"/>
      <c r="BL3052" s="50"/>
      <c r="BM3052" s="50"/>
      <c r="BN3052" s="50"/>
      <c r="BO3052" s="50"/>
      <c r="BP3052" s="50"/>
      <c r="BQ3052" s="50"/>
      <c r="BR3052" s="50"/>
      <c r="BS3052" s="50"/>
      <c r="BT3052" s="50"/>
      <c r="BU3052" s="50"/>
      <c r="BV3052" s="50"/>
      <c r="BW3052" s="50"/>
      <c r="BX3052" s="50"/>
      <c r="BY3052" s="50"/>
      <c r="BZ3052" s="50"/>
      <c r="CA3052" s="50"/>
      <c r="CB3052" s="50"/>
      <c r="CC3052" s="50"/>
      <c r="CD3052" s="50"/>
      <c r="CE3052" s="50"/>
      <c r="CF3052" s="50"/>
      <c r="CG3052" s="50"/>
      <c r="CH3052" s="50"/>
      <c r="CI3052" s="50"/>
      <c r="CJ3052" s="50"/>
      <c r="CK3052" s="50"/>
      <c r="CL3052" s="50"/>
      <c r="CM3052" s="50"/>
      <c r="CN3052" s="50"/>
      <c r="CO3052" s="50"/>
      <c r="CP3052" s="50"/>
      <c r="CQ3052" s="50"/>
      <c r="CR3052" s="50"/>
      <c r="CS3052" s="50"/>
      <c r="CT3052" s="50"/>
      <c r="CU3052" s="50"/>
      <c r="CV3052" s="50"/>
      <c r="CW3052" s="50"/>
      <c r="CX3052" s="50"/>
      <c r="CY3052" s="50"/>
      <c r="CZ3052" s="50"/>
      <c r="DA3052" s="50"/>
      <c r="DB3052" s="50"/>
      <c r="DC3052" s="50"/>
      <c r="DD3052" s="50"/>
      <c r="DE3052" s="50"/>
      <c r="DF3052" s="50"/>
    </row>
    <row r="3053" spans="2:110" x14ac:dyDescent="0.2">
      <c r="E3053" s="203"/>
      <c r="F3053" s="203"/>
      <c r="G3053" s="203"/>
      <c r="H3053" s="203"/>
      <c r="I3053" s="203"/>
      <c r="J3053" s="203"/>
      <c r="K3053" s="203"/>
      <c r="L3053" s="203"/>
      <c r="M3053" s="203"/>
      <c r="N3053" s="203"/>
      <c r="O3053" s="203"/>
      <c r="P3053" s="203"/>
      <c r="Q3053" s="204"/>
      <c r="R3053" s="204"/>
      <c r="S3053" s="234"/>
      <c r="T3053" s="50"/>
      <c r="U3053" s="50"/>
      <c r="V3053" s="50"/>
      <c r="W3053" s="50"/>
      <c r="X3053" s="50"/>
      <c r="Y3053" s="50"/>
      <c r="Z3053" s="250"/>
      <c r="AA3053" s="238"/>
      <c r="AB3053" s="50"/>
      <c r="AC3053" s="50"/>
      <c r="AD3053" s="50"/>
      <c r="AE3053" s="50"/>
      <c r="AF3053" s="50"/>
      <c r="AG3053" s="50"/>
      <c r="AH3053" s="50"/>
      <c r="AI3053" s="50"/>
      <c r="AJ3053" s="50"/>
      <c r="AK3053" s="50"/>
      <c r="AL3053" s="50"/>
      <c r="AM3053" s="50"/>
      <c r="AN3053" s="50"/>
      <c r="AO3053" s="50"/>
      <c r="AP3053" s="50"/>
      <c r="AQ3053" s="50"/>
      <c r="AR3053" s="50"/>
      <c r="AS3053" s="50"/>
      <c r="AT3053" s="50"/>
      <c r="AU3053" s="50"/>
      <c r="AV3053" s="50"/>
      <c r="AW3053" s="50"/>
      <c r="AX3053" s="50"/>
      <c r="AY3053" s="50"/>
      <c r="AZ3053" s="50"/>
      <c r="BA3053" s="50"/>
      <c r="BB3053" s="50"/>
      <c r="BC3053" s="50"/>
      <c r="BD3053" s="50"/>
      <c r="BE3053" s="50"/>
      <c r="BF3053" s="50"/>
      <c r="BG3053" s="50"/>
      <c r="BH3053" s="50"/>
      <c r="BI3053" s="50"/>
      <c r="BJ3053" s="50"/>
      <c r="BK3053" s="50"/>
      <c r="BL3053" s="50"/>
      <c r="BM3053" s="50"/>
      <c r="BN3053" s="50"/>
      <c r="BO3053" s="50"/>
      <c r="BP3053" s="50"/>
      <c r="BQ3053" s="50"/>
      <c r="BR3053" s="50"/>
      <c r="BS3053" s="50"/>
      <c r="BT3053" s="50"/>
      <c r="BU3053" s="50"/>
      <c r="BV3053" s="50"/>
      <c r="BW3053" s="50"/>
      <c r="BX3053" s="50"/>
      <c r="BY3053" s="50"/>
      <c r="BZ3053" s="50"/>
      <c r="CA3053" s="50"/>
      <c r="CB3053" s="50"/>
      <c r="CC3053" s="50"/>
      <c r="CD3053" s="50"/>
      <c r="CE3053" s="50"/>
      <c r="CF3053" s="50"/>
      <c r="CG3053" s="50"/>
      <c r="CH3053" s="50"/>
      <c r="CI3053" s="50"/>
      <c r="CJ3053" s="50"/>
      <c r="CK3053" s="50"/>
      <c r="CL3053" s="50"/>
      <c r="CM3053" s="50"/>
      <c r="CN3053" s="50"/>
      <c r="CO3053" s="50"/>
      <c r="CP3053" s="50"/>
      <c r="CQ3053" s="50"/>
      <c r="CR3053" s="50"/>
      <c r="CS3053" s="50"/>
      <c r="CT3053" s="50"/>
      <c r="CU3053" s="50"/>
      <c r="CV3053" s="50"/>
      <c r="CW3053" s="50"/>
      <c r="CX3053" s="50"/>
      <c r="CY3053" s="50"/>
      <c r="CZ3053" s="50"/>
      <c r="DA3053" s="50"/>
      <c r="DB3053" s="50"/>
      <c r="DC3053" s="50"/>
      <c r="DD3053" s="50"/>
      <c r="DE3053" s="50"/>
      <c r="DF3053" s="50"/>
    </row>
    <row r="3054" spans="2:110" x14ac:dyDescent="0.2">
      <c r="E3054" s="203"/>
      <c r="F3054" s="203"/>
      <c r="G3054" s="203"/>
      <c r="H3054" s="203"/>
      <c r="I3054" s="203"/>
      <c r="J3054" s="203"/>
      <c r="K3054" s="203"/>
      <c r="L3054" s="203"/>
      <c r="M3054" s="203"/>
      <c r="N3054" s="203"/>
      <c r="O3054" s="203"/>
      <c r="P3054" s="203"/>
      <c r="Q3054" s="204"/>
      <c r="R3054" s="204"/>
      <c r="S3054" s="234"/>
      <c r="T3054" s="50"/>
      <c r="U3054" s="50"/>
      <c r="V3054" s="50"/>
      <c r="W3054" s="50"/>
      <c r="X3054" s="50"/>
      <c r="Y3054" s="50"/>
      <c r="Z3054" s="250"/>
      <c r="AA3054" s="238"/>
      <c r="AB3054" s="50"/>
      <c r="AC3054" s="50"/>
      <c r="AD3054" s="50"/>
      <c r="AE3054" s="50"/>
      <c r="AF3054" s="50"/>
      <c r="AG3054" s="50"/>
      <c r="AH3054" s="50"/>
      <c r="AI3054" s="50"/>
      <c r="AJ3054" s="50"/>
      <c r="AK3054" s="50"/>
      <c r="AL3054" s="50"/>
      <c r="AM3054" s="50"/>
      <c r="AN3054" s="50"/>
      <c r="AO3054" s="50"/>
      <c r="AP3054" s="50"/>
      <c r="AQ3054" s="50"/>
      <c r="AR3054" s="50"/>
      <c r="AS3054" s="50"/>
      <c r="AT3054" s="50"/>
      <c r="AU3054" s="50"/>
      <c r="AV3054" s="50"/>
      <c r="AW3054" s="50"/>
      <c r="AX3054" s="50"/>
      <c r="AY3054" s="50"/>
      <c r="AZ3054" s="50"/>
      <c r="BA3054" s="50"/>
      <c r="BB3054" s="50"/>
      <c r="BC3054" s="50"/>
      <c r="BD3054" s="50"/>
      <c r="BE3054" s="50"/>
      <c r="BF3054" s="50"/>
      <c r="BG3054" s="50"/>
      <c r="BH3054" s="50"/>
      <c r="BI3054" s="50"/>
      <c r="BJ3054" s="50"/>
      <c r="BK3054" s="50"/>
      <c r="BL3054" s="50"/>
      <c r="BM3054" s="50"/>
      <c r="BN3054" s="50"/>
      <c r="BO3054" s="50"/>
      <c r="BP3054" s="50"/>
      <c r="BQ3054" s="50"/>
      <c r="BR3054" s="50"/>
      <c r="BS3054" s="50"/>
      <c r="BT3054" s="50"/>
      <c r="BU3054" s="50"/>
      <c r="BV3054" s="50"/>
      <c r="BW3054" s="50"/>
      <c r="BX3054" s="50"/>
      <c r="BY3054" s="50"/>
      <c r="BZ3054" s="50"/>
      <c r="CA3054" s="50"/>
      <c r="CB3054" s="50"/>
      <c r="CC3054" s="50"/>
      <c r="CD3054" s="50"/>
      <c r="CE3054" s="50"/>
      <c r="CF3054" s="50"/>
      <c r="CG3054" s="50"/>
      <c r="CH3054" s="50"/>
      <c r="CI3054" s="50"/>
      <c r="CJ3054" s="50"/>
      <c r="CK3054" s="50"/>
      <c r="CL3054" s="50"/>
      <c r="CM3054" s="50"/>
      <c r="CN3054" s="50"/>
      <c r="CO3054" s="50"/>
      <c r="CP3054" s="50"/>
      <c r="CQ3054" s="50"/>
      <c r="CR3054" s="50"/>
      <c r="CS3054" s="50"/>
      <c r="CT3054" s="50"/>
      <c r="CU3054" s="50"/>
      <c r="CV3054" s="50"/>
      <c r="CW3054" s="50"/>
      <c r="CX3054" s="50"/>
      <c r="CY3054" s="50"/>
      <c r="CZ3054" s="50"/>
      <c r="DA3054" s="50"/>
      <c r="DB3054" s="50"/>
      <c r="DC3054" s="50"/>
      <c r="DD3054" s="50"/>
      <c r="DE3054" s="50"/>
      <c r="DF3054" s="50"/>
    </row>
    <row r="3055" spans="2:110" x14ac:dyDescent="0.2">
      <c r="C3055" s="176"/>
      <c r="E3055" s="203"/>
      <c r="F3055" s="203"/>
      <c r="G3055" s="203"/>
      <c r="H3055" s="203"/>
      <c r="I3055" s="203"/>
      <c r="J3055" s="203"/>
      <c r="K3055" s="203"/>
      <c r="L3055" s="203"/>
      <c r="M3055" s="203"/>
      <c r="N3055" s="203"/>
      <c r="O3055" s="203"/>
      <c r="P3055" s="203"/>
      <c r="Q3055" s="204"/>
      <c r="R3055" s="204"/>
      <c r="S3055" s="234"/>
      <c r="T3055" s="50"/>
      <c r="U3055" s="50"/>
      <c r="V3055" s="50"/>
      <c r="W3055" s="50"/>
      <c r="X3055" s="50"/>
      <c r="Y3055" s="50"/>
      <c r="Z3055" s="250"/>
      <c r="AA3055" s="238"/>
      <c r="AB3055" s="50"/>
      <c r="AC3055" s="50"/>
      <c r="AD3055" s="50"/>
      <c r="AE3055" s="50"/>
      <c r="AF3055" s="50"/>
      <c r="AG3055" s="50"/>
      <c r="AH3055" s="50"/>
      <c r="AI3055" s="50"/>
      <c r="AJ3055" s="50"/>
      <c r="AK3055" s="50"/>
      <c r="AL3055" s="50"/>
      <c r="AM3055" s="50"/>
      <c r="AN3055" s="50"/>
      <c r="AO3055" s="50"/>
      <c r="AP3055" s="50"/>
      <c r="AQ3055" s="50"/>
      <c r="AR3055" s="50"/>
      <c r="AS3055" s="50"/>
      <c r="AT3055" s="50"/>
      <c r="AU3055" s="50"/>
      <c r="AV3055" s="50"/>
      <c r="AW3055" s="50"/>
      <c r="AX3055" s="50"/>
      <c r="AY3055" s="50"/>
      <c r="AZ3055" s="50"/>
      <c r="BA3055" s="50"/>
      <c r="BB3055" s="50"/>
      <c r="BC3055" s="50"/>
      <c r="BD3055" s="50"/>
      <c r="BE3055" s="50"/>
      <c r="BF3055" s="50"/>
      <c r="BG3055" s="50"/>
      <c r="BH3055" s="50"/>
      <c r="BI3055" s="50"/>
      <c r="BJ3055" s="50"/>
      <c r="BK3055" s="50"/>
      <c r="BL3055" s="50"/>
      <c r="BM3055" s="50"/>
      <c r="BN3055" s="50"/>
      <c r="BO3055" s="50"/>
      <c r="BP3055" s="50"/>
      <c r="BQ3055" s="50"/>
      <c r="BR3055" s="50"/>
      <c r="BS3055" s="50"/>
      <c r="BT3055" s="50"/>
      <c r="BU3055" s="50"/>
      <c r="BV3055" s="50"/>
      <c r="BW3055" s="50"/>
      <c r="BX3055" s="50"/>
      <c r="BY3055" s="50"/>
      <c r="BZ3055" s="50"/>
      <c r="CA3055" s="50"/>
      <c r="CB3055" s="50"/>
      <c r="CC3055" s="50"/>
      <c r="CD3055" s="50"/>
      <c r="CE3055" s="50"/>
      <c r="CF3055" s="50"/>
      <c r="CG3055" s="50"/>
      <c r="CH3055" s="50"/>
      <c r="CI3055" s="50"/>
      <c r="CJ3055" s="50"/>
      <c r="CK3055" s="50"/>
      <c r="CL3055" s="50"/>
      <c r="CM3055" s="50"/>
      <c r="CN3055" s="50"/>
      <c r="CO3055" s="50"/>
      <c r="CP3055" s="50"/>
      <c r="CQ3055" s="50"/>
      <c r="CR3055" s="50"/>
      <c r="CS3055" s="50"/>
      <c r="CT3055" s="50"/>
      <c r="CU3055" s="50"/>
      <c r="CV3055" s="50"/>
      <c r="CW3055" s="50"/>
      <c r="CX3055" s="50"/>
      <c r="CY3055" s="50"/>
      <c r="CZ3055" s="50"/>
      <c r="DA3055" s="50"/>
      <c r="DB3055" s="50"/>
      <c r="DC3055" s="50"/>
      <c r="DD3055" s="50"/>
      <c r="DE3055" s="50"/>
      <c r="DF3055" s="50"/>
    </row>
    <row r="3056" spans="2:110" x14ac:dyDescent="0.2">
      <c r="C3056" s="176"/>
      <c r="E3056" s="203"/>
      <c r="F3056" s="203"/>
      <c r="G3056" s="203"/>
      <c r="H3056" s="203"/>
      <c r="I3056" s="203"/>
      <c r="J3056" s="203"/>
      <c r="K3056" s="203"/>
      <c r="L3056" s="203"/>
      <c r="M3056" s="203"/>
      <c r="N3056" s="203"/>
      <c r="O3056" s="203"/>
      <c r="P3056" s="203"/>
      <c r="Q3056" s="204"/>
      <c r="R3056" s="204"/>
      <c r="S3056" s="234"/>
      <c r="T3056" s="50"/>
      <c r="U3056" s="50"/>
      <c r="V3056" s="50"/>
      <c r="W3056" s="50"/>
      <c r="X3056" s="50"/>
      <c r="Y3056" s="50"/>
      <c r="Z3056" s="250"/>
      <c r="AA3056" s="238"/>
      <c r="AB3056" s="50"/>
      <c r="AC3056" s="50"/>
      <c r="AD3056" s="50"/>
      <c r="AE3056" s="50"/>
      <c r="AF3056" s="50"/>
      <c r="AG3056" s="50"/>
      <c r="AH3056" s="50"/>
      <c r="AI3056" s="50"/>
      <c r="AJ3056" s="50"/>
      <c r="AK3056" s="50"/>
      <c r="AL3056" s="50"/>
      <c r="AM3056" s="50"/>
      <c r="AN3056" s="50"/>
      <c r="AO3056" s="50"/>
      <c r="AP3056" s="50"/>
      <c r="AQ3056" s="50"/>
      <c r="AR3056" s="50"/>
      <c r="AS3056" s="50"/>
      <c r="AT3056" s="50"/>
      <c r="AU3056" s="50"/>
      <c r="AV3056" s="50"/>
      <c r="AW3056" s="50"/>
      <c r="AX3056" s="50"/>
      <c r="AY3056" s="50"/>
      <c r="AZ3056" s="50"/>
      <c r="BA3056" s="50"/>
      <c r="BB3056" s="50"/>
      <c r="BC3056" s="50"/>
      <c r="BD3056" s="50"/>
      <c r="BE3056" s="50"/>
      <c r="BF3056" s="50"/>
      <c r="BG3056" s="50"/>
      <c r="BH3056" s="50"/>
      <c r="BI3056" s="50"/>
      <c r="BJ3056" s="50"/>
      <c r="BK3056" s="50"/>
      <c r="BL3056" s="50"/>
      <c r="BM3056" s="50"/>
      <c r="BN3056" s="50"/>
      <c r="BO3056" s="50"/>
      <c r="BP3056" s="50"/>
      <c r="BQ3056" s="50"/>
      <c r="BR3056" s="50"/>
      <c r="BS3056" s="50"/>
      <c r="BT3056" s="50"/>
      <c r="BU3056" s="50"/>
      <c r="BV3056" s="50"/>
      <c r="BW3056" s="50"/>
      <c r="BX3056" s="50"/>
      <c r="BY3056" s="50"/>
      <c r="BZ3056" s="50"/>
      <c r="CA3056" s="50"/>
      <c r="CB3056" s="50"/>
      <c r="CC3056" s="50"/>
      <c r="CD3056" s="50"/>
      <c r="CE3056" s="50"/>
      <c r="CF3056" s="50"/>
      <c r="CG3056" s="50"/>
      <c r="CH3056" s="50"/>
      <c r="CI3056" s="50"/>
      <c r="CJ3056" s="50"/>
      <c r="CK3056" s="50"/>
      <c r="CL3056" s="50"/>
      <c r="CM3056" s="50"/>
      <c r="CN3056" s="50"/>
      <c r="CO3056" s="50"/>
      <c r="CP3056" s="50"/>
      <c r="CQ3056" s="50"/>
      <c r="CR3056" s="50"/>
      <c r="CS3056" s="50"/>
      <c r="CT3056" s="50"/>
      <c r="CU3056" s="50"/>
      <c r="CV3056" s="50"/>
      <c r="CW3056" s="50"/>
      <c r="CX3056" s="50"/>
      <c r="CY3056" s="50"/>
      <c r="CZ3056" s="50"/>
      <c r="DA3056" s="50"/>
      <c r="DB3056" s="50"/>
      <c r="DC3056" s="50"/>
      <c r="DD3056" s="50"/>
      <c r="DE3056" s="50"/>
      <c r="DF3056" s="50"/>
    </row>
    <row r="3057" spans="2:110" x14ac:dyDescent="0.2">
      <c r="C3057" s="176"/>
      <c r="D3057" s="199"/>
      <c r="E3057" s="203"/>
      <c r="F3057" s="203"/>
      <c r="G3057" s="203"/>
      <c r="H3057" s="203"/>
      <c r="I3057" s="203"/>
      <c r="J3057" s="203"/>
      <c r="K3057" s="203"/>
      <c r="L3057" s="203"/>
      <c r="M3057" s="203"/>
      <c r="N3057" s="203"/>
      <c r="O3057" s="203"/>
      <c r="P3057" s="203"/>
      <c r="Q3057" s="204"/>
      <c r="R3057" s="204"/>
      <c r="S3057" s="234"/>
      <c r="T3057" s="50"/>
      <c r="U3057" s="50"/>
      <c r="V3057" s="50"/>
      <c r="W3057" s="50"/>
      <c r="X3057" s="50"/>
      <c r="Y3057" s="50"/>
      <c r="Z3057" s="250"/>
      <c r="AA3057" s="238"/>
      <c r="AB3057" s="50"/>
      <c r="AC3057" s="50"/>
      <c r="AD3057" s="50"/>
      <c r="AE3057" s="50"/>
      <c r="AF3057" s="50"/>
      <c r="AG3057" s="50"/>
      <c r="AH3057" s="50"/>
      <c r="AI3057" s="50"/>
      <c r="AJ3057" s="50"/>
      <c r="AK3057" s="50"/>
      <c r="AL3057" s="50"/>
      <c r="AM3057" s="50"/>
      <c r="AN3057" s="50"/>
      <c r="AO3057" s="50"/>
      <c r="AP3057" s="50"/>
      <c r="AQ3057" s="50"/>
      <c r="AR3057" s="50"/>
      <c r="AS3057" s="50"/>
      <c r="AT3057" s="50"/>
      <c r="AU3057" s="50"/>
      <c r="AV3057" s="50"/>
      <c r="AW3057" s="50"/>
      <c r="AX3057" s="50"/>
      <c r="AY3057" s="50"/>
      <c r="AZ3057" s="50"/>
      <c r="BA3057" s="50"/>
      <c r="BB3057" s="50"/>
      <c r="BC3057" s="50"/>
      <c r="BD3057" s="50"/>
      <c r="BE3057" s="50"/>
      <c r="BF3057" s="50"/>
      <c r="BG3057" s="50"/>
      <c r="BH3057" s="50"/>
      <c r="BI3057" s="50"/>
      <c r="BJ3057" s="50"/>
      <c r="BK3057" s="50"/>
      <c r="BL3057" s="50"/>
      <c r="BM3057" s="50"/>
      <c r="BN3057" s="50"/>
      <c r="BO3057" s="50"/>
      <c r="BP3057" s="50"/>
      <c r="BQ3057" s="50"/>
      <c r="BR3057" s="50"/>
      <c r="BS3057" s="50"/>
      <c r="BT3057" s="50"/>
      <c r="BU3057" s="50"/>
      <c r="BV3057" s="50"/>
      <c r="BW3057" s="50"/>
      <c r="BX3057" s="50"/>
      <c r="BY3057" s="50"/>
      <c r="BZ3057" s="50"/>
      <c r="CA3057" s="50"/>
      <c r="CB3057" s="50"/>
      <c r="CC3057" s="50"/>
      <c r="CD3057" s="50"/>
      <c r="CE3057" s="50"/>
      <c r="CF3057" s="50"/>
      <c r="CG3057" s="50"/>
      <c r="CH3057" s="50"/>
      <c r="CI3057" s="50"/>
      <c r="CJ3057" s="50"/>
      <c r="CK3057" s="50"/>
      <c r="CL3057" s="50"/>
      <c r="CM3057" s="50"/>
      <c r="CN3057" s="50"/>
      <c r="CO3057" s="50"/>
      <c r="CP3057" s="50"/>
      <c r="CQ3057" s="50"/>
      <c r="CR3057" s="50"/>
      <c r="CS3057" s="50"/>
      <c r="CT3057" s="50"/>
      <c r="CU3057" s="50"/>
      <c r="CV3057" s="50"/>
      <c r="CW3057" s="50"/>
      <c r="CX3057" s="50"/>
      <c r="CY3057" s="50"/>
      <c r="CZ3057" s="50"/>
      <c r="DA3057" s="50"/>
      <c r="DB3057" s="50"/>
      <c r="DC3057" s="50"/>
      <c r="DD3057" s="50"/>
      <c r="DE3057" s="50"/>
      <c r="DF3057" s="50"/>
    </row>
    <row r="3058" spans="2:110" x14ac:dyDescent="0.2">
      <c r="B3058" s="178"/>
      <c r="C3058" s="183"/>
      <c r="D3058" s="200"/>
      <c r="E3058" s="203"/>
      <c r="F3058" s="203"/>
      <c r="G3058" s="203"/>
      <c r="H3058" s="203"/>
      <c r="I3058" s="203"/>
      <c r="J3058" s="203"/>
      <c r="K3058" s="203"/>
      <c r="L3058" s="203"/>
      <c r="M3058" s="203"/>
      <c r="N3058" s="203"/>
      <c r="O3058" s="203"/>
      <c r="P3058" s="203"/>
      <c r="Q3058" s="204"/>
      <c r="R3058" s="204"/>
      <c r="S3058" s="234"/>
      <c r="T3058" s="50"/>
      <c r="U3058" s="50"/>
      <c r="V3058" s="50"/>
      <c r="W3058" s="50"/>
      <c r="X3058" s="50"/>
      <c r="Y3058" s="50"/>
      <c r="Z3058" s="250"/>
      <c r="AA3058" s="238"/>
      <c r="AB3058" s="50"/>
      <c r="AC3058" s="50"/>
      <c r="AD3058" s="50"/>
      <c r="AE3058" s="50"/>
      <c r="AF3058" s="50"/>
      <c r="AG3058" s="50"/>
      <c r="AH3058" s="50"/>
      <c r="AI3058" s="50"/>
      <c r="AJ3058" s="50"/>
      <c r="AK3058" s="50"/>
      <c r="AL3058" s="50"/>
      <c r="AM3058" s="50"/>
      <c r="AN3058" s="50"/>
      <c r="AO3058" s="50"/>
      <c r="AP3058" s="50"/>
      <c r="AQ3058" s="50"/>
      <c r="AR3058" s="50"/>
      <c r="AS3058" s="50"/>
      <c r="AT3058" s="50"/>
      <c r="AU3058" s="50"/>
      <c r="AV3058" s="50"/>
      <c r="AW3058" s="50"/>
      <c r="AX3058" s="50"/>
      <c r="AY3058" s="50"/>
      <c r="AZ3058" s="50"/>
      <c r="BA3058" s="50"/>
      <c r="BB3058" s="50"/>
      <c r="BC3058" s="50"/>
      <c r="BD3058" s="50"/>
      <c r="BE3058" s="50"/>
      <c r="BF3058" s="50"/>
      <c r="BG3058" s="50"/>
      <c r="BH3058" s="50"/>
      <c r="BI3058" s="50"/>
      <c r="BJ3058" s="50"/>
      <c r="BK3058" s="50"/>
      <c r="BL3058" s="50"/>
      <c r="BM3058" s="50"/>
      <c r="BN3058" s="50"/>
      <c r="BO3058" s="50"/>
      <c r="BP3058" s="50"/>
      <c r="BQ3058" s="50"/>
      <c r="BR3058" s="50"/>
      <c r="BS3058" s="50"/>
      <c r="BT3058" s="50"/>
      <c r="BU3058" s="50"/>
      <c r="BV3058" s="50"/>
      <c r="BW3058" s="50"/>
      <c r="BX3058" s="50"/>
      <c r="BY3058" s="50"/>
      <c r="BZ3058" s="50"/>
      <c r="CA3058" s="50"/>
      <c r="CB3058" s="50"/>
      <c r="CC3058" s="50"/>
      <c r="CD3058" s="50"/>
      <c r="CE3058" s="50"/>
      <c r="CF3058" s="50"/>
      <c r="CG3058" s="50"/>
      <c r="CH3058" s="50"/>
      <c r="CI3058" s="50"/>
      <c r="CJ3058" s="50"/>
      <c r="CK3058" s="50"/>
      <c r="CL3058" s="50"/>
      <c r="CM3058" s="50"/>
      <c r="CN3058" s="50"/>
      <c r="CO3058" s="50"/>
      <c r="CP3058" s="50"/>
      <c r="CQ3058" s="50"/>
      <c r="CR3058" s="50"/>
      <c r="CS3058" s="50"/>
      <c r="CT3058" s="50"/>
      <c r="CU3058" s="50"/>
      <c r="CV3058" s="50"/>
      <c r="CW3058" s="50"/>
      <c r="CX3058" s="50"/>
      <c r="CY3058" s="50"/>
      <c r="CZ3058" s="50"/>
      <c r="DA3058" s="50"/>
      <c r="DB3058" s="50"/>
      <c r="DC3058" s="50"/>
      <c r="DD3058" s="50"/>
      <c r="DE3058" s="50"/>
      <c r="DF3058" s="50"/>
    </row>
    <row r="3059" spans="2:110" x14ac:dyDescent="0.2">
      <c r="D3059" s="200"/>
      <c r="E3059" s="203"/>
      <c r="F3059" s="203"/>
      <c r="G3059" s="203"/>
      <c r="H3059" s="203"/>
      <c r="I3059" s="203"/>
      <c r="J3059" s="203"/>
      <c r="K3059" s="203"/>
      <c r="L3059" s="203"/>
      <c r="M3059" s="203"/>
      <c r="N3059" s="203"/>
      <c r="O3059" s="203"/>
      <c r="P3059" s="203"/>
      <c r="Q3059" s="204"/>
      <c r="R3059" s="204"/>
      <c r="S3059" s="234"/>
      <c r="T3059" s="50"/>
      <c r="U3059" s="50"/>
      <c r="V3059" s="50"/>
      <c r="W3059" s="50"/>
      <c r="X3059" s="50"/>
      <c r="Y3059" s="50"/>
      <c r="Z3059" s="250"/>
      <c r="AA3059" s="238"/>
      <c r="AB3059" s="50"/>
      <c r="AC3059" s="50"/>
      <c r="AD3059" s="50"/>
      <c r="AE3059" s="50"/>
      <c r="AF3059" s="50"/>
      <c r="AG3059" s="50"/>
      <c r="AH3059" s="50"/>
      <c r="AI3059" s="50"/>
      <c r="AJ3059" s="50"/>
      <c r="AK3059" s="50"/>
      <c r="AL3059" s="50"/>
      <c r="AM3059" s="50"/>
      <c r="AN3059" s="50"/>
      <c r="AO3059" s="50"/>
      <c r="AP3059" s="50"/>
      <c r="AQ3059" s="50"/>
      <c r="AR3059" s="50"/>
      <c r="AS3059" s="50"/>
      <c r="AT3059" s="50"/>
      <c r="AU3059" s="50"/>
      <c r="AV3059" s="50"/>
      <c r="AW3059" s="50"/>
      <c r="AX3059" s="50"/>
      <c r="AY3059" s="50"/>
      <c r="AZ3059" s="50"/>
      <c r="BA3059" s="50"/>
      <c r="BB3059" s="50"/>
      <c r="BC3059" s="50"/>
      <c r="BD3059" s="50"/>
      <c r="BE3059" s="50"/>
      <c r="BF3059" s="50"/>
      <c r="BG3059" s="50"/>
      <c r="BH3059" s="50"/>
      <c r="BI3059" s="50"/>
      <c r="BJ3059" s="50"/>
      <c r="BK3059" s="50"/>
      <c r="BL3059" s="50"/>
      <c r="BM3059" s="50"/>
      <c r="BN3059" s="50"/>
      <c r="BO3059" s="50"/>
      <c r="BP3059" s="50"/>
      <c r="BQ3059" s="50"/>
      <c r="BR3059" s="50"/>
      <c r="BS3059" s="50"/>
      <c r="BT3059" s="50"/>
      <c r="BU3059" s="50"/>
      <c r="BV3059" s="50"/>
      <c r="BW3059" s="50"/>
      <c r="BX3059" s="50"/>
      <c r="BY3059" s="50"/>
      <c r="BZ3059" s="50"/>
      <c r="CA3059" s="50"/>
      <c r="CB3059" s="50"/>
      <c r="CC3059" s="50"/>
      <c r="CD3059" s="50"/>
      <c r="CE3059" s="50"/>
      <c r="CF3059" s="50"/>
      <c r="CG3059" s="50"/>
      <c r="CH3059" s="50"/>
      <c r="CI3059" s="50"/>
      <c r="CJ3059" s="50"/>
      <c r="CK3059" s="50"/>
      <c r="CL3059" s="50"/>
      <c r="CM3059" s="50"/>
      <c r="CN3059" s="50"/>
      <c r="CO3059" s="50"/>
      <c r="CP3059" s="50"/>
      <c r="CQ3059" s="50"/>
      <c r="CR3059" s="50"/>
      <c r="CS3059" s="50"/>
      <c r="CT3059" s="50"/>
      <c r="CU3059" s="50"/>
      <c r="CV3059" s="50"/>
      <c r="CW3059" s="50"/>
      <c r="CX3059" s="50"/>
      <c r="CY3059" s="50"/>
      <c r="CZ3059" s="50"/>
      <c r="DA3059" s="50"/>
      <c r="DB3059" s="50"/>
      <c r="DC3059" s="50"/>
      <c r="DD3059" s="50"/>
      <c r="DE3059" s="50"/>
      <c r="DF3059" s="50"/>
    </row>
    <row r="3060" spans="2:110" x14ac:dyDescent="0.2">
      <c r="D3060" s="180"/>
      <c r="E3060" s="203"/>
      <c r="F3060" s="203"/>
      <c r="G3060" s="203"/>
      <c r="H3060" s="203"/>
      <c r="I3060" s="203"/>
      <c r="J3060" s="203"/>
      <c r="K3060" s="203"/>
      <c r="L3060" s="203"/>
      <c r="M3060" s="203"/>
      <c r="N3060" s="203"/>
      <c r="O3060" s="203"/>
      <c r="P3060" s="203"/>
      <c r="Q3060" s="204"/>
      <c r="R3060" s="204"/>
      <c r="S3060" s="234"/>
      <c r="T3060" s="50"/>
      <c r="U3060" s="50"/>
      <c r="V3060" s="50"/>
      <c r="W3060" s="50"/>
      <c r="X3060" s="50"/>
      <c r="Y3060" s="50"/>
      <c r="Z3060" s="250"/>
      <c r="AA3060" s="238"/>
      <c r="AB3060" s="50"/>
      <c r="AC3060" s="50"/>
      <c r="AD3060" s="50"/>
      <c r="AE3060" s="50"/>
      <c r="AF3060" s="50"/>
      <c r="AG3060" s="50"/>
      <c r="AH3060" s="50"/>
      <c r="AI3060" s="50"/>
      <c r="AJ3060" s="50"/>
      <c r="AK3060" s="50"/>
      <c r="AL3060" s="50"/>
      <c r="AM3060" s="50"/>
      <c r="AN3060" s="50"/>
      <c r="AO3060" s="50"/>
      <c r="AP3060" s="50"/>
      <c r="AQ3060" s="50"/>
      <c r="AR3060" s="50"/>
      <c r="AS3060" s="50"/>
      <c r="AT3060" s="50"/>
      <c r="AU3060" s="50"/>
      <c r="AV3060" s="50"/>
      <c r="AW3060" s="50"/>
      <c r="AX3060" s="50"/>
      <c r="AY3060" s="50"/>
      <c r="AZ3060" s="50"/>
      <c r="BA3060" s="50"/>
      <c r="BB3060" s="50"/>
      <c r="BC3060" s="50"/>
      <c r="BD3060" s="50"/>
      <c r="BE3060" s="50"/>
      <c r="BF3060" s="50"/>
      <c r="BG3060" s="50"/>
      <c r="BH3060" s="50"/>
      <c r="BI3060" s="50"/>
      <c r="BJ3060" s="50"/>
      <c r="BK3060" s="50"/>
      <c r="BL3060" s="50"/>
      <c r="BM3060" s="50"/>
      <c r="BN3060" s="50"/>
      <c r="BO3060" s="50"/>
      <c r="BP3060" s="50"/>
      <c r="BQ3060" s="50"/>
      <c r="BR3060" s="50"/>
      <c r="BS3060" s="50"/>
      <c r="BT3060" s="50"/>
      <c r="BU3060" s="50"/>
      <c r="BV3060" s="50"/>
      <c r="BW3060" s="50"/>
      <c r="BX3060" s="50"/>
      <c r="BY3060" s="50"/>
      <c r="BZ3060" s="50"/>
      <c r="CA3060" s="50"/>
      <c r="CB3060" s="50"/>
      <c r="CC3060" s="50"/>
      <c r="CD3060" s="50"/>
      <c r="CE3060" s="50"/>
      <c r="CF3060" s="50"/>
      <c r="CG3060" s="50"/>
      <c r="CH3060" s="50"/>
      <c r="CI3060" s="50"/>
      <c r="CJ3060" s="50"/>
      <c r="CK3060" s="50"/>
      <c r="CL3060" s="50"/>
      <c r="CM3060" s="50"/>
      <c r="CN3060" s="50"/>
      <c r="CO3060" s="50"/>
      <c r="CP3060" s="50"/>
      <c r="CQ3060" s="50"/>
      <c r="CR3060" s="50"/>
      <c r="CS3060" s="50"/>
      <c r="CT3060" s="50"/>
      <c r="CU3060" s="50"/>
      <c r="CV3060" s="50"/>
      <c r="CW3060" s="50"/>
      <c r="CX3060" s="50"/>
      <c r="CY3060" s="50"/>
      <c r="CZ3060" s="50"/>
      <c r="DA3060" s="50"/>
      <c r="DB3060" s="50"/>
      <c r="DC3060" s="50"/>
      <c r="DD3060" s="50"/>
      <c r="DE3060" s="50"/>
      <c r="DF3060" s="50"/>
    </row>
    <row r="3061" spans="2:110" x14ac:dyDescent="0.2">
      <c r="D3061" s="180"/>
      <c r="E3061" s="203"/>
      <c r="F3061" s="203"/>
      <c r="G3061" s="203"/>
      <c r="H3061" s="203"/>
      <c r="I3061" s="203"/>
      <c r="J3061" s="203"/>
      <c r="K3061" s="203"/>
      <c r="L3061" s="203"/>
      <c r="M3061" s="203"/>
      <c r="N3061" s="203"/>
      <c r="O3061" s="203"/>
      <c r="P3061" s="203"/>
      <c r="Q3061" s="204"/>
      <c r="R3061" s="204"/>
      <c r="S3061" s="234"/>
      <c r="T3061" s="50"/>
      <c r="U3061" s="50"/>
      <c r="V3061" s="50"/>
      <c r="W3061" s="50"/>
      <c r="X3061" s="50"/>
      <c r="Y3061" s="50"/>
      <c r="Z3061" s="250"/>
      <c r="AA3061" s="238"/>
      <c r="AB3061" s="50"/>
      <c r="AC3061" s="50"/>
      <c r="AD3061" s="50"/>
      <c r="AE3061" s="50"/>
      <c r="AF3061" s="50"/>
      <c r="AG3061" s="50"/>
      <c r="AH3061" s="50"/>
      <c r="AI3061" s="50"/>
      <c r="AJ3061" s="50"/>
      <c r="AK3061" s="50"/>
      <c r="AL3061" s="50"/>
      <c r="AM3061" s="50"/>
      <c r="AN3061" s="50"/>
      <c r="AO3061" s="50"/>
      <c r="AP3061" s="50"/>
      <c r="AQ3061" s="50"/>
      <c r="AR3061" s="50"/>
      <c r="AS3061" s="50"/>
      <c r="AT3061" s="50"/>
      <c r="AU3061" s="50"/>
      <c r="AV3061" s="50"/>
      <c r="AW3061" s="50"/>
      <c r="AX3061" s="50"/>
      <c r="AY3061" s="50"/>
      <c r="AZ3061" s="50"/>
      <c r="BA3061" s="50"/>
      <c r="BB3061" s="50"/>
      <c r="BC3061" s="50"/>
      <c r="BD3061" s="50"/>
      <c r="BE3061" s="50"/>
      <c r="BF3061" s="50"/>
      <c r="BG3061" s="50"/>
      <c r="BH3061" s="50"/>
      <c r="BI3061" s="50"/>
      <c r="BJ3061" s="50"/>
      <c r="BK3061" s="50"/>
      <c r="BL3061" s="50"/>
      <c r="BM3061" s="50"/>
      <c r="BN3061" s="50"/>
      <c r="BO3061" s="50"/>
      <c r="BP3061" s="50"/>
      <c r="BQ3061" s="50"/>
      <c r="BR3061" s="50"/>
      <c r="BS3061" s="50"/>
      <c r="BT3061" s="50"/>
      <c r="BU3061" s="50"/>
      <c r="BV3061" s="50"/>
      <c r="BW3061" s="50"/>
      <c r="BX3061" s="50"/>
      <c r="BY3061" s="50"/>
      <c r="BZ3061" s="50"/>
      <c r="CA3061" s="50"/>
      <c r="CB3061" s="50"/>
      <c r="CC3061" s="50"/>
      <c r="CD3061" s="50"/>
      <c r="CE3061" s="50"/>
      <c r="CF3061" s="50"/>
      <c r="CG3061" s="50"/>
      <c r="CH3061" s="50"/>
      <c r="CI3061" s="50"/>
      <c r="CJ3061" s="50"/>
      <c r="CK3061" s="50"/>
      <c r="CL3061" s="50"/>
      <c r="CM3061" s="50"/>
      <c r="CN3061" s="50"/>
      <c r="CO3061" s="50"/>
      <c r="CP3061" s="50"/>
      <c r="CQ3061" s="50"/>
      <c r="CR3061" s="50"/>
      <c r="CS3061" s="50"/>
      <c r="CT3061" s="50"/>
      <c r="CU3061" s="50"/>
      <c r="CV3061" s="50"/>
      <c r="CW3061" s="50"/>
      <c r="CX3061" s="50"/>
      <c r="CY3061" s="50"/>
      <c r="CZ3061" s="50"/>
      <c r="DA3061" s="50"/>
      <c r="DB3061" s="50"/>
      <c r="DC3061" s="50"/>
      <c r="DD3061" s="50"/>
      <c r="DE3061" s="50"/>
      <c r="DF3061" s="50"/>
    </row>
    <row r="3062" spans="2:110" x14ac:dyDescent="0.2">
      <c r="D3062" s="179"/>
      <c r="E3062" s="203"/>
      <c r="F3062" s="203"/>
      <c r="G3062" s="203"/>
      <c r="H3062" s="203"/>
      <c r="I3062" s="203"/>
      <c r="J3062" s="203"/>
      <c r="K3062" s="203"/>
      <c r="L3062" s="203"/>
      <c r="M3062" s="203"/>
      <c r="N3062" s="203"/>
      <c r="O3062" s="203"/>
      <c r="P3062" s="203"/>
      <c r="Q3062" s="204"/>
      <c r="R3062" s="204"/>
      <c r="S3062" s="234"/>
      <c r="T3062" s="50"/>
      <c r="U3062" s="50"/>
      <c r="V3062" s="50"/>
      <c r="W3062" s="50"/>
      <c r="X3062" s="50"/>
      <c r="Y3062" s="50"/>
      <c r="Z3062" s="250"/>
      <c r="AA3062" s="238"/>
      <c r="AB3062" s="50"/>
      <c r="AC3062" s="50"/>
      <c r="AD3062" s="50"/>
      <c r="AE3062" s="50"/>
      <c r="AF3062" s="50"/>
      <c r="AG3062" s="50"/>
      <c r="AH3062" s="50"/>
      <c r="AI3062" s="50"/>
      <c r="AJ3062" s="50"/>
      <c r="AK3062" s="50"/>
      <c r="AL3062" s="50"/>
      <c r="AM3062" s="50"/>
      <c r="AN3062" s="50"/>
      <c r="AO3062" s="50"/>
      <c r="AP3062" s="50"/>
      <c r="AQ3062" s="50"/>
      <c r="AR3062" s="50"/>
      <c r="AS3062" s="50"/>
      <c r="AT3062" s="50"/>
      <c r="AU3062" s="50"/>
      <c r="AV3062" s="50"/>
      <c r="AW3062" s="50"/>
      <c r="AX3062" s="50"/>
      <c r="AY3062" s="50"/>
      <c r="AZ3062" s="50"/>
      <c r="BA3062" s="50"/>
      <c r="BB3062" s="50"/>
      <c r="BC3062" s="50"/>
      <c r="BD3062" s="50"/>
      <c r="BE3062" s="50"/>
      <c r="BF3062" s="50"/>
      <c r="BG3062" s="50"/>
      <c r="BH3062" s="50"/>
      <c r="BI3062" s="50"/>
      <c r="BJ3062" s="50"/>
      <c r="BK3062" s="50"/>
      <c r="BL3062" s="50"/>
      <c r="BM3062" s="50"/>
      <c r="BN3062" s="50"/>
      <c r="BO3062" s="50"/>
      <c r="BP3062" s="50"/>
      <c r="BQ3062" s="50"/>
      <c r="BR3062" s="50"/>
      <c r="BS3062" s="50"/>
      <c r="BT3062" s="50"/>
      <c r="BU3062" s="50"/>
      <c r="BV3062" s="50"/>
      <c r="BW3062" s="50"/>
      <c r="BX3062" s="50"/>
      <c r="BY3062" s="50"/>
      <c r="BZ3062" s="50"/>
      <c r="CA3062" s="50"/>
      <c r="CB3062" s="50"/>
      <c r="CC3062" s="50"/>
      <c r="CD3062" s="50"/>
      <c r="CE3062" s="50"/>
      <c r="CF3062" s="50"/>
      <c r="CG3062" s="50"/>
      <c r="CH3062" s="50"/>
      <c r="CI3062" s="50"/>
      <c r="CJ3062" s="50"/>
      <c r="CK3062" s="50"/>
      <c r="CL3062" s="50"/>
      <c r="CM3062" s="50"/>
      <c r="CN3062" s="50"/>
      <c r="CO3062" s="50"/>
      <c r="CP3062" s="50"/>
      <c r="CQ3062" s="50"/>
      <c r="CR3062" s="50"/>
      <c r="CS3062" s="50"/>
      <c r="CT3062" s="50"/>
      <c r="CU3062" s="50"/>
      <c r="CV3062" s="50"/>
      <c r="CW3062" s="50"/>
      <c r="CX3062" s="50"/>
      <c r="CY3062" s="50"/>
      <c r="CZ3062" s="50"/>
      <c r="DA3062" s="50"/>
      <c r="DB3062" s="50"/>
      <c r="DC3062" s="50"/>
      <c r="DD3062" s="50"/>
      <c r="DE3062" s="50"/>
      <c r="DF3062" s="50"/>
    </row>
    <row r="3063" spans="2:110" x14ac:dyDescent="0.2">
      <c r="D3063" s="200"/>
      <c r="E3063" s="203"/>
      <c r="F3063" s="203"/>
      <c r="G3063" s="203"/>
      <c r="H3063" s="203"/>
      <c r="I3063" s="203"/>
      <c r="J3063" s="203"/>
      <c r="K3063" s="203"/>
      <c r="L3063" s="203"/>
      <c r="M3063" s="203"/>
      <c r="N3063" s="203"/>
      <c r="O3063" s="203"/>
      <c r="P3063" s="203"/>
      <c r="Q3063" s="204"/>
      <c r="R3063" s="204"/>
      <c r="S3063" s="234"/>
      <c r="T3063" s="50"/>
      <c r="U3063" s="50"/>
      <c r="V3063" s="50"/>
      <c r="W3063" s="50"/>
      <c r="X3063" s="50"/>
      <c r="Y3063" s="50"/>
      <c r="Z3063" s="250"/>
      <c r="AA3063" s="238"/>
      <c r="AB3063" s="50"/>
      <c r="AC3063" s="50"/>
      <c r="AD3063" s="50"/>
      <c r="AE3063" s="50"/>
      <c r="AF3063" s="50"/>
      <c r="AG3063" s="50"/>
      <c r="AH3063" s="50"/>
      <c r="AI3063" s="50"/>
      <c r="AJ3063" s="50"/>
      <c r="AK3063" s="50"/>
      <c r="AL3063" s="50"/>
      <c r="AM3063" s="50"/>
      <c r="AN3063" s="50"/>
      <c r="AO3063" s="50"/>
      <c r="AP3063" s="50"/>
      <c r="AQ3063" s="50"/>
      <c r="AR3063" s="50"/>
      <c r="AS3063" s="50"/>
      <c r="AT3063" s="50"/>
      <c r="AU3063" s="50"/>
      <c r="AV3063" s="50"/>
      <c r="AW3063" s="50"/>
      <c r="AX3063" s="50"/>
      <c r="AY3063" s="50"/>
      <c r="AZ3063" s="50"/>
      <c r="BA3063" s="50"/>
      <c r="BB3063" s="50"/>
      <c r="BC3063" s="50"/>
      <c r="BD3063" s="50"/>
      <c r="BE3063" s="50"/>
      <c r="BF3063" s="50"/>
      <c r="BG3063" s="50"/>
      <c r="BH3063" s="50"/>
      <c r="BI3063" s="50"/>
      <c r="BJ3063" s="50"/>
      <c r="BK3063" s="50"/>
      <c r="BL3063" s="50"/>
      <c r="BM3063" s="50"/>
      <c r="BN3063" s="50"/>
      <c r="BO3063" s="50"/>
      <c r="BP3063" s="50"/>
      <c r="BQ3063" s="50"/>
      <c r="BR3063" s="50"/>
      <c r="BS3063" s="50"/>
      <c r="BT3063" s="50"/>
      <c r="BU3063" s="50"/>
      <c r="BV3063" s="50"/>
      <c r="BW3063" s="50"/>
      <c r="BX3063" s="50"/>
      <c r="BY3063" s="50"/>
      <c r="BZ3063" s="50"/>
      <c r="CA3063" s="50"/>
      <c r="CB3063" s="50"/>
      <c r="CC3063" s="50"/>
      <c r="CD3063" s="50"/>
      <c r="CE3063" s="50"/>
      <c r="CF3063" s="50"/>
      <c r="CG3063" s="50"/>
      <c r="CH3063" s="50"/>
      <c r="CI3063" s="50"/>
      <c r="CJ3063" s="50"/>
      <c r="CK3063" s="50"/>
      <c r="CL3063" s="50"/>
      <c r="CM3063" s="50"/>
      <c r="CN3063" s="50"/>
      <c r="CO3063" s="50"/>
      <c r="CP3063" s="50"/>
      <c r="CQ3063" s="50"/>
      <c r="CR3063" s="50"/>
      <c r="CS3063" s="50"/>
      <c r="CT3063" s="50"/>
      <c r="CU3063" s="50"/>
      <c r="CV3063" s="50"/>
      <c r="CW3063" s="50"/>
      <c r="CX3063" s="50"/>
      <c r="CY3063" s="50"/>
      <c r="CZ3063" s="50"/>
      <c r="DA3063" s="50"/>
      <c r="DB3063" s="50"/>
      <c r="DC3063" s="50"/>
      <c r="DD3063" s="50"/>
      <c r="DE3063" s="50"/>
      <c r="DF3063" s="50"/>
    </row>
    <row r="3064" spans="2:110" x14ac:dyDescent="0.2">
      <c r="E3064" s="203"/>
      <c r="F3064" s="203"/>
      <c r="G3064" s="203"/>
      <c r="H3064" s="203"/>
      <c r="I3064" s="203"/>
      <c r="J3064" s="203"/>
      <c r="K3064" s="203"/>
      <c r="L3064" s="203"/>
      <c r="M3064" s="203"/>
      <c r="N3064" s="203"/>
      <c r="O3064" s="203"/>
      <c r="P3064" s="203"/>
      <c r="Q3064" s="204"/>
      <c r="R3064" s="204"/>
      <c r="S3064" s="234"/>
      <c r="T3064" s="50"/>
      <c r="U3064" s="50"/>
      <c r="V3064" s="50"/>
      <c r="W3064" s="50"/>
      <c r="X3064" s="50"/>
      <c r="Y3064" s="50"/>
      <c r="Z3064" s="250"/>
      <c r="AA3064" s="238"/>
      <c r="AB3064" s="50"/>
      <c r="AC3064" s="50"/>
      <c r="AD3064" s="50"/>
      <c r="AE3064" s="50"/>
      <c r="AF3064" s="50"/>
      <c r="AG3064" s="50"/>
      <c r="AH3064" s="50"/>
      <c r="AI3064" s="50"/>
      <c r="AJ3064" s="50"/>
      <c r="AK3064" s="50"/>
      <c r="AL3064" s="50"/>
      <c r="AM3064" s="50"/>
      <c r="AN3064" s="50"/>
      <c r="AO3064" s="50"/>
      <c r="AP3064" s="50"/>
      <c r="AQ3064" s="50"/>
      <c r="AR3064" s="50"/>
      <c r="AS3064" s="50"/>
      <c r="AT3064" s="50"/>
      <c r="AU3064" s="50"/>
      <c r="AV3064" s="50"/>
      <c r="AW3064" s="50"/>
      <c r="AX3064" s="50"/>
      <c r="AY3064" s="50"/>
      <c r="AZ3064" s="50"/>
      <c r="BA3064" s="50"/>
      <c r="BB3064" s="50"/>
      <c r="BC3064" s="50"/>
      <c r="BD3064" s="50"/>
      <c r="BE3064" s="50"/>
      <c r="BF3064" s="50"/>
      <c r="BG3064" s="50"/>
      <c r="BH3064" s="50"/>
      <c r="BI3064" s="50"/>
      <c r="BJ3064" s="50"/>
      <c r="BK3064" s="50"/>
      <c r="BL3064" s="50"/>
      <c r="BM3064" s="50"/>
      <c r="BN3064" s="50"/>
      <c r="BO3064" s="50"/>
      <c r="BP3064" s="50"/>
      <c r="BQ3064" s="50"/>
      <c r="BR3064" s="50"/>
      <c r="BS3064" s="50"/>
      <c r="BT3064" s="50"/>
      <c r="BU3064" s="50"/>
      <c r="BV3064" s="50"/>
      <c r="BW3064" s="50"/>
      <c r="BX3064" s="50"/>
      <c r="BY3064" s="50"/>
      <c r="BZ3064" s="50"/>
      <c r="CA3064" s="50"/>
      <c r="CB3064" s="50"/>
      <c r="CC3064" s="50"/>
      <c r="CD3064" s="50"/>
      <c r="CE3064" s="50"/>
      <c r="CF3064" s="50"/>
      <c r="CG3064" s="50"/>
      <c r="CH3064" s="50"/>
      <c r="CI3064" s="50"/>
      <c r="CJ3064" s="50"/>
      <c r="CK3064" s="50"/>
      <c r="CL3064" s="50"/>
      <c r="CM3064" s="50"/>
      <c r="CN3064" s="50"/>
      <c r="CO3064" s="50"/>
      <c r="CP3064" s="50"/>
      <c r="CQ3064" s="50"/>
      <c r="CR3064" s="50"/>
      <c r="CS3064" s="50"/>
      <c r="CT3064" s="50"/>
      <c r="CU3064" s="50"/>
      <c r="CV3064" s="50"/>
      <c r="CW3064" s="50"/>
      <c r="CX3064" s="50"/>
      <c r="CY3064" s="50"/>
      <c r="CZ3064" s="50"/>
      <c r="DA3064" s="50"/>
      <c r="DB3064" s="50"/>
      <c r="DC3064" s="50"/>
      <c r="DD3064" s="50"/>
      <c r="DE3064" s="50"/>
      <c r="DF3064" s="50"/>
    </row>
    <row r="3065" spans="2:110" x14ac:dyDescent="0.2">
      <c r="E3065" s="203"/>
      <c r="F3065" s="203"/>
      <c r="G3065" s="203"/>
      <c r="H3065" s="203"/>
      <c r="I3065" s="203"/>
      <c r="J3065" s="203"/>
      <c r="K3065" s="203"/>
      <c r="L3065" s="203"/>
      <c r="M3065" s="203"/>
      <c r="N3065" s="203"/>
      <c r="O3065" s="203"/>
      <c r="P3065" s="203"/>
      <c r="Q3065" s="204"/>
      <c r="R3065" s="204"/>
      <c r="S3065" s="234"/>
      <c r="T3065" s="50"/>
      <c r="U3065" s="50"/>
      <c r="V3065" s="50"/>
      <c r="W3065" s="50"/>
      <c r="X3065" s="50"/>
      <c r="Y3065" s="50"/>
      <c r="Z3065" s="250"/>
      <c r="AA3065" s="238"/>
      <c r="AB3065" s="50"/>
      <c r="AC3065" s="50"/>
      <c r="AD3065" s="50"/>
      <c r="AE3065" s="50"/>
      <c r="AF3065" s="50"/>
      <c r="AG3065" s="50"/>
      <c r="AH3065" s="50"/>
      <c r="AI3065" s="50"/>
      <c r="AJ3065" s="50"/>
      <c r="AK3065" s="50"/>
      <c r="AL3065" s="50"/>
      <c r="AM3065" s="50"/>
      <c r="AN3065" s="50"/>
      <c r="AO3065" s="50"/>
      <c r="AP3065" s="50"/>
      <c r="AQ3065" s="50"/>
      <c r="AR3065" s="50"/>
      <c r="AS3065" s="50"/>
      <c r="AT3065" s="50"/>
      <c r="AU3065" s="50"/>
      <c r="AV3065" s="50"/>
      <c r="AW3065" s="50"/>
      <c r="AX3065" s="50"/>
      <c r="AY3065" s="50"/>
      <c r="AZ3065" s="50"/>
      <c r="BA3065" s="50"/>
      <c r="BB3065" s="50"/>
      <c r="BC3065" s="50"/>
      <c r="BD3065" s="50"/>
      <c r="BE3065" s="50"/>
      <c r="BF3065" s="50"/>
      <c r="BG3065" s="50"/>
      <c r="BH3065" s="50"/>
      <c r="BI3065" s="50"/>
      <c r="BJ3065" s="50"/>
      <c r="BK3065" s="50"/>
      <c r="BL3065" s="50"/>
      <c r="BM3065" s="50"/>
      <c r="BN3065" s="50"/>
      <c r="BO3065" s="50"/>
      <c r="BP3065" s="50"/>
      <c r="BQ3065" s="50"/>
      <c r="BR3065" s="50"/>
      <c r="BS3065" s="50"/>
      <c r="BT3065" s="50"/>
      <c r="BU3065" s="50"/>
      <c r="BV3065" s="50"/>
      <c r="BW3065" s="50"/>
      <c r="BX3065" s="50"/>
      <c r="BY3065" s="50"/>
      <c r="BZ3065" s="50"/>
      <c r="CA3065" s="50"/>
      <c r="CB3065" s="50"/>
      <c r="CC3065" s="50"/>
      <c r="CD3065" s="50"/>
      <c r="CE3065" s="50"/>
      <c r="CF3065" s="50"/>
      <c r="CG3065" s="50"/>
      <c r="CH3065" s="50"/>
      <c r="CI3065" s="50"/>
      <c r="CJ3065" s="50"/>
      <c r="CK3065" s="50"/>
      <c r="CL3065" s="50"/>
      <c r="CM3065" s="50"/>
      <c r="CN3065" s="50"/>
      <c r="CO3065" s="50"/>
      <c r="CP3065" s="50"/>
      <c r="CQ3065" s="50"/>
      <c r="CR3065" s="50"/>
      <c r="CS3065" s="50"/>
      <c r="CT3065" s="50"/>
      <c r="CU3065" s="50"/>
      <c r="CV3065" s="50"/>
      <c r="CW3065" s="50"/>
      <c r="CX3065" s="50"/>
      <c r="CY3065" s="50"/>
      <c r="CZ3065" s="50"/>
      <c r="DA3065" s="50"/>
      <c r="DB3065" s="50"/>
      <c r="DC3065" s="50"/>
      <c r="DD3065" s="50"/>
      <c r="DE3065" s="50"/>
      <c r="DF3065" s="50"/>
    </row>
    <row r="3066" spans="2:110" x14ac:dyDescent="0.2">
      <c r="E3066" s="203"/>
      <c r="F3066" s="203"/>
      <c r="G3066" s="203"/>
      <c r="H3066" s="203"/>
      <c r="I3066" s="203"/>
      <c r="J3066" s="203"/>
      <c r="K3066" s="203"/>
      <c r="L3066" s="203"/>
      <c r="M3066" s="203"/>
      <c r="N3066" s="203"/>
      <c r="O3066" s="203"/>
      <c r="P3066" s="203"/>
      <c r="Q3066" s="204"/>
      <c r="R3066" s="204"/>
      <c r="S3066" s="234"/>
      <c r="T3066" s="50"/>
      <c r="U3066" s="50"/>
      <c r="V3066" s="50"/>
      <c r="W3066" s="50"/>
      <c r="X3066" s="50"/>
      <c r="Y3066" s="50"/>
      <c r="Z3066" s="250"/>
      <c r="AA3066" s="238"/>
      <c r="AB3066" s="50"/>
      <c r="AC3066" s="50"/>
      <c r="AD3066" s="50"/>
      <c r="AE3066" s="50"/>
      <c r="AF3066" s="50"/>
      <c r="AG3066" s="50"/>
      <c r="AH3066" s="50"/>
      <c r="AI3066" s="50"/>
      <c r="AJ3066" s="50"/>
      <c r="AK3066" s="50"/>
      <c r="AL3066" s="50"/>
      <c r="AM3066" s="50"/>
      <c r="AN3066" s="50"/>
      <c r="AO3066" s="50"/>
      <c r="AP3066" s="50"/>
      <c r="AQ3066" s="50"/>
      <c r="AR3066" s="50"/>
      <c r="AS3066" s="50"/>
      <c r="AT3066" s="50"/>
      <c r="AU3066" s="50"/>
      <c r="AV3066" s="50"/>
      <c r="AW3066" s="50"/>
      <c r="AX3066" s="50"/>
      <c r="AY3066" s="50"/>
      <c r="AZ3066" s="50"/>
      <c r="BA3066" s="50"/>
      <c r="BB3066" s="50"/>
      <c r="BC3066" s="50"/>
      <c r="BD3066" s="50"/>
      <c r="BE3066" s="50"/>
      <c r="BF3066" s="50"/>
      <c r="BG3066" s="50"/>
      <c r="BH3066" s="50"/>
      <c r="BI3066" s="50"/>
      <c r="BJ3066" s="50"/>
      <c r="BK3066" s="50"/>
      <c r="BL3066" s="50"/>
      <c r="BM3066" s="50"/>
      <c r="BN3066" s="50"/>
      <c r="BO3066" s="50"/>
      <c r="BP3066" s="50"/>
      <c r="BQ3066" s="50"/>
      <c r="BR3066" s="50"/>
      <c r="BS3066" s="50"/>
      <c r="BT3066" s="50"/>
      <c r="BU3066" s="50"/>
      <c r="BV3066" s="50"/>
      <c r="BW3066" s="50"/>
      <c r="BX3066" s="50"/>
      <c r="BY3066" s="50"/>
      <c r="BZ3066" s="50"/>
      <c r="CA3066" s="50"/>
      <c r="CB3066" s="50"/>
      <c r="CC3066" s="50"/>
      <c r="CD3066" s="50"/>
      <c r="CE3066" s="50"/>
      <c r="CF3066" s="50"/>
      <c r="CG3066" s="50"/>
      <c r="CH3066" s="50"/>
      <c r="CI3066" s="50"/>
      <c r="CJ3066" s="50"/>
      <c r="CK3066" s="50"/>
      <c r="CL3066" s="50"/>
      <c r="CM3066" s="50"/>
      <c r="CN3066" s="50"/>
      <c r="CO3066" s="50"/>
      <c r="CP3066" s="50"/>
      <c r="CQ3066" s="50"/>
      <c r="CR3066" s="50"/>
      <c r="CS3066" s="50"/>
      <c r="CT3066" s="50"/>
      <c r="CU3066" s="50"/>
      <c r="CV3066" s="50"/>
      <c r="CW3066" s="50"/>
      <c r="CX3066" s="50"/>
      <c r="CY3066" s="50"/>
      <c r="CZ3066" s="50"/>
      <c r="DA3066" s="50"/>
      <c r="DB3066" s="50"/>
      <c r="DC3066" s="50"/>
      <c r="DD3066" s="50"/>
      <c r="DE3066" s="50"/>
      <c r="DF3066" s="50"/>
    </row>
    <row r="3067" spans="2:110" x14ac:dyDescent="0.2">
      <c r="D3067" s="200"/>
      <c r="E3067" s="203"/>
      <c r="F3067" s="203"/>
      <c r="G3067" s="203"/>
      <c r="H3067" s="203"/>
      <c r="I3067" s="203"/>
      <c r="J3067" s="203"/>
      <c r="K3067" s="203"/>
      <c r="L3067" s="203"/>
      <c r="M3067" s="203"/>
      <c r="N3067" s="203"/>
      <c r="O3067" s="203"/>
      <c r="P3067" s="203"/>
      <c r="Q3067" s="204"/>
      <c r="R3067" s="204"/>
      <c r="S3067" s="234"/>
      <c r="T3067" s="50"/>
      <c r="U3067" s="50"/>
      <c r="V3067" s="50"/>
      <c r="W3067" s="50"/>
      <c r="X3067" s="50"/>
      <c r="Y3067" s="50"/>
      <c r="Z3067" s="250"/>
      <c r="AA3067" s="238"/>
      <c r="AB3067" s="50"/>
      <c r="AC3067" s="50"/>
      <c r="AD3067" s="50"/>
      <c r="AE3067" s="50"/>
      <c r="AF3067" s="50"/>
      <c r="AG3067" s="50"/>
      <c r="AH3067" s="50"/>
      <c r="AI3067" s="50"/>
      <c r="AJ3067" s="50"/>
      <c r="AK3067" s="50"/>
      <c r="AL3067" s="50"/>
      <c r="AM3067" s="50"/>
      <c r="AN3067" s="50"/>
      <c r="AO3067" s="50"/>
      <c r="AP3067" s="50"/>
      <c r="AQ3067" s="50"/>
      <c r="AR3067" s="50"/>
      <c r="AS3067" s="50"/>
      <c r="AT3067" s="50"/>
      <c r="AU3067" s="50"/>
      <c r="AV3067" s="50"/>
      <c r="AW3067" s="50"/>
      <c r="AX3067" s="50"/>
      <c r="AY3067" s="50"/>
      <c r="AZ3067" s="50"/>
      <c r="BA3067" s="50"/>
      <c r="BB3067" s="50"/>
      <c r="BC3067" s="50"/>
      <c r="BD3067" s="50"/>
      <c r="BE3067" s="50"/>
      <c r="BF3067" s="50"/>
      <c r="BG3067" s="50"/>
      <c r="BH3067" s="50"/>
      <c r="BI3067" s="50"/>
      <c r="BJ3067" s="50"/>
      <c r="BK3067" s="50"/>
      <c r="BL3067" s="50"/>
      <c r="BM3067" s="50"/>
      <c r="BN3067" s="50"/>
      <c r="BO3067" s="50"/>
      <c r="BP3067" s="50"/>
      <c r="BQ3067" s="50"/>
      <c r="BR3067" s="50"/>
      <c r="BS3067" s="50"/>
      <c r="BT3067" s="50"/>
      <c r="BU3067" s="50"/>
      <c r="BV3067" s="50"/>
      <c r="BW3067" s="50"/>
      <c r="BX3067" s="50"/>
      <c r="BY3067" s="50"/>
      <c r="BZ3067" s="50"/>
      <c r="CA3067" s="50"/>
      <c r="CB3067" s="50"/>
      <c r="CC3067" s="50"/>
      <c r="CD3067" s="50"/>
      <c r="CE3067" s="50"/>
      <c r="CF3067" s="50"/>
      <c r="CG3067" s="50"/>
      <c r="CH3067" s="50"/>
      <c r="CI3067" s="50"/>
      <c r="CJ3067" s="50"/>
      <c r="CK3067" s="50"/>
      <c r="CL3067" s="50"/>
      <c r="CM3067" s="50"/>
      <c r="CN3067" s="50"/>
      <c r="CO3067" s="50"/>
      <c r="CP3067" s="50"/>
      <c r="CQ3067" s="50"/>
      <c r="CR3067" s="50"/>
      <c r="CS3067" s="50"/>
      <c r="CT3067" s="50"/>
      <c r="CU3067" s="50"/>
      <c r="CV3067" s="50"/>
      <c r="CW3067" s="50"/>
      <c r="CX3067" s="50"/>
      <c r="CY3067" s="50"/>
      <c r="CZ3067" s="50"/>
      <c r="DA3067" s="50"/>
      <c r="DB3067" s="50"/>
      <c r="DC3067" s="50"/>
      <c r="DD3067" s="50"/>
      <c r="DE3067" s="50"/>
      <c r="DF3067" s="50"/>
    </row>
    <row r="3068" spans="2:110" x14ac:dyDescent="0.2">
      <c r="E3068" s="203"/>
      <c r="F3068" s="203"/>
      <c r="G3068" s="203"/>
      <c r="H3068" s="203"/>
      <c r="I3068" s="203"/>
      <c r="J3068" s="203"/>
      <c r="K3068" s="203"/>
      <c r="L3068" s="203"/>
      <c r="M3068" s="203"/>
      <c r="N3068" s="203"/>
      <c r="O3068" s="203"/>
      <c r="P3068" s="203"/>
      <c r="Q3068" s="204"/>
      <c r="R3068" s="204"/>
      <c r="S3068" s="234"/>
      <c r="T3068" s="50"/>
      <c r="U3068" s="50"/>
      <c r="V3068" s="50"/>
      <c r="W3068" s="50"/>
      <c r="X3068" s="50"/>
      <c r="Y3068" s="50"/>
      <c r="Z3068" s="250"/>
      <c r="AA3068" s="238"/>
      <c r="AB3068" s="50"/>
      <c r="AC3068" s="50"/>
      <c r="AD3068" s="50"/>
      <c r="AE3068" s="50"/>
      <c r="AF3068" s="50"/>
      <c r="AG3068" s="50"/>
      <c r="AH3068" s="50"/>
      <c r="AI3068" s="50"/>
      <c r="AJ3068" s="50"/>
      <c r="AK3068" s="50"/>
      <c r="AL3068" s="50"/>
      <c r="AM3068" s="50"/>
      <c r="AN3068" s="50"/>
      <c r="AO3068" s="50"/>
      <c r="AP3068" s="50"/>
      <c r="AQ3068" s="50"/>
      <c r="AR3068" s="50"/>
      <c r="AS3068" s="50"/>
      <c r="AT3068" s="50"/>
      <c r="AU3068" s="50"/>
      <c r="AV3068" s="50"/>
      <c r="AW3068" s="50"/>
      <c r="AX3068" s="50"/>
      <c r="AY3068" s="50"/>
      <c r="AZ3068" s="50"/>
      <c r="BA3068" s="50"/>
      <c r="BB3068" s="50"/>
      <c r="BC3068" s="50"/>
      <c r="BD3068" s="50"/>
      <c r="BE3068" s="50"/>
      <c r="BF3068" s="50"/>
      <c r="BG3068" s="50"/>
      <c r="BH3068" s="50"/>
      <c r="BI3068" s="50"/>
      <c r="BJ3068" s="50"/>
      <c r="BK3068" s="50"/>
      <c r="BL3068" s="50"/>
      <c r="BM3068" s="50"/>
      <c r="BN3068" s="50"/>
      <c r="BO3068" s="50"/>
      <c r="BP3068" s="50"/>
      <c r="BQ3068" s="50"/>
      <c r="BR3068" s="50"/>
      <c r="BS3068" s="50"/>
      <c r="BT3068" s="50"/>
      <c r="BU3068" s="50"/>
      <c r="BV3068" s="50"/>
      <c r="BW3068" s="50"/>
      <c r="BX3068" s="50"/>
      <c r="BY3068" s="50"/>
      <c r="BZ3068" s="50"/>
      <c r="CA3068" s="50"/>
      <c r="CB3068" s="50"/>
      <c r="CC3068" s="50"/>
      <c r="CD3068" s="50"/>
      <c r="CE3068" s="50"/>
      <c r="CF3068" s="50"/>
      <c r="CG3068" s="50"/>
      <c r="CH3068" s="50"/>
      <c r="CI3068" s="50"/>
      <c r="CJ3068" s="50"/>
      <c r="CK3068" s="50"/>
      <c r="CL3068" s="50"/>
      <c r="CM3068" s="50"/>
      <c r="CN3068" s="50"/>
      <c r="CO3068" s="50"/>
      <c r="CP3068" s="50"/>
      <c r="CQ3068" s="50"/>
      <c r="CR3068" s="50"/>
      <c r="CS3068" s="50"/>
      <c r="CT3068" s="50"/>
      <c r="CU3068" s="50"/>
      <c r="CV3068" s="50"/>
      <c r="CW3068" s="50"/>
      <c r="CX3068" s="50"/>
      <c r="CY3068" s="50"/>
      <c r="CZ3068" s="50"/>
      <c r="DA3068" s="50"/>
      <c r="DB3068" s="50"/>
      <c r="DC3068" s="50"/>
      <c r="DD3068" s="50"/>
      <c r="DE3068" s="50"/>
      <c r="DF3068" s="50"/>
    </row>
    <row r="3069" spans="2:110" x14ac:dyDescent="0.2">
      <c r="E3069" s="203"/>
      <c r="F3069" s="203"/>
      <c r="G3069" s="203"/>
      <c r="H3069" s="203"/>
      <c r="I3069" s="203"/>
      <c r="J3069" s="203"/>
      <c r="K3069" s="203"/>
      <c r="L3069" s="203"/>
      <c r="M3069" s="203"/>
      <c r="N3069" s="203"/>
      <c r="O3069" s="203"/>
      <c r="P3069" s="203"/>
      <c r="Q3069" s="204"/>
      <c r="R3069" s="204"/>
      <c r="S3069" s="234"/>
      <c r="T3069" s="50"/>
      <c r="U3069" s="50"/>
      <c r="V3069" s="50"/>
      <c r="W3069" s="50"/>
      <c r="X3069" s="50"/>
      <c r="Y3069" s="50"/>
      <c r="Z3069" s="250"/>
      <c r="AA3069" s="238"/>
      <c r="AB3069" s="50"/>
      <c r="AC3069" s="50"/>
      <c r="AD3069" s="50"/>
      <c r="AE3069" s="50"/>
      <c r="AF3069" s="50"/>
      <c r="AG3069" s="50"/>
      <c r="AH3069" s="50"/>
      <c r="AI3069" s="50"/>
      <c r="AJ3069" s="50"/>
      <c r="AK3069" s="50"/>
      <c r="AL3069" s="50"/>
      <c r="AM3069" s="50"/>
      <c r="AN3069" s="50"/>
      <c r="AO3069" s="50"/>
      <c r="AP3069" s="50"/>
      <c r="AQ3069" s="50"/>
      <c r="AR3069" s="50"/>
      <c r="AS3069" s="50"/>
      <c r="AT3069" s="50"/>
      <c r="AU3069" s="50"/>
      <c r="AV3069" s="50"/>
      <c r="AW3069" s="50"/>
      <c r="AX3069" s="50"/>
      <c r="AY3069" s="50"/>
      <c r="AZ3069" s="50"/>
      <c r="BA3069" s="50"/>
      <c r="BB3069" s="50"/>
      <c r="BC3069" s="50"/>
      <c r="BD3069" s="50"/>
      <c r="BE3069" s="50"/>
      <c r="BF3069" s="50"/>
      <c r="BG3069" s="50"/>
      <c r="BH3069" s="50"/>
      <c r="BI3069" s="50"/>
      <c r="BJ3069" s="50"/>
      <c r="BK3069" s="50"/>
      <c r="BL3069" s="50"/>
      <c r="BM3069" s="50"/>
      <c r="BN3069" s="50"/>
      <c r="BO3069" s="50"/>
      <c r="BP3069" s="50"/>
      <c r="BQ3069" s="50"/>
      <c r="BR3069" s="50"/>
      <c r="BS3069" s="50"/>
      <c r="BT3069" s="50"/>
      <c r="BU3069" s="50"/>
      <c r="BV3069" s="50"/>
      <c r="BW3069" s="50"/>
      <c r="BX3069" s="50"/>
      <c r="BY3069" s="50"/>
      <c r="BZ3069" s="50"/>
      <c r="CA3069" s="50"/>
      <c r="CB3069" s="50"/>
      <c r="CC3069" s="50"/>
      <c r="CD3069" s="50"/>
      <c r="CE3069" s="50"/>
      <c r="CF3069" s="50"/>
      <c r="CG3069" s="50"/>
      <c r="CH3069" s="50"/>
      <c r="CI3069" s="50"/>
      <c r="CJ3069" s="50"/>
      <c r="CK3069" s="50"/>
      <c r="CL3069" s="50"/>
      <c r="CM3069" s="50"/>
      <c r="CN3069" s="50"/>
      <c r="CO3069" s="50"/>
      <c r="CP3069" s="50"/>
      <c r="CQ3069" s="50"/>
      <c r="CR3069" s="50"/>
      <c r="CS3069" s="50"/>
      <c r="CT3069" s="50"/>
      <c r="CU3069" s="50"/>
      <c r="CV3069" s="50"/>
      <c r="CW3069" s="50"/>
      <c r="CX3069" s="50"/>
      <c r="CY3069" s="50"/>
      <c r="CZ3069" s="50"/>
      <c r="DA3069" s="50"/>
      <c r="DB3069" s="50"/>
      <c r="DC3069" s="50"/>
      <c r="DD3069" s="50"/>
      <c r="DE3069" s="50"/>
      <c r="DF3069" s="50"/>
    </row>
    <row r="3070" spans="2:110" x14ac:dyDescent="0.2">
      <c r="E3070" s="203"/>
      <c r="F3070" s="203"/>
      <c r="G3070" s="203"/>
      <c r="H3070" s="203"/>
      <c r="I3070" s="203"/>
      <c r="J3070" s="203"/>
      <c r="K3070" s="203"/>
      <c r="L3070" s="203"/>
      <c r="M3070" s="203"/>
      <c r="N3070" s="203"/>
      <c r="O3070" s="203"/>
      <c r="P3070" s="203"/>
      <c r="Q3070" s="204"/>
      <c r="R3070" s="204"/>
      <c r="S3070" s="234"/>
      <c r="T3070" s="50"/>
      <c r="U3070" s="50"/>
      <c r="V3070" s="50"/>
      <c r="W3070" s="50"/>
      <c r="X3070" s="50"/>
      <c r="Y3070" s="50"/>
      <c r="Z3070" s="250"/>
      <c r="AA3070" s="238"/>
      <c r="AB3070" s="50"/>
      <c r="AC3070" s="50"/>
      <c r="AD3070" s="50"/>
      <c r="AE3070" s="50"/>
      <c r="AF3070" s="50"/>
      <c r="AG3070" s="50"/>
      <c r="AH3070" s="50"/>
      <c r="AI3070" s="50"/>
      <c r="AJ3070" s="50"/>
      <c r="AK3070" s="50"/>
      <c r="AL3070" s="50"/>
      <c r="AM3070" s="50"/>
      <c r="AN3070" s="50"/>
      <c r="AO3070" s="50"/>
      <c r="AP3070" s="50"/>
      <c r="AQ3070" s="50"/>
      <c r="AR3070" s="50"/>
      <c r="AS3070" s="50"/>
      <c r="AT3070" s="50"/>
      <c r="AU3070" s="50"/>
      <c r="AV3070" s="50"/>
      <c r="AW3070" s="50"/>
      <c r="AX3070" s="50"/>
      <c r="AY3070" s="50"/>
      <c r="AZ3070" s="50"/>
      <c r="BA3070" s="50"/>
      <c r="BB3070" s="50"/>
      <c r="BC3070" s="50"/>
      <c r="BD3070" s="50"/>
      <c r="BE3070" s="50"/>
      <c r="BF3070" s="50"/>
      <c r="BG3070" s="50"/>
      <c r="BH3070" s="50"/>
      <c r="BI3070" s="50"/>
      <c r="BJ3070" s="50"/>
      <c r="BK3070" s="50"/>
      <c r="BL3070" s="50"/>
      <c r="BM3070" s="50"/>
      <c r="BN3070" s="50"/>
      <c r="BO3070" s="50"/>
      <c r="BP3070" s="50"/>
      <c r="BQ3070" s="50"/>
      <c r="BR3070" s="50"/>
      <c r="BS3070" s="50"/>
      <c r="BT3070" s="50"/>
      <c r="BU3070" s="50"/>
      <c r="BV3070" s="50"/>
      <c r="BW3070" s="50"/>
      <c r="BX3070" s="50"/>
      <c r="BY3070" s="50"/>
      <c r="BZ3070" s="50"/>
      <c r="CA3070" s="50"/>
      <c r="CB3070" s="50"/>
      <c r="CC3070" s="50"/>
      <c r="CD3070" s="50"/>
      <c r="CE3070" s="50"/>
      <c r="CF3070" s="50"/>
      <c r="CG3070" s="50"/>
      <c r="CH3070" s="50"/>
      <c r="CI3070" s="50"/>
      <c r="CJ3070" s="50"/>
      <c r="CK3070" s="50"/>
      <c r="CL3070" s="50"/>
      <c r="CM3070" s="50"/>
      <c r="CN3070" s="50"/>
      <c r="CO3070" s="50"/>
      <c r="CP3070" s="50"/>
      <c r="CQ3070" s="50"/>
      <c r="CR3070" s="50"/>
      <c r="CS3070" s="50"/>
      <c r="CT3070" s="50"/>
      <c r="CU3070" s="50"/>
      <c r="CV3070" s="50"/>
      <c r="CW3070" s="50"/>
      <c r="CX3070" s="50"/>
      <c r="CY3070" s="50"/>
      <c r="CZ3070" s="50"/>
      <c r="DA3070" s="50"/>
      <c r="DB3070" s="50"/>
      <c r="DC3070" s="50"/>
      <c r="DD3070" s="50"/>
      <c r="DE3070" s="50"/>
      <c r="DF3070" s="50"/>
    </row>
    <row r="3071" spans="2:110" x14ac:dyDescent="0.2">
      <c r="E3071" s="203"/>
      <c r="F3071" s="203"/>
      <c r="G3071" s="203"/>
      <c r="H3071" s="203"/>
      <c r="I3071" s="203"/>
      <c r="J3071" s="203"/>
      <c r="K3071" s="203"/>
      <c r="L3071" s="203"/>
      <c r="M3071" s="203"/>
      <c r="N3071" s="203"/>
      <c r="O3071" s="203"/>
      <c r="P3071" s="203"/>
      <c r="Q3071" s="204"/>
      <c r="R3071" s="204"/>
      <c r="S3071" s="234"/>
      <c r="T3071" s="50"/>
      <c r="U3071" s="50"/>
      <c r="V3071" s="50"/>
      <c r="W3071" s="50"/>
      <c r="X3071" s="50"/>
      <c r="Y3071" s="50"/>
      <c r="Z3071" s="250"/>
      <c r="AA3071" s="238"/>
      <c r="AB3071" s="50"/>
      <c r="AC3071" s="50"/>
      <c r="AD3071" s="50"/>
      <c r="AE3071" s="50"/>
      <c r="AF3071" s="50"/>
      <c r="AG3071" s="50"/>
      <c r="AH3071" s="50"/>
      <c r="AI3071" s="50"/>
      <c r="AJ3071" s="50"/>
      <c r="AK3071" s="50"/>
      <c r="AL3071" s="50"/>
      <c r="AM3071" s="50"/>
      <c r="AN3071" s="50"/>
      <c r="AO3071" s="50"/>
      <c r="AP3071" s="50"/>
      <c r="AQ3071" s="50"/>
      <c r="AR3071" s="50"/>
      <c r="AS3071" s="50"/>
      <c r="AT3071" s="50"/>
      <c r="AU3071" s="50"/>
      <c r="AV3071" s="50"/>
      <c r="AW3071" s="50"/>
      <c r="AX3071" s="50"/>
      <c r="AY3071" s="50"/>
      <c r="AZ3071" s="50"/>
      <c r="BA3071" s="50"/>
      <c r="BB3071" s="50"/>
      <c r="BC3071" s="50"/>
      <c r="BD3071" s="50"/>
      <c r="BE3071" s="50"/>
      <c r="BF3071" s="50"/>
      <c r="BG3071" s="50"/>
      <c r="BH3071" s="50"/>
      <c r="BI3071" s="50"/>
      <c r="BJ3071" s="50"/>
      <c r="BK3071" s="50"/>
      <c r="BL3071" s="50"/>
      <c r="BM3071" s="50"/>
      <c r="BN3071" s="50"/>
      <c r="BO3071" s="50"/>
      <c r="BP3071" s="50"/>
      <c r="BQ3071" s="50"/>
      <c r="BR3071" s="50"/>
      <c r="BS3071" s="50"/>
      <c r="BT3071" s="50"/>
      <c r="BU3071" s="50"/>
      <c r="BV3071" s="50"/>
      <c r="BW3071" s="50"/>
      <c r="BX3071" s="50"/>
      <c r="BY3071" s="50"/>
      <c r="BZ3071" s="50"/>
      <c r="CA3071" s="50"/>
      <c r="CB3071" s="50"/>
      <c r="CC3071" s="50"/>
      <c r="CD3071" s="50"/>
      <c r="CE3071" s="50"/>
      <c r="CF3071" s="50"/>
      <c r="CG3071" s="50"/>
      <c r="CH3071" s="50"/>
      <c r="CI3071" s="50"/>
      <c r="CJ3071" s="50"/>
      <c r="CK3071" s="50"/>
      <c r="CL3071" s="50"/>
      <c r="CM3071" s="50"/>
      <c r="CN3071" s="50"/>
      <c r="CO3071" s="50"/>
      <c r="CP3071" s="50"/>
      <c r="CQ3071" s="50"/>
      <c r="CR3071" s="50"/>
      <c r="CS3071" s="50"/>
      <c r="CT3071" s="50"/>
      <c r="CU3071" s="50"/>
      <c r="CV3071" s="50"/>
      <c r="CW3071" s="50"/>
      <c r="CX3071" s="50"/>
      <c r="CY3071" s="50"/>
      <c r="CZ3071" s="50"/>
      <c r="DA3071" s="50"/>
      <c r="DB3071" s="50"/>
      <c r="DC3071" s="50"/>
      <c r="DD3071" s="50"/>
      <c r="DE3071" s="50"/>
      <c r="DF3071" s="50"/>
    </row>
    <row r="3072" spans="2:110" x14ac:dyDescent="0.2">
      <c r="B3072" s="173"/>
      <c r="E3072" s="203"/>
      <c r="F3072" s="203"/>
      <c r="G3072" s="203"/>
      <c r="H3072" s="203"/>
      <c r="I3072" s="203"/>
      <c r="J3072" s="203"/>
      <c r="K3072" s="203"/>
      <c r="L3072" s="203"/>
      <c r="M3072" s="203"/>
      <c r="N3072" s="203"/>
      <c r="O3072" s="203"/>
      <c r="P3072" s="203"/>
      <c r="Q3072" s="204"/>
      <c r="R3072" s="204"/>
      <c r="S3072" s="234"/>
      <c r="T3072" s="50"/>
      <c r="U3072" s="50"/>
      <c r="V3072" s="50"/>
      <c r="W3072" s="50"/>
      <c r="X3072" s="50"/>
      <c r="Y3072" s="50"/>
      <c r="Z3072" s="250"/>
      <c r="AA3072" s="238"/>
      <c r="AB3072" s="50"/>
      <c r="AC3072" s="50"/>
      <c r="AD3072" s="50"/>
      <c r="AE3072" s="50"/>
      <c r="AF3072" s="50"/>
      <c r="AG3072" s="50"/>
      <c r="AH3072" s="50"/>
      <c r="AI3072" s="50"/>
      <c r="AJ3072" s="50"/>
      <c r="AK3072" s="50"/>
      <c r="AL3072" s="50"/>
      <c r="AM3072" s="50"/>
      <c r="AN3072" s="50"/>
      <c r="AO3072" s="50"/>
      <c r="AP3072" s="50"/>
      <c r="AQ3072" s="50"/>
      <c r="AR3072" s="50"/>
      <c r="AS3072" s="50"/>
      <c r="AT3072" s="50"/>
      <c r="AU3072" s="50"/>
      <c r="AV3072" s="50"/>
      <c r="AW3072" s="50"/>
      <c r="AX3072" s="50"/>
      <c r="AY3072" s="50"/>
      <c r="AZ3072" s="50"/>
      <c r="BA3072" s="50"/>
      <c r="BB3072" s="50"/>
      <c r="BC3072" s="50"/>
      <c r="BD3072" s="50"/>
      <c r="BE3072" s="50"/>
      <c r="BF3072" s="50"/>
      <c r="BG3072" s="50"/>
      <c r="BH3072" s="50"/>
      <c r="BI3072" s="50"/>
      <c r="BJ3072" s="50"/>
      <c r="BK3072" s="50"/>
      <c r="BL3072" s="50"/>
      <c r="BM3072" s="50"/>
      <c r="BN3072" s="50"/>
      <c r="BO3072" s="50"/>
      <c r="BP3072" s="50"/>
      <c r="BQ3072" s="50"/>
      <c r="BR3072" s="50"/>
      <c r="BS3072" s="50"/>
      <c r="BT3072" s="50"/>
      <c r="BU3072" s="50"/>
      <c r="BV3072" s="50"/>
      <c r="BW3072" s="50"/>
      <c r="BX3072" s="50"/>
      <c r="BY3072" s="50"/>
      <c r="BZ3072" s="50"/>
      <c r="CA3072" s="50"/>
      <c r="CB3072" s="50"/>
      <c r="CC3072" s="50"/>
      <c r="CD3072" s="50"/>
      <c r="CE3072" s="50"/>
      <c r="CF3072" s="50"/>
      <c r="CG3072" s="50"/>
      <c r="CH3072" s="50"/>
      <c r="CI3072" s="50"/>
      <c r="CJ3072" s="50"/>
      <c r="CK3072" s="50"/>
      <c r="CL3072" s="50"/>
      <c r="CM3072" s="50"/>
      <c r="CN3072" s="50"/>
      <c r="CO3072" s="50"/>
      <c r="CP3072" s="50"/>
      <c r="CQ3072" s="50"/>
      <c r="CR3072" s="50"/>
      <c r="CS3072" s="50"/>
      <c r="CT3072" s="50"/>
      <c r="CU3072" s="50"/>
      <c r="CV3072" s="50"/>
      <c r="CW3072" s="50"/>
      <c r="CX3072" s="50"/>
      <c r="CY3072" s="50"/>
      <c r="CZ3072" s="50"/>
      <c r="DA3072" s="50"/>
      <c r="DB3072" s="50"/>
      <c r="DC3072" s="50"/>
      <c r="DD3072" s="50"/>
      <c r="DE3072" s="50"/>
      <c r="DF3072" s="50"/>
    </row>
    <row r="3073" spans="2:110" x14ac:dyDescent="0.2">
      <c r="B3073" s="173"/>
      <c r="E3073" s="203"/>
      <c r="F3073" s="203"/>
      <c r="G3073" s="203"/>
      <c r="H3073" s="203"/>
      <c r="I3073" s="203"/>
      <c r="J3073" s="203"/>
      <c r="K3073" s="203"/>
      <c r="L3073" s="203"/>
      <c r="M3073" s="203"/>
      <c r="N3073" s="203"/>
      <c r="O3073" s="203"/>
      <c r="P3073" s="203"/>
      <c r="Q3073" s="204"/>
      <c r="R3073" s="204"/>
      <c r="S3073" s="234"/>
      <c r="T3073" s="50"/>
      <c r="U3073" s="50"/>
      <c r="V3073" s="50"/>
      <c r="W3073" s="50"/>
      <c r="X3073" s="50"/>
      <c r="Y3073" s="50"/>
      <c r="Z3073" s="250"/>
      <c r="AA3073" s="238"/>
      <c r="AB3073" s="50"/>
      <c r="AC3073" s="50"/>
      <c r="AD3073" s="50"/>
      <c r="AE3073" s="50"/>
      <c r="AF3073" s="50"/>
      <c r="AG3073" s="50"/>
      <c r="AH3073" s="50"/>
      <c r="AI3073" s="50"/>
      <c r="AJ3073" s="50"/>
      <c r="AK3073" s="50"/>
      <c r="AL3073" s="50"/>
      <c r="AM3073" s="50"/>
      <c r="AN3073" s="50"/>
      <c r="AO3073" s="50"/>
      <c r="AP3073" s="50"/>
      <c r="AQ3073" s="50"/>
      <c r="AR3073" s="50"/>
      <c r="AS3073" s="50"/>
      <c r="AT3073" s="50"/>
      <c r="AU3073" s="50"/>
      <c r="AV3073" s="50"/>
      <c r="AW3073" s="50"/>
      <c r="AX3073" s="50"/>
      <c r="AY3073" s="50"/>
      <c r="AZ3073" s="50"/>
      <c r="BA3073" s="50"/>
      <c r="BB3073" s="50"/>
      <c r="BC3073" s="50"/>
      <c r="BD3073" s="50"/>
      <c r="BE3073" s="50"/>
      <c r="BF3073" s="50"/>
      <c r="BG3073" s="50"/>
      <c r="BH3073" s="50"/>
      <c r="BI3073" s="50"/>
      <c r="BJ3073" s="50"/>
      <c r="BK3073" s="50"/>
      <c r="BL3073" s="50"/>
      <c r="BM3073" s="50"/>
      <c r="BN3073" s="50"/>
      <c r="BO3073" s="50"/>
      <c r="BP3073" s="50"/>
      <c r="BQ3073" s="50"/>
      <c r="BR3073" s="50"/>
      <c r="BS3073" s="50"/>
      <c r="BT3073" s="50"/>
      <c r="BU3073" s="50"/>
      <c r="BV3073" s="50"/>
      <c r="BW3073" s="50"/>
      <c r="BX3073" s="50"/>
      <c r="BY3073" s="50"/>
      <c r="BZ3073" s="50"/>
      <c r="CA3073" s="50"/>
      <c r="CB3073" s="50"/>
      <c r="CC3073" s="50"/>
      <c r="CD3073" s="50"/>
      <c r="CE3073" s="50"/>
      <c r="CF3073" s="50"/>
      <c r="CG3073" s="50"/>
      <c r="CH3073" s="50"/>
      <c r="CI3073" s="50"/>
      <c r="CJ3073" s="50"/>
      <c r="CK3073" s="50"/>
      <c r="CL3073" s="50"/>
      <c r="CM3073" s="50"/>
      <c r="CN3073" s="50"/>
      <c r="CO3073" s="50"/>
      <c r="CP3073" s="50"/>
      <c r="CQ3073" s="50"/>
      <c r="CR3073" s="50"/>
      <c r="CS3073" s="50"/>
      <c r="CT3073" s="50"/>
      <c r="CU3073" s="50"/>
      <c r="CV3073" s="50"/>
      <c r="CW3073" s="50"/>
      <c r="CX3073" s="50"/>
      <c r="CY3073" s="50"/>
      <c r="CZ3073" s="50"/>
      <c r="DA3073" s="50"/>
      <c r="DB3073" s="50"/>
      <c r="DC3073" s="50"/>
      <c r="DD3073" s="50"/>
      <c r="DE3073" s="50"/>
      <c r="DF3073" s="50"/>
    </row>
    <row r="3074" spans="2:110" x14ac:dyDescent="0.2">
      <c r="B3074" s="173"/>
      <c r="E3074" s="203"/>
      <c r="F3074" s="203"/>
      <c r="G3074" s="203"/>
      <c r="H3074" s="203"/>
      <c r="I3074" s="203"/>
      <c r="J3074" s="203"/>
      <c r="K3074" s="203"/>
      <c r="L3074" s="203"/>
      <c r="M3074" s="203"/>
      <c r="N3074" s="203"/>
      <c r="O3074" s="203"/>
      <c r="P3074" s="203"/>
      <c r="Q3074" s="204"/>
      <c r="R3074" s="204"/>
      <c r="S3074" s="234"/>
      <c r="T3074" s="50"/>
      <c r="U3074" s="50"/>
      <c r="V3074" s="50"/>
      <c r="W3074" s="50"/>
      <c r="X3074" s="50"/>
      <c r="Y3074" s="50"/>
      <c r="Z3074" s="250"/>
      <c r="AA3074" s="238"/>
      <c r="AB3074" s="50"/>
      <c r="AC3074" s="50"/>
      <c r="AD3074" s="50"/>
      <c r="AE3074" s="50"/>
      <c r="AF3074" s="50"/>
      <c r="AG3074" s="50"/>
      <c r="AH3074" s="50"/>
      <c r="AI3074" s="50"/>
      <c r="AJ3074" s="50"/>
      <c r="AK3074" s="50"/>
      <c r="AL3074" s="50"/>
      <c r="AM3074" s="50"/>
      <c r="AN3074" s="50"/>
      <c r="AO3074" s="50"/>
      <c r="AP3074" s="50"/>
      <c r="AQ3074" s="50"/>
      <c r="AR3074" s="50"/>
      <c r="AS3074" s="50"/>
      <c r="AT3074" s="50"/>
      <c r="AU3074" s="50"/>
      <c r="AV3074" s="50"/>
      <c r="AW3074" s="50"/>
      <c r="AX3074" s="50"/>
      <c r="AY3074" s="50"/>
      <c r="AZ3074" s="50"/>
      <c r="BA3074" s="50"/>
      <c r="BB3074" s="50"/>
      <c r="BC3074" s="50"/>
      <c r="BD3074" s="50"/>
      <c r="BE3074" s="50"/>
      <c r="BF3074" s="50"/>
      <c r="BG3074" s="50"/>
      <c r="BH3074" s="50"/>
      <c r="BI3074" s="50"/>
      <c r="BJ3074" s="50"/>
      <c r="BK3074" s="50"/>
      <c r="BL3074" s="50"/>
      <c r="BM3074" s="50"/>
      <c r="BN3074" s="50"/>
      <c r="BO3074" s="50"/>
      <c r="BP3074" s="50"/>
      <c r="BQ3074" s="50"/>
      <c r="BR3074" s="50"/>
      <c r="BS3074" s="50"/>
      <c r="BT3074" s="50"/>
      <c r="BU3074" s="50"/>
      <c r="BV3074" s="50"/>
      <c r="BW3074" s="50"/>
      <c r="BX3074" s="50"/>
      <c r="BY3074" s="50"/>
      <c r="BZ3074" s="50"/>
      <c r="CA3074" s="50"/>
      <c r="CB3074" s="50"/>
      <c r="CC3074" s="50"/>
      <c r="CD3074" s="50"/>
      <c r="CE3074" s="50"/>
      <c r="CF3074" s="50"/>
      <c r="CG3074" s="50"/>
      <c r="CH3074" s="50"/>
      <c r="CI3074" s="50"/>
      <c r="CJ3074" s="50"/>
      <c r="CK3074" s="50"/>
      <c r="CL3074" s="50"/>
      <c r="CM3074" s="50"/>
      <c r="CN3074" s="50"/>
      <c r="CO3074" s="50"/>
      <c r="CP3074" s="50"/>
      <c r="CQ3074" s="50"/>
      <c r="CR3074" s="50"/>
      <c r="CS3074" s="50"/>
      <c r="CT3074" s="50"/>
      <c r="CU3074" s="50"/>
      <c r="CV3074" s="50"/>
      <c r="CW3074" s="50"/>
      <c r="CX3074" s="50"/>
      <c r="CY3074" s="50"/>
      <c r="CZ3074" s="50"/>
      <c r="DA3074" s="50"/>
      <c r="DB3074" s="50"/>
      <c r="DC3074" s="50"/>
      <c r="DD3074" s="50"/>
      <c r="DE3074" s="50"/>
      <c r="DF3074" s="50"/>
    </row>
    <row r="3075" spans="2:110" x14ac:dyDescent="0.2">
      <c r="B3075" s="173"/>
      <c r="D3075" s="200"/>
      <c r="E3075" s="203"/>
      <c r="F3075" s="203"/>
      <c r="G3075" s="203"/>
      <c r="H3075" s="203"/>
      <c r="I3075" s="203"/>
      <c r="J3075" s="203"/>
      <c r="K3075" s="203"/>
      <c r="L3075" s="203"/>
      <c r="M3075" s="203"/>
      <c r="N3075" s="203"/>
      <c r="O3075" s="203"/>
      <c r="P3075" s="203"/>
      <c r="Q3075" s="204"/>
      <c r="R3075" s="204"/>
      <c r="S3075" s="234"/>
      <c r="T3075" s="50"/>
      <c r="U3075" s="50"/>
      <c r="V3075" s="50"/>
      <c r="W3075" s="50"/>
      <c r="X3075" s="50"/>
      <c r="Y3075" s="50"/>
      <c r="Z3075" s="250"/>
      <c r="AA3075" s="238"/>
      <c r="AB3075" s="50"/>
      <c r="AC3075" s="50"/>
      <c r="AD3075" s="50"/>
      <c r="AE3075" s="50"/>
      <c r="AF3075" s="50"/>
      <c r="AG3075" s="50"/>
      <c r="AH3075" s="50"/>
      <c r="AI3075" s="50"/>
      <c r="AJ3075" s="50"/>
      <c r="AK3075" s="50"/>
      <c r="AL3075" s="50"/>
      <c r="AM3075" s="50"/>
      <c r="AN3075" s="50"/>
      <c r="AO3075" s="50"/>
      <c r="AP3075" s="50"/>
      <c r="AQ3075" s="50"/>
      <c r="AR3075" s="50"/>
      <c r="AS3075" s="50"/>
      <c r="AT3075" s="50"/>
      <c r="AU3075" s="50"/>
      <c r="AV3075" s="50"/>
      <c r="AW3075" s="50"/>
      <c r="AX3075" s="50"/>
      <c r="AY3075" s="50"/>
      <c r="AZ3075" s="50"/>
      <c r="BA3075" s="50"/>
      <c r="BB3075" s="50"/>
      <c r="BC3075" s="50"/>
      <c r="BD3075" s="50"/>
      <c r="BE3075" s="50"/>
      <c r="BF3075" s="50"/>
      <c r="BG3075" s="50"/>
      <c r="BH3075" s="50"/>
      <c r="BI3075" s="50"/>
      <c r="BJ3075" s="50"/>
      <c r="BK3075" s="50"/>
      <c r="BL3075" s="50"/>
      <c r="BM3075" s="50"/>
      <c r="BN3075" s="50"/>
      <c r="BO3075" s="50"/>
      <c r="BP3075" s="50"/>
      <c r="BQ3075" s="50"/>
      <c r="BR3075" s="50"/>
      <c r="BS3075" s="50"/>
      <c r="BT3075" s="50"/>
      <c r="BU3075" s="50"/>
      <c r="BV3075" s="50"/>
      <c r="BW3075" s="50"/>
      <c r="BX3075" s="50"/>
      <c r="BY3075" s="50"/>
      <c r="BZ3075" s="50"/>
      <c r="CA3075" s="50"/>
      <c r="CB3075" s="50"/>
      <c r="CC3075" s="50"/>
      <c r="CD3075" s="50"/>
      <c r="CE3075" s="50"/>
      <c r="CF3075" s="50"/>
      <c r="CG3075" s="50"/>
      <c r="CH3075" s="50"/>
      <c r="CI3075" s="50"/>
      <c r="CJ3075" s="50"/>
      <c r="CK3075" s="50"/>
      <c r="CL3075" s="50"/>
      <c r="CM3075" s="50"/>
      <c r="CN3075" s="50"/>
      <c r="CO3075" s="50"/>
      <c r="CP3075" s="50"/>
      <c r="CQ3075" s="50"/>
      <c r="CR3075" s="50"/>
      <c r="CS3075" s="50"/>
      <c r="CT3075" s="50"/>
      <c r="CU3075" s="50"/>
      <c r="CV3075" s="50"/>
      <c r="CW3075" s="50"/>
      <c r="CX3075" s="50"/>
      <c r="CY3075" s="50"/>
      <c r="CZ3075" s="50"/>
      <c r="DA3075" s="50"/>
      <c r="DB3075" s="50"/>
      <c r="DC3075" s="50"/>
      <c r="DD3075" s="50"/>
      <c r="DE3075" s="50"/>
      <c r="DF3075" s="50"/>
    </row>
    <row r="3076" spans="2:110" x14ac:dyDescent="0.2">
      <c r="B3076" s="173"/>
      <c r="E3076" s="203"/>
      <c r="F3076" s="203"/>
      <c r="G3076" s="203"/>
      <c r="H3076" s="203"/>
      <c r="I3076" s="203"/>
      <c r="J3076" s="203"/>
      <c r="K3076" s="203"/>
      <c r="L3076" s="203"/>
      <c r="M3076" s="203"/>
      <c r="N3076" s="203"/>
      <c r="O3076" s="203"/>
      <c r="P3076" s="203"/>
      <c r="Q3076" s="204"/>
      <c r="R3076" s="204"/>
      <c r="S3076" s="234"/>
      <c r="T3076" s="50"/>
      <c r="U3076" s="50"/>
      <c r="V3076" s="50"/>
      <c r="W3076" s="50"/>
      <c r="X3076" s="50"/>
      <c r="Y3076" s="50"/>
      <c r="Z3076" s="250"/>
      <c r="AA3076" s="238"/>
      <c r="AB3076" s="50"/>
      <c r="AC3076" s="50"/>
      <c r="AD3076" s="50"/>
      <c r="AE3076" s="50"/>
      <c r="AF3076" s="50"/>
      <c r="AG3076" s="50"/>
      <c r="AH3076" s="50"/>
      <c r="AI3076" s="50"/>
      <c r="AJ3076" s="50"/>
      <c r="AK3076" s="50"/>
      <c r="AL3076" s="50"/>
      <c r="AM3076" s="50"/>
      <c r="AN3076" s="50"/>
      <c r="AO3076" s="50"/>
      <c r="AP3076" s="50"/>
      <c r="AQ3076" s="50"/>
      <c r="AR3076" s="50"/>
      <c r="AS3076" s="50"/>
      <c r="AT3076" s="50"/>
      <c r="AU3076" s="50"/>
      <c r="AV3076" s="50"/>
      <c r="AW3076" s="50"/>
      <c r="AX3076" s="50"/>
      <c r="AY3076" s="50"/>
      <c r="AZ3076" s="50"/>
      <c r="BA3076" s="50"/>
      <c r="BB3076" s="50"/>
      <c r="BC3076" s="50"/>
      <c r="BD3076" s="50"/>
      <c r="BE3076" s="50"/>
      <c r="BF3076" s="50"/>
      <c r="BG3076" s="50"/>
      <c r="BH3076" s="50"/>
      <c r="BI3076" s="50"/>
      <c r="BJ3076" s="50"/>
      <c r="BK3076" s="50"/>
      <c r="BL3076" s="50"/>
      <c r="BM3076" s="50"/>
      <c r="BN3076" s="50"/>
      <c r="BO3076" s="50"/>
      <c r="BP3076" s="50"/>
      <c r="BQ3076" s="50"/>
      <c r="BR3076" s="50"/>
      <c r="BS3076" s="50"/>
      <c r="BT3076" s="50"/>
      <c r="BU3076" s="50"/>
      <c r="BV3076" s="50"/>
      <c r="BW3076" s="50"/>
      <c r="BX3076" s="50"/>
      <c r="BY3076" s="50"/>
      <c r="BZ3076" s="50"/>
      <c r="CA3076" s="50"/>
      <c r="CB3076" s="50"/>
      <c r="CC3076" s="50"/>
      <c r="CD3076" s="50"/>
      <c r="CE3076" s="50"/>
      <c r="CF3076" s="50"/>
      <c r="CG3076" s="50"/>
      <c r="CH3076" s="50"/>
      <c r="CI3076" s="50"/>
      <c r="CJ3076" s="50"/>
      <c r="CK3076" s="50"/>
      <c r="CL3076" s="50"/>
      <c r="CM3076" s="50"/>
      <c r="CN3076" s="50"/>
      <c r="CO3076" s="50"/>
      <c r="CP3076" s="50"/>
      <c r="CQ3076" s="50"/>
      <c r="CR3076" s="50"/>
      <c r="CS3076" s="50"/>
      <c r="CT3076" s="50"/>
      <c r="CU3076" s="50"/>
      <c r="CV3076" s="50"/>
      <c r="CW3076" s="50"/>
      <c r="CX3076" s="50"/>
      <c r="CY3076" s="50"/>
      <c r="CZ3076" s="50"/>
      <c r="DA3076" s="50"/>
      <c r="DB3076" s="50"/>
      <c r="DC3076" s="50"/>
      <c r="DD3076" s="50"/>
      <c r="DE3076" s="50"/>
      <c r="DF3076" s="50"/>
    </row>
    <row r="3077" spans="2:110" x14ac:dyDescent="0.2">
      <c r="B3077" s="173"/>
      <c r="E3077" s="203"/>
      <c r="F3077" s="203"/>
      <c r="G3077" s="203"/>
      <c r="H3077" s="203"/>
      <c r="I3077" s="203"/>
      <c r="J3077" s="203"/>
      <c r="K3077" s="203"/>
      <c r="L3077" s="203"/>
      <c r="M3077" s="203"/>
      <c r="N3077" s="203"/>
      <c r="O3077" s="203"/>
      <c r="P3077" s="203"/>
      <c r="Q3077" s="204"/>
      <c r="R3077" s="204"/>
      <c r="S3077" s="234"/>
      <c r="T3077" s="50"/>
      <c r="U3077" s="50"/>
      <c r="V3077" s="50"/>
      <c r="W3077" s="50"/>
      <c r="X3077" s="50"/>
      <c r="Y3077" s="50"/>
      <c r="Z3077" s="250"/>
      <c r="AA3077" s="238"/>
      <c r="AB3077" s="50"/>
      <c r="AC3077" s="50"/>
      <c r="AD3077" s="50"/>
      <c r="AE3077" s="50"/>
      <c r="AF3077" s="50"/>
      <c r="AG3077" s="50"/>
      <c r="AH3077" s="50"/>
      <c r="AI3077" s="50"/>
      <c r="AJ3077" s="50"/>
      <c r="AK3077" s="50"/>
      <c r="AL3077" s="50"/>
      <c r="AM3077" s="50"/>
      <c r="AN3077" s="50"/>
      <c r="AO3077" s="50"/>
      <c r="AP3077" s="50"/>
      <c r="AQ3077" s="50"/>
      <c r="AR3077" s="50"/>
      <c r="AS3077" s="50"/>
      <c r="AT3077" s="50"/>
      <c r="AU3077" s="50"/>
      <c r="AV3077" s="50"/>
      <c r="AW3077" s="50"/>
      <c r="AX3077" s="50"/>
      <c r="AY3077" s="50"/>
      <c r="AZ3077" s="50"/>
      <c r="BA3077" s="50"/>
      <c r="BB3077" s="50"/>
      <c r="BC3077" s="50"/>
      <c r="BD3077" s="50"/>
      <c r="BE3077" s="50"/>
      <c r="BF3077" s="50"/>
      <c r="BG3077" s="50"/>
      <c r="BH3077" s="50"/>
      <c r="BI3077" s="50"/>
      <c r="BJ3077" s="50"/>
      <c r="BK3077" s="50"/>
      <c r="BL3077" s="50"/>
      <c r="BM3077" s="50"/>
      <c r="BN3077" s="50"/>
      <c r="BO3077" s="50"/>
      <c r="BP3077" s="50"/>
      <c r="BQ3077" s="50"/>
      <c r="BR3077" s="50"/>
      <c r="BS3077" s="50"/>
      <c r="BT3077" s="50"/>
      <c r="BU3077" s="50"/>
      <c r="BV3077" s="50"/>
      <c r="BW3077" s="50"/>
      <c r="BX3077" s="50"/>
      <c r="BY3077" s="50"/>
      <c r="BZ3077" s="50"/>
      <c r="CA3077" s="50"/>
      <c r="CB3077" s="50"/>
      <c r="CC3077" s="50"/>
      <c r="CD3077" s="50"/>
      <c r="CE3077" s="50"/>
      <c r="CF3077" s="50"/>
      <c r="CG3077" s="50"/>
      <c r="CH3077" s="50"/>
      <c r="CI3077" s="50"/>
      <c r="CJ3077" s="50"/>
      <c r="CK3077" s="50"/>
      <c r="CL3077" s="50"/>
      <c r="CM3077" s="50"/>
      <c r="CN3077" s="50"/>
      <c r="CO3077" s="50"/>
      <c r="CP3077" s="50"/>
      <c r="CQ3077" s="50"/>
      <c r="CR3077" s="50"/>
      <c r="CS3077" s="50"/>
      <c r="CT3077" s="50"/>
      <c r="CU3077" s="50"/>
      <c r="CV3077" s="50"/>
      <c r="CW3077" s="50"/>
      <c r="CX3077" s="50"/>
      <c r="CY3077" s="50"/>
      <c r="CZ3077" s="50"/>
      <c r="DA3077" s="50"/>
      <c r="DB3077" s="50"/>
      <c r="DC3077" s="50"/>
      <c r="DD3077" s="50"/>
      <c r="DE3077" s="50"/>
      <c r="DF3077" s="50"/>
    </row>
    <row r="3078" spans="2:110" x14ac:dyDescent="0.2">
      <c r="B3078" s="173"/>
      <c r="E3078" s="203"/>
      <c r="F3078" s="203"/>
      <c r="G3078" s="203"/>
      <c r="H3078" s="203"/>
      <c r="I3078" s="203"/>
      <c r="J3078" s="203"/>
      <c r="K3078" s="203"/>
      <c r="L3078" s="203"/>
      <c r="M3078" s="203"/>
      <c r="N3078" s="203"/>
      <c r="O3078" s="203"/>
      <c r="P3078" s="203"/>
      <c r="Q3078" s="204"/>
      <c r="R3078" s="204"/>
      <c r="S3078" s="234"/>
      <c r="T3078" s="50"/>
      <c r="U3078" s="50"/>
      <c r="V3078" s="50"/>
      <c r="W3078" s="50"/>
      <c r="X3078" s="50"/>
      <c r="Y3078" s="50"/>
      <c r="Z3078" s="250"/>
      <c r="AA3078" s="238"/>
      <c r="AB3078" s="50"/>
      <c r="AC3078" s="50"/>
      <c r="AD3078" s="50"/>
      <c r="AE3078" s="50"/>
      <c r="AF3078" s="50"/>
      <c r="AG3078" s="50"/>
      <c r="AH3078" s="50"/>
      <c r="AI3078" s="50"/>
      <c r="AJ3078" s="50"/>
      <c r="AK3078" s="50"/>
      <c r="AL3078" s="50"/>
      <c r="AM3078" s="50"/>
      <c r="AN3078" s="50"/>
      <c r="AO3078" s="50"/>
      <c r="AP3078" s="50"/>
      <c r="AQ3078" s="50"/>
      <c r="AR3078" s="50"/>
      <c r="AS3078" s="50"/>
      <c r="AT3078" s="50"/>
      <c r="AU3078" s="50"/>
      <c r="AV3078" s="50"/>
      <c r="AW3078" s="50"/>
      <c r="AX3078" s="50"/>
      <c r="AY3078" s="50"/>
      <c r="AZ3078" s="50"/>
      <c r="BA3078" s="50"/>
      <c r="BB3078" s="50"/>
      <c r="BC3078" s="50"/>
      <c r="BD3078" s="50"/>
      <c r="BE3078" s="50"/>
      <c r="BF3078" s="50"/>
      <c r="BG3078" s="50"/>
      <c r="BH3078" s="50"/>
      <c r="BI3078" s="50"/>
      <c r="BJ3078" s="50"/>
      <c r="BK3078" s="50"/>
      <c r="BL3078" s="50"/>
      <c r="BM3078" s="50"/>
      <c r="BN3078" s="50"/>
      <c r="BO3078" s="50"/>
      <c r="BP3078" s="50"/>
      <c r="BQ3078" s="50"/>
      <c r="BR3078" s="50"/>
      <c r="BS3078" s="50"/>
      <c r="BT3078" s="50"/>
      <c r="BU3078" s="50"/>
      <c r="BV3078" s="50"/>
      <c r="BW3078" s="50"/>
      <c r="BX3078" s="50"/>
      <c r="BY3078" s="50"/>
      <c r="BZ3078" s="50"/>
      <c r="CA3078" s="50"/>
      <c r="CB3078" s="50"/>
      <c r="CC3078" s="50"/>
      <c r="CD3078" s="50"/>
      <c r="CE3078" s="50"/>
      <c r="CF3078" s="50"/>
      <c r="CG3078" s="50"/>
      <c r="CH3078" s="50"/>
      <c r="CI3078" s="50"/>
      <c r="CJ3078" s="50"/>
      <c r="CK3078" s="50"/>
      <c r="CL3078" s="50"/>
      <c r="CM3078" s="50"/>
      <c r="CN3078" s="50"/>
      <c r="CO3078" s="50"/>
      <c r="CP3078" s="50"/>
      <c r="CQ3078" s="50"/>
      <c r="CR3078" s="50"/>
      <c r="CS3078" s="50"/>
      <c r="CT3078" s="50"/>
      <c r="CU3078" s="50"/>
      <c r="CV3078" s="50"/>
      <c r="CW3078" s="50"/>
      <c r="CX3078" s="50"/>
      <c r="CY3078" s="50"/>
      <c r="CZ3078" s="50"/>
      <c r="DA3078" s="50"/>
      <c r="DB3078" s="50"/>
      <c r="DC3078" s="50"/>
      <c r="DD3078" s="50"/>
      <c r="DE3078" s="50"/>
      <c r="DF3078" s="50"/>
    </row>
    <row r="3079" spans="2:110" x14ac:dyDescent="0.2">
      <c r="B3079" s="173"/>
      <c r="E3079" s="203"/>
      <c r="F3079" s="203"/>
      <c r="G3079" s="203"/>
      <c r="H3079" s="203"/>
      <c r="I3079" s="203"/>
      <c r="J3079" s="203"/>
      <c r="K3079" s="203"/>
      <c r="L3079" s="203"/>
      <c r="M3079" s="203"/>
      <c r="N3079" s="203"/>
      <c r="O3079" s="203"/>
      <c r="P3079" s="203"/>
      <c r="Q3079" s="204"/>
      <c r="R3079" s="204"/>
      <c r="S3079" s="234"/>
      <c r="T3079" s="50"/>
      <c r="U3079" s="50"/>
      <c r="V3079" s="50"/>
      <c r="W3079" s="50"/>
      <c r="X3079" s="50"/>
      <c r="Y3079" s="50"/>
      <c r="Z3079" s="250"/>
      <c r="AA3079" s="238"/>
      <c r="AB3079" s="50"/>
      <c r="AC3079" s="50"/>
      <c r="AD3079" s="50"/>
      <c r="AE3079" s="50"/>
      <c r="AF3079" s="50"/>
      <c r="AG3079" s="50"/>
      <c r="AH3079" s="50"/>
      <c r="AI3079" s="50"/>
      <c r="AJ3079" s="50"/>
      <c r="AK3079" s="50"/>
      <c r="AL3079" s="50"/>
      <c r="AM3079" s="50"/>
      <c r="AN3079" s="50"/>
      <c r="AO3079" s="50"/>
      <c r="AP3079" s="50"/>
      <c r="AQ3079" s="50"/>
      <c r="AR3079" s="50"/>
      <c r="AS3079" s="50"/>
      <c r="AT3079" s="50"/>
      <c r="AU3079" s="50"/>
      <c r="AV3079" s="50"/>
      <c r="AW3079" s="50"/>
      <c r="AX3079" s="50"/>
      <c r="AY3079" s="50"/>
      <c r="AZ3079" s="50"/>
      <c r="BA3079" s="50"/>
      <c r="BB3079" s="50"/>
      <c r="BC3079" s="50"/>
      <c r="BD3079" s="50"/>
      <c r="BE3079" s="50"/>
      <c r="BF3079" s="50"/>
      <c r="BG3079" s="50"/>
      <c r="BH3079" s="50"/>
      <c r="BI3079" s="50"/>
      <c r="BJ3079" s="50"/>
      <c r="BK3079" s="50"/>
      <c r="BL3079" s="50"/>
      <c r="BM3079" s="50"/>
      <c r="BN3079" s="50"/>
      <c r="BO3079" s="50"/>
      <c r="BP3079" s="50"/>
      <c r="BQ3079" s="50"/>
      <c r="BR3079" s="50"/>
      <c r="BS3079" s="50"/>
      <c r="BT3079" s="50"/>
      <c r="BU3079" s="50"/>
      <c r="BV3079" s="50"/>
      <c r="BW3079" s="50"/>
      <c r="BX3079" s="50"/>
      <c r="BY3079" s="50"/>
      <c r="BZ3079" s="50"/>
      <c r="CA3079" s="50"/>
      <c r="CB3079" s="50"/>
      <c r="CC3079" s="50"/>
      <c r="CD3079" s="50"/>
      <c r="CE3079" s="50"/>
      <c r="CF3079" s="50"/>
      <c r="CG3079" s="50"/>
      <c r="CH3079" s="50"/>
      <c r="CI3079" s="50"/>
      <c r="CJ3079" s="50"/>
      <c r="CK3079" s="50"/>
      <c r="CL3079" s="50"/>
      <c r="CM3079" s="50"/>
      <c r="CN3079" s="50"/>
      <c r="CO3079" s="50"/>
      <c r="CP3079" s="50"/>
      <c r="CQ3079" s="50"/>
      <c r="CR3079" s="50"/>
      <c r="CS3079" s="50"/>
      <c r="CT3079" s="50"/>
      <c r="CU3079" s="50"/>
      <c r="CV3079" s="50"/>
      <c r="CW3079" s="50"/>
      <c r="CX3079" s="50"/>
      <c r="CY3079" s="50"/>
      <c r="CZ3079" s="50"/>
      <c r="DA3079" s="50"/>
      <c r="DB3079" s="50"/>
      <c r="DC3079" s="50"/>
      <c r="DD3079" s="50"/>
      <c r="DE3079" s="50"/>
      <c r="DF3079" s="50"/>
    </row>
    <row r="3080" spans="2:110" x14ac:dyDescent="0.2">
      <c r="B3080" s="173"/>
      <c r="D3080" s="200"/>
      <c r="E3080" s="203"/>
      <c r="F3080" s="203"/>
      <c r="G3080" s="203"/>
      <c r="H3080" s="203"/>
      <c r="I3080" s="203"/>
      <c r="J3080" s="203"/>
      <c r="K3080" s="203"/>
      <c r="L3080" s="203"/>
      <c r="M3080" s="203"/>
      <c r="N3080" s="203"/>
      <c r="O3080" s="203"/>
      <c r="P3080" s="203"/>
      <c r="Q3080" s="204"/>
      <c r="R3080" s="204"/>
      <c r="S3080" s="234"/>
      <c r="T3080" s="50"/>
      <c r="U3080" s="50"/>
      <c r="V3080" s="50"/>
      <c r="W3080" s="50"/>
      <c r="X3080" s="50"/>
      <c r="Y3080" s="50"/>
      <c r="Z3080" s="250"/>
      <c r="AA3080" s="238"/>
      <c r="AB3080" s="50"/>
      <c r="AC3080" s="50"/>
      <c r="AD3080" s="50"/>
      <c r="AE3080" s="50"/>
      <c r="AF3080" s="50"/>
      <c r="AG3080" s="50"/>
      <c r="AH3080" s="50"/>
      <c r="AI3080" s="50"/>
      <c r="AJ3080" s="50"/>
      <c r="AK3080" s="50"/>
      <c r="AL3080" s="50"/>
      <c r="AM3080" s="50"/>
      <c r="AN3080" s="50"/>
      <c r="AO3080" s="50"/>
      <c r="AP3080" s="50"/>
      <c r="AQ3080" s="50"/>
      <c r="AR3080" s="50"/>
      <c r="AS3080" s="50"/>
      <c r="AT3080" s="50"/>
      <c r="AU3080" s="50"/>
      <c r="AV3080" s="50"/>
      <c r="AW3080" s="50"/>
      <c r="AX3080" s="50"/>
      <c r="AY3080" s="50"/>
      <c r="AZ3080" s="50"/>
      <c r="BA3080" s="50"/>
      <c r="BB3080" s="50"/>
      <c r="BC3080" s="50"/>
      <c r="BD3080" s="50"/>
      <c r="BE3080" s="50"/>
      <c r="BF3080" s="50"/>
      <c r="BG3080" s="50"/>
      <c r="BH3080" s="50"/>
      <c r="BI3080" s="50"/>
      <c r="BJ3080" s="50"/>
      <c r="BK3080" s="50"/>
      <c r="BL3080" s="50"/>
      <c r="BM3080" s="50"/>
      <c r="BN3080" s="50"/>
      <c r="BO3080" s="50"/>
      <c r="BP3080" s="50"/>
      <c r="BQ3080" s="50"/>
      <c r="BR3080" s="50"/>
      <c r="BS3080" s="50"/>
      <c r="BT3080" s="50"/>
      <c r="BU3080" s="50"/>
      <c r="BV3080" s="50"/>
      <c r="BW3080" s="50"/>
      <c r="BX3080" s="50"/>
      <c r="BY3080" s="50"/>
      <c r="BZ3080" s="50"/>
      <c r="CA3080" s="50"/>
      <c r="CB3080" s="50"/>
      <c r="CC3080" s="50"/>
      <c r="CD3080" s="50"/>
      <c r="CE3080" s="50"/>
      <c r="CF3080" s="50"/>
      <c r="CG3080" s="50"/>
      <c r="CH3080" s="50"/>
      <c r="CI3080" s="50"/>
      <c r="CJ3080" s="50"/>
      <c r="CK3080" s="50"/>
      <c r="CL3080" s="50"/>
      <c r="CM3080" s="50"/>
      <c r="CN3080" s="50"/>
      <c r="CO3080" s="50"/>
      <c r="CP3080" s="50"/>
      <c r="CQ3080" s="50"/>
      <c r="CR3080" s="50"/>
      <c r="CS3080" s="50"/>
      <c r="CT3080" s="50"/>
      <c r="CU3080" s="50"/>
      <c r="CV3080" s="50"/>
      <c r="CW3080" s="50"/>
      <c r="CX3080" s="50"/>
      <c r="CY3080" s="50"/>
      <c r="CZ3080" s="50"/>
      <c r="DA3080" s="50"/>
      <c r="DB3080" s="50"/>
      <c r="DC3080" s="50"/>
      <c r="DD3080" s="50"/>
      <c r="DE3080" s="50"/>
      <c r="DF3080" s="50"/>
    </row>
    <row r="3081" spans="2:110" x14ac:dyDescent="0.2">
      <c r="B3081" s="173"/>
      <c r="E3081" s="203"/>
      <c r="F3081" s="203"/>
      <c r="G3081" s="203"/>
      <c r="H3081" s="203"/>
      <c r="I3081" s="203"/>
      <c r="J3081" s="203"/>
      <c r="K3081" s="203"/>
      <c r="L3081" s="203"/>
      <c r="M3081" s="203"/>
      <c r="N3081" s="203"/>
      <c r="O3081" s="203"/>
      <c r="P3081" s="203"/>
      <c r="Q3081" s="204"/>
      <c r="R3081" s="204"/>
      <c r="S3081" s="234"/>
      <c r="T3081" s="50"/>
      <c r="U3081" s="50"/>
      <c r="V3081" s="50"/>
      <c r="W3081" s="50"/>
      <c r="X3081" s="50"/>
      <c r="Y3081" s="50"/>
      <c r="Z3081" s="250"/>
      <c r="AA3081" s="238"/>
      <c r="AB3081" s="50"/>
      <c r="AC3081" s="50"/>
      <c r="AD3081" s="50"/>
      <c r="AE3081" s="50"/>
      <c r="AF3081" s="50"/>
      <c r="AG3081" s="50"/>
      <c r="AH3081" s="50"/>
      <c r="AI3081" s="50"/>
      <c r="AJ3081" s="50"/>
      <c r="AK3081" s="50"/>
      <c r="AL3081" s="50"/>
      <c r="AM3081" s="50"/>
      <c r="AN3081" s="50"/>
      <c r="AO3081" s="50"/>
      <c r="AP3081" s="50"/>
      <c r="AQ3081" s="50"/>
      <c r="AR3081" s="50"/>
      <c r="AS3081" s="50"/>
      <c r="AT3081" s="50"/>
      <c r="AU3081" s="50"/>
      <c r="AV3081" s="50"/>
      <c r="AW3081" s="50"/>
      <c r="AX3081" s="50"/>
      <c r="AY3081" s="50"/>
      <c r="AZ3081" s="50"/>
      <c r="BA3081" s="50"/>
      <c r="BB3081" s="50"/>
      <c r="BC3081" s="50"/>
      <c r="BD3081" s="50"/>
      <c r="BE3081" s="50"/>
      <c r="BF3081" s="50"/>
      <c r="BG3081" s="50"/>
      <c r="BH3081" s="50"/>
      <c r="BI3081" s="50"/>
      <c r="BJ3081" s="50"/>
      <c r="BK3081" s="50"/>
      <c r="BL3081" s="50"/>
      <c r="BM3081" s="50"/>
      <c r="BN3081" s="50"/>
      <c r="BO3081" s="50"/>
      <c r="BP3081" s="50"/>
      <c r="BQ3081" s="50"/>
      <c r="BR3081" s="50"/>
      <c r="BS3081" s="50"/>
      <c r="BT3081" s="50"/>
      <c r="BU3081" s="50"/>
      <c r="BV3081" s="50"/>
      <c r="BW3081" s="50"/>
      <c r="BX3081" s="50"/>
      <c r="BY3081" s="50"/>
      <c r="BZ3081" s="50"/>
      <c r="CA3081" s="50"/>
      <c r="CB3081" s="50"/>
      <c r="CC3081" s="50"/>
      <c r="CD3081" s="50"/>
      <c r="CE3081" s="50"/>
      <c r="CF3081" s="50"/>
      <c r="CG3081" s="50"/>
      <c r="CH3081" s="50"/>
      <c r="CI3081" s="50"/>
      <c r="CJ3081" s="50"/>
      <c r="CK3081" s="50"/>
      <c r="CL3081" s="50"/>
      <c r="CM3081" s="50"/>
      <c r="CN3081" s="50"/>
      <c r="CO3081" s="50"/>
      <c r="CP3081" s="50"/>
      <c r="CQ3081" s="50"/>
      <c r="CR3081" s="50"/>
      <c r="CS3081" s="50"/>
      <c r="CT3081" s="50"/>
      <c r="CU3081" s="50"/>
      <c r="CV3081" s="50"/>
      <c r="CW3081" s="50"/>
      <c r="CX3081" s="50"/>
      <c r="CY3081" s="50"/>
      <c r="CZ3081" s="50"/>
      <c r="DA3081" s="50"/>
      <c r="DB3081" s="50"/>
      <c r="DC3081" s="50"/>
      <c r="DD3081" s="50"/>
      <c r="DE3081" s="50"/>
      <c r="DF3081" s="50"/>
    </row>
    <row r="3082" spans="2:110" x14ac:dyDescent="0.2">
      <c r="B3082" s="173"/>
      <c r="E3082" s="203"/>
      <c r="F3082" s="203"/>
      <c r="G3082" s="203"/>
      <c r="H3082" s="203"/>
      <c r="I3082" s="203"/>
      <c r="J3082" s="203"/>
      <c r="K3082" s="203"/>
      <c r="L3082" s="203"/>
      <c r="M3082" s="203"/>
      <c r="N3082" s="203"/>
      <c r="O3082" s="203"/>
      <c r="P3082" s="203"/>
      <c r="Q3082" s="204"/>
      <c r="R3082" s="204"/>
      <c r="S3082" s="234"/>
      <c r="T3082" s="50"/>
      <c r="U3082" s="50"/>
      <c r="V3082" s="50"/>
      <c r="W3082" s="50"/>
      <c r="X3082" s="50"/>
      <c r="Y3082" s="50"/>
      <c r="Z3082" s="250"/>
      <c r="AA3082" s="238"/>
      <c r="AB3082" s="50"/>
      <c r="AC3082" s="50"/>
      <c r="AD3082" s="50"/>
      <c r="AE3082" s="50"/>
      <c r="AF3082" s="50"/>
      <c r="AG3082" s="50"/>
      <c r="AH3082" s="50"/>
      <c r="AI3082" s="50"/>
      <c r="AJ3082" s="50"/>
      <c r="AK3082" s="50"/>
      <c r="AL3082" s="50"/>
      <c r="AM3082" s="50"/>
      <c r="AN3082" s="50"/>
      <c r="AO3082" s="50"/>
      <c r="AP3082" s="50"/>
      <c r="AQ3082" s="50"/>
      <c r="AR3082" s="50"/>
      <c r="AS3082" s="50"/>
      <c r="AT3082" s="50"/>
      <c r="AU3082" s="50"/>
      <c r="AV3082" s="50"/>
      <c r="AW3082" s="50"/>
      <c r="AX3082" s="50"/>
      <c r="AY3082" s="50"/>
      <c r="AZ3082" s="50"/>
      <c r="BA3082" s="50"/>
      <c r="BB3082" s="50"/>
      <c r="BC3082" s="50"/>
      <c r="BD3082" s="50"/>
      <c r="BE3082" s="50"/>
      <c r="BF3082" s="50"/>
      <c r="BG3082" s="50"/>
      <c r="BH3082" s="50"/>
      <c r="BI3082" s="50"/>
      <c r="BJ3082" s="50"/>
      <c r="BK3082" s="50"/>
      <c r="BL3082" s="50"/>
      <c r="BM3082" s="50"/>
      <c r="BN3082" s="50"/>
      <c r="BO3082" s="50"/>
      <c r="BP3082" s="50"/>
      <c r="BQ3082" s="50"/>
      <c r="BR3082" s="50"/>
      <c r="BS3082" s="50"/>
      <c r="BT3082" s="50"/>
      <c r="BU3082" s="50"/>
      <c r="BV3082" s="50"/>
      <c r="BW3082" s="50"/>
      <c r="BX3082" s="50"/>
      <c r="BY3082" s="50"/>
      <c r="BZ3082" s="50"/>
      <c r="CA3082" s="50"/>
      <c r="CB3082" s="50"/>
      <c r="CC3082" s="50"/>
      <c r="CD3082" s="50"/>
      <c r="CE3082" s="50"/>
      <c r="CF3082" s="50"/>
      <c r="CG3082" s="50"/>
      <c r="CH3082" s="50"/>
      <c r="CI3082" s="50"/>
      <c r="CJ3082" s="50"/>
      <c r="CK3082" s="50"/>
      <c r="CL3082" s="50"/>
      <c r="CM3082" s="50"/>
      <c r="CN3082" s="50"/>
      <c r="CO3082" s="50"/>
      <c r="CP3082" s="50"/>
      <c r="CQ3082" s="50"/>
      <c r="CR3082" s="50"/>
      <c r="CS3082" s="50"/>
      <c r="CT3082" s="50"/>
      <c r="CU3082" s="50"/>
      <c r="CV3082" s="50"/>
      <c r="CW3082" s="50"/>
      <c r="CX3082" s="50"/>
      <c r="CY3082" s="50"/>
      <c r="CZ3082" s="50"/>
      <c r="DA3082" s="50"/>
      <c r="DB3082" s="50"/>
      <c r="DC3082" s="50"/>
      <c r="DD3082" s="50"/>
      <c r="DE3082" s="50"/>
      <c r="DF3082" s="50"/>
    </row>
    <row r="3083" spans="2:110" x14ac:dyDescent="0.2">
      <c r="B3083" s="173"/>
      <c r="E3083" s="203"/>
      <c r="F3083" s="203"/>
      <c r="G3083" s="203"/>
      <c r="H3083" s="203"/>
      <c r="I3083" s="203"/>
      <c r="J3083" s="203"/>
      <c r="K3083" s="203"/>
      <c r="L3083" s="203"/>
      <c r="M3083" s="203"/>
      <c r="N3083" s="203"/>
      <c r="O3083" s="203"/>
      <c r="P3083" s="203"/>
      <c r="Q3083" s="204"/>
      <c r="R3083" s="204"/>
      <c r="S3083" s="234"/>
      <c r="T3083" s="50"/>
      <c r="U3083" s="50"/>
      <c r="V3083" s="50"/>
      <c r="W3083" s="50"/>
      <c r="X3083" s="50"/>
      <c r="Y3083" s="50"/>
      <c r="Z3083" s="250"/>
      <c r="AA3083" s="238"/>
      <c r="AB3083" s="50"/>
      <c r="AC3083" s="50"/>
      <c r="AD3083" s="50"/>
      <c r="AE3083" s="50"/>
      <c r="AF3083" s="50"/>
      <c r="AG3083" s="50"/>
      <c r="AH3083" s="50"/>
      <c r="AI3083" s="50"/>
      <c r="AJ3083" s="50"/>
      <c r="AK3083" s="50"/>
      <c r="AL3083" s="50"/>
      <c r="AM3083" s="50"/>
      <c r="AN3083" s="50"/>
      <c r="AO3083" s="50"/>
      <c r="AP3083" s="50"/>
      <c r="AQ3083" s="50"/>
      <c r="AR3083" s="50"/>
      <c r="AS3083" s="50"/>
      <c r="AT3083" s="50"/>
      <c r="AU3083" s="50"/>
      <c r="AV3083" s="50"/>
      <c r="AW3083" s="50"/>
      <c r="AX3083" s="50"/>
      <c r="AY3083" s="50"/>
      <c r="AZ3083" s="50"/>
      <c r="BA3083" s="50"/>
      <c r="BB3083" s="50"/>
      <c r="BC3083" s="50"/>
      <c r="BD3083" s="50"/>
      <c r="BE3083" s="50"/>
      <c r="BF3083" s="50"/>
      <c r="BG3083" s="50"/>
      <c r="BH3083" s="50"/>
      <c r="BI3083" s="50"/>
      <c r="BJ3083" s="50"/>
      <c r="BK3083" s="50"/>
      <c r="BL3083" s="50"/>
      <c r="BM3083" s="50"/>
      <c r="BN3083" s="50"/>
      <c r="BO3083" s="50"/>
      <c r="BP3083" s="50"/>
      <c r="BQ3083" s="50"/>
      <c r="BR3083" s="50"/>
      <c r="BS3083" s="50"/>
      <c r="BT3083" s="50"/>
      <c r="BU3083" s="50"/>
      <c r="BV3083" s="50"/>
      <c r="BW3083" s="50"/>
      <c r="BX3083" s="50"/>
      <c r="BY3083" s="50"/>
      <c r="BZ3083" s="50"/>
      <c r="CA3083" s="50"/>
      <c r="CB3083" s="50"/>
      <c r="CC3083" s="50"/>
      <c r="CD3083" s="50"/>
      <c r="CE3083" s="50"/>
      <c r="CF3083" s="50"/>
      <c r="CG3083" s="50"/>
      <c r="CH3083" s="50"/>
      <c r="CI3083" s="50"/>
      <c r="CJ3083" s="50"/>
      <c r="CK3083" s="50"/>
      <c r="CL3083" s="50"/>
      <c r="CM3083" s="50"/>
      <c r="CN3083" s="50"/>
      <c r="CO3083" s="50"/>
      <c r="CP3083" s="50"/>
      <c r="CQ3083" s="50"/>
      <c r="CR3083" s="50"/>
      <c r="CS3083" s="50"/>
      <c r="CT3083" s="50"/>
      <c r="CU3083" s="50"/>
      <c r="CV3083" s="50"/>
      <c r="CW3083" s="50"/>
      <c r="CX3083" s="50"/>
      <c r="CY3083" s="50"/>
      <c r="CZ3083" s="50"/>
      <c r="DA3083" s="50"/>
      <c r="DB3083" s="50"/>
      <c r="DC3083" s="50"/>
      <c r="DD3083" s="50"/>
      <c r="DE3083" s="50"/>
      <c r="DF3083" s="50"/>
    </row>
    <row r="3084" spans="2:110" x14ac:dyDescent="0.2">
      <c r="B3084" s="173"/>
      <c r="E3084" s="203"/>
      <c r="F3084" s="203"/>
      <c r="G3084" s="203"/>
      <c r="H3084" s="203"/>
      <c r="I3084" s="203"/>
      <c r="J3084" s="203"/>
      <c r="K3084" s="203"/>
      <c r="L3084" s="203"/>
      <c r="M3084" s="203"/>
      <c r="N3084" s="203"/>
      <c r="O3084" s="203"/>
      <c r="P3084" s="203"/>
      <c r="Q3084" s="204"/>
      <c r="R3084" s="204"/>
      <c r="S3084" s="234"/>
      <c r="T3084" s="50"/>
      <c r="U3084" s="50"/>
      <c r="V3084" s="50"/>
      <c r="W3084" s="50"/>
      <c r="X3084" s="50"/>
      <c r="Y3084" s="50"/>
      <c r="Z3084" s="250"/>
      <c r="AA3084" s="238"/>
      <c r="AB3084" s="50"/>
      <c r="AC3084" s="50"/>
      <c r="AD3084" s="50"/>
      <c r="AE3084" s="50"/>
      <c r="AF3084" s="50"/>
      <c r="AG3084" s="50"/>
      <c r="AH3084" s="50"/>
      <c r="AI3084" s="50"/>
      <c r="AJ3084" s="50"/>
      <c r="AK3084" s="50"/>
      <c r="AL3084" s="50"/>
      <c r="AM3084" s="50"/>
      <c r="AN3084" s="50"/>
      <c r="AO3084" s="50"/>
      <c r="AP3084" s="50"/>
      <c r="AQ3084" s="50"/>
      <c r="AR3084" s="50"/>
      <c r="AS3084" s="50"/>
      <c r="AT3084" s="50"/>
      <c r="AU3084" s="50"/>
      <c r="AV3084" s="50"/>
      <c r="AW3084" s="50"/>
      <c r="AX3084" s="50"/>
      <c r="AY3084" s="50"/>
      <c r="AZ3084" s="50"/>
      <c r="BA3084" s="50"/>
      <c r="BB3084" s="50"/>
      <c r="BC3084" s="50"/>
      <c r="BD3084" s="50"/>
      <c r="BE3084" s="50"/>
      <c r="BF3084" s="50"/>
      <c r="BG3084" s="50"/>
      <c r="BH3084" s="50"/>
      <c r="BI3084" s="50"/>
      <c r="BJ3084" s="50"/>
      <c r="BK3084" s="50"/>
      <c r="BL3084" s="50"/>
      <c r="BM3084" s="50"/>
      <c r="BN3084" s="50"/>
      <c r="BO3084" s="50"/>
      <c r="BP3084" s="50"/>
      <c r="BQ3084" s="50"/>
      <c r="BR3084" s="50"/>
      <c r="BS3084" s="50"/>
      <c r="BT3084" s="50"/>
      <c r="BU3084" s="50"/>
      <c r="BV3084" s="50"/>
      <c r="BW3084" s="50"/>
      <c r="BX3084" s="50"/>
      <c r="BY3084" s="50"/>
      <c r="BZ3084" s="50"/>
      <c r="CA3084" s="50"/>
      <c r="CB3084" s="50"/>
      <c r="CC3084" s="50"/>
      <c r="CD3084" s="50"/>
      <c r="CE3084" s="50"/>
      <c r="CF3084" s="50"/>
      <c r="CG3084" s="50"/>
      <c r="CH3084" s="50"/>
      <c r="CI3084" s="50"/>
      <c r="CJ3084" s="50"/>
      <c r="CK3084" s="50"/>
      <c r="CL3084" s="50"/>
      <c r="CM3084" s="50"/>
      <c r="CN3084" s="50"/>
      <c r="CO3084" s="50"/>
      <c r="CP3084" s="50"/>
      <c r="CQ3084" s="50"/>
      <c r="CR3084" s="50"/>
      <c r="CS3084" s="50"/>
      <c r="CT3084" s="50"/>
      <c r="CU3084" s="50"/>
      <c r="CV3084" s="50"/>
      <c r="CW3084" s="50"/>
      <c r="CX3084" s="50"/>
      <c r="CY3084" s="50"/>
      <c r="CZ3084" s="50"/>
      <c r="DA3084" s="50"/>
      <c r="DB3084" s="50"/>
      <c r="DC3084" s="50"/>
      <c r="DD3084" s="50"/>
      <c r="DE3084" s="50"/>
      <c r="DF3084" s="50"/>
    </row>
    <row r="3085" spans="2:110" x14ac:dyDescent="0.2">
      <c r="B3085" s="173"/>
      <c r="D3085" s="200"/>
      <c r="E3085" s="203"/>
      <c r="F3085" s="203"/>
      <c r="G3085" s="203"/>
      <c r="H3085" s="203"/>
      <c r="I3085" s="203"/>
      <c r="J3085" s="203"/>
      <c r="K3085" s="203"/>
      <c r="L3085" s="203"/>
      <c r="M3085" s="203"/>
      <c r="N3085" s="203"/>
      <c r="O3085" s="203"/>
      <c r="P3085" s="203"/>
      <c r="Q3085" s="204"/>
      <c r="R3085" s="204"/>
      <c r="S3085" s="234"/>
      <c r="T3085" s="50"/>
      <c r="U3085" s="50"/>
      <c r="V3085" s="50"/>
      <c r="W3085" s="50"/>
      <c r="X3085" s="50"/>
      <c r="Y3085" s="50"/>
      <c r="Z3085" s="250"/>
      <c r="AA3085" s="238"/>
      <c r="AB3085" s="50"/>
      <c r="AC3085" s="50"/>
      <c r="AD3085" s="50"/>
      <c r="AE3085" s="50"/>
      <c r="AF3085" s="50"/>
      <c r="AG3085" s="50"/>
      <c r="AH3085" s="50"/>
      <c r="AI3085" s="50"/>
      <c r="AJ3085" s="50"/>
      <c r="AK3085" s="50"/>
      <c r="AL3085" s="50"/>
      <c r="AM3085" s="50"/>
      <c r="AN3085" s="50"/>
      <c r="AO3085" s="50"/>
      <c r="AP3085" s="50"/>
      <c r="AQ3085" s="50"/>
      <c r="AR3085" s="50"/>
      <c r="AS3085" s="50"/>
      <c r="AT3085" s="50"/>
      <c r="AU3085" s="50"/>
      <c r="AV3085" s="50"/>
      <c r="AW3085" s="50"/>
      <c r="AX3085" s="50"/>
      <c r="AY3085" s="50"/>
      <c r="AZ3085" s="50"/>
      <c r="BA3085" s="50"/>
      <c r="BB3085" s="50"/>
      <c r="BC3085" s="50"/>
      <c r="BD3085" s="50"/>
      <c r="BE3085" s="50"/>
      <c r="BF3085" s="50"/>
      <c r="BG3085" s="50"/>
      <c r="BH3085" s="50"/>
      <c r="BI3085" s="50"/>
      <c r="BJ3085" s="50"/>
      <c r="BK3085" s="50"/>
      <c r="BL3085" s="50"/>
      <c r="BM3085" s="50"/>
      <c r="BN3085" s="50"/>
      <c r="BO3085" s="50"/>
      <c r="BP3085" s="50"/>
      <c r="BQ3085" s="50"/>
      <c r="BR3085" s="50"/>
      <c r="BS3085" s="50"/>
      <c r="BT3085" s="50"/>
      <c r="BU3085" s="50"/>
      <c r="BV3085" s="50"/>
      <c r="BW3085" s="50"/>
      <c r="BX3085" s="50"/>
      <c r="BY3085" s="50"/>
      <c r="BZ3085" s="50"/>
      <c r="CA3085" s="50"/>
      <c r="CB3085" s="50"/>
      <c r="CC3085" s="50"/>
      <c r="CD3085" s="50"/>
      <c r="CE3085" s="50"/>
      <c r="CF3085" s="50"/>
      <c r="CG3085" s="50"/>
      <c r="CH3085" s="50"/>
      <c r="CI3085" s="50"/>
      <c r="CJ3085" s="50"/>
      <c r="CK3085" s="50"/>
      <c r="CL3085" s="50"/>
      <c r="CM3085" s="50"/>
      <c r="CN3085" s="50"/>
      <c r="CO3085" s="50"/>
      <c r="CP3085" s="50"/>
      <c r="CQ3085" s="50"/>
      <c r="CR3085" s="50"/>
      <c r="CS3085" s="50"/>
      <c r="CT3085" s="50"/>
      <c r="CU3085" s="50"/>
      <c r="CV3085" s="50"/>
      <c r="CW3085" s="50"/>
      <c r="CX3085" s="50"/>
      <c r="CY3085" s="50"/>
      <c r="CZ3085" s="50"/>
      <c r="DA3085" s="50"/>
      <c r="DB3085" s="50"/>
      <c r="DC3085" s="50"/>
      <c r="DD3085" s="50"/>
      <c r="DE3085" s="50"/>
      <c r="DF3085" s="50"/>
    </row>
    <row r="3086" spans="2:110" x14ac:dyDescent="0.2">
      <c r="B3086" s="173"/>
      <c r="E3086" s="203"/>
      <c r="F3086" s="203"/>
      <c r="G3086" s="203"/>
      <c r="H3086" s="203"/>
      <c r="I3086" s="203"/>
      <c r="J3086" s="203"/>
      <c r="K3086" s="203"/>
      <c r="L3086" s="203"/>
      <c r="M3086" s="203"/>
      <c r="N3086" s="203"/>
      <c r="O3086" s="203"/>
      <c r="P3086" s="203"/>
      <c r="Q3086" s="204"/>
      <c r="R3086" s="204"/>
      <c r="S3086" s="234"/>
      <c r="T3086" s="50"/>
      <c r="U3086" s="50"/>
      <c r="V3086" s="50"/>
      <c r="W3086" s="50"/>
      <c r="X3086" s="50"/>
      <c r="Y3086" s="50"/>
      <c r="Z3086" s="250"/>
      <c r="AA3086" s="238"/>
      <c r="AB3086" s="50"/>
      <c r="AC3086" s="50"/>
      <c r="AD3086" s="50"/>
      <c r="AE3086" s="50"/>
      <c r="AF3086" s="50"/>
      <c r="AG3086" s="50"/>
      <c r="AH3086" s="50"/>
      <c r="AI3086" s="50"/>
      <c r="AJ3086" s="50"/>
      <c r="AK3086" s="50"/>
      <c r="AL3086" s="50"/>
      <c r="AM3086" s="50"/>
      <c r="AN3086" s="50"/>
      <c r="AO3086" s="50"/>
      <c r="AP3086" s="50"/>
      <c r="AQ3086" s="50"/>
      <c r="AR3086" s="50"/>
      <c r="AS3086" s="50"/>
      <c r="AT3086" s="50"/>
      <c r="AU3086" s="50"/>
      <c r="AV3086" s="50"/>
      <c r="AW3086" s="50"/>
      <c r="AX3086" s="50"/>
      <c r="AY3086" s="50"/>
      <c r="AZ3086" s="50"/>
      <c r="BA3086" s="50"/>
      <c r="BB3086" s="50"/>
      <c r="BC3086" s="50"/>
      <c r="BD3086" s="50"/>
      <c r="BE3086" s="50"/>
      <c r="BF3086" s="50"/>
      <c r="BG3086" s="50"/>
      <c r="BH3086" s="50"/>
      <c r="BI3086" s="50"/>
      <c r="BJ3086" s="50"/>
      <c r="BK3086" s="50"/>
      <c r="BL3086" s="50"/>
      <c r="BM3086" s="50"/>
      <c r="BN3086" s="50"/>
      <c r="BO3086" s="50"/>
      <c r="BP3086" s="50"/>
      <c r="BQ3086" s="50"/>
      <c r="BR3086" s="50"/>
      <c r="BS3086" s="50"/>
      <c r="BT3086" s="50"/>
      <c r="BU3086" s="50"/>
      <c r="BV3086" s="50"/>
      <c r="BW3086" s="50"/>
      <c r="BX3086" s="50"/>
      <c r="BY3086" s="50"/>
      <c r="BZ3086" s="50"/>
      <c r="CA3086" s="50"/>
      <c r="CB3086" s="50"/>
      <c r="CC3086" s="50"/>
      <c r="CD3086" s="50"/>
      <c r="CE3086" s="50"/>
      <c r="CF3086" s="50"/>
      <c r="CG3086" s="50"/>
      <c r="CH3086" s="50"/>
      <c r="CI3086" s="50"/>
      <c r="CJ3086" s="50"/>
      <c r="CK3086" s="50"/>
      <c r="CL3086" s="50"/>
      <c r="CM3086" s="50"/>
      <c r="CN3086" s="50"/>
      <c r="CO3086" s="50"/>
      <c r="CP3086" s="50"/>
      <c r="CQ3086" s="50"/>
      <c r="CR3086" s="50"/>
      <c r="CS3086" s="50"/>
      <c r="CT3086" s="50"/>
      <c r="CU3086" s="50"/>
      <c r="CV3086" s="50"/>
      <c r="CW3086" s="50"/>
      <c r="CX3086" s="50"/>
      <c r="CY3086" s="50"/>
      <c r="CZ3086" s="50"/>
      <c r="DA3086" s="50"/>
      <c r="DB3086" s="50"/>
      <c r="DC3086" s="50"/>
      <c r="DD3086" s="50"/>
      <c r="DE3086" s="50"/>
      <c r="DF3086" s="50"/>
    </row>
    <row r="3087" spans="2:110" x14ac:dyDescent="0.2">
      <c r="B3087" s="173"/>
      <c r="E3087" s="203"/>
      <c r="F3087" s="203"/>
      <c r="G3087" s="203"/>
      <c r="H3087" s="203"/>
      <c r="I3087" s="203"/>
      <c r="J3087" s="203"/>
      <c r="K3087" s="203"/>
      <c r="L3087" s="203"/>
      <c r="M3087" s="203"/>
      <c r="N3087" s="203"/>
      <c r="O3087" s="203"/>
      <c r="P3087" s="203"/>
      <c r="Q3087" s="204"/>
      <c r="R3087" s="204"/>
      <c r="S3087" s="234"/>
      <c r="T3087" s="50"/>
      <c r="U3087" s="50"/>
      <c r="V3087" s="50"/>
      <c r="W3087" s="50"/>
      <c r="X3087" s="50"/>
      <c r="Y3087" s="50"/>
      <c r="Z3087" s="250"/>
      <c r="AA3087" s="238"/>
      <c r="AB3087" s="50"/>
      <c r="AC3087" s="50"/>
      <c r="AD3087" s="50"/>
      <c r="AE3087" s="50"/>
      <c r="AF3087" s="50"/>
      <c r="AG3087" s="50"/>
      <c r="AH3087" s="50"/>
      <c r="AI3087" s="50"/>
      <c r="AJ3087" s="50"/>
      <c r="AK3087" s="50"/>
      <c r="AL3087" s="50"/>
      <c r="AM3087" s="50"/>
      <c r="AN3087" s="50"/>
      <c r="AO3087" s="50"/>
      <c r="AP3087" s="50"/>
      <c r="AQ3087" s="50"/>
      <c r="AR3087" s="50"/>
      <c r="AS3087" s="50"/>
      <c r="AT3087" s="50"/>
      <c r="AU3087" s="50"/>
      <c r="AV3087" s="50"/>
      <c r="AW3087" s="50"/>
      <c r="AX3087" s="50"/>
      <c r="AY3087" s="50"/>
      <c r="AZ3087" s="50"/>
      <c r="BA3087" s="50"/>
      <c r="BB3087" s="50"/>
      <c r="BC3087" s="50"/>
      <c r="BD3087" s="50"/>
      <c r="BE3087" s="50"/>
      <c r="BF3087" s="50"/>
      <c r="BG3087" s="50"/>
      <c r="BH3087" s="50"/>
      <c r="BI3087" s="50"/>
      <c r="BJ3087" s="50"/>
      <c r="BK3087" s="50"/>
      <c r="BL3087" s="50"/>
      <c r="BM3087" s="50"/>
      <c r="BN3087" s="50"/>
      <c r="BO3087" s="50"/>
      <c r="BP3087" s="50"/>
      <c r="BQ3087" s="50"/>
      <c r="BR3087" s="50"/>
      <c r="BS3087" s="50"/>
      <c r="BT3087" s="50"/>
      <c r="BU3087" s="50"/>
      <c r="BV3087" s="50"/>
      <c r="BW3087" s="50"/>
      <c r="BX3087" s="50"/>
      <c r="BY3087" s="50"/>
      <c r="BZ3087" s="50"/>
      <c r="CA3087" s="50"/>
      <c r="CB3087" s="50"/>
      <c r="CC3087" s="50"/>
      <c r="CD3087" s="50"/>
      <c r="CE3087" s="50"/>
      <c r="CF3087" s="50"/>
      <c r="CG3087" s="50"/>
      <c r="CH3087" s="50"/>
      <c r="CI3087" s="50"/>
      <c r="CJ3087" s="50"/>
      <c r="CK3087" s="50"/>
      <c r="CL3087" s="50"/>
      <c r="CM3087" s="50"/>
      <c r="CN3087" s="50"/>
      <c r="CO3087" s="50"/>
      <c r="CP3087" s="50"/>
      <c r="CQ3087" s="50"/>
      <c r="CR3087" s="50"/>
      <c r="CS3087" s="50"/>
      <c r="CT3087" s="50"/>
      <c r="CU3087" s="50"/>
      <c r="CV3087" s="50"/>
      <c r="CW3087" s="50"/>
      <c r="CX3087" s="50"/>
      <c r="CY3087" s="50"/>
      <c r="CZ3087" s="50"/>
      <c r="DA3087" s="50"/>
      <c r="DB3087" s="50"/>
      <c r="DC3087" s="50"/>
      <c r="DD3087" s="50"/>
      <c r="DE3087" s="50"/>
      <c r="DF3087" s="50"/>
    </row>
    <row r="3088" spans="2:110" x14ac:dyDescent="0.2">
      <c r="B3088" s="173"/>
      <c r="E3088" s="203"/>
      <c r="F3088" s="203"/>
      <c r="G3088" s="203"/>
      <c r="H3088" s="203"/>
      <c r="I3088" s="203"/>
      <c r="J3088" s="203"/>
      <c r="K3088" s="203"/>
      <c r="L3088" s="203"/>
      <c r="M3088" s="203"/>
      <c r="N3088" s="203"/>
      <c r="O3088" s="203"/>
      <c r="P3088" s="203"/>
      <c r="Q3088" s="204"/>
      <c r="R3088" s="204"/>
      <c r="S3088" s="234"/>
      <c r="T3088" s="50"/>
      <c r="U3088" s="50"/>
      <c r="V3088" s="50"/>
      <c r="W3088" s="50"/>
      <c r="X3088" s="50"/>
      <c r="Y3088" s="50"/>
      <c r="Z3088" s="250"/>
      <c r="AA3088" s="238"/>
      <c r="AB3088" s="50"/>
      <c r="AC3088" s="50"/>
      <c r="AD3088" s="50"/>
      <c r="AE3088" s="50"/>
      <c r="AF3088" s="50"/>
      <c r="AG3088" s="50"/>
      <c r="AH3088" s="50"/>
      <c r="AI3088" s="50"/>
      <c r="AJ3088" s="50"/>
      <c r="AK3088" s="50"/>
      <c r="AL3088" s="50"/>
      <c r="AM3088" s="50"/>
      <c r="AN3088" s="50"/>
      <c r="AO3088" s="50"/>
      <c r="AP3088" s="50"/>
      <c r="AQ3088" s="50"/>
      <c r="AR3088" s="50"/>
      <c r="AS3088" s="50"/>
      <c r="AT3088" s="50"/>
      <c r="AU3088" s="50"/>
      <c r="AV3088" s="50"/>
      <c r="AW3088" s="50"/>
      <c r="AX3088" s="50"/>
      <c r="AY3088" s="50"/>
      <c r="AZ3088" s="50"/>
      <c r="BA3088" s="50"/>
      <c r="BB3088" s="50"/>
      <c r="BC3088" s="50"/>
      <c r="BD3088" s="50"/>
      <c r="BE3088" s="50"/>
      <c r="BF3088" s="50"/>
      <c r="BG3088" s="50"/>
      <c r="BH3088" s="50"/>
      <c r="BI3088" s="50"/>
      <c r="BJ3088" s="50"/>
      <c r="BK3088" s="50"/>
      <c r="BL3088" s="50"/>
      <c r="BM3088" s="50"/>
      <c r="BN3088" s="50"/>
      <c r="BO3088" s="50"/>
      <c r="BP3088" s="50"/>
      <c r="BQ3088" s="50"/>
      <c r="BR3088" s="50"/>
      <c r="BS3088" s="50"/>
      <c r="BT3088" s="50"/>
      <c r="BU3088" s="50"/>
      <c r="BV3088" s="50"/>
      <c r="BW3088" s="50"/>
      <c r="BX3088" s="50"/>
      <c r="BY3088" s="50"/>
      <c r="BZ3088" s="50"/>
      <c r="CA3088" s="50"/>
      <c r="CB3088" s="50"/>
      <c r="CC3088" s="50"/>
      <c r="CD3088" s="50"/>
      <c r="CE3088" s="50"/>
      <c r="CF3088" s="50"/>
      <c r="CG3088" s="50"/>
      <c r="CH3088" s="50"/>
      <c r="CI3088" s="50"/>
      <c r="CJ3088" s="50"/>
      <c r="CK3088" s="50"/>
      <c r="CL3088" s="50"/>
      <c r="CM3088" s="50"/>
      <c r="CN3088" s="50"/>
      <c r="CO3088" s="50"/>
      <c r="CP3088" s="50"/>
      <c r="CQ3088" s="50"/>
      <c r="CR3088" s="50"/>
      <c r="CS3088" s="50"/>
      <c r="CT3088" s="50"/>
      <c r="CU3088" s="50"/>
      <c r="CV3088" s="50"/>
      <c r="CW3088" s="50"/>
      <c r="CX3088" s="50"/>
      <c r="CY3088" s="50"/>
      <c r="CZ3088" s="50"/>
      <c r="DA3088" s="50"/>
      <c r="DB3088" s="50"/>
      <c r="DC3088" s="50"/>
      <c r="DD3088" s="50"/>
      <c r="DE3088" s="50"/>
      <c r="DF3088" s="50"/>
    </row>
    <row r="3089" spans="2:110" x14ac:dyDescent="0.2">
      <c r="B3089" s="173"/>
      <c r="E3089" s="203"/>
      <c r="F3089" s="203"/>
      <c r="G3089" s="203"/>
      <c r="H3089" s="203"/>
      <c r="I3089" s="203"/>
      <c r="J3089" s="203"/>
      <c r="K3089" s="203"/>
      <c r="L3089" s="203"/>
      <c r="M3089" s="203"/>
      <c r="N3089" s="203"/>
      <c r="O3089" s="203"/>
      <c r="P3089" s="203"/>
      <c r="Q3089" s="204"/>
      <c r="R3089" s="204"/>
      <c r="S3089" s="234"/>
      <c r="T3089" s="50"/>
      <c r="U3089" s="50"/>
      <c r="V3089" s="50"/>
      <c r="W3089" s="50"/>
      <c r="X3089" s="50"/>
      <c r="Y3089" s="50"/>
      <c r="Z3089" s="250"/>
      <c r="AA3089" s="238"/>
      <c r="AB3089" s="50"/>
      <c r="AC3089" s="50"/>
      <c r="AD3089" s="50"/>
      <c r="AE3089" s="50"/>
      <c r="AF3089" s="50"/>
      <c r="AG3089" s="50"/>
      <c r="AH3089" s="50"/>
      <c r="AI3089" s="50"/>
      <c r="AJ3089" s="50"/>
      <c r="AK3089" s="50"/>
      <c r="AL3089" s="50"/>
      <c r="AM3089" s="50"/>
      <c r="AN3089" s="50"/>
      <c r="AO3089" s="50"/>
      <c r="AP3089" s="50"/>
      <c r="AQ3089" s="50"/>
      <c r="AR3089" s="50"/>
      <c r="AS3089" s="50"/>
      <c r="AT3089" s="50"/>
      <c r="AU3089" s="50"/>
      <c r="AV3089" s="50"/>
      <c r="AW3089" s="50"/>
      <c r="AX3089" s="50"/>
      <c r="AY3089" s="50"/>
      <c r="AZ3089" s="50"/>
      <c r="BA3089" s="50"/>
      <c r="BB3089" s="50"/>
      <c r="BC3089" s="50"/>
      <c r="BD3089" s="50"/>
      <c r="BE3089" s="50"/>
      <c r="BF3089" s="50"/>
      <c r="BG3089" s="50"/>
      <c r="BH3089" s="50"/>
      <c r="BI3089" s="50"/>
      <c r="BJ3089" s="50"/>
      <c r="BK3089" s="50"/>
      <c r="BL3089" s="50"/>
      <c r="BM3089" s="50"/>
      <c r="BN3089" s="50"/>
      <c r="BO3089" s="50"/>
      <c r="BP3089" s="50"/>
      <c r="BQ3089" s="50"/>
      <c r="BR3089" s="50"/>
      <c r="BS3089" s="50"/>
      <c r="BT3089" s="50"/>
      <c r="BU3089" s="50"/>
      <c r="BV3089" s="50"/>
      <c r="BW3089" s="50"/>
      <c r="BX3089" s="50"/>
      <c r="BY3089" s="50"/>
      <c r="BZ3089" s="50"/>
      <c r="CA3089" s="50"/>
      <c r="CB3089" s="50"/>
      <c r="CC3089" s="50"/>
      <c r="CD3089" s="50"/>
      <c r="CE3089" s="50"/>
      <c r="CF3089" s="50"/>
      <c r="CG3089" s="50"/>
      <c r="CH3089" s="50"/>
      <c r="CI3089" s="50"/>
      <c r="CJ3089" s="50"/>
      <c r="CK3089" s="50"/>
      <c r="CL3089" s="50"/>
      <c r="CM3089" s="50"/>
      <c r="CN3089" s="50"/>
      <c r="CO3089" s="50"/>
      <c r="CP3089" s="50"/>
      <c r="CQ3089" s="50"/>
      <c r="CR3089" s="50"/>
      <c r="CS3089" s="50"/>
      <c r="CT3089" s="50"/>
      <c r="CU3089" s="50"/>
      <c r="CV3089" s="50"/>
      <c r="CW3089" s="50"/>
      <c r="CX3089" s="50"/>
      <c r="CY3089" s="50"/>
      <c r="CZ3089" s="50"/>
      <c r="DA3089" s="50"/>
      <c r="DB3089" s="50"/>
      <c r="DC3089" s="50"/>
      <c r="DD3089" s="50"/>
      <c r="DE3089" s="50"/>
      <c r="DF3089" s="50"/>
    </row>
    <row r="3090" spans="2:110" x14ac:dyDescent="0.2">
      <c r="B3090" s="173"/>
      <c r="E3090" s="203"/>
      <c r="F3090" s="203"/>
      <c r="G3090" s="203"/>
      <c r="H3090" s="203"/>
      <c r="I3090" s="203"/>
      <c r="J3090" s="203"/>
      <c r="K3090" s="203"/>
      <c r="L3090" s="203"/>
      <c r="M3090" s="203"/>
      <c r="N3090" s="203"/>
      <c r="O3090" s="203"/>
      <c r="P3090" s="203"/>
      <c r="Q3090" s="204"/>
      <c r="R3090" s="204"/>
      <c r="S3090" s="234"/>
      <c r="T3090" s="50"/>
      <c r="U3090" s="50"/>
      <c r="V3090" s="50"/>
      <c r="W3090" s="50"/>
      <c r="X3090" s="50"/>
      <c r="Y3090" s="50"/>
      <c r="Z3090" s="250"/>
      <c r="AA3090" s="238"/>
      <c r="AB3090" s="50"/>
      <c r="AC3090" s="50"/>
      <c r="AD3090" s="50"/>
      <c r="AE3090" s="50"/>
      <c r="AF3090" s="50"/>
      <c r="AG3090" s="50"/>
      <c r="AH3090" s="50"/>
      <c r="AI3090" s="50"/>
      <c r="AJ3090" s="50"/>
      <c r="AK3090" s="50"/>
      <c r="AL3090" s="50"/>
      <c r="AM3090" s="50"/>
      <c r="AN3090" s="50"/>
      <c r="AO3090" s="50"/>
      <c r="AP3090" s="50"/>
      <c r="AQ3090" s="50"/>
      <c r="AR3090" s="50"/>
      <c r="AS3090" s="50"/>
      <c r="AT3090" s="50"/>
      <c r="AU3090" s="50"/>
      <c r="AV3090" s="50"/>
      <c r="AW3090" s="50"/>
      <c r="AX3090" s="50"/>
      <c r="AY3090" s="50"/>
      <c r="AZ3090" s="50"/>
      <c r="BA3090" s="50"/>
      <c r="BB3090" s="50"/>
      <c r="BC3090" s="50"/>
      <c r="BD3090" s="50"/>
      <c r="BE3090" s="50"/>
      <c r="BF3090" s="50"/>
      <c r="BG3090" s="50"/>
      <c r="BH3090" s="50"/>
      <c r="BI3090" s="50"/>
      <c r="BJ3090" s="50"/>
      <c r="BK3090" s="50"/>
      <c r="BL3090" s="50"/>
      <c r="BM3090" s="50"/>
      <c r="BN3090" s="50"/>
      <c r="BO3090" s="50"/>
      <c r="BP3090" s="50"/>
      <c r="BQ3090" s="50"/>
      <c r="BR3090" s="50"/>
      <c r="BS3090" s="50"/>
      <c r="BT3090" s="50"/>
      <c r="BU3090" s="50"/>
      <c r="BV3090" s="50"/>
      <c r="BW3090" s="50"/>
      <c r="BX3090" s="50"/>
      <c r="BY3090" s="50"/>
      <c r="BZ3090" s="50"/>
      <c r="CA3090" s="50"/>
      <c r="CB3090" s="50"/>
      <c r="CC3090" s="50"/>
      <c r="CD3090" s="50"/>
      <c r="CE3090" s="50"/>
      <c r="CF3090" s="50"/>
      <c r="CG3090" s="50"/>
      <c r="CH3090" s="50"/>
      <c r="CI3090" s="50"/>
      <c r="CJ3090" s="50"/>
      <c r="CK3090" s="50"/>
      <c r="CL3090" s="50"/>
      <c r="CM3090" s="50"/>
      <c r="CN3090" s="50"/>
      <c r="CO3090" s="50"/>
      <c r="CP3090" s="50"/>
      <c r="CQ3090" s="50"/>
      <c r="CR3090" s="50"/>
      <c r="CS3090" s="50"/>
      <c r="CT3090" s="50"/>
      <c r="CU3090" s="50"/>
      <c r="CV3090" s="50"/>
      <c r="CW3090" s="50"/>
      <c r="CX3090" s="50"/>
      <c r="CY3090" s="50"/>
      <c r="CZ3090" s="50"/>
      <c r="DA3090" s="50"/>
      <c r="DB3090" s="50"/>
      <c r="DC3090" s="50"/>
      <c r="DD3090" s="50"/>
      <c r="DE3090" s="50"/>
      <c r="DF3090" s="50"/>
    </row>
    <row r="3091" spans="2:110" x14ac:dyDescent="0.2">
      <c r="B3091" s="173"/>
      <c r="E3091" s="203"/>
      <c r="F3091" s="203"/>
      <c r="G3091" s="203"/>
      <c r="H3091" s="203"/>
      <c r="I3091" s="203"/>
      <c r="J3091" s="203"/>
      <c r="K3091" s="203"/>
      <c r="L3091" s="203"/>
      <c r="M3091" s="203"/>
      <c r="N3091" s="203"/>
      <c r="O3091" s="203"/>
      <c r="P3091" s="203"/>
      <c r="Q3091" s="204"/>
      <c r="R3091" s="204"/>
      <c r="S3091" s="234"/>
      <c r="T3091" s="50"/>
      <c r="U3091" s="50"/>
      <c r="V3091" s="50"/>
      <c r="W3091" s="50"/>
      <c r="X3091" s="50"/>
      <c r="Y3091" s="50"/>
      <c r="Z3091" s="250"/>
      <c r="AA3091" s="238"/>
      <c r="AB3091" s="50"/>
      <c r="AC3091" s="50"/>
      <c r="AD3091" s="50"/>
      <c r="AE3091" s="50"/>
      <c r="AF3091" s="50"/>
      <c r="AG3091" s="50"/>
      <c r="AH3091" s="50"/>
      <c r="AI3091" s="50"/>
      <c r="AJ3091" s="50"/>
      <c r="AK3091" s="50"/>
      <c r="AL3091" s="50"/>
      <c r="AM3091" s="50"/>
      <c r="AN3091" s="50"/>
      <c r="AO3091" s="50"/>
      <c r="AP3091" s="50"/>
      <c r="AQ3091" s="50"/>
      <c r="AR3091" s="50"/>
      <c r="AS3091" s="50"/>
      <c r="AT3091" s="50"/>
      <c r="AU3091" s="50"/>
      <c r="AV3091" s="50"/>
      <c r="AW3091" s="50"/>
      <c r="AX3091" s="50"/>
      <c r="AY3091" s="50"/>
      <c r="AZ3091" s="50"/>
      <c r="BA3091" s="50"/>
      <c r="BB3091" s="50"/>
      <c r="BC3091" s="50"/>
      <c r="BD3091" s="50"/>
      <c r="BE3091" s="50"/>
      <c r="BF3091" s="50"/>
      <c r="BG3091" s="50"/>
      <c r="BH3091" s="50"/>
      <c r="BI3091" s="50"/>
      <c r="BJ3091" s="50"/>
      <c r="BK3091" s="50"/>
      <c r="BL3091" s="50"/>
      <c r="BM3091" s="50"/>
      <c r="BN3091" s="50"/>
      <c r="BO3091" s="50"/>
      <c r="BP3091" s="50"/>
      <c r="BQ3091" s="50"/>
      <c r="BR3091" s="50"/>
      <c r="BS3091" s="50"/>
      <c r="BT3091" s="50"/>
      <c r="BU3091" s="50"/>
      <c r="BV3091" s="50"/>
      <c r="BW3091" s="50"/>
      <c r="BX3091" s="50"/>
      <c r="BY3091" s="50"/>
      <c r="BZ3091" s="50"/>
      <c r="CA3091" s="50"/>
      <c r="CB3091" s="50"/>
      <c r="CC3091" s="50"/>
      <c r="CD3091" s="50"/>
      <c r="CE3091" s="50"/>
      <c r="CF3091" s="50"/>
      <c r="CG3091" s="50"/>
      <c r="CH3091" s="50"/>
      <c r="CI3091" s="50"/>
      <c r="CJ3091" s="50"/>
      <c r="CK3091" s="50"/>
      <c r="CL3091" s="50"/>
      <c r="CM3091" s="50"/>
      <c r="CN3091" s="50"/>
      <c r="CO3091" s="50"/>
      <c r="CP3091" s="50"/>
      <c r="CQ3091" s="50"/>
      <c r="CR3091" s="50"/>
      <c r="CS3091" s="50"/>
      <c r="CT3091" s="50"/>
      <c r="CU3091" s="50"/>
      <c r="CV3091" s="50"/>
      <c r="CW3091" s="50"/>
      <c r="CX3091" s="50"/>
      <c r="CY3091" s="50"/>
      <c r="CZ3091" s="50"/>
      <c r="DA3091" s="50"/>
      <c r="DB3091" s="50"/>
      <c r="DC3091" s="50"/>
      <c r="DD3091" s="50"/>
      <c r="DE3091" s="50"/>
      <c r="DF3091" s="50"/>
    </row>
    <row r="3092" spans="2:110" x14ac:dyDescent="0.2">
      <c r="B3092" s="173"/>
      <c r="E3092" s="203"/>
      <c r="F3092" s="203"/>
      <c r="G3092" s="203"/>
      <c r="H3092" s="203"/>
      <c r="I3092" s="203"/>
      <c r="J3092" s="203"/>
      <c r="K3092" s="203"/>
      <c r="L3092" s="203"/>
      <c r="M3092" s="203"/>
      <c r="N3092" s="203"/>
      <c r="O3092" s="203"/>
      <c r="P3092" s="203"/>
      <c r="Q3092" s="204"/>
      <c r="R3092" s="204"/>
      <c r="S3092" s="234"/>
      <c r="T3092" s="50"/>
      <c r="U3092" s="50"/>
      <c r="V3092" s="50"/>
      <c r="W3092" s="50"/>
      <c r="X3092" s="50"/>
      <c r="Y3092" s="50"/>
      <c r="Z3092" s="250"/>
      <c r="AA3092" s="238"/>
      <c r="AB3092" s="50"/>
      <c r="AC3092" s="50"/>
      <c r="AD3092" s="50"/>
      <c r="AE3092" s="50"/>
      <c r="AF3092" s="50"/>
      <c r="AG3092" s="50"/>
      <c r="AH3092" s="50"/>
      <c r="AI3092" s="50"/>
      <c r="AJ3092" s="50"/>
      <c r="AK3092" s="50"/>
      <c r="AL3092" s="50"/>
      <c r="AM3092" s="50"/>
      <c r="AN3092" s="50"/>
      <c r="AO3092" s="50"/>
      <c r="AP3092" s="50"/>
      <c r="AQ3092" s="50"/>
      <c r="AR3092" s="50"/>
      <c r="AS3092" s="50"/>
      <c r="AT3092" s="50"/>
      <c r="AU3092" s="50"/>
      <c r="AV3092" s="50"/>
      <c r="AW3092" s="50"/>
      <c r="AX3092" s="50"/>
      <c r="AY3092" s="50"/>
      <c r="AZ3092" s="50"/>
      <c r="BA3092" s="50"/>
      <c r="BB3092" s="50"/>
      <c r="BC3092" s="50"/>
      <c r="BD3092" s="50"/>
      <c r="BE3092" s="50"/>
      <c r="BF3092" s="50"/>
      <c r="BG3092" s="50"/>
      <c r="BH3092" s="50"/>
      <c r="BI3092" s="50"/>
      <c r="BJ3092" s="50"/>
      <c r="BK3092" s="50"/>
      <c r="BL3092" s="50"/>
      <c r="BM3092" s="50"/>
      <c r="BN3092" s="50"/>
      <c r="BO3092" s="50"/>
      <c r="BP3092" s="50"/>
      <c r="BQ3092" s="50"/>
      <c r="BR3092" s="50"/>
      <c r="BS3092" s="50"/>
      <c r="BT3092" s="50"/>
      <c r="BU3092" s="50"/>
      <c r="BV3092" s="50"/>
      <c r="BW3092" s="50"/>
      <c r="BX3092" s="50"/>
      <c r="BY3092" s="50"/>
      <c r="BZ3092" s="50"/>
      <c r="CA3092" s="50"/>
      <c r="CB3092" s="50"/>
      <c r="CC3092" s="50"/>
      <c r="CD3092" s="50"/>
      <c r="CE3092" s="50"/>
      <c r="CF3092" s="50"/>
      <c r="CG3092" s="50"/>
      <c r="CH3092" s="50"/>
      <c r="CI3092" s="50"/>
      <c r="CJ3092" s="50"/>
      <c r="CK3092" s="50"/>
      <c r="CL3092" s="50"/>
      <c r="CM3092" s="50"/>
      <c r="CN3092" s="50"/>
      <c r="CO3092" s="50"/>
      <c r="CP3092" s="50"/>
      <c r="CQ3092" s="50"/>
      <c r="CR3092" s="50"/>
      <c r="CS3092" s="50"/>
      <c r="CT3092" s="50"/>
      <c r="CU3092" s="50"/>
      <c r="CV3092" s="50"/>
      <c r="CW3092" s="50"/>
      <c r="CX3092" s="50"/>
      <c r="CY3092" s="50"/>
      <c r="CZ3092" s="50"/>
      <c r="DA3092" s="50"/>
      <c r="DB3092" s="50"/>
      <c r="DC3092" s="50"/>
      <c r="DD3092" s="50"/>
      <c r="DE3092" s="50"/>
      <c r="DF3092" s="50"/>
    </row>
    <row r="3093" spans="2:110" x14ac:dyDescent="0.2">
      <c r="B3093" s="173"/>
      <c r="D3093" s="200"/>
      <c r="E3093" s="203"/>
      <c r="F3093" s="203"/>
      <c r="G3093" s="203"/>
      <c r="H3093" s="203"/>
      <c r="I3093" s="203"/>
      <c r="J3093" s="203"/>
      <c r="K3093" s="203"/>
      <c r="L3093" s="203"/>
      <c r="M3093" s="203"/>
      <c r="N3093" s="203"/>
      <c r="O3093" s="203"/>
      <c r="P3093" s="203"/>
      <c r="Q3093" s="204"/>
      <c r="R3093" s="204"/>
      <c r="S3093" s="234"/>
      <c r="T3093" s="50"/>
      <c r="U3093" s="50"/>
      <c r="V3093" s="50"/>
      <c r="W3093" s="50"/>
      <c r="X3093" s="50"/>
      <c r="Y3093" s="50"/>
      <c r="Z3093" s="250"/>
      <c r="AA3093" s="238"/>
      <c r="AB3093" s="50"/>
      <c r="AC3093" s="50"/>
      <c r="AD3093" s="50"/>
      <c r="AE3093" s="50"/>
      <c r="AF3093" s="50"/>
      <c r="AG3093" s="50"/>
      <c r="AH3093" s="50"/>
      <c r="AI3093" s="50"/>
      <c r="AJ3093" s="50"/>
      <c r="AK3093" s="50"/>
      <c r="AL3093" s="50"/>
      <c r="AM3093" s="50"/>
      <c r="AN3093" s="50"/>
      <c r="AO3093" s="50"/>
      <c r="AP3093" s="50"/>
      <c r="AQ3093" s="50"/>
      <c r="AR3093" s="50"/>
      <c r="AS3093" s="50"/>
      <c r="AT3093" s="50"/>
      <c r="AU3093" s="50"/>
      <c r="AV3093" s="50"/>
      <c r="AW3093" s="50"/>
      <c r="AX3093" s="50"/>
      <c r="AY3093" s="50"/>
      <c r="AZ3093" s="50"/>
      <c r="BA3093" s="50"/>
      <c r="BB3093" s="50"/>
      <c r="BC3093" s="50"/>
      <c r="BD3093" s="50"/>
      <c r="BE3093" s="50"/>
      <c r="BF3093" s="50"/>
      <c r="BG3093" s="50"/>
      <c r="BH3093" s="50"/>
      <c r="BI3093" s="50"/>
      <c r="BJ3093" s="50"/>
      <c r="BK3093" s="50"/>
      <c r="BL3093" s="50"/>
      <c r="BM3093" s="50"/>
      <c r="BN3093" s="50"/>
      <c r="BO3093" s="50"/>
      <c r="BP3093" s="50"/>
      <c r="BQ3093" s="50"/>
      <c r="BR3093" s="50"/>
      <c r="BS3093" s="50"/>
      <c r="BT3093" s="50"/>
      <c r="BU3093" s="50"/>
      <c r="BV3093" s="50"/>
      <c r="BW3093" s="50"/>
      <c r="BX3093" s="50"/>
      <c r="BY3093" s="50"/>
      <c r="BZ3093" s="50"/>
      <c r="CA3093" s="50"/>
      <c r="CB3093" s="50"/>
      <c r="CC3093" s="50"/>
      <c r="CD3093" s="50"/>
      <c r="CE3093" s="50"/>
      <c r="CF3093" s="50"/>
      <c r="CG3093" s="50"/>
      <c r="CH3093" s="50"/>
      <c r="CI3093" s="50"/>
      <c r="CJ3093" s="50"/>
      <c r="CK3093" s="50"/>
      <c r="CL3093" s="50"/>
      <c r="CM3093" s="50"/>
      <c r="CN3093" s="50"/>
      <c r="CO3093" s="50"/>
      <c r="CP3093" s="50"/>
      <c r="CQ3093" s="50"/>
      <c r="CR3093" s="50"/>
      <c r="CS3093" s="50"/>
      <c r="CT3093" s="50"/>
      <c r="CU3093" s="50"/>
      <c r="CV3093" s="50"/>
      <c r="CW3093" s="50"/>
      <c r="CX3093" s="50"/>
      <c r="CY3093" s="50"/>
      <c r="CZ3093" s="50"/>
      <c r="DA3093" s="50"/>
      <c r="DB3093" s="50"/>
      <c r="DC3093" s="50"/>
      <c r="DD3093" s="50"/>
      <c r="DE3093" s="50"/>
      <c r="DF3093" s="50"/>
    </row>
    <row r="3094" spans="2:110" x14ac:dyDescent="0.2">
      <c r="B3094" s="173"/>
      <c r="E3094" s="203"/>
      <c r="F3094" s="203"/>
      <c r="G3094" s="203"/>
      <c r="H3094" s="203"/>
      <c r="I3094" s="203"/>
      <c r="J3094" s="203"/>
      <c r="K3094" s="203"/>
      <c r="L3094" s="203"/>
      <c r="M3094" s="203"/>
      <c r="N3094" s="203"/>
      <c r="O3094" s="203"/>
      <c r="P3094" s="203"/>
      <c r="Q3094" s="204"/>
      <c r="R3094" s="204"/>
      <c r="S3094" s="234"/>
      <c r="T3094" s="50"/>
      <c r="U3094" s="50"/>
      <c r="V3094" s="50"/>
      <c r="W3094" s="50"/>
      <c r="X3094" s="50"/>
      <c r="Y3094" s="50"/>
      <c r="Z3094" s="250"/>
      <c r="AA3094" s="238"/>
      <c r="AB3094" s="50"/>
      <c r="AC3094" s="50"/>
      <c r="AD3094" s="50"/>
      <c r="AE3094" s="50"/>
      <c r="AF3094" s="50"/>
      <c r="AG3094" s="50"/>
      <c r="AH3094" s="50"/>
      <c r="AI3094" s="50"/>
      <c r="AJ3094" s="50"/>
      <c r="AK3094" s="50"/>
      <c r="AL3094" s="50"/>
      <c r="AM3094" s="50"/>
      <c r="AN3094" s="50"/>
      <c r="AO3094" s="50"/>
      <c r="AP3094" s="50"/>
      <c r="AQ3094" s="50"/>
      <c r="AR3094" s="50"/>
      <c r="AS3094" s="50"/>
      <c r="AT3094" s="50"/>
      <c r="AU3094" s="50"/>
      <c r="AV3094" s="50"/>
      <c r="AW3094" s="50"/>
      <c r="AX3094" s="50"/>
      <c r="AY3094" s="50"/>
      <c r="AZ3094" s="50"/>
      <c r="BA3094" s="50"/>
      <c r="BB3094" s="50"/>
      <c r="BC3094" s="50"/>
      <c r="BD3094" s="50"/>
      <c r="BE3094" s="50"/>
      <c r="BF3094" s="50"/>
      <c r="BG3094" s="50"/>
      <c r="BH3094" s="50"/>
      <c r="BI3094" s="50"/>
      <c r="BJ3094" s="50"/>
      <c r="BK3094" s="50"/>
      <c r="BL3094" s="50"/>
      <c r="BM3094" s="50"/>
      <c r="BN3094" s="50"/>
      <c r="BO3094" s="50"/>
      <c r="BP3094" s="50"/>
      <c r="BQ3094" s="50"/>
      <c r="BR3094" s="50"/>
      <c r="BS3094" s="50"/>
      <c r="BT3094" s="50"/>
      <c r="BU3094" s="50"/>
      <c r="BV3094" s="50"/>
      <c r="BW3094" s="50"/>
      <c r="BX3094" s="50"/>
      <c r="BY3094" s="50"/>
      <c r="BZ3094" s="50"/>
      <c r="CA3094" s="50"/>
      <c r="CB3094" s="50"/>
      <c r="CC3094" s="50"/>
      <c r="CD3094" s="50"/>
      <c r="CE3094" s="50"/>
      <c r="CF3094" s="50"/>
      <c r="CG3094" s="50"/>
      <c r="CH3094" s="50"/>
      <c r="CI3094" s="50"/>
      <c r="CJ3094" s="50"/>
      <c r="CK3094" s="50"/>
      <c r="CL3094" s="50"/>
      <c r="CM3094" s="50"/>
      <c r="CN3094" s="50"/>
      <c r="CO3094" s="50"/>
      <c r="CP3094" s="50"/>
      <c r="CQ3094" s="50"/>
      <c r="CR3094" s="50"/>
      <c r="CS3094" s="50"/>
      <c r="CT3094" s="50"/>
      <c r="CU3094" s="50"/>
      <c r="CV3094" s="50"/>
      <c r="CW3094" s="50"/>
      <c r="CX3094" s="50"/>
      <c r="CY3094" s="50"/>
      <c r="CZ3094" s="50"/>
      <c r="DA3094" s="50"/>
      <c r="DB3094" s="50"/>
      <c r="DC3094" s="50"/>
      <c r="DD3094" s="50"/>
      <c r="DE3094" s="50"/>
      <c r="DF3094" s="50"/>
    </row>
    <row r="3095" spans="2:110" x14ac:dyDescent="0.2">
      <c r="B3095" s="173"/>
      <c r="D3095" s="211"/>
      <c r="E3095" s="203"/>
      <c r="F3095" s="203"/>
      <c r="G3095" s="203"/>
      <c r="H3095" s="203"/>
      <c r="I3095" s="203"/>
      <c r="J3095" s="203"/>
      <c r="K3095" s="203"/>
      <c r="L3095" s="203"/>
      <c r="M3095" s="203"/>
      <c r="N3095" s="203"/>
      <c r="O3095" s="203"/>
      <c r="P3095" s="203"/>
      <c r="Q3095" s="204"/>
      <c r="R3095" s="204"/>
      <c r="S3095" s="234"/>
      <c r="T3095" s="50"/>
      <c r="U3095" s="50"/>
      <c r="V3095" s="50"/>
      <c r="W3095" s="50"/>
      <c r="X3095" s="50"/>
      <c r="Y3095" s="50"/>
      <c r="Z3095" s="250"/>
      <c r="AA3095" s="238"/>
      <c r="AB3095" s="50"/>
      <c r="AC3095" s="50"/>
      <c r="AD3095" s="50"/>
      <c r="AE3095" s="50"/>
      <c r="AF3095" s="50"/>
      <c r="AG3095" s="50"/>
      <c r="AH3095" s="50"/>
      <c r="AI3095" s="50"/>
      <c r="AJ3095" s="50"/>
      <c r="AK3095" s="50"/>
      <c r="AL3095" s="50"/>
      <c r="AM3095" s="50"/>
      <c r="AN3095" s="50"/>
      <c r="AO3095" s="50"/>
      <c r="AP3095" s="50"/>
      <c r="AQ3095" s="50"/>
      <c r="AR3095" s="50"/>
      <c r="AS3095" s="50"/>
      <c r="AT3095" s="50"/>
      <c r="AU3095" s="50"/>
      <c r="AV3095" s="50"/>
      <c r="AW3095" s="50"/>
      <c r="AX3095" s="50"/>
      <c r="AY3095" s="50"/>
      <c r="AZ3095" s="50"/>
      <c r="BA3095" s="50"/>
      <c r="BB3095" s="50"/>
      <c r="BC3095" s="50"/>
      <c r="BD3095" s="50"/>
      <c r="BE3095" s="50"/>
      <c r="BF3095" s="50"/>
      <c r="BG3095" s="50"/>
      <c r="BH3095" s="50"/>
      <c r="BI3095" s="50"/>
      <c r="BJ3095" s="50"/>
      <c r="BK3095" s="50"/>
      <c r="BL3095" s="50"/>
      <c r="BM3095" s="50"/>
      <c r="BN3095" s="50"/>
      <c r="BO3095" s="50"/>
      <c r="BP3095" s="50"/>
      <c r="BQ3095" s="50"/>
      <c r="BR3095" s="50"/>
      <c r="BS3095" s="50"/>
      <c r="BT3095" s="50"/>
      <c r="BU3095" s="50"/>
      <c r="BV3095" s="50"/>
      <c r="BW3095" s="50"/>
      <c r="BX3095" s="50"/>
      <c r="BY3095" s="50"/>
      <c r="BZ3095" s="50"/>
      <c r="CA3095" s="50"/>
      <c r="CB3095" s="50"/>
      <c r="CC3095" s="50"/>
      <c r="CD3095" s="50"/>
      <c r="CE3095" s="50"/>
      <c r="CF3095" s="50"/>
      <c r="CG3095" s="50"/>
      <c r="CH3095" s="50"/>
      <c r="CI3095" s="50"/>
      <c r="CJ3095" s="50"/>
      <c r="CK3095" s="50"/>
      <c r="CL3095" s="50"/>
      <c r="CM3095" s="50"/>
      <c r="CN3095" s="50"/>
      <c r="CO3095" s="50"/>
      <c r="CP3095" s="50"/>
      <c r="CQ3095" s="50"/>
      <c r="CR3095" s="50"/>
      <c r="CS3095" s="50"/>
      <c r="CT3095" s="50"/>
      <c r="CU3095" s="50"/>
      <c r="CV3095" s="50"/>
      <c r="CW3095" s="50"/>
      <c r="CX3095" s="50"/>
      <c r="CY3095" s="50"/>
      <c r="CZ3095" s="50"/>
      <c r="DA3095" s="50"/>
      <c r="DB3095" s="50"/>
      <c r="DC3095" s="50"/>
      <c r="DD3095" s="50"/>
      <c r="DE3095" s="50"/>
      <c r="DF3095" s="50"/>
    </row>
    <row r="3096" spans="2:110" x14ac:dyDescent="0.2">
      <c r="B3096" s="173"/>
      <c r="E3096" s="203"/>
      <c r="F3096" s="203"/>
      <c r="G3096" s="203"/>
      <c r="H3096" s="203"/>
      <c r="I3096" s="203"/>
      <c r="J3096" s="203"/>
      <c r="K3096" s="203"/>
      <c r="L3096" s="203"/>
      <c r="M3096" s="203"/>
      <c r="N3096" s="203"/>
      <c r="O3096" s="203"/>
      <c r="P3096" s="203"/>
      <c r="Q3096" s="204"/>
      <c r="R3096" s="204"/>
      <c r="S3096" s="234"/>
      <c r="T3096" s="50"/>
      <c r="U3096" s="50"/>
      <c r="V3096" s="50"/>
      <c r="W3096" s="50"/>
      <c r="X3096" s="50"/>
      <c r="Y3096" s="50"/>
      <c r="Z3096" s="250"/>
      <c r="AA3096" s="238"/>
      <c r="AB3096" s="50"/>
      <c r="AC3096" s="50"/>
      <c r="AD3096" s="50"/>
      <c r="AE3096" s="50"/>
      <c r="AF3096" s="50"/>
      <c r="AG3096" s="50"/>
      <c r="AH3096" s="50"/>
      <c r="AI3096" s="50"/>
      <c r="AJ3096" s="50"/>
      <c r="AK3096" s="50"/>
      <c r="AL3096" s="50"/>
      <c r="AM3096" s="50"/>
      <c r="AN3096" s="50"/>
      <c r="AO3096" s="50"/>
      <c r="AP3096" s="50"/>
      <c r="AQ3096" s="50"/>
      <c r="AR3096" s="50"/>
      <c r="AS3096" s="50"/>
      <c r="AT3096" s="50"/>
      <c r="AU3096" s="50"/>
      <c r="AV3096" s="50"/>
      <c r="AW3096" s="50"/>
      <c r="AX3096" s="50"/>
      <c r="AY3096" s="50"/>
      <c r="AZ3096" s="50"/>
      <c r="BA3096" s="50"/>
      <c r="BB3096" s="50"/>
      <c r="BC3096" s="50"/>
      <c r="BD3096" s="50"/>
      <c r="BE3096" s="50"/>
      <c r="BF3096" s="50"/>
      <c r="BG3096" s="50"/>
      <c r="BH3096" s="50"/>
      <c r="BI3096" s="50"/>
      <c r="BJ3096" s="50"/>
      <c r="BK3096" s="50"/>
      <c r="BL3096" s="50"/>
      <c r="BM3096" s="50"/>
      <c r="BN3096" s="50"/>
      <c r="BO3096" s="50"/>
      <c r="BP3096" s="50"/>
      <c r="BQ3096" s="50"/>
      <c r="BR3096" s="50"/>
      <c r="BS3096" s="50"/>
      <c r="BT3096" s="50"/>
      <c r="BU3096" s="50"/>
      <c r="BV3096" s="50"/>
      <c r="BW3096" s="50"/>
      <c r="BX3096" s="50"/>
      <c r="BY3096" s="50"/>
      <c r="BZ3096" s="50"/>
      <c r="CA3096" s="50"/>
      <c r="CB3096" s="50"/>
      <c r="CC3096" s="50"/>
      <c r="CD3096" s="50"/>
      <c r="CE3096" s="50"/>
      <c r="CF3096" s="50"/>
      <c r="CG3096" s="50"/>
      <c r="CH3096" s="50"/>
      <c r="CI3096" s="50"/>
      <c r="CJ3096" s="50"/>
      <c r="CK3096" s="50"/>
      <c r="CL3096" s="50"/>
      <c r="CM3096" s="50"/>
      <c r="CN3096" s="50"/>
      <c r="CO3096" s="50"/>
      <c r="CP3096" s="50"/>
      <c r="CQ3096" s="50"/>
      <c r="CR3096" s="50"/>
      <c r="CS3096" s="50"/>
      <c r="CT3096" s="50"/>
      <c r="CU3096" s="50"/>
      <c r="CV3096" s="50"/>
      <c r="CW3096" s="50"/>
      <c r="CX3096" s="50"/>
      <c r="CY3096" s="50"/>
      <c r="CZ3096" s="50"/>
      <c r="DA3096" s="50"/>
      <c r="DB3096" s="50"/>
      <c r="DC3096" s="50"/>
      <c r="DD3096" s="50"/>
      <c r="DE3096" s="50"/>
      <c r="DF3096" s="50"/>
    </row>
    <row r="3097" spans="2:110" x14ac:dyDescent="0.2">
      <c r="B3097" s="173"/>
      <c r="E3097" s="203"/>
      <c r="F3097" s="203"/>
      <c r="G3097" s="203"/>
      <c r="H3097" s="203"/>
      <c r="I3097" s="203"/>
      <c r="J3097" s="203"/>
      <c r="K3097" s="203"/>
      <c r="L3097" s="203"/>
      <c r="M3097" s="203"/>
      <c r="N3097" s="203"/>
      <c r="O3097" s="203"/>
      <c r="P3097" s="203"/>
      <c r="Q3097" s="204"/>
      <c r="R3097" s="204"/>
      <c r="S3097" s="234"/>
      <c r="T3097" s="50"/>
      <c r="U3097" s="50"/>
      <c r="V3097" s="50"/>
      <c r="W3097" s="50"/>
      <c r="X3097" s="50"/>
      <c r="Y3097" s="50"/>
      <c r="Z3097" s="250"/>
      <c r="AA3097" s="238"/>
      <c r="AB3097" s="50"/>
      <c r="AC3097" s="50"/>
      <c r="AD3097" s="50"/>
      <c r="AE3097" s="50"/>
      <c r="AF3097" s="50"/>
      <c r="AG3097" s="50"/>
      <c r="AH3097" s="50"/>
      <c r="AI3097" s="50"/>
      <c r="AJ3097" s="50"/>
      <c r="AK3097" s="50"/>
      <c r="AL3097" s="50"/>
      <c r="AM3097" s="50"/>
      <c r="AN3097" s="50"/>
      <c r="AO3097" s="50"/>
      <c r="AP3097" s="50"/>
      <c r="AQ3097" s="50"/>
      <c r="AR3097" s="50"/>
      <c r="AS3097" s="50"/>
      <c r="AT3097" s="50"/>
      <c r="AU3097" s="50"/>
      <c r="AV3097" s="50"/>
      <c r="AW3097" s="50"/>
      <c r="AX3097" s="50"/>
      <c r="AY3097" s="50"/>
      <c r="AZ3097" s="50"/>
      <c r="BA3097" s="50"/>
      <c r="BB3097" s="50"/>
      <c r="BC3097" s="50"/>
      <c r="BD3097" s="50"/>
      <c r="BE3097" s="50"/>
      <c r="BF3097" s="50"/>
      <c r="BG3097" s="50"/>
      <c r="BH3097" s="50"/>
      <c r="BI3097" s="50"/>
      <c r="BJ3097" s="50"/>
      <c r="BK3097" s="50"/>
      <c r="BL3097" s="50"/>
      <c r="BM3097" s="50"/>
      <c r="BN3097" s="50"/>
      <c r="BO3097" s="50"/>
      <c r="BP3097" s="50"/>
      <c r="BQ3097" s="50"/>
      <c r="BR3097" s="50"/>
      <c r="BS3097" s="50"/>
      <c r="BT3097" s="50"/>
      <c r="BU3097" s="50"/>
      <c r="BV3097" s="50"/>
      <c r="BW3097" s="50"/>
      <c r="BX3097" s="50"/>
      <c r="BY3097" s="50"/>
      <c r="BZ3097" s="50"/>
      <c r="CA3097" s="50"/>
      <c r="CB3097" s="50"/>
      <c r="CC3097" s="50"/>
      <c r="CD3097" s="50"/>
      <c r="CE3097" s="50"/>
      <c r="CF3097" s="50"/>
      <c r="CG3097" s="50"/>
      <c r="CH3097" s="50"/>
      <c r="CI3097" s="50"/>
      <c r="CJ3097" s="50"/>
      <c r="CK3097" s="50"/>
      <c r="CL3097" s="50"/>
      <c r="CM3097" s="50"/>
      <c r="CN3097" s="50"/>
      <c r="CO3097" s="50"/>
      <c r="CP3097" s="50"/>
      <c r="CQ3097" s="50"/>
      <c r="CR3097" s="50"/>
      <c r="CS3097" s="50"/>
      <c r="CT3097" s="50"/>
      <c r="CU3097" s="50"/>
      <c r="CV3097" s="50"/>
      <c r="CW3097" s="50"/>
      <c r="CX3097" s="50"/>
      <c r="CY3097" s="50"/>
      <c r="CZ3097" s="50"/>
      <c r="DA3097" s="50"/>
      <c r="DB3097" s="50"/>
      <c r="DC3097" s="50"/>
      <c r="DD3097" s="50"/>
      <c r="DE3097" s="50"/>
      <c r="DF3097" s="50"/>
    </row>
    <row r="3098" spans="2:110" x14ac:dyDescent="0.2">
      <c r="B3098" s="173"/>
      <c r="E3098" s="203"/>
      <c r="F3098" s="203"/>
      <c r="G3098" s="203"/>
      <c r="H3098" s="203"/>
      <c r="I3098" s="203"/>
      <c r="J3098" s="203"/>
      <c r="K3098" s="203"/>
      <c r="L3098" s="203"/>
      <c r="M3098" s="203"/>
      <c r="N3098" s="203"/>
      <c r="O3098" s="203"/>
      <c r="P3098" s="203"/>
      <c r="Q3098" s="204"/>
      <c r="R3098" s="204"/>
      <c r="S3098" s="234"/>
      <c r="T3098" s="50"/>
      <c r="U3098" s="50"/>
      <c r="V3098" s="50"/>
      <c r="W3098" s="50"/>
      <c r="X3098" s="50"/>
      <c r="Y3098" s="50"/>
      <c r="Z3098" s="250"/>
      <c r="AA3098" s="238"/>
      <c r="AB3098" s="50"/>
      <c r="AC3098" s="50"/>
      <c r="AD3098" s="50"/>
      <c r="AE3098" s="50"/>
      <c r="AF3098" s="50"/>
      <c r="AG3098" s="50"/>
      <c r="AH3098" s="50"/>
      <c r="AI3098" s="50"/>
      <c r="AJ3098" s="50"/>
      <c r="AK3098" s="50"/>
      <c r="AL3098" s="50"/>
      <c r="AM3098" s="50"/>
      <c r="AN3098" s="50"/>
      <c r="AO3098" s="50"/>
      <c r="AP3098" s="50"/>
      <c r="AQ3098" s="50"/>
      <c r="AR3098" s="50"/>
      <c r="AS3098" s="50"/>
      <c r="AT3098" s="50"/>
      <c r="AU3098" s="50"/>
      <c r="AV3098" s="50"/>
      <c r="AW3098" s="50"/>
      <c r="AX3098" s="50"/>
      <c r="AY3098" s="50"/>
      <c r="AZ3098" s="50"/>
      <c r="BA3098" s="50"/>
      <c r="BB3098" s="50"/>
      <c r="BC3098" s="50"/>
      <c r="BD3098" s="50"/>
      <c r="BE3098" s="50"/>
      <c r="BF3098" s="50"/>
      <c r="BG3098" s="50"/>
      <c r="BH3098" s="50"/>
      <c r="BI3098" s="50"/>
      <c r="BJ3098" s="50"/>
      <c r="BK3098" s="50"/>
      <c r="BL3098" s="50"/>
      <c r="BM3098" s="50"/>
      <c r="BN3098" s="50"/>
      <c r="BO3098" s="50"/>
      <c r="BP3098" s="50"/>
      <c r="BQ3098" s="50"/>
      <c r="BR3098" s="50"/>
      <c r="BS3098" s="50"/>
      <c r="BT3098" s="50"/>
      <c r="BU3098" s="50"/>
      <c r="BV3098" s="50"/>
      <c r="BW3098" s="50"/>
      <c r="BX3098" s="50"/>
      <c r="BY3098" s="50"/>
      <c r="BZ3098" s="50"/>
      <c r="CA3098" s="50"/>
      <c r="CB3098" s="50"/>
      <c r="CC3098" s="50"/>
      <c r="CD3098" s="50"/>
      <c r="CE3098" s="50"/>
      <c r="CF3098" s="50"/>
      <c r="CG3098" s="50"/>
      <c r="CH3098" s="50"/>
      <c r="CI3098" s="50"/>
      <c r="CJ3098" s="50"/>
      <c r="CK3098" s="50"/>
      <c r="CL3098" s="50"/>
      <c r="CM3098" s="50"/>
      <c r="CN3098" s="50"/>
      <c r="CO3098" s="50"/>
      <c r="CP3098" s="50"/>
      <c r="CQ3098" s="50"/>
      <c r="CR3098" s="50"/>
      <c r="CS3098" s="50"/>
      <c r="CT3098" s="50"/>
      <c r="CU3098" s="50"/>
      <c r="CV3098" s="50"/>
      <c r="CW3098" s="50"/>
      <c r="CX3098" s="50"/>
      <c r="CY3098" s="50"/>
      <c r="CZ3098" s="50"/>
      <c r="DA3098" s="50"/>
      <c r="DB3098" s="50"/>
      <c r="DC3098" s="50"/>
      <c r="DD3098" s="50"/>
      <c r="DE3098" s="50"/>
      <c r="DF3098" s="50"/>
    </row>
    <row r="3099" spans="2:110" x14ac:dyDescent="0.2">
      <c r="B3099" s="173"/>
      <c r="D3099" s="200"/>
      <c r="E3099" s="203"/>
      <c r="F3099" s="203"/>
      <c r="G3099" s="203"/>
      <c r="H3099" s="203"/>
      <c r="I3099" s="203"/>
      <c r="J3099" s="203"/>
      <c r="K3099" s="203"/>
      <c r="L3099" s="203"/>
      <c r="M3099" s="203"/>
      <c r="N3099" s="203"/>
      <c r="O3099" s="203"/>
      <c r="P3099" s="203"/>
      <c r="Q3099" s="204"/>
      <c r="R3099" s="204"/>
      <c r="S3099" s="234"/>
      <c r="T3099" s="50"/>
      <c r="U3099" s="50"/>
      <c r="V3099" s="50"/>
      <c r="W3099" s="50"/>
      <c r="X3099" s="50"/>
      <c r="Y3099" s="50"/>
      <c r="Z3099" s="250"/>
      <c r="AA3099" s="238"/>
      <c r="AB3099" s="50"/>
      <c r="AC3099" s="50"/>
      <c r="AD3099" s="50"/>
      <c r="AE3099" s="50"/>
      <c r="AF3099" s="50"/>
      <c r="AG3099" s="50"/>
      <c r="AH3099" s="50"/>
      <c r="AI3099" s="50"/>
      <c r="AJ3099" s="50"/>
      <c r="AK3099" s="50"/>
      <c r="AL3099" s="50"/>
      <c r="AM3099" s="50"/>
      <c r="AN3099" s="50"/>
      <c r="AO3099" s="50"/>
      <c r="AP3099" s="50"/>
      <c r="AQ3099" s="50"/>
      <c r="AR3099" s="50"/>
      <c r="AS3099" s="50"/>
      <c r="AT3099" s="50"/>
      <c r="AU3099" s="50"/>
      <c r="AV3099" s="50"/>
      <c r="AW3099" s="50"/>
      <c r="AX3099" s="50"/>
      <c r="AY3099" s="50"/>
      <c r="AZ3099" s="50"/>
      <c r="BA3099" s="50"/>
      <c r="BB3099" s="50"/>
      <c r="BC3099" s="50"/>
      <c r="BD3099" s="50"/>
      <c r="BE3099" s="50"/>
      <c r="BF3099" s="50"/>
      <c r="BG3099" s="50"/>
      <c r="BH3099" s="50"/>
      <c r="BI3099" s="50"/>
      <c r="BJ3099" s="50"/>
      <c r="BK3099" s="50"/>
      <c r="BL3099" s="50"/>
      <c r="BM3099" s="50"/>
      <c r="BN3099" s="50"/>
      <c r="BO3099" s="50"/>
      <c r="BP3099" s="50"/>
      <c r="BQ3099" s="50"/>
      <c r="BR3099" s="50"/>
      <c r="BS3099" s="50"/>
      <c r="BT3099" s="50"/>
      <c r="BU3099" s="50"/>
      <c r="BV3099" s="50"/>
      <c r="BW3099" s="50"/>
      <c r="BX3099" s="50"/>
      <c r="BY3099" s="50"/>
      <c r="BZ3099" s="50"/>
      <c r="CA3099" s="50"/>
      <c r="CB3099" s="50"/>
      <c r="CC3099" s="50"/>
      <c r="CD3099" s="50"/>
      <c r="CE3099" s="50"/>
      <c r="CF3099" s="50"/>
      <c r="CG3099" s="50"/>
      <c r="CH3099" s="50"/>
      <c r="CI3099" s="50"/>
      <c r="CJ3099" s="50"/>
      <c r="CK3099" s="50"/>
      <c r="CL3099" s="50"/>
      <c r="CM3099" s="50"/>
      <c r="CN3099" s="50"/>
      <c r="CO3099" s="50"/>
      <c r="CP3099" s="50"/>
      <c r="CQ3099" s="50"/>
      <c r="CR3099" s="50"/>
      <c r="CS3099" s="50"/>
      <c r="CT3099" s="50"/>
      <c r="CU3099" s="50"/>
      <c r="CV3099" s="50"/>
      <c r="CW3099" s="50"/>
      <c r="CX3099" s="50"/>
      <c r="CY3099" s="50"/>
      <c r="CZ3099" s="50"/>
      <c r="DA3099" s="50"/>
      <c r="DB3099" s="50"/>
      <c r="DC3099" s="50"/>
      <c r="DD3099" s="50"/>
      <c r="DE3099" s="50"/>
      <c r="DF3099" s="50"/>
    </row>
    <row r="3100" spans="2:110" x14ac:dyDescent="0.2">
      <c r="B3100" s="173"/>
      <c r="E3100" s="203"/>
      <c r="F3100" s="203"/>
      <c r="G3100" s="203"/>
      <c r="H3100" s="203"/>
      <c r="I3100" s="203"/>
      <c r="J3100" s="203"/>
      <c r="K3100" s="203"/>
      <c r="L3100" s="203"/>
      <c r="M3100" s="203"/>
      <c r="N3100" s="203"/>
      <c r="O3100" s="203"/>
      <c r="P3100" s="203"/>
      <c r="Q3100" s="204"/>
      <c r="R3100" s="204"/>
      <c r="S3100" s="234"/>
      <c r="T3100" s="50"/>
      <c r="U3100" s="50"/>
      <c r="V3100" s="50"/>
      <c r="W3100" s="50"/>
      <c r="X3100" s="50"/>
      <c r="Y3100" s="50"/>
      <c r="Z3100" s="250"/>
      <c r="AA3100" s="238"/>
      <c r="AB3100" s="50"/>
      <c r="AC3100" s="50"/>
      <c r="AD3100" s="50"/>
      <c r="AE3100" s="50"/>
      <c r="AF3100" s="50"/>
      <c r="AG3100" s="50"/>
      <c r="AH3100" s="50"/>
      <c r="AI3100" s="50"/>
      <c r="AJ3100" s="50"/>
      <c r="AK3100" s="50"/>
      <c r="AL3100" s="50"/>
      <c r="AM3100" s="50"/>
      <c r="AN3100" s="50"/>
      <c r="AO3100" s="50"/>
      <c r="AP3100" s="50"/>
      <c r="AQ3100" s="50"/>
      <c r="AR3100" s="50"/>
      <c r="AS3100" s="50"/>
      <c r="AT3100" s="50"/>
      <c r="AU3100" s="50"/>
      <c r="AV3100" s="50"/>
      <c r="AW3100" s="50"/>
      <c r="AX3100" s="50"/>
      <c r="AY3100" s="50"/>
      <c r="AZ3100" s="50"/>
      <c r="BA3100" s="50"/>
      <c r="BB3100" s="50"/>
      <c r="BC3100" s="50"/>
      <c r="BD3100" s="50"/>
      <c r="BE3100" s="50"/>
      <c r="BF3100" s="50"/>
      <c r="BG3100" s="50"/>
      <c r="BH3100" s="50"/>
      <c r="BI3100" s="50"/>
      <c r="BJ3100" s="50"/>
      <c r="BK3100" s="50"/>
      <c r="BL3100" s="50"/>
      <c r="BM3100" s="50"/>
      <c r="BN3100" s="50"/>
      <c r="BO3100" s="50"/>
      <c r="BP3100" s="50"/>
      <c r="BQ3100" s="50"/>
      <c r="BR3100" s="50"/>
      <c r="BS3100" s="50"/>
      <c r="BT3100" s="50"/>
      <c r="BU3100" s="50"/>
      <c r="BV3100" s="50"/>
      <c r="BW3100" s="50"/>
      <c r="BX3100" s="50"/>
      <c r="BY3100" s="50"/>
      <c r="BZ3100" s="50"/>
      <c r="CA3100" s="50"/>
      <c r="CB3100" s="50"/>
      <c r="CC3100" s="50"/>
      <c r="CD3100" s="50"/>
      <c r="CE3100" s="50"/>
      <c r="CF3100" s="50"/>
      <c r="CG3100" s="50"/>
      <c r="CH3100" s="50"/>
      <c r="CI3100" s="50"/>
      <c r="CJ3100" s="50"/>
      <c r="CK3100" s="50"/>
      <c r="CL3100" s="50"/>
      <c r="CM3100" s="50"/>
      <c r="CN3100" s="50"/>
      <c r="CO3100" s="50"/>
      <c r="CP3100" s="50"/>
      <c r="CQ3100" s="50"/>
      <c r="CR3100" s="50"/>
      <c r="CS3100" s="50"/>
      <c r="CT3100" s="50"/>
      <c r="CU3100" s="50"/>
      <c r="CV3100" s="50"/>
      <c r="CW3100" s="50"/>
      <c r="CX3100" s="50"/>
      <c r="CY3100" s="50"/>
      <c r="CZ3100" s="50"/>
      <c r="DA3100" s="50"/>
      <c r="DB3100" s="50"/>
      <c r="DC3100" s="50"/>
      <c r="DD3100" s="50"/>
      <c r="DE3100" s="50"/>
      <c r="DF3100" s="50"/>
    </row>
    <row r="3101" spans="2:110" x14ac:dyDescent="0.2">
      <c r="B3101" s="173"/>
      <c r="E3101" s="203"/>
      <c r="F3101" s="203"/>
      <c r="G3101" s="203"/>
      <c r="H3101" s="203"/>
      <c r="I3101" s="203"/>
      <c r="J3101" s="203"/>
      <c r="K3101" s="203"/>
      <c r="L3101" s="203"/>
      <c r="M3101" s="203"/>
      <c r="N3101" s="203"/>
      <c r="O3101" s="203"/>
      <c r="P3101" s="203"/>
      <c r="Q3101" s="204"/>
      <c r="R3101" s="204"/>
      <c r="S3101" s="234"/>
      <c r="T3101" s="50"/>
      <c r="U3101" s="50"/>
      <c r="V3101" s="50"/>
      <c r="W3101" s="50"/>
      <c r="X3101" s="50"/>
      <c r="Y3101" s="50"/>
      <c r="Z3101" s="250"/>
      <c r="AA3101" s="238"/>
      <c r="AB3101" s="50"/>
      <c r="AC3101" s="50"/>
      <c r="AD3101" s="50"/>
      <c r="AE3101" s="50"/>
      <c r="AF3101" s="50"/>
      <c r="AG3101" s="50"/>
      <c r="AH3101" s="50"/>
      <c r="AI3101" s="50"/>
      <c r="AJ3101" s="50"/>
      <c r="AK3101" s="50"/>
      <c r="AL3101" s="50"/>
      <c r="AM3101" s="50"/>
      <c r="AN3101" s="50"/>
      <c r="AO3101" s="50"/>
      <c r="AP3101" s="50"/>
      <c r="AQ3101" s="50"/>
      <c r="AR3101" s="50"/>
      <c r="AS3101" s="50"/>
      <c r="AT3101" s="50"/>
      <c r="AU3101" s="50"/>
      <c r="AV3101" s="50"/>
      <c r="AW3101" s="50"/>
      <c r="AX3101" s="50"/>
      <c r="AY3101" s="50"/>
      <c r="AZ3101" s="50"/>
      <c r="BA3101" s="50"/>
      <c r="BB3101" s="50"/>
      <c r="BC3101" s="50"/>
      <c r="BD3101" s="50"/>
      <c r="BE3101" s="50"/>
      <c r="BF3101" s="50"/>
      <c r="BG3101" s="50"/>
      <c r="BH3101" s="50"/>
      <c r="BI3101" s="50"/>
      <c r="BJ3101" s="50"/>
      <c r="BK3101" s="50"/>
      <c r="BL3101" s="50"/>
      <c r="BM3101" s="50"/>
      <c r="BN3101" s="50"/>
      <c r="BO3101" s="50"/>
      <c r="BP3101" s="50"/>
      <c r="BQ3101" s="50"/>
      <c r="BR3101" s="50"/>
      <c r="BS3101" s="50"/>
      <c r="BT3101" s="50"/>
      <c r="BU3101" s="50"/>
      <c r="BV3101" s="50"/>
      <c r="BW3101" s="50"/>
      <c r="BX3101" s="50"/>
      <c r="BY3101" s="50"/>
      <c r="BZ3101" s="50"/>
      <c r="CA3101" s="50"/>
      <c r="CB3101" s="50"/>
      <c r="CC3101" s="50"/>
      <c r="CD3101" s="50"/>
      <c r="CE3101" s="50"/>
      <c r="CF3101" s="50"/>
      <c r="CG3101" s="50"/>
      <c r="CH3101" s="50"/>
      <c r="CI3101" s="50"/>
      <c r="CJ3101" s="50"/>
      <c r="CK3101" s="50"/>
      <c r="CL3101" s="50"/>
      <c r="CM3101" s="50"/>
      <c r="CN3101" s="50"/>
      <c r="CO3101" s="50"/>
      <c r="CP3101" s="50"/>
      <c r="CQ3101" s="50"/>
      <c r="CR3101" s="50"/>
      <c r="CS3101" s="50"/>
      <c r="CT3101" s="50"/>
      <c r="CU3101" s="50"/>
      <c r="CV3101" s="50"/>
      <c r="CW3101" s="50"/>
      <c r="CX3101" s="50"/>
      <c r="CY3101" s="50"/>
      <c r="CZ3101" s="50"/>
      <c r="DA3101" s="50"/>
      <c r="DB3101" s="50"/>
      <c r="DC3101" s="50"/>
      <c r="DD3101" s="50"/>
      <c r="DE3101" s="50"/>
      <c r="DF3101" s="50"/>
    </row>
    <row r="3102" spans="2:110" x14ac:dyDescent="0.2">
      <c r="B3102" s="173"/>
      <c r="E3102" s="203"/>
      <c r="F3102" s="203"/>
      <c r="G3102" s="203"/>
      <c r="H3102" s="203"/>
      <c r="I3102" s="203"/>
      <c r="J3102" s="203"/>
      <c r="K3102" s="203"/>
      <c r="L3102" s="203"/>
      <c r="M3102" s="203"/>
      <c r="N3102" s="203"/>
      <c r="O3102" s="203"/>
      <c r="P3102" s="203"/>
      <c r="Q3102" s="204"/>
      <c r="R3102" s="204"/>
      <c r="S3102" s="234"/>
      <c r="T3102" s="50"/>
      <c r="U3102" s="50"/>
      <c r="V3102" s="50"/>
      <c r="W3102" s="50"/>
      <c r="X3102" s="50"/>
      <c r="Y3102" s="50"/>
      <c r="Z3102" s="250"/>
      <c r="AA3102" s="238"/>
      <c r="AB3102" s="50"/>
      <c r="AC3102" s="50"/>
      <c r="AD3102" s="50"/>
      <c r="AE3102" s="50"/>
      <c r="AF3102" s="50"/>
      <c r="AG3102" s="50"/>
      <c r="AH3102" s="50"/>
      <c r="AI3102" s="50"/>
      <c r="AJ3102" s="50"/>
      <c r="AK3102" s="50"/>
      <c r="AL3102" s="50"/>
      <c r="AM3102" s="50"/>
      <c r="AN3102" s="50"/>
      <c r="AO3102" s="50"/>
      <c r="AP3102" s="50"/>
      <c r="AQ3102" s="50"/>
      <c r="AR3102" s="50"/>
      <c r="AS3102" s="50"/>
      <c r="AT3102" s="50"/>
      <c r="AU3102" s="50"/>
      <c r="AV3102" s="50"/>
      <c r="AW3102" s="50"/>
      <c r="AX3102" s="50"/>
      <c r="AY3102" s="50"/>
      <c r="AZ3102" s="50"/>
      <c r="BA3102" s="50"/>
      <c r="BB3102" s="50"/>
      <c r="BC3102" s="50"/>
      <c r="BD3102" s="50"/>
      <c r="BE3102" s="50"/>
      <c r="BF3102" s="50"/>
      <c r="BG3102" s="50"/>
      <c r="BH3102" s="50"/>
      <c r="BI3102" s="50"/>
      <c r="BJ3102" s="50"/>
      <c r="BK3102" s="50"/>
      <c r="BL3102" s="50"/>
      <c r="BM3102" s="50"/>
      <c r="BN3102" s="50"/>
      <c r="BO3102" s="50"/>
      <c r="BP3102" s="50"/>
      <c r="BQ3102" s="50"/>
      <c r="BR3102" s="50"/>
      <c r="BS3102" s="50"/>
      <c r="BT3102" s="50"/>
      <c r="BU3102" s="50"/>
      <c r="BV3102" s="50"/>
      <c r="BW3102" s="50"/>
      <c r="BX3102" s="50"/>
      <c r="BY3102" s="50"/>
      <c r="BZ3102" s="50"/>
      <c r="CA3102" s="50"/>
      <c r="CB3102" s="50"/>
      <c r="CC3102" s="50"/>
      <c r="CD3102" s="50"/>
      <c r="CE3102" s="50"/>
      <c r="CF3102" s="50"/>
      <c r="CG3102" s="50"/>
      <c r="CH3102" s="50"/>
      <c r="CI3102" s="50"/>
      <c r="CJ3102" s="50"/>
      <c r="CK3102" s="50"/>
      <c r="CL3102" s="50"/>
      <c r="CM3102" s="50"/>
      <c r="CN3102" s="50"/>
      <c r="CO3102" s="50"/>
      <c r="CP3102" s="50"/>
      <c r="CQ3102" s="50"/>
      <c r="CR3102" s="50"/>
      <c r="CS3102" s="50"/>
      <c r="CT3102" s="50"/>
      <c r="CU3102" s="50"/>
      <c r="CV3102" s="50"/>
      <c r="CW3102" s="50"/>
      <c r="CX3102" s="50"/>
      <c r="CY3102" s="50"/>
      <c r="CZ3102" s="50"/>
      <c r="DA3102" s="50"/>
      <c r="DB3102" s="50"/>
      <c r="DC3102" s="50"/>
      <c r="DD3102" s="50"/>
      <c r="DE3102" s="50"/>
      <c r="DF3102" s="50"/>
    </row>
    <row r="3103" spans="2:110" x14ac:dyDescent="0.2">
      <c r="B3103" s="173"/>
      <c r="E3103" s="203"/>
      <c r="F3103" s="203"/>
      <c r="G3103" s="203"/>
      <c r="H3103" s="203"/>
      <c r="I3103" s="203"/>
      <c r="J3103" s="203"/>
      <c r="K3103" s="203"/>
      <c r="L3103" s="203"/>
      <c r="M3103" s="203"/>
      <c r="N3103" s="203"/>
      <c r="O3103" s="203"/>
      <c r="P3103" s="203"/>
      <c r="Q3103" s="204"/>
      <c r="R3103" s="204"/>
      <c r="S3103" s="234"/>
      <c r="T3103" s="50"/>
      <c r="U3103" s="50"/>
      <c r="V3103" s="50"/>
      <c r="W3103" s="50"/>
      <c r="X3103" s="50"/>
      <c r="Y3103" s="50"/>
      <c r="Z3103" s="250"/>
      <c r="AA3103" s="238"/>
      <c r="AB3103" s="50"/>
      <c r="AC3103" s="50"/>
      <c r="AD3103" s="50"/>
      <c r="AE3103" s="50"/>
      <c r="AF3103" s="50"/>
      <c r="AG3103" s="50"/>
      <c r="AH3103" s="50"/>
      <c r="AI3103" s="50"/>
      <c r="AJ3103" s="50"/>
      <c r="AK3103" s="50"/>
      <c r="AL3103" s="50"/>
      <c r="AM3103" s="50"/>
      <c r="AN3103" s="50"/>
      <c r="AO3103" s="50"/>
      <c r="AP3103" s="50"/>
      <c r="AQ3103" s="50"/>
      <c r="AR3103" s="50"/>
      <c r="AS3103" s="50"/>
      <c r="AT3103" s="50"/>
      <c r="AU3103" s="50"/>
      <c r="AV3103" s="50"/>
      <c r="AW3103" s="50"/>
      <c r="AX3103" s="50"/>
      <c r="AY3103" s="50"/>
      <c r="AZ3103" s="50"/>
      <c r="BA3103" s="50"/>
      <c r="BB3103" s="50"/>
      <c r="BC3103" s="50"/>
      <c r="BD3103" s="50"/>
      <c r="BE3103" s="50"/>
      <c r="BF3103" s="50"/>
      <c r="BG3103" s="50"/>
      <c r="BH3103" s="50"/>
      <c r="BI3103" s="50"/>
      <c r="BJ3103" s="50"/>
      <c r="BK3103" s="50"/>
      <c r="BL3103" s="50"/>
      <c r="BM3103" s="50"/>
      <c r="BN3103" s="50"/>
      <c r="BO3103" s="50"/>
      <c r="BP3103" s="50"/>
      <c r="BQ3103" s="50"/>
      <c r="BR3103" s="50"/>
      <c r="BS3103" s="50"/>
      <c r="BT3103" s="50"/>
      <c r="BU3103" s="50"/>
      <c r="BV3103" s="50"/>
      <c r="BW3103" s="50"/>
      <c r="BX3103" s="50"/>
      <c r="BY3103" s="50"/>
      <c r="BZ3103" s="50"/>
      <c r="CA3103" s="50"/>
      <c r="CB3103" s="50"/>
      <c r="CC3103" s="50"/>
      <c r="CD3103" s="50"/>
      <c r="CE3103" s="50"/>
      <c r="CF3103" s="50"/>
      <c r="CG3103" s="50"/>
      <c r="CH3103" s="50"/>
      <c r="CI3103" s="50"/>
      <c r="CJ3103" s="50"/>
      <c r="CK3103" s="50"/>
      <c r="CL3103" s="50"/>
      <c r="CM3103" s="50"/>
      <c r="CN3103" s="50"/>
      <c r="CO3103" s="50"/>
      <c r="CP3103" s="50"/>
      <c r="CQ3103" s="50"/>
      <c r="CR3103" s="50"/>
      <c r="CS3103" s="50"/>
      <c r="CT3103" s="50"/>
      <c r="CU3103" s="50"/>
      <c r="CV3103" s="50"/>
      <c r="CW3103" s="50"/>
      <c r="CX3103" s="50"/>
      <c r="CY3103" s="50"/>
      <c r="CZ3103" s="50"/>
      <c r="DA3103" s="50"/>
      <c r="DB3103" s="50"/>
      <c r="DC3103" s="50"/>
      <c r="DD3103" s="50"/>
      <c r="DE3103" s="50"/>
      <c r="DF3103" s="50"/>
    </row>
    <row r="3104" spans="2:110" x14ac:dyDescent="0.2">
      <c r="E3104" s="203"/>
      <c r="F3104" s="203"/>
      <c r="G3104" s="203"/>
      <c r="H3104" s="203"/>
      <c r="I3104" s="203"/>
      <c r="J3104" s="203"/>
      <c r="K3104" s="203"/>
      <c r="L3104" s="203"/>
      <c r="M3104" s="203"/>
      <c r="N3104" s="203"/>
      <c r="O3104" s="203"/>
      <c r="P3104" s="203"/>
      <c r="Q3104" s="204"/>
      <c r="R3104" s="204"/>
      <c r="S3104" s="234"/>
      <c r="T3104" s="50"/>
      <c r="U3104" s="50"/>
      <c r="V3104" s="50"/>
      <c r="W3104" s="50"/>
      <c r="X3104" s="50"/>
      <c r="Y3104" s="50"/>
      <c r="Z3104" s="250"/>
      <c r="AA3104" s="238"/>
      <c r="AB3104" s="50"/>
      <c r="AC3104" s="50"/>
      <c r="AD3104" s="50"/>
      <c r="AE3104" s="50"/>
      <c r="AF3104" s="50"/>
      <c r="AG3104" s="50"/>
      <c r="AH3104" s="50"/>
      <c r="AI3104" s="50"/>
      <c r="AJ3104" s="50"/>
      <c r="AK3104" s="50"/>
      <c r="AL3104" s="50"/>
      <c r="AM3104" s="50"/>
      <c r="AN3104" s="50"/>
      <c r="AO3104" s="50"/>
      <c r="AP3104" s="50"/>
      <c r="AQ3104" s="50"/>
      <c r="AR3104" s="50"/>
      <c r="AS3104" s="50"/>
      <c r="AT3104" s="50"/>
      <c r="AU3104" s="50"/>
      <c r="AV3104" s="50"/>
      <c r="AW3104" s="50"/>
      <c r="AX3104" s="50"/>
      <c r="AY3104" s="50"/>
      <c r="AZ3104" s="50"/>
      <c r="BA3104" s="50"/>
      <c r="BB3104" s="50"/>
      <c r="BC3104" s="50"/>
      <c r="BD3104" s="50"/>
      <c r="BE3104" s="50"/>
      <c r="BF3104" s="50"/>
      <c r="BG3104" s="50"/>
      <c r="BH3104" s="50"/>
      <c r="BI3104" s="50"/>
      <c r="BJ3104" s="50"/>
      <c r="BK3104" s="50"/>
      <c r="BL3104" s="50"/>
      <c r="BM3104" s="50"/>
      <c r="BN3104" s="50"/>
      <c r="BO3104" s="50"/>
      <c r="BP3104" s="50"/>
      <c r="BQ3104" s="50"/>
      <c r="BR3104" s="50"/>
      <c r="BS3104" s="50"/>
      <c r="BT3104" s="50"/>
      <c r="BU3104" s="50"/>
      <c r="BV3104" s="50"/>
      <c r="BW3104" s="50"/>
      <c r="BX3104" s="50"/>
      <c r="BY3104" s="50"/>
      <c r="BZ3104" s="50"/>
      <c r="CA3104" s="50"/>
      <c r="CB3104" s="50"/>
      <c r="CC3104" s="50"/>
      <c r="CD3104" s="50"/>
      <c r="CE3104" s="50"/>
      <c r="CF3104" s="50"/>
      <c r="CG3104" s="50"/>
      <c r="CH3104" s="50"/>
      <c r="CI3104" s="50"/>
      <c r="CJ3104" s="50"/>
      <c r="CK3104" s="50"/>
      <c r="CL3104" s="50"/>
      <c r="CM3104" s="50"/>
      <c r="CN3104" s="50"/>
      <c r="CO3104" s="50"/>
      <c r="CP3104" s="50"/>
      <c r="CQ3104" s="50"/>
      <c r="CR3104" s="50"/>
      <c r="CS3104" s="50"/>
      <c r="CT3104" s="50"/>
      <c r="CU3104" s="50"/>
      <c r="CV3104" s="50"/>
      <c r="CW3104" s="50"/>
      <c r="CX3104" s="50"/>
      <c r="CY3104" s="50"/>
      <c r="CZ3104" s="50"/>
      <c r="DA3104" s="50"/>
      <c r="DB3104" s="50"/>
      <c r="DC3104" s="50"/>
      <c r="DD3104" s="50"/>
      <c r="DE3104" s="50"/>
      <c r="DF3104" s="50"/>
    </row>
    <row r="3105" spans="2:110" x14ac:dyDescent="0.2">
      <c r="E3105" s="203"/>
      <c r="F3105" s="203"/>
      <c r="G3105" s="203"/>
      <c r="H3105" s="203"/>
      <c r="I3105" s="203"/>
      <c r="J3105" s="203"/>
      <c r="K3105" s="203"/>
      <c r="L3105" s="203"/>
      <c r="M3105" s="203"/>
      <c r="N3105" s="203"/>
      <c r="O3105" s="203"/>
      <c r="P3105" s="203"/>
      <c r="Q3105" s="204"/>
      <c r="R3105" s="204"/>
      <c r="S3105" s="234"/>
      <c r="T3105" s="50"/>
      <c r="U3105" s="50"/>
      <c r="V3105" s="50"/>
      <c r="W3105" s="50"/>
      <c r="X3105" s="50"/>
      <c r="Y3105" s="50"/>
      <c r="Z3105" s="250"/>
      <c r="AA3105" s="238"/>
      <c r="AB3105" s="50"/>
      <c r="AC3105" s="50"/>
      <c r="AD3105" s="50"/>
      <c r="AE3105" s="50"/>
      <c r="AF3105" s="50"/>
      <c r="AG3105" s="50"/>
      <c r="AH3105" s="50"/>
      <c r="AI3105" s="50"/>
      <c r="AJ3105" s="50"/>
      <c r="AK3105" s="50"/>
      <c r="AL3105" s="50"/>
      <c r="AM3105" s="50"/>
      <c r="AN3105" s="50"/>
      <c r="AO3105" s="50"/>
      <c r="AP3105" s="50"/>
      <c r="AQ3105" s="50"/>
      <c r="AR3105" s="50"/>
      <c r="AS3105" s="50"/>
      <c r="AT3105" s="50"/>
      <c r="AU3105" s="50"/>
      <c r="AV3105" s="50"/>
      <c r="AW3105" s="50"/>
      <c r="AX3105" s="50"/>
      <c r="AY3105" s="50"/>
      <c r="AZ3105" s="50"/>
      <c r="BA3105" s="50"/>
      <c r="BB3105" s="50"/>
      <c r="BC3105" s="50"/>
      <c r="BD3105" s="50"/>
      <c r="BE3105" s="50"/>
      <c r="BF3105" s="50"/>
      <c r="BG3105" s="50"/>
      <c r="BH3105" s="50"/>
      <c r="BI3105" s="50"/>
      <c r="BJ3105" s="50"/>
      <c r="BK3105" s="50"/>
      <c r="BL3105" s="50"/>
      <c r="BM3105" s="50"/>
      <c r="BN3105" s="50"/>
      <c r="BO3105" s="50"/>
      <c r="BP3105" s="50"/>
      <c r="BQ3105" s="50"/>
      <c r="BR3105" s="50"/>
      <c r="BS3105" s="50"/>
      <c r="BT3105" s="50"/>
      <c r="BU3105" s="50"/>
      <c r="BV3105" s="50"/>
      <c r="BW3105" s="50"/>
      <c r="BX3105" s="50"/>
      <c r="BY3105" s="50"/>
      <c r="BZ3105" s="50"/>
      <c r="CA3105" s="50"/>
      <c r="CB3105" s="50"/>
      <c r="CC3105" s="50"/>
      <c r="CD3105" s="50"/>
      <c r="CE3105" s="50"/>
      <c r="CF3105" s="50"/>
      <c r="CG3105" s="50"/>
      <c r="CH3105" s="50"/>
      <c r="CI3105" s="50"/>
      <c r="CJ3105" s="50"/>
      <c r="CK3105" s="50"/>
      <c r="CL3105" s="50"/>
      <c r="CM3105" s="50"/>
      <c r="CN3105" s="50"/>
      <c r="CO3105" s="50"/>
      <c r="CP3105" s="50"/>
      <c r="CQ3105" s="50"/>
      <c r="CR3105" s="50"/>
      <c r="CS3105" s="50"/>
      <c r="CT3105" s="50"/>
      <c r="CU3105" s="50"/>
      <c r="CV3105" s="50"/>
      <c r="CW3105" s="50"/>
      <c r="CX3105" s="50"/>
      <c r="CY3105" s="50"/>
      <c r="CZ3105" s="50"/>
      <c r="DA3105" s="50"/>
      <c r="DB3105" s="50"/>
      <c r="DC3105" s="50"/>
      <c r="DD3105" s="50"/>
      <c r="DE3105" s="50"/>
      <c r="DF3105" s="50"/>
    </row>
    <row r="3106" spans="2:110" x14ac:dyDescent="0.2">
      <c r="D3106" s="200"/>
      <c r="E3106" s="203"/>
      <c r="F3106" s="203"/>
      <c r="G3106" s="203"/>
      <c r="H3106" s="203"/>
      <c r="I3106" s="203"/>
      <c r="J3106" s="203"/>
      <c r="K3106" s="203"/>
      <c r="L3106" s="203"/>
      <c r="M3106" s="203"/>
      <c r="N3106" s="203"/>
      <c r="O3106" s="203"/>
      <c r="P3106" s="203"/>
      <c r="Q3106" s="204"/>
      <c r="R3106" s="204"/>
      <c r="S3106" s="234"/>
      <c r="T3106" s="50"/>
      <c r="U3106" s="50"/>
      <c r="V3106" s="50"/>
      <c r="W3106" s="50"/>
      <c r="X3106" s="50"/>
      <c r="Y3106" s="50"/>
      <c r="Z3106" s="250"/>
      <c r="AA3106" s="238"/>
      <c r="AB3106" s="50"/>
      <c r="AC3106" s="50"/>
      <c r="AD3106" s="50"/>
      <c r="AE3106" s="50"/>
      <c r="AF3106" s="50"/>
      <c r="AG3106" s="50"/>
      <c r="AH3106" s="50"/>
      <c r="AI3106" s="50"/>
      <c r="AJ3106" s="50"/>
      <c r="AK3106" s="50"/>
      <c r="AL3106" s="50"/>
      <c r="AM3106" s="50"/>
      <c r="AN3106" s="50"/>
      <c r="AO3106" s="50"/>
      <c r="AP3106" s="50"/>
      <c r="AQ3106" s="50"/>
      <c r="AR3106" s="50"/>
      <c r="AS3106" s="50"/>
      <c r="AT3106" s="50"/>
      <c r="AU3106" s="50"/>
      <c r="AV3106" s="50"/>
      <c r="AW3106" s="50"/>
      <c r="AX3106" s="50"/>
      <c r="AY3106" s="50"/>
      <c r="AZ3106" s="50"/>
      <c r="BA3106" s="50"/>
      <c r="BB3106" s="50"/>
      <c r="BC3106" s="50"/>
      <c r="BD3106" s="50"/>
      <c r="BE3106" s="50"/>
      <c r="BF3106" s="50"/>
      <c r="BG3106" s="50"/>
      <c r="BH3106" s="50"/>
      <c r="BI3106" s="50"/>
      <c r="BJ3106" s="50"/>
      <c r="BK3106" s="50"/>
      <c r="BL3106" s="50"/>
      <c r="BM3106" s="50"/>
      <c r="BN3106" s="50"/>
      <c r="BO3106" s="50"/>
      <c r="BP3106" s="50"/>
      <c r="BQ3106" s="50"/>
      <c r="BR3106" s="50"/>
      <c r="BS3106" s="50"/>
      <c r="BT3106" s="50"/>
      <c r="BU3106" s="50"/>
      <c r="BV3106" s="50"/>
      <c r="BW3106" s="50"/>
      <c r="BX3106" s="50"/>
      <c r="BY3106" s="50"/>
      <c r="BZ3106" s="50"/>
      <c r="CA3106" s="50"/>
      <c r="CB3106" s="50"/>
      <c r="CC3106" s="50"/>
      <c r="CD3106" s="50"/>
      <c r="CE3106" s="50"/>
      <c r="CF3106" s="50"/>
      <c r="CG3106" s="50"/>
      <c r="CH3106" s="50"/>
      <c r="CI3106" s="50"/>
      <c r="CJ3106" s="50"/>
      <c r="CK3106" s="50"/>
      <c r="CL3106" s="50"/>
      <c r="CM3106" s="50"/>
      <c r="CN3106" s="50"/>
      <c r="CO3106" s="50"/>
      <c r="CP3106" s="50"/>
      <c r="CQ3106" s="50"/>
      <c r="CR3106" s="50"/>
      <c r="CS3106" s="50"/>
      <c r="CT3106" s="50"/>
      <c r="CU3106" s="50"/>
      <c r="CV3106" s="50"/>
      <c r="CW3106" s="50"/>
      <c r="CX3106" s="50"/>
      <c r="CY3106" s="50"/>
      <c r="CZ3106" s="50"/>
      <c r="DA3106" s="50"/>
      <c r="DB3106" s="50"/>
      <c r="DC3106" s="50"/>
      <c r="DD3106" s="50"/>
      <c r="DE3106" s="50"/>
      <c r="DF3106" s="50"/>
    </row>
    <row r="3107" spans="2:110" x14ac:dyDescent="0.2">
      <c r="E3107" s="203"/>
      <c r="F3107" s="203"/>
      <c r="G3107" s="203"/>
      <c r="H3107" s="203"/>
      <c r="I3107" s="203"/>
      <c r="J3107" s="203"/>
      <c r="K3107" s="203"/>
      <c r="L3107" s="203"/>
      <c r="M3107" s="203"/>
      <c r="N3107" s="203"/>
      <c r="O3107" s="203"/>
      <c r="P3107" s="203"/>
      <c r="Q3107" s="204"/>
      <c r="R3107" s="204"/>
      <c r="S3107" s="234"/>
      <c r="T3107" s="50"/>
      <c r="U3107" s="50"/>
      <c r="V3107" s="50"/>
      <c r="W3107" s="50"/>
      <c r="X3107" s="50"/>
      <c r="Y3107" s="50"/>
      <c r="Z3107" s="250"/>
      <c r="AA3107" s="238"/>
      <c r="AB3107" s="50"/>
      <c r="AC3107" s="50"/>
      <c r="AD3107" s="50"/>
      <c r="AE3107" s="50"/>
      <c r="AF3107" s="50"/>
      <c r="AG3107" s="50"/>
      <c r="AH3107" s="50"/>
      <c r="AI3107" s="50"/>
      <c r="AJ3107" s="50"/>
      <c r="AK3107" s="50"/>
      <c r="AL3107" s="50"/>
      <c r="AM3107" s="50"/>
      <c r="AN3107" s="50"/>
      <c r="AO3107" s="50"/>
      <c r="AP3107" s="50"/>
      <c r="AQ3107" s="50"/>
      <c r="AR3107" s="50"/>
      <c r="AS3107" s="50"/>
      <c r="AT3107" s="50"/>
      <c r="AU3107" s="50"/>
      <c r="AV3107" s="50"/>
      <c r="AW3107" s="50"/>
      <c r="AX3107" s="50"/>
      <c r="AY3107" s="50"/>
      <c r="AZ3107" s="50"/>
      <c r="BA3107" s="50"/>
      <c r="BB3107" s="50"/>
      <c r="BC3107" s="50"/>
      <c r="BD3107" s="50"/>
      <c r="BE3107" s="50"/>
      <c r="BF3107" s="50"/>
      <c r="BG3107" s="50"/>
      <c r="BH3107" s="50"/>
      <c r="BI3107" s="50"/>
      <c r="BJ3107" s="50"/>
      <c r="BK3107" s="50"/>
      <c r="BL3107" s="50"/>
      <c r="BM3107" s="50"/>
      <c r="BN3107" s="50"/>
      <c r="BO3107" s="50"/>
      <c r="BP3107" s="50"/>
      <c r="BQ3107" s="50"/>
      <c r="BR3107" s="50"/>
      <c r="BS3107" s="50"/>
      <c r="BT3107" s="50"/>
      <c r="BU3107" s="50"/>
      <c r="BV3107" s="50"/>
      <c r="BW3107" s="50"/>
      <c r="BX3107" s="50"/>
      <c r="BY3107" s="50"/>
      <c r="BZ3107" s="50"/>
      <c r="CA3107" s="50"/>
      <c r="CB3107" s="50"/>
      <c r="CC3107" s="50"/>
      <c r="CD3107" s="50"/>
      <c r="CE3107" s="50"/>
      <c r="CF3107" s="50"/>
      <c r="CG3107" s="50"/>
      <c r="CH3107" s="50"/>
      <c r="CI3107" s="50"/>
      <c r="CJ3107" s="50"/>
      <c r="CK3107" s="50"/>
      <c r="CL3107" s="50"/>
      <c r="CM3107" s="50"/>
      <c r="CN3107" s="50"/>
      <c r="CO3107" s="50"/>
      <c r="CP3107" s="50"/>
      <c r="CQ3107" s="50"/>
      <c r="CR3107" s="50"/>
      <c r="CS3107" s="50"/>
      <c r="CT3107" s="50"/>
      <c r="CU3107" s="50"/>
      <c r="CV3107" s="50"/>
      <c r="CW3107" s="50"/>
      <c r="CX3107" s="50"/>
      <c r="CY3107" s="50"/>
      <c r="CZ3107" s="50"/>
      <c r="DA3107" s="50"/>
      <c r="DB3107" s="50"/>
      <c r="DC3107" s="50"/>
      <c r="DD3107" s="50"/>
      <c r="DE3107" s="50"/>
      <c r="DF3107" s="50"/>
    </row>
    <row r="3108" spans="2:110" x14ac:dyDescent="0.2">
      <c r="B3108" s="181"/>
      <c r="C3108" s="181"/>
      <c r="D3108" s="200"/>
      <c r="E3108" s="203"/>
      <c r="F3108" s="203"/>
      <c r="G3108" s="203"/>
      <c r="H3108" s="203"/>
      <c r="I3108" s="203"/>
      <c r="J3108" s="203"/>
      <c r="K3108" s="203"/>
      <c r="L3108" s="203"/>
      <c r="M3108" s="203"/>
      <c r="N3108" s="203"/>
      <c r="O3108" s="203"/>
      <c r="P3108" s="203"/>
      <c r="Q3108" s="204"/>
      <c r="R3108" s="204"/>
      <c r="S3108" s="234"/>
      <c r="T3108" s="50"/>
      <c r="U3108" s="50"/>
      <c r="V3108" s="50"/>
      <c r="W3108" s="50"/>
      <c r="X3108" s="50"/>
      <c r="Y3108" s="50"/>
      <c r="Z3108" s="250"/>
      <c r="AA3108" s="238"/>
      <c r="AB3108" s="50"/>
      <c r="AC3108" s="50"/>
      <c r="AD3108" s="50"/>
      <c r="AE3108" s="50"/>
      <c r="AF3108" s="50"/>
      <c r="AG3108" s="50"/>
      <c r="AH3108" s="50"/>
      <c r="AI3108" s="50"/>
      <c r="AJ3108" s="50"/>
      <c r="AK3108" s="50"/>
      <c r="AL3108" s="50"/>
      <c r="AM3108" s="50"/>
      <c r="AN3108" s="50"/>
      <c r="AO3108" s="50"/>
      <c r="AP3108" s="50"/>
      <c r="AQ3108" s="50"/>
      <c r="AR3108" s="50"/>
      <c r="AS3108" s="50"/>
      <c r="AT3108" s="50"/>
      <c r="AU3108" s="50"/>
      <c r="AV3108" s="50"/>
      <c r="AW3108" s="50"/>
      <c r="AX3108" s="50"/>
      <c r="AY3108" s="50"/>
      <c r="AZ3108" s="50"/>
      <c r="BA3108" s="50"/>
      <c r="BB3108" s="50"/>
      <c r="BC3108" s="50"/>
      <c r="BD3108" s="50"/>
      <c r="BE3108" s="50"/>
      <c r="BF3108" s="50"/>
      <c r="BG3108" s="50"/>
      <c r="BH3108" s="50"/>
      <c r="BI3108" s="50"/>
      <c r="BJ3108" s="50"/>
      <c r="BK3108" s="50"/>
      <c r="BL3108" s="50"/>
      <c r="BM3108" s="50"/>
      <c r="BN3108" s="50"/>
      <c r="BO3108" s="50"/>
      <c r="BP3108" s="50"/>
      <c r="BQ3108" s="50"/>
      <c r="BR3108" s="50"/>
      <c r="BS3108" s="50"/>
      <c r="BT3108" s="50"/>
      <c r="BU3108" s="50"/>
      <c r="BV3108" s="50"/>
      <c r="BW3108" s="50"/>
      <c r="BX3108" s="50"/>
      <c r="BY3108" s="50"/>
      <c r="BZ3108" s="50"/>
      <c r="CA3108" s="50"/>
      <c r="CB3108" s="50"/>
      <c r="CC3108" s="50"/>
      <c r="CD3108" s="50"/>
      <c r="CE3108" s="50"/>
      <c r="CF3108" s="50"/>
      <c r="CG3108" s="50"/>
      <c r="CH3108" s="50"/>
      <c r="CI3108" s="50"/>
      <c r="CJ3108" s="50"/>
      <c r="CK3108" s="50"/>
      <c r="CL3108" s="50"/>
      <c r="CM3108" s="50"/>
      <c r="CN3108" s="50"/>
      <c r="CO3108" s="50"/>
      <c r="CP3108" s="50"/>
      <c r="CQ3108" s="50"/>
      <c r="CR3108" s="50"/>
      <c r="CS3108" s="50"/>
      <c r="CT3108" s="50"/>
      <c r="CU3108" s="50"/>
      <c r="CV3108" s="50"/>
      <c r="CW3108" s="50"/>
      <c r="CX3108" s="50"/>
      <c r="CY3108" s="50"/>
      <c r="CZ3108" s="50"/>
      <c r="DA3108" s="50"/>
      <c r="DB3108" s="50"/>
      <c r="DC3108" s="50"/>
      <c r="DD3108" s="50"/>
      <c r="DE3108" s="50"/>
      <c r="DF3108" s="50"/>
    </row>
    <row r="3109" spans="2:110" x14ac:dyDescent="0.2">
      <c r="B3109" s="181"/>
      <c r="C3109" s="181"/>
      <c r="E3109" s="203"/>
      <c r="F3109" s="203"/>
      <c r="G3109" s="203"/>
      <c r="H3109" s="203"/>
      <c r="I3109" s="203"/>
      <c r="J3109" s="203"/>
      <c r="K3109" s="203"/>
      <c r="L3109" s="203"/>
      <c r="M3109" s="203"/>
      <c r="N3109" s="203"/>
      <c r="O3109" s="203"/>
      <c r="P3109" s="203"/>
      <c r="Q3109" s="204"/>
      <c r="R3109" s="204"/>
      <c r="S3109" s="234"/>
      <c r="T3109" s="50"/>
      <c r="U3109" s="50"/>
      <c r="V3109" s="50"/>
      <c r="W3109" s="50"/>
      <c r="X3109" s="50"/>
      <c r="Y3109" s="50"/>
      <c r="Z3109" s="250"/>
      <c r="AA3109" s="238"/>
      <c r="AB3109" s="50"/>
      <c r="AC3109" s="50"/>
      <c r="AD3109" s="50"/>
      <c r="AE3109" s="50"/>
      <c r="AF3109" s="50"/>
      <c r="AG3109" s="50"/>
      <c r="AH3109" s="50"/>
      <c r="AI3109" s="50"/>
      <c r="AJ3109" s="50"/>
      <c r="AK3109" s="50"/>
      <c r="AL3109" s="50"/>
      <c r="AM3109" s="50"/>
      <c r="AN3109" s="50"/>
      <c r="AO3109" s="50"/>
      <c r="AP3109" s="50"/>
      <c r="AQ3109" s="50"/>
      <c r="AR3109" s="50"/>
      <c r="AS3109" s="50"/>
      <c r="AT3109" s="50"/>
      <c r="AU3109" s="50"/>
      <c r="AV3109" s="50"/>
      <c r="AW3109" s="50"/>
      <c r="AX3109" s="50"/>
      <c r="AY3109" s="50"/>
      <c r="AZ3109" s="50"/>
      <c r="BA3109" s="50"/>
      <c r="BB3109" s="50"/>
      <c r="BC3109" s="50"/>
      <c r="BD3109" s="50"/>
      <c r="BE3109" s="50"/>
      <c r="BF3109" s="50"/>
      <c r="BG3109" s="50"/>
      <c r="BH3109" s="50"/>
      <c r="BI3109" s="50"/>
      <c r="BJ3109" s="50"/>
      <c r="BK3109" s="50"/>
      <c r="BL3109" s="50"/>
      <c r="BM3109" s="50"/>
      <c r="BN3109" s="50"/>
      <c r="BO3109" s="50"/>
      <c r="BP3109" s="50"/>
      <c r="BQ3109" s="50"/>
      <c r="BR3109" s="50"/>
      <c r="BS3109" s="50"/>
      <c r="BT3109" s="50"/>
      <c r="BU3109" s="50"/>
      <c r="BV3109" s="50"/>
      <c r="BW3109" s="50"/>
      <c r="BX3109" s="50"/>
      <c r="BY3109" s="50"/>
      <c r="BZ3109" s="50"/>
      <c r="CA3109" s="50"/>
      <c r="CB3109" s="50"/>
      <c r="CC3109" s="50"/>
      <c r="CD3109" s="50"/>
      <c r="CE3109" s="50"/>
      <c r="CF3109" s="50"/>
      <c r="CG3109" s="50"/>
      <c r="CH3109" s="50"/>
      <c r="CI3109" s="50"/>
      <c r="CJ3109" s="50"/>
      <c r="CK3109" s="50"/>
      <c r="CL3109" s="50"/>
      <c r="CM3109" s="50"/>
      <c r="CN3109" s="50"/>
      <c r="CO3109" s="50"/>
      <c r="CP3109" s="50"/>
      <c r="CQ3109" s="50"/>
      <c r="CR3109" s="50"/>
      <c r="CS3109" s="50"/>
      <c r="CT3109" s="50"/>
      <c r="CU3109" s="50"/>
      <c r="CV3109" s="50"/>
      <c r="CW3109" s="50"/>
      <c r="CX3109" s="50"/>
      <c r="CY3109" s="50"/>
      <c r="CZ3109" s="50"/>
      <c r="DA3109" s="50"/>
      <c r="DB3109" s="50"/>
      <c r="DC3109" s="50"/>
      <c r="DD3109" s="50"/>
      <c r="DE3109" s="50"/>
      <c r="DF3109" s="50"/>
    </row>
    <row r="3110" spans="2:110" x14ac:dyDescent="0.2">
      <c r="B3110" s="181"/>
      <c r="C3110" s="181"/>
      <c r="E3110" s="203"/>
      <c r="F3110" s="203"/>
      <c r="G3110" s="203"/>
      <c r="H3110" s="203"/>
      <c r="I3110" s="203"/>
      <c r="J3110" s="203"/>
      <c r="K3110" s="203"/>
      <c r="L3110" s="203"/>
      <c r="M3110" s="203"/>
      <c r="N3110" s="203"/>
      <c r="O3110" s="203"/>
      <c r="P3110" s="203"/>
      <c r="Q3110" s="204"/>
      <c r="R3110" s="204"/>
      <c r="S3110" s="234"/>
      <c r="T3110" s="50"/>
      <c r="U3110" s="50"/>
      <c r="V3110" s="50"/>
      <c r="W3110" s="50"/>
      <c r="X3110" s="50"/>
      <c r="Y3110" s="50"/>
      <c r="Z3110" s="250"/>
      <c r="AA3110" s="238"/>
      <c r="AB3110" s="50"/>
      <c r="AC3110" s="50"/>
      <c r="AD3110" s="50"/>
      <c r="AE3110" s="50"/>
      <c r="AF3110" s="50"/>
      <c r="AG3110" s="50"/>
      <c r="AH3110" s="50"/>
      <c r="AI3110" s="50"/>
      <c r="AJ3110" s="50"/>
      <c r="AK3110" s="50"/>
      <c r="AL3110" s="50"/>
      <c r="AM3110" s="50"/>
      <c r="AN3110" s="50"/>
      <c r="AO3110" s="50"/>
      <c r="AP3110" s="50"/>
      <c r="AQ3110" s="50"/>
      <c r="AR3110" s="50"/>
      <c r="AS3110" s="50"/>
      <c r="AT3110" s="50"/>
      <c r="AU3110" s="50"/>
      <c r="AV3110" s="50"/>
      <c r="AW3110" s="50"/>
      <c r="AX3110" s="50"/>
      <c r="AY3110" s="50"/>
      <c r="AZ3110" s="50"/>
      <c r="BA3110" s="50"/>
      <c r="BB3110" s="50"/>
      <c r="BC3110" s="50"/>
      <c r="BD3110" s="50"/>
      <c r="BE3110" s="50"/>
      <c r="BF3110" s="50"/>
      <c r="BG3110" s="50"/>
      <c r="BH3110" s="50"/>
      <c r="BI3110" s="50"/>
      <c r="BJ3110" s="50"/>
      <c r="BK3110" s="50"/>
      <c r="BL3110" s="50"/>
      <c r="BM3110" s="50"/>
      <c r="BN3110" s="50"/>
      <c r="BO3110" s="50"/>
      <c r="BP3110" s="50"/>
      <c r="BQ3110" s="50"/>
      <c r="BR3110" s="50"/>
      <c r="BS3110" s="50"/>
      <c r="BT3110" s="50"/>
      <c r="BU3110" s="50"/>
      <c r="BV3110" s="50"/>
      <c r="BW3110" s="50"/>
      <c r="BX3110" s="50"/>
      <c r="BY3110" s="50"/>
      <c r="BZ3110" s="50"/>
      <c r="CA3110" s="50"/>
      <c r="CB3110" s="50"/>
      <c r="CC3110" s="50"/>
      <c r="CD3110" s="50"/>
      <c r="CE3110" s="50"/>
      <c r="CF3110" s="50"/>
      <c r="CG3110" s="50"/>
      <c r="CH3110" s="50"/>
      <c r="CI3110" s="50"/>
      <c r="CJ3110" s="50"/>
      <c r="CK3110" s="50"/>
      <c r="CL3110" s="50"/>
      <c r="CM3110" s="50"/>
      <c r="CN3110" s="50"/>
      <c r="CO3110" s="50"/>
      <c r="CP3110" s="50"/>
      <c r="CQ3110" s="50"/>
      <c r="CR3110" s="50"/>
      <c r="CS3110" s="50"/>
      <c r="CT3110" s="50"/>
      <c r="CU3110" s="50"/>
      <c r="CV3110" s="50"/>
      <c r="CW3110" s="50"/>
      <c r="CX3110" s="50"/>
      <c r="CY3110" s="50"/>
      <c r="CZ3110" s="50"/>
      <c r="DA3110" s="50"/>
      <c r="DB3110" s="50"/>
      <c r="DC3110" s="50"/>
      <c r="DD3110" s="50"/>
      <c r="DE3110" s="50"/>
      <c r="DF3110" s="50"/>
    </row>
    <row r="3111" spans="2:110" x14ac:dyDescent="0.2">
      <c r="B3111" s="181"/>
      <c r="C3111" s="181"/>
      <c r="E3111" s="203"/>
      <c r="F3111" s="203"/>
      <c r="G3111" s="203"/>
      <c r="H3111" s="203"/>
      <c r="I3111" s="203"/>
      <c r="J3111" s="203"/>
      <c r="K3111" s="203"/>
      <c r="L3111" s="203"/>
      <c r="M3111" s="203"/>
      <c r="N3111" s="203"/>
      <c r="O3111" s="203"/>
      <c r="P3111" s="203"/>
      <c r="Q3111" s="204"/>
      <c r="R3111" s="204"/>
      <c r="S3111" s="234"/>
      <c r="T3111" s="50"/>
      <c r="U3111" s="50"/>
      <c r="V3111" s="50"/>
      <c r="W3111" s="50"/>
      <c r="X3111" s="50"/>
      <c r="Y3111" s="50"/>
      <c r="Z3111" s="250"/>
      <c r="AA3111" s="238"/>
      <c r="AB3111" s="50"/>
      <c r="AC3111" s="50"/>
      <c r="AD3111" s="50"/>
      <c r="AE3111" s="50"/>
      <c r="AF3111" s="50"/>
      <c r="AG3111" s="50"/>
      <c r="AH3111" s="50"/>
      <c r="AI3111" s="50"/>
      <c r="AJ3111" s="50"/>
      <c r="AK3111" s="50"/>
      <c r="AL3111" s="50"/>
      <c r="AM3111" s="50"/>
      <c r="AN3111" s="50"/>
      <c r="AO3111" s="50"/>
      <c r="AP3111" s="50"/>
      <c r="AQ3111" s="50"/>
      <c r="AR3111" s="50"/>
      <c r="AS3111" s="50"/>
      <c r="AT3111" s="50"/>
      <c r="AU3111" s="50"/>
      <c r="AV3111" s="50"/>
      <c r="AW3111" s="50"/>
      <c r="AX3111" s="50"/>
      <c r="AY3111" s="50"/>
      <c r="AZ3111" s="50"/>
      <c r="BA3111" s="50"/>
      <c r="BB3111" s="50"/>
      <c r="BC3111" s="50"/>
      <c r="BD3111" s="50"/>
      <c r="BE3111" s="50"/>
      <c r="BF3111" s="50"/>
      <c r="BG3111" s="50"/>
      <c r="BH3111" s="50"/>
      <c r="BI3111" s="50"/>
      <c r="BJ3111" s="50"/>
      <c r="BK3111" s="50"/>
      <c r="BL3111" s="50"/>
      <c r="BM3111" s="50"/>
      <c r="BN3111" s="50"/>
      <c r="BO3111" s="50"/>
      <c r="BP3111" s="50"/>
      <c r="BQ3111" s="50"/>
      <c r="BR3111" s="50"/>
      <c r="BS3111" s="50"/>
      <c r="BT3111" s="50"/>
      <c r="BU3111" s="50"/>
      <c r="BV3111" s="50"/>
      <c r="BW3111" s="50"/>
      <c r="BX3111" s="50"/>
      <c r="BY3111" s="50"/>
      <c r="BZ3111" s="50"/>
      <c r="CA3111" s="50"/>
      <c r="CB3111" s="50"/>
      <c r="CC3111" s="50"/>
      <c r="CD3111" s="50"/>
      <c r="CE3111" s="50"/>
      <c r="CF3111" s="50"/>
      <c r="CG3111" s="50"/>
      <c r="CH3111" s="50"/>
      <c r="CI3111" s="50"/>
      <c r="CJ3111" s="50"/>
      <c r="CK3111" s="50"/>
      <c r="CL3111" s="50"/>
      <c r="CM3111" s="50"/>
      <c r="CN3111" s="50"/>
      <c r="CO3111" s="50"/>
      <c r="CP3111" s="50"/>
      <c r="CQ3111" s="50"/>
      <c r="CR3111" s="50"/>
      <c r="CS3111" s="50"/>
      <c r="CT3111" s="50"/>
      <c r="CU3111" s="50"/>
      <c r="CV3111" s="50"/>
      <c r="CW3111" s="50"/>
      <c r="CX3111" s="50"/>
      <c r="CY3111" s="50"/>
      <c r="CZ3111" s="50"/>
      <c r="DA3111" s="50"/>
      <c r="DB3111" s="50"/>
      <c r="DC3111" s="50"/>
      <c r="DD3111" s="50"/>
      <c r="DE3111" s="50"/>
      <c r="DF3111" s="50"/>
    </row>
    <row r="3112" spans="2:110" x14ac:dyDescent="0.2">
      <c r="B3112" s="181"/>
      <c r="C3112" s="181"/>
      <c r="E3112" s="203"/>
      <c r="F3112" s="203"/>
      <c r="G3112" s="203"/>
      <c r="H3112" s="203"/>
      <c r="I3112" s="203"/>
      <c r="J3112" s="203"/>
      <c r="K3112" s="203"/>
      <c r="L3112" s="203"/>
      <c r="M3112" s="203"/>
      <c r="N3112" s="203"/>
      <c r="O3112" s="203"/>
      <c r="P3112" s="203"/>
      <c r="Q3112" s="204"/>
      <c r="R3112" s="204"/>
      <c r="S3112" s="234"/>
      <c r="T3112" s="50"/>
      <c r="U3112" s="50"/>
      <c r="V3112" s="50"/>
      <c r="W3112" s="50"/>
      <c r="X3112" s="50"/>
      <c r="Y3112" s="50"/>
      <c r="Z3112" s="250"/>
      <c r="AA3112" s="238"/>
      <c r="AB3112" s="50"/>
      <c r="AC3112" s="50"/>
      <c r="AD3112" s="50"/>
      <c r="AE3112" s="50"/>
      <c r="AF3112" s="50"/>
      <c r="AG3112" s="50"/>
      <c r="AH3112" s="50"/>
      <c r="AI3112" s="50"/>
      <c r="AJ3112" s="50"/>
      <c r="AK3112" s="50"/>
      <c r="AL3112" s="50"/>
      <c r="AM3112" s="50"/>
      <c r="AN3112" s="50"/>
      <c r="AO3112" s="50"/>
      <c r="AP3112" s="50"/>
      <c r="AQ3112" s="50"/>
      <c r="AR3112" s="50"/>
      <c r="AS3112" s="50"/>
      <c r="AT3112" s="50"/>
      <c r="AU3112" s="50"/>
      <c r="AV3112" s="50"/>
      <c r="AW3112" s="50"/>
      <c r="AX3112" s="50"/>
      <c r="AY3112" s="50"/>
      <c r="AZ3112" s="50"/>
      <c r="BA3112" s="50"/>
      <c r="BB3112" s="50"/>
      <c r="BC3112" s="50"/>
      <c r="BD3112" s="50"/>
      <c r="BE3112" s="50"/>
      <c r="BF3112" s="50"/>
      <c r="BG3112" s="50"/>
      <c r="BH3112" s="50"/>
      <c r="BI3112" s="50"/>
      <c r="BJ3112" s="50"/>
      <c r="BK3112" s="50"/>
      <c r="BL3112" s="50"/>
      <c r="BM3112" s="50"/>
      <c r="BN3112" s="50"/>
      <c r="BO3112" s="50"/>
      <c r="BP3112" s="50"/>
      <c r="BQ3112" s="50"/>
      <c r="BR3112" s="50"/>
      <c r="BS3112" s="50"/>
      <c r="BT3112" s="50"/>
      <c r="BU3112" s="50"/>
      <c r="BV3112" s="50"/>
      <c r="BW3112" s="50"/>
      <c r="BX3112" s="50"/>
      <c r="BY3112" s="50"/>
      <c r="BZ3112" s="50"/>
      <c r="CA3112" s="50"/>
      <c r="CB3112" s="50"/>
      <c r="CC3112" s="50"/>
      <c r="CD3112" s="50"/>
      <c r="CE3112" s="50"/>
      <c r="CF3112" s="50"/>
      <c r="CG3112" s="50"/>
      <c r="CH3112" s="50"/>
      <c r="CI3112" s="50"/>
      <c r="CJ3112" s="50"/>
      <c r="CK3112" s="50"/>
      <c r="CL3112" s="50"/>
      <c r="CM3112" s="50"/>
      <c r="CN3112" s="50"/>
      <c r="CO3112" s="50"/>
      <c r="CP3112" s="50"/>
      <c r="CQ3112" s="50"/>
      <c r="CR3112" s="50"/>
      <c r="CS3112" s="50"/>
      <c r="CT3112" s="50"/>
      <c r="CU3112" s="50"/>
      <c r="CV3112" s="50"/>
      <c r="CW3112" s="50"/>
      <c r="CX3112" s="50"/>
      <c r="CY3112" s="50"/>
      <c r="CZ3112" s="50"/>
      <c r="DA3112" s="50"/>
      <c r="DB3112" s="50"/>
      <c r="DC3112" s="50"/>
      <c r="DD3112" s="50"/>
      <c r="DE3112" s="50"/>
      <c r="DF3112" s="50"/>
    </row>
    <row r="3113" spans="2:110" x14ac:dyDescent="0.2">
      <c r="B3113" s="181"/>
      <c r="C3113" s="181"/>
      <c r="E3113" s="203"/>
      <c r="F3113" s="203"/>
      <c r="G3113" s="203"/>
      <c r="H3113" s="203"/>
      <c r="I3113" s="203"/>
      <c r="J3113" s="203"/>
      <c r="K3113" s="203"/>
      <c r="L3113" s="203"/>
      <c r="M3113" s="203"/>
      <c r="N3113" s="203"/>
      <c r="O3113" s="203"/>
      <c r="P3113" s="203"/>
      <c r="Q3113" s="204"/>
      <c r="R3113" s="204"/>
      <c r="S3113" s="234"/>
      <c r="T3113" s="50"/>
      <c r="U3113" s="50"/>
      <c r="V3113" s="50"/>
      <c r="W3113" s="50"/>
      <c r="X3113" s="50"/>
      <c r="Y3113" s="50"/>
      <c r="Z3113" s="250"/>
      <c r="AA3113" s="238"/>
      <c r="AB3113" s="50"/>
      <c r="AC3113" s="50"/>
      <c r="AD3113" s="50"/>
      <c r="AE3113" s="50"/>
      <c r="AF3113" s="50"/>
      <c r="AG3113" s="50"/>
      <c r="AH3113" s="50"/>
      <c r="AI3113" s="50"/>
      <c r="AJ3113" s="50"/>
      <c r="AK3113" s="50"/>
      <c r="AL3113" s="50"/>
      <c r="AM3113" s="50"/>
      <c r="AN3113" s="50"/>
      <c r="AO3113" s="50"/>
      <c r="AP3113" s="50"/>
      <c r="AQ3113" s="50"/>
      <c r="AR3113" s="50"/>
      <c r="AS3113" s="50"/>
      <c r="AT3113" s="50"/>
      <c r="AU3113" s="50"/>
      <c r="AV3113" s="50"/>
      <c r="AW3113" s="50"/>
      <c r="AX3113" s="50"/>
      <c r="AY3113" s="50"/>
      <c r="AZ3113" s="50"/>
      <c r="BA3113" s="50"/>
      <c r="BB3113" s="50"/>
      <c r="BC3113" s="50"/>
      <c r="BD3113" s="50"/>
      <c r="BE3113" s="50"/>
      <c r="BF3113" s="50"/>
      <c r="BG3113" s="50"/>
      <c r="BH3113" s="50"/>
      <c r="BI3113" s="50"/>
      <c r="BJ3113" s="50"/>
      <c r="BK3113" s="50"/>
      <c r="BL3113" s="50"/>
      <c r="BM3113" s="50"/>
      <c r="BN3113" s="50"/>
      <c r="BO3113" s="50"/>
      <c r="BP3113" s="50"/>
      <c r="BQ3113" s="50"/>
      <c r="BR3113" s="50"/>
      <c r="BS3113" s="50"/>
      <c r="BT3113" s="50"/>
      <c r="BU3113" s="50"/>
      <c r="BV3113" s="50"/>
      <c r="BW3113" s="50"/>
      <c r="BX3113" s="50"/>
      <c r="BY3113" s="50"/>
      <c r="BZ3113" s="50"/>
      <c r="CA3113" s="50"/>
      <c r="CB3113" s="50"/>
      <c r="CC3113" s="50"/>
      <c r="CD3113" s="50"/>
      <c r="CE3113" s="50"/>
      <c r="CF3113" s="50"/>
      <c r="CG3113" s="50"/>
      <c r="CH3113" s="50"/>
      <c r="CI3113" s="50"/>
      <c r="CJ3113" s="50"/>
      <c r="CK3113" s="50"/>
      <c r="CL3113" s="50"/>
      <c r="CM3113" s="50"/>
      <c r="CN3113" s="50"/>
      <c r="CO3113" s="50"/>
      <c r="CP3113" s="50"/>
      <c r="CQ3113" s="50"/>
      <c r="CR3113" s="50"/>
      <c r="CS3113" s="50"/>
      <c r="CT3113" s="50"/>
      <c r="CU3113" s="50"/>
      <c r="CV3113" s="50"/>
      <c r="CW3113" s="50"/>
      <c r="CX3113" s="50"/>
      <c r="CY3113" s="50"/>
      <c r="CZ3113" s="50"/>
      <c r="DA3113" s="50"/>
      <c r="DB3113" s="50"/>
      <c r="DC3113" s="50"/>
      <c r="DD3113" s="50"/>
      <c r="DE3113" s="50"/>
      <c r="DF3113" s="50"/>
    </row>
    <row r="3114" spans="2:110" x14ac:dyDescent="0.2">
      <c r="B3114" s="181"/>
      <c r="C3114" s="181"/>
      <c r="E3114" s="203"/>
      <c r="F3114" s="203"/>
      <c r="G3114" s="203"/>
      <c r="H3114" s="203"/>
      <c r="I3114" s="203"/>
      <c r="J3114" s="203"/>
      <c r="K3114" s="203"/>
      <c r="L3114" s="203"/>
      <c r="M3114" s="203"/>
      <c r="N3114" s="203"/>
      <c r="O3114" s="203"/>
      <c r="P3114" s="203"/>
      <c r="Q3114" s="204"/>
      <c r="R3114" s="204"/>
      <c r="S3114" s="234"/>
      <c r="T3114" s="50"/>
      <c r="U3114" s="50"/>
      <c r="V3114" s="50"/>
      <c r="W3114" s="50"/>
      <c r="X3114" s="50"/>
      <c r="Y3114" s="50"/>
      <c r="Z3114" s="250"/>
      <c r="AA3114" s="238"/>
      <c r="AB3114" s="50"/>
      <c r="AC3114" s="50"/>
      <c r="AD3114" s="50"/>
      <c r="AE3114" s="50"/>
      <c r="AF3114" s="50"/>
      <c r="AG3114" s="50"/>
      <c r="AH3114" s="50"/>
      <c r="AI3114" s="50"/>
      <c r="AJ3114" s="50"/>
      <c r="AK3114" s="50"/>
      <c r="AL3114" s="50"/>
      <c r="AM3114" s="50"/>
      <c r="AN3114" s="50"/>
      <c r="AO3114" s="50"/>
      <c r="AP3114" s="50"/>
      <c r="AQ3114" s="50"/>
      <c r="AR3114" s="50"/>
      <c r="AS3114" s="50"/>
      <c r="AT3114" s="50"/>
      <c r="AU3114" s="50"/>
      <c r="AV3114" s="50"/>
      <c r="AW3114" s="50"/>
      <c r="AX3114" s="50"/>
      <c r="AY3114" s="50"/>
      <c r="AZ3114" s="50"/>
      <c r="BA3114" s="50"/>
      <c r="BB3114" s="50"/>
      <c r="BC3114" s="50"/>
      <c r="BD3114" s="50"/>
      <c r="BE3114" s="50"/>
      <c r="BF3114" s="50"/>
      <c r="BG3114" s="50"/>
      <c r="BH3114" s="50"/>
      <c r="BI3114" s="50"/>
      <c r="BJ3114" s="50"/>
      <c r="BK3114" s="50"/>
      <c r="BL3114" s="50"/>
      <c r="BM3114" s="50"/>
      <c r="BN3114" s="50"/>
      <c r="BO3114" s="50"/>
      <c r="BP3114" s="50"/>
      <c r="BQ3114" s="50"/>
      <c r="BR3114" s="50"/>
      <c r="BS3114" s="50"/>
      <c r="BT3114" s="50"/>
      <c r="BU3114" s="50"/>
      <c r="BV3114" s="50"/>
      <c r="BW3114" s="50"/>
      <c r="BX3114" s="50"/>
      <c r="BY3114" s="50"/>
      <c r="BZ3114" s="50"/>
      <c r="CA3114" s="50"/>
      <c r="CB3114" s="50"/>
      <c r="CC3114" s="50"/>
      <c r="CD3114" s="50"/>
      <c r="CE3114" s="50"/>
      <c r="CF3114" s="50"/>
      <c r="CG3114" s="50"/>
      <c r="CH3114" s="50"/>
      <c r="CI3114" s="50"/>
      <c r="CJ3114" s="50"/>
      <c r="CK3114" s="50"/>
      <c r="CL3114" s="50"/>
      <c r="CM3114" s="50"/>
      <c r="CN3114" s="50"/>
      <c r="CO3114" s="50"/>
      <c r="CP3114" s="50"/>
      <c r="CQ3114" s="50"/>
      <c r="CR3114" s="50"/>
      <c r="CS3114" s="50"/>
      <c r="CT3114" s="50"/>
      <c r="CU3114" s="50"/>
      <c r="CV3114" s="50"/>
      <c r="CW3114" s="50"/>
      <c r="CX3114" s="50"/>
      <c r="CY3114" s="50"/>
      <c r="CZ3114" s="50"/>
      <c r="DA3114" s="50"/>
      <c r="DB3114" s="50"/>
      <c r="DC3114" s="50"/>
      <c r="DD3114" s="50"/>
      <c r="DE3114" s="50"/>
      <c r="DF3114" s="50"/>
    </row>
    <row r="3115" spans="2:110" x14ac:dyDescent="0.2">
      <c r="B3115" s="181"/>
      <c r="C3115" s="181"/>
      <c r="E3115" s="203"/>
      <c r="F3115" s="203"/>
      <c r="G3115" s="203"/>
      <c r="H3115" s="203"/>
      <c r="I3115" s="203"/>
      <c r="J3115" s="203"/>
      <c r="K3115" s="203"/>
      <c r="L3115" s="203"/>
      <c r="M3115" s="203"/>
      <c r="N3115" s="203"/>
      <c r="O3115" s="203"/>
      <c r="P3115" s="203"/>
      <c r="Q3115" s="204"/>
      <c r="R3115" s="204"/>
      <c r="S3115" s="234"/>
      <c r="T3115" s="50"/>
      <c r="U3115" s="50"/>
      <c r="V3115" s="50"/>
      <c r="W3115" s="50"/>
      <c r="X3115" s="50"/>
      <c r="Y3115" s="50"/>
      <c r="Z3115" s="250"/>
      <c r="AA3115" s="238"/>
      <c r="AB3115" s="50"/>
      <c r="AC3115" s="50"/>
      <c r="AD3115" s="50"/>
      <c r="AE3115" s="50"/>
      <c r="AF3115" s="50"/>
      <c r="AG3115" s="50"/>
      <c r="AH3115" s="50"/>
      <c r="AI3115" s="50"/>
      <c r="AJ3115" s="50"/>
      <c r="AK3115" s="50"/>
      <c r="AL3115" s="50"/>
      <c r="AM3115" s="50"/>
      <c r="AN3115" s="50"/>
      <c r="AO3115" s="50"/>
      <c r="AP3115" s="50"/>
      <c r="AQ3115" s="50"/>
      <c r="AR3115" s="50"/>
      <c r="AS3115" s="50"/>
      <c r="AT3115" s="50"/>
      <c r="AU3115" s="50"/>
      <c r="AV3115" s="50"/>
      <c r="AW3115" s="50"/>
      <c r="AX3115" s="50"/>
      <c r="AY3115" s="50"/>
      <c r="AZ3115" s="50"/>
      <c r="BA3115" s="50"/>
      <c r="BB3115" s="50"/>
      <c r="BC3115" s="50"/>
      <c r="BD3115" s="50"/>
      <c r="BE3115" s="50"/>
      <c r="BF3115" s="50"/>
      <c r="BG3115" s="50"/>
      <c r="BH3115" s="50"/>
      <c r="BI3115" s="50"/>
      <c r="BJ3115" s="50"/>
      <c r="BK3115" s="50"/>
      <c r="BL3115" s="50"/>
      <c r="BM3115" s="50"/>
      <c r="BN3115" s="50"/>
      <c r="BO3115" s="50"/>
      <c r="BP3115" s="50"/>
      <c r="BQ3115" s="50"/>
      <c r="BR3115" s="50"/>
      <c r="BS3115" s="50"/>
      <c r="BT3115" s="50"/>
      <c r="BU3115" s="50"/>
      <c r="BV3115" s="50"/>
      <c r="BW3115" s="50"/>
      <c r="BX3115" s="50"/>
      <c r="BY3115" s="50"/>
      <c r="BZ3115" s="50"/>
      <c r="CA3115" s="50"/>
      <c r="CB3115" s="50"/>
      <c r="CC3115" s="50"/>
      <c r="CD3115" s="50"/>
      <c r="CE3115" s="50"/>
      <c r="CF3115" s="50"/>
      <c r="CG3115" s="50"/>
      <c r="CH3115" s="50"/>
      <c r="CI3115" s="50"/>
      <c r="CJ3115" s="50"/>
      <c r="CK3115" s="50"/>
      <c r="CL3115" s="50"/>
      <c r="CM3115" s="50"/>
      <c r="CN3115" s="50"/>
      <c r="CO3115" s="50"/>
      <c r="CP3115" s="50"/>
      <c r="CQ3115" s="50"/>
      <c r="CR3115" s="50"/>
      <c r="CS3115" s="50"/>
      <c r="CT3115" s="50"/>
      <c r="CU3115" s="50"/>
      <c r="CV3115" s="50"/>
      <c r="CW3115" s="50"/>
      <c r="CX3115" s="50"/>
      <c r="CY3115" s="50"/>
      <c r="CZ3115" s="50"/>
      <c r="DA3115" s="50"/>
      <c r="DB3115" s="50"/>
      <c r="DC3115" s="50"/>
      <c r="DD3115" s="50"/>
      <c r="DE3115" s="50"/>
      <c r="DF3115" s="50"/>
    </row>
    <row r="3116" spans="2:110" x14ac:dyDescent="0.2">
      <c r="B3116" s="181"/>
      <c r="C3116" s="181"/>
      <c r="E3116" s="203"/>
      <c r="F3116" s="203"/>
      <c r="G3116" s="203"/>
      <c r="H3116" s="203"/>
      <c r="I3116" s="203"/>
      <c r="J3116" s="203"/>
      <c r="K3116" s="203"/>
      <c r="L3116" s="203"/>
      <c r="M3116" s="203"/>
      <c r="N3116" s="203"/>
      <c r="O3116" s="203"/>
      <c r="P3116" s="203"/>
      <c r="Q3116" s="204"/>
      <c r="R3116" s="204"/>
      <c r="S3116" s="234"/>
      <c r="T3116" s="50"/>
      <c r="U3116" s="50"/>
      <c r="V3116" s="50"/>
      <c r="W3116" s="50"/>
      <c r="X3116" s="50"/>
      <c r="Y3116" s="50"/>
      <c r="Z3116" s="250"/>
      <c r="AA3116" s="238"/>
      <c r="AB3116" s="50"/>
      <c r="AC3116" s="50"/>
      <c r="AD3116" s="50"/>
      <c r="AE3116" s="50"/>
      <c r="AF3116" s="50"/>
      <c r="AG3116" s="50"/>
      <c r="AH3116" s="50"/>
      <c r="AI3116" s="50"/>
      <c r="AJ3116" s="50"/>
      <c r="AK3116" s="50"/>
      <c r="AL3116" s="50"/>
      <c r="AM3116" s="50"/>
      <c r="AN3116" s="50"/>
      <c r="AO3116" s="50"/>
      <c r="AP3116" s="50"/>
      <c r="AQ3116" s="50"/>
      <c r="AR3116" s="50"/>
      <c r="AS3116" s="50"/>
      <c r="AT3116" s="50"/>
      <c r="AU3116" s="50"/>
      <c r="AV3116" s="50"/>
      <c r="AW3116" s="50"/>
      <c r="AX3116" s="50"/>
      <c r="AY3116" s="50"/>
      <c r="AZ3116" s="50"/>
      <c r="BA3116" s="50"/>
      <c r="BB3116" s="50"/>
      <c r="BC3116" s="50"/>
      <c r="BD3116" s="50"/>
      <c r="BE3116" s="50"/>
      <c r="BF3116" s="50"/>
      <c r="BG3116" s="50"/>
      <c r="BH3116" s="50"/>
      <c r="BI3116" s="50"/>
      <c r="BJ3116" s="50"/>
      <c r="BK3116" s="50"/>
      <c r="BL3116" s="50"/>
      <c r="BM3116" s="50"/>
      <c r="BN3116" s="50"/>
      <c r="BO3116" s="50"/>
      <c r="BP3116" s="50"/>
      <c r="BQ3116" s="50"/>
      <c r="BR3116" s="50"/>
      <c r="BS3116" s="50"/>
      <c r="BT3116" s="50"/>
      <c r="BU3116" s="50"/>
      <c r="BV3116" s="50"/>
      <c r="BW3116" s="50"/>
      <c r="BX3116" s="50"/>
      <c r="BY3116" s="50"/>
      <c r="BZ3116" s="50"/>
      <c r="CA3116" s="50"/>
      <c r="CB3116" s="50"/>
      <c r="CC3116" s="50"/>
      <c r="CD3116" s="50"/>
      <c r="CE3116" s="50"/>
      <c r="CF3116" s="50"/>
      <c r="CG3116" s="50"/>
      <c r="CH3116" s="50"/>
      <c r="CI3116" s="50"/>
      <c r="CJ3116" s="50"/>
      <c r="CK3116" s="50"/>
      <c r="CL3116" s="50"/>
      <c r="CM3116" s="50"/>
      <c r="CN3116" s="50"/>
      <c r="CO3116" s="50"/>
      <c r="CP3116" s="50"/>
      <c r="CQ3116" s="50"/>
      <c r="CR3116" s="50"/>
      <c r="CS3116" s="50"/>
      <c r="CT3116" s="50"/>
      <c r="CU3116" s="50"/>
      <c r="CV3116" s="50"/>
      <c r="CW3116" s="50"/>
      <c r="CX3116" s="50"/>
      <c r="CY3116" s="50"/>
      <c r="CZ3116" s="50"/>
      <c r="DA3116" s="50"/>
      <c r="DB3116" s="50"/>
      <c r="DC3116" s="50"/>
      <c r="DD3116" s="50"/>
      <c r="DE3116" s="50"/>
      <c r="DF3116" s="50"/>
    </row>
    <row r="3117" spans="2:110" x14ac:dyDescent="0.2">
      <c r="B3117" s="181"/>
      <c r="C3117" s="181"/>
      <c r="E3117" s="203"/>
      <c r="F3117" s="203"/>
      <c r="G3117" s="203"/>
      <c r="H3117" s="203"/>
      <c r="I3117" s="203"/>
      <c r="J3117" s="203"/>
      <c r="K3117" s="203"/>
      <c r="L3117" s="203"/>
      <c r="M3117" s="203"/>
      <c r="N3117" s="203"/>
      <c r="O3117" s="203"/>
      <c r="P3117" s="203"/>
      <c r="Q3117" s="204"/>
      <c r="R3117" s="204"/>
      <c r="S3117" s="234"/>
      <c r="T3117" s="50"/>
      <c r="U3117" s="50"/>
      <c r="V3117" s="50"/>
      <c r="W3117" s="50"/>
      <c r="X3117" s="50"/>
      <c r="Y3117" s="50"/>
      <c r="Z3117" s="250"/>
      <c r="AA3117" s="238"/>
      <c r="AB3117" s="50"/>
      <c r="AC3117" s="50"/>
      <c r="AD3117" s="50"/>
      <c r="AE3117" s="50"/>
      <c r="AF3117" s="50"/>
      <c r="AG3117" s="50"/>
      <c r="AH3117" s="50"/>
      <c r="AI3117" s="50"/>
      <c r="AJ3117" s="50"/>
      <c r="AK3117" s="50"/>
      <c r="AL3117" s="50"/>
      <c r="AM3117" s="50"/>
      <c r="AN3117" s="50"/>
      <c r="AO3117" s="50"/>
      <c r="AP3117" s="50"/>
      <c r="AQ3117" s="50"/>
      <c r="AR3117" s="50"/>
      <c r="AS3117" s="50"/>
      <c r="AT3117" s="50"/>
      <c r="AU3117" s="50"/>
      <c r="AV3117" s="50"/>
      <c r="AW3117" s="50"/>
      <c r="AX3117" s="50"/>
      <c r="AY3117" s="50"/>
      <c r="AZ3117" s="50"/>
      <c r="BA3117" s="50"/>
      <c r="BB3117" s="50"/>
      <c r="BC3117" s="50"/>
      <c r="BD3117" s="50"/>
      <c r="BE3117" s="50"/>
      <c r="BF3117" s="50"/>
      <c r="BG3117" s="50"/>
      <c r="BH3117" s="50"/>
      <c r="BI3117" s="50"/>
      <c r="BJ3117" s="50"/>
      <c r="BK3117" s="50"/>
      <c r="BL3117" s="50"/>
      <c r="BM3117" s="50"/>
      <c r="BN3117" s="50"/>
      <c r="BO3117" s="50"/>
      <c r="BP3117" s="50"/>
      <c r="BQ3117" s="50"/>
      <c r="BR3117" s="50"/>
      <c r="BS3117" s="50"/>
      <c r="BT3117" s="50"/>
      <c r="BU3117" s="50"/>
      <c r="BV3117" s="50"/>
      <c r="BW3117" s="50"/>
      <c r="BX3117" s="50"/>
      <c r="BY3117" s="50"/>
      <c r="BZ3117" s="50"/>
      <c r="CA3117" s="50"/>
      <c r="CB3117" s="50"/>
      <c r="CC3117" s="50"/>
      <c r="CD3117" s="50"/>
      <c r="CE3117" s="50"/>
      <c r="CF3117" s="50"/>
      <c r="CG3117" s="50"/>
      <c r="CH3117" s="50"/>
      <c r="CI3117" s="50"/>
      <c r="CJ3117" s="50"/>
      <c r="CK3117" s="50"/>
      <c r="CL3117" s="50"/>
      <c r="CM3117" s="50"/>
      <c r="CN3117" s="50"/>
      <c r="CO3117" s="50"/>
      <c r="CP3117" s="50"/>
      <c r="CQ3117" s="50"/>
      <c r="CR3117" s="50"/>
      <c r="CS3117" s="50"/>
      <c r="CT3117" s="50"/>
      <c r="CU3117" s="50"/>
      <c r="CV3117" s="50"/>
      <c r="CW3117" s="50"/>
      <c r="CX3117" s="50"/>
      <c r="CY3117" s="50"/>
      <c r="CZ3117" s="50"/>
      <c r="DA3117" s="50"/>
      <c r="DB3117" s="50"/>
      <c r="DC3117" s="50"/>
      <c r="DD3117" s="50"/>
      <c r="DE3117" s="50"/>
      <c r="DF3117" s="50"/>
    </row>
    <row r="3118" spans="2:110" x14ac:dyDescent="0.2">
      <c r="B3118" s="181"/>
      <c r="C3118" s="181"/>
      <c r="E3118" s="203"/>
      <c r="F3118" s="203"/>
      <c r="G3118" s="203"/>
      <c r="H3118" s="203"/>
      <c r="I3118" s="203"/>
      <c r="J3118" s="203"/>
      <c r="K3118" s="203"/>
      <c r="L3118" s="203"/>
      <c r="M3118" s="203"/>
      <c r="N3118" s="203"/>
      <c r="O3118" s="203"/>
      <c r="P3118" s="203"/>
      <c r="Q3118" s="204"/>
      <c r="R3118" s="204"/>
      <c r="S3118" s="234"/>
      <c r="T3118" s="50"/>
      <c r="U3118" s="50"/>
      <c r="V3118" s="50"/>
      <c r="W3118" s="50"/>
      <c r="X3118" s="50"/>
      <c r="Y3118" s="50"/>
      <c r="Z3118" s="250"/>
      <c r="AA3118" s="238"/>
      <c r="AB3118" s="50"/>
      <c r="AC3118" s="50"/>
      <c r="AD3118" s="50"/>
      <c r="AE3118" s="50"/>
      <c r="AF3118" s="50"/>
      <c r="AG3118" s="50"/>
      <c r="AH3118" s="50"/>
      <c r="AI3118" s="50"/>
      <c r="AJ3118" s="50"/>
      <c r="AK3118" s="50"/>
      <c r="AL3118" s="50"/>
      <c r="AM3118" s="50"/>
      <c r="AN3118" s="50"/>
      <c r="AO3118" s="50"/>
      <c r="AP3118" s="50"/>
      <c r="AQ3118" s="50"/>
      <c r="AR3118" s="50"/>
      <c r="AS3118" s="50"/>
      <c r="AT3118" s="50"/>
      <c r="AU3118" s="50"/>
      <c r="AV3118" s="50"/>
      <c r="AW3118" s="50"/>
      <c r="AX3118" s="50"/>
      <c r="AY3118" s="50"/>
      <c r="AZ3118" s="50"/>
      <c r="BA3118" s="50"/>
      <c r="BB3118" s="50"/>
      <c r="BC3118" s="50"/>
      <c r="BD3118" s="50"/>
      <c r="BE3118" s="50"/>
      <c r="BF3118" s="50"/>
      <c r="BG3118" s="50"/>
      <c r="BH3118" s="50"/>
      <c r="BI3118" s="50"/>
      <c r="BJ3118" s="50"/>
      <c r="BK3118" s="50"/>
      <c r="BL3118" s="50"/>
      <c r="BM3118" s="50"/>
      <c r="BN3118" s="50"/>
      <c r="BO3118" s="50"/>
      <c r="BP3118" s="50"/>
      <c r="BQ3118" s="50"/>
      <c r="BR3118" s="50"/>
      <c r="BS3118" s="50"/>
      <c r="BT3118" s="50"/>
      <c r="BU3118" s="50"/>
      <c r="BV3118" s="50"/>
      <c r="BW3118" s="50"/>
      <c r="BX3118" s="50"/>
      <c r="BY3118" s="50"/>
      <c r="BZ3118" s="50"/>
      <c r="CA3118" s="50"/>
      <c r="CB3118" s="50"/>
      <c r="CC3118" s="50"/>
      <c r="CD3118" s="50"/>
      <c r="CE3118" s="50"/>
      <c r="CF3118" s="50"/>
      <c r="CG3118" s="50"/>
      <c r="CH3118" s="50"/>
      <c r="CI3118" s="50"/>
      <c r="CJ3118" s="50"/>
      <c r="CK3118" s="50"/>
      <c r="CL3118" s="50"/>
      <c r="CM3118" s="50"/>
      <c r="CN3118" s="50"/>
      <c r="CO3118" s="50"/>
      <c r="CP3118" s="50"/>
      <c r="CQ3118" s="50"/>
      <c r="CR3118" s="50"/>
      <c r="CS3118" s="50"/>
      <c r="CT3118" s="50"/>
      <c r="CU3118" s="50"/>
      <c r="CV3118" s="50"/>
      <c r="CW3118" s="50"/>
      <c r="CX3118" s="50"/>
      <c r="CY3118" s="50"/>
      <c r="CZ3118" s="50"/>
      <c r="DA3118" s="50"/>
      <c r="DB3118" s="50"/>
      <c r="DC3118" s="50"/>
      <c r="DD3118" s="50"/>
      <c r="DE3118" s="50"/>
      <c r="DF3118" s="50"/>
    </row>
    <row r="3119" spans="2:110" x14ac:dyDescent="0.2">
      <c r="B3119" s="181"/>
      <c r="C3119" s="181"/>
      <c r="D3119" s="200"/>
      <c r="E3119" s="203"/>
      <c r="F3119" s="203"/>
      <c r="G3119" s="203"/>
      <c r="H3119" s="203"/>
      <c r="I3119" s="203"/>
      <c r="J3119" s="203"/>
      <c r="K3119" s="203"/>
      <c r="L3119" s="203"/>
      <c r="M3119" s="203"/>
      <c r="N3119" s="203"/>
      <c r="O3119" s="203"/>
      <c r="P3119" s="203"/>
      <c r="Q3119" s="204"/>
      <c r="R3119" s="204"/>
      <c r="S3119" s="234"/>
      <c r="T3119" s="50"/>
      <c r="U3119" s="50"/>
      <c r="V3119" s="50"/>
      <c r="W3119" s="50"/>
      <c r="X3119" s="50"/>
      <c r="Y3119" s="50"/>
      <c r="Z3119" s="250"/>
      <c r="AA3119" s="238"/>
      <c r="AB3119" s="50"/>
      <c r="AC3119" s="50"/>
      <c r="AD3119" s="50"/>
      <c r="AE3119" s="50"/>
      <c r="AF3119" s="50"/>
      <c r="AG3119" s="50"/>
      <c r="AH3119" s="50"/>
      <c r="AI3119" s="50"/>
      <c r="AJ3119" s="50"/>
      <c r="AK3119" s="50"/>
      <c r="AL3119" s="50"/>
      <c r="AM3119" s="50"/>
      <c r="AN3119" s="50"/>
      <c r="AO3119" s="50"/>
      <c r="AP3119" s="50"/>
      <c r="AQ3119" s="50"/>
      <c r="AR3119" s="50"/>
      <c r="AS3119" s="50"/>
      <c r="AT3119" s="50"/>
      <c r="AU3119" s="50"/>
      <c r="AV3119" s="50"/>
      <c r="AW3119" s="50"/>
      <c r="AX3119" s="50"/>
      <c r="AY3119" s="50"/>
      <c r="AZ3119" s="50"/>
      <c r="BA3119" s="50"/>
      <c r="BB3119" s="50"/>
      <c r="BC3119" s="50"/>
      <c r="BD3119" s="50"/>
      <c r="BE3119" s="50"/>
      <c r="BF3119" s="50"/>
      <c r="BG3119" s="50"/>
      <c r="BH3119" s="50"/>
      <c r="BI3119" s="50"/>
      <c r="BJ3119" s="50"/>
      <c r="BK3119" s="50"/>
      <c r="BL3119" s="50"/>
      <c r="BM3119" s="50"/>
      <c r="BN3119" s="50"/>
      <c r="BO3119" s="50"/>
      <c r="BP3119" s="50"/>
      <c r="BQ3119" s="50"/>
      <c r="BR3119" s="50"/>
      <c r="BS3119" s="50"/>
      <c r="BT3119" s="50"/>
      <c r="BU3119" s="50"/>
      <c r="BV3119" s="50"/>
      <c r="BW3119" s="50"/>
      <c r="BX3119" s="50"/>
      <c r="BY3119" s="50"/>
      <c r="BZ3119" s="50"/>
      <c r="CA3119" s="50"/>
      <c r="CB3119" s="50"/>
      <c r="CC3119" s="50"/>
      <c r="CD3119" s="50"/>
      <c r="CE3119" s="50"/>
      <c r="CF3119" s="50"/>
      <c r="CG3119" s="50"/>
      <c r="CH3119" s="50"/>
      <c r="CI3119" s="50"/>
      <c r="CJ3119" s="50"/>
      <c r="CK3119" s="50"/>
      <c r="CL3119" s="50"/>
      <c r="CM3119" s="50"/>
      <c r="CN3119" s="50"/>
      <c r="CO3119" s="50"/>
      <c r="CP3119" s="50"/>
      <c r="CQ3119" s="50"/>
      <c r="CR3119" s="50"/>
      <c r="CS3119" s="50"/>
      <c r="CT3119" s="50"/>
      <c r="CU3119" s="50"/>
      <c r="CV3119" s="50"/>
      <c r="CW3119" s="50"/>
      <c r="CX3119" s="50"/>
      <c r="CY3119" s="50"/>
      <c r="CZ3119" s="50"/>
      <c r="DA3119" s="50"/>
      <c r="DB3119" s="50"/>
      <c r="DC3119" s="50"/>
      <c r="DD3119" s="50"/>
      <c r="DE3119" s="50"/>
      <c r="DF3119" s="50"/>
    </row>
    <row r="3120" spans="2:110" x14ac:dyDescent="0.2">
      <c r="B3120" s="181"/>
      <c r="C3120" s="181"/>
      <c r="E3120" s="203"/>
      <c r="F3120" s="203"/>
      <c r="G3120" s="203"/>
      <c r="H3120" s="203"/>
      <c r="I3120" s="203"/>
      <c r="J3120" s="203"/>
      <c r="K3120" s="203"/>
      <c r="L3120" s="203"/>
      <c r="M3120" s="203"/>
      <c r="N3120" s="203"/>
      <c r="O3120" s="203"/>
      <c r="P3120" s="203"/>
      <c r="Q3120" s="204"/>
      <c r="R3120" s="204"/>
      <c r="S3120" s="234"/>
      <c r="T3120" s="50"/>
      <c r="U3120" s="50"/>
      <c r="V3120" s="50"/>
      <c r="W3120" s="50"/>
      <c r="X3120" s="50"/>
      <c r="Y3120" s="50"/>
      <c r="Z3120" s="250"/>
      <c r="AA3120" s="238"/>
      <c r="AB3120" s="50"/>
      <c r="AC3120" s="50"/>
      <c r="AD3120" s="50"/>
      <c r="AE3120" s="50"/>
      <c r="AF3120" s="50"/>
      <c r="AG3120" s="50"/>
      <c r="AH3120" s="50"/>
      <c r="AI3120" s="50"/>
      <c r="AJ3120" s="50"/>
      <c r="AK3120" s="50"/>
      <c r="AL3120" s="50"/>
      <c r="AM3120" s="50"/>
      <c r="AN3120" s="50"/>
      <c r="AO3120" s="50"/>
      <c r="AP3120" s="50"/>
      <c r="AQ3120" s="50"/>
      <c r="AR3120" s="50"/>
      <c r="AS3120" s="50"/>
      <c r="AT3120" s="50"/>
      <c r="AU3120" s="50"/>
      <c r="AV3120" s="50"/>
      <c r="AW3120" s="50"/>
      <c r="AX3120" s="50"/>
      <c r="AY3120" s="50"/>
      <c r="AZ3120" s="50"/>
      <c r="BA3120" s="50"/>
      <c r="BB3120" s="50"/>
      <c r="BC3120" s="50"/>
      <c r="BD3120" s="50"/>
      <c r="BE3120" s="50"/>
      <c r="BF3120" s="50"/>
      <c r="BG3120" s="50"/>
      <c r="BH3120" s="50"/>
      <c r="BI3120" s="50"/>
      <c r="BJ3120" s="50"/>
      <c r="BK3120" s="50"/>
      <c r="BL3120" s="50"/>
      <c r="BM3120" s="50"/>
      <c r="BN3120" s="50"/>
      <c r="BO3120" s="50"/>
      <c r="BP3120" s="50"/>
      <c r="BQ3120" s="50"/>
      <c r="BR3120" s="50"/>
      <c r="BS3120" s="50"/>
      <c r="BT3120" s="50"/>
      <c r="BU3120" s="50"/>
      <c r="BV3120" s="50"/>
      <c r="BW3120" s="50"/>
      <c r="BX3120" s="50"/>
      <c r="BY3120" s="50"/>
      <c r="BZ3120" s="50"/>
      <c r="CA3120" s="50"/>
      <c r="CB3120" s="50"/>
      <c r="CC3120" s="50"/>
      <c r="CD3120" s="50"/>
      <c r="CE3120" s="50"/>
      <c r="CF3120" s="50"/>
      <c r="CG3120" s="50"/>
      <c r="CH3120" s="50"/>
      <c r="CI3120" s="50"/>
      <c r="CJ3120" s="50"/>
      <c r="CK3120" s="50"/>
      <c r="CL3120" s="50"/>
      <c r="CM3120" s="50"/>
      <c r="CN3120" s="50"/>
      <c r="CO3120" s="50"/>
      <c r="CP3120" s="50"/>
      <c r="CQ3120" s="50"/>
      <c r="CR3120" s="50"/>
      <c r="CS3120" s="50"/>
      <c r="CT3120" s="50"/>
      <c r="CU3120" s="50"/>
      <c r="CV3120" s="50"/>
      <c r="CW3120" s="50"/>
      <c r="CX3120" s="50"/>
      <c r="CY3120" s="50"/>
      <c r="CZ3120" s="50"/>
      <c r="DA3120" s="50"/>
      <c r="DB3120" s="50"/>
      <c r="DC3120" s="50"/>
      <c r="DD3120" s="50"/>
      <c r="DE3120" s="50"/>
      <c r="DF3120" s="50"/>
    </row>
    <row r="3121" spans="2:110" x14ac:dyDescent="0.2">
      <c r="B3121" s="181"/>
      <c r="C3121" s="181"/>
      <c r="D3121" s="200"/>
      <c r="E3121" s="203"/>
      <c r="F3121" s="203"/>
      <c r="G3121" s="203"/>
      <c r="H3121" s="203"/>
      <c r="I3121" s="203"/>
      <c r="J3121" s="203"/>
      <c r="K3121" s="203"/>
      <c r="L3121" s="203"/>
      <c r="M3121" s="203"/>
      <c r="N3121" s="203"/>
      <c r="O3121" s="203"/>
      <c r="P3121" s="203"/>
      <c r="Q3121" s="204"/>
      <c r="R3121" s="204"/>
      <c r="S3121" s="234"/>
      <c r="T3121" s="50"/>
      <c r="U3121" s="50"/>
      <c r="V3121" s="50"/>
      <c r="W3121" s="50"/>
      <c r="X3121" s="50"/>
      <c r="Y3121" s="50"/>
      <c r="Z3121" s="250"/>
      <c r="AA3121" s="238"/>
      <c r="AB3121" s="50"/>
      <c r="AC3121" s="50"/>
      <c r="AD3121" s="50"/>
      <c r="AE3121" s="50"/>
      <c r="AF3121" s="50"/>
      <c r="AG3121" s="50"/>
      <c r="AH3121" s="50"/>
      <c r="AI3121" s="50"/>
      <c r="AJ3121" s="50"/>
      <c r="AK3121" s="50"/>
      <c r="AL3121" s="50"/>
      <c r="AM3121" s="50"/>
      <c r="AN3121" s="50"/>
      <c r="AO3121" s="50"/>
      <c r="AP3121" s="50"/>
      <c r="AQ3121" s="50"/>
      <c r="AR3121" s="50"/>
      <c r="AS3121" s="50"/>
      <c r="AT3121" s="50"/>
      <c r="AU3121" s="50"/>
      <c r="AV3121" s="50"/>
      <c r="AW3121" s="50"/>
      <c r="AX3121" s="50"/>
      <c r="AY3121" s="50"/>
      <c r="AZ3121" s="50"/>
      <c r="BA3121" s="50"/>
      <c r="BB3121" s="50"/>
      <c r="BC3121" s="50"/>
      <c r="BD3121" s="50"/>
      <c r="BE3121" s="50"/>
      <c r="BF3121" s="50"/>
      <c r="BG3121" s="50"/>
      <c r="BH3121" s="50"/>
      <c r="BI3121" s="50"/>
      <c r="BJ3121" s="50"/>
      <c r="BK3121" s="50"/>
      <c r="BL3121" s="50"/>
      <c r="BM3121" s="50"/>
      <c r="BN3121" s="50"/>
      <c r="BO3121" s="50"/>
      <c r="BP3121" s="50"/>
      <c r="BQ3121" s="50"/>
      <c r="BR3121" s="50"/>
      <c r="BS3121" s="50"/>
      <c r="BT3121" s="50"/>
      <c r="BU3121" s="50"/>
      <c r="BV3121" s="50"/>
      <c r="BW3121" s="50"/>
      <c r="BX3121" s="50"/>
      <c r="BY3121" s="50"/>
      <c r="BZ3121" s="50"/>
      <c r="CA3121" s="50"/>
      <c r="CB3121" s="50"/>
      <c r="CC3121" s="50"/>
      <c r="CD3121" s="50"/>
      <c r="CE3121" s="50"/>
      <c r="CF3121" s="50"/>
      <c r="CG3121" s="50"/>
      <c r="CH3121" s="50"/>
      <c r="CI3121" s="50"/>
      <c r="CJ3121" s="50"/>
      <c r="CK3121" s="50"/>
      <c r="CL3121" s="50"/>
      <c r="CM3121" s="50"/>
      <c r="CN3121" s="50"/>
      <c r="CO3121" s="50"/>
      <c r="CP3121" s="50"/>
      <c r="CQ3121" s="50"/>
      <c r="CR3121" s="50"/>
      <c r="CS3121" s="50"/>
      <c r="CT3121" s="50"/>
      <c r="CU3121" s="50"/>
      <c r="CV3121" s="50"/>
      <c r="CW3121" s="50"/>
      <c r="CX3121" s="50"/>
      <c r="CY3121" s="50"/>
      <c r="CZ3121" s="50"/>
      <c r="DA3121" s="50"/>
      <c r="DB3121" s="50"/>
      <c r="DC3121" s="50"/>
      <c r="DD3121" s="50"/>
      <c r="DE3121" s="50"/>
      <c r="DF3121" s="50"/>
    </row>
    <row r="3122" spans="2:110" x14ac:dyDescent="0.2">
      <c r="B3122" s="181"/>
      <c r="C3122" s="181"/>
      <c r="E3122" s="203"/>
      <c r="F3122" s="203"/>
      <c r="G3122" s="203"/>
      <c r="H3122" s="203"/>
      <c r="I3122" s="203"/>
      <c r="J3122" s="203"/>
      <c r="K3122" s="203"/>
      <c r="L3122" s="203"/>
      <c r="M3122" s="203"/>
      <c r="N3122" s="203"/>
      <c r="O3122" s="203"/>
      <c r="P3122" s="203"/>
      <c r="Q3122" s="204"/>
      <c r="R3122" s="204"/>
      <c r="S3122" s="234"/>
      <c r="T3122" s="50"/>
      <c r="U3122" s="50"/>
      <c r="V3122" s="50"/>
      <c r="W3122" s="50"/>
      <c r="X3122" s="50"/>
      <c r="Y3122" s="50"/>
      <c r="Z3122" s="250"/>
      <c r="AA3122" s="238"/>
      <c r="AB3122" s="50"/>
      <c r="AC3122" s="50"/>
      <c r="AD3122" s="50"/>
      <c r="AE3122" s="50"/>
      <c r="AF3122" s="50"/>
      <c r="AG3122" s="50"/>
      <c r="AH3122" s="50"/>
      <c r="AI3122" s="50"/>
      <c r="AJ3122" s="50"/>
      <c r="AK3122" s="50"/>
      <c r="AL3122" s="50"/>
      <c r="AM3122" s="50"/>
      <c r="AN3122" s="50"/>
      <c r="AO3122" s="50"/>
      <c r="AP3122" s="50"/>
      <c r="AQ3122" s="50"/>
      <c r="AR3122" s="50"/>
      <c r="AS3122" s="50"/>
      <c r="AT3122" s="50"/>
      <c r="AU3122" s="50"/>
      <c r="AV3122" s="50"/>
      <c r="AW3122" s="50"/>
      <c r="AX3122" s="50"/>
      <c r="AY3122" s="50"/>
      <c r="AZ3122" s="50"/>
      <c r="BA3122" s="50"/>
      <c r="BB3122" s="50"/>
      <c r="BC3122" s="50"/>
      <c r="BD3122" s="50"/>
      <c r="BE3122" s="50"/>
      <c r="BF3122" s="50"/>
      <c r="BG3122" s="50"/>
      <c r="BH3122" s="50"/>
      <c r="BI3122" s="50"/>
      <c r="BJ3122" s="50"/>
      <c r="BK3122" s="50"/>
      <c r="BL3122" s="50"/>
      <c r="BM3122" s="50"/>
      <c r="BN3122" s="50"/>
      <c r="BO3122" s="50"/>
      <c r="BP3122" s="50"/>
      <c r="BQ3122" s="50"/>
      <c r="BR3122" s="50"/>
      <c r="BS3122" s="50"/>
      <c r="BT3122" s="50"/>
      <c r="BU3122" s="50"/>
      <c r="BV3122" s="50"/>
      <c r="BW3122" s="50"/>
      <c r="BX3122" s="50"/>
      <c r="BY3122" s="50"/>
      <c r="BZ3122" s="50"/>
      <c r="CA3122" s="50"/>
      <c r="CB3122" s="50"/>
      <c r="CC3122" s="50"/>
      <c r="CD3122" s="50"/>
      <c r="CE3122" s="50"/>
      <c r="CF3122" s="50"/>
      <c r="CG3122" s="50"/>
      <c r="CH3122" s="50"/>
      <c r="CI3122" s="50"/>
      <c r="CJ3122" s="50"/>
      <c r="CK3122" s="50"/>
      <c r="CL3122" s="50"/>
      <c r="CM3122" s="50"/>
      <c r="CN3122" s="50"/>
      <c r="CO3122" s="50"/>
      <c r="CP3122" s="50"/>
      <c r="CQ3122" s="50"/>
      <c r="CR3122" s="50"/>
      <c r="CS3122" s="50"/>
      <c r="CT3122" s="50"/>
      <c r="CU3122" s="50"/>
      <c r="CV3122" s="50"/>
      <c r="CW3122" s="50"/>
      <c r="CX3122" s="50"/>
      <c r="CY3122" s="50"/>
      <c r="CZ3122" s="50"/>
      <c r="DA3122" s="50"/>
      <c r="DB3122" s="50"/>
      <c r="DC3122" s="50"/>
      <c r="DD3122" s="50"/>
      <c r="DE3122" s="50"/>
      <c r="DF3122" s="50"/>
    </row>
    <row r="3123" spans="2:110" x14ac:dyDescent="0.2">
      <c r="B3123" s="181"/>
      <c r="C3123" s="181"/>
      <c r="E3123" s="203"/>
      <c r="F3123" s="203"/>
      <c r="G3123" s="203"/>
      <c r="H3123" s="203"/>
      <c r="I3123" s="203"/>
      <c r="J3123" s="203"/>
      <c r="K3123" s="203"/>
      <c r="L3123" s="203"/>
      <c r="M3123" s="203"/>
      <c r="N3123" s="203"/>
      <c r="O3123" s="203"/>
      <c r="P3123" s="203"/>
      <c r="Q3123" s="204"/>
      <c r="R3123" s="204"/>
      <c r="S3123" s="234"/>
      <c r="T3123" s="50"/>
      <c r="U3123" s="50"/>
      <c r="V3123" s="50"/>
      <c r="W3123" s="50"/>
      <c r="X3123" s="50"/>
      <c r="Y3123" s="50"/>
      <c r="Z3123" s="250"/>
      <c r="AA3123" s="238"/>
      <c r="AB3123" s="50"/>
      <c r="AC3123" s="50"/>
      <c r="AD3123" s="50"/>
      <c r="AE3123" s="50"/>
      <c r="AF3123" s="50"/>
      <c r="AG3123" s="50"/>
      <c r="AH3123" s="50"/>
      <c r="AI3123" s="50"/>
      <c r="AJ3123" s="50"/>
      <c r="AK3123" s="50"/>
      <c r="AL3123" s="50"/>
      <c r="AM3123" s="50"/>
      <c r="AN3123" s="50"/>
      <c r="AO3123" s="50"/>
      <c r="AP3123" s="50"/>
      <c r="AQ3123" s="50"/>
      <c r="AR3123" s="50"/>
      <c r="AS3123" s="50"/>
      <c r="AT3123" s="50"/>
      <c r="AU3123" s="50"/>
      <c r="AV3123" s="50"/>
      <c r="AW3123" s="50"/>
      <c r="AX3123" s="50"/>
      <c r="AY3123" s="50"/>
      <c r="AZ3123" s="50"/>
      <c r="BA3123" s="50"/>
      <c r="BB3123" s="50"/>
      <c r="BC3123" s="50"/>
      <c r="BD3123" s="50"/>
      <c r="BE3123" s="50"/>
      <c r="BF3123" s="50"/>
      <c r="BG3123" s="50"/>
      <c r="BH3123" s="50"/>
      <c r="BI3123" s="50"/>
      <c r="BJ3123" s="50"/>
      <c r="BK3123" s="50"/>
      <c r="BL3123" s="50"/>
      <c r="BM3123" s="50"/>
      <c r="BN3123" s="50"/>
      <c r="BO3123" s="50"/>
      <c r="BP3123" s="50"/>
      <c r="BQ3123" s="50"/>
      <c r="BR3123" s="50"/>
      <c r="BS3123" s="50"/>
      <c r="BT3123" s="50"/>
      <c r="BU3123" s="50"/>
      <c r="BV3123" s="50"/>
      <c r="BW3123" s="50"/>
      <c r="BX3123" s="50"/>
      <c r="BY3123" s="50"/>
      <c r="BZ3123" s="50"/>
      <c r="CA3123" s="50"/>
      <c r="CB3123" s="50"/>
      <c r="CC3123" s="50"/>
      <c r="CD3123" s="50"/>
      <c r="CE3123" s="50"/>
      <c r="CF3123" s="50"/>
      <c r="CG3123" s="50"/>
      <c r="CH3123" s="50"/>
      <c r="CI3123" s="50"/>
      <c r="CJ3123" s="50"/>
      <c r="CK3123" s="50"/>
      <c r="CL3123" s="50"/>
      <c r="CM3123" s="50"/>
      <c r="CN3123" s="50"/>
      <c r="CO3123" s="50"/>
      <c r="CP3123" s="50"/>
      <c r="CQ3123" s="50"/>
      <c r="CR3123" s="50"/>
      <c r="CS3123" s="50"/>
      <c r="CT3123" s="50"/>
      <c r="CU3123" s="50"/>
      <c r="CV3123" s="50"/>
      <c r="CW3123" s="50"/>
      <c r="CX3123" s="50"/>
      <c r="CY3123" s="50"/>
      <c r="CZ3123" s="50"/>
      <c r="DA3123" s="50"/>
      <c r="DB3123" s="50"/>
      <c r="DC3123" s="50"/>
      <c r="DD3123" s="50"/>
      <c r="DE3123" s="50"/>
      <c r="DF3123" s="50"/>
    </row>
    <row r="3124" spans="2:110" x14ac:dyDescent="0.2">
      <c r="B3124" s="181"/>
      <c r="C3124" s="181"/>
      <c r="E3124" s="203"/>
      <c r="F3124" s="203"/>
      <c r="G3124" s="203"/>
      <c r="H3124" s="203"/>
      <c r="I3124" s="203"/>
      <c r="J3124" s="203"/>
      <c r="K3124" s="203"/>
      <c r="L3124" s="203"/>
      <c r="M3124" s="203"/>
      <c r="N3124" s="203"/>
      <c r="O3124" s="203"/>
      <c r="P3124" s="203"/>
      <c r="Q3124" s="204"/>
      <c r="R3124" s="204"/>
      <c r="S3124" s="234"/>
      <c r="T3124" s="50"/>
      <c r="U3124" s="50"/>
      <c r="V3124" s="50"/>
      <c r="W3124" s="50"/>
      <c r="X3124" s="50"/>
      <c r="Y3124" s="50"/>
      <c r="Z3124" s="250"/>
      <c r="AA3124" s="238"/>
      <c r="AB3124" s="50"/>
      <c r="AC3124" s="50"/>
      <c r="AD3124" s="50"/>
      <c r="AE3124" s="50"/>
      <c r="AF3124" s="50"/>
      <c r="AG3124" s="50"/>
      <c r="AH3124" s="50"/>
      <c r="AI3124" s="50"/>
      <c r="AJ3124" s="50"/>
      <c r="AK3124" s="50"/>
      <c r="AL3124" s="50"/>
      <c r="AM3124" s="50"/>
      <c r="AN3124" s="50"/>
      <c r="AO3124" s="50"/>
      <c r="AP3124" s="50"/>
      <c r="AQ3124" s="50"/>
      <c r="AR3124" s="50"/>
      <c r="AS3124" s="50"/>
      <c r="AT3124" s="50"/>
      <c r="AU3124" s="50"/>
      <c r="AV3124" s="50"/>
      <c r="AW3124" s="50"/>
      <c r="AX3124" s="50"/>
      <c r="AY3124" s="50"/>
      <c r="AZ3124" s="50"/>
      <c r="BA3124" s="50"/>
      <c r="BB3124" s="50"/>
      <c r="BC3124" s="50"/>
      <c r="BD3124" s="50"/>
      <c r="BE3124" s="50"/>
      <c r="BF3124" s="50"/>
      <c r="BG3124" s="50"/>
      <c r="BH3124" s="50"/>
      <c r="BI3124" s="50"/>
      <c r="BJ3124" s="50"/>
      <c r="BK3124" s="50"/>
      <c r="BL3124" s="50"/>
      <c r="BM3124" s="50"/>
      <c r="BN3124" s="50"/>
      <c r="BO3124" s="50"/>
      <c r="BP3124" s="50"/>
      <c r="BQ3124" s="50"/>
      <c r="BR3124" s="50"/>
      <c r="BS3124" s="50"/>
      <c r="BT3124" s="50"/>
      <c r="BU3124" s="50"/>
      <c r="BV3124" s="50"/>
      <c r="BW3124" s="50"/>
      <c r="BX3124" s="50"/>
      <c r="BY3124" s="50"/>
      <c r="BZ3124" s="50"/>
      <c r="CA3124" s="50"/>
      <c r="CB3124" s="50"/>
      <c r="CC3124" s="50"/>
      <c r="CD3124" s="50"/>
      <c r="CE3124" s="50"/>
      <c r="CF3124" s="50"/>
      <c r="CG3124" s="50"/>
      <c r="CH3124" s="50"/>
      <c r="CI3124" s="50"/>
      <c r="CJ3124" s="50"/>
      <c r="CK3124" s="50"/>
      <c r="CL3124" s="50"/>
      <c r="CM3124" s="50"/>
      <c r="CN3124" s="50"/>
      <c r="CO3124" s="50"/>
      <c r="CP3124" s="50"/>
      <c r="CQ3124" s="50"/>
      <c r="CR3124" s="50"/>
      <c r="CS3124" s="50"/>
      <c r="CT3124" s="50"/>
      <c r="CU3124" s="50"/>
      <c r="CV3124" s="50"/>
      <c r="CW3124" s="50"/>
      <c r="CX3124" s="50"/>
      <c r="CY3124" s="50"/>
      <c r="CZ3124" s="50"/>
      <c r="DA3124" s="50"/>
      <c r="DB3124" s="50"/>
      <c r="DC3124" s="50"/>
      <c r="DD3124" s="50"/>
      <c r="DE3124" s="50"/>
      <c r="DF3124" s="50"/>
    </row>
    <row r="3125" spans="2:110" x14ac:dyDescent="0.2">
      <c r="B3125" s="181"/>
      <c r="C3125" s="181"/>
      <c r="E3125" s="203"/>
      <c r="F3125" s="203"/>
      <c r="G3125" s="203"/>
      <c r="H3125" s="203"/>
      <c r="I3125" s="203"/>
      <c r="J3125" s="203"/>
      <c r="K3125" s="203"/>
      <c r="L3125" s="203"/>
      <c r="M3125" s="203"/>
      <c r="N3125" s="203"/>
      <c r="O3125" s="203"/>
      <c r="P3125" s="203"/>
      <c r="Q3125" s="204"/>
      <c r="R3125" s="204"/>
      <c r="S3125" s="234"/>
      <c r="T3125" s="50"/>
      <c r="U3125" s="50"/>
      <c r="V3125" s="50"/>
      <c r="W3125" s="50"/>
      <c r="X3125" s="50"/>
      <c r="Y3125" s="50"/>
      <c r="Z3125" s="250"/>
      <c r="AA3125" s="238"/>
      <c r="AB3125" s="50"/>
      <c r="AC3125" s="50"/>
      <c r="AD3125" s="50"/>
      <c r="AE3125" s="50"/>
      <c r="AF3125" s="50"/>
      <c r="AG3125" s="50"/>
      <c r="AH3125" s="50"/>
      <c r="AI3125" s="50"/>
      <c r="AJ3125" s="50"/>
      <c r="AK3125" s="50"/>
      <c r="AL3125" s="50"/>
      <c r="AM3125" s="50"/>
      <c r="AN3125" s="50"/>
      <c r="AO3125" s="50"/>
      <c r="AP3125" s="50"/>
      <c r="AQ3125" s="50"/>
      <c r="AR3125" s="50"/>
      <c r="AS3125" s="50"/>
      <c r="AT3125" s="50"/>
      <c r="AU3125" s="50"/>
      <c r="AV3125" s="50"/>
      <c r="AW3125" s="50"/>
      <c r="AX3125" s="50"/>
      <c r="AY3125" s="50"/>
      <c r="AZ3125" s="50"/>
      <c r="BA3125" s="50"/>
      <c r="BB3125" s="50"/>
      <c r="BC3125" s="50"/>
      <c r="BD3125" s="50"/>
      <c r="BE3125" s="50"/>
      <c r="BF3125" s="50"/>
      <c r="BG3125" s="50"/>
      <c r="BH3125" s="50"/>
      <c r="BI3125" s="50"/>
      <c r="BJ3125" s="50"/>
      <c r="BK3125" s="50"/>
      <c r="BL3125" s="50"/>
      <c r="BM3125" s="50"/>
      <c r="BN3125" s="50"/>
      <c r="BO3125" s="50"/>
      <c r="BP3125" s="50"/>
      <c r="BQ3125" s="50"/>
      <c r="BR3125" s="50"/>
      <c r="BS3125" s="50"/>
      <c r="BT3125" s="50"/>
      <c r="BU3125" s="50"/>
      <c r="BV3125" s="50"/>
      <c r="BW3125" s="50"/>
      <c r="BX3125" s="50"/>
      <c r="BY3125" s="50"/>
      <c r="BZ3125" s="50"/>
      <c r="CA3125" s="50"/>
      <c r="CB3125" s="50"/>
      <c r="CC3125" s="50"/>
      <c r="CD3125" s="50"/>
      <c r="CE3125" s="50"/>
      <c r="CF3125" s="50"/>
      <c r="CG3125" s="50"/>
      <c r="CH3125" s="50"/>
      <c r="CI3125" s="50"/>
      <c r="CJ3125" s="50"/>
      <c r="CK3125" s="50"/>
      <c r="CL3125" s="50"/>
      <c r="CM3125" s="50"/>
      <c r="CN3125" s="50"/>
      <c r="CO3125" s="50"/>
      <c r="CP3125" s="50"/>
      <c r="CQ3125" s="50"/>
      <c r="CR3125" s="50"/>
      <c r="CS3125" s="50"/>
      <c r="CT3125" s="50"/>
      <c r="CU3125" s="50"/>
      <c r="CV3125" s="50"/>
      <c r="CW3125" s="50"/>
      <c r="CX3125" s="50"/>
      <c r="CY3125" s="50"/>
      <c r="CZ3125" s="50"/>
      <c r="DA3125" s="50"/>
      <c r="DB3125" s="50"/>
      <c r="DC3125" s="50"/>
      <c r="DD3125" s="50"/>
      <c r="DE3125" s="50"/>
      <c r="DF3125" s="50"/>
    </row>
    <row r="3126" spans="2:110" x14ac:dyDescent="0.2">
      <c r="B3126" s="181"/>
      <c r="C3126" s="181"/>
      <c r="E3126" s="203"/>
      <c r="F3126" s="203"/>
      <c r="G3126" s="203"/>
      <c r="H3126" s="203"/>
      <c r="I3126" s="203"/>
      <c r="J3126" s="203"/>
      <c r="K3126" s="203"/>
      <c r="L3126" s="203"/>
      <c r="M3126" s="203"/>
      <c r="N3126" s="203"/>
      <c r="O3126" s="203"/>
      <c r="P3126" s="203"/>
      <c r="Q3126" s="204"/>
      <c r="R3126" s="204"/>
      <c r="S3126" s="234"/>
      <c r="T3126" s="50"/>
      <c r="U3126" s="50"/>
      <c r="V3126" s="50"/>
      <c r="W3126" s="50"/>
      <c r="X3126" s="50"/>
      <c r="Y3126" s="50"/>
      <c r="Z3126" s="250"/>
      <c r="AA3126" s="238"/>
      <c r="AB3126" s="50"/>
      <c r="AC3126" s="50"/>
      <c r="AD3126" s="50"/>
      <c r="AE3126" s="50"/>
      <c r="AF3126" s="50"/>
      <c r="AG3126" s="50"/>
      <c r="AH3126" s="50"/>
      <c r="AI3126" s="50"/>
      <c r="AJ3126" s="50"/>
      <c r="AK3126" s="50"/>
      <c r="AL3126" s="50"/>
      <c r="AM3126" s="50"/>
      <c r="AN3126" s="50"/>
      <c r="AO3126" s="50"/>
      <c r="AP3126" s="50"/>
      <c r="AQ3126" s="50"/>
      <c r="AR3126" s="50"/>
      <c r="AS3126" s="50"/>
      <c r="AT3126" s="50"/>
      <c r="AU3126" s="50"/>
      <c r="AV3126" s="50"/>
      <c r="AW3126" s="50"/>
      <c r="AX3126" s="50"/>
      <c r="AY3126" s="50"/>
      <c r="AZ3126" s="50"/>
      <c r="BA3126" s="50"/>
      <c r="BB3126" s="50"/>
      <c r="BC3126" s="50"/>
      <c r="BD3126" s="50"/>
      <c r="BE3126" s="50"/>
      <c r="BF3126" s="50"/>
      <c r="BG3126" s="50"/>
      <c r="BH3126" s="50"/>
      <c r="BI3126" s="50"/>
      <c r="BJ3126" s="50"/>
      <c r="BK3126" s="50"/>
      <c r="BL3126" s="50"/>
      <c r="BM3126" s="50"/>
      <c r="BN3126" s="50"/>
      <c r="BO3126" s="50"/>
      <c r="BP3126" s="50"/>
      <c r="BQ3126" s="50"/>
      <c r="BR3126" s="50"/>
      <c r="BS3126" s="50"/>
      <c r="BT3126" s="50"/>
      <c r="BU3126" s="50"/>
      <c r="BV3126" s="50"/>
      <c r="BW3126" s="50"/>
      <c r="BX3126" s="50"/>
      <c r="BY3126" s="50"/>
      <c r="BZ3126" s="50"/>
      <c r="CA3126" s="50"/>
      <c r="CB3126" s="50"/>
      <c r="CC3126" s="50"/>
      <c r="CD3126" s="50"/>
      <c r="CE3126" s="50"/>
      <c r="CF3126" s="50"/>
      <c r="CG3126" s="50"/>
      <c r="CH3126" s="50"/>
      <c r="CI3126" s="50"/>
      <c r="CJ3126" s="50"/>
      <c r="CK3126" s="50"/>
      <c r="CL3126" s="50"/>
      <c r="CM3126" s="50"/>
      <c r="CN3126" s="50"/>
      <c r="CO3126" s="50"/>
      <c r="CP3126" s="50"/>
      <c r="CQ3126" s="50"/>
      <c r="CR3126" s="50"/>
      <c r="CS3126" s="50"/>
      <c r="CT3126" s="50"/>
      <c r="CU3126" s="50"/>
      <c r="CV3126" s="50"/>
      <c r="CW3126" s="50"/>
      <c r="CX3126" s="50"/>
      <c r="CY3126" s="50"/>
      <c r="CZ3126" s="50"/>
      <c r="DA3126" s="50"/>
      <c r="DB3126" s="50"/>
      <c r="DC3126" s="50"/>
      <c r="DD3126" s="50"/>
      <c r="DE3126" s="50"/>
      <c r="DF3126" s="50"/>
    </row>
    <row r="3127" spans="2:110" x14ac:dyDescent="0.2">
      <c r="B3127" s="181"/>
      <c r="C3127" s="181"/>
      <c r="E3127" s="203"/>
      <c r="F3127" s="203"/>
      <c r="G3127" s="203"/>
      <c r="H3127" s="203"/>
      <c r="I3127" s="203"/>
      <c r="J3127" s="203"/>
      <c r="K3127" s="203"/>
      <c r="L3127" s="203"/>
      <c r="M3127" s="203"/>
      <c r="N3127" s="203"/>
      <c r="O3127" s="203"/>
      <c r="P3127" s="203"/>
      <c r="Q3127" s="204"/>
      <c r="R3127" s="204"/>
      <c r="S3127" s="234"/>
      <c r="T3127" s="50"/>
      <c r="U3127" s="50"/>
      <c r="V3127" s="50"/>
      <c r="W3127" s="50"/>
      <c r="X3127" s="50"/>
      <c r="Y3127" s="50"/>
      <c r="Z3127" s="250"/>
      <c r="AA3127" s="238"/>
      <c r="AB3127" s="50"/>
      <c r="AC3127" s="50"/>
      <c r="AD3127" s="50"/>
      <c r="AE3127" s="50"/>
      <c r="AF3127" s="50"/>
      <c r="AG3127" s="50"/>
      <c r="AH3127" s="50"/>
      <c r="AI3127" s="50"/>
      <c r="AJ3127" s="50"/>
      <c r="AK3127" s="50"/>
      <c r="AL3127" s="50"/>
      <c r="AM3127" s="50"/>
      <c r="AN3127" s="50"/>
      <c r="AO3127" s="50"/>
      <c r="AP3127" s="50"/>
      <c r="AQ3127" s="50"/>
      <c r="AR3127" s="50"/>
      <c r="AS3127" s="50"/>
      <c r="AT3127" s="50"/>
      <c r="AU3127" s="50"/>
      <c r="AV3127" s="50"/>
      <c r="AW3127" s="50"/>
      <c r="AX3127" s="50"/>
      <c r="AY3127" s="50"/>
      <c r="AZ3127" s="50"/>
      <c r="BA3127" s="50"/>
      <c r="BB3127" s="50"/>
      <c r="BC3127" s="50"/>
      <c r="BD3127" s="50"/>
      <c r="BE3127" s="50"/>
      <c r="BF3127" s="50"/>
      <c r="BG3127" s="50"/>
      <c r="BH3127" s="50"/>
      <c r="BI3127" s="50"/>
      <c r="BJ3127" s="50"/>
      <c r="BK3127" s="50"/>
      <c r="BL3127" s="50"/>
      <c r="BM3127" s="50"/>
      <c r="BN3127" s="50"/>
      <c r="BO3127" s="50"/>
      <c r="BP3127" s="50"/>
      <c r="BQ3127" s="50"/>
      <c r="BR3127" s="50"/>
      <c r="BS3127" s="50"/>
      <c r="BT3127" s="50"/>
      <c r="BU3127" s="50"/>
      <c r="BV3127" s="50"/>
      <c r="BW3127" s="50"/>
      <c r="BX3127" s="50"/>
      <c r="BY3127" s="50"/>
      <c r="BZ3127" s="50"/>
      <c r="CA3127" s="50"/>
      <c r="CB3127" s="50"/>
      <c r="CC3127" s="50"/>
      <c r="CD3127" s="50"/>
      <c r="CE3127" s="50"/>
      <c r="CF3127" s="50"/>
      <c r="CG3127" s="50"/>
      <c r="CH3127" s="50"/>
      <c r="CI3127" s="50"/>
      <c r="CJ3127" s="50"/>
      <c r="CK3127" s="50"/>
      <c r="CL3127" s="50"/>
      <c r="CM3127" s="50"/>
      <c r="CN3127" s="50"/>
      <c r="CO3127" s="50"/>
      <c r="CP3127" s="50"/>
      <c r="CQ3127" s="50"/>
      <c r="CR3127" s="50"/>
      <c r="CS3127" s="50"/>
      <c r="CT3127" s="50"/>
      <c r="CU3127" s="50"/>
      <c r="CV3127" s="50"/>
      <c r="CW3127" s="50"/>
      <c r="CX3127" s="50"/>
      <c r="CY3127" s="50"/>
      <c r="CZ3127" s="50"/>
      <c r="DA3127" s="50"/>
      <c r="DB3127" s="50"/>
      <c r="DC3127" s="50"/>
      <c r="DD3127" s="50"/>
      <c r="DE3127" s="50"/>
      <c r="DF3127" s="50"/>
    </row>
    <row r="3128" spans="2:110" x14ac:dyDescent="0.2">
      <c r="B3128" s="181"/>
      <c r="C3128" s="181"/>
      <c r="E3128" s="203"/>
      <c r="F3128" s="203"/>
      <c r="G3128" s="203"/>
      <c r="H3128" s="203"/>
      <c r="I3128" s="203"/>
      <c r="J3128" s="203"/>
      <c r="K3128" s="203"/>
      <c r="L3128" s="203"/>
      <c r="M3128" s="203"/>
      <c r="N3128" s="203"/>
      <c r="O3128" s="203"/>
      <c r="P3128" s="203"/>
      <c r="Q3128" s="204"/>
      <c r="R3128" s="204"/>
      <c r="S3128" s="234"/>
      <c r="T3128" s="50"/>
      <c r="U3128" s="50"/>
      <c r="V3128" s="50"/>
      <c r="W3128" s="50"/>
      <c r="X3128" s="50"/>
      <c r="Y3128" s="50"/>
      <c r="Z3128" s="250"/>
      <c r="AA3128" s="238"/>
      <c r="AB3128" s="50"/>
      <c r="AC3128" s="50"/>
      <c r="AD3128" s="50"/>
      <c r="AE3128" s="50"/>
      <c r="AF3128" s="50"/>
      <c r="AG3128" s="50"/>
      <c r="AH3128" s="50"/>
      <c r="AI3128" s="50"/>
      <c r="AJ3128" s="50"/>
      <c r="AK3128" s="50"/>
      <c r="AL3128" s="50"/>
      <c r="AM3128" s="50"/>
      <c r="AN3128" s="50"/>
      <c r="AO3128" s="50"/>
      <c r="AP3128" s="50"/>
      <c r="AQ3128" s="50"/>
      <c r="AR3128" s="50"/>
      <c r="AS3128" s="50"/>
      <c r="AT3128" s="50"/>
      <c r="AU3128" s="50"/>
      <c r="AV3128" s="50"/>
      <c r="AW3128" s="50"/>
      <c r="AX3128" s="50"/>
      <c r="AY3128" s="50"/>
      <c r="AZ3128" s="50"/>
      <c r="BA3128" s="50"/>
      <c r="BB3128" s="50"/>
      <c r="BC3128" s="50"/>
      <c r="BD3128" s="50"/>
      <c r="BE3128" s="50"/>
      <c r="BF3128" s="50"/>
      <c r="BG3128" s="50"/>
      <c r="BH3128" s="50"/>
      <c r="BI3128" s="50"/>
      <c r="BJ3128" s="50"/>
      <c r="BK3128" s="50"/>
      <c r="BL3128" s="50"/>
      <c r="BM3128" s="50"/>
      <c r="BN3128" s="50"/>
      <c r="BO3128" s="50"/>
      <c r="BP3128" s="50"/>
      <c r="BQ3128" s="50"/>
      <c r="BR3128" s="50"/>
      <c r="BS3128" s="50"/>
      <c r="BT3128" s="50"/>
      <c r="BU3128" s="50"/>
      <c r="BV3128" s="50"/>
      <c r="BW3128" s="50"/>
      <c r="BX3128" s="50"/>
      <c r="BY3128" s="50"/>
      <c r="BZ3128" s="50"/>
      <c r="CA3128" s="50"/>
      <c r="CB3128" s="50"/>
      <c r="CC3128" s="50"/>
      <c r="CD3128" s="50"/>
      <c r="CE3128" s="50"/>
      <c r="CF3128" s="50"/>
      <c r="CG3128" s="50"/>
      <c r="CH3128" s="50"/>
      <c r="CI3128" s="50"/>
      <c r="CJ3128" s="50"/>
      <c r="CK3128" s="50"/>
      <c r="CL3128" s="50"/>
      <c r="CM3128" s="50"/>
      <c r="CN3128" s="50"/>
      <c r="CO3128" s="50"/>
      <c r="CP3128" s="50"/>
      <c r="CQ3128" s="50"/>
      <c r="CR3128" s="50"/>
      <c r="CS3128" s="50"/>
      <c r="CT3128" s="50"/>
      <c r="CU3128" s="50"/>
      <c r="CV3128" s="50"/>
      <c r="CW3128" s="50"/>
      <c r="CX3128" s="50"/>
      <c r="CY3128" s="50"/>
      <c r="CZ3128" s="50"/>
      <c r="DA3128" s="50"/>
      <c r="DB3128" s="50"/>
      <c r="DC3128" s="50"/>
      <c r="DD3128" s="50"/>
      <c r="DE3128" s="50"/>
      <c r="DF3128" s="50"/>
    </row>
    <row r="3129" spans="2:110" x14ac:dyDescent="0.2">
      <c r="B3129" s="178"/>
      <c r="C3129" s="178"/>
      <c r="D3129" s="200"/>
      <c r="E3129" s="203"/>
      <c r="F3129" s="203"/>
      <c r="G3129" s="203"/>
      <c r="H3129" s="203"/>
      <c r="I3129" s="203"/>
      <c r="J3129" s="203"/>
      <c r="K3129" s="203"/>
      <c r="L3129" s="203"/>
      <c r="M3129" s="203"/>
      <c r="N3129" s="203"/>
      <c r="O3129" s="203"/>
      <c r="P3129" s="203"/>
      <c r="Q3129" s="204"/>
      <c r="R3129" s="204"/>
      <c r="S3129" s="234"/>
      <c r="T3129" s="50"/>
      <c r="U3129" s="50"/>
      <c r="V3129" s="50"/>
      <c r="W3129" s="50"/>
      <c r="X3129" s="50"/>
      <c r="Y3129" s="50"/>
      <c r="Z3129" s="250"/>
      <c r="AA3129" s="238"/>
      <c r="AB3129" s="50"/>
      <c r="AC3129" s="50"/>
      <c r="AD3129" s="50"/>
      <c r="AE3129" s="50"/>
      <c r="AF3129" s="50"/>
      <c r="AG3129" s="50"/>
      <c r="AH3129" s="50"/>
      <c r="AI3129" s="50"/>
      <c r="AJ3129" s="50"/>
      <c r="AK3129" s="50"/>
      <c r="AL3129" s="50"/>
      <c r="AM3129" s="50"/>
      <c r="AN3129" s="50"/>
      <c r="AO3129" s="50"/>
      <c r="AP3129" s="50"/>
      <c r="AQ3129" s="50"/>
      <c r="AR3129" s="50"/>
      <c r="AS3129" s="50"/>
      <c r="AT3129" s="50"/>
      <c r="AU3129" s="50"/>
      <c r="AV3129" s="50"/>
      <c r="AW3129" s="50"/>
      <c r="AX3129" s="50"/>
      <c r="AY3129" s="50"/>
      <c r="AZ3129" s="50"/>
      <c r="BA3129" s="50"/>
      <c r="BB3129" s="50"/>
      <c r="BC3129" s="50"/>
      <c r="BD3129" s="50"/>
      <c r="BE3129" s="50"/>
      <c r="BF3129" s="50"/>
      <c r="BG3129" s="50"/>
      <c r="BH3129" s="50"/>
      <c r="BI3129" s="50"/>
      <c r="BJ3129" s="50"/>
      <c r="BK3129" s="50"/>
      <c r="BL3129" s="50"/>
      <c r="BM3129" s="50"/>
      <c r="BN3129" s="50"/>
      <c r="BO3129" s="50"/>
      <c r="BP3129" s="50"/>
      <c r="BQ3129" s="50"/>
      <c r="BR3129" s="50"/>
      <c r="BS3129" s="50"/>
      <c r="BT3129" s="50"/>
      <c r="BU3129" s="50"/>
      <c r="BV3129" s="50"/>
      <c r="BW3129" s="50"/>
      <c r="BX3129" s="50"/>
      <c r="BY3129" s="50"/>
      <c r="BZ3129" s="50"/>
      <c r="CA3129" s="50"/>
      <c r="CB3129" s="50"/>
      <c r="CC3129" s="50"/>
      <c r="CD3129" s="50"/>
      <c r="CE3129" s="50"/>
      <c r="CF3129" s="50"/>
      <c r="CG3129" s="50"/>
      <c r="CH3129" s="50"/>
      <c r="CI3129" s="50"/>
      <c r="CJ3129" s="50"/>
      <c r="CK3129" s="50"/>
      <c r="CL3129" s="50"/>
      <c r="CM3129" s="50"/>
      <c r="CN3129" s="50"/>
      <c r="CO3129" s="50"/>
      <c r="CP3129" s="50"/>
      <c r="CQ3129" s="50"/>
      <c r="CR3129" s="50"/>
      <c r="CS3129" s="50"/>
      <c r="CT3129" s="50"/>
      <c r="CU3129" s="50"/>
      <c r="CV3129" s="50"/>
      <c r="CW3129" s="50"/>
      <c r="CX3129" s="50"/>
      <c r="CY3129" s="50"/>
      <c r="CZ3129" s="50"/>
      <c r="DA3129" s="50"/>
      <c r="DB3129" s="50"/>
      <c r="DC3129" s="50"/>
      <c r="DD3129" s="50"/>
      <c r="DE3129" s="50"/>
      <c r="DF3129" s="50"/>
    </row>
    <row r="3130" spans="2:110" x14ac:dyDescent="0.2">
      <c r="D3130" s="200"/>
      <c r="E3130" s="203"/>
      <c r="F3130" s="203"/>
      <c r="G3130" s="203"/>
      <c r="H3130" s="203"/>
      <c r="I3130" s="203"/>
      <c r="J3130" s="203"/>
      <c r="K3130" s="203"/>
      <c r="L3130" s="203"/>
      <c r="M3130" s="203"/>
      <c r="N3130" s="203"/>
      <c r="O3130" s="203"/>
      <c r="P3130" s="203"/>
      <c r="Q3130" s="204"/>
      <c r="R3130" s="204"/>
      <c r="S3130" s="234"/>
      <c r="T3130" s="50"/>
      <c r="U3130" s="50"/>
      <c r="V3130" s="50"/>
      <c r="W3130" s="50"/>
      <c r="X3130" s="50"/>
      <c r="Y3130" s="50"/>
      <c r="Z3130" s="250"/>
      <c r="AA3130" s="238"/>
      <c r="AB3130" s="50"/>
      <c r="AC3130" s="50"/>
      <c r="AD3130" s="50"/>
      <c r="AE3130" s="50"/>
      <c r="AF3130" s="50"/>
      <c r="AG3130" s="50"/>
      <c r="AH3130" s="50"/>
      <c r="AI3130" s="50"/>
      <c r="AJ3130" s="50"/>
      <c r="AK3130" s="50"/>
      <c r="AL3130" s="50"/>
      <c r="AM3130" s="50"/>
      <c r="AN3130" s="50"/>
      <c r="AO3130" s="50"/>
      <c r="AP3130" s="50"/>
      <c r="AQ3130" s="50"/>
      <c r="AR3130" s="50"/>
      <c r="AS3130" s="50"/>
      <c r="AT3130" s="50"/>
      <c r="AU3130" s="50"/>
      <c r="AV3130" s="50"/>
      <c r="AW3130" s="50"/>
      <c r="AX3130" s="50"/>
      <c r="AY3130" s="50"/>
      <c r="AZ3130" s="50"/>
      <c r="BA3130" s="50"/>
      <c r="BB3130" s="50"/>
      <c r="BC3130" s="50"/>
      <c r="BD3130" s="50"/>
      <c r="BE3130" s="50"/>
      <c r="BF3130" s="50"/>
      <c r="BG3130" s="50"/>
      <c r="BH3130" s="50"/>
      <c r="BI3130" s="50"/>
      <c r="BJ3130" s="50"/>
      <c r="BK3130" s="50"/>
      <c r="BL3130" s="50"/>
      <c r="BM3130" s="50"/>
      <c r="BN3130" s="50"/>
      <c r="BO3130" s="50"/>
      <c r="BP3130" s="50"/>
      <c r="BQ3130" s="50"/>
      <c r="BR3130" s="50"/>
      <c r="BS3130" s="50"/>
      <c r="BT3130" s="50"/>
      <c r="BU3130" s="50"/>
      <c r="BV3130" s="50"/>
      <c r="BW3130" s="50"/>
      <c r="BX3130" s="50"/>
      <c r="BY3130" s="50"/>
      <c r="BZ3130" s="50"/>
      <c r="CA3130" s="50"/>
      <c r="CB3130" s="50"/>
      <c r="CC3130" s="50"/>
      <c r="CD3130" s="50"/>
      <c r="CE3130" s="50"/>
      <c r="CF3130" s="50"/>
      <c r="CG3130" s="50"/>
      <c r="CH3130" s="50"/>
      <c r="CI3130" s="50"/>
      <c r="CJ3130" s="50"/>
      <c r="CK3130" s="50"/>
      <c r="CL3130" s="50"/>
      <c r="CM3130" s="50"/>
      <c r="CN3130" s="50"/>
      <c r="CO3130" s="50"/>
      <c r="CP3130" s="50"/>
      <c r="CQ3130" s="50"/>
      <c r="CR3130" s="50"/>
      <c r="CS3130" s="50"/>
      <c r="CT3130" s="50"/>
      <c r="CU3130" s="50"/>
      <c r="CV3130" s="50"/>
      <c r="CW3130" s="50"/>
      <c r="CX3130" s="50"/>
      <c r="CY3130" s="50"/>
      <c r="CZ3130" s="50"/>
      <c r="DA3130" s="50"/>
      <c r="DB3130" s="50"/>
      <c r="DC3130" s="50"/>
      <c r="DD3130" s="50"/>
      <c r="DE3130" s="50"/>
      <c r="DF3130" s="50"/>
    </row>
    <row r="3131" spans="2:110" x14ac:dyDescent="0.2">
      <c r="E3131" s="203"/>
      <c r="F3131" s="203"/>
      <c r="G3131" s="203"/>
      <c r="H3131" s="203"/>
      <c r="I3131" s="203"/>
      <c r="J3131" s="203"/>
      <c r="K3131" s="203"/>
      <c r="L3131" s="203"/>
      <c r="M3131" s="203"/>
      <c r="N3131" s="203"/>
      <c r="O3131" s="203"/>
      <c r="P3131" s="203"/>
      <c r="Q3131" s="204"/>
      <c r="R3131" s="204"/>
      <c r="S3131" s="234"/>
      <c r="T3131" s="50"/>
      <c r="U3131" s="50"/>
      <c r="V3131" s="50"/>
      <c r="W3131" s="50"/>
      <c r="X3131" s="50"/>
      <c r="Y3131" s="50"/>
      <c r="Z3131" s="250"/>
      <c r="AA3131" s="238"/>
      <c r="AB3131" s="50"/>
      <c r="AC3131" s="50"/>
      <c r="AD3131" s="50"/>
      <c r="AE3131" s="50"/>
      <c r="AF3131" s="50"/>
      <c r="AG3131" s="50"/>
      <c r="AH3131" s="50"/>
      <c r="AI3131" s="50"/>
      <c r="AJ3131" s="50"/>
      <c r="AK3131" s="50"/>
      <c r="AL3131" s="50"/>
      <c r="AM3131" s="50"/>
      <c r="AN3131" s="50"/>
      <c r="AO3131" s="50"/>
      <c r="AP3131" s="50"/>
      <c r="AQ3131" s="50"/>
      <c r="AR3131" s="50"/>
      <c r="AS3131" s="50"/>
      <c r="AT3131" s="50"/>
      <c r="AU3131" s="50"/>
      <c r="AV3131" s="50"/>
      <c r="AW3131" s="50"/>
      <c r="AX3131" s="50"/>
      <c r="AY3131" s="50"/>
      <c r="AZ3131" s="50"/>
      <c r="BA3131" s="50"/>
      <c r="BB3131" s="50"/>
      <c r="BC3131" s="50"/>
      <c r="BD3131" s="50"/>
      <c r="BE3131" s="50"/>
      <c r="BF3131" s="50"/>
      <c r="BG3131" s="50"/>
      <c r="BH3131" s="50"/>
      <c r="BI3131" s="50"/>
      <c r="BJ3131" s="50"/>
      <c r="BK3131" s="50"/>
      <c r="BL3131" s="50"/>
      <c r="BM3131" s="50"/>
      <c r="BN3131" s="50"/>
      <c r="BO3131" s="50"/>
      <c r="BP3131" s="50"/>
      <c r="BQ3131" s="50"/>
      <c r="BR3131" s="50"/>
      <c r="BS3131" s="50"/>
      <c r="BT3131" s="50"/>
      <c r="BU3131" s="50"/>
      <c r="BV3131" s="50"/>
      <c r="BW3131" s="50"/>
      <c r="BX3131" s="50"/>
      <c r="BY3131" s="50"/>
      <c r="BZ3131" s="50"/>
      <c r="CA3131" s="50"/>
      <c r="CB3131" s="50"/>
      <c r="CC3131" s="50"/>
      <c r="CD3131" s="50"/>
      <c r="CE3131" s="50"/>
      <c r="CF3131" s="50"/>
      <c r="CG3131" s="50"/>
      <c r="CH3131" s="50"/>
      <c r="CI3131" s="50"/>
      <c r="CJ3131" s="50"/>
      <c r="CK3131" s="50"/>
      <c r="CL3131" s="50"/>
      <c r="CM3131" s="50"/>
      <c r="CN3131" s="50"/>
      <c r="CO3131" s="50"/>
      <c r="CP3131" s="50"/>
      <c r="CQ3131" s="50"/>
      <c r="CR3131" s="50"/>
      <c r="CS3131" s="50"/>
      <c r="CT3131" s="50"/>
      <c r="CU3131" s="50"/>
      <c r="CV3131" s="50"/>
      <c r="CW3131" s="50"/>
      <c r="CX3131" s="50"/>
      <c r="CY3131" s="50"/>
      <c r="CZ3131" s="50"/>
      <c r="DA3131" s="50"/>
      <c r="DB3131" s="50"/>
      <c r="DC3131" s="50"/>
      <c r="DD3131" s="50"/>
      <c r="DE3131" s="50"/>
      <c r="DF3131" s="50"/>
    </row>
    <row r="3132" spans="2:110" x14ac:dyDescent="0.2">
      <c r="D3132" s="200"/>
      <c r="E3132" s="203"/>
      <c r="F3132" s="203"/>
      <c r="G3132" s="203"/>
      <c r="H3132" s="203"/>
      <c r="I3132" s="203"/>
      <c r="J3132" s="203"/>
      <c r="K3132" s="203"/>
      <c r="L3132" s="203"/>
      <c r="M3132" s="203"/>
      <c r="N3132" s="203"/>
      <c r="O3132" s="203"/>
      <c r="P3132" s="203"/>
      <c r="Q3132" s="204"/>
      <c r="R3132" s="204"/>
      <c r="S3132" s="234"/>
      <c r="T3132" s="50"/>
      <c r="U3132" s="50"/>
      <c r="V3132" s="50"/>
      <c r="W3132" s="50"/>
      <c r="X3132" s="50"/>
      <c r="Y3132" s="50"/>
      <c r="Z3132" s="250"/>
      <c r="AA3132" s="238"/>
      <c r="AB3132" s="50"/>
      <c r="AC3132" s="50"/>
      <c r="AD3132" s="50"/>
      <c r="AE3132" s="50"/>
      <c r="AF3132" s="50"/>
      <c r="AG3132" s="50"/>
      <c r="AH3132" s="50"/>
      <c r="AI3132" s="50"/>
      <c r="AJ3132" s="50"/>
      <c r="AK3132" s="50"/>
      <c r="AL3132" s="50"/>
      <c r="AM3132" s="50"/>
      <c r="AN3132" s="50"/>
      <c r="AO3132" s="50"/>
      <c r="AP3132" s="50"/>
      <c r="AQ3132" s="50"/>
      <c r="AR3132" s="50"/>
      <c r="AS3132" s="50"/>
      <c r="AT3132" s="50"/>
      <c r="AU3132" s="50"/>
      <c r="AV3132" s="50"/>
      <c r="AW3132" s="50"/>
      <c r="AX3132" s="50"/>
      <c r="AY3132" s="50"/>
      <c r="AZ3132" s="50"/>
      <c r="BA3132" s="50"/>
      <c r="BB3132" s="50"/>
      <c r="BC3132" s="50"/>
      <c r="BD3132" s="50"/>
      <c r="BE3132" s="50"/>
      <c r="BF3132" s="50"/>
      <c r="BG3132" s="50"/>
      <c r="BH3132" s="50"/>
      <c r="BI3132" s="50"/>
      <c r="BJ3132" s="50"/>
      <c r="BK3132" s="50"/>
      <c r="BL3132" s="50"/>
      <c r="BM3132" s="50"/>
      <c r="BN3132" s="50"/>
      <c r="BO3132" s="50"/>
      <c r="BP3132" s="50"/>
      <c r="BQ3132" s="50"/>
      <c r="BR3132" s="50"/>
      <c r="BS3132" s="50"/>
      <c r="BT3132" s="50"/>
      <c r="BU3132" s="50"/>
      <c r="BV3132" s="50"/>
      <c r="BW3132" s="50"/>
      <c r="BX3132" s="50"/>
      <c r="BY3132" s="50"/>
      <c r="BZ3132" s="50"/>
      <c r="CA3132" s="50"/>
      <c r="CB3132" s="50"/>
      <c r="CC3132" s="50"/>
      <c r="CD3132" s="50"/>
      <c r="CE3132" s="50"/>
      <c r="CF3132" s="50"/>
      <c r="CG3132" s="50"/>
      <c r="CH3132" s="50"/>
      <c r="CI3132" s="50"/>
      <c r="CJ3132" s="50"/>
      <c r="CK3132" s="50"/>
      <c r="CL3132" s="50"/>
      <c r="CM3132" s="50"/>
      <c r="CN3132" s="50"/>
      <c r="CO3132" s="50"/>
      <c r="CP3132" s="50"/>
      <c r="CQ3132" s="50"/>
      <c r="CR3132" s="50"/>
      <c r="CS3132" s="50"/>
      <c r="CT3132" s="50"/>
      <c r="CU3132" s="50"/>
      <c r="CV3132" s="50"/>
      <c r="CW3132" s="50"/>
      <c r="CX3132" s="50"/>
      <c r="CY3132" s="50"/>
      <c r="CZ3132" s="50"/>
      <c r="DA3132" s="50"/>
      <c r="DB3132" s="50"/>
      <c r="DC3132" s="50"/>
      <c r="DD3132" s="50"/>
      <c r="DE3132" s="50"/>
      <c r="DF3132" s="50"/>
    </row>
    <row r="3133" spans="2:110" x14ac:dyDescent="0.2">
      <c r="E3133" s="203"/>
      <c r="F3133" s="203"/>
      <c r="G3133" s="203"/>
      <c r="H3133" s="203"/>
      <c r="I3133" s="203"/>
      <c r="J3133" s="203"/>
      <c r="K3133" s="203"/>
      <c r="L3133" s="203"/>
      <c r="M3133" s="203"/>
      <c r="N3133" s="203"/>
      <c r="O3133" s="203"/>
      <c r="P3133" s="203"/>
      <c r="Q3133" s="204"/>
      <c r="R3133" s="204"/>
      <c r="S3133" s="234"/>
      <c r="T3133" s="50"/>
      <c r="U3133" s="50"/>
      <c r="V3133" s="50"/>
      <c r="W3133" s="50"/>
      <c r="X3133" s="50"/>
      <c r="Y3133" s="50"/>
      <c r="Z3133" s="250"/>
      <c r="AA3133" s="238"/>
      <c r="AB3133" s="50"/>
      <c r="AC3133" s="50"/>
      <c r="AD3133" s="50"/>
      <c r="AE3133" s="50"/>
      <c r="AF3133" s="50"/>
      <c r="AG3133" s="50"/>
      <c r="AH3133" s="50"/>
      <c r="AI3133" s="50"/>
      <c r="AJ3133" s="50"/>
      <c r="AK3133" s="50"/>
      <c r="AL3133" s="50"/>
      <c r="AM3133" s="50"/>
      <c r="AN3133" s="50"/>
      <c r="AO3133" s="50"/>
      <c r="AP3133" s="50"/>
      <c r="AQ3133" s="50"/>
      <c r="AR3133" s="50"/>
      <c r="AS3133" s="50"/>
      <c r="AT3133" s="50"/>
      <c r="AU3133" s="50"/>
      <c r="AV3133" s="50"/>
      <c r="AW3133" s="50"/>
      <c r="AX3133" s="50"/>
      <c r="AY3133" s="50"/>
      <c r="AZ3133" s="50"/>
      <c r="BA3133" s="50"/>
      <c r="BB3133" s="50"/>
      <c r="BC3133" s="50"/>
      <c r="BD3133" s="50"/>
      <c r="BE3133" s="50"/>
      <c r="BF3133" s="50"/>
      <c r="BG3133" s="50"/>
      <c r="BH3133" s="50"/>
      <c r="BI3133" s="50"/>
      <c r="BJ3133" s="50"/>
      <c r="BK3133" s="50"/>
      <c r="BL3133" s="50"/>
      <c r="BM3133" s="50"/>
      <c r="BN3133" s="50"/>
      <c r="BO3133" s="50"/>
      <c r="BP3133" s="50"/>
      <c r="BQ3133" s="50"/>
      <c r="BR3133" s="50"/>
      <c r="BS3133" s="50"/>
      <c r="BT3133" s="50"/>
      <c r="BU3133" s="50"/>
      <c r="BV3133" s="50"/>
      <c r="BW3133" s="50"/>
      <c r="BX3133" s="50"/>
      <c r="BY3133" s="50"/>
      <c r="BZ3133" s="50"/>
      <c r="CA3133" s="50"/>
      <c r="CB3133" s="50"/>
      <c r="CC3133" s="50"/>
      <c r="CD3133" s="50"/>
      <c r="CE3133" s="50"/>
      <c r="CF3133" s="50"/>
      <c r="CG3133" s="50"/>
      <c r="CH3133" s="50"/>
      <c r="CI3133" s="50"/>
      <c r="CJ3133" s="50"/>
      <c r="CK3133" s="50"/>
      <c r="CL3133" s="50"/>
      <c r="CM3133" s="50"/>
      <c r="CN3133" s="50"/>
      <c r="CO3133" s="50"/>
      <c r="CP3133" s="50"/>
      <c r="CQ3133" s="50"/>
      <c r="CR3133" s="50"/>
      <c r="CS3133" s="50"/>
      <c r="CT3133" s="50"/>
      <c r="CU3133" s="50"/>
      <c r="CV3133" s="50"/>
      <c r="CW3133" s="50"/>
      <c r="CX3133" s="50"/>
      <c r="CY3133" s="50"/>
      <c r="CZ3133" s="50"/>
      <c r="DA3133" s="50"/>
      <c r="DB3133" s="50"/>
      <c r="DC3133" s="50"/>
      <c r="DD3133" s="50"/>
      <c r="DE3133" s="50"/>
      <c r="DF3133" s="50"/>
    </row>
    <row r="3134" spans="2:110" x14ac:dyDescent="0.2">
      <c r="E3134" s="203"/>
      <c r="F3134" s="203"/>
      <c r="G3134" s="203"/>
      <c r="H3134" s="203"/>
      <c r="I3134" s="203"/>
      <c r="J3134" s="203"/>
      <c r="K3134" s="203"/>
      <c r="L3134" s="203"/>
      <c r="M3134" s="203"/>
      <c r="N3134" s="203"/>
      <c r="O3134" s="203"/>
      <c r="P3134" s="203"/>
      <c r="Q3134" s="204"/>
      <c r="R3134" s="204"/>
      <c r="S3134" s="234"/>
      <c r="T3134" s="50"/>
      <c r="U3134" s="50"/>
      <c r="V3134" s="50"/>
      <c r="W3134" s="50"/>
      <c r="X3134" s="50"/>
      <c r="Y3134" s="50"/>
      <c r="Z3134" s="250"/>
      <c r="AA3134" s="238"/>
      <c r="AB3134" s="50"/>
      <c r="AC3134" s="50"/>
      <c r="AD3134" s="50"/>
      <c r="AE3134" s="50"/>
      <c r="AF3134" s="50"/>
      <c r="AG3134" s="50"/>
      <c r="AH3134" s="50"/>
      <c r="AI3134" s="50"/>
      <c r="AJ3134" s="50"/>
      <c r="AK3134" s="50"/>
      <c r="AL3134" s="50"/>
      <c r="AM3134" s="50"/>
      <c r="AN3134" s="50"/>
      <c r="AO3134" s="50"/>
      <c r="AP3134" s="50"/>
      <c r="AQ3134" s="50"/>
      <c r="AR3134" s="50"/>
      <c r="AS3134" s="50"/>
      <c r="AT3134" s="50"/>
      <c r="AU3134" s="50"/>
      <c r="AV3134" s="50"/>
      <c r="AW3134" s="50"/>
      <c r="AX3134" s="50"/>
      <c r="AY3134" s="50"/>
      <c r="AZ3134" s="50"/>
      <c r="BA3134" s="50"/>
      <c r="BB3134" s="50"/>
      <c r="BC3134" s="50"/>
      <c r="BD3134" s="50"/>
      <c r="BE3134" s="50"/>
      <c r="BF3134" s="50"/>
      <c r="BG3134" s="50"/>
      <c r="BH3134" s="50"/>
      <c r="BI3134" s="50"/>
      <c r="BJ3134" s="50"/>
      <c r="BK3134" s="50"/>
      <c r="BL3134" s="50"/>
      <c r="BM3134" s="50"/>
      <c r="BN3134" s="50"/>
      <c r="BO3134" s="50"/>
      <c r="BP3134" s="50"/>
      <c r="BQ3134" s="50"/>
      <c r="BR3134" s="50"/>
      <c r="BS3134" s="50"/>
      <c r="BT3134" s="50"/>
      <c r="BU3134" s="50"/>
      <c r="BV3134" s="50"/>
      <c r="BW3134" s="50"/>
      <c r="BX3134" s="50"/>
      <c r="BY3134" s="50"/>
      <c r="BZ3134" s="50"/>
      <c r="CA3134" s="50"/>
      <c r="CB3134" s="50"/>
      <c r="CC3134" s="50"/>
      <c r="CD3134" s="50"/>
      <c r="CE3134" s="50"/>
      <c r="CF3134" s="50"/>
      <c r="CG3134" s="50"/>
      <c r="CH3134" s="50"/>
      <c r="CI3134" s="50"/>
      <c r="CJ3134" s="50"/>
      <c r="CK3134" s="50"/>
      <c r="CL3134" s="50"/>
      <c r="CM3134" s="50"/>
      <c r="CN3134" s="50"/>
      <c r="CO3134" s="50"/>
      <c r="CP3134" s="50"/>
      <c r="CQ3134" s="50"/>
      <c r="CR3134" s="50"/>
      <c r="CS3134" s="50"/>
      <c r="CT3134" s="50"/>
      <c r="CU3134" s="50"/>
      <c r="CV3134" s="50"/>
      <c r="CW3134" s="50"/>
      <c r="CX3134" s="50"/>
      <c r="CY3134" s="50"/>
      <c r="CZ3134" s="50"/>
      <c r="DA3134" s="50"/>
      <c r="DB3134" s="50"/>
      <c r="DC3134" s="50"/>
      <c r="DD3134" s="50"/>
      <c r="DE3134" s="50"/>
      <c r="DF3134" s="50"/>
    </row>
    <row r="3135" spans="2:110" x14ac:dyDescent="0.2">
      <c r="E3135" s="203"/>
      <c r="F3135" s="203"/>
      <c r="G3135" s="203"/>
      <c r="H3135" s="203"/>
      <c r="I3135" s="203"/>
      <c r="J3135" s="203"/>
      <c r="K3135" s="203"/>
      <c r="L3135" s="203"/>
      <c r="M3135" s="203"/>
      <c r="N3135" s="203"/>
      <c r="O3135" s="203"/>
      <c r="P3135" s="203"/>
      <c r="Q3135" s="204"/>
      <c r="R3135" s="204"/>
      <c r="S3135" s="234"/>
      <c r="T3135" s="50"/>
      <c r="U3135" s="50"/>
      <c r="V3135" s="50"/>
      <c r="W3135" s="50"/>
      <c r="X3135" s="50"/>
      <c r="Y3135" s="50"/>
      <c r="Z3135" s="250"/>
      <c r="AA3135" s="238"/>
      <c r="AB3135" s="50"/>
      <c r="AC3135" s="50"/>
      <c r="AD3135" s="50"/>
      <c r="AE3135" s="50"/>
      <c r="AF3135" s="50"/>
      <c r="AG3135" s="50"/>
      <c r="AH3135" s="50"/>
      <c r="AI3135" s="50"/>
      <c r="AJ3135" s="50"/>
      <c r="AK3135" s="50"/>
      <c r="AL3135" s="50"/>
      <c r="AM3135" s="50"/>
      <c r="AN3135" s="50"/>
      <c r="AO3135" s="50"/>
      <c r="AP3135" s="50"/>
      <c r="AQ3135" s="50"/>
      <c r="AR3135" s="50"/>
      <c r="AS3135" s="50"/>
      <c r="AT3135" s="50"/>
      <c r="AU3135" s="50"/>
      <c r="AV3135" s="50"/>
      <c r="AW3135" s="50"/>
      <c r="AX3135" s="50"/>
      <c r="AY3135" s="50"/>
      <c r="AZ3135" s="50"/>
      <c r="BA3135" s="50"/>
      <c r="BB3135" s="50"/>
      <c r="BC3135" s="50"/>
      <c r="BD3135" s="50"/>
      <c r="BE3135" s="50"/>
      <c r="BF3135" s="50"/>
      <c r="BG3135" s="50"/>
      <c r="BH3135" s="50"/>
      <c r="BI3135" s="50"/>
      <c r="BJ3135" s="50"/>
      <c r="BK3135" s="50"/>
      <c r="BL3135" s="50"/>
      <c r="BM3135" s="50"/>
      <c r="BN3135" s="50"/>
      <c r="BO3135" s="50"/>
      <c r="BP3135" s="50"/>
      <c r="BQ3135" s="50"/>
      <c r="BR3135" s="50"/>
      <c r="BS3135" s="50"/>
      <c r="BT3135" s="50"/>
      <c r="BU3135" s="50"/>
      <c r="BV3135" s="50"/>
      <c r="BW3135" s="50"/>
      <c r="BX3135" s="50"/>
      <c r="BY3135" s="50"/>
      <c r="BZ3135" s="50"/>
      <c r="CA3135" s="50"/>
      <c r="CB3135" s="50"/>
      <c r="CC3135" s="50"/>
      <c r="CD3135" s="50"/>
      <c r="CE3135" s="50"/>
      <c r="CF3135" s="50"/>
      <c r="CG3135" s="50"/>
      <c r="CH3135" s="50"/>
      <c r="CI3135" s="50"/>
      <c r="CJ3135" s="50"/>
      <c r="CK3135" s="50"/>
      <c r="CL3135" s="50"/>
      <c r="CM3135" s="50"/>
      <c r="CN3135" s="50"/>
      <c r="CO3135" s="50"/>
      <c r="CP3135" s="50"/>
      <c r="CQ3135" s="50"/>
      <c r="CR3135" s="50"/>
      <c r="CS3135" s="50"/>
      <c r="CT3135" s="50"/>
      <c r="CU3135" s="50"/>
      <c r="CV3135" s="50"/>
      <c r="CW3135" s="50"/>
      <c r="CX3135" s="50"/>
      <c r="CY3135" s="50"/>
      <c r="CZ3135" s="50"/>
      <c r="DA3135" s="50"/>
      <c r="DB3135" s="50"/>
      <c r="DC3135" s="50"/>
      <c r="DD3135" s="50"/>
      <c r="DE3135" s="50"/>
      <c r="DF3135" s="50"/>
    </row>
    <row r="3136" spans="2:110" x14ac:dyDescent="0.2">
      <c r="B3136" s="173"/>
      <c r="E3136" s="203"/>
      <c r="F3136" s="203"/>
      <c r="G3136" s="203"/>
      <c r="H3136" s="203"/>
      <c r="I3136" s="203"/>
      <c r="J3136" s="203"/>
      <c r="K3136" s="203"/>
      <c r="L3136" s="203"/>
      <c r="M3136" s="203"/>
      <c r="N3136" s="203"/>
      <c r="O3136" s="203"/>
      <c r="P3136" s="203"/>
      <c r="Q3136" s="204"/>
      <c r="R3136" s="204"/>
      <c r="S3136" s="234"/>
      <c r="T3136" s="50"/>
      <c r="U3136" s="50"/>
      <c r="V3136" s="50"/>
      <c r="W3136" s="50"/>
      <c r="X3136" s="50"/>
      <c r="Y3136" s="50"/>
      <c r="Z3136" s="250"/>
      <c r="AA3136" s="238"/>
      <c r="AB3136" s="50"/>
      <c r="AC3136" s="50"/>
      <c r="AD3136" s="50"/>
      <c r="AE3136" s="50"/>
      <c r="AF3136" s="50"/>
      <c r="AG3136" s="50"/>
      <c r="AH3136" s="50"/>
      <c r="AI3136" s="50"/>
      <c r="AJ3136" s="50"/>
      <c r="AK3136" s="50"/>
      <c r="AL3136" s="50"/>
      <c r="AM3136" s="50"/>
      <c r="AN3136" s="50"/>
      <c r="AO3136" s="50"/>
      <c r="AP3136" s="50"/>
      <c r="AQ3136" s="50"/>
      <c r="AR3136" s="50"/>
      <c r="AS3136" s="50"/>
      <c r="AT3136" s="50"/>
      <c r="AU3136" s="50"/>
      <c r="AV3136" s="50"/>
      <c r="AW3136" s="50"/>
      <c r="AX3136" s="50"/>
      <c r="AY3136" s="50"/>
      <c r="AZ3136" s="50"/>
      <c r="BA3136" s="50"/>
      <c r="BB3136" s="50"/>
      <c r="BC3136" s="50"/>
      <c r="BD3136" s="50"/>
      <c r="BE3136" s="50"/>
      <c r="BF3136" s="50"/>
      <c r="BG3136" s="50"/>
      <c r="BH3136" s="50"/>
      <c r="BI3136" s="50"/>
      <c r="BJ3136" s="50"/>
      <c r="BK3136" s="50"/>
      <c r="BL3136" s="50"/>
      <c r="BM3136" s="50"/>
      <c r="BN3136" s="50"/>
      <c r="BO3136" s="50"/>
      <c r="BP3136" s="50"/>
      <c r="BQ3136" s="50"/>
      <c r="BR3136" s="50"/>
      <c r="BS3136" s="50"/>
      <c r="BT3136" s="50"/>
      <c r="BU3136" s="50"/>
      <c r="BV3136" s="50"/>
      <c r="BW3136" s="50"/>
      <c r="BX3136" s="50"/>
      <c r="BY3136" s="50"/>
      <c r="BZ3136" s="50"/>
      <c r="CA3136" s="50"/>
      <c r="CB3136" s="50"/>
      <c r="CC3136" s="50"/>
      <c r="CD3136" s="50"/>
      <c r="CE3136" s="50"/>
      <c r="CF3136" s="50"/>
      <c r="CG3136" s="50"/>
      <c r="CH3136" s="50"/>
      <c r="CI3136" s="50"/>
      <c r="CJ3136" s="50"/>
      <c r="CK3136" s="50"/>
      <c r="CL3136" s="50"/>
      <c r="CM3136" s="50"/>
      <c r="CN3136" s="50"/>
      <c r="CO3136" s="50"/>
      <c r="CP3136" s="50"/>
      <c r="CQ3136" s="50"/>
      <c r="CR3136" s="50"/>
      <c r="CS3136" s="50"/>
      <c r="CT3136" s="50"/>
      <c r="CU3136" s="50"/>
      <c r="CV3136" s="50"/>
      <c r="CW3136" s="50"/>
      <c r="CX3136" s="50"/>
      <c r="CY3136" s="50"/>
      <c r="CZ3136" s="50"/>
      <c r="DA3136" s="50"/>
      <c r="DB3136" s="50"/>
      <c r="DC3136" s="50"/>
      <c r="DD3136" s="50"/>
      <c r="DE3136" s="50"/>
      <c r="DF3136" s="50"/>
    </row>
    <row r="3137" spans="1:16248" x14ac:dyDescent="0.2">
      <c r="B3137" s="173"/>
      <c r="E3137" s="203"/>
      <c r="F3137" s="203"/>
      <c r="G3137" s="203"/>
      <c r="H3137" s="203"/>
      <c r="I3137" s="203"/>
      <c r="J3137" s="203"/>
      <c r="K3137" s="203"/>
      <c r="L3137" s="203"/>
      <c r="M3137" s="203"/>
      <c r="N3137" s="203"/>
      <c r="O3137" s="203"/>
      <c r="P3137" s="203"/>
      <c r="Q3137" s="204"/>
      <c r="R3137" s="204"/>
      <c r="S3137" s="234"/>
      <c r="T3137" s="50"/>
      <c r="U3137" s="50"/>
      <c r="V3137" s="50"/>
      <c r="W3137" s="50"/>
      <c r="X3137" s="50"/>
      <c r="Y3137" s="50"/>
      <c r="Z3137" s="250"/>
      <c r="AA3137" s="238"/>
      <c r="AB3137" s="50"/>
      <c r="AC3137" s="50"/>
      <c r="AD3137" s="50"/>
      <c r="AE3137" s="50"/>
      <c r="AF3137" s="50"/>
      <c r="AG3137" s="50"/>
      <c r="AH3137" s="50"/>
      <c r="AI3137" s="50"/>
      <c r="AJ3137" s="50"/>
      <c r="AK3137" s="50"/>
      <c r="AL3137" s="50"/>
      <c r="AM3137" s="50"/>
      <c r="AN3137" s="50"/>
      <c r="AO3137" s="50"/>
      <c r="AP3137" s="50"/>
      <c r="AQ3137" s="50"/>
      <c r="AR3137" s="50"/>
      <c r="AS3137" s="50"/>
      <c r="AT3137" s="50"/>
      <c r="AU3137" s="50"/>
      <c r="AV3137" s="50"/>
      <c r="AW3137" s="50"/>
      <c r="AX3137" s="50"/>
      <c r="AY3137" s="50"/>
      <c r="AZ3137" s="50"/>
      <c r="BA3137" s="50"/>
      <c r="BB3137" s="50"/>
      <c r="BC3137" s="50"/>
      <c r="BD3137" s="50"/>
      <c r="BE3137" s="50"/>
      <c r="BF3137" s="50"/>
      <c r="BG3137" s="50"/>
      <c r="BH3137" s="50"/>
      <c r="BI3137" s="50"/>
      <c r="BJ3137" s="50"/>
      <c r="BK3137" s="50"/>
      <c r="BL3137" s="50"/>
      <c r="BM3137" s="50"/>
      <c r="BN3137" s="50"/>
      <c r="BO3137" s="50"/>
      <c r="BP3137" s="50"/>
      <c r="BQ3137" s="50"/>
      <c r="BR3137" s="50"/>
      <c r="BS3137" s="50"/>
      <c r="BT3137" s="50"/>
      <c r="BU3137" s="50"/>
      <c r="BV3137" s="50"/>
      <c r="BW3137" s="50"/>
      <c r="BX3137" s="50"/>
      <c r="BY3137" s="50"/>
      <c r="BZ3137" s="50"/>
      <c r="CA3137" s="50"/>
      <c r="CB3137" s="50"/>
      <c r="CC3137" s="50"/>
      <c r="CD3137" s="50"/>
      <c r="CE3137" s="50"/>
      <c r="CF3137" s="50"/>
      <c r="CG3137" s="50"/>
      <c r="CH3137" s="50"/>
      <c r="CI3137" s="50"/>
      <c r="CJ3137" s="50"/>
      <c r="CK3137" s="50"/>
      <c r="CL3137" s="50"/>
      <c r="CM3137" s="50"/>
      <c r="CN3137" s="50"/>
      <c r="CO3137" s="50"/>
      <c r="CP3137" s="50"/>
      <c r="CQ3137" s="50"/>
      <c r="CR3137" s="50"/>
      <c r="CS3137" s="50"/>
      <c r="CT3137" s="50"/>
      <c r="CU3137" s="50"/>
      <c r="CV3137" s="50"/>
      <c r="CW3137" s="50"/>
      <c r="CX3137" s="50"/>
      <c r="CY3137" s="50"/>
      <c r="CZ3137" s="50"/>
      <c r="DA3137" s="50"/>
      <c r="DB3137" s="50"/>
      <c r="DC3137" s="50"/>
      <c r="DD3137" s="50"/>
      <c r="DE3137" s="50"/>
      <c r="DF3137" s="50"/>
    </row>
    <row r="3138" spans="1:16248" x14ac:dyDescent="0.2">
      <c r="B3138" s="173"/>
      <c r="E3138" s="203"/>
      <c r="F3138" s="203"/>
      <c r="G3138" s="203"/>
      <c r="H3138" s="203"/>
      <c r="I3138" s="203"/>
      <c r="J3138" s="203"/>
      <c r="K3138" s="203"/>
      <c r="L3138" s="203"/>
      <c r="M3138" s="203"/>
      <c r="N3138" s="203"/>
      <c r="O3138" s="203"/>
      <c r="P3138" s="203"/>
      <c r="Q3138" s="204"/>
      <c r="R3138" s="204"/>
      <c r="S3138" s="234"/>
      <c r="T3138" s="50"/>
      <c r="U3138" s="50"/>
      <c r="V3138" s="50"/>
      <c r="W3138" s="50"/>
      <c r="X3138" s="50"/>
      <c r="Y3138" s="50"/>
      <c r="Z3138" s="250"/>
      <c r="AA3138" s="238"/>
      <c r="AB3138" s="50"/>
      <c r="AC3138" s="50"/>
      <c r="AD3138" s="50"/>
      <c r="AE3138" s="50"/>
      <c r="AF3138" s="50"/>
      <c r="AG3138" s="50"/>
      <c r="AH3138" s="50"/>
      <c r="AI3138" s="50"/>
      <c r="AJ3138" s="50"/>
      <c r="AK3138" s="50"/>
      <c r="AL3138" s="50"/>
      <c r="AM3138" s="50"/>
      <c r="AN3138" s="50"/>
      <c r="AO3138" s="50"/>
      <c r="AP3138" s="50"/>
      <c r="AQ3138" s="50"/>
      <c r="AR3138" s="50"/>
      <c r="AS3138" s="50"/>
      <c r="AT3138" s="50"/>
      <c r="AU3138" s="50"/>
      <c r="AV3138" s="50"/>
      <c r="AW3138" s="50"/>
      <c r="AX3138" s="50"/>
      <c r="AY3138" s="50"/>
      <c r="AZ3138" s="50"/>
      <c r="BA3138" s="50"/>
      <c r="BB3138" s="50"/>
      <c r="BC3138" s="50"/>
      <c r="BD3138" s="50"/>
      <c r="BE3138" s="50"/>
      <c r="BF3138" s="50"/>
      <c r="BG3138" s="50"/>
      <c r="BH3138" s="50"/>
      <c r="BI3138" s="50"/>
      <c r="BJ3138" s="50"/>
      <c r="BK3138" s="50"/>
      <c r="BL3138" s="50"/>
      <c r="BM3138" s="50"/>
      <c r="BN3138" s="50"/>
      <c r="BO3138" s="50"/>
      <c r="BP3138" s="50"/>
      <c r="BQ3138" s="50"/>
      <c r="BR3138" s="50"/>
      <c r="BS3138" s="50"/>
      <c r="BT3138" s="50"/>
      <c r="BU3138" s="50"/>
      <c r="BV3138" s="50"/>
      <c r="BW3138" s="50"/>
      <c r="BX3138" s="50"/>
      <c r="BY3138" s="50"/>
      <c r="BZ3138" s="50"/>
      <c r="CA3138" s="50"/>
      <c r="CB3138" s="50"/>
      <c r="CC3138" s="50"/>
      <c r="CD3138" s="50"/>
      <c r="CE3138" s="50"/>
      <c r="CF3138" s="50"/>
      <c r="CG3138" s="50"/>
      <c r="CH3138" s="50"/>
      <c r="CI3138" s="50"/>
      <c r="CJ3138" s="50"/>
      <c r="CK3138" s="50"/>
      <c r="CL3138" s="50"/>
      <c r="CM3138" s="50"/>
      <c r="CN3138" s="50"/>
      <c r="CO3138" s="50"/>
      <c r="CP3138" s="50"/>
      <c r="CQ3138" s="50"/>
      <c r="CR3138" s="50"/>
      <c r="CS3138" s="50"/>
      <c r="CT3138" s="50"/>
      <c r="CU3138" s="50"/>
      <c r="CV3138" s="50"/>
      <c r="CW3138" s="50"/>
      <c r="CX3138" s="50"/>
      <c r="CY3138" s="50"/>
      <c r="CZ3138" s="50"/>
      <c r="DA3138" s="50"/>
      <c r="DB3138" s="50"/>
      <c r="DC3138" s="50"/>
      <c r="DD3138" s="50"/>
      <c r="DE3138" s="50"/>
      <c r="DF3138" s="50"/>
    </row>
    <row r="3147" spans="1:16248" s="44" customFormat="1" x14ac:dyDescent="0.25">
      <c r="A3147" s="172"/>
      <c r="B3147" s="173"/>
      <c r="C3147" s="172"/>
      <c r="D3147" s="174"/>
      <c r="E3147" s="173"/>
      <c r="F3147" s="173"/>
      <c r="G3147" s="173"/>
      <c r="H3147" s="173"/>
      <c r="I3147" s="173"/>
      <c r="J3147" s="173"/>
      <c r="K3147" s="173"/>
      <c r="L3147" s="173"/>
      <c r="M3147" s="173"/>
      <c r="N3147" s="173"/>
      <c r="O3147" s="173"/>
      <c r="P3147" s="173"/>
      <c r="Q3147" s="174"/>
      <c r="R3147" s="174"/>
      <c r="S3147" s="45"/>
      <c r="T3147" s="45"/>
      <c r="U3147" s="45"/>
      <c r="V3147" s="45"/>
      <c r="W3147" s="45"/>
      <c r="X3147" s="45"/>
      <c r="Y3147" s="45"/>
      <c r="AB3147" s="45"/>
      <c r="AC3147" s="45"/>
      <c r="AD3147" s="45"/>
      <c r="AE3147" s="45"/>
      <c r="AF3147" s="45"/>
      <c r="AG3147" s="45"/>
      <c r="AH3147" s="45"/>
      <c r="AI3147" s="45"/>
      <c r="AJ3147" s="45"/>
      <c r="AK3147" s="45"/>
      <c r="AL3147" s="45"/>
      <c r="AM3147" s="45"/>
      <c r="AN3147" s="45"/>
      <c r="AO3147" s="45"/>
      <c r="AP3147" s="45"/>
      <c r="AQ3147" s="45"/>
      <c r="AR3147" s="45"/>
      <c r="AS3147" s="45"/>
      <c r="AT3147" s="45"/>
      <c r="AU3147" s="45"/>
      <c r="AV3147" s="45"/>
      <c r="AW3147" s="45"/>
      <c r="AX3147" s="45"/>
      <c r="AY3147" s="45"/>
      <c r="AZ3147" s="45"/>
      <c r="BA3147" s="45"/>
      <c r="BB3147" s="45"/>
      <c r="BC3147" s="45"/>
      <c r="BD3147" s="45"/>
      <c r="BE3147" s="45"/>
      <c r="BF3147" s="45"/>
      <c r="BG3147" s="45"/>
      <c r="BH3147" s="45"/>
      <c r="BI3147" s="45"/>
      <c r="BJ3147" s="45"/>
      <c r="BK3147" s="45"/>
      <c r="BL3147" s="45"/>
      <c r="BM3147" s="45"/>
      <c r="BN3147" s="45"/>
      <c r="BO3147" s="45"/>
      <c r="BP3147" s="45"/>
      <c r="BQ3147" s="45"/>
      <c r="BR3147" s="45"/>
      <c r="BS3147" s="45"/>
      <c r="BT3147" s="45"/>
      <c r="BU3147" s="45"/>
      <c r="BV3147" s="45"/>
      <c r="BW3147" s="45"/>
      <c r="BX3147" s="45"/>
      <c r="BY3147" s="45"/>
      <c r="BZ3147" s="45"/>
      <c r="CA3147" s="45"/>
      <c r="CB3147" s="45"/>
      <c r="CC3147" s="45"/>
      <c r="CD3147" s="45"/>
      <c r="CE3147" s="45"/>
      <c r="CF3147" s="45"/>
      <c r="CG3147" s="45"/>
      <c r="CH3147" s="45"/>
      <c r="CI3147" s="45"/>
      <c r="CJ3147" s="45"/>
      <c r="CK3147" s="45"/>
      <c r="CL3147" s="45"/>
      <c r="CM3147" s="45"/>
      <c r="CN3147" s="45"/>
      <c r="CO3147" s="45"/>
      <c r="CP3147" s="45"/>
      <c r="CQ3147" s="45"/>
      <c r="CR3147" s="45"/>
      <c r="CS3147" s="45"/>
      <c r="CT3147" s="45"/>
      <c r="CU3147" s="45"/>
      <c r="CV3147" s="45"/>
      <c r="CW3147" s="45"/>
      <c r="CX3147" s="45"/>
      <c r="CY3147" s="45"/>
      <c r="CZ3147" s="45"/>
      <c r="DA3147" s="45"/>
      <c r="DB3147" s="45"/>
      <c r="DC3147" s="45"/>
      <c r="DD3147" s="45"/>
      <c r="DE3147" s="45"/>
      <c r="DF3147" s="45"/>
      <c r="DG3147" s="45"/>
      <c r="DH3147" s="45"/>
      <c r="DI3147" s="45"/>
      <c r="DJ3147" s="45"/>
      <c r="DK3147" s="45"/>
      <c r="DL3147" s="45"/>
      <c r="DM3147" s="45"/>
      <c r="DN3147" s="45"/>
      <c r="DO3147" s="45"/>
      <c r="DP3147" s="45"/>
      <c r="DQ3147" s="45"/>
      <c r="DR3147" s="45"/>
      <c r="DS3147" s="45"/>
      <c r="DT3147" s="45"/>
      <c r="DU3147" s="45"/>
      <c r="DV3147" s="45"/>
      <c r="DW3147" s="45"/>
      <c r="DX3147" s="45"/>
      <c r="DY3147" s="45"/>
      <c r="DZ3147" s="45"/>
      <c r="EA3147" s="45"/>
      <c r="EB3147" s="45"/>
      <c r="EC3147" s="45"/>
      <c r="ED3147" s="45"/>
      <c r="EE3147" s="45"/>
      <c r="EF3147" s="45"/>
      <c r="EG3147" s="45"/>
      <c r="EH3147" s="45"/>
      <c r="EI3147" s="45"/>
      <c r="EJ3147" s="45"/>
      <c r="EK3147" s="45"/>
      <c r="EL3147" s="45"/>
      <c r="EM3147" s="45"/>
      <c r="EN3147" s="45"/>
      <c r="EO3147" s="45"/>
      <c r="EP3147" s="45"/>
      <c r="EQ3147" s="45"/>
      <c r="ER3147" s="45"/>
      <c r="ES3147" s="45"/>
      <c r="ET3147" s="45"/>
      <c r="EU3147" s="45"/>
      <c r="EV3147" s="45"/>
      <c r="EW3147" s="45"/>
      <c r="EX3147" s="45"/>
      <c r="EY3147" s="45"/>
      <c r="EZ3147" s="45"/>
      <c r="FA3147" s="45"/>
      <c r="FB3147" s="45"/>
      <c r="FC3147" s="45"/>
      <c r="FD3147" s="45"/>
      <c r="FE3147" s="45"/>
      <c r="FF3147" s="45"/>
      <c r="FG3147" s="45"/>
      <c r="FH3147" s="45"/>
      <c r="FI3147" s="45"/>
      <c r="FJ3147" s="45"/>
      <c r="FK3147" s="45"/>
      <c r="FL3147" s="45"/>
      <c r="FM3147" s="45"/>
      <c r="FN3147" s="45"/>
      <c r="FO3147" s="45"/>
      <c r="FP3147" s="45"/>
      <c r="FQ3147" s="45"/>
      <c r="FR3147" s="45"/>
      <c r="FS3147" s="45"/>
      <c r="FT3147" s="45"/>
      <c r="FU3147" s="45"/>
      <c r="FV3147" s="45"/>
      <c r="FW3147" s="45"/>
      <c r="FX3147" s="45"/>
      <c r="FY3147" s="45"/>
      <c r="FZ3147" s="45"/>
      <c r="GA3147" s="45"/>
      <c r="GB3147" s="45"/>
      <c r="GC3147" s="45"/>
      <c r="GD3147" s="45"/>
      <c r="GE3147" s="45"/>
      <c r="GF3147" s="45"/>
      <c r="GG3147" s="45"/>
      <c r="GH3147" s="45"/>
      <c r="GI3147" s="45"/>
      <c r="GJ3147" s="45"/>
      <c r="GK3147" s="45"/>
      <c r="GL3147" s="45"/>
      <c r="GM3147" s="45"/>
      <c r="GN3147" s="45"/>
      <c r="GO3147" s="45"/>
      <c r="GP3147" s="45"/>
      <c r="GQ3147" s="45"/>
      <c r="GR3147" s="45"/>
      <c r="GS3147" s="45"/>
      <c r="GT3147" s="45"/>
      <c r="GU3147" s="45"/>
      <c r="GV3147" s="45"/>
      <c r="GW3147" s="45"/>
      <c r="GX3147" s="45"/>
      <c r="GY3147" s="45"/>
      <c r="GZ3147" s="45"/>
      <c r="HA3147" s="45"/>
      <c r="HB3147" s="45"/>
      <c r="HC3147" s="45"/>
      <c r="HD3147" s="45"/>
      <c r="HE3147" s="45"/>
      <c r="HF3147" s="45"/>
      <c r="HG3147" s="45"/>
      <c r="HH3147" s="45"/>
      <c r="HI3147" s="45"/>
      <c r="HJ3147" s="45"/>
      <c r="HK3147" s="45"/>
      <c r="HL3147" s="45"/>
      <c r="HM3147" s="45"/>
      <c r="HN3147" s="45"/>
      <c r="HO3147" s="45"/>
      <c r="HP3147" s="45"/>
      <c r="HQ3147" s="45"/>
      <c r="HR3147" s="45"/>
      <c r="HS3147" s="45"/>
      <c r="HT3147" s="45"/>
      <c r="HU3147" s="45"/>
      <c r="HV3147" s="45"/>
      <c r="HW3147" s="45"/>
      <c r="HX3147" s="45"/>
      <c r="HY3147" s="45"/>
      <c r="HZ3147" s="45"/>
      <c r="IA3147" s="45"/>
      <c r="IB3147" s="45"/>
      <c r="IC3147" s="45"/>
      <c r="ID3147" s="45"/>
      <c r="IE3147" s="45"/>
      <c r="IF3147" s="45"/>
      <c r="IG3147" s="45"/>
      <c r="IH3147" s="45"/>
      <c r="II3147" s="45"/>
      <c r="IJ3147" s="45"/>
      <c r="IK3147" s="45"/>
      <c r="IL3147" s="45"/>
      <c r="IM3147" s="45"/>
      <c r="IN3147" s="45"/>
      <c r="IO3147" s="45"/>
      <c r="IP3147" s="45"/>
      <c r="IQ3147" s="45"/>
      <c r="IR3147" s="45"/>
      <c r="IS3147" s="45"/>
      <c r="IT3147" s="45"/>
      <c r="IU3147" s="45"/>
      <c r="IV3147" s="45"/>
      <c r="IW3147" s="45"/>
      <c r="IX3147" s="45"/>
      <c r="IY3147" s="45"/>
      <c r="IZ3147" s="45"/>
      <c r="JA3147" s="45"/>
      <c r="JB3147" s="45"/>
      <c r="JC3147" s="45"/>
      <c r="JD3147" s="45"/>
      <c r="JE3147" s="45"/>
      <c r="JF3147" s="45"/>
      <c r="JG3147" s="45"/>
      <c r="JH3147" s="45"/>
      <c r="JI3147" s="45"/>
      <c r="JJ3147" s="45"/>
      <c r="JK3147" s="45"/>
      <c r="JL3147" s="45"/>
      <c r="JM3147" s="45"/>
      <c r="JN3147" s="45"/>
      <c r="JO3147" s="45"/>
      <c r="JP3147" s="45"/>
      <c r="JQ3147" s="45"/>
      <c r="JR3147" s="45"/>
      <c r="JS3147" s="45"/>
      <c r="JT3147" s="45"/>
      <c r="JU3147" s="45"/>
      <c r="JV3147" s="45"/>
      <c r="JW3147" s="45"/>
      <c r="JX3147" s="45"/>
      <c r="JY3147" s="45"/>
      <c r="JZ3147" s="45"/>
      <c r="KA3147" s="45"/>
      <c r="KB3147" s="45"/>
      <c r="KC3147" s="45"/>
      <c r="KD3147" s="45"/>
      <c r="KE3147" s="45"/>
      <c r="KF3147" s="45"/>
      <c r="KG3147" s="45"/>
      <c r="KH3147" s="45"/>
      <c r="KI3147" s="45"/>
      <c r="KJ3147" s="45"/>
      <c r="KK3147" s="45"/>
      <c r="KL3147" s="45"/>
      <c r="KM3147" s="45"/>
      <c r="KN3147" s="45"/>
      <c r="KO3147" s="45"/>
      <c r="KP3147" s="45"/>
      <c r="KQ3147" s="45"/>
      <c r="KR3147" s="45"/>
      <c r="KS3147" s="45"/>
      <c r="KT3147" s="45"/>
      <c r="KU3147" s="45"/>
      <c r="KV3147" s="45"/>
      <c r="KW3147" s="45"/>
      <c r="KX3147" s="45"/>
      <c r="KY3147" s="45"/>
      <c r="KZ3147" s="45"/>
      <c r="LA3147" s="45"/>
      <c r="LB3147" s="45"/>
      <c r="LC3147" s="45"/>
      <c r="LD3147" s="45"/>
      <c r="LE3147" s="45"/>
      <c r="LF3147" s="45"/>
      <c r="LG3147" s="45"/>
      <c r="LH3147" s="45"/>
      <c r="LI3147" s="45"/>
      <c r="LJ3147" s="45"/>
      <c r="LK3147" s="45"/>
      <c r="LL3147" s="45"/>
      <c r="LM3147" s="45"/>
      <c r="LN3147" s="45"/>
      <c r="LO3147" s="45"/>
      <c r="LP3147" s="45"/>
      <c r="LQ3147" s="45"/>
      <c r="LR3147" s="45"/>
      <c r="LS3147" s="45"/>
      <c r="LT3147" s="45"/>
      <c r="LU3147" s="45"/>
      <c r="LV3147" s="45"/>
      <c r="LW3147" s="45"/>
      <c r="LX3147" s="45"/>
      <c r="LY3147" s="45"/>
      <c r="LZ3147" s="45"/>
      <c r="MA3147" s="45"/>
      <c r="MB3147" s="45"/>
      <c r="MC3147" s="45"/>
      <c r="MD3147" s="45"/>
      <c r="ME3147" s="45"/>
      <c r="MF3147" s="45"/>
      <c r="MG3147" s="45"/>
      <c r="MH3147" s="45"/>
      <c r="MI3147" s="45"/>
      <c r="MJ3147" s="45"/>
      <c r="MK3147" s="45"/>
      <c r="ML3147" s="45"/>
      <c r="MM3147" s="45"/>
      <c r="MN3147" s="45"/>
      <c r="MO3147" s="45"/>
      <c r="MP3147" s="45"/>
      <c r="MQ3147" s="45"/>
      <c r="MR3147" s="45"/>
      <c r="MS3147" s="45"/>
      <c r="MT3147" s="45"/>
      <c r="MU3147" s="45"/>
      <c r="MV3147" s="45"/>
      <c r="MW3147" s="45"/>
      <c r="MX3147" s="45"/>
      <c r="MY3147" s="45"/>
      <c r="MZ3147" s="45"/>
      <c r="NA3147" s="45"/>
      <c r="NB3147" s="45"/>
      <c r="NC3147" s="45"/>
      <c r="ND3147" s="45"/>
      <c r="NE3147" s="45"/>
      <c r="NF3147" s="45"/>
      <c r="NG3147" s="45"/>
      <c r="NH3147" s="45"/>
      <c r="NI3147" s="45"/>
      <c r="NJ3147" s="45"/>
      <c r="NK3147" s="45"/>
      <c r="NL3147" s="45"/>
      <c r="NM3147" s="45"/>
      <c r="NN3147" s="45"/>
      <c r="NO3147" s="45"/>
      <c r="NP3147" s="45"/>
      <c r="NQ3147" s="45"/>
      <c r="NR3147" s="45"/>
      <c r="NS3147" s="45"/>
      <c r="NT3147" s="45"/>
      <c r="NU3147" s="45"/>
      <c r="NV3147" s="45"/>
      <c r="NW3147" s="45"/>
      <c r="NX3147" s="45"/>
      <c r="NY3147" s="45"/>
      <c r="NZ3147" s="45"/>
      <c r="OA3147" s="45"/>
      <c r="OB3147" s="45"/>
      <c r="OC3147" s="45"/>
      <c r="OD3147" s="45"/>
      <c r="OE3147" s="45"/>
      <c r="OF3147" s="45"/>
      <c r="OG3147" s="45"/>
      <c r="OH3147" s="45"/>
      <c r="OI3147" s="45"/>
      <c r="OJ3147" s="45"/>
      <c r="OK3147" s="45"/>
      <c r="OL3147" s="45"/>
      <c r="OM3147" s="45"/>
      <c r="ON3147" s="45"/>
      <c r="OO3147" s="45"/>
      <c r="OP3147" s="45"/>
      <c r="OQ3147" s="45"/>
      <c r="OR3147" s="45"/>
      <c r="OS3147" s="45"/>
      <c r="OT3147" s="45"/>
      <c r="OU3147" s="45"/>
      <c r="OV3147" s="45"/>
      <c r="OW3147" s="45"/>
      <c r="OX3147" s="45"/>
      <c r="OY3147" s="45"/>
      <c r="OZ3147" s="45"/>
      <c r="PA3147" s="45"/>
      <c r="PB3147" s="45"/>
      <c r="PC3147" s="45"/>
      <c r="PD3147" s="45"/>
      <c r="PE3147" s="45"/>
      <c r="PF3147" s="45"/>
      <c r="PG3147" s="45"/>
      <c r="PH3147" s="45"/>
      <c r="PI3147" s="45"/>
      <c r="PJ3147" s="45"/>
      <c r="PK3147" s="45"/>
      <c r="PL3147" s="45"/>
      <c r="PM3147" s="45"/>
      <c r="PN3147" s="45"/>
      <c r="PO3147" s="45"/>
      <c r="PP3147" s="45"/>
      <c r="PQ3147" s="45"/>
      <c r="PR3147" s="45"/>
      <c r="PS3147" s="45"/>
      <c r="PT3147" s="45"/>
      <c r="PU3147" s="45"/>
      <c r="PV3147" s="45"/>
      <c r="PW3147" s="45"/>
      <c r="PX3147" s="45"/>
      <c r="PY3147" s="45"/>
      <c r="PZ3147" s="45"/>
      <c r="QA3147" s="45"/>
      <c r="QB3147" s="45"/>
      <c r="QC3147" s="45"/>
      <c r="QD3147" s="45"/>
      <c r="QE3147" s="45"/>
      <c r="QF3147" s="45"/>
      <c r="QG3147" s="45"/>
      <c r="QH3147" s="45"/>
      <c r="QI3147" s="45"/>
      <c r="QJ3147" s="45"/>
      <c r="QK3147" s="45"/>
      <c r="QL3147" s="45"/>
      <c r="QM3147" s="45"/>
      <c r="QN3147" s="45"/>
      <c r="QO3147" s="45"/>
      <c r="QP3147" s="45"/>
      <c r="QQ3147" s="45"/>
      <c r="QR3147" s="45"/>
      <c r="QS3147" s="45"/>
      <c r="QT3147" s="45"/>
      <c r="QU3147" s="45"/>
      <c r="QV3147" s="45"/>
      <c r="QW3147" s="45"/>
      <c r="QX3147" s="45"/>
      <c r="QY3147" s="45"/>
      <c r="QZ3147" s="45"/>
      <c r="RA3147" s="45"/>
      <c r="RB3147" s="45"/>
      <c r="RC3147" s="45"/>
      <c r="RD3147" s="45"/>
      <c r="RE3147" s="45"/>
      <c r="RF3147" s="45"/>
      <c r="RG3147" s="45"/>
      <c r="RH3147" s="45"/>
      <c r="RI3147" s="45"/>
      <c r="RJ3147" s="45"/>
      <c r="RK3147" s="45"/>
      <c r="RL3147" s="45"/>
      <c r="RM3147" s="45"/>
      <c r="RN3147" s="45"/>
      <c r="RO3147" s="45"/>
      <c r="RP3147" s="45"/>
      <c r="RQ3147" s="45"/>
      <c r="RR3147" s="45"/>
      <c r="RS3147" s="45"/>
      <c r="RT3147" s="45"/>
      <c r="RU3147" s="45"/>
      <c r="RV3147" s="45"/>
      <c r="RW3147" s="45"/>
      <c r="RX3147" s="45"/>
      <c r="RY3147" s="45"/>
      <c r="RZ3147" s="45"/>
      <c r="SA3147" s="45"/>
      <c r="SB3147" s="45"/>
      <c r="SC3147" s="45"/>
      <c r="SD3147" s="45"/>
      <c r="SE3147" s="45"/>
      <c r="SF3147" s="45"/>
      <c r="SG3147" s="45"/>
      <c r="SH3147" s="45"/>
      <c r="SI3147" s="45"/>
      <c r="SJ3147" s="45"/>
      <c r="SK3147" s="45"/>
      <c r="SL3147" s="45"/>
      <c r="SM3147" s="45"/>
      <c r="SN3147" s="45"/>
      <c r="SO3147" s="45"/>
      <c r="SP3147" s="45"/>
      <c r="SQ3147" s="45"/>
      <c r="SR3147" s="45"/>
      <c r="SS3147" s="45"/>
      <c r="ST3147" s="45"/>
      <c r="SU3147" s="45"/>
      <c r="SV3147" s="45"/>
      <c r="SW3147" s="45"/>
      <c r="SX3147" s="45"/>
      <c r="SY3147" s="45"/>
      <c r="SZ3147" s="45"/>
      <c r="TA3147" s="45"/>
      <c r="TB3147" s="45"/>
      <c r="TC3147" s="45"/>
      <c r="TD3147" s="45"/>
      <c r="TE3147" s="45"/>
      <c r="TF3147" s="45"/>
      <c r="TG3147" s="45"/>
      <c r="TH3147" s="45"/>
      <c r="TI3147" s="45"/>
      <c r="TJ3147" s="45"/>
      <c r="TK3147" s="45"/>
      <c r="TL3147" s="45"/>
      <c r="TM3147" s="45"/>
      <c r="TN3147" s="45"/>
      <c r="TO3147" s="45"/>
      <c r="TP3147" s="45"/>
      <c r="TQ3147" s="45"/>
      <c r="TR3147" s="45"/>
      <c r="TS3147" s="45"/>
      <c r="TT3147" s="45"/>
      <c r="TU3147" s="45"/>
      <c r="TV3147" s="45"/>
      <c r="TW3147" s="45"/>
      <c r="TX3147" s="45"/>
      <c r="TY3147" s="45"/>
      <c r="TZ3147" s="45"/>
      <c r="UA3147" s="45"/>
      <c r="UB3147" s="45"/>
      <c r="UC3147" s="45"/>
      <c r="UD3147" s="45"/>
      <c r="UE3147" s="45"/>
      <c r="UF3147" s="45"/>
      <c r="UG3147" s="45"/>
      <c r="UH3147" s="45"/>
      <c r="UI3147" s="45"/>
      <c r="UJ3147" s="45"/>
      <c r="UK3147" s="45"/>
      <c r="UL3147" s="45"/>
      <c r="UM3147" s="45"/>
      <c r="UN3147" s="45"/>
      <c r="UO3147" s="45"/>
      <c r="UP3147" s="45"/>
      <c r="UQ3147" s="45"/>
      <c r="UR3147" s="45"/>
      <c r="US3147" s="45"/>
      <c r="UT3147" s="45"/>
      <c r="UU3147" s="45"/>
      <c r="UV3147" s="45"/>
      <c r="UW3147" s="45"/>
      <c r="UX3147" s="45"/>
      <c r="UY3147" s="45"/>
      <c r="UZ3147" s="45"/>
      <c r="VA3147" s="45"/>
      <c r="VB3147" s="45"/>
      <c r="VC3147" s="45"/>
      <c r="VD3147" s="45"/>
      <c r="VE3147" s="45"/>
      <c r="VF3147" s="45"/>
      <c r="VG3147" s="45"/>
      <c r="VH3147" s="45"/>
      <c r="VI3147" s="45"/>
      <c r="VJ3147" s="45"/>
      <c r="VK3147" s="45"/>
      <c r="VL3147" s="45"/>
      <c r="VM3147" s="45"/>
      <c r="VN3147" s="45"/>
      <c r="VO3147" s="45"/>
      <c r="VP3147" s="45"/>
      <c r="VQ3147" s="45"/>
      <c r="VR3147" s="45"/>
      <c r="VS3147" s="45"/>
      <c r="VT3147" s="45"/>
      <c r="VU3147" s="45"/>
      <c r="VV3147" s="45"/>
      <c r="VW3147" s="45"/>
      <c r="VX3147" s="45"/>
      <c r="VY3147" s="45"/>
      <c r="VZ3147" s="45"/>
      <c r="WA3147" s="45"/>
      <c r="WB3147" s="45"/>
      <c r="WC3147" s="45"/>
      <c r="WD3147" s="45"/>
      <c r="WE3147" s="45"/>
      <c r="WF3147" s="45"/>
      <c r="WG3147" s="45"/>
      <c r="WH3147" s="45"/>
      <c r="WI3147" s="45"/>
      <c r="WJ3147" s="45"/>
      <c r="WK3147" s="45"/>
      <c r="WL3147" s="45"/>
      <c r="WM3147" s="45"/>
      <c r="WN3147" s="45"/>
      <c r="WO3147" s="45"/>
      <c r="WP3147" s="45"/>
      <c r="WQ3147" s="45"/>
      <c r="WR3147" s="45"/>
      <c r="WS3147" s="45"/>
      <c r="WT3147" s="45"/>
      <c r="WU3147" s="45"/>
      <c r="WV3147" s="45"/>
      <c r="WW3147" s="45"/>
      <c r="WX3147" s="45"/>
      <c r="WY3147" s="45"/>
      <c r="WZ3147" s="45"/>
      <c r="XA3147" s="45"/>
      <c r="XB3147" s="45"/>
      <c r="XC3147" s="45"/>
      <c r="XD3147" s="45"/>
      <c r="XE3147" s="45"/>
      <c r="XF3147" s="45"/>
      <c r="XG3147" s="45"/>
      <c r="XH3147" s="45"/>
      <c r="XI3147" s="45"/>
      <c r="XJ3147" s="45"/>
      <c r="XK3147" s="45"/>
      <c r="XL3147" s="45"/>
      <c r="XM3147" s="45"/>
      <c r="XN3147" s="45"/>
      <c r="XO3147" s="45"/>
      <c r="XP3147" s="45"/>
      <c r="XQ3147" s="45"/>
      <c r="XR3147" s="45"/>
      <c r="XS3147" s="45"/>
      <c r="XT3147" s="45"/>
      <c r="XU3147" s="45"/>
      <c r="XV3147" s="45"/>
      <c r="XW3147" s="45"/>
      <c r="XX3147" s="45"/>
      <c r="XY3147" s="45"/>
      <c r="XZ3147" s="45"/>
      <c r="YA3147" s="45"/>
      <c r="YB3147" s="45"/>
      <c r="YC3147" s="45"/>
      <c r="YD3147" s="45"/>
      <c r="YE3147" s="45"/>
      <c r="YF3147" s="45"/>
      <c r="YG3147" s="45"/>
      <c r="YH3147" s="45"/>
      <c r="YI3147" s="45"/>
      <c r="YJ3147" s="45"/>
      <c r="YK3147" s="45"/>
      <c r="YL3147" s="45"/>
      <c r="YM3147" s="45"/>
      <c r="YN3147" s="45"/>
      <c r="YO3147" s="45"/>
      <c r="YP3147" s="45"/>
      <c r="YQ3147" s="45"/>
      <c r="YR3147" s="45"/>
      <c r="YS3147" s="45"/>
      <c r="YT3147" s="45"/>
      <c r="YU3147" s="45"/>
      <c r="YV3147" s="45"/>
      <c r="YW3147" s="45"/>
      <c r="YX3147" s="45"/>
      <c r="YY3147" s="45"/>
      <c r="YZ3147" s="45"/>
      <c r="ZA3147" s="45"/>
      <c r="ZB3147" s="45"/>
      <c r="ZC3147" s="45"/>
      <c r="ZD3147" s="45"/>
      <c r="ZE3147" s="45"/>
      <c r="ZF3147" s="45"/>
      <c r="ZG3147" s="45"/>
      <c r="ZH3147" s="45"/>
      <c r="ZI3147" s="45"/>
      <c r="ZJ3147" s="45"/>
      <c r="ZK3147" s="45"/>
      <c r="ZL3147" s="45"/>
      <c r="ZM3147" s="45"/>
      <c r="ZN3147" s="45"/>
      <c r="ZO3147" s="45"/>
      <c r="ZP3147" s="45"/>
      <c r="ZQ3147" s="45"/>
      <c r="ZR3147" s="45"/>
      <c r="ZS3147" s="45"/>
      <c r="ZT3147" s="45"/>
      <c r="ZU3147" s="45"/>
      <c r="ZV3147" s="45"/>
      <c r="ZW3147" s="45"/>
      <c r="ZX3147" s="45"/>
      <c r="ZY3147" s="45"/>
      <c r="ZZ3147" s="45"/>
      <c r="AAA3147" s="45"/>
      <c r="AAB3147" s="45"/>
      <c r="AAC3147" s="45"/>
      <c r="AAD3147" s="45"/>
      <c r="AAE3147" s="45"/>
      <c r="AAF3147" s="45"/>
      <c r="AAG3147" s="45"/>
      <c r="AAH3147" s="45"/>
      <c r="AAI3147" s="45"/>
      <c r="AAJ3147" s="45"/>
      <c r="AAK3147" s="45"/>
      <c r="AAL3147" s="45"/>
      <c r="AAM3147" s="45"/>
      <c r="AAN3147" s="45"/>
      <c r="AAO3147" s="45"/>
      <c r="AAP3147" s="45"/>
      <c r="AAQ3147" s="45"/>
      <c r="AAR3147" s="45"/>
      <c r="AAS3147" s="45"/>
      <c r="AAT3147" s="45"/>
      <c r="AAU3147" s="45"/>
      <c r="AAV3147" s="45"/>
      <c r="AAW3147" s="45"/>
      <c r="AAX3147" s="45"/>
      <c r="AAY3147" s="45"/>
      <c r="AAZ3147" s="45"/>
      <c r="ABA3147" s="45"/>
      <c r="ABB3147" s="45"/>
      <c r="ABC3147" s="45"/>
      <c r="ABD3147" s="45"/>
      <c r="ABE3147" s="45"/>
      <c r="ABF3147" s="45"/>
      <c r="ABG3147" s="45"/>
      <c r="ABH3147" s="45"/>
      <c r="ABI3147" s="45"/>
      <c r="ABJ3147" s="45"/>
      <c r="ABK3147" s="45"/>
      <c r="ABL3147" s="45"/>
      <c r="ABM3147" s="45"/>
      <c r="ABN3147" s="45"/>
      <c r="ABO3147" s="45"/>
      <c r="ABP3147" s="45"/>
      <c r="ABQ3147" s="45"/>
      <c r="ABR3147" s="45"/>
      <c r="ABS3147" s="45"/>
      <c r="ABT3147" s="45"/>
      <c r="ABU3147" s="45"/>
      <c r="ABV3147" s="45"/>
      <c r="ABW3147" s="45"/>
      <c r="ABX3147" s="45"/>
      <c r="ABY3147" s="45"/>
      <c r="ABZ3147" s="45"/>
      <c r="ACA3147" s="45"/>
      <c r="ACB3147" s="45"/>
      <c r="ACC3147" s="45"/>
      <c r="ACD3147" s="45"/>
      <c r="ACE3147" s="45"/>
      <c r="ACF3147" s="45"/>
      <c r="ACG3147" s="45"/>
      <c r="ACH3147" s="45"/>
      <c r="ACI3147" s="45"/>
      <c r="ACJ3147" s="45"/>
      <c r="ACK3147" s="45"/>
      <c r="ACL3147" s="45"/>
      <c r="ACM3147" s="45"/>
      <c r="ACN3147" s="45"/>
      <c r="ACO3147" s="45"/>
      <c r="ACP3147" s="45"/>
      <c r="ACQ3147" s="45"/>
      <c r="ACR3147" s="45"/>
      <c r="ACS3147" s="45"/>
      <c r="ACT3147" s="45"/>
      <c r="ACU3147" s="45"/>
      <c r="ACV3147" s="45"/>
      <c r="ACW3147" s="45"/>
      <c r="ACX3147" s="45"/>
      <c r="ACY3147" s="45"/>
      <c r="ACZ3147" s="45"/>
      <c r="ADA3147" s="45"/>
      <c r="ADB3147" s="45"/>
      <c r="ADC3147" s="45"/>
      <c r="ADD3147" s="45"/>
      <c r="ADE3147" s="45"/>
      <c r="ADF3147" s="45"/>
      <c r="ADG3147" s="45"/>
      <c r="ADH3147" s="45"/>
      <c r="ADI3147" s="45"/>
      <c r="ADJ3147" s="45"/>
      <c r="ADK3147" s="45"/>
      <c r="ADL3147" s="45"/>
      <c r="ADM3147" s="45"/>
      <c r="ADN3147" s="45"/>
      <c r="ADO3147" s="45"/>
      <c r="ADP3147" s="45"/>
      <c r="ADQ3147" s="45"/>
      <c r="ADR3147" s="45"/>
      <c r="ADS3147" s="45"/>
      <c r="ADT3147" s="45"/>
      <c r="ADU3147" s="45"/>
      <c r="ADV3147" s="45"/>
      <c r="ADW3147" s="45"/>
      <c r="ADX3147" s="45"/>
      <c r="ADY3147" s="45"/>
      <c r="ADZ3147" s="45"/>
      <c r="AEA3147" s="45"/>
      <c r="AEB3147" s="45"/>
      <c r="AEC3147" s="45"/>
      <c r="AED3147" s="45"/>
      <c r="AEE3147" s="45"/>
      <c r="AEF3147" s="45"/>
      <c r="AEG3147" s="45"/>
      <c r="AEH3147" s="45"/>
      <c r="AEI3147" s="45"/>
      <c r="AEJ3147" s="45"/>
      <c r="AEK3147" s="45"/>
      <c r="AEL3147" s="45"/>
      <c r="AEM3147" s="45"/>
      <c r="AEN3147" s="45"/>
      <c r="AEO3147" s="45"/>
      <c r="AEP3147" s="45"/>
      <c r="AEQ3147" s="45"/>
      <c r="AER3147" s="45"/>
      <c r="AES3147" s="45"/>
      <c r="AET3147" s="45"/>
      <c r="AEU3147" s="45"/>
      <c r="AEV3147" s="45"/>
      <c r="AEW3147" s="45"/>
      <c r="AEX3147" s="45"/>
      <c r="AEY3147" s="45"/>
      <c r="AEZ3147" s="45"/>
      <c r="AFA3147" s="45"/>
      <c r="AFB3147" s="45"/>
      <c r="AFC3147" s="45"/>
      <c r="AFD3147" s="45"/>
      <c r="AFE3147" s="45"/>
      <c r="AFF3147" s="45"/>
      <c r="AFG3147" s="45"/>
      <c r="AFH3147" s="45"/>
      <c r="AFI3147" s="45"/>
      <c r="AFJ3147" s="45"/>
      <c r="AFK3147" s="45"/>
      <c r="AFL3147" s="45"/>
      <c r="AFM3147" s="45"/>
      <c r="AFN3147" s="45"/>
      <c r="AFO3147" s="45"/>
      <c r="AFP3147" s="45"/>
      <c r="AFQ3147" s="45"/>
      <c r="AFR3147" s="45"/>
      <c r="AFS3147" s="45"/>
      <c r="AFT3147" s="45"/>
      <c r="AFU3147" s="45"/>
      <c r="AFV3147" s="45"/>
      <c r="AFW3147" s="45"/>
      <c r="AFX3147" s="45"/>
      <c r="AFY3147" s="45"/>
      <c r="AFZ3147" s="45"/>
      <c r="AGA3147" s="45"/>
      <c r="AGB3147" s="45"/>
      <c r="AGC3147" s="45"/>
      <c r="AGD3147" s="45"/>
      <c r="AGE3147" s="45"/>
      <c r="AGF3147" s="45"/>
      <c r="AGG3147" s="45"/>
      <c r="AGH3147" s="45"/>
      <c r="AGI3147" s="45"/>
      <c r="AGJ3147" s="45"/>
      <c r="AGK3147" s="45"/>
      <c r="AGL3147" s="45"/>
      <c r="AGM3147" s="45"/>
      <c r="AGN3147" s="45"/>
      <c r="AGO3147" s="45"/>
      <c r="AGP3147" s="45"/>
      <c r="AGQ3147" s="45"/>
      <c r="AGR3147" s="45"/>
      <c r="AGS3147" s="45"/>
      <c r="AGT3147" s="45"/>
      <c r="AGU3147" s="45"/>
      <c r="AGV3147" s="45"/>
      <c r="AGW3147" s="45"/>
      <c r="AGX3147" s="45"/>
      <c r="AGY3147" s="45"/>
      <c r="AGZ3147" s="45"/>
      <c r="AHA3147" s="45"/>
      <c r="AHB3147" s="45"/>
      <c r="AHC3147" s="45"/>
      <c r="AHD3147" s="45"/>
      <c r="AHE3147" s="45"/>
      <c r="AHF3147" s="45"/>
      <c r="AHG3147" s="45"/>
      <c r="AHH3147" s="45"/>
      <c r="AHI3147" s="45"/>
      <c r="AHJ3147" s="45"/>
      <c r="AHK3147" s="45"/>
      <c r="AHL3147" s="45"/>
      <c r="AHM3147" s="45"/>
      <c r="AHN3147" s="45"/>
      <c r="AHO3147" s="45"/>
      <c r="AHP3147" s="45"/>
      <c r="AHQ3147" s="45"/>
      <c r="AHR3147" s="45"/>
      <c r="AHS3147" s="45"/>
      <c r="AHT3147" s="45"/>
      <c r="AHU3147" s="45"/>
      <c r="AHV3147" s="45"/>
      <c r="AHW3147" s="45"/>
      <c r="AHX3147" s="45"/>
      <c r="AHY3147" s="45"/>
      <c r="AHZ3147" s="45"/>
      <c r="AIA3147" s="45"/>
      <c r="AIB3147" s="45"/>
      <c r="AIC3147" s="45"/>
      <c r="AID3147" s="45"/>
      <c r="AIE3147" s="45"/>
      <c r="AIF3147" s="45"/>
      <c r="AIG3147" s="45"/>
      <c r="AIH3147" s="45"/>
      <c r="AII3147" s="45"/>
      <c r="AIJ3147" s="45"/>
      <c r="AIK3147" s="45"/>
      <c r="AIL3147" s="45"/>
      <c r="AIM3147" s="45"/>
      <c r="AIN3147" s="45"/>
      <c r="AIO3147" s="45"/>
      <c r="AIP3147" s="45"/>
      <c r="AIQ3147" s="45"/>
      <c r="AIR3147" s="45"/>
      <c r="AIS3147" s="45"/>
      <c r="AIT3147" s="45"/>
      <c r="AIU3147" s="45"/>
      <c r="AIV3147" s="45"/>
      <c r="AIW3147" s="45"/>
      <c r="AIX3147" s="45"/>
      <c r="AIY3147" s="45"/>
      <c r="AIZ3147" s="45"/>
      <c r="AJA3147" s="45"/>
      <c r="AJB3147" s="45"/>
      <c r="AJC3147" s="45"/>
      <c r="AJD3147" s="45"/>
      <c r="AJE3147" s="45"/>
      <c r="AJF3147" s="45"/>
      <c r="AJG3147" s="45"/>
      <c r="AJH3147" s="45"/>
      <c r="AJI3147" s="45"/>
      <c r="AJJ3147" s="45"/>
      <c r="AJK3147" s="45"/>
      <c r="AJL3147" s="45"/>
      <c r="AJM3147" s="45"/>
      <c r="AJN3147" s="45"/>
      <c r="AJO3147" s="45"/>
      <c r="AJP3147" s="45"/>
      <c r="AJQ3147" s="45"/>
      <c r="AJR3147" s="45"/>
      <c r="AJS3147" s="45"/>
      <c r="AJT3147" s="45"/>
      <c r="AJU3147" s="45"/>
      <c r="AJV3147" s="45"/>
      <c r="AJW3147" s="45"/>
      <c r="AJX3147" s="45"/>
      <c r="AJY3147" s="45"/>
      <c r="AJZ3147" s="45"/>
      <c r="AKA3147" s="45"/>
      <c r="AKB3147" s="45"/>
      <c r="AKC3147" s="45"/>
      <c r="AKD3147" s="45"/>
      <c r="AKE3147" s="45"/>
      <c r="AKF3147" s="45"/>
      <c r="AKG3147" s="45"/>
      <c r="AKH3147" s="45"/>
      <c r="AKI3147" s="45"/>
      <c r="AKJ3147" s="45"/>
      <c r="AKK3147" s="45"/>
      <c r="AKL3147" s="45"/>
      <c r="AKM3147" s="45"/>
      <c r="AKN3147" s="45"/>
      <c r="AKO3147" s="45"/>
      <c r="AKP3147" s="45"/>
      <c r="AKQ3147" s="45"/>
      <c r="AKR3147" s="45"/>
      <c r="AKS3147" s="45"/>
      <c r="AKT3147" s="45"/>
      <c r="AKU3147" s="45"/>
      <c r="AKV3147" s="45"/>
      <c r="AKW3147" s="45"/>
      <c r="AKX3147" s="45"/>
      <c r="AKY3147" s="45"/>
      <c r="AKZ3147" s="45"/>
      <c r="ALA3147" s="45"/>
      <c r="ALB3147" s="45"/>
      <c r="ALC3147" s="45"/>
      <c r="ALD3147" s="45"/>
      <c r="ALE3147" s="45"/>
      <c r="ALF3147" s="45"/>
      <c r="ALG3147" s="45"/>
      <c r="ALH3147" s="45"/>
      <c r="ALI3147" s="45"/>
      <c r="ALJ3147" s="45"/>
      <c r="ALK3147" s="45"/>
      <c r="ALL3147" s="45"/>
      <c r="ALM3147" s="45"/>
      <c r="ALN3147" s="45"/>
      <c r="ALO3147" s="45"/>
      <c r="ALP3147" s="45"/>
      <c r="ALQ3147" s="45"/>
      <c r="ALR3147" s="45"/>
      <c r="ALS3147" s="45"/>
      <c r="ALT3147" s="45"/>
      <c r="ALU3147" s="45"/>
      <c r="ALV3147" s="45"/>
      <c r="ALW3147" s="45"/>
      <c r="ALX3147" s="45"/>
      <c r="ALY3147" s="45"/>
      <c r="ALZ3147" s="45"/>
      <c r="AMA3147" s="45"/>
      <c r="AMB3147" s="45"/>
      <c r="AMC3147" s="45"/>
      <c r="AMD3147" s="45"/>
      <c r="AME3147" s="45"/>
      <c r="AMF3147" s="45"/>
      <c r="AMG3147" s="45"/>
      <c r="AMH3147" s="45"/>
      <c r="AMI3147" s="45"/>
      <c r="AMJ3147" s="45"/>
      <c r="AMK3147" s="45"/>
      <c r="AML3147" s="45"/>
      <c r="AMM3147" s="45"/>
      <c r="AMN3147" s="45"/>
      <c r="AMO3147" s="45"/>
      <c r="AMP3147" s="45"/>
      <c r="AMQ3147" s="45"/>
      <c r="AMR3147" s="45"/>
      <c r="AMS3147" s="45"/>
      <c r="AMT3147" s="45"/>
      <c r="AMU3147" s="45"/>
      <c r="AMV3147" s="45"/>
      <c r="AMW3147" s="45"/>
      <c r="AMX3147" s="45"/>
      <c r="AMY3147" s="45"/>
      <c r="AMZ3147" s="45"/>
      <c r="ANA3147" s="45"/>
      <c r="ANB3147" s="45"/>
      <c r="ANC3147" s="45"/>
      <c r="AND3147" s="45"/>
      <c r="ANE3147" s="45"/>
      <c r="ANF3147" s="45"/>
      <c r="ANG3147" s="45"/>
      <c r="ANH3147" s="45"/>
      <c r="ANI3147" s="45"/>
      <c r="ANJ3147" s="45"/>
      <c r="ANK3147" s="45"/>
      <c r="ANL3147" s="45"/>
      <c r="ANM3147" s="45"/>
      <c r="ANN3147" s="45"/>
      <c r="ANO3147" s="45"/>
      <c r="ANP3147" s="45"/>
      <c r="ANQ3147" s="45"/>
      <c r="ANR3147" s="45"/>
      <c r="ANS3147" s="45"/>
      <c r="ANT3147" s="45"/>
      <c r="ANU3147" s="45"/>
      <c r="ANV3147" s="45"/>
      <c r="ANW3147" s="45"/>
      <c r="ANX3147" s="45"/>
      <c r="ANY3147" s="45"/>
      <c r="ANZ3147" s="45"/>
      <c r="AOA3147" s="45"/>
      <c r="AOB3147" s="45"/>
      <c r="AOC3147" s="45"/>
      <c r="AOD3147" s="45"/>
      <c r="AOE3147" s="45"/>
      <c r="AOF3147" s="45"/>
      <c r="AOG3147" s="45"/>
      <c r="AOH3147" s="45"/>
      <c r="AOI3147" s="45"/>
      <c r="AOJ3147" s="45"/>
      <c r="AOK3147" s="45"/>
      <c r="AOL3147" s="45"/>
      <c r="AOM3147" s="45"/>
      <c r="AON3147" s="45"/>
      <c r="AOO3147" s="45"/>
      <c r="AOP3147" s="45"/>
      <c r="AOQ3147" s="45"/>
      <c r="AOR3147" s="45"/>
      <c r="AOS3147" s="45"/>
      <c r="AOT3147" s="45"/>
      <c r="AOU3147" s="45"/>
      <c r="AOV3147" s="45"/>
      <c r="AOW3147" s="45"/>
      <c r="AOX3147" s="45"/>
      <c r="AOY3147" s="45"/>
      <c r="AOZ3147" s="45"/>
      <c r="APA3147" s="45"/>
      <c r="APB3147" s="45"/>
      <c r="APC3147" s="45"/>
      <c r="APD3147" s="45"/>
      <c r="APE3147" s="45"/>
      <c r="APF3147" s="45"/>
      <c r="APG3147" s="45"/>
      <c r="APH3147" s="45"/>
      <c r="API3147" s="45"/>
      <c r="APJ3147" s="45"/>
      <c r="APK3147" s="45"/>
      <c r="APL3147" s="45"/>
      <c r="APM3147" s="45"/>
      <c r="APN3147" s="45"/>
      <c r="APO3147" s="45"/>
      <c r="APP3147" s="45"/>
      <c r="APQ3147" s="45"/>
      <c r="APR3147" s="45"/>
      <c r="APS3147" s="45"/>
      <c r="APT3147" s="45"/>
      <c r="APU3147" s="45"/>
      <c r="APV3147" s="45"/>
      <c r="APW3147" s="45"/>
      <c r="APX3147" s="45"/>
      <c r="APY3147" s="45"/>
      <c r="APZ3147" s="45"/>
      <c r="AQA3147" s="45"/>
      <c r="AQB3147" s="45"/>
      <c r="AQC3147" s="45"/>
      <c r="AQD3147" s="45"/>
      <c r="AQE3147" s="45"/>
      <c r="AQF3147" s="45"/>
      <c r="AQG3147" s="45"/>
      <c r="AQH3147" s="45"/>
      <c r="AQI3147" s="45"/>
      <c r="AQJ3147" s="45"/>
      <c r="AQK3147" s="45"/>
      <c r="AQL3147" s="45"/>
      <c r="AQM3147" s="45"/>
      <c r="AQN3147" s="45"/>
      <c r="AQO3147" s="45"/>
      <c r="AQP3147" s="45"/>
      <c r="AQQ3147" s="45"/>
      <c r="AQR3147" s="45"/>
      <c r="AQS3147" s="45"/>
      <c r="AQT3147" s="45"/>
      <c r="AQU3147" s="45"/>
      <c r="AQV3147" s="45"/>
      <c r="AQW3147" s="45"/>
      <c r="AQX3147" s="45"/>
      <c r="AQY3147" s="45"/>
      <c r="AQZ3147" s="45"/>
      <c r="ARA3147" s="45"/>
      <c r="ARB3147" s="45"/>
      <c r="ARC3147" s="45"/>
      <c r="ARD3147" s="45"/>
      <c r="ARE3147" s="45"/>
      <c r="ARF3147" s="45"/>
      <c r="ARG3147" s="45"/>
      <c r="ARH3147" s="45"/>
      <c r="ARI3147" s="45"/>
      <c r="ARJ3147" s="45"/>
      <c r="ARK3147" s="45"/>
      <c r="ARL3147" s="45"/>
      <c r="ARM3147" s="45"/>
      <c r="ARN3147" s="45"/>
      <c r="ARO3147" s="45"/>
      <c r="ARP3147" s="45"/>
      <c r="ARQ3147" s="45"/>
      <c r="ARR3147" s="45"/>
      <c r="ARS3147" s="45"/>
      <c r="ART3147" s="45"/>
      <c r="ARU3147" s="45"/>
      <c r="ARV3147" s="45"/>
      <c r="ARW3147" s="45"/>
      <c r="ARX3147" s="45"/>
      <c r="ARY3147" s="45"/>
      <c r="ARZ3147" s="45"/>
      <c r="ASA3147" s="45"/>
      <c r="ASB3147" s="45"/>
      <c r="ASC3147" s="45"/>
      <c r="ASD3147" s="45"/>
      <c r="ASE3147" s="45"/>
      <c r="ASF3147" s="45"/>
      <c r="ASG3147" s="45"/>
      <c r="ASH3147" s="45"/>
      <c r="ASI3147" s="45"/>
      <c r="ASJ3147" s="45"/>
      <c r="ASK3147" s="45"/>
      <c r="ASL3147" s="45"/>
      <c r="ASM3147" s="45"/>
      <c r="ASN3147" s="45"/>
      <c r="ASO3147" s="45"/>
      <c r="ASP3147" s="45"/>
      <c r="ASQ3147" s="45"/>
      <c r="ASR3147" s="45"/>
      <c r="ASS3147" s="45"/>
      <c r="AST3147" s="45"/>
      <c r="ASU3147" s="45"/>
      <c r="ASV3147" s="45"/>
      <c r="ASW3147" s="45"/>
      <c r="ASX3147" s="45"/>
      <c r="ASY3147" s="45"/>
      <c r="ASZ3147" s="45"/>
      <c r="ATA3147" s="45"/>
      <c r="ATB3147" s="45"/>
      <c r="ATC3147" s="45"/>
      <c r="ATD3147" s="45"/>
      <c r="ATE3147" s="45"/>
      <c r="ATF3147" s="45"/>
      <c r="ATG3147" s="45"/>
      <c r="ATH3147" s="45"/>
      <c r="ATI3147" s="45"/>
      <c r="ATJ3147" s="45"/>
      <c r="ATK3147" s="45"/>
      <c r="ATL3147" s="45"/>
      <c r="ATM3147" s="45"/>
      <c r="ATN3147" s="45"/>
      <c r="ATO3147" s="45"/>
      <c r="ATP3147" s="45"/>
      <c r="ATQ3147" s="45"/>
      <c r="ATR3147" s="45"/>
      <c r="ATS3147" s="45"/>
      <c r="ATT3147" s="45"/>
      <c r="ATU3147" s="45"/>
      <c r="ATV3147" s="45"/>
      <c r="ATW3147" s="45"/>
      <c r="ATX3147" s="45"/>
      <c r="ATY3147" s="45"/>
      <c r="ATZ3147" s="45"/>
      <c r="AUA3147" s="45"/>
      <c r="AUB3147" s="45"/>
      <c r="AUC3147" s="45"/>
      <c r="AUD3147" s="45"/>
      <c r="AUE3147" s="45"/>
      <c r="AUF3147" s="45"/>
      <c r="AUG3147" s="45"/>
      <c r="AUH3147" s="45"/>
      <c r="AUI3147" s="45"/>
      <c r="AUJ3147" s="45"/>
      <c r="AUK3147" s="45"/>
      <c r="AUL3147" s="45"/>
      <c r="AUM3147" s="45"/>
      <c r="AUN3147" s="45"/>
      <c r="AUO3147" s="45"/>
      <c r="AUP3147" s="45"/>
      <c r="AUQ3147" s="45"/>
      <c r="AUR3147" s="45"/>
      <c r="AUS3147" s="45"/>
      <c r="AUT3147" s="45"/>
      <c r="AUU3147" s="45"/>
      <c r="AUV3147" s="45"/>
      <c r="AUW3147" s="45"/>
      <c r="AUX3147" s="45"/>
      <c r="AUY3147" s="45"/>
      <c r="AUZ3147" s="45"/>
      <c r="AVA3147" s="45"/>
      <c r="AVB3147" s="45"/>
      <c r="AVC3147" s="45"/>
      <c r="AVD3147" s="45"/>
      <c r="AVE3147" s="45"/>
      <c r="AVF3147" s="45"/>
      <c r="AVG3147" s="45"/>
      <c r="AVH3147" s="45"/>
      <c r="AVI3147" s="45"/>
      <c r="AVJ3147" s="45"/>
      <c r="AVK3147" s="45"/>
      <c r="AVL3147" s="45"/>
      <c r="AVM3147" s="45"/>
      <c r="AVN3147" s="45"/>
      <c r="AVO3147" s="45"/>
      <c r="AVP3147" s="45"/>
      <c r="AVQ3147" s="45"/>
      <c r="AVR3147" s="45"/>
      <c r="AVS3147" s="45"/>
      <c r="AVT3147" s="45"/>
      <c r="AVU3147" s="45"/>
      <c r="AVV3147" s="45"/>
      <c r="AVW3147" s="45"/>
      <c r="AVX3147" s="45"/>
      <c r="AVY3147" s="45"/>
      <c r="AVZ3147" s="45"/>
      <c r="AWA3147" s="45"/>
      <c r="AWB3147" s="45"/>
      <c r="AWC3147" s="45"/>
      <c r="AWD3147" s="45"/>
      <c r="AWE3147" s="45"/>
      <c r="AWF3147" s="45"/>
      <c r="AWG3147" s="45"/>
      <c r="AWH3147" s="45"/>
      <c r="AWI3147" s="45"/>
      <c r="AWJ3147" s="45"/>
      <c r="AWK3147" s="45"/>
      <c r="AWL3147" s="45"/>
      <c r="AWM3147" s="45"/>
      <c r="AWN3147" s="45"/>
      <c r="AWO3147" s="45"/>
      <c r="AWP3147" s="45"/>
      <c r="AWQ3147" s="45"/>
      <c r="AWR3147" s="45"/>
      <c r="AWS3147" s="45"/>
      <c r="AWT3147" s="45"/>
      <c r="AWU3147" s="45"/>
      <c r="AWV3147" s="45"/>
      <c r="AWW3147" s="45"/>
      <c r="AWX3147" s="45"/>
      <c r="AWY3147" s="45"/>
      <c r="AWZ3147" s="45"/>
      <c r="AXA3147" s="45"/>
      <c r="AXB3147" s="45"/>
      <c r="AXC3147" s="45"/>
      <c r="AXD3147" s="45"/>
      <c r="AXE3147" s="45"/>
      <c r="AXF3147" s="45"/>
      <c r="AXG3147" s="45"/>
      <c r="AXH3147" s="45"/>
      <c r="AXI3147" s="45"/>
      <c r="AXJ3147" s="45"/>
      <c r="AXK3147" s="45"/>
      <c r="AXL3147" s="45"/>
      <c r="AXM3147" s="45"/>
      <c r="AXN3147" s="45"/>
      <c r="AXO3147" s="45"/>
      <c r="AXP3147" s="45"/>
      <c r="AXQ3147" s="45"/>
      <c r="AXR3147" s="45"/>
      <c r="AXS3147" s="45"/>
      <c r="AXT3147" s="45"/>
      <c r="AXU3147" s="45"/>
      <c r="AXV3147" s="45"/>
      <c r="AXW3147" s="45"/>
      <c r="AXX3147" s="45"/>
      <c r="AXY3147" s="45"/>
      <c r="AXZ3147" s="45"/>
      <c r="AYA3147" s="45"/>
      <c r="AYB3147" s="45"/>
      <c r="AYC3147" s="45"/>
      <c r="AYD3147" s="45"/>
      <c r="AYE3147" s="45"/>
      <c r="AYF3147" s="45"/>
      <c r="AYG3147" s="45"/>
      <c r="AYH3147" s="45"/>
      <c r="AYI3147" s="45"/>
      <c r="AYJ3147" s="45"/>
      <c r="AYK3147" s="45"/>
      <c r="AYL3147" s="45"/>
      <c r="AYM3147" s="45"/>
      <c r="AYN3147" s="45"/>
      <c r="AYO3147" s="45"/>
      <c r="AYP3147" s="45"/>
      <c r="AYQ3147" s="45"/>
      <c r="AYR3147" s="45"/>
      <c r="AYS3147" s="45"/>
      <c r="AYT3147" s="45"/>
      <c r="AYU3147" s="45"/>
      <c r="AYV3147" s="45"/>
      <c r="AYW3147" s="45"/>
      <c r="AYX3147" s="45"/>
      <c r="AYY3147" s="45"/>
      <c r="AYZ3147" s="45"/>
      <c r="AZA3147" s="45"/>
      <c r="AZB3147" s="45"/>
      <c r="AZC3147" s="45"/>
      <c r="AZD3147" s="45"/>
      <c r="AZE3147" s="45"/>
      <c r="AZF3147" s="45"/>
      <c r="AZG3147" s="45"/>
      <c r="AZH3147" s="45"/>
      <c r="AZI3147" s="45"/>
      <c r="AZJ3147" s="45"/>
      <c r="AZK3147" s="45"/>
      <c r="AZL3147" s="45"/>
      <c r="AZM3147" s="45"/>
      <c r="AZN3147" s="45"/>
      <c r="AZO3147" s="45"/>
      <c r="AZP3147" s="45"/>
      <c r="AZQ3147" s="45"/>
      <c r="AZR3147" s="45"/>
      <c r="AZS3147" s="45"/>
      <c r="AZT3147" s="45"/>
      <c r="AZU3147" s="45"/>
      <c r="AZV3147" s="45"/>
      <c r="AZW3147" s="45"/>
      <c r="AZX3147" s="45"/>
      <c r="AZY3147" s="45"/>
      <c r="AZZ3147" s="45"/>
      <c r="BAA3147" s="45"/>
      <c r="BAB3147" s="45"/>
      <c r="BAC3147" s="45"/>
      <c r="BAD3147" s="45"/>
      <c r="BAE3147" s="45"/>
      <c r="BAF3147" s="45"/>
      <c r="BAG3147" s="45"/>
      <c r="BAH3147" s="45"/>
      <c r="BAI3147" s="45"/>
      <c r="BAJ3147" s="45"/>
      <c r="BAK3147" s="45"/>
      <c r="BAL3147" s="45"/>
      <c r="BAM3147" s="45"/>
      <c r="BAN3147" s="45"/>
      <c r="BAO3147" s="45"/>
      <c r="BAP3147" s="45"/>
      <c r="BAQ3147" s="45"/>
      <c r="BAR3147" s="45"/>
      <c r="BAS3147" s="45"/>
      <c r="BAT3147" s="45"/>
      <c r="BAU3147" s="45"/>
      <c r="BAV3147" s="45"/>
      <c r="BAW3147" s="45"/>
      <c r="BAX3147" s="45"/>
      <c r="BAY3147" s="45"/>
      <c r="BAZ3147" s="45"/>
      <c r="BBA3147" s="45"/>
      <c r="BBB3147" s="45"/>
      <c r="BBC3147" s="45"/>
      <c r="BBD3147" s="45"/>
      <c r="BBE3147" s="45"/>
      <c r="BBF3147" s="45"/>
      <c r="BBG3147" s="45"/>
      <c r="BBH3147" s="45"/>
      <c r="BBI3147" s="45"/>
      <c r="BBJ3147" s="45"/>
      <c r="BBK3147" s="45"/>
      <c r="BBL3147" s="45"/>
      <c r="BBM3147" s="45"/>
      <c r="BBN3147" s="45"/>
      <c r="BBO3147" s="45"/>
      <c r="BBP3147" s="45"/>
      <c r="BBQ3147" s="45"/>
      <c r="BBR3147" s="45"/>
      <c r="BBS3147" s="45"/>
      <c r="BBT3147" s="45"/>
      <c r="BBU3147" s="45"/>
      <c r="BBV3147" s="45"/>
      <c r="BBW3147" s="45"/>
      <c r="BBX3147" s="45"/>
      <c r="BBY3147" s="45"/>
      <c r="BBZ3147" s="45"/>
      <c r="BCA3147" s="45"/>
      <c r="BCB3147" s="45"/>
      <c r="BCC3147" s="45"/>
      <c r="BCD3147" s="45"/>
      <c r="BCE3147" s="45"/>
      <c r="BCF3147" s="45"/>
      <c r="BCG3147" s="45"/>
      <c r="BCH3147" s="45"/>
      <c r="BCI3147" s="45"/>
      <c r="BCJ3147" s="45"/>
      <c r="BCK3147" s="45"/>
      <c r="BCL3147" s="45"/>
      <c r="BCM3147" s="45"/>
      <c r="BCN3147" s="45"/>
      <c r="BCO3147" s="45"/>
      <c r="BCP3147" s="45"/>
      <c r="BCQ3147" s="45"/>
      <c r="BCR3147" s="45"/>
      <c r="BCS3147" s="45"/>
      <c r="BCT3147" s="45"/>
      <c r="BCU3147" s="45"/>
      <c r="BCV3147" s="45"/>
      <c r="BCW3147" s="45"/>
      <c r="BCX3147" s="45"/>
      <c r="BCY3147" s="45"/>
      <c r="BCZ3147" s="45"/>
      <c r="BDA3147" s="45"/>
      <c r="BDB3147" s="45"/>
      <c r="BDC3147" s="45"/>
      <c r="BDD3147" s="45"/>
      <c r="BDE3147" s="45"/>
      <c r="BDF3147" s="45"/>
      <c r="BDG3147" s="45"/>
      <c r="BDH3147" s="45"/>
      <c r="BDI3147" s="45"/>
      <c r="BDJ3147" s="45"/>
      <c r="BDK3147" s="45"/>
      <c r="BDL3147" s="45"/>
      <c r="BDM3147" s="45"/>
      <c r="BDN3147" s="45"/>
      <c r="BDO3147" s="45"/>
      <c r="BDP3147" s="45"/>
      <c r="BDQ3147" s="45"/>
      <c r="BDR3147" s="45"/>
      <c r="BDS3147" s="45"/>
      <c r="BDT3147" s="45"/>
      <c r="BDU3147" s="45"/>
      <c r="BDV3147" s="45"/>
      <c r="BDW3147" s="45"/>
      <c r="BDX3147" s="45"/>
      <c r="BDY3147" s="45"/>
      <c r="BDZ3147" s="45"/>
      <c r="BEA3147" s="45"/>
      <c r="BEB3147" s="45"/>
      <c r="BEC3147" s="45"/>
      <c r="BED3147" s="45"/>
      <c r="BEE3147" s="45"/>
      <c r="BEF3147" s="45"/>
      <c r="BEG3147" s="45"/>
      <c r="BEH3147" s="45"/>
      <c r="BEI3147" s="45"/>
      <c r="BEJ3147" s="45"/>
      <c r="BEK3147" s="45"/>
      <c r="BEL3147" s="45"/>
      <c r="BEM3147" s="45"/>
      <c r="BEN3147" s="45"/>
      <c r="BEO3147" s="45"/>
      <c r="BEP3147" s="45"/>
      <c r="BEQ3147" s="45"/>
      <c r="BER3147" s="45"/>
      <c r="BES3147" s="45"/>
      <c r="BET3147" s="45"/>
      <c r="BEU3147" s="45"/>
      <c r="BEV3147" s="45"/>
      <c r="BEW3147" s="45"/>
      <c r="BEX3147" s="45"/>
      <c r="BEY3147" s="45"/>
      <c r="BEZ3147" s="45"/>
      <c r="BFA3147" s="45"/>
      <c r="BFB3147" s="45"/>
      <c r="BFC3147" s="45"/>
      <c r="BFD3147" s="45"/>
      <c r="BFE3147" s="45"/>
      <c r="BFF3147" s="45"/>
      <c r="BFG3147" s="45"/>
      <c r="BFH3147" s="45"/>
      <c r="BFI3147" s="45"/>
      <c r="BFJ3147" s="45"/>
      <c r="BFK3147" s="45"/>
      <c r="BFL3147" s="45"/>
      <c r="BFM3147" s="45"/>
      <c r="BFN3147" s="45"/>
      <c r="BFO3147" s="45"/>
      <c r="BFP3147" s="45"/>
      <c r="BFQ3147" s="45"/>
      <c r="BFR3147" s="45"/>
      <c r="BFS3147" s="45"/>
      <c r="BFT3147" s="45"/>
      <c r="BFU3147" s="45"/>
      <c r="BFV3147" s="45"/>
      <c r="BFW3147" s="45"/>
      <c r="BFX3147" s="45"/>
      <c r="BFY3147" s="45"/>
      <c r="BFZ3147" s="45"/>
      <c r="BGA3147" s="45"/>
      <c r="BGB3147" s="45"/>
      <c r="BGC3147" s="45"/>
      <c r="BGD3147" s="45"/>
      <c r="BGE3147" s="45"/>
      <c r="BGF3147" s="45"/>
      <c r="BGG3147" s="45"/>
      <c r="BGH3147" s="45"/>
      <c r="BGI3147" s="45"/>
      <c r="BGJ3147" s="45"/>
      <c r="BGK3147" s="45"/>
      <c r="BGL3147" s="45"/>
      <c r="BGM3147" s="45"/>
      <c r="BGN3147" s="45"/>
      <c r="BGO3147" s="45"/>
      <c r="BGP3147" s="45"/>
      <c r="BGQ3147" s="45"/>
      <c r="BGR3147" s="45"/>
      <c r="BGS3147" s="45"/>
      <c r="BGT3147" s="45"/>
      <c r="BGU3147" s="45"/>
      <c r="BGV3147" s="45"/>
      <c r="BGW3147" s="45"/>
      <c r="BGX3147" s="45"/>
      <c r="BGY3147" s="45"/>
      <c r="BGZ3147" s="45"/>
      <c r="BHA3147" s="45"/>
      <c r="BHB3147" s="45"/>
      <c r="BHC3147" s="45"/>
      <c r="BHD3147" s="45"/>
      <c r="BHE3147" s="45"/>
      <c r="BHF3147" s="45"/>
      <c r="BHG3147" s="45"/>
      <c r="BHH3147" s="45"/>
      <c r="BHI3147" s="45"/>
      <c r="BHJ3147" s="45"/>
      <c r="BHK3147" s="45"/>
      <c r="BHL3147" s="45"/>
      <c r="BHM3147" s="45"/>
      <c r="BHN3147" s="45"/>
      <c r="BHO3147" s="45"/>
      <c r="BHP3147" s="45"/>
      <c r="BHQ3147" s="45"/>
      <c r="BHR3147" s="45"/>
      <c r="BHS3147" s="45"/>
      <c r="BHT3147" s="45"/>
      <c r="BHU3147" s="45"/>
      <c r="BHV3147" s="45"/>
      <c r="BHW3147" s="45"/>
      <c r="BHX3147" s="45"/>
      <c r="BHY3147" s="45"/>
      <c r="BHZ3147" s="45"/>
      <c r="BIA3147" s="45"/>
      <c r="BIB3147" s="45"/>
      <c r="BIC3147" s="45"/>
      <c r="BID3147" s="45"/>
      <c r="BIE3147" s="45"/>
      <c r="BIF3147" s="45"/>
      <c r="BIG3147" s="45"/>
      <c r="BIH3147" s="45"/>
      <c r="BII3147" s="45"/>
      <c r="BIJ3147" s="45"/>
      <c r="BIK3147" s="45"/>
      <c r="BIL3147" s="45"/>
      <c r="BIM3147" s="45"/>
      <c r="BIN3147" s="45"/>
      <c r="BIO3147" s="45"/>
      <c r="BIP3147" s="45"/>
      <c r="BIQ3147" s="45"/>
      <c r="BIR3147" s="45"/>
      <c r="BIS3147" s="45"/>
      <c r="BIT3147" s="45"/>
      <c r="BIU3147" s="45"/>
      <c r="BIV3147" s="45"/>
      <c r="BIW3147" s="45"/>
      <c r="BIX3147" s="45"/>
      <c r="BIY3147" s="45"/>
      <c r="BIZ3147" s="45"/>
      <c r="BJA3147" s="45"/>
      <c r="BJB3147" s="45"/>
      <c r="BJC3147" s="45"/>
      <c r="BJD3147" s="45"/>
      <c r="BJE3147" s="45"/>
      <c r="BJF3147" s="45"/>
      <c r="BJG3147" s="45"/>
      <c r="BJH3147" s="45"/>
      <c r="BJI3147" s="45"/>
      <c r="BJJ3147" s="45"/>
      <c r="BJK3147" s="45"/>
      <c r="BJL3147" s="45"/>
      <c r="BJM3147" s="45"/>
      <c r="BJN3147" s="45"/>
      <c r="BJO3147" s="45"/>
      <c r="BJP3147" s="45"/>
      <c r="BJQ3147" s="45"/>
      <c r="BJR3147" s="45"/>
      <c r="BJS3147" s="45"/>
      <c r="BJT3147" s="45"/>
      <c r="BJU3147" s="45"/>
      <c r="BJV3147" s="45"/>
      <c r="BJW3147" s="45"/>
      <c r="BJX3147" s="45"/>
      <c r="BJY3147" s="45"/>
      <c r="BJZ3147" s="45"/>
      <c r="BKA3147" s="45"/>
      <c r="BKB3147" s="45"/>
      <c r="BKC3147" s="45"/>
      <c r="BKD3147" s="45"/>
      <c r="BKE3147" s="45"/>
      <c r="BKF3147" s="45"/>
      <c r="BKG3147" s="45"/>
      <c r="BKH3147" s="45"/>
      <c r="BKI3147" s="45"/>
      <c r="BKJ3147" s="45"/>
      <c r="BKK3147" s="45"/>
      <c r="BKL3147" s="45"/>
      <c r="BKM3147" s="45"/>
      <c r="BKN3147" s="45"/>
      <c r="BKO3147" s="45"/>
      <c r="BKP3147" s="45"/>
      <c r="BKQ3147" s="45"/>
      <c r="BKR3147" s="45"/>
      <c r="BKS3147" s="45"/>
      <c r="BKT3147" s="45"/>
      <c r="BKU3147" s="45"/>
      <c r="BKV3147" s="45"/>
      <c r="BKW3147" s="45"/>
      <c r="BKX3147" s="45"/>
      <c r="BKY3147" s="45"/>
      <c r="BKZ3147" s="45"/>
      <c r="BLA3147" s="45"/>
      <c r="BLB3147" s="45"/>
      <c r="BLC3147" s="45"/>
      <c r="BLD3147" s="45"/>
      <c r="BLE3147" s="45"/>
      <c r="BLF3147" s="45"/>
      <c r="BLG3147" s="45"/>
      <c r="BLH3147" s="45"/>
      <c r="BLI3147" s="45"/>
      <c r="BLJ3147" s="45"/>
      <c r="BLK3147" s="45"/>
      <c r="BLL3147" s="45"/>
      <c r="BLM3147" s="45"/>
      <c r="BLN3147" s="45"/>
      <c r="BLO3147" s="45"/>
      <c r="BLP3147" s="45"/>
      <c r="BLQ3147" s="45"/>
      <c r="BLR3147" s="45"/>
      <c r="BLS3147" s="45"/>
      <c r="BLT3147" s="45"/>
      <c r="BLU3147" s="45"/>
      <c r="BLV3147" s="45"/>
      <c r="BLW3147" s="45"/>
      <c r="BLX3147" s="45"/>
      <c r="BLY3147" s="45"/>
      <c r="BLZ3147" s="45"/>
      <c r="BMA3147" s="45"/>
      <c r="BMB3147" s="45"/>
      <c r="BMC3147" s="45"/>
      <c r="BMD3147" s="45"/>
      <c r="BME3147" s="45"/>
      <c r="BMF3147" s="45"/>
      <c r="BMG3147" s="45"/>
      <c r="BMH3147" s="45"/>
      <c r="BMI3147" s="45"/>
      <c r="BMJ3147" s="45"/>
      <c r="BMK3147" s="45"/>
      <c r="BML3147" s="45"/>
      <c r="BMM3147" s="45"/>
      <c r="BMN3147" s="45"/>
      <c r="BMO3147" s="45"/>
      <c r="BMP3147" s="45"/>
      <c r="BMQ3147" s="45"/>
      <c r="BMR3147" s="45"/>
      <c r="BMS3147" s="45"/>
      <c r="BMT3147" s="45"/>
      <c r="BMU3147" s="45"/>
      <c r="BMV3147" s="45"/>
      <c r="BMW3147" s="45"/>
      <c r="BMX3147" s="45"/>
      <c r="BMY3147" s="45"/>
      <c r="BMZ3147" s="45"/>
      <c r="BNA3147" s="45"/>
      <c r="BNB3147" s="45"/>
      <c r="BNC3147" s="45"/>
      <c r="BND3147" s="45"/>
      <c r="BNE3147" s="45"/>
      <c r="BNF3147" s="45"/>
      <c r="BNG3147" s="45"/>
      <c r="BNH3147" s="45"/>
      <c r="BNI3147" s="45"/>
      <c r="BNJ3147" s="45"/>
      <c r="BNK3147" s="45"/>
      <c r="BNL3147" s="45"/>
      <c r="BNM3147" s="45"/>
      <c r="BNN3147" s="45"/>
      <c r="BNO3147" s="45"/>
      <c r="BNP3147" s="45"/>
      <c r="BNQ3147" s="45"/>
      <c r="BNR3147" s="45"/>
      <c r="BNS3147" s="45"/>
      <c r="BNT3147" s="45"/>
      <c r="BNU3147" s="45"/>
      <c r="BNV3147" s="45"/>
      <c r="BNW3147" s="45"/>
      <c r="BNX3147" s="45"/>
      <c r="BNY3147" s="45"/>
      <c r="BNZ3147" s="45"/>
      <c r="BOA3147" s="45"/>
      <c r="BOB3147" s="45"/>
      <c r="BOC3147" s="45"/>
      <c r="BOD3147" s="45"/>
      <c r="BOE3147" s="45"/>
      <c r="BOF3147" s="45"/>
      <c r="BOG3147" s="45"/>
      <c r="BOH3147" s="45"/>
      <c r="BOI3147" s="45"/>
      <c r="BOJ3147" s="45"/>
      <c r="BOK3147" s="45"/>
      <c r="BOL3147" s="45"/>
      <c r="BOM3147" s="45"/>
      <c r="BON3147" s="45"/>
      <c r="BOO3147" s="45"/>
      <c r="BOP3147" s="45"/>
      <c r="BOQ3147" s="45"/>
      <c r="BOR3147" s="45"/>
      <c r="BOS3147" s="45"/>
      <c r="BOT3147" s="45"/>
      <c r="BOU3147" s="45"/>
      <c r="BOV3147" s="45"/>
      <c r="BOW3147" s="45"/>
      <c r="BOX3147" s="45"/>
      <c r="BOY3147" s="45"/>
      <c r="BOZ3147" s="45"/>
      <c r="BPA3147" s="45"/>
      <c r="BPB3147" s="45"/>
      <c r="BPC3147" s="45"/>
      <c r="BPD3147" s="45"/>
      <c r="BPE3147" s="45"/>
      <c r="BPF3147" s="45"/>
      <c r="BPG3147" s="45"/>
      <c r="BPH3147" s="45"/>
      <c r="BPI3147" s="45"/>
      <c r="BPJ3147" s="45"/>
      <c r="BPK3147" s="45"/>
      <c r="BPL3147" s="45"/>
      <c r="BPM3147" s="45"/>
      <c r="BPN3147" s="45"/>
      <c r="BPO3147" s="45"/>
      <c r="BPP3147" s="45"/>
      <c r="BPQ3147" s="45"/>
      <c r="BPR3147" s="45"/>
      <c r="BPS3147" s="45"/>
      <c r="BPT3147" s="45"/>
      <c r="BPU3147" s="45"/>
      <c r="BPV3147" s="45"/>
      <c r="BPW3147" s="45"/>
      <c r="BPX3147" s="45"/>
      <c r="BPY3147" s="45"/>
      <c r="BPZ3147" s="45"/>
      <c r="BQA3147" s="45"/>
      <c r="BQB3147" s="45"/>
      <c r="BQC3147" s="45"/>
      <c r="BQD3147" s="45"/>
      <c r="BQE3147" s="45"/>
      <c r="BQF3147" s="45"/>
      <c r="BQG3147" s="45"/>
      <c r="BQH3147" s="45"/>
      <c r="BQI3147" s="45"/>
      <c r="BQJ3147" s="45"/>
      <c r="BQK3147" s="45"/>
      <c r="BQL3147" s="45"/>
      <c r="BQM3147" s="45"/>
      <c r="BQN3147" s="45"/>
      <c r="BQO3147" s="45"/>
      <c r="BQP3147" s="45"/>
      <c r="BQQ3147" s="45"/>
      <c r="BQR3147" s="45"/>
      <c r="BQS3147" s="45"/>
      <c r="BQT3147" s="45"/>
      <c r="BQU3147" s="45"/>
      <c r="BQV3147" s="45"/>
      <c r="BQW3147" s="45"/>
      <c r="BQX3147" s="45"/>
      <c r="BQY3147" s="45"/>
      <c r="BQZ3147" s="45"/>
      <c r="BRA3147" s="45"/>
      <c r="BRB3147" s="45"/>
      <c r="BRC3147" s="45"/>
      <c r="BRD3147" s="45"/>
      <c r="BRE3147" s="45"/>
      <c r="BRF3147" s="45"/>
      <c r="BRG3147" s="45"/>
      <c r="BRH3147" s="45"/>
      <c r="BRI3147" s="45"/>
      <c r="BRJ3147" s="45"/>
      <c r="BRK3147" s="45"/>
      <c r="BRL3147" s="45"/>
      <c r="BRM3147" s="45"/>
      <c r="BRN3147" s="45"/>
      <c r="BRO3147" s="45"/>
      <c r="BRP3147" s="45"/>
      <c r="BRQ3147" s="45"/>
      <c r="BRR3147" s="45"/>
      <c r="BRS3147" s="45"/>
      <c r="BRT3147" s="45"/>
      <c r="BRU3147" s="45"/>
      <c r="BRV3147" s="45"/>
      <c r="BRW3147" s="45"/>
      <c r="BRX3147" s="45"/>
      <c r="BRY3147" s="45"/>
      <c r="BRZ3147" s="45"/>
      <c r="BSA3147" s="45"/>
      <c r="BSB3147" s="45"/>
      <c r="BSC3147" s="45"/>
      <c r="BSD3147" s="45"/>
      <c r="BSE3147" s="45"/>
      <c r="BSF3147" s="45"/>
      <c r="BSG3147" s="45"/>
      <c r="BSH3147" s="45"/>
      <c r="BSI3147" s="45"/>
      <c r="BSJ3147" s="45"/>
      <c r="BSK3147" s="45"/>
      <c r="BSL3147" s="45"/>
      <c r="BSM3147" s="45"/>
      <c r="BSN3147" s="45"/>
      <c r="BSO3147" s="45"/>
      <c r="BSP3147" s="45"/>
      <c r="BSQ3147" s="45"/>
      <c r="BSR3147" s="45"/>
      <c r="BSS3147" s="45"/>
      <c r="BST3147" s="45"/>
      <c r="BSU3147" s="45"/>
      <c r="BSV3147" s="45"/>
      <c r="BSW3147" s="45"/>
      <c r="BSX3147" s="45"/>
      <c r="BSY3147" s="45"/>
      <c r="BSZ3147" s="45"/>
      <c r="BTA3147" s="45"/>
      <c r="BTB3147" s="45"/>
      <c r="BTC3147" s="45"/>
      <c r="BTD3147" s="45"/>
      <c r="BTE3147" s="45"/>
      <c r="BTF3147" s="45"/>
      <c r="BTG3147" s="45"/>
      <c r="BTH3147" s="45"/>
      <c r="BTI3147" s="45"/>
      <c r="BTJ3147" s="45"/>
      <c r="BTK3147" s="45"/>
      <c r="BTL3147" s="45"/>
      <c r="BTM3147" s="45"/>
      <c r="BTN3147" s="45"/>
      <c r="BTO3147" s="45"/>
      <c r="BTP3147" s="45"/>
      <c r="BTQ3147" s="45"/>
      <c r="BTR3147" s="45"/>
      <c r="BTS3147" s="45"/>
      <c r="BTT3147" s="45"/>
      <c r="BTU3147" s="45"/>
      <c r="BTV3147" s="45"/>
      <c r="BTW3147" s="45"/>
      <c r="BTX3147" s="45"/>
      <c r="BTY3147" s="45"/>
      <c r="BTZ3147" s="45"/>
      <c r="BUA3147" s="45"/>
      <c r="BUB3147" s="45"/>
      <c r="BUC3147" s="45"/>
      <c r="BUD3147" s="45"/>
      <c r="BUE3147" s="45"/>
      <c r="BUF3147" s="45"/>
      <c r="BUG3147" s="45"/>
      <c r="BUH3147" s="45"/>
      <c r="BUI3147" s="45"/>
      <c r="BUJ3147" s="45"/>
      <c r="BUK3147" s="45"/>
      <c r="BUL3147" s="45"/>
      <c r="BUM3147" s="45"/>
      <c r="BUN3147" s="45"/>
      <c r="BUO3147" s="45"/>
      <c r="BUP3147" s="45"/>
      <c r="BUQ3147" s="45"/>
      <c r="BUR3147" s="45"/>
      <c r="BUS3147" s="45"/>
      <c r="BUT3147" s="45"/>
      <c r="BUU3147" s="45"/>
      <c r="BUV3147" s="45"/>
      <c r="BUW3147" s="45"/>
      <c r="BUX3147" s="45"/>
      <c r="BUY3147" s="45"/>
      <c r="BUZ3147" s="45"/>
      <c r="BVA3147" s="45"/>
      <c r="BVB3147" s="45"/>
      <c r="BVC3147" s="45"/>
      <c r="BVD3147" s="45"/>
      <c r="BVE3147" s="45"/>
      <c r="BVF3147" s="45"/>
      <c r="BVG3147" s="45"/>
      <c r="BVH3147" s="45"/>
      <c r="BVI3147" s="45"/>
      <c r="BVJ3147" s="45"/>
      <c r="BVK3147" s="45"/>
      <c r="BVL3147" s="45"/>
      <c r="BVM3147" s="45"/>
      <c r="BVN3147" s="45"/>
      <c r="BVO3147" s="45"/>
      <c r="BVP3147" s="45"/>
      <c r="BVQ3147" s="45"/>
      <c r="BVR3147" s="45"/>
      <c r="BVS3147" s="45"/>
      <c r="BVT3147" s="45"/>
      <c r="BVU3147" s="45"/>
      <c r="BVV3147" s="45"/>
      <c r="BVW3147" s="45"/>
      <c r="BVX3147" s="45"/>
      <c r="BVY3147" s="45"/>
      <c r="BVZ3147" s="45"/>
      <c r="BWA3147" s="45"/>
      <c r="BWB3147" s="45"/>
      <c r="BWC3147" s="45"/>
      <c r="BWD3147" s="45"/>
      <c r="BWE3147" s="45"/>
      <c r="BWF3147" s="45"/>
      <c r="BWG3147" s="45"/>
      <c r="BWH3147" s="45"/>
      <c r="BWI3147" s="45"/>
      <c r="BWJ3147" s="45"/>
      <c r="BWK3147" s="45"/>
      <c r="BWL3147" s="45"/>
      <c r="BWM3147" s="45"/>
      <c r="BWN3147" s="45"/>
      <c r="BWO3147" s="45"/>
      <c r="BWP3147" s="45"/>
      <c r="BWQ3147" s="45"/>
      <c r="BWR3147" s="45"/>
      <c r="BWS3147" s="45"/>
      <c r="BWT3147" s="45"/>
      <c r="BWU3147" s="45"/>
      <c r="BWV3147" s="45"/>
      <c r="BWW3147" s="45"/>
      <c r="BWX3147" s="45"/>
      <c r="BWY3147" s="45"/>
      <c r="BWZ3147" s="45"/>
      <c r="BXA3147" s="45"/>
      <c r="BXB3147" s="45"/>
      <c r="BXC3147" s="45"/>
      <c r="BXD3147" s="45"/>
      <c r="BXE3147" s="45"/>
      <c r="BXF3147" s="45"/>
      <c r="BXG3147" s="45"/>
      <c r="BXH3147" s="45"/>
      <c r="BXI3147" s="45"/>
      <c r="BXJ3147" s="45"/>
      <c r="BXK3147" s="45"/>
      <c r="BXL3147" s="45"/>
      <c r="BXM3147" s="45"/>
      <c r="BXN3147" s="45"/>
      <c r="BXO3147" s="45"/>
      <c r="BXP3147" s="45"/>
      <c r="BXQ3147" s="45"/>
      <c r="BXR3147" s="45"/>
      <c r="BXS3147" s="45"/>
      <c r="BXT3147" s="45"/>
      <c r="BXU3147" s="45"/>
      <c r="BXV3147" s="45"/>
      <c r="BXW3147" s="45"/>
      <c r="BXX3147" s="45"/>
      <c r="BXY3147" s="45"/>
      <c r="BXZ3147" s="45"/>
      <c r="BYA3147" s="45"/>
      <c r="BYB3147" s="45"/>
      <c r="BYC3147" s="45"/>
      <c r="BYD3147" s="45"/>
      <c r="BYE3147" s="45"/>
      <c r="BYF3147" s="45"/>
      <c r="BYG3147" s="45"/>
      <c r="BYH3147" s="45"/>
      <c r="BYI3147" s="45"/>
      <c r="BYJ3147" s="45"/>
      <c r="BYK3147" s="45"/>
      <c r="BYL3147" s="45"/>
      <c r="BYM3147" s="45"/>
      <c r="BYN3147" s="45"/>
      <c r="BYO3147" s="45"/>
      <c r="BYP3147" s="45"/>
      <c r="BYQ3147" s="45"/>
      <c r="BYR3147" s="45"/>
      <c r="BYS3147" s="45"/>
      <c r="BYT3147" s="45"/>
      <c r="BYU3147" s="45"/>
      <c r="BYV3147" s="45"/>
      <c r="BYW3147" s="45"/>
      <c r="BYX3147" s="45"/>
      <c r="BYY3147" s="45"/>
      <c r="BYZ3147" s="45"/>
      <c r="BZA3147" s="45"/>
      <c r="BZB3147" s="45"/>
      <c r="BZC3147" s="45"/>
      <c r="BZD3147" s="45"/>
      <c r="BZE3147" s="45"/>
      <c r="BZF3147" s="45"/>
      <c r="BZG3147" s="45"/>
      <c r="BZH3147" s="45"/>
      <c r="BZI3147" s="45"/>
      <c r="BZJ3147" s="45"/>
      <c r="BZK3147" s="45"/>
      <c r="BZL3147" s="45"/>
      <c r="BZM3147" s="45"/>
      <c r="BZN3147" s="45"/>
      <c r="BZO3147" s="45"/>
      <c r="BZP3147" s="45"/>
      <c r="BZQ3147" s="45"/>
      <c r="BZR3147" s="45"/>
      <c r="BZS3147" s="45"/>
      <c r="BZT3147" s="45"/>
      <c r="BZU3147" s="45"/>
      <c r="BZV3147" s="45"/>
      <c r="BZW3147" s="45"/>
      <c r="BZX3147" s="45"/>
      <c r="BZY3147" s="45"/>
      <c r="BZZ3147" s="45"/>
      <c r="CAA3147" s="45"/>
      <c r="CAB3147" s="45"/>
      <c r="CAC3147" s="45"/>
      <c r="CAD3147" s="45"/>
      <c r="CAE3147" s="45"/>
      <c r="CAF3147" s="45"/>
      <c r="CAG3147" s="45"/>
      <c r="CAH3147" s="45"/>
      <c r="CAI3147" s="45"/>
      <c r="CAJ3147" s="45"/>
      <c r="CAK3147" s="45"/>
      <c r="CAL3147" s="45"/>
      <c r="CAM3147" s="45"/>
      <c r="CAN3147" s="45"/>
      <c r="CAO3147" s="45"/>
      <c r="CAP3147" s="45"/>
      <c r="CAQ3147" s="45"/>
      <c r="CAR3147" s="45"/>
      <c r="CAS3147" s="45"/>
      <c r="CAT3147" s="45"/>
      <c r="CAU3147" s="45"/>
      <c r="CAV3147" s="45"/>
      <c r="CAW3147" s="45"/>
      <c r="CAX3147" s="45"/>
      <c r="CAY3147" s="45"/>
      <c r="CAZ3147" s="45"/>
      <c r="CBA3147" s="45"/>
      <c r="CBB3147" s="45"/>
      <c r="CBC3147" s="45"/>
      <c r="CBD3147" s="45"/>
      <c r="CBE3147" s="45"/>
      <c r="CBF3147" s="45"/>
      <c r="CBG3147" s="45"/>
      <c r="CBH3147" s="45"/>
      <c r="CBI3147" s="45"/>
      <c r="CBJ3147" s="45"/>
      <c r="CBK3147" s="45"/>
      <c r="CBL3147" s="45"/>
      <c r="CBM3147" s="45"/>
      <c r="CBN3147" s="45"/>
      <c r="CBO3147" s="45"/>
      <c r="CBP3147" s="45"/>
      <c r="CBQ3147" s="45"/>
      <c r="CBR3147" s="45"/>
      <c r="CBS3147" s="45"/>
      <c r="CBT3147" s="45"/>
      <c r="CBU3147" s="45"/>
      <c r="CBV3147" s="45"/>
      <c r="CBW3147" s="45"/>
      <c r="CBX3147" s="45"/>
      <c r="CBY3147" s="45"/>
      <c r="CBZ3147" s="45"/>
      <c r="CCA3147" s="45"/>
      <c r="CCB3147" s="45"/>
      <c r="CCC3147" s="45"/>
      <c r="CCD3147" s="45"/>
      <c r="CCE3147" s="45"/>
      <c r="CCF3147" s="45"/>
      <c r="CCG3147" s="45"/>
      <c r="CCH3147" s="45"/>
      <c r="CCI3147" s="45"/>
      <c r="CCJ3147" s="45"/>
      <c r="CCK3147" s="45"/>
      <c r="CCL3147" s="45"/>
      <c r="CCM3147" s="45"/>
      <c r="CCN3147" s="45"/>
      <c r="CCO3147" s="45"/>
      <c r="CCP3147" s="45"/>
      <c r="CCQ3147" s="45"/>
      <c r="CCR3147" s="45"/>
      <c r="CCS3147" s="45"/>
      <c r="CCT3147" s="45"/>
      <c r="CCU3147" s="45"/>
      <c r="CCV3147" s="45"/>
      <c r="CCW3147" s="45"/>
      <c r="CCX3147" s="45"/>
      <c r="CCY3147" s="45"/>
      <c r="CCZ3147" s="45"/>
      <c r="CDA3147" s="45"/>
      <c r="CDB3147" s="45"/>
      <c r="CDC3147" s="45"/>
      <c r="CDD3147" s="45"/>
      <c r="CDE3147" s="45"/>
      <c r="CDF3147" s="45"/>
      <c r="CDG3147" s="45"/>
      <c r="CDH3147" s="45"/>
      <c r="CDI3147" s="45"/>
      <c r="CDJ3147" s="45"/>
      <c r="CDK3147" s="45"/>
      <c r="CDL3147" s="45"/>
      <c r="CDM3147" s="45"/>
      <c r="CDN3147" s="45"/>
      <c r="CDO3147" s="45"/>
      <c r="CDP3147" s="45"/>
      <c r="CDQ3147" s="45"/>
      <c r="CDR3147" s="45"/>
      <c r="CDS3147" s="45"/>
      <c r="CDT3147" s="45"/>
      <c r="CDU3147" s="45"/>
      <c r="CDV3147" s="45"/>
      <c r="CDW3147" s="45"/>
      <c r="CDX3147" s="45"/>
      <c r="CDY3147" s="45"/>
      <c r="CDZ3147" s="45"/>
      <c r="CEA3147" s="45"/>
      <c r="CEB3147" s="45"/>
      <c r="CEC3147" s="45"/>
      <c r="CED3147" s="45"/>
      <c r="CEE3147" s="45"/>
      <c r="CEF3147" s="45"/>
      <c r="CEG3147" s="45"/>
      <c r="CEH3147" s="45"/>
      <c r="CEI3147" s="45"/>
      <c r="CEJ3147" s="45"/>
      <c r="CEK3147" s="45"/>
      <c r="CEL3147" s="45"/>
      <c r="CEM3147" s="45"/>
      <c r="CEN3147" s="45"/>
      <c r="CEO3147" s="45"/>
      <c r="CEP3147" s="45"/>
      <c r="CEQ3147" s="45"/>
      <c r="CER3147" s="45"/>
      <c r="CES3147" s="45"/>
      <c r="CET3147" s="45"/>
      <c r="CEU3147" s="45"/>
      <c r="CEV3147" s="45"/>
      <c r="CEW3147" s="45"/>
      <c r="CEX3147" s="45"/>
      <c r="CEY3147" s="45"/>
      <c r="CEZ3147" s="45"/>
      <c r="CFA3147" s="45"/>
      <c r="CFB3147" s="45"/>
      <c r="CFC3147" s="45"/>
      <c r="CFD3147" s="45"/>
      <c r="CFE3147" s="45"/>
      <c r="CFF3147" s="45"/>
      <c r="CFG3147" s="45"/>
      <c r="CFH3147" s="45"/>
      <c r="CFI3147" s="45"/>
      <c r="CFJ3147" s="45"/>
      <c r="CFK3147" s="45"/>
      <c r="CFL3147" s="45"/>
      <c r="CFM3147" s="45"/>
      <c r="CFN3147" s="45"/>
      <c r="CFO3147" s="45"/>
      <c r="CFP3147" s="45"/>
      <c r="CFQ3147" s="45"/>
      <c r="CFR3147" s="45"/>
      <c r="CFS3147" s="45"/>
      <c r="CFT3147" s="45"/>
      <c r="CFU3147" s="45"/>
      <c r="CFV3147" s="45"/>
      <c r="CFW3147" s="45"/>
      <c r="CFX3147" s="45"/>
      <c r="CFY3147" s="45"/>
      <c r="CFZ3147" s="45"/>
      <c r="CGA3147" s="45"/>
      <c r="CGB3147" s="45"/>
      <c r="CGC3147" s="45"/>
      <c r="CGD3147" s="45"/>
      <c r="CGE3147" s="45"/>
      <c r="CGF3147" s="45"/>
      <c r="CGG3147" s="45"/>
      <c r="CGH3147" s="45"/>
      <c r="CGI3147" s="45"/>
      <c r="CGJ3147" s="45"/>
      <c r="CGK3147" s="45"/>
      <c r="CGL3147" s="45"/>
      <c r="CGM3147" s="45"/>
      <c r="CGN3147" s="45"/>
      <c r="CGO3147" s="45"/>
      <c r="CGP3147" s="45"/>
      <c r="CGQ3147" s="45"/>
      <c r="CGR3147" s="45"/>
      <c r="CGS3147" s="45"/>
      <c r="CGT3147" s="45"/>
      <c r="CGU3147" s="45"/>
      <c r="CGV3147" s="45"/>
      <c r="CGW3147" s="45"/>
      <c r="CGX3147" s="45"/>
      <c r="CGY3147" s="45"/>
      <c r="CGZ3147" s="45"/>
      <c r="CHA3147" s="45"/>
      <c r="CHB3147" s="45"/>
      <c r="CHC3147" s="45"/>
      <c r="CHD3147" s="45"/>
      <c r="CHE3147" s="45"/>
      <c r="CHF3147" s="45"/>
      <c r="CHG3147" s="45"/>
      <c r="CHH3147" s="45"/>
      <c r="CHI3147" s="45"/>
      <c r="CHJ3147" s="45"/>
      <c r="CHK3147" s="45"/>
      <c r="CHL3147" s="45"/>
      <c r="CHM3147" s="45"/>
      <c r="CHN3147" s="45"/>
      <c r="CHO3147" s="45"/>
      <c r="CHP3147" s="45"/>
      <c r="CHQ3147" s="45"/>
      <c r="CHR3147" s="45"/>
      <c r="CHS3147" s="45"/>
      <c r="CHT3147" s="45"/>
      <c r="CHU3147" s="45"/>
      <c r="CHV3147" s="45"/>
      <c r="CHW3147" s="45"/>
      <c r="CHX3147" s="45"/>
      <c r="CHY3147" s="45"/>
      <c r="CHZ3147" s="45"/>
      <c r="CIA3147" s="45"/>
      <c r="CIB3147" s="45"/>
      <c r="CIC3147" s="45"/>
      <c r="CID3147" s="45"/>
      <c r="CIE3147" s="45"/>
      <c r="CIF3147" s="45"/>
      <c r="CIG3147" s="45"/>
      <c r="CIH3147" s="45"/>
      <c r="CII3147" s="45"/>
      <c r="CIJ3147" s="45"/>
      <c r="CIK3147" s="45"/>
      <c r="CIL3147" s="45"/>
      <c r="CIM3147" s="45"/>
      <c r="CIN3147" s="45"/>
      <c r="CIO3147" s="45"/>
      <c r="CIP3147" s="45"/>
      <c r="CIQ3147" s="45"/>
      <c r="CIR3147" s="45"/>
      <c r="CIS3147" s="45"/>
      <c r="CIT3147" s="45"/>
      <c r="CIU3147" s="45"/>
      <c r="CIV3147" s="45"/>
      <c r="CIW3147" s="45"/>
      <c r="CIX3147" s="45"/>
      <c r="CIY3147" s="45"/>
      <c r="CIZ3147" s="45"/>
      <c r="CJA3147" s="45"/>
      <c r="CJB3147" s="45"/>
      <c r="CJC3147" s="45"/>
      <c r="CJD3147" s="45"/>
      <c r="CJE3147" s="45"/>
      <c r="CJF3147" s="45"/>
      <c r="CJG3147" s="45"/>
      <c r="CJH3147" s="45"/>
      <c r="CJI3147" s="45"/>
      <c r="CJJ3147" s="45"/>
      <c r="CJK3147" s="45"/>
      <c r="CJL3147" s="45"/>
      <c r="CJM3147" s="45"/>
      <c r="CJN3147" s="45"/>
      <c r="CJO3147" s="45"/>
      <c r="CJP3147" s="45"/>
      <c r="CJQ3147" s="45"/>
      <c r="CJR3147" s="45"/>
      <c r="CJS3147" s="45"/>
      <c r="CJT3147" s="45"/>
      <c r="CJU3147" s="45"/>
      <c r="CJV3147" s="45"/>
      <c r="CJW3147" s="45"/>
      <c r="CJX3147" s="45"/>
      <c r="CJY3147" s="45"/>
      <c r="CJZ3147" s="45"/>
      <c r="CKA3147" s="45"/>
      <c r="CKB3147" s="45"/>
      <c r="CKC3147" s="45"/>
      <c r="CKD3147" s="45"/>
      <c r="CKE3147" s="45"/>
      <c r="CKF3147" s="45"/>
      <c r="CKG3147" s="45"/>
      <c r="CKH3147" s="45"/>
      <c r="CKI3147" s="45"/>
      <c r="CKJ3147" s="45"/>
      <c r="CKK3147" s="45"/>
      <c r="CKL3147" s="45"/>
      <c r="CKM3147" s="45"/>
      <c r="CKN3147" s="45"/>
      <c r="CKO3147" s="45"/>
      <c r="CKP3147" s="45"/>
      <c r="CKQ3147" s="45"/>
      <c r="CKR3147" s="45"/>
      <c r="CKS3147" s="45"/>
      <c r="CKT3147" s="45"/>
      <c r="CKU3147" s="45"/>
      <c r="CKV3147" s="45"/>
      <c r="CKW3147" s="45"/>
      <c r="CKX3147" s="45"/>
      <c r="CKY3147" s="45"/>
      <c r="CKZ3147" s="45"/>
      <c r="CLA3147" s="45"/>
      <c r="CLB3147" s="45"/>
      <c r="CLC3147" s="45"/>
      <c r="CLD3147" s="45"/>
      <c r="CLE3147" s="45"/>
      <c r="CLF3147" s="45"/>
      <c r="CLG3147" s="45"/>
      <c r="CLH3147" s="45"/>
      <c r="CLI3147" s="45"/>
      <c r="CLJ3147" s="45"/>
      <c r="CLK3147" s="45"/>
      <c r="CLL3147" s="45"/>
      <c r="CLM3147" s="45"/>
      <c r="CLN3147" s="45"/>
      <c r="CLO3147" s="45"/>
      <c r="CLP3147" s="45"/>
      <c r="CLQ3147" s="45"/>
      <c r="CLR3147" s="45"/>
      <c r="CLS3147" s="45"/>
      <c r="CLT3147" s="45"/>
      <c r="CLU3147" s="45"/>
      <c r="CLV3147" s="45"/>
      <c r="CLW3147" s="45"/>
      <c r="CLX3147" s="45"/>
      <c r="CLY3147" s="45"/>
      <c r="CLZ3147" s="45"/>
      <c r="CMA3147" s="45"/>
      <c r="CMB3147" s="45"/>
      <c r="CMC3147" s="45"/>
      <c r="CMD3147" s="45"/>
      <c r="CME3147" s="45"/>
      <c r="CMF3147" s="45"/>
      <c r="CMG3147" s="45"/>
      <c r="CMH3147" s="45"/>
      <c r="CMI3147" s="45"/>
      <c r="CMJ3147" s="45"/>
      <c r="CMK3147" s="45"/>
      <c r="CML3147" s="45"/>
      <c r="CMM3147" s="45"/>
      <c r="CMN3147" s="45"/>
      <c r="CMO3147" s="45"/>
      <c r="CMP3147" s="45"/>
      <c r="CMQ3147" s="45"/>
      <c r="CMR3147" s="45"/>
      <c r="CMS3147" s="45"/>
      <c r="CMT3147" s="45"/>
      <c r="CMU3147" s="45"/>
      <c r="CMV3147" s="45"/>
      <c r="CMW3147" s="45"/>
      <c r="CMX3147" s="45"/>
      <c r="CMY3147" s="45"/>
      <c r="CMZ3147" s="45"/>
      <c r="CNA3147" s="45"/>
      <c r="CNB3147" s="45"/>
      <c r="CNC3147" s="45"/>
      <c r="CND3147" s="45"/>
      <c r="CNE3147" s="45"/>
      <c r="CNF3147" s="45"/>
      <c r="CNG3147" s="45"/>
      <c r="CNH3147" s="45"/>
      <c r="CNI3147" s="45"/>
      <c r="CNJ3147" s="45"/>
      <c r="CNK3147" s="45"/>
      <c r="CNL3147" s="45"/>
      <c r="CNM3147" s="45"/>
      <c r="CNN3147" s="45"/>
      <c r="CNO3147" s="45"/>
      <c r="CNP3147" s="45"/>
      <c r="CNQ3147" s="45"/>
      <c r="CNR3147" s="45"/>
      <c r="CNS3147" s="45"/>
      <c r="CNT3147" s="45"/>
      <c r="CNU3147" s="45"/>
      <c r="CNV3147" s="45"/>
      <c r="CNW3147" s="45"/>
      <c r="CNX3147" s="45"/>
      <c r="CNY3147" s="45"/>
      <c r="CNZ3147" s="45"/>
      <c r="COA3147" s="45"/>
      <c r="COB3147" s="45"/>
      <c r="COC3147" s="45"/>
      <c r="COD3147" s="45"/>
      <c r="COE3147" s="45"/>
      <c r="COF3147" s="45"/>
      <c r="COG3147" s="45"/>
      <c r="COH3147" s="45"/>
      <c r="COI3147" s="45"/>
      <c r="COJ3147" s="45"/>
      <c r="COK3147" s="45"/>
      <c r="COL3147" s="45"/>
      <c r="COM3147" s="45"/>
      <c r="CON3147" s="45"/>
      <c r="COO3147" s="45"/>
      <c r="COP3147" s="45"/>
      <c r="COQ3147" s="45"/>
      <c r="COR3147" s="45"/>
      <c r="COS3147" s="45"/>
      <c r="COT3147" s="45"/>
      <c r="COU3147" s="45"/>
      <c r="COV3147" s="45"/>
      <c r="COW3147" s="45"/>
      <c r="COX3147" s="45"/>
      <c r="COY3147" s="45"/>
      <c r="COZ3147" s="45"/>
      <c r="CPA3147" s="45"/>
      <c r="CPB3147" s="45"/>
      <c r="CPC3147" s="45"/>
      <c r="CPD3147" s="45"/>
      <c r="CPE3147" s="45"/>
      <c r="CPF3147" s="45"/>
      <c r="CPG3147" s="45"/>
      <c r="CPH3147" s="45"/>
      <c r="CPI3147" s="45"/>
      <c r="CPJ3147" s="45"/>
      <c r="CPK3147" s="45"/>
      <c r="CPL3147" s="45"/>
      <c r="CPM3147" s="45"/>
      <c r="CPN3147" s="45"/>
      <c r="CPO3147" s="45"/>
      <c r="CPP3147" s="45"/>
      <c r="CPQ3147" s="45"/>
      <c r="CPR3147" s="45"/>
      <c r="CPS3147" s="45"/>
      <c r="CPT3147" s="45"/>
      <c r="CPU3147" s="45"/>
      <c r="CPV3147" s="45"/>
      <c r="CPW3147" s="45"/>
      <c r="CPX3147" s="45"/>
      <c r="CPY3147" s="45"/>
      <c r="CPZ3147" s="45"/>
      <c r="CQA3147" s="45"/>
      <c r="CQB3147" s="45"/>
      <c r="CQC3147" s="45"/>
      <c r="CQD3147" s="45"/>
      <c r="CQE3147" s="45"/>
      <c r="CQF3147" s="45"/>
      <c r="CQG3147" s="45"/>
      <c r="CQH3147" s="45"/>
      <c r="CQI3147" s="45"/>
      <c r="CQJ3147" s="45"/>
      <c r="CQK3147" s="45"/>
      <c r="CQL3147" s="45"/>
      <c r="CQM3147" s="45"/>
      <c r="CQN3147" s="45"/>
      <c r="CQO3147" s="45"/>
      <c r="CQP3147" s="45"/>
      <c r="CQQ3147" s="45"/>
      <c r="CQR3147" s="45"/>
      <c r="CQS3147" s="45"/>
      <c r="CQT3147" s="45"/>
      <c r="CQU3147" s="45"/>
      <c r="CQV3147" s="45"/>
      <c r="CQW3147" s="45"/>
      <c r="CQX3147" s="45"/>
      <c r="CQY3147" s="45"/>
      <c r="CQZ3147" s="45"/>
      <c r="CRA3147" s="45"/>
      <c r="CRB3147" s="45"/>
      <c r="CRC3147" s="45"/>
      <c r="CRD3147" s="45"/>
      <c r="CRE3147" s="45"/>
      <c r="CRF3147" s="45"/>
      <c r="CRG3147" s="45"/>
      <c r="CRH3147" s="45"/>
      <c r="CRI3147" s="45"/>
      <c r="CRJ3147" s="45"/>
      <c r="CRK3147" s="45"/>
      <c r="CRL3147" s="45"/>
      <c r="CRM3147" s="45"/>
      <c r="CRN3147" s="45"/>
      <c r="CRO3147" s="45"/>
      <c r="CRP3147" s="45"/>
      <c r="CRQ3147" s="45"/>
      <c r="CRR3147" s="45"/>
      <c r="CRS3147" s="45"/>
      <c r="CRT3147" s="45"/>
      <c r="CRU3147" s="45"/>
      <c r="CRV3147" s="45"/>
      <c r="CRW3147" s="45"/>
      <c r="CRX3147" s="45"/>
      <c r="CRY3147" s="45"/>
      <c r="CRZ3147" s="45"/>
      <c r="CSA3147" s="45"/>
      <c r="CSB3147" s="45"/>
      <c r="CSC3147" s="45"/>
      <c r="CSD3147" s="45"/>
      <c r="CSE3147" s="45"/>
      <c r="CSF3147" s="45"/>
      <c r="CSG3147" s="45"/>
      <c r="CSH3147" s="45"/>
      <c r="CSI3147" s="45"/>
      <c r="CSJ3147" s="45"/>
      <c r="CSK3147" s="45"/>
      <c r="CSL3147" s="45"/>
      <c r="CSM3147" s="45"/>
      <c r="CSN3147" s="45"/>
      <c r="CSO3147" s="45"/>
      <c r="CSP3147" s="45"/>
      <c r="CSQ3147" s="45"/>
      <c r="CSR3147" s="45"/>
      <c r="CSS3147" s="45"/>
      <c r="CST3147" s="45"/>
      <c r="CSU3147" s="45"/>
      <c r="CSV3147" s="45"/>
      <c r="CSW3147" s="45"/>
      <c r="CSX3147" s="45"/>
      <c r="CSY3147" s="45"/>
      <c r="CSZ3147" s="45"/>
      <c r="CTA3147" s="45"/>
      <c r="CTB3147" s="45"/>
      <c r="CTC3147" s="45"/>
      <c r="CTD3147" s="45"/>
      <c r="CTE3147" s="45"/>
      <c r="CTF3147" s="45"/>
      <c r="CTG3147" s="45"/>
      <c r="CTH3147" s="45"/>
      <c r="CTI3147" s="45"/>
      <c r="CTJ3147" s="45"/>
      <c r="CTK3147" s="45"/>
      <c r="CTL3147" s="45"/>
      <c r="CTM3147" s="45"/>
      <c r="CTN3147" s="45"/>
      <c r="CTO3147" s="45"/>
      <c r="CTP3147" s="45"/>
      <c r="CTQ3147" s="45"/>
      <c r="CTR3147" s="45"/>
      <c r="CTS3147" s="45"/>
      <c r="CTT3147" s="45"/>
      <c r="CTU3147" s="45"/>
      <c r="CTV3147" s="45"/>
      <c r="CTW3147" s="45"/>
      <c r="CTX3147" s="45"/>
      <c r="CTY3147" s="45"/>
      <c r="CTZ3147" s="45"/>
      <c r="CUA3147" s="45"/>
      <c r="CUB3147" s="45"/>
      <c r="CUC3147" s="45"/>
      <c r="CUD3147" s="45"/>
      <c r="CUE3147" s="45"/>
      <c r="CUF3147" s="45"/>
      <c r="CUG3147" s="45"/>
      <c r="CUH3147" s="45"/>
      <c r="CUI3147" s="45"/>
      <c r="CUJ3147" s="45"/>
      <c r="CUK3147" s="45"/>
      <c r="CUL3147" s="45"/>
      <c r="CUM3147" s="45"/>
      <c r="CUN3147" s="45"/>
      <c r="CUO3147" s="45"/>
      <c r="CUP3147" s="45"/>
      <c r="CUQ3147" s="45"/>
      <c r="CUR3147" s="45"/>
      <c r="CUS3147" s="45"/>
      <c r="CUT3147" s="45"/>
      <c r="CUU3147" s="45"/>
      <c r="CUV3147" s="45"/>
      <c r="CUW3147" s="45"/>
      <c r="CUX3147" s="45"/>
      <c r="CUY3147" s="45"/>
      <c r="CUZ3147" s="45"/>
      <c r="CVA3147" s="45"/>
      <c r="CVB3147" s="45"/>
      <c r="CVC3147" s="45"/>
      <c r="CVD3147" s="45"/>
      <c r="CVE3147" s="45"/>
      <c r="CVF3147" s="45"/>
      <c r="CVG3147" s="45"/>
      <c r="CVH3147" s="45"/>
      <c r="CVI3147" s="45"/>
      <c r="CVJ3147" s="45"/>
      <c r="CVK3147" s="45"/>
      <c r="CVL3147" s="45"/>
      <c r="CVM3147" s="45"/>
      <c r="CVN3147" s="45"/>
      <c r="CVO3147" s="45"/>
      <c r="CVP3147" s="45"/>
      <c r="CVQ3147" s="45"/>
      <c r="CVR3147" s="45"/>
      <c r="CVS3147" s="45"/>
      <c r="CVT3147" s="45"/>
      <c r="CVU3147" s="45"/>
      <c r="CVV3147" s="45"/>
      <c r="CVW3147" s="45"/>
      <c r="CVX3147" s="45"/>
      <c r="CVY3147" s="45"/>
      <c r="CVZ3147" s="45"/>
      <c r="CWA3147" s="45"/>
      <c r="CWB3147" s="45"/>
      <c r="CWC3147" s="45"/>
      <c r="CWD3147" s="45"/>
      <c r="CWE3147" s="45"/>
      <c r="CWF3147" s="45"/>
      <c r="CWG3147" s="45"/>
      <c r="CWH3147" s="45"/>
      <c r="CWI3147" s="45"/>
      <c r="CWJ3147" s="45"/>
      <c r="CWK3147" s="45"/>
      <c r="CWL3147" s="45"/>
      <c r="CWM3147" s="45"/>
      <c r="CWN3147" s="45"/>
      <c r="CWO3147" s="45"/>
      <c r="CWP3147" s="45"/>
      <c r="CWQ3147" s="45"/>
      <c r="CWR3147" s="45"/>
      <c r="CWS3147" s="45"/>
      <c r="CWT3147" s="45"/>
      <c r="CWU3147" s="45"/>
      <c r="CWV3147" s="45"/>
      <c r="CWW3147" s="45"/>
      <c r="CWX3147" s="45"/>
      <c r="CWY3147" s="45"/>
      <c r="CWZ3147" s="45"/>
      <c r="CXA3147" s="45"/>
      <c r="CXB3147" s="45"/>
      <c r="CXC3147" s="45"/>
      <c r="CXD3147" s="45"/>
      <c r="CXE3147" s="45"/>
      <c r="CXF3147" s="45"/>
      <c r="CXG3147" s="45"/>
      <c r="CXH3147" s="45"/>
      <c r="CXI3147" s="45"/>
      <c r="CXJ3147" s="45"/>
      <c r="CXK3147" s="45"/>
      <c r="CXL3147" s="45"/>
      <c r="CXM3147" s="45"/>
      <c r="CXN3147" s="45"/>
      <c r="CXO3147" s="45"/>
      <c r="CXP3147" s="45"/>
      <c r="CXQ3147" s="45"/>
      <c r="CXR3147" s="45"/>
      <c r="CXS3147" s="45"/>
      <c r="CXT3147" s="45"/>
      <c r="CXU3147" s="45"/>
      <c r="CXV3147" s="45"/>
      <c r="CXW3147" s="45"/>
      <c r="CXX3147" s="45"/>
      <c r="CXY3147" s="45"/>
      <c r="CXZ3147" s="45"/>
      <c r="CYA3147" s="45"/>
      <c r="CYB3147" s="45"/>
      <c r="CYC3147" s="45"/>
      <c r="CYD3147" s="45"/>
      <c r="CYE3147" s="45"/>
      <c r="CYF3147" s="45"/>
      <c r="CYG3147" s="45"/>
      <c r="CYH3147" s="45"/>
      <c r="CYI3147" s="45"/>
      <c r="CYJ3147" s="45"/>
      <c r="CYK3147" s="45"/>
      <c r="CYL3147" s="45"/>
      <c r="CYM3147" s="45"/>
      <c r="CYN3147" s="45"/>
      <c r="CYO3147" s="45"/>
      <c r="CYP3147" s="45"/>
      <c r="CYQ3147" s="45"/>
      <c r="CYR3147" s="45"/>
      <c r="CYS3147" s="45"/>
      <c r="CYT3147" s="45"/>
      <c r="CYU3147" s="45"/>
      <c r="CYV3147" s="45"/>
      <c r="CYW3147" s="45"/>
      <c r="CYX3147" s="45"/>
      <c r="CYY3147" s="45"/>
      <c r="CYZ3147" s="45"/>
      <c r="CZA3147" s="45"/>
      <c r="CZB3147" s="45"/>
      <c r="CZC3147" s="45"/>
      <c r="CZD3147" s="45"/>
      <c r="CZE3147" s="45"/>
      <c r="CZF3147" s="45"/>
      <c r="CZG3147" s="45"/>
      <c r="CZH3147" s="45"/>
      <c r="CZI3147" s="45"/>
      <c r="CZJ3147" s="45"/>
      <c r="CZK3147" s="45"/>
      <c r="CZL3147" s="45"/>
      <c r="CZM3147" s="45"/>
      <c r="CZN3147" s="45"/>
      <c r="CZO3147" s="45"/>
      <c r="CZP3147" s="45"/>
      <c r="CZQ3147" s="45"/>
      <c r="CZR3147" s="45"/>
      <c r="CZS3147" s="45"/>
      <c r="CZT3147" s="45"/>
      <c r="CZU3147" s="45"/>
      <c r="CZV3147" s="45"/>
      <c r="CZW3147" s="45"/>
      <c r="CZX3147" s="45"/>
      <c r="CZY3147" s="45"/>
      <c r="CZZ3147" s="45"/>
      <c r="DAA3147" s="45"/>
      <c r="DAB3147" s="45"/>
      <c r="DAC3147" s="45"/>
      <c r="DAD3147" s="45"/>
      <c r="DAE3147" s="45"/>
      <c r="DAF3147" s="45"/>
      <c r="DAG3147" s="45"/>
      <c r="DAH3147" s="45"/>
      <c r="DAI3147" s="45"/>
      <c r="DAJ3147" s="45"/>
      <c r="DAK3147" s="45"/>
      <c r="DAL3147" s="45"/>
      <c r="DAM3147" s="45"/>
      <c r="DAN3147" s="45"/>
      <c r="DAO3147" s="45"/>
      <c r="DAP3147" s="45"/>
      <c r="DAQ3147" s="45"/>
      <c r="DAR3147" s="45"/>
      <c r="DAS3147" s="45"/>
      <c r="DAT3147" s="45"/>
      <c r="DAU3147" s="45"/>
      <c r="DAV3147" s="45"/>
      <c r="DAW3147" s="45"/>
      <c r="DAX3147" s="45"/>
      <c r="DAY3147" s="45"/>
      <c r="DAZ3147" s="45"/>
      <c r="DBA3147" s="45"/>
      <c r="DBB3147" s="45"/>
      <c r="DBC3147" s="45"/>
      <c r="DBD3147" s="45"/>
      <c r="DBE3147" s="45"/>
      <c r="DBF3147" s="45"/>
      <c r="DBG3147" s="45"/>
      <c r="DBH3147" s="45"/>
      <c r="DBI3147" s="45"/>
      <c r="DBJ3147" s="45"/>
      <c r="DBK3147" s="45"/>
      <c r="DBL3147" s="45"/>
      <c r="DBM3147" s="45"/>
      <c r="DBN3147" s="45"/>
      <c r="DBO3147" s="45"/>
      <c r="DBP3147" s="45"/>
      <c r="DBQ3147" s="45"/>
      <c r="DBR3147" s="45"/>
      <c r="DBS3147" s="45"/>
      <c r="DBT3147" s="45"/>
      <c r="DBU3147" s="45"/>
      <c r="DBV3147" s="45"/>
      <c r="DBW3147" s="45"/>
      <c r="DBX3147" s="45"/>
      <c r="DBY3147" s="45"/>
      <c r="DBZ3147" s="45"/>
      <c r="DCA3147" s="45"/>
      <c r="DCB3147" s="45"/>
      <c r="DCC3147" s="45"/>
      <c r="DCD3147" s="45"/>
      <c r="DCE3147" s="45"/>
      <c r="DCF3147" s="45"/>
      <c r="DCG3147" s="45"/>
      <c r="DCH3147" s="45"/>
      <c r="DCI3147" s="45"/>
      <c r="DCJ3147" s="45"/>
      <c r="DCK3147" s="45"/>
      <c r="DCL3147" s="45"/>
      <c r="DCM3147" s="45"/>
      <c r="DCN3147" s="45"/>
      <c r="DCO3147" s="45"/>
      <c r="DCP3147" s="45"/>
      <c r="DCQ3147" s="45"/>
      <c r="DCR3147" s="45"/>
      <c r="DCS3147" s="45"/>
      <c r="DCT3147" s="45"/>
      <c r="DCU3147" s="45"/>
      <c r="DCV3147" s="45"/>
      <c r="DCW3147" s="45"/>
      <c r="DCX3147" s="45"/>
      <c r="DCY3147" s="45"/>
      <c r="DCZ3147" s="45"/>
      <c r="DDA3147" s="45"/>
      <c r="DDB3147" s="45"/>
      <c r="DDC3147" s="45"/>
      <c r="DDD3147" s="45"/>
      <c r="DDE3147" s="45"/>
      <c r="DDF3147" s="45"/>
      <c r="DDG3147" s="45"/>
      <c r="DDH3147" s="45"/>
      <c r="DDI3147" s="45"/>
      <c r="DDJ3147" s="45"/>
      <c r="DDK3147" s="45"/>
      <c r="DDL3147" s="45"/>
      <c r="DDM3147" s="45"/>
      <c r="DDN3147" s="45"/>
      <c r="DDO3147" s="45"/>
      <c r="DDP3147" s="45"/>
      <c r="DDQ3147" s="45"/>
      <c r="DDR3147" s="45"/>
      <c r="DDS3147" s="45"/>
      <c r="DDT3147" s="45"/>
      <c r="DDU3147" s="45"/>
      <c r="DDV3147" s="45"/>
      <c r="DDW3147" s="45"/>
      <c r="DDX3147" s="45"/>
      <c r="DDY3147" s="45"/>
      <c r="DDZ3147" s="45"/>
      <c r="DEA3147" s="45"/>
      <c r="DEB3147" s="45"/>
      <c r="DEC3147" s="45"/>
      <c r="DED3147" s="45"/>
      <c r="DEE3147" s="45"/>
      <c r="DEF3147" s="45"/>
      <c r="DEG3147" s="45"/>
      <c r="DEH3147" s="45"/>
      <c r="DEI3147" s="45"/>
      <c r="DEJ3147" s="45"/>
      <c r="DEK3147" s="45"/>
      <c r="DEL3147" s="45"/>
      <c r="DEM3147" s="45"/>
      <c r="DEN3147" s="45"/>
      <c r="DEO3147" s="45"/>
      <c r="DEP3147" s="45"/>
      <c r="DEQ3147" s="45"/>
      <c r="DER3147" s="45"/>
      <c r="DES3147" s="45"/>
      <c r="DET3147" s="45"/>
      <c r="DEU3147" s="45"/>
      <c r="DEV3147" s="45"/>
      <c r="DEW3147" s="45"/>
      <c r="DEX3147" s="45"/>
      <c r="DEY3147" s="45"/>
      <c r="DEZ3147" s="45"/>
      <c r="DFA3147" s="45"/>
      <c r="DFB3147" s="45"/>
      <c r="DFC3147" s="45"/>
      <c r="DFD3147" s="45"/>
      <c r="DFE3147" s="45"/>
      <c r="DFF3147" s="45"/>
      <c r="DFG3147" s="45"/>
      <c r="DFH3147" s="45"/>
      <c r="DFI3147" s="45"/>
      <c r="DFJ3147" s="45"/>
      <c r="DFK3147" s="45"/>
      <c r="DFL3147" s="45"/>
      <c r="DFM3147" s="45"/>
      <c r="DFN3147" s="45"/>
      <c r="DFO3147" s="45"/>
      <c r="DFP3147" s="45"/>
      <c r="DFQ3147" s="45"/>
      <c r="DFR3147" s="45"/>
      <c r="DFS3147" s="45"/>
      <c r="DFT3147" s="45"/>
      <c r="DFU3147" s="45"/>
      <c r="DFV3147" s="45"/>
      <c r="DFW3147" s="45"/>
      <c r="DFX3147" s="45"/>
      <c r="DFY3147" s="45"/>
      <c r="DFZ3147" s="45"/>
      <c r="DGA3147" s="45"/>
      <c r="DGB3147" s="45"/>
      <c r="DGC3147" s="45"/>
      <c r="DGD3147" s="45"/>
      <c r="DGE3147" s="45"/>
      <c r="DGF3147" s="45"/>
      <c r="DGG3147" s="45"/>
      <c r="DGH3147" s="45"/>
      <c r="DGI3147" s="45"/>
      <c r="DGJ3147" s="45"/>
      <c r="DGK3147" s="45"/>
      <c r="DGL3147" s="45"/>
      <c r="DGM3147" s="45"/>
      <c r="DGN3147" s="45"/>
      <c r="DGO3147" s="45"/>
      <c r="DGP3147" s="45"/>
      <c r="DGQ3147" s="45"/>
      <c r="DGR3147" s="45"/>
      <c r="DGS3147" s="45"/>
      <c r="DGT3147" s="45"/>
      <c r="DGU3147" s="45"/>
      <c r="DGV3147" s="45"/>
      <c r="DGW3147" s="45"/>
      <c r="DGX3147" s="45"/>
      <c r="DGY3147" s="45"/>
      <c r="DGZ3147" s="45"/>
      <c r="DHA3147" s="45"/>
      <c r="DHB3147" s="45"/>
      <c r="DHC3147" s="45"/>
      <c r="DHD3147" s="45"/>
      <c r="DHE3147" s="45"/>
      <c r="DHF3147" s="45"/>
      <c r="DHG3147" s="45"/>
      <c r="DHH3147" s="45"/>
      <c r="DHI3147" s="45"/>
      <c r="DHJ3147" s="45"/>
      <c r="DHK3147" s="45"/>
      <c r="DHL3147" s="45"/>
      <c r="DHM3147" s="45"/>
      <c r="DHN3147" s="45"/>
      <c r="DHO3147" s="45"/>
      <c r="DHP3147" s="45"/>
      <c r="DHQ3147" s="45"/>
      <c r="DHR3147" s="45"/>
      <c r="DHS3147" s="45"/>
      <c r="DHT3147" s="45"/>
      <c r="DHU3147" s="45"/>
      <c r="DHV3147" s="45"/>
      <c r="DHW3147" s="45"/>
      <c r="DHX3147" s="45"/>
      <c r="DHY3147" s="45"/>
      <c r="DHZ3147" s="45"/>
      <c r="DIA3147" s="45"/>
      <c r="DIB3147" s="45"/>
      <c r="DIC3147" s="45"/>
      <c r="DID3147" s="45"/>
      <c r="DIE3147" s="45"/>
      <c r="DIF3147" s="45"/>
      <c r="DIG3147" s="45"/>
      <c r="DIH3147" s="45"/>
      <c r="DII3147" s="45"/>
      <c r="DIJ3147" s="45"/>
      <c r="DIK3147" s="45"/>
      <c r="DIL3147" s="45"/>
      <c r="DIM3147" s="45"/>
      <c r="DIN3147" s="45"/>
      <c r="DIO3147" s="45"/>
      <c r="DIP3147" s="45"/>
      <c r="DIQ3147" s="45"/>
      <c r="DIR3147" s="45"/>
      <c r="DIS3147" s="45"/>
      <c r="DIT3147" s="45"/>
      <c r="DIU3147" s="45"/>
      <c r="DIV3147" s="45"/>
      <c r="DIW3147" s="45"/>
      <c r="DIX3147" s="45"/>
      <c r="DIY3147" s="45"/>
      <c r="DIZ3147" s="45"/>
      <c r="DJA3147" s="45"/>
      <c r="DJB3147" s="45"/>
      <c r="DJC3147" s="45"/>
      <c r="DJD3147" s="45"/>
      <c r="DJE3147" s="45"/>
      <c r="DJF3147" s="45"/>
      <c r="DJG3147" s="45"/>
      <c r="DJH3147" s="45"/>
      <c r="DJI3147" s="45"/>
      <c r="DJJ3147" s="45"/>
      <c r="DJK3147" s="45"/>
      <c r="DJL3147" s="45"/>
      <c r="DJM3147" s="45"/>
      <c r="DJN3147" s="45"/>
      <c r="DJO3147" s="45"/>
      <c r="DJP3147" s="45"/>
      <c r="DJQ3147" s="45"/>
      <c r="DJR3147" s="45"/>
      <c r="DJS3147" s="45"/>
      <c r="DJT3147" s="45"/>
      <c r="DJU3147" s="45"/>
      <c r="DJV3147" s="45"/>
      <c r="DJW3147" s="45"/>
      <c r="DJX3147" s="45"/>
      <c r="DJY3147" s="45"/>
      <c r="DJZ3147" s="45"/>
      <c r="DKA3147" s="45"/>
      <c r="DKB3147" s="45"/>
      <c r="DKC3147" s="45"/>
      <c r="DKD3147" s="45"/>
      <c r="DKE3147" s="45"/>
      <c r="DKF3147" s="45"/>
      <c r="DKG3147" s="45"/>
      <c r="DKH3147" s="45"/>
      <c r="DKI3147" s="45"/>
      <c r="DKJ3147" s="45"/>
      <c r="DKK3147" s="45"/>
      <c r="DKL3147" s="45"/>
      <c r="DKM3147" s="45"/>
      <c r="DKN3147" s="45"/>
      <c r="DKO3147" s="45"/>
      <c r="DKP3147" s="45"/>
      <c r="DKQ3147" s="45"/>
      <c r="DKR3147" s="45"/>
      <c r="DKS3147" s="45"/>
      <c r="DKT3147" s="45"/>
      <c r="DKU3147" s="45"/>
      <c r="DKV3147" s="45"/>
      <c r="DKW3147" s="45"/>
      <c r="DKX3147" s="45"/>
      <c r="DKY3147" s="45"/>
      <c r="DKZ3147" s="45"/>
      <c r="DLA3147" s="45"/>
      <c r="DLB3147" s="45"/>
      <c r="DLC3147" s="45"/>
      <c r="DLD3147" s="45"/>
      <c r="DLE3147" s="45"/>
      <c r="DLF3147" s="45"/>
      <c r="DLG3147" s="45"/>
      <c r="DLH3147" s="45"/>
      <c r="DLI3147" s="45"/>
      <c r="DLJ3147" s="45"/>
      <c r="DLK3147" s="45"/>
      <c r="DLL3147" s="45"/>
      <c r="DLM3147" s="45"/>
      <c r="DLN3147" s="45"/>
      <c r="DLO3147" s="45"/>
      <c r="DLP3147" s="45"/>
      <c r="DLQ3147" s="45"/>
      <c r="DLR3147" s="45"/>
      <c r="DLS3147" s="45"/>
      <c r="DLT3147" s="45"/>
      <c r="DLU3147" s="45"/>
      <c r="DLV3147" s="45"/>
      <c r="DLW3147" s="45"/>
      <c r="DLX3147" s="45"/>
      <c r="DLY3147" s="45"/>
      <c r="DLZ3147" s="45"/>
      <c r="DMA3147" s="45"/>
      <c r="DMB3147" s="45"/>
      <c r="DMC3147" s="45"/>
      <c r="DMD3147" s="45"/>
      <c r="DME3147" s="45"/>
      <c r="DMF3147" s="45"/>
      <c r="DMG3147" s="45"/>
      <c r="DMH3147" s="45"/>
      <c r="DMI3147" s="45"/>
      <c r="DMJ3147" s="45"/>
      <c r="DMK3147" s="45"/>
      <c r="DML3147" s="45"/>
      <c r="DMM3147" s="45"/>
      <c r="DMN3147" s="45"/>
      <c r="DMO3147" s="45"/>
      <c r="DMP3147" s="45"/>
      <c r="DMQ3147" s="45"/>
      <c r="DMR3147" s="45"/>
      <c r="DMS3147" s="45"/>
      <c r="DMT3147" s="45"/>
      <c r="DMU3147" s="45"/>
      <c r="DMV3147" s="45"/>
      <c r="DMW3147" s="45"/>
      <c r="DMX3147" s="45"/>
      <c r="DMY3147" s="45"/>
      <c r="DMZ3147" s="45"/>
      <c r="DNA3147" s="45"/>
      <c r="DNB3147" s="45"/>
      <c r="DNC3147" s="45"/>
      <c r="DND3147" s="45"/>
      <c r="DNE3147" s="45"/>
      <c r="DNF3147" s="45"/>
      <c r="DNG3147" s="45"/>
      <c r="DNH3147" s="45"/>
      <c r="DNI3147" s="45"/>
      <c r="DNJ3147" s="45"/>
      <c r="DNK3147" s="45"/>
      <c r="DNL3147" s="45"/>
      <c r="DNM3147" s="45"/>
      <c r="DNN3147" s="45"/>
      <c r="DNO3147" s="45"/>
      <c r="DNP3147" s="45"/>
      <c r="DNQ3147" s="45"/>
      <c r="DNR3147" s="45"/>
      <c r="DNS3147" s="45"/>
      <c r="DNT3147" s="45"/>
      <c r="DNU3147" s="45"/>
      <c r="DNV3147" s="45"/>
      <c r="DNW3147" s="45"/>
      <c r="DNX3147" s="45"/>
      <c r="DNY3147" s="45"/>
      <c r="DNZ3147" s="45"/>
      <c r="DOA3147" s="45"/>
      <c r="DOB3147" s="45"/>
      <c r="DOC3147" s="45"/>
      <c r="DOD3147" s="45"/>
      <c r="DOE3147" s="45"/>
      <c r="DOF3147" s="45"/>
      <c r="DOG3147" s="45"/>
      <c r="DOH3147" s="45"/>
      <c r="DOI3147" s="45"/>
      <c r="DOJ3147" s="45"/>
      <c r="DOK3147" s="45"/>
      <c r="DOL3147" s="45"/>
      <c r="DOM3147" s="45"/>
      <c r="DON3147" s="45"/>
      <c r="DOO3147" s="45"/>
      <c r="DOP3147" s="45"/>
      <c r="DOQ3147" s="45"/>
      <c r="DOR3147" s="45"/>
      <c r="DOS3147" s="45"/>
      <c r="DOT3147" s="45"/>
      <c r="DOU3147" s="45"/>
      <c r="DOV3147" s="45"/>
      <c r="DOW3147" s="45"/>
      <c r="DOX3147" s="45"/>
      <c r="DOY3147" s="45"/>
      <c r="DOZ3147" s="45"/>
      <c r="DPA3147" s="45"/>
      <c r="DPB3147" s="45"/>
      <c r="DPC3147" s="45"/>
      <c r="DPD3147" s="45"/>
      <c r="DPE3147" s="45"/>
      <c r="DPF3147" s="45"/>
      <c r="DPG3147" s="45"/>
      <c r="DPH3147" s="45"/>
      <c r="DPI3147" s="45"/>
      <c r="DPJ3147" s="45"/>
      <c r="DPK3147" s="45"/>
      <c r="DPL3147" s="45"/>
      <c r="DPM3147" s="45"/>
      <c r="DPN3147" s="45"/>
      <c r="DPO3147" s="45"/>
      <c r="DPP3147" s="45"/>
      <c r="DPQ3147" s="45"/>
      <c r="DPR3147" s="45"/>
      <c r="DPS3147" s="45"/>
      <c r="DPT3147" s="45"/>
      <c r="DPU3147" s="45"/>
      <c r="DPV3147" s="45"/>
      <c r="DPW3147" s="45"/>
      <c r="DPX3147" s="45"/>
      <c r="DPY3147" s="45"/>
      <c r="DPZ3147" s="45"/>
      <c r="DQA3147" s="45"/>
      <c r="DQB3147" s="45"/>
      <c r="DQC3147" s="45"/>
      <c r="DQD3147" s="45"/>
      <c r="DQE3147" s="45"/>
      <c r="DQF3147" s="45"/>
      <c r="DQG3147" s="45"/>
      <c r="DQH3147" s="45"/>
      <c r="DQI3147" s="45"/>
      <c r="DQJ3147" s="45"/>
      <c r="DQK3147" s="45"/>
      <c r="DQL3147" s="45"/>
      <c r="DQM3147" s="45"/>
      <c r="DQN3147" s="45"/>
      <c r="DQO3147" s="45"/>
      <c r="DQP3147" s="45"/>
      <c r="DQQ3147" s="45"/>
      <c r="DQR3147" s="45"/>
      <c r="DQS3147" s="45"/>
      <c r="DQT3147" s="45"/>
      <c r="DQU3147" s="45"/>
      <c r="DQV3147" s="45"/>
      <c r="DQW3147" s="45"/>
      <c r="DQX3147" s="45"/>
      <c r="DQY3147" s="45"/>
      <c r="DQZ3147" s="45"/>
      <c r="DRA3147" s="45"/>
      <c r="DRB3147" s="45"/>
      <c r="DRC3147" s="45"/>
      <c r="DRD3147" s="45"/>
      <c r="DRE3147" s="45"/>
      <c r="DRF3147" s="45"/>
      <c r="DRG3147" s="45"/>
      <c r="DRH3147" s="45"/>
      <c r="DRI3147" s="45"/>
      <c r="DRJ3147" s="45"/>
      <c r="DRK3147" s="45"/>
      <c r="DRL3147" s="45"/>
      <c r="DRM3147" s="45"/>
      <c r="DRN3147" s="45"/>
      <c r="DRO3147" s="45"/>
      <c r="DRP3147" s="45"/>
      <c r="DRQ3147" s="45"/>
      <c r="DRR3147" s="45"/>
      <c r="DRS3147" s="45"/>
      <c r="DRT3147" s="45"/>
      <c r="DRU3147" s="45"/>
      <c r="DRV3147" s="45"/>
      <c r="DRW3147" s="45"/>
      <c r="DRX3147" s="45"/>
      <c r="DRY3147" s="45"/>
      <c r="DRZ3147" s="45"/>
      <c r="DSA3147" s="45"/>
      <c r="DSB3147" s="45"/>
      <c r="DSC3147" s="45"/>
      <c r="DSD3147" s="45"/>
      <c r="DSE3147" s="45"/>
      <c r="DSF3147" s="45"/>
      <c r="DSG3147" s="45"/>
      <c r="DSH3147" s="45"/>
      <c r="DSI3147" s="45"/>
      <c r="DSJ3147" s="45"/>
      <c r="DSK3147" s="45"/>
      <c r="DSL3147" s="45"/>
      <c r="DSM3147" s="45"/>
      <c r="DSN3147" s="45"/>
      <c r="DSO3147" s="45"/>
      <c r="DSP3147" s="45"/>
      <c r="DSQ3147" s="45"/>
      <c r="DSR3147" s="45"/>
      <c r="DSS3147" s="45"/>
      <c r="DST3147" s="45"/>
      <c r="DSU3147" s="45"/>
      <c r="DSV3147" s="45"/>
      <c r="DSW3147" s="45"/>
      <c r="DSX3147" s="45"/>
      <c r="DSY3147" s="45"/>
      <c r="DSZ3147" s="45"/>
      <c r="DTA3147" s="45"/>
      <c r="DTB3147" s="45"/>
      <c r="DTC3147" s="45"/>
      <c r="DTD3147" s="45"/>
      <c r="DTE3147" s="45"/>
      <c r="DTF3147" s="45"/>
      <c r="DTG3147" s="45"/>
      <c r="DTH3147" s="45"/>
      <c r="DTI3147" s="45"/>
      <c r="DTJ3147" s="45"/>
      <c r="DTK3147" s="45"/>
      <c r="DTL3147" s="45"/>
      <c r="DTM3147" s="45"/>
      <c r="DTN3147" s="45"/>
      <c r="DTO3147" s="45"/>
      <c r="DTP3147" s="45"/>
      <c r="DTQ3147" s="45"/>
      <c r="DTR3147" s="45"/>
      <c r="DTS3147" s="45"/>
      <c r="DTT3147" s="45"/>
      <c r="DTU3147" s="45"/>
      <c r="DTV3147" s="45"/>
      <c r="DTW3147" s="45"/>
      <c r="DTX3147" s="45"/>
      <c r="DTY3147" s="45"/>
      <c r="DTZ3147" s="45"/>
      <c r="DUA3147" s="45"/>
      <c r="DUB3147" s="45"/>
      <c r="DUC3147" s="45"/>
      <c r="DUD3147" s="45"/>
      <c r="DUE3147" s="45"/>
      <c r="DUF3147" s="45"/>
      <c r="DUG3147" s="45"/>
      <c r="DUH3147" s="45"/>
      <c r="DUI3147" s="45"/>
      <c r="DUJ3147" s="45"/>
      <c r="DUK3147" s="45"/>
      <c r="DUL3147" s="45"/>
      <c r="DUM3147" s="45"/>
      <c r="DUN3147" s="45"/>
      <c r="DUO3147" s="45"/>
      <c r="DUP3147" s="45"/>
      <c r="DUQ3147" s="45"/>
      <c r="DUR3147" s="45"/>
      <c r="DUS3147" s="45"/>
      <c r="DUT3147" s="45"/>
      <c r="DUU3147" s="45"/>
      <c r="DUV3147" s="45"/>
      <c r="DUW3147" s="45"/>
      <c r="DUX3147" s="45"/>
      <c r="DUY3147" s="45"/>
      <c r="DUZ3147" s="45"/>
      <c r="DVA3147" s="45"/>
      <c r="DVB3147" s="45"/>
      <c r="DVC3147" s="45"/>
      <c r="DVD3147" s="45"/>
      <c r="DVE3147" s="45"/>
      <c r="DVF3147" s="45"/>
      <c r="DVG3147" s="45"/>
      <c r="DVH3147" s="45"/>
      <c r="DVI3147" s="45"/>
      <c r="DVJ3147" s="45"/>
      <c r="DVK3147" s="45"/>
      <c r="DVL3147" s="45"/>
      <c r="DVM3147" s="45"/>
      <c r="DVN3147" s="45"/>
      <c r="DVO3147" s="45"/>
      <c r="DVP3147" s="45"/>
      <c r="DVQ3147" s="45"/>
      <c r="DVR3147" s="45"/>
      <c r="DVS3147" s="45"/>
      <c r="DVT3147" s="45"/>
      <c r="DVU3147" s="45"/>
      <c r="DVV3147" s="45"/>
      <c r="DVW3147" s="45"/>
      <c r="DVX3147" s="45"/>
      <c r="DVY3147" s="45"/>
      <c r="DVZ3147" s="45"/>
      <c r="DWA3147" s="45"/>
      <c r="DWB3147" s="45"/>
      <c r="DWC3147" s="45"/>
      <c r="DWD3147" s="45"/>
      <c r="DWE3147" s="45"/>
      <c r="DWF3147" s="45"/>
      <c r="DWG3147" s="45"/>
      <c r="DWH3147" s="45"/>
      <c r="DWI3147" s="45"/>
      <c r="DWJ3147" s="45"/>
      <c r="DWK3147" s="45"/>
      <c r="DWL3147" s="45"/>
      <c r="DWM3147" s="45"/>
      <c r="DWN3147" s="45"/>
      <c r="DWO3147" s="45"/>
      <c r="DWP3147" s="45"/>
      <c r="DWQ3147" s="45"/>
      <c r="DWR3147" s="45"/>
      <c r="DWS3147" s="45"/>
      <c r="DWT3147" s="45"/>
      <c r="DWU3147" s="45"/>
      <c r="DWV3147" s="45"/>
      <c r="DWW3147" s="45"/>
      <c r="DWX3147" s="45"/>
      <c r="DWY3147" s="45"/>
      <c r="DWZ3147" s="45"/>
      <c r="DXA3147" s="45"/>
      <c r="DXB3147" s="45"/>
      <c r="DXC3147" s="45"/>
      <c r="DXD3147" s="45"/>
      <c r="DXE3147" s="45"/>
      <c r="DXF3147" s="45"/>
      <c r="DXG3147" s="45"/>
      <c r="DXH3147" s="45"/>
      <c r="DXI3147" s="45"/>
      <c r="DXJ3147" s="45"/>
      <c r="DXK3147" s="45"/>
      <c r="DXL3147" s="45"/>
      <c r="DXM3147" s="45"/>
      <c r="DXN3147" s="45"/>
      <c r="DXO3147" s="45"/>
      <c r="DXP3147" s="45"/>
      <c r="DXQ3147" s="45"/>
      <c r="DXR3147" s="45"/>
      <c r="DXS3147" s="45"/>
      <c r="DXT3147" s="45"/>
      <c r="DXU3147" s="45"/>
      <c r="DXV3147" s="45"/>
      <c r="DXW3147" s="45"/>
      <c r="DXX3147" s="45"/>
      <c r="DXY3147" s="45"/>
      <c r="DXZ3147" s="45"/>
      <c r="DYA3147" s="45"/>
      <c r="DYB3147" s="45"/>
      <c r="DYC3147" s="45"/>
      <c r="DYD3147" s="45"/>
      <c r="DYE3147" s="45"/>
      <c r="DYF3147" s="45"/>
      <c r="DYG3147" s="45"/>
      <c r="DYH3147" s="45"/>
      <c r="DYI3147" s="45"/>
      <c r="DYJ3147" s="45"/>
      <c r="DYK3147" s="45"/>
      <c r="DYL3147" s="45"/>
      <c r="DYM3147" s="45"/>
      <c r="DYN3147" s="45"/>
      <c r="DYO3147" s="45"/>
      <c r="DYP3147" s="45"/>
      <c r="DYQ3147" s="45"/>
      <c r="DYR3147" s="45"/>
      <c r="DYS3147" s="45"/>
      <c r="DYT3147" s="45"/>
      <c r="DYU3147" s="45"/>
      <c r="DYV3147" s="45"/>
      <c r="DYW3147" s="45"/>
      <c r="DYX3147" s="45"/>
      <c r="DYY3147" s="45"/>
      <c r="DYZ3147" s="45"/>
      <c r="DZA3147" s="45"/>
      <c r="DZB3147" s="45"/>
      <c r="DZC3147" s="45"/>
      <c r="DZD3147" s="45"/>
      <c r="DZE3147" s="45"/>
      <c r="DZF3147" s="45"/>
      <c r="DZG3147" s="45"/>
      <c r="DZH3147" s="45"/>
      <c r="DZI3147" s="45"/>
      <c r="DZJ3147" s="45"/>
      <c r="DZK3147" s="45"/>
      <c r="DZL3147" s="45"/>
      <c r="DZM3147" s="45"/>
      <c r="DZN3147" s="45"/>
      <c r="DZO3147" s="45"/>
      <c r="DZP3147" s="45"/>
      <c r="DZQ3147" s="45"/>
      <c r="DZR3147" s="45"/>
      <c r="DZS3147" s="45"/>
      <c r="DZT3147" s="45"/>
      <c r="DZU3147" s="45"/>
      <c r="DZV3147" s="45"/>
      <c r="DZW3147" s="45"/>
      <c r="DZX3147" s="45"/>
      <c r="DZY3147" s="45"/>
      <c r="DZZ3147" s="45"/>
      <c r="EAA3147" s="45"/>
      <c r="EAB3147" s="45"/>
      <c r="EAC3147" s="45"/>
      <c r="EAD3147" s="45"/>
      <c r="EAE3147" s="45"/>
      <c r="EAF3147" s="45"/>
      <c r="EAG3147" s="45"/>
      <c r="EAH3147" s="45"/>
      <c r="EAI3147" s="45"/>
      <c r="EAJ3147" s="45"/>
      <c r="EAK3147" s="45"/>
      <c r="EAL3147" s="45"/>
      <c r="EAM3147" s="45"/>
      <c r="EAN3147" s="45"/>
      <c r="EAO3147" s="45"/>
      <c r="EAP3147" s="45"/>
      <c r="EAQ3147" s="45"/>
      <c r="EAR3147" s="45"/>
      <c r="EAS3147" s="45"/>
      <c r="EAT3147" s="45"/>
      <c r="EAU3147" s="45"/>
      <c r="EAV3147" s="45"/>
      <c r="EAW3147" s="45"/>
      <c r="EAX3147" s="45"/>
      <c r="EAY3147" s="45"/>
      <c r="EAZ3147" s="45"/>
      <c r="EBA3147" s="45"/>
      <c r="EBB3147" s="45"/>
      <c r="EBC3147" s="45"/>
      <c r="EBD3147" s="45"/>
      <c r="EBE3147" s="45"/>
      <c r="EBF3147" s="45"/>
      <c r="EBG3147" s="45"/>
      <c r="EBH3147" s="45"/>
      <c r="EBI3147" s="45"/>
      <c r="EBJ3147" s="45"/>
      <c r="EBK3147" s="45"/>
      <c r="EBL3147" s="45"/>
      <c r="EBM3147" s="45"/>
      <c r="EBN3147" s="45"/>
      <c r="EBO3147" s="45"/>
      <c r="EBP3147" s="45"/>
      <c r="EBQ3147" s="45"/>
      <c r="EBR3147" s="45"/>
      <c r="EBS3147" s="45"/>
      <c r="EBT3147" s="45"/>
      <c r="EBU3147" s="45"/>
      <c r="EBV3147" s="45"/>
      <c r="EBW3147" s="45"/>
      <c r="EBX3147" s="45"/>
      <c r="EBY3147" s="45"/>
      <c r="EBZ3147" s="45"/>
      <c r="ECA3147" s="45"/>
      <c r="ECB3147" s="45"/>
      <c r="ECC3147" s="45"/>
      <c r="ECD3147" s="45"/>
      <c r="ECE3147" s="45"/>
      <c r="ECF3147" s="45"/>
      <c r="ECG3147" s="45"/>
      <c r="ECH3147" s="45"/>
      <c r="ECI3147" s="45"/>
      <c r="ECJ3147" s="45"/>
      <c r="ECK3147" s="45"/>
      <c r="ECL3147" s="45"/>
      <c r="ECM3147" s="45"/>
      <c r="ECN3147" s="45"/>
      <c r="ECO3147" s="45"/>
      <c r="ECP3147" s="45"/>
      <c r="ECQ3147" s="45"/>
      <c r="ECR3147" s="45"/>
      <c r="ECS3147" s="45"/>
      <c r="ECT3147" s="45"/>
      <c r="ECU3147" s="45"/>
      <c r="ECV3147" s="45"/>
      <c r="ECW3147" s="45"/>
      <c r="ECX3147" s="45"/>
      <c r="ECY3147" s="45"/>
      <c r="ECZ3147" s="45"/>
      <c r="EDA3147" s="45"/>
      <c r="EDB3147" s="45"/>
      <c r="EDC3147" s="45"/>
      <c r="EDD3147" s="45"/>
      <c r="EDE3147" s="45"/>
      <c r="EDF3147" s="45"/>
      <c r="EDG3147" s="45"/>
      <c r="EDH3147" s="45"/>
      <c r="EDI3147" s="45"/>
      <c r="EDJ3147" s="45"/>
      <c r="EDK3147" s="45"/>
      <c r="EDL3147" s="45"/>
      <c r="EDM3147" s="45"/>
      <c r="EDN3147" s="45"/>
      <c r="EDO3147" s="45"/>
      <c r="EDP3147" s="45"/>
      <c r="EDQ3147" s="45"/>
      <c r="EDR3147" s="45"/>
      <c r="EDS3147" s="45"/>
      <c r="EDT3147" s="45"/>
      <c r="EDU3147" s="45"/>
      <c r="EDV3147" s="45"/>
      <c r="EDW3147" s="45"/>
      <c r="EDX3147" s="45"/>
      <c r="EDY3147" s="45"/>
      <c r="EDZ3147" s="45"/>
      <c r="EEA3147" s="45"/>
      <c r="EEB3147" s="45"/>
      <c r="EEC3147" s="45"/>
      <c r="EED3147" s="45"/>
      <c r="EEE3147" s="45"/>
      <c r="EEF3147" s="45"/>
      <c r="EEG3147" s="45"/>
      <c r="EEH3147" s="45"/>
      <c r="EEI3147" s="45"/>
      <c r="EEJ3147" s="45"/>
      <c r="EEK3147" s="45"/>
      <c r="EEL3147" s="45"/>
      <c r="EEM3147" s="45"/>
      <c r="EEN3147" s="45"/>
      <c r="EEO3147" s="45"/>
      <c r="EEP3147" s="45"/>
      <c r="EEQ3147" s="45"/>
      <c r="EER3147" s="45"/>
      <c r="EES3147" s="45"/>
      <c r="EET3147" s="45"/>
      <c r="EEU3147" s="45"/>
      <c r="EEV3147" s="45"/>
      <c r="EEW3147" s="45"/>
      <c r="EEX3147" s="45"/>
      <c r="EEY3147" s="45"/>
      <c r="EEZ3147" s="45"/>
      <c r="EFA3147" s="45"/>
      <c r="EFB3147" s="45"/>
      <c r="EFC3147" s="45"/>
      <c r="EFD3147" s="45"/>
      <c r="EFE3147" s="45"/>
      <c r="EFF3147" s="45"/>
      <c r="EFG3147" s="45"/>
      <c r="EFH3147" s="45"/>
      <c r="EFI3147" s="45"/>
      <c r="EFJ3147" s="45"/>
      <c r="EFK3147" s="45"/>
      <c r="EFL3147" s="45"/>
      <c r="EFM3147" s="45"/>
      <c r="EFN3147" s="45"/>
      <c r="EFO3147" s="45"/>
      <c r="EFP3147" s="45"/>
      <c r="EFQ3147" s="45"/>
      <c r="EFR3147" s="45"/>
      <c r="EFS3147" s="45"/>
      <c r="EFT3147" s="45"/>
      <c r="EFU3147" s="45"/>
      <c r="EFV3147" s="45"/>
      <c r="EFW3147" s="45"/>
      <c r="EFX3147" s="45"/>
      <c r="EFY3147" s="45"/>
      <c r="EFZ3147" s="45"/>
      <c r="EGA3147" s="45"/>
      <c r="EGB3147" s="45"/>
      <c r="EGC3147" s="45"/>
      <c r="EGD3147" s="45"/>
      <c r="EGE3147" s="45"/>
      <c r="EGF3147" s="45"/>
      <c r="EGG3147" s="45"/>
      <c r="EGH3147" s="45"/>
      <c r="EGI3147" s="45"/>
      <c r="EGJ3147" s="45"/>
      <c r="EGK3147" s="45"/>
      <c r="EGL3147" s="45"/>
      <c r="EGM3147" s="45"/>
      <c r="EGN3147" s="45"/>
      <c r="EGO3147" s="45"/>
      <c r="EGP3147" s="45"/>
      <c r="EGQ3147" s="45"/>
      <c r="EGR3147" s="45"/>
      <c r="EGS3147" s="45"/>
      <c r="EGT3147" s="45"/>
      <c r="EGU3147" s="45"/>
      <c r="EGV3147" s="45"/>
      <c r="EGW3147" s="45"/>
      <c r="EGX3147" s="45"/>
      <c r="EGY3147" s="45"/>
      <c r="EGZ3147" s="45"/>
      <c r="EHA3147" s="45"/>
      <c r="EHB3147" s="45"/>
      <c r="EHC3147" s="45"/>
      <c r="EHD3147" s="45"/>
      <c r="EHE3147" s="45"/>
      <c r="EHF3147" s="45"/>
      <c r="EHG3147" s="45"/>
      <c r="EHH3147" s="45"/>
      <c r="EHI3147" s="45"/>
      <c r="EHJ3147" s="45"/>
      <c r="EHK3147" s="45"/>
      <c r="EHL3147" s="45"/>
      <c r="EHM3147" s="45"/>
      <c r="EHN3147" s="45"/>
      <c r="EHO3147" s="45"/>
      <c r="EHP3147" s="45"/>
      <c r="EHQ3147" s="45"/>
      <c r="EHR3147" s="45"/>
      <c r="EHS3147" s="45"/>
      <c r="EHT3147" s="45"/>
      <c r="EHU3147" s="45"/>
      <c r="EHV3147" s="45"/>
      <c r="EHW3147" s="45"/>
      <c r="EHX3147" s="45"/>
      <c r="EHY3147" s="45"/>
      <c r="EHZ3147" s="45"/>
      <c r="EIA3147" s="45"/>
      <c r="EIB3147" s="45"/>
      <c r="EIC3147" s="45"/>
      <c r="EID3147" s="45"/>
      <c r="EIE3147" s="45"/>
      <c r="EIF3147" s="45"/>
      <c r="EIG3147" s="45"/>
      <c r="EIH3147" s="45"/>
      <c r="EII3147" s="45"/>
      <c r="EIJ3147" s="45"/>
      <c r="EIK3147" s="45"/>
      <c r="EIL3147" s="45"/>
      <c r="EIM3147" s="45"/>
      <c r="EIN3147" s="45"/>
      <c r="EIO3147" s="45"/>
      <c r="EIP3147" s="45"/>
      <c r="EIQ3147" s="45"/>
      <c r="EIR3147" s="45"/>
      <c r="EIS3147" s="45"/>
      <c r="EIT3147" s="45"/>
      <c r="EIU3147" s="45"/>
      <c r="EIV3147" s="45"/>
      <c r="EIW3147" s="45"/>
      <c r="EIX3147" s="45"/>
      <c r="EIY3147" s="45"/>
      <c r="EIZ3147" s="45"/>
      <c r="EJA3147" s="45"/>
      <c r="EJB3147" s="45"/>
      <c r="EJC3147" s="45"/>
      <c r="EJD3147" s="45"/>
      <c r="EJE3147" s="45"/>
      <c r="EJF3147" s="45"/>
      <c r="EJG3147" s="45"/>
      <c r="EJH3147" s="45"/>
      <c r="EJI3147" s="45"/>
      <c r="EJJ3147" s="45"/>
      <c r="EJK3147" s="45"/>
      <c r="EJL3147" s="45"/>
      <c r="EJM3147" s="45"/>
      <c r="EJN3147" s="45"/>
      <c r="EJO3147" s="45"/>
      <c r="EJP3147" s="45"/>
      <c r="EJQ3147" s="45"/>
      <c r="EJR3147" s="45"/>
      <c r="EJS3147" s="45"/>
      <c r="EJT3147" s="45"/>
      <c r="EJU3147" s="45"/>
      <c r="EJV3147" s="45"/>
      <c r="EJW3147" s="45"/>
      <c r="EJX3147" s="45"/>
      <c r="EJY3147" s="45"/>
      <c r="EJZ3147" s="45"/>
      <c r="EKA3147" s="45"/>
      <c r="EKB3147" s="45"/>
      <c r="EKC3147" s="45"/>
      <c r="EKD3147" s="45"/>
      <c r="EKE3147" s="45"/>
      <c r="EKF3147" s="45"/>
      <c r="EKG3147" s="45"/>
      <c r="EKH3147" s="45"/>
      <c r="EKI3147" s="45"/>
      <c r="EKJ3147" s="45"/>
      <c r="EKK3147" s="45"/>
      <c r="EKL3147" s="45"/>
      <c r="EKM3147" s="45"/>
      <c r="EKN3147" s="45"/>
      <c r="EKO3147" s="45"/>
      <c r="EKP3147" s="45"/>
      <c r="EKQ3147" s="45"/>
      <c r="EKR3147" s="45"/>
      <c r="EKS3147" s="45"/>
      <c r="EKT3147" s="45"/>
      <c r="EKU3147" s="45"/>
      <c r="EKV3147" s="45"/>
      <c r="EKW3147" s="45"/>
      <c r="EKX3147" s="45"/>
      <c r="EKY3147" s="45"/>
      <c r="EKZ3147" s="45"/>
      <c r="ELA3147" s="45"/>
      <c r="ELB3147" s="45"/>
      <c r="ELC3147" s="45"/>
      <c r="ELD3147" s="45"/>
      <c r="ELE3147" s="45"/>
      <c r="ELF3147" s="45"/>
      <c r="ELG3147" s="45"/>
      <c r="ELH3147" s="45"/>
      <c r="ELI3147" s="45"/>
      <c r="ELJ3147" s="45"/>
      <c r="ELK3147" s="45"/>
      <c r="ELL3147" s="45"/>
      <c r="ELM3147" s="45"/>
      <c r="ELN3147" s="45"/>
      <c r="ELO3147" s="45"/>
      <c r="ELP3147" s="45"/>
      <c r="ELQ3147" s="45"/>
      <c r="ELR3147" s="45"/>
      <c r="ELS3147" s="45"/>
      <c r="ELT3147" s="45"/>
      <c r="ELU3147" s="45"/>
      <c r="ELV3147" s="45"/>
      <c r="ELW3147" s="45"/>
      <c r="ELX3147" s="45"/>
      <c r="ELY3147" s="45"/>
      <c r="ELZ3147" s="45"/>
      <c r="EMA3147" s="45"/>
      <c r="EMB3147" s="45"/>
      <c r="EMC3147" s="45"/>
      <c r="EMD3147" s="45"/>
      <c r="EME3147" s="45"/>
      <c r="EMF3147" s="45"/>
      <c r="EMG3147" s="45"/>
      <c r="EMH3147" s="45"/>
      <c r="EMI3147" s="45"/>
      <c r="EMJ3147" s="45"/>
      <c r="EMK3147" s="45"/>
      <c r="EML3147" s="45"/>
      <c r="EMM3147" s="45"/>
      <c r="EMN3147" s="45"/>
      <c r="EMO3147" s="45"/>
      <c r="EMP3147" s="45"/>
      <c r="EMQ3147" s="45"/>
      <c r="EMR3147" s="45"/>
      <c r="EMS3147" s="45"/>
      <c r="EMT3147" s="45"/>
      <c r="EMU3147" s="45"/>
      <c r="EMV3147" s="45"/>
      <c r="EMW3147" s="45"/>
      <c r="EMX3147" s="45"/>
      <c r="EMY3147" s="45"/>
      <c r="EMZ3147" s="45"/>
      <c r="ENA3147" s="45"/>
      <c r="ENB3147" s="45"/>
      <c r="ENC3147" s="45"/>
      <c r="END3147" s="45"/>
      <c r="ENE3147" s="45"/>
      <c r="ENF3147" s="45"/>
      <c r="ENG3147" s="45"/>
      <c r="ENH3147" s="45"/>
      <c r="ENI3147" s="45"/>
      <c r="ENJ3147" s="45"/>
      <c r="ENK3147" s="45"/>
      <c r="ENL3147" s="45"/>
      <c r="ENM3147" s="45"/>
      <c r="ENN3147" s="45"/>
      <c r="ENO3147" s="45"/>
      <c r="ENP3147" s="45"/>
      <c r="ENQ3147" s="45"/>
      <c r="ENR3147" s="45"/>
      <c r="ENS3147" s="45"/>
      <c r="ENT3147" s="45"/>
      <c r="ENU3147" s="45"/>
      <c r="ENV3147" s="45"/>
      <c r="ENW3147" s="45"/>
      <c r="ENX3147" s="45"/>
      <c r="ENY3147" s="45"/>
      <c r="ENZ3147" s="45"/>
      <c r="EOA3147" s="45"/>
      <c r="EOB3147" s="45"/>
      <c r="EOC3147" s="45"/>
      <c r="EOD3147" s="45"/>
      <c r="EOE3147" s="45"/>
      <c r="EOF3147" s="45"/>
      <c r="EOG3147" s="45"/>
      <c r="EOH3147" s="45"/>
      <c r="EOI3147" s="45"/>
      <c r="EOJ3147" s="45"/>
      <c r="EOK3147" s="45"/>
      <c r="EOL3147" s="45"/>
      <c r="EOM3147" s="45"/>
      <c r="EON3147" s="45"/>
      <c r="EOO3147" s="45"/>
      <c r="EOP3147" s="45"/>
      <c r="EOQ3147" s="45"/>
      <c r="EOR3147" s="45"/>
      <c r="EOS3147" s="45"/>
      <c r="EOT3147" s="45"/>
      <c r="EOU3147" s="45"/>
      <c r="EOV3147" s="45"/>
      <c r="EOW3147" s="45"/>
      <c r="EOX3147" s="45"/>
      <c r="EOY3147" s="45"/>
      <c r="EOZ3147" s="45"/>
      <c r="EPA3147" s="45"/>
      <c r="EPB3147" s="45"/>
      <c r="EPC3147" s="45"/>
      <c r="EPD3147" s="45"/>
      <c r="EPE3147" s="45"/>
      <c r="EPF3147" s="45"/>
      <c r="EPG3147" s="45"/>
      <c r="EPH3147" s="45"/>
      <c r="EPI3147" s="45"/>
      <c r="EPJ3147" s="45"/>
      <c r="EPK3147" s="45"/>
      <c r="EPL3147" s="45"/>
      <c r="EPM3147" s="45"/>
      <c r="EPN3147" s="45"/>
      <c r="EPO3147" s="45"/>
      <c r="EPP3147" s="45"/>
      <c r="EPQ3147" s="45"/>
      <c r="EPR3147" s="45"/>
      <c r="EPS3147" s="45"/>
      <c r="EPT3147" s="45"/>
      <c r="EPU3147" s="45"/>
      <c r="EPV3147" s="45"/>
      <c r="EPW3147" s="45"/>
      <c r="EPX3147" s="45"/>
      <c r="EPY3147" s="45"/>
      <c r="EPZ3147" s="45"/>
      <c r="EQA3147" s="45"/>
      <c r="EQB3147" s="45"/>
      <c r="EQC3147" s="45"/>
      <c r="EQD3147" s="45"/>
      <c r="EQE3147" s="45"/>
      <c r="EQF3147" s="45"/>
      <c r="EQG3147" s="45"/>
      <c r="EQH3147" s="45"/>
      <c r="EQI3147" s="45"/>
      <c r="EQJ3147" s="45"/>
      <c r="EQK3147" s="45"/>
      <c r="EQL3147" s="45"/>
      <c r="EQM3147" s="45"/>
      <c r="EQN3147" s="45"/>
      <c r="EQO3147" s="45"/>
      <c r="EQP3147" s="45"/>
      <c r="EQQ3147" s="45"/>
      <c r="EQR3147" s="45"/>
      <c r="EQS3147" s="45"/>
      <c r="EQT3147" s="45"/>
      <c r="EQU3147" s="45"/>
      <c r="EQV3147" s="45"/>
      <c r="EQW3147" s="45"/>
      <c r="EQX3147" s="45"/>
      <c r="EQY3147" s="45"/>
      <c r="EQZ3147" s="45"/>
      <c r="ERA3147" s="45"/>
      <c r="ERB3147" s="45"/>
      <c r="ERC3147" s="45"/>
      <c r="ERD3147" s="45"/>
      <c r="ERE3147" s="45"/>
      <c r="ERF3147" s="45"/>
      <c r="ERG3147" s="45"/>
      <c r="ERH3147" s="45"/>
      <c r="ERI3147" s="45"/>
      <c r="ERJ3147" s="45"/>
      <c r="ERK3147" s="45"/>
      <c r="ERL3147" s="45"/>
      <c r="ERM3147" s="45"/>
      <c r="ERN3147" s="45"/>
      <c r="ERO3147" s="45"/>
      <c r="ERP3147" s="45"/>
      <c r="ERQ3147" s="45"/>
      <c r="ERR3147" s="45"/>
      <c r="ERS3147" s="45"/>
      <c r="ERT3147" s="45"/>
      <c r="ERU3147" s="45"/>
      <c r="ERV3147" s="45"/>
      <c r="ERW3147" s="45"/>
      <c r="ERX3147" s="45"/>
      <c r="ERY3147" s="45"/>
      <c r="ERZ3147" s="45"/>
      <c r="ESA3147" s="45"/>
      <c r="ESB3147" s="45"/>
      <c r="ESC3147" s="45"/>
      <c r="ESD3147" s="45"/>
      <c r="ESE3147" s="45"/>
      <c r="ESF3147" s="45"/>
      <c r="ESG3147" s="45"/>
      <c r="ESH3147" s="45"/>
      <c r="ESI3147" s="45"/>
      <c r="ESJ3147" s="45"/>
      <c r="ESK3147" s="45"/>
      <c r="ESL3147" s="45"/>
      <c r="ESM3147" s="45"/>
      <c r="ESN3147" s="45"/>
      <c r="ESO3147" s="45"/>
      <c r="ESP3147" s="45"/>
      <c r="ESQ3147" s="45"/>
      <c r="ESR3147" s="45"/>
      <c r="ESS3147" s="45"/>
      <c r="EST3147" s="45"/>
      <c r="ESU3147" s="45"/>
      <c r="ESV3147" s="45"/>
      <c r="ESW3147" s="45"/>
      <c r="ESX3147" s="45"/>
      <c r="ESY3147" s="45"/>
      <c r="ESZ3147" s="45"/>
      <c r="ETA3147" s="45"/>
      <c r="ETB3147" s="45"/>
      <c r="ETC3147" s="45"/>
      <c r="ETD3147" s="45"/>
      <c r="ETE3147" s="45"/>
      <c r="ETF3147" s="45"/>
      <c r="ETG3147" s="45"/>
      <c r="ETH3147" s="45"/>
      <c r="ETI3147" s="45"/>
      <c r="ETJ3147" s="45"/>
      <c r="ETK3147" s="45"/>
      <c r="ETL3147" s="45"/>
      <c r="ETM3147" s="45"/>
      <c r="ETN3147" s="45"/>
      <c r="ETO3147" s="45"/>
      <c r="ETP3147" s="45"/>
      <c r="ETQ3147" s="45"/>
      <c r="ETR3147" s="45"/>
      <c r="ETS3147" s="45"/>
      <c r="ETT3147" s="45"/>
      <c r="ETU3147" s="45"/>
      <c r="ETV3147" s="45"/>
      <c r="ETW3147" s="45"/>
      <c r="ETX3147" s="45"/>
      <c r="ETY3147" s="45"/>
      <c r="ETZ3147" s="45"/>
      <c r="EUA3147" s="45"/>
      <c r="EUB3147" s="45"/>
      <c r="EUC3147" s="45"/>
      <c r="EUD3147" s="45"/>
      <c r="EUE3147" s="45"/>
      <c r="EUF3147" s="45"/>
      <c r="EUG3147" s="45"/>
      <c r="EUH3147" s="45"/>
      <c r="EUI3147" s="45"/>
      <c r="EUJ3147" s="45"/>
      <c r="EUK3147" s="45"/>
      <c r="EUL3147" s="45"/>
      <c r="EUM3147" s="45"/>
      <c r="EUN3147" s="45"/>
      <c r="EUO3147" s="45"/>
      <c r="EUP3147" s="45"/>
      <c r="EUQ3147" s="45"/>
      <c r="EUR3147" s="45"/>
      <c r="EUS3147" s="45"/>
      <c r="EUT3147" s="45"/>
      <c r="EUU3147" s="45"/>
      <c r="EUV3147" s="45"/>
      <c r="EUW3147" s="45"/>
      <c r="EUX3147" s="45"/>
      <c r="EUY3147" s="45"/>
      <c r="EUZ3147" s="45"/>
      <c r="EVA3147" s="45"/>
      <c r="EVB3147" s="45"/>
      <c r="EVC3147" s="45"/>
      <c r="EVD3147" s="45"/>
      <c r="EVE3147" s="45"/>
      <c r="EVF3147" s="45"/>
      <c r="EVG3147" s="45"/>
      <c r="EVH3147" s="45"/>
      <c r="EVI3147" s="45"/>
      <c r="EVJ3147" s="45"/>
      <c r="EVK3147" s="45"/>
      <c r="EVL3147" s="45"/>
      <c r="EVM3147" s="45"/>
      <c r="EVN3147" s="45"/>
      <c r="EVO3147" s="45"/>
      <c r="EVP3147" s="45"/>
      <c r="EVQ3147" s="45"/>
      <c r="EVR3147" s="45"/>
      <c r="EVS3147" s="45"/>
      <c r="EVT3147" s="45"/>
      <c r="EVU3147" s="45"/>
      <c r="EVV3147" s="45"/>
      <c r="EVW3147" s="45"/>
      <c r="EVX3147" s="45"/>
      <c r="EVY3147" s="45"/>
      <c r="EVZ3147" s="45"/>
      <c r="EWA3147" s="45"/>
      <c r="EWB3147" s="45"/>
      <c r="EWC3147" s="45"/>
      <c r="EWD3147" s="45"/>
      <c r="EWE3147" s="45"/>
      <c r="EWF3147" s="45"/>
      <c r="EWG3147" s="45"/>
      <c r="EWH3147" s="45"/>
      <c r="EWI3147" s="45"/>
      <c r="EWJ3147" s="45"/>
      <c r="EWK3147" s="45"/>
      <c r="EWL3147" s="45"/>
      <c r="EWM3147" s="45"/>
      <c r="EWN3147" s="45"/>
      <c r="EWO3147" s="45"/>
      <c r="EWP3147" s="45"/>
      <c r="EWQ3147" s="45"/>
      <c r="EWR3147" s="45"/>
      <c r="EWS3147" s="45"/>
      <c r="EWT3147" s="45"/>
      <c r="EWU3147" s="45"/>
      <c r="EWV3147" s="45"/>
      <c r="EWW3147" s="45"/>
      <c r="EWX3147" s="45"/>
      <c r="EWY3147" s="45"/>
      <c r="EWZ3147" s="45"/>
      <c r="EXA3147" s="45"/>
      <c r="EXB3147" s="45"/>
      <c r="EXC3147" s="45"/>
      <c r="EXD3147" s="45"/>
      <c r="EXE3147" s="45"/>
      <c r="EXF3147" s="45"/>
      <c r="EXG3147" s="45"/>
      <c r="EXH3147" s="45"/>
      <c r="EXI3147" s="45"/>
      <c r="EXJ3147" s="45"/>
      <c r="EXK3147" s="45"/>
      <c r="EXL3147" s="45"/>
      <c r="EXM3147" s="45"/>
      <c r="EXN3147" s="45"/>
      <c r="EXO3147" s="45"/>
      <c r="EXP3147" s="45"/>
      <c r="EXQ3147" s="45"/>
      <c r="EXR3147" s="45"/>
      <c r="EXS3147" s="45"/>
      <c r="EXT3147" s="45"/>
      <c r="EXU3147" s="45"/>
      <c r="EXV3147" s="45"/>
      <c r="EXW3147" s="45"/>
      <c r="EXX3147" s="45"/>
      <c r="EXY3147" s="45"/>
      <c r="EXZ3147" s="45"/>
      <c r="EYA3147" s="45"/>
      <c r="EYB3147" s="45"/>
      <c r="EYC3147" s="45"/>
      <c r="EYD3147" s="45"/>
      <c r="EYE3147" s="45"/>
      <c r="EYF3147" s="45"/>
      <c r="EYG3147" s="45"/>
      <c r="EYH3147" s="45"/>
      <c r="EYI3147" s="45"/>
      <c r="EYJ3147" s="45"/>
      <c r="EYK3147" s="45"/>
      <c r="EYL3147" s="45"/>
      <c r="EYM3147" s="45"/>
      <c r="EYN3147" s="45"/>
      <c r="EYO3147" s="45"/>
      <c r="EYP3147" s="45"/>
      <c r="EYQ3147" s="45"/>
      <c r="EYR3147" s="45"/>
      <c r="EYS3147" s="45"/>
      <c r="EYT3147" s="45"/>
      <c r="EYU3147" s="45"/>
      <c r="EYV3147" s="45"/>
      <c r="EYW3147" s="45"/>
      <c r="EYX3147" s="45"/>
      <c r="EYY3147" s="45"/>
      <c r="EYZ3147" s="45"/>
      <c r="EZA3147" s="45"/>
      <c r="EZB3147" s="45"/>
      <c r="EZC3147" s="45"/>
      <c r="EZD3147" s="45"/>
      <c r="EZE3147" s="45"/>
      <c r="EZF3147" s="45"/>
      <c r="EZG3147" s="45"/>
      <c r="EZH3147" s="45"/>
      <c r="EZI3147" s="45"/>
      <c r="EZJ3147" s="45"/>
      <c r="EZK3147" s="45"/>
      <c r="EZL3147" s="45"/>
      <c r="EZM3147" s="45"/>
      <c r="EZN3147" s="45"/>
      <c r="EZO3147" s="45"/>
      <c r="EZP3147" s="45"/>
      <c r="EZQ3147" s="45"/>
      <c r="EZR3147" s="45"/>
      <c r="EZS3147" s="45"/>
      <c r="EZT3147" s="45"/>
      <c r="EZU3147" s="45"/>
      <c r="EZV3147" s="45"/>
      <c r="EZW3147" s="45"/>
      <c r="EZX3147" s="45"/>
      <c r="EZY3147" s="45"/>
      <c r="EZZ3147" s="45"/>
      <c r="FAA3147" s="45"/>
      <c r="FAB3147" s="45"/>
      <c r="FAC3147" s="45"/>
      <c r="FAD3147" s="45"/>
      <c r="FAE3147" s="45"/>
      <c r="FAF3147" s="45"/>
      <c r="FAG3147" s="45"/>
      <c r="FAH3147" s="45"/>
      <c r="FAI3147" s="45"/>
      <c r="FAJ3147" s="45"/>
      <c r="FAK3147" s="45"/>
      <c r="FAL3147" s="45"/>
      <c r="FAM3147" s="45"/>
      <c r="FAN3147" s="45"/>
      <c r="FAO3147" s="45"/>
      <c r="FAP3147" s="45"/>
      <c r="FAQ3147" s="45"/>
      <c r="FAR3147" s="45"/>
      <c r="FAS3147" s="45"/>
      <c r="FAT3147" s="45"/>
      <c r="FAU3147" s="45"/>
      <c r="FAV3147" s="45"/>
      <c r="FAW3147" s="45"/>
      <c r="FAX3147" s="45"/>
      <c r="FAY3147" s="45"/>
      <c r="FAZ3147" s="45"/>
      <c r="FBA3147" s="45"/>
      <c r="FBB3147" s="45"/>
      <c r="FBC3147" s="45"/>
      <c r="FBD3147" s="45"/>
      <c r="FBE3147" s="45"/>
      <c r="FBF3147" s="45"/>
      <c r="FBG3147" s="45"/>
      <c r="FBH3147" s="45"/>
      <c r="FBI3147" s="45"/>
      <c r="FBJ3147" s="45"/>
      <c r="FBK3147" s="45"/>
      <c r="FBL3147" s="45"/>
      <c r="FBM3147" s="45"/>
      <c r="FBN3147" s="45"/>
      <c r="FBO3147" s="45"/>
      <c r="FBP3147" s="45"/>
      <c r="FBQ3147" s="45"/>
      <c r="FBR3147" s="45"/>
      <c r="FBS3147" s="45"/>
      <c r="FBT3147" s="45"/>
      <c r="FBU3147" s="45"/>
      <c r="FBV3147" s="45"/>
      <c r="FBW3147" s="45"/>
      <c r="FBX3147" s="45"/>
      <c r="FBY3147" s="45"/>
      <c r="FBZ3147" s="45"/>
      <c r="FCA3147" s="45"/>
      <c r="FCB3147" s="45"/>
      <c r="FCC3147" s="45"/>
      <c r="FCD3147" s="45"/>
      <c r="FCE3147" s="45"/>
      <c r="FCF3147" s="45"/>
      <c r="FCG3147" s="45"/>
      <c r="FCH3147" s="45"/>
      <c r="FCI3147" s="45"/>
      <c r="FCJ3147" s="45"/>
      <c r="FCK3147" s="45"/>
      <c r="FCL3147" s="45"/>
      <c r="FCM3147" s="45"/>
      <c r="FCN3147" s="45"/>
      <c r="FCO3147" s="45"/>
      <c r="FCP3147" s="45"/>
      <c r="FCQ3147" s="45"/>
      <c r="FCR3147" s="45"/>
      <c r="FCS3147" s="45"/>
      <c r="FCT3147" s="45"/>
      <c r="FCU3147" s="45"/>
      <c r="FCV3147" s="45"/>
      <c r="FCW3147" s="45"/>
      <c r="FCX3147" s="45"/>
      <c r="FCY3147" s="45"/>
      <c r="FCZ3147" s="45"/>
      <c r="FDA3147" s="45"/>
      <c r="FDB3147" s="45"/>
      <c r="FDC3147" s="45"/>
      <c r="FDD3147" s="45"/>
      <c r="FDE3147" s="45"/>
      <c r="FDF3147" s="45"/>
      <c r="FDG3147" s="45"/>
      <c r="FDH3147" s="45"/>
      <c r="FDI3147" s="45"/>
      <c r="FDJ3147" s="45"/>
      <c r="FDK3147" s="45"/>
      <c r="FDL3147" s="45"/>
      <c r="FDM3147" s="45"/>
      <c r="FDN3147" s="45"/>
      <c r="FDO3147" s="45"/>
      <c r="FDP3147" s="45"/>
      <c r="FDQ3147" s="45"/>
      <c r="FDR3147" s="45"/>
      <c r="FDS3147" s="45"/>
      <c r="FDT3147" s="45"/>
      <c r="FDU3147" s="45"/>
      <c r="FDV3147" s="45"/>
      <c r="FDW3147" s="45"/>
      <c r="FDX3147" s="45"/>
      <c r="FDY3147" s="45"/>
      <c r="FDZ3147" s="45"/>
      <c r="FEA3147" s="45"/>
      <c r="FEB3147" s="45"/>
      <c r="FEC3147" s="45"/>
      <c r="FED3147" s="45"/>
      <c r="FEE3147" s="45"/>
      <c r="FEF3147" s="45"/>
      <c r="FEG3147" s="45"/>
      <c r="FEH3147" s="45"/>
      <c r="FEI3147" s="45"/>
      <c r="FEJ3147" s="45"/>
      <c r="FEK3147" s="45"/>
      <c r="FEL3147" s="45"/>
      <c r="FEM3147" s="45"/>
      <c r="FEN3147" s="45"/>
      <c r="FEO3147" s="45"/>
      <c r="FEP3147" s="45"/>
      <c r="FEQ3147" s="45"/>
      <c r="FER3147" s="45"/>
      <c r="FES3147" s="45"/>
      <c r="FET3147" s="45"/>
      <c r="FEU3147" s="45"/>
      <c r="FEV3147" s="45"/>
      <c r="FEW3147" s="45"/>
      <c r="FEX3147" s="45"/>
      <c r="FEY3147" s="45"/>
      <c r="FEZ3147" s="45"/>
      <c r="FFA3147" s="45"/>
      <c r="FFB3147" s="45"/>
      <c r="FFC3147" s="45"/>
      <c r="FFD3147" s="45"/>
      <c r="FFE3147" s="45"/>
      <c r="FFF3147" s="45"/>
      <c r="FFG3147" s="45"/>
      <c r="FFH3147" s="45"/>
      <c r="FFI3147" s="45"/>
      <c r="FFJ3147" s="45"/>
      <c r="FFK3147" s="45"/>
      <c r="FFL3147" s="45"/>
      <c r="FFM3147" s="45"/>
      <c r="FFN3147" s="45"/>
      <c r="FFO3147" s="45"/>
      <c r="FFP3147" s="45"/>
      <c r="FFQ3147" s="45"/>
      <c r="FFR3147" s="45"/>
      <c r="FFS3147" s="45"/>
      <c r="FFT3147" s="45"/>
      <c r="FFU3147" s="45"/>
      <c r="FFV3147" s="45"/>
      <c r="FFW3147" s="45"/>
      <c r="FFX3147" s="45"/>
      <c r="FFY3147" s="45"/>
      <c r="FFZ3147" s="45"/>
      <c r="FGA3147" s="45"/>
      <c r="FGB3147" s="45"/>
      <c r="FGC3147" s="45"/>
      <c r="FGD3147" s="45"/>
      <c r="FGE3147" s="45"/>
      <c r="FGF3147" s="45"/>
      <c r="FGG3147" s="45"/>
      <c r="FGH3147" s="45"/>
      <c r="FGI3147" s="45"/>
      <c r="FGJ3147" s="45"/>
      <c r="FGK3147" s="45"/>
      <c r="FGL3147" s="45"/>
      <c r="FGM3147" s="45"/>
      <c r="FGN3147" s="45"/>
      <c r="FGO3147" s="45"/>
      <c r="FGP3147" s="45"/>
      <c r="FGQ3147" s="45"/>
      <c r="FGR3147" s="45"/>
      <c r="FGS3147" s="45"/>
      <c r="FGT3147" s="45"/>
      <c r="FGU3147" s="45"/>
      <c r="FGV3147" s="45"/>
      <c r="FGW3147" s="45"/>
      <c r="FGX3147" s="45"/>
      <c r="FGY3147" s="45"/>
      <c r="FGZ3147" s="45"/>
      <c r="FHA3147" s="45"/>
      <c r="FHB3147" s="45"/>
      <c r="FHC3147" s="45"/>
      <c r="FHD3147" s="45"/>
      <c r="FHE3147" s="45"/>
      <c r="FHF3147" s="45"/>
      <c r="FHG3147" s="45"/>
      <c r="FHH3147" s="45"/>
      <c r="FHI3147" s="45"/>
      <c r="FHJ3147" s="45"/>
      <c r="FHK3147" s="45"/>
      <c r="FHL3147" s="45"/>
      <c r="FHM3147" s="45"/>
      <c r="FHN3147" s="45"/>
      <c r="FHO3147" s="45"/>
      <c r="FHP3147" s="45"/>
      <c r="FHQ3147" s="45"/>
      <c r="FHR3147" s="45"/>
      <c r="FHS3147" s="45"/>
      <c r="FHT3147" s="45"/>
      <c r="FHU3147" s="45"/>
      <c r="FHV3147" s="45"/>
      <c r="FHW3147" s="45"/>
      <c r="FHX3147" s="45"/>
      <c r="FHY3147" s="45"/>
      <c r="FHZ3147" s="45"/>
      <c r="FIA3147" s="45"/>
      <c r="FIB3147" s="45"/>
      <c r="FIC3147" s="45"/>
      <c r="FID3147" s="45"/>
      <c r="FIE3147" s="45"/>
      <c r="FIF3147" s="45"/>
      <c r="FIG3147" s="45"/>
      <c r="FIH3147" s="45"/>
      <c r="FII3147" s="45"/>
      <c r="FIJ3147" s="45"/>
      <c r="FIK3147" s="45"/>
      <c r="FIL3147" s="45"/>
      <c r="FIM3147" s="45"/>
      <c r="FIN3147" s="45"/>
      <c r="FIO3147" s="45"/>
      <c r="FIP3147" s="45"/>
      <c r="FIQ3147" s="45"/>
      <c r="FIR3147" s="45"/>
      <c r="FIS3147" s="45"/>
      <c r="FIT3147" s="45"/>
      <c r="FIU3147" s="45"/>
      <c r="FIV3147" s="45"/>
      <c r="FIW3147" s="45"/>
      <c r="FIX3147" s="45"/>
      <c r="FIY3147" s="45"/>
      <c r="FIZ3147" s="45"/>
      <c r="FJA3147" s="45"/>
      <c r="FJB3147" s="45"/>
      <c r="FJC3147" s="45"/>
      <c r="FJD3147" s="45"/>
      <c r="FJE3147" s="45"/>
      <c r="FJF3147" s="45"/>
      <c r="FJG3147" s="45"/>
      <c r="FJH3147" s="45"/>
      <c r="FJI3147" s="45"/>
      <c r="FJJ3147" s="45"/>
      <c r="FJK3147" s="45"/>
      <c r="FJL3147" s="45"/>
      <c r="FJM3147" s="45"/>
      <c r="FJN3147" s="45"/>
      <c r="FJO3147" s="45"/>
      <c r="FJP3147" s="45"/>
      <c r="FJQ3147" s="45"/>
      <c r="FJR3147" s="45"/>
      <c r="FJS3147" s="45"/>
      <c r="FJT3147" s="45"/>
      <c r="FJU3147" s="45"/>
      <c r="FJV3147" s="45"/>
      <c r="FJW3147" s="45"/>
      <c r="FJX3147" s="45"/>
      <c r="FJY3147" s="45"/>
      <c r="FJZ3147" s="45"/>
      <c r="FKA3147" s="45"/>
      <c r="FKB3147" s="45"/>
      <c r="FKC3147" s="45"/>
      <c r="FKD3147" s="45"/>
      <c r="FKE3147" s="45"/>
      <c r="FKF3147" s="45"/>
      <c r="FKG3147" s="45"/>
      <c r="FKH3147" s="45"/>
      <c r="FKI3147" s="45"/>
      <c r="FKJ3147" s="45"/>
      <c r="FKK3147" s="45"/>
      <c r="FKL3147" s="45"/>
      <c r="FKM3147" s="45"/>
      <c r="FKN3147" s="45"/>
      <c r="FKO3147" s="45"/>
      <c r="FKP3147" s="45"/>
      <c r="FKQ3147" s="45"/>
      <c r="FKR3147" s="45"/>
      <c r="FKS3147" s="45"/>
      <c r="FKT3147" s="45"/>
      <c r="FKU3147" s="45"/>
      <c r="FKV3147" s="45"/>
      <c r="FKW3147" s="45"/>
      <c r="FKX3147" s="45"/>
      <c r="FKY3147" s="45"/>
      <c r="FKZ3147" s="45"/>
      <c r="FLA3147" s="45"/>
      <c r="FLB3147" s="45"/>
      <c r="FLC3147" s="45"/>
      <c r="FLD3147" s="45"/>
      <c r="FLE3147" s="45"/>
      <c r="FLF3147" s="45"/>
      <c r="FLG3147" s="45"/>
      <c r="FLH3147" s="45"/>
      <c r="FLI3147" s="45"/>
      <c r="FLJ3147" s="45"/>
      <c r="FLK3147" s="45"/>
      <c r="FLL3147" s="45"/>
      <c r="FLM3147" s="45"/>
      <c r="FLN3147" s="45"/>
      <c r="FLO3147" s="45"/>
      <c r="FLP3147" s="45"/>
      <c r="FLQ3147" s="45"/>
      <c r="FLR3147" s="45"/>
      <c r="FLS3147" s="45"/>
      <c r="FLT3147" s="45"/>
      <c r="FLU3147" s="45"/>
      <c r="FLV3147" s="45"/>
      <c r="FLW3147" s="45"/>
      <c r="FLX3147" s="45"/>
      <c r="FLY3147" s="45"/>
      <c r="FLZ3147" s="45"/>
      <c r="FMA3147" s="45"/>
      <c r="FMB3147" s="45"/>
      <c r="FMC3147" s="45"/>
      <c r="FMD3147" s="45"/>
      <c r="FME3147" s="45"/>
      <c r="FMF3147" s="45"/>
      <c r="FMG3147" s="45"/>
      <c r="FMH3147" s="45"/>
      <c r="FMI3147" s="45"/>
      <c r="FMJ3147" s="45"/>
      <c r="FMK3147" s="45"/>
      <c r="FML3147" s="45"/>
      <c r="FMM3147" s="45"/>
      <c r="FMN3147" s="45"/>
      <c r="FMO3147" s="45"/>
      <c r="FMP3147" s="45"/>
      <c r="FMQ3147" s="45"/>
      <c r="FMR3147" s="45"/>
      <c r="FMS3147" s="45"/>
      <c r="FMT3147" s="45"/>
      <c r="FMU3147" s="45"/>
      <c r="FMV3147" s="45"/>
      <c r="FMW3147" s="45"/>
      <c r="FMX3147" s="45"/>
      <c r="FMY3147" s="45"/>
      <c r="FMZ3147" s="45"/>
      <c r="FNA3147" s="45"/>
      <c r="FNB3147" s="45"/>
      <c r="FNC3147" s="45"/>
      <c r="FND3147" s="45"/>
      <c r="FNE3147" s="45"/>
      <c r="FNF3147" s="45"/>
      <c r="FNG3147" s="45"/>
      <c r="FNH3147" s="45"/>
      <c r="FNI3147" s="45"/>
      <c r="FNJ3147" s="45"/>
      <c r="FNK3147" s="45"/>
      <c r="FNL3147" s="45"/>
      <c r="FNM3147" s="45"/>
      <c r="FNN3147" s="45"/>
      <c r="FNO3147" s="45"/>
      <c r="FNP3147" s="45"/>
      <c r="FNQ3147" s="45"/>
      <c r="FNR3147" s="45"/>
      <c r="FNS3147" s="45"/>
      <c r="FNT3147" s="45"/>
      <c r="FNU3147" s="45"/>
      <c r="FNV3147" s="45"/>
      <c r="FNW3147" s="45"/>
      <c r="FNX3147" s="45"/>
      <c r="FNY3147" s="45"/>
      <c r="FNZ3147" s="45"/>
      <c r="FOA3147" s="45"/>
      <c r="FOB3147" s="45"/>
      <c r="FOC3147" s="45"/>
      <c r="FOD3147" s="45"/>
      <c r="FOE3147" s="45"/>
      <c r="FOF3147" s="45"/>
      <c r="FOG3147" s="45"/>
      <c r="FOH3147" s="45"/>
      <c r="FOI3147" s="45"/>
      <c r="FOJ3147" s="45"/>
      <c r="FOK3147" s="45"/>
      <c r="FOL3147" s="45"/>
      <c r="FOM3147" s="45"/>
      <c r="FON3147" s="45"/>
      <c r="FOO3147" s="45"/>
      <c r="FOP3147" s="45"/>
      <c r="FOQ3147" s="45"/>
      <c r="FOR3147" s="45"/>
      <c r="FOS3147" s="45"/>
      <c r="FOT3147" s="45"/>
      <c r="FOU3147" s="45"/>
      <c r="FOV3147" s="45"/>
      <c r="FOW3147" s="45"/>
      <c r="FOX3147" s="45"/>
      <c r="FOY3147" s="45"/>
      <c r="FOZ3147" s="45"/>
      <c r="FPA3147" s="45"/>
      <c r="FPB3147" s="45"/>
      <c r="FPC3147" s="45"/>
      <c r="FPD3147" s="45"/>
      <c r="FPE3147" s="45"/>
      <c r="FPF3147" s="45"/>
      <c r="FPG3147" s="45"/>
      <c r="FPH3147" s="45"/>
      <c r="FPI3147" s="45"/>
      <c r="FPJ3147" s="45"/>
      <c r="FPK3147" s="45"/>
      <c r="FPL3147" s="45"/>
      <c r="FPM3147" s="45"/>
      <c r="FPN3147" s="45"/>
      <c r="FPO3147" s="45"/>
      <c r="FPP3147" s="45"/>
      <c r="FPQ3147" s="45"/>
      <c r="FPR3147" s="45"/>
      <c r="FPS3147" s="45"/>
      <c r="FPT3147" s="45"/>
      <c r="FPU3147" s="45"/>
      <c r="FPV3147" s="45"/>
      <c r="FPW3147" s="45"/>
      <c r="FPX3147" s="45"/>
      <c r="FPY3147" s="45"/>
      <c r="FPZ3147" s="45"/>
      <c r="FQA3147" s="45"/>
      <c r="FQB3147" s="45"/>
      <c r="FQC3147" s="45"/>
      <c r="FQD3147" s="45"/>
      <c r="FQE3147" s="45"/>
      <c r="FQF3147" s="45"/>
      <c r="FQG3147" s="45"/>
      <c r="FQH3147" s="45"/>
      <c r="FQI3147" s="45"/>
      <c r="FQJ3147" s="45"/>
      <c r="FQK3147" s="45"/>
      <c r="FQL3147" s="45"/>
      <c r="FQM3147" s="45"/>
      <c r="FQN3147" s="45"/>
      <c r="FQO3147" s="45"/>
      <c r="FQP3147" s="45"/>
      <c r="FQQ3147" s="45"/>
      <c r="FQR3147" s="45"/>
      <c r="FQS3147" s="45"/>
      <c r="FQT3147" s="45"/>
      <c r="FQU3147" s="45"/>
      <c r="FQV3147" s="45"/>
      <c r="FQW3147" s="45"/>
      <c r="FQX3147" s="45"/>
      <c r="FQY3147" s="45"/>
      <c r="FQZ3147" s="45"/>
      <c r="FRA3147" s="45"/>
      <c r="FRB3147" s="45"/>
      <c r="FRC3147" s="45"/>
      <c r="FRD3147" s="45"/>
      <c r="FRE3147" s="45"/>
      <c r="FRF3147" s="45"/>
      <c r="FRG3147" s="45"/>
      <c r="FRH3147" s="45"/>
      <c r="FRI3147" s="45"/>
      <c r="FRJ3147" s="45"/>
      <c r="FRK3147" s="45"/>
      <c r="FRL3147" s="45"/>
      <c r="FRM3147" s="45"/>
      <c r="FRN3147" s="45"/>
      <c r="FRO3147" s="45"/>
      <c r="FRP3147" s="45"/>
      <c r="FRQ3147" s="45"/>
      <c r="FRR3147" s="45"/>
      <c r="FRS3147" s="45"/>
      <c r="FRT3147" s="45"/>
      <c r="FRU3147" s="45"/>
      <c r="FRV3147" s="45"/>
      <c r="FRW3147" s="45"/>
      <c r="FRX3147" s="45"/>
      <c r="FRY3147" s="45"/>
      <c r="FRZ3147" s="45"/>
      <c r="FSA3147" s="45"/>
      <c r="FSB3147" s="45"/>
      <c r="FSC3147" s="45"/>
      <c r="FSD3147" s="45"/>
      <c r="FSE3147" s="45"/>
      <c r="FSF3147" s="45"/>
      <c r="FSG3147" s="45"/>
      <c r="FSH3147" s="45"/>
      <c r="FSI3147" s="45"/>
      <c r="FSJ3147" s="45"/>
      <c r="FSK3147" s="45"/>
      <c r="FSL3147" s="45"/>
      <c r="FSM3147" s="45"/>
      <c r="FSN3147" s="45"/>
      <c r="FSO3147" s="45"/>
      <c r="FSP3147" s="45"/>
      <c r="FSQ3147" s="45"/>
      <c r="FSR3147" s="45"/>
      <c r="FSS3147" s="45"/>
      <c r="FST3147" s="45"/>
      <c r="FSU3147" s="45"/>
      <c r="FSV3147" s="45"/>
      <c r="FSW3147" s="45"/>
      <c r="FSX3147" s="45"/>
      <c r="FSY3147" s="45"/>
      <c r="FSZ3147" s="45"/>
      <c r="FTA3147" s="45"/>
      <c r="FTB3147" s="45"/>
      <c r="FTC3147" s="45"/>
      <c r="FTD3147" s="45"/>
      <c r="FTE3147" s="45"/>
      <c r="FTF3147" s="45"/>
      <c r="FTG3147" s="45"/>
      <c r="FTH3147" s="45"/>
      <c r="FTI3147" s="45"/>
      <c r="FTJ3147" s="45"/>
      <c r="FTK3147" s="45"/>
      <c r="FTL3147" s="45"/>
      <c r="FTM3147" s="45"/>
      <c r="FTN3147" s="45"/>
      <c r="FTO3147" s="45"/>
      <c r="FTP3147" s="45"/>
      <c r="FTQ3147" s="45"/>
      <c r="FTR3147" s="45"/>
      <c r="FTS3147" s="45"/>
      <c r="FTT3147" s="45"/>
      <c r="FTU3147" s="45"/>
      <c r="FTV3147" s="45"/>
      <c r="FTW3147" s="45"/>
      <c r="FTX3147" s="45"/>
      <c r="FTY3147" s="45"/>
      <c r="FTZ3147" s="45"/>
      <c r="FUA3147" s="45"/>
      <c r="FUB3147" s="45"/>
      <c r="FUC3147" s="45"/>
      <c r="FUD3147" s="45"/>
      <c r="FUE3147" s="45"/>
      <c r="FUF3147" s="45"/>
      <c r="FUG3147" s="45"/>
      <c r="FUH3147" s="45"/>
      <c r="FUI3147" s="45"/>
      <c r="FUJ3147" s="45"/>
      <c r="FUK3147" s="45"/>
      <c r="FUL3147" s="45"/>
      <c r="FUM3147" s="45"/>
      <c r="FUN3147" s="45"/>
      <c r="FUO3147" s="45"/>
      <c r="FUP3147" s="45"/>
      <c r="FUQ3147" s="45"/>
      <c r="FUR3147" s="45"/>
      <c r="FUS3147" s="45"/>
      <c r="FUT3147" s="45"/>
      <c r="FUU3147" s="45"/>
      <c r="FUV3147" s="45"/>
      <c r="FUW3147" s="45"/>
      <c r="FUX3147" s="45"/>
      <c r="FUY3147" s="45"/>
      <c r="FUZ3147" s="45"/>
      <c r="FVA3147" s="45"/>
      <c r="FVB3147" s="45"/>
      <c r="FVC3147" s="45"/>
      <c r="FVD3147" s="45"/>
      <c r="FVE3147" s="45"/>
      <c r="FVF3147" s="45"/>
      <c r="FVG3147" s="45"/>
      <c r="FVH3147" s="45"/>
      <c r="FVI3147" s="45"/>
      <c r="FVJ3147" s="45"/>
      <c r="FVK3147" s="45"/>
      <c r="FVL3147" s="45"/>
      <c r="FVM3147" s="45"/>
      <c r="FVN3147" s="45"/>
      <c r="FVO3147" s="45"/>
      <c r="FVP3147" s="45"/>
      <c r="FVQ3147" s="45"/>
      <c r="FVR3147" s="45"/>
      <c r="FVS3147" s="45"/>
      <c r="FVT3147" s="45"/>
      <c r="FVU3147" s="45"/>
      <c r="FVV3147" s="45"/>
      <c r="FVW3147" s="45"/>
      <c r="FVX3147" s="45"/>
      <c r="FVY3147" s="45"/>
      <c r="FVZ3147" s="45"/>
      <c r="FWA3147" s="45"/>
      <c r="FWB3147" s="45"/>
      <c r="FWC3147" s="45"/>
      <c r="FWD3147" s="45"/>
      <c r="FWE3147" s="45"/>
      <c r="FWF3147" s="45"/>
      <c r="FWG3147" s="45"/>
      <c r="FWH3147" s="45"/>
      <c r="FWI3147" s="45"/>
      <c r="FWJ3147" s="45"/>
      <c r="FWK3147" s="45"/>
      <c r="FWL3147" s="45"/>
      <c r="FWM3147" s="45"/>
      <c r="FWN3147" s="45"/>
      <c r="FWO3147" s="45"/>
      <c r="FWP3147" s="45"/>
      <c r="FWQ3147" s="45"/>
      <c r="FWR3147" s="45"/>
      <c r="FWS3147" s="45"/>
      <c r="FWT3147" s="45"/>
      <c r="FWU3147" s="45"/>
      <c r="FWV3147" s="45"/>
      <c r="FWW3147" s="45"/>
      <c r="FWX3147" s="45"/>
      <c r="FWY3147" s="45"/>
      <c r="FWZ3147" s="45"/>
      <c r="FXA3147" s="45"/>
      <c r="FXB3147" s="45"/>
      <c r="FXC3147" s="45"/>
      <c r="FXD3147" s="45"/>
      <c r="FXE3147" s="45"/>
      <c r="FXF3147" s="45"/>
      <c r="FXG3147" s="45"/>
      <c r="FXH3147" s="45"/>
      <c r="FXI3147" s="45"/>
      <c r="FXJ3147" s="45"/>
      <c r="FXK3147" s="45"/>
      <c r="FXL3147" s="45"/>
      <c r="FXM3147" s="45"/>
      <c r="FXN3147" s="45"/>
      <c r="FXO3147" s="45"/>
      <c r="FXP3147" s="45"/>
      <c r="FXQ3147" s="45"/>
      <c r="FXR3147" s="45"/>
      <c r="FXS3147" s="45"/>
      <c r="FXT3147" s="45"/>
      <c r="FXU3147" s="45"/>
      <c r="FXV3147" s="45"/>
      <c r="FXW3147" s="45"/>
      <c r="FXX3147" s="45"/>
      <c r="FXY3147" s="45"/>
      <c r="FXZ3147" s="45"/>
      <c r="FYA3147" s="45"/>
      <c r="FYB3147" s="45"/>
      <c r="FYC3147" s="45"/>
      <c r="FYD3147" s="45"/>
      <c r="FYE3147" s="45"/>
      <c r="FYF3147" s="45"/>
      <c r="FYG3147" s="45"/>
      <c r="FYH3147" s="45"/>
      <c r="FYI3147" s="45"/>
      <c r="FYJ3147" s="45"/>
      <c r="FYK3147" s="45"/>
      <c r="FYL3147" s="45"/>
      <c r="FYM3147" s="45"/>
      <c r="FYN3147" s="45"/>
      <c r="FYO3147" s="45"/>
      <c r="FYP3147" s="45"/>
      <c r="FYQ3147" s="45"/>
      <c r="FYR3147" s="45"/>
      <c r="FYS3147" s="45"/>
      <c r="FYT3147" s="45"/>
      <c r="FYU3147" s="45"/>
      <c r="FYV3147" s="45"/>
      <c r="FYW3147" s="45"/>
      <c r="FYX3147" s="45"/>
      <c r="FYY3147" s="45"/>
      <c r="FYZ3147" s="45"/>
      <c r="FZA3147" s="45"/>
      <c r="FZB3147" s="45"/>
      <c r="FZC3147" s="45"/>
      <c r="FZD3147" s="45"/>
      <c r="FZE3147" s="45"/>
      <c r="FZF3147" s="45"/>
      <c r="FZG3147" s="45"/>
      <c r="FZH3147" s="45"/>
      <c r="FZI3147" s="45"/>
      <c r="FZJ3147" s="45"/>
      <c r="FZK3147" s="45"/>
      <c r="FZL3147" s="45"/>
      <c r="FZM3147" s="45"/>
      <c r="FZN3147" s="45"/>
      <c r="FZO3147" s="45"/>
      <c r="FZP3147" s="45"/>
      <c r="FZQ3147" s="45"/>
      <c r="FZR3147" s="45"/>
      <c r="FZS3147" s="45"/>
      <c r="FZT3147" s="45"/>
      <c r="FZU3147" s="45"/>
      <c r="FZV3147" s="45"/>
      <c r="FZW3147" s="45"/>
      <c r="FZX3147" s="45"/>
      <c r="FZY3147" s="45"/>
      <c r="FZZ3147" s="45"/>
      <c r="GAA3147" s="45"/>
      <c r="GAB3147" s="45"/>
      <c r="GAC3147" s="45"/>
      <c r="GAD3147" s="45"/>
      <c r="GAE3147" s="45"/>
      <c r="GAF3147" s="45"/>
      <c r="GAG3147" s="45"/>
      <c r="GAH3147" s="45"/>
      <c r="GAI3147" s="45"/>
      <c r="GAJ3147" s="45"/>
      <c r="GAK3147" s="45"/>
      <c r="GAL3147" s="45"/>
      <c r="GAM3147" s="45"/>
      <c r="GAN3147" s="45"/>
      <c r="GAO3147" s="45"/>
      <c r="GAP3147" s="45"/>
      <c r="GAQ3147" s="45"/>
      <c r="GAR3147" s="45"/>
      <c r="GAS3147" s="45"/>
      <c r="GAT3147" s="45"/>
      <c r="GAU3147" s="45"/>
      <c r="GAV3147" s="45"/>
      <c r="GAW3147" s="45"/>
      <c r="GAX3147" s="45"/>
      <c r="GAY3147" s="45"/>
      <c r="GAZ3147" s="45"/>
      <c r="GBA3147" s="45"/>
      <c r="GBB3147" s="45"/>
      <c r="GBC3147" s="45"/>
      <c r="GBD3147" s="45"/>
      <c r="GBE3147" s="45"/>
      <c r="GBF3147" s="45"/>
      <c r="GBG3147" s="45"/>
      <c r="GBH3147" s="45"/>
      <c r="GBI3147" s="45"/>
      <c r="GBJ3147" s="45"/>
      <c r="GBK3147" s="45"/>
      <c r="GBL3147" s="45"/>
      <c r="GBM3147" s="45"/>
      <c r="GBN3147" s="45"/>
      <c r="GBO3147" s="45"/>
      <c r="GBP3147" s="45"/>
      <c r="GBQ3147" s="45"/>
      <c r="GBR3147" s="45"/>
      <c r="GBS3147" s="45"/>
      <c r="GBT3147" s="45"/>
      <c r="GBU3147" s="45"/>
      <c r="GBV3147" s="45"/>
      <c r="GBW3147" s="45"/>
      <c r="GBX3147" s="45"/>
      <c r="GBY3147" s="45"/>
      <c r="GBZ3147" s="45"/>
      <c r="GCA3147" s="45"/>
      <c r="GCB3147" s="45"/>
      <c r="GCC3147" s="45"/>
      <c r="GCD3147" s="45"/>
      <c r="GCE3147" s="45"/>
      <c r="GCF3147" s="45"/>
      <c r="GCG3147" s="45"/>
      <c r="GCH3147" s="45"/>
      <c r="GCI3147" s="45"/>
      <c r="GCJ3147" s="45"/>
      <c r="GCK3147" s="45"/>
      <c r="GCL3147" s="45"/>
      <c r="GCM3147" s="45"/>
      <c r="GCN3147" s="45"/>
      <c r="GCO3147" s="45"/>
      <c r="GCP3147" s="45"/>
      <c r="GCQ3147" s="45"/>
      <c r="GCR3147" s="45"/>
      <c r="GCS3147" s="45"/>
      <c r="GCT3147" s="45"/>
      <c r="GCU3147" s="45"/>
      <c r="GCV3147" s="45"/>
      <c r="GCW3147" s="45"/>
      <c r="GCX3147" s="45"/>
      <c r="GCY3147" s="45"/>
      <c r="GCZ3147" s="45"/>
      <c r="GDA3147" s="45"/>
      <c r="GDB3147" s="45"/>
      <c r="GDC3147" s="45"/>
      <c r="GDD3147" s="45"/>
      <c r="GDE3147" s="45"/>
      <c r="GDF3147" s="45"/>
      <c r="GDG3147" s="45"/>
      <c r="GDH3147" s="45"/>
      <c r="GDI3147" s="45"/>
      <c r="GDJ3147" s="45"/>
      <c r="GDK3147" s="45"/>
      <c r="GDL3147" s="45"/>
      <c r="GDM3147" s="45"/>
      <c r="GDN3147" s="45"/>
      <c r="GDO3147" s="45"/>
      <c r="GDP3147" s="45"/>
      <c r="GDQ3147" s="45"/>
      <c r="GDR3147" s="45"/>
      <c r="GDS3147" s="45"/>
      <c r="GDT3147" s="45"/>
      <c r="GDU3147" s="45"/>
      <c r="GDV3147" s="45"/>
      <c r="GDW3147" s="45"/>
      <c r="GDX3147" s="45"/>
      <c r="GDY3147" s="45"/>
      <c r="GDZ3147" s="45"/>
      <c r="GEA3147" s="45"/>
      <c r="GEB3147" s="45"/>
      <c r="GEC3147" s="45"/>
      <c r="GED3147" s="45"/>
      <c r="GEE3147" s="45"/>
      <c r="GEF3147" s="45"/>
      <c r="GEG3147" s="45"/>
      <c r="GEH3147" s="45"/>
      <c r="GEI3147" s="45"/>
      <c r="GEJ3147" s="45"/>
      <c r="GEK3147" s="45"/>
      <c r="GEL3147" s="45"/>
      <c r="GEM3147" s="45"/>
      <c r="GEN3147" s="45"/>
      <c r="GEO3147" s="45"/>
      <c r="GEP3147" s="45"/>
      <c r="GEQ3147" s="45"/>
      <c r="GER3147" s="45"/>
      <c r="GES3147" s="45"/>
      <c r="GET3147" s="45"/>
      <c r="GEU3147" s="45"/>
      <c r="GEV3147" s="45"/>
      <c r="GEW3147" s="45"/>
      <c r="GEX3147" s="45"/>
      <c r="GEY3147" s="45"/>
      <c r="GEZ3147" s="45"/>
      <c r="GFA3147" s="45"/>
      <c r="GFB3147" s="45"/>
      <c r="GFC3147" s="45"/>
      <c r="GFD3147" s="45"/>
      <c r="GFE3147" s="45"/>
      <c r="GFF3147" s="45"/>
      <c r="GFG3147" s="45"/>
      <c r="GFH3147" s="45"/>
      <c r="GFI3147" s="45"/>
      <c r="GFJ3147" s="45"/>
      <c r="GFK3147" s="45"/>
      <c r="GFL3147" s="45"/>
      <c r="GFM3147" s="45"/>
      <c r="GFN3147" s="45"/>
      <c r="GFO3147" s="45"/>
      <c r="GFP3147" s="45"/>
      <c r="GFQ3147" s="45"/>
      <c r="GFR3147" s="45"/>
      <c r="GFS3147" s="45"/>
      <c r="GFT3147" s="45"/>
      <c r="GFU3147" s="45"/>
      <c r="GFV3147" s="45"/>
      <c r="GFW3147" s="45"/>
      <c r="GFX3147" s="45"/>
      <c r="GFY3147" s="45"/>
      <c r="GFZ3147" s="45"/>
      <c r="GGA3147" s="45"/>
      <c r="GGB3147" s="45"/>
      <c r="GGC3147" s="45"/>
      <c r="GGD3147" s="45"/>
      <c r="GGE3147" s="45"/>
      <c r="GGF3147" s="45"/>
      <c r="GGG3147" s="45"/>
      <c r="GGH3147" s="45"/>
      <c r="GGI3147" s="45"/>
      <c r="GGJ3147" s="45"/>
      <c r="GGK3147" s="45"/>
      <c r="GGL3147" s="45"/>
      <c r="GGM3147" s="45"/>
      <c r="GGN3147" s="45"/>
      <c r="GGO3147" s="45"/>
      <c r="GGP3147" s="45"/>
      <c r="GGQ3147" s="45"/>
      <c r="GGR3147" s="45"/>
      <c r="GGS3147" s="45"/>
      <c r="GGT3147" s="45"/>
      <c r="GGU3147" s="45"/>
      <c r="GGV3147" s="45"/>
      <c r="GGW3147" s="45"/>
      <c r="GGX3147" s="45"/>
      <c r="GGY3147" s="45"/>
      <c r="GGZ3147" s="45"/>
      <c r="GHA3147" s="45"/>
      <c r="GHB3147" s="45"/>
      <c r="GHC3147" s="45"/>
      <c r="GHD3147" s="45"/>
      <c r="GHE3147" s="45"/>
      <c r="GHF3147" s="45"/>
      <c r="GHG3147" s="45"/>
      <c r="GHH3147" s="45"/>
      <c r="GHI3147" s="45"/>
      <c r="GHJ3147" s="45"/>
      <c r="GHK3147" s="45"/>
      <c r="GHL3147" s="45"/>
      <c r="GHM3147" s="45"/>
      <c r="GHN3147" s="45"/>
      <c r="GHO3147" s="45"/>
      <c r="GHP3147" s="45"/>
      <c r="GHQ3147" s="45"/>
      <c r="GHR3147" s="45"/>
      <c r="GHS3147" s="45"/>
      <c r="GHT3147" s="45"/>
      <c r="GHU3147" s="45"/>
      <c r="GHV3147" s="45"/>
      <c r="GHW3147" s="45"/>
      <c r="GHX3147" s="45"/>
      <c r="GHY3147" s="45"/>
      <c r="GHZ3147" s="45"/>
      <c r="GIA3147" s="45"/>
      <c r="GIB3147" s="45"/>
      <c r="GIC3147" s="45"/>
      <c r="GID3147" s="45"/>
      <c r="GIE3147" s="45"/>
      <c r="GIF3147" s="45"/>
      <c r="GIG3147" s="45"/>
      <c r="GIH3147" s="45"/>
      <c r="GII3147" s="45"/>
      <c r="GIJ3147" s="45"/>
      <c r="GIK3147" s="45"/>
      <c r="GIL3147" s="45"/>
      <c r="GIM3147" s="45"/>
      <c r="GIN3147" s="45"/>
      <c r="GIO3147" s="45"/>
      <c r="GIP3147" s="45"/>
      <c r="GIQ3147" s="45"/>
      <c r="GIR3147" s="45"/>
      <c r="GIS3147" s="45"/>
      <c r="GIT3147" s="45"/>
      <c r="GIU3147" s="45"/>
      <c r="GIV3147" s="45"/>
      <c r="GIW3147" s="45"/>
      <c r="GIX3147" s="45"/>
      <c r="GIY3147" s="45"/>
      <c r="GIZ3147" s="45"/>
      <c r="GJA3147" s="45"/>
      <c r="GJB3147" s="45"/>
      <c r="GJC3147" s="45"/>
      <c r="GJD3147" s="45"/>
      <c r="GJE3147" s="45"/>
      <c r="GJF3147" s="45"/>
      <c r="GJG3147" s="45"/>
      <c r="GJH3147" s="45"/>
      <c r="GJI3147" s="45"/>
      <c r="GJJ3147" s="45"/>
      <c r="GJK3147" s="45"/>
      <c r="GJL3147" s="45"/>
      <c r="GJM3147" s="45"/>
      <c r="GJN3147" s="45"/>
      <c r="GJO3147" s="45"/>
      <c r="GJP3147" s="45"/>
      <c r="GJQ3147" s="45"/>
      <c r="GJR3147" s="45"/>
      <c r="GJS3147" s="45"/>
      <c r="GJT3147" s="45"/>
      <c r="GJU3147" s="45"/>
      <c r="GJV3147" s="45"/>
      <c r="GJW3147" s="45"/>
      <c r="GJX3147" s="45"/>
      <c r="GJY3147" s="45"/>
      <c r="GJZ3147" s="45"/>
      <c r="GKA3147" s="45"/>
      <c r="GKB3147" s="45"/>
      <c r="GKC3147" s="45"/>
      <c r="GKD3147" s="45"/>
      <c r="GKE3147" s="45"/>
      <c r="GKF3147" s="45"/>
      <c r="GKG3147" s="45"/>
      <c r="GKH3147" s="45"/>
      <c r="GKI3147" s="45"/>
      <c r="GKJ3147" s="45"/>
      <c r="GKK3147" s="45"/>
      <c r="GKL3147" s="45"/>
      <c r="GKM3147" s="45"/>
      <c r="GKN3147" s="45"/>
      <c r="GKO3147" s="45"/>
      <c r="GKP3147" s="45"/>
      <c r="GKQ3147" s="45"/>
      <c r="GKR3147" s="45"/>
      <c r="GKS3147" s="45"/>
      <c r="GKT3147" s="45"/>
      <c r="GKU3147" s="45"/>
      <c r="GKV3147" s="45"/>
      <c r="GKW3147" s="45"/>
      <c r="GKX3147" s="45"/>
      <c r="GKY3147" s="45"/>
      <c r="GKZ3147" s="45"/>
      <c r="GLA3147" s="45"/>
      <c r="GLB3147" s="45"/>
      <c r="GLC3147" s="45"/>
      <c r="GLD3147" s="45"/>
      <c r="GLE3147" s="45"/>
      <c r="GLF3147" s="45"/>
      <c r="GLG3147" s="45"/>
      <c r="GLH3147" s="45"/>
      <c r="GLI3147" s="45"/>
      <c r="GLJ3147" s="45"/>
      <c r="GLK3147" s="45"/>
      <c r="GLL3147" s="45"/>
      <c r="GLM3147" s="45"/>
      <c r="GLN3147" s="45"/>
      <c r="GLO3147" s="45"/>
      <c r="GLP3147" s="45"/>
      <c r="GLQ3147" s="45"/>
      <c r="GLR3147" s="45"/>
      <c r="GLS3147" s="45"/>
      <c r="GLT3147" s="45"/>
      <c r="GLU3147" s="45"/>
      <c r="GLV3147" s="45"/>
      <c r="GLW3147" s="45"/>
      <c r="GLX3147" s="45"/>
      <c r="GLY3147" s="45"/>
      <c r="GLZ3147" s="45"/>
      <c r="GMA3147" s="45"/>
      <c r="GMB3147" s="45"/>
      <c r="GMC3147" s="45"/>
      <c r="GMD3147" s="45"/>
      <c r="GME3147" s="45"/>
      <c r="GMF3147" s="45"/>
      <c r="GMG3147" s="45"/>
      <c r="GMH3147" s="45"/>
      <c r="GMI3147" s="45"/>
      <c r="GMJ3147" s="45"/>
      <c r="GMK3147" s="45"/>
      <c r="GML3147" s="45"/>
      <c r="GMM3147" s="45"/>
      <c r="GMN3147" s="45"/>
      <c r="GMO3147" s="45"/>
      <c r="GMP3147" s="45"/>
      <c r="GMQ3147" s="45"/>
      <c r="GMR3147" s="45"/>
      <c r="GMS3147" s="45"/>
      <c r="GMT3147" s="45"/>
      <c r="GMU3147" s="45"/>
      <c r="GMV3147" s="45"/>
      <c r="GMW3147" s="45"/>
      <c r="GMX3147" s="45"/>
      <c r="GMY3147" s="45"/>
      <c r="GMZ3147" s="45"/>
      <c r="GNA3147" s="45"/>
      <c r="GNB3147" s="45"/>
      <c r="GNC3147" s="45"/>
      <c r="GND3147" s="45"/>
      <c r="GNE3147" s="45"/>
      <c r="GNF3147" s="45"/>
      <c r="GNG3147" s="45"/>
      <c r="GNH3147" s="45"/>
      <c r="GNI3147" s="45"/>
      <c r="GNJ3147" s="45"/>
      <c r="GNK3147" s="45"/>
      <c r="GNL3147" s="45"/>
      <c r="GNM3147" s="45"/>
      <c r="GNN3147" s="45"/>
      <c r="GNO3147" s="45"/>
      <c r="GNP3147" s="45"/>
      <c r="GNQ3147" s="45"/>
      <c r="GNR3147" s="45"/>
      <c r="GNS3147" s="45"/>
      <c r="GNT3147" s="45"/>
      <c r="GNU3147" s="45"/>
      <c r="GNV3147" s="45"/>
      <c r="GNW3147" s="45"/>
      <c r="GNX3147" s="45"/>
      <c r="GNY3147" s="45"/>
      <c r="GNZ3147" s="45"/>
      <c r="GOA3147" s="45"/>
      <c r="GOB3147" s="45"/>
      <c r="GOC3147" s="45"/>
      <c r="GOD3147" s="45"/>
      <c r="GOE3147" s="45"/>
      <c r="GOF3147" s="45"/>
      <c r="GOG3147" s="45"/>
      <c r="GOH3147" s="45"/>
      <c r="GOI3147" s="45"/>
      <c r="GOJ3147" s="45"/>
      <c r="GOK3147" s="45"/>
      <c r="GOL3147" s="45"/>
      <c r="GOM3147" s="45"/>
      <c r="GON3147" s="45"/>
      <c r="GOO3147" s="45"/>
      <c r="GOP3147" s="45"/>
      <c r="GOQ3147" s="45"/>
      <c r="GOR3147" s="45"/>
      <c r="GOS3147" s="45"/>
      <c r="GOT3147" s="45"/>
      <c r="GOU3147" s="45"/>
      <c r="GOV3147" s="45"/>
      <c r="GOW3147" s="45"/>
      <c r="GOX3147" s="45"/>
      <c r="GOY3147" s="45"/>
      <c r="GOZ3147" s="45"/>
      <c r="GPA3147" s="45"/>
      <c r="GPB3147" s="45"/>
      <c r="GPC3147" s="45"/>
      <c r="GPD3147" s="45"/>
      <c r="GPE3147" s="45"/>
      <c r="GPF3147" s="45"/>
      <c r="GPG3147" s="45"/>
      <c r="GPH3147" s="45"/>
      <c r="GPI3147" s="45"/>
      <c r="GPJ3147" s="45"/>
      <c r="GPK3147" s="45"/>
      <c r="GPL3147" s="45"/>
      <c r="GPM3147" s="45"/>
      <c r="GPN3147" s="45"/>
      <c r="GPO3147" s="45"/>
      <c r="GPP3147" s="45"/>
      <c r="GPQ3147" s="45"/>
      <c r="GPR3147" s="45"/>
      <c r="GPS3147" s="45"/>
      <c r="GPT3147" s="45"/>
      <c r="GPU3147" s="45"/>
      <c r="GPV3147" s="45"/>
      <c r="GPW3147" s="45"/>
      <c r="GPX3147" s="45"/>
      <c r="GPY3147" s="45"/>
      <c r="GPZ3147" s="45"/>
      <c r="GQA3147" s="45"/>
      <c r="GQB3147" s="45"/>
      <c r="GQC3147" s="45"/>
      <c r="GQD3147" s="45"/>
      <c r="GQE3147" s="45"/>
      <c r="GQF3147" s="45"/>
      <c r="GQG3147" s="45"/>
      <c r="GQH3147" s="45"/>
      <c r="GQI3147" s="45"/>
      <c r="GQJ3147" s="45"/>
      <c r="GQK3147" s="45"/>
      <c r="GQL3147" s="45"/>
      <c r="GQM3147" s="45"/>
      <c r="GQN3147" s="45"/>
      <c r="GQO3147" s="45"/>
      <c r="GQP3147" s="45"/>
      <c r="GQQ3147" s="45"/>
      <c r="GQR3147" s="45"/>
      <c r="GQS3147" s="45"/>
      <c r="GQT3147" s="45"/>
      <c r="GQU3147" s="45"/>
      <c r="GQV3147" s="45"/>
      <c r="GQW3147" s="45"/>
      <c r="GQX3147" s="45"/>
      <c r="GQY3147" s="45"/>
      <c r="GQZ3147" s="45"/>
      <c r="GRA3147" s="45"/>
      <c r="GRB3147" s="45"/>
      <c r="GRC3147" s="45"/>
      <c r="GRD3147" s="45"/>
      <c r="GRE3147" s="45"/>
      <c r="GRF3147" s="45"/>
      <c r="GRG3147" s="45"/>
      <c r="GRH3147" s="45"/>
      <c r="GRI3147" s="45"/>
      <c r="GRJ3147" s="45"/>
      <c r="GRK3147" s="45"/>
      <c r="GRL3147" s="45"/>
      <c r="GRM3147" s="45"/>
      <c r="GRN3147" s="45"/>
      <c r="GRO3147" s="45"/>
      <c r="GRP3147" s="45"/>
      <c r="GRQ3147" s="45"/>
      <c r="GRR3147" s="45"/>
      <c r="GRS3147" s="45"/>
      <c r="GRT3147" s="45"/>
      <c r="GRU3147" s="45"/>
      <c r="GRV3147" s="45"/>
      <c r="GRW3147" s="45"/>
      <c r="GRX3147" s="45"/>
      <c r="GRY3147" s="45"/>
      <c r="GRZ3147" s="45"/>
      <c r="GSA3147" s="45"/>
      <c r="GSB3147" s="45"/>
      <c r="GSC3147" s="45"/>
      <c r="GSD3147" s="45"/>
      <c r="GSE3147" s="45"/>
      <c r="GSF3147" s="45"/>
      <c r="GSG3147" s="45"/>
      <c r="GSH3147" s="45"/>
      <c r="GSI3147" s="45"/>
      <c r="GSJ3147" s="45"/>
      <c r="GSK3147" s="45"/>
      <c r="GSL3147" s="45"/>
      <c r="GSM3147" s="45"/>
      <c r="GSN3147" s="45"/>
      <c r="GSO3147" s="45"/>
      <c r="GSP3147" s="45"/>
      <c r="GSQ3147" s="45"/>
      <c r="GSR3147" s="45"/>
      <c r="GSS3147" s="45"/>
      <c r="GST3147" s="45"/>
      <c r="GSU3147" s="45"/>
      <c r="GSV3147" s="45"/>
      <c r="GSW3147" s="45"/>
      <c r="GSX3147" s="45"/>
      <c r="GSY3147" s="45"/>
      <c r="GSZ3147" s="45"/>
      <c r="GTA3147" s="45"/>
      <c r="GTB3147" s="45"/>
      <c r="GTC3147" s="45"/>
      <c r="GTD3147" s="45"/>
      <c r="GTE3147" s="45"/>
      <c r="GTF3147" s="45"/>
      <c r="GTG3147" s="45"/>
      <c r="GTH3147" s="45"/>
      <c r="GTI3147" s="45"/>
      <c r="GTJ3147" s="45"/>
      <c r="GTK3147" s="45"/>
      <c r="GTL3147" s="45"/>
      <c r="GTM3147" s="45"/>
      <c r="GTN3147" s="45"/>
      <c r="GTO3147" s="45"/>
      <c r="GTP3147" s="45"/>
      <c r="GTQ3147" s="45"/>
      <c r="GTR3147" s="45"/>
      <c r="GTS3147" s="45"/>
      <c r="GTT3147" s="45"/>
      <c r="GTU3147" s="45"/>
      <c r="GTV3147" s="45"/>
      <c r="GTW3147" s="45"/>
      <c r="GTX3147" s="45"/>
      <c r="GTY3147" s="45"/>
      <c r="GTZ3147" s="45"/>
      <c r="GUA3147" s="45"/>
      <c r="GUB3147" s="45"/>
      <c r="GUC3147" s="45"/>
      <c r="GUD3147" s="45"/>
      <c r="GUE3147" s="45"/>
      <c r="GUF3147" s="45"/>
      <c r="GUG3147" s="45"/>
      <c r="GUH3147" s="45"/>
      <c r="GUI3147" s="45"/>
      <c r="GUJ3147" s="45"/>
      <c r="GUK3147" s="45"/>
      <c r="GUL3147" s="45"/>
      <c r="GUM3147" s="45"/>
      <c r="GUN3147" s="45"/>
      <c r="GUO3147" s="45"/>
      <c r="GUP3147" s="45"/>
      <c r="GUQ3147" s="45"/>
      <c r="GUR3147" s="45"/>
      <c r="GUS3147" s="45"/>
      <c r="GUT3147" s="45"/>
      <c r="GUU3147" s="45"/>
      <c r="GUV3147" s="45"/>
      <c r="GUW3147" s="45"/>
      <c r="GUX3147" s="45"/>
      <c r="GUY3147" s="45"/>
      <c r="GUZ3147" s="45"/>
      <c r="GVA3147" s="45"/>
      <c r="GVB3147" s="45"/>
      <c r="GVC3147" s="45"/>
      <c r="GVD3147" s="45"/>
      <c r="GVE3147" s="45"/>
      <c r="GVF3147" s="45"/>
      <c r="GVG3147" s="45"/>
      <c r="GVH3147" s="45"/>
      <c r="GVI3147" s="45"/>
      <c r="GVJ3147" s="45"/>
      <c r="GVK3147" s="45"/>
      <c r="GVL3147" s="45"/>
      <c r="GVM3147" s="45"/>
      <c r="GVN3147" s="45"/>
      <c r="GVO3147" s="45"/>
      <c r="GVP3147" s="45"/>
      <c r="GVQ3147" s="45"/>
      <c r="GVR3147" s="45"/>
      <c r="GVS3147" s="45"/>
      <c r="GVT3147" s="45"/>
      <c r="GVU3147" s="45"/>
      <c r="GVV3147" s="45"/>
      <c r="GVW3147" s="45"/>
      <c r="GVX3147" s="45"/>
      <c r="GVY3147" s="45"/>
      <c r="GVZ3147" s="45"/>
      <c r="GWA3147" s="45"/>
      <c r="GWB3147" s="45"/>
      <c r="GWC3147" s="45"/>
      <c r="GWD3147" s="45"/>
      <c r="GWE3147" s="45"/>
      <c r="GWF3147" s="45"/>
      <c r="GWG3147" s="45"/>
      <c r="GWH3147" s="45"/>
      <c r="GWI3147" s="45"/>
      <c r="GWJ3147" s="45"/>
      <c r="GWK3147" s="45"/>
      <c r="GWL3147" s="45"/>
      <c r="GWM3147" s="45"/>
      <c r="GWN3147" s="45"/>
      <c r="GWO3147" s="45"/>
      <c r="GWP3147" s="45"/>
      <c r="GWQ3147" s="45"/>
      <c r="GWR3147" s="45"/>
      <c r="GWS3147" s="45"/>
      <c r="GWT3147" s="45"/>
      <c r="GWU3147" s="45"/>
      <c r="GWV3147" s="45"/>
      <c r="GWW3147" s="45"/>
      <c r="GWX3147" s="45"/>
      <c r="GWY3147" s="45"/>
      <c r="GWZ3147" s="45"/>
      <c r="GXA3147" s="45"/>
      <c r="GXB3147" s="45"/>
      <c r="GXC3147" s="45"/>
      <c r="GXD3147" s="45"/>
      <c r="GXE3147" s="45"/>
      <c r="GXF3147" s="45"/>
      <c r="GXG3147" s="45"/>
      <c r="GXH3147" s="45"/>
      <c r="GXI3147" s="45"/>
      <c r="GXJ3147" s="45"/>
      <c r="GXK3147" s="45"/>
      <c r="GXL3147" s="45"/>
      <c r="GXM3147" s="45"/>
      <c r="GXN3147" s="45"/>
      <c r="GXO3147" s="45"/>
      <c r="GXP3147" s="45"/>
      <c r="GXQ3147" s="45"/>
      <c r="GXR3147" s="45"/>
      <c r="GXS3147" s="45"/>
      <c r="GXT3147" s="45"/>
      <c r="GXU3147" s="45"/>
      <c r="GXV3147" s="45"/>
      <c r="GXW3147" s="45"/>
      <c r="GXX3147" s="45"/>
      <c r="GXY3147" s="45"/>
      <c r="GXZ3147" s="45"/>
      <c r="GYA3147" s="45"/>
      <c r="GYB3147" s="45"/>
      <c r="GYC3147" s="45"/>
      <c r="GYD3147" s="45"/>
      <c r="GYE3147" s="45"/>
      <c r="GYF3147" s="45"/>
      <c r="GYG3147" s="45"/>
      <c r="GYH3147" s="45"/>
      <c r="GYI3147" s="45"/>
      <c r="GYJ3147" s="45"/>
      <c r="GYK3147" s="45"/>
      <c r="GYL3147" s="45"/>
      <c r="GYM3147" s="45"/>
      <c r="GYN3147" s="45"/>
      <c r="GYO3147" s="45"/>
      <c r="GYP3147" s="45"/>
      <c r="GYQ3147" s="45"/>
      <c r="GYR3147" s="45"/>
      <c r="GYS3147" s="45"/>
      <c r="GYT3147" s="45"/>
      <c r="GYU3147" s="45"/>
      <c r="GYV3147" s="45"/>
      <c r="GYW3147" s="45"/>
      <c r="GYX3147" s="45"/>
      <c r="GYY3147" s="45"/>
      <c r="GYZ3147" s="45"/>
      <c r="GZA3147" s="45"/>
      <c r="GZB3147" s="45"/>
      <c r="GZC3147" s="45"/>
      <c r="GZD3147" s="45"/>
      <c r="GZE3147" s="45"/>
      <c r="GZF3147" s="45"/>
      <c r="GZG3147" s="45"/>
      <c r="GZH3147" s="45"/>
      <c r="GZI3147" s="45"/>
      <c r="GZJ3147" s="45"/>
      <c r="GZK3147" s="45"/>
      <c r="GZL3147" s="45"/>
      <c r="GZM3147" s="45"/>
      <c r="GZN3147" s="45"/>
      <c r="GZO3147" s="45"/>
      <c r="GZP3147" s="45"/>
      <c r="GZQ3147" s="45"/>
      <c r="GZR3147" s="45"/>
      <c r="GZS3147" s="45"/>
      <c r="GZT3147" s="45"/>
      <c r="GZU3147" s="45"/>
      <c r="GZV3147" s="45"/>
      <c r="GZW3147" s="45"/>
      <c r="GZX3147" s="45"/>
      <c r="GZY3147" s="45"/>
      <c r="GZZ3147" s="45"/>
      <c r="HAA3147" s="45"/>
      <c r="HAB3147" s="45"/>
      <c r="HAC3147" s="45"/>
      <c r="HAD3147" s="45"/>
      <c r="HAE3147" s="45"/>
      <c r="HAF3147" s="45"/>
      <c r="HAG3147" s="45"/>
      <c r="HAH3147" s="45"/>
      <c r="HAI3147" s="45"/>
      <c r="HAJ3147" s="45"/>
      <c r="HAK3147" s="45"/>
      <c r="HAL3147" s="45"/>
      <c r="HAM3147" s="45"/>
      <c r="HAN3147" s="45"/>
      <c r="HAO3147" s="45"/>
      <c r="HAP3147" s="45"/>
      <c r="HAQ3147" s="45"/>
      <c r="HAR3147" s="45"/>
      <c r="HAS3147" s="45"/>
      <c r="HAT3147" s="45"/>
      <c r="HAU3147" s="45"/>
      <c r="HAV3147" s="45"/>
      <c r="HAW3147" s="45"/>
      <c r="HAX3147" s="45"/>
      <c r="HAY3147" s="45"/>
      <c r="HAZ3147" s="45"/>
      <c r="HBA3147" s="45"/>
      <c r="HBB3147" s="45"/>
      <c r="HBC3147" s="45"/>
      <c r="HBD3147" s="45"/>
      <c r="HBE3147" s="45"/>
      <c r="HBF3147" s="45"/>
      <c r="HBG3147" s="45"/>
      <c r="HBH3147" s="45"/>
      <c r="HBI3147" s="45"/>
      <c r="HBJ3147" s="45"/>
      <c r="HBK3147" s="45"/>
      <c r="HBL3147" s="45"/>
      <c r="HBM3147" s="45"/>
      <c r="HBN3147" s="45"/>
      <c r="HBO3147" s="45"/>
      <c r="HBP3147" s="45"/>
      <c r="HBQ3147" s="45"/>
      <c r="HBR3147" s="45"/>
      <c r="HBS3147" s="45"/>
      <c r="HBT3147" s="45"/>
      <c r="HBU3147" s="45"/>
      <c r="HBV3147" s="45"/>
      <c r="HBW3147" s="45"/>
      <c r="HBX3147" s="45"/>
      <c r="HBY3147" s="45"/>
      <c r="HBZ3147" s="45"/>
      <c r="HCA3147" s="45"/>
      <c r="HCB3147" s="45"/>
      <c r="HCC3147" s="45"/>
      <c r="HCD3147" s="45"/>
      <c r="HCE3147" s="45"/>
      <c r="HCF3147" s="45"/>
      <c r="HCG3147" s="45"/>
      <c r="HCH3147" s="45"/>
      <c r="HCI3147" s="45"/>
      <c r="HCJ3147" s="45"/>
      <c r="HCK3147" s="45"/>
      <c r="HCL3147" s="45"/>
      <c r="HCM3147" s="45"/>
      <c r="HCN3147" s="45"/>
      <c r="HCO3147" s="45"/>
      <c r="HCP3147" s="45"/>
      <c r="HCQ3147" s="45"/>
      <c r="HCR3147" s="45"/>
      <c r="HCS3147" s="45"/>
      <c r="HCT3147" s="45"/>
      <c r="HCU3147" s="45"/>
      <c r="HCV3147" s="45"/>
      <c r="HCW3147" s="45"/>
      <c r="HCX3147" s="45"/>
      <c r="HCY3147" s="45"/>
      <c r="HCZ3147" s="45"/>
      <c r="HDA3147" s="45"/>
      <c r="HDB3147" s="45"/>
      <c r="HDC3147" s="45"/>
      <c r="HDD3147" s="45"/>
      <c r="HDE3147" s="45"/>
      <c r="HDF3147" s="45"/>
      <c r="HDG3147" s="45"/>
      <c r="HDH3147" s="45"/>
      <c r="HDI3147" s="45"/>
      <c r="HDJ3147" s="45"/>
      <c r="HDK3147" s="45"/>
      <c r="HDL3147" s="45"/>
      <c r="HDM3147" s="45"/>
      <c r="HDN3147" s="45"/>
      <c r="HDO3147" s="45"/>
      <c r="HDP3147" s="45"/>
      <c r="HDQ3147" s="45"/>
      <c r="HDR3147" s="45"/>
      <c r="HDS3147" s="45"/>
      <c r="HDT3147" s="45"/>
      <c r="HDU3147" s="45"/>
      <c r="HDV3147" s="45"/>
      <c r="HDW3147" s="45"/>
      <c r="HDX3147" s="45"/>
      <c r="HDY3147" s="45"/>
      <c r="HDZ3147" s="45"/>
      <c r="HEA3147" s="45"/>
      <c r="HEB3147" s="45"/>
      <c r="HEC3147" s="45"/>
      <c r="HED3147" s="45"/>
      <c r="HEE3147" s="45"/>
      <c r="HEF3147" s="45"/>
      <c r="HEG3147" s="45"/>
      <c r="HEH3147" s="45"/>
      <c r="HEI3147" s="45"/>
      <c r="HEJ3147" s="45"/>
      <c r="HEK3147" s="45"/>
      <c r="HEL3147" s="45"/>
      <c r="HEM3147" s="45"/>
      <c r="HEN3147" s="45"/>
      <c r="HEO3147" s="45"/>
      <c r="HEP3147" s="45"/>
      <c r="HEQ3147" s="45"/>
      <c r="HER3147" s="45"/>
      <c r="HES3147" s="45"/>
      <c r="HET3147" s="45"/>
      <c r="HEU3147" s="45"/>
      <c r="HEV3147" s="45"/>
      <c r="HEW3147" s="45"/>
      <c r="HEX3147" s="45"/>
      <c r="HEY3147" s="45"/>
      <c r="HEZ3147" s="45"/>
      <c r="HFA3147" s="45"/>
      <c r="HFB3147" s="45"/>
      <c r="HFC3147" s="45"/>
      <c r="HFD3147" s="45"/>
      <c r="HFE3147" s="45"/>
      <c r="HFF3147" s="45"/>
      <c r="HFG3147" s="45"/>
      <c r="HFH3147" s="45"/>
      <c r="HFI3147" s="45"/>
      <c r="HFJ3147" s="45"/>
      <c r="HFK3147" s="45"/>
      <c r="HFL3147" s="45"/>
      <c r="HFM3147" s="45"/>
      <c r="HFN3147" s="45"/>
      <c r="HFO3147" s="45"/>
      <c r="HFP3147" s="45"/>
      <c r="HFQ3147" s="45"/>
      <c r="HFR3147" s="45"/>
      <c r="HFS3147" s="45"/>
      <c r="HFT3147" s="45"/>
      <c r="HFU3147" s="45"/>
      <c r="HFV3147" s="45"/>
      <c r="HFW3147" s="45"/>
      <c r="HFX3147" s="45"/>
      <c r="HFY3147" s="45"/>
      <c r="HFZ3147" s="45"/>
      <c r="HGA3147" s="45"/>
      <c r="HGB3147" s="45"/>
      <c r="HGC3147" s="45"/>
      <c r="HGD3147" s="45"/>
      <c r="HGE3147" s="45"/>
      <c r="HGF3147" s="45"/>
      <c r="HGG3147" s="45"/>
      <c r="HGH3147" s="45"/>
      <c r="HGI3147" s="45"/>
      <c r="HGJ3147" s="45"/>
      <c r="HGK3147" s="45"/>
      <c r="HGL3147" s="45"/>
      <c r="HGM3147" s="45"/>
      <c r="HGN3147" s="45"/>
      <c r="HGO3147" s="45"/>
      <c r="HGP3147" s="45"/>
      <c r="HGQ3147" s="45"/>
      <c r="HGR3147" s="45"/>
      <c r="HGS3147" s="45"/>
      <c r="HGT3147" s="45"/>
      <c r="HGU3147" s="45"/>
      <c r="HGV3147" s="45"/>
      <c r="HGW3147" s="45"/>
      <c r="HGX3147" s="45"/>
      <c r="HGY3147" s="45"/>
      <c r="HGZ3147" s="45"/>
      <c r="HHA3147" s="45"/>
      <c r="HHB3147" s="45"/>
      <c r="HHC3147" s="45"/>
      <c r="HHD3147" s="45"/>
      <c r="HHE3147" s="45"/>
      <c r="HHF3147" s="45"/>
      <c r="HHG3147" s="45"/>
      <c r="HHH3147" s="45"/>
      <c r="HHI3147" s="45"/>
      <c r="HHJ3147" s="45"/>
      <c r="HHK3147" s="45"/>
      <c r="HHL3147" s="45"/>
      <c r="HHM3147" s="45"/>
      <c r="HHN3147" s="45"/>
      <c r="HHO3147" s="45"/>
      <c r="HHP3147" s="45"/>
      <c r="HHQ3147" s="45"/>
      <c r="HHR3147" s="45"/>
      <c r="HHS3147" s="45"/>
      <c r="HHT3147" s="45"/>
      <c r="HHU3147" s="45"/>
      <c r="HHV3147" s="45"/>
      <c r="HHW3147" s="45"/>
      <c r="HHX3147" s="45"/>
      <c r="HHY3147" s="45"/>
      <c r="HHZ3147" s="45"/>
      <c r="HIA3147" s="45"/>
      <c r="HIB3147" s="45"/>
      <c r="HIC3147" s="45"/>
      <c r="HID3147" s="45"/>
      <c r="HIE3147" s="45"/>
      <c r="HIF3147" s="45"/>
      <c r="HIG3147" s="45"/>
      <c r="HIH3147" s="45"/>
      <c r="HII3147" s="45"/>
      <c r="HIJ3147" s="45"/>
      <c r="HIK3147" s="45"/>
      <c r="HIL3147" s="45"/>
      <c r="HIM3147" s="45"/>
      <c r="HIN3147" s="45"/>
      <c r="HIO3147" s="45"/>
      <c r="HIP3147" s="45"/>
      <c r="HIQ3147" s="45"/>
      <c r="HIR3147" s="45"/>
      <c r="HIS3147" s="45"/>
      <c r="HIT3147" s="45"/>
      <c r="HIU3147" s="45"/>
      <c r="HIV3147" s="45"/>
      <c r="HIW3147" s="45"/>
      <c r="HIX3147" s="45"/>
      <c r="HIY3147" s="45"/>
      <c r="HIZ3147" s="45"/>
      <c r="HJA3147" s="45"/>
      <c r="HJB3147" s="45"/>
      <c r="HJC3147" s="45"/>
      <c r="HJD3147" s="45"/>
      <c r="HJE3147" s="45"/>
      <c r="HJF3147" s="45"/>
      <c r="HJG3147" s="45"/>
      <c r="HJH3147" s="45"/>
      <c r="HJI3147" s="45"/>
      <c r="HJJ3147" s="45"/>
      <c r="HJK3147" s="45"/>
      <c r="HJL3147" s="45"/>
      <c r="HJM3147" s="45"/>
      <c r="HJN3147" s="45"/>
      <c r="HJO3147" s="45"/>
      <c r="HJP3147" s="45"/>
      <c r="HJQ3147" s="45"/>
      <c r="HJR3147" s="45"/>
      <c r="HJS3147" s="45"/>
      <c r="HJT3147" s="45"/>
      <c r="HJU3147" s="45"/>
      <c r="HJV3147" s="45"/>
      <c r="HJW3147" s="45"/>
      <c r="HJX3147" s="45"/>
      <c r="HJY3147" s="45"/>
      <c r="HJZ3147" s="45"/>
      <c r="HKA3147" s="45"/>
      <c r="HKB3147" s="45"/>
      <c r="HKC3147" s="45"/>
      <c r="HKD3147" s="45"/>
      <c r="HKE3147" s="45"/>
      <c r="HKF3147" s="45"/>
      <c r="HKG3147" s="45"/>
      <c r="HKH3147" s="45"/>
      <c r="HKI3147" s="45"/>
      <c r="HKJ3147" s="45"/>
      <c r="HKK3147" s="45"/>
      <c r="HKL3147" s="45"/>
      <c r="HKM3147" s="45"/>
      <c r="HKN3147" s="45"/>
      <c r="HKO3147" s="45"/>
      <c r="HKP3147" s="45"/>
      <c r="HKQ3147" s="45"/>
      <c r="HKR3147" s="45"/>
      <c r="HKS3147" s="45"/>
      <c r="HKT3147" s="45"/>
      <c r="HKU3147" s="45"/>
      <c r="HKV3147" s="45"/>
      <c r="HKW3147" s="45"/>
      <c r="HKX3147" s="45"/>
      <c r="HKY3147" s="45"/>
      <c r="HKZ3147" s="45"/>
      <c r="HLA3147" s="45"/>
      <c r="HLB3147" s="45"/>
      <c r="HLC3147" s="45"/>
      <c r="HLD3147" s="45"/>
      <c r="HLE3147" s="45"/>
      <c r="HLF3147" s="45"/>
      <c r="HLG3147" s="45"/>
      <c r="HLH3147" s="45"/>
      <c r="HLI3147" s="45"/>
      <c r="HLJ3147" s="45"/>
      <c r="HLK3147" s="45"/>
      <c r="HLL3147" s="45"/>
      <c r="HLM3147" s="45"/>
      <c r="HLN3147" s="45"/>
      <c r="HLO3147" s="45"/>
      <c r="HLP3147" s="45"/>
      <c r="HLQ3147" s="45"/>
      <c r="HLR3147" s="45"/>
      <c r="HLS3147" s="45"/>
      <c r="HLT3147" s="45"/>
      <c r="HLU3147" s="45"/>
      <c r="HLV3147" s="45"/>
      <c r="HLW3147" s="45"/>
      <c r="HLX3147" s="45"/>
      <c r="HLY3147" s="45"/>
      <c r="HLZ3147" s="45"/>
      <c r="HMA3147" s="45"/>
      <c r="HMB3147" s="45"/>
      <c r="HMC3147" s="45"/>
      <c r="HMD3147" s="45"/>
      <c r="HME3147" s="45"/>
      <c r="HMF3147" s="45"/>
      <c r="HMG3147" s="45"/>
      <c r="HMH3147" s="45"/>
      <c r="HMI3147" s="45"/>
      <c r="HMJ3147" s="45"/>
      <c r="HMK3147" s="45"/>
      <c r="HML3147" s="45"/>
      <c r="HMM3147" s="45"/>
      <c r="HMN3147" s="45"/>
      <c r="HMO3147" s="45"/>
      <c r="HMP3147" s="45"/>
      <c r="HMQ3147" s="45"/>
      <c r="HMR3147" s="45"/>
      <c r="HMS3147" s="45"/>
      <c r="HMT3147" s="45"/>
      <c r="HMU3147" s="45"/>
      <c r="HMV3147" s="45"/>
      <c r="HMW3147" s="45"/>
      <c r="HMX3147" s="45"/>
      <c r="HMY3147" s="45"/>
      <c r="HMZ3147" s="45"/>
      <c r="HNA3147" s="45"/>
      <c r="HNB3147" s="45"/>
      <c r="HNC3147" s="45"/>
      <c r="HND3147" s="45"/>
      <c r="HNE3147" s="45"/>
      <c r="HNF3147" s="45"/>
      <c r="HNG3147" s="45"/>
      <c r="HNH3147" s="45"/>
      <c r="HNI3147" s="45"/>
      <c r="HNJ3147" s="45"/>
      <c r="HNK3147" s="45"/>
      <c r="HNL3147" s="45"/>
      <c r="HNM3147" s="45"/>
      <c r="HNN3147" s="45"/>
      <c r="HNO3147" s="45"/>
      <c r="HNP3147" s="45"/>
      <c r="HNQ3147" s="45"/>
      <c r="HNR3147" s="45"/>
      <c r="HNS3147" s="45"/>
      <c r="HNT3147" s="45"/>
      <c r="HNU3147" s="45"/>
      <c r="HNV3147" s="45"/>
      <c r="HNW3147" s="45"/>
      <c r="HNX3147" s="45"/>
      <c r="HNY3147" s="45"/>
      <c r="HNZ3147" s="45"/>
      <c r="HOA3147" s="45"/>
      <c r="HOB3147" s="45"/>
      <c r="HOC3147" s="45"/>
      <c r="HOD3147" s="45"/>
      <c r="HOE3147" s="45"/>
      <c r="HOF3147" s="45"/>
      <c r="HOG3147" s="45"/>
      <c r="HOH3147" s="45"/>
      <c r="HOI3147" s="45"/>
      <c r="HOJ3147" s="45"/>
      <c r="HOK3147" s="45"/>
      <c r="HOL3147" s="45"/>
      <c r="HOM3147" s="45"/>
      <c r="HON3147" s="45"/>
      <c r="HOO3147" s="45"/>
      <c r="HOP3147" s="45"/>
      <c r="HOQ3147" s="45"/>
      <c r="HOR3147" s="45"/>
      <c r="HOS3147" s="45"/>
      <c r="HOT3147" s="45"/>
      <c r="HOU3147" s="45"/>
      <c r="HOV3147" s="45"/>
      <c r="HOW3147" s="45"/>
      <c r="HOX3147" s="45"/>
      <c r="HOY3147" s="45"/>
      <c r="HOZ3147" s="45"/>
      <c r="HPA3147" s="45"/>
      <c r="HPB3147" s="45"/>
      <c r="HPC3147" s="45"/>
      <c r="HPD3147" s="45"/>
      <c r="HPE3147" s="45"/>
      <c r="HPF3147" s="45"/>
      <c r="HPG3147" s="45"/>
      <c r="HPH3147" s="45"/>
      <c r="HPI3147" s="45"/>
      <c r="HPJ3147" s="45"/>
      <c r="HPK3147" s="45"/>
      <c r="HPL3147" s="45"/>
      <c r="HPM3147" s="45"/>
      <c r="HPN3147" s="45"/>
      <c r="HPO3147" s="45"/>
      <c r="HPP3147" s="45"/>
      <c r="HPQ3147" s="45"/>
      <c r="HPR3147" s="45"/>
      <c r="HPS3147" s="45"/>
      <c r="HPT3147" s="45"/>
      <c r="HPU3147" s="45"/>
      <c r="HPV3147" s="45"/>
      <c r="HPW3147" s="45"/>
      <c r="HPX3147" s="45"/>
      <c r="HPY3147" s="45"/>
      <c r="HPZ3147" s="45"/>
      <c r="HQA3147" s="45"/>
      <c r="HQB3147" s="45"/>
      <c r="HQC3147" s="45"/>
      <c r="HQD3147" s="45"/>
      <c r="HQE3147" s="45"/>
      <c r="HQF3147" s="45"/>
      <c r="HQG3147" s="45"/>
      <c r="HQH3147" s="45"/>
      <c r="HQI3147" s="45"/>
      <c r="HQJ3147" s="45"/>
      <c r="HQK3147" s="45"/>
      <c r="HQL3147" s="45"/>
      <c r="HQM3147" s="45"/>
      <c r="HQN3147" s="45"/>
      <c r="HQO3147" s="45"/>
      <c r="HQP3147" s="45"/>
      <c r="HQQ3147" s="45"/>
      <c r="HQR3147" s="45"/>
      <c r="HQS3147" s="45"/>
      <c r="HQT3147" s="45"/>
      <c r="HQU3147" s="45"/>
      <c r="HQV3147" s="45"/>
      <c r="HQW3147" s="45"/>
      <c r="HQX3147" s="45"/>
      <c r="HQY3147" s="45"/>
      <c r="HQZ3147" s="45"/>
      <c r="HRA3147" s="45"/>
      <c r="HRB3147" s="45"/>
      <c r="HRC3147" s="45"/>
      <c r="HRD3147" s="45"/>
      <c r="HRE3147" s="45"/>
      <c r="HRF3147" s="45"/>
      <c r="HRG3147" s="45"/>
      <c r="HRH3147" s="45"/>
      <c r="HRI3147" s="45"/>
      <c r="HRJ3147" s="45"/>
      <c r="HRK3147" s="45"/>
      <c r="HRL3147" s="45"/>
      <c r="HRM3147" s="45"/>
      <c r="HRN3147" s="45"/>
      <c r="HRO3147" s="45"/>
      <c r="HRP3147" s="45"/>
      <c r="HRQ3147" s="45"/>
      <c r="HRR3147" s="45"/>
      <c r="HRS3147" s="45"/>
      <c r="HRT3147" s="45"/>
      <c r="HRU3147" s="45"/>
      <c r="HRV3147" s="45"/>
      <c r="HRW3147" s="45"/>
      <c r="HRX3147" s="45"/>
      <c r="HRY3147" s="45"/>
      <c r="HRZ3147" s="45"/>
      <c r="HSA3147" s="45"/>
      <c r="HSB3147" s="45"/>
      <c r="HSC3147" s="45"/>
      <c r="HSD3147" s="45"/>
      <c r="HSE3147" s="45"/>
      <c r="HSF3147" s="45"/>
      <c r="HSG3147" s="45"/>
      <c r="HSH3147" s="45"/>
      <c r="HSI3147" s="45"/>
      <c r="HSJ3147" s="45"/>
      <c r="HSK3147" s="45"/>
      <c r="HSL3147" s="45"/>
      <c r="HSM3147" s="45"/>
      <c r="HSN3147" s="45"/>
      <c r="HSO3147" s="45"/>
      <c r="HSP3147" s="45"/>
      <c r="HSQ3147" s="45"/>
      <c r="HSR3147" s="45"/>
      <c r="HSS3147" s="45"/>
      <c r="HST3147" s="45"/>
      <c r="HSU3147" s="45"/>
      <c r="HSV3147" s="45"/>
      <c r="HSW3147" s="45"/>
      <c r="HSX3147" s="45"/>
      <c r="HSY3147" s="45"/>
      <c r="HSZ3147" s="45"/>
      <c r="HTA3147" s="45"/>
      <c r="HTB3147" s="45"/>
      <c r="HTC3147" s="45"/>
      <c r="HTD3147" s="45"/>
      <c r="HTE3147" s="45"/>
      <c r="HTF3147" s="45"/>
      <c r="HTG3147" s="45"/>
      <c r="HTH3147" s="45"/>
      <c r="HTI3147" s="45"/>
      <c r="HTJ3147" s="45"/>
      <c r="HTK3147" s="45"/>
      <c r="HTL3147" s="45"/>
      <c r="HTM3147" s="45"/>
      <c r="HTN3147" s="45"/>
      <c r="HTO3147" s="45"/>
      <c r="HTP3147" s="45"/>
      <c r="HTQ3147" s="45"/>
      <c r="HTR3147" s="45"/>
      <c r="HTS3147" s="45"/>
      <c r="HTT3147" s="45"/>
      <c r="HTU3147" s="45"/>
      <c r="HTV3147" s="45"/>
      <c r="HTW3147" s="45"/>
      <c r="HTX3147" s="45"/>
      <c r="HTY3147" s="45"/>
      <c r="HTZ3147" s="45"/>
      <c r="HUA3147" s="45"/>
      <c r="HUB3147" s="45"/>
      <c r="HUC3147" s="45"/>
      <c r="HUD3147" s="45"/>
      <c r="HUE3147" s="45"/>
      <c r="HUF3147" s="45"/>
      <c r="HUG3147" s="45"/>
      <c r="HUH3147" s="45"/>
      <c r="HUI3147" s="45"/>
      <c r="HUJ3147" s="45"/>
      <c r="HUK3147" s="45"/>
      <c r="HUL3147" s="45"/>
      <c r="HUM3147" s="45"/>
      <c r="HUN3147" s="45"/>
      <c r="HUO3147" s="45"/>
      <c r="HUP3147" s="45"/>
      <c r="HUQ3147" s="45"/>
      <c r="HUR3147" s="45"/>
      <c r="HUS3147" s="45"/>
      <c r="HUT3147" s="45"/>
      <c r="HUU3147" s="45"/>
      <c r="HUV3147" s="45"/>
      <c r="HUW3147" s="45"/>
      <c r="HUX3147" s="45"/>
      <c r="HUY3147" s="45"/>
      <c r="HUZ3147" s="45"/>
      <c r="HVA3147" s="45"/>
      <c r="HVB3147" s="45"/>
      <c r="HVC3147" s="45"/>
      <c r="HVD3147" s="45"/>
      <c r="HVE3147" s="45"/>
      <c r="HVF3147" s="45"/>
      <c r="HVG3147" s="45"/>
      <c r="HVH3147" s="45"/>
      <c r="HVI3147" s="45"/>
      <c r="HVJ3147" s="45"/>
      <c r="HVK3147" s="45"/>
      <c r="HVL3147" s="45"/>
      <c r="HVM3147" s="45"/>
      <c r="HVN3147" s="45"/>
      <c r="HVO3147" s="45"/>
      <c r="HVP3147" s="45"/>
      <c r="HVQ3147" s="45"/>
      <c r="HVR3147" s="45"/>
      <c r="HVS3147" s="45"/>
      <c r="HVT3147" s="45"/>
      <c r="HVU3147" s="45"/>
      <c r="HVV3147" s="45"/>
      <c r="HVW3147" s="45"/>
      <c r="HVX3147" s="45"/>
      <c r="HVY3147" s="45"/>
      <c r="HVZ3147" s="45"/>
      <c r="HWA3147" s="45"/>
      <c r="HWB3147" s="45"/>
      <c r="HWC3147" s="45"/>
      <c r="HWD3147" s="45"/>
      <c r="HWE3147" s="45"/>
      <c r="HWF3147" s="45"/>
      <c r="HWG3147" s="45"/>
      <c r="HWH3147" s="45"/>
      <c r="HWI3147" s="45"/>
      <c r="HWJ3147" s="45"/>
      <c r="HWK3147" s="45"/>
      <c r="HWL3147" s="45"/>
      <c r="HWM3147" s="45"/>
      <c r="HWN3147" s="45"/>
      <c r="HWO3147" s="45"/>
      <c r="HWP3147" s="45"/>
      <c r="HWQ3147" s="45"/>
      <c r="HWR3147" s="45"/>
      <c r="HWS3147" s="45"/>
      <c r="HWT3147" s="45"/>
      <c r="HWU3147" s="45"/>
      <c r="HWV3147" s="45"/>
      <c r="HWW3147" s="45"/>
      <c r="HWX3147" s="45"/>
      <c r="HWY3147" s="45"/>
      <c r="HWZ3147" s="45"/>
      <c r="HXA3147" s="45"/>
      <c r="HXB3147" s="45"/>
      <c r="HXC3147" s="45"/>
      <c r="HXD3147" s="45"/>
      <c r="HXE3147" s="45"/>
      <c r="HXF3147" s="45"/>
      <c r="HXG3147" s="45"/>
      <c r="HXH3147" s="45"/>
      <c r="HXI3147" s="45"/>
      <c r="HXJ3147" s="45"/>
      <c r="HXK3147" s="45"/>
      <c r="HXL3147" s="45"/>
      <c r="HXM3147" s="45"/>
      <c r="HXN3147" s="45"/>
      <c r="HXO3147" s="45"/>
      <c r="HXP3147" s="45"/>
      <c r="HXQ3147" s="45"/>
      <c r="HXR3147" s="45"/>
      <c r="HXS3147" s="45"/>
      <c r="HXT3147" s="45"/>
      <c r="HXU3147" s="45"/>
      <c r="HXV3147" s="45"/>
      <c r="HXW3147" s="45"/>
      <c r="HXX3147" s="45"/>
      <c r="HXY3147" s="45"/>
      <c r="HXZ3147" s="45"/>
      <c r="HYA3147" s="45"/>
      <c r="HYB3147" s="45"/>
      <c r="HYC3147" s="45"/>
      <c r="HYD3147" s="45"/>
      <c r="HYE3147" s="45"/>
      <c r="HYF3147" s="45"/>
      <c r="HYG3147" s="45"/>
      <c r="HYH3147" s="45"/>
      <c r="HYI3147" s="45"/>
      <c r="HYJ3147" s="45"/>
      <c r="HYK3147" s="45"/>
      <c r="HYL3147" s="45"/>
      <c r="HYM3147" s="45"/>
      <c r="HYN3147" s="45"/>
      <c r="HYO3147" s="45"/>
      <c r="HYP3147" s="45"/>
      <c r="HYQ3147" s="45"/>
      <c r="HYR3147" s="45"/>
      <c r="HYS3147" s="45"/>
      <c r="HYT3147" s="45"/>
      <c r="HYU3147" s="45"/>
      <c r="HYV3147" s="45"/>
      <c r="HYW3147" s="45"/>
      <c r="HYX3147" s="45"/>
      <c r="HYY3147" s="45"/>
      <c r="HYZ3147" s="45"/>
      <c r="HZA3147" s="45"/>
      <c r="HZB3147" s="45"/>
      <c r="HZC3147" s="45"/>
      <c r="HZD3147" s="45"/>
      <c r="HZE3147" s="45"/>
      <c r="HZF3147" s="45"/>
      <c r="HZG3147" s="45"/>
      <c r="HZH3147" s="45"/>
      <c r="HZI3147" s="45"/>
      <c r="HZJ3147" s="45"/>
      <c r="HZK3147" s="45"/>
      <c r="HZL3147" s="45"/>
      <c r="HZM3147" s="45"/>
      <c r="HZN3147" s="45"/>
      <c r="HZO3147" s="45"/>
      <c r="HZP3147" s="45"/>
      <c r="HZQ3147" s="45"/>
      <c r="HZR3147" s="45"/>
      <c r="HZS3147" s="45"/>
      <c r="HZT3147" s="45"/>
      <c r="HZU3147" s="45"/>
      <c r="HZV3147" s="45"/>
      <c r="HZW3147" s="45"/>
      <c r="HZX3147" s="45"/>
      <c r="HZY3147" s="45"/>
      <c r="HZZ3147" s="45"/>
      <c r="IAA3147" s="45"/>
      <c r="IAB3147" s="45"/>
      <c r="IAC3147" s="45"/>
      <c r="IAD3147" s="45"/>
      <c r="IAE3147" s="45"/>
      <c r="IAF3147" s="45"/>
      <c r="IAG3147" s="45"/>
      <c r="IAH3147" s="45"/>
      <c r="IAI3147" s="45"/>
      <c r="IAJ3147" s="45"/>
      <c r="IAK3147" s="45"/>
      <c r="IAL3147" s="45"/>
      <c r="IAM3147" s="45"/>
      <c r="IAN3147" s="45"/>
      <c r="IAO3147" s="45"/>
      <c r="IAP3147" s="45"/>
      <c r="IAQ3147" s="45"/>
      <c r="IAR3147" s="45"/>
      <c r="IAS3147" s="45"/>
      <c r="IAT3147" s="45"/>
      <c r="IAU3147" s="45"/>
      <c r="IAV3147" s="45"/>
      <c r="IAW3147" s="45"/>
      <c r="IAX3147" s="45"/>
      <c r="IAY3147" s="45"/>
      <c r="IAZ3147" s="45"/>
      <c r="IBA3147" s="45"/>
      <c r="IBB3147" s="45"/>
      <c r="IBC3147" s="45"/>
      <c r="IBD3147" s="45"/>
      <c r="IBE3147" s="45"/>
      <c r="IBF3147" s="45"/>
      <c r="IBG3147" s="45"/>
      <c r="IBH3147" s="45"/>
      <c r="IBI3147" s="45"/>
      <c r="IBJ3147" s="45"/>
      <c r="IBK3147" s="45"/>
      <c r="IBL3147" s="45"/>
      <c r="IBM3147" s="45"/>
      <c r="IBN3147" s="45"/>
      <c r="IBO3147" s="45"/>
      <c r="IBP3147" s="45"/>
      <c r="IBQ3147" s="45"/>
      <c r="IBR3147" s="45"/>
      <c r="IBS3147" s="45"/>
      <c r="IBT3147" s="45"/>
      <c r="IBU3147" s="45"/>
      <c r="IBV3147" s="45"/>
      <c r="IBW3147" s="45"/>
      <c r="IBX3147" s="45"/>
      <c r="IBY3147" s="45"/>
      <c r="IBZ3147" s="45"/>
      <c r="ICA3147" s="45"/>
      <c r="ICB3147" s="45"/>
      <c r="ICC3147" s="45"/>
      <c r="ICD3147" s="45"/>
      <c r="ICE3147" s="45"/>
      <c r="ICF3147" s="45"/>
      <c r="ICG3147" s="45"/>
      <c r="ICH3147" s="45"/>
      <c r="ICI3147" s="45"/>
      <c r="ICJ3147" s="45"/>
      <c r="ICK3147" s="45"/>
      <c r="ICL3147" s="45"/>
      <c r="ICM3147" s="45"/>
      <c r="ICN3147" s="45"/>
      <c r="ICO3147" s="45"/>
      <c r="ICP3147" s="45"/>
      <c r="ICQ3147" s="45"/>
      <c r="ICR3147" s="45"/>
      <c r="ICS3147" s="45"/>
      <c r="ICT3147" s="45"/>
      <c r="ICU3147" s="45"/>
      <c r="ICV3147" s="45"/>
      <c r="ICW3147" s="45"/>
      <c r="ICX3147" s="45"/>
      <c r="ICY3147" s="45"/>
      <c r="ICZ3147" s="45"/>
      <c r="IDA3147" s="45"/>
      <c r="IDB3147" s="45"/>
      <c r="IDC3147" s="45"/>
      <c r="IDD3147" s="45"/>
      <c r="IDE3147" s="45"/>
      <c r="IDF3147" s="45"/>
      <c r="IDG3147" s="45"/>
      <c r="IDH3147" s="45"/>
      <c r="IDI3147" s="45"/>
      <c r="IDJ3147" s="45"/>
      <c r="IDK3147" s="45"/>
      <c r="IDL3147" s="45"/>
      <c r="IDM3147" s="45"/>
      <c r="IDN3147" s="45"/>
      <c r="IDO3147" s="45"/>
      <c r="IDP3147" s="45"/>
      <c r="IDQ3147" s="45"/>
      <c r="IDR3147" s="45"/>
      <c r="IDS3147" s="45"/>
      <c r="IDT3147" s="45"/>
      <c r="IDU3147" s="45"/>
      <c r="IDV3147" s="45"/>
      <c r="IDW3147" s="45"/>
      <c r="IDX3147" s="45"/>
      <c r="IDY3147" s="45"/>
      <c r="IDZ3147" s="45"/>
      <c r="IEA3147" s="45"/>
      <c r="IEB3147" s="45"/>
      <c r="IEC3147" s="45"/>
      <c r="IED3147" s="45"/>
      <c r="IEE3147" s="45"/>
      <c r="IEF3147" s="45"/>
      <c r="IEG3147" s="45"/>
      <c r="IEH3147" s="45"/>
      <c r="IEI3147" s="45"/>
      <c r="IEJ3147" s="45"/>
      <c r="IEK3147" s="45"/>
      <c r="IEL3147" s="45"/>
      <c r="IEM3147" s="45"/>
      <c r="IEN3147" s="45"/>
      <c r="IEO3147" s="45"/>
      <c r="IEP3147" s="45"/>
      <c r="IEQ3147" s="45"/>
      <c r="IER3147" s="45"/>
      <c r="IES3147" s="45"/>
      <c r="IET3147" s="45"/>
      <c r="IEU3147" s="45"/>
      <c r="IEV3147" s="45"/>
      <c r="IEW3147" s="45"/>
      <c r="IEX3147" s="45"/>
      <c r="IEY3147" s="45"/>
      <c r="IEZ3147" s="45"/>
      <c r="IFA3147" s="45"/>
      <c r="IFB3147" s="45"/>
      <c r="IFC3147" s="45"/>
      <c r="IFD3147" s="45"/>
      <c r="IFE3147" s="45"/>
      <c r="IFF3147" s="45"/>
      <c r="IFG3147" s="45"/>
      <c r="IFH3147" s="45"/>
      <c r="IFI3147" s="45"/>
      <c r="IFJ3147" s="45"/>
      <c r="IFK3147" s="45"/>
      <c r="IFL3147" s="45"/>
      <c r="IFM3147" s="45"/>
      <c r="IFN3147" s="45"/>
      <c r="IFO3147" s="45"/>
      <c r="IFP3147" s="45"/>
      <c r="IFQ3147" s="45"/>
      <c r="IFR3147" s="45"/>
      <c r="IFS3147" s="45"/>
      <c r="IFT3147" s="45"/>
      <c r="IFU3147" s="45"/>
      <c r="IFV3147" s="45"/>
      <c r="IFW3147" s="45"/>
      <c r="IFX3147" s="45"/>
      <c r="IFY3147" s="45"/>
      <c r="IFZ3147" s="45"/>
      <c r="IGA3147" s="45"/>
      <c r="IGB3147" s="45"/>
      <c r="IGC3147" s="45"/>
      <c r="IGD3147" s="45"/>
      <c r="IGE3147" s="45"/>
      <c r="IGF3147" s="45"/>
      <c r="IGG3147" s="45"/>
      <c r="IGH3147" s="45"/>
      <c r="IGI3147" s="45"/>
      <c r="IGJ3147" s="45"/>
      <c r="IGK3147" s="45"/>
      <c r="IGL3147" s="45"/>
      <c r="IGM3147" s="45"/>
      <c r="IGN3147" s="45"/>
      <c r="IGO3147" s="45"/>
      <c r="IGP3147" s="45"/>
      <c r="IGQ3147" s="45"/>
      <c r="IGR3147" s="45"/>
      <c r="IGS3147" s="45"/>
      <c r="IGT3147" s="45"/>
      <c r="IGU3147" s="45"/>
      <c r="IGV3147" s="45"/>
      <c r="IGW3147" s="45"/>
      <c r="IGX3147" s="45"/>
      <c r="IGY3147" s="45"/>
      <c r="IGZ3147" s="45"/>
      <c r="IHA3147" s="45"/>
      <c r="IHB3147" s="45"/>
      <c r="IHC3147" s="45"/>
      <c r="IHD3147" s="45"/>
      <c r="IHE3147" s="45"/>
      <c r="IHF3147" s="45"/>
      <c r="IHG3147" s="45"/>
      <c r="IHH3147" s="45"/>
      <c r="IHI3147" s="45"/>
      <c r="IHJ3147" s="45"/>
      <c r="IHK3147" s="45"/>
      <c r="IHL3147" s="45"/>
      <c r="IHM3147" s="45"/>
      <c r="IHN3147" s="45"/>
      <c r="IHO3147" s="45"/>
      <c r="IHP3147" s="45"/>
      <c r="IHQ3147" s="45"/>
      <c r="IHR3147" s="45"/>
      <c r="IHS3147" s="45"/>
      <c r="IHT3147" s="45"/>
      <c r="IHU3147" s="45"/>
      <c r="IHV3147" s="45"/>
      <c r="IHW3147" s="45"/>
      <c r="IHX3147" s="45"/>
      <c r="IHY3147" s="45"/>
      <c r="IHZ3147" s="45"/>
      <c r="IIA3147" s="45"/>
      <c r="IIB3147" s="45"/>
      <c r="IIC3147" s="45"/>
      <c r="IID3147" s="45"/>
      <c r="IIE3147" s="45"/>
      <c r="IIF3147" s="45"/>
      <c r="IIG3147" s="45"/>
      <c r="IIH3147" s="45"/>
      <c r="III3147" s="45"/>
      <c r="IIJ3147" s="45"/>
      <c r="IIK3147" s="45"/>
      <c r="IIL3147" s="45"/>
      <c r="IIM3147" s="45"/>
      <c r="IIN3147" s="45"/>
      <c r="IIO3147" s="45"/>
      <c r="IIP3147" s="45"/>
      <c r="IIQ3147" s="45"/>
      <c r="IIR3147" s="45"/>
      <c r="IIS3147" s="45"/>
      <c r="IIT3147" s="45"/>
      <c r="IIU3147" s="45"/>
      <c r="IIV3147" s="45"/>
      <c r="IIW3147" s="45"/>
      <c r="IIX3147" s="45"/>
      <c r="IIY3147" s="45"/>
      <c r="IIZ3147" s="45"/>
      <c r="IJA3147" s="45"/>
      <c r="IJB3147" s="45"/>
      <c r="IJC3147" s="45"/>
      <c r="IJD3147" s="45"/>
      <c r="IJE3147" s="45"/>
      <c r="IJF3147" s="45"/>
      <c r="IJG3147" s="45"/>
      <c r="IJH3147" s="45"/>
      <c r="IJI3147" s="45"/>
      <c r="IJJ3147" s="45"/>
      <c r="IJK3147" s="45"/>
      <c r="IJL3147" s="45"/>
      <c r="IJM3147" s="45"/>
      <c r="IJN3147" s="45"/>
      <c r="IJO3147" s="45"/>
      <c r="IJP3147" s="45"/>
      <c r="IJQ3147" s="45"/>
      <c r="IJR3147" s="45"/>
      <c r="IJS3147" s="45"/>
      <c r="IJT3147" s="45"/>
      <c r="IJU3147" s="45"/>
      <c r="IJV3147" s="45"/>
      <c r="IJW3147" s="45"/>
      <c r="IJX3147" s="45"/>
      <c r="IJY3147" s="45"/>
      <c r="IJZ3147" s="45"/>
      <c r="IKA3147" s="45"/>
      <c r="IKB3147" s="45"/>
      <c r="IKC3147" s="45"/>
      <c r="IKD3147" s="45"/>
      <c r="IKE3147" s="45"/>
      <c r="IKF3147" s="45"/>
      <c r="IKG3147" s="45"/>
      <c r="IKH3147" s="45"/>
      <c r="IKI3147" s="45"/>
      <c r="IKJ3147" s="45"/>
      <c r="IKK3147" s="45"/>
      <c r="IKL3147" s="45"/>
      <c r="IKM3147" s="45"/>
      <c r="IKN3147" s="45"/>
      <c r="IKO3147" s="45"/>
      <c r="IKP3147" s="45"/>
      <c r="IKQ3147" s="45"/>
      <c r="IKR3147" s="45"/>
      <c r="IKS3147" s="45"/>
      <c r="IKT3147" s="45"/>
      <c r="IKU3147" s="45"/>
      <c r="IKV3147" s="45"/>
      <c r="IKW3147" s="45"/>
      <c r="IKX3147" s="45"/>
      <c r="IKY3147" s="45"/>
      <c r="IKZ3147" s="45"/>
      <c r="ILA3147" s="45"/>
      <c r="ILB3147" s="45"/>
      <c r="ILC3147" s="45"/>
      <c r="ILD3147" s="45"/>
      <c r="ILE3147" s="45"/>
      <c r="ILF3147" s="45"/>
      <c r="ILG3147" s="45"/>
      <c r="ILH3147" s="45"/>
      <c r="ILI3147" s="45"/>
      <c r="ILJ3147" s="45"/>
      <c r="ILK3147" s="45"/>
      <c r="ILL3147" s="45"/>
      <c r="ILM3147" s="45"/>
      <c r="ILN3147" s="45"/>
      <c r="ILO3147" s="45"/>
      <c r="ILP3147" s="45"/>
      <c r="ILQ3147" s="45"/>
      <c r="ILR3147" s="45"/>
      <c r="ILS3147" s="45"/>
      <c r="ILT3147" s="45"/>
      <c r="ILU3147" s="45"/>
      <c r="ILV3147" s="45"/>
      <c r="ILW3147" s="45"/>
      <c r="ILX3147" s="45"/>
      <c r="ILY3147" s="45"/>
      <c r="ILZ3147" s="45"/>
      <c r="IMA3147" s="45"/>
      <c r="IMB3147" s="45"/>
      <c r="IMC3147" s="45"/>
      <c r="IMD3147" s="45"/>
      <c r="IME3147" s="45"/>
      <c r="IMF3147" s="45"/>
      <c r="IMG3147" s="45"/>
      <c r="IMH3147" s="45"/>
      <c r="IMI3147" s="45"/>
      <c r="IMJ3147" s="45"/>
      <c r="IMK3147" s="45"/>
      <c r="IML3147" s="45"/>
      <c r="IMM3147" s="45"/>
      <c r="IMN3147" s="45"/>
      <c r="IMO3147" s="45"/>
      <c r="IMP3147" s="45"/>
      <c r="IMQ3147" s="45"/>
      <c r="IMR3147" s="45"/>
      <c r="IMS3147" s="45"/>
      <c r="IMT3147" s="45"/>
      <c r="IMU3147" s="45"/>
      <c r="IMV3147" s="45"/>
      <c r="IMW3147" s="45"/>
      <c r="IMX3147" s="45"/>
      <c r="IMY3147" s="45"/>
      <c r="IMZ3147" s="45"/>
      <c r="INA3147" s="45"/>
      <c r="INB3147" s="45"/>
      <c r="INC3147" s="45"/>
      <c r="IND3147" s="45"/>
      <c r="INE3147" s="45"/>
      <c r="INF3147" s="45"/>
      <c r="ING3147" s="45"/>
      <c r="INH3147" s="45"/>
      <c r="INI3147" s="45"/>
      <c r="INJ3147" s="45"/>
      <c r="INK3147" s="45"/>
      <c r="INL3147" s="45"/>
      <c r="INM3147" s="45"/>
      <c r="INN3147" s="45"/>
      <c r="INO3147" s="45"/>
      <c r="INP3147" s="45"/>
      <c r="INQ3147" s="45"/>
      <c r="INR3147" s="45"/>
      <c r="INS3147" s="45"/>
      <c r="INT3147" s="45"/>
      <c r="INU3147" s="45"/>
      <c r="INV3147" s="45"/>
      <c r="INW3147" s="45"/>
      <c r="INX3147" s="45"/>
      <c r="INY3147" s="45"/>
      <c r="INZ3147" s="45"/>
      <c r="IOA3147" s="45"/>
      <c r="IOB3147" s="45"/>
      <c r="IOC3147" s="45"/>
      <c r="IOD3147" s="45"/>
      <c r="IOE3147" s="45"/>
      <c r="IOF3147" s="45"/>
      <c r="IOG3147" s="45"/>
      <c r="IOH3147" s="45"/>
      <c r="IOI3147" s="45"/>
      <c r="IOJ3147" s="45"/>
      <c r="IOK3147" s="45"/>
      <c r="IOL3147" s="45"/>
      <c r="IOM3147" s="45"/>
      <c r="ION3147" s="45"/>
      <c r="IOO3147" s="45"/>
      <c r="IOP3147" s="45"/>
      <c r="IOQ3147" s="45"/>
      <c r="IOR3147" s="45"/>
      <c r="IOS3147" s="45"/>
      <c r="IOT3147" s="45"/>
      <c r="IOU3147" s="45"/>
      <c r="IOV3147" s="45"/>
      <c r="IOW3147" s="45"/>
      <c r="IOX3147" s="45"/>
      <c r="IOY3147" s="45"/>
      <c r="IOZ3147" s="45"/>
      <c r="IPA3147" s="45"/>
      <c r="IPB3147" s="45"/>
      <c r="IPC3147" s="45"/>
      <c r="IPD3147" s="45"/>
      <c r="IPE3147" s="45"/>
      <c r="IPF3147" s="45"/>
      <c r="IPG3147" s="45"/>
      <c r="IPH3147" s="45"/>
      <c r="IPI3147" s="45"/>
      <c r="IPJ3147" s="45"/>
      <c r="IPK3147" s="45"/>
      <c r="IPL3147" s="45"/>
      <c r="IPM3147" s="45"/>
      <c r="IPN3147" s="45"/>
      <c r="IPO3147" s="45"/>
      <c r="IPP3147" s="45"/>
      <c r="IPQ3147" s="45"/>
      <c r="IPR3147" s="45"/>
      <c r="IPS3147" s="45"/>
      <c r="IPT3147" s="45"/>
      <c r="IPU3147" s="45"/>
      <c r="IPV3147" s="45"/>
      <c r="IPW3147" s="45"/>
      <c r="IPX3147" s="45"/>
      <c r="IPY3147" s="45"/>
      <c r="IPZ3147" s="45"/>
      <c r="IQA3147" s="45"/>
      <c r="IQB3147" s="45"/>
      <c r="IQC3147" s="45"/>
      <c r="IQD3147" s="45"/>
      <c r="IQE3147" s="45"/>
      <c r="IQF3147" s="45"/>
      <c r="IQG3147" s="45"/>
      <c r="IQH3147" s="45"/>
      <c r="IQI3147" s="45"/>
      <c r="IQJ3147" s="45"/>
      <c r="IQK3147" s="45"/>
      <c r="IQL3147" s="45"/>
      <c r="IQM3147" s="45"/>
      <c r="IQN3147" s="45"/>
      <c r="IQO3147" s="45"/>
      <c r="IQP3147" s="45"/>
      <c r="IQQ3147" s="45"/>
      <c r="IQR3147" s="45"/>
      <c r="IQS3147" s="45"/>
      <c r="IQT3147" s="45"/>
      <c r="IQU3147" s="45"/>
      <c r="IQV3147" s="45"/>
      <c r="IQW3147" s="45"/>
      <c r="IQX3147" s="45"/>
      <c r="IQY3147" s="45"/>
      <c r="IQZ3147" s="45"/>
      <c r="IRA3147" s="45"/>
      <c r="IRB3147" s="45"/>
      <c r="IRC3147" s="45"/>
      <c r="IRD3147" s="45"/>
      <c r="IRE3147" s="45"/>
      <c r="IRF3147" s="45"/>
      <c r="IRG3147" s="45"/>
      <c r="IRH3147" s="45"/>
      <c r="IRI3147" s="45"/>
      <c r="IRJ3147" s="45"/>
      <c r="IRK3147" s="45"/>
      <c r="IRL3147" s="45"/>
      <c r="IRM3147" s="45"/>
      <c r="IRN3147" s="45"/>
      <c r="IRO3147" s="45"/>
      <c r="IRP3147" s="45"/>
      <c r="IRQ3147" s="45"/>
      <c r="IRR3147" s="45"/>
      <c r="IRS3147" s="45"/>
      <c r="IRT3147" s="45"/>
      <c r="IRU3147" s="45"/>
      <c r="IRV3147" s="45"/>
      <c r="IRW3147" s="45"/>
      <c r="IRX3147" s="45"/>
      <c r="IRY3147" s="45"/>
      <c r="IRZ3147" s="45"/>
      <c r="ISA3147" s="45"/>
      <c r="ISB3147" s="45"/>
      <c r="ISC3147" s="45"/>
      <c r="ISD3147" s="45"/>
      <c r="ISE3147" s="45"/>
      <c r="ISF3147" s="45"/>
      <c r="ISG3147" s="45"/>
      <c r="ISH3147" s="45"/>
      <c r="ISI3147" s="45"/>
      <c r="ISJ3147" s="45"/>
      <c r="ISK3147" s="45"/>
      <c r="ISL3147" s="45"/>
      <c r="ISM3147" s="45"/>
      <c r="ISN3147" s="45"/>
      <c r="ISO3147" s="45"/>
      <c r="ISP3147" s="45"/>
      <c r="ISQ3147" s="45"/>
      <c r="ISR3147" s="45"/>
      <c r="ISS3147" s="45"/>
      <c r="IST3147" s="45"/>
      <c r="ISU3147" s="45"/>
      <c r="ISV3147" s="45"/>
      <c r="ISW3147" s="45"/>
      <c r="ISX3147" s="45"/>
      <c r="ISY3147" s="45"/>
      <c r="ISZ3147" s="45"/>
      <c r="ITA3147" s="45"/>
      <c r="ITB3147" s="45"/>
      <c r="ITC3147" s="45"/>
      <c r="ITD3147" s="45"/>
      <c r="ITE3147" s="45"/>
      <c r="ITF3147" s="45"/>
      <c r="ITG3147" s="45"/>
      <c r="ITH3147" s="45"/>
      <c r="ITI3147" s="45"/>
      <c r="ITJ3147" s="45"/>
      <c r="ITK3147" s="45"/>
      <c r="ITL3147" s="45"/>
      <c r="ITM3147" s="45"/>
      <c r="ITN3147" s="45"/>
      <c r="ITO3147" s="45"/>
      <c r="ITP3147" s="45"/>
      <c r="ITQ3147" s="45"/>
      <c r="ITR3147" s="45"/>
      <c r="ITS3147" s="45"/>
      <c r="ITT3147" s="45"/>
      <c r="ITU3147" s="45"/>
      <c r="ITV3147" s="45"/>
      <c r="ITW3147" s="45"/>
      <c r="ITX3147" s="45"/>
      <c r="ITY3147" s="45"/>
      <c r="ITZ3147" s="45"/>
      <c r="IUA3147" s="45"/>
      <c r="IUB3147" s="45"/>
      <c r="IUC3147" s="45"/>
      <c r="IUD3147" s="45"/>
      <c r="IUE3147" s="45"/>
      <c r="IUF3147" s="45"/>
      <c r="IUG3147" s="45"/>
      <c r="IUH3147" s="45"/>
      <c r="IUI3147" s="45"/>
      <c r="IUJ3147" s="45"/>
      <c r="IUK3147" s="45"/>
      <c r="IUL3147" s="45"/>
      <c r="IUM3147" s="45"/>
      <c r="IUN3147" s="45"/>
      <c r="IUO3147" s="45"/>
      <c r="IUP3147" s="45"/>
      <c r="IUQ3147" s="45"/>
      <c r="IUR3147" s="45"/>
      <c r="IUS3147" s="45"/>
      <c r="IUT3147" s="45"/>
      <c r="IUU3147" s="45"/>
      <c r="IUV3147" s="45"/>
      <c r="IUW3147" s="45"/>
      <c r="IUX3147" s="45"/>
      <c r="IUY3147" s="45"/>
      <c r="IUZ3147" s="45"/>
      <c r="IVA3147" s="45"/>
      <c r="IVB3147" s="45"/>
      <c r="IVC3147" s="45"/>
      <c r="IVD3147" s="45"/>
      <c r="IVE3147" s="45"/>
      <c r="IVF3147" s="45"/>
      <c r="IVG3147" s="45"/>
      <c r="IVH3147" s="45"/>
      <c r="IVI3147" s="45"/>
      <c r="IVJ3147" s="45"/>
      <c r="IVK3147" s="45"/>
      <c r="IVL3147" s="45"/>
      <c r="IVM3147" s="45"/>
      <c r="IVN3147" s="45"/>
      <c r="IVO3147" s="45"/>
      <c r="IVP3147" s="45"/>
      <c r="IVQ3147" s="45"/>
      <c r="IVR3147" s="45"/>
      <c r="IVS3147" s="45"/>
      <c r="IVT3147" s="45"/>
      <c r="IVU3147" s="45"/>
      <c r="IVV3147" s="45"/>
      <c r="IVW3147" s="45"/>
      <c r="IVX3147" s="45"/>
      <c r="IVY3147" s="45"/>
      <c r="IVZ3147" s="45"/>
      <c r="IWA3147" s="45"/>
      <c r="IWB3147" s="45"/>
      <c r="IWC3147" s="45"/>
      <c r="IWD3147" s="45"/>
      <c r="IWE3147" s="45"/>
      <c r="IWF3147" s="45"/>
      <c r="IWG3147" s="45"/>
      <c r="IWH3147" s="45"/>
      <c r="IWI3147" s="45"/>
      <c r="IWJ3147" s="45"/>
      <c r="IWK3147" s="45"/>
      <c r="IWL3147" s="45"/>
      <c r="IWM3147" s="45"/>
      <c r="IWN3147" s="45"/>
      <c r="IWO3147" s="45"/>
      <c r="IWP3147" s="45"/>
      <c r="IWQ3147" s="45"/>
      <c r="IWR3147" s="45"/>
      <c r="IWS3147" s="45"/>
      <c r="IWT3147" s="45"/>
      <c r="IWU3147" s="45"/>
      <c r="IWV3147" s="45"/>
      <c r="IWW3147" s="45"/>
      <c r="IWX3147" s="45"/>
      <c r="IWY3147" s="45"/>
      <c r="IWZ3147" s="45"/>
      <c r="IXA3147" s="45"/>
      <c r="IXB3147" s="45"/>
      <c r="IXC3147" s="45"/>
      <c r="IXD3147" s="45"/>
      <c r="IXE3147" s="45"/>
      <c r="IXF3147" s="45"/>
      <c r="IXG3147" s="45"/>
      <c r="IXH3147" s="45"/>
      <c r="IXI3147" s="45"/>
      <c r="IXJ3147" s="45"/>
      <c r="IXK3147" s="45"/>
      <c r="IXL3147" s="45"/>
      <c r="IXM3147" s="45"/>
      <c r="IXN3147" s="45"/>
      <c r="IXO3147" s="45"/>
      <c r="IXP3147" s="45"/>
      <c r="IXQ3147" s="45"/>
      <c r="IXR3147" s="45"/>
      <c r="IXS3147" s="45"/>
      <c r="IXT3147" s="45"/>
      <c r="IXU3147" s="45"/>
      <c r="IXV3147" s="45"/>
      <c r="IXW3147" s="45"/>
      <c r="IXX3147" s="45"/>
      <c r="IXY3147" s="45"/>
      <c r="IXZ3147" s="45"/>
      <c r="IYA3147" s="45"/>
      <c r="IYB3147" s="45"/>
      <c r="IYC3147" s="45"/>
      <c r="IYD3147" s="45"/>
      <c r="IYE3147" s="45"/>
      <c r="IYF3147" s="45"/>
      <c r="IYG3147" s="45"/>
      <c r="IYH3147" s="45"/>
      <c r="IYI3147" s="45"/>
      <c r="IYJ3147" s="45"/>
      <c r="IYK3147" s="45"/>
      <c r="IYL3147" s="45"/>
      <c r="IYM3147" s="45"/>
      <c r="IYN3147" s="45"/>
      <c r="IYO3147" s="45"/>
      <c r="IYP3147" s="45"/>
      <c r="IYQ3147" s="45"/>
      <c r="IYR3147" s="45"/>
      <c r="IYS3147" s="45"/>
      <c r="IYT3147" s="45"/>
      <c r="IYU3147" s="45"/>
      <c r="IYV3147" s="45"/>
      <c r="IYW3147" s="45"/>
      <c r="IYX3147" s="45"/>
      <c r="IYY3147" s="45"/>
      <c r="IYZ3147" s="45"/>
      <c r="IZA3147" s="45"/>
      <c r="IZB3147" s="45"/>
      <c r="IZC3147" s="45"/>
      <c r="IZD3147" s="45"/>
      <c r="IZE3147" s="45"/>
      <c r="IZF3147" s="45"/>
      <c r="IZG3147" s="45"/>
      <c r="IZH3147" s="45"/>
      <c r="IZI3147" s="45"/>
      <c r="IZJ3147" s="45"/>
      <c r="IZK3147" s="45"/>
      <c r="IZL3147" s="45"/>
      <c r="IZM3147" s="45"/>
      <c r="IZN3147" s="45"/>
      <c r="IZO3147" s="45"/>
      <c r="IZP3147" s="45"/>
      <c r="IZQ3147" s="45"/>
      <c r="IZR3147" s="45"/>
      <c r="IZS3147" s="45"/>
      <c r="IZT3147" s="45"/>
      <c r="IZU3147" s="45"/>
      <c r="IZV3147" s="45"/>
      <c r="IZW3147" s="45"/>
      <c r="IZX3147" s="45"/>
      <c r="IZY3147" s="45"/>
      <c r="IZZ3147" s="45"/>
      <c r="JAA3147" s="45"/>
      <c r="JAB3147" s="45"/>
      <c r="JAC3147" s="45"/>
      <c r="JAD3147" s="45"/>
      <c r="JAE3147" s="45"/>
      <c r="JAF3147" s="45"/>
      <c r="JAG3147" s="45"/>
      <c r="JAH3147" s="45"/>
      <c r="JAI3147" s="45"/>
      <c r="JAJ3147" s="45"/>
      <c r="JAK3147" s="45"/>
      <c r="JAL3147" s="45"/>
      <c r="JAM3147" s="45"/>
      <c r="JAN3147" s="45"/>
      <c r="JAO3147" s="45"/>
      <c r="JAP3147" s="45"/>
      <c r="JAQ3147" s="45"/>
      <c r="JAR3147" s="45"/>
      <c r="JAS3147" s="45"/>
      <c r="JAT3147" s="45"/>
      <c r="JAU3147" s="45"/>
      <c r="JAV3147" s="45"/>
      <c r="JAW3147" s="45"/>
      <c r="JAX3147" s="45"/>
      <c r="JAY3147" s="45"/>
      <c r="JAZ3147" s="45"/>
      <c r="JBA3147" s="45"/>
      <c r="JBB3147" s="45"/>
      <c r="JBC3147" s="45"/>
      <c r="JBD3147" s="45"/>
      <c r="JBE3147" s="45"/>
      <c r="JBF3147" s="45"/>
      <c r="JBG3147" s="45"/>
      <c r="JBH3147" s="45"/>
      <c r="JBI3147" s="45"/>
      <c r="JBJ3147" s="45"/>
      <c r="JBK3147" s="45"/>
      <c r="JBL3147" s="45"/>
      <c r="JBM3147" s="45"/>
      <c r="JBN3147" s="45"/>
      <c r="JBO3147" s="45"/>
      <c r="JBP3147" s="45"/>
      <c r="JBQ3147" s="45"/>
      <c r="JBR3147" s="45"/>
      <c r="JBS3147" s="45"/>
      <c r="JBT3147" s="45"/>
      <c r="JBU3147" s="45"/>
      <c r="JBV3147" s="45"/>
      <c r="JBW3147" s="45"/>
      <c r="JBX3147" s="45"/>
      <c r="JBY3147" s="45"/>
      <c r="JBZ3147" s="45"/>
      <c r="JCA3147" s="45"/>
      <c r="JCB3147" s="45"/>
      <c r="JCC3147" s="45"/>
      <c r="JCD3147" s="45"/>
      <c r="JCE3147" s="45"/>
      <c r="JCF3147" s="45"/>
      <c r="JCG3147" s="45"/>
      <c r="JCH3147" s="45"/>
      <c r="JCI3147" s="45"/>
      <c r="JCJ3147" s="45"/>
      <c r="JCK3147" s="45"/>
      <c r="JCL3147" s="45"/>
      <c r="JCM3147" s="45"/>
      <c r="JCN3147" s="45"/>
      <c r="JCO3147" s="45"/>
      <c r="JCP3147" s="45"/>
      <c r="JCQ3147" s="45"/>
      <c r="JCR3147" s="45"/>
      <c r="JCS3147" s="45"/>
      <c r="JCT3147" s="45"/>
      <c r="JCU3147" s="45"/>
      <c r="JCV3147" s="45"/>
      <c r="JCW3147" s="45"/>
      <c r="JCX3147" s="45"/>
      <c r="JCY3147" s="45"/>
      <c r="JCZ3147" s="45"/>
      <c r="JDA3147" s="45"/>
      <c r="JDB3147" s="45"/>
      <c r="JDC3147" s="45"/>
      <c r="JDD3147" s="45"/>
      <c r="JDE3147" s="45"/>
      <c r="JDF3147" s="45"/>
      <c r="JDG3147" s="45"/>
      <c r="JDH3147" s="45"/>
      <c r="JDI3147" s="45"/>
      <c r="JDJ3147" s="45"/>
      <c r="JDK3147" s="45"/>
      <c r="JDL3147" s="45"/>
      <c r="JDM3147" s="45"/>
      <c r="JDN3147" s="45"/>
      <c r="JDO3147" s="45"/>
      <c r="JDP3147" s="45"/>
      <c r="JDQ3147" s="45"/>
      <c r="JDR3147" s="45"/>
      <c r="JDS3147" s="45"/>
      <c r="JDT3147" s="45"/>
      <c r="JDU3147" s="45"/>
      <c r="JDV3147" s="45"/>
      <c r="JDW3147" s="45"/>
      <c r="JDX3147" s="45"/>
      <c r="JDY3147" s="45"/>
      <c r="JDZ3147" s="45"/>
      <c r="JEA3147" s="45"/>
      <c r="JEB3147" s="45"/>
      <c r="JEC3147" s="45"/>
      <c r="JED3147" s="45"/>
      <c r="JEE3147" s="45"/>
      <c r="JEF3147" s="45"/>
      <c r="JEG3147" s="45"/>
      <c r="JEH3147" s="45"/>
      <c r="JEI3147" s="45"/>
      <c r="JEJ3147" s="45"/>
      <c r="JEK3147" s="45"/>
      <c r="JEL3147" s="45"/>
      <c r="JEM3147" s="45"/>
      <c r="JEN3147" s="45"/>
      <c r="JEO3147" s="45"/>
      <c r="JEP3147" s="45"/>
      <c r="JEQ3147" s="45"/>
      <c r="JER3147" s="45"/>
      <c r="JES3147" s="45"/>
      <c r="JET3147" s="45"/>
      <c r="JEU3147" s="45"/>
      <c r="JEV3147" s="45"/>
      <c r="JEW3147" s="45"/>
      <c r="JEX3147" s="45"/>
      <c r="JEY3147" s="45"/>
      <c r="JEZ3147" s="45"/>
      <c r="JFA3147" s="45"/>
      <c r="JFB3147" s="45"/>
      <c r="JFC3147" s="45"/>
      <c r="JFD3147" s="45"/>
      <c r="JFE3147" s="45"/>
      <c r="JFF3147" s="45"/>
      <c r="JFG3147" s="45"/>
      <c r="JFH3147" s="45"/>
      <c r="JFI3147" s="45"/>
      <c r="JFJ3147" s="45"/>
      <c r="JFK3147" s="45"/>
      <c r="JFL3147" s="45"/>
      <c r="JFM3147" s="45"/>
      <c r="JFN3147" s="45"/>
      <c r="JFO3147" s="45"/>
      <c r="JFP3147" s="45"/>
      <c r="JFQ3147" s="45"/>
      <c r="JFR3147" s="45"/>
      <c r="JFS3147" s="45"/>
      <c r="JFT3147" s="45"/>
      <c r="JFU3147" s="45"/>
      <c r="JFV3147" s="45"/>
      <c r="JFW3147" s="45"/>
      <c r="JFX3147" s="45"/>
      <c r="JFY3147" s="45"/>
      <c r="JFZ3147" s="45"/>
      <c r="JGA3147" s="45"/>
      <c r="JGB3147" s="45"/>
      <c r="JGC3147" s="45"/>
      <c r="JGD3147" s="45"/>
      <c r="JGE3147" s="45"/>
      <c r="JGF3147" s="45"/>
      <c r="JGG3147" s="45"/>
      <c r="JGH3147" s="45"/>
      <c r="JGI3147" s="45"/>
      <c r="JGJ3147" s="45"/>
      <c r="JGK3147" s="45"/>
      <c r="JGL3147" s="45"/>
      <c r="JGM3147" s="45"/>
      <c r="JGN3147" s="45"/>
      <c r="JGO3147" s="45"/>
      <c r="JGP3147" s="45"/>
      <c r="JGQ3147" s="45"/>
      <c r="JGR3147" s="45"/>
      <c r="JGS3147" s="45"/>
      <c r="JGT3147" s="45"/>
      <c r="JGU3147" s="45"/>
      <c r="JGV3147" s="45"/>
      <c r="JGW3147" s="45"/>
      <c r="JGX3147" s="45"/>
      <c r="JGY3147" s="45"/>
      <c r="JGZ3147" s="45"/>
      <c r="JHA3147" s="45"/>
      <c r="JHB3147" s="45"/>
      <c r="JHC3147" s="45"/>
      <c r="JHD3147" s="45"/>
      <c r="JHE3147" s="45"/>
      <c r="JHF3147" s="45"/>
      <c r="JHG3147" s="45"/>
      <c r="JHH3147" s="45"/>
      <c r="JHI3147" s="45"/>
      <c r="JHJ3147" s="45"/>
      <c r="JHK3147" s="45"/>
      <c r="JHL3147" s="45"/>
      <c r="JHM3147" s="45"/>
      <c r="JHN3147" s="45"/>
      <c r="JHO3147" s="45"/>
      <c r="JHP3147" s="45"/>
      <c r="JHQ3147" s="45"/>
      <c r="JHR3147" s="45"/>
      <c r="JHS3147" s="45"/>
      <c r="JHT3147" s="45"/>
      <c r="JHU3147" s="45"/>
      <c r="JHV3147" s="45"/>
      <c r="JHW3147" s="45"/>
      <c r="JHX3147" s="45"/>
      <c r="JHY3147" s="45"/>
      <c r="JHZ3147" s="45"/>
      <c r="JIA3147" s="45"/>
      <c r="JIB3147" s="45"/>
      <c r="JIC3147" s="45"/>
      <c r="JID3147" s="45"/>
      <c r="JIE3147" s="45"/>
      <c r="JIF3147" s="45"/>
      <c r="JIG3147" s="45"/>
      <c r="JIH3147" s="45"/>
      <c r="JII3147" s="45"/>
      <c r="JIJ3147" s="45"/>
      <c r="JIK3147" s="45"/>
      <c r="JIL3147" s="45"/>
      <c r="JIM3147" s="45"/>
      <c r="JIN3147" s="45"/>
      <c r="JIO3147" s="45"/>
      <c r="JIP3147" s="45"/>
      <c r="JIQ3147" s="45"/>
      <c r="JIR3147" s="45"/>
      <c r="JIS3147" s="45"/>
      <c r="JIT3147" s="45"/>
      <c r="JIU3147" s="45"/>
      <c r="JIV3147" s="45"/>
      <c r="JIW3147" s="45"/>
      <c r="JIX3147" s="45"/>
      <c r="JIY3147" s="45"/>
      <c r="JIZ3147" s="45"/>
      <c r="JJA3147" s="45"/>
      <c r="JJB3147" s="45"/>
      <c r="JJC3147" s="45"/>
      <c r="JJD3147" s="45"/>
      <c r="JJE3147" s="45"/>
      <c r="JJF3147" s="45"/>
      <c r="JJG3147" s="45"/>
      <c r="JJH3147" s="45"/>
      <c r="JJI3147" s="45"/>
      <c r="JJJ3147" s="45"/>
      <c r="JJK3147" s="45"/>
      <c r="JJL3147" s="45"/>
      <c r="JJM3147" s="45"/>
      <c r="JJN3147" s="45"/>
      <c r="JJO3147" s="45"/>
      <c r="JJP3147" s="45"/>
      <c r="JJQ3147" s="45"/>
      <c r="JJR3147" s="45"/>
      <c r="JJS3147" s="45"/>
      <c r="JJT3147" s="45"/>
      <c r="JJU3147" s="45"/>
      <c r="JJV3147" s="45"/>
      <c r="JJW3147" s="45"/>
      <c r="JJX3147" s="45"/>
      <c r="JJY3147" s="45"/>
      <c r="JJZ3147" s="45"/>
      <c r="JKA3147" s="45"/>
      <c r="JKB3147" s="45"/>
      <c r="JKC3147" s="45"/>
      <c r="JKD3147" s="45"/>
      <c r="JKE3147" s="45"/>
      <c r="JKF3147" s="45"/>
      <c r="JKG3147" s="45"/>
      <c r="JKH3147" s="45"/>
      <c r="JKI3147" s="45"/>
      <c r="JKJ3147" s="45"/>
      <c r="JKK3147" s="45"/>
      <c r="JKL3147" s="45"/>
      <c r="JKM3147" s="45"/>
      <c r="JKN3147" s="45"/>
      <c r="JKO3147" s="45"/>
      <c r="JKP3147" s="45"/>
      <c r="JKQ3147" s="45"/>
      <c r="JKR3147" s="45"/>
      <c r="JKS3147" s="45"/>
      <c r="JKT3147" s="45"/>
      <c r="JKU3147" s="45"/>
      <c r="JKV3147" s="45"/>
      <c r="JKW3147" s="45"/>
      <c r="JKX3147" s="45"/>
      <c r="JKY3147" s="45"/>
      <c r="JKZ3147" s="45"/>
      <c r="JLA3147" s="45"/>
      <c r="JLB3147" s="45"/>
      <c r="JLC3147" s="45"/>
      <c r="JLD3147" s="45"/>
      <c r="JLE3147" s="45"/>
      <c r="JLF3147" s="45"/>
      <c r="JLG3147" s="45"/>
      <c r="JLH3147" s="45"/>
      <c r="JLI3147" s="45"/>
      <c r="JLJ3147" s="45"/>
      <c r="JLK3147" s="45"/>
      <c r="JLL3147" s="45"/>
      <c r="JLM3147" s="45"/>
      <c r="JLN3147" s="45"/>
      <c r="JLO3147" s="45"/>
      <c r="JLP3147" s="45"/>
      <c r="JLQ3147" s="45"/>
      <c r="JLR3147" s="45"/>
      <c r="JLS3147" s="45"/>
      <c r="JLT3147" s="45"/>
      <c r="JLU3147" s="45"/>
      <c r="JLV3147" s="45"/>
      <c r="JLW3147" s="45"/>
      <c r="JLX3147" s="45"/>
      <c r="JLY3147" s="45"/>
      <c r="JLZ3147" s="45"/>
      <c r="JMA3147" s="45"/>
      <c r="JMB3147" s="45"/>
      <c r="JMC3147" s="45"/>
      <c r="JMD3147" s="45"/>
      <c r="JME3147" s="45"/>
      <c r="JMF3147" s="45"/>
      <c r="JMG3147" s="45"/>
      <c r="JMH3147" s="45"/>
      <c r="JMI3147" s="45"/>
      <c r="JMJ3147" s="45"/>
      <c r="JMK3147" s="45"/>
      <c r="JML3147" s="45"/>
      <c r="JMM3147" s="45"/>
      <c r="JMN3147" s="45"/>
      <c r="JMO3147" s="45"/>
      <c r="JMP3147" s="45"/>
      <c r="JMQ3147" s="45"/>
      <c r="JMR3147" s="45"/>
      <c r="JMS3147" s="45"/>
      <c r="JMT3147" s="45"/>
      <c r="JMU3147" s="45"/>
      <c r="JMV3147" s="45"/>
      <c r="JMW3147" s="45"/>
      <c r="JMX3147" s="45"/>
      <c r="JMY3147" s="45"/>
      <c r="JMZ3147" s="45"/>
      <c r="JNA3147" s="45"/>
      <c r="JNB3147" s="45"/>
      <c r="JNC3147" s="45"/>
      <c r="JND3147" s="45"/>
      <c r="JNE3147" s="45"/>
      <c r="JNF3147" s="45"/>
      <c r="JNG3147" s="45"/>
      <c r="JNH3147" s="45"/>
      <c r="JNI3147" s="45"/>
      <c r="JNJ3147" s="45"/>
      <c r="JNK3147" s="45"/>
      <c r="JNL3147" s="45"/>
      <c r="JNM3147" s="45"/>
      <c r="JNN3147" s="45"/>
      <c r="JNO3147" s="45"/>
      <c r="JNP3147" s="45"/>
      <c r="JNQ3147" s="45"/>
      <c r="JNR3147" s="45"/>
      <c r="JNS3147" s="45"/>
      <c r="JNT3147" s="45"/>
      <c r="JNU3147" s="45"/>
      <c r="JNV3147" s="45"/>
      <c r="JNW3147" s="45"/>
      <c r="JNX3147" s="45"/>
      <c r="JNY3147" s="45"/>
      <c r="JNZ3147" s="45"/>
      <c r="JOA3147" s="45"/>
      <c r="JOB3147" s="45"/>
      <c r="JOC3147" s="45"/>
      <c r="JOD3147" s="45"/>
      <c r="JOE3147" s="45"/>
      <c r="JOF3147" s="45"/>
      <c r="JOG3147" s="45"/>
      <c r="JOH3147" s="45"/>
      <c r="JOI3147" s="45"/>
      <c r="JOJ3147" s="45"/>
      <c r="JOK3147" s="45"/>
      <c r="JOL3147" s="45"/>
      <c r="JOM3147" s="45"/>
      <c r="JON3147" s="45"/>
      <c r="JOO3147" s="45"/>
      <c r="JOP3147" s="45"/>
      <c r="JOQ3147" s="45"/>
      <c r="JOR3147" s="45"/>
      <c r="JOS3147" s="45"/>
      <c r="JOT3147" s="45"/>
      <c r="JOU3147" s="45"/>
      <c r="JOV3147" s="45"/>
      <c r="JOW3147" s="45"/>
      <c r="JOX3147" s="45"/>
      <c r="JOY3147" s="45"/>
      <c r="JOZ3147" s="45"/>
      <c r="JPA3147" s="45"/>
      <c r="JPB3147" s="45"/>
      <c r="JPC3147" s="45"/>
      <c r="JPD3147" s="45"/>
      <c r="JPE3147" s="45"/>
      <c r="JPF3147" s="45"/>
      <c r="JPG3147" s="45"/>
      <c r="JPH3147" s="45"/>
      <c r="JPI3147" s="45"/>
      <c r="JPJ3147" s="45"/>
      <c r="JPK3147" s="45"/>
      <c r="JPL3147" s="45"/>
      <c r="JPM3147" s="45"/>
      <c r="JPN3147" s="45"/>
      <c r="JPO3147" s="45"/>
      <c r="JPP3147" s="45"/>
      <c r="JPQ3147" s="45"/>
      <c r="JPR3147" s="45"/>
      <c r="JPS3147" s="45"/>
      <c r="JPT3147" s="45"/>
      <c r="JPU3147" s="45"/>
      <c r="JPV3147" s="45"/>
      <c r="JPW3147" s="45"/>
      <c r="JPX3147" s="45"/>
      <c r="JPY3147" s="45"/>
      <c r="JPZ3147" s="45"/>
      <c r="JQA3147" s="45"/>
      <c r="JQB3147" s="45"/>
      <c r="JQC3147" s="45"/>
      <c r="JQD3147" s="45"/>
      <c r="JQE3147" s="45"/>
      <c r="JQF3147" s="45"/>
      <c r="JQG3147" s="45"/>
      <c r="JQH3147" s="45"/>
      <c r="JQI3147" s="45"/>
      <c r="JQJ3147" s="45"/>
      <c r="JQK3147" s="45"/>
      <c r="JQL3147" s="45"/>
      <c r="JQM3147" s="45"/>
      <c r="JQN3147" s="45"/>
      <c r="JQO3147" s="45"/>
      <c r="JQP3147" s="45"/>
      <c r="JQQ3147" s="45"/>
      <c r="JQR3147" s="45"/>
      <c r="JQS3147" s="45"/>
      <c r="JQT3147" s="45"/>
      <c r="JQU3147" s="45"/>
      <c r="JQV3147" s="45"/>
      <c r="JQW3147" s="45"/>
      <c r="JQX3147" s="45"/>
      <c r="JQY3147" s="45"/>
      <c r="JQZ3147" s="45"/>
      <c r="JRA3147" s="45"/>
      <c r="JRB3147" s="45"/>
      <c r="JRC3147" s="45"/>
      <c r="JRD3147" s="45"/>
      <c r="JRE3147" s="45"/>
      <c r="JRF3147" s="45"/>
      <c r="JRG3147" s="45"/>
      <c r="JRH3147" s="45"/>
      <c r="JRI3147" s="45"/>
      <c r="JRJ3147" s="45"/>
      <c r="JRK3147" s="45"/>
      <c r="JRL3147" s="45"/>
      <c r="JRM3147" s="45"/>
      <c r="JRN3147" s="45"/>
      <c r="JRO3147" s="45"/>
      <c r="JRP3147" s="45"/>
      <c r="JRQ3147" s="45"/>
      <c r="JRR3147" s="45"/>
      <c r="JRS3147" s="45"/>
      <c r="JRT3147" s="45"/>
      <c r="JRU3147" s="45"/>
      <c r="JRV3147" s="45"/>
      <c r="JRW3147" s="45"/>
      <c r="JRX3147" s="45"/>
      <c r="JRY3147" s="45"/>
      <c r="JRZ3147" s="45"/>
      <c r="JSA3147" s="45"/>
      <c r="JSB3147" s="45"/>
      <c r="JSC3147" s="45"/>
      <c r="JSD3147" s="45"/>
      <c r="JSE3147" s="45"/>
      <c r="JSF3147" s="45"/>
      <c r="JSG3147" s="45"/>
      <c r="JSH3147" s="45"/>
      <c r="JSI3147" s="45"/>
      <c r="JSJ3147" s="45"/>
      <c r="JSK3147" s="45"/>
      <c r="JSL3147" s="45"/>
      <c r="JSM3147" s="45"/>
      <c r="JSN3147" s="45"/>
      <c r="JSO3147" s="45"/>
      <c r="JSP3147" s="45"/>
      <c r="JSQ3147" s="45"/>
      <c r="JSR3147" s="45"/>
      <c r="JSS3147" s="45"/>
      <c r="JST3147" s="45"/>
      <c r="JSU3147" s="45"/>
      <c r="JSV3147" s="45"/>
      <c r="JSW3147" s="45"/>
      <c r="JSX3147" s="45"/>
      <c r="JSY3147" s="45"/>
      <c r="JSZ3147" s="45"/>
      <c r="JTA3147" s="45"/>
      <c r="JTB3147" s="45"/>
      <c r="JTC3147" s="45"/>
      <c r="JTD3147" s="45"/>
      <c r="JTE3147" s="45"/>
      <c r="JTF3147" s="45"/>
      <c r="JTG3147" s="45"/>
      <c r="JTH3147" s="45"/>
      <c r="JTI3147" s="45"/>
      <c r="JTJ3147" s="45"/>
      <c r="JTK3147" s="45"/>
      <c r="JTL3147" s="45"/>
      <c r="JTM3147" s="45"/>
      <c r="JTN3147" s="45"/>
      <c r="JTO3147" s="45"/>
      <c r="JTP3147" s="45"/>
      <c r="JTQ3147" s="45"/>
      <c r="JTR3147" s="45"/>
      <c r="JTS3147" s="45"/>
      <c r="JTT3147" s="45"/>
      <c r="JTU3147" s="45"/>
      <c r="JTV3147" s="45"/>
      <c r="JTW3147" s="45"/>
      <c r="JTX3147" s="45"/>
      <c r="JTY3147" s="45"/>
      <c r="JTZ3147" s="45"/>
      <c r="JUA3147" s="45"/>
      <c r="JUB3147" s="45"/>
      <c r="JUC3147" s="45"/>
      <c r="JUD3147" s="45"/>
      <c r="JUE3147" s="45"/>
      <c r="JUF3147" s="45"/>
      <c r="JUG3147" s="45"/>
      <c r="JUH3147" s="45"/>
      <c r="JUI3147" s="45"/>
      <c r="JUJ3147" s="45"/>
      <c r="JUK3147" s="45"/>
      <c r="JUL3147" s="45"/>
      <c r="JUM3147" s="45"/>
      <c r="JUN3147" s="45"/>
      <c r="JUO3147" s="45"/>
      <c r="JUP3147" s="45"/>
      <c r="JUQ3147" s="45"/>
      <c r="JUR3147" s="45"/>
      <c r="JUS3147" s="45"/>
      <c r="JUT3147" s="45"/>
      <c r="JUU3147" s="45"/>
      <c r="JUV3147" s="45"/>
      <c r="JUW3147" s="45"/>
      <c r="JUX3147" s="45"/>
      <c r="JUY3147" s="45"/>
      <c r="JUZ3147" s="45"/>
      <c r="JVA3147" s="45"/>
      <c r="JVB3147" s="45"/>
      <c r="JVC3147" s="45"/>
      <c r="JVD3147" s="45"/>
      <c r="JVE3147" s="45"/>
      <c r="JVF3147" s="45"/>
      <c r="JVG3147" s="45"/>
      <c r="JVH3147" s="45"/>
      <c r="JVI3147" s="45"/>
      <c r="JVJ3147" s="45"/>
      <c r="JVK3147" s="45"/>
      <c r="JVL3147" s="45"/>
      <c r="JVM3147" s="45"/>
      <c r="JVN3147" s="45"/>
      <c r="JVO3147" s="45"/>
      <c r="JVP3147" s="45"/>
      <c r="JVQ3147" s="45"/>
      <c r="JVR3147" s="45"/>
      <c r="JVS3147" s="45"/>
      <c r="JVT3147" s="45"/>
      <c r="JVU3147" s="45"/>
      <c r="JVV3147" s="45"/>
      <c r="JVW3147" s="45"/>
      <c r="JVX3147" s="45"/>
      <c r="JVY3147" s="45"/>
      <c r="JVZ3147" s="45"/>
      <c r="JWA3147" s="45"/>
      <c r="JWB3147" s="45"/>
      <c r="JWC3147" s="45"/>
      <c r="JWD3147" s="45"/>
      <c r="JWE3147" s="45"/>
      <c r="JWF3147" s="45"/>
      <c r="JWG3147" s="45"/>
      <c r="JWH3147" s="45"/>
      <c r="JWI3147" s="45"/>
      <c r="JWJ3147" s="45"/>
      <c r="JWK3147" s="45"/>
      <c r="JWL3147" s="45"/>
      <c r="JWM3147" s="45"/>
      <c r="JWN3147" s="45"/>
      <c r="JWO3147" s="45"/>
      <c r="JWP3147" s="45"/>
      <c r="JWQ3147" s="45"/>
      <c r="JWR3147" s="45"/>
      <c r="JWS3147" s="45"/>
      <c r="JWT3147" s="45"/>
      <c r="JWU3147" s="45"/>
      <c r="JWV3147" s="45"/>
      <c r="JWW3147" s="45"/>
      <c r="JWX3147" s="45"/>
      <c r="JWY3147" s="45"/>
      <c r="JWZ3147" s="45"/>
      <c r="JXA3147" s="45"/>
      <c r="JXB3147" s="45"/>
      <c r="JXC3147" s="45"/>
      <c r="JXD3147" s="45"/>
      <c r="JXE3147" s="45"/>
      <c r="JXF3147" s="45"/>
      <c r="JXG3147" s="45"/>
      <c r="JXH3147" s="45"/>
      <c r="JXI3147" s="45"/>
      <c r="JXJ3147" s="45"/>
      <c r="JXK3147" s="45"/>
      <c r="JXL3147" s="45"/>
      <c r="JXM3147" s="45"/>
      <c r="JXN3147" s="45"/>
      <c r="JXO3147" s="45"/>
      <c r="JXP3147" s="45"/>
      <c r="JXQ3147" s="45"/>
      <c r="JXR3147" s="45"/>
      <c r="JXS3147" s="45"/>
      <c r="JXT3147" s="45"/>
      <c r="JXU3147" s="45"/>
      <c r="JXV3147" s="45"/>
      <c r="JXW3147" s="45"/>
      <c r="JXX3147" s="45"/>
      <c r="JXY3147" s="45"/>
      <c r="JXZ3147" s="45"/>
      <c r="JYA3147" s="45"/>
      <c r="JYB3147" s="45"/>
      <c r="JYC3147" s="45"/>
      <c r="JYD3147" s="45"/>
      <c r="JYE3147" s="45"/>
      <c r="JYF3147" s="45"/>
      <c r="JYG3147" s="45"/>
      <c r="JYH3147" s="45"/>
      <c r="JYI3147" s="45"/>
      <c r="JYJ3147" s="45"/>
      <c r="JYK3147" s="45"/>
      <c r="JYL3147" s="45"/>
      <c r="JYM3147" s="45"/>
      <c r="JYN3147" s="45"/>
      <c r="JYO3147" s="45"/>
      <c r="JYP3147" s="45"/>
      <c r="JYQ3147" s="45"/>
      <c r="JYR3147" s="45"/>
      <c r="JYS3147" s="45"/>
      <c r="JYT3147" s="45"/>
      <c r="JYU3147" s="45"/>
      <c r="JYV3147" s="45"/>
      <c r="JYW3147" s="45"/>
      <c r="JYX3147" s="45"/>
      <c r="JYY3147" s="45"/>
      <c r="JYZ3147" s="45"/>
      <c r="JZA3147" s="45"/>
      <c r="JZB3147" s="45"/>
      <c r="JZC3147" s="45"/>
      <c r="JZD3147" s="45"/>
      <c r="JZE3147" s="45"/>
      <c r="JZF3147" s="45"/>
      <c r="JZG3147" s="45"/>
      <c r="JZH3147" s="45"/>
      <c r="JZI3147" s="45"/>
      <c r="JZJ3147" s="45"/>
      <c r="JZK3147" s="45"/>
      <c r="JZL3147" s="45"/>
      <c r="JZM3147" s="45"/>
      <c r="JZN3147" s="45"/>
      <c r="JZO3147" s="45"/>
      <c r="JZP3147" s="45"/>
      <c r="JZQ3147" s="45"/>
      <c r="JZR3147" s="45"/>
      <c r="JZS3147" s="45"/>
      <c r="JZT3147" s="45"/>
      <c r="JZU3147" s="45"/>
      <c r="JZV3147" s="45"/>
      <c r="JZW3147" s="45"/>
      <c r="JZX3147" s="45"/>
      <c r="JZY3147" s="45"/>
      <c r="JZZ3147" s="45"/>
      <c r="KAA3147" s="45"/>
      <c r="KAB3147" s="45"/>
      <c r="KAC3147" s="45"/>
      <c r="KAD3147" s="45"/>
      <c r="KAE3147" s="45"/>
      <c r="KAF3147" s="45"/>
      <c r="KAG3147" s="45"/>
      <c r="KAH3147" s="45"/>
      <c r="KAI3147" s="45"/>
      <c r="KAJ3147" s="45"/>
      <c r="KAK3147" s="45"/>
      <c r="KAL3147" s="45"/>
      <c r="KAM3147" s="45"/>
      <c r="KAN3147" s="45"/>
      <c r="KAO3147" s="45"/>
      <c r="KAP3147" s="45"/>
      <c r="KAQ3147" s="45"/>
      <c r="KAR3147" s="45"/>
      <c r="KAS3147" s="45"/>
      <c r="KAT3147" s="45"/>
      <c r="KAU3147" s="45"/>
      <c r="KAV3147" s="45"/>
      <c r="KAW3147" s="45"/>
      <c r="KAX3147" s="45"/>
      <c r="KAY3147" s="45"/>
      <c r="KAZ3147" s="45"/>
      <c r="KBA3147" s="45"/>
      <c r="KBB3147" s="45"/>
      <c r="KBC3147" s="45"/>
      <c r="KBD3147" s="45"/>
      <c r="KBE3147" s="45"/>
      <c r="KBF3147" s="45"/>
      <c r="KBG3147" s="45"/>
      <c r="KBH3147" s="45"/>
      <c r="KBI3147" s="45"/>
      <c r="KBJ3147" s="45"/>
      <c r="KBK3147" s="45"/>
      <c r="KBL3147" s="45"/>
      <c r="KBM3147" s="45"/>
      <c r="KBN3147" s="45"/>
      <c r="KBO3147" s="45"/>
      <c r="KBP3147" s="45"/>
      <c r="KBQ3147" s="45"/>
      <c r="KBR3147" s="45"/>
      <c r="KBS3147" s="45"/>
      <c r="KBT3147" s="45"/>
      <c r="KBU3147" s="45"/>
      <c r="KBV3147" s="45"/>
      <c r="KBW3147" s="45"/>
      <c r="KBX3147" s="45"/>
      <c r="KBY3147" s="45"/>
      <c r="KBZ3147" s="45"/>
      <c r="KCA3147" s="45"/>
      <c r="KCB3147" s="45"/>
      <c r="KCC3147" s="45"/>
      <c r="KCD3147" s="45"/>
      <c r="KCE3147" s="45"/>
      <c r="KCF3147" s="45"/>
      <c r="KCG3147" s="45"/>
      <c r="KCH3147" s="45"/>
      <c r="KCI3147" s="45"/>
      <c r="KCJ3147" s="45"/>
      <c r="KCK3147" s="45"/>
      <c r="KCL3147" s="45"/>
      <c r="KCM3147" s="45"/>
      <c r="KCN3147" s="45"/>
      <c r="KCO3147" s="45"/>
      <c r="KCP3147" s="45"/>
      <c r="KCQ3147" s="45"/>
      <c r="KCR3147" s="45"/>
      <c r="KCS3147" s="45"/>
      <c r="KCT3147" s="45"/>
      <c r="KCU3147" s="45"/>
      <c r="KCV3147" s="45"/>
      <c r="KCW3147" s="45"/>
      <c r="KCX3147" s="45"/>
      <c r="KCY3147" s="45"/>
      <c r="KCZ3147" s="45"/>
      <c r="KDA3147" s="45"/>
      <c r="KDB3147" s="45"/>
      <c r="KDC3147" s="45"/>
      <c r="KDD3147" s="45"/>
      <c r="KDE3147" s="45"/>
      <c r="KDF3147" s="45"/>
      <c r="KDG3147" s="45"/>
      <c r="KDH3147" s="45"/>
      <c r="KDI3147" s="45"/>
      <c r="KDJ3147" s="45"/>
      <c r="KDK3147" s="45"/>
      <c r="KDL3147" s="45"/>
      <c r="KDM3147" s="45"/>
      <c r="KDN3147" s="45"/>
      <c r="KDO3147" s="45"/>
      <c r="KDP3147" s="45"/>
      <c r="KDQ3147" s="45"/>
      <c r="KDR3147" s="45"/>
      <c r="KDS3147" s="45"/>
      <c r="KDT3147" s="45"/>
      <c r="KDU3147" s="45"/>
      <c r="KDV3147" s="45"/>
      <c r="KDW3147" s="45"/>
      <c r="KDX3147" s="45"/>
      <c r="KDY3147" s="45"/>
      <c r="KDZ3147" s="45"/>
      <c r="KEA3147" s="45"/>
      <c r="KEB3147" s="45"/>
      <c r="KEC3147" s="45"/>
      <c r="KED3147" s="45"/>
      <c r="KEE3147" s="45"/>
      <c r="KEF3147" s="45"/>
      <c r="KEG3147" s="45"/>
      <c r="KEH3147" s="45"/>
      <c r="KEI3147" s="45"/>
      <c r="KEJ3147" s="45"/>
      <c r="KEK3147" s="45"/>
      <c r="KEL3147" s="45"/>
      <c r="KEM3147" s="45"/>
      <c r="KEN3147" s="45"/>
      <c r="KEO3147" s="45"/>
      <c r="KEP3147" s="45"/>
      <c r="KEQ3147" s="45"/>
      <c r="KER3147" s="45"/>
      <c r="KES3147" s="45"/>
      <c r="KET3147" s="45"/>
      <c r="KEU3147" s="45"/>
      <c r="KEV3147" s="45"/>
      <c r="KEW3147" s="45"/>
      <c r="KEX3147" s="45"/>
      <c r="KEY3147" s="45"/>
      <c r="KEZ3147" s="45"/>
      <c r="KFA3147" s="45"/>
      <c r="KFB3147" s="45"/>
      <c r="KFC3147" s="45"/>
      <c r="KFD3147" s="45"/>
      <c r="KFE3147" s="45"/>
      <c r="KFF3147" s="45"/>
      <c r="KFG3147" s="45"/>
      <c r="KFH3147" s="45"/>
      <c r="KFI3147" s="45"/>
      <c r="KFJ3147" s="45"/>
      <c r="KFK3147" s="45"/>
      <c r="KFL3147" s="45"/>
      <c r="KFM3147" s="45"/>
      <c r="KFN3147" s="45"/>
      <c r="KFO3147" s="45"/>
      <c r="KFP3147" s="45"/>
      <c r="KFQ3147" s="45"/>
      <c r="KFR3147" s="45"/>
      <c r="KFS3147" s="45"/>
      <c r="KFT3147" s="45"/>
      <c r="KFU3147" s="45"/>
      <c r="KFV3147" s="45"/>
      <c r="KFW3147" s="45"/>
      <c r="KFX3147" s="45"/>
      <c r="KFY3147" s="45"/>
      <c r="KFZ3147" s="45"/>
      <c r="KGA3147" s="45"/>
      <c r="KGB3147" s="45"/>
      <c r="KGC3147" s="45"/>
      <c r="KGD3147" s="45"/>
      <c r="KGE3147" s="45"/>
      <c r="KGF3147" s="45"/>
      <c r="KGG3147" s="45"/>
      <c r="KGH3147" s="45"/>
      <c r="KGI3147" s="45"/>
      <c r="KGJ3147" s="45"/>
      <c r="KGK3147" s="45"/>
      <c r="KGL3147" s="45"/>
      <c r="KGM3147" s="45"/>
      <c r="KGN3147" s="45"/>
      <c r="KGO3147" s="45"/>
      <c r="KGP3147" s="45"/>
      <c r="KGQ3147" s="45"/>
      <c r="KGR3147" s="45"/>
      <c r="KGS3147" s="45"/>
      <c r="KGT3147" s="45"/>
      <c r="KGU3147" s="45"/>
      <c r="KGV3147" s="45"/>
      <c r="KGW3147" s="45"/>
      <c r="KGX3147" s="45"/>
      <c r="KGY3147" s="45"/>
      <c r="KGZ3147" s="45"/>
      <c r="KHA3147" s="45"/>
      <c r="KHB3147" s="45"/>
      <c r="KHC3147" s="45"/>
      <c r="KHD3147" s="45"/>
      <c r="KHE3147" s="45"/>
      <c r="KHF3147" s="45"/>
      <c r="KHG3147" s="45"/>
      <c r="KHH3147" s="45"/>
      <c r="KHI3147" s="45"/>
      <c r="KHJ3147" s="45"/>
      <c r="KHK3147" s="45"/>
      <c r="KHL3147" s="45"/>
      <c r="KHM3147" s="45"/>
      <c r="KHN3147" s="45"/>
      <c r="KHO3147" s="45"/>
      <c r="KHP3147" s="45"/>
      <c r="KHQ3147" s="45"/>
      <c r="KHR3147" s="45"/>
      <c r="KHS3147" s="45"/>
      <c r="KHT3147" s="45"/>
      <c r="KHU3147" s="45"/>
      <c r="KHV3147" s="45"/>
      <c r="KHW3147" s="45"/>
      <c r="KHX3147" s="45"/>
      <c r="KHY3147" s="45"/>
      <c r="KHZ3147" s="45"/>
      <c r="KIA3147" s="45"/>
      <c r="KIB3147" s="45"/>
      <c r="KIC3147" s="45"/>
      <c r="KID3147" s="45"/>
      <c r="KIE3147" s="45"/>
      <c r="KIF3147" s="45"/>
      <c r="KIG3147" s="45"/>
      <c r="KIH3147" s="45"/>
      <c r="KII3147" s="45"/>
      <c r="KIJ3147" s="45"/>
      <c r="KIK3147" s="45"/>
      <c r="KIL3147" s="45"/>
      <c r="KIM3147" s="45"/>
      <c r="KIN3147" s="45"/>
      <c r="KIO3147" s="45"/>
      <c r="KIP3147" s="45"/>
      <c r="KIQ3147" s="45"/>
      <c r="KIR3147" s="45"/>
      <c r="KIS3147" s="45"/>
      <c r="KIT3147" s="45"/>
      <c r="KIU3147" s="45"/>
      <c r="KIV3147" s="45"/>
      <c r="KIW3147" s="45"/>
      <c r="KIX3147" s="45"/>
      <c r="KIY3147" s="45"/>
      <c r="KIZ3147" s="45"/>
      <c r="KJA3147" s="45"/>
      <c r="KJB3147" s="45"/>
      <c r="KJC3147" s="45"/>
      <c r="KJD3147" s="45"/>
      <c r="KJE3147" s="45"/>
      <c r="KJF3147" s="45"/>
      <c r="KJG3147" s="45"/>
      <c r="KJH3147" s="45"/>
      <c r="KJI3147" s="45"/>
      <c r="KJJ3147" s="45"/>
      <c r="KJK3147" s="45"/>
      <c r="KJL3147" s="45"/>
      <c r="KJM3147" s="45"/>
      <c r="KJN3147" s="45"/>
      <c r="KJO3147" s="45"/>
      <c r="KJP3147" s="45"/>
      <c r="KJQ3147" s="45"/>
      <c r="KJR3147" s="45"/>
      <c r="KJS3147" s="45"/>
      <c r="KJT3147" s="45"/>
      <c r="KJU3147" s="45"/>
      <c r="KJV3147" s="45"/>
      <c r="KJW3147" s="45"/>
      <c r="KJX3147" s="45"/>
      <c r="KJY3147" s="45"/>
      <c r="KJZ3147" s="45"/>
      <c r="KKA3147" s="45"/>
      <c r="KKB3147" s="45"/>
      <c r="KKC3147" s="45"/>
      <c r="KKD3147" s="45"/>
      <c r="KKE3147" s="45"/>
      <c r="KKF3147" s="45"/>
      <c r="KKG3147" s="45"/>
      <c r="KKH3147" s="45"/>
      <c r="KKI3147" s="45"/>
      <c r="KKJ3147" s="45"/>
      <c r="KKK3147" s="45"/>
      <c r="KKL3147" s="45"/>
      <c r="KKM3147" s="45"/>
      <c r="KKN3147" s="45"/>
      <c r="KKO3147" s="45"/>
      <c r="KKP3147" s="45"/>
      <c r="KKQ3147" s="45"/>
      <c r="KKR3147" s="45"/>
      <c r="KKS3147" s="45"/>
      <c r="KKT3147" s="45"/>
      <c r="KKU3147" s="45"/>
      <c r="KKV3147" s="45"/>
      <c r="KKW3147" s="45"/>
      <c r="KKX3147" s="45"/>
      <c r="KKY3147" s="45"/>
      <c r="KKZ3147" s="45"/>
      <c r="KLA3147" s="45"/>
      <c r="KLB3147" s="45"/>
      <c r="KLC3147" s="45"/>
      <c r="KLD3147" s="45"/>
      <c r="KLE3147" s="45"/>
      <c r="KLF3147" s="45"/>
      <c r="KLG3147" s="45"/>
      <c r="KLH3147" s="45"/>
      <c r="KLI3147" s="45"/>
      <c r="KLJ3147" s="45"/>
      <c r="KLK3147" s="45"/>
      <c r="KLL3147" s="45"/>
      <c r="KLM3147" s="45"/>
      <c r="KLN3147" s="45"/>
      <c r="KLO3147" s="45"/>
      <c r="KLP3147" s="45"/>
      <c r="KLQ3147" s="45"/>
      <c r="KLR3147" s="45"/>
      <c r="KLS3147" s="45"/>
      <c r="KLT3147" s="45"/>
      <c r="KLU3147" s="45"/>
      <c r="KLV3147" s="45"/>
      <c r="KLW3147" s="45"/>
      <c r="KLX3147" s="45"/>
      <c r="KLY3147" s="45"/>
      <c r="KLZ3147" s="45"/>
      <c r="KMA3147" s="45"/>
      <c r="KMB3147" s="45"/>
      <c r="KMC3147" s="45"/>
      <c r="KMD3147" s="45"/>
      <c r="KME3147" s="45"/>
      <c r="KMF3147" s="45"/>
      <c r="KMG3147" s="45"/>
      <c r="KMH3147" s="45"/>
      <c r="KMI3147" s="45"/>
      <c r="KMJ3147" s="45"/>
      <c r="KMK3147" s="45"/>
      <c r="KML3147" s="45"/>
      <c r="KMM3147" s="45"/>
      <c r="KMN3147" s="45"/>
      <c r="KMO3147" s="45"/>
      <c r="KMP3147" s="45"/>
      <c r="KMQ3147" s="45"/>
      <c r="KMR3147" s="45"/>
      <c r="KMS3147" s="45"/>
      <c r="KMT3147" s="45"/>
      <c r="KMU3147" s="45"/>
      <c r="KMV3147" s="45"/>
      <c r="KMW3147" s="45"/>
      <c r="KMX3147" s="45"/>
      <c r="KMY3147" s="45"/>
      <c r="KMZ3147" s="45"/>
      <c r="KNA3147" s="45"/>
      <c r="KNB3147" s="45"/>
      <c r="KNC3147" s="45"/>
      <c r="KND3147" s="45"/>
      <c r="KNE3147" s="45"/>
      <c r="KNF3147" s="45"/>
      <c r="KNG3147" s="45"/>
      <c r="KNH3147" s="45"/>
      <c r="KNI3147" s="45"/>
      <c r="KNJ3147" s="45"/>
      <c r="KNK3147" s="45"/>
      <c r="KNL3147" s="45"/>
      <c r="KNM3147" s="45"/>
      <c r="KNN3147" s="45"/>
      <c r="KNO3147" s="45"/>
      <c r="KNP3147" s="45"/>
      <c r="KNQ3147" s="45"/>
      <c r="KNR3147" s="45"/>
      <c r="KNS3147" s="45"/>
      <c r="KNT3147" s="45"/>
      <c r="KNU3147" s="45"/>
      <c r="KNV3147" s="45"/>
      <c r="KNW3147" s="45"/>
      <c r="KNX3147" s="45"/>
      <c r="KNY3147" s="45"/>
      <c r="KNZ3147" s="45"/>
      <c r="KOA3147" s="45"/>
      <c r="KOB3147" s="45"/>
      <c r="KOC3147" s="45"/>
      <c r="KOD3147" s="45"/>
      <c r="KOE3147" s="45"/>
      <c r="KOF3147" s="45"/>
      <c r="KOG3147" s="45"/>
      <c r="KOH3147" s="45"/>
      <c r="KOI3147" s="45"/>
      <c r="KOJ3147" s="45"/>
      <c r="KOK3147" s="45"/>
      <c r="KOL3147" s="45"/>
      <c r="KOM3147" s="45"/>
      <c r="KON3147" s="45"/>
      <c r="KOO3147" s="45"/>
      <c r="KOP3147" s="45"/>
      <c r="KOQ3147" s="45"/>
      <c r="KOR3147" s="45"/>
      <c r="KOS3147" s="45"/>
      <c r="KOT3147" s="45"/>
      <c r="KOU3147" s="45"/>
      <c r="KOV3147" s="45"/>
      <c r="KOW3147" s="45"/>
      <c r="KOX3147" s="45"/>
      <c r="KOY3147" s="45"/>
      <c r="KOZ3147" s="45"/>
      <c r="KPA3147" s="45"/>
      <c r="KPB3147" s="45"/>
      <c r="KPC3147" s="45"/>
      <c r="KPD3147" s="45"/>
      <c r="KPE3147" s="45"/>
      <c r="KPF3147" s="45"/>
      <c r="KPG3147" s="45"/>
      <c r="KPH3147" s="45"/>
      <c r="KPI3147" s="45"/>
      <c r="KPJ3147" s="45"/>
      <c r="KPK3147" s="45"/>
      <c r="KPL3147" s="45"/>
      <c r="KPM3147" s="45"/>
      <c r="KPN3147" s="45"/>
      <c r="KPO3147" s="45"/>
      <c r="KPP3147" s="45"/>
      <c r="KPQ3147" s="45"/>
      <c r="KPR3147" s="45"/>
      <c r="KPS3147" s="45"/>
      <c r="KPT3147" s="45"/>
      <c r="KPU3147" s="45"/>
      <c r="KPV3147" s="45"/>
      <c r="KPW3147" s="45"/>
      <c r="KPX3147" s="45"/>
      <c r="KPY3147" s="45"/>
      <c r="KPZ3147" s="45"/>
      <c r="KQA3147" s="45"/>
      <c r="KQB3147" s="45"/>
      <c r="KQC3147" s="45"/>
      <c r="KQD3147" s="45"/>
      <c r="KQE3147" s="45"/>
      <c r="KQF3147" s="45"/>
      <c r="KQG3147" s="45"/>
      <c r="KQH3147" s="45"/>
      <c r="KQI3147" s="45"/>
      <c r="KQJ3147" s="45"/>
      <c r="KQK3147" s="45"/>
      <c r="KQL3147" s="45"/>
      <c r="KQM3147" s="45"/>
      <c r="KQN3147" s="45"/>
      <c r="KQO3147" s="45"/>
      <c r="KQP3147" s="45"/>
      <c r="KQQ3147" s="45"/>
      <c r="KQR3147" s="45"/>
      <c r="KQS3147" s="45"/>
      <c r="KQT3147" s="45"/>
      <c r="KQU3147" s="45"/>
      <c r="KQV3147" s="45"/>
      <c r="KQW3147" s="45"/>
      <c r="KQX3147" s="45"/>
      <c r="KQY3147" s="45"/>
      <c r="KQZ3147" s="45"/>
      <c r="KRA3147" s="45"/>
      <c r="KRB3147" s="45"/>
      <c r="KRC3147" s="45"/>
      <c r="KRD3147" s="45"/>
      <c r="KRE3147" s="45"/>
      <c r="KRF3147" s="45"/>
      <c r="KRG3147" s="45"/>
      <c r="KRH3147" s="45"/>
      <c r="KRI3147" s="45"/>
      <c r="KRJ3147" s="45"/>
      <c r="KRK3147" s="45"/>
      <c r="KRL3147" s="45"/>
      <c r="KRM3147" s="45"/>
      <c r="KRN3147" s="45"/>
      <c r="KRO3147" s="45"/>
      <c r="KRP3147" s="45"/>
      <c r="KRQ3147" s="45"/>
      <c r="KRR3147" s="45"/>
      <c r="KRS3147" s="45"/>
      <c r="KRT3147" s="45"/>
      <c r="KRU3147" s="45"/>
      <c r="KRV3147" s="45"/>
      <c r="KRW3147" s="45"/>
      <c r="KRX3147" s="45"/>
      <c r="KRY3147" s="45"/>
      <c r="KRZ3147" s="45"/>
      <c r="KSA3147" s="45"/>
      <c r="KSB3147" s="45"/>
      <c r="KSC3147" s="45"/>
      <c r="KSD3147" s="45"/>
      <c r="KSE3147" s="45"/>
      <c r="KSF3147" s="45"/>
      <c r="KSG3147" s="45"/>
      <c r="KSH3147" s="45"/>
      <c r="KSI3147" s="45"/>
      <c r="KSJ3147" s="45"/>
      <c r="KSK3147" s="45"/>
      <c r="KSL3147" s="45"/>
      <c r="KSM3147" s="45"/>
      <c r="KSN3147" s="45"/>
      <c r="KSO3147" s="45"/>
      <c r="KSP3147" s="45"/>
      <c r="KSQ3147" s="45"/>
      <c r="KSR3147" s="45"/>
      <c r="KSS3147" s="45"/>
      <c r="KST3147" s="45"/>
      <c r="KSU3147" s="45"/>
      <c r="KSV3147" s="45"/>
      <c r="KSW3147" s="45"/>
      <c r="KSX3147" s="45"/>
      <c r="KSY3147" s="45"/>
      <c r="KSZ3147" s="45"/>
      <c r="KTA3147" s="45"/>
      <c r="KTB3147" s="45"/>
      <c r="KTC3147" s="45"/>
      <c r="KTD3147" s="45"/>
      <c r="KTE3147" s="45"/>
      <c r="KTF3147" s="45"/>
      <c r="KTG3147" s="45"/>
      <c r="KTH3147" s="45"/>
      <c r="KTI3147" s="45"/>
      <c r="KTJ3147" s="45"/>
      <c r="KTK3147" s="45"/>
      <c r="KTL3147" s="45"/>
      <c r="KTM3147" s="45"/>
      <c r="KTN3147" s="45"/>
      <c r="KTO3147" s="45"/>
      <c r="KTP3147" s="45"/>
      <c r="KTQ3147" s="45"/>
      <c r="KTR3147" s="45"/>
      <c r="KTS3147" s="45"/>
      <c r="KTT3147" s="45"/>
      <c r="KTU3147" s="45"/>
      <c r="KTV3147" s="45"/>
      <c r="KTW3147" s="45"/>
      <c r="KTX3147" s="45"/>
      <c r="KTY3147" s="45"/>
      <c r="KTZ3147" s="45"/>
      <c r="KUA3147" s="45"/>
      <c r="KUB3147" s="45"/>
      <c r="KUC3147" s="45"/>
      <c r="KUD3147" s="45"/>
      <c r="KUE3147" s="45"/>
      <c r="KUF3147" s="45"/>
      <c r="KUG3147" s="45"/>
      <c r="KUH3147" s="45"/>
      <c r="KUI3147" s="45"/>
      <c r="KUJ3147" s="45"/>
      <c r="KUK3147" s="45"/>
      <c r="KUL3147" s="45"/>
      <c r="KUM3147" s="45"/>
      <c r="KUN3147" s="45"/>
      <c r="KUO3147" s="45"/>
      <c r="KUP3147" s="45"/>
      <c r="KUQ3147" s="45"/>
      <c r="KUR3147" s="45"/>
      <c r="KUS3147" s="45"/>
      <c r="KUT3147" s="45"/>
      <c r="KUU3147" s="45"/>
      <c r="KUV3147" s="45"/>
      <c r="KUW3147" s="45"/>
      <c r="KUX3147" s="45"/>
      <c r="KUY3147" s="45"/>
      <c r="KUZ3147" s="45"/>
      <c r="KVA3147" s="45"/>
      <c r="KVB3147" s="45"/>
      <c r="KVC3147" s="45"/>
      <c r="KVD3147" s="45"/>
      <c r="KVE3147" s="45"/>
      <c r="KVF3147" s="45"/>
      <c r="KVG3147" s="45"/>
      <c r="KVH3147" s="45"/>
      <c r="KVI3147" s="45"/>
      <c r="KVJ3147" s="45"/>
      <c r="KVK3147" s="45"/>
      <c r="KVL3147" s="45"/>
      <c r="KVM3147" s="45"/>
      <c r="KVN3147" s="45"/>
      <c r="KVO3147" s="45"/>
      <c r="KVP3147" s="45"/>
      <c r="KVQ3147" s="45"/>
      <c r="KVR3147" s="45"/>
      <c r="KVS3147" s="45"/>
      <c r="KVT3147" s="45"/>
      <c r="KVU3147" s="45"/>
      <c r="KVV3147" s="45"/>
      <c r="KVW3147" s="45"/>
      <c r="KVX3147" s="45"/>
      <c r="KVY3147" s="45"/>
      <c r="KVZ3147" s="45"/>
      <c r="KWA3147" s="45"/>
      <c r="KWB3147" s="45"/>
      <c r="KWC3147" s="45"/>
      <c r="KWD3147" s="45"/>
      <c r="KWE3147" s="45"/>
      <c r="KWF3147" s="45"/>
      <c r="KWG3147" s="45"/>
      <c r="KWH3147" s="45"/>
      <c r="KWI3147" s="45"/>
      <c r="KWJ3147" s="45"/>
      <c r="KWK3147" s="45"/>
      <c r="KWL3147" s="45"/>
      <c r="KWM3147" s="45"/>
      <c r="KWN3147" s="45"/>
      <c r="KWO3147" s="45"/>
      <c r="KWP3147" s="45"/>
      <c r="KWQ3147" s="45"/>
      <c r="KWR3147" s="45"/>
      <c r="KWS3147" s="45"/>
      <c r="KWT3147" s="45"/>
      <c r="KWU3147" s="45"/>
      <c r="KWV3147" s="45"/>
      <c r="KWW3147" s="45"/>
      <c r="KWX3147" s="45"/>
      <c r="KWY3147" s="45"/>
      <c r="KWZ3147" s="45"/>
      <c r="KXA3147" s="45"/>
      <c r="KXB3147" s="45"/>
      <c r="KXC3147" s="45"/>
      <c r="KXD3147" s="45"/>
      <c r="KXE3147" s="45"/>
      <c r="KXF3147" s="45"/>
      <c r="KXG3147" s="45"/>
      <c r="KXH3147" s="45"/>
      <c r="KXI3147" s="45"/>
      <c r="KXJ3147" s="45"/>
      <c r="KXK3147" s="45"/>
      <c r="KXL3147" s="45"/>
      <c r="KXM3147" s="45"/>
      <c r="KXN3147" s="45"/>
      <c r="KXO3147" s="45"/>
      <c r="KXP3147" s="45"/>
      <c r="KXQ3147" s="45"/>
      <c r="KXR3147" s="45"/>
      <c r="KXS3147" s="45"/>
      <c r="KXT3147" s="45"/>
      <c r="KXU3147" s="45"/>
      <c r="KXV3147" s="45"/>
      <c r="KXW3147" s="45"/>
      <c r="KXX3147" s="45"/>
      <c r="KXY3147" s="45"/>
      <c r="KXZ3147" s="45"/>
      <c r="KYA3147" s="45"/>
      <c r="KYB3147" s="45"/>
      <c r="KYC3147" s="45"/>
      <c r="KYD3147" s="45"/>
      <c r="KYE3147" s="45"/>
      <c r="KYF3147" s="45"/>
      <c r="KYG3147" s="45"/>
      <c r="KYH3147" s="45"/>
      <c r="KYI3147" s="45"/>
      <c r="KYJ3147" s="45"/>
      <c r="KYK3147" s="45"/>
      <c r="KYL3147" s="45"/>
      <c r="KYM3147" s="45"/>
      <c r="KYN3147" s="45"/>
      <c r="KYO3147" s="45"/>
      <c r="KYP3147" s="45"/>
      <c r="KYQ3147" s="45"/>
      <c r="KYR3147" s="45"/>
      <c r="KYS3147" s="45"/>
      <c r="KYT3147" s="45"/>
      <c r="KYU3147" s="45"/>
      <c r="KYV3147" s="45"/>
      <c r="KYW3147" s="45"/>
      <c r="KYX3147" s="45"/>
      <c r="KYY3147" s="45"/>
      <c r="KYZ3147" s="45"/>
      <c r="KZA3147" s="45"/>
      <c r="KZB3147" s="45"/>
      <c r="KZC3147" s="45"/>
      <c r="KZD3147" s="45"/>
      <c r="KZE3147" s="45"/>
      <c r="KZF3147" s="45"/>
      <c r="KZG3147" s="45"/>
      <c r="KZH3147" s="45"/>
      <c r="KZI3147" s="45"/>
      <c r="KZJ3147" s="45"/>
      <c r="KZK3147" s="45"/>
      <c r="KZL3147" s="45"/>
      <c r="KZM3147" s="45"/>
      <c r="KZN3147" s="45"/>
      <c r="KZO3147" s="45"/>
      <c r="KZP3147" s="45"/>
      <c r="KZQ3147" s="45"/>
      <c r="KZR3147" s="45"/>
      <c r="KZS3147" s="45"/>
      <c r="KZT3147" s="45"/>
      <c r="KZU3147" s="45"/>
      <c r="KZV3147" s="45"/>
      <c r="KZW3147" s="45"/>
      <c r="KZX3147" s="45"/>
      <c r="KZY3147" s="45"/>
      <c r="KZZ3147" s="45"/>
      <c r="LAA3147" s="45"/>
      <c r="LAB3147" s="45"/>
      <c r="LAC3147" s="45"/>
      <c r="LAD3147" s="45"/>
      <c r="LAE3147" s="45"/>
      <c r="LAF3147" s="45"/>
      <c r="LAG3147" s="45"/>
      <c r="LAH3147" s="45"/>
      <c r="LAI3147" s="45"/>
      <c r="LAJ3147" s="45"/>
      <c r="LAK3147" s="45"/>
      <c r="LAL3147" s="45"/>
      <c r="LAM3147" s="45"/>
      <c r="LAN3147" s="45"/>
      <c r="LAO3147" s="45"/>
      <c r="LAP3147" s="45"/>
      <c r="LAQ3147" s="45"/>
      <c r="LAR3147" s="45"/>
      <c r="LAS3147" s="45"/>
      <c r="LAT3147" s="45"/>
      <c r="LAU3147" s="45"/>
      <c r="LAV3147" s="45"/>
      <c r="LAW3147" s="45"/>
      <c r="LAX3147" s="45"/>
      <c r="LAY3147" s="45"/>
      <c r="LAZ3147" s="45"/>
      <c r="LBA3147" s="45"/>
      <c r="LBB3147" s="45"/>
      <c r="LBC3147" s="45"/>
      <c r="LBD3147" s="45"/>
      <c r="LBE3147" s="45"/>
      <c r="LBF3147" s="45"/>
      <c r="LBG3147" s="45"/>
      <c r="LBH3147" s="45"/>
      <c r="LBI3147" s="45"/>
      <c r="LBJ3147" s="45"/>
      <c r="LBK3147" s="45"/>
      <c r="LBL3147" s="45"/>
      <c r="LBM3147" s="45"/>
      <c r="LBN3147" s="45"/>
      <c r="LBO3147" s="45"/>
      <c r="LBP3147" s="45"/>
      <c r="LBQ3147" s="45"/>
      <c r="LBR3147" s="45"/>
      <c r="LBS3147" s="45"/>
      <c r="LBT3147" s="45"/>
      <c r="LBU3147" s="45"/>
      <c r="LBV3147" s="45"/>
      <c r="LBW3147" s="45"/>
      <c r="LBX3147" s="45"/>
      <c r="LBY3147" s="45"/>
      <c r="LBZ3147" s="45"/>
      <c r="LCA3147" s="45"/>
      <c r="LCB3147" s="45"/>
      <c r="LCC3147" s="45"/>
      <c r="LCD3147" s="45"/>
      <c r="LCE3147" s="45"/>
      <c r="LCF3147" s="45"/>
      <c r="LCG3147" s="45"/>
      <c r="LCH3147" s="45"/>
      <c r="LCI3147" s="45"/>
      <c r="LCJ3147" s="45"/>
      <c r="LCK3147" s="45"/>
      <c r="LCL3147" s="45"/>
      <c r="LCM3147" s="45"/>
      <c r="LCN3147" s="45"/>
      <c r="LCO3147" s="45"/>
      <c r="LCP3147" s="45"/>
      <c r="LCQ3147" s="45"/>
      <c r="LCR3147" s="45"/>
      <c r="LCS3147" s="45"/>
      <c r="LCT3147" s="45"/>
      <c r="LCU3147" s="45"/>
      <c r="LCV3147" s="45"/>
      <c r="LCW3147" s="45"/>
      <c r="LCX3147" s="45"/>
      <c r="LCY3147" s="45"/>
      <c r="LCZ3147" s="45"/>
      <c r="LDA3147" s="45"/>
      <c r="LDB3147" s="45"/>
      <c r="LDC3147" s="45"/>
      <c r="LDD3147" s="45"/>
      <c r="LDE3147" s="45"/>
      <c r="LDF3147" s="45"/>
      <c r="LDG3147" s="45"/>
      <c r="LDH3147" s="45"/>
      <c r="LDI3147" s="45"/>
      <c r="LDJ3147" s="45"/>
      <c r="LDK3147" s="45"/>
      <c r="LDL3147" s="45"/>
      <c r="LDM3147" s="45"/>
      <c r="LDN3147" s="45"/>
      <c r="LDO3147" s="45"/>
      <c r="LDP3147" s="45"/>
      <c r="LDQ3147" s="45"/>
      <c r="LDR3147" s="45"/>
      <c r="LDS3147" s="45"/>
      <c r="LDT3147" s="45"/>
      <c r="LDU3147" s="45"/>
      <c r="LDV3147" s="45"/>
      <c r="LDW3147" s="45"/>
      <c r="LDX3147" s="45"/>
      <c r="LDY3147" s="45"/>
      <c r="LDZ3147" s="45"/>
      <c r="LEA3147" s="45"/>
      <c r="LEB3147" s="45"/>
      <c r="LEC3147" s="45"/>
      <c r="LED3147" s="45"/>
      <c r="LEE3147" s="45"/>
      <c r="LEF3147" s="45"/>
      <c r="LEG3147" s="45"/>
      <c r="LEH3147" s="45"/>
      <c r="LEI3147" s="45"/>
      <c r="LEJ3147" s="45"/>
      <c r="LEK3147" s="45"/>
      <c r="LEL3147" s="45"/>
      <c r="LEM3147" s="45"/>
      <c r="LEN3147" s="45"/>
      <c r="LEO3147" s="45"/>
      <c r="LEP3147" s="45"/>
      <c r="LEQ3147" s="45"/>
      <c r="LER3147" s="45"/>
      <c r="LES3147" s="45"/>
      <c r="LET3147" s="45"/>
      <c r="LEU3147" s="45"/>
      <c r="LEV3147" s="45"/>
      <c r="LEW3147" s="45"/>
      <c r="LEX3147" s="45"/>
      <c r="LEY3147" s="45"/>
      <c r="LEZ3147" s="45"/>
      <c r="LFA3147" s="45"/>
      <c r="LFB3147" s="45"/>
      <c r="LFC3147" s="45"/>
      <c r="LFD3147" s="45"/>
      <c r="LFE3147" s="45"/>
      <c r="LFF3147" s="45"/>
      <c r="LFG3147" s="45"/>
      <c r="LFH3147" s="45"/>
      <c r="LFI3147" s="45"/>
      <c r="LFJ3147" s="45"/>
      <c r="LFK3147" s="45"/>
      <c r="LFL3147" s="45"/>
      <c r="LFM3147" s="45"/>
      <c r="LFN3147" s="45"/>
      <c r="LFO3147" s="45"/>
      <c r="LFP3147" s="45"/>
      <c r="LFQ3147" s="45"/>
      <c r="LFR3147" s="45"/>
      <c r="LFS3147" s="45"/>
      <c r="LFT3147" s="45"/>
      <c r="LFU3147" s="45"/>
      <c r="LFV3147" s="45"/>
      <c r="LFW3147" s="45"/>
      <c r="LFX3147" s="45"/>
      <c r="LFY3147" s="45"/>
      <c r="LFZ3147" s="45"/>
      <c r="LGA3147" s="45"/>
      <c r="LGB3147" s="45"/>
      <c r="LGC3147" s="45"/>
      <c r="LGD3147" s="45"/>
      <c r="LGE3147" s="45"/>
      <c r="LGF3147" s="45"/>
      <c r="LGG3147" s="45"/>
      <c r="LGH3147" s="45"/>
      <c r="LGI3147" s="45"/>
      <c r="LGJ3147" s="45"/>
      <c r="LGK3147" s="45"/>
      <c r="LGL3147" s="45"/>
      <c r="LGM3147" s="45"/>
      <c r="LGN3147" s="45"/>
      <c r="LGO3147" s="45"/>
      <c r="LGP3147" s="45"/>
      <c r="LGQ3147" s="45"/>
      <c r="LGR3147" s="45"/>
      <c r="LGS3147" s="45"/>
      <c r="LGT3147" s="45"/>
      <c r="LGU3147" s="45"/>
      <c r="LGV3147" s="45"/>
      <c r="LGW3147" s="45"/>
      <c r="LGX3147" s="45"/>
      <c r="LGY3147" s="45"/>
      <c r="LGZ3147" s="45"/>
      <c r="LHA3147" s="45"/>
      <c r="LHB3147" s="45"/>
      <c r="LHC3147" s="45"/>
      <c r="LHD3147" s="45"/>
      <c r="LHE3147" s="45"/>
      <c r="LHF3147" s="45"/>
      <c r="LHG3147" s="45"/>
      <c r="LHH3147" s="45"/>
      <c r="LHI3147" s="45"/>
      <c r="LHJ3147" s="45"/>
      <c r="LHK3147" s="45"/>
      <c r="LHL3147" s="45"/>
      <c r="LHM3147" s="45"/>
      <c r="LHN3147" s="45"/>
      <c r="LHO3147" s="45"/>
      <c r="LHP3147" s="45"/>
      <c r="LHQ3147" s="45"/>
      <c r="LHR3147" s="45"/>
      <c r="LHS3147" s="45"/>
      <c r="LHT3147" s="45"/>
      <c r="LHU3147" s="45"/>
      <c r="LHV3147" s="45"/>
      <c r="LHW3147" s="45"/>
      <c r="LHX3147" s="45"/>
      <c r="LHY3147" s="45"/>
      <c r="LHZ3147" s="45"/>
      <c r="LIA3147" s="45"/>
      <c r="LIB3147" s="45"/>
      <c r="LIC3147" s="45"/>
      <c r="LID3147" s="45"/>
      <c r="LIE3147" s="45"/>
      <c r="LIF3147" s="45"/>
      <c r="LIG3147" s="45"/>
      <c r="LIH3147" s="45"/>
      <c r="LII3147" s="45"/>
      <c r="LIJ3147" s="45"/>
      <c r="LIK3147" s="45"/>
      <c r="LIL3147" s="45"/>
      <c r="LIM3147" s="45"/>
      <c r="LIN3147" s="45"/>
      <c r="LIO3147" s="45"/>
      <c r="LIP3147" s="45"/>
      <c r="LIQ3147" s="45"/>
      <c r="LIR3147" s="45"/>
      <c r="LIS3147" s="45"/>
      <c r="LIT3147" s="45"/>
      <c r="LIU3147" s="45"/>
      <c r="LIV3147" s="45"/>
      <c r="LIW3147" s="45"/>
      <c r="LIX3147" s="45"/>
      <c r="LIY3147" s="45"/>
      <c r="LIZ3147" s="45"/>
      <c r="LJA3147" s="45"/>
      <c r="LJB3147" s="45"/>
      <c r="LJC3147" s="45"/>
      <c r="LJD3147" s="45"/>
      <c r="LJE3147" s="45"/>
      <c r="LJF3147" s="45"/>
      <c r="LJG3147" s="45"/>
      <c r="LJH3147" s="45"/>
      <c r="LJI3147" s="45"/>
      <c r="LJJ3147" s="45"/>
      <c r="LJK3147" s="45"/>
      <c r="LJL3147" s="45"/>
      <c r="LJM3147" s="45"/>
      <c r="LJN3147" s="45"/>
      <c r="LJO3147" s="45"/>
      <c r="LJP3147" s="45"/>
      <c r="LJQ3147" s="45"/>
      <c r="LJR3147" s="45"/>
      <c r="LJS3147" s="45"/>
      <c r="LJT3147" s="45"/>
      <c r="LJU3147" s="45"/>
      <c r="LJV3147" s="45"/>
      <c r="LJW3147" s="45"/>
      <c r="LJX3147" s="45"/>
      <c r="LJY3147" s="45"/>
      <c r="LJZ3147" s="45"/>
      <c r="LKA3147" s="45"/>
      <c r="LKB3147" s="45"/>
      <c r="LKC3147" s="45"/>
      <c r="LKD3147" s="45"/>
      <c r="LKE3147" s="45"/>
      <c r="LKF3147" s="45"/>
      <c r="LKG3147" s="45"/>
      <c r="LKH3147" s="45"/>
      <c r="LKI3147" s="45"/>
      <c r="LKJ3147" s="45"/>
      <c r="LKK3147" s="45"/>
      <c r="LKL3147" s="45"/>
      <c r="LKM3147" s="45"/>
      <c r="LKN3147" s="45"/>
      <c r="LKO3147" s="45"/>
      <c r="LKP3147" s="45"/>
      <c r="LKQ3147" s="45"/>
      <c r="LKR3147" s="45"/>
      <c r="LKS3147" s="45"/>
      <c r="LKT3147" s="45"/>
      <c r="LKU3147" s="45"/>
      <c r="LKV3147" s="45"/>
      <c r="LKW3147" s="45"/>
      <c r="LKX3147" s="45"/>
      <c r="LKY3147" s="45"/>
      <c r="LKZ3147" s="45"/>
      <c r="LLA3147" s="45"/>
      <c r="LLB3147" s="45"/>
      <c r="LLC3147" s="45"/>
      <c r="LLD3147" s="45"/>
      <c r="LLE3147" s="45"/>
      <c r="LLF3147" s="45"/>
      <c r="LLG3147" s="45"/>
      <c r="LLH3147" s="45"/>
      <c r="LLI3147" s="45"/>
      <c r="LLJ3147" s="45"/>
      <c r="LLK3147" s="45"/>
      <c r="LLL3147" s="45"/>
      <c r="LLM3147" s="45"/>
      <c r="LLN3147" s="45"/>
      <c r="LLO3147" s="45"/>
      <c r="LLP3147" s="45"/>
      <c r="LLQ3147" s="45"/>
      <c r="LLR3147" s="45"/>
      <c r="LLS3147" s="45"/>
      <c r="LLT3147" s="45"/>
      <c r="LLU3147" s="45"/>
      <c r="LLV3147" s="45"/>
      <c r="LLW3147" s="45"/>
      <c r="LLX3147" s="45"/>
      <c r="LLY3147" s="45"/>
      <c r="LLZ3147" s="45"/>
      <c r="LMA3147" s="45"/>
      <c r="LMB3147" s="45"/>
      <c r="LMC3147" s="45"/>
      <c r="LMD3147" s="45"/>
      <c r="LME3147" s="45"/>
      <c r="LMF3147" s="45"/>
      <c r="LMG3147" s="45"/>
      <c r="LMH3147" s="45"/>
      <c r="LMI3147" s="45"/>
      <c r="LMJ3147" s="45"/>
      <c r="LMK3147" s="45"/>
      <c r="LML3147" s="45"/>
      <c r="LMM3147" s="45"/>
      <c r="LMN3147" s="45"/>
      <c r="LMO3147" s="45"/>
      <c r="LMP3147" s="45"/>
      <c r="LMQ3147" s="45"/>
      <c r="LMR3147" s="45"/>
      <c r="LMS3147" s="45"/>
      <c r="LMT3147" s="45"/>
      <c r="LMU3147" s="45"/>
      <c r="LMV3147" s="45"/>
      <c r="LMW3147" s="45"/>
      <c r="LMX3147" s="45"/>
      <c r="LMY3147" s="45"/>
      <c r="LMZ3147" s="45"/>
      <c r="LNA3147" s="45"/>
      <c r="LNB3147" s="45"/>
      <c r="LNC3147" s="45"/>
      <c r="LND3147" s="45"/>
      <c r="LNE3147" s="45"/>
      <c r="LNF3147" s="45"/>
      <c r="LNG3147" s="45"/>
      <c r="LNH3147" s="45"/>
      <c r="LNI3147" s="45"/>
      <c r="LNJ3147" s="45"/>
      <c r="LNK3147" s="45"/>
      <c r="LNL3147" s="45"/>
      <c r="LNM3147" s="45"/>
      <c r="LNN3147" s="45"/>
      <c r="LNO3147" s="45"/>
      <c r="LNP3147" s="45"/>
      <c r="LNQ3147" s="45"/>
      <c r="LNR3147" s="45"/>
      <c r="LNS3147" s="45"/>
      <c r="LNT3147" s="45"/>
      <c r="LNU3147" s="45"/>
      <c r="LNV3147" s="45"/>
      <c r="LNW3147" s="45"/>
      <c r="LNX3147" s="45"/>
      <c r="LNY3147" s="45"/>
      <c r="LNZ3147" s="45"/>
      <c r="LOA3147" s="45"/>
      <c r="LOB3147" s="45"/>
      <c r="LOC3147" s="45"/>
      <c r="LOD3147" s="45"/>
      <c r="LOE3147" s="45"/>
      <c r="LOF3147" s="45"/>
      <c r="LOG3147" s="45"/>
      <c r="LOH3147" s="45"/>
      <c r="LOI3147" s="45"/>
      <c r="LOJ3147" s="45"/>
      <c r="LOK3147" s="45"/>
      <c r="LOL3147" s="45"/>
      <c r="LOM3147" s="45"/>
      <c r="LON3147" s="45"/>
      <c r="LOO3147" s="45"/>
      <c r="LOP3147" s="45"/>
      <c r="LOQ3147" s="45"/>
      <c r="LOR3147" s="45"/>
      <c r="LOS3147" s="45"/>
      <c r="LOT3147" s="45"/>
      <c r="LOU3147" s="45"/>
      <c r="LOV3147" s="45"/>
      <c r="LOW3147" s="45"/>
      <c r="LOX3147" s="45"/>
      <c r="LOY3147" s="45"/>
      <c r="LOZ3147" s="45"/>
      <c r="LPA3147" s="45"/>
      <c r="LPB3147" s="45"/>
      <c r="LPC3147" s="45"/>
      <c r="LPD3147" s="45"/>
      <c r="LPE3147" s="45"/>
      <c r="LPF3147" s="45"/>
      <c r="LPG3147" s="45"/>
      <c r="LPH3147" s="45"/>
      <c r="LPI3147" s="45"/>
      <c r="LPJ3147" s="45"/>
      <c r="LPK3147" s="45"/>
      <c r="LPL3147" s="45"/>
      <c r="LPM3147" s="45"/>
      <c r="LPN3147" s="45"/>
      <c r="LPO3147" s="45"/>
      <c r="LPP3147" s="45"/>
      <c r="LPQ3147" s="45"/>
      <c r="LPR3147" s="45"/>
      <c r="LPS3147" s="45"/>
      <c r="LPT3147" s="45"/>
      <c r="LPU3147" s="45"/>
      <c r="LPV3147" s="45"/>
      <c r="LPW3147" s="45"/>
      <c r="LPX3147" s="45"/>
      <c r="LPY3147" s="45"/>
      <c r="LPZ3147" s="45"/>
      <c r="LQA3147" s="45"/>
      <c r="LQB3147" s="45"/>
      <c r="LQC3147" s="45"/>
      <c r="LQD3147" s="45"/>
      <c r="LQE3147" s="45"/>
      <c r="LQF3147" s="45"/>
      <c r="LQG3147" s="45"/>
      <c r="LQH3147" s="45"/>
      <c r="LQI3147" s="45"/>
      <c r="LQJ3147" s="45"/>
      <c r="LQK3147" s="45"/>
      <c r="LQL3147" s="45"/>
      <c r="LQM3147" s="45"/>
      <c r="LQN3147" s="45"/>
      <c r="LQO3147" s="45"/>
      <c r="LQP3147" s="45"/>
      <c r="LQQ3147" s="45"/>
      <c r="LQR3147" s="45"/>
      <c r="LQS3147" s="45"/>
      <c r="LQT3147" s="45"/>
      <c r="LQU3147" s="45"/>
      <c r="LQV3147" s="45"/>
      <c r="LQW3147" s="45"/>
      <c r="LQX3147" s="45"/>
      <c r="LQY3147" s="45"/>
      <c r="LQZ3147" s="45"/>
      <c r="LRA3147" s="45"/>
      <c r="LRB3147" s="45"/>
      <c r="LRC3147" s="45"/>
      <c r="LRD3147" s="45"/>
      <c r="LRE3147" s="45"/>
      <c r="LRF3147" s="45"/>
      <c r="LRG3147" s="45"/>
      <c r="LRH3147" s="45"/>
      <c r="LRI3147" s="45"/>
      <c r="LRJ3147" s="45"/>
      <c r="LRK3147" s="45"/>
      <c r="LRL3147" s="45"/>
      <c r="LRM3147" s="45"/>
      <c r="LRN3147" s="45"/>
      <c r="LRO3147" s="45"/>
      <c r="LRP3147" s="45"/>
      <c r="LRQ3147" s="45"/>
      <c r="LRR3147" s="45"/>
      <c r="LRS3147" s="45"/>
      <c r="LRT3147" s="45"/>
      <c r="LRU3147" s="45"/>
      <c r="LRV3147" s="45"/>
      <c r="LRW3147" s="45"/>
      <c r="LRX3147" s="45"/>
      <c r="LRY3147" s="45"/>
      <c r="LRZ3147" s="45"/>
      <c r="LSA3147" s="45"/>
      <c r="LSB3147" s="45"/>
      <c r="LSC3147" s="45"/>
      <c r="LSD3147" s="45"/>
      <c r="LSE3147" s="45"/>
      <c r="LSF3147" s="45"/>
      <c r="LSG3147" s="45"/>
      <c r="LSH3147" s="45"/>
      <c r="LSI3147" s="45"/>
      <c r="LSJ3147" s="45"/>
      <c r="LSK3147" s="45"/>
      <c r="LSL3147" s="45"/>
      <c r="LSM3147" s="45"/>
      <c r="LSN3147" s="45"/>
      <c r="LSO3147" s="45"/>
      <c r="LSP3147" s="45"/>
      <c r="LSQ3147" s="45"/>
      <c r="LSR3147" s="45"/>
      <c r="LSS3147" s="45"/>
      <c r="LST3147" s="45"/>
      <c r="LSU3147" s="45"/>
      <c r="LSV3147" s="45"/>
      <c r="LSW3147" s="45"/>
      <c r="LSX3147" s="45"/>
      <c r="LSY3147" s="45"/>
      <c r="LSZ3147" s="45"/>
      <c r="LTA3147" s="45"/>
      <c r="LTB3147" s="45"/>
      <c r="LTC3147" s="45"/>
      <c r="LTD3147" s="45"/>
      <c r="LTE3147" s="45"/>
      <c r="LTF3147" s="45"/>
      <c r="LTG3147" s="45"/>
      <c r="LTH3147" s="45"/>
      <c r="LTI3147" s="45"/>
      <c r="LTJ3147" s="45"/>
      <c r="LTK3147" s="45"/>
      <c r="LTL3147" s="45"/>
      <c r="LTM3147" s="45"/>
      <c r="LTN3147" s="45"/>
      <c r="LTO3147" s="45"/>
      <c r="LTP3147" s="45"/>
      <c r="LTQ3147" s="45"/>
      <c r="LTR3147" s="45"/>
      <c r="LTS3147" s="45"/>
      <c r="LTT3147" s="45"/>
      <c r="LTU3147" s="45"/>
      <c r="LTV3147" s="45"/>
      <c r="LTW3147" s="45"/>
      <c r="LTX3147" s="45"/>
      <c r="LTY3147" s="45"/>
      <c r="LTZ3147" s="45"/>
      <c r="LUA3147" s="45"/>
      <c r="LUB3147" s="45"/>
      <c r="LUC3147" s="45"/>
      <c r="LUD3147" s="45"/>
      <c r="LUE3147" s="45"/>
      <c r="LUF3147" s="45"/>
      <c r="LUG3147" s="45"/>
      <c r="LUH3147" s="45"/>
      <c r="LUI3147" s="45"/>
      <c r="LUJ3147" s="45"/>
      <c r="LUK3147" s="45"/>
      <c r="LUL3147" s="45"/>
      <c r="LUM3147" s="45"/>
      <c r="LUN3147" s="45"/>
      <c r="LUO3147" s="45"/>
      <c r="LUP3147" s="45"/>
      <c r="LUQ3147" s="45"/>
      <c r="LUR3147" s="45"/>
      <c r="LUS3147" s="45"/>
      <c r="LUT3147" s="45"/>
      <c r="LUU3147" s="45"/>
      <c r="LUV3147" s="45"/>
      <c r="LUW3147" s="45"/>
      <c r="LUX3147" s="45"/>
      <c r="LUY3147" s="45"/>
      <c r="LUZ3147" s="45"/>
      <c r="LVA3147" s="45"/>
      <c r="LVB3147" s="45"/>
      <c r="LVC3147" s="45"/>
      <c r="LVD3147" s="45"/>
      <c r="LVE3147" s="45"/>
      <c r="LVF3147" s="45"/>
      <c r="LVG3147" s="45"/>
      <c r="LVH3147" s="45"/>
      <c r="LVI3147" s="45"/>
      <c r="LVJ3147" s="45"/>
      <c r="LVK3147" s="45"/>
      <c r="LVL3147" s="45"/>
      <c r="LVM3147" s="45"/>
      <c r="LVN3147" s="45"/>
      <c r="LVO3147" s="45"/>
      <c r="LVP3147" s="45"/>
      <c r="LVQ3147" s="45"/>
      <c r="LVR3147" s="45"/>
      <c r="LVS3147" s="45"/>
      <c r="LVT3147" s="45"/>
      <c r="LVU3147" s="45"/>
      <c r="LVV3147" s="45"/>
      <c r="LVW3147" s="45"/>
      <c r="LVX3147" s="45"/>
      <c r="LVY3147" s="45"/>
      <c r="LVZ3147" s="45"/>
      <c r="LWA3147" s="45"/>
      <c r="LWB3147" s="45"/>
      <c r="LWC3147" s="45"/>
      <c r="LWD3147" s="45"/>
      <c r="LWE3147" s="45"/>
      <c r="LWF3147" s="45"/>
      <c r="LWG3147" s="45"/>
      <c r="LWH3147" s="45"/>
      <c r="LWI3147" s="45"/>
      <c r="LWJ3147" s="45"/>
      <c r="LWK3147" s="45"/>
      <c r="LWL3147" s="45"/>
      <c r="LWM3147" s="45"/>
      <c r="LWN3147" s="45"/>
      <c r="LWO3147" s="45"/>
      <c r="LWP3147" s="45"/>
      <c r="LWQ3147" s="45"/>
      <c r="LWR3147" s="45"/>
      <c r="LWS3147" s="45"/>
      <c r="LWT3147" s="45"/>
      <c r="LWU3147" s="45"/>
      <c r="LWV3147" s="45"/>
      <c r="LWW3147" s="45"/>
      <c r="LWX3147" s="45"/>
      <c r="LWY3147" s="45"/>
      <c r="LWZ3147" s="45"/>
      <c r="LXA3147" s="45"/>
      <c r="LXB3147" s="45"/>
      <c r="LXC3147" s="45"/>
      <c r="LXD3147" s="45"/>
      <c r="LXE3147" s="45"/>
      <c r="LXF3147" s="45"/>
      <c r="LXG3147" s="45"/>
      <c r="LXH3147" s="45"/>
      <c r="LXI3147" s="45"/>
      <c r="LXJ3147" s="45"/>
      <c r="LXK3147" s="45"/>
      <c r="LXL3147" s="45"/>
      <c r="LXM3147" s="45"/>
      <c r="LXN3147" s="45"/>
      <c r="LXO3147" s="45"/>
      <c r="LXP3147" s="45"/>
      <c r="LXQ3147" s="45"/>
      <c r="LXR3147" s="45"/>
      <c r="LXS3147" s="45"/>
      <c r="LXT3147" s="45"/>
      <c r="LXU3147" s="45"/>
      <c r="LXV3147" s="45"/>
      <c r="LXW3147" s="45"/>
      <c r="LXX3147" s="45"/>
      <c r="LXY3147" s="45"/>
      <c r="LXZ3147" s="45"/>
      <c r="LYA3147" s="45"/>
      <c r="LYB3147" s="45"/>
      <c r="LYC3147" s="45"/>
      <c r="LYD3147" s="45"/>
      <c r="LYE3147" s="45"/>
      <c r="LYF3147" s="45"/>
      <c r="LYG3147" s="45"/>
      <c r="LYH3147" s="45"/>
      <c r="LYI3147" s="45"/>
      <c r="LYJ3147" s="45"/>
      <c r="LYK3147" s="45"/>
      <c r="LYL3147" s="45"/>
      <c r="LYM3147" s="45"/>
      <c r="LYN3147" s="45"/>
      <c r="LYO3147" s="45"/>
      <c r="LYP3147" s="45"/>
      <c r="LYQ3147" s="45"/>
      <c r="LYR3147" s="45"/>
      <c r="LYS3147" s="45"/>
      <c r="LYT3147" s="45"/>
      <c r="LYU3147" s="45"/>
      <c r="LYV3147" s="45"/>
      <c r="LYW3147" s="45"/>
      <c r="LYX3147" s="45"/>
      <c r="LYY3147" s="45"/>
      <c r="LYZ3147" s="45"/>
      <c r="LZA3147" s="45"/>
      <c r="LZB3147" s="45"/>
      <c r="LZC3147" s="45"/>
      <c r="LZD3147" s="45"/>
      <c r="LZE3147" s="45"/>
      <c r="LZF3147" s="45"/>
      <c r="LZG3147" s="45"/>
      <c r="LZH3147" s="45"/>
      <c r="LZI3147" s="45"/>
      <c r="LZJ3147" s="45"/>
      <c r="LZK3147" s="45"/>
      <c r="LZL3147" s="45"/>
      <c r="LZM3147" s="45"/>
      <c r="LZN3147" s="45"/>
      <c r="LZO3147" s="45"/>
      <c r="LZP3147" s="45"/>
      <c r="LZQ3147" s="45"/>
      <c r="LZR3147" s="45"/>
      <c r="LZS3147" s="45"/>
      <c r="LZT3147" s="45"/>
      <c r="LZU3147" s="45"/>
      <c r="LZV3147" s="45"/>
      <c r="LZW3147" s="45"/>
      <c r="LZX3147" s="45"/>
      <c r="LZY3147" s="45"/>
      <c r="LZZ3147" s="45"/>
      <c r="MAA3147" s="45"/>
      <c r="MAB3147" s="45"/>
      <c r="MAC3147" s="45"/>
      <c r="MAD3147" s="45"/>
      <c r="MAE3147" s="45"/>
      <c r="MAF3147" s="45"/>
      <c r="MAG3147" s="45"/>
      <c r="MAH3147" s="45"/>
      <c r="MAI3147" s="45"/>
      <c r="MAJ3147" s="45"/>
      <c r="MAK3147" s="45"/>
      <c r="MAL3147" s="45"/>
      <c r="MAM3147" s="45"/>
      <c r="MAN3147" s="45"/>
      <c r="MAO3147" s="45"/>
      <c r="MAP3147" s="45"/>
      <c r="MAQ3147" s="45"/>
      <c r="MAR3147" s="45"/>
      <c r="MAS3147" s="45"/>
      <c r="MAT3147" s="45"/>
      <c r="MAU3147" s="45"/>
      <c r="MAV3147" s="45"/>
      <c r="MAW3147" s="45"/>
      <c r="MAX3147" s="45"/>
      <c r="MAY3147" s="45"/>
      <c r="MAZ3147" s="45"/>
      <c r="MBA3147" s="45"/>
      <c r="MBB3147" s="45"/>
      <c r="MBC3147" s="45"/>
      <c r="MBD3147" s="45"/>
      <c r="MBE3147" s="45"/>
      <c r="MBF3147" s="45"/>
      <c r="MBG3147" s="45"/>
      <c r="MBH3147" s="45"/>
      <c r="MBI3147" s="45"/>
      <c r="MBJ3147" s="45"/>
      <c r="MBK3147" s="45"/>
      <c r="MBL3147" s="45"/>
      <c r="MBM3147" s="45"/>
      <c r="MBN3147" s="45"/>
      <c r="MBO3147" s="45"/>
      <c r="MBP3147" s="45"/>
      <c r="MBQ3147" s="45"/>
      <c r="MBR3147" s="45"/>
      <c r="MBS3147" s="45"/>
      <c r="MBT3147" s="45"/>
      <c r="MBU3147" s="45"/>
      <c r="MBV3147" s="45"/>
      <c r="MBW3147" s="45"/>
      <c r="MBX3147" s="45"/>
      <c r="MBY3147" s="45"/>
      <c r="MBZ3147" s="45"/>
      <c r="MCA3147" s="45"/>
      <c r="MCB3147" s="45"/>
      <c r="MCC3147" s="45"/>
      <c r="MCD3147" s="45"/>
      <c r="MCE3147" s="45"/>
      <c r="MCF3147" s="45"/>
      <c r="MCG3147" s="45"/>
      <c r="MCH3147" s="45"/>
      <c r="MCI3147" s="45"/>
      <c r="MCJ3147" s="45"/>
      <c r="MCK3147" s="45"/>
      <c r="MCL3147" s="45"/>
      <c r="MCM3147" s="45"/>
      <c r="MCN3147" s="45"/>
      <c r="MCO3147" s="45"/>
      <c r="MCP3147" s="45"/>
      <c r="MCQ3147" s="45"/>
      <c r="MCR3147" s="45"/>
      <c r="MCS3147" s="45"/>
      <c r="MCT3147" s="45"/>
      <c r="MCU3147" s="45"/>
      <c r="MCV3147" s="45"/>
      <c r="MCW3147" s="45"/>
      <c r="MCX3147" s="45"/>
      <c r="MCY3147" s="45"/>
      <c r="MCZ3147" s="45"/>
      <c r="MDA3147" s="45"/>
      <c r="MDB3147" s="45"/>
      <c r="MDC3147" s="45"/>
      <c r="MDD3147" s="45"/>
      <c r="MDE3147" s="45"/>
      <c r="MDF3147" s="45"/>
      <c r="MDG3147" s="45"/>
      <c r="MDH3147" s="45"/>
      <c r="MDI3147" s="45"/>
      <c r="MDJ3147" s="45"/>
      <c r="MDK3147" s="45"/>
      <c r="MDL3147" s="45"/>
      <c r="MDM3147" s="45"/>
      <c r="MDN3147" s="45"/>
      <c r="MDO3147" s="45"/>
      <c r="MDP3147" s="45"/>
      <c r="MDQ3147" s="45"/>
      <c r="MDR3147" s="45"/>
      <c r="MDS3147" s="45"/>
      <c r="MDT3147" s="45"/>
      <c r="MDU3147" s="45"/>
      <c r="MDV3147" s="45"/>
      <c r="MDW3147" s="45"/>
      <c r="MDX3147" s="45"/>
      <c r="MDY3147" s="45"/>
      <c r="MDZ3147" s="45"/>
      <c r="MEA3147" s="45"/>
      <c r="MEB3147" s="45"/>
      <c r="MEC3147" s="45"/>
      <c r="MED3147" s="45"/>
      <c r="MEE3147" s="45"/>
      <c r="MEF3147" s="45"/>
      <c r="MEG3147" s="45"/>
      <c r="MEH3147" s="45"/>
      <c r="MEI3147" s="45"/>
      <c r="MEJ3147" s="45"/>
      <c r="MEK3147" s="45"/>
      <c r="MEL3147" s="45"/>
      <c r="MEM3147" s="45"/>
      <c r="MEN3147" s="45"/>
      <c r="MEO3147" s="45"/>
      <c r="MEP3147" s="45"/>
      <c r="MEQ3147" s="45"/>
      <c r="MER3147" s="45"/>
      <c r="MES3147" s="45"/>
      <c r="MET3147" s="45"/>
      <c r="MEU3147" s="45"/>
      <c r="MEV3147" s="45"/>
      <c r="MEW3147" s="45"/>
      <c r="MEX3147" s="45"/>
      <c r="MEY3147" s="45"/>
      <c r="MEZ3147" s="45"/>
      <c r="MFA3147" s="45"/>
      <c r="MFB3147" s="45"/>
      <c r="MFC3147" s="45"/>
      <c r="MFD3147" s="45"/>
      <c r="MFE3147" s="45"/>
      <c r="MFF3147" s="45"/>
      <c r="MFG3147" s="45"/>
      <c r="MFH3147" s="45"/>
      <c r="MFI3147" s="45"/>
      <c r="MFJ3147" s="45"/>
      <c r="MFK3147" s="45"/>
      <c r="MFL3147" s="45"/>
      <c r="MFM3147" s="45"/>
      <c r="MFN3147" s="45"/>
      <c r="MFO3147" s="45"/>
      <c r="MFP3147" s="45"/>
      <c r="MFQ3147" s="45"/>
      <c r="MFR3147" s="45"/>
      <c r="MFS3147" s="45"/>
      <c r="MFT3147" s="45"/>
      <c r="MFU3147" s="45"/>
      <c r="MFV3147" s="45"/>
      <c r="MFW3147" s="45"/>
      <c r="MFX3147" s="45"/>
      <c r="MFY3147" s="45"/>
      <c r="MFZ3147" s="45"/>
      <c r="MGA3147" s="45"/>
      <c r="MGB3147" s="45"/>
      <c r="MGC3147" s="45"/>
      <c r="MGD3147" s="45"/>
      <c r="MGE3147" s="45"/>
      <c r="MGF3147" s="45"/>
      <c r="MGG3147" s="45"/>
      <c r="MGH3147" s="45"/>
      <c r="MGI3147" s="45"/>
      <c r="MGJ3147" s="45"/>
      <c r="MGK3147" s="45"/>
      <c r="MGL3147" s="45"/>
      <c r="MGM3147" s="45"/>
      <c r="MGN3147" s="45"/>
      <c r="MGO3147" s="45"/>
      <c r="MGP3147" s="45"/>
      <c r="MGQ3147" s="45"/>
      <c r="MGR3147" s="45"/>
      <c r="MGS3147" s="45"/>
      <c r="MGT3147" s="45"/>
      <c r="MGU3147" s="45"/>
      <c r="MGV3147" s="45"/>
      <c r="MGW3147" s="45"/>
      <c r="MGX3147" s="45"/>
      <c r="MGY3147" s="45"/>
      <c r="MGZ3147" s="45"/>
      <c r="MHA3147" s="45"/>
      <c r="MHB3147" s="45"/>
      <c r="MHC3147" s="45"/>
      <c r="MHD3147" s="45"/>
      <c r="MHE3147" s="45"/>
      <c r="MHF3147" s="45"/>
      <c r="MHG3147" s="45"/>
      <c r="MHH3147" s="45"/>
      <c r="MHI3147" s="45"/>
      <c r="MHJ3147" s="45"/>
      <c r="MHK3147" s="45"/>
      <c r="MHL3147" s="45"/>
      <c r="MHM3147" s="45"/>
      <c r="MHN3147" s="45"/>
      <c r="MHO3147" s="45"/>
      <c r="MHP3147" s="45"/>
      <c r="MHQ3147" s="45"/>
      <c r="MHR3147" s="45"/>
      <c r="MHS3147" s="45"/>
      <c r="MHT3147" s="45"/>
      <c r="MHU3147" s="45"/>
      <c r="MHV3147" s="45"/>
      <c r="MHW3147" s="45"/>
      <c r="MHX3147" s="45"/>
      <c r="MHY3147" s="45"/>
      <c r="MHZ3147" s="45"/>
      <c r="MIA3147" s="45"/>
      <c r="MIB3147" s="45"/>
      <c r="MIC3147" s="45"/>
      <c r="MID3147" s="45"/>
      <c r="MIE3147" s="45"/>
      <c r="MIF3147" s="45"/>
      <c r="MIG3147" s="45"/>
      <c r="MIH3147" s="45"/>
      <c r="MII3147" s="45"/>
      <c r="MIJ3147" s="45"/>
      <c r="MIK3147" s="45"/>
      <c r="MIL3147" s="45"/>
      <c r="MIM3147" s="45"/>
      <c r="MIN3147" s="45"/>
      <c r="MIO3147" s="45"/>
      <c r="MIP3147" s="45"/>
      <c r="MIQ3147" s="45"/>
      <c r="MIR3147" s="45"/>
      <c r="MIS3147" s="45"/>
      <c r="MIT3147" s="45"/>
      <c r="MIU3147" s="45"/>
      <c r="MIV3147" s="45"/>
      <c r="MIW3147" s="45"/>
      <c r="MIX3147" s="45"/>
      <c r="MIY3147" s="45"/>
      <c r="MIZ3147" s="45"/>
      <c r="MJA3147" s="45"/>
      <c r="MJB3147" s="45"/>
      <c r="MJC3147" s="45"/>
      <c r="MJD3147" s="45"/>
      <c r="MJE3147" s="45"/>
      <c r="MJF3147" s="45"/>
      <c r="MJG3147" s="45"/>
      <c r="MJH3147" s="45"/>
      <c r="MJI3147" s="45"/>
      <c r="MJJ3147" s="45"/>
      <c r="MJK3147" s="45"/>
      <c r="MJL3147" s="45"/>
      <c r="MJM3147" s="45"/>
      <c r="MJN3147" s="45"/>
      <c r="MJO3147" s="45"/>
      <c r="MJP3147" s="45"/>
      <c r="MJQ3147" s="45"/>
      <c r="MJR3147" s="45"/>
      <c r="MJS3147" s="45"/>
      <c r="MJT3147" s="45"/>
      <c r="MJU3147" s="45"/>
      <c r="MJV3147" s="45"/>
      <c r="MJW3147" s="45"/>
      <c r="MJX3147" s="45"/>
      <c r="MJY3147" s="45"/>
      <c r="MJZ3147" s="45"/>
      <c r="MKA3147" s="45"/>
      <c r="MKB3147" s="45"/>
      <c r="MKC3147" s="45"/>
      <c r="MKD3147" s="45"/>
      <c r="MKE3147" s="45"/>
      <c r="MKF3147" s="45"/>
      <c r="MKG3147" s="45"/>
      <c r="MKH3147" s="45"/>
      <c r="MKI3147" s="45"/>
      <c r="MKJ3147" s="45"/>
      <c r="MKK3147" s="45"/>
      <c r="MKL3147" s="45"/>
      <c r="MKM3147" s="45"/>
      <c r="MKN3147" s="45"/>
      <c r="MKO3147" s="45"/>
      <c r="MKP3147" s="45"/>
      <c r="MKQ3147" s="45"/>
      <c r="MKR3147" s="45"/>
      <c r="MKS3147" s="45"/>
      <c r="MKT3147" s="45"/>
      <c r="MKU3147" s="45"/>
      <c r="MKV3147" s="45"/>
      <c r="MKW3147" s="45"/>
      <c r="MKX3147" s="45"/>
      <c r="MKY3147" s="45"/>
      <c r="MKZ3147" s="45"/>
      <c r="MLA3147" s="45"/>
      <c r="MLB3147" s="45"/>
      <c r="MLC3147" s="45"/>
      <c r="MLD3147" s="45"/>
      <c r="MLE3147" s="45"/>
      <c r="MLF3147" s="45"/>
      <c r="MLG3147" s="45"/>
      <c r="MLH3147" s="45"/>
      <c r="MLI3147" s="45"/>
      <c r="MLJ3147" s="45"/>
      <c r="MLK3147" s="45"/>
      <c r="MLL3147" s="45"/>
      <c r="MLM3147" s="45"/>
      <c r="MLN3147" s="45"/>
      <c r="MLO3147" s="45"/>
      <c r="MLP3147" s="45"/>
      <c r="MLQ3147" s="45"/>
      <c r="MLR3147" s="45"/>
      <c r="MLS3147" s="45"/>
      <c r="MLT3147" s="45"/>
      <c r="MLU3147" s="45"/>
      <c r="MLV3147" s="45"/>
      <c r="MLW3147" s="45"/>
      <c r="MLX3147" s="45"/>
      <c r="MLY3147" s="45"/>
      <c r="MLZ3147" s="45"/>
      <c r="MMA3147" s="45"/>
      <c r="MMB3147" s="45"/>
      <c r="MMC3147" s="45"/>
      <c r="MMD3147" s="45"/>
      <c r="MME3147" s="45"/>
      <c r="MMF3147" s="45"/>
      <c r="MMG3147" s="45"/>
      <c r="MMH3147" s="45"/>
      <c r="MMI3147" s="45"/>
      <c r="MMJ3147" s="45"/>
      <c r="MMK3147" s="45"/>
      <c r="MML3147" s="45"/>
      <c r="MMM3147" s="45"/>
      <c r="MMN3147" s="45"/>
      <c r="MMO3147" s="45"/>
      <c r="MMP3147" s="45"/>
      <c r="MMQ3147" s="45"/>
      <c r="MMR3147" s="45"/>
      <c r="MMS3147" s="45"/>
      <c r="MMT3147" s="45"/>
      <c r="MMU3147" s="45"/>
      <c r="MMV3147" s="45"/>
      <c r="MMW3147" s="45"/>
      <c r="MMX3147" s="45"/>
      <c r="MMY3147" s="45"/>
      <c r="MMZ3147" s="45"/>
      <c r="MNA3147" s="45"/>
      <c r="MNB3147" s="45"/>
      <c r="MNC3147" s="45"/>
      <c r="MND3147" s="45"/>
      <c r="MNE3147" s="45"/>
      <c r="MNF3147" s="45"/>
      <c r="MNG3147" s="45"/>
      <c r="MNH3147" s="45"/>
      <c r="MNI3147" s="45"/>
      <c r="MNJ3147" s="45"/>
      <c r="MNK3147" s="45"/>
      <c r="MNL3147" s="45"/>
      <c r="MNM3147" s="45"/>
      <c r="MNN3147" s="45"/>
      <c r="MNO3147" s="45"/>
      <c r="MNP3147" s="45"/>
      <c r="MNQ3147" s="45"/>
      <c r="MNR3147" s="45"/>
      <c r="MNS3147" s="45"/>
      <c r="MNT3147" s="45"/>
      <c r="MNU3147" s="45"/>
      <c r="MNV3147" s="45"/>
      <c r="MNW3147" s="45"/>
      <c r="MNX3147" s="45"/>
      <c r="MNY3147" s="45"/>
      <c r="MNZ3147" s="45"/>
      <c r="MOA3147" s="45"/>
      <c r="MOB3147" s="45"/>
      <c r="MOC3147" s="45"/>
      <c r="MOD3147" s="45"/>
      <c r="MOE3147" s="45"/>
      <c r="MOF3147" s="45"/>
      <c r="MOG3147" s="45"/>
      <c r="MOH3147" s="45"/>
      <c r="MOI3147" s="45"/>
      <c r="MOJ3147" s="45"/>
      <c r="MOK3147" s="45"/>
      <c r="MOL3147" s="45"/>
      <c r="MOM3147" s="45"/>
      <c r="MON3147" s="45"/>
      <c r="MOO3147" s="45"/>
      <c r="MOP3147" s="45"/>
      <c r="MOQ3147" s="45"/>
      <c r="MOR3147" s="45"/>
      <c r="MOS3147" s="45"/>
      <c r="MOT3147" s="45"/>
      <c r="MOU3147" s="45"/>
      <c r="MOV3147" s="45"/>
      <c r="MOW3147" s="45"/>
      <c r="MOX3147" s="45"/>
      <c r="MOY3147" s="45"/>
      <c r="MOZ3147" s="45"/>
      <c r="MPA3147" s="45"/>
      <c r="MPB3147" s="45"/>
      <c r="MPC3147" s="45"/>
      <c r="MPD3147" s="45"/>
      <c r="MPE3147" s="45"/>
      <c r="MPF3147" s="45"/>
      <c r="MPG3147" s="45"/>
      <c r="MPH3147" s="45"/>
      <c r="MPI3147" s="45"/>
      <c r="MPJ3147" s="45"/>
      <c r="MPK3147" s="45"/>
      <c r="MPL3147" s="45"/>
      <c r="MPM3147" s="45"/>
      <c r="MPN3147" s="45"/>
      <c r="MPO3147" s="45"/>
      <c r="MPP3147" s="45"/>
      <c r="MPQ3147" s="45"/>
      <c r="MPR3147" s="45"/>
      <c r="MPS3147" s="45"/>
      <c r="MPT3147" s="45"/>
      <c r="MPU3147" s="45"/>
      <c r="MPV3147" s="45"/>
      <c r="MPW3147" s="45"/>
      <c r="MPX3147" s="45"/>
      <c r="MPY3147" s="45"/>
      <c r="MPZ3147" s="45"/>
      <c r="MQA3147" s="45"/>
      <c r="MQB3147" s="45"/>
      <c r="MQC3147" s="45"/>
      <c r="MQD3147" s="45"/>
      <c r="MQE3147" s="45"/>
      <c r="MQF3147" s="45"/>
      <c r="MQG3147" s="45"/>
      <c r="MQH3147" s="45"/>
      <c r="MQI3147" s="45"/>
      <c r="MQJ3147" s="45"/>
      <c r="MQK3147" s="45"/>
      <c r="MQL3147" s="45"/>
      <c r="MQM3147" s="45"/>
      <c r="MQN3147" s="45"/>
      <c r="MQO3147" s="45"/>
      <c r="MQP3147" s="45"/>
      <c r="MQQ3147" s="45"/>
      <c r="MQR3147" s="45"/>
      <c r="MQS3147" s="45"/>
      <c r="MQT3147" s="45"/>
      <c r="MQU3147" s="45"/>
      <c r="MQV3147" s="45"/>
      <c r="MQW3147" s="45"/>
      <c r="MQX3147" s="45"/>
      <c r="MQY3147" s="45"/>
      <c r="MQZ3147" s="45"/>
      <c r="MRA3147" s="45"/>
      <c r="MRB3147" s="45"/>
      <c r="MRC3147" s="45"/>
      <c r="MRD3147" s="45"/>
      <c r="MRE3147" s="45"/>
      <c r="MRF3147" s="45"/>
      <c r="MRG3147" s="45"/>
      <c r="MRH3147" s="45"/>
      <c r="MRI3147" s="45"/>
      <c r="MRJ3147" s="45"/>
      <c r="MRK3147" s="45"/>
      <c r="MRL3147" s="45"/>
      <c r="MRM3147" s="45"/>
      <c r="MRN3147" s="45"/>
      <c r="MRO3147" s="45"/>
      <c r="MRP3147" s="45"/>
      <c r="MRQ3147" s="45"/>
      <c r="MRR3147" s="45"/>
      <c r="MRS3147" s="45"/>
      <c r="MRT3147" s="45"/>
      <c r="MRU3147" s="45"/>
      <c r="MRV3147" s="45"/>
      <c r="MRW3147" s="45"/>
      <c r="MRX3147" s="45"/>
      <c r="MRY3147" s="45"/>
      <c r="MRZ3147" s="45"/>
      <c r="MSA3147" s="45"/>
      <c r="MSB3147" s="45"/>
      <c r="MSC3147" s="45"/>
      <c r="MSD3147" s="45"/>
      <c r="MSE3147" s="45"/>
      <c r="MSF3147" s="45"/>
      <c r="MSG3147" s="45"/>
      <c r="MSH3147" s="45"/>
      <c r="MSI3147" s="45"/>
      <c r="MSJ3147" s="45"/>
      <c r="MSK3147" s="45"/>
      <c r="MSL3147" s="45"/>
      <c r="MSM3147" s="45"/>
      <c r="MSN3147" s="45"/>
      <c r="MSO3147" s="45"/>
      <c r="MSP3147" s="45"/>
      <c r="MSQ3147" s="45"/>
      <c r="MSR3147" s="45"/>
      <c r="MSS3147" s="45"/>
      <c r="MST3147" s="45"/>
      <c r="MSU3147" s="45"/>
      <c r="MSV3147" s="45"/>
      <c r="MSW3147" s="45"/>
      <c r="MSX3147" s="45"/>
      <c r="MSY3147" s="45"/>
      <c r="MSZ3147" s="45"/>
      <c r="MTA3147" s="45"/>
      <c r="MTB3147" s="45"/>
      <c r="MTC3147" s="45"/>
      <c r="MTD3147" s="45"/>
      <c r="MTE3147" s="45"/>
      <c r="MTF3147" s="45"/>
      <c r="MTG3147" s="45"/>
      <c r="MTH3147" s="45"/>
      <c r="MTI3147" s="45"/>
      <c r="MTJ3147" s="45"/>
      <c r="MTK3147" s="45"/>
      <c r="MTL3147" s="45"/>
      <c r="MTM3147" s="45"/>
      <c r="MTN3147" s="45"/>
      <c r="MTO3147" s="45"/>
      <c r="MTP3147" s="45"/>
      <c r="MTQ3147" s="45"/>
      <c r="MTR3147" s="45"/>
      <c r="MTS3147" s="45"/>
      <c r="MTT3147" s="45"/>
      <c r="MTU3147" s="45"/>
      <c r="MTV3147" s="45"/>
      <c r="MTW3147" s="45"/>
      <c r="MTX3147" s="45"/>
      <c r="MTY3147" s="45"/>
      <c r="MTZ3147" s="45"/>
      <c r="MUA3147" s="45"/>
      <c r="MUB3147" s="45"/>
      <c r="MUC3147" s="45"/>
      <c r="MUD3147" s="45"/>
      <c r="MUE3147" s="45"/>
      <c r="MUF3147" s="45"/>
      <c r="MUG3147" s="45"/>
      <c r="MUH3147" s="45"/>
      <c r="MUI3147" s="45"/>
      <c r="MUJ3147" s="45"/>
      <c r="MUK3147" s="45"/>
      <c r="MUL3147" s="45"/>
      <c r="MUM3147" s="45"/>
      <c r="MUN3147" s="45"/>
      <c r="MUO3147" s="45"/>
      <c r="MUP3147" s="45"/>
      <c r="MUQ3147" s="45"/>
      <c r="MUR3147" s="45"/>
      <c r="MUS3147" s="45"/>
      <c r="MUT3147" s="45"/>
      <c r="MUU3147" s="45"/>
      <c r="MUV3147" s="45"/>
      <c r="MUW3147" s="45"/>
      <c r="MUX3147" s="45"/>
      <c r="MUY3147" s="45"/>
      <c r="MUZ3147" s="45"/>
      <c r="MVA3147" s="45"/>
      <c r="MVB3147" s="45"/>
      <c r="MVC3147" s="45"/>
      <c r="MVD3147" s="45"/>
      <c r="MVE3147" s="45"/>
      <c r="MVF3147" s="45"/>
      <c r="MVG3147" s="45"/>
      <c r="MVH3147" s="45"/>
      <c r="MVI3147" s="45"/>
      <c r="MVJ3147" s="45"/>
      <c r="MVK3147" s="45"/>
      <c r="MVL3147" s="45"/>
      <c r="MVM3147" s="45"/>
      <c r="MVN3147" s="45"/>
      <c r="MVO3147" s="45"/>
      <c r="MVP3147" s="45"/>
      <c r="MVQ3147" s="45"/>
      <c r="MVR3147" s="45"/>
      <c r="MVS3147" s="45"/>
      <c r="MVT3147" s="45"/>
      <c r="MVU3147" s="45"/>
      <c r="MVV3147" s="45"/>
      <c r="MVW3147" s="45"/>
      <c r="MVX3147" s="45"/>
      <c r="MVY3147" s="45"/>
      <c r="MVZ3147" s="45"/>
      <c r="MWA3147" s="45"/>
      <c r="MWB3147" s="45"/>
      <c r="MWC3147" s="45"/>
      <c r="MWD3147" s="45"/>
      <c r="MWE3147" s="45"/>
      <c r="MWF3147" s="45"/>
      <c r="MWG3147" s="45"/>
      <c r="MWH3147" s="45"/>
      <c r="MWI3147" s="45"/>
      <c r="MWJ3147" s="45"/>
      <c r="MWK3147" s="45"/>
      <c r="MWL3147" s="45"/>
      <c r="MWM3147" s="45"/>
      <c r="MWN3147" s="45"/>
      <c r="MWO3147" s="45"/>
      <c r="MWP3147" s="45"/>
      <c r="MWQ3147" s="45"/>
      <c r="MWR3147" s="45"/>
      <c r="MWS3147" s="45"/>
      <c r="MWT3147" s="45"/>
      <c r="MWU3147" s="45"/>
      <c r="MWV3147" s="45"/>
      <c r="MWW3147" s="45"/>
      <c r="MWX3147" s="45"/>
      <c r="MWY3147" s="45"/>
      <c r="MWZ3147" s="45"/>
      <c r="MXA3147" s="45"/>
      <c r="MXB3147" s="45"/>
      <c r="MXC3147" s="45"/>
      <c r="MXD3147" s="45"/>
      <c r="MXE3147" s="45"/>
      <c r="MXF3147" s="45"/>
      <c r="MXG3147" s="45"/>
      <c r="MXH3147" s="45"/>
      <c r="MXI3147" s="45"/>
      <c r="MXJ3147" s="45"/>
      <c r="MXK3147" s="45"/>
      <c r="MXL3147" s="45"/>
      <c r="MXM3147" s="45"/>
      <c r="MXN3147" s="45"/>
      <c r="MXO3147" s="45"/>
      <c r="MXP3147" s="45"/>
      <c r="MXQ3147" s="45"/>
      <c r="MXR3147" s="45"/>
      <c r="MXS3147" s="45"/>
      <c r="MXT3147" s="45"/>
      <c r="MXU3147" s="45"/>
      <c r="MXV3147" s="45"/>
      <c r="MXW3147" s="45"/>
      <c r="MXX3147" s="45"/>
      <c r="MXY3147" s="45"/>
      <c r="MXZ3147" s="45"/>
      <c r="MYA3147" s="45"/>
      <c r="MYB3147" s="45"/>
      <c r="MYC3147" s="45"/>
      <c r="MYD3147" s="45"/>
      <c r="MYE3147" s="45"/>
      <c r="MYF3147" s="45"/>
      <c r="MYG3147" s="45"/>
      <c r="MYH3147" s="45"/>
      <c r="MYI3147" s="45"/>
      <c r="MYJ3147" s="45"/>
      <c r="MYK3147" s="45"/>
      <c r="MYL3147" s="45"/>
      <c r="MYM3147" s="45"/>
      <c r="MYN3147" s="45"/>
      <c r="MYO3147" s="45"/>
      <c r="MYP3147" s="45"/>
      <c r="MYQ3147" s="45"/>
      <c r="MYR3147" s="45"/>
      <c r="MYS3147" s="45"/>
      <c r="MYT3147" s="45"/>
      <c r="MYU3147" s="45"/>
      <c r="MYV3147" s="45"/>
      <c r="MYW3147" s="45"/>
      <c r="MYX3147" s="45"/>
      <c r="MYY3147" s="45"/>
      <c r="MYZ3147" s="45"/>
      <c r="MZA3147" s="45"/>
      <c r="MZB3147" s="45"/>
      <c r="MZC3147" s="45"/>
      <c r="MZD3147" s="45"/>
      <c r="MZE3147" s="45"/>
      <c r="MZF3147" s="45"/>
      <c r="MZG3147" s="45"/>
      <c r="MZH3147" s="45"/>
      <c r="MZI3147" s="45"/>
      <c r="MZJ3147" s="45"/>
      <c r="MZK3147" s="45"/>
      <c r="MZL3147" s="45"/>
      <c r="MZM3147" s="45"/>
      <c r="MZN3147" s="45"/>
      <c r="MZO3147" s="45"/>
      <c r="MZP3147" s="45"/>
      <c r="MZQ3147" s="45"/>
      <c r="MZR3147" s="45"/>
      <c r="MZS3147" s="45"/>
      <c r="MZT3147" s="45"/>
      <c r="MZU3147" s="45"/>
      <c r="MZV3147" s="45"/>
      <c r="MZW3147" s="45"/>
      <c r="MZX3147" s="45"/>
      <c r="MZY3147" s="45"/>
      <c r="MZZ3147" s="45"/>
      <c r="NAA3147" s="45"/>
      <c r="NAB3147" s="45"/>
      <c r="NAC3147" s="45"/>
      <c r="NAD3147" s="45"/>
      <c r="NAE3147" s="45"/>
      <c r="NAF3147" s="45"/>
      <c r="NAG3147" s="45"/>
      <c r="NAH3147" s="45"/>
      <c r="NAI3147" s="45"/>
      <c r="NAJ3147" s="45"/>
      <c r="NAK3147" s="45"/>
      <c r="NAL3147" s="45"/>
      <c r="NAM3147" s="45"/>
      <c r="NAN3147" s="45"/>
      <c r="NAO3147" s="45"/>
      <c r="NAP3147" s="45"/>
      <c r="NAQ3147" s="45"/>
      <c r="NAR3147" s="45"/>
      <c r="NAS3147" s="45"/>
      <c r="NAT3147" s="45"/>
      <c r="NAU3147" s="45"/>
      <c r="NAV3147" s="45"/>
      <c r="NAW3147" s="45"/>
      <c r="NAX3147" s="45"/>
      <c r="NAY3147" s="45"/>
      <c r="NAZ3147" s="45"/>
      <c r="NBA3147" s="45"/>
      <c r="NBB3147" s="45"/>
      <c r="NBC3147" s="45"/>
      <c r="NBD3147" s="45"/>
      <c r="NBE3147" s="45"/>
      <c r="NBF3147" s="45"/>
      <c r="NBG3147" s="45"/>
      <c r="NBH3147" s="45"/>
      <c r="NBI3147" s="45"/>
      <c r="NBJ3147" s="45"/>
      <c r="NBK3147" s="45"/>
      <c r="NBL3147" s="45"/>
      <c r="NBM3147" s="45"/>
      <c r="NBN3147" s="45"/>
      <c r="NBO3147" s="45"/>
      <c r="NBP3147" s="45"/>
      <c r="NBQ3147" s="45"/>
      <c r="NBR3147" s="45"/>
      <c r="NBS3147" s="45"/>
      <c r="NBT3147" s="45"/>
      <c r="NBU3147" s="45"/>
      <c r="NBV3147" s="45"/>
      <c r="NBW3147" s="45"/>
      <c r="NBX3147" s="45"/>
      <c r="NBY3147" s="45"/>
      <c r="NBZ3147" s="45"/>
      <c r="NCA3147" s="45"/>
      <c r="NCB3147" s="45"/>
      <c r="NCC3147" s="45"/>
      <c r="NCD3147" s="45"/>
      <c r="NCE3147" s="45"/>
      <c r="NCF3147" s="45"/>
      <c r="NCG3147" s="45"/>
      <c r="NCH3147" s="45"/>
      <c r="NCI3147" s="45"/>
      <c r="NCJ3147" s="45"/>
      <c r="NCK3147" s="45"/>
      <c r="NCL3147" s="45"/>
      <c r="NCM3147" s="45"/>
      <c r="NCN3147" s="45"/>
      <c r="NCO3147" s="45"/>
      <c r="NCP3147" s="45"/>
      <c r="NCQ3147" s="45"/>
      <c r="NCR3147" s="45"/>
      <c r="NCS3147" s="45"/>
      <c r="NCT3147" s="45"/>
      <c r="NCU3147" s="45"/>
      <c r="NCV3147" s="45"/>
      <c r="NCW3147" s="45"/>
      <c r="NCX3147" s="45"/>
      <c r="NCY3147" s="45"/>
      <c r="NCZ3147" s="45"/>
      <c r="NDA3147" s="45"/>
      <c r="NDB3147" s="45"/>
      <c r="NDC3147" s="45"/>
      <c r="NDD3147" s="45"/>
      <c r="NDE3147" s="45"/>
      <c r="NDF3147" s="45"/>
      <c r="NDG3147" s="45"/>
      <c r="NDH3147" s="45"/>
      <c r="NDI3147" s="45"/>
      <c r="NDJ3147" s="45"/>
      <c r="NDK3147" s="45"/>
      <c r="NDL3147" s="45"/>
      <c r="NDM3147" s="45"/>
      <c r="NDN3147" s="45"/>
      <c r="NDO3147" s="45"/>
      <c r="NDP3147" s="45"/>
      <c r="NDQ3147" s="45"/>
      <c r="NDR3147" s="45"/>
      <c r="NDS3147" s="45"/>
      <c r="NDT3147" s="45"/>
      <c r="NDU3147" s="45"/>
      <c r="NDV3147" s="45"/>
      <c r="NDW3147" s="45"/>
      <c r="NDX3147" s="45"/>
      <c r="NDY3147" s="45"/>
      <c r="NDZ3147" s="45"/>
      <c r="NEA3147" s="45"/>
      <c r="NEB3147" s="45"/>
      <c r="NEC3147" s="45"/>
      <c r="NED3147" s="45"/>
      <c r="NEE3147" s="45"/>
      <c r="NEF3147" s="45"/>
      <c r="NEG3147" s="45"/>
      <c r="NEH3147" s="45"/>
      <c r="NEI3147" s="45"/>
      <c r="NEJ3147" s="45"/>
      <c r="NEK3147" s="45"/>
      <c r="NEL3147" s="45"/>
      <c r="NEM3147" s="45"/>
      <c r="NEN3147" s="45"/>
      <c r="NEO3147" s="45"/>
      <c r="NEP3147" s="45"/>
      <c r="NEQ3147" s="45"/>
      <c r="NER3147" s="45"/>
      <c r="NES3147" s="45"/>
      <c r="NET3147" s="45"/>
      <c r="NEU3147" s="45"/>
      <c r="NEV3147" s="45"/>
      <c r="NEW3147" s="45"/>
      <c r="NEX3147" s="45"/>
      <c r="NEY3147" s="45"/>
      <c r="NEZ3147" s="45"/>
      <c r="NFA3147" s="45"/>
      <c r="NFB3147" s="45"/>
      <c r="NFC3147" s="45"/>
      <c r="NFD3147" s="45"/>
      <c r="NFE3147" s="45"/>
      <c r="NFF3147" s="45"/>
      <c r="NFG3147" s="45"/>
      <c r="NFH3147" s="45"/>
      <c r="NFI3147" s="45"/>
      <c r="NFJ3147" s="45"/>
      <c r="NFK3147" s="45"/>
      <c r="NFL3147" s="45"/>
      <c r="NFM3147" s="45"/>
      <c r="NFN3147" s="45"/>
      <c r="NFO3147" s="45"/>
      <c r="NFP3147" s="45"/>
      <c r="NFQ3147" s="45"/>
      <c r="NFR3147" s="45"/>
      <c r="NFS3147" s="45"/>
      <c r="NFT3147" s="45"/>
      <c r="NFU3147" s="45"/>
      <c r="NFV3147" s="45"/>
      <c r="NFW3147" s="45"/>
      <c r="NFX3147" s="45"/>
      <c r="NFY3147" s="45"/>
      <c r="NFZ3147" s="45"/>
      <c r="NGA3147" s="45"/>
      <c r="NGB3147" s="45"/>
      <c r="NGC3147" s="45"/>
      <c r="NGD3147" s="45"/>
      <c r="NGE3147" s="45"/>
      <c r="NGF3147" s="45"/>
      <c r="NGG3147" s="45"/>
      <c r="NGH3147" s="45"/>
      <c r="NGI3147" s="45"/>
      <c r="NGJ3147" s="45"/>
      <c r="NGK3147" s="45"/>
      <c r="NGL3147" s="45"/>
      <c r="NGM3147" s="45"/>
      <c r="NGN3147" s="45"/>
      <c r="NGO3147" s="45"/>
      <c r="NGP3147" s="45"/>
      <c r="NGQ3147" s="45"/>
      <c r="NGR3147" s="45"/>
      <c r="NGS3147" s="45"/>
      <c r="NGT3147" s="45"/>
      <c r="NGU3147" s="45"/>
      <c r="NGV3147" s="45"/>
      <c r="NGW3147" s="45"/>
      <c r="NGX3147" s="45"/>
      <c r="NGY3147" s="45"/>
      <c r="NGZ3147" s="45"/>
      <c r="NHA3147" s="45"/>
      <c r="NHB3147" s="45"/>
      <c r="NHC3147" s="45"/>
      <c r="NHD3147" s="45"/>
      <c r="NHE3147" s="45"/>
      <c r="NHF3147" s="45"/>
      <c r="NHG3147" s="45"/>
      <c r="NHH3147" s="45"/>
      <c r="NHI3147" s="45"/>
      <c r="NHJ3147" s="45"/>
      <c r="NHK3147" s="45"/>
      <c r="NHL3147" s="45"/>
      <c r="NHM3147" s="45"/>
      <c r="NHN3147" s="45"/>
      <c r="NHO3147" s="45"/>
      <c r="NHP3147" s="45"/>
      <c r="NHQ3147" s="45"/>
      <c r="NHR3147" s="45"/>
      <c r="NHS3147" s="45"/>
      <c r="NHT3147" s="45"/>
      <c r="NHU3147" s="45"/>
      <c r="NHV3147" s="45"/>
      <c r="NHW3147" s="45"/>
      <c r="NHX3147" s="45"/>
      <c r="NHY3147" s="45"/>
      <c r="NHZ3147" s="45"/>
      <c r="NIA3147" s="45"/>
      <c r="NIB3147" s="45"/>
      <c r="NIC3147" s="45"/>
      <c r="NID3147" s="45"/>
      <c r="NIE3147" s="45"/>
      <c r="NIF3147" s="45"/>
      <c r="NIG3147" s="45"/>
      <c r="NIH3147" s="45"/>
      <c r="NII3147" s="45"/>
      <c r="NIJ3147" s="45"/>
      <c r="NIK3147" s="45"/>
      <c r="NIL3147" s="45"/>
      <c r="NIM3147" s="45"/>
      <c r="NIN3147" s="45"/>
      <c r="NIO3147" s="45"/>
      <c r="NIP3147" s="45"/>
      <c r="NIQ3147" s="45"/>
      <c r="NIR3147" s="45"/>
      <c r="NIS3147" s="45"/>
      <c r="NIT3147" s="45"/>
      <c r="NIU3147" s="45"/>
      <c r="NIV3147" s="45"/>
      <c r="NIW3147" s="45"/>
      <c r="NIX3147" s="45"/>
      <c r="NIY3147" s="45"/>
      <c r="NIZ3147" s="45"/>
      <c r="NJA3147" s="45"/>
      <c r="NJB3147" s="45"/>
      <c r="NJC3147" s="45"/>
      <c r="NJD3147" s="45"/>
      <c r="NJE3147" s="45"/>
      <c r="NJF3147" s="45"/>
      <c r="NJG3147" s="45"/>
      <c r="NJH3147" s="45"/>
      <c r="NJI3147" s="45"/>
      <c r="NJJ3147" s="45"/>
      <c r="NJK3147" s="45"/>
      <c r="NJL3147" s="45"/>
      <c r="NJM3147" s="45"/>
      <c r="NJN3147" s="45"/>
      <c r="NJO3147" s="45"/>
      <c r="NJP3147" s="45"/>
      <c r="NJQ3147" s="45"/>
      <c r="NJR3147" s="45"/>
      <c r="NJS3147" s="45"/>
      <c r="NJT3147" s="45"/>
      <c r="NJU3147" s="45"/>
      <c r="NJV3147" s="45"/>
      <c r="NJW3147" s="45"/>
      <c r="NJX3147" s="45"/>
      <c r="NJY3147" s="45"/>
      <c r="NJZ3147" s="45"/>
      <c r="NKA3147" s="45"/>
      <c r="NKB3147" s="45"/>
      <c r="NKC3147" s="45"/>
      <c r="NKD3147" s="45"/>
      <c r="NKE3147" s="45"/>
      <c r="NKF3147" s="45"/>
      <c r="NKG3147" s="45"/>
      <c r="NKH3147" s="45"/>
      <c r="NKI3147" s="45"/>
      <c r="NKJ3147" s="45"/>
      <c r="NKK3147" s="45"/>
      <c r="NKL3147" s="45"/>
      <c r="NKM3147" s="45"/>
      <c r="NKN3147" s="45"/>
      <c r="NKO3147" s="45"/>
      <c r="NKP3147" s="45"/>
      <c r="NKQ3147" s="45"/>
      <c r="NKR3147" s="45"/>
      <c r="NKS3147" s="45"/>
      <c r="NKT3147" s="45"/>
      <c r="NKU3147" s="45"/>
      <c r="NKV3147" s="45"/>
      <c r="NKW3147" s="45"/>
      <c r="NKX3147" s="45"/>
      <c r="NKY3147" s="45"/>
      <c r="NKZ3147" s="45"/>
      <c r="NLA3147" s="45"/>
      <c r="NLB3147" s="45"/>
      <c r="NLC3147" s="45"/>
      <c r="NLD3147" s="45"/>
      <c r="NLE3147" s="45"/>
      <c r="NLF3147" s="45"/>
      <c r="NLG3147" s="45"/>
      <c r="NLH3147" s="45"/>
      <c r="NLI3147" s="45"/>
      <c r="NLJ3147" s="45"/>
      <c r="NLK3147" s="45"/>
      <c r="NLL3147" s="45"/>
      <c r="NLM3147" s="45"/>
      <c r="NLN3147" s="45"/>
      <c r="NLO3147" s="45"/>
      <c r="NLP3147" s="45"/>
      <c r="NLQ3147" s="45"/>
      <c r="NLR3147" s="45"/>
      <c r="NLS3147" s="45"/>
      <c r="NLT3147" s="45"/>
      <c r="NLU3147" s="45"/>
      <c r="NLV3147" s="45"/>
      <c r="NLW3147" s="45"/>
      <c r="NLX3147" s="45"/>
      <c r="NLY3147" s="45"/>
      <c r="NLZ3147" s="45"/>
      <c r="NMA3147" s="45"/>
      <c r="NMB3147" s="45"/>
      <c r="NMC3147" s="45"/>
      <c r="NMD3147" s="45"/>
      <c r="NME3147" s="45"/>
      <c r="NMF3147" s="45"/>
      <c r="NMG3147" s="45"/>
      <c r="NMH3147" s="45"/>
      <c r="NMI3147" s="45"/>
      <c r="NMJ3147" s="45"/>
      <c r="NMK3147" s="45"/>
      <c r="NML3147" s="45"/>
      <c r="NMM3147" s="45"/>
      <c r="NMN3147" s="45"/>
      <c r="NMO3147" s="45"/>
      <c r="NMP3147" s="45"/>
      <c r="NMQ3147" s="45"/>
      <c r="NMR3147" s="45"/>
      <c r="NMS3147" s="45"/>
      <c r="NMT3147" s="45"/>
      <c r="NMU3147" s="45"/>
      <c r="NMV3147" s="45"/>
      <c r="NMW3147" s="45"/>
      <c r="NMX3147" s="45"/>
      <c r="NMY3147" s="45"/>
      <c r="NMZ3147" s="45"/>
      <c r="NNA3147" s="45"/>
      <c r="NNB3147" s="45"/>
      <c r="NNC3147" s="45"/>
      <c r="NND3147" s="45"/>
      <c r="NNE3147" s="45"/>
      <c r="NNF3147" s="45"/>
      <c r="NNG3147" s="45"/>
      <c r="NNH3147" s="45"/>
      <c r="NNI3147" s="45"/>
      <c r="NNJ3147" s="45"/>
      <c r="NNK3147" s="45"/>
      <c r="NNL3147" s="45"/>
      <c r="NNM3147" s="45"/>
      <c r="NNN3147" s="45"/>
      <c r="NNO3147" s="45"/>
      <c r="NNP3147" s="45"/>
      <c r="NNQ3147" s="45"/>
      <c r="NNR3147" s="45"/>
      <c r="NNS3147" s="45"/>
      <c r="NNT3147" s="45"/>
      <c r="NNU3147" s="45"/>
      <c r="NNV3147" s="45"/>
      <c r="NNW3147" s="45"/>
      <c r="NNX3147" s="45"/>
      <c r="NNY3147" s="45"/>
      <c r="NNZ3147" s="45"/>
      <c r="NOA3147" s="45"/>
      <c r="NOB3147" s="45"/>
      <c r="NOC3147" s="45"/>
      <c r="NOD3147" s="45"/>
      <c r="NOE3147" s="45"/>
      <c r="NOF3147" s="45"/>
      <c r="NOG3147" s="45"/>
      <c r="NOH3147" s="45"/>
      <c r="NOI3147" s="45"/>
      <c r="NOJ3147" s="45"/>
      <c r="NOK3147" s="45"/>
      <c r="NOL3147" s="45"/>
      <c r="NOM3147" s="45"/>
      <c r="NON3147" s="45"/>
      <c r="NOO3147" s="45"/>
      <c r="NOP3147" s="45"/>
      <c r="NOQ3147" s="45"/>
      <c r="NOR3147" s="45"/>
      <c r="NOS3147" s="45"/>
      <c r="NOT3147" s="45"/>
      <c r="NOU3147" s="45"/>
      <c r="NOV3147" s="45"/>
      <c r="NOW3147" s="45"/>
      <c r="NOX3147" s="45"/>
      <c r="NOY3147" s="45"/>
      <c r="NOZ3147" s="45"/>
      <c r="NPA3147" s="45"/>
      <c r="NPB3147" s="45"/>
      <c r="NPC3147" s="45"/>
      <c r="NPD3147" s="45"/>
      <c r="NPE3147" s="45"/>
      <c r="NPF3147" s="45"/>
      <c r="NPG3147" s="45"/>
      <c r="NPH3147" s="45"/>
      <c r="NPI3147" s="45"/>
      <c r="NPJ3147" s="45"/>
      <c r="NPK3147" s="45"/>
      <c r="NPL3147" s="45"/>
      <c r="NPM3147" s="45"/>
      <c r="NPN3147" s="45"/>
      <c r="NPO3147" s="45"/>
      <c r="NPP3147" s="45"/>
      <c r="NPQ3147" s="45"/>
      <c r="NPR3147" s="45"/>
      <c r="NPS3147" s="45"/>
      <c r="NPT3147" s="45"/>
      <c r="NPU3147" s="45"/>
      <c r="NPV3147" s="45"/>
      <c r="NPW3147" s="45"/>
      <c r="NPX3147" s="45"/>
      <c r="NPY3147" s="45"/>
      <c r="NPZ3147" s="45"/>
      <c r="NQA3147" s="45"/>
      <c r="NQB3147" s="45"/>
      <c r="NQC3147" s="45"/>
      <c r="NQD3147" s="45"/>
      <c r="NQE3147" s="45"/>
      <c r="NQF3147" s="45"/>
      <c r="NQG3147" s="45"/>
      <c r="NQH3147" s="45"/>
      <c r="NQI3147" s="45"/>
      <c r="NQJ3147" s="45"/>
      <c r="NQK3147" s="45"/>
      <c r="NQL3147" s="45"/>
      <c r="NQM3147" s="45"/>
      <c r="NQN3147" s="45"/>
      <c r="NQO3147" s="45"/>
      <c r="NQP3147" s="45"/>
      <c r="NQQ3147" s="45"/>
      <c r="NQR3147" s="45"/>
      <c r="NQS3147" s="45"/>
      <c r="NQT3147" s="45"/>
      <c r="NQU3147" s="45"/>
      <c r="NQV3147" s="45"/>
      <c r="NQW3147" s="45"/>
      <c r="NQX3147" s="45"/>
      <c r="NQY3147" s="45"/>
      <c r="NQZ3147" s="45"/>
      <c r="NRA3147" s="45"/>
      <c r="NRB3147" s="45"/>
      <c r="NRC3147" s="45"/>
      <c r="NRD3147" s="45"/>
      <c r="NRE3147" s="45"/>
      <c r="NRF3147" s="45"/>
      <c r="NRG3147" s="45"/>
      <c r="NRH3147" s="45"/>
      <c r="NRI3147" s="45"/>
      <c r="NRJ3147" s="45"/>
      <c r="NRK3147" s="45"/>
      <c r="NRL3147" s="45"/>
      <c r="NRM3147" s="45"/>
      <c r="NRN3147" s="45"/>
      <c r="NRO3147" s="45"/>
      <c r="NRP3147" s="45"/>
      <c r="NRQ3147" s="45"/>
      <c r="NRR3147" s="45"/>
      <c r="NRS3147" s="45"/>
      <c r="NRT3147" s="45"/>
      <c r="NRU3147" s="45"/>
      <c r="NRV3147" s="45"/>
      <c r="NRW3147" s="45"/>
      <c r="NRX3147" s="45"/>
      <c r="NRY3147" s="45"/>
      <c r="NRZ3147" s="45"/>
      <c r="NSA3147" s="45"/>
      <c r="NSB3147" s="45"/>
      <c r="NSC3147" s="45"/>
      <c r="NSD3147" s="45"/>
      <c r="NSE3147" s="45"/>
      <c r="NSF3147" s="45"/>
      <c r="NSG3147" s="45"/>
      <c r="NSH3147" s="45"/>
      <c r="NSI3147" s="45"/>
      <c r="NSJ3147" s="45"/>
      <c r="NSK3147" s="45"/>
      <c r="NSL3147" s="45"/>
      <c r="NSM3147" s="45"/>
      <c r="NSN3147" s="45"/>
      <c r="NSO3147" s="45"/>
      <c r="NSP3147" s="45"/>
      <c r="NSQ3147" s="45"/>
      <c r="NSR3147" s="45"/>
      <c r="NSS3147" s="45"/>
      <c r="NST3147" s="45"/>
      <c r="NSU3147" s="45"/>
      <c r="NSV3147" s="45"/>
      <c r="NSW3147" s="45"/>
      <c r="NSX3147" s="45"/>
      <c r="NSY3147" s="45"/>
      <c r="NSZ3147" s="45"/>
      <c r="NTA3147" s="45"/>
      <c r="NTB3147" s="45"/>
      <c r="NTC3147" s="45"/>
      <c r="NTD3147" s="45"/>
      <c r="NTE3147" s="45"/>
      <c r="NTF3147" s="45"/>
      <c r="NTG3147" s="45"/>
      <c r="NTH3147" s="45"/>
      <c r="NTI3147" s="45"/>
      <c r="NTJ3147" s="45"/>
      <c r="NTK3147" s="45"/>
      <c r="NTL3147" s="45"/>
      <c r="NTM3147" s="45"/>
      <c r="NTN3147" s="45"/>
      <c r="NTO3147" s="45"/>
      <c r="NTP3147" s="45"/>
      <c r="NTQ3147" s="45"/>
      <c r="NTR3147" s="45"/>
      <c r="NTS3147" s="45"/>
      <c r="NTT3147" s="45"/>
      <c r="NTU3147" s="45"/>
      <c r="NTV3147" s="45"/>
      <c r="NTW3147" s="45"/>
      <c r="NTX3147" s="45"/>
      <c r="NTY3147" s="45"/>
      <c r="NTZ3147" s="45"/>
      <c r="NUA3147" s="45"/>
      <c r="NUB3147" s="45"/>
      <c r="NUC3147" s="45"/>
      <c r="NUD3147" s="45"/>
      <c r="NUE3147" s="45"/>
      <c r="NUF3147" s="45"/>
      <c r="NUG3147" s="45"/>
      <c r="NUH3147" s="45"/>
      <c r="NUI3147" s="45"/>
      <c r="NUJ3147" s="45"/>
      <c r="NUK3147" s="45"/>
      <c r="NUL3147" s="45"/>
      <c r="NUM3147" s="45"/>
      <c r="NUN3147" s="45"/>
      <c r="NUO3147" s="45"/>
      <c r="NUP3147" s="45"/>
      <c r="NUQ3147" s="45"/>
      <c r="NUR3147" s="45"/>
      <c r="NUS3147" s="45"/>
      <c r="NUT3147" s="45"/>
      <c r="NUU3147" s="45"/>
      <c r="NUV3147" s="45"/>
      <c r="NUW3147" s="45"/>
      <c r="NUX3147" s="45"/>
      <c r="NUY3147" s="45"/>
      <c r="NUZ3147" s="45"/>
      <c r="NVA3147" s="45"/>
      <c r="NVB3147" s="45"/>
      <c r="NVC3147" s="45"/>
      <c r="NVD3147" s="45"/>
      <c r="NVE3147" s="45"/>
      <c r="NVF3147" s="45"/>
      <c r="NVG3147" s="45"/>
      <c r="NVH3147" s="45"/>
      <c r="NVI3147" s="45"/>
      <c r="NVJ3147" s="45"/>
      <c r="NVK3147" s="45"/>
      <c r="NVL3147" s="45"/>
      <c r="NVM3147" s="45"/>
      <c r="NVN3147" s="45"/>
      <c r="NVO3147" s="45"/>
      <c r="NVP3147" s="45"/>
      <c r="NVQ3147" s="45"/>
      <c r="NVR3147" s="45"/>
      <c r="NVS3147" s="45"/>
      <c r="NVT3147" s="45"/>
      <c r="NVU3147" s="45"/>
      <c r="NVV3147" s="45"/>
      <c r="NVW3147" s="45"/>
      <c r="NVX3147" s="45"/>
      <c r="NVY3147" s="45"/>
      <c r="NVZ3147" s="45"/>
      <c r="NWA3147" s="45"/>
      <c r="NWB3147" s="45"/>
      <c r="NWC3147" s="45"/>
      <c r="NWD3147" s="45"/>
      <c r="NWE3147" s="45"/>
      <c r="NWF3147" s="45"/>
      <c r="NWG3147" s="45"/>
      <c r="NWH3147" s="45"/>
      <c r="NWI3147" s="45"/>
      <c r="NWJ3147" s="45"/>
      <c r="NWK3147" s="45"/>
      <c r="NWL3147" s="45"/>
      <c r="NWM3147" s="45"/>
      <c r="NWN3147" s="45"/>
      <c r="NWO3147" s="45"/>
      <c r="NWP3147" s="45"/>
      <c r="NWQ3147" s="45"/>
      <c r="NWR3147" s="45"/>
      <c r="NWS3147" s="45"/>
      <c r="NWT3147" s="45"/>
      <c r="NWU3147" s="45"/>
      <c r="NWV3147" s="45"/>
      <c r="NWW3147" s="45"/>
      <c r="NWX3147" s="45"/>
      <c r="NWY3147" s="45"/>
      <c r="NWZ3147" s="45"/>
      <c r="NXA3147" s="45"/>
      <c r="NXB3147" s="45"/>
      <c r="NXC3147" s="45"/>
      <c r="NXD3147" s="45"/>
      <c r="NXE3147" s="45"/>
      <c r="NXF3147" s="45"/>
      <c r="NXG3147" s="45"/>
      <c r="NXH3147" s="45"/>
      <c r="NXI3147" s="45"/>
      <c r="NXJ3147" s="45"/>
      <c r="NXK3147" s="45"/>
      <c r="NXL3147" s="45"/>
      <c r="NXM3147" s="45"/>
      <c r="NXN3147" s="45"/>
      <c r="NXO3147" s="45"/>
      <c r="NXP3147" s="45"/>
      <c r="NXQ3147" s="45"/>
      <c r="NXR3147" s="45"/>
      <c r="NXS3147" s="45"/>
      <c r="NXT3147" s="45"/>
      <c r="NXU3147" s="45"/>
      <c r="NXV3147" s="45"/>
      <c r="NXW3147" s="45"/>
      <c r="NXX3147" s="45"/>
      <c r="NXY3147" s="45"/>
      <c r="NXZ3147" s="45"/>
      <c r="NYA3147" s="45"/>
      <c r="NYB3147" s="45"/>
      <c r="NYC3147" s="45"/>
      <c r="NYD3147" s="45"/>
      <c r="NYE3147" s="45"/>
      <c r="NYF3147" s="45"/>
      <c r="NYG3147" s="45"/>
      <c r="NYH3147" s="45"/>
      <c r="NYI3147" s="45"/>
      <c r="NYJ3147" s="45"/>
      <c r="NYK3147" s="45"/>
      <c r="NYL3147" s="45"/>
      <c r="NYM3147" s="45"/>
      <c r="NYN3147" s="45"/>
      <c r="NYO3147" s="45"/>
      <c r="NYP3147" s="45"/>
      <c r="NYQ3147" s="45"/>
      <c r="NYR3147" s="45"/>
      <c r="NYS3147" s="45"/>
      <c r="NYT3147" s="45"/>
      <c r="NYU3147" s="45"/>
      <c r="NYV3147" s="45"/>
      <c r="NYW3147" s="45"/>
      <c r="NYX3147" s="45"/>
      <c r="NYY3147" s="45"/>
      <c r="NYZ3147" s="45"/>
      <c r="NZA3147" s="45"/>
      <c r="NZB3147" s="45"/>
      <c r="NZC3147" s="45"/>
      <c r="NZD3147" s="45"/>
      <c r="NZE3147" s="45"/>
      <c r="NZF3147" s="45"/>
      <c r="NZG3147" s="45"/>
      <c r="NZH3147" s="45"/>
      <c r="NZI3147" s="45"/>
      <c r="NZJ3147" s="45"/>
      <c r="NZK3147" s="45"/>
      <c r="NZL3147" s="45"/>
      <c r="NZM3147" s="45"/>
      <c r="NZN3147" s="45"/>
      <c r="NZO3147" s="45"/>
      <c r="NZP3147" s="45"/>
      <c r="NZQ3147" s="45"/>
      <c r="NZR3147" s="45"/>
      <c r="NZS3147" s="45"/>
      <c r="NZT3147" s="45"/>
      <c r="NZU3147" s="45"/>
      <c r="NZV3147" s="45"/>
      <c r="NZW3147" s="45"/>
      <c r="NZX3147" s="45"/>
      <c r="NZY3147" s="45"/>
      <c r="NZZ3147" s="45"/>
      <c r="OAA3147" s="45"/>
      <c r="OAB3147" s="45"/>
      <c r="OAC3147" s="45"/>
      <c r="OAD3147" s="45"/>
      <c r="OAE3147" s="45"/>
      <c r="OAF3147" s="45"/>
      <c r="OAG3147" s="45"/>
      <c r="OAH3147" s="45"/>
      <c r="OAI3147" s="45"/>
      <c r="OAJ3147" s="45"/>
      <c r="OAK3147" s="45"/>
      <c r="OAL3147" s="45"/>
      <c r="OAM3147" s="45"/>
      <c r="OAN3147" s="45"/>
      <c r="OAO3147" s="45"/>
      <c r="OAP3147" s="45"/>
      <c r="OAQ3147" s="45"/>
      <c r="OAR3147" s="45"/>
      <c r="OAS3147" s="45"/>
      <c r="OAT3147" s="45"/>
      <c r="OAU3147" s="45"/>
      <c r="OAV3147" s="45"/>
      <c r="OAW3147" s="45"/>
      <c r="OAX3147" s="45"/>
      <c r="OAY3147" s="45"/>
      <c r="OAZ3147" s="45"/>
      <c r="OBA3147" s="45"/>
      <c r="OBB3147" s="45"/>
      <c r="OBC3147" s="45"/>
      <c r="OBD3147" s="45"/>
      <c r="OBE3147" s="45"/>
      <c r="OBF3147" s="45"/>
      <c r="OBG3147" s="45"/>
      <c r="OBH3147" s="45"/>
      <c r="OBI3147" s="45"/>
      <c r="OBJ3147" s="45"/>
      <c r="OBK3147" s="45"/>
      <c r="OBL3147" s="45"/>
      <c r="OBM3147" s="45"/>
      <c r="OBN3147" s="45"/>
      <c r="OBO3147" s="45"/>
      <c r="OBP3147" s="45"/>
      <c r="OBQ3147" s="45"/>
      <c r="OBR3147" s="45"/>
      <c r="OBS3147" s="45"/>
      <c r="OBT3147" s="45"/>
      <c r="OBU3147" s="45"/>
      <c r="OBV3147" s="45"/>
      <c r="OBW3147" s="45"/>
      <c r="OBX3147" s="45"/>
      <c r="OBY3147" s="45"/>
      <c r="OBZ3147" s="45"/>
      <c r="OCA3147" s="45"/>
      <c r="OCB3147" s="45"/>
      <c r="OCC3147" s="45"/>
      <c r="OCD3147" s="45"/>
      <c r="OCE3147" s="45"/>
      <c r="OCF3147" s="45"/>
      <c r="OCG3147" s="45"/>
      <c r="OCH3147" s="45"/>
      <c r="OCI3147" s="45"/>
      <c r="OCJ3147" s="45"/>
      <c r="OCK3147" s="45"/>
      <c r="OCL3147" s="45"/>
      <c r="OCM3147" s="45"/>
      <c r="OCN3147" s="45"/>
      <c r="OCO3147" s="45"/>
      <c r="OCP3147" s="45"/>
      <c r="OCQ3147" s="45"/>
      <c r="OCR3147" s="45"/>
      <c r="OCS3147" s="45"/>
      <c r="OCT3147" s="45"/>
      <c r="OCU3147" s="45"/>
      <c r="OCV3147" s="45"/>
      <c r="OCW3147" s="45"/>
      <c r="OCX3147" s="45"/>
      <c r="OCY3147" s="45"/>
      <c r="OCZ3147" s="45"/>
      <c r="ODA3147" s="45"/>
      <c r="ODB3147" s="45"/>
      <c r="ODC3147" s="45"/>
      <c r="ODD3147" s="45"/>
      <c r="ODE3147" s="45"/>
      <c r="ODF3147" s="45"/>
      <c r="ODG3147" s="45"/>
      <c r="ODH3147" s="45"/>
      <c r="ODI3147" s="45"/>
      <c r="ODJ3147" s="45"/>
      <c r="ODK3147" s="45"/>
      <c r="ODL3147" s="45"/>
      <c r="ODM3147" s="45"/>
      <c r="ODN3147" s="45"/>
      <c r="ODO3147" s="45"/>
      <c r="ODP3147" s="45"/>
      <c r="ODQ3147" s="45"/>
      <c r="ODR3147" s="45"/>
      <c r="ODS3147" s="45"/>
      <c r="ODT3147" s="45"/>
      <c r="ODU3147" s="45"/>
      <c r="ODV3147" s="45"/>
      <c r="ODW3147" s="45"/>
      <c r="ODX3147" s="45"/>
      <c r="ODY3147" s="45"/>
      <c r="ODZ3147" s="45"/>
      <c r="OEA3147" s="45"/>
      <c r="OEB3147" s="45"/>
      <c r="OEC3147" s="45"/>
      <c r="OED3147" s="45"/>
      <c r="OEE3147" s="45"/>
      <c r="OEF3147" s="45"/>
      <c r="OEG3147" s="45"/>
      <c r="OEH3147" s="45"/>
      <c r="OEI3147" s="45"/>
      <c r="OEJ3147" s="45"/>
      <c r="OEK3147" s="45"/>
      <c r="OEL3147" s="45"/>
      <c r="OEM3147" s="45"/>
      <c r="OEN3147" s="45"/>
      <c r="OEO3147" s="45"/>
      <c r="OEP3147" s="45"/>
      <c r="OEQ3147" s="45"/>
      <c r="OER3147" s="45"/>
      <c r="OES3147" s="45"/>
      <c r="OET3147" s="45"/>
      <c r="OEU3147" s="45"/>
      <c r="OEV3147" s="45"/>
      <c r="OEW3147" s="45"/>
      <c r="OEX3147" s="45"/>
      <c r="OEY3147" s="45"/>
      <c r="OEZ3147" s="45"/>
      <c r="OFA3147" s="45"/>
      <c r="OFB3147" s="45"/>
      <c r="OFC3147" s="45"/>
      <c r="OFD3147" s="45"/>
      <c r="OFE3147" s="45"/>
      <c r="OFF3147" s="45"/>
      <c r="OFG3147" s="45"/>
      <c r="OFH3147" s="45"/>
      <c r="OFI3147" s="45"/>
      <c r="OFJ3147" s="45"/>
      <c r="OFK3147" s="45"/>
      <c r="OFL3147" s="45"/>
      <c r="OFM3147" s="45"/>
      <c r="OFN3147" s="45"/>
      <c r="OFO3147" s="45"/>
      <c r="OFP3147" s="45"/>
      <c r="OFQ3147" s="45"/>
      <c r="OFR3147" s="45"/>
      <c r="OFS3147" s="45"/>
      <c r="OFT3147" s="45"/>
      <c r="OFU3147" s="45"/>
      <c r="OFV3147" s="45"/>
      <c r="OFW3147" s="45"/>
      <c r="OFX3147" s="45"/>
      <c r="OFY3147" s="45"/>
      <c r="OFZ3147" s="45"/>
      <c r="OGA3147" s="45"/>
      <c r="OGB3147" s="45"/>
      <c r="OGC3147" s="45"/>
      <c r="OGD3147" s="45"/>
      <c r="OGE3147" s="45"/>
      <c r="OGF3147" s="45"/>
      <c r="OGG3147" s="45"/>
      <c r="OGH3147" s="45"/>
      <c r="OGI3147" s="45"/>
      <c r="OGJ3147" s="45"/>
      <c r="OGK3147" s="45"/>
      <c r="OGL3147" s="45"/>
      <c r="OGM3147" s="45"/>
      <c r="OGN3147" s="45"/>
      <c r="OGO3147" s="45"/>
      <c r="OGP3147" s="45"/>
      <c r="OGQ3147" s="45"/>
      <c r="OGR3147" s="45"/>
      <c r="OGS3147" s="45"/>
      <c r="OGT3147" s="45"/>
      <c r="OGU3147" s="45"/>
      <c r="OGV3147" s="45"/>
      <c r="OGW3147" s="45"/>
      <c r="OGX3147" s="45"/>
      <c r="OGY3147" s="45"/>
      <c r="OGZ3147" s="45"/>
      <c r="OHA3147" s="45"/>
      <c r="OHB3147" s="45"/>
      <c r="OHC3147" s="45"/>
      <c r="OHD3147" s="45"/>
      <c r="OHE3147" s="45"/>
      <c r="OHF3147" s="45"/>
      <c r="OHG3147" s="45"/>
      <c r="OHH3147" s="45"/>
      <c r="OHI3147" s="45"/>
      <c r="OHJ3147" s="45"/>
      <c r="OHK3147" s="45"/>
      <c r="OHL3147" s="45"/>
      <c r="OHM3147" s="45"/>
      <c r="OHN3147" s="45"/>
      <c r="OHO3147" s="45"/>
      <c r="OHP3147" s="45"/>
      <c r="OHQ3147" s="45"/>
      <c r="OHR3147" s="45"/>
      <c r="OHS3147" s="45"/>
      <c r="OHT3147" s="45"/>
      <c r="OHU3147" s="45"/>
      <c r="OHV3147" s="45"/>
      <c r="OHW3147" s="45"/>
      <c r="OHX3147" s="45"/>
      <c r="OHY3147" s="45"/>
      <c r="OHZ3147" s="45"/>
      <c r="OIA3147" s="45"/>
      <c r="OIB3147" s="45"/>
      <c r="OIC3147" s="45"/>
      <c r="OID3147" s="45"/>
      <c r="OIE3147" s="45"/>
      <c r="OIF3147" s="45"/>
      <c r="OIG3147" s="45"/>
      <c r="OIH3147" s="45"/>
      <c r="OII3147" s="45"/>
      <c r="OIJ3147" s="45"/>
      <c r="OIK3147" s="45"/>
      <c r="OIL3147" s="45"/>
      <c r="OIM3147" s="45"/>
      <c r="OIN3147" s="45"/>
      <c r="OIO3147" s="45"/>
      <c r="OIP3147" s="45"/>
      <c r="OIQ3147" s="45"/>
      <c r="OIR3147" s="45"/>
      <c r="OIS3147" s="45"/>
      <c r="OIT3147" s="45"/>
      <c r="OIU3147" s="45"/>
      <c r="OIV3147" s="45"/>
      <c r="OIW3147" s="45"/>
      <c r="OIX3147" s="45"/>
      <c r="OIY3147" s="45"/>
      <c r="OIZ3147" s="45"/>
      <c r="OJA3147" s="45"/>
      <c r="OJB3147" s="45"/>
      <c r="OJC3147" s="45"/>
      <c r="OJD3147" s="45"/>
      <c r="OJE3147" s="45"/>
      <c r="OJF3147" s="45"/>
      <c r="OJG3147" s="45"/>
      <c r="OJH3147" s="45"/>
      <c r="OJI3147" s="45"/>
      <c r="OJJ3147" s="45"/>
      <c r="OJK3147" s="45"/>
      <c r="OJL3147" s="45"/>
      <c r="OJM3147" s="45"/>
      <c r="OJN3147" s="45"/>
      <c r="OJO3147" s="45"/>
      <c r="OJP3147" s="45"/>
      <c r="OJQ3147" s="45"/>
      <c r="OJR3147" s="45"/>
      <c r="OJS3147" s="45"/>
      <c r="OJT3147" s="45"/>
      <c r="OJU3147" s="45"/>
      <c r="OJV3147" s="45"/>
      <c r="OJW3147" s="45"/>
      <c r="OJX3147" s="45"/>
      <c r="OJY3147" s="45"/>
      <c r="OJZ3147" s="45"/>
      <c r="OKA3147" s="45"/>
      <c r="OKB3147" s="45"/>
      <c r="OKC3147" s="45"/>
      <c r="OKD3147" s="45"/>
      <c r="OKE3147" s="45"/>
      <c r="OKF3147" s="45"/>
      <c r="OKG3147" s="45"/>
      <c r="OKH3147" s="45"/>
      <c r="OKI3147" s="45"/>
      <c r="OKJ3147" s="45"/>
      <c r="OKK3147" s="45"/>
      <c r="OKL3147" s="45"/>
      <c r="OKM3147" s="45"/>
      <c r="OKN3147" s="45"/>
      <c r="OKO3147" s="45"/>
      <c r="OKP3147" s="45"/>
      <c r="OKQ3147" s="45"/>
      <c r="OKR3147" s="45"/>
      <c r="OKS3147" s="45"/>
      <c r="OKT3147" s="45"/>
      <c r="OKU3147" s="45"/>
      <c r="OKV3147" s="45"/>
      <c r="OKW3147" s="45"/>
      <c r="OKX3147" s="45"/>
      <c r="OKY3147" s="45"/>
      <c r="OKZ3147" s="45"/>
      <c r="OLA3147" s="45"/>
      <c r="OLB3147" s="45"/>
      <c r="OLC3147" s="45"/>
      <c r="OLD3147" s="45"/>
      <c r="OLE3147" s="45"/>
      <c r="OLF3147" s="45"/>
      <c r="OLG3147" s="45"/>
      <c r="OLH3147" s="45"/>
      <c r="OLI3147" s="45"/>
      <c r="OLJ3147" s="45"/>
      <c r="OLK3147" s="45"/>
      <c r="OLL3147" s="45"/>
      <c r="OLM3147" s="45"/>
      <c r="OLN3147" s="45"/>
      <c r="OLO3147" s="45"/>
      <c r="OLP3147" s="45"/>
      <c r="OLQ3147" s="45"/>
      <c r="OLR3147" s="45"/>
      <c r="OLS3147" s="45"/>
      <c r="OLT3147" s="45"/>
      <c r="OLU3147" s="45"/>
      <c r="OLV3147" s="45"/>
      <c r="OLW3147" s="45"/>
      <c r="OLX3147" s="45"/>
      <c r="OLY3147" s="45"/>
      <c r="OLZ3147" s="45"/>
      <c r="OMA3147" s="45"/>
      <c r="OMB3147" s="45"/>
      <c r="OMC3147" s="45"/>
      <c r="OMD3147" s="45"/>
      <c r="OME3147" s="45"/>
      <c r="OMF3147" s="45"/>
      <c r="OMG3147" s="45"/>
      <c r="OMH3147" s="45"/>
      <c r="OMI3147" s="45"/>
      <c r="OMJ3147" s="45"/>
      <c r="OMK3147" s="45"/>
      <c r="OML3147" s="45"/>
      <c r="OMM3147" s="45"/>
      <c r="OMN3147" s="45"/>
      <c r="OMO3147" s="45"/>
      <c r="OMP3147" s="45"/>
      <c r="OMQ3147" s="45"/>
      <c r="OMR3147" s="45"/>
      <c r="OMS3147" s="45"/>
      <c r="OMT3147" s="45"/>
      <c r="OMU3147" s="45"/>
      <c r="OMV3147" s="45"/>
      <c r="OMW3147" s="45"/>
      <c r="OMX3147" s="45"/>
      <c r="OMY3147" s="45"/>
      <c r="OMZ3147" s="45"/>
      <c r="ONA3147" s="45"/>
      <c r="ONB3147" s="45"/>
      <c r="ONC3147" s="45"/>
      <c r="OND3147" s="45"/>
      <c r="ONE3147" s="45"/>
      <c r="ONF3147" s="45"/>
      <c r="ONG3147" s="45"/>
      <c r="ONH3147" s="45"/>
      <c r="ONI3147" s="45"/>
      <c r="ONJ3147" s="45"/>
      <c r="ONK3147" s="45"/>
      <c r="ONL3147" s="45"/>
      <c r="ONM3147" s="45"/>
      <c r="ONN3147" s="45"/>
      <c r="ONO3147" s="45"/>
      <c r="ONP3147" s="45"/>
      <c r="ONQ3147" s="45"/>
      <c r="ONR3147" s="45"/>
      <c r="ONS3147" s="45"/>
      <c r="ONT3147" s="45"/>
      <c r="ONU3147" s="45"/>
      <c r="ONV3147" s="45"/>
      <c r="ONW3147" s="45"/>
      <c r="ONX3147" s="45"/>
      <c r="ONY3147" s="45"/>
      <c r="ONZ3147" s="45"/>
      <c r="OOA3147" s="45"/>
      <c r="OOB3147" s="45"/>
      <c r="OOC3147" s="45"/>
      <c r="OOD3147" s="45"/>
      <c r="OOE3147" s="45"/>
      <c r="OOF3147" s="45"/>
      <c r="OOG3147" s="45"/>
      <c r="OOH3147" s="45"/>
      <c r="OOI3147" s="45"/>
      <c r="OOJ3147" s="45"/>
      <c r="OOK3147" s="45"/>
      <c r="OOL3147" s="45"/>
      <c r="OOM3147" s="45"/>
      <c r="OON3147" s="45"/>
      <c r="OOO3147" s="45"/>
      <c r="OOP3147" s="45"/>
      <c r="OOQ3147" s="45"/>
      <c r="OOR3147" s="45"/>
      <c r="OOS3147" s="45"/>
      <c r="OOT3147" s="45"/>
      <c r="OOU3147" s="45"/>
      <c r="OOV3147" s="45"/>
      <c r="OOW3147" s="45"/>
      <c r="OOX3147" s="45"/>
      <c r="OOY3147" s="45"/>
      <c r="OOZ3147" s="45"/>
      <c r="OPA3147" s="45"/>
      <c r="OPB3147" s="45"/>
      <c r="OPC3147" s="45"/>
      <c r="OPD3147" s="45"/>
      <c r="OPE3147" s="45"/>
      <c r="OPF3147" s="45"/>
      <c r="OPG3147" s="45"/>
      <c r="OPH3147" s="45"/>
      <c r="OPI3147" s="45"/>
      <c r="OPJ3147" s="45"/>
      <c r="OPK3147" s="45"/>
      <c r="OPL3147" s="45"/>
      <c r="OPM3147" s="45"/>
      <c r="OPN3147" s="45"/>
      <c r="OPO3147" s="45"/>
      <c r="OPP3147" s="45"/>
      <c r="OPQ3147" s="45"/>
      <c r="OPR3147" s="45"/>
      <c r="OPS3147" s="45"/>
      <c r="OPT3147" s="45"/>
      <c r="OPU3147" s="45"/>
      <c r="OPV3147" s="45"/>
      <c r="OPW3147" s="45"/>
      <c r="OPX3147" s="45"/>
      <c r="OPY3147" s="45"/>
      <c r="OPZ3147" s="45"/>
      <c r="OQA3147" s="45"/>
      <c r="OQB3147" s="45"/>
      <c r="OQC3147" s="45"/>
      <c r="OQD3147" s="45"/>
      <c r="OQE3147" s="45"/>
      <c r="OQF3147" s="45"/>
      <c r="OQG3147" s="45"/>
      <c r="OQH3147" s="45"/>
      <c r="OQI3147" s="45"/>
      <c r="OQJ3147" s="45"/>
      <c r="OQK3147" s="45"/>
      <c r="OQL3147" s="45"/>
      <c r="OQM3147" s="45"/>
      <c r="OQN3147" s="45"/>
      <c r="OQO3147" s="45"/>
      <c r="OQP3147" s="45"/>
      <c r="OQQ3147" s="45"/>
      <c r="OQR3147" s="45"/>
      <c r="OQS3147" s="45"/>
      <c r="OQT3147" s="45"/>
      <c r="OQU3147" s="45"/>
      <c r="OQV3147" s="45"/>
      <c r="OQW3147" s="45"/>
      <c r="OQX3147" s="45"/>
      <c r="OQY3147" s="45"/>
      <c r="OQZ3147" s="45"/>
      <c r="ORA3147" s="45"/>
      <c r="ORB3147" s="45"/>
      <c r="ORC3147" s="45"/>
      <c r="ORD3147" s="45"/>
      <c r="ORE3147" s="45"/>
      <c r="ORF3147" s="45"/>
      <c r="ORG3147" s="45"/>
      <c r="ORH3147" s="45"/>
      <c r="ORI3147" s="45"/>
      <c r="ORJ3147" s="45"/>
      <c r="ORK3147" s="45"/>
      <c r="ORL3147" s="45"/>
      <c r="ORM3147" s="45"/>
      <c r="ORN3147" s="45"/>
      <c r="ORO3147" s="45"/>
      <c r="ORP3147" s="45"/>
      <c r="ORQ3147" s="45"/>
      <c r="ORR3147" s="45"/>
      <c r="ORS3147" s="45"/>
      <c r="ORT3147" s="45"/>
      <c r="ORU3147" s="45"/>
      <c r="ORV3147" s="45"/>
      <c r="ORW3147" s="45"/>
      <c r="ORX3147" s="45"/>
      <c r="ORY3147" s="45"/>
      <c r="ORZ3147" s="45"/>
      <c r="OSA3147" s="45"/>
      <c r="OSB3147" s="45"/>
      <c r="OSC3147" s="45"/>
      <c r="OSD3147" s="45"/>
      <c r="OSE3147" s="45"/>
      <c r="OSF3147" s="45"/>
      <c r="OSG3147" s="45"/>
      <c r="OSH3147" s="45"/>
      <c r="OSI3147" s="45"/>
      <c r="OSJ3147" s="45"/>
      <c r="OSK3147" s="45"/>
      <c r="OSL3147" s="45"/>
      <c r="OSM3147" s="45"/>
      <c r="OSN3147" s="45"/>
      <c r="OSO3147" s="45"/>
      <c r="OSP3147" s="45"/>
      <c r="OSQ3147" s="45"/>
      <c r="OSR3147" s="45"/>
      <c r="OSS3147" s="45"/>
      <c r="OST3147" s="45"/>
      <c r="OSU3147" s="45"/>
      <c r="OSV3147" s="45"/>
      <c r="OSW3147" s="45"/>
      <c r="OSX3147" s="45"/>
      <c r="OSY3147" s="45"/>
      <c r="OSZ3147" s="45"/>
      <c r="OTA3147" s="45"/>
      <c r="OTB3147" s="45"/>
      <c r="OTC3147" s="45"/>
      <c r="OTD3147" s="45"/>
      <c r="OTE3147" s="45"/>
      <c r="OTF3147" s="45"/>
      <c r="OTG3147" s="45"/>
      <c r="OTH3147" s="45"/>
      <c r="OTI3147" s="45"/>
      <c r="OTJ3147" s="45"/>
      <c r="OTK3147" s="45"/>
      <c r="OTL3147" s="45"/>
      <c r="OTM3147" s="45"/>
      <c r="OTN3147" s="45"/>
      <c r="OTO3147" s="45"/>
      <c r="OTP3147" s="45"/>
      <c r="OTQ3147" s="45"/>
      <c r="OTR3147" s="45"/>
      <c r="OTS3147" s="45"/>
      <c r="OTT3147" s="45"/>
      <c r="OTU3147" s="45"/>
      <c r="OTV3147" s="45"/>
      <c r="OTW3147" s="45"/>
      <c r="OTX3147" s="45"/>
      <c r="OTY3147" s="45"/>
      <c r="OTZ3147" s="45"/>
      <c r="OUA3147" s="45"/>
      <c r="OUB3147" s="45"/>
      <c r="OUC3147" s="45"/>
      <c r="OUD3147" s="45"/>
      <c r="OUE3147" s="45"/>
      <c r="OUF3147" s="45"/>
      <c r="OUG3147" s="45"/>
      <c r="OUH3147" s="45"/>
      <c r="OUI3147" s="45"/>
      <c r="OUJ3147" s="45"/>
      <c r="OUK3147" s="45"/>
      <c r="OUL3147" s="45"/>
      <c r="OUM3147" s="45"/>
      <c r="OUN3147" s="45"/>
      <c r="OUO3147" s="45"/>
      <c r="OUP3147" s="45"/>
      <c r="OUQ3147" s="45"/>
      <c r="OUR3147" s="45"/>
      <c r="OUS3147" s="45"/>
      <c r="OUT3147" s="45"/>
      <c r="OUU3147" s="45"/>
      <c r="OUV3147" s="45"/>
      <c r="OUW3147" s="45"/>
      <c r="OUX3147" s="45"/>
      <c r="OUY3147" s="45"/>
      <c r="OUZ3147" s="45"/>
      <c r="OVA3147" s="45"/>
      <c r="OVB3147" s="45"/>
      <c r="OVC3147" s="45"/>
      <c r="OVD3147" s="45"/>
      <c r="OVE3147" s="45"/>
      <c r="OVF3147" s="45"/>
      <c r="OVG3147" s="45"/>
      <c r="OVH3147" s="45"/>
      <c r="OVI3147" s="45"/>
      <c r="OVJ3147" s="45"/>
      <c r="OVK3147" s="45"/>
      <c r="OVL3147" s="45"/>
      <c r="OVM3147" s="45"/>
      <c r="OVN3147" s="45"/>
      <c r="OVO3147" s="45"/>
      <c r="OVP3147" s="45"/>
      <c r="OVQ3147" s="45"/>
      <c r="OVR3147" s="45"/>
      <c r="OVS3147" s="45"/>
      <c r="OVT3147" s="45"/>
      <c r="OVU3147" s="45"/>
      <c r="OVV3147" s="45"/>
      <c r="OVW3147" s="45"/>
      <c r="OVX3147" s="45"/>
      <c r="OVY3147" s="45"/>
      <c r="OVZ3147" s="45"/>
      <c r="OWA3147" s="45"/>
      <c r="OWB3147" s="45"/>
      <c r="OWC3147" s="45"/>
      <c r="OWD3147" s="45"/>
      <c r="OWE3147" s="45"/>
      <c r="OWF3147" s="45"/>
      <c r="OWG3147" s="45"/>
      <c r="OWH3147" s="45"/>
      <c r="OWI3147" s="45"/>
      <c r="OWJ3147" s="45"/>
      <c r="OWK3147" s="45"/>
      <c r="OWL3147" s="45"/>
      <c r="OWM3147" s="45"/>
      <c r="OWN3147" s="45"/>
      <c r="OWO3147" s="45"/>
      <c r="OWP3147" s="45"/>
      <c r="OWQ3147" s="45"/>
      <c r="OWR3147" s="45"/>
      <c r="OWS3147" s="45"/>
      <c r="OWT3147" s="45"/>
      <c r="OWU3147" s="45"/>
      <c r="OWV3147" s="45"/>
      <c r="OWW3147" s="45"/>
      <c r="OWX3147" s="45"/>
      <c r="OWY3147" s="45"/>
      <c r="OWZ3147" s="45"/>
      <c r="OXA3147" s="45"/>
      <c r="OXB3147" s="45"/>
      <c r="OXC3147" s="45"/>
      <c r="OXD3147" s="45"/>
      <c r="OXE3147" s="45"/>
      <c r="OXF3147" s="45"/>
      <c r="OXG3147" s="45"/>
      <c r="OXH3147" s="45"/>
      <c r="OXI3147" s="45"/>
      <c r="OXJ3147" s="45"/>
      <c r="OXK3147" s="45"/>
      <c r="OXL3147" s="45"/>
      <c r="OXM3147" s="45"/>
      <c r="OXN3147" s="45"/>
      <c r="OXO3147" s="45"/>
      <c r="OXP3147" s="45"/>
      <c r="OXQ3147" s="45"/>
      <c r="OXR3147" s="45"/>
      <c r="OXS3147" s="45"/>
      <c r="OXT3147" s="45"/>
      <c r="OXU3147" s="45"/>
      <c r="OXV3147" s="45"/>
      <c r="OXW3147" s="45"/>
      <c r="OXX3147" s="45"/>
      <c r="OXY3147" s="45"/>
      <c r="OXZ3147" s="45"/>
      <c r="OYA3147" s="45"/>
      <c r="OYB3147" s="45"/>
      <c r="OYC3147" s="45"/>
      <c r="OYD3147" s="45"/>
      <c r="OYE3147" s="45"/>
      <c r="OYF3147" s="45"/>
      <c r="OYG3147" s="45"/>
      <c r="OYH3147" s="45"/>
      <c r="OYI3147" s="45"/>
      <c r="OYJ3147" s="45"/>
      <c r="OYK3147" s="45"/>
      <c r="OYL3147" s="45"/>
      <c r="OYM3147" s="45"/>
      <c r="OYN3147" s="45"/>
      <c r="OYO3147" s="45"/>
      <c r="OYP3147" s="45"/>
      <c r="OYQ3147" s="45"/>
      <c r="OYR3147" s="45"/>
      <c r="OYS3147" s="45"/>
      <c r="OYT3147" s="45"/>
      <c r="OYU3147" s="45"/>
      <c r="OYV3147" s="45"/>
      <c r="OYW3147" s="45"/>
      <c r="OYX3147" s="45"/>
      <c r="OYY3147" s="45"/>
      <c r="OYZ3147" s="45"/>
      <c r="OZA3147" s="45"/>
      <c r="OZB3147" s="45"/>
      <c r="OZC3147" s="45"/>
      <c r="OZD3147" s="45"/>
      <c r="OZE3147" s="45"/>
      <c r="OZF3147" s="45"/>
      <c r="OZG3147" s="45"/>
      <c r="OZH3147" s="45"/>
      <c r="OZI3147" s="45"/>
      <c r="OZJ3147" s="45"/>
      <c r="OZK3147" s="45"/>
      <c r="OZL3147" s="45"/>
      <c r="OZM3147" s="45"/>
      <c r="OZN3147" s="45"/>
      <c r="OZO3147" s="45"/>
      <c r="OZP3147" s="45"/>
      <c r="OZQ3147" s="45"/>
      <c r="OZR3147" s="45"/>
      <c r="OZS3147" s="45"/>
      <c r="OZT3147" s="45"/>
      <c r="OZU3147" s="45"/>
      <c r="OZV3147" s="45"/>
      <c r="OZW3147" s="45"/>
      <c r="OZX3147" s="45"/>
      <c r="OZY3147" s="45"/>
      <c r="OZZ3147" s="45"/>
      <c r="PAA3147" s="45"/>
      <c r="PAB3147" s="45"/>
      <c r="PAC3147" s="45"/>
      <c r="PAD3147" s="45"/>
      <c r="PAE3147" s="45"/>
      <c r="PAF3147" s="45"/>
      <c r="PAG3147" s="45"/>
      <c r="PAH3147" s="45"/>
      <c r="PAI3147" s="45"/>
      <c r="PAJ3147" s="45"/>
      <c r="PAK3147" s="45"/>
      <c r="PAL3147" s="45"/>
      <c r="PAM3147" s="45"/>
      <c r="PAN3147" s="45"/>
      <c r="PAO3147" s="45"/>
      <c r="PAP3147" s="45"/>
      <c r="PAQ3147" s="45"/>
      <c r="PAR3147" s="45"/>
      <c r="PAS3147" s="45"/>
      <c r="PAT3147" s="45"/>
      <c r="PAU3147" s="45"/>
      <c r="PAV3147" s="45"/>
      <c r="PAW3147" s="45"/>
      <c r="PAX3147" s="45"/>
      <c r="PAY3147" s="45"/>
      <c r="PAZ3147" s="45"/>
      <c r="PBA3147" s="45"/>
      <c r="PBB3147" s="45"/>
      <c r="PBC3147" s="45"/>
      <c r="PBD3147" s="45"/>
      <c r="PBE3147" s="45"/>
      <c r="PBF3147" s="45"/>
      <c r="PBG3147" s="45"/>
      <c r="PBH3147" s="45"/>
      <c r="PBI3147" s="45"/>
      <c r="PBJ3147" s="45"/>
      <c r="PBK3147" s="45"/>
      <c r="PBL3147" s="45"/>
      <c r="PBM3147" s="45"/>
      <c r="PBN3147" s="45"/>
      <c r="PBO3147" s="45"/>
      <c r="PBP3147" s="45"/>
      <c r="PBQ3147" s="45"/>
      <c r="PBR3147" s="45"/>
      <c r="PBS3147" s="45"/>
      <c r="PBT3147" s="45"/>
      <c r="PBU3147" s="45"/>
      <c r="PBV3147" s="45"/>
      <c r="PBW3147" s="45"/>
      <c r="PBX3147" s="45"/>
      <c r="PBY3147" s="45"/>
      <c r="PBZ3147" s="45"/>
      <c r="PCA3147" s="45"/>
      <c r="PCB3147" s="45"/>
      <c r="PCC3147" s="45"/>
      <c r="PCD3147" s="45"/>
      <c r="PCE3147" s="45"/>
      <c r="PCF3147" s="45"/>
      <c r="PCG3147" s="45"/>
      <c r="PCH3147" s="45"/>
      <c r="PCI3147" s="45"/>
      <c r="PCJ3147" s="45"/>
      <c r="PCK3147" s="45"/>
      <c r="PCL3147" s="45"/>
      <c r="PCM3147" s="45"/>
      <c r="PCN3147" s="45"/>
      <c r="PCO3147" s="45"/>
      <c r="PCP3147" s="45"/>
      <c r="PCQ3147" s="45"/>
      <c r="PCR3147" s="45"/>
      <c r="PCS3147" s="45"/>
      <c r="PCT3147" s="45"/>
      <c r="PCU3147" s="45"/>
      <c r="PCV3147" s="45"/>
      <c r="PCW3147" s="45"/>
      <c r="PCX3147" s="45"/>
      <c r="PCY3147" s="45"/>
      <c r="PCZ3147" s="45"/>
      <c r="PDA3147" s="45"/>
      <c r="PDB3147" s="45"/>
      <c r="PDC3147" s="45"/>
      <c r="PDD3147" s="45"/>
      <c r="PDE3147" s="45"/>
      <c r="PDF3147" s="45"/>
      <c r="PDG3147" s="45"/>
      <c r="PDH3147" s="45"/>
      <c r="PDI3147" s="45"/>
      <c r="PDJ3147" s="45"/>
      <c r="PDK3147" s="45"/>
      <c r="PDL3147" s="45"/>
      <c r="PDM3147" s="45"/>
      <c r="PDN3147" s="45"/>
      <c r="PDO3147" s="45"/>
      <c r="PDP3147" s="45"/>
      <c r="PDQ3147" s="45"/>
      <c r="PDR3147" s="45"/>
      <c r="PDS3147" s="45"/>
      <c r="PDT3147" s="45"/>
      <c r="PDU3147" s="45"/>
      <c r="PDV3147" s="45"/>
      <c r="PDW3147" s="45"/>
      <c r="PDX3147" s="45"/>
      <c r="PDY3147" s="45"/>
      <c r="PDZ3147" s="45"/>
      <c r="PEA3147" s="45"/>
      <c r="PEB3147" s="45"/>
      <c r="PEC3147" s="45"/>
      <c r="PED3147" s="45"/>
      <c r="PEE3147" s="45"/>
      <c r="PEF3147" s="45"/>
      <c r="PEG3147" s="45"/>
      <c r="PEH3147" s="45"/>
      <c r="PEI3147" s="45"/>
      <c r="PEJ3147" s="45"/>
      <c r="PEK3147" s="45"/>
      <c r="PEL3147" s="45"/>
      <c r="PEM3147" s="45"/>
      <c r="PEN3147" s="45"/>
      <c r="PEO3147" s="45"/>
      <c r="PEP3147" s="45"/>
      <c r="PEQ3147" s="45"/>
      <c r="PER3147" s="45"/>
      <c r="PES3147" s="45"/>
      <c r="PET3147" s="45"/>
      <c r="PEU3147" s="45"/>
      <c r="PEV3147" s="45"/>
      <c r="PEW3147" s="45"/>
      <c r="PEX3147" s="45"/>
      <c r="PEY3147" s="45"/>
      <c r="PEZ3147" s="45"/>
      <c r="PFA3147" s="45"/>
      <c r="PFB3147" s="45"/>
      <c r="PFC3147" s="45"/>
      <c r="PFD3147" s="45"/>
      <c r="PFE3147" s="45"/>
      <c r="PFF3147" s="45"/>
      <c r="PFG3147" s="45"/>
      <c r="PFH3147" s="45"/>
      <c r="PFI3147" s="45"/>
      <c r="PFJ3147" s="45"/>
      <c r="PFK3147" s="45"/>
      <c r="PFL3147" s="45"/>
      <c r="PFM3147" s="45"/>
      <c r="PFN3147" s="45"/>
      <c r="PFO3147" s="45"/>
      <c r="PFP3147" s="45"/>
      <c r="PFQ3147" s="45"/>
      <c r="PFR3147" s="45"/>
      <c r="PFS3147" s="45"/>
      <c r="PFT3147" s="45"/>
      <c r="PFU3147" s="45"/>
      <c r="PFV3147" s="45"/>
      <c r="PFW3147" s="45"/>
      <c r="PFX3147" s="45"/>
      <c r="PFY3147" s="45"/>
      <c r="PFZ3147" s="45"/>
      <c r="PGA3147" s="45"/>
      <c r="PGB3147" s="45"/>
      <c r="PGC3147" s="45"/>
      <c r="PGD3147" s="45"/>
      <c r="PGE3147" s="45"/>
      <c r="PGF3147" s="45"/>
      <c r="PGG3147" s="45"/>
      <c r="PGH3147" s="45"/>
      <c r="PGI3147" s="45"/>
      <c r="PGJ3147" s="45"/>
      <c r="PGK3147" s="45"/>
      <c r="PGL3147" s="45"/>
      <c r="PGM3147" s="45"/>
      <c r="PGN3147" s="45"/>
      <c r="PGO3147" s="45"/>
      <c r="PGP3147" s="45"/>
      <c r="PGQ3147" s="45"/>
      <c r="PGR3147" s="45"/>
      <c r="PGS3147" s="45"/>
      <c r="PGT3147" s="45"/>
      <c r="PGU3147" s="45"/>
      <c r="PGV3147" s="45"/>
      <c r="PGW3147" s="45"/>
      <c r="PGX3147" s="45"/>
      <c r="PGY3147" s="45"/>
      <c r="PGZ3147" s="45"/>
      <c r="PHA3147" s="45"/>
      <c r="PHB3147" s="45"/>
      <c r="PHC3147" s="45"/>
      <c r="PHD3147" s="45"/>
      <c r="PHE3147" s="45"/>
      <c r="PHF3147" s="45"/>
      <c r="PHG3147" s="45"/>
      <c r="PHH3147" s="45"/>
      <c r="PHI3147" s="45"/>
      <c r="PHJ3147" s="45"/>
      <c r="PHK3147" s="45"/>
      <c r="PHL3147" s="45"/>
      <c r="PHM3147" s="45"/>
      <c r="PHN3147" s="45"/>
      <c r="PHO3147" s="45"/>
      <c r="PHP3147" s="45"/>
      <c r="PHQ3147" s="45"/>
      <c r="PHR3147" s="45"/>
      <c r="PHS3147" s="45"/>
      <c r="PHT3147" s="45"/>
      <c r="PHU3147" s="45"/>
      <c r="PHV3147" s="45"/>
      <c r="PHW3147" s="45"/>
      <c r="PHX3147" s="45"/>
      <c r="PHY3147" s="45"/>
      <c r="PHZ3147" s="45"/>
      <c r="PIA3147" s="45"/>
      <c r="PIB3147" s="45"/>
      <c r="PIC3147" s="45"/>
      <c r="PID3147" s="45"/>
      <c r="PIE3147" s="45"/>
      <c r="PIF3147" s="45"/>
      <c r="PIG3147" s="45"/>
      <c r="PIH3147" s="45"/>
      <c r="PII3147" s="45"/>
      <c r="PIJ3147" s="45"/>
      <c r="PIK3147" s="45"/>
      <c r="PIL3147" s="45"/>
      <c r="PIM3147" s="45"/>
      <c r="PIN3147" s="45"/>
      <c r="PIO3147" s="45"/>
      <c r="PIP3147" s="45"/>
      <c r="PIQ3147" s="45"/>
      <c r="PIR3147" s="45"/>
      <c r="PIS3147" s="45"/>
      <c r="PIT3147" s="45"/>
      <c r="PIU3147" s="45"/>
      <c r="PIV3147" s="45"/>
      <c r="PIW3147" s="45"/>
      <c r="PIX3147" s="45"/>
      <c r="PIY3147" s="45"/>
      <c r="PIZ3147" s="45"/>
      <c r="PJA3147" s="45"/>
      <c r="PJB3147" s="45"/>
      <c r="PJC3147" s="45"/>
      <c r="PJD3147" s="45"/>
      <c r="PJE3147" s="45"/>
      <c r="PJF3147" s="45"/>
      <c r="PJG3147" s="45"/>
      <c r="PJH3147" s="45"/>
      <c r="PJI3147" s="45"/>
      <c r="PJJ3147" s="45"/>
      <c r="PJK3147" s="45"/>
      <c r="PJL3147" s="45"/>
      <c r="PJM3147" s="45"/>
      <c r="PJN3147" s="45"/>
      <c r="PJO3147" s="45"/>
      <c r="PJP3147" s="45"/>
      <c r="PJQ3147" s="45"/>
      <c r="PJR3147" s="45"/>
      <c r="PJS3147" s="45"/>
      <c r="PJT3147" s="45"/>
      <c r="PJU3147" s="45"/>
      <c r="PJV3147" s="45"/>
      <c r="PJW3147" s="45"/>
      <c r="PJX3147" s="45"/>
      <c r="PJY3147" s="45"/>
      <c r="PJZ3147" s="45"/>
      <c r="PKA3147" s="45"/>
      <c r="PKB3147" s="45"/>
      <c r="PKC3147" s="45"/>
      <c r="PKD3147" s="45"/>
      <c r="PKE3147" s="45"/>
      <c r="PKF3147" s="45"/>
      <c r="PKG3147" s="45"/>
      <c r="PKH3147" s="45"/>
      <c r="PKI3147" s="45"/>
      <c r="PKJ3147" s="45"/>
      <c r="PKK3147" s="45"/>
      <c r="PKL3147" s="45"/>
      <c r="PKM3147" s="45"/>
      <c r="PKN3147" s="45"/>
      <c r="PKO3147" s="45"/>
      <c r="PKP3147" s="45"/>
      <c r="PKQ3147" s="45"/>
      <c r="PKR3147" s="45"/>
      <c r="PKS3147" s="45"/>
      <c r="PKT3147" s="45"/>
      <c r="PKU3147" s="45"/>
      <c r="PKV3147" s="45"/>
      <c r="PKW3147" s="45"/>
      <c r="PKX3147" s="45"/>
      <c r="PKY3147" s="45"/>
      <c r="PKZ3147" s="45"/>
      <c r="PLA3147" s="45"/>
      <c r="PLB3147" s="45"/>
      <c r="PLC3147" s="45"/>
      <c r="PLD3147" s="45"/>
      <c r="PLE3147" s="45"/>
      <c r="PLF3147" s="45"/>
      <c r="PLG3147" s="45"/>
      <c r="PLH3147" s="45"/>
      <c r="PLI3147" s="45"/>
      <c r="PLJ3147" s="45"/>
      <c r="PLK3147" s="45"/>
      <c r="PLL3147" s="45"/>
      <c r="PLM3147" s="45"/>
      <c r="PLN3147" s="45"/>
      <c r="PLO3147" s="45"/>
      <c r="PLP3147" s="45"/>
      <c r="PLQ3147" s="45"/>
      <c r="PLR3147" s="45"/>
      <c r="PLS3147" s="45"/>
      <c r="PLT3147" s="45"/>
      <c r="PLU3147" s="45"/>
      <c r="PLV3147" s="45"/>
      <c r="PLW3147" s="45"/>
      <c r="PLX3147" s="45"/>
      <c r="PLY3147" s="45"/>
      <c r="PLZ3147" s="45"/>
      <c r="PMA3147" s="45"/>
      <c r="PMB3147" s="45"/>
      <c r="PMC3147" s="45"/>
      <c r="PMD3147" s="45"/>
      <c r="PME3147" s="45"/>
      <c r="PMF3147" s="45"/>
      <c r="PMG3147" s="45"/>
      <c r="PMH3147" s="45"/>
      <c r="PMI3147" s="45"/>
      <c r="PMJ3147" s="45"/>
      <c r="PMK3147" s="45"/>
      <c r="PML3147" s="45"/>
      <c r="PMM3147" s="45"/>
      <c r="PMN3147" s="45"/>
      <c r="PMO3147" s="45"/>
      <c r="PMP3147" s="45"/>
      <c r="PMQ3147" s="45"/>
      <c r="PMR3147" s="45"/>
      <c r="PMS3147" s="45"/>
      <c r="PMT3147" s="45"/>
      <c r="PMU3147" s="45"/>
      <c r="PMV3147" s="45"/>
      <c r="PMW3147" s="45"/>
      <c r="PMX3147" s="45"/>
      <c r="PMY3147" s="45"/>
      <c r="PMZ3147" s="45"/>
      <c r="PNA3147" s="45"/>
      <c r="PNB3147" s="45"/>
      <c r="PNC3147" s="45"/>
      <c r="PND3147" s="45"/>
      <c r="PNE3147" s="45"/>
      <c r="PNF3147" s="45"/>
      <c r="PNG3147" s="45"/>
      <c r="PNH3147" s="45"/>
      <c r="PNI3147" s="45"/>
      <c r="PNJ3147" s="45"/>
      <c r="PNK3147" s="45"/>
      <c r="PNL3147" s="45"/>
      <c r="PNM3147" s="45"/>
      <c r="PNN3147" s="45"/>
      <c r="PNO3147" s="45"/>
      <c r="PNP3147" s="45"/>
      <c r="PNQ3147" s="45"/>
      <c r="PNR3147" s="45"/>
      <c r="PNS3147" s="45"/>
      <c r="PNT3147" s="45"/>
      <c r="PNU3147" s="45"/>
      <c r="PNV3147" s="45"/>
      <c r="PNW3147" s="45"/>
      <c r="PNX3147" s="45"/>
      <c r="PNY3147" s="45"/>
      <c r="PNZ3147" s="45"/>
      <c r="POA3147" s="45"/>
      <c r="POB3147" s="45"/>
      <c r="POC3147" s="45"/>
      <c r="POD3147" s="45"/>
      <c r="POE3147" s="45"/>
      <c r="POF3147" s="45"/>
      <c r="POG3147" s="45"/>
      <c r="POH3147" s="45"/>
      <c r="POI3147" s="45"/>
      <c r="POJ3147" s="45"/>
      <c r="POK3147" s="45"/>
      <c r="POL3147" s="45"/>
      <c r="POM3147" s="45"/>
      <c r="PON3147" s="45"/>
      <c r="POO3147" s="45"/>
      <c r="POP3147" s="45"/>
      <c r="POQ3147" s="45"/>
      <c r="POR3147" s="45"/>
      <c r="POS3147" s="45"/>
      <c r="POT3147" s="45"/>
      <c r="POU3147" s="45"/>
      <c r="POV3147" s="45"/>
      <c r="POW3147" s="45"/>
      <c r="POX3147" s="45"/>
      <c r="POY3147" s="45"/>
      <c r="POZ3147" s="45"/>
      <c r="PPA3147" s="45"/>
      <c r="PPB3147" s="45"/>
      <c r="PPC3147" s="45"/>
      <c r="PPD3147" s="45"/>
      <c r="PPE3147" s="45"/>
      <c r="PPF3147" s="45"/>
      <c r="PPG3147" s="45"/>
      <c r="PPH3147" s="45"/>
      <c r="PPI3147" s="45"/>
      <c r="PPJ3147" s="45"/>
      <c r="PPK3147" s="45"/>
      <c r="PPL3147" s="45"/>
      <c r="PPM3147" s="45"/>
      <c r="PPN3147" s="45"/>
      <c r="PPO3147" s="45"/>
      <c r="PPP3147" s="45"/>
      <c r="PPQ3147" s="45"/>
      <c r="PPR3147" s="45"/>
      <c r="PPS3147" s="45"/>
      <c r="PPT3147" s="45"/>
      <c r="PPU3147" s="45"/>
      <c r="PPV3147" s="45"/>
      <c r="PPW3147" s="45"/>
      <c r="PPX3147" s="45"/>
      <c r="PPY3147" s="45"/>
      <c r="PPZ3147" s="45"/>
      <c r="PQA3147" s="45"/>
      <c r="PQB3147" s="45"/>
      <c r="PQC3147" s="45"/>
      <c r="PQD3147" s="45"/>
      <c r="PQE3147" s="45"/>
      <c r="PQF3147" s="45"/>
      <c r="PQG3147" s="45"/>
      <c r="PQH3147" s="45"/>
      <c r="PQI3147" s="45"/>
      <c r="PQJ3147" s="45"/>
      <c r="PQK3147" s="45"/>
      <c r="PQL3147" s="45"/>
      <c r="PQM3147" s="45"/>
      <c r="PQN3147" s="45"/>
      <c r="PQO3147" s="45"/>
      <c r="PQP3147" s="45"/>
      <c r="PQQ3147" s="45"/>
      <c r="PQR3147" s="45"/>
      <c r="PQS3147" s="45"/>
      <c r="PQT3147" s="45"/>
      <c r="PQU3147" s="45"/>
      <c r="PQV3147" s="45"/>
      <c r="PQW3147" s="45"/>
      <c r="PQX3147" s="45"/>
      <c r="PQY3147" s="45"/>
      <c r="PQZ3147" s="45"/>
      <c r="PRA3147" s="45"/>
      <c r="PRB3147" s="45"/>
      <c r="PRC3147" s="45"/>
      <c r="PRD3147" s="45"/>
      <c r="PRE3147" s="45"/>
      <c r="PRF3147" s="45"/>
      <c r="PRG3147" s="45"/>
      <c r="PRH3147" s="45"/>
      <c r="PRI3147" s="45"/>
      <c r="PRJ3147" s="45"/>
      <c r="PRK3147" s="45"/>
      <c r="PRL3147" s="45"/>
      <c r="PRM3147" s="45"/>
      <c r="PRN3147" s="45"/>
      <c r="PRO3147" s="45"/>
      <c r="PRP3147" s="45"/>
      <c r="PRQ3147" s="45"/>
      <c r="PRR3147" s="45"/>
      <c r="PRS3147" s="45"/>
      <c r="PRT3147" s="45"/>
      <c r="PRU3147" s="45"/>
      <c r="PRV3147" s="45"/>
      <c r="PRW3147" s="45"/>
      <c r="PRX3147" s="45"/>
      <c r="PRY3147" s="45"/>
      <c r="PRZ3147" s="45"/>
      <c r="PSA3147" s="45"/>
      <c r="PSB3147" s="45"/>
      <c r="PSC3147" s="45"/>
      <c r="PSD3147" s="45"/>
      <c r="PSE3147" s="45"/>
      <c r="PSF3147" s="45"/>
      <c r="PSG3147" s="45"/>
      <c r="PSH3147" s="45"/>
      <c r="PSI3147" s="45"/>
      <c r="PSJ3147" s="45"/>
      <c r="PSK3147" s="45"/>
      <c r="PSL3147" s="45"/>
      <c r="PSM3147" s="45"/>
      <c r="PSN3147" s="45"/>
      <c r="PSO3147" s="45"/>
      <c r="PSP3147" s="45"/>
      <c r="PSQ3147" s="45"/>
      <c r="PSR3147" s="45"/>
      <c r="PSS3147" s="45"/>
      <c r="PST3147" s="45"/>
      <c r="PSU3147" s="45"/>
      <c r="PSV3147" s="45"/>
      <c r="PSW3147" s="45"/>
      <c r="PSX3147" s="45"/>
      <c r="PSY3147" s="45"/>
      <c r="PSZ3147" s="45"/>
      <c r="PTA3147" s="45"/>
      <c r="PTB3147" s="45"/>
      <c r="PTC3147" s="45"/>
      <c r="PTD3147" s="45"/>
      <c r="PTE3147" s="45"/>
      <c r="PTF3147" s="45"/>
      <c r="PTG3147" s="45"/>
      <c r="PTH3147" s="45"/>
      <c r="PTI3147" s="45"/>
      <c r="PTJ3147" s="45"/>
      <c r="PTK3147" s="45"/>
      <c r="PTL3147" s="45"/>
      <c r="PTM3147" s="45"/>
      <c r="PTN3147" s="45"/>
      <c r="PTO3147" s="45"/>
      <c r="PTP3147" s="45"/>
      <c r="PTQ3147" s="45"/>
      <c r="PTR3147" s="45"/>
      <c r="PTS3147" s="45"/>
      <c r="PTT3147" s="45"/>
      <c r="PTU3147" s="45"/>
      <c r="PTV3147" s="45"/>
      <c r="PTW3147" s="45"/>
      <c r="PTX3147" s="45"/>
      <c r="PTY3147" s="45"/>
      <c r="PTZ3147" s="45"/>
      <c r="PUA3147" s="45"/>
      <c r="PUB3147" s="45"/>
      <c r="PUC3147" s="45"/>
      <c r="PUD3147" s="45"/>
      <c r="PUE3147" s="45"/>
      <c r="PUF3147" s="45"/>
      <c r="PUG3147" s="45"/>
      <c r="PUH3147" s="45"/>
      <c r="PUI3147" s="45"/>
      <c r="PUJ3147" s="45"/>
      <c r="PUK3147" s="45"/>
      <c r="PUL3147" s="45"/>
      <c r="PUM3147" s="45"/>
      <c r="PUN3147" s="45"/>
      <c r="PUO3147" s="45"/>
      <c r="PUP3147" s="45"/>
      <c r="PUQ3147" s="45"/>
      <c r="PUR3147" s="45"/>
      <c r="PUS3147" s="45"/>
      <c r="PUT3147" s="45"/>
      <c r="PUU3147" s="45"/>
      <c r="PUV3147" s="45"/>
      <c r="PUW3147" s="45"/>
      <c r="PUX3147" s="45"/>
      <c r="PUY3147" s="45"/>
      <c r="PUZ3147" s="45"/>
      <c r="PVA3147" s="45"/>
      <c r="PVB3147" s="45"/>
      <c r="PVC3147" s="45"/>
      <c r="PVD3147" s="45"/>
      <c r="PVE3147" s="45"/>
      <c r="PVF3147" s="45"/>
      <c r="PVG3147" s="45"/>
      <c r="PVH3147" s="45"/>
      <c r="PVI3147" s="45"/>
      <c r="PVJ3147" s="45"/>
      <c r="PVK3147" s="45"/>
      <c r="PVL3147" s="45"/>
      <c r="PVM3147" s="45"/>
      <c r="PVN3147" s="45"/>
      <c r="PVO3147" s="45"/>
      <c r="PVP3147" s="45"/>
      <c r="PVQ3147" s="45"/>
      <c r="PVR3147" s="45"/>
      <c r="PVS3147" s="45"/>
      <c r="PVT3147" s="45"/>
      <c r="PVU3147" s="45"/>
      <c r="PVV3147" s="45"/>
      <c r="PVW3147" s="45"/>
      <c r="PVX3147" s="45"/>
      <c r="PVY3147" s="45"/>
      <c r="PVZ3147" s="45"/>
      <c r="PWA3147" s="45"/>
      <c r="PWB3147" s="45"/>
      <c r="PWC3147" s="45"/>
      <c r="PWD3147" s="45"/>
      <c r="PWE3147" s="45"/>
      <c r="PWF3147" s="45"/>
      <c r="PWG3147" s="45"/>
      <c r="PWH3147" s="45"/>
      <c r="PWI3147" s="45"/>
      <c r="PWJ3147" s="45"/>
      <c r="PWK3147" s="45"/>
      <c r="PWL3147" s="45"/>
      <c r="PWM3147" s="45"/>
      <c r="PWN3147" s="45"/>
      <c r="PWO3147" s="45"/>
      <c r="PWP3147" s="45"/>
      <c r="PWQ3147" s="45"/>
      <c r="PWR3147" s="45"/>
      <c r="PWS3147" s="45"/>
      <c r="PWT3147" s="45"/>
      <c r="PWU3147" s="45"/>
      <c r="PWV3147" s="45"/>
      <c r="PWW3147" s="45"/>
      <c r="PWX3147" s="45"/>
      <c r="PWY3147" s="45"/>
      <c r="PWZ3147" s="45"/>
      <c r="PXA3147" s="45"/>
      <c r="PXB3147" s="45"/>
      <c r="PXC3147" s="45"/>
      <c r="PXD3147" s="45"/>
      <c r="PXE3147" s="45"/>
      <c r="PXF3147" s="45"/>
      <c r="PXG3147" s="45"/>
      <c r="PXH3147" s="45"/>
      <c r="PXI3147" s="45"/>
      <c r="PXJ3147" s="45"/>
      <c r="PXK3147" s="45"/>
      <c r="PXL3147" s="45"/>
      <c r="PXM3147" s="45"/>
      <c r="PXN3147" s="45"/>
      <c r="PXO3147" s="45"/>
      <c r="PXP3147" s="45"/>
      <c r="PXQ3147" s="45"/>
      <c r="PXR3147" s="45"/>
      <c r="PXS3147" s="45"/>
      <c r="PXT3147" s="45"/>
      <c r="PXU3147" s="45"/>
      <c r="PXV3147" s="45"/>
      <c r="PXW3147" s="45"/>
      <c r="PXX3147" s="45"/>
      <c r="PXY3147" s="45"/>
      <c r="PXZ3147" s="45"/>
      <c r="PYA3147" s="45"/>
      <c r="PYB3147" s="45"/>
      <c r="PYC3147" s="45"/>
      <c r="PYD3147" s="45"/>
      <c r="PYE3147" s="45"/>
      <c r="PYF3147" s="45"/>
      <c r="PYG3147" s="45"/>
      <c r="PYH3147" s="45"/>
      <c r="PYI3147" s="45"/>
      <c r="PYJ3147" s="45"/>
      <c r="PYK3147" s="45"/>
      <c r="PYL3147" s="45"/>
      <c r="PYM3147" s="45"/>
      <c r="PYN3147" s="45"/>
      <c r="PYO3147" s="45"/>
      <c r="PYP3147" s="45"/>
      <c r="PYQ3147" s="45"/>
      <c r="PYR3147" s="45"/>
      <c r="PYS3147" s="45"/>
      <c r="PYT3147" s="45"/>
      <c r="PYU3147" s="45"/>
      <c r="PYV3147" s="45"/>
      <c r="PYW3147" s="45"/>
      <c r="PYX3147" s="45"/>
      <c r="PYY3147" s="45"/>
      <c r="PYZ3147" s="45"/>
      <c r="PZA3147" s="45"/>
      <c r="PZB3147" s="45"/>
      <c r="PZC3147" s="45"/>
      <c r="PZD3147" s="45"/>
      <c r="PZE3147" s="45"/>
      <c r="PZF3147" s="45"/>
      <c r="PZG3147" s="45"/>
      <c r="PZH3147" s="45"/>
      <c r="PZI3147" s="45"/>
      <c r="PZJ3147" s="45"/>
      <c r="PZK3147" s="45"/>
      <c r="PZL3147" s="45"/>
      <c r="PZM3147" s="45"/>
      <c r="PZN3147" s="45"/>
      <c r="PZO3147" s="45"/>
      <c r="PZP3147" s="45"/>
      <c r="PZQ3147" s="45"/>
      <c r="PZR3147" s="45"/>
      <c r="PZS3147" s="45"/>
      <c r="PZT3147" s="45"/>
      <c r="PZU3147" s="45"/>
      <c r="PZV3147" s="45"/>
      <c r="PZW3147" s="45"/>
      <c r="PZX3147" s="45"/>
      <c r="PZY3147" s="45"/>
      <c r="PZZ3147" s="45"/>
      <c r="QAA3147" s="45"/>
      <c r="QAB3147" s="45"/>
      <c r="QAC3147" s="45"/>
      <c r="QAD3147" s="45"/>
      <c r="QAE3147" s="45"/>
      <c r="QAF3147" s="45"/>
      <c r="QAG3147" s="45"/>
      <c r="QAH3147" s="45"/>
      <c r="QAI3147" s="45"/>
      <c r="QAJ3147" s="45"/>
      <c r="QAK3147" s="45"/>
      <c r="QAL3147" s="45"/>
      <c r="QAM3147" s="45"/>
      <c r="QAN3147" s="45"/>
      <c r="QAO3147" s="45"/>
      <c r="QAP3147" s="45"/>
      <c r="QAQ3147" s="45"/>
      <c r="QAR3147" s="45"/>
      <c r="QAS3147" s="45"/>
      <c r="QAT3147" s="45"/>
      <c r="QAU3147" s="45"/>
      <c r="QAV3147" s="45"/>
      <c r="QAW3147" s="45"/>
      <c r="QAX3147" s="45"/>
      <c r="QAY3147" s="45"/>
      <c r="QAZ3147" s="45"/>
      <c r="QBA3147" s="45"/>
      <c r="QBB3147" s="45"/>
      <c r="QBC3147" s="45"/>
      <c r="QBD3147" s="45"/>
      <c r="QBE3147" s="45"/>
      <c r="QBF3147" s="45"/>
      <c r="QBG3147" s="45"/>
      <c r="QBH3147" s="45"/>
      <c r="QBI3147" s="45"/>
      <c r="QBJ3147" s="45"/>
      <c r="QBK3147" s="45"/>
      <c r="QBL3147" s="45"/>
      <c r="QBM3147" s="45"/>
      <c r="QBN3147" s="45"/>
      <c r="QBO3147" s="45"/>
      <c r="QBP3147" s="45"/>
      <c r="QBQ3147" s="45"/>
      <c r="QBR3147" s="45"/>
      <c r="QBS3147" s="45"/>
      <c r="QBT3147" s="45"/>
      <c r="QBU3147" s="45"/>
      <c r="QBV3147" s="45"/>
      <c r="QBW3147" s="45"/>
      <c r="QBX3147" s="45"/>
      <c r="QBY3147" s="45"/>
      <c r="QBZ3147" s="45"/>
      <c r="QCA3147" s="45"/>
      <c r="QCB3147" s="45"/>
      <c r="QCC3147" s="45"/>
      <c r="QCD3147" s="45"/>
      <c r="QCE3147" s="45"/>
      <c r="QCF3147" s="45"/>
      <c r="QCG3147" s="45"/>
      <c r="QCH3147" s="45"/>
      <c r="QCI3147" s="45"/>
      <c r="QCJ3147" s="45"/>
      <c r="QCK3147" s="45"/>
      <c r="QCL3147" s="45"/>
      <c r="QCM3147" s="45"/>
      <c r="QCN3147" s="45"/>
      <c r="QCO3147" s="45"/>
      <c r="QCP3147" s="45"/>
      <c r="QCQ3147" s="45"/>
      <c r="QCR3147" s="45"/>
      <c r="QCS3147" s="45"/>
      <c r="QCT3147" s="45"/>
      <c r="QCU3147" s="45"/>
      <c r="QCV3147" s="45"/>
      <c r="QCW3147" s="45"/>
      <c r="QCX3147" s="45"/>
      <c r="QCY3147" s="45"/>
      <c r="QCZ3147" s="45"/>
      <c r="QDA3147" s="45"/>
      <c r="QDB3147" s="45"/>
      <c r="QDC3147" s="45"/>
      <c r="QDD3147" s="45"/>
      <c r="QDE3147" s="45"/>
      <c r="QDF3147" s="45"/>
      <c r="QDG3147" s="45"/>
      <c r="QDH3147" s="45"/>
      <c r="QDI3147" s="45"/>
      <c r="QDJ3147" s="45"/>
      <c r="QDK3147" s="45"/>
      <c r="QDL3147" s="45"/>
      <c r="QDM3147" s="45"/>
      <c r="QDN3147" s="45"/>
      <c r="QDO3147" s="45"/>
      <c r="QDP3147" s="45"/>
      <c r="QDQ3147" s="45"/>
      <c r="QDR3147" s="45"/>
      <c r="QDS3147" s="45"/>
      <c r="QDT3147" s="45"/>
      <c r="QDU3147" s="45"/>
      <c r="QDV3147" s="45"/>
      <c r="QDW3147" s="45"/>
      <c r="QDX3147" s="45"/>
      <c r="QDY3147" s="45"/>
      <c r="QDZ3147" s="45"/>
      <c r="QEA3147" s="45"/>
      <c r="QEB3147" s="45"/>
      <c r="QEC3147" s="45"/>
      <c r="QED3147" s="45"/>
      <c r="QEE3147" s="45"/>
      <c r="QEF3147" s="45"/>
      <c r="QEG3147" s="45"/>
      <c r="QEH3147" s="45"/>
      <c r="QEI3147" s="45"/>
      <c r="QEJ3147" s="45"/>
      <c r="QEK3147" s="45"/>
      <c r="QEL3147" s="45"/>
      <c r="QEM3147" s="45"/>
      <c r="QEN3147" s="45"/>
      <c r="QEO3147" s="45"/>
      <c r="QEP3147" s="45"/>
      <c r="QEQ3147" s="45"/>
      <c r="QER3147" s="45"/>
      <c r="QES3147" s="45"/>
      <c r="QET3147" s="45"/>
      <c r="QEU3147" s="45"/>
      <c r="QEV3147" s="45"/>
      <c r="QEW3147" s="45"/>
      <c r="QEX3147" s="45"/>
      <c r="QEY3147" s="45"/>
      <c r="QEZ3147" s="45"/>
      <c r="QFA3147" s="45"/>
      <c r="QFB3147" s="45"/>
      <c r="QFC3147" s="45"/>
      <c r="QFD3147" s="45"/>
      <c r="QFE3147" s="45"/>
      <c r="QFF3147" s="45"/>
      <c r="QFG3147" s="45"/>
      <c r="QFH3147" s="45"/>
      <c r="QFI3147" s="45"/>
      <c r="QFJ3147" s="45"/>
      <c r="QFK3147" s="45"/>
      <c r="QFL3147" s="45"/>
      <c r="QFM3147" s="45"/>
      <c r="QFN3147" s="45"/>
      <c r="QFO3147" s="45"/>
      <c r="QFP3147" s="45"/>
      <c r="QFQ3147" s="45"/>
      <c r="QFR3147" s="45"/>
      <c r="QFS3147" s="45"/>
      <c r="QFT3147" s="45"/>
      <c r="QFU3147" s="45"/>
      <c r="QFV3147" s="45"/>
      <c r="QFW3147" s="45"/>
      <c r="QFX3147" s="45"/>
      <c r="QFY3147" s="45"/>
      <c r="QFZ3147" s="45"/>
      <c r="QGA3147" s="45"/>
      <c r="QGB3147" s="45"/>
      <c r="QGC3147" s="45"/>
      <c r="QGD3147" s="45"/>
      <c r="QGE3147" s="45"/>
      <c r="QGF3147" s="45"/>
      <c r="QGG3147" s="45"/>
      <c r="QGH3147" s="45"/>
      <c r="QGI3147" s="45"/>
      <c r="QGJ3147" s="45"/>
      <c r="QGK3147" s="45"/>
      <c r="QGL3147" s="45"/>
      <c r="QGM3147" s="45"/>
      <c r="QGN3147" s="45"/>
      <c r="QGO3147" s="45"/>
      <c r="QGP3147" s="45"/>
      <c r="QGQ3147" s="45"/>
      <c r="QGR3147" s="45"/>
      <c r="QGS3147" s="45"/>
      <c r="QGT3147" s="45"/>
      <c r="QGU3147" s="45"/>
      <c r="QGV3147" s="45"/>
      <c r="QGW3147" s="45"/>
      <c r="QGX3147" s="45"/>
      <c r="QGY3147" s="45"/>
      <c r="QGZ3147" s="45"/>
      <c r="QHA3147" s="45"/>
      <c r="QHB3147" s="45"/>
      <c r="QHC3147" s="45"/>
      <c r="QHD3147" s="45"/>
      <c r="QHE3147" s="45"/>
      <c r="QHF3147" s="45"/>
      <c r="QHG3147" s="45"/>
      <c r="QHH3147" s="45"/>
      <c r="QHI3147" s="45"/>
      <c r="QHJ3147" s="45"/>
      <c r="QHK3147" s="45"/>
      <c r="QHL3147" s="45"/>
      <c r="QHM3147" s="45"/>
      <c r="QHN3147" s="45"/>
      <c r="QHO3147" s="45"/>
      <c r="QHP3147" s="45"/>
      <c r="QHQ3147" s="45"/>
      <c r="QHR3147" s="45"/>
      <c r="QHS3147" s="45"/>
      <c r="QHT3147" s="45"/>
      <c r="QHU3147" s="45"/>
      <c r="QHV3147" s="45"/>
      <c r="QHW3147" s="45"/>
      <c r="QHX3147" s="45"/>
      <c r="QHY3147" s="45"/>
      <c r="QHZ3147" s="45"/>
      <c r="QIA3147" s="45"/>
      <c r="QIB3147" s="45"/>
      <c r="QIC3147" s="45"/>
      <c r="QID3147" s="45"/>
      <c r="QIE3147" s="45"/>
      <c r="QIF3147" s="45"/>
      <c r="QIG3147" s="45"/>
      <c r="QIH3147" s="45"/>
      <c r="QII3147" s="45"/>
      <c r="QIJ3147" s="45"/>
      <c r="QIK3147" s="45"/>
      <c r="QIL3147" s="45"/>
      <c r="QIM3147" s="45"/>
      <c r="QIN3147" s="45"/>
      <c r="QIO3147" s="45"/>
      <c r="QIP3147" s="45"/>
      <c r="QIQ3147" s="45"/>
      <c r="QIR3147" s="45"/>
      <c r="QIS3147" s="45"/>
      <c r="QIT3147" s="45"/>
      <c r="QIU3147" s="45"/>
      <c r="QIV3147" s="45"/>
      <c r="QIW3147" s="45"/>
      <c r="QIX3147" s="45"/>
      <c r="QIY3147" s="45"/>
      <c r="QIZ3147" s="45"/>
      <c r="QJA3147" s="45"/>
      <c r="QJB3147" s="45"/>
      <c r="QJC3147" s="45"/>
      <c r="QJD3147" s="45"/>
      <c r="QJE3147" s="45"/>
      <c r="QJF3147" s="45"/>
      <c r="QJG3147" s="45"/>
      <c r="QJH3147" s="45"/>
      <c r="QJI3147" s="45"/>
      <c r="QJJ3147" s="45"/>
      <c r="QJK3147" s="45"/>
      <c r="QJL3147" s="45"/>
      <c r="QJM3147" s="45"/>
      <c r="QJN3147" s="45"/>
      <c r="QJO3147" s="45"/>
      <c r="QJP3147" s="45"/>
      <c r="QJQ3147" s="45"/>
      <c r="QJR3147" s="45"/>
      <c r="QJS3147" s="45"/>
      <c r="QJT3147" s="45"/>
      <c r="QJU3147" s="45"/>
      <c r="QJV3147" s="45"/>
      <c r="QJW3147" s="45"/>
      <c r="QJX3147" s="45"/>
      <c r="QJY3147" s="45"/>
      <c r="QJZ3147" s="45"/>
      <c r="QKA3147" s="45"/>
      <c r="QKB3147" s="45"/>
      <c r="QKC3147" s="45"/>
      <c r="QKD3147" s="45"/>
      <c r="QKE3147" s="45"/>
      <c r="QKF3147" s="45"/>
      <c r="QKG3147" s="45"/>
      <c r="QKH3147" s="45"/>
      <c r="QKI3147" s="45"/>
      <c r="QKJ3147" s="45"/>
      <c r="QKK3147" s="45"/>
      <c r="QKL3147" s="45"/>
      <c r="QKM3147" s="45"/>
      <c r="QKN3147" s="45"/>
      <c r="QKO3147" s="45"/>
      <c r="QKP3147" s="45"/>
      <c r="QKQ3147" s="45"/>
      <c r="QKR3147" s="45"/>
      <c r="QKS3147" s="45"/>
      <c r="QKT3147" s="45"/>
      <c r="QKU3147" s="45"/>
      <c r="QKV3147" s="45"/>
      <c r="QKW3147" s="45"/>
      <c r="QKX3147" s="45"/>
      <c r="QKY3147" s="45"/>
      <c r="QKZ3147" s="45"/>
      <c r="QLA3147" s="45"/>
      <c r="QLB3147" s="45"/>
      <c r="QLC3147" s="45"/>
      <c r="QLD3147" s="45"/>
      <c r="QLE3147" s="45"/>
      <c r="QLF3147" s="45"/>
      <c r="QLG3147" s="45"/>
      <c r="QLH3147" s="45"/>
      <c r="QLI3147" s="45"/>
      <c r="QLJ3147" s="45"/>
      <c r="QLK3147" s="45"/>
      <c r="QLL3147" s="45"/>
      <c r="QLM3147" s="45"/>
      <c r="QLN3147" s="45"/>
      <c r="QLO3147" s="45"/>
      <c r="QLP3147" s="45"/>
      <c r="QLQ3147" s="45"/>
      <c r="QLR3147" s="45"/>
      <c r="QLS3147" s="45"/>
      <c r="QLT3147" s="45"/>
      <c r="QLU3147" s="45"/>
      <c r="QLV3147" s="45"/>
      <c r="QLW3147" s="45"/>
      <c r="QLX3147" s="45"/>
      <c r="QLY3147" s="45"/>
      <c r="QLZ3147" s="45"/>
      <c r="QMA3147" s="45"/>
      <c r="QMB3147" s="45"/>
      <c r="QMC3147" s="45"/>
      <c r="QMD3147" s="45"/>
      <c r="QME3147" s="45"/>
      <c r="QMF3147" s="45"/>
      <c r="QMG3147" s="45"/>
      <c r="QMH3147" s="45"/>
      <c r="QMI3147" s="45"/>
      <c r="QMJ3147" s="45"/>
      <c r="QMK3147" s="45"/>
      <c r="QML3147" s="45"/>
      <c r="QMM3147" s="45"/>
      <c r="QMN3147" s="45"/>
      <c r="QMO3147" s="45"/>
      <c r="QMP3147" s="45"/>
      <c r="QMQ3147" s="45"/>
      <c r="QMR3147" s="45"/>
      <c r="QMS3147" s="45"/>
      <c r="QMT3147" s="45"/>
      <c r="QMU3147" s="45"/>
      <c r="QMV3147" s="45"/>
      <c r="QMW3147" s="45"/>
      <c r="QMX3147" s="45"/>
      <c r="QMY3147" s="45"/>
      <c r="QMZ3147" s="45"/>
      <c r="QNA3147" s="45"/>
      <c r="QNB3147" s="45"/>
      <c r="QNC3147" s="45"/>
      <c r="QND3147" s="45"/>
      <c r="QNE3147" s="45"/>
      <c r="QNF3147" s="45"/>
      <c r="QNG3147" s="45"/>
      <c r="QNH3147" s="45"/>
      <c r="QNI3147" s="45"/>
      <c r="QNJ3147" s="45"/>
      <c r="QNK3147" s="45"/>
      <c r="QNL3147" s="45"/>
      <c r="QNM3147" s="45"/>
      <c r="QNN3147" s="45"/>
      <c r="QNO3147" s="45"/>
      <c r="QNP3147" s="45"/>
      <c r="QNQ3147" s="45"/>
      <c r="QNR3147" s="45"/>
      <c r="QNS3147" s="45"/>
      <c r="QNT3147" s="45"/>
      <c r="QNU3147" s="45"/>
      <c r="QNV3147" s="45"/>
      <c r="QNW3147" s="45"/>
      <c r="QNX3147" s="45"/>
      <c r="QNY3147" s="45"/>
      <c r="QNZ3147" s="45"/>
      <c r="QOA3147" s="45"/>
      <c r="QOB3147" s="45"/>
      <c r="QOC3147" s="45"/>
      <c r="QOD3147" s="45"/>
      <c r="QOE3147" s="45"/>
      <c r="QOF3147" s="45"/>
      <c r="QOG3147" s="45"/>
      <c r="QOH3147" s="45"/>
      <c r="QOI3147" s="45"/>
      <c r="QOJ3147" s="45"/>
      <c r="QOK3147" s="45"/>
      <c r="QOL3147" s="45"/>
      <c r="QOM3147" s="45"/>
      <c r="QON3147" s="45"/>
      <c r="QOO3147" s="45"/>
      <c r="QOP3147" s="45"/>
      <c r="QOQ3147" s="45"/>
      <c r="QOR3147" s="45"/>
      <c r="QOS3147" s="45"/>
      <c r="QOT3147" s="45"/>
      <c r="QOU3147" s="45"/>
      <c r="QOV3147" s="45"/>
      <c r="QOW3147" s="45"/>
      <c r="QOX3147" s="45"/>
      <c r="QOY3147" s="45"/>
      <c r="QOZ3147" s="45"/>
      <c r="QPA3147" s="45"/>
      <c r="QPB3147" s="45"/>
      <c r="QPC3147" s="45"/>
      <c r="QPD3147" s="45"/>
      <c r="QPE3147" s="45"/>
      <c r="QPF3147" s="45"/>
      <c r="QPG3147" s="45"/>
      <c r="QPH3147" s="45"/>
      <c r="QPI3147" s="45"/>
      <c r="QPJ3147" s="45"/>
      <c r="QPK3147" s="45"/>
      <c r="QPL3147" s="45"/>
      <c r="QPM3147" s="45"/>
      <c r="QPN3147" s="45"/>
      <c r="QPO3147" s="45"/>
      <c r="QPP3147" s="45"/>
      <c r="QPQ3147" s="45"/>
      <c r="QPR3147" s="45"/>
      <c r="QPS3147" s="45"/>
      <c r="QPT3147" s="45"/>
      <c r="QPU3147" s="45"/>
      <c r="QPV3147" s="45"/>
      <c r="QPW3147" s="45"/>
      <c r="QPX3147" s="45"/>
      <c r="QPY3147" s="45"/>
      <c r="QPZ3147" s="45"/>
      <c r="QQA3147" s="45"/>
      <c r="QQB3147" s="45"/>
      <c r="QQC3147" s="45"/>
      <c r="QQD3147" s="45"/>
      <c r="QQE3147" s="45"/>
      <c r="QQF3147" s="45"/>
      <c r="QQG3147" s="45"/>
      <c r="QQH3147" s="45"/>
      <c r="QQI3147" s="45"/>
      <c r="QQJ3147" s="45"/>
      <c r="QQK3147" s="45"/>
      <c r="QQL3147" s="45"/>
      <c r="QQM3147" s="45"/>
      <c r="QQN3147" s="45"/>
      <c r="QQO3147" s="45"/>
      <c r="QQP3147" s="45"/>
      <c r="QQQ3147" s="45"/>
      <c r="QQR3147" s="45"/>
      <c r="QQS3147" s="45"/>
      <c r="QQT3147" s="45"/>
      <c r="QQU3147" s="45"/>
      <c r="QQV3147" s="45"/>
      <c r="QQW3147" s="45"/>
      <c r="QQX3147" s="45"/>
      <c r="QQY3147" s="45"/>
      <c r="QQZ3147" s="45"/>
      <c r="QRA3147" s="45"/>
      <c r="QRB3147" s="45"/>
      <c r="QRC3147" s="45"/>
      <c r="QRD3147" s="45"/>
      <c r="QRE3147" s="45"/>
      <c r="QRF3147" s="45"/>
      <c r="QRG3147" s="45"/>
      <c r="QRH3147" s="45"/>
      <c r="QRI3147" s="45"/>
      <c r="QRJ3147" s="45"/>
      <c r="QRK3147" s="45"/>
      <c r="QRL3147" s="45"/>
      <c r="QRM3147" s="45"/>
      <c r="QRN3147" s="45"/>
      <c r="QRO3147" s="45"/>
      <c r="QRP3147" s="45"/>
      <c r="QRQ3147" s="45"/>
      <c r="QRR3147" s="45"/>
      <c r="QRS3147" s="45"/>
      <c r="QRT3147" s="45"/>
      <c r="QRU3147" s="45"/>
      <c r="QRV3147" s="45"/>
      <c r="QRW3147" s="45"/>
      <c r="QRX3147" s="45"/>
      <c r="QRY3147" s="45"/>
      <c r="QRZ3147" s="45"/>
      <c r="QSA3147" s="45"/>
      <c r="QSB3147" s="45"/>
      <c r="QSC3147" s="45"/>
      <c r="QSD3147" s="45"/>
      <c r="QSE3147" s="45"/>
      <c r="QSF3147" s="45"/>
      <c r="QSG3147" s="45"/>
      <c r="QSH3147" s="45"/>
      <c r="QSI3147" s="45"/>
      <c r="QSJ3147" s="45"/>
      <c r="QSK3147" s="45"/>
      <c r="QSL3147" s="45"/>
      <c r="QSM3147" s="45"/>
      <c r="QSN3147" s="45"/>
      <c r="QSO3147" s="45"/>
      <c r="QSP3147" s="45"/>
      <c r="QSQ3147" s="45"/>
      <c r="QSR3147" s="45"/>
      <c r="QSS3147" s="45"/>
      <c r="QST3147" s="45"/>
      <c r="QSU3147" s="45"/>
      <c r="QSV3147" s="45"/>
      <c r="QSW3147" s="45"/>
      <c r="QSX3147" s="45"/>
      <c r="QSY3147" s="45"/>
      <c r="QSZ3147" s="45"/>
      <c r="QTA3147" s="45"/>
      <c r="QTB3147" s="45"/>
      <c r="QTC3147" s="45"/>
      <c r="QTD3147" s="45"/>
      <c r="QTE3147" s="45"/>
      <c r="QTF3147" s="45"/>
      <c r="QTG3147" s="45"/>
      <c r="QTH3147" s="45"/>
      <c r="QTI3147" s="45"/>
      <c r="QTJ3147" s="45"/>
      <c r="QTK3147" s="45"/>
      <c r="QTL3147" s="45"/>
      <c r="QTM3147" s="45"/>
      <c r="QTN3147" s="45"/>
      <c r="QTO3147" s="45"/>
      <c r="QTP3147" s="45"/>
      <c r="QTQ3147" s="45"/>
      <c r="QTR3147" s="45"/>
      <c r="QTS3147" s="45"/>
      <c r="QTT3147" s="45"/>
      <c r="QTU3147" s="45"/>
      <c r="QTV3147" s="45"/>
      <c r="QTW3147" s="45"/>
      <c r="QTX3147" s="45"/>
      <c r="QTY3147" s="45"/>
      <c r="QTZ3147" s="45"/>
      <c r="QUA3147" s="45"/>
      <c r="QUB3147" s="45"/>
      <c r="QUC3147" s="45"/>
      <c r="QUD3147" s="45"/>
      <c r="QUE3147" s="45"/>
      <c r="QUF3147" s="45"/>
      <c r="QUG3147" s="45"/>
      <c r="QUH3147" s="45"/>
      <c r="QUI3147" s="45"/>
      <c r="QUJ3147" s="45"/>
      <c r="QUK3147" s="45"/>
      <c r="QUL3147" s="45"/>
      <c r="QUM3147" s="45"/>
      <c r="QUN3147" s="45"/>
      <c r="QUO3147" s="45"/>
      <c r="QUP3147" s="45"/>
      <c r="QUQ3147" s="45"/>
      <c r="QUR3147" s="45"/>
      <c r="QUS3147" s="45"/>
      <c r="QUT3147" s="45"/>
      <c r="QUU3147" s="45"/>
      <c r="QUV3147" s="45"/>
      <c r="QUW3147" s="45"/>
      <c r="QUX3147" s="45"/>
      <c r="QUY3147" s="45"/>
      <c r="QUZ3147" s="45"/>
      <c r="QVA3147" s="45"/>
      <c r="QVB3147" s="45"/>
      <c r="QVC3147" s="45"/>
      <c r="QVD3147" s="45"/>
      <c r="QVE3147" s="45"/>
      <c r="QVF3147" s="45"/>
      <c r="QVG3147" s="45"/>
      <c r="QVH3147" s="45"/>
      <c r="QVI3147" s="45"/>
      <c r="QVJ3147" s="45"/>
      <c r="QVK3147" s="45"/>
      <c r="QVL3147" s="45"/>
      <c r="QVM3147" s="45"/>
      <c r="QVN3147" s="45"/>
      <c r="QVO3147" s="45"/>
      <c r="QVP3147" s="45"/>
      <c r="QVQ3147" s="45"/>
      <c r="QVR3147" s="45"/>
      <c r="QVS3147" s="45"/>
      <c r="QVT3147" s="45"/>
      <c r="QVU3147" s="45"/>
      <c r="QVV3147" s="45"/>
      <c r="QVW3147" s="45"/>
      <c r="QVX3147" s="45"/>
      <c r="QVY3147" s="45"/>
      <c r="QVZ3147" s="45"/>
      <c r="QWA3147" s="45"/>
      <c r="QWB3147" s="45"/>
      <c r="QWC3147" s="45"/>
      <c r="QWD3147" s="45"/>
      <c r="QWE3147" s="45"/>
      <c r="QWF3147" s="45"/>
      <c r="QWG3147" s="45"/>
      <c r="QWH3147" s="45"/>
      <c r="QWI3147" s="45"/>
      <c r="QWJ3147" s="45"/>
      <c r="QWK3147" s="45"/>
      <c r="QWL3147" s="45"/>
      <c r="QWM3147" s="45"/>
      <c r="QWN3147" s="45"/>
      <c r="QWO3147" s="45"/>
      <c r="QWP3147" s="45"/>
      <c r="QWQ3147" s="45"/>
      <c r="QWR3147" s="45"/>
      <c r="QWS3147" s="45"/>
      <c r="QWT3147" s="45"/>
      <c r="QWU3147" s="45"/>
      <c r="QWV3147" s="45"/>
      <c r="QWW3147" s="45"/>
      <c r="QWX3147" s="45"/>
      <c r="QWY3147" s="45"/>
      <c r="QWZ3147" s="45"/>
      <c r="QXA3147" s="45"/>
      <c r="QXB3147" s="45"/>
      <c r="QXC3147" s="45"/>
      <c r="QXD3147" s="45"/>
      <c r="QXE3147" s="45"/>
      <c r="QXF3147" s="45"/>
      <c r="QXG3147" s="45"/>
      <c r="QXH3147" s="45"/>
      <c r="QXI3147" s="45"/>
      <c r="QXJ3147" s="45"/>
      <c r="QXK3147" s="45"/>
      <c r="QXL3147" s="45"/>
      <c r="QXM3147" s="45"/>
      <c r="QXN3147" s="45"/>
      <c r="QXO3147" s="45"/>
      <c r="QXP3147" s="45"/>
      <c r="QXQ3147" s="45"/>
      <c r="QXR3147" s="45"/>
      <c r="QXS3147" s="45"/>
      <c r="QXT3147" s="45"/>
      <c r="QXU3147" s="45"/>
      <c r="QXV3147" s="45"/>
      <c r="QXW3147" s="45"/>
      <c r="QXX3147" s="45"/>
      <c r="QXY3147" s="45"/>
      <c r="QXZ3147" s="45"/>
      <c r="QYA3147" s="45"/>
      <c r="QYB3147" s="45"/>
      <c r="QYC3147" s="45"/>
      <c r="QYD3147" s="45"/>
      <c r="QYE3147" s="45"/>
      <c r="QYF3147" s="45"/>
      <c r="QYG3147" s="45"/>
      <c r="QYH3147" s="45"/>
      <c r="QYI3147" s="45"/>
      <c r="QYJ3147" s="45"/>
      <c r="QYK3147" s="45"/>
      <c r="QYL3147" s="45"/>
      <c r="QYM3147" s="45"/>
      <c r="QYN3147" s="45"/>
      <c r="QYO3147" s="45"/>
      <c r="QYP3147" s="45"/>
      <c r="QYQ3147" s="45"/>
      <c r="QYR3147" s="45"/>
      <c r="QYS3147" s="45"/>
      <c r="QYT3147" s="45"/>
      <c r="QYU3147" s="45"/>
      <c r="QYV3147" s="45"/>
      <c r="QYW3147" s="45"/>
      <c r="QYX3147" s="45"/>
      <c r="QYY3147" s="45"/>
      <c r="QYZ3147" s="45"/>
      <c r="QZA3147" s="45"/>
      <c r="QZB3147" s="45"/>
      <c r="QZC3147" s="45"/>
      <c r="QZD3147" s="45"/>
      <c r="QZE3147" s="45"/>
      <c r="QZF3147" s="45"/>
      <c r="QZG3147" s="45"/>
      <c r="QZH3147" s="45"/>
      <c r="QZI3147" s="45"/>
      <c r="QZJ3147" s="45"/>
      <c r="QZK3147" s="45"/>
      <c r="QZL3147" s="45"/>
      <c r="QZM3147" s="45"/>
      <c r="QZN3147" s="45"/>
      <c r="QZO3147" s="45"/>
      <c r="QZP3147" s="45"/>
      <c r="QZQ3147" s="45"/>
      <c r="QZR3147" s="45"/>
      <c r="QZS3147" s="45"/>
      <c r="QZT3147" s="45"/>
      <c r="QZU3147" s="45"/>
      <c r="QZV3147" s="45"/>
      <c r="QZW3147" s="45"/>
      <c r="QZX3147" s="45"/>
      <c r="QZY3147" s="45"/>
      <c r="QZZ3147" s="45"/>
      <c r="RAA3147" s="45"/>
      <c r="RAB3147" s="45"/>
      <c r="RAC3147" s="45"/>
      <c r="RAD3147" s="45"/>
      <c r="RAE3147" s="45"/>
      <c r="RAF3147" s="45"/>
      <c r="RAG3147" s="45"/>
      <c r="RAH3147" s="45"/>
      <c r="RAI3147" s="45"/>
      <c r="RAJ3147" s="45"/>
      <c r="RAK3147" s="45"/>
      <c r="RAL3147" s="45"/>
      <c r="RAM3147" s="45"/>
      <c r="RAN3147" s="45"/>
      <c r="RAO3147" s="45"/>
      <c r="RAP3147" s="45"/>
      <c r="RAQ3147" s="45"/>
      <c r="RAR3147" s="45"/>
      <c r="RAS3147" s="45"/>
      <c r="RAT3147" s="45"/>
      <c r="RAU3147" s="45"/>
      <c r="RAV3147" s="45"/>
      <c r="RAW3147" s="45"/>
      <c r="RAX3147" s="45"/>
      <c r="RAY3147" s="45"/>
      <c r="RAZ3147" s="45"/>
      <c r="RBA3147" s="45"/>
      <c r="RBB3147" s="45"/>
      <c r="RBC3147" s="45"/>
      <c r="RBD3147" s="45"/>
      <c r="RBE3147" s="45"/>
      <c r="RBF3147" s="45"/>
      <c r="RBG3147" s="45"/>
      <c r="RBH3147" s="45"/>
      <c r="RBI3147" s="45"/>
      <c r="RBJ3147" s="45"/>
      <c r="RBK3147" s="45"/>
      <c r="RBL3147" s="45"/>
      <c r="RBM3147" s="45"/>
      <c r="RBN3147" s="45"/>
      <c r="RBO3147" s="45"/>
      <c r="RBP3147" s="45"/>
      <c r="RBQ3147" s="45"/>
      <c r="RBR3147" s="45"/>
      <c r="RBS3147" s="45"/>
      <c r="RBT3147" s="45"/>
      <c r="RBU3147" s="45"/>
      <c r="RBV3147" s="45"/>
      <c r="RBW3147" s="45"/>
      <c r="RBX3147" s="45"/>
      <c r="RBY3147" s="45"/>
      <c r="RBZ3147" s="45"/>
      <c r="RCA3147" s="45"/>
      <c r="RCB3147" s="45"/>
      <c r="RCC3147" s="45"/>
      <c r="RCD3147" s="45"/>
      <c r="RCE3147" s="45"/>
      <c r="RCF3147" s="45"/>
      <c r="RCG3147" s="45"/>
      <c r="RCH3147" s="45"/>
      <c r="RCI3147" s="45"/>
      <c r="RCJ3147" s="45"/>
      <c r="RCK3147" s="45"/>
      <c r="RCL3147" s="45"/>
      <c r="RCM3147" s="45"/>
      <c r="RCN3147" s="45"/>
      <c r="RCO3147" s="45"/>
      <c r="RCP3147" s="45"/>
      <c r="RCQ3147" s="45"/>
      <c r="RCR3147" s="45"/>
      <c r="RCS3147" s="45"/>
      <c r="RCT3147" s="45"/>
      <c r="RCU3147" s="45"/>
      <c r="RCV3147" s="45"/>
      <c r="RCW3147" s="45"/>
      <c r="RCX3147" s="45"/>
      <c r="RCY3147" s="45"/>
      <c r="RCZ3147" s="45"/>
      <c r="RDA3147" s="45"/>
      <c r="RDB3147" s="45"/>
      <c r="RDC3147" s="45"/>
      <c r="RDD3147" s="45"/>
      <c r="RDE3147" s="45"/>
      <c r="RDF3147" s="45"/>
      <c r="RDG3147" s="45"/>
      <c r="RDH3147" s="45"/>
      <c r="RDI3147" s="45"/>
      <c r="RDJ3147" s="45"/>
      <c r="RDK3147" s="45"/>
      <c r="RDL3147" s="45"/>
      <c r="RDM3147" s="45"/>
      <c r="RDN3147" s="45"/>
      <c r="RDO3147" s="45"/>
      <c r="RDP3147" s="45"/>
      <c r="RDQ3147" s="45"/>
      <c r="RDR3147" s="45"/>
      <c r="RDS3147" s="45"/>
      <c r="RDT3147" s="45"/>
      <c r="RDU3147" s="45"/>
      <c r="RDV3147" s="45"/>
      <c r="RDW3147" s="45"/>
      <c r="RDX3147" s="45"/>
      <c r="RDY3147" s="45"/>
      <c r="RDZ3147" s="45"/>
      <c r="REA3147" s="45"/>
      <c r="REB3147" s="45"/>
      <c r="REC3147" s="45"/>
      <c r="RED3147" s="45"/>
      <c r="REE3147" s="45"/>
      <c r="REF3147" s="45"/>
      <c r="REG3147" s="45"/>
      <c r="REH3147" s="45"/>
      <c r="REI3147" s="45"/>
      <c r="REJ3147" s="45"/>
      <c r="REK3147" s="45"/>
      <c r="REL3147" s="45"/>
      <c r="REM3147" s="45"/>
      <c r="REN3147" s="45"/>
      <c r="REO3147" s="45"/>
      <c r="REP3147" s="45"/>
      <c r="REQ3147" s="45"/>
      <c r="RER3147" s="45"/>
      <c r="RES3147" s="45"/>
      <c r="RET3147" s="45"/>
      <c r="REU3147" s="45"/>
      <c r="REV3147" s="45"/>
      <c r="REW3147" s="45"/>
      <c r="REX3147" s="45"/>
      <c r="REY3147" s="45"/>
      <c r="REZ3147" s="45"/>
      <c r="RFA3147" s="45"/>
      <c r="RFB3147" s="45"/>
      <c r="RFC3147" s="45"/>
      <c r="RFD3147" s="45"/>
      <c r="RFE3147" s="45"/>
      <c r="RFF3147" s="45"/>
      <c r="RFG3147" s="45"/>
      <c r="RFH3147" s="45"/>
      <c r="RFI3147" s="45"/>
      <c r="RFJ3147" s="45"/>
      <c r="RFK3147" s="45"/>
      <c r="RFL3147" s="45"/>
      <c r="RFM3147" s="45"/>
      <c r="RFN3147" s="45"/>
      <c r="RFO3147" s="45"/>
      <c r="RFP3147" s="45"/>
      <c r="RFQ3147" s="45"/>
      <c r="RFR3147" s="45"/>
      <c r="RFS3147" s="45"/>
      <c r="RFT3147" s="45"/>
      <c r="RFU3147" s="45"/>
      <c r="RFV3147" s="45"/>
      <c r="RFW3147" s="45"/>
      <c r="RFX3147" s="45"/>
      <c r="RFY3147" s="45"/>
      <c r="RFZ3147" s="45"/>
      <c r="RGA3147" s="45"/>
      <c r="RGB3147" s="45"/>
      <c r="RGC3147" s="45"/>
      <c r="RGD3147" s="45"/>
      <c r="RGE3147" s="45"/>
      <c r="RGF3147" s="45"/>
      <c r="RGG3147" s="45"/>
      <c r="RGH3147" s="45"/>
      <c r="RGI3147" s="45"/>
      <c r="RGJ3147" s="45"/>
      <c r="RGK3147" s="45"/>
      <c r="RGL3147" s="45"/>
      <c r="RGM3147" s="45"/>
      <c r="RGN3147" s="45"/>
      <c r="RGO3147" s="45"/>
      <c r="RGP3147" s="45"/>
      <c r="RGQ3147" s="45"/>
      <c r="RGR3147" s="45"/>
      <c r="RGS3147" s="45"/>
      <c r="RGT3147" s="45"/>
      <c r="RGU3147" s="45"/>
      <c r="RGV3147" s="45"/>
      <c r="RGW3147" s="45"/>
      <c r="RGX3147" s="45"/>
      <c r="RGY3147" s="45"/>
      <c r="RGZ3147" s="45"/>
      <c r="RHA3147" s="45"/>
      <c r="RHB3147" s="45"/>
      <c r="RHC3147" s="45"/>
      <c r="RHD3147" s="45"/>
      <c r="RHE3147" s="45"/>
      <c r="RHF3147" s="45"/>
      <c r="RHG3147" s="45"/>
      <c r="RHH3147" s="45"/>
      <c r="RHI3147" s="45"/>
      <c r="RHJ3147" s="45"/>
      <c r="RHK3147" s="45"/>
      <c r="RHL3147" s="45"/>
      <c r="RHM3147" s="45"/>
      <c r="RHN3147" s="45"/>
      <c r="RHO3147" s="45"/>
      <c r="RHP3147" s="45"/>
      <c r="RHQ3147" s="45"/>
      <c r="RHR3147" s="45"/>
      <c r="RHS3147" s="45"/>
      <c r="RHT3147" s="45"/>
      <c r="RHU3147" s="45"/>
      <c r="RHV3147" s="45"/>
      <c r="RHW3147" s="45"/>
      <c r="RHX3147" s="45"/>
      <c r="RHY3147" s="45"/>
      <c r="RHZ3147" s="45"/>
      <c r="RIA3147" s="45"/>
      <c r="RIB3147" s="45"/>
      <c r="RIC3147" s="45"/>
      <c r="RID3147" s="45"/>
      <c r="RIE3147" s="45"/>
      <c r="RIF3147" s="45"/>
      <c r="RIG3147" s="45"/>
      <c r="RIH3147" s="45"/>
      <c r="RII3147" s="45"/>
      <c r="RIJ3147" s="45"/>
      <c r="RIK3147" s="45"/>
      <c r="RIL3147" s="45"/>
      <c r="RIM3147" s="45"/>
      <c r="RIN3147" s="45"/>
      <c r="RIO3147" s="45"/>
      <c r="RIP3147" s="45"/>
      <c r="RIQ3147" s="45"/>
      <c r="RIR3147" s="45"/>
      <c r="RIS3147" s="45"/>
      <c r="RIT3147" s="45"/>
      <c r="RIU3147" s="45"/>
      <c r="RIV3147" s="45"/>
      <c r="RIW3147" s="45"/>
      <c r="RIX3147" s="45"/>
      <c r="RIY3147" s="45"/>
      <c r="RIZ3147" s="45"/>
      <c r="RJA3147" s="45"/>
      <c r="RJB3147" s="45"/>
      <c r="RJC3147" s="45"/>
      <c r="RJD3147" s="45"/>
      <c r="RJE3147" s="45"/>
      <c r="RJF3147" s="45"/>
      <c r="RJG3147" s="45"/>
      <c r="RJH3147" s="45"/>
      <c r="RJI3147" s="45"/>
      <c r="RJJ3147" s="45"/>
      <c r="RJK3147" s="45"/>
      <c r="RJL3147" s="45"/>
      <c r="RJM3147" s="45"/>
      <c r="RJN3147" s="45"/>
      <c r="RJO3147" s="45"/>
      <c r="RJP3147" s="45"/>
      <c r="RJQ3147" s="45"/>
      <c r="RJR3147" s="45"/>
      <c r="RJS3147" s="45"/>
      <c r="RJT3147" s="45"/>
      <c r="RJU3147" s="45"/>
      <c r="RJV3147" s="45"/>
      <c r="RJW3147" s="45"/>
      <c r="RJX3147" s="45"/>
      <c r="RJY3147" s="45"/>
      <c r="RJZ3147" s="45"/>
      <c r="RKA3147" s="45"/>
      <c r="RKB3147" s="45"/>
      <c r="RKC3147" s="45"/>
      <c r="RKD3147" s="45"/>
      <c r="RKE3147" s="45"/>
      <c r="RKF3147" s="45"/>
      <c r="RKG3147" s="45"/>
      <c r="RKH3147" s="45"/>
      <c r="RKI3147" s="45"/>
      <c r="RKJ3147" s="45"/>
      <c r="RKK3147" s="45"/>
      <c r="RKL3147" s="45"/>
      <c r="RKM3147" s="45"/>
      <c r="RKN3147" s="45"/>
      <c r="RKO3147" s="45"/>
      <c r="RKP3147" s="45"/>
      <c r="RKQ3147" s="45"/>
      <c r="RKR3147" s="45"/>
      <c r="RKS3147" s="45"/>
      <c r="RKT3147" s="45"/>
      <c r="RKU3147" s="45"/>
      <c r="RKV3147" s="45"/>
      <c r="RKW3147" s="45"/>
      <c r="RKX3147" s="45"/>
      <c r="RKY3147" s="45"/>
      <c r="RKZ3147" s="45"/>
      <c r="RLA3147" s="45"/>
      <c r="RLB3147" s="45"/>
      <c r="RLC3147" s="45"/>
      <c r="RLD3147" s="45"/>
      <c r="RLE3147" s="45"/>
      <c r="RLF3147" s="45"/>
      <c r="RLG3147" s="45"/>
      <c r="RLH3147" s="45"/>
      <c r="RLI3147" s="45"/>
      <c r="RLJ3147" s="45"/>
      <c r="RLK3147" s="45"/>
      <c r="RLL3147" s="45"/>
      <c r="RLM3147" s="45"/>
      <c r="RLN3147" s="45"/>
      <c r="RLO3147" s="45"/>
      <c r="RLP3147" s="45"/>
      <c r="RLQ3147" s="45"/>
      <c r="RLR3147" s="45"/>
      <c r="RLS3147" s="45"/>
      <c r="RLT3147" s="45"/>
      <c r="RLU3147" s="45"/>
      <c r="RLV3147" s="45"/>
      <c r="RLW3147" s="45"/>
      <c r="RLX3147" s="45"/>
      <c r="RLY3147" s="45"/>
      <c r="RLZ3147" s="45"/>
      <c r="RMA3147" s="45"/>
      <c r="RMB3147" s="45"/>
      <c r="RMC3147" s="45"/>
      <c r="RMD3147" s="45"/>
      <c r="RME3147" s="45"/>
      <c r="RMF3147" s="45"/>
      <c r="RMG3147" s="45"/>
      <c r="RMH3147" s="45"/>
      <c r="RMI3147" s="45"/>
      <c r="RMJ3147" s="45"/>
      <c r="RMK3147" s="45"/>
      <c r="RML3147" s="45"/>
      <c r="RMM3147" s="45"/>
      <c r="RMN3147" s="45"/>
      <c r="RMO3147" s="45"/>
      <c r="RMP3147" s="45"/>
      <c r="RMQ3147" s="45"/>
      <c r="RMR3147" s="45"/>
      <c r="RMS3147" s="45"/>
      <c r="RMT3147" s="45"/>
      <c r="RMU3147" s="45"/>
      <c r="RMV3147" s="45"/>
      <c r="RMW3147" s="45"/>
      <c r="RMX3147" s="45"/>
      <c r="RMY3147" s="45"/>
      <c r="RMZ3147" s="45"/>
      <c r="RNA3147" s="45"/>
      <c r="RNB3147" s="45"/>
      <c r="RNC3147" s="45"/>
      <c r="RND3147" s="45"/>
      <c r="RNE3147" s="45"/>
      <c r="RNF3147" s="45"/>
      <c r="RNG3147" s="45"/>
      <c r="RNH3147" s="45"/>
      <c r="RNI3147" s="45"/>
      <c r="RNJ3147" s="45"/>
      <c r="RNK3147" s="45"/>
      <c r="RNL3147" s="45"/>
      <c r="RNM3147" s="45"/>
      <c r="RNN3147" s="45"/>
      <c r="RNO3147" s="45"/>
      <c r="RNP3147" s="45"/>
      <c r="RNQ3147" s="45"/>
      <c r="RNR3147" s="45"/>
      <c r="RNS3147" s="45"/>
      <c r="RNT3147" s="45"/>
      <c r="RNU3147" s="45"/>
      <c r="RNV3147" s="45"/>
      <c r="RNW3147" s="45"/>
      <c r="RNX3147" s="45"/>
      <c r="RNY3147" s="45"/>
      <c r="RNZ3147" s="45"/>
      <c r="ROA3147" s="45"/>
      <c r="ROB3147" s="45"/>
      <c r="ROC3147" s="45"/>
      <c r="ROD3147" s="45"/>
      <c r="ROE3147" s="45"/>
      <c r="ROF3147" s="45"/>
      <c r="ROG3147" s="45"/>
      <c r="ROH3147" s="45"/>
      <c r="ROI3147" s="45"/>
      <c r="ROJ3147" s="45"/>
      <c r="ROK3147" s="45"/>
      <c r="ROL3147" s="45"/>
      <c r="ROM3147" s="45"/>
      <c r="RON3147" s="45"/>
      <c r="ROO3147" s="45"/>
      <c r="ROP3147" s="45"/>
      <c r="ROQ3147" s="45"/>
      <c r="ROR3147" s="45"/>
      <c r="ROS3147" s="45"/>
      <c r="ROT3147" s="45"/>
      <c r="ROU3147" s="45"/>
      <c r="ROV3147" s="45"/>
      <c r="ROW3147" s="45"/>
      <c r="ROX3147" s="45"/>
      <c r="ROY3147" s="45"/>
      <c r="ROZ3147" s="45"/>
      <c r="RPA3147" s="45"/>
      <c r="RPB3147" s="45"/>
      <c r="RPC3147" s="45"/>
      <c r="RPD3147" s="45"/>
      <c r="RPE3147" s="45"/>
      <c r="RPF3147" s="45"/>
      <c r="RPG3147" s="45"/>
      <c r="RPH3147" s="45"/>
      <c r="RPI3147" s="45"/>
      <c r="RPJ3147" s="45"/>
      <c r="RPK3147" s="45"/>
      <c r="RPL3147" s="45"/>
      <c r="RPM3147" s="45"/>
      <c r="RPN3147" s="45"/>
      <c r="RPO3147" s="45"/>
      <c r="RPP3147" s="45"/>
      <c r="RPQ3147" s="45"/>
      <c r="RPR3147" s="45"/>
      <c r="RPS3147" s="45"/>
      <c r="RPT3147" s="45"/>
      <c r="RPU3147" s="45"/>
      <c r="RPV3147" s="45"/>
      <c r="RPW3147" s="45"/>
      <c r="RPX3147" s="45"/>
      <c r="RPY3147" s="45"/>
      <c r="RPZ3147" s="45"/>
      <c r="RQA3147" s="45"/>
      <c r="RQB3147" s="45"/>
      <c r="RQC3147" s="45"/>
      <c r="RQD3147" s="45"/>
      <c r="RQE3147" s="45"/>
      <c r="RQF3147" s="45"/>
      <c r="RQG3147" s="45"/>
      <c r="RQH3147" s="45"/>
      <c r="RQI3147" s="45"/>
      <c r="RQJ3147" s="45"/>
      <c r="RQK3147" s="45"/>
      <c r="RQL3147" s="45"/>
      <c r="RQM3147" s="45"/>
      <c r="RQN3147" s="45"/>
      <c r="RQO3147" s="45"/>
      <c r="RQP3147" s="45"/>
      <c r="RQQ3147" s="45"/>
      <c r="RQR3147" s="45"/>
      <c r="RQS3147" s="45"/>
      <c r="RQT3147" s="45"/>
      <c r="RQU3147" s="45"/>
      <c r="RQV3147" s="45"/>
      <c r="RQW3147" s="45"/>
      <c r="RQX3147" s="45"/>
      <c r="RQY3147" s="45"/>
      <c r="RQZ3147" s="45"/>
      <c r="RRA3147" s="45"/>
      <c r="RRB3147" s="45"/>
      <c r="RRC3147" s="45"/>
      <c r="RRD3147" s="45"/>
      <c r="RRE3147" s="45"/>
      <c r="RRF3147" s="45"/>
      <c r="RRG3147" s="45"/>
      <c r="RRH3147" s="45"/>
      <c r="RRI3147" s="45"/>
      <c r="RRJ3147" s="45"/>
      <c r="RRK3147" s="45"/>
      <c r="RRL3147" s="45"/>
      <c r="RRM3147" s="45"/>
      <c r="RRN3147" s="45"/>
      <c r="RRO3147" s="45"/>
      <c r="RRP3147" s="45"/>
      <c r="RRQ3147" s="45"/>
      <c r="RRR3147" s="45"/>
      <c r="RRS3147" s="45"/>
      <c r="RRT3147" s="45"/>
      <c r="RRU3147" s="45"/>
      <c r="RRV3147" s="45"/>
      <c r="RRW3147" s="45"/>
      <c r="RRX3147" s="45"/>
      <c r="RRY3147" s="45"/>
      <c r="RRZ3147" s="45"/>
      <c r="RSA3147" s="45"/>
      <c r="RSB3147" s="45"/>
      <c r="RSC3147" s="45"/>
      <c r="RSD3147" s="45"/>
      <c r="RSE3147" s="45"/>
      <c r="RSF3147" s="45"/>
      <c r="RSG3147" s="45"/>
      <c r="RSH3147" s="45"/>
      <c r="RSI3147" s="45"/>
      <c r="RSJ3147" s="45"/>
      <c r="RSK3147" s="45"/>
      <c r="RSL3147" s="45"/>
      <c r="RSM3147" s="45"/>
      <c r="RSN3147" s="45"/>
      <c r="RSO3147" s="45"/>
      <c r="RSP3147" s="45"/>
      <c r="RSQ3147" s="45"/>
      <c r="RSR3147" s="45"/>
      <c r="RSS3147" s="45"/>
      <c r="RST3147" s="45"/>
      <c r="RSU3147" s="45"/>
      <c r="RSV3147" s="45"/>
      <c r="RSW3147" s="45"/>
      <c r="RSX3147" s="45"/>
      <c r="RSY3147" s="45"/>
      <c r="RSZ3147" s="45"/>
      <c r="RTA3147" s="45"/>
      <c r="RTB3147" s="45"/>
      <c r="RTC3147" s="45"/>
      <c r="RTD3147" s="45"/>
      <c r="RTE3147" s="45"/>
      <c r="RTF3147" s="45"/>
      <c r="RTG3147" s="45"/>
      <c r="RTH3147" s="45"/>
      <c r="RTI3147" s="45"/>
      <c r="RTJ3147" s="45"/>
      <c r="RTK3147" s="45"/>
      <c r="RTL3147" s="45"/>
      <c r="RTM3147" s="45"/>
      <c r="RTN3147" s="45"/>
      <c r="RTO3147" s="45"/>
      <c r="RTP3147" s="45"/>
      <c r="RTQ3147" s="45"/>
      <c r="RTR3147" s="45"/>
      <c r="RTS3147" s="45"/>
      <c r="RTT3147" s="45"/>
      <c r="RTU3147" s="45"/>
      <c r="RTV3147" s="45"/>
      <c r="RTW3147" s="45"/>
      <c r="RTX3147" s="45"/>
      <c r="RTY3147" s="45"/>
      <c r="RTZ3147" s="45"/>
      <c r="RUA3147" s="45"/>
      <c r="RUB3147" s="45"/>
      <c r="RUC3147" s="45"/>
      <c r="RUD3147" s="45"/>
      <c r="RUE3147" s="45"/>
      <c r="RUF3147" s="45"/>
      <c r="RUG3147" s="45"/>
      <c r="RUH3147" s="45"/>
      <c r="RUI3147" s="45"/>
      <c r="RUJ3147" s="45"/>
      <c r="RUK3147" s="45"/>
      <c r="RUL3147" s="45"/>
      <c r="RUM3147" s="45"/>
      <c r="RUN3147" s="45"/>
      <c r="RUO3147" s="45"/>
      <c r="RUP3147" s="45"/>
      <c r="RUQ3147" s="45"/>
      <c r="RUR3147" s="45"/>
      <c r="RUS3147" s="45"/>
      <c r="RUT3147" s="45"/>
      <c r="RUU3147" s="45"/>
      <c r="RUV3147" s="45"/>
      <c r="RUW3147" s="45"/>
      <c r="RUX3147" s="45"/>
      <c r="RUY3147" s="45"/>
      <c r="RUZ3147" s="45"/>
      <c r="RVA3147" s="45"/>
      <c r="RVB3147" s="45"/>
      <c r="RVC3147" s="45"/>
      <c r="RVD3147" s="45"/>
      <c r="RVE3147" s="45"/>
      <c r="RVF3147" s="45"/>
      <c r="RVG3147" s="45"/>
      <c r="RVH3147" s="45"/>
      <c r="RVI3147" s="45"/>
      <c r="RVJ3147" s="45"/>
      <c r="RVK3147" s="45"/>
      <c r="RVL3147" s="45"/>
      <c r="RVM3147" s="45"/>
      <c r="RVN3147" s="45"/>
      <c r="RVO3147" s="45"/>
      <c r="RVP3147" s="45"/>
      <c r="RVQ3147" s="45"/>
      <c r="RVR3147" s="45"/>
      <c r="RVS3147" s="45"/>
      <c r="RVT3147" s="45"/>
      <c r="RVU3147" s="45"/>
      <c r="RVV3147" s="45"/>
      <c r="RVW3147" s="45"/>
      <c r="RVX3147" s="45"/>
      <c r="RVY3147" s="45"/>
      <c r="RVZ3147" s="45"/>
      <c r="RWA3147" s="45"/>
      <c r="RWB3147" s="45"/>
      <c r="RWC3147" s="45"/>
      <c r="RWD3147" s="45"/>
      <c r="RWE3147" s="45"/>
      <c r="RWF3147" s="45"/>
      <c r="RWG3147" s="45"/>
      <c r="RWH3147" s="45"/>
      <c r="RWI3147" s="45"/>
      <c r="RWJ3147" s="45"/>
      <c r="RWK3147" s="45"/>
      <c r="RWL3147" s="45"/>
      <c r="RWM3147" s="45"/>
      <c r="RWN3147" s="45"/>
      <c r="RWO3147" s="45"/>
      <c r="RWP3147" s="45"/>
      <c r="RWQ3147" s="45"/>
      <c r="RWR3147" s="45"/>
      <c r="RWS3147" s="45"/>
      <c r="RWT3147" s="45"/>
      <c r="RWU3147" s="45"/>
      <c r="RWV3147" s="45"/>
      <c r="RWW3147" s="45"/>
      <c r="RWX3147" s="45"/>
      <c r="RWY3147" s="45"/>
      <c r="RWZ3147" s="45"/>
      <c r="RXA3147" s="45"/>
      <c r="RXB3147" s="45"/>
      <c r="RXC3147" s="45"/>
      <c r="RXD3147" s="45"/>
      <c r="RXE3147" s="45"/>
      <c r="RXF3147" s="45"/>
      <c r="RXG3147" s="45"/>
      <c r="RXH3147" s="45"/>
      <c r="RXI3147" s="45"/>
      <c r="RXJ3147" s="45"/>
      <c r="RXK3147" s="45"/>
      <c r="RXL3147" s="45"/>
      <c r="RXM3147" s="45"/>
      <c r="RXN3147" s="45"/>
      <c r="RXO3147" s="45"/>
      <c r="RXP3147" s="45"/>
      <c r="RXQ3147" s="45"/>
      <c r="RXR3147" s="45"/>
      <c r="RXS3147" s="45"/>
      <c r="RXT3147" s="45"/>
      <c r="RXU3147" s="45"/>
      <c r="RXV3147" s="45"/>
      <c r="RXW3147" s="45"/>
      <c r="RXX3147" s="45"/>
      <c r="RXY3147" s="45"/>
      <c r="RXZ3147" s="45"/>
      <c r="RYA3147" s="45"/>
      <c r="RYB3147" s="45"/>
      <c r="RYC3147" s="45"/>
      <c r="RYD3147" s="45"/>
      <c r="RYE3147" s="45"/>
      <c r="RYF3147" s="45"/>
      <c r="RYG3147" s="45"/>
      <c r="RYH3147" s="45"/>
      <c r="RYI3147" s="45"/>
      <c r="RYJ3147" s="45"/>
      <c r="RYK3147" s="45"/>
      <c r="RYL3147" s="45"/>
      <c r="RYM3147" s="45"/>
      <c r="RYN3147" s="45"/>
      <c r="RYO3147" s="45"/>
      <c r="RYP3147" s="45"/>
      <c r="RYQ3147" s="45"/>
      <c r="RYR3147" s="45"/>
      <c r="RYS3147" s="45"/>
      <c r="RYT3147" s="45"/>
      <c r="RYU3147" s="45"/>
      <c r="RYV3147" s="45"/>
      <c r="RYW3147" s="45"/>
      <c r="RYX3147" s="45"/>
      <c r="RYY3147" s="45"/>
      <c r="RYZ3147" s="45"/>
      <c r="RZA3147" s="45"/>
      <c r="RZB3147" s="45"/>
      <c r="RZC3147" s="45"/>
      <c r="RZD3147" s="45"/>
      <c r="RZE3147" s="45"/>
      <c r="RZF3147" s="45"/>
      <c r="RZG3147" s="45"/>
      <c r="RZH3147" s="45"/>
      <c r="RZI3147" s="45"/>
      <c r="RZJ3147" s="45"/>
      <c r="RZK3147" s="45"/>
      <c r="RZL3147" s="45"/>
      <c r="RZM3147" s="45"/>
      <c r="RZN3147" s="45"/>
      <c r="RZO3147" s="45"/>
      <c r="RZP3147" s="45"/>
      <c r="RZQ3147" s="45"/>
      <c r="RZR3147" s="45"/>
      <c r="RZS3147" s="45"/>
      <c r="RZT3147" s="45"/>
      <c r="RZU3147" s="45"/>
      <c r="RZV3147" s="45"/>
      <c r="RZW3147" s="45"/>
      <c r="RZX3147" s="45"/>
      <c r="RZY3147" s="45"/>
      <c r="RZZ3147" s="45"/>
      <c r="SAA3147" s="45"/>
      <c r="SAB3147" s="45"/>
      <c r="SAC3147" s="45"/>
      <c r="SAD3147" s="45"/>
      <c r="SAE3147" s="45"/>
      <c r="SAF3147" s="45"/>
      <c r="SAG3147" s="45"/>
      <c r="SAH3147" s="45"/>
      <c r="SAI3147" s="45"/>
      <c r="SAJ3147" s="45"/>
      <c r="SAK3147" s="45"/>
      <c r="SAL3147" s="45"/>
      <c r="SAM3147" s="45"/>
      <c r="SAN3147" s="45"/>
      <c r="SAO3147" s="45"/>
      <c r="SAP3147" s="45"/>
      <c r="SAQ3147" s="45"/>
      <c r="SAR3147" s="45"/>
      <c r="SAS3147" s="45"/>
      <c r="SAT3147" s="45"/>
      <c r="SAU3147" s="45"/>
      <c r="SAV3147" s="45"/>
      <c r="SAW3147" s="45"/>
      <c r="SAX3147" s="45"/>
      <c r="SAY3147" s="45"/>
      <c r="SAZ3147" s="45"/>
      <c r="SBA3147" s="45"/>
      <c r="SBB3147" s="45"/>
      <c r="SBC3147" s="45"/>
      <c r="SBD3147" s="45"/>
      <c r="SBE3147" s="45"/>
      <c r="SBF3147" s="45"/>
      <c r="SBG3147" s="45"/>
      <c r="SBH3147" s="45"/>
      <c r="SBI3147" s="45"/>
      <c r="SBJ3147" s="45"/>
      <c r="SBK3147" s="45"/>
      <c r="SBL3147" s="45"/>
      <c r="SBM3147" s="45"/>
      <c r="SBN3147" s="45"/>
      <c r="SBO3147" s="45"/>
      <c r="SBP3147" s="45"/>
      <c r="SBQ3147" s="45"/>
      <c r="SBR3147" s="45"/>
      <c r="SBS3147" s="45"/>
      <c r="SBT3147" s="45"/>
      <c r="SBU3147" s="45"/>
      <c r="SBV3147" s="45"/>
      <c r="SBW3147" s="45"/>
      <c r="SBX3147" s="45"/>
      <c r="SBY3147" s="45"/>
      <c r="SBZ3147" s="45"/>
      <c r="SCA3147" s="45"/>
      <c r="SCB3147" s="45"/>
      <c r="SCC3147" s="45"/>
      <c r="SCD3147" s="45"/>
      <c r="SCE3147" s="45"/>
      <c r="SCF3147" s="45"/>
      <c r="SCG3147" s="45"/>
      <c r="SCH3147" s="45"/>
      <c r="SCI3147" s="45"/>
      <c r="SCJ3147" s="45"/>
      <c r="SCK3147" s="45"/>
      <c r="SCL3147" s="45"/>
      <c r="SCM3147" s="45"/>
      <c r="SCN3147" s="45"/>
      <c r="SCO3147" s="45"/>
      <c r="SCP3147" s="45"/>
      <c r="SCQ3147" s="45"/>
      <c r="SCR3147" s="45"/>
      <c r="SCS3147" s="45"/>
      <c r="SCT3147" s="45"/>
      <c r="SCU3147" s="45"/>
      <c r="SCV3147" s="45"/>
      <c r="SCW3147" s="45"/>
      <c r="SCX3147" s="45"/>
      <c r="SCY3147" s="45"/>
      <c r="SCZ3147" s="45"/>
      <c r="SDA3147" s="45"/>
      <c r="SDB3147" s="45"/>
      <c r="SDC3147" s="45"/>
      <c r="SDD3147" s="45"/>
      <c r="SDE3147" s="45"/>
      <c r="SDF3147" s="45"/>
      <c r="SDG3147" s="45"/>
      <c r="SDH3147" s="45"/>
      <c r="SDI3147" s="45"/>
      <c r="SDJ3147" s="45"/>
      <c r="SDK3147" s="45"/>
      <c r="SDL3147" s="45"/>
      <c r="SDM3147" s="45"/>
      <c r="SDN3147" s="45"/>
      <c r="SDO3147" s="45"/>
      <c r="SDP3147" s="45"/>
      <c r="SDQ3147" s="45"/>
      <c r="SDR3147" s="45"/>
      <c r="SDS3147" s="45"/>
      <c r="SDT3147" s="45"/>
      <c r="SDU3147" s="45"/>
      <c r="SDV3147" s="45"/>
      <c r="SDW3147" s="45"/>
      <c r="SDX3147" s="45"/>
      <c r="SDY3147" s="45"/>
      <c r="SDZ3147" s="45"/>
      <c r="SEA3147" s="45"/>
      <c r="SEB3147" s="45"/>
      <c r="SEC3147" s="45"/>
      <c r="SED3147" s="45"/>
      <c r="SEE3147" s="45"/>
      <c r="SEF3147" s="45"/>
      <c r="SEG3147" s="45"/>
      <c r="SEH3147" s="45"/>
      <c r="SEI3147" s="45"/>
      <c r="SEJ3147" s="45"/>
      <c r="SEK3147" s="45"/>
      <c r="SEL3147" s="45"/>
      <c r="SEM3147" s="45"/>
      <c r="SEN3147" s="45"/>
      <c r="SEO3147" s="45"/>
      <c r="SEP3147" s="45"/>
      <c r="SEQ3147" s="45"/>
      <c r="SER3147" s="45"/>
      <c r="SES3147" s="45"/>
      <c r="SET3147" s="45"/>
      <c r="SEU3147" s="45"/>
      <c r="SEV3147" s="45"/>
      <c r="SEW3147" s="45"/>
      <c r="SEX3147" s="45"/>
      <c r="SEY3147" s="45"/>
      <c r="SEZ3147" s="45"/>
      <c r="SFA3147" s="45"/>
      <c r="SFB3147" s="45"/>
      <c r="SFC3147" s="45"/>
      <c r="SFD3147" s="45"/>
      <c r="SFE3147" s="45"/>
      <c r="SFF3147" s="45"/>
      <c r="SFG3147" s="45"/>
      <c r="SFH3147" s="45"/>
      <c r="SFI3147" s="45"/>
      <c r="SFJ3147" s="45"/>
      <c r="SFK3147" s="45"/>
      <c r="SFL3147" s="45"/>
      <c r="SFM3147" s="45"/>
      <c r="SFN3147" s="45"/>
      <c r="SFO3147" s="45"/>
      <c r="SFP3147" s="45"/>
      <c r="SFQ3147" s="45"/>
      <c r="SFR3147" s="45"/>
      <c r="SFS3147" s="45"/>
      <c r="SFT3147" s="45"/>
      <c r="SFU3147" s="45"/>
      <c r="SFV3147" s="45"/>
      <c r="SFW3147" s="45"/>
      <c r="SFX3147" s="45"/>
      <c r="SFY3147" s="45"/>
      <c r="SFZ3147" s="45"/>
      <c r="SGA3147" s="45"/>
      <c r="SGB3147" s="45"/>
      <c r="SGC3147" s="45"/>
      <c r="SGD3147" s="45"/>
      <c r="SGE3147" s="45"/>
      <c r="SGF3147" s="45"/>
      <c r="SGG3147" s="45"/>
      <c r="SGH3147" s="45"/>
      <c r="SGI3147" s="45"/>
      <c r="SGJ3147" s="45"/>
      <c r="SGK3147" s="45"/>
      <c r="SGL3147" s="45"/>
      <c r="SGM3147" s="45"/>
      <c r="SGN3147" s="45"/>
      <c r="SGO3147" s="45"/>
      <c r="SGP3147" s="45"/>
      <c r="SGQ3147" s="45"/>
      <c r="SGR3147" s="45"/>
      <c r="SGS3147" s="45"/>
      <c r="SGT3147" s="45"/>
      <c r="SGU3147" s="45"/>
      <c r="SGV3147" s="45"/>
      <c r="SGW3147" s="45"/>
      <c r="SGX3147" s="45"/>
      <c r="SGY3147" s="45"/>
      <c r="SGZ3147" s="45"/>
      <c r="SHA3147" s="45"/>
      <c r="SHB3147" s="45"/>
      <c r="SHC3147" s="45"/>
      <c r="SHD3147" s="45"/>
      <c r="SHE3147" s="45"/>
      <c r="SHF3147" s="45"/>
      <c r="SHG3147" s="45"/>
      <c r="SHH3147" s="45"/>
      <c r="SHI3147" s="45"/>
      <c r="SHJ3147" s="45"/>
      <c r="SHK3147" s="45"/>
      <c r="SHL3147" s="45"/>
      <c r="SHM3147" s="45"/>
      <c r="SHN3147" s="45"/>
      <c r="SHO3147" s="45"/>
      <c r="SHP3147" s="45"/>
      <c r="SHQ3147" s="45"/>
      <c r="SHR3147" s="45"/>
      <c r="SHS3147" s="45"/>
      <c r="SHT3147" s="45"/>
      <c r="SHU3147" s="45"/>
      <c r="SHV3147" s="45"/>
      <c r="SHW3147" s="45"/>
      <c r="SHX3147" s="45"/>
      <c r="SHY3147" s="45"/>
      <c r="SHZ3147" s="45"/>
      <c r="SIA3147" s="45"/>
      <c r="SIB3147" s="45"/>
      <c r="SIC3147" s="45"/>
      <c r="SID3147" s="45"/>
      <c r="SIE3147" s="45"/>
      <c r="SIF3147" s="45"/>
      <c r="SIG3147" s="45"/>
      <c r="SIH3147" s="45"/>
      <c r="SII3147" s="45"/>
      <c r="SIJ3147" s="45"/>
      <c r="SIK3147" s="45"/>
      <c r="SIL3147" s="45"/>
      <c r="SIM3147" s="45"/>
      <c r="SIN3147" s="45"/>
      <c r="SIO3147" s="45"/>
      <c r="SIP3147" s="45"/>
      <c r="SIQ3147" s="45"/>
      <c r="SIR3147" s="45"/>
      <c r="SIS3147" s="45"/>
      <c r="SIT3147" s="45"/>
      <c r="SIU3147" s="45"/>
      <c r="SIV3147" s="45"/>
      <c r="SIW3147" s="45"/>
      <c r="SIX3147" s="45"/>
      <c r="SIY3147" s="45"/>
      <c r="SIZ3147" s="45"/>
      <c r="SJA3147" s="45"/>
      <c r="SJB3147" s="45"/>
      <c r="SJC3147" s="45"/>
      <c r="SJD3147" s="45"/>
      <c r="SJE3147" s="45"/>
      <c r="SJF3147" s="45"/>
      <c r="SJG3147" s="45"/>
      <c r="SJH3147" s="45"/>
      <c r="SJI3147" s="45"/>
      <c r="SJJ3147" s="45"/>
      <c r="SJK3147" s="45"/>
      <c r="SJL3147" s="45"/>
      <c r="SJM3147" s="45"/>
      <c r="SJN3147" s="45"/>
      <c r="SJO3147" s="45"/>
      <c r="SJP3147" s="45"/>
      <c r="SJQ3147" s="45"/>
      <c r="SJR3147" s="45"/>
      <c r="SJS3147" s="45"/>
      <c r="SJT3147" s="45"/>
      <c r="SJU3147" s="45"/>
      <c r="SJV3147" s="45"/>
      <c r="SJW3147" s="45"/>
      <c r="SJX3147" s="45"/>
      <c r="SJY3147" s="45"/>
      <c r="SJZ3147" s="45"/>
      <c r="SKA3147" s="45"/>
      <c r="SKB3147" s="45"/>
      <c r="SKC3147" s="45"/>
      <c r="SKD3147" s="45"/>
      <c r="SKE3147" s="45"/>
      <c r="SKF3147" s="45"/>
      <c r="SKG3147" s="45"/>
      <c r="SKH3147" s="45"/>
      <c r="SKI3147" s="45"/>
      <c r="SKJ3147" s="45"/>
      <c r="SKK3147" s="45"/>
      <c r="SKL3147" s="45"/>
      <c r="SKM3147" s="45"/>
      <c r="SKN3147" s="45"/>
      <c r="SKO3147" s="45"/>
      <c r="SKP3147" s="45"/>
      <c r="SKQ3147" s="45"/>
      <c r="SKR3147" s="45"/>
      <c r="SKS3147" s="45"/>
      <c r="SKT3147" s="45"/>
      <c r="SKU3147" s="45"/>
      <c r="SKV3147" s="45"/>
      <c r="SKW3147" s="45"/>
      <c r="SKX3147" s="45"/>
      <c r="SKY3147" s="45"/>
      <c r="SKZ3147" s="45"/>
      <c r="SLA3147" s="45"/>
      <c r="SLB3147" s="45"/>
      <c r="SLC3147" s="45"/>
      <c r="SLD3147" s="45"/>
      <c r="SLE3147" s="45"/>
      <c r="SLF3147" s="45"/>
      <c r="SLG3147" s="45"/>
      <c r="SLH3147" s="45"/>
      <c r="SLI3147" s="45"/>
      <c r="SLJ3147" s="45"/>
      <c r="SLK3147" s="45"/>
      <c r="SLL3147" s="45"/>
      <c r="SLM3147" s="45"/>
      <c r="SLN3147" s="45"/>
      <c r="SLO3147" s="45"/>
      <c r="SLP3147" s="45"/>
      <c r="SLQ3147" s="45"/>
      <c r="SLR3147" s="45"/>
      <c r="SLS3147" s="45"/>
      <c r="SLT3147" s="45"/>
      <c r="SLU3147" s="45"/>
      <c r="SLV3147" s="45"/>
      <c r="SLW3147" s="45"/>
      <c r="SLX3147" s="45"/>
      <c r="SLY3147" s="45"/>
      <c r="SLZ3147" s="45"/>
      <c r="SMA3147" s="45"/>
      <c r="SMB3147" s="45"/>
      <c r="SMC3147" s="45"/>
      <c r="SMD3147" s="45"/>
      <c r="SME3147" s="45"/>
      <c r="SMF3147" s="45"/>
      <c r="SMG3147" s="45"/>
      <c r="SMH3147" s="45"/>
      <c r="SMI3147" s="45"/>
      <c r="SMJ3147" s="45"/>
      <c r="SMK3147" s="45"/>
      <c r="SML3147" s="45"/>
      <c r="SMM3147" s="45"/>
      <c r="SMN3147" s="45"/>
      <c r="SMO3147" s="45"/>
      <c r="SMP3147" s="45"/>
      <c r="SMQ3147" s="45"/>
      <c r="SMR3147" s="45"/>
      <c r="SMS3147" s="45"/>
      <c r="SMT3147" s="45"/>
      <c r="SMU3147" s="45"/>
      <c r="SMV3147" s="45"/>
      <c r="SMW3147" s="45"/>
      <c r="SMX3147" s="45"/>
      <c r="SMY3147" s="45"/>
      <c r="SMZ3147" s="45"/>
      <c r="SNA3147" s="45"/>
      <c r="SNB3147" s="45"/>
      <c r="SNC3147" s="45"/>
      <c r="SND3147" s="45"/>
      <c r="SNE3147" s="45"/>
      <c r="SNF3147" s="45"/>
      <c r="SNG3147" s="45"/>
      <c r="SNH3147" s="45"/>
      <c r="SNI3147" s="45"/>
      <c r="SNJ3147" s="45"/>
      <c r="SNK3147" s="45"/>
      <c r="SNL3147" s="45"/>
      <c r="SNM3147" s="45"/>
      <c r="SNN3147" s="45"/>
      <c r="SNO3147" s="45"/>
      <c r="SNP3147" s="45"/>
      <c r="SNQ3147" s="45"/>
      <c r="SNR3147" s="45"/>
      <c r="SNS3147" s="45"/>
      <c r="SNT3147" s="45"/>
      <c r="SNU3147" s="45"/>
      <c r="SNV3147" s="45"/>
      <c r="SNW3147" s="45"/>
      <c r="SNX3147" s="45"/>
      <c r="SNY3147" s="45"/>
      <c r="SNZ3147" s="45"/>
      <c r="SOA3147" s="45"/>
      <c r="SOB3147" s="45"/>
      <c r="SOC3147" s="45"/>
      <c r="SOD3147" s="45"/>
      <c r="SOE3147" s="45"/>
      <c r="SOF3147" s="45"/>
      <c r="SOG3147" s="45"/>
      <c r="SOH3147" s="45"/>
      <c r="SOI3147" s="45"/>
      <c r="SOJ3147" s="45"/>
      <c r="SOK3147" s="45"/>
      <c r="SOL3147" s="45"/>
      <c r="SOM3147" s="45"/>
      <c r="SON3147" s="45"/>
      <c r="SOO3147" s="45"/>
      <c r="SOP3147" s="45"/>
      <c r="SOQ3147" s="45"/>
      <c r="SOR3147" s="45"/>
      <c r="SOS3147" s="45"/>
      <c r="SOT3147" s="45"/>
      <c r="SOU3147" s="45"/>
      <c r="SOV3147" s="45"/>
      <c r="SOW3147" s="45"/>
      <c r="SOX3147" s="45"/>
      <c r="SOY3147" s="45"/>
      <c r="SOZ3147" s="45"/>
      <c r="SPA3147" s="45"/>
      <c r="SPB3147" s="45"/>
      <c r="SPC3147" s="45"/>
      <c r="SPD3147" s="45"/>
      <c r="SPE3147" s="45"/>
      <c r="SPF3147" s="45"/>
      <c r="SPG3147" s="45"/>
      <c r="SPH3147" s="45"/>
      <c r="SPI3147" s="45"/>
      <c r="SPJ3147" s="45"/>
      <c r="SPK3147" s="45"/>
      <c r="SPL3147" s="45"/>
      <c r="SPM3147" s="45"/>
      <c r="SPN3147" s="45"/>
      <c r="SPO3147" s="45"/>
      <c r="SPP3147" s="45"/>
      <c r="SPQ3147" s="45"/>
      <c r="SPR3147" s="45"/>
      <c r="SPS3147" s="45"/>
      <c r="SPT3147" s="45"/>
      <c r="SPU3147" s="45"/>
      <c r="SPV3147" s="45"/>
      <c r="SPW3147" s="45"/>
      <c r="SPX3147" s="45"/>
      <c r="SPY3147" s="45"/>
      <c r="SPZ3147" s="45"/>
      <c r="SQA3147" s="45"/>
      <c r="SQB3147" s="45"/>
      <c r="SQC3147" s="45"/>
      <c r="SQD3147" s="45"/>
      <c r="SQE3147" s="45"/>
      <c r="SQF3147" s="45"/>
      <c r="SQG3147" s="45"/>
      <c r="SQH3147" s="45"/>
      <c r="SQI3147" s="45"/>
      <c r="SQJ3147" s="45"/>
      <c r="SQK3147" s="45"/>
      <c r="SQL3147" s="45"/>
      <c r="SQM3147" s="45"/>
      <c r="SQN3147" s="45"/>
      <c r="SQO3147" s="45"/>
      <c r="SQP3147" s="45"/>
      <c r="SQQ3147" s="45"/>
      <c r="SQR3147" s="45"/>
      <c r="SQS3147" s="45"/>
      <c r="SQT3147" s="45"/>
      <c r="SQU3147" s="45"/>
      <c r="SQV3147" s="45"/>
      <c r="SQW3147" s="45"/>
      <c r="SQX3147" s="45"/>
      <c r="SQY3147" s="45"/>
      <c r="SQZ3147" s="45"/>
      <c r="SRA3147" s="45"/>
      <c r="SRB3147" s="45"/>
      <c r="SRC3147" s="45"/>
      <c r="SRD3147" s="45"/>
      <c r="SRE3147" s="45"/>
      <c r="SRF3147" s="45"/>
      <c r="SRG3147" s="45"/>
      <c r="SRH3147" s="45"/>
      <c r="SRI3147" s="45"/>
      <c r="SRJ3147" s="45"/>
      <c r="SRK3147" s="45"/>
      <c r="SRL3147" s="45"/>
      <c r="SRM3147" s="45"/>
      <c r="SRN3147" s="45"/>
      <c r="SRO3147" s="45"/>
      <c r="SRP3147" s="45"/>
      <c r="SRQ3147" s="45"/>
      <c r="SRR3147" s="45"/>
      <c r="SRS3147" s="45"/>
      <c r="SRT3147" s="45"/>
      <c r="SRU3147" s="45"/>
      <c r="SRV3147" s="45"/>
      <c r="SRW3147" s="45"/>
      <c r="SRX3147" s="45"/>
      <c r="SRY3147" s="45"/>
      <c r="SRZ3147" s="45"/>
      <c r="SSA3147" s="45"/>
      <c r="SSB3147" s="45"/>
      <c r="SSC3147" s="45"/>
      <c r="SSD3147" s="45"/>
      <c r="SSE3147" s="45"/>
      <c r="SSF3147" s="45"/>
      <c r="SSG3147" s="45"/>
      <c r="SSH3147" s="45"/>
      <c r="SSI3147" s="45"/>
      <c r="SSJ3147" s="45"/>
      <c r="SSK3147" s="45"/>
      <c r="SSL3147" s="45"/>
      <c r="SSM3147" s="45"/>
      <c r="SSN3147" s="45"/>
      <c r="SSO3147" s="45"/>
      <c r="SSP3147" s="45"/>
      <c r="SSQ3147" s="45"/>
      <c r="SSR3147" s="45"/>
      <c r="SSS3147" s="45"/>
      <c r="SST3147" s="45"/>
      <c r="SSU3147" s="45"/>
      <c r="SSV3147" s="45"/>
      <c r="SSW3147" s="45"/>
      <c r="SSX3147" s="45"/>
      <c r="SSY3147" s="45"/>
      <c r="SSZ3147" s="45"/>
      <c r="STA3147" s="45"/>
      <c r="STB3147" s="45"/>
      <c r="STC3147" s="45"/>
      <c r="STD3147" s="45"/>
      <c r="STE3147" s="45"/>
      <c r="STF3147" s="45"/>
      <c r="STG3147" s="45"/>
      <c r="STH3147" s="45"/>
      <c r="STI3147" s="45"/>
      <c r="STJ3147" s="45"/>
      <c r="STK3147" s="45"/>
      <c r="STL3147" s="45"/>
      <c r="STM3147" s="45"/>
      <c r="STN3147" s="45"/>
      <c r="STO3147" s="45"/>
      <c r="STP3147" s="45"/>
      <c r="STQ3147" s="45"/>
      <c r="STR3147" s="45"/>
      <c r="STS3147" s="45"/>
      <c r="STT3147" s="45"/>
      <c r="STU3147" s="45"/>
      <c r="STV3147" s="45"/>
      <c r="STW3147" s="45"/>
      <c r="STX3147" s="45"/>
      <c r="STY3147" s="45"/>
      <c r="STZ3147" s="45"/>
      <c r="SUA3147" s="45"/>
      <c r="SUB3147" s="45"/>
      <c r="SUC3147" s="45"/>
      <c r="SUD3147" s="45"/>
      <c r="SUE3147" s="45"/>
      <c r="SUF3147" s="45"/>
      <c r="SUG3147" s="45"/>
      <c r="SUH3147" s="45"/>
      <c r="SUI3147" s="45"/>
      <c r="SUJ3147" s="45"/>
      <c r="SUK3147" s="45"/>
      <c r="SUL3147" s="45"/>
      <c r="SUM3147" s="45"/>
      <c r="SUN3147" s="45"/>
      <c r="SUO3147" s="45"/>
      <c r="SUP3147" s="45"/>
      <c r="SUQ3147" s="45"/>
      <c r="SUR3147" s="45"/>
      <c r="SUS3147" s="45"/>
      <c r="SUT3147" s="45"/>
      <c r="SUU3147" s="45"/>
      <c r="SUV3147" s="45"/>
      <c r="SUW3147" s="45"/>
      <c r="SUX3147" s="45"/>
      <c r="SUY3147" s="45"/>
      <c r="SUZ3147" s="45"/>
      <c r="SVA3147" s="45"/>
      <c r="SVB3147" s="45"/>
      <c r="SVC3147" s="45"/>
      <c r="SVD3147" s="45"/>
      <c r="SVE3147" s="45"/>
      <c r="SVF3147" s="45"/>
      <c r="SVG3147" s="45"/>
      <c r="SVH3147" s="45"/>
      <c r="SVI3147" s="45"/>
      <c r="SVJ3147" s="45"/>
      <c r="SVK3147" s="45"/>
      <c r="SVL3147" s="45"/>
      <c r="SVM3147" s="45"/>
      <c r="SVN3147" s="45"/>
      <c r="SVO3147" s="45"/>
      <c r="SVP3147" s="45"/>
      <c r="SVQ3147" s="45"/>
      <c r="SVR3147" s="45"/>
      <c r="SVS3147" s="45"/>
      <c r="SVT3147" s="45"/>
      <c r="SVU3147" s="45"/>
      <c r="SVV3147" s="45"/>
      <c r="SVW3147" s="45"/>
      <c r="SVX3147" s="45"/>
      <c r="SVY3147" s="45"/>
      <c r="SVZ3147" s="45"/>
      <c r="SWA3147" s="45"/>
      <c r="SWB3147" s="45"/>
      <c r="SWC3147" s="45"/>
      <c r="SWD3147" s="45"/>
      <c r="SWE3147" s="45"/>
      <c r="SWF3147" s="45"/>
      <c r="SWG3147" s="45"/>
      <c r="SWH3147" s="45"/>
      <c r="SWI3147" s="45"/>
      <c r="SWJ3147" s="45"/>
      <c r="SWK3147" s="45"/>
      <c r="SWL3147" s="45"/>
      <c r="SWM3147" s="45"/>
      <c r="SWN3147" s="45"/>
      <c r="SWO3147" s="45"/>
      <c r="SWP3147" s="45"/>
      <c r="SWQ3147" s="45"/>
      <c r="SWR3147" s="45"/>
      <c r="SWS3147" s="45"/>
      <c r="SWT3147" s="45"/>
      <c r="SWU3147" s="45"/>
      <c r="SWV3147" s="45"/>
      <c r="SWW3147" s="45"/>
      <c r="SWX3147" s="45"/>
      <c r="SWY3147" s="45"/>
      <c r="SWZ3147" s="45"/>
      <c r="SXA3147" s="45"/>
      <c r="SXB3147" s="45"/>
      <c r="SXC3147" s="45"/>
      <c r="SXD3147" s="45"/>
      <c r="SXE3147" s="45"/>
      <c r="SXF3147" s="45"/>
      <c r="SXG3147" s="45"/>
      <c r="SXH3147" s="45"/>
      <c r="SXI3147" s="45"/>
      <c r="SXJ3147" s="45"/>
      <c r="SXK3147" s="45"/>
      <c r="SXL3147" s="45"/>
      <c r="SXM3147" s="45"/>
      <c r="SXN3147" s="45"/>
      <c r="SXO3147" s="45"/>
      <c r="SXP3147" s="45"/>
      <c r="SXQ3147" s="45"/>
      <c r="SXR3147" s="45"/>
      <c r="SXS3147" s="45"/>
      <c r="SXT3147" s="45"/>
      <c r="SXU3147" s="45"/>
      <c r="SXV3147" s="45"/>
      <c r="SXW3147" s="45"/>
      <c r="SXX3147" s="45"/>
      <c r="SXY3147" s="45"/>
      <c r="SXZ3147" s="45"/>
      <c r="SYA3147" s="45"/>
      <c r="SYB3147" s="45"/>
      <c r="SYC3147" s="45"/>
      <c r="SYD3147" s="45"/>
      <c r="SYE3147" s="45"/>
      <c r="SYF3147" s="45"/>
      <c r="SYG3147" s="45"/>
      <c r="SYH3147" s="45"/>
      <c r="SYI3147" s="45"/>
      <c r="SYJ3147" s="45"/>
      <c r="SYK3147" s="45"/>
      <c r="SYL3147" s="45"/>
      <c r="SYM3147" s="45"/>
      <c r="SYN3147" s="45"/>
      <c r="SYO3147" s="45"/>
      <c r="SYP3147" s="45"/>
      <c r="SYQ3147" s="45"/>
      <c r="SYR3147" s="45"/>
      <c r="SYS3147" s="45"/>
      <c r="SYT3147" s="45"/>
      <c r="SYU3147" s="45"/>
      <c r="SYV3147" s="45"/>
      <c r="SYW3147" s="45"/>
      <c r="SYX3147" s="45"/>
      <c r="SYY3147" s="45"/>
      <c r="SYZ3147" s="45"/>
      <c r="SZA3147" s="45"/>
      <c r="SZB3147" s="45"/>
      <c r="SZC3147" s="45"/>
      <c r="SZD3147" s="45"/>
      <c r="SZE3147" s="45"/>
      <c r="SZF3147" s="45"/>
      <c r="SZG3147" s="45"/>
      <c r="SZH3147" s="45"/>
      <c r="SZI3147" s="45"/>
      <c r="SZJ3147" s="45"/>
      <c r="SZK3147" s="45"/>
      <c r="SZL3147" s="45"/>
      <c r="SZM3147" s="45"/>
      <c r="SZN3147" s="45"/>
      <c r="SZO3147" s="45"/>
      <c r="SZP3147" s="45"/>
      <c r="SZQ3147" s="45"/>
      <c r="SZR3147" s="45"/>
      <c r="SZS3147" s="45"/>
      <c r="SZT3147" s="45"/>
      <c r="SZU3147" s="45"/>
      <c r="SZV3147" s="45"/>
      <c r="SZW3147" s="45"/>
      <c r="SZX3147" s="45"/>
      <c r="SZY3147" s="45"/>
      <c r="SZZ3147" s="45"/>
      <c r="TAA3147" s="45"/>
      <c r="TAB3147" s="45"/>
      <c r="TAC3147" s="45"/>
      <c r="TAD3147" s="45"/>
      <c r="TAE3147" s="45"/>
      <c r="TAF3147" s="45"/>
      <c r="TAG3147" s="45"/>
      <c r="TAH3147" s="45"/>
      <c r="TAI3147" s="45"/>
      <c r="TAJ3147" s="45"/>
      <c r="TAK3147" s="45"/>
      <c r="TAL3147" s="45"/>
      <c r="TAM3147" s="45"/>
      <c r="TAN3147" s="45"/>
      <c r="TAO3147" s="45"/>
      <c r="TAP3147" s="45"/>
      <c r="TAQ3147" s="45"/>
      <c r="TAR3147" s="45"/>
      <c r="TAS3147" s="45"/>
      <c r="TAT3147" s="45"/>
      <c r="TAU3147" s="45"/>
      <c r="TAV3147" s="45"/>
      <c r="TAW3147" s="45"/>
      <c r="TAX3147" s="45"/>
      <c r="TAY3147" s="45"/>
      <c r="TAZ3147" s="45"/>
      <c r="TBA3147" s="45"/>
      <c r="TBB3147" s="45"/>
      <c r="TBC3147" s="45"/>
      <c r="TBD3147" s="45"/>
      <c r="TBE3147" s="45"/>
      <c r="TBF3147" s="45"/>
      <c r="TBG3147" s="45"/>
      <c r="TBH3147" s="45"/>
      <c r="TBI3147" s="45"/>
      <c r="TBJ3147" s="45"/>
      <c r="TBK3147" s="45"/>
      <c r="TBL3147" s="45"/>
      <c r="TBM3147" s="45"/>
      <c r="TBN3147" s="45"/>
      <c r="TBO3147" s="45"/>
      <c r="TBP3147" s="45"/>
      <c r="TBQ3147" s="45"/>
      <c r="TBR3147" s="45"/>
      <c r="TBS3147" s="45"/>
      <c r="TBT3147" s="45"/>
      <c r="TBU3147" s="45"/>
      <c r="TBV3147" s="45"/>
      <c r="TBW3147" s="45"/>
      <c r="TBX3147" s="45"/>
      <c r="TBY3147" s="45"/>
      <c r="TBZ3147" s="45"/>
      <c r="TCA3147" s="45"/>
      <c r="TCB3147" s="45"/>
      <c r="TCC3147" s="45"/>
      <c r="TCD3147" s="45"/>
      <c r="TCE3147" s="45"/>
      <c r="TCF3147" s="45"/>
      <c r="TCG3147" s="45"/>
      <c r="TCH3147" s="45"/>
      <c r="TCI3147" s="45"/>
      <c r="TCJ3147" s="45"/>
      <c r="TCK3147" s="45"/>
      <c r="TCL3147" s="45"/>
      <c r="TCM3147" s="45"/>
      <c r="TCN3147" s="45"/>
      <c r="TCO3147" s="45"/>
      <c r="TCP3147" s="45"/>
      <c r="TCQ3147" s="45"/>
      <c r="TCR3147" s="45"/>
      <c r="TCS3147" s="45"/>
      <c r="TCT3147" s="45"/>
      <c r="TCU3147" s="45"/>
      <c r="TCV3147" s="45"/>
      <c r="TCW3147" s="45"/>
      <c r="TCX3147" s="45"/>
      <c r="TCY3147" s="45"/>
      <c r="TCZ3147" s="45"/>
      <c r="TDA3147" s="45"/>
      <c r="TDB3147" s="45"/>
      <c r="TDC3147" s="45"/>
      <c r="TDD3147" s="45"/>
      <c r="TDE3147" s="45"/>
      <c r="TDF3147" s="45"/>
      <c r="TDG3147" s="45"/>
      <c r="TDH3147" s="45"/>
      <c r="TDI3147" s="45"/>
      <c r="TDJ3147" s="45"/>
      <c r="TDK3147" s="45"/>
      <c r="TDL3147" s="45"/>
      <c r="TDM3147" s="45"/>
      <c r="TDN3147" s="45"/>
      <c r="TDO3147" s="45"/>
      <c r="TDP3147" s="45"/>
      <c r="TDQ3147" s="45"/>
      <c r="TDR3147" s="45"/>
      <c r="TDS3147" s="45"/>
      <c r="TDT3147" s="45"/>
      <c r="TDU3147" s="45"/>
      <c r="TDV3147" s="45"/>
      <c r="TDW3147" s="45"/>
      <c r="TDX3147" s="45"/>
      <c r="TDY3147" s="45"/>
      <c r="TDZ3147" s="45"/>
      <c r="TEA3147" s="45"/>
      <c r="TEB3147" s="45"/>
      <c r="TEC3147" s="45"/>
      <c r="TED3147" s="45"/>
      <c r="TEE3147" s="45"/>
      <c r="TEF3147" s="45"/>
      <c r="TEG3147" s="45"/>
      <c r="TEH3147" s="45"/>
      <c r="TEI3147" s="45"/>
      <c r="TEJ3147" s="45"/>
      <c r="TEK3147" s="45"/>
      <c r="TEL3147" s="45"/>
      <c r="TEM3147" s="45"/>
      <c r="TEN3147" s="45"/>
      <c r="TEO3147" s="45"/>
      <c r="TEP3147" s="45"/>
      <c r="TEQ3147" s="45"/>
      <c r="TER3147" s="45"/>
      <c r="TES3147" s="45"/>
      <c r="TET3147" s="45"/>
      <c r="TEU3147" s="45"/>
      <c r="TEV3147" s="45"/>
      <c r="TEW3147" s="45"/>
      <c r="TEX3147" s="45"/>
      <c r="TEY3147" s="45"/>
      <c r="TEZ3147" s="45"/>
      <c r="TFA3147" s="45"/>
      <c r="TFB3147" s="45"/>
      <c r="TFC3147" s="45"/>
      <c r="TFD3147" s="45"/>
      <c r="TFE3147" s="45"/>
      <c r="TFF3147" s="45"/>
      <c r="TFG3147" s="45"/>
      <c r="TFH3147" s="45"/>
      <c r="TFI3147" s="45"/>
      <c r="TFJ3147" s="45"/>
      <c r="TFK3147" s="45"/>
      <c r="TFL3147" s="45"/>
      <c r="TFM3147" s="45"/>
      <c r="TFN3147" s="45"/>
      <c r="TFO3147" s="45"/>
      <c r="TFP3147" s="45"/>
      <c r="TFQ3147" s="45"/>
      <c r="TFR3147" s="45"/>
      <c r="TFS3147" s="45"/>
      <c r="TFT3147" s="45"/>
      <c r="TFU3147" s="45"/>
      <c r="TFV3147" s="45"/>
      <c r="TFW3147" s="45"/>
      <c r="TFX3147" s="45"/>
      <c r="TFY3147" s="45"/>
      <c r="TFZ3147" s="45"/>
      <c r="TGA3147" s="45"/>
      <c r="TGB3147" s="45"/>
      <c r="TGC3147" s="45"/>
      <c r="TGD3147" s="45"/>
      <c r="TGE3147" s="45"/>
      <c r="TGF3147" s="45"/>
      <c r="TGG3147" s="45"/>
      <c r="TGH3147" s="45"/>
      <c r="TGI3147" s="45"/>
      <c r="TGJ3147" s="45"/>
      <c r="TGK3147" s="45"/>
      <c r="TGL3147" s="45"/>
      <c r="TGM3147" s="45"/>
      <c r="TGN3147" s="45"/>
      <c r="TGO3147" s="45"/>
      <c r="TGP3147" s="45"/>
      <c r="TGQ3147" s="45"/>
      <c r="TGR3147" s="45"/>
      <c r="TGS3147" s="45"/>
      <c r="TGT3147" s="45"/>
      <c r="TGU3147" s="45"/>
      <c r="TGV3147" s="45"/>
      <c r="TGW3147" s="45"/>
      <c r="TGX3147" s="45"/>
      <c r="TGY3147" s="45"/>
      <c r="TGZ3147" s="45"/>
      <c r="THA3147" s="45"/>
      <c r="THB3147" s="45"/>
      <c r="THC3147" s="45"/>
      <c r="THD3147" s="45"/>
      <c r="THE3147" s="45"/>
      <c r="THF3147" s="45"/>
      <c r="THG3147" s="45"/>
      <c r="THH3147" s="45"/>
      <c r="THI3147" s="45"/>
      <c r="THJ3147" s="45"/>
      <c r="THK3147" s="45"/>
      <c r="THL3147" s="45"/>
      <c r="THM3147" s="45"/>
      <c r="THN3147" s="45"/>
      <c r="THO3147" s="45"/>
      <c r="THP3147" s="45"/>
      <c r="THQ3147" s="45"/>
      <c r="THR3147" s="45"/>
      <c r="THS3147" s="45"/>
      <c r="THT3147" s="45"/>
      <c r="THU3147" s="45"/>
      <c r="THV3147" s="45"/>
      <c r="THW3147" s="45"/>
      <c r="THX3147" s="45"/>
      <c r="THY3147" s="45"/>
      <c r="THZ3147" s="45"/>
      <c r="TIA3147" s="45"/>
      <c r="TIB3147" s="45"/>
      <c r="TIC3147" s="45"/>
      <c r="TID3147" s="45"/>
      <c r="TIE3147" s="45"/>
      <c r="TIF3147" s="45"/>
      <c r="TIG3147" s="45"/>
      <c r="TIH3147" s="45"/>
      <c r="TII3147" s="45"/>
      <c r="TIJ3147" s="45"/>
      <c r="TIK3147" s="45"/>
      <c r="TIL3147" s="45"/>
      <c r="TIM3147" s="45"/>
      <c r="TIN3147" s="45"/>
      <c r="TIO3147" s="45"/>
      <c r="TIP3147" s="45"/>
      <c r="TIQ3147" s="45"/>
      <c r="TIR3147" s="45"/>
      <c r="TIS3147" s="45"/>
      <c r="TIT3147" s="45"/>
      <c r="TIU3147" s="45"/>
      <c r="TIV3147" s="45"/>
      <c r="TIW3147" s="45"/>
      <c r="TIX3147" s="45"/>
      <c r="TIY3147" s="45"/>
      <c r="TIZ3147" s="45"/>
      <c r="TJA3147" s="45"/>
      <c r="TJB3147" s="45"/>
      <c r="TJC3147" s="45"/>
      <c r="TJD3147" s="45"/>
      <c r="TJE3147" s="45"/>
      <c r="TJF3147" s="45"/>
      <c r="TJG3147" s="45"/>
      <c r="TJH3147" s="45"/>
      <c r="TJI3147" s="45"/>
      <c r="TJJ3147" s="45"/>
      <c r="TJK3147" s="45"/>
      <c r="TJL3147" s="45"/>
      <c r="TJM3147" s="45"/>
      <c r="TJN3147" s="45"/>
      <c r="TJO3147" s="45"/>
      <c r="TJP3147" s="45"/>
      <c r="TJQ3147" s="45"/>
      <c r="TJR3147" s="45"/>
      <c r="TJS3147" s="45"/>
      <c r="TJT3147" s="45"/>
      <c r="TJU3147" s="45"/>
      <c r="TJV3147" s="45"/>
      <c r="TJW3147" s="45"/>
      <c r="TJX3147" s="45"/>
      <c r="TJY3147" s="45"/>
      <c r="TJZ3147" s="45"/>
      <c r="TKA3147" s="45"/>
      <c r="TKB3147" s="45"/>
      <c r="TKC3147" s="45"/>
      <c r="TKD3147" s="45"/>
      <c r="TKE3147" s="45"/>
      <c r="TKF3147" s="45"/>
      <c r="TKG3147" s="45"/>
      <c r="TKH3147" s="45"/>
      <c r="TKI3147" s="45"/>
      <c r="TKJ3147" s="45"/>
      <c r="TKK3147" s="45"/>
      <c r="TKL3147" s="45"/>
      <c r="TKM3147" s="45"/>
      <c r="TKN3147" s="45"/>
      <c r="TKO3147" s="45"/>
      <c r="TKP3147" s="45"/>
      <c r="TKQ3147" s="45"/>
      <c r="TKR3147" s="45"/>
      <c r="TKS3147" s="45"/>
      <c r="TKT3147" s="45"/>
      <c r="TKU3147" s="45"/>
      <c r="TKV3147" s="45"/>
      <c r="TKW3147" s="45"/>
      <c r="TKX3147" s="45"/>
      <c r="TKY3147" s="45"/>
      <c r="TKZ3147" s="45"/>
      <c r="TLA3147" s="45"/>
      <c r="TLB3147" s="45"/>
      <c r="TLC3147" s="45"/>
      <c r="TLD3147" s="45"/>
      <c r="TLE3147" s="45"/>
      <c r="TLF3147" s="45"/>
      <c r="TLG3147" s="45"/>
      <c r="TLH3147" s="45"/>
      <c r="TLI3147" s="45"/>
      <c r="TLJ3147" s="45"/>
      <c r="TLK3147" s="45"/>
      <c r="TLL3147" s="45"/>
      <c r="TLM3147" s="45"/>
      <c r="TLN3147" s="45"/>
      <c r="TLO3147" s="45"/>
      <c r="TLP3147" s="45"/>
      <c r="TLQ3147" s="45"/>
      <c r="TLR3147" s="45"/>
      <c r="TLS3147" s="45"/>
      <c r="TLT3147" s="45"/>
      <c r="TLU3147" s="45"/>
      <c r="TLV3147" s="45"/>
      <c r="TLW3147" s="45"/>
      <c r="TLX3147" s="45"/>
      <c r="TLY3147" s="45"/>
      <c r="TLZ3147" s="45"/>
      <c r="TMA3147" s="45"/>
      <c r="TMB3147" s="45"/>
      <c r="TMC3147" s="45"/>
      <c r="TMD3147" s="45"/>
      <c r="TME3147" s="45"/>
      <c r="TMF3147" s="45"/>
      <c r="TMG3147" s="45"/>
      <c r="TMH3147" s="45"/>
      <c r="TMI3147" s="45"/>
      <c r="TMJ3147" s="45"/>
      <c r="TMK3147" s="45"/>
      <c r="TML3147" s="45"/>
      <c r="TMM3147" s="45"/>
      <c r="TMN3147" s="45"/>
      <c r="TMO3147" s="45"/>
      <c r="TMP3147" s="45"/>
      <c r="TMQ3147" s="45"/>
      <c r="TMR3147" s="45"/>
      <c r="TMS3147" s="45"/>
      <c r="TMT3147" s="45"/>
      <c r="TMU3147" s="45"/>
      <c r="TMV3147" s="45"/>
      <c r="TMW3147" s="45"/>
      <c r="TMX3147" s="45"/>
      <c r="TMY3147" s="45"/>
      <c r="TMZ3147" s="45"/>
      <c r="TNA3147" s="45"/>
      <c r="TNB3147" s="45"/>
      <c r="TNC3147" s="45"/>
      <c r="TND3147" s="45"/>
      <c r="TNE3147" s="45"/>
      <c r="TNF3147" s="45"/>
      <c r="TNG3147" s="45"/>
      <c r="TNH3147" s="45"/>
      <c r="TNI3147" s="45"/>
      <c r="TNJ3147" s="45"/>
      <c r="TNK3147" s="45"/>
      <c r="TNL3147" s="45"/>
      <c r="TNM3147" s="45"/>
      <c r="TNN3147" s="45"/>
      <c r="TNO3147" s="45"/>
      <c r="TNP3147" s="45"/>
      <c r="TNQ3147" s="45"/>
      <c r="TNR3147" s="45"/>
      <c r="TNS3147" s="45"/>
      <c r="TNT3147" s="45"/>
      <c r="TNU3147" s="45"/>
      <c r="TNV3147" s="45"/>
      <c r="TNW3147" s="45"/>
      <c r="TNX3147" s="45"/>
      <c r="TNY3147" s="45"/>
      <c r="TNZ3147" s="45"/>
      <c r="TOA3147" s="45"/>
      <c r="TOB3147" s="45"/>
      <c r="TOC3147" s="45"/>
      <c r="TOD3147" s="45"/>
      <c r="TOE3147" s="45"/>
      <c r="TOF3147" s="45"/>
      <c r="TOG3147" s="45"/>
      <c r="TOH3147" s="45"/>
      <c r="TOI3147" s="45"/>
      <c r="TOJ3147" s="45"/>
      <c r="TOK3147" s="45"/>
      <c r="TOL3147" s="45"/>
      <c r="TOM3147" s="45"/>
      <c r="TON3147" s="45"/>
      <c r="TOO3147" s="45"/>
      <c r="TOP3147" s="45"/>
      <c r="TOQ3147" s="45"/>
      <c r="TOR3147" s="45"/>
      <c r="TOS3147" s="45"/>
      <c r="TOT3147" s="45"/>
      <c r="TOU3147" s="45"/>
      <c r="TOV3147" s="45"/>
      <c r="TOW3147" s="45"/>
      <c r="TOX3147" s="45"/>
      <c r="TOY3147" s="45"/>
      <c r="TOZ3147" s="45"/>
      <c r="TPA3147" s="45"/>
      <c r="TPB3147" s="45"/>
      <c r="TPC3147" s="45"/>
      <c r="TPD3147" s="45"/>
      <c r="TPE3147" s="45"/>
      <c r="TPF3147" s="45"/>
      <c r="TPG3147" s="45"/>
      <c r="TPH3147" s="45"/>
      <c r="TPI3147" s="45"/>
      <c r="TPJ3147" s="45"/>
      <c r="TPK3147" s="45"/>
      <c r="TPL3147" s="45"/>
      <c r="TPM3147" s="45"/>
      <c r="TPN3147" s="45"/>
      <c r="TPO3147" s="45"/>
      <c r="TPP3147" s="45"/>
      <c r="TPQ3147" s="45"/>
      <c r="TPR3147" s="45"/>
      <c r="TPS3147" s="45"/>
      <c r="TPT3147" s="45"/>
      <c r="TPU3147" s="45"/>
      <c r="TPV3147" s="45"/>
      <c r="TPW3147" s="45"/>
      <c r="TPX3147" s="45"/>
      <c r="TPY3147" s="45"/>
      <c r="TPZ3147" s="45"/>
      <c r="TQA3147" s="45"/>
      <c r="TQB3147" s="45"/>
      <c r="TQC3147" s="45"/>
      <c r="TQD3147" s="45"/>
      <c r="TQE3147" s="45"/>
      <c r="TQF3147" s="45"/>
      <c r="TQG3147" s="45"/>
      <c r="TQH3147" s="45"/>
      <c r="TQI3147" s="45"/>
      <c r="TQJ3147" s="45"/>
      <c r="TQK3147" s="45"/>
      <c r="TQL3147" s="45"/>
      <c r="TQM3147" s="45"/>
      <c r="TQN3147" s="45"/>
      <c r="TQO3147" s="45"/>
      <c r="TQP3147" s="45"/>
      <c r="TQQ3147" s="45"/>
      <c r="TQR3147" s="45"/>
      <c r="TQS3147" s="45"/>
      <c r="TQT3147" s="45"/>
      <c r="TQU3147" s="45"/>
      <c r="TQV3147" s="45"/>
      <c r="TQW3147" s="45"/>
      <c r="TQX3147" s="45"/>
      <c r="TQY3147" s="45"/>
      <c r="TQZ3147" s="45"/>
      <c r="TRA3147" s="45"/>
      <c r="TRB3147" s="45"/>
      <c r="TRC3147" s="45"/>
      <c r="TRD3147" s="45"/>
      <c r="TRE3147" s="45"/>
      <c r="TRF3147" s="45"/>
      <c r="TRG3147" s="45"/>
      <c r="TRH3147" s="45"/>
      <c r="TRI3147" s="45"/>
      <c r="TRJ3147" s="45"/>
      <c r="TRK3147" s="45"/>
      <c r="TRL3147" s="45"/>
      <c r="TRM3147" s="45"/>
      <c r="TRN3147" s="45"/>
      <c r="TRO3147" s="45"/>
      <c r="TRP3147" s="45"/>
      <c r="TRQ3147" s="45"/>
      <c r="TRR3147" s="45"/>
      <c r="TRS3147" s="45"/>
      <c r="TRT3147" s="45"/>
      <c r="TRU3147" s="45"/>
      <c r="TRV3147" s="45"/>
      <c r="TRW3147" s="45"/>
      <c r="TRX3147" s="45"/>
      <c r="TRY3147" s="45"/>
      <c r="TRZ3147" s="45"/>
      <c r="TSA3147" s="45"/>
      <c r="TSB3147" s="45"/>
      <c r="TSC3147" s="45"/>
      <c r="TSD3147" s="45"/>
      <c r="TSE3147" s="45"/>
      <c r="TSF3147" s="45"/>
      <c r="TSG3147" s="45"/>
      <c r="TSH3147" s="45"/>
      <c r="TSI3147" s="45"/>
      <c r="TSJ3147" s="45"/>
      <c r="TSK3147" s="45"/>
      <c r="TSL3147" s="45"/>
      <c r="TSM3147" s="45"/>
      <c r="TSN3147" s="45"/>
      <c r="TSO3147" s="45"/>
      <c r="TSP3147" s="45"/>
      <c r="TSQ3147" s="45"/>
      <c r="TSR3147" s="45"/>
      <c r="TSS3147" s="45"/>
      <c r="TST3147" s="45"/>
      <c r="TSU3147" s="45"/>
      <c r="TSV3147" s="45"/>
      <c r="TSW3147" s="45"/>
      <c r="TSX3147" s="45"/>
      <c r="TSY3147" s="45"/>
      <c r="TSZ3147" s="45"/>
      <c r="TTA3147" s="45"/>
      <c r="TTB3147" s="45"/>
      <c r="TTC3147" s="45"/>
      <c r="TTD3147" s="45"/>
      <c r="TTE3147" s="45"/>
      <c r="TTF3147" s="45"/>
      <c r="TTG3147" s="45"/>
      <c r="TTH3147" s="45"/>
      <c r="TTI3147" s="45"/>
      <c r="TTJ3147" s="45"/>
      <c r="TTK3147" s="45"/>
      <c r="TTL3147" s="45"/>
      <c r="TTM3147" s="45"/>
      <c r="TTN3147" s="45"/>
      <c r="TTO3147" s="45"/>
      <c r="TTP3147" s="45"/>
      <c r="TTQ3147" s="45"/>
      <c r="TTR3147" s="45"/>
      <c r="TTS3147" s="45"/>
      <c r="TTT3147" s="45"/>
      <c r="TTU3147" s="45"/>
      <c r="TTV3147" s="45"/>
      <c r="TTW3147" s="45"/>
      <c r="TTX3147" s="45"/>
      <c r="TTY3147" s="45"/>
      <c r="TTZ3147" s="45"/>
      <c r="TUA3147" s="45"/>
      <c r="TUB3147" s="45"/>
      <c r="TUC3147" s="45"/>
      <c r="TUD3147" s="45"/>
      <c r="TUE3147" s="45"/>
      <c r="TUF3147" s="45"/>
      <c r="TUG3147" s="45"/>
      <c r="TUH3147" s="45"/>
      <c r="TUI3147" s="45"/>
      <c r="TUJ3147" s="45"/>
      <c r="TUK3147" s="45"/>
      <c r="TUL3147" s="45"/>
      <c r="TUM3147" s="45"/>
      <c r="TUN3147" s="45"/>
      <c r="TUO3147" s="45"/>
      <c r="TUP3147" s="45"/>
      <c r="TUQ3147" s="45"/>
      <c r="TUR3147" s="45"/>
      <c r="TUS3147" s="45"/>
      <c r="TUT3147" s="45"/>
      <c r="TUU3147" s="45"/>
      <c r="TUV3147" s="45"/>
      <c r="TUW3147" s="45"/>
      <c r="TUX3147" s="45"/>
      <c r="TUY3147" s="45"/>
      <c r="TUZ3147" s="45"/>
      <c r="TVA3147" s="45"/>
      <c r="TVB3147" s="45"/>
      <c r="TVC3147" s="45"/>
      <c r="TVD3147" s="45"/>
      <c r="TVE3147" s="45"/>
      <c r="TVF3147" s="45"/>
      <c r="TVG3147" s="45"/>
      <c r="TVH3147" s="45"/>
      <c r="TVI3147" s="45"/>
      <c r="TVJ3147" s="45"/>
      <c r="TVK3147" s="45"/>
      <c r="TVL3147" s="45"/>
      <c r="TVM3147" s="45"/>
      <c r="TVN3147" s="45"/>
      <c r="TVO3147" s="45"/>
      <c r="TVP3147" s="45"/>
      <c r="TVQ3147" s="45"/>
      <c r="TVR3147" s="45"/>
      <c r="TVS3147" s="45"/>
      <c r="TVT3147" s="45"/>
      <c r="TVU3147" s="45"/>
      <c r="TVV3147" s="45"/>
      <c r="TVW3147" s="45"/>
      <c r="TVX3147" s="45"/>
      <c r="TVY3147" s="45"/>
      <c r="TVZ3147" s="45"/>
      <c r="TWA3147" s="45"/>
      <c r="TWB3147" s="45"/>
      <c r="TWC3147" s="45"/>
      <c r="TWD3147" s="45"/>
      <c r="TWE3147" s="45"/>
      <c r="TWF3147" s="45"/>
      <c r="TWG3147" s="45"/>
      <c r="TWH3147" s="45"/>
      <c r="TWI3147" s="45"/>
      <c r="TWJ3147" s="45"/>
      <c r="TWK3147" s="45"/>
      <c r="TWL3147" s="45"/>
      <c r="TWM3147" s="45"/>
      <c r="TWN3147" s="45"/>
      <c r="TWO3147" s="45"/>
      <c r="TWP3147" s="45"/>
      <c r="TWQ3147" s="45"/>
      <c r="TWR3147" s="45"/>
      <c r="TWS3147" s="45"/>
      <c r="TWT3147" s="45"/>
      <c r="TWU3147" s="45"/>
      <c r="TWV3147" s="45"/>
      <c r="TWW3147" s="45"/>
      <c r="TWX3147" s="45"/>
      <c r="TWY3147" s="45"/>
      <c r="TWZ3147" s="45"/>
      <c r="TXA3147" s="45"/>
      <c r="TXB3147" s="45"/>
      <c r="TXC3147" s="45"/>
      <c r="TXD3147" s="45"/>
      <c r="TXE3147" s="45"/>
      <c r="TXF3147" s="45"/>
      <c r="TXG3147" s="45"/>
      <c r="TXH3147" s="45"/>
      <c r="TXI3147" s="45"/>
      <c r="TXJ3147" s="45"/>
      <c r="TXK3147" s="45"/>
      <c r="TXL3147" s="45"/>
      <c r="TXM3147" s="45"/>
      <c r="TXN3147" s="45"/>
      <c r="TXO3147" s="45"/>
      <c r="TXP3147" s="45"/>
      <c r="TXQ3147" s="45"/>
      <c r="TXR3147" s="45"/>
      <c r="TXS3147" s="45"/>
      <c r="TXT3147" s="45"/>
      <c r="TXU3147" s="45"/>
      <c r="TXV3147" s="45"/>
      <c r="TXW3147" s="45"/>
      <c r="TXX3147" s="45"/>
      <c r="TXY3147" s="45"/>
      <c r="TXZ3147" s="45"/>
      <c r="TYA3147" s="45"/>
      <c r="TYB3147" s="45"/>
      <c r="TYC3147" s="45"/>
      <c r="TYD3147" s="45"/>
      <c r="TYE3147" s="45"/>
      <c r="TYF3147" s="45"/>
      <c r="TYG3147" s="45"/>
      <c r="TYH3147" s="45"/>
      <c r="TYI3147" s="45"/>
      <c r="TYJ3147" s="45"/>
      <c r="TYK3147" s="45"/>
      <c r="TYL3147" s="45"/>
      <c r="TYM3147" s="45"/>
      <c r="TYN3147" s="45"/>
      <c r="TYO3147" s="45"/>
      <c r="TYP3147" s="45"/>
      <c r="TYQ3147" s="45"/>
      <c r="TYR3147" s="45"/>
      <c r="TYS3147" s="45"/>
      <c r="TYT3147" s="45"/>
      <c r="TYU3147" s="45"/>
      <c r="TYV3147" s="45"/>
      <c r="TYW3147" s="45"/>
      <c r="TYX3147" s="45"/>
      <c r="TYY3147" s="45"/>
      <c r="TYZ3147" s="45"/>
      <c r="TZA3147" s="45"/>
      <c r="TZB3147" s="45"/>
      <c r="TZC3147" s="45"/>
      <c r="TZD3147" s="45"/>
      <c r="TZE3147" s="45"/>
      <c r="TZF3147" s="45"/>
      <c r="TZG3147" s="45"/>
      <c r="TZH3147" s="45"/>
      <c r="TZI3147" s="45"/>
      <c r="TZJ3147" s="45"/>
      <c r="TZK3147" s="45"/>
      <c r="TZL3147" s="45"/>
      <c r="TZM3147" s="45"/>
      <c r="TZN3147" s="45"/>
      <c r="TZO3147" s="45"/>
      <c r="TZP3147" s="45"/>
      <c r="TZQ3147" s="45"/>
      <c r="TZR3147" s="45"/>
      <c r="TZS3147" s="45"/>
      <c r="TZT3147" s="45"/>
      <c r="TZU3147" s="45"/>
      <c r="TZV3147" s="45"/>
      <c r="TZW3147" s="45"/>
      <c r="TZX3147" s="45"/>
      <c r="TZY3147" s="45"/>
      <c r="TZZ3147" s="45"/>
      <c r="UAA3147" s="45"/>
      <c r="UAB3147" s="45"/>
      <c r="UAC3147" s="45"/>
      <c r="UAD3147" s="45"/>
      <c r="UAE3147" s="45"/>
      <c r="UAF3147" s="45"/>
      <c r="UAG3147" s="45"/>
      <c r="UAH3147" s="45"/>
      <c r="UAI3147" s="45"/>
      <c r="UAJ3147" s="45"/>
      <c r="UAK3147" s="45"/>
      <c r="UAL3147" s="45"/>
      <c r="UAM3147" s="45"/>
      <c r="UAN3147" s="45"/>
      <c r="UAO3147" s="45"/>
      <c r="UAP3147" s="45"/>
      <c r="UAQ3147" s="45"/>
      <c r="UAR3147" s="45"/>
      <c r="UAS3147" s="45"/>
      <c r="UAT3147" s="45"/>
      <c r="UAU3147" s="45"/>
      <c r="UAV3147" s="45"/>
      <c r="UAW3147" s="45"/>
      <c r="UAX3147" s="45"/>
      <c r="UAY3147" s="45"/>
      <c r="UAZ3147" s="45"/>
      <c r="UBA3147" s="45"/>
      <c r="UBB3147" s="45"/>
      <c r="UBC3147" s="45"/>
      <c r="UBD3147" s="45"/>
      <c r="UBE3147" s="45"/>
      <c r="UBF3147" s="45"/>
      <c r="UBG3147" s="45"/>
      <c r="UBH3147" s="45"/>
      <c r="UBI3147" s="45"/>
      <c r="UBJ3147" s="45"/>
      <c r="UBK3147" s="45"/>
      <c r="UBL3147" s="45"/>
      <c r="UBM3147" s="45"/>
      <c r="UBN3147" s="45"/>
      <c r="UBO3147" s="45"/>
      <c r="UBP3147" s="45"/>
      <c r="UBQ3147" s="45"/>
      <c r="UBR3147" s="45"/>
      <c r="UBS3147" s="45"/>
      <c r="UBT3147" s="45"/>
      <c r="UBU3147" s="45"/>
      <c r="UBV3147" s="45"/>
      <c r="UBW3147" s="45"/>
      <c r="UBX3147" s="45"/>
      <c r="UBY3147" s="45"/>
      <c r="UBZ3147" s="45"/>
      <c r="UCA3147" s="45"/>
      <c r="UCB3147" s="45"/>
      <c r="UCC3147" s="45"/>
      <c r="UCD3147" s="45"/>
      <c r="UCE3147" s="45"/>
      <c r="UCF3147" s="45"/>
      <c r="UCG3147" s="45"/>
      <c r="UCH3147" s="45"/>
      <c r="UCI3147" s="45"/>
      <c r="UCJ3147" s="45"/>
      <c r="UCK3147" s="45"/>
      <c r="UCL3147" s="45"/>
      <c r="UCM3147" s="45"/>
      <c r="UCN3147" s="45"/>
      <c r="UCO3147" s="45"/>
      <c r="UCP3147" s="45"/>
      <c r="UCQ3147" s="45"/>
      <c r="UCR3147" s="45"/>
      <c r="UCS3147" s="45"/>
      <c r="UCT3147" s="45"/>
      <c r="UCU3147" s="45"/>
      <c r="UCV3147" s="45"/>
      <c r="UCW3147" s="45"/>
      <c r="UCX3147" s="45"/>
      <c r="UCY3147" s="45"/>
      <c r="UCZ3147" s="45"/>
      <c r="UDA3147" s="45"/>
      <c r="UDB3147" s="45"/>
      <c r="UDC3147" s="45"/>
      <c r="UDD3147" s="45"/>
      <c r="UDE3147" s="45"/>
      <c r="UDF3147" s="45"/>
      <c r="UDG3147" s="45"/>
      <c r="UDH3147" s="45"/>
      <c r="UDI3147" s="45"/>
      <c r="UDJ3147" s="45"/>
      <c r="UDK3147" s="45"/>
      <c r="UDL3147" s="45"/>
      <c r="UDM3147" s="45"/>
      <c r="UDN3147" s="45"/>
      <c r="UDO3147" s="45"/>
      <c r="UDP3147" s="45"/>
      <c r="UDQ3147" s="45"/>
      <c r="UDR3147" s="45"/>
      <c r="UDS3147" s="45"/>
      <c r="UDT3147" s="45"/>
      <c r="UDU3147" s="45"/>
      <c r="UDV3147" s="45"/>
      <c r="UDW3147" s="45"/>
      <c r="UDX3147" s="45"/>
      <c r="UDY3147" s="45"/>
      <c r="UDZ3147" s="45"/>
      <c r="UEA3147" s="45"/>
      <c r="UEB3147" s="45"/>
      <c r="UEC3147" s="45"/>
      <c r="UED3147" s="45"/>
      <c r="UEE3147" s="45"/>
      <c r="UEF3147" s="45"/>
      <c r="UEG3147" s="45"/>
      <c r="UEH3147" s="45"/>
      <c r="UEI3147" s="45"/>
      <c r="UEJ3147" s="45"/>
      <c r="UEK3147" s="45"/>
      <c r="UEL3147" s="45"/>
      <c r="UEM3147" s="45"/>
      <c r="UEN3147" s="45"/>
      <c r="UEO3147" s="45"/>
      <c r="UEP3147" s="45"/>
      <c r="UEQ3147" s="45"/>
      <c r="UER3147" s="45"/>
      <c r="UES3147" s="45"/>
      <c r="UET3147" s="45"/>
      <c r="UEU3147" s="45"/>
      <c r="UEV3147" s="45"/>
      <c r="UEW3147" s="45"/>
      <c r="UEX3147" s="45"/>
      <c r="UEY3147" s="45"/>
      <c r="UEZ3147" s="45"/>
      <c r="UFA3147" s="45"/>
      <c r="UFB3147" s="45"/>
      <c r="UFC3147" s="45"/>
      <c r="UFD3147" s="45"/>
      <c r="UFE3147" s="45"/>
      <c r="UFF3147" s="45"/>
      <c r="UFG3147" s="45"/>
      <c r="UFH3147" s="45"/>
      <c r="UFI3147" s="45"/>
      <c r="UFJ3147" s="45"/>
      <c r="UFK3147" s="45"/>
      <c r="UFL3147" s="45"/>
      <c r="UFM3147" s="45"/>
      <c r="UFN3147" s="45"/>
      <c r="UFO3147" s="45"/>
      <c r="UFP3147" s="45"/>
      <c r="UFQ3147" s="45"/>
      <c r="UFR3147" s="45"/>
      <c r="UFS3147" s="45"/>
      <c r="UFT3147" s="45"/>
      <c r="UFU3147" s="45"/>
      <c r="UFV3147" s="45"/>
      <c r="UFW3147" s="45"/>
      <c r="UFX3147" s="45"/>
      <c r="UFY3147" s="45"/>
      <c r="UFZ3147" s="45"/>
      <c r="UGA3147" s="45"/>
      <c r="UGB3147" s="45"/>
      <c r="UGC3147" s="45"/>
      <c r="UGD3147" s="45"/>
      <c r="UGE3147" s="45"/>
      <c r="UGF3147" s="45"/>
      <c r="UGG3147" s="45"/>
      <c r="UGH3147" s="45"/>
      <c r="UGI3147" s="45"/>
      <c r="UGJ3147" s="45"/>
      <c r="UGK3147" s="45"/>
      <c r="UGL3147" s="45"/>
      <c r="UGM3147" s="45"/>
      <c r="UGN3147" s="45"/>
      <c r="UGO3147" s="45"/>
      <c r="UGP3147" s="45"/>
      <c r="UGQ3147" s="45"/>
      <c r="UGR3147" s="45"/>
      <c r="UGS3147" s="45"/>
      <c r="UGT3147" s="45"/>
      <c r="UGU3147" s="45"/>
      <c r="UGV3147" s="45"/>
      <c r="UGW3147" s="45"/>
      <c r="UGX3147" s="45"/>
      <c r="UGY3147" s="45"/>
      <c r="UGZ3147" s="45"/>
      <c r="UHA3147" s="45"/>
      <c r="UHB3147" s="45"/>
      <c r="UHC3147" s="45"/>
      <c r="UHD3147" s="45"/>
      <c r="UHE3147" s="45"/>
      <c r="UHF3147" s="45"/>
      <c r="UHG3147" s="45"/>
      <c r="UHH3147" s="45"/>
      <c r="UHI3147" s="45"/>
      <c r="UHJ3147" s="45"/>
      <c r="UHK3147" s="45"/>
      <c r="UHL3147" s="45"/>
      <c r="UHM3147" s="45"/>
      <c r="UHN3147" s="45"/>
      <c r="UHO3147" s="45"/>
      <c r="UHP3147" s="45"/>
      <c r="UHQ3147" s="45"/>
      <c r="UHR3147" s="45"/>
      <c r="UHS3147" s="45"/>
      <c r="UHT3147" s="45"/>
      <c r="UHU3147" s="45"/>
      <c r="UHV3147" s="45"/>
      <c r="UHW3147" s="45"/>
      <c r="UHX3147" s="45"/>
      <c r="UHY3147" s="45"/>
      <c r="UHZ3147" s="45"/>
      <c r="UIA3147" s="45"/>
      <c r="UIB3147" s="45"/>
      <c r="UIC3147" s="45"/>
      <c r="UID3147" s="45"/>
      <c r="UIE3147" s="45"/>
      <c r="UIF3147" s="45"/>
      <c r="UIG3147" s="45"/>
      <c r="UIH3147" s="45"/>
      <c r="UII3147" s="45"/>
      <c r="UIJ3147" s="45"/>
      <c r="UIK3147" s="45"/>
      <c r="UIL3147" s="45"/>
      <c r="UIM3147" s="45"/>
      <c r="UIN3147" s="45"/>
      <c r="UIO3147" s="45"/>
      <c r="UIP3147" s="45"/>
      <c r="UIQ3147" s="45"/>
      <c r="UIR3147" s="45"/>
      <c r="UIS3147" s="45"/>
      <c r="UIT3147" s="45"/>
      <c r="UIU3147" s="45"/>
      <c r="UIV3147" s="45"/>
      <c r="UIW3147" s="45"/>
      <c r="UIX3147" s="45"/>
      <c r="UIY3147" s="45"/>
      <c r="UIZ3147" s="45"/>
      <c r="UJA3147" s="45"/>
      <c r="UJB3147" s="45"/>
      <c r="UJC3147" s="45"/>
      <c r="UJD3147" s="45"/>
      <c r="UJE3147" s="45"/>
      <c r="UJF3147" s="45"/>
      <c r="UJG3147" s="45"/>
      <c r="UJH3147" s="45"/>
      <c r="UJI3147" s="45"/>
      <c r="UJJ3147" s="45"/>
      <c r="UJK3147" s="45"/>
      <c r="UJL3147" s="45"/>
      <c r="UJM3147" s="45"/>
      <c r="UJN3147" s="45"/>
      <c r="UJO3147" s="45"/>
      <c r="UJP3147" s="45"/>
      <c r="UJQ3147" s="45"/>
      <c r="UJR3147" s="45"/>
      <c r="UJS3147" s="45"/>
      <c r="UJT3147" s="45"/>
      <c r="UJU3147" s="45"/>
      <c r="UJV3147" s="45"/>
      <c r="UJW3147" s="45"/>
      <c r="UJX3147" s="45"/>
      <c r="UJY3147" s="45"/>
      <c r="UJZ3147" s="45"/>
      <c r="UKA3147" s="45"/>
      <c r="UKB3147" s="45"/>
      <c r="UKC3147" s="45"/>
      <c r="UKD3147" s="45"/>
      <c r="UKE3147" s="45"/>
      <c r="UKF3147" s="45"/>
      <c r="UKG3147" s="45"/>
      <c r="UKH3147" s="45"/>
      <c r="UKI3147" s="45"/>
      <c r="UKJ3147" s="45"/>
      <c r="UKK3147" s="45"/>
      <c r="UKL3147" s="45"/>
      <c r="UKM3147" s="45"/>
      <c r="UKN3147" s="45"/>
      <c r="UKO3147" s="45"/>
      <c r="UKP3147" s="45"/>
      <c r="UKQ3147" s="45"/>
      <c r="UKR3147" s="45"/>
      <c r="UKS3147" s="45"/>
      <c r="UKT3147" s="45"/>
      <c r="UKU3147" s="45"/>
      <c r="UKV3147" s="45"/>
      <c r="UKW3147" s="45"/>
      <c r="UKX3147" s="45"/>
      <c r="UKY3147" s="45"/>
      <c r="UKZ3147" s="45"/>
      <c r="ULA3147" s="45"/>
      <c r="ULB3147" s="45"/>
      <c r="ULC3147" s="45"/>
      <c r="ULD3147" s="45"/>
      <c r="ULE3147" s="45"/>
      <c r="ULF3147" s="45"/>
      <c r="ULG3147" s="45"/>
      <c r="ULH3147" s="45"/>
      <c r="ULI3147" s="45"/>
      <c r="ULJ3147" s="45"/>
      <c r="ULK3147" s="45"/>
      <c r="ULL3147" s="45"/>
      <c r="ULM3147" s="45"/>
      <c r="ULN3147" s="45"/>
      <c r="ULO3147" s="45"/>
      <c r="ULP3147" s="45"/>
      <c r="ULQ3147" s="45"/>
      <c r="ULR3147" s="45"/>
      <c r="ULS3147" s="45"/>
      <c r="ULT3147" s="45"/>
      <c r="ULU3147" s="45"/>
      <c r="ULV3147" s="45"/>
      <c r="ULW3147" s="45"/>
      <c r="ULX3147" s="45"/>
      <c r="ULY3147" s="45"/>
      <c r="ULZ3147" s="45"/>
      <c r="UMA3147" s="45"/>
      <c r="UMB3147" s="45"/>
      <c r="UMC3147" s="45"/>
      <c r="UMD3147" s="45"/>
      <c r="UME3147" s="45"/>
      <c r="UMF3147" s="45"/>
      <c r="UMG3147" s="45"/>
      <c r="UMH3147" s="45"/>
      <c r="UMI3147" s="45"/>
      <c r="UMJ3147" s="45"/>
      <c r="UMK3147" s="45"/>
      <c r="UML3147" s="45"/>
      <c r="UMM3147" s="45"/>
      <c r="UMN3147" s="45"/>
      <c r="UMO3147" s="45"/>
      <c r="UMP3147" s="45"/>
      <c r="UMQ3147" s="45"/>
      <c r="UMR3147" s="45"/>
      <c r="UMS3147" s="45"/>
      <c r="UMT3147" s="45"/>
      <c r="UMU3147" s="45"/>
      <c r="UMV3147" s="45"/>
      <c r="UMW3147" s="45"/>
      <c r="UMX3147" s="45"/>
      <c r="UMY3147" s="45"/>
      <c r="UMZ3147" s="45"/>
      <c r="UNA3147" s="45"/>
      <c r="UNB3147" s="45"/>
      <c r="UNC3147" s="45"/>
      <c r="UND3147" s="45"/>
      <c r="UNE3147" s="45"/>
      <c r="UNF3147" s="45"/>
      <c r="UNG3147" s="45"/>
      <c r="UNH3147" s="45"/>
      <c r="UNI3147" s="45"/>
      <c r="UNJ3147" s="45"/>
      <c r="UNK3147" s="45"/>
      <c r="UNL3147" s="45"/>
      <c r="UNM3147" s="45"/>
      <c r="UNN3147" s="45"/>
      <c r="UNO3147" s="45"/>
      <c r="UNP3147" s="45"/>
      <c r="UNQ3147" s="45"/>
      <c r="UNR3147" s="45"/>
      <c r="UNS3147" s="45"/>
      <c r="UNT3147" s="45"/>
      <c r="UNU3147" s="45"/>
      <c r="UNV3147" s="45"/>
      <c r="UNW3147" s="45"/>
      <c r="UNX3147" s="45"/>
      <c r="UNY3147" s="45"/>
      <c r="UNZ3147" s="45"/>
      <c r="UOA3147" s="45"/>
      <c r="UOB3147" s="45"/>
      <c r="UOC3147" s="45"/>
      <c r="UOD3147" s="45"/>
      <c r="UOE3147" s="45"/>
      <c r="UOF3147" s="45"/>
      <c r="UOG3147" s="45"/>
      <c r="UOH3147" s="45"/>
      <c r="UOI3147" s="45"/>
      <c r="UOJ3147" s="45"/>
      <c r="UOK3147" s="45"/>
      <c r="UOL3147" s="45"/>
      <c r="UOM3147" s="45"/>
      <c r="UON3147" s="45"/>
      <c r="UOO3147" s="45"/>
      <c r="UOP3147" s="45"/>
      <c r="UOQ3147" s="45"/>
      <c r="UOR3147" s="45"/>
      <c r="UOS3147" s="45"/>
      <c r="UOT3147" s="45"/>
      <c r="UOU3147" s="45"/>
      <c r="UOV3147" s="45"/>
      <c r="UOW3147" s="45"/>
      <c r="UOX3147" s="45"/>
      <c r="UOY3147" s="45"/>
      <c r="UOZ3147" s="45"/>
      <c r="UPA3147" s="45"/>
      <c r="UPB3147" s="45"/>
      <c r="UPC3147" s="45"/>
      <c r="UPD3147" s="45"/>
      <c r="UPE3147" s="45"/>
      <c r="UPF3147" s="45"/>
      <c r="UPG3147" s="45"/>
      <c r="UPH3147" s="45"/>
      <c r="UPI3147" s="45"/>
      <c r="UPJ3147" s="45"/>
      <c r="UPK3147" s="45"/>
      <c r="UPL3147" s="45"/>
      <c r="UPM3147" s="45"/>
      <c r="UPN3147" s="45"/>
      <c r="UPO3147" s="45"/>
      <c r="UPP3147" s="45"/>
      <c r="UPQ3147" s="45"/>
      <c r="UPR3147" s="45"/>
      <c r="UPS3147" s="45"/>
      <c r="UPT3147" s="45"/>
      <c r="UPU3147" s="45"/>
      <c r="UPV3147" s="45"/>
      <c r="UPW3147" s="45"/>
      <c r="UPX3147" s="45"/>
      <c r="UPY3147" s="45"/>
      <c r="UPZ3147" s="45"/>
      <c r="UQA3147" s="45"/>
      <c r="UQB3147" s="45"/>
      <c r="UQC3147" s="45"/>
      <c r="UQD3147" s="45"/>
      <c r="UQE3147" s="45"/>
      <c r="UQF3147" s="45"/>
      <c r="UQG3147" s="45"/>
      <c r="UQH3147" s="45"/>
      <c r="UQI3147" s="45"/>
      <c r="UQJ3147" s="45"/>
      <c r="UQK3147" s="45"/>
      <c r="UQL3147" s="45"/>
      <c r="UQM3147" s="45"/>
      <c r="UQN3147" s="45"/>
      <c r="UQO3147" s="45"/>
      <c r="UQP3147" s="45"/>
      <c r="UQQ3147" s="45"/>
      <c r="UQR3147" s="45"/>
      <c r="UQS3147" s="45"/>
      <c r="UQT3147" s="45"/>
      <c r="UQU3147" s="45"/>
      <c r="UQV3147" s="45"/>
      <c r="UQW3147" s="45"/>
      <c r="UQX3147" s="45"/>
      <c r="UQY3147" s="45"/>
      <c r="UQZ3147" s="45"/>
      <c r="URA3147" s="45"/>
      <c r="URB3147" s="45"/>
      <c r="URC3147" s="45"/>
      <c r="URD3147" s="45"/>
      <c r="URE3147" s="45"/>
      <c r="URF3147" s="45"/>
      <c r="URG3147" s="45"/>
      <c r="URH3147" s="45"/>
      <c r="URI3147" s="45"/>
      <c r="URJ3147" s="45"/>
      <c r="URK3147" s="45"/>
      <c r="URL3147" s="45"/>
      <c r="URM3147" s="45"/>
      <c r="URN3147" s="45"/>
      <c r="URO3147" s="45"/>
      <c r="URP3147" s="45"/>
      <c r="URQ3147" s="45"/>
      <c r="URR3147" s="45"/>
      <c r="URS3147" s="45"/>
      <c r="URT3147" s="45"/>
      <c r="URU3147" s="45"/>
      <c r="URV3147" s="45"/>
      <c r="URW3147" s="45"/>
      <c r="URX3147" s="45"/>
      <c r="URY3147" s="45"/>
      <c r="URZ3147" s="45"/>
      <c r="USA3147" s="45"/>
      <c r="USB3147" s="45"/>
      <c r="USC3147" s="45"/>
      <c r="USD3147" s="45"/>
      <c r="USE3147" s="45"/>
      <c r="USF3147" s="45"/>
      <c r="USG3147" s="45"/>
      <c r="USH3147" s="45"/>
      <c r="USI3147" s="45"/>
      <c r="USJ3147" s="45"/>
      <c r="USK3147" s="45"/>
      <c r="USL3147" s="45"/>
      <c r="USM3147" s="45"/>
      <c r="USN3147" s="45"/>
      <c r="USO3147" s="45"/>
      <c r="USP3147" s="45"/>
      <c r="USQ3147" s="45"/>
      <c r="USR3147" s="45"/>
      <c r="USS3147" s="45"/>
      <c r="UST3147" s="45"/>
      <c r="USU3147" s="45"/>
      <c r="USV3147" s="45"/>
      <c r="USW3147" s="45"/>
      <c r="USX3147" s="45"/>
      <c r="USY3147" s="45"/>
      <c r="USZ3147" s="45"/>
      <c r="UTA3147" s="45"/>
      <c r="UTB3147" s="45"/>
      <c r="UTC3147" s="45"/>
      <c r="UTD3147" s="45"/>
      <c r="UTE3147" s="45"/>
      <c r="UTF3147" s="45"/>
      <c r="UTG3147" s="45"/>
      <c r="UTH3147" s="45"/>
      <c r="UTI3147" s="45"/>
      <c r="UTJ3147" s="45"/>
      <c r="UTK3147" s="45"/>
      <c r="UTL3147" s="45"/>
      <c r="UTM3147" s="45"/>
      <c r="UTN3147" s="45"/>
      <c r="UTO3147" s="45"/>
      <c r="UTP3147" s="45"/>
      <c r="UTQ3147" s="45"/>
      <c r="UTR3147" s="45"/>
      <c r="UTS3147" s="45"/>
      <c r="UTT3147" s="45"/>
      <c r="UTU3147" s="45"/>
      <c r="UTV3147" s="45"/>
      <c r="UTW3147" s="45"/>
      <c r="UTX3147" s="45"/>
      <c r="UTY3147" s="45"/>
      <c r="UTZ3147" s="45"/>
      <c r="UUA3147" s="45"/>
      <c r="UUB3147" s="45"/>
      <c r="UUC3147" s="45"/>
      <c r="UUD3147" s="45"/>
      <c r="UUE3147" s="45"/>
      <c r="UUF3147" s="45"/>
      <c r="UUG3147" s="45"/>
      <c r="UUH3147" s="45"/>
      <c r="UUI3147" s="45"/>
      <c r="UUJ3147" s="45"/>
      <c r="UUK3147" s="45"/>
      <c r="UUL3147" s="45"/>
      <c r="UUM3147" s="45"/>
      <c r="UUN3147" s="45"/>
      <c r="UUO3147" s="45"/>
      <c r="UUP3147" s="45"/>
      <c r="UUQ3147" s="45"/>
      <c r="UUR3147" s="45"/>
      <c r="UUS3147" s="45"/>
      <c r="UUT3147" s="45"/>
      <c r="UUU3147" s="45"/>
      <c r="UUV3147" s="45"/>
      <c r="UUW3147" s="45"/>
      <c r="UUX3147" s="45"/>
      <c r="UUY3147" s="45"/>
      <c r="UUZ3147" s="45"/>
      <c r="UVA3147" s="45"/>
      <c r="UVB3147" s="45"/>
      <c r="UVC3147" s="45"/>
      <c r="UVD3147" s="45"/>
      <c r="UVE3147" s="45"/>
      <c r="UVF3147" s="45"/>
      <c r="UVG3147" s="45"/>
      <c r="UVH3147" s="45"/>
      <c r="UVI3147" s="45"/>
      <c r="UVJ3147" s="45"/>
      <c r="UVK3147" s="45"/>
      <c r="UVL3147" s="45"/>
      <c r="UVM3147" s="45"/>
      <c r="UVN3147" s="45"/>
      <c r="UVO3147" s="45"/>
      <c r="UVP3147" s="45"/>
      <c r="UVQ3147" s="45"/>
      <c r="UVR3147" s="45"/>
      <c r="UVS3147" s="45"/>
      <c r="UVT3147" s="45"/>
      <c r="UVU3147" s="45"/>
      <c r="UVV3147" s="45"/>
      <c r="UVW3147" s="45"/>
      <c r="UVX3147" s="45"/>
      <c r="UVY3147" s="45"/>
      <c r="UVZ3147" s="45"/>
      <c r="UWA3147" s="45"/>
      <c r="UWB3147" s="45"/>
      <c r="UWC3147" s="45"/>
      <c r="UWD3147" s="45"/>
      <c r="UWE3147" s="45"/>
      <c r="UWF3147" s="45"/>
      <c r="UWG3147" s="45"/>
      <c r="UWH3147" s="45"/>
      <c r="UWI3147" s="45"/>
      <c r="UWJ3147" s="45"/>
      <c r="UWK3147" s="45"/>
      <c r="UWL3147" s="45"/>
      <c r="UWM3147" s="45"/>
      <c r="UWN3147" s="45"/>
      <c r="UWO3147" s="45"/>
      <c r="UWP3147" s="45"/>
      <c r="UWQ3147" s="45"/>
      <c r="UWR3147" s="45"/>
      <c r="UWS3147" s="45"/>
      <c r="UWT3147" s="45"/>
      <c r="UWU3147" s="45"/>
      <c r="UWV3147" s="45"/>
      <c r="UWW3147" s="45"/>
      <c r="UWX3147" s="45"/>
      <c r="UWY3147" s="45"/>
      <c r="UWZ3147" s="45"/>
      <c r="UXA3147" s="45"/>
      <c r="UXB3147" s="45"/>
      <c r="UXC3147" s="45"/>
      <c r="UXD3147" s="45"/>
      <c r="UXE3147" s="45"/>
      <c r="UXF3147" s="45"/>
      <c r="UXG3147" s="45"/>
      <c r="UXH3147" s="45"/>
      <c r="UXI3147" s="45"/>
      <c r="UXJ3147" s="45"/>
      <c r="UXK3147" s="45"/>
      <c r="UXL3147" s="45"/>
      <c r="UXM3147" s="45"/>
      <c r="UXN3147" s="45"/>
      <c r="UXO3147" s="45"/>
      <c r="UXP3147" s="45"/>
      <c r="UXQ3147" s="45"/>
      <c r="UXR3147" s="45"/>
      <c r="UXS3147" s="45"/>
      <c r="UXT3147" s="45"/>
      <c r="UXU3147" s="45"/>
      <c r="UXV3147" s="45"/>
      <c r="UXW3147" s="45"/>
      <c r="UXX3147" s="45"/>
      <c r="UXY3147" s="45"/>
      <c r="UXZ3147" s="45"/>
      <c r="UYA3147" s="45"/>
      <c r="UYB3147" s="45"/>
      <c r="UYC3147" s="45"/>
      <c r="UYD3147" s="45"/>
      <c r="UYE3147" s="45"/>
      <c r="UYF3147" s="45"/>
      <c r="UYG3147" s="45"/>
      <c r="UYH3147" s="45"/>
      <c r="UYI3147" s="45"/>
      <c r="UYJ3147" s="45"/>
      <c r="UYK3147" s="45"/>
      <c r="UYL3147" s="45"/>
      <c r="UYM3147" s="45"/>
      <c r="UYN3147" s="45"/>
      <c r="UYO3147" s="45"/>
      <c r="UYP3147" s="45"/>
      <c r="UYQ3147" s="45"/>
      <c r="UYR3147" s="45"/>
      <c r="UYS3147" s="45"/>
      <c r="UYT3147" s="45"/>
      <c r="UYU3147" s="45"/>
      <c r="UYV3147" s="45"/>
      <c r="UYW3147" s="45"/>
      <c r="UYX3147" s="45"/>
      <c r="UYY3147" s="45"/>
      <c r="UYZ3147" s="45"/>
      <c r="UZA3147" s="45"/>
      <c r="UZB3147" s="45"/>
      <c r="UZC3147" s="45"/>
      <c r="UZD3147" s="45"/>
      <c r="UZE3147" s="45"/>
      <c r="UZF3147" s="45"/>
      <c r="UZG3147" s="45"/>
      <c r="UZH3147" s="45"/>
      <c r="UZI3147" s="45"/>
      <c r="UZJ3147" s="45"/>
      <c r="UZK3147" s="45"/>
      <c r="UZL3147" s="45"/>
      <c r="UZM3147" s="45"/>
      <c r="UZN3147" s="45"/>
      <c r="UZO3147" s="45"/>
      <c r="UZP3147" s="45"/>
      <c r="UZQ3147" s="45"/>
      <c r="UZR3147" s="45"/>
      <c r="UZS3147" s="45"/>
      <c r="UZT3147" s="45"/>
      <c r="UZU3147" s="45"/>
      <c r="UZV3147" s="45"/>
      <c r="UZW3147" s="45"/>
      <c r="UZX3147" s="45"/>
      <c r="UZY3147" s="45"/>
      <c r="UZZ3147" s="45"/>
      <c r="VAA3147" s="45"/>
      <c r="VAB3147" s="45"/>
      <c r="VAC3147" s="45"/>
      <c r="VAD3147" s="45"/>
      <c r="VAE3147" s="45"/>
      <c r="VAF3147" s="45"/>
      <c r="VAG3147" s="45"/>
      <c r="VAH3147" s="45"/>
      <c r="VAI3147" s="45"/>
      <c r="VAJ3147" s="45"/>
      <c r="VAK3147" s="45"/>
      <c r="VAL3147" s="45"/>
      <c r="VAM3147" s="45"/>
      <c r="VAN3147" s="45"/>
      <c r="VAO3147" s="45"/>
      <c r="VAP3147" s="45"/>
      <c r="VAQ3147" s="45"/>
      <c r="VAR3147" s="45"/>
      <c r="VAS3147" s="45"/>
      <c r="VAT3147" s="45"/>
      <c r="VAU3147" s="45"/>
      <c r="VAV3147" s="45"/>
      <c r="VAW3147" s="45"/>
      <c r="VAX3147" s="45"/>
      <c r="VAY3147" s="45"/>
      <c r="VAZ3147" s="45"/>
      <c r="VBA3147" s="45"/>
      <c r="VBB3147" s="45"/>
      <c r="VBC3147" s="45"/>
      <c r="VBD3147" s="45"/>
      <c r="VBE3147" s="45"/>
      <c r="VBF3147" s="45"/>
      <c r="VBG3147" s="45"/>
      <c r="VBH3147" s="45"/>
      <c r="VBI3147" s="45"/>
      <c r="VBJ3147" s="45"/>
      <c r="VBK3147" s="45"/>
      <c r="VBL3147" s="45"/>
      <c r="VBM3147" s="45"/>
      <c r="VBN3147" s="45"/>
      <c r="VBO3147" s="45"/>
      <c r="VBP3147" s="45"/>
      <c r="VBQ3147" s="45"/>
      <c r="VBR3147" s="45"/>
      <c r="VBS3147" s="45"/>
      <c r="VBT3147" s="45"/>
      <c r="VBU3147" s="45"/>
      <c r="VBV3147" s="45"/>
      <c r="VBW3147" s="45"/>
      <c r="VBX3147" s="45"/>
      <c r="VBY3147" s="45"/>
      <c r="VBZ3147" s="45"/>
      <c r="VCA3147" s="45"/>
      <c r="VCB3147" s="45"/>
      <c r="VCC3147" s="45"/>
      <c r="VCD3147" s="45"/>
      <c r="VCE3147" s="45"/>
      <c r="VCF3147" s="45"/>
      <c r="VCG3147" s="45"/>
      <c r="VCH3147" s="45"/>
      <c r="VCI3147" s="45"/>
      <c r="VCJ3147" s="45"/>
      <c r="VCK3147" s="45"/>
      <c r="VCL3147" s="45"/>
      <c r="VCM3147" s="45"/>
      <c r="VCN3147" s="45"/>
      <c r="VCO3147" s="45"/>
      <c r="VCP3147" s="45"/>
      <c r="VCQ3147" s="45"/>
      <c r="VCR3147" s="45"/>
      <c r="VCS3147" s="45"/>
      <c r="VCT3147" s="45"/>
      <c r="VCU3147" s="45"/>
      <c r="VCV3147" s="45"/>
      <c r="VCW3147" s="45"/>
      <c r="VCX3147" s="45"/>
      <c r="VCY3147" s="45"/>
      <c r="VCZ3147" s="45"/>
      <c r="VDA3147" s="45"/>
      <c r="VDB3147" s="45"/>
      <c r="VDC3147" s="45"/>
      <c r="VDD3147" s="45"/>
      <c r="VDE3147" s="45"/>
      <c r="VDF3147" s="45"/>
      <c r="VDG3147" s="45"/>
      <c r="VDH3147" s="45"/>
      <c r="VDI3147" s="45"/>
      <c r="VDJ3147" s="45"/>
      <c r="VDK3147" s="45"/>
      <c r="VDL3147" s="45"/>
      <c r="VDM3147" s="45"/>
      <c r="VDN3147" s="45"/>
      <c r="VDO3147" s="45"/>
      <c r="VDP3147" s="45"/>
      <c r="VDQ3147" s="45"/>
      <c r="VDR3147" s="45"/>
      <c r="VDS3147" s="45"/>
      <c r="VDT3147" s="45"/>
      <c r="VDU3147" s="45"/>
      <c r="VDV3147" s="45"/>
      <c r="VDW3147" s="45"/>
      <c r="VDX3147" s="45"/>
      <c r="VDY3147" s="45"/>
      <c r="VDZ3147" s="45"/>
      <c r="VEA3147" s="45"/>
      <c r="VEB3147" s="45"/>
      <c r="VEC3147" s="45"/>
      <c r="VED3147" s="45"/>
      <c r="VEE3147" s="45"/>
      <c r="VEF3147" s="45"/>
      <c r="VEG3147" s="45"/>
      <c r="VEH3147" s="45"/>
      <c r="VEI3147" s="45"/>
      <c r="VEJ3147" s="45"/>
      <c r="VEK3147" s="45"/>
      <c r="VEL3147" s="45"/>
      <c r="VEM3147" s="45"/>
      <c r="VEN3147" s="45"/>
      <c r="VEO3147" s="45"/>
      <c r="VEP3147" s="45"/>
      <c r="VEQ3147" s="45"/>
      <c r="VER3147" s="45"/>
      <c r="VES3147" s="45"/>
      <c r="VET3147" s="45"/>
      <c r="VEU3147" s="45"/>
      <c r="VEV3147" s="45"/>
      <c r="VEW3147" s="45"/>
      <c r="VEX3147" s="45"/>
      <c r="VEY3147" s="45"/>
      <c r="VEZ3147" s="45"/>
      <c r="VFA3147" s="45"/>
      <c r="VFB3147" s="45"/>
      <c r="VFC3147" s="45"/>
      <c r="VFD3147" s="45"/>
      <c r="VFE3147" s="45"/>
      <c r="VFF3147" s="45"/>
      <c r="VFG3147" s="45"/>
      <c r="VFH3147" s="45"/>
      <c r="VFI3147" s="45"/>
      <c r="VFJ3147" s="45"/>
      <c r="VFK3147" s="45"/>
      <c r="VFL3147" s="45"/>
      <c r="VFM3147" s="45"/>
      <c r="VFN3147" s="45"/>
      <c r="VFO3147" s="45"/>
      <c r="VFP3147" s="45"/>
      <c r="VFQ3147" s="45"/>
      <c r="VFR3147" s="45"/>
      <c r="VFS3147" s="45"/>
      <c r="VFT3147" s="45"/>
      <c r="VFU3147" s="45"/>
      <c r="VFV3147" s="45"/>
      <c r="VFW3147" s="45"/>
      <c r="VFX3147" s="45"/>
      <c r="VFY3147" s="45"/>
      <c r="VFZ3147" s="45"/>
      <c r="VGA3147" s="45"/>
      <c r="VGB3147" s="45"/>
      <c r="VGC3147" s="45"/>
      <c r="VGD3147" s="45"/>
      <c r="VGE3147" s="45"/>
      <c r="VGF3147" s="45"/>
      <c r="VGG3147" s="45"/>
      <c r="VGH3147" s="45"/>
      <c r="VGI3147" s="45"/>
      <c r="VGJ3147" s="45"/>
      <c r="VGK3147" s="45"/>
      <c r="VGL3147" s="45"/>
      <c r="VGM3147" s="45"/>
      <c r="VGN3147" s="45"/>
      <c r="VGO3147" s="45"/>
      <c r="VGP3147" s="45"/>
      <c r="VGQ3147" s="45"/>
      <c r="VGR3147" s="45"/>
      <c r="VGS3147" s="45"/>
      <c r="VGT3147" s="45"/>
      <c r="VGU3147" s="45"/>
      <c r="VGV3147" s="45"/>
      <c r="VGW3147" s="45"/>
      <c r="VGX3147" s="45"/>
      <c r="VGY3147" s="45"/>
      <c r="VGZ3147" s="45"/>
      <c r="VHA3147" s="45"/>
      <c r="VHB3147" s="45"/>
      <c r="VHC3147" s="45"/>
      <c r="VHD3147" s="45"/>
      <c r="VHE3147" s="45"/>
      <c r="VHF3147" s="45"/>
      <c r="VHG3147" s="45"/>
      <c r="VHH3147" s="45"/>
      <c r="VHI3147" s="45"/>
      <c r="VHJ3147" s="45"/>
      <c r="VHK3147" s="45"/>
      <c r="VHL3147" s="45"/>
      <c r="VHM3147" s="45"/>
      <c r="VHN3147" s="45"/>
      <c r="VHO3147" s="45"/>
      <c r="VHP3147" s="45"/>
      <c r="VHQ3147" s="45"/>
      <c r="VHR3147" s="45"/>
      <c r="VHS3147" s="45"/>
      <c r="VHT3147" s="45"/>
      <c r="VHU3147" s="45"/>
      <c r="VHV3147" s="45"/>
      <c r="VHW3147" s="45"/>
      <c r="VHX3147" s="45"/>
      <c r="VHY3147" s="45"/>
      <c r="VHZ3147" s="45"/>
      <c r="VIA3147" s="45"/>
      <c r="VIB3147" s="45"/>
      <c r="VIC3147" s="45"/>
      <c r="VID3147" s="45"/>
      <c r="VIE3147" s="45"/>
      <c r="VIF3147" s="45"/>
      <c r="VIG3147" s="45"/>
      <c r="VIH3147" s="45"/>
      <c r="VII3147" s="45"/>
      <c r="VIJ3147" s="45"/>
      <c r="VIK3147" s="45"/>
      <c r="VIL3147" s="45"/>
      <c r="VIM3147" s="45"/>
      <c r="VIN3147" s="45"/>
      <c r="VIO3147" s="45"/>
      <c r="VIP3147" s="45"/>
      <c r="VIQ3147" s="45"/>
      <c r="VIR3147" s="45"/>
      <c r="VIS3147" s="45"/>
      <c r="VIT3147" s="45"/>
      <c r="VIU3147" s="45"/>
      <c r="VIV3147" s="45"/>
      <c r="VIW3147" s="45"/>
      <c r="VIX3147" s="45"/>
      <c r="VIY3147" s="45"/>
      <c r="VIZ3147" s="45"/>
      <c r="VJA3147" s="45"/>
      <c r="VJB3147" s="45"/>
      <c r="VJC3147" s="45"/>
      <c r="VJD3147" s="45"/>
      <c r="VJE3147" s="45"/>
      <c r="VJF3147" s="45"/>
      <c r="VJG3147" s="45"/>
      <c r="VJH3147" s="45"/>
      <c r="VJI3147" s="45"/>
      <c r="VJJ3147" s="45"/>
      <c r="VJK3147" s="45"/>
      <c r="VJL3147" s="45"/>
      <c r="VJM3147" s="45"/>
      <c r="VJN3147" s="45"/>
      <c r="VJO3147" s="45"/>
      <c r="VJP3147" s="45"/>
      <c r="VJQ3147" s="45"/>
      <c r="VJR3147" s="45"/>
      <c r="VJS3147" s="45"/>
      <c r="VJT3147" s="45"/>
      <c r="VJU3147" s="45"/>
      <c r="VJV3147" s="45"/>
      <c r="VJW3147" s="45"/>
      <c r="VJX3147" s="45"/>
      <c r="VJY3147" s="45"/>
      <c r="VJZ3147" s="45"/>
      <c r="VKA3147" s="45"/>
      <c r="VKB3147" s="45"/>
      <c r="VKC3147" s="45"/>
      <c r="VKD3147" s="45"/>
      <c r="VKE3147" s="45"/>
      <c r="VKF3147" s="45"/>
      <c r="VKG3147" s="45"/>
      <c r="VKH3147" s="45"/>
      <c r="VKI3147" s="45"/>
      <c r="VKJ3147" s="45"/>
      <c r="VKK3147" s="45"/>
      <c r="VKL3147" s="45"/>
      <c r="VKM3147" s="45"/>
      <c r="VKN3147" s="45"/>
      <c r="VKO3147" s="45"/>
      <c r="VKP3147" s="45"/>
      <c r="VKQ3147" s="45"/>
      <c r="VKR3147" s="45"/>
      <c r="VKS3147" s="45"/>
      <c r="VKT3147" s="45"/>
      <c r="VKU3147" s="45"/>
      <c r="VKV3147" s="45"/>
      <c r="VKW3147" s="45"/>
      <c r="VKX3147" s="45"/>
      <c r="VKY3147" s="45"/>
      <c r="VKZ3147" s="45"/>
      <c r="VLA3147" s="45"/>
      <c r="VLB3147" s="45"/>
      <c r="VLC3147" s="45"/>
      <c r="VLD3147" s="45"/>
      <c r="VLE3147" s="45"/>
      <c r="VLF3147" s="45"/>
      <c r="VLG3147" s="45"/>
      <c r="VLH3147" s="45"/>
      <c r="VLI3147" s="45"/>
      <c r="VLJ3147" s="45"/>
      <c r="VLK3147" s="45"/>
      <c r="VLL3147" s="45"/>
      <c r="VLM3147" s="45"/>
      <c r="VLN3147" s="45"/>
      <c r="VLO3147" s="45"/>
      <c r="VLP3147" s="45"/>
      <c r="VLQ3147" s="45"/>
      <c r="VLR3147" s="45"/>
      <c r="VLS3147" s="45"/>
      <c r="VLT3147" s="45"/>
      <c r="VLU3147" s="45"/>
      <c r="VLV3147" s="45"/>
      <c r="VLW3147" s="45"/>
      <c r="VLX3147" s="45"/>
      <c r="VLY3147" s="45"/>
      <c r="VLZ3147" s="45"/>
      <c r="VMA3147" s="45"/>
      <c r="VMB3147" s="45"/>
      <c r="VMC3147" s="45"/>
      <c r="VMD3147" s="45"/>
      <c r="VME3147" s="45"/>
      <c r="VMF3147" s="45"/>
      <c r="VMG3147" s="45"/>
      <c r="VMH3147" s="45"/>
      <c r="VMI3147" s="45"/>
      <c r="VMJ3147" s="45"/>
      <c r="VMK3147" s="45"/>
      <c r="VML3147" s="45"/>
      <c r="VMM3147" s="45"/>
      <c r="VMN3147" s="45"/>
      <c r="VMO3147" s="45"/>
      <c r="VMP3147" s="45"/>
      <c r="VMQ3147" s="45"/>
      <c r="VMR3147" s="45"/>
      <c r="VMS3147" s="45"/>
      <c r="VMT3147" s="45"/>
      <c r="VMU3147" s="45"/>
      <c r="VMV3147" s="45"/>
      <c r="VMW3147" s="45"/>
      <c r="VMX3147" s="45"/>
      <c r="VMY3147" s="45"/>
      <c r="VMZ3147" s="45"/>
      <c r="VNA3147" s="45"/>
      <c r="VNB3147" s="45"/>
      <c r="VNC3147" s="45"/>
      <c r="VND3147" s="45"/>
      <c r="VNE3147" s="45"/>
      <c r="VNF3147" s="45"/>
      <c r="VNG3147" s="45"/>
      <c r="VNH3147" s="45"/>
      <c r="VNI3147" s="45"/>
      <c r="VNJ3147" s="45"/>
      <c r="VNK3147" s="45"/>
      <c r="VNL3147" s="45"/>
      <c r="VNM3147" s="45"/>
      <c r="VNN3147" s="45"/>
      <c r="VNO3147" s="45"/>
      <c r="VNP3147" s="45"/>
      <c r="VNQ3147" s="45"/>
      <c r="VNR3147" s="45"/>
      <c r="VNS3147" s="45"/>
      <c r="VNT3147" s="45"/>
      <c r="VNU3147" s="45"/>
      <c r="VNV3147" s="45"/>
      <c r="VNW3147" s="45"/>
      <c r="VNX3147" s="45"/>
      <c r="VNY3147" s="45"/>
      <c r="VNZ3147" s="45"/>
      <c r="VOA3147" s="45"/>
      <c r="VOB3147" s="45"/>
      <c r="VOC3147" s="45"/>
      <c r="VOD3147" s="45"/>
      <c r="VOE3147" s="45"/>
      <c r="VOF3147" s="45"/>
      <c r="VOG3147" s="45"/>
      <c r="VOH3147" s="45"/>
      <c r="VOI3147" s="45"/>
      <c r="VOJ3147" s="45"/>
      <c r="VOK3147" s="45"/>
      <c r="VOL3147" s="45"/>
      <c r="VOM3147" s="45"/>
      <c r="VON3147" s="45"/>
      <c r="VOO3147" s="45"/>
      <c r="VOP3147" s="45"/>
      <c r="VOQ3147" s="45"/>
      <c r="VOR3147" s="45"/>
      <c r="VOS3147" s="45"/>
      <c r="VOT3147" s="45"/>
      <c r="VOU3147" s="45"/>
      <c r="VOV3147" s="45"/>
      <c r="VOW3147" s="45"/>
      <c r="VOX3147" s="45"/>
      <c r="VOY3147" s="45"/>
      <c r="VOZ3147" s="45"/>
      <c r="VPA3147" s="45"/>
      <c r="VPB3147" s="45"/>
      <c r="VPC3147" s="45"/>
      <c r="VPD3147" s="45"/>
      <c r="VPE3147" s="45"/>
      <c r="VPF3147" s="45"/>
      <c r="VPG3147" s="45"/>
      <c r="VPH3147" s="45"/>
      <c r="VPI3147" s="45"/>
      <c r="VPJ3147" s="45"/>
      <c r="VPK3147" s="45"/>
      <c r="VPL3147" s="45"/>
      <c r="VPM3147" s="45"/>
      <c r="VPN3147" s="45"/>
      <c r="VPO3147" s="45"/>
      <c r="VPP3147" s="45"/>
      <c r="VPQ3147" s="45"/>
      <c r="VPR3147" s="45"/>
      <c r="VPS3147" s="45"/>
      <c r="VPT3147" s="45"/>
      <c r="VPU3147" s="45"/>
      <c r="VPV3147" s="45"/>
      <c r="VPW3147" s="45"/>
      <c r="VPX3147" s="45"/>
      <c r="VPY3147" s="45"/>
      <c r="VPZ3147" s="45"/>
      <c r="VQA3147" s="45"/>
      <c r="VQB3147" s="45"/>
      <c r="VQC3147" s="45"/>
      <c r="VQD3147" s="45"/>
      <c r="VQE3147" s="45"/>
      <c r="VQF3147" s="45"/>
      <c r="VQG3147" s="45"/>
      <c r="VQH3147" s="45"/>
      <c r="VQI3147" s="45"/>
      <c r="VQJ3147" s="45"/>
      <c r="VQK3147" s="45"/>
      <c r="VQL3147" s="45"/>
      <c r="VQM3147" s="45"/>
      <c r="VQN3147" s="45"/>
      <c r="VQO3147" s="45"/>
      <c r="VQP3147" s="45"/>
      <c r="VQQ3147" s="45"/>
      <c r="VQR3147" s="45"/>
      <c r="VQS3147" s="45"/>
      <c r="VQT3147" s="45"/>
      <c r="VQU3147" s="45"/>
      <c r="VQV3147" s="45"/>
      <c r="VQW3147" s="45"/>
      <c r="VQX3147" s="45"/>
      <c r="VQY3147" s="45"/>
      <c r="VQZ3147" s="45"/>
      <c r="VRA3147" s="45"/>
      <c r="VRB3147" s="45"/>
      <c r="VRC3147" s="45"/>
      <c r="VRD3147" s="45"/>
      <c r="VRE3147" s="45"/>
      <c r="VRF3147" s="45"/>
      <c r="VRG3147" s="45"/>
      <c r="VRH3147" s="45"/>
      <c r="VRI3147" s="45"/>
      <c r="VRJ3147" s="45"/>
      <c r="VRK3147" s="45"/>
      <c r="VRL3147" s="45"/>
      <c r="VRM3147" s="45"/>
      <c r="VRN3147" s="45"/>
      <c r="VRO3147" s="45"/>
      <c r="VRP3147" s="45"/>
      <c r="VRQ3147" s="45"/>
      <c r="VRR3147" s="45"/>
      <c r="VRS3147" s="45"/>
      <c r="VRT3147" s="45"/>
      <c r="VRU3147" s="45"/>
      <c r="VRV3147" s="45"/>
      <c r="VRW3147" s="45"/>
      <c r="VRX3147" s="45"/>
      <c r="VRY3147" s="45"/>
      <c r="VRZ3147" s="45"/>
      <c r="VSA3147" s="45"/>
      <c r="VSB3147" s="45"/>
      <c r="VSC3147" s="45"/>
      <c r="VSD3147" s="45"/>
      <c r="VSE3147" s="45"/>
      <c r="VSF3147" s="45"/>
      <c r="VSG3147" s="45"/>
      <c r="VSH3147" s="45"/>
      <c r="VSI3147" s="45"/>
      <c r="VSJ3147" s="45"/>
      <c r="VSK3147" s="45"/>
      <c r="VSL3147" s="45"/>
      <c r="VSM3147" s="45"/>
      <c r="VSN3147" s="45"/>
      <c r="VSO3147" s="45"/>
      <c r="VSP3147" s="45"/>
      <c r="VSQ3147" s="45"/>
      <c r="VSR3147" s="45"/>
      <c r="VSS3147" s="45"/>
      <c r="VST3147" s="45"/>
      <c r="VSU3147" s="45"/>
      <c r="VSV3147" s="45"/>
      <c r="VSW3147" s="45"/>
      <c r="VSX3147" s="45"/>
      <c r="VSY3147" s="45"/>
      <c r="VSZ3147" s="45"/>
      <c r="VTA3147" s="45"/>
      <c r="VTB3147" s="45"/>
      <c r="VTC3147" s="45"/>
      <c r="VTD3147" s="45"/>
      <c r="VTE3147" s="45"/>
      <c r="VTF3147" s="45"/>
      <c r="VTG3147" s="45"/>
      <c r="VTH3147" s="45"/>
      <c r="VTI3147" s="45"/>
      <c r="VTJ3147" s="45"/>
      <c r="VTK3147" s="45"/>
      <c r="VTL3147" s="45"/>
      <c r="VTM3147" s="45"/>
      <c r="VTN3147" s="45"/>
      <c r="VTO3147" s="45"/>
      <c r="VTP3147" s="45"/>
      <c r="VTQ3147" s="45"/>
      <c r="VTR3147" s="45"/>
      <c r="VTS3147" s="45"/>
      <c r="VTT3147" s="45"/>
      <c r="VTU3147" s="45"/>
      <c r="VTV3147" s="45"/>
      <c r="VTW3147" s="45"/>
      <c r="VTX3147" s="45"/>
      <c r="VTY3147" s="45"/>
      <c r="VTZ3147" s="45"/>
      <c r="VUA3147" s="45"/>
      <c r="VUB3147" s="45"/>
      <c r="VUC3147" s="45"/>
      <c r="VUD3147" s="45"/>
      <c r="VUE3147" s="45"/>
      <c r="VUF3147" s="45"/>
      <c r="VUG3147" s="45"/>
      <c r="VUH3147" s="45"/>
      <c r="VUI3147" s="45"/>
      <c r="VUJ3147" s="45"/>
      <c r="VUK3147" s="45"/>
      <c r="VUL3147" s="45"/>
      <c r="VUM3147" s="45"/>
      <c r="VUN3147" s="45"/>
      <c r="VUO3147" s="45"/>
      <c r="VUP3147" s="45"/>
      <c r="VUQ3147" s="45"/>
      <c r="VUR3147" s="45"/>
      <c r="VUS3147" s="45"/>
      <c r="VUT3147" s="45"/>
      <c r="VUU3147" s="45"/>
      <c r="VUV3147" s="45"/>
      <c r="VUW3147" s="45"/>
      <c r="VUX3147" s="45"/>
      <c r="VUY3147" s="45"/>
      <c r="VUZ3147" s="45"/>
      <c r="VVA3147" s="45"/>
      <c r="VVB3147" s="45"/>
      <c r="VVC3147" s="45"/>
      <c r="VVD3147" s="45"/>
      <c r="VVE3147" s="45"/>
      <c r="VVF3147" s="45"/>
      <c r="VVG3147" s="45"/>
      <c r="VVH3147" s="45"/>
      <c r="VVI3147" s="45"/>
      <c r="VVJ3147" s="45"/>
      <c r="VVK3147" s="45"/>
      <c r="VVL3147" s="45"/>
      <c r="VVM3147" s="45"/>
      <c r="VVN3147" s="45"/>
      <c r="VVO3147" s="45"/>
      <c r="VVP3147" s="45"/>
      <c r="VVQ3147" s="45"/>
      <c r="VVR3147" s="45"/>
      <c r="VVS3147" s="45"/>
      <c r="VVT3147" s="45"/>
      <c r="VVU3147" s="45"/>
      <c r="VVV3147" s="45"/>
      <c r="VVW3147" s="45"/>
      <c r="VVX3147" s="45"/>
      <c r="VVY3147" s="45"/>
      <c r="VVZ3147" s="45"/>
      <c r="VWA3147" s="45"/>
      <c r="VWB3147" s="45"/>
      <c r="VWC3147" s="45"/>
      <c r="VWD3147" s="45"/>
      <c r="VWE3147" s="45"/>
      <c r="VWF3147" s="45"/>
      <c r="VWG3147" s="45"/>
      <c r="VWH3147" s="45"/>
      <c r="VWI3147" s="45"/>
      <c r="VWJ3147" s="45"/>
      <c r="VWK3147" s="45"/>
      <c r="VWL3147" s="45"/>
      <c r="VWM3147" s="45"/>
      <c r="VWN3147" s="45"/>
      <c r="VWO3147" s="45"/>
      <c r="VWP3147" s="45"/>
      <c r="VWQ3147" s="45"/>
      <c r="VWR3147" s="45"/>
      <c r="VWS3147" s="45"/>
      <c r="VWT3147" s="45"/>
      <c r="VWU3147" s="45"/>
      <c r="VWV3147" s="45"/>
      <c r="VWW3147" s="45"/>
      <c r="VWX3147" s="45"/>
      <c r="VWY3147" s="45"/>
      <c r="VWZ3147" s="45"/>
      <c r="VXA3147" s="45"/>
      <c r="VXB3147" s="45"/>
      <c r="VXC3147" s="45"/>
      <c r="VXD3147" s="45"/>
      <c r="VXE3147" s="45"/>
      <c r="VXF3147" s="45"/>
      <c r="VXG3147" s="45"/>
      <c r="VXH3147" s="45"/>
      <c r="VXI3147" s="45"/>
      <c r="VXJ3147" s="45"/>
      <c r="VXK3147" s="45"/>
      <c r="VXL3147" s="45"/>
      <c r="VXM3147" s="45"/>
      <c r="VXN3147" s="45"/>
      <c r="VXO3147" s="45"/>
      <c r="VXP3147" s="45"/>
      <c r="VXQ3147" s="45"/>
      <c r="VXR3147" s="45"/>
      <c r="VXS3147" s="45"/>
      <c r="VXT3147" s="45"/>
      <c r="VXU3147" s="45"/>
      <c r="VXV3147" s="45"/>
      <c r="VXW3147" s="45"/>
      <c r="VXX3147" s="45"/>
      <c r="VXY3147" s="45"/>
      <c r="VXZ3147" s="45"/>
      <c r="VYA3147" s="45"/>
      <c r="VYB3147" s="45"/>
      <c r="VYC3147" s="45"/>
      <c r="VYD3147" s="45"/>
      <c r="VYE3147" s="45"/>
      <c r="VYF3147" s="45"/>
      <c r="VYG3147" s="45"/>
      <c r="VYH3147" s="45"/>
      <c r="VYI3147" s="45"/>
      <c r="VYJ3147" s="45"/>
      <c r="VYK3147" s="45"/>
      <c r="VYL3147" s="45"/>
      <c r="VYM3147" s="45"/>
      <c r="VYN3147" s="45"/>
      <c r="VYO3147" s="45"/>
      <c r="VYP3147" s="45"/>
      <c r="VYQ3147" s="45"/>
      <c r="VYR3147" s="45"/>
      <c r="VYS3147" s="45"/>
      <c r="VYT3147" s="45"/>
      <c r="VYU3147" s="45"/>
      <c r="VYV3147" s="45"/>
      <c r="VYW3147" s="45"/>
      <c r="VYX3147" s="45"/>
      <c r="VYY3147" s="45"/>
      <c r="VYZ3147" s="45"/>
      <c r="VZA3147" s="45"/>
      <c r="VZB3147" s="45"/>
      <c r="VZC3147" s="45"/>
      <c r="VZD3147" s="45"/>
      <c r="VZE3147" s="45"/>
      <c r="VZF3147" s="45"/>
      <c r="VZG3147" s="45"/>
      <c r="VZH3147" s="45"/>
      <c r="VZI3147" s="45"/>
      <c r="VZJ3147" s="45"/>
      <c r="VZK3147" s="45"/>
      <c r="VZL3147" s="45"/>
      <c r="VZM3147" s="45"/>
      <c r="VZN3147" s="45"/>
      <c r="VZO3147" s="45"/>
      <c r="VZP3147" s="45"/>
      <c r="VZQ3147" s="45"/>
      <c r="VZR3147" s="45"/>
      <c r="VZS3147" s="45"/>
      <c r="VZT3147" s="45"/>
      <c r="VZU3147" s="45"/>
      <c r="VZV3147" s="45"/>
      <c r="VZW3147" s="45"/>
      <c r="VZX3147" s="45"/>
      <c r="VZY3147" s="45"/>
      <c r="VZZ3147" s="45"/>
      <c r="WAA3147" s="45"/>
      <c r="WAB3147" s="45"/>
      <c r="WAC3147" s="45"/>
      <c r="WAD3147" s="45"/>
      <c r="WAE3147" s="45"/>
      <c r="WAF3147" s="45"/>
      <c r="WAG3147" s="45"/>
      <c r="WAH3147" s="45"/>
      <c r="WAI3147" s="45"/>
      <c r="WAJ3147" s="45"/>
      <c r="WAK3147" s="45"/>
      <c r="WAL3147" s="45"/>
      <c r="WAM3147" s="45"/>
      <c r="WAN3147" s="45"/>
      <c r="WAO3147" s="45"/>
      <c r="WAP3147" s="45"/>
      <c r="WAQ3147" s="45"/>
      <c r="WAR3147" s="45"/>
      <c r="WAS3147" s="45"/>
      <c r="WAT3147" s="45"/>
      <c r="WAU3147" s="45"/>
      <c r="WAV3147" s="45"/>
      <c r="WAW3147" s="45"/>
      <c r="WAX3147" s="45"/>
      <c r="WAY3147" s="45"/>
      <c r="WAZ3147" s="45"/>
      <c r="WBA3147" s="45"/>
      <c r="WBB3147" s="45"/>
      <c r="WBC3147" s="45"/>
      <c r="WBD3147" s="45"/>
      <c r="WBE3147" s="45"/>
      <c r="WBF3147" s="45"/>
      <c r="WBG3147" s="45"/>
      <c r="WBH3147" s="45"/>
      <c r="WBI3147" s="45"/>
      <c r="WBJ3147" s="45"/>
      <c r="WBK3147" s="45"/>
      <c r="WBL3147" s="45"/>
      <c r="WBM3147" s="45"/>
      <c r="WBN3147" s="45"/>
      <c r="WBO3147" s="45"/>
      <c r="WBP3147" s="45"/>
      <c r="WBQ3147" s="45"/>
      <c r="WBR3147" s="45"/>
      <c r="WBS3147" s="45"/>
      <c r="WBT3147" s="45"/>
      <c r="WBU3147" s="45"/>
      <c r="WBV3147" s="45"/>
      <c r="WBW3147" s="45"/>
      <c r="WBX3147" s="45"/>
      <c r="WBY3147" s="45"/>
      <c r="WBZ3147" s="45"/>
      <c r="WCA3147" s="45"/>
      <c r="WCB3147" s="45"/>
      <c r="WCC3147" s="45"/>
      <c r="WCD3147" s="45"/>
      <c r="WCE3147" s="45"/>
      <c r="WCF3147" s="45"/>
      <c r="WCG3147" s="45"/>
      <c r="WCH3147" s="45"/>
      <c r="WCI3147" s="45"/>
      <c r="WCJ3147" s="45"/>
      <c r="WCK3147" s="45"/>
      <c r="WCL3147" s="45"/>
      <c r="WCM3147" s="45"/>
      <c r="WCN3147" s="45"/>
      <c r="WCO3147" s="45"/>
      <c r="WCP3147" s="45"/>
      <c r="WCQ3147" s="45"/>
      <c r="WCR3147" s="45"/>
      <c r="WCS3147" s="45"/>
      <c r="WCT3147" s="45"/>
      <c r="WCU3147" s="45"/>
      <c r="WCV3147" s="45"/>
      <c r="WCW3147" s="45"/>
      <c r="WCX3147" s="45"/>
      <c r="WCY3147" s="45"/>
      <c r="WCZ3147" s="45"/>
      <c r="WDA3147" s="45"/>
      <c r="WDB3147" s="45"/>
      <c r="WDC3147" s="45"/>
      <c r="WDD3147" s="45"/>
      <c r="WDE3147" s="45"/>
      <c r="WDF3147" s="45"/>
      <c r="WDG3147" s="45"/>
      <c r="WDH3147" s="45"/>
      <c r="WDI3147" s="45"/>
      <c r="WDJ3147" s="45"/>
      <c r="WDK3147" s="45"/>
      <c r="WDL3147" s="45"/>
      <c r="WDM3147" s="45"/>
      <c r="WDN3147" s="45"/>
      <c r="WDO3147" s="45"/>
      <c r="WDP3147" s="45"/>
      <c r="WDQ3147" s="45"/>
      <c r="WDR3147" s="45"/>
      <c r="WDS3147" s="45"/>
      <c r="WDT3147" s="45"/>
      <c r="WDU3147" s="45"/>
      <c r="WDV3147" s="45"/>
      <c r="WDW3147" s="45"/>
      <c r="WDX3147" s="45"/>
      <c r="WDY3147" s="45"/>
      <c r="WDZ3147" s="45"/>
      <c r="WEA3147" s="45"/>
      <c r="WEB3147" s="45"/>
      <c r="WEC3147" s="45"/>
      <c r="WED3147" s="45"/>
      <c r="WEE3147" s="45"/>
      <c r="WEF3147" s="45"/>
      <c r="WEG3147" s="45"/>
      <c r="WEH3147" s="45"/>
      <c r="WEI3147" s="45"/>
      <c r="WEJ3147" s="45"/>
      <c r="WEK3147" s="45"/>
      <c r="WEL3147" s="45"/>
      <c r="WEM3147" s="45"/>
      <c r="WEN3147" s="45"/>
      <c r="WEO3147" s="45"/>
      <c r="WEP3147" s="45"/>
      <c r="WEQ3147" s="45"/>
      <c r="WER3147" s="45"/>
      <c r="WES3147" s="45"/>
      <c r="WET3147" s="45"/>
      <c r="WEU3147" s="45"/>
      <c r="WEV3147" s="45"/>
      <c r="WEW3147" s="45"/>
      <c r="WEX3147" s="45"/>
      <c r="WEY3147" s="45"/>
      <c r="WEZ3147" s="45"/>
      <c r="WFA3147" s="45"/>
      <c r="WFB3147" s="45"/>
      <c r="WFC3147" s="45"/>
      <c r="WFD3147" s="45"/>
      <c r="WFE3147" s="45"/>
      <c r="WFF3147" s="45"/>
      <c r="WFG3147" s="45"/>
      <c r="WFH3147" s="45"/>
      <c r="WFI3147" s="45"/>
      <c r="WFJ3147" s="45"/>
      <c r="WFK3147" s="45"/>
      <c r="WFL3147" s="45"/>
      <c r="WFM3147" s="45"/>
      <c r="WFN3147" s="45"/>
      <c r="WFO3147" s="45"/>
      <c r="WFP3147" s="45"/>
      <c r="WFQ3147" s="45"/>
      <c r="WFR3147" s="45"/>
      <c r="WFS3147" s="45"/>
      <c r="WFT3147" s="45"/>
      <c r="WFU3147" s="45"/>
      <c r="WFV3147" s="45"/>
      <c r="WFW3147" s="45"/>
      <c r="WFX3147" s="45"/>
      <c r="WFY3147" s="45"/>
      <c r="WFZ3147" s="45"/>
      <c r="WGA3147" s="45"/>
      <c r="WGB3147" s="45"/>
      <c r="WGC3147" s="45"/>
      <c r="WGD3147" s="45"/>
      <c r="WGE3147" s="45"/>
      <c r="WGF3147" s="45"/>
      <c r="WGG3147" s="45"/>
      <c r="WGH3147" s="45"/>
      <c r="WGI3147" s="45"/>
      <c r="WGJ3147" s="45"/>
      <c r="WGK3147" s="45"/>
      <c r="WGL3147" s="45"/>
      <c r="WGM3147" s="45"/>
      <c r="WGN3147" s="45"/>
      <c r="WGO3147" s="45"/>
      <c r="WGP3147" s="45"/>
      <c r="WGQ3147" s="45"/>
      <c r="WGR3147" s="45"/>
      <c r="WGS3147" s="45"/>
      <c r="WGT3147" s="45"/>
      <c r="WGU3147" s="45"/>
      <c r="WGV3147" s="45"/>
      <c r="WGW3147" s="45"/>
      <c r="WGX3147" s="45"/>
      <c r="WGY3147" s="45"/>
      <c r="WGZ3147" s="45"/>
      <c r="WHA3147" s="45"/>
      <c r="WHB3147" s="45"/>
      <c r="WHC3147" s="45"/>
      <c r="WHD3147" s="45"/>
      <c r="WHE3147" s="45"/>
      <c r="WHF3147" s="45"/>
      <c r="WHG3147" s="45"/>
      <c r="WHH3147" s="45"/>
      <c r="WHI3147" s="45"/>
      <c r="WHJ3147" s="45"/>
      <c r="WHK3147" s="45"/>
      <c r="WHL3147" s="45"/>
      <c r="WHM3147" s="45"/>
      <c r="WHN3147" s="45"/>
      <c r="WHO3147" s="45"/>
      <c r="WHP3147" s="45"/>
      <c r="WHQ3147" s="45"/>
      <c r="WHR3147" s="45"/>
      <c r="WHS3147" s="45"/>
      <c r="WHT3147" s="45"/>
      <c r="WHU3147" s="45"/>
      <c r="WHV3147" s="45"/>
      <c r="WHW3147" s="45"/>
      <c r="WHX3147" s="45"/>
      <c r="WHY3147" s="45"/>
      <c r="WHZ3147" s="45"/>
      <c r="WIA3147" s="45"/>
      <c r="WIB3147" s="45"/>
      <c r="WIC3147" s="45"/>
      <c r="WID3147" s="45"/>
      <c r="WIE3147" s="45"/>
      <c r="WIF3147" s="45"/>
      <c r="WIG3147" s="45"/>
      <c r="WIH3147" s="45"/>
      <c r="WII3147" s="45"/>
      <c r="WIJ3147" s="45"/>
      <c r="WIK3147" s="45"/>
      <c r="WIL3147" s="45"/>
      <c r="WIM3147" s="45"/>
      <c r="WIN3147" s="45"/>
      <c r="WIO3147" s="45"/>
      <c r="WIP3147" s="45"/>
      <c r="WIQ3147" s="45"/>
      <c r="WIR3147" s="45"/>
      <c r="WIS3147" s="45"/>
      <c r="WIT3147" s="45"/>
      <c r="WIU3147" s="45"/>
      <c r="WIV3147" s="45"/>
      <c r="WIW3147" s="45"/>
      <c r="WIX3147" s="45"/>
      <c r="WIY3147" s="45"/>
      <c r="WIZ3147" s="45"/>
      <c r="WJA3147" s="45"/>
      <c r="WJB3147" s="45"/>
      <c r="WJC3147" s="45"/>
      <c r="WJD3147" s="45"/>
      <c r="WJE3147" s="45"/>
      <c r="WJF3147" s="45"/>
      <c r="WJG3147" s="45"/>
      <c r="WJH3147" s="45"/>
      <c r="WJI3147" s="45"/>
      <c r="WJJ3147" s="45"/>
      <c r="WJK3147" s="45"/>
      <c r="WJL3147" s="45"/>
      <c r="WJM3147" s="45"/>
      <c r="WJN3147" s="45"/>
      <c r="WJO3147" s="45"/>
      <c r="WJP3147" s="45"/>
      <c r="WJQ3147" s="45"/>
      <c r="WJR3147" s="45"/>
      <c r="WJS3147" s="45"/>
      <c r="WJT3147" s="45"/>
      <c r="WJU3147" s="45"/>
      <c r="WJV3147" s="45"/>
      <c r="WJW3147" s="45"/>
      <c r="WJX3147" s="45"/>
      <c r="WJY3147" s="45"/>
      <c r="WJZ3147" s="45"/>
      <c r="WKA3147" s="45"/>
      <c r="WKB3147" s="45"/>
      <c r="WKC3147" s="45"/>
      <c r="WKD3147" s="45"/>
      <c r="WKE3147" s="45"/>
      <c r="WKF3147" s="45"/>
      <c r="WKG3147" s="45"/>
      <c r="WKH3147" s="45"/>
      <c r="WKI3147" s="45"/>
      <c r="WKJ3147" s="45"/>
      <c r="WKK3147" s="45"/>
      <c r="WKL3147" s="45"/>
      <c r="WKM3147" s="45"/>
      <c r="WKN3147" s="45"/>
      <c r="WKO3147" s="45"/>
      <c r="WKP3147" s="45"/>
      <c r="WKQ3147" s="45"/>
      <c r="WKR3147" s="45"/>
      <c r="WKS3147" s="45"/>
      <c r="WKT3147" s="45"/>
      <c r="WKU3147" s="45"/>
      <c r="WKV3147" s="45"/>
      <c r="WKW3147" s="45"/>
      <c r="WKX3147" s="45"/>
      <c r="WKY3147" s="45"/>
      <c r="WKZ3147" s="45"/>
      <c r="WLA3147" s="45"/>
      <c r="WLB3147" s="45"/>
      <c r="WLC3147" s="45"/>
      <c r="WLD3147" s="45"/>
      <c r="WLE3147" s="45"/>
      <c r="WLF3147" s="45"/>
      <c r="WLG3147" s="45"/>
      <c r="WLH3147" s="45"/>
      <c r="WLI3147" s="45"/>
      <c r="WLJ3147" s="45"/>
      <c r="WLK3147" s="45"/>
      <c r="WLL3147" s="45"/>
      <c r="WLM3147" s="45"/>
      <c r="WLN3147" s="45"/>
      <c r="WLO3147" s="45"/>
      <c r="WLP3147" s="45"/>
      <c r="WLQ3147" s="45"/>
      <c r="WLR3147" s="45"/>
      <c r="WLS3147" s="45"/>
      <c r="WLT3147" s="45"/>
      <c r="WLU3147" s="45"/>
      <c r="WLV3147" s="45"/>
      <c r="WLW3147" s="45"/>
      <c r="WLX3147" s="45"/>
      <c r="WLY3147" s="45"/>
      <c r="WLZ3147" s="45"/>
      <c r="WMA3147" s="45"/>
      <c r="WMB3147" s="45"/>
      <c r="WMC3147" s="45"/>
      <c r="WMD3147" s="45"/>
      <c r="WME3147" s="45"/>
      <c r="WMF3147" s="45"/>
      <c r="WMG3147" s="45"/>
      <c r="WMH3147" s="45"/>
      <c r="WMI3147" s="45"/>
      <c r="WMJ3147" s="45"/>
      <c r="WMK3147" s="45"/>
      <c r="WML3147" s="45"/>
      <c r="WMM3147" s="45"/>
      <c r="WMN3147" s="45"/>
      <c r="WMO3147" s="45"/>
      <c r="WMP3147" s="45"/>
      <c r="WMQ3147" s="45"/>
      <c r="WMR3147" s="45"/>
      <c r="WMS3147" s="45"/>
      <c r="WMT3147" s="45"/>
      <c r="WMU3147" s="45"/>
      <c r="WMV3147" s="45"/>
      <c r="WMW3147" s="45"/>
      <c r="WMX3147" s="45"/>
      <c r="WMY3147" s="45"/>
      <c r="WMZ3147" s="45"/>
      <c r="WNA3147" s="45"/>
      <c r="WNB3147" s="45"/>
      <c r="WNC3147" s="45"/>
      <c r="WND3147" s="45"/>
      <c r="WNE3147" s="45"/>
      <c r="WNF3147" s="45"/>
      <c r="WNG3147" s="45"/>
      <c r="WNH3147" s="45"/>
      <c r="WNI3147" s="45"/>
      <c r="WNJ3147" s="45"/>
      <c r="WNK3147" s="45"/>
      <c r="WNL3147" s="45"/>
      <c r="WNM3147" s="45"/>
      <c r="WNN3147" s="45"/>
      <c r="WNO3147" s="45"/>
      <c r="WNP3147" s="45"/>
      <c r="WNQ3147" s="45"/>
      <c r="WNR3147" s="45"/>
      <c r="WNS3147" s="45"/>
      <c r="WNT3147" s="45"/>
      <c r="WNU3147" s="45"/>
      <c r="WNV3147" s="45"/>
      <c r="WNW3147" s="45"/>
      <c r="WNX3147" s="45"/>
      <c r="WNY3147" s="45"/>
      <c r="WNZ3147" s="45"/>
      <c r="WOA3147" s="45"/>
      <c r="WOB3147" s="45"/>
      <c r="WOC3147" s="45"/>
      <c r="WOD3147" s="45"/>
      <c r="WOE3147" s="45"/>
      <c r="WOF3147" s="45"/>
      <c r="WOG3147" s="45"/>
      <c r="WOH3147" s="45"/>
      <c r="WOI3147" s="45"/>
      <c r="WOJ3147" s="45"/>
      <c r="WOK3147" s="45"/>
      <c r="WOL3147" s="45"/>
      <c r="WOM3147" s="45"/>
      <c r="WON3147" s="45"/>
      <c r="WOO3147" s="45"/>
      <c r="WOP3147" s="45"/>
      <c r="WOQ3147" s="45"/>
      <c r="WOR3147" s="45"/>
      <c r="WOS3147" s="45"/>
      <c r="WOT3147" s="45"/>
      <c r="WOU3147" s="45"/>
      <c r="WOV3147" s="45"/>
      <c r="WOW3147" s="45"/>
      <c r="WOX3147" s="45"/>
      <c r="WOY3147" s="45"/>
      <c r="WOZ3147" s="45"/>
      <c r="WPA3147" s="45"/>
      <c r="WPB3147" s="45"/>
      <c r="WPC3147" s="45"/>
      <c r="WPD3147" s="45"/>
      <c r="WPE3147" s="45"/>
      <c r="WPF3147" s="45"/>
      <c r="WPG3147" s="45"/>
      <c r="WPH3147" s="45"/>
      <c r="WPI3147" s="45"/>
      <c r="WPJ3147" s="45"/>
      <c r="WPK3147" s="45"/>
      <c r="WPL3147" s="45"/>
      <c r="WPM3147" s="45"/>
      <c r="WPN3147" s="45"/>
      <c r="WPO3147" s="45"/>
      <c r="WPP3147" s="45"/>
      <c r="WPQ3147" s="45"/>
      <c r="WPR3147" s="45"/>
      <c r="WPS3147" s="45"/>
      <c r="WPT3147" s="45"/>
      <c r="WPU3147" s="45"/>
      <c r="WPV3147" s="45"/>
      <c r="WPW3147" s="45"/>
      <c r="WPX3147" s="45"/>
      <c r="WPY3147" s="45"/>
      <c r="WPZ3147" s="45"/>
      <c r="WQA3147" s="45"/>
      <c r="WQB3147" s="45"/>
      <c r="WQC3147" s="45"/>
      <c r="WQD3147" s="45"/>
      <c r="WQE3147" s="45"/>
      <c r="WQF3147" s="45"/>
      <c r="WQG3147" s="45"/>
      <c r="WQH3147" s="45"/>
      <c r="WQI3147" s="45"/>
      <c r="WQJ3147" s="45"/>
      <c r="WQK3147" s="45"/>
      <c r="WQL3147" s="45"/>
      <c r="WQM3147" s="45"/>
      <c r="WQN3147" s="45"/>
      <c r="WQO3147" s="45"/>
      <c r="WQP3147" s="45"/>
      <c r="WQQ3147" s="45"/>
      <c r="WQR3147" s="45"/>
      <c r="WQS3147" s="45"/>
      <c r="WQT3147" s="45"/>
      <c r="WQU3147" s="45"/>
      <c r="WQV3147" s="45"/>
      <c r="WQW3147" s="45"/>
      <c r="WQX3147" s="45"/>
      <c r="WQY3147" s="45"/>
      <c r="WQZ3147" s="45"/>
      <c r="WRA3147" s="45"/>
      <c r="WRB3147" s="45"/>
      <c r="WRC3147" s="45"/>
      <c r="WRD3147" s="45"/>
      <c r="WRE3147" s="45"/>
      <c r="WRF3147" s="45"/>
      <c r="WRG3147" s="45"/>
      <c r="WRH3147" s="45"/>
      <c r="WRI3147" s="45"/>
      <c r="WRJ3147" s="45"/>
      <c r="WRK3147" s="45"/>
      <c r="WRL3147" s="45"/>
      <c r="WRM3147" s="45"/>
      <c r="WRN3147" s="45"/>
      <c r="WRO3147" s="45"/>
      <c r="WRP3147" s="45"/>
      <c r="WRQ3147" s="45"/>
      <c r="WRR3147" s="45"/>
      <c r="WRS3147" s="45"/>
      <c r="WRT3147" s="45"/>
      <c r="WRU3147" s="45"/>
      <c r="WRV3147" s="45"/>
      <c r="WRW3147" s="45"/>
      <c r="WRX3147" s="45"/>
      <c r="WRY3147" s="45"/>
      <c r="WRZ3147" s="45"/>
      <c r="WSA3147" s="45"/>
      <c r="WSB3147" s="45"/>
      <c r="WSC3147" s="45"/>
      <c r="WSD3147" s="45"/>
      <c r="WSE3147" s="45"/>
      <c r="WSF3147" s="45"/>
      <c r="WSG3147" s="45"/>
      <c r="WSH3147" s="45"/>
      <c r="WSI3147" s="45"/>
      <c r="WSJ3147" s="45"/>
      <c r="WSK3147" s="45"/>
      <c r="WSL3147" s="45"/>
      <c r="WSM3147" s="45"/>
      <c r="WSN3147" s="45"/>
      <c r="WSO3147" s="45"/>
      <c r="WSP3147" s="45"/>
      <c r="WSQ3147" s="45"/>
      <c r="WSR3147" s="45"/>
      <c r="WSS3147" s="45"/>
      <c r="WST3147" s="45"/>
      <c r="WSU3147" s="45"/>
      <c r="WSV3147" s="45"/>
      <c r="WSW3147" s="45"/>
      <c r="WSX3147" s="45"/>
      <c r="WSY3147" s="45"/>
      <c r="WSZ3147" s="45"/>
      <c r="WTA3147" s="45"/>
      <c r="WTB3147" s="45"/>
      <c r="WTC3147" s="45"/>
      <c r="WTD3147" s="45"/>
      <c r="WTE3147" s="45"/>
      <c r="WTF3147" s="45"/>
      <c r="WTG3147" s="45"/>
      <c r="WTH3147" s="45"/>
      <c r="WTI3147" s="45"/>
      <c r="WTJ3147" s="45"/>
      <c r="WTK3147" s="45"/>
      <c r="WTL3147" s="45"/>
      <c r="WTM3147" s="45"/>
      <c r="WTN3147" s="45"/>
      <c r="WTO3147" s="45"/>
      <c r="WTP3147" s="45"/>
      <c r="WTQ3147" s="45"/>
      <c r="WTR3147" s="45"/>
      <c r="WTS3147" s="45"/>
      <c r="WTT3147" s="45"/>
      <c r="WTU3147" s="45"/>
      <c r="WTV3147" s="45"/>
      <c r="WTW3147" s="45"/>
      <c r="WTX3147" s="45"/>
      <c r="WTY3147" s="45"/>
      <c r="WTZ3147" s="45"/>
      <c r="WUA3147" s="45"/>
      <c r="WUB3147" s="45"/>
      <c r="WUC3147" s="45"/>
      <c r="WUD3147" s="45"/>
      <c r="WUE3147" s="45"/>
      <c r="WUF3147" s="45"/>
      <c r="WUG3147" s="45"/>
      <c r="WUH3147" s="45"/>
      <c r="WUI3147" s="45"/>
      <c r="WUJ3147" s="45"/>
      <c r="WUK3147" s="45"/>
      <c r="WUL3147" s="45"/>
      <c r="WUM3147" s="45"/>
      <c r="WUN3147" s="45"/>
      <c r="WUO3147" s="45"/>
      <c r="WUP3147" s="45"/>
      <c r="WUQ3147" s="45"/>
      <c r="WUR3147" s="45"/>
      <c r="WUS3147" s="45"/>
      <c r="WUT3147" s="45"/>
      <c r="WUU3147" s="45"/>
      <c r="WUV3147" s="45"/>
      <c r="WUW3147" s="45"/>
      <c r="WUX3147" s="45"/>
      <c r="WUY3147" s="45"/>
      <c r="WUZ3147" s="45"/>
      <c r="WVA3147" s="45"/>
      <c r="WVB3147" s="45"/>
      <c r="WVC3147" s="45"/>
      <c r="WVD3147" s="45"/>
      <c r="WVE3147" s="45"/>
      <c r="WVF3147" s="45"/>
      <c r="WVG3147" s="45"/>
      <c r="WVH3147" s="45"/>
      <c r="WVI3147" s="45"/>
      <c r="WVJ3147" s="45"/>
      <c r="WVK3147" s="45"/>
      <c r="WVL3147" s="45"/>
      <c r="WVM3147" s="45"/>
      <c r="WVN3147" s="45"/>
      <c r="WVO3147" s="45"/>
      <c r="WVP3147" s="45"/>
      <c r="WVQ3147" s="45"/>
      <c r="WVR3147" s="45"/>
      <c r="WVS3147" s="45"/>
      <c r="WVT3147" s="45"/>
      <c r="WVU3147" s="45"/>
      <c r="WVV3147" s="45"/>
      <c r="WVW3147" s="45"/>
      <c r="WVX3147" s="45"/>
      <c r="WVY3147" s="45"/>
      <c r="WVZ3147" s="45"/>
      <c r="WWA3147" s="45"/>
      <c r="WWB3147" s="45"/>
      <c r="WWC3147" s="45"/>
      <c r="WWD3147" s="45"/>
      <c r="WWE3147" s="45"/>
      <c r="WWF3147" s="45"/>
      <c r="WWG3147" s="45"/>
      <c r="WWH3147" s="45"/>
      <c r="WWI3147" s="45"/>
      <c r="WWJ3147" s="45"/>
      <c r="WWK3147" s="45"/>
      <c r="WWL3147" s="45"/>
      <c r="WWM3147" s="45"/>
      <c r="WWN3147" s="45"/>
      <c r="WWO3147" s="45"/>
      <c r="WWP3147" s="45"/>
      <c r="WWQ3147" s="45"/>
      <c r="WWR3147" s="45"/>
      <c r="WWS3147" s="45"/>
      <c r="WWT3147" s="45"/>
      <c r="WWU3147" s="45"/>
      <c r="WWV3147" s="45"/>
      <c r="WWW3147" s="45"/>
      <c r="WWX3147" s="45"/>
      <c r="WWY3147" s="45"/>
      <c r="WWZ3147" s="45"/>
      <c r="WXA3147" s="45"/>
      <c r="WXB3147" s="45"/>
      <c r="WXC3147" s="45"/>
      <c r="WXD3147" s="45"/>
      <c r="WXE3147" s="45"/>
      <c r="WXF3147" s="45"/>
      <c r="WXG3147" s="45"/>
      <c r="WXH3147" s="45"/>
      <c r="WXI3147" s="45"/>
      <c r="WXJ3147" s="45"/>
      <c r="WXK3147" s="45"/>
      <c r="WXL3147" s="45"/>
      <c r="WXM3147" s="45"/>
      <c r="WXN3147" s="45"/>
      <c r="WXO3147" s="45"/>
      <c r="WXP3147" s="45"/>
      <c r="WXQ3147" s="45"/>
      <c r="WXR3147" s="45"/>
      <c r="WXS3147" s="45"/>
      <c r="WXT3147" s="45"/>
      <c r="WXU3147" s="45"/>
      <c r="WXV3147" s="45"/>
      <c r="WXW3147" s="45"/>
      <c r="WXX3147" s="45"/>
      <c r="WXY3147" s="45"/>
      <c r="WXZ3147" s="45"/>
      <c r="WYA3147" s="45"/>
      <c r="WYB3147" s="45"/>
      <c r="WYC3147" s="45"/>
      <c r="WYD3147" s="45"/>
      <c r="WYE3147" s="45"/>
      <c r="WYF3147" s="45"/>
      <c r="WYG3147" s="45"/>
      <c r="WYH3147" s="45"/>
      <c r="WYI3147" s="45"/>
      <c r="WYJ3147" s="45"/>
      <c r="WYK3147" s="45"/>
      <c r="WYL3147" s="45"/>
      <c r="WYM3147" s="45"/>
      <c r="WYN3147" s="45"/>
      <c r="WYO3147" s="45"/>
      <c r="WYP3147" s="45"/>
      <c r="WYQ3147" s="45"/>
      <c r="WYR3147" s="45"/>
      <c r="WYS3147" s="45"/>
      <c r="WYT3147" s="45"/>
      <c r="WYU3147" s="45"/>
      <c r="WYV3147" s="45"/>
      <c r="WYW3147" s="45"/>
      <c r="WYX3147" s="45"/>
      <c r="WYY3147" s="45"/>
      <c r="WYZ3147" s="45"/>
      <c r="WZA3147" s="45"/>
      <c r="WZB3147" s="45"/>
      <c r="WZC3147" s="45"/>
      <c r="WZD3147" s="45"/>
      <c r="WZE3147" s="45"/>
      <c r="WZF3147" s="45"/>
      <c r="WZG3147" s="45"/>
      <c r="WZH3147" s="45"/>
      <c r="WZI3147" s="45"/>
      <c r="WZJ3147" s="45"/>
      <c r="WZK3147" s="45"/>
      <c r="WZL3147" s="45"/>
      <c r="WZM3147" s="45"/>
      <c r="WZN3147" s="45"/>
      <c r="WZO3147" s="45"/>
      <c r="WZP3147" s="45"/>
      <c r="WZQ3147" s="45"/>
      <c r="WZR3147" s="45"/>
      <c r="WZS3147" s="45"/>
      <c r="WZT3147" s="45"/>
      <c r="WZU3147" s="45"/>
      <c r="WZV3147" s="45"/>
      <c r="WZW3147" s="45"/>
      <c r="WZX3147" s="45"/>
    </row>
    <row r="3505" spans="1:16248" s="44" customFormat="1" x14ac:dyDescent="0.25">
      <c r="A3505" s="172"/>
      <c r="B3505" s="172"/>
      <c r="C3505" s="172"/>
      <c r="D3505" s="201"/>
      <c r="E3505" s="173"/>
      <c r="F3505" s="173"/>
      <c r="G3505" s="173"/>
      <c r="H3505" s="173"/>
      <c r="I3505" s="173"/>
      <c r="J3505" s="173"/>
      <c r="K3505" s="173"/>
      <c r="L3505" s="173"/>
      <c r="M3505" s="173"/>
      <c r="N3505" s="173"/>
      <c r="O3505" s="173"/>
      <c r="P3505" s="173"/>
      <c r="Q3505" s="174"/>
      <c r="R3505" s="174"/>
      <c r="S3505" s="45"/>
      <c r="T3505" s="45"/>
      <c r="U3505" s="45"/>
      <c r="V3505" s="45"/>
      <c r="W3505" s="45"/>
      <c r="X3505" s="45"/>
      <c r="Y3505" s="45"/>
      <c r="AB3505" s="45"/>
      <c r="AC3505" s="45"/>
      <c r="AD3505" s="45"/>
      <c r="AE3505" s="45"/>
      <c r="AF3505" s="45"/>
      <c r="AG3505" s="45"/>
      <c r="AH3505" s="45"/>
      <c r="AI3505" s="45"/>
      <c r="AJ3505" s="45"/>
      <c r="AK3505" s="45"/>
      <c r="AL3505" s="45"/>
      <c r="AM3505" s="45"/>
      <c r="AN3505" s="45"/>
      <c r="AO3505" s="45"/>
      <c r="AP3505" s="45"/>
      <c r="AQ3505" s="45"/>
      <c r="AR3505" s="45"/>
      <c r="AS3505" s="45"/>
      <c r="AT3505" s="45"/>
      <c r="AU3505" s="45"/>
      <c r="AV3505" s="45"/>
      <c r="AW3505" s="45"/>
      <c r="AX3505" s="45"/>
      <c r="AY3505" s="45"/>
      <c r="AZ3505" s="45"/>
      <c r="BA3505" s="45"/>
      <c r="BB3505" s="45"/>
      <c r="BC3505" s="45"/>
      <c r="BD3505" s="45"/>
      <c r="BE3505" s="45"/>
      <c r="BF3505" s="45"/>
      <c r="BG3505" s="45"/>
      <c r="BH3505" s="45"/>
      <c r="BI3505" s="45"/>
      <c r="BJ3505" s="45"/>
      <c r="BK3505" s="45"/>
      <c r="BL3505" s="45"/>
      <c r="BM3505" s="45"/>
      <c r="BN3505" s="45"/>
      <c r="BO3505" s="45"/>
      <c r="BP3505" s="45"/>
      <c r="BQ3505" s="45"/>
      <c r="BR3505" s="45"/>
      <c r="BS3505" s="45"/>
      <c r="BT3505" s="45"/>
      <c r="BU3505" s="45"/>
      <c r="BV3505" s="45"/>
      <c r="BW3505" s="45"/>
      <c r="BX3505" s="45"/>
      <c r="BY3505" s="45"/>
      <c r="BZ3505" s="45"/>
      <c r="CA3505" s="45"/>
      <c r="CB3505" s="45"/>
      <c r="CC3505" s="45"/>
      <c r="CD3505" s="45"/>
      <c r="CE3505" s="45"/>
      <c r="CF3505" s="45"/>
      <c r="CG3505" s="45"/>
      <c r="CH3505" s="45"/>
      <c r="CI3505" s="45"/>
      <c r="CJ3505" s="45"/>
      <c r="CK3505" s="45"/>
      <c r="CL3505" s="45"/>
      <c r="CM3505" s="45"/>
      <c r="CN3505" s="45"/>
      <c r="CO3505" s="45"/>
      <c r="CP3505" s="45"/>
      <c r="CQ3505" s="45"/>
      <c r="CR3505" s="45"/>
      <c r="CS3505" s="45"/>
      <c r="CT3505" s="45"/>
      <c r="CU3505" s="45"/>
      <c r="CV3505" s="45"/>
      <c r="CW3505" s="45"/>
      <c r="CX3505" s="45"/>
      <c r="CY3505" s="45"/>
      <c r="CZ3505" s="45"/>
      <c r="DA3505" s="45"/>
      <c r="DB3505" s="45"/>
      <c r="DC3505" s="45"/>
      <c r="DD3505" s="45"/>
      <c r="DE3505" s="45"/>
      <c r="DF3505" s="45"/>
      <c r="DG3505" s="45"/>
      <c r="DH3505" s="45"/>
      <c r="DI3505" s="45"/>
      <c r="DJ3505" s="45"/>
      <c r="DK3505" s="45"/>
      <c r="DL3505" s="45"/>
      <c r="DM3505" s="45"/>
      <c r="DN3505" s="45"/>
      <c r="DO3505" s="45"/>
      <c r="DP3505" s="45"/>
      <c r="DQ3505" s="45"/>
      <c r="DR3505" s="45"/>
      <c r="DS3505" s="45"/>
      <c r="DT3505" s="45"/>
      <c r="DU3505" s="45"/>
      <c r="DV3505" s="45"/>
      <c r="DW3505" s="45"/>
      <c r="DX3505" s="45"/>
      <c r="DY3505" s="45"/>
      <c r="DZ3505" s="45"/>
      <c r="EA3505" s="45"/>
      <c r="EB3505" s="45"/>
      <c r="EC3505" s="45"/>
      <c r="ED3505" s="45"/>
      <c r="EE3505" s="45"/>
      <c r="EF3505" s="45"/>
      <c r="EG3505" s="45"/>
      <c r="EH3505" s="45"/>
      <c r="EI3505" s="45"/>
      <c r="EJ3505" s="45"/>
      <c r="EK3505" s="45"/>
      <c r="EL3505" s="45"/>
      <c r="EM3505" s="45"/>
      <c r="EN3505" s="45"/>
      <c r="EO3505" s="45"/>
      <c r="EP3505" s="45"/>
      <c r="EQ3505" s="45"/>
      <c r="ER3505" s="45"/>
      <c r="ES3505" s="45"/>
      <c r="ET3505" s="45"/>
      <c r="EU3505" s="45"/>
      <c r="EV3505" s="45"/>
      <c r="EW3505" s="45"/>
      <c r="EX3505" s="45"/>
      <c r="EY3505" s="45"/>
      <c r="EZ3505" s="45"/>
      <c r="FA3505" s="45"/>
      <c r="FB3505" s="45"/>
      <c r="FC3505" s="45"/>
      <c r="FD3505" s="45"/>
      <c r="FE3505" s="45"/>
      <c r="FF3505" s="45"/>
      <c r="FG3505" s="45"/>
      <c r="FH3505" s="45"/>
      <c r="FI3505" s="45"/>
      <c r="FJ3505" s="45"/>
      <c r="FK3505" s="45"/>
      <c r="FL3505" s="45"/>
      <c r="FM3505" s="45"/>
      <c r="FN3505" s="45"/>
      <c r="FO3505" s="45"/>
      <c r="FP3505" s="45"/>
      <c r="FQ3505" s="45"/>
      <c r="FR3505" s="45"/>
      <c r="FS3505" s="45"/>
      <c r="FT3505" s="45"/>
      <c r="FU3505" s="45"/>
      <c r="FV3505" s="45"/>
      <c r="FW3505" s="45"/>
      <c r="FX3505" s="45"/>
      <c r="FY3505" s="45"/>
      <c r="FZ3505" s="45"/>
      <c r="GA3505" s="45"/>
      <c r="GB3505" s="45"/>
      <c r="GC3505" s="45"/>
      <c r="GD3505" s="45"/>
      <c r="GE3505" s="45"/>
      <c r="GF3505" s="45"/>
      <c r="GG3505" s="45"/>
      <c r="GH3505" s="45"/>
      <c r="GI3505" s="45"/>
      <c r="GJ3505" s="45"/>
      <c r="GK3505" s="45"/>
      <c r="GL3505" s="45"/>
      <c r="GM3505" s="45"/>
      <c r="GN3505" s="45"/>
      <c r="GO3505" s="45"/>
      <c r="GP3505" s="45"/>
      <c r="GQ3505" s="45"/>
      <c r="GR3505" s="45"/>
      <c r="GS3505" s="45"/>
      <c r="GT3505" s="45"/>
      <c r="GU3505" s="45"/>
      <c r="GV3505" s="45"/>
      <c r="GW3505" s="45"/>
      <c r="GX3505" s="45"/>
      <c r="GY3505" s="45"/>
      <c r="GZ3505" s="45"/>
      <c r="HA3505" s="45"/>
      <c r="HB3505" s="45"/>
      <c r="HC3505" s="45"/>
      <c r="HD3505" s="45"/>
      <c r="HE3505" s="45"/>
      <c r="HF3505" s="45"/>
      <c r="HG3505" s="45"/>
      <c r="HH3505" s="45"/>
      <c r="HI3505" s="45"/>
      <c r="HJ3505" s="45"/>
      <c r="HK3505" s="45"/>
      <c r="HL3505" s="45"/>
      <c r="HM3505" s="45"/>
      <c r="HN3505" s="45"/>
      <c r="HO3505" s="45"/>
      <c r="HP3505" s="45"/>
      <c r="HQ3505" s="45"/>
      <c r="HR3505" s="45"/>
      <c r="HS3505" s="45"/>
      <c r="HT3505" s="45"/>
      <c r="HU3505" s="45"/>
      <c r="HV3505" s="45"/>
      <c r="HW3505" s="45"/>
      <c r="HX3505" s="45"/>
      <c r="HY3505" s="45"/>
      <c r="HZ3505" s="45"/>
      <c r="IA3505" s="45"/>
      <c r="IB3505" s="45"/>
      <c r="IC3505" s="45"/>
      <c r="ID3505" s="45"/>
      <c r="IE3505" s="45"/>
      <c r="IF3505" s="45"/>
      <c r="IG3505" s="45"/>
      <c r="IH3505" s="45"/>
      <c r="II3505" s="45"/>
      <c r="IJ3505" s="45"/>
      <c r="IK3505" s="45"/>
      <c r="IL3505" s="45"/>
      <c r="IM3505" s="45"/>
      <c r="IN3505" s="45"/>
      <c r="IO3505" s="45"/>
      <c r="IP3505" s="45"/>
      <c r="IQ3505" s="45"/>
      <c r="IR3505" s="45"/>
      <c r="IS3505" s="45"/>
      <c r="IT3505" s="45"/>
      <c r="IU3505" s="45"/>
      <c r="IV3505" s="45"/>
      <c r="IW3505" s="45"/>
      <c r="IX3505" s="45"/>
      <c r="IY3505" s="45"/>
      <c r="IZ3505" s="45"/>
      <c r="JA3505" s="45"/>
      <c r="JB3505" s="45"/>
      <c r="JC3505" s="45"/>
      <c r="JD3505" s="45"/>
      <c r="JE3505" s="45"/>
      <c r="JF3505" s="45"/>
      <c r="JG3505" s="45"/>
      <c r="JH3505" s="45"/>
      <c r="JI3505" s="45"/>
      <c r="JJ3505" s="45"/>
      <c r="JK3505" s="45"/>
      <c r="JL3505" s="45"/>
      <c r="JM3505" s="45"/>
      <c r="JN3505" s="45"/>
      <c r="JO3505" s="45"/>
      <c r="JP3505" s="45"/>
      <c r="JQ3505" s="45"/>
      <c r="JR3505" s="45"/>
      <c r="JS3505" s="45"/>
      <c r="JT3505" s="45"/>
      <c r="JU3505" s="45"/>
      <c r="JV3505" s="45"/>
      <c r="JW3505" s="45"/>
      <c r="JX3505" s="45"/>
      <c r="JY3505" s="45"/>
      <c r="JZ3505" s="45"/>
      <c r="KA3505" s="45"/>
      <c r="KB3505" s="45"/>
      <c r="KC3505" s="45"/>
      <c r="KD3505" s="45"/>
      <c r="KE3505" s="45"/>
      <c r="KF3505" s="45"/>
      <c r="KG3505" s="45"/>
      <c r="KH3505" s="45"/>
      <c r="KI3505" s="45"/>
      <c r="KJ3505" s="45"/>
      <c r="KK3505" s="45"/>
      <c r="KL3505" s="45"/>
      <c r="KM3505" s="45"/>
      <c r="KN3505" s="45"/>
      <c r="KO3505" s="45"/>
      <c r="KP3505" s="45"/>
      <c r="KQ3505" s="45"/>
      <c r="KR3505" s="45"/>
      <c r="KS3505" s="45"/>
      <c r="KT3505" s="45"/>
      <c r="KU3505" s="45"/>
      <c r="KV3505" s="45"/>
      <c r="KW3505" s="45"/>
      <c r="KX3505" s="45"/>
      <c r="KY3505" s="45"/>
      <c r="KZ3505" s="45"/>
      <c r="LA3505" s="45"/>
      <c r="LB3505" s="45"/>
      <c r="LC3505" s="45"/>
      <c r="LD3505" s="45"/>
      <c r="LE3505" s="45"/>
      <c r="LF3505" s="45"/>
      <c r="LG3505" s="45"/>
      <c r="LH3505" s="45"/>
      <c r="LI3505" s="45"/>
      <c r="LJ3505" s="45"/>
      <c r="LK3505" s="45"/>
      <c r="LL3505" s="45"/>
      <c r="LM3505" s="45"/>
      <c r="LN3505" s="45"/>
      <c r="LO3505" s="45"/>
      <c r="LP3505" s="45"/>
      <c r="LQ3505" s="45"/>
      <c r="LR3505" s="45"/>
      <c r="LS3505" s="45"/>
      <c r="LT3505" s="45"/>
      <c r="LU3505" s="45"/>
      <c r="LV3505" s="45"/>
      <c r="LW3505" s="45"/>
      <c r="LX3505" s="45"/>
      <c r="LY3505" s="45"/>
      <c r="LZ3505" s="45"/>
      <c r="MA3505" s="45"/>
      <c r="MB3505" s="45"/>
      <c r="MC3505" s="45"/>
      <c r="MD3505" s="45"/>
      <c r="ME3505" s="45"/>
      <c r="MF3505" s="45"/>
      <c r="MG3505" s="45"/>
      <c r="MH3505" s="45"/>
      <c r="MI3505" s="45"/>
      <c r="MJ3505" s="45"/>
      <c r="MK3505" s="45"/>
      <c r="ML3505" s="45"/>
      <c r="MM3505" s="45"/>
      <c r="MN3505" s="45"/>
      <c r="MO3505" s="45"/>
      <c r="MP3505" s="45"/>
      <c r="MQ3505" s="45"/>
      <c r="MR3505" s="45"/>
      <c r="MS3505" s="45"/>
      <c r="MT3505" s="45"/>
      <c r="MU3505" s="45"/>
      <c r="MV3505" s="45"/>
      <c r="MW3505" s="45"/>
      <c r="MX3505" s="45"/>
      <c r="MY3505" s="45"/>
      <c r="MZ3505" s="45"/>
      <c r="NA3505" s="45"/>
      <c r="NB3505" s="45"/>
      <c r="NC3505" s="45"/>
      <c r="ND3505" s="45"/>
      <c r="NE3505" s="45"/>
      <c r="NF3505" s="45"/>
      <c r="NG3505" s="45"/>
      <c r="NH3505" s="45"/>
      <c r="NI3505" s="45"/>
      <c r="NJ3505" s="45"/>
      <c r="NK3505" s="45"/>
      <c r="NL3505" s="45"/>
      <c r="NM3505" s="45"/>
      <c r="NN3505" s="45"/>
      <c r="NO3505" s="45"/>
      <c r="NP3505" s="45"/>
      <c r="NQ3505" s="45"/>
      <c r="NR3505" s="45"/>
      <c r="NS3505" s="45"/>
      <c r="NT3505" s="45"/>
      <c r="NU3505" s="45"/>
      <c r="NV3505" s="45"/>
      <c r="NW3505" s="45"/>
      <c r="NX3505" s="45"/>
      <c r="NY3505" s="45"/>
      <c r="NZ3505" s="45"/>
      <c r="OA3505" s="45"/>
      <c r="OB3505" s="45"/>
      <c r="OC3505" s="45"/>
      <c r="OD3505" s="45"/>
      <c r="OE3505" s="45"/>
      <c r="OF3505" s="45"/>
      <c r="OG3505" s="45"/>
      <c r="OH3505" s="45"/>
      <c r="OI3505" s="45"/>
      <c r="OJ3505" s="45"/>
      <c r="OK3505" s="45"/>
      <c r="OL3505" s="45"/>
      <c r="OM3505" s="45"/>
      <c r="ON3505" s="45"/>
      <c r="OO3505" s="45"/>
      <c r="OP3505" s="45"/>
      <c r="OQ3505" s="45"/>
      <c r="OR3505" s="45"/>
      <c r="OS3505" s="45"/>
      <c r="OT3505" s="45"/>
      <c r="OU3505" s="45"/>
      <c r="OV3505" s="45"/>
      <c r="OW3505" s="45"/>
      <c r="OX3505" s="45"/>
      <c r="OY3505" s="45"/>
      <c r="OZ3505" s="45"/>
      <c r="PA3505" s="45"/>
      <c r="PB3505" s="45"/>
      <c r="PC3505" s="45"/>
      <c r="PD3505" s="45"/>
      <c r="PE3505" s="45"/>
      <c r="PF3505" s="45"/>
      <c r="PG3505" s="45"/>
      <c r="PH3505" s="45"/>
      <c r="PI3505" s="45"/>
      <c r="PJ3505" s="45"/>
      <c r="PK3505" s="45"/>
      <c r="PL3505" s="45"/>
      <c r="PM3505" s="45"/>
      <c r="PN3505" s="45"/>
      <c r="PO3505" s="45"/>
      <c r="PP3505" s="45"/>
      <c r="PQ3505" s="45"/>
      <c r="PR3505" s="45"/>
      <c r="PS3505" s="45"/>
      <c r="PT3505" s="45"/>
      <c r="PU3505" s="45"/>
      <c r="PV3505" s="45"/>
      <c r="PW3505" s="45"/>
      <c r="PX3505" s="45"/>
      <c r="PY3505" s="45"/>
      <c r="PZ3505" s="45"/>
      <c r="QA3505" s="45"/>
      <c r="QB3505" s="45"/>
      <c r="QC3505" s="45"/>
      <c r="QD3505" s="45"/>
      <c r="QE3505" s="45"/>
      <c r="QF3505" s="45"/>
      <c r="QG3505" s="45"/>
      <c r="QH3505" s="45"/>
      <c r="QI3505" s="45"/>
      <c r="QJ3505" s="45"/>
      <c r="QK3505" s="45"/>
      <c r="QL3505" s="45"/>
      <c r="QM3505" s="45"/>
      <c r="QN3505" s="45"/>
      <c r="QO3505" s="45"/>
      <c r="QP3505" s="45"/>
      <c r="QQ3505" s="45"/>
      <c r="QR3505" s="45"/>
      <c r="QS3505" s="45"/>
      <c r="QT3505" s="45"/>
      <c r="QU3505" s="45"/>
      <c r="QV3505" s="45"/>
      <c r="QW3505" s="45"/>
      <c r="QX3505" s="45"/>
      <c r="QY3505" s="45"/>
      <c r="QZ3505" s="45"/>
      <c r="RA3505" s="45"/>
      <c r="RB3505" s="45"/>
      <c r="RC3505" s="45"/>
      <c r="RD3505" s="45"/>
      <c r="RE3505" s="45"/>
      <c r="RF3505" s="45"/>
      <c r="RG3505" s="45"/>
      <c r="RH3505" s="45"/>
      <c r="RI3505" s="45"/>
      <c r="RJ3505" s="45"/>
      <c r="RK3505" s="45"/>
      <c r="RL3505" s="45"/>
      <c r="RM3505" s="45"/>
      <c r="RN3505" s="45"/>
      <c r="RO3505" s="45"/>
      <c r="RP3505" s="45"/>
      <c r="RQ3505" s="45"/>
      <c r="RR3505" s="45"/>
      <c r="RS3505" s="45"/>
      <c r="RT3505" s="45"/>
      <c r="RU3505" s="45"/>
      <c r="RV3505" s="45"/>
      <c r="RW3505" s="45"/>
      <c r="RX3505" s="45"/>
      <c r="RY3505" s="45"/>
      <c r="RZ3505" s="45"/>
      <c r="SA3505" s="45"/>
      <c r="SB3505" s="45"/>
      <c r="SC3505" s="45"/>
      <c r="SD3505" s="45"/>
      <c r="SE3505" s="45"/>
      <c r="SF3505" s="45"/>
      <c r="SG3505" s="45"/>
      <c r="SH3505" s="45"/>
      <c r="SI3505" s="45"/>
      <c r="SJ3505" s="45"/>
      <c r="SK3505" s="45"/>
      <c r="SL3505" s="45"/>
      <c r="SM3505" s="45"/>
      <c r="SN3505" s="45"/>
      <c r="SO3505" s="45"/>
      <c r="SP3505" s="45"/>
      <c r="SQ3505" s="45"/>
      <c r="SR3505" s="45"/>
      <c r="SS3505" s="45"/>
      <c r="ST3505" s="45"/>
      <c r="SU3505" s="45"/>
      <c r="SV3505" s="45"/>
      <c r="SW3505" s="45"/>
      <c r="SX3505" s="45"/>
      <c r="SY3505" s="45"/>
      <c r="SZ3505" s="45"/>
      <c r="TA3505" s="45"/>
      <c r="TB3505" s="45"/>
      <c r="TC3505" s="45"/>
      <c r="TD3505" s="45"/>
      <c r="TE3505" s="45"/>
      <c r="TF3505" s="45"/>
      <c r="TG3505" s="45"/>
      <c r="TH3505" s="45"/>
      <c r="TI3505" s="45"/>
      <c r="TJ3505" s="45"/>
      <c r="TK3505" s="45"/>
      <c r="TL3505" s="45"/>
      <c r="TM3505" s="45"/>
      <c r="TN3505" s="45"/>
      <c r="TO3505" s="45"/>
      <c r="TP3505" s="45"/>
      <c r="TQ3505" s="45"/>
      <c r="TR3505" s="45"/>
      <c r="TS3505" s="45"/>
      <c r="TT3505" s="45"/>
      <c r="TU3505" s="45"/>
      <c r="TV3505" s="45"/>
      <c r="TW3505" s="45"/>
      <c r="TX3505" s="45"/>
      <c r="TY3505" s="45"/>
      <c r="TZ3505" s="45"/>
      <c r="UA3505" s="45"/>
      <c r="UB3505" s="45"/>
      <c r="UC3505" s="45"/>
      <c r="UD3505" s="45"/>
      <c r="UE3505" s="45"/>
      <c r="UF3505" s="45"/>
      <c r="UG3505" s="45"/>
      <c r="UH3505" s="45"/>
      <c r="UI3505" s="45"/>
      <c r="UJ3505" s="45"/>
      <c r="UK3505" s="45"/>
      <c r="UL3505" s="45"/>
      <c r="UM3505" s="45"/>
      <c r="UN3505" s="45"/>
      <c r="UO3505" s="45"/>
      <c r="UP3505" s="45"/>
      <c r="UQ3505" s="45"/>
      <c r="UR3505" s="45"/>
      <c r="US3505" s="45"/>
      <c r="UT3505" s="45"/>
      <c r="UU3505" s="45"/>
      <c r="UV3505" s="45"/>
      <c r="UW3505" s="45"/>
      <c r="UX3505" s="45"/>
      <c r="UY3505" s="45"/>
      <c r="UZ3505" s="45"/>
      <c r="VA3505" s="45"/>
      <c r="VB3505" s="45"/>
      <c r="VC3505" s="45"/>
      <c r="VD3505" s="45"/>
      <c r="VE3505" s="45"/>
      <c r="VF3505" s="45"/>
      <c r="VG3505" s="45"/>
      <c r="VH3505" s="45"/>
      <c r="VI3505" s="45"/>
      <c r="VJ3505" s="45"/>
      <c r="VK3505" s="45"/>
      <c r="VL3505" s="45"/>
      <c r="VM3505" s="45"/>
      <c r="VN3505" s="45"/>
      <c r="VO3505" s="45"/>
      <c r="VP3505" s="45"/>
      <c r="VQ3505" s="45"/>
      <c r="VR3505" s="45"/>
      <c r="VS3505" s="45"/>
      <c r="VT3505" s="45"/>
      <c r="VU3505" s="45"/>
      <c r="VV3505" s="45"/>
      <c r="VW3505" s="45"/>
      <c r="VX3505" s="45"/>
      <c r="VY3505" s="45"/>
      <c r="VZ3505" s="45"/>
      <c r="WA3505" s="45"/>
      <c r="WB3505" s="45"/>
      <c r="WC3505" s="45"/>
      <c r="WD3505" s="45"/>
      <c r="WE3505" s="45"/>
      <c r="WF3505" s="45"/>
      <c r="WG3505" s="45"/>
      <c r="WH3505" s="45"/>
      <c r="WI3505" s="45"/>
      <c r="WJ3505" s="45"/>
      <c r="WK3505" s="45"/>
      <c r="WL3505" s="45"/>
      <c r="WM3505" s="45"/>
      <c r="WN3505" s="45"/>
      <c r="WO3505" s="45"/>
      <c r="WP3505" s="45"/>
      <c r="WQ3505" s="45"/>
      <c r="WR3505" s="45"/>
      <c r="WS3505" s="45"/>
      <c r="WT3505" s="45"/>
      <c r="WU3505" s="45"/>
      <c r="WV3505" s="45"/>
      <c r="WW3505" s="45"/>
      <c r="WX3505" s="45"/>
      <c r="WY3505" s="45"/>
      <c r="WZ3505" s="45"/>
      <c r="XA3505" s="45"/>
      <c r="XB3505" s="45"/>
      <c r="XC3505" s="45"/>
      <c r="XD3505" s="45"/>
      <c r="XE3505" s="45"/>
      <c r="XF3505" s="45"/>
      <c r="XG3505" s="45"/>
      <c r="XH3505" s="45"/>
      <c r="XI3505" s="45"/>
      <c r="XJ3505" s="45"/>
      <c r="XK3505" s="45"/>
      <c r="XL3505" s="45"/>
      <c r="XM3505" s="45"/>
      <c r="XN3505" s="45"/>
      <c r="XO3505" s="45"/>
      <c r="XP3505" s="45"/>
      <c r="XQ3505" s="45"/>
      <c r="XR3505" s="45"/>
      <c r="XS3505" s="45"/>
      <c r="XT3505" s="45"/>
      <c r="XU3505" s="45"/>
      <c r="XV3505" s="45"/>
      <c r="XW3505" s="45"/>
      <c r="XX3505" s="45"/>
      <c r="XY3505" s="45"/>
      <c r="XZ3505" s="45"/>
      <c r="YA3505" s="45"/>
      <c r="YB3505" s="45"/>
      <c r="YC3505" s="45"/>
      <c r="YD3505" s="45"/>
      <c r="YE3505" s="45"/>
      <c r="YF3505" s="45"/>
      <c r="YG3505" s="45"/>
      <c r="YH3505" s="45"/>
      <c r="YI3505" s="45"/>
      <c r="YJ3505" s="45"/>
      <c r="YK3505" s="45"/>
      <c r="YL3505" s="45"/>
      <c r="YM3505" s="45"/>
      <c r="YN3505" s="45"/>
      <c r="YO3505" s="45"/>
      <c r="YP3505" s="45"/>
      <c r="YQ3505" s="45"/>
      <c r="YR3505" s="45"/>
      <c r="YS3505" s="45"/>
      <c r="YT3505" s="45"/>
      <c r="YU3505" s="45"/>
      <c r="YV3505" s="45"/>
      <c r="YW3505" s="45"/>
      <c r="YX3505" s="45"/>
      <c r="YY3505" s="45"/>
      <c r="YZ3505" s="45"/>
      <c r="ZA3505" s="45"/>
      <c r="ZB3505" s="45"/>
      <c r="ZC3505" s="45"/>
      <c r="ZD3505" s="45"/>
      <c r="ZE3505" s="45"/>
      <c r="ZF3505" s="45"/>
      <c r="ZG3505" s="45"/>
      <c r="ZH3505" s="45"/>
      <c r="ZI3505" s="45"/>
      <c r="ZJ3505" s="45"/>
      <c r="ZK3505" s="45"/>
      <c r="ZL3505" s="45"/>
      <c r="ZM3505" s="45"/>
      <c r="ZN3505" s="45"/>
      <c r="ZO3505" s="45"/>
      <c r="ZP3505" s="45"/>
      <c r="ZQ3505" s="45"/>
      <c r="ZR3505" s="45"/>
      <c r="ZS3505" s="45"/>
      <c r="ZT3505" s="45"/>
      <c r="ZU3505" s="45"/>
      <c r="ZV3505" s="45"/>
      <c r="ZW3505" s="45"/>
      <c r="ZX3505" s="45"/>
      <c r="ZY3505" s="45"/>
      <c r="ZZ3505" s="45"/>
      <c r="AAA3505" s="45"/>
      <c r="AAB3505" s="45"/>
      <c r="AAC3505" s="45"/>
      <c r="AAD3505" s="45"/>
      <c r="AAE3505" s="45"/>
      <c r="AAF3505" s="45"/>
      <c r="AAG3505" s="45"/>
      <c r="AAH3505" s="45"/>
      <c r="AAI3505" s="45"/>
      <c r="AAJ3505" s="45"/>
      <c r="AAK3505" s="45"/>
      <c r="AAL3505" s="45"/>
      <c r="AAM3505" s="45"/>
      <c r="AAN3505" s="45"/>
      <c r="AAO3505" s="45"/>
      <c r="AAP3505" s="45"/>
      <c r="AAQ3505" s="45"/>
      <c r="AAR3505" s="45"/>
      <c r="AAS3505" s="45"/>
      <c r="AAT3505" s="45"/>
      <c r="AAU3505" s="45"/>
      <c r="AAV3505" s="45"/>
      <c r="AAW3505" s="45"/>
      <c r="AAX3505" s="45"/>
      <c r="AAY3505" s="45"/>
      <c r="AAZ3505" s="45"/>
      <c r="ABA3505" s="45"/>
      <c r="ABB3505" s="45"/>
      <c r="ABC3505" s="45"/>
      <c r="ABD3505" s="45"/>
      <c r="ABE3505" s="45"/>
      <c r="ABF3505" s="45"/>
      <c r="ABG3505" s="45"/>
      <c r="ABH3505" s="45"/>
      <c r="ABI3505" s="45"/>
      <c r="ABJ3505" s="45"/>
      <c r="ABK3505" s="45"/>
      <c r="ABL3505" s="45"/>
      <c r="ABM3505" s="45"/>
      <c r="ABN3505" s="45"/>
      <c r="ABO3505" s="45"/>
      <c r="ABP3505" s="45"/>
      <c r="ABQ3505" s="45"/>
      <c r="ABR3505" s="45"/>
      <c r="ABS3505" s="45"/>
      <c r="ABT3505" s="45"/>
      <c r="ABU3505" s="45"/>
      <c r="ABV3505" s="45"/>
      <c r="ABW3505" s="45"/>
      <c r="ABX3505" s="45"/>
      <c r="ABY3505" s="45"/>
      <c r="ABZ3505" s="45"/>
      <c r="ACA3505" s="45"/>
      <c r="ACB3505" s="45"/>
      <c r="ACC3505" s="45"/>
      <c r="ACD3505" s="45"/>
      <c r="ACE3505" s="45"/>
      <c r="ACF3505" s="45"/>
      <c r="ACG3505" s="45"/>
      <c r="ACH3505" s="45"/>
      <c r="ACI3505" s="45"/>
      <c r="ACJ3505" s="45"/>
      <c r="ACK3505" s="45"/>
      <c r="ACL3505" s="45"/>
      <c r="ACM3505" s="45"/>
      <c r="ACN3505" s="45"/>
      <c r="ACO3505" s="45"/>
      <c r="ACP3505" s="45"/>
      <c r="ACQ3505" s="45"/>
      <c r="ACR3505" s="45"/>
      <c r="ACS3505" s="45"/>
      <c r="ACT3505" s="45"/>
      <c r="ACU3505" s="45"/>
      <c r="ACV3505" s="45"/>
      <c r="ACW3505" s="45"/>
      <c r="ACX3505" s="45"/>
      <c r="ACY3505" s="45"/>
      <c r="ACZ3505" s="45"/>
      <c r="ADA3505" s="45"/>
      <c r="ADB3505" s="45"/>
      <c r="ADC3505" s="45"/>
      <c r="ADD3505" s="45"/>
      <c r="ADE3505" s="45"/>
      <c r="ADF3505" s="45"/>
      <c r="ADG3505" s="45"/>
      <c r="ADH3505" s="45"/>
      <c r="ADI3505" s="45"/>
      <c r="ADJ3505" s="45"/>
      <c r="ADK3505" s="45"/>
      <c r="ADL3505" s="45"/>
      <c r="ADM3505" s="45"/>
      <c r="ADN3505" s="45"/>
      <c r="ADO3505" s="45"/>
      <c r="ADP3505" s="45"/>
      <c r="ADQ3505" s="45"/>
      <c r="ADR3505" s="45"/>
      <c r="ADS3505" s="45"/>
      <c r="ADT3505" s="45"/>
      <c r="ADU3505" s="45"/>
      <c r="ADV3505" s="45"/>
      <c r="ADW3505" s="45"/>
      <c r="ADX3505" s="45"/>
      <c r="ADY3505" s="45"/>
      <c r="ADZ3505" s="45"/>
      <c r="AEA3505" s="45"/>
      <c r="AEB3505" s="45"/>
      <c r="AEC3505" s="45"/>
      <c r="AED3505" s="45"/>
      <c r="AEE3505" s="45"/>
      <c r="AEF3505" s="45"/>
      <c r="AEG3505" s="45"/>
      <c r="AEH3505" s="45"/>
      <c r="AEI3505" s="45"/>
      <c r="AEJ3505" s="45"/>
      <c r="AEK3505" s="45"/>
      <c r="AEL3505" s="45"/>
      <c r="AEM3505" s="45"/>
      <c r="AEN3505" s="45"/>
      <c r="AEO3505" s="45"/>
      <c r="AEP3505" s="45"/>
      <c r="AEQ3505" s="45"/>
      <c r="AER3505" s="45"/>
      <c r="AES3505" s="45"/>
      <c r="AET3505" s="45"/>
      <c r="AEU3505" s="45"/>
      <c r="AEV3505" s="45"/>
      <c r="AEW3505" s="45"/>
      <c r="AEX3505" s="45"/>
      <c r="AEY3505" s="45"/>
      <c r="AEZ3505" s="45"/>
      <c r="AFA3505" s="45"/>
      <c r="AFB3505" s="45"/>
      <c r="AFC3505" s="45"/>
      <c r="AFD3505" s="45"/>
      <c r="AFE3505" s="45"/>
      <c r="AFF3505" s="45"/>
      <c r="AFG3505" s="45"/>
      <c r="AFH3505" s="45"/>
      <c r="AFI3505" s="45"/>
      <c r="AFJ3505" s="45"/>
      <c r="AFK3505" s="45"/>
      <c r="AFL3505" s="45"/>
      <c r="AFM3505" s="45"/>
      <c r="AFN3505" s="45"/>
      <c r="AFO3505" s="45"/>
      <c r="AFP3505" s="45"/>
      <c r="AFQ3505" s="45"/>
      <c r="AFR3505" s="45"/>
      <c r="AFS3505" s="45"/>
      <c r="AFT3505" s="45"/>
      <c r="AFU3505" s="45"/>
      <c r="AFV3505" s="45"/>
      <c r="AFW3505" s="45"/>
      <c r="AFX3505" s="45"/>
      <c r="AFY3505" s="45"/>
      <c r="AFZ3505" s="45"/>
      <c r="AGA3505" s="45"/>
      <c r="AGB3505" s="45"/>
      <c r="AGC3505" s="45"/>
      <c r="AGD3505" s="45"/>
      <c r="AGE3505" s="45"/>
      <c r="AGF3505" s="45"/>
      <c r="AGG3505" s="45"/>
      <c r="AGH3505" s="45"/>
      <c r="AGI3505" s="45"/>
      <c r="AGJ3505" s="45"/>
      <c r="AGK3505" s="45"/>
      <c r="AGL3505" s="45"/>
      <c r="AGM3505" s="45"/>
      <c r="AGN3505" s="45"/>
      <c r="AGO3505" s="45"/>
      <c r="AGP3505" s="45"/>
      <c r="AGQ3505" s="45"/>
      <c r="AGR3505" s="45"/>
      <c r="AGS3505" s="45"/>
      <c r="AGT3505" s="45"/>
      <c r="AGU3505" s="45"/>
      <c r="AGV3505" s="45"/>
      <c r="AGW3505" s="45"/>
      <c r="AGX3505" s="45"/>
      <c r="AGY3505" s="45"/>
      <c r="AGZ3505" s="45"/>
      <c r="AHA3505" s="45"/>
      <c r="AHB3505" s="45"/>
      <c r="AHC3505" s="45"/>
      <c r="AHD3505" s="45"/>
      <c r="AHE3505" s="45"/>
      <c r="AHF3505" s="45"/>
      <c r="AHG3505" s="45"/>
      <c r="AHH3505" s="45"/>
      <c r="AHI3505" s="45"/>
      <c r="AHJ3505" s="45"/>
      <c r="AHK3505" s="45"/>
      <c r="AHL3505" s="45"/>
      <c r="AHM3505" s="45"/>
      <c r="AHN3505" s="45"/>
      <c r="AHO3505" s="45"/>
      <c r="AHP3505" s="45"/>
      <c r="AHQ3505" s="45"/>
      <c r="AHR3505" s="45"/>
      <c r="AHS3505" s="45"/>
      <c r="AHT3505" s="45"/>
      <c r="AHU3505" s="45"/>
      <c r="AHV3505" s="45"/>
      <c r="AHW3505" s="45"/>
      <c r="AHX3505" s="45"/>
      <c r="AHY3505" s="45"/>
      <c r="AHZ3505" s="45"/>
      <c r="AIA3505" s="45"/>
      <c r="AIB3505" s="45"/>
      <c r="AIC3505" s="45"/>
      <c r="AID3505" s="45"/>
      <c r="AIE3505" s="45"/>
      <c r="AIF3505" s="45"/>
      <c r="AIG3505" s="45"/>
      <c r="AIH3505" s="45"/>
      <c r="AII3505" s="45"/>
      <c r="AIJ3505" s="45"/>
      <c r="AIK3505" s="45"/>
      <c r="AIL3505" s="45"/>
      <c r="AIM3505" s="45"/>
      <c r="AIN3505" s="45"/>
      <c r="AIO3505" s="45"/>
      <c r="AIP3505" s="45"/>
      <c r="AIQ3505" s="45"/>
      <c r="AIR3505" s="45"/>
      <c r="AIS3505" s="45"/>
      <c r="AIT3505" s="45"/>
      <c r="AIU3505" s="45"/>
      <c r="AIV3505" s="45"/>
      <c r="AIW3505" s="45"/>
      <c r="AIX3505" s="45"/>
      <c r="AIY3505" s="45"/>
      <c r="AIZ3505" s="45"/>
      <c r="AJA3505" s="45"/>
      <c r="AJB3505" s="45"/>
      <c r="AJC3505" s="45"/>
      <c r="AJD3505" s="45"/>
      <c r="AJE3505" s="45"/>
      <c r="AJF3505" s="45"/>
      <c r="AJG3505" s="45"/>
      <c r="AJH3505" s="45"/>
      <c r="AJI3505" s="45"/>
      <c r="AJJ3505" s="45"/>
      <c r="AJK3505" s="45"/>
      <c r="AJL3505" s="45"/>
      <c r="AJM3505" s="45"/>
      <c r="AJN3505" s="45"/>
      <c r="AJO3505" s="45"/>
      <c r="AJP3505" s="45"/>
      <c r="AJQ3505" s="45"/>
      <c r="AJR3505" s="45"/>
      <c r="AJS3505" s="45"/>
      <c r="AJT3505" s="45"/>
      <c r="AJU3505" s="45"/>
      <c r="AJV3505" s="45"/>
      <c r="AJW3505" s="45"/>
      <c r="AJX3505" s="45"/>
      <c r="AJY3505" s="45"/>
      <c r="AJZ3505" s="45"/>
      <c r="AKA3505" s="45"/>
      <c r="AKB3505" s="45"/>
      <c r="AKC3505" s="45"/>
      <c r="AKD3505" s="45"/>
      <c r="AKE3505" s="45"/>
      <c r="AKF3505" s="45"/>
      <c r="AKG3505" s="45"/>
      <c r="AKH3505" s="45"/>
      <c r="AKI3505" s="45"/>
      <c r="AKJ3505" s="45"/>
      <c r="AKK3505" s="45"/>
      <c r="AKL3505" s="45"/>
      <c r="AKM3505" s="45"/>
      <c r="AKN3505" s="45"/>
      <c r="AKO3505" s="45"/>
      <c r="AKP3505" s="45"/>
      <c r="AKQ3505" s="45"/>
      <c r="AKR3505" s="45"/>
      <c r="AKS3505" s="45"/>
      <c r="AKT3505" s="45"/>
      <c r="AKU3505" s="45"/>
      <c r="AKV3505" s="45"/>
      <c r="AKW3505" s="45"/>
      <c r="AKX3505" s="45"/>
      <c r="AKY3505" s="45"/>
      <c r="AKZ3505" s="45"/>
      <c r="ALA3505" s="45"/>
      <c r="ALB3505" s="45"/>
      <c r="ALC3505" s="45"/>
      <c r="ALD3505" s="45"/>
      <c r="ALE3505" s="45"/>
      <c r="ALF3505" s="45"/>
      <c r="ALG3505" s="45"/>
      <c r="ALH3505" s="45"/>
      <c r="ALI3505" s="45"/>
      <c r="ALJ3505" s="45"/>
      <c r="ALK3505" s="45"/>
      <c r="ALL3505" s="45"/>
      <c r="ALM3505" s="45"/>
      <c r="ALN3505" s="45"/>
      <c r="ALO3505" s="45"/>
      <c r="ALP3505" s="45"/>
      <c r="ALQ3505" s="45"/>
      <c r="ALR3505" s="45"/>
      <c r="ALS3505" s="45"/>
      <c r="ALT3505" s="45"/>
      <c r="ALU3505" s="45"/>
      <c r="ALV3505" s="45"/>
      <c r="ALW3505" s="45"/>
      <c r="ALX3505" s="45"/>
      <c r="ALY3505" s="45"/>
      <c r="ALZ3505" s="45"/>
      <c r="AMA3505" s="45"/>
      <c r="AMB3505" s="45"/>
      <c r="AMC3505" s="45"/>
      <c r="AMD3505" s="45"/>
      <c r="AME3505" s="45"/>
      <c r="AMF3505" s="45"/>
      <c r="AMG3505" s="45"/>
      <c r="AMH3505" s="45"/>
      <c r="AMI3505" s="45"/>
      <c r="AMJ3505" s="45"/>
      <c r="AMK3505" s="45"/>
      <c r="AML3505" s="45"/>
      <c r="AMM3505" s="45"/>
      <c r="AMN3505" s="45"/>
      <c r="AMO3505" s="45"/>
      <c r="AMP3505" s="45"/>
      <c r="AMQ3505" s="45"/>
      <c r="AMR3505" s="45"/>
      <c r="AMS3505" s="45"/>
      <c r="AMT3505" s="45"/>
      <c r="AMU3505" s="45"/>
      <c r="AMV3505" s="45"/>
      <c r="AMW3505" s="45"/>
      <c r="AMX3505" s="45"/>
      <c r="AMY3505" s="45"/>
      <c r="AMZ3505" s="45"/>
      <c r="ANA3505" s="45"/>
      <c r="ANB3505" s="45"/>
      <c r="ANC3505" s="45"/>
      <c r="AND3505" s="45"/>
      <c r="ANE3505" s="45"/>
      <c r="ANF3505" s="45"/>
      <c r="ANG3505" s="45"/>
      <c r="ANH3505" s="45"/>
      <c r="ANI3505" s="45"/>
      <c r="ANJ3505" s="45"/>
      <c r="ANK3505" s="45"/>
      <c r="ANL3505" s="45"/>
      <c r="ANM3505" s="45"/>
      <c r="ANN3505" s="45"/>
      <c r="ANO3505" s="45"/>
      <c r="ANP3505" s="45"/>
      <c r="ANQ3505" s="45"/>
      <c r="ANR3505" s="45"/>
      <c r="ANS3505" s="45"/>
      <c r="ANT3505" s="45"/>
      <c r="ANU3505" s="45"/>
      <c r="ANV3505" s="45"/>
      <c r="ANW3505" s="45"/>
      <c r="ANX3505" s="45"/>
      <c r="ANY3505" s="45"/>
      <c r="ANZ3505" s="45"/>
      <c r="AOA3505" s="45"/>
      <c r="AOB3505" s="45"/>
      <c r="AOC3505" s="45"/>
      <c r="AOD3505" s="45"/>
      <c r="AOE3505" s="45"/>
      <c r="AOF3505" s="45"/>
      <c r="AOG3505" s="45"/>
      <c r="AOH3505" s="45"/>
      <c r="AOI3505" s="45"/>
      <c r="AOJ3505" s="45"/>
      <c r="AOK3505" s="45"/>
      <c r="AOL3505" s="45"/>
      <c r="AOM3505" s="45"/>
      <c r="AON3505" s="45"/>
      <c r="AOO3505" s="45"/>
      <c r="AOP3505" s="45"/>
      <c r="AOQ3505" s="45"/>
      <c r="AOR3505" s="45"/>
      <c r="AOS3505" s="45"/>
      <c r="AOT3505" s="45"/>
      <c r="AOU3505" s="45"/>
      <c r="AOV3505" s="45"/>
      <c r="AOW3505" s="45"/>
      <c r="AOX3505" s="45"/>
      <c r="AOY3505" s="45"/>
      <c r="AOZ3505" s="45"/>
      <c r="APA3505" s="45"/>
      <c r="APB3505" s="45"/>
      <c r="APC3505" s="45"/>
      <c r="APD3505" s="45"/>
      <c r="APE3505" s="45"/>
      <c r="APF3505" s="45"/>
      <c r="APG3505" s="45"/>
      <c r="APH3505" s="45"/>
      <c r="API3505" s="45"/>
      <c r="APJ3505" s="45"/>
      <c r="APK3505" s="45"/>
      <c r="APL3505" s="45"/>
      <c r="APM3505" s="45"/>
      <c r="APN3505" s="45"/>
      <c r="APO3505" s="45"/>
      <c r="APP3505" s="45"/>
      <c r="APQ3505" s="45"/>
      <c r="APR3505" s="45"/>
      <c r="APS3505" s="45"/>
      <c r="APT3505" s="45"/>
      <c r="APU3505" s="45"/>
      <c r="APV3505" s="45"/>
      <c r="APW3505" s="45"/>
      <c r="APX3505" s="45"/>
      <c r="APY3505" s="45"/>
      <c r="APZ3505" s="45"/>
      <c r="AQA3505" s="45"/>
      <c r="AQB3505" s="45"/>
      <c r="AQC3505" s="45"/>
      <c r="AQD3505" s="45"/>
      <c r="AQE3505" s="45"/>
      <c r="AQF3505" s="45"/>
      <c r="AQG3505" s="45"/>
      <c r="AQH3505" s="45"/>
      <c r="AQI3505" s="45"/>
      <c r="AQJ3505" s="45"/>
      <c r="AQK3505" s="45"/>
      <c r="AQL3505" s="45"/>
      <c r="AQM3505" s="45"/>
      <c r="AQN3505" s="45"/>
      <c r="AQO3505" s="45"/>
      <c r="AQP3505" s="45"/>
      <c r="AQQ3505" s="45"/>
      <c r="AQR3505" s="45"/>
      <c r="AQS3505" s="45"/>
      <c r="AQT3505" s="45"/>
      <c r="AQU3505" s="45"/>
      <c r="AQV3505" s="45"/>
      <c r="AQW3505" s="45"/>
      <c r="AQX3505" s="45"/>
      <c r="AQY3505" s="45"/>
      <c r="AQZ3505" s="45"/>
      <c r="ARA3505" s="45"/>
      <c r="ARB3505" s="45"/>
      <c r="ARC3505" s="45"/>
      <c r="ARD3505" s="45"/>
      <c r="ARE3505" s="45"/>
      <c r="ARF3505" s="45"/>
      <c r="ARG3505" s="45"/>
      <c r="ARH3505" s="45"/>
      <c r="ARI3505" s="45"/>
      <c r="ARJ3505" s="45"/>
      <c r="ARK3505" s="45"/>
      <c r="ARL3505" s="45"/>
      <c r="ARM3505" s="45"/>
      <c r="ARN3505" s="45"/>
      <c r="ARO3505" s="45"/>
      <c r="ARP3505" s="45"/>
      <c r="ARQ3505" s="45"/>
      <c r="ARR3505" s="45"/>
      <c r="ARS3505" s="45"/>
      <c r="ART3505" s="45"/>
      <c r="ARU3505" s="45"/>
      <c r="ARV3505" s="45"/>
      <c r="ARW3505" s="45"/>
      <c r="ARX3505" s="45"/>
      <c r="ARY3505" s="45"/>
      <c r="ARZ3505" s="45"/>
      <c r="ASA3505" s="45"/>
      <c r="ASB3505" s="45"/>
      <c r="ASC3505" s="45"/>
      <c r="ASD3505" s="45"/>
      <c r="ASE3505" s="45"/>
      <c r="ASF3505" s="45"/>
      <c r="ASG3505" s="45"/>
      <c r="ASH3505" s="45"/>
      <c r="ASI3505" s="45"/>
      <c r="ASJ3505" s="45"/>
      <c r="ASK3505" s="45"/>
      <c r="ASL3505" s="45"/>
      <c r="ASM3505" s="45"/>
      <c r="ASN3505" s="45"/>
      <c r="ASO3505" s="45"/>
      <c r="ASP3505" s="45"/>
      <c r="ASQ3505" s="45"/>
      <c r="ASR3505" s="45"/>
      <c r="ASS3505" s="45"/>
      <c r="AST3505" s="45"/>
      <c r="ASU3505" s="45"/>
      <c r="ASV3505" s="45"/>
      <c r="ASW3505" s="45"/>
      <c r="ASX3505" s="45"/>
      <c r="ASY3505" s="45"/>
      <c r="ASZ3505" s="45"/>
      <c r="ATA3505" s="45"/>
      <c r="ATB3505" s="45"/>
      <c r="ATC3505" s="45"/>
      <c r="ATD3505" s="45"/>
      <c r="ATE3505" s="45"/>
      <c r="ATF3505" s="45"/>
      <c r="ATG3505" s="45"/>
      <c r="ATH3505" s="45"/>
      <c r="ATI3505" s="45"/>
      <c r="ATJ3505" s="45"/>
      <c r="ATK3505" s="45"/>
      <c r="ATL3505" s="45"/>
      <c r="ATM3505" s="45"/>
      <c r="ATN3505" s="45"/>
      <c r="ATO3505" s="45"/>
      <c r="ATP3505" s="45"/>
      <c r="ATQ3505" s="45"/>
      <c r="ATR3505" s="45"/>
      <c r="ATS3505" s="45"/>
      <c r="ATT3505" s="45"/>
      <c r="ATU3505" s="45"/>
      <c r="ATV3505" s="45"/>
      <c r="ATW3505" s="45"/>
      <c r="ATX3505" s="45"/>
      <c r="ATY3505" s="45"/>
      <c r="ATZ3505" s="45"/>
      <c r="AUA3505" s="45"/>
      <c r="AUB3505" s="45"/>
      <c r="AUC3505" s="45"/>
      <c r="AUD3505" s="45"/>
      <c r="AUE3505" s="45"/>
      <c r="AUF3505" s="45"/>
      <c r="AUG3505" s="45"/>
      <c r="AUH3505" s="45"/>
      <c r="AUI3505" s="45"/>
      <c r="AUJ3505" s="45"/>
      <c r="AUK3505" s="45"/>
      <c r="AUL3505" s="45"/>
      <c r="AUM3505" s="45"/>
      <c r="AUN3505" s="45"/>
      <c r="AUO3505" s="45"/>
      <c r="AUP3505" s="45"/>
      <c r="AUQ3505" s="45"/>
      <c r="AUR3505" s="45"/>
      <c r="AUS3505" s="45"/>
      <c r="AUT3505" s="45"/>
      <c r="AUU3505" s="45"/>
      <c r="AUV3505" s="45"/>
      <c r="AUW3505" s="45"/>
      <c r="AUX3505" s="45"/>
      <c r="AUY3505" s="45"/>
      <c r="AUZ3505" s="45"/>
      <c r="AVA3505" s="45"/>
      <c r="AVB3505" s="45"/>
      <c r="AVC3505" s="45"/>
      <c r="AVD3505" s="45"/>
      <c r="AVE3505" s="45"/>
      <c r="AVF3505" s="45"/>
      <c r="AVG3505" s="45"/>
      <c r="AVH3505" s="45"/>
      <c r="AVI3505" s="45"/>
      <c r="AVJ3505" s="45"/>
      <c r="AVK3505" s="45"/>
      <c r="AVL3505" s="45"/>
      <c r="AVM3505" s="45"/>
      <c r="AVN3505" s="45"/>
      <c r="AVO3505" s="45"/>
      <c r="AVP3505" s="45"/>
      <c r="AVQ3505" s="45"/>
      <c r="AVR3505" s="45"/>
      <c r="AVS3505" s="45"/>
      <c r="AVT3505" s="45"/>
      <c r="AVU3505" s="45"/>
      <c r="AVV3505" s="45"/>
      <c r="AVW3505" s="45"/>
      <c r="AVX3505" s="45"/>
      <c r="AVY3505" s="45"/>
      <c r="AVZ3505" s="45"/>
      <c r="AWA3505" s="45"/>
      <c r="AWB3505" s="45"/>
      <c r="AWC3505" s="45"/>
      <c r="AWD3505" s="45"/>
      <c r="AWE3505" s="45"/>
      <c r="AWF3505" s="45"/>
      <c r="AWG3505" s="45"/>
      <c r="AWH3505" s="45"/>
      <c r="AWI3505" s="45"/>
      <c r="AWJ3505" s="45"/>
      <c r="AWK3505" s="45"/>
      <c r="AWL3505" s="45"/>
      <c r="AWM3505" s="45"/>
      <c r="AWN3505" s="45"/>
      <c r="AWO3505" s="45"/>
      <c r="AWP3505" s="45"/>
      <c r="AWQ3505" s="45"/>
      <c r="AWR3505" s="45"/>
      <c r="AWS3505" s="45"/>
      <c r="AWT3505" s="45"/>
      <c r="AWU3505" s="45"/>
      <c r="AWV3505" s="45"/>
      <c r="AWW3505" s="45"/>
      <c r="AWX3505" s="45"/>
      <c r="AWY3505" s="45"/>
      <c r="AWZ3505" s="45"/>
      <c r="AXA3505" s="45"/>
      <c r="AXB3505" s="45"/>
      <c r="AXC3505" s="45"/>
      <c r="AXD3505" s="45"/>
      <c r="AXE3505" s="45"/>
      <c r="AXF3505" s="45"/>
      <c r="AXG3505" s="45"/>
      <c r="AXH3505" s="45"/>
      <c r="AXI3505" s="45"/>
      <c r="AXJ3505" s="45"/>
      <c r="AXK3505" s="45"/>
      <c r="AXL3505" s="45"/>
      <c r="AXM3505" s="45"/>
      <c r="AXN3505" s="45"/>
      <c r="AXO3505" s="45"/>
      <c r="AXP3505" s="45"/>
      <c r="AXQ3505" s="45"/>
      <c r="AXR3505" s="45"/>
      <c r="AXS3505" s="45"/>
      <c r="AXT3505" s="45"/>
      <c r="AXU3505" s="45"/>
      <c r="AXV3505" s="45"/>
      <c r="AXW3505" s="45"/>
      <c r="AXX3505" s="45"/>
      <c r="AXY3505" s="45"/>
      <c r="AXZ3505" s="45"/>
      <c r="AYA3505" s="45"/>
      <c r="AYB3505" s="45"/>
      <c r="AYC3505" s="45"/>
      <c r="AYD3505" s="45"/>
      <c r="AYE3505" s="45"/>
      <c r="AYF3505" s="45"/>
      <c r="AYG3505" s="45"/>
      <c r="AYH3505" s="45"/>
      <c r="AYI3505" s="45"/>
      <c r="AYJ3505" s="45"/>
      <c r="AYK3505" s="45"/>
      <c r="AYL3505" s="45"/>
      <c r="AYM3505" s="45"/>
      <c r="AYN3505" s="45"/>
      <c r="AYO3505" s="45"/>
      <c r="AYP3505" s="45"/>
      <c r="AYQ3505" s="45"/>
      <c r="AYR3505" s="45"/>
      <c r="AYS3505" s="45"/>
      <c r="AYT3505" s="45"/>
      <c r="AYU3505" s="45"/>
      <c r="AYV3505" s="45"/>
      <c r="AYW3505" s="45"/>
      <c r="AYX3505" s="45"/>
      <c r="AYY3505" s="45"/>
      <c r="AYZ3505" s="45"/>
      <c r="AZA3505" s="45"/>
      <c r="AZB3505" s="45"/>
      <c r="AZC3505" s="45"/>
      <c r="AZD3505" s="45"/>
      <c r="AZE3505" s="45"/>
      <c r="AZF3505" s="45"/>
      <c r="AZG3505" s="45"/>
      <c r="AZH3505" s="45"/>
      <c r="AZI3505" s="45"/>
      <c r="AZJ3505" s="45"/>
      <c r="AZK3505" s="45"/>
      <c r="AZL3505" s="45"/>
      <c r="AZM3505" s="45"/>
      <c r="AZN3505" s="45"/>
      <c r="AZO3505" s="45"/>
      <c r="AZP3505" s="45"/>
      <c r="AZQ3505" s="45"/>
      <c r="AZR3505" s="45"/>
      <c r="AZS3505" s="45"/>
      <c r="AZT3505" s="45"/>
      <c r="AZU3505" s="45"/>
      <c r="AZV3505" s="45"/>
      <c r="AZW3505" s="45"/>
      <c r="AZX3505" s="45"/>
      <c r="AZY3505" s="45"/>
      <c r="AZZ3505" s="45"/>
      <c r="BAA3505" s="45"/>
      <c r="BAB3505" s="45"/>
      <c r="BAC3505" s="45"/>
      <c r="BAD3505" s="45"/>
      <c r="BAE3505" s="45"/>
      <c r="BAF3505" s="45"/>
      <c r="BAG3505" s="45"/>
      <c r="BAH3505" s="45"/>
      <c r="BAI3505" s="45"/>
      <c r="BAJ3505" s="45"/>
      <c r="BAK3505" s="45"/>
      <c r="BAL3505" s="45"/>
      <c r="BAM3505" s="45"/>
      <c r="BAN3505" s="45"/>
      <c r="BAO3505" s="45"/>
      <c r="BAP3505" s="45"/>
      <c r="BAQ3505" s="45"/>
      <c r="BAR3505" s="45"/>
      <c r="BAS3505" s="45"/>
      <c r="BAT3505" s="45"/>
      <c r="BAU3505" s="45"/>
      <c r="BAV3505" s="45"/>
      <c r="BAW3505" s="45"/>
      <c r="BAX3505" s="45"/>
      <c r="BAY3505" s="45"/>
      <c r="BAZ3505" s="45"/>
      <c r="BBA3505" s="45"/>
      <c r="BBB3505" s="45"/>
      <c r="BBC3505" s="45"/>
      <c r="BBD3505" s="45"/>
      <c r="BBE3505" s="45"/>
      <c r="BBF3505" s="45"/>
      <c r="BBG3505" s="45"/>
      <c r="BBH3505" s="45"/>
      <c r="BBI3505" s="45"/>
      <c r="BBJ3505" s="45"/>
      <c r="BBK3505" s="45"/>
      <c r="BBL3505" s="45"/>
      <c r="BBM3505" s="45"/>
      <c r="BBN3505" s="45"/>
      <c r="BBO3505" s="45"/>
      <c r="BBP3505" s="45"/>
      <c r="BBQ3505" s="45"/>
      <c r="BBR3505" s="45"/>
      <c r="BBS3505" s="45"/>
      <c r="BBT3505" s="45"/>
      <c r="BBU3505" s="45"/>
      <c r="BBV3505" s="45"/>
      <c r="BBW3505" s="45"/>
      <c r="BBX3505" s="45"/>
      <c r="BBY3505" s="45"/>
      <c r="BBZ3505" s="45"/>
      <c r="BCA3505" s="45"/>
      <c r="BCB3505" s="45"/>
      <c r="BCC3505" s="45"/>
      <c r="BCD3505" s="45"/>
      <c r="BCE3505" s="45"/>
      <c r="BCF3505" s="45"/>
      <c r="BCG3505" s="45"/>
      <c r="BCH3505" s="45"/>
      <c r="BCI3505" s="45"/>
      <c r="BCJ3505" s="45"/>
      <c r="BCK3505" s="45"/>
      <c r="BCL3505" s="45"/>
      <c r="BCM3505" s="45"/>
      <c r="BCN3505" s="45"/>
      <c r="BCO3505" s="45"/>
      <c r="BCP3505" s="45"/>
      <c r="BCQ3505" s="45"/>
      <c r="BCR3505" s="45"/>
      <c r="BCS3505" s="45"/>
      <c r="BCT3505" s="45"/>
      <c r="BCU3505" s="45"/>
      <c r="BCV3505" s="45"/>
      <c r="BCW3505" s="45"/>
      <c r="BCX3505" s="45"/>
      <c r="BCY3505" s="45"/>
      <c r="BCZ3505" s="45"/>
      <c r="BDA3505" s="45"/>
      <c r="BDB3505" s="45"/>
      <c r="BDC3505" s="45"/>
      <c r="BDD3505" s="45"/>
      <c r="BDE3505" s="45"/>
      <c r="BDF3505" s="45"/>
      <c r="BDG3505" s="45"/>
      <c r="BDH3505" s="45"/>
      <c r="BDI3505" s="45"/>
      <c r="BDJ3505" s="45"/>
      <c r="BDK3505" s="45"/>
      <c r="BDL3505" s="45"/>
      <c r="BDM3505" s="45"/>
      <c r="BDN3505" s="45"/>
      <c r="BDO3505" s="45"/>
      <c r="BDP3505" s="45"/>
      <c r="BDQ3505" s="45"/>
      <c r="BDR3505" s="45"/>
      <c r="BDS3505" s="45"/>
      <c r="BDT3505" s="45"/>
      <c r="BDU3505" s="45"/>
      <c r="BDV3505" s="45"/>
      <c r="BDW3505" s="45"/>
      <c r="BDX3505" s="45"/>
      <c r="BDY3505" s="45"/>
      <c r="BDZ3505" s="45"/>
      <c r="BEA3505" s="45"/>
      <c r="BEB3505" s="45"/>
      <c r="BEC3505" s="45"/>
      <c r="BED3505" s="45"/>
      <c r="BEE3505" s="45"/>
      <c r="BEF3505" s="45"/>
      <c r="BEG3505" s="45"/>
      <c r="BEH3505" s="45"/>
      <c r="BEI3505" s="45"/>
      <c r="BEJ3505" s="45"/>
      <c r="BEK3505" s="45"/>
      <c r="BEL3505" s="45"/>
      <c r="BEM3505" s="45"/>
      <c r="BEN3505" s="45"/>
      <c r="BEO3505" s="45"/>
      <c r="BEP3505" s="45"/>
      <c r="BEQ3505" s="45"/>
      <c r="BER3505" s="45"/>
      <c r="BES3505" s="45"/>
      <c r="BET3505" s="45"/>
      <c r="BEU3505" s="45"/>
      <c r="BEV3505" s="45"/>
      <c r="BEW3505" s="45"/>
      <c r="BEX3505" s="45"/>
      <c r="BEY3505" s="45"/>
      <c r="BEZ3505" s="45"/>
      <c r="BFA3505" s="45"/>
      <c r="BFB3505" s="45"/>
      <c r="BFC3505" s="45"/>
      <c r="BFD3505" s="45"/>
      <c r="BFE3505" s="45"/>
      <c r="BFF3505" s="45"/>
      <c r="BFG3505" s="45"/>
      <c r="BFH3505" s="45"/>
      <c r="BFI3505" s="45"/>
      <c r="BFJ3505" s="45"/>
      <c r="BFK3505" s="45"/>
      <c r="BFL3505" s="45"/>
      <c r="BFM3505" s="45"/>
      <c r="BFN3505" s="45"/>
      <c r="BFO3505" s="45"/>
      <c r="BFP3505" s="45"/>
      <c r="BFQ3505" s="45"/>
      <c r="BFR3505" s="45"/>
      <c r="BFS3505" s="45"/>
      <c r="BFT3505" s="45"/>
      <c r="BFU3505" s="45"/>
      <c r="BFV3505" s="45"/>
      <c r="BFW3505" s="45"/>
      <c r="BFX3505" s="45"/>
      <c r="BFY3505" s="45"/>
      <c r="BFZ3505" s="45"/>
      <c r="BGA3505" s="45"/>
      <c r="BGB3505" s="45"/>
      <c r="BGC3505" s="45"/>
      <c r="BGD3505" s="45"/>
      <c r="BGE3505" s="45"/>
      <c r="BGF3505" s="45"/>
      <c r="BGG3505" s="45"/>
      <c r="BGH3505" s="45"/>
      <c r="BGI3505" s="45"/>
      <c r="BGJ3505" s="45"/>
      <c r="BGK3505" s="45"/>
      <c r="BGL3505" s="45"/>
      <c r="BGM3505" s="45"/>
      <c r="BGN3505" s="45"/>
      <c r="BGO3505" s="45"/>
      <c r="BGP3505" s="45"/>
      <c r="BGQ3505" s="45"/>
      <c r="BGR3505" s="45"/>
      <c r="BGS3505" s="45"/>
      <c r="BGT3505" s="45"/>
      <c r="BGU3505" s="45"/>
      <c r="BGV3505" s="45"/>
      <c r="BGW3505" s="45"/>
      <c r="BGX3505" s="45"/>
      <c r="BGY3505" s="45"/>
      <c r="BGZ3505" s="45"/>
      <c r="BHA3505" s="45"/>
      <c r="BHB3505" s="45"/>
      <c r="BHC3505" s="45"/>
      <c r="BHD3505" s="45"/>
      <c r="BHE3505" s="45"/>
      <c r="BHF3505" s="45"/>
      <c r="BHG3505" s="45"/>
      <c r="BHH3505" s="45"/>
      <c r="BHI3505" s="45"/>
      <c r="BHJ3505" s="45"/>
      <c r="BHK3505" s="45"/>
      <c r="BHL3505" s="45"/>
      <c r="BHM3505" s="45"/>
      <c r="BHN3505" s="45"/>
      <c r="BHO3505" s="45"/>
      <c r="BHP3505" s="45"/>
      <c r="BHQ3505" s="45"/>
      <c r="BHR3505" s="45"/>
      <c r="BHS3505" s="45"/>
      <c r="BHT3505" s="45"/>
      <c r="BHU3505" s="45"/>
      <c r="BHV3505" s="45"/>
      <c r="BHW3505" s="45"/>
      <c r="BHX3505" s="45"/>
      <c r="BHY3505" s="45"/>
      <c r="BHZ3505" s="45"/>
      <c r="BIA3505" s="45"/>
      <c r="BIB3505" s="45"/>
      <c r="BIC3505" s="45"/>
      <c r="BID3505" s="45"/>
      <c r="BIE3505" s="45"/>
      <c r="BIF3505" s="45"/>
      <c r="BIG3505" s="45"/>
      <c r="BIH3505" s="45"/>
      <c r="BII3505" s="45"/>
      <c r="BIJ3505" s="45"/>
      <c r="BIK3505" s="45"/>
      <c r="BIL3505" s="45"/>
      <c r="BIM3505" s="45"/>
      <c r="BIN3505" s="45"/>
      <c r="BIO3505" s="45"/>
      <c r="BIP3505" s="45"/>
      <c r="BIQ3505" s="45"/>
      <c r="BIR3505" s="45"/>
      <c r="BIS3505" s="45"/>
      <c r="BIT3505" s="45"/>
      <c r="BIU3505" s="45"/>
      <c r="BIV3505" s="45"/>
      <c r="BIW3505" s="45"/>
      <c r="BIX3505" s="45"/>
      <c r="BIY3505" s="45"/>
      <c r="BIZ3505" s="45"/>
      <c r="BJA3505" s="45"/>
      <c r="BJB3505" s="45"/>
      <c r="BJC3505" s="45"/>
      <c r="BJD3505" s="45"/>
      <c r="BJE3505" s="45"/>
      <c r="BJF3505" s="45"/>
      <c r="BJG3505" s="45"/>
      <c r="BJH3505" s="45"/>
      <c r="BJI3505" s="45"/>
      <c r="BJJ3505" s="45"/>
      <c r="BJK3505" s="45"/>
      <c r="BJL3505" s="45"/>
      <c r="BJM3505" s="45"/>
      <c r="BJN3505" s="45"/>
      <c r="BJO3505" s="45"/>
      <c r="BJP3505" s="45"/>
      <c r="BJQ3505" s="45"/>
      <c r="BJR3505" s="45"/>
      <c r="BJS3505" s="45"/>
      <c r="BJT3505" s="45"/>
      <c r="BJU3505" s="45"/>
      <c r="BJV3505" s="45"/>
      <c r="BJW3505" s="45"/>
      <c r="BJX3505" s="45"/>
      <c r="BJY3505" s="45"/>
      <c r="BJZ3505" s="45"/>
      <c r="BKA3505" s="45"/>
      <c r="BKB3505" s="45"/>
      <c r="BKC3505" s="45"/>
      <c r="BKD3505" s="45"/>
      <c r="BKE3505" s="45"/>
      <c r="BKF3505" s="45"/>
      <c r="BKG3505" s="45"/>
      <c r="BKH3505" s="45"/>
      <c r="BKI3505" s="45"/>
      <c r="BKJ3505" s="45"/>
      <c r="BKK3505" s="45"/>
      <c r="BKL3505" s="45"/>
      <c r="BKM3505" s="45"/>
      <c r="BKN3505" s="45"/>
      <c r="BKO3505" s="45"/>
      <c r="BKP3505" s="45"/>
      <c r="BKQ3505" s="45"/>
      <c r="BKR3505" s="45"/>
      <c r="BKS3505" s="45"/>
      <c r="BKT3505" s="45"/>
      <c r="BKU3505" s="45"/>
      <c r="BKV3505" s="45"/>
      <c r="BKW3505" s="45"/>
      <c r="BKX3505" s="45"/>
      <c r="BKY3505" s="45"/>
      <c r="BKZ3505" s="45"/>
      <c r="BLA3505" s="45"/>
      <c r="BLB3505" s="45"/>
      <c r="BLC3505" s="45"/>
      <c r="BLD3505" s="45"/>
      <c r="BLE3505" s="45"/>
      <c r="BLF3505" s="45"/>
      <c r="BLG3505" s="45"/>
      <c r="BLH3505" s="45"/>
      <c r="BLI3505" s="45"/>
      <c r="BLJ3505" s="45"/>
      <c r="BLK3505" s="45"/>
      <c r="BLL3505" s="45"/>
      <c r="BLM3505" s="45"/>
      <c r="BLN3505" s="45"/>
      <c r="BLO3505" s="45"/>
      <c r="BLP3505" s="45"/>
      <c r="BLQ3505" s="45"/>
      <c r="BLR3505" s="45"/>
      <c r="BLS3505" s="45"/>
      <c r="BLT3505" s="45"/>
      <c r="BLU3505" s="45"/>
      <c r="BLV3505" s="45"/>
      <c r="BLW3505" s="45"/>
      <c r="BLX3505" s="45"/>
      <c r="BLY3505" s="45"/>
      <c r="BLZ3505" s="45"/>
      <c r="BMA3505" s="45"/>
      <c r="BMB3505" s="45"/>
      <c r="BMC3505" s="45"/>
      <c r="BMD3505" s="45"/>
      <c r="BME3505" s="45"/>
      <c r="BMF3505" s="45"/>
      <c r="BMG3505" s="45"/>
      <c r="BMH3505" s="45"/>
      <c r="BMI3505" s="45"/>
      <c r="BMJ3505" s="45"/>
      <c r="BMK3505" s="45"/>
      <c r="BML3505" s="45"/>
      <c r="BMM3505" s="45"/>
      <c r="BMN3505" s="45"/>
      <c r="BMO3505" s="45"/>
      <c r="BMP3505" s="45"/>
      <c r="BMQ3505" s="45"/>
      <c r="BMR3505" s="45"/>
      <c r="BMS3505" s="45"/>
      <c r="BMT3505" s="45"/>
      <c r="BMU3505" s="45"/>
      <c r="BMV3505" s="45"/>
      <c r="BMW3505" s="45"/>
      <c r="BMX3505" s="45"/>
      <c r="BMY3505" s="45"/>
      <c r="BMZ3505" s="45"/>
      <c r="BNA3505" s="45"/>
      <c r="BNB3505" s="45"/>
      <c r="BNC3505" s="45"/>
      <c r="BND3505" s="45"/>
      <c r="BNE3505" s="45"/>
      <c r="BNF3505" s="45"/>
      <c r="BNG3505" s="45"/>
      <c r="BNH3505" s="45"/>
      <c r="BNI3505" s="45"/>
      <c r="BNJ3505" s="45"/>
      <c r="BNK3505" s="45"/>
      <c r="BNL3505" s="45"/>
      <c r="BNM3505" s="45"/>
      <c r="BNN3505" s="45"/>
      <c r="BNO3505" s="45"/>
      <c r="BNP3505" s="45"/>
      <c r="BNQ3505" s="45"/>
      <c r="BNR3505" s="45"/>
      <c r="BNS3505" s="45"/>
      <c r="BNT3505" s="45"/>
      <c r="BNU3505" s="45"/>
      <c r="BNV3505" s="45"/>
      <c r="BNW3505" s="45"/>
      <c r="BNX3505" s="45"/>
      <c r="BNY3505" s="45"/>
      <c r="BNZ3505" s="45"/>
      <c r="BOA3505" s="45"/>
      <c r="BOB3505" s="45"/>
      <c r="BOC3505" s="45"/>
      <c r="BOD3505" s="45"/>
      <c r="BOE3505" s="45"/>
      <c r="BOF3505" s="45"/>
      <c r="BOG3505" s="45"/>
      <c r="BOH3505" s="45"/>
      <c r="BOI3505" s="45"/>
      <c r="BOJ3505" s="45"/>
      <c r="BOK3505" s="45"/>
      <c r="BOL3505" s="45"/>
      <c r="BOM3505" s="45"/>
      <c r="BON3505" s="45"/>
      <c r="BOO3505" s="45"/>
      <c r="BOP3505" s="45"/>
      <c r="BOQ3505" s="45"/>
      <c r="BOR3505" s="45"/>
      <c r="BOS3505" s="45"/>
      <c r="BOT3505" s="45"/>
      <c r="BOU3505" s="45"/>
      <c r="BOV3505" s="45"/>
      <c r="BOW3505" s="45"/>
      <c r="BOX3505" s="45"/>
      <c r="BOY3505" s="45"/>
      <c r="BOZ3505" s="45"/>
      <c r="BPA3505" s="45"/>
      <c r="BPB3505" s="45"/>
      <c r="BPC3505" s="45"/>
      <c r="BPD3505" s="45"/>
      <c r="BPE3505" s="45"/>
      <c r="BPF3505" s="45"/>
      <c r="BPG3505" s="45"/>
      <c r="BPH3505" s="45"/>
      <c r="BPI3505" s="45"/>
      <c r="BPJ3505" s="45"/>
      <c r="BPK3505" s="45"/>
      <c r="BPL3505" s="45"/>
      <c r="BPM3505" s="45"/>
      <c r="BPN3505" s="45"/>
      <c r="BPO3505" s="45"/>
      <c r="BPP3505" s="45"/>
      <c r="BPQ3505" s="45"/>
      <c r="BPR3505" s="45"/>
      <c r="BPS3505" s="45"/>
      <c r="BPT3505" s="45"/>
      <c r="BPU3505" s="45"/>
      <c r="BPV3505" s="45"/>
      <c r="BPW3505" s="45"/>
      <c r="BPX3505" s="45"/>
      <c r="BPY3505" s="45"/>
      <c r="BPZ3505" s="45"/>
      <c r="BQA3505" s="45"/>
      <c r="BQB3505" s="45"/>
      <c r="BQC3505" s="45"/>
      <c r="BQD3505" s="45"/>
      <c r="BQE3505" s="45"/>
      <c r="BQF3505" s="45"/>
      <c r="BQG3505" s="45"/>
      <c r="BQH3505" s="45"/>
      <c r="BQI3505" s="45"/>
      <c r="BQJ3505" s="45"/>
      <c r="BQK3505" s="45"/>
      <c r="BQL3505" s="45"/>
      <c r="BQM3505" s="45"/>
      <c r="BQN3505" s="45"/>
      <c r="BQO3505" s="45"/>
      <c r="BQP3505" s="45"/>
      <c r="BQQ3505" s="45"/>
      <c r="BQR3505" s="45"/>
      <c r="BQS3505" s="45"/>
      <c r="BQT3505" s="45"/>
      <c r="BQU3505" s="45"/>
      <c r="BQV3505" s="45"/>
      <c r="BQW3505" s="45"/>
      <c r="BQX3505" s="45"/>
      <c r="BQY3505" s="45"/>
      <c r="BQZ3505" s="45"/>
      <c r="BRA3505" s="45"/>
      <c r="BRB3505" s="45"/>
      <c r="BRC3505" s="45"/>
      <c r="BRD3505" s="45"/>
      <c r="BRE3505" s="45"/>
      <c r="BRF3505" s="45"/>
      <c r="BRG3505" s="45"/>
      <c r="BRH3505" s="45"/>
      <c r="BRI3505" s="45"/>
      <c r="BRJ3505" s="45"/>
      <c r="BRK3505" s="45"/>
      <c r="BRL3505" s="45"/>
      <c r="BRM3505" s="45"/>
      <c r="BRN3505" s="45"/>
      <c r="BRO3505" s="45"/>
      <c r="BRP3505" s="45"/>
      <c r="BRQ3505" s="45"/>
      <c r="BRR3505" s="45"/>
      <c r="BRS3505" s="45"/>
      <c r="BRT3505" s="45"/>
      <c r="BRU3505" s="45"/>
      <c r="BRV3505" s="45"/>
      <c r="BRW3505" s="45"/>
      <c r="BRX3505" s="45"/>
      <c r="BRY3505" s="45"/>
      <c r="BRZ3505" s="45"/>
      <c r="BSA3505" s="45"/>
      <c r="BSB3505" s="45"/>
      <c r="BSC3505" s="45"/>
      <c r="BSD3505" s="45"/>
      <c r="BSE3505" s="45"/>
      <c r="BSF3505" s="45"/>
      <c r="BSG3505" s="45"/>
      <c r="BSH3505" s="45"/>
      <c r="BSI3505" s="45"/>
      <c r="BSJ3505" s="45"/>
      <c r="BSK3505" s="45"/>
      <c r="BSL3505" s="45"/>
      <c r="BSM3505" s="45"/>
      <c r="BSN3505" s="45"/>
      <c r="BSO3505" s="45"/>
      <c r="BSP3505" s="45"/>
      <c r="BSQ3505" s="45"/>
      <c r="BSR3505" s="45"/>
      <c r="BSS3505" s="45"/>
      <c r="BST3505" s="45"/>
      <c r="BSU3505" s="45"/>
      <c r="BSV3505" s="45"/>
      <c r="BSW3505" s="45"/>
      <c r="BSX3505" s="45"/>
      <c r="BSY3505" s="45"/>
      <c r="BSZ3505" s="45"/>
      <c r="BTA3505" s="45"/>
      <c r="BTB3505" s="45"/>
      <c r="BTC3505" s="45"/>
      <c r="BTD3505" s="45"/>
      <c r="BTE3505" s="45"/>
      <c r="BTF3505" s="45"/>
      <c r="BTG3505" s="45"/>
      <c r="BTH3505" s="45"/>
      <c r="BTI3505" s="45"/>
      <c r="BTJ3505" s="45"/>
      <c r="BTK3505" s="45"/>
      <c r="BTL3505" s="45"/>
      <c r="BTM3505" s="45"/>
      <c r="BTN3505" s="45"/>
      <c r="BTO3505" s="45"/>
      <c r="BTP3505" s="45"/>
      <c r="BTQ3505" s="45"/>
      <c r="BTR3505" s="45"/>
      <c r="BTS3505" s="45"/>
      <c r="BTT3505" s="45"/>
      <c r="BTU3505" s="45"/>
      <c r="BTV3505" s="45"/>
      <c r="BTW3505" s="45"/>
      <c r="BTX3505" s="45"/>
      <c r="BTY3505" s="45"/>
      <c r="BTZ3505" s="45"/>
      <c r="BUA3505" s="45"/>
      <c r="BUB3505" s="45"/>
      <c r="BUC3505" s="45"/>
      <c r="BUD3505" s="45"/>
      <c r="BUE3505" s="45"/>
      <c r="BUF3505" s="45"/>
      <c r="BUG3505" s="45"/>
      <c r="BUH3505" s="45"/>
      <c r="BUI3505" s="45"/>
      <c r="BUJ3505" s="45"/>
      <c r="BUK3505" s="45"/>
      <c r="BUL3505" s="45"/>
      <c r="BUM3505" s="45"/>
      <c r="BUN3505" s="45"/>
      <c r="BUO3505" s="45"/>
      <c r="BUP3505" s="45"/>
      <c r="BUQ3505" s="45"/>
      <c r="BUR3505" s="45"/>
      <c r="BUS3505" s="45"/>
      <c r="BUT3505" s="45"/>
      <c r="BUU3505" s="45"/>
      <c r="BUV3505" s="45"/>
      <c r="BUW3505" s="45"/>
      <c r="BUX3505" s="45"/>
      <c r="BUY3505" s="45"/>
      <c r="BUZ3505" s="45"/>
      <c r="BVA3505" s="45"/>
      <c r="BVB3505" s="45"/>
      <c r="BVC3505" s="45"/>
      <c r="BVD3505" s="45"/>
      <c r="BVE3505" s="45"/>
      <c r="BVF3505" s="45"/>
      <c r="BVG3505" s="45"/>
      <c r="BVH3505" s="45"/>
      <c r="BVI3505" s="45"/>
      <c r="BVJ3505" s="45"/>
      <c r="BVK3505" s="45"/>
      <c r="BVL3505" s="45"/>
      <c r="BVM3505" s="45"/>
      <c r="BVN3505" s="45"/>
      <c r="BVO3505" s="45"/>
      <c r="BVP3505" s="45"/>
      <c r="BVQ3505" s="45"/>
      <c r="BVR3505" s="45"/>
      <c r="BVS3505" s="45"/>
      <c r="BVT3505" s="45"/>
      <c r="BVU3505" s="45"/>
      <c r="BVV3505" s="45"/>
      <c r="BVW3505" s="45"/>
      <c r="BVX3505" s="45"/>
      <c r="BVY3505" s="45"/>
      <c r="BVZ3505" s="45"/>
      <c r="BWA3505" s="45"/>
      <c r="BWB3505" s="45"/>
      <c r="BWC3505" s="45"/>
      <c r="BWD3505" s="45"/>
      <c r="BWE3505" s="45"/>
      <c r="BWF3505" s="45"/>
      <c r="BWG3505" s="45"/>
      <c r="BWH3505" s="45"/>
      <c r="BWI3505" s="45"/>
      <c r="BWJ3505" s="45"/>
      <c r="BWK3505" s="45"/>
      <c r="BWL3505" s="45"/>
      <c r="BWM3505" s="45"/>
      <c r="BWN3505" s="45"/>
      <c r="BWO3505" s="45"/>
      <c r="BWP3505" s="45"/>
      <c r="BWQ3505" s="45"/>
      <c r="BWR3505" s="45"/>
      <c r="BWS3505" s="45"/>
      <c r="BWT3505" s="45"/>
      <c r="BWU3505" s="45"/>
      <c r="BWV3505" s="45"/>
      <c r="BWW3505" s="45"/>
      <c r="BWX3505" s="45"/>
      <c r="BWY3505" s="45"/>
      <c r="BWZ3505" s="45"/>
      <c r="BXA3505" s="45"/>
      <c r="BXB3505" s="45"/>
      <c r="BXC3505" s="45"/>
      <c r="BXD3505" s="45"/>
      <c r="BXE3505" s="45"/>
      <c r="BXF3505" s="45"/>
      <c r="BXG3505" s="45"/>
      <c r="BXH3505" s="45"/>
      <c r="BXI3505" s="45"/>
      <c r="BXJ3505" s="45"/>
      <c r="BXK3505" s="45"/>
      <c r="BXL3505" s="45"/>
      <c r="BXM3505" s="45"/>
      <c r="BXN3505" s="45"/>
      <c r="BXO3505" s="45"/>
      <c r="BXP3505" s="45"/>
      <c r="BXQ3505" s="45"/>
      <c r="BXR3505" s="45"/>
      <c r="BXS3505" s="45"/>
      <c r="BXT3505" s="45"/>
      <c r="BXU3505" s="45"/>
      <c r="BXV3505" s="45"/>
      <c r="BXW3505" s="45"/>
      <c r="BXX3505" s="45"/>
      <c r="BXY3505" s="45"/>
      <c r="BXZ3505" s="45"/>
      <c r="BYA3505" s="45"/>
      <c r="BYB3505" s="45"/>
      <c r="BYC3505" s="45"/>
      <c r="BYD3505" s="45"/>
      <c r="BYE3505" s="45"/>
      <c r="BYF3505" s="45"/>
      <c r="BYG3505" s="45"/>
      <c r="BYH3505" s="45"/>
      <c r="BYI3505" s="45"/>
      <c r="BYJ3505" s="45"/>
      <c r="BYK3505" s="45"/>
      <c r="BYL3505" s="45"/>
      <c r="BYM3505" s="45"/>
      <c r="BYN3505" s="45"/>
      <c r="BYO3505" s="45"/>
      <c r="BYP3505" s="45"/>
      <c r="BYQ3505" s="45"/>
      <c r="BYR3505" s="45"/>
      <c r="BYS3505" s="45"/>
      <c r="BYT3505" s="45"/>
      <c r="BYU3505" s="45"/>
      <c r="BYV3505" s="45"/>
      <c r="BYW3505" s="45"/>
      <c r="BYX3505" s="45"/>
      <c r="BYY3505" s="45"/>
      <c r="BYZ3505" s="45"/>
      <c r="BZA3505" s="45"/>
      <c r="BZB3505" s="45"/>
      <c r="BZC3505" s="45"/>
      <c r="BZD3505" s="45"/>
      <c r="BZE3505" s="45"/>
      <c r="BZF3505" s="45"/>
      <c r="BZG3505" s="45"/>
      <c r="BZH3505" s="45"/>
      <c r="BZI3505" s="45"/>
      <c r="BZJ3505" s="45"/>
      <c r="BZK3505" s="45"/>
      <c r="BZL3505" s="45"/>
      <c r="BZM3505" s="45"/>
      <c r="BZN3505" s="45"/>
      <c r="BZO3505" s="45"/>
      <c r="BZP3505" s="45"/>
      <c r="BZQ3505" s="45"/>
      <c r="BZR3505" s="45"/>
      <c r="BZS3505" s="45"/>
      <c r="BZT3505" s="45"/>
      <c r="BZU3505" s="45"/>
      <c r="BZV3505" s="45"/>
      <c r="BZW3505" s="45"/>
      <c r="BZX3505" s="45"/>
      <c r="BZY3505" s="45"/>
      <c r="BZZ3505" s="45"/>
      <c r="CAA3505" s="45"/>
      <c r="CAB3505" s="45"/>
      <c r="CAC3505" s="45"/>
      <c r="CAD3505" s="45"/>
      <c r="CAE3505" s="45"/>
      <c r="CAF3505" s="45"/>
      <c r="CAG3505" s="45"/>
      <c r="CAH3505" s="45"/>
      <c r="CAI3505" s="45"/>
      <c r="CAJ3505" s="45"/>
      <c r="CAK3505" s="45"/>
      <c r="CAL3505" s="45"/>
      <c r="CAM3505" s="45"/>
      <c r="CAN3505" s="45"/>
      <c r="CAO3505" s="45"/>
      <c r="CAP3505" s="45"/>
      <c r="CAQ3505" s="45"/>
      <c r="CAR3505" s="45"/>
      <c r="CAS3505" s="45"/>
      <c r="CAT3505" s="45"/>
      <c r="CAU3505" s="45"/>
      <c r="CAV3505" s="45"/>
      <c r="CAW3505" s="45"/>
      <c r="CAX3505" s="45"/>
      <c r="CAY3505" s="45"/>
      <c r="CAZ3505" s="45"/>
      <c r="CBA3505" s="45"/>
      <c r="CBB3505" s="45"/>
      <c r="CBC3505" s="45"/>
      <c r="CBD3505" s="45"/>
      <c r="CBE3505" s="45"/>
      <c r="CBF3505" s="45"/>
      <c r="CBG3505" s="45"/>
      <c r="CBH3505" s="45"/>
      <c r="CBI3505" s="45"/>
      <c r="CBJ3505" s="45"/>
      <c r="CBK3505" s="45"/>
      <c r="CBL3505" s="45"/>
      <c r="CBM3505" s="45"/>
      <c r="CBN3505" s="45"/>
      <c r="CBO3505" s="45"/>
      <c r="CBP3505" s="45"/>
      <c r="CBQ3505" s="45"/>
      <c r="CBR3505" s="45"/>
      <c r="CBS3505" s="45"/>
      <c r="CBT3505" s="45"/>
      <c r="CBU3505" s="45"/>
      <c r="CBV3505" s="45"/>
      <c r="CBW3505" s="45"/>
      <c r="CBX3505" s="45"/>
      <c r="CBY3505" s="45"/>
      <c r="CBZ3505" s="45"/>
      <c r="CCA3505" s="45"/>
      <c r="CCB3505" s="45"/>
      <c r="CCC3505" s="45"/>
      <c r="CCD3505" s="45"/>
      <c r="CCE3505" s="45"/>
      <c r="CCF3505" s="45"/>
      <c r="CCG3505" s="45"/>
      <c r="CCH3505" s="45"/>
      <c r="CCI3505" s="45"/>
      <c r="CCJ3505" s="45"/>
      <c r="CCK3505" s="45"/>
      <c r="CCL3505" s="45"/>
      <c r="CCM3505" s="45"/>
      <c r="CCN3505" s="45"/>
      <c r="CCO3505" s="45"/>
      <c r="CCP3505" s="45"/>
      <c r="CCQ3505" s="45"/>
      <c r="CCR3505" s="45"/>
      <c r="CCS3505" s="45"/>
      <c r="CCT3505" s="45"/>
      <c r="CCU3505" s="45"/>
      <c r="CCV3505" s="45"/>
      <c r="CCW3505" s="45"/>
      <c r="CCX3505" s="45"/>
      <c r="CCY3505" s="45"/>
      <c r="CCZ3505" s="45"/>
      <c r="CDA3505" s="45"/>
      <c r="CDB3505" s="45"/>
      <c r="CDC3505" s="45"/>
      <c r="CDD3505" s="45"/>
      <c r="CDE3505" s="45"/>
      <c r="CDF3505" s="45"/>
      <c r="CDG3505" s="45"/>
      <c r="CDH3505" s="45"/>
      <c r="CDI3505" s="45"/>
      <c r="CDJ3505" s="45"/>
      <c r="CDK3505" s="45"/>
      <c r="CDL3505" s="45"/>
      <c r="CDM3505" s="45"/>
      <c r="CDN3505" s="45"/>
      <c r="CDO3505" s="45"/>
      <c r="CDP3505" s="45"/>
      <c r="CDQ3505" s="45"/>
      <c r="CDR3505" s="45"/>
      <c r="CDS3505" s="45"/>
      <c r="CDT3505" s="45"/>
      <c r="CDU3505" s="45"/>
      <c r="CDV3505" s="45"/>
      <c r="CDW3505" s="45"/>
      <c r="CDX3505" s="45"/>
      <c r="CDY3505" s="45"/>
      <c r="CDZ3505" s="45"/>
      <c r="CEA3505" s="45"/>
      <c r="CEB3505" s="45"/>
      <c r="CEC3505" s="45"/>
      <c r="CED3505" s="45"/>
      <c r="CEE3505" s="45"/>
      <c r="CEF3505" s="45"/>
      <c r="CEG3505" s="45"/>
      <c r="CEH3505" s="45"/>
      <c r="CEI3505" s="45"/>
      <c r="CEJ3505" s="45"/>
      <c r="CEK3505" s="45"/>
      <c r="CEL3505" s="45"/>
      <c r="CEM3505" s="45"/>
      <c r="CEN3505" s="45"/>
      <c r="CEO3505" s="45"/>
      <c r="CEP3505" s="45"/>
      <c r="CEQ3505" s="45"/>
      <c r="CER3505" s="45"/>
      <c r="CES3505" s="45"/>
      <c r="CET3505" s="45"/>
      <c r="CEU3505" s="45"/>
      <c r="CEV3505" s="45"/>
      <c r="CEW3505" s="45"/>
      <c r="CEX3505" s="45"/>
      <c r="CEY3505" s="45"/>
      <c r="CEZ3505" s="45"/>
      <c r="CFA3505" s="45"/>
      <c r="CFB3505" s="45"/>
      <c r="CFC3505" s="45"/>
      <c r="CFD3505" s="45"/>
      <c r="CFE3505" s="45"/>
      <c r="CFF3505" s="45"/>
      <c r="CFG3505" s="45"/>
      <c r="CFH3505" s="45"/>
      <c r="CFI3505" s="45"/>
      <c r="CFJ3505" s="45"/>
      <c r="CFK3505" s="45"/>
      <c r="CFL3505" s="45"/>
      <c r="CFM3505" s="45"/>
      <c r="CFN3505" s="45"/>
      <c r="CFO3505" s="45"/>
      <c r="CFP3505" s="45"/>
      <c r="CFQ3505" s="45"/>
      <c r="CFR3505" s="45"/>
      <c r="CFS3505" s="45"/>
      <c r="CFT3505" s="45"/>
      <c r="CFU3505" s="45"/>
      <c r="CFV3505" s="45"/>
      <c r="CFW3505" s="45"/>
      <c r="CFX3505" s="45"/>
      <c r="CFY3505" s="45"/>
      <c r="CFZ3505" s="45"/>
      <c r="CGA3505" s="45"/>
      <c r="CGB3505" s="45"/>
      <c r="CGC3505" s="45"/>
      <c r="CGD3505" s="45"/>
      <c r="CGE3505" s="45"/>
      <c r="CGF3505" s="45"/>
      <c r="CGG3505" s="45"/>
      <c r="CGH3505" s="45"/>
      <c r="CGI3505" s="45"/>
      <c r="CGJ3505" s="45"/>
      <c r="CGK3505" s="45"/>
      <c r="CGL3505" s="45"/>
      <c r="CGM3505" s="45"/>
      <c r="CGN3505" s="45"/>
      <c r="CGO3505" s="45"/>
      <c r="CGP3505" s="45"/>
      <c r="CGQ3505" s="45"/>
      <c r="CGR3505" s="45"/>
      <c r="CGS3505" s="45"/>
      <c r="CGT3505" s="45"/>
      <c r="CGU3505" s="45"/>
      <c r="CGV3505" s="45"/>
      <c r="CGW3505" s="45"/>
      <c r="CGX3505" s="45"/>
      <c r="CGY3505" s="45"/>
      <c r="CGZ3505" s="45"/>
      <c r="CHA3505" s="45"/>
      <c r="CHB3505" s="45"/>
      <c r="CHC3505" s="45"/>
      <c r="CHD3505" s="45"/>
      <c r="CHE3505" s="45"/>
      <c r="CHF3505" s="45"/>
      <c r="CHG3505" s="45"/>
      <c r="CHH3505" s="45"/>
      <c r="CHI3505" s="45"/>
      <c r="CHJ3505" s="45"/>
      <c r="CHK3505" s="45"/>
      <c r="CHL3505" s="45"/>
      <c r="CHM3505" s="45"/>
      <c r="CHN3505" s="45"/>
      <c r="CHO3505" s="45"/>
      <c r="CHP3505" s="45"/>
      <c r="CHQ3505" s="45"/>
      <c r="CHR3505" s="45"/>
      <c r="CHS3505" s="45"/>
      <c r="CHT3505" s="45"/>
      <c r="CHU3505" s="45"/>
      <c r="CHV3505" s="45"/>
      <c r="CHW3505" s="45"/>
      <c r="CHX3505" s="45"/>
      <c r="CHY3505" s="45"/>
      <c r="CHZ3505" s="45"/>
      <c r="CIA3505" s="45"/>
      <c r="CIB3505" s="45"/>
      <c r="CIC3505" s="45"/>
      <c r="CID3505" s="45"/>
      <c r="CIE3505" s="45"/>
      <c r="CIF3505" s="45"/>
      <c r="CIG3505" s="45"/>
      <c r="CIH3505" s="45"/>
      <c r="CII3505" s="45"/>
      <c r="CIJ3505" s="45"/>
      <c r="CIK3505" s="45"/>
      <c r="CIL3505" s="45"/>
      <c r="CIM3505" s="45"/>
      <c r="CIN3505" s="45"/>
      <c r="CIO3505" s="45"/>
      <c r="CIP3505" s="45"/>
      <c r="CIQ3505" s="45"/>
      <c r="CIR3505" s="45"/>
      <c r="CIS3505" s="45"/>
      <c r="CIT3505" s="45"/>
      <c r="CIU3505" s="45"/>
      <c r="CIV3505" s="45"/>
      <c r="CIW3505" s="45"/>
      <c r="CIX3505" s="45"/>
      <c r="CIY3505" s="45"/>
      <c r="CIZ3505" s="45"/>
      <c r="CJA3505" s="45"/>
      <c r="CJB3505" s="45"/>
      <c r="CJC3505" s="45"/>
      <c r="CJD3505" s="45"/>
      <c r="CJE3505" s="45"/>
      <c r="CJF3505" s="45"/>
      <c r="CJG3505" s="45"/>
      <c r="CJH3505" s="45"/>
      <c r="CJI3505" s="45"/>
      <c r="CJJ3505" s="45"/>
      <c r="CJK3505" s="45"/>
      <c r="CJL3505" s="45"/>
      <c r="CJM3505" s="45"/>
      <c r="CJN3505" s="45"/>
      <c r="CJO3505" s="45"/>
      <c r="CJP3505" s="45"/>
      <c r="CJQ3505" s="45"/>
      <c r="CJR3505" s="45"/>
      <c r="CJS3505" s="45"/>
      <c r="CJT3505" s="45"/>
      <c r="CJU3505" s="45"/>
      <c r="CJV3505" s="45"/>
      <c r="CJW3505" s="45"/>
      <c r="CJX3505" s="45"/>
      <c r="CJY3505" s="45"/>
      <c r="CJZ3505" s="45"/>
      <c r="CKA3505" s="45"/>
      <c r="CKB3505" s="45"/>
      <c r="CKC3505" s="45"/>
      <c r="CKD3505" s="45"/>
      <c r="CKE3505" s="45"/>
      <c r="CKF3505" s="45"/>
      <c r="CKG3505" s="45"/>
      <c r="CKH3505" s="45"/>
      <c r="CKI3505" s="45"/>
      <c r="CKJ3505" s="45"/>
      <c r="CKK3505" s="45"/>
      <c r="CKL3505" s="45"/>
      <c r="CKM3505" s="45"/>
      <c r="CKN3505" s="45"/>
      <c r="CKO3505" s="45"/>
      <c r="CKP3505" s="45"/>
      <c r="CKQ3505" s="45"/>
      <c r="CKR3505" s="45"/>
      <c r="CKS3505" s="45"/>
      <c r="CKT3505" s="45"/>
      <c r="CKU3505" s="45"/>
      <c r="CKV3505" s="45"/>
      <c r="CKW3505" s="45"/>
      <c r="CKX3505" s="45"/>
      <c r="CKY3505" s="45"/>
      <c r="CKZ3505" s="45"/>
      <c r="CLA3505" s="45"/>
      <c r="CLB3505" s="45"/>
      <c r="CLC3505" s="45"/>
      <c r="CLD3505" s="45"/>
      <c r="CLE3505" s="45"/>
      <c r="CLF3505" s="45"/>
      <c r="CLG3505" s="45"/>
      <c r="CLH3505" s="45"/>
      <c r="CLI3505" s="45"/>
      <c r="CLJ3505" s="45"/>
      <c r="CLK3505" s="45"/>
      <c r="CLL3505" s="45"/>
      <c r="CLM3505" s="45"/>
      <c r="CLN3505" s="45"/>
      <c r="CLO3505" s="45"/>
      <c r="CLP3505" s="45"/>
      <c r="CLQ3505" s="45"/>
      <c r="CLR3505" s="45"/>
      <c r="CLS3505" s="45"/>
      <c r="CLT3505" s="45"/>
      <c r="CLU3505" s="45"/>
      <c r="CLV3505" s="45"/>
      <c r="CLW3505" s="45"/>
      <c r="CLX3505" s="45"/>
      <c r="CLY3505" s="45"/>
      <c r="CLZ3505" s="45"/>
      <c r="CMA3505" s="45"/>
      <c r="CMB3505" s="45"/>
      <c r="CMC3505" s="45"/>
      <c r="CMD3505" s="45"/>
      <c r="CME3505" s="45"/>
      <c r="CMF3505" s="45"/>
      <c r="CMG3505" s="45"/>
      <c r="CMH3505" s="45"/>
      <c r="CMI3505" s="45"/>
      <c r="CMJ3505" s="45"/>
      <c r="CMK3505" s="45"/>
      <c r="CML3505" s="45"/>
      <c r="CMM3505" s="45"/>
      <c r="CMN3505" s="45"/>
      <c r="CMO3505" s="45"/>
      <c r="CMP3505" s="45"/>
      <c r="CMQ3505" s="45"/>
      <c r="CMR3505" s="45"/>
      <c r="CMS3505" s="45"/>
      <c r="CMT3505" s="45"/>
      <c r="CMU3505" s="45"/>
      <c r="CMV3505" s="45"/>
      <c r="CMW3505" s="45"/>
      <c r="CMX3505" s="45"/>
      <c r="CMY3505" s="45"/>
      <c r="CMZ3505" s="45"/>
      <c r="CNA3505" s="45"/>
      <c r="CNB3505" s="45"/>
      <c r="CNC3505" s="45"/>
      <c r="CND3505" s="45"/>
      <c r="CNE3505" s="45"/>
      <c r="CNF3505" s="45"/>
      <c r="CNG3505" s="45"/>
      <c r="CNH3505" s="45"/>
      <c r="CNI3505" s="45"/>
      <c r="CNJ3505" s="45"/>
      <c r="CNK3505" s="45"/>
      <c r="CNL3505" s="45"/>
      <c r="CNM3505" s="45"/>
      <c r="CNN3505" s="45"/>
      <c r="CNO3505" s="45"/>
      <c r="CNP3505" s="45"/>
      <c r="CNQ3505" s="45"/>
      <c r="CNR3505" s="45"/>
      <c r="CNS3505" s="45"/>
      <c r="CNT3505" s="45"/>
      <c r="CNU3505" s="45"/>
      <c r="CNV3505" s="45"/>
      <c r="CNW3505" s="45"/>
      <c r="CNX3505" s="45"/>
      <c r="CNY3505" s="45"/>
      <c r="CNZ3505" s="45"/>
      <c r="COA3505" s="45"/>
      <c r="COB3505" s="45"/>
      <c r="COC3505" s="45"/>
      <c r="COD3505" s="45"/>
      <c r="COE3505" s="45"/>
      <c r="COF3505" s="45"/>
      <c r="COG3505" s="45"/>
      <c r="COH3505" s="45"/>
      <c r="COI3505" s="45"/>
      <c r="COJ3505" s="45"/>
      <c r="COK3505" s="45"/>
      <c r="COL3505" s="45"/>
      <c r="COM3505" s="45"/>
      <c r="CON3505" s="45"/>
      <c r="COO3505" s="45"/>
      <c r="COP3505" s="45"/>
      <c r="COQ3505" s="45"/>
      <c r="COR3505" s="45"/>
      <c r="COS3505" s="45"/>
      <c r="COT3505" s="45"/>
      <c r="COU3505" s="45"/>
      <c r="COV3505" s="45"/>
      <c r="COW3505" s="45"/>
      <c r="COX3505" s="45"/>
      <c r="COY3505" s="45"/>
      <c r="COZ3505" s="45"/>
      <c r="CPA3505" s="45"/>
      <c r="CPB3505" s="45"/>
      <c r="CPC3505" s="45"/>
      <c r="CPD3505" s="45"/>
      <c r="CPE3505" s="45"/>
      <c r="CPF3505" s="45"/>
      <c r="CPG3505" s="45"/>
      <c r="CPH3505" s="45"/>
      <c r="CPI3505" s="45"/>
      <c r="CPJ3505" s="45"/>
      <c r="CPK3505" s="45"/>
      <c r="CPL3505" s="45"/>
      <c r="CPM3505" s="45"/>
      <c r="CPN3505" s="45"/>
      <c r="CPO3505" s="45"/>
      <c r="CPP3505" s="45"/>
      <c r="CPQ3505" s="45"/>
      <c r="CPR3505" s="45"/>
      <c r="CPS3505" s="45"/>
      <c r="CPT3505" s="45"/>
      <c r="CPU3505" s="45"/>
      <c r="CPV3505" s="45"/>
      <c r="CPW3505" s="45"/>
      <c r="CPX3505" s="45"/>
      <c r="CPY3505" s="45"/>
      <c r="CPZ3505" s="45"/>
      <c r="CQA3505" s="45"/>
      <c r="CQB3505" s="45"/>
      <c r="CQC3505" s="45"/>
      <c r="CQD3505" s="45"/>
      <c r="CQE3505" s="45"/>
      <c r="CQF3505" s="45"/>
      <c r="CQG3505" s="45"/>
      <c r="CQH3505" s="45"/>
      <c r="CQI3505" s="45"/>
      <c r="CQJ3505" s="45"/>
      <c r="CQK3505" s="45"/>
      <c r="CQL3505" s="45"/>
      <c r="CQM3505" s="45"/>
      <c r="CQN3505" s="45"/>
      <c r="CQO3505" s="45"/>
      <c r="CQP3505" s="45"/>
      <c r="CQQ3505" s="45"/>
      <c r="CQR3505" s="45"/>
      <c r="CQS3505" s="45"/>
      <c r="CQT3505" s="45"/>
      <c r="CQU3505" s="45"/>
      <c r="CQV3505" s="45"/>
      <c r="CQW3505" s="45"/>
      <c r="CQX3505" s="45"/>
      <c r="CQY3505" s="45"/>
      <c r="CQZ3505" s="45"/>
      <c r="CRA3505" s="45"/>
      <c r="CRB3505" s="45"/>
      <c r="CRC3505" s="45"/>
      <c r="CRD3505" s="45"/>
      <c r="CRE3505" s="45"/>
      <c r="CRF3505" s="45"/>
      <c r="CRG3505" s="45"/>
      <c r="CRH3505" s="45"/>
      <c r="CRI3505" s="45"/>
      <c r="CRJ3505" s="45"/>
      <c r="CRK3505" s="45"/>
      <c r="CRL3505" s="45"/>
      <c r="CRM3505" s="45"/>
      <c r="CRN3505" s="45"/>
      <c r="CRO3505" s="45"/>
      <c r="CRP3505" s="45"/>
      <c r="CRQ3505" s="45"/>
      <c r="CRR3505" s="45"/>
      <c r="CRS3505" s="45"/>
      <c r="CRT3505" s="45"/>
      <c r="CRU3505" s="45"/>
      <c r="CRV3505" s="45"/>
      <c r="CRW3505" s="45"/>
      <c r="CRX3505" s="45"/>
      <c r="CRY3505" s="45"/>
      <c r="CRZ3505" s="45"/>
      <c r="CSA3505" s="45"/>
      <c r="CSB3505" s="45"/>
      <c r="CSC3505" s="45"/>
      <c r="CSD3505" s="45"/>
      <c r="CSE3505" s="45"/>
      <c r="CSF3505" s="45"/>
      <c r="CSG3505" s="45"/>
      <c r="CSH3505" s="45"/>
      <c r="CSI3505" s="45"/>
      <c r="CSJ3505" s="45"/>
      <c r="CSK3505" s="45"/>
      <c r="CSL3505" s="45"/>
      <c r="CSM3505" s="45"/>
      <c r="CSN3505" s="45"/>
      <c r="CSO3505" s="45"/>
      <c r="CSP3505" s="45"/>
      <c r="CSQ3505" s="45"/>
      <c r="CSR3505" s="45"/>
      <c r="CSS3505" s="45"/>
      <c r="CST3505" s="45"/>
      <c r="CSU3505" s="45"/>
      <c r="CSV3505" s="45"/>
      <c r="CSW3505" s="45"/>
      <c r="CSX3505" s="45"/>
      <c r="CSY3505" s="45"/>
      <c r="CSZ3505" s="45"/>
      <c r="CTA3505" s="45"/>
      <c r="CTB3505" s="45"/>
      <c r="CTC3505" s="45"/>
      <c r="CTD3505" s="45"/>
      <c r="CTE3505" s="45"/>
      <c r="CTF3505" s="45"/>
      <c r="CTG3505" s="45"/>
      <c r="CTH3505" s="45"/>
      <c r="CTI3505" s="45"/>
      <c r="CTJ3505" s="45"/>
      <c r="CTK3505" s="45"/>
      <c r="CTL3505" s="45"/>
      <c r="CTM3505" s="45"/>
      <c r="CTN3505" s="45"/>
      <c r="CTO3505" s="45"/>
      <c r="CTP3505" s="45"/>
      <c r="CTQ3505" s="45"/>
      <c r="CTR3505" s="45"/>
      <c r="CTS3505" s="45"/>
      <c r="CTT3505" s="45"/>
      <c r="CTU3505" s="45"/>
      <c r="CTV3505" s="45"/>
      <c r="CTW3505" s="45"/>
      <c r="CTX3505" s="45"/>
      <c r="CTY3505" s="45"/>
      <c r="CTZ3505" s="45"/>
      <c r="CUA3505" s="45"/>
      <c r="CUB3505" s="45"/>
      <c r="CUC3505" s="45"/>
      <c r="CUD3505" s="45"/>
      <c r="CUE3505" s="45"/>
      <c r="CUF3505" s="45"/>
      <c r="CUG3505" s="45"/>
      <c r="CUH3505" s="45"/>
      <c r="CUI3505" s="45"/>
      <c r="CUJ3505" s="45"/>
      <c r="CUK3505" s="45"/>
      <c r="CUL3505" s="45"/>
      <c r="CUM3505" s="45"/>
      <c r="CUN3505" s="45"/>
      <c r="CUO3505" s="45"/>
      <c r="CUP3505" s="45"/>
      <c r="CUQ3505" s="45"/>
      <c r="CUR3505" s="45"/>
      <c r="CUS3505" s="45"/>
      <c r="CUT3505" s="45"/>
      <c r="CUU3505" s="45"/>
      <c r="CUV3505" s="45"/>
      <c r="CUW3505" s="45"/>
      <c r="CUX3505" s="45"/>
      <c r="CUY3505" s="45"/>
      <c r="CUZ3505" s="45"/>
      <c r="CVA3505" s="45"/>
      <c r="CVB3505" s="45"/>
      <c r="CVC3505" s="45"/>
      <c r="CVD3505" s="45"/>
      <c r="CVE3505" s="45"/>
      <c r="CVF3505" s="45"/>
      <c r="CVG3505" s="45"/>
      <c r="CVH3505" s="45"/>
      <c r="CVI3505" s="45"/>
      <c r="CVJ3505" s="45"/>
      <c r="CVK3505" s="45"/>
      <c r="CVL3505" s="45"/>
      <c r="CVM3505" s="45"/>
      <c r="CVN3505" s="45"/>
      <c r="CVO3505" s="45"/>
      <c r="CVP3505" s="45"/>
      <c r="CVQ3505" s="45"/>
      <c r="CVR3505" s="45"/>
      <c r="CVS3505" s="45"/>
      <c r="CVT3505" s="45"/>
      <c r="CVU3505" s="45"/>
      <c r="CVV3505" s="45"/>
      <c r="CVW3505" s="45"/>
      <c r="CVX3505" s="45"/>
      <c r="CVY3505" s="45"/>
      <c r="CVZ3505" s="45"/>
      <c r="CWA3505" s="45"/>
      <c r="CWB3505" s="45"/>
      <c r="CWC3505" s="45"/>
      <c r="CWD3505" s="45"/>
      <c r="CWE3505" s="45"/>
      <c r="CWF3505" s="45"/>
      <c r="CWG3505" s="45"/>
      <c r="CWH3505" s="45"/>
      <c r="CWI3505" s="45"/>
      <c r="CWJ3505" s="45"/>
      <c r="CWK3505" s="45"/>
      <c r="CWL3505" s="45"/>
      <c r="CWM3505" s="45"/>
      <c r="CWN3505" s="45"/>
      <c r="CWO3505" s="45"/>
      <c r="CWP3505" s="45"/>
      <c r="CWQ3505" s="45"/>
      <c r="CWR3505" s="45"/>
      <c r="CWS3505" s="45"/>
      <c r="CWT3505" s="45"/>
      <c r="CWU3505" s="45"/>
      <c r="CWV3505" s="45"/>
      <c r="CWW3505" s="45"/>
      <c r="CWX3505" s="45"/>
      <c r="CWY3505" s="45"/>
      <c r="CWZ3505" s="45"/>
      <c r="CXA3505" s="45"/>
      <c r="CXB3505" s="45"/>
      <c r="CXC3505" s="45"/>
      <c r="CXD3505" s="45"/>
      <c r="CXE3505" s="45"/>
      <c r="CXF3505" s="45"/>
      <c r="CXG3505" s="45"/>
      <c r="CXH3505" s="45"/>
      <c r="CXI3505" s="45"/>
      <c r="CXJ3505" s="45"/>
      <c r="CXK3505" s="45"/>
      <c r="CXL3505" s="45"/>
      <c r="CXM3505" s="45"/>
      <c r="CXN3505" s="45"/>
      <c r="CXO3505" s="45"/>
      <c r="CXP3505" s="45"/>
      <c r="CXQ3505" s="45"/>
      <c r="CXR3505" s="45"/>
      <c r="CXS3505" s="45"/>
      <c r="CXT3505" s="45"/>
      <c r="CXU3505" s="45"/>
      <c r="CXV3505" s="45"/>
      <c r="CXW3505" s="45"/>
      <c r="CXX3505" s="45"/>
      <c r="CXY3505" s="45"/>
      <c r="CXZ3505" s="45"/>
      <c r="CYA3505" s="45"/>
      <c r="CYB3505" s="45"/>
      <c r="CYC3505" s="45"/>
      <c r="CYD3505" s="45"/>
      <c r="CYE3505" s="45"/>
      <c r="CYF3505" s="45"/>
      <c r="CYG3505" s="45"/>
      <c r="CYH3505" s="45"/>
      <c r="CYI3505" s="45"/>
      <c r="CYJ3505" s="45"/>
      <c r="CYK3505" s="45"/>
      <c r="CYL3505" s="45"/>
      <c r="CYM3505" s="45"/>
      <c r="CYN3505" s="45"/>
      <c r="CYO3505" s="45"/>
      <c r="CYP3505" s="45"/>
      <c r="CYQ3505" s="45"/>
      <c r="CYR3505" s="45"/>
      <c r="CYS3505" s="45"/>
      <c r="CYT3505" s="45"/>
      <c r="CYU3505" s="45"/>
      <c r="CYV3505" s="45"/>
      <c r="CYW3505" s="45"/>
      <c r="CYX3505" s="45"/>
      <c r="CYY3505" s="45"/>
      <c r="CYZ3505" s="45"/>
      <c r="CZA3505" s="45"/>
      <c r="CZB3505" s="45"/>
      <c r="CZC3505" s="45"/>
      <c r="CZD3505" s="45"/>
      <c r="CZE3505" s="45"/>
      <c r="CZF3505" s="45"/>
      <c r="CZG3505" s="45"/>
      <c r="CZH3505" s="45"/>
      <c r="CZI3505" s="45"/>
      <c r="CZJ3505" s="45"/>
      <c r="CZK3505" s="45"/>
      <c r="CZL3505" s="45"/>
      <c r="CZM3505" s="45"/>
      <c r="CZN3505" s="45"/>
      <c r="CZO3505" s="45"/>
      <c r="CZP3505" s="45"/>
      <c r="CZQ3505" s="45"/>
      <c r="CZR3505" s="45"/>
      <c r="CZS3505" s="45"/>
      <c r="CZT3505" s="45"/>
      <c r="CZU3505" s="45"/>
      <c r="CZV3505" s="45"/>
      <c r="CZW3505" s="45"/>
      <c r="CZX3505" s="45"/>
      <c r="CZY3505" s="45"/>
      <c r="CZZ3505" s="45"/>
      <c r="DAA3505" s="45"/>
      <c r="DAB3505" s="45"/>
      <c r="DAC3505" s="45"/>
      <c r="DAD3505" s="45"/>
      <c r="DAE3505" s="45"/>
      <c r="DAF3505" s="45"/>
      <c r="DAG3505" s="45"/>
      <c r="DAH3505" s="45"/>
      <c r="DAI3505" s="45"/>
      <c r="DAJ3505" s="45"/>
      <c r="DAK3505" s="45"/>
      <c r="DAL3505" s="45"/>
      <c r="DAM3505" s="45"/>
      <c r="DAN3505" s="45"/>
      <c r="DAO3505" s="45"/>
      <c r="DAP3505" s="45"/>
      <c r="DAQ3505" s="45"/>
      <c r="DAR3505" s="45"/>
      <c r="DAS3505" s="45"/>
      <c r="DAT3505" s="45"/>
      <c r="DAU3505" s="45"/>
      <c r="DAV3505" s="45"/>
      <c r="DAW3505" s="45"/>
      <c r="DAX3505" s="45"/>
      <c r="DAY3505" s="45"/>
      <c r="DAZ3505" s="45"/>
      <c r="DBA3505" s="45"/>
      <c r="DBB3505" s="45"/>
      <c r="DBC3505" s="45"/>
      <c r="DBD3505" s="45"/>
      <c r="DBE3505" s="45"/>
      <c r="DBF3505" s="45"/>
      <c r="DBG3505" s="45"/>
      <c r="DBH3505" s="45"/>
      <c r="DBI3505" s="45"/>
      <c r="DBJ3505" s="45"/>
      <c r="DBK3505" s="45"/>
      <c r="DBL3505" s="45"/>
      <c r="DBM3505" s="45"/>
      <c r="DBN3505" s="45"/>
      <c r="DBO3505" s="45"/>
      <c r="DBP3505" s="45"/>
      <c r="DBQ3505" s="45"/>
      <c r="DBR3505" s="45"/>
      <c r="DBS3505" s="45"/>
      <c r="DBT3505" s="45"/>
      <c r="DBU3505" s="45"/>
      <c r="DBV3505" s="45"/>
      <c r="DBW3505" s="45"/>
      <c r="DBX3505" s="45"/>
      <c r="DBY3505" s="45"/>
      <c r="DBZ3505" s="45"/>
      <c r="DCA3505" s="45"/>
      <c r="DCB3505" s="45"/>
      <c r="DCC3505" s="45"/>
      <c r="DCD3505" s="45"/>
      <c r="DCE3505" s="45"/>
      <c r="DCF3505" s="45"/>
      <c r="DCG3505" s="45"/>
      <c r="DCH3505" s="45"/>
      <c r="DCI3505" s="45"/>
      <c r="DCJ3505" s="45"/>
      <c r="DCK3505" s="45"/>
      <c r="DCL3505" s="45"/>
      <c r="DCM3505" s="45"/>
      <c r="DCN3505" s="45"/>
      <c r="DCO3505" s="45"/>
      <c r="DCP3505" s="45"/>
      <c r="DCQ3505" s="45"/>
      <c r="DCR3505" s="45"/>
      <c r="DCS3505" s="45"/>
      <c r="DCT3505" s="45"/>
      <c r="DCU3505" s="45"/>
      <c r="DCV3505" s="45"/>
      <c r="DCW3505" s="45"/>
      <c r="DCX3505" s="45"/>
      <c r="DCY3505" s="45"/>
      <c r="DCZ3505" s="45"/>
      <c r="DDA3505" s="45"/>
      <c r="DDB3505" s="45"/>
      <c r="DDC3505" s="45"/>
      <c r="DDD3505" s="45"/>
      <c r="DDE3505" s="45"/>
      <c r="DDF3505" s="45"/>
      <c r="DDG3505" s="45"/>
      <c r="DDH3505" s="45"/>
      <c r="DDI3505" s="45"/>
      <c r="DDJ3505" s="45"/>
      <c r="DDK3505" s="45"/>
      <c r="DDL3505" s="45"/>
      <c r="DDM3505" s="45"/>
      <c r="DDN3505" s="45"/>
      <c r="DDO3505" s="45"/>
      <c r="DDP3505" s="45"/>
      <c r="DDQ3505" s="45"/>
      <c r="DDR3505" s="45"/>
      <c r="DDS3505" s="45"/>
      <c r="DDT3505" s="45"/>
      <c r="DDU3505" s="45"/>
      <c r="DDV3505" s="45"/>
      <c r="DDW3505" s="45"/>
      <c r="DDX3505" s="45"/>
      <c r="DDY3505" s="45"/>
      <c r="DDZ3505" s="45"/>
      <c r="DEA3505" s="45"/>
      <c r="DEB3505" s="45"/>
      <c r="DEC3505" s="45"/>
      <c r="DED3505" s="45"/>
      <c r="DEE3505" s="45"/>
      <c r="DEF3505" s="45"/>
      <c r="DEG3505" s="45"/>
      <c r="DEH3505" s="45"/>
      <c r="DEI3505" s="45"/>
      <c r="DEJ3505" s="45"/>
      <c r="DEK3505" s="45"/>
      <c r="DEL3505" s="45"/>
      <c r="DEM3505" s="45"/>
      <c r="DEN3505" s="45"/>
      <c r="DEO3505" s="45"/>
      <c r="DEP3505" s="45"/>
      <c r="DEQ3505" s="45"/>
      <c r="DER3505" s="45"/>
      <c r="DES3505" s="45"/>
      <c r="DET3505" s="45"/>
      <c r="DEU3505" s="45"/>
      <c r="DEV3505" s="45"/>
      <c r="DEW3505" s="45"/>
      <c r="DEX3505" s="45"/>
      <c r="DEY3505" s="45"/>
      <c r="DEZ3505" s="45"/>
      <c r="DFA3505" s="45"/>
      <c r="DFB3505" s="45"/>
      <c r="DFC3505" s="45"/>
      <c r="DFD3505" s="45"/>
      <c r="DFE3505" s="45"/>
      <c r="DFF3505" s="45"/>
      <c r="DFG3505" s="45"/>
      <c r="DFH3505" s="45"/>
      <c r="DFI3505" s="45"/>
      <c r="DFJ3505" s="45"/>
      <c r="DFK3505" s="45"/>
      <c r="DFL3505" s="45"/>
      <c r="DFM3505" s="45"/>
      <c r="DFN3505" s="45"/>
      <c r="DFO3505" s="45"/>
      <c r="DFP3505" s="45"/>
      <c r="DFQ3505" s="45"/>
      <c r="DFR3505" s="45"/>
      <c r="DFS3505" s="45"/>
      <c r="DFT3505" s="45"/>
      <c r="DFU3505" s="45"/>
      <c r="DFV3505" s="45"/>
      <c r="DFW3505" s="45"/>
      <c r="DFX3505" s="45"/>
      <c r="DFY3505" s="45"/>
      <c r="DFZ3505" s="45"/>
      <c r="DGA3505" s="45"/>
      <c r="DGB3505" s="45"/>
      <c r="DGC3505" s="45"/>
      <c r="DGD3505" s="45"/>
      <c r="DGE3505" s="45"/>
      <c r="DGF3505" s="45"/>
      <c r="DGG3505" s="45"/>
      <c r="DGH3505" s="45"/>
      <c r="DGI3505" s="45"/>
      <c r="DGJ3505" s="45"/>
      <c r="DGK3505" s="45"/>
      <c r="DGL3505" s="45"/>
      <c r="DGM3505" s="45"/>
      <c r="DGN3505" s="45"/>
      <c r="DGO3505" s="45"/>
      <c r="DGP3505" s="45"/>
      <c r="DGQ3505" s="45"/>
      <c r="DGR3505" s="45"/>
      <c r="DGS3505" s="45"/>
      <c r="DGT3505" s="45"/>
      <c r="DGU3505" s="45"/>
      <c r="DGV3505" s="45"/>
      <c r="DGW3505" s="45"/>
      <c r="DGX3505" s="45"/>
      <c r="DGY3505" s="45"/>
      <c r="DGZ3505" s="45"/>
      <c r="DHA3505" s="45"/>
      <c r="DHB3505" s="45"/>
      <c r="DHC3505" s="45"/>
      <c r="DHD3505" s="45"/>
      <c r="DHE3505" s="45"/>
      <c r="DHF3505" s="45"/>
      <c r="DHG3505" s="45"/>
      <c r="DHH3505" s="45"/>
      <c r="DHI3505" s="45"/>
      <c r="DHJ3505" s="45"/>
      <c r="DHK3505" s="45"/>
      <c r="DHL3505" s="45"/>
      <c r="DHM3505" s="45"/>
      <c r="DHN3505" s="45"/>
      <c r="DHO3505" s="45"/>
      <c r="DHP3505" s="45"/>
      <c r="DHQ3505" s="45"/>
      <c r="DHR3505" s="45"/>
      <c r="DHS3505" s="45"/>
      <c r="DHT3505" s="45"/>
      <c r="DHU3505" s="45"/>
      <c r="DHV3505" s="45"/>
      <c r="DHW3505" s="45"/>
      <c r="DHX3505" s="45"/>
      <c r="DHY3505" s="45"/>
      <c r="DHZ3505" s="45"/>
      <c r="DIA3505" s="45"/>
      <c r="DIB3505" s="45"/>
      <c r="DIC3505" s="45"/>
      <c r="DID3505" s="45"/>
      <c r="DIE3505" s="45"/>
      <c r="DIF3505" s="45"/>
      <c r="DIG3505" s="45"/>
      <c r="DIH3505" s="45"/>
      <c r="DII3505" s="45"/>
      <c r="DIJ3505" s="45"/>
      <c r="DIK3505" s="45"/>
      <c r="DIL3505" s="45"/>
      <c r="DIM3505" s="45"/>
      <c r="DIN3505" s="45"/>
      <c r="DIO3505" s="45"/>
      <c r="DIP3505" s="45"/>
      <c r="DIQ3505" s="45"/>
      <c r="DIR3505" s="45"/>
      <c r="DIS3505" s="45"/>
      <c r="DIT3505" s="45"/>
      <c r="DIU3505" s="45"/>
      <c r="DIV3505" s="45"/>
      <c r="DIW3505" s="45"/>
      <c r="DIX3505" s="45"/>
      <c r="DIY3505" s="45"/>
      <c r="DIZ3505" s="45"/>
      <c r="DJA3505" s="45"/>
      <c r="DJB3505" s="45"/>
      <c r="DJC3505" s="45"/>
      <c r="DJD3505" s="45"/>
      <c r="DJE3505" s="45"/>
      <c r="DJF3505" s="45"/>
      <c r="DJG3505" s="45"/>
      <c r="DJH3505" s="45"/>
      <c r="DJI3505" s="45"/>
      <c r="DJJ3505" s="45"/>
      <c r="DJK3505" s="45"/>
      <c r="DJL3505" s="45"/>
      <c r="DJM3505" s="45"/>
      <c r="DJN3505" s="45"/>
      <c r="DJO3505" s="45"/>
      <c r="DJP3505" s="45"/>
      <c r="DJQ3505" s="45"/>
      <c r="DJR3505" s="45"/>
      <c r="DJS3505" s="45"/>
      <c r="DJT3505" s="45"/>
      <c r="DJU3505" s="45"/>
      <c r="DJV3505" s="45"/>
      <c r="DJW3505" s="45"/>
      <c r="DJX3505" s="45"/>
      <c r="DJY3505" s="45"/>
      <c r="DJZ3505" s="45"/>
      <c r="DKA3505" s="45"/>
      <c r="DKB3505" s="45"/>
      <c r="DKC3505" s="45"/>
      <c r="DKD3505" s="45"/>
      <c r="DKE3505" s="45"/>
      <c r="DKF3505" s="45"/>
      <c r="DKG3505" s="45"/>
      <c r="DKH3505" s="45"/>
      <c r="DKI3505" s="45"/>
      <c r="DKJ3505" s="45"/>
      <c r="DKK3505" s="45"/>
      <c r="DKL3505" s="45"/>
      <c r="DKM3505" s="45"/>
      <c r="DKN3505" s="45"/>
      <c r="DKO3505" s="45"/>
      <c r="DKP3505" s="45"/>
      <c r="DKQ3505" s="45"/>
      <c r="DKR3505" s="45"/>
      <c r="DKS3505" s="45"/>
      <c r="DKT3505" s="45"/>
      <c r="DKU3505" s="45"/>
      <c r="DKV3505" s="45"/>
      <c r="DKW3505" s="45"/>
      <c r="DKX3505" s="45"/>
      <c r="DKY3505" s="45"/>
      <c r="DKZ3505" s="45"/>
      <c r="DLA3505" s="45"/>
      <c r="DLB3505" s="45"/>
      <c r="DLC3505" s="45"/>
      <c r="DLD3505" s="45"/>
      <c r="DLE3505" s="45"/>
      <c r="DLF3505" s="45"/>
      <c r="DLG3505" s="45"/>
      <c r="DLH3505" s="45"/>
      <c r="DLI3505" s="45"/>
      <c r="DLJ3505" s="45"/>
      <c r="DLK3505" s="45"/>
      <c r="DLL3505" s="45"/>
      <c r="DLM3505" s="45"/>
      <c r="DLN3505" s="45"/>
      <c r="DLO3505" s="45"/>
      <c r="DLP3505" s="45"/>
      <c r="DLQ3505" s="45"/>
      <c r="DLR3505" s="45"/>
      <c r="DLS3505" s="45"/>
      <c r="DLT3505" s="45"/>
      <c r="DLU3505" s="45"/>
      <c r="DLV3505" s="45"/>
      <c r="DLW3505" s="45"/>
      <c r="DLX3505" s="45"/>
      <c r="DLY3505" s="45"/>
      <c r="DLZ3505" s="45"/>
      <c r="DMA3505" s="45"/>
      <c r="DMB3505" s="45"/>
      <c r="DMC3505" s="45"/>
      <c r="DMD3505" s="45"/>
      <c r="DME3505" s="45"/>
      <c r="DMF3505" s="45"/>
      <c r="DMG3505" s="45"/>
      <c r="DMH3505" s="45"/>
      <c r="DMI3505" s="45"/>
      <c r="DMJ3505" s="45"/>
      <c r="DMK3505" s="45"/>
      <c r="DML3505" s="45"/>
      <c r="DMM3505" s="45"/>
      <c r="DMN3505" s="45"/>
      <c r="DMO3505" s="45"/>
      <c r="DMP3505" s="45"/>
      <c r="DMQ3505" s="45"/>
      <c r="DMR3505" s="45"/>
      <c r="DMS3505" s="45"/>
      <c r="DMT3505" s="45"/>
      <c r="DMU3505" s="45"/>
      <c r="DMV3505" s="45"/>
      <c r="DMW3505" s="45"/>
      <c r="DMX3505" s="45"/>
      <c r="DMY3505" s="45"/>
      <c r="DMZ3505" s="45"/>
      <c r="DNA3505" s="45"/>
      <c r="DNB3505" s="45"/>
      <c r="DNC3505" s="45"/>
      <c r="DND3505" s="45"/>
      <c r="DNE3505" s="45"/>
      <c r="DNF3505" s="45"/>
      <c r="DNG3505" s="45"/>
      <c r="DNH3505" s="45"/>
      <c r="DNI3505" s="45"/>
      <c r="DNJ3505" s="45"/>
      <c r="DNK3505" s="45"/>
      <c r="DNL3505" s="45"/>
      <c r="DNM3505" s="45"/>
      <c r="DNN3505" s="45"/>
      <c r="DNO3505" s="45"/>
      <c r="DNP3505" s="45"/>
      <c r="DNQ3505" s="45"/>
      <c r="DNR3505" s="45"/>
      <c r="DNS3505" s="45"/>
      <c r="DNT3505" s="45"/>
      <c r="DNU3505" s="45"/>
      <c r="DNV3505" s="45"/>
      <c r="DNW3505" s="45"/>
      <c r="DNX3505" s="45"/>
      <c r="DNY3505" s="45"/>
      <c r="DNZ3505" s="45"/>
      <c r="DOA3505" s="45"/>
      <c r="DOB3505" s="45"/>
      <c r="DOC3505" s="45"/>
      <c r="DOD3505" s="45"/>
      <c r="DOE3505" s="45"/>
      <c r="DOF3505" s="45"/>
      <c r="DOG3505" s="45"/>
      <c r="DOH3505" s="45"/>
      <c r="DOI3505" s="45"/>
      <c r="DOJ3505" s="45"/>
      <c r="DOK3505" s="45"/>
      <c r="DOL3505" s="45"/>
      <c r="DOM3505" s="45"/>
      <c r="DON3505" s="45"/>
      <c r="DOO3505" s="45"/>
      <c r="DOP3505" s="45"/>
      <c r="DOQ3505" s="45"/>
      <c r="DOR3505" s="45"/>
      <c r="DOS3505" s="45"/>
      <c r="DOT3505" s="45"/>
      <c r="DOU3505" s="45"/>
      <c r="DOV3505" s="45"/>
      <c r="DOW3505" s="45"/>
      <c r="DOX3505" s="45"/>
      <c r="DOY3505" s="45"/>
      <c r="DOZ3505" s="45"/>
      <c r="DPA3505" s="45"/>
      <c r="DPB3505" s="45"/>
      <c r="DPC3505" s="45"/>
      <c r="DPD3505" s="45"/>
      <c r="DPE3505" s="45"/>
      <c r="DPF3505" s="45"/>
      <c r="DPG3505" s="45"/>
      <c r="DPH3505" s="45"/>
      <c r="DPI3505" s="45"/>
      <c r="DPJ3505" s="45"/>
      <c r="DPK3505" s="45"/>
      <c r="DPL3505" s="45"/>
      <c r="DPM3505" s="45"/>
      <c r="DPN3505" s="45"/>
      <c r="DPO3505" s="45"/>
      <c r="DPP3505" s="45"/>
      <c r="DPQ3505" s="45"/>
      <c r="DPR3505" s="45"/>
      <c r="DPS3505" s="45"/>
      <c r="DPT3505" s="45"/>
      <c r="DPU3505" s="45"/>
      <c r="DPV3505" s="45"/>
      <c r="DPW3505" s="45"/>
      <c r="DPX3505" s="45"/>
      <c r="DPY3505" s="45"/>
      <c r="DPZ3505" s="45"/>
      <c r="DQA3505" s="45"/>
      <c r="DQB3505" s="45"/>
      <c r="DQC3505" s="45"/>
      <c r="DQD3505" s="45"/>
      <c r="DQE3505" s="45"/>
      <c r="DQF3505" s="45"/>
      <c r="DQG3505" s="45"/>
      <c r="DQH3505" s="45"/>
      <c r="DQI3505" s="45"/>
      <c r="DQJ3505" s="45"/>
      <c r="DQK3505" s="45"/>
      <c r="DQL3505" s="45"/>
      <c r="DQM3505" s="45"/>
      <c r="DQN3505" s="45"/>
      <c r="DQO3505" s="45"/>
      <c r="DQP3505" s="45"/>
      <c r="DQQ3505" s="45"/>
      <c r="DQR3505" s="45"/>
      <c r="DQS3505" s="45"/>
      <c r="DQT3505" s="45"/>
      <c r="DQU3505" s="45"/>
      <c r="DQV3505" s="45"/>
      <c r="DQW3505" s="45"/>
      <c r="DQX3505" s="45"/>
      <c r="DQY3505" s="45"/>
      <c r="DQZ3505" s="45"/>
      <c r="DRA3505" s="45"/>
      <c r="DRB3505" s="45"/>
      <c r="DRC3505" s="45"/>
      <c r="DRD3505" s="45"/>
      <c r="DRE3505" s="45"/>
      <c r="DRF3505" s="45"/>
      <c r="DRG3505" s="45"/>
      <c r="DRH3505" s="45"/>
      <c r="DRI3505" s="45"/>
      <c r="DRJ3505" s="45"/>
      <c r="DRK3505" s="45"/>
      <c r="DRL3505" s="45"/>
      <c r="DRM3505" s="45"/>
      <c r="DRN3505" s="45"/>
      <c r="DRO3505" s="45"/>
      <c r="DRP3505" s="45"/>
      <c r="DRQ3505" s="45"/>
      <c r="DRR3505" s="45"/>
      <c r="DRS3505" s="45"/>
      <c r="DRT3505" s="45"/>
      <c r="DRU3505" s="45"/>
      <c r="DRV3505" s="45"/>
      <c r="DRW3505" s="45"/>
      <c r="DRX3505" s="45"/>
      <c r="DRY3505" s="45"/>
      <c r="DRZ3505" s="45"/>
      <c r="DSA3505" s="45"/>
      <c r="DSB3505" s="45"/>
      <c r="DSC3505" s="45"/>
      <c r="DSD3505" s="45"/>
      <c r="DSE3505" s="45"/>
      <c r="DSF3505" s="45"/>
      <c r="DSG3505" s="45"/>
      <c r="DSH3505" s="45"/>
      <c r="DSI3505" s="45"/>
      <c r="DSJ3505" s="45"/>
      <c r="DSK3505" s="45"/>
      <c r="DSL3505" s="45"/>
      <c r="DSM3505" s="45"/>
      <c r="DSN3505" s="45"/>
      <c r="DSO3505" s="45"/>
      <c r="DSP3505" s="45"/>
      <c r="DSQ3505" s="45"/>
      <c r="DSR3505" s="45"/>
      <c r="DSS3505" s="45"/>
      <c r="DST3505" s="45"/>
      <c r="DSU3505" s="45"/>
      <c r="DSV3505" s="45"/>
      <c r="DSW3505" s="45"/>
      <c r="DSX3505" s="45"/>
      <c r="DSY3505" s="45"/>
      <c r="DSZ3505" s="45"/>
      <c r="DTA3505" s="45"/>
      <c r="DTB3505" s="45"/>
      <c r="DTC3505" s="45"/>
      <c r="DTD3505" s="45"/>
      <c r="DTE3505" s="45"/>
      <c r="DTF3505" s="45"/>
      <c r="DTG3505" s="45"/>
      <c r="DTH3505" s="45"/>
      <c r="DTI3505" s="45"/>
      <c r="DTJ3505" s="45"/>
      <c r="DTK3505" s="45"/>
      <c r="DTL3505" s="45"/>
      <c r="DTM3505" s="45"/>
      <c r="DTN3505" s="45"/>
      <c r="DTO3505" s="45"/>
      <c r="DTP3505" s="45"/>
      <c r="DTQ3505" s="45"/>
      <c r="DTR3505" s="45"/>
      <c r="DTS3505" s="45"/>
      <c r="DTT3505" s="45"/>
      <c r="DTU3505" s="45"/>
      <c r="DTV3505" s="45"/>
      <c r="DTW3505" s="45"/>
      <c r="DTX3505" s="45"/>
      <c r="DTY3505" s="45"/>
      <c r="DTZ3505" s="45"/>
      <c r="DUA3505" s="45"/>
      <c r="DUB3505" s="45"/>
      <c r="DUC3505" s="45"/>
      <c r="DUD3505" s="45"/>
      <c r="DUE3505" s="45"/>
      <c r="DUF3505" s="45"/>
      <c r="DUG3505" s="45"/>
      <c r="DUH3505" s="45"/>
      <c r="DUI3505" s="45"/>
      <c r="DUJ3505" s="45"/>
      <c r="DUK3505" s="45"/>
      <c r="DUL3505" s="45"/>
      <c r="DUM3505" s="45"/>
      <c r="DUN3505" s="45"/>
      <c r="DUO3505" s="45"/>
      <c r="DUP3505" s="45"/>
      <c r="DUQ3505" s="45"/>
      <c r="DUR3505" s="45"/>
      <c r="DUS3505" s="45"/>
      <c r="DUT3505" s="45"/>
      <c r="DUU3505" s="45"/>
      <c r="DUV3505" s="45"/>
      <c r="DUW3505" s="45"/>
      <c r="DUX3505" s="45"/>
      <c r="DUY3505" s="45"/>
      <c r="DUZ3505" s="45"/>
      <c r="DVA3505" s="45"/>
      <c r="DVB3505" s="45"/>
      <c r="DVC3505" s="45"/>
      <c r="DVD3505" s="45"/>
      <c r="DVE3505" s="45"/>
      <c r="DVF3505" s="45"/>
      <c r="DVG3505" s="45"/>
      <c r="DVH3505" s="45"/>
      <c r="DVI3505" s="45"/>
      <c r="DVJ3505" s="45"/>
      <c r="DVK3505" s="45"/>
      <c r="DVL3505" s="45"/>
      <c r="DVM3505" s="45"/>
      <c r="DVN3505" s="45"/>
      <c r="DVO3505" s="45"/>
      <c r="DVP3505" s="45"/>
      <c r="DVQ3505" s="45"/>
      <c r="DVR3505" s="45"/>
      <c r="DVS3505" s="45"/>
      <c r="DVT3505" s="45"/>
      <c r="DVU3505" s="45"/>
      <c r="DVV3505" s="45"/>
      <c r="DVW3505" s="45"/>
      <c r="DVX3505" s="45"/>
      <c r="DVY3505" s="45"/>
      <c r="DVZ3505" s="45"/>
      <c r="DWA3505" s="45"/>
      <c r="DWB3505" s="45"/>
      <c r="DWC3505" s="45"/>
      <c r="DWD3505" s="45"/>
      <c r="DWE3505" s="45"/>
      <c r="DWF3505" s="45"/>
      <c r="DWG3505" s="45"/>
      <c r="DWH3505" s="45"/>
      <c r="DWI3505" s="45"/>
      <c r="DWJ3505" s="45"/>
      <c r="DWK3505" s="45"/>
      <c r="DWL3505" s="45"/>
      <c r="DWM3505" s="45"/>
      <c r="DWN3505" s="45"/>
      <c r="DWO3505" s="45"/>
      <c r="DWP3505" s="45"/>
      <c r="DWQ3505" s="45"/>
      <c r="DWR3505" s="45"/>
      <c r="DWS3505" s="45"/>
      <c r="DWT3505" s="45"/>
      <c r="DWU3505" s="45"/>
      <c r="DWV3505" s="45"/>
      <c r="DWW3505" s="45"/>
      <c r="DWX3505" s="45"/>
      <c r="DWY3505" s="45"/>
      <c r="DWZ3505" s="45"/>
      <c r="DXA3505" s="45"/>
      <c r="DXB3505" s="45"/>
      <c r="DXC3505" s="45"/>
      <c r="DXD3505" s="45"/>
      <c r="DXE3505" s="45"/>
      <c r="DXF3505" s="45"/>
      <c r="DXG3505" s="45"/>
      <c r="DXH3505" s="45"/>
      <c r="DXI3505" s="45"/>
      <c r="DXJ3505" s="45"/>
      <c r="DXK3505" s="45"/>
      <c r="DXL3505" s="45"/>
      <c r="DXM3505" s="45"/>
      <c r="DXN3505" s="45"/>
      <c r="DXO3505" s="45"/>
      <c r="DXP3505" s="45"/>
      <c r="DXQ3505" s="45"/>
      <c r="DXR3505" s="45"/>
      <c r="DXS3505" s="45"/>
      <c r="DXT3505" s="45"/>
      <c r="DXU3505" s="45"/>
      <c r="DXV3505" s="45"/>
      <c r="DXW3505" s="45"/>
      <c r="DXX3505" s="45"/>
      <c r="DXY3505" s="45"/>
      <c r="DXZ3505" s="45"/>
      <c r="DYA3505" s="45"/>
      <c r="DYB3505" s="45"/>
      <c r="DYC3505" s="45"/>
      <c r="DYD3505" s="45"/>
      <c r="DYE3505" s="45"/>
      <c r="DYF3505" s="45"/>
      <c r="DYG3505" s="45"/>
      <c r="DYH3505" s="45"/>
      <c r="DYI3505" s="45"/>
      <c r="DYJ3505" s="45"/>
      <c r="DYK3505" s="45"/>
      <c r="DYL3505" s="45"/>
      <c r="DYM3505" s="45"/>
      <c r="DYN3505" s="45"/>
      <c r="DYO3505" s="45"/>
      <c r="DYP3505" s="45"/>
      <c r="DYQ3505" s="45"/>
      <c r="DYR3505" s="45"/>
      <c r="DYS3505" s="45"/>
      <c r="DYT3505" s="45"/>
      <c r="DYU3505" s="45"/>
      <c r="DYV3505" s="45"/>
      <c r="DYW3505" s="45"/>
      <c r="DYX3505" s="45"/>
      <c r="DYY3505" s="45"/>
      <c r="DYZ3505" s="45"/>
      <c r="DZA3505" s="45"/>
      <c r="DZB3505" s="45"/>
      <c r="DZC3505" s="45"/>
      <c r="DZD3505" s="45"/>
      <c r="DZE3505" s="45"/>
      <c r="DZF3505" s="45"/>
      <c r="DZG3505" s="45"/>
      <c r="DZH3505" s="45"/>
      <c r="DZI3505" s="45"/>
      <c r="DZJ3505" s="45"/>
      <c r="DZK3505" s="45"/>
      <c r="DZL3505" s="45"/>
      <c r="DZM3505" s="45"/>
      <c r="DZN3505" s="45"/>
      <c r="DZO3505" s="45"/>
      <c r="DZP3505" s="45"/>
      <c r="DZQ3505" s="45"/>
      <c r="DZR3505" s="45"/>
      <c r="DZS3505" s="45"/>
      <c r="DZT3505" s="45"/>
      <c r="DZU3505" s="45"/>
      <c r="DZV3505" s="45"/>
      <c r="DZW3505" s="45"/>
      <c r="DZX3505" s="45"/>
      <c r="DZY3505" s="45"/>
      <c r="DZZ3505" s="45"/>
      <c r="EAA3505" s="45"/>
      <c r="EAB3505" s="45"/>
      <c r="EAC3505" s="45"/>
      <c r="EAD3505" s="45"/>
      <c r="EAE3505" s="45"/>
      <c r="EAF3505" s="45"/>
      <c r="EAG3505" s="45"/>
      <c r="EAH3505" s="45"/>
      <c r="EAI3505" s="45"/>
      <c r="EAJ3505" s="45"/>
      <c r="EAK3505" s="45"/>
      <c r="EAL3505" s="45"/>
      <c r="EAM3505" s="45"/>
      <c r="EAN3505" s="45"/>
      <c r="EAO3505" s="45"/>
      <c r="EAP3505" s="45"/>
      <c r="EAQ3505" s="45"/>
      <c r="EAR3505" s="45"/>
      <c r="EAS3505" s="45"/>
      <c r="EAT3505" s="45"/>
      <c r="EAU3505" s="45"/>
      <c r="EAV3505" s="45"/>
      <c r="EAW3505" s="45"/>
      <c r="EAX3505" s="45"/>
      <c r="EAY3505" s="45"/>
      <c r="EAZ3505" s="45"/>
      <c r="EBA3505" s="45"/>
      <c r="EBB3505" s="45"/>
      <c r="EBC3505" s="45"/>
      <c r="EBD3505" s="45"/>
      <c r="EBE3505" s="45"/>
      <c r="EBF3505" s="45"/>
      <c r="EBG3505" s="45"/>
      <c r="EBH3505" s="45"/>
      <c r="EBI3505" s="45"/>
      <c r="EBJ3505" s="45"/>
      <c r="EBK3505" s="45"/>
      <c r="EBL3505" s="45"/>
      <c r="EBM3505" s="45"/>
      <c r="EBN3505" s="45"/>
      <c r="EBO3505" s="45"/>
      <c r="EBP3505" s="45"/>
      <c r="EBQ3505" s="45"/>
      <c r="EBR3505" s="45"/>
      <c r="EBS3505" s="45"/>
      <c r="EBT3505" s="45"/>
      <c r="EBU3505" s="45"/>
      <c r="EBV3505" s="45"/>
      <c r="EBW3505" s="45"/>
      <c r="EBX3505" s="45"/>
      <c r="EBY3505" s="45"/>
      <c r="EBZ3505" s="45"/>
      <c r="ECA3505" s="45"/>
      <c r="ECB3505" s="45"/>
      <c r="ECC3505" s="45"/>
      <c r="ECD3505" s="45"/>
      <c r="ECE3505" s="45"/>
      <c r="ECF3505" s="45"/>
      <c r="ECG3505" s="45"/>
      <c r="ECH3505" s="45"/>
      <c r="ECI3505" s="45"/>
      <c r="ECJ3505" s="45"/>
      <c r="ECK3505" s="45"/>
      <c r="ECL3505" s="45"/>
      <c r="ECM3505" s="45"/>
      <c r="ECN3505" s="45"/>
      <c r="ECO3505" s="45"/>
      <c r="ECP3505" s="45"/>
      <c r="ECQ3505" s="45"/>
      <c r="ECR3505" s="45"/>
      <c r="ECS3505" s="45"/>
      <c r="ECT3505" s="45"/>
      <c r="ECU3505" s="45"/>
      <c r="ECV3505" s="45"/>
      <c r="ECW3505" s="45"/>
      <c r="ECX3505" s="45"/>
      <c r="ECY3505" s="45"/>
      <c r="ECZ3505" s="45"/>
      <c r="EDA3505" s="45"/>
      <c r="EDB3505" s="45"/>
      <c r="EDC3505" s="45"/>
      <c r="EDD3505" s="45"/>
      <c r="EDE3505" s="45"/>
      <c r="EDF3505" s="45"/>
      <c r="EDG3505" s="45"/>
      <c r="EDH3505" s="45"/>
      <c r="EDI3505" s="45"/>
      <c r="EDJ3505" s="45"/>
      <c r="EDK3505" s="45"/>
      <c r="EDL3505" s="45"/>
      <c r="EDM3505" s="45"/>
      <c r="EDN3505" s="45"/>
      <c r="EDO3505" s="45"/>
      <c r="EDP3505" s="45"/>
      <c r="EDQ3505" s="45"/>
      <c r="EDR3505" s="45"/>
      <c r="EDS3505" s="45"/>
      <c r="EDT3505" s="45"/>
      <c r="EDU3505" s="45"/>
      <c r="EDV3505" s="45"/>
      <c r="EDW3505" s="45"/>
      <c r="EDX3505" s="45"/>
      <c r="EDY3505" s="45"/>
      <c r="EDZ3505" s="45"/>
      <c r="EEA3505" s="45"/>
      <c r="EEB3505" s="45"/>
      <c r="EEC3505" s="45"/>
      <c r="EED3505" s="45"/>
      <c r="EEE3505" s="45"/>
      <c r="EEF3505" s="45"/>
      <c r="EEG3505" s="45"/>
      <c r="EEH3505" s="45"/>
      <c r="EEI3505" s="45"/>
      <c r="EEJ3505" s="45"/>
      <c r="EEK3505" s="45"/>
      <c r="EEL3505" s="45"/>
      <c r="EEM3505" s="45"/>
      <c r="EEN3505" s="45"/>
      <c r="EEO3505" s="45"/>
      <c r="EEP3505" s="45"/>
      <c r="EEQ3505" s="45"/>
      <c r="EER3505" s="45"/>
      <c r="EES3505" s="45"/>
      <c r="EET3505" s="45"/>
      <c r="EEU3505" s="45"/>
      <c r="EEV3505" s="45"/>
      <c r="EEW3505" s="45"/>
      <c r="EEX3505" s="45"/>
      <c r="EEY3505" s="45"/>
      <c r="EEZ3505" s="45"/>
      <c r="EFA3505" s="45"/>
      <c r="EFB3505" s="45"/>
      <c r="EFC3505" s="45"/>
      <c r="EFD3505" s="45"/>
      <c r="EFE3505" s="45"/>
      <c r="EFF3505" s="45"/>
      <c r="EFG3505" s="45"/>
      <c r="EFH3505" s="45"/>
      <c r="EFI3505" s="45"/>
      <c r="EFJ3505" s="45"/>
      <c r="EFK3505" s="45"/>
      <c r="EFL3505" s="45"/>
      <c r="EFM3505" s="45"/>
      <c r="EFN3505" s="45"/>
      <c r="EFO3505" s="45"/>
      <c r="EFP3505" s="45"/>
      <c r="EFQ3505" s="45"/>
      <c r="EFR3505" s="45"/>
      <c r="EFS3505" s="45"/>
      <c r="EFT3505" s="45"/>
      <c r="EFU3505" s="45"/>
      <c r="EFV3505" s="45"/>
      <c r="EFW3505" s="45"/>
      <c r="EFX3505" s="45"/>
      <c r="EFY3505" s="45"/>
      <c r="EFZ3505" s="45"/>
      <c r="EGA3505" s="45"/>
      <c r="EGB3505" s="45"/>
      <c r="EGC3505" s="45"/>
      <c r="EGD3505" s="45"/>
      <c r="EGE3505" s="45"/>
      <c r="EGF3505" s="45"/>
      <c r="EGG3505" s="45"/>
      <c r="EGH3505" s="45"/>
      <c r="EGI3505" s="45"/>
      <c r="EGJ3505" s="45"/>
      <c r="EGK3505" s="45"/>
      <c r="EGL3505" s="45"/>
      <c r="EGM3505" s="45"/>
      <c r="EGN3505" s="45"/>
      <c r="EGO3505" s="45"/>
      <c r="EGP3505" s="45"/>
      <c r="EGQ3505" s="45"/>
      <c r="EGR3505" s="45"/>
      <c r="EGS3505" s="45"/>
      <c r="EGT3505" s="45"/>
      <c r="EGU3505" s="45"/>
      <c r="EGV3505" s="45"/>
      <c r="EGW3505" s="45"/>
      <c r="EGX3505" s="45"/>
      <c r="EGY3505" s="45"/>
      <c r="EGZ3505" s="45"/>
      <c r="EHA3505" s="45"/>
      <c r="EHB3505" s="45"/>
      <c r="EHC3505" s="45"/>
      <c r="EHD3505" s="45"/>
      <c r="EHE3505" s="45"/>
      <c r="EHF3505" s="45"/>
      <c r="EHG3505" s="45"/>
      <c r="EHH3505" s="45"/>
      <c r="EHI3505" s="45"/>
      <c r="EHJ3505" s="45"/>
      <c r="EHK3505" s="45"/>
      <c r="EHL3505" s="45"/>
      <c r="EHM3505" s="45"/>
      <c r="EHN3505" s="45"/>
      <c r="EHO3505" s="45"/>
      <c r="EHP3505" s="45"/>
      <c r="EHQ3505" s="45"/>
      <c r="EHR3505" s="45"/>
      <c r="EHS3505" s="45"/>
      <c r="EHT3505" s="45"/>
      <c r="EHU3505" s="45"/>
      <c r="EHV3505" s="45"/>
      <c r="EHW3505" s="45"/>
      <c r="EHX3505" s="45"/>
      <c r="EHY3505" s="45"/>
      <c r="EHZ3505" s="45"/>
      <c r="EIA3505" s="45"/>
      <c r="EIB3505" s="45"/>
      <c r="EIC3505" s="45"/>
      <c r="EID3505" s="45"/>
      <c r="EIE3505" s="45"/>
      <c r="EIF3505" s="45"/>
      <c r="EIG3505" s="45"/>
      <c r="EIH3505" s="45"/>
      <c r="EII3505" s="45"/>
      <c r="EIJ3505" s="45"/>
      <c r="EIK3505" s="45"/>
      <c r="EIL3505" s="45"/>
      <c r="EIM3505" s="45"/>
      <c r="EIN3505" s="45"/>
      <c r="EIO3505" s="45"/>
      <c r="EIP3505" s="45"/>
      <c r="EIQ3505" s="45"/>
      <c r="EIR3505" s="45"/>
      <c r="EIS3505" s="45"/>
      <c r="EIT3505" s="45"/>
      <c r="EIU3505" s="45"/>
      <c r="EIV3505" s="45"/>
      <c r="EIW3505" s="45"/>
      <c r="EIX3505" s="45"/>
      <c r="EIY3505" s="45"/>
      <c r="EIZ3505" s="45"/>
      <c r="EJA3505" s="45"/>
      <c r="EJB3505" s="45"/>
      <c r="EJC3505" s="45"/>
      <c r="EJD3505" s="45"/>
      <c r="EJE3505" s="45"/>
      <c r="EJF3505" s="45"/>
      <c r="EJG3505" s="45"/>
      <c r="EJH3505" s="45"/>
      <c r="EJI3505" s="45"/>
      <c r="EJJ3505" s="45"/>
      <c r="EJK3505" s="45"/>
      <c r="EJL3505" s="45"/>
      <c r="EJM3505" s="45"/>
      <c r="EJN3505" s="45"/>
      <c r="EJO3505" s="45"/>
      <c r="EJP3505" s="45"/>
      <c r="EJQ3505" s="45"/>
      <c r="EJR3505" s="45"/>
      <c r="EJS3505" s="45"/>
      <c r="EJT3505" s="45"/>
      <c r="EJU3505" s="45"/>
      <c r="EJV3505" s="45"/>
      <c r="EJW3505" s="45"/>
      <c r="EJX3505" s="45"/>
      <c r="EJY3505" s="45"/>
      <c r="EJZ3505" s="45"/>
      <c r="EKA3505" s="45"/>
      <c r="EKB3505" s="45"/>
      <c r="EKC3505" s="45"/>
      <c r="EKD3505" s="45"/>
      <c r="EKE3505" s="45"/>
      <c r="EKF3505" s="45"/>
      <c r="EKG3505" s="45"/>
      <c r="EKH3505" s="45"/>
      <c r="EKI3505" s="45"/>
      <c r="EKJ3505" s="45"/>
      <c r="EKK3505" s="45"/>
      <c r="EKL3505" s="45"/>
      <c r="EKM3505" s="45"/>
      <c r="EKN3505" s="45"/>
      <c r="EKO3505" s="45"/>
      <c r="EKP3505" s="45"/>
      <c r="EKQ3505" s="45"/>
      <c r="EKR3505" s="45"/>
      <c r="EKS3505" s="45"/>
      <c r="EKT3505" s="45"/>
      <c r="EKU3505" s="45"/>
      <c r="EKV3505" s="45"/>
      <c r="EKW3505" s="45"/>
      <c r="EKX3505" s="45"/>
      <c r="EKY3505" s="45"/>
      <c r="EKZ3505" s="45"/>
      <c r="ELA3505" s="45"/>
      <c r="ELB3505" s="45"/>
      <c r="ELC3505" s="45"/>
      <c r="ELD3505" s="45"/>
      <c r="ELE3505" s="45"/>
      <c r="ELF3505" s="45"/>
      <c r="ELG3505" s="45"/>
      <c r="ELH3505" s="45"/>
      <c r="ELI3505" s="45"/>
      <c r="ELJ3505" s="45"/>
      <c r="ELK3505" s="45"/>
      <c r="ELL3505" s="45"/>
      <c r="ELM3505" s="45"/>
      <c r="ELN3505" s="45"/>
      <c r="ELO3505" s="45"/>
      <c r="ELP3505" s="45"/>
      <c r="ELQ3505" s="45"/>
      <c r="ELR3505" s="45"/>
      <c r="ELS3505" s="45"/>
      <c r="ELT3505" s="45"/>
      <c r="ELU3505" s="45"/>
      <c r="ELV3505" s="45"/>
      <c r="ELW3505" s="45"/>
      <c r="ELX3505" s="45"/>
      <c r="ELY3505" s="45"/>
      <c r="ELZ3505" s="45"/>
      <c r="EMA3505" s="45"/>
      <c r="EMB3505" s="45"/>
      <c r="EMC3505" s="45"/>
      <c r="EMD3505" s="45"/>
      <c r="EME3505" s="45"/>
      <c r="EMF3505" s="45"/>
      <c r="EMG3505" s="45"/>
      <c r="EMH3505" s="45"/>
      <c r="EMI3505" s="45"/>
      <c r="EMJ3505" s="45"/>
      <c r="EMK3505" s="45"/>
      <c r="EML3505" s="45"/>
      <c r="EMM3505" s="45"/>
      <c r="EMN3505" s="45"/>
      <c r="EMO3505" s="45"/>
      <c r="EMP3505" s="45"/>
      <c r="EMQ3505" s="45"/>
      <c r="EMR3505" s="45"/>
      <c r="EMS3505" s="45"/>
      <c r="EMT3505" s="45"/>
      <c r="EMU3505" s="45"/>
      <c r="EMV3505" s="45"/>
      <c r="EMW3505" s="45"/>
      <c r="EMX3505" s="45"/>
      <c r="EMY3505" s="45"/>
      <c r="EMZ3505" s="45"/>
      <c r="ENA3505" s="45"/>
      <c r="ENB3505" s="45"/>
      <c r="ENC3505" s="45"/>
      <c r="END3505" s="45"/>
      <c r="ENE3505" s="45"/>
      <c r="ENF3505" s="45"/>
      <c r="ENG3505" s="45"/>
      <c r="ENH3505" s="45"/>
      <c r="ENI3505" s="45"/>
      <c r="ENJ3505" s="45"/>
      <c r="ENK3505" s="45"/>
      <c r="ENL3505" s="45"/>
      <c r="ENM3505" s="45"/>
      <c r="ENN3505" s="45"/>
      <c r="ENO3505" s="45"/>
      <c r="ENP3505" s="45"/>
      <c r="ENQ3505" s="45"/>
      <c r="ENR3505" s="45"/>
      <c r="ENS3505" s="45"/>
      <c r="ENT3505" s="45"/>
      <c r="ENU3505" s="45"/>
      <c r="ENV3505" s="45"/>
      <c r="ENW3505" s="45"/>
      <c r="ENX3505" s="45"/>
      <c r="ENY3505" s="45"/>
      <c r="ENZ3505" s="45"/>
      <c r="EOA3505" s="45"/>
      <c r="EOB3505" s="45"/>
      <c r="EOC3505" s="45"/>
      <c r="EOD3505" s="45"/>
      <c r="EOE3505" s="45"/>
      <c r="EOF3505" s="45"/>
      <c r="EOG3505" s="45"/>
      <c r="EOH3505" s="45"/>
      <c r="EOI3505" s="45"/>
      <c r="EOJ3505" s="45"/>
      <c r="EOK3505" s="45"/>
      <c r="EOL3505" s="45"/>
      <c r="EOM3505" s="45"/>
      <c r="EON3505" s="45"/>
      <c r="EOO3505" s="45"/>
      <c r="EOP3505" s="45"/>
      <c r="EOQ3505" s="45"/>
      <c r="EOR3505" s="45"/>
      <c r="EOS3505" s="45"/>
      <c r="EOT3505" s="45"/>
      <c r="EOU3505" s="45"/>
      <c r="EOV3505" s="45"/>
      <c r="EOW3505" s="45"/>
      <c r="EOX3505" s="45"/>
      <c r="EOY3505" s="45"/>
      <c r="EOZ3505" s="45"/>
      <c r="EPA3505" s="45"/>
      <c r="EPB3505" s="45"/>
      <c r="EPC3505" s="45"/>
      <c r="EPD3505" s="45"/>
      <c r="EPE3505" s="45"/>
      <c r="EPF3505" s="45"/>
      <c r="EPG3505" s="45"/>
      <c r="EPH3505" s="45"/>
      <c r="EPI3505" s="45"/>
      <c r="EPJ3505" s="45"/>
      <c r="EPK3505" s="45"/>
      <c r="EPL3505" s="45"/>
      <c r="EPM3505" s="45"/>
      <c r="EPN3505" s="45"/>
      <c r="EPO3505" s="45"/>
      <c r="EPP3505" s="45"/>
      <c r="EPQ3505" s="45"/>
      <c r="EPR3505" s="45"/>
      <c r="EPS3505" s="45"/>
      <c r="EPT3505" s="45"/>
      <c r="EPU3505" s="45"/>
      <c r="EPV3505" s="45"/>
      <c r="EPW3505" s="45"/>
      <c r="EPX3505" s="45"/>
      <c r="EPY3505" s="45"/>
      <c r="EPZ3505" s="45"/>
      <c r="EQA3505" s="45"/>
      <c r="EQB3505" s="45"/>
      <c r="EQC3505" s="45"/>
      <c r="EQD3505" s="45"/>
      <c r="EQE3505" s="45"/>
      <c r="EQF3505" s="45"/>
      <c r="EQG3505" s="45"/>
      <c r="EQH3505" s="45"/>
      <c r="EQI3505" s="45"/>
      <c r="EQJ3505" s="45"/>
      <c r="EQK3505" s="45"/>
      <c r="EQL3505" s="45"/>
      <c r="EQM3505" s="45"/>
      <c r="EQN3505" s="45"/>
      <c r="EQO3505" s="45"/>
      <c r="EQP3505" s="45"/>
      <c r="EQQ3505" s="45"/>
      <c r="EQR3505" s="45"/>
      <c r="EQS3505" s="45"/>
      <c r="EQT3505" s="45"/>
      <c r="EQU3505" s="45"/>
      <c r="EQV3505" s="45"/>
      <c r="EQW3505" s="45"/>
      <c r="EQX3505" s="45"/>
      <c r="EQY3505" s="45"/>
      <c r="EQZ3505" s="45"/>
      <c r="ERA3505" s="45"/>
      <c r="ERB3505" s="45"/>
      <c r="ERC3505" s="45"/>
      <c r="ERD3505" s="45"/>
      <c r="ERE3505" s="45"/>
      <c r="ERF3505" s="45"/>
      <c r="ERG3505" s="45"/>
      <c r="ERH3505" s="45"/>
      <c r="ERI3505" s="45"/>
      <c r="ERJ3505" s="45"/>
      <c r="ERK3505" s="45"/>
      <c r="ERL3505" s="45"/>
      <c r="ERM3505" s="45"/>
      <c r="ERN3505" s="45"/>
      <c r="ERO3505" s="45"/>
      <c r="ERP3505" s="45"/>
      <c r="ERQ3505" s="45"/>
      <c r="ERR3505" s="45"/>
      <c r="ERS3505" s="45"/>
      <c r="ERT3505" s="45"/>
      <c r="ERU3505" s="45"/>
      <c r="ERV3505" s="45"/>
      <c r="ERW3505" s="45"/>
      <c r="ERX3505" s="45"/>
      <c r="ERY3505" s="45"/>
      <c r="ERZ3505" s="45"/>
      <c r="ESA3505" s="45"/>
      <c r="ESB3505" s="45"/>
      <c r="ESC3505" s="45"/>
      <c r="ESD3505" s="45"/>
      <c r="ESE3505" s="45"/>
      <c r="ESF3505" s="45"/>
      <c r="ESG3505" s="45"/>
      <c r="ESH3505" s="45"/>
      <c r="ESI3505" s="45"/>
      <c r="ESJ3505" s="45"/>
      <c r="ESK3505" s="45"/>
      <c r="ESL3505" s="45"/>
      <c r="ESM3505" s="45"/>
      <c r="ESN3505" s="45"/>
      <c r="ESO3505" s="45"/>
      <c r="ESP3505" s="45"/>
      <c r="ESQ3505" s="45"/>
      <c r="ESR3505" s="45"/>
      <c r="ESS3505" s="45"/>
      <c r="EST3505" s="45"/>
      <c r="ESU3505" s="45"/>
      <c r="ESV3505" s="45"/>
      <c r="ESW3505" s="45"/>
      <c r="ESX3505" s="45"/>
      <c r="ESY3505" s="45"/>
      <c r="ESZ3505" s="45"/>
      <c r="ETA3505" s="45"/>
      <c r="ETB3505" s="45"/>
      <c r="ETC3505" s="45"/>
      <c r="ETD3505" s="45"/>
      <c r="ETE3505" s="45"/>
      <c r="ETF3505" s="45"/>
      <c r="ETG3505" s="45"/>
      <c r="ETH3505" s="45"/>
      <c r="ETI3505" s="45"/>
      <c r="ETJ3505" s="45"/>
      <c r="ETK3505" s="45"/>
      <c r="ETL3505" s="45"/>
      <c r="ETM3505" s="45"/>
      <c r="ETN3505" s="45"/>
      <c r="ETO3505" s="45"/>
      <c r="ETP3505" s="45"/>
      <c r="ETQ3505" s="45"/>
      <c r="ETR3505" s="45"/>
      <c r="ETS3505" s="45"/>
      <c r="ETT3505" s="45"/>
      <c r="ETU3505" s="45"/>
      <c r="ETV3505" s="45"/>
      <c r="ETW3505" s="45"/>
      <c r="ETX3505" s="45"/>
      <c r="ETY3505" s="45"/>
      <c r="ETZ3505" s="45"/>
      <c r="EUA3505" s="45"/>
      <c r="EUB3505" s="45"/>
      <c r="EUC3505" s="45"/>
      <c r="EUD3505" s="45"/>
      <c r="EUE3505" s="45"/>
      <c r="EUF3505" s="45"/>
      <c r="EUG3505" s="45"/>
      <c r="EUH3505" s="45"/>
      <c r="EUI3505" s="45"/>
      <c r="EUJ3505" s="45"/>
      <c r="EUK3505" s="45"/>
      <c r="EUL3505" s="45"/>
      <c r="EUM3505" s="45"/>
      <c r="EUN3505" s="45"/>
      <c r="EUO3505" s="45"/>
      <c r="EUP3505" s="45"/>
      <c r="EUQ3505" s="45"/>
      <c r="EUR3505" s="45"/>
      <c r="EUS3505" s="45"/>
      <c r="EUT3505" s="45"/>
      <c r="EUU3505" s="45"/>
      <c r="EUV3505" s="45"/>
      <c r="EUW3505" s="45"/>
      <c r="EUX3505" s="45"/>
      <c r="EUY3505" s="45"/>
      <c r="EUZ3505" s="45"/>
      <c r="EVA3505" s="45"/>
      <c r="EVB3505" s="45"/>
      <c r="EVC3505" s="45"/>
      <c r="EVD3505" s="45"/>
      <c r="EVE3505" s="45"/>
      <c r="EVF3505" s="45"/>
      <c r="EVG3505" s="45"/>
      <c r="EVH3505" s="45"/>
      <c r="EVI3505" s="45"/>
      <c r="EVJ3505" s="45"/>
      <c r="EVK3505" s="45"/>
      <c r="EVL3505" s="45"/>
      <c r="EVM3505" s="45"/>
      <c r="EVN3505" s="45"/>
      <c r="EVO3505" s="45"/>
      <c r="EVP3505" s="45"/>
      <c r="EVQ3505" s="45"/>
      <c r="EVR3505" s="45"/>
      <c r="EVS3505" s="45"/>
      <c r="EVT3505" s="45"/>
      <c r="EVU3505" s="45"/>
      <c r="EVV3505" s="45"/>
      <c r="EVW3505" s="45"/>
      <c r="EVX3505" s="45"/>
      <c r="EVY3505" s="45"/>
      <c r="EVZ3505" s="45"/>
      <c r="EWA3505" s="45"/>
      <c r="EWB3505" s="45"/>
      <c r="EWC3505" s="45"/>
      <c r="EWD3505" s="45"/>
      <c r="EWE3505" s="45"/>
      <c r="EWF3505" s="45"/>
      <c r="EWG3505" s="45"/>
      <c r="EWH3505" s="45"/>
      <c r="EWI3505" s="45"/>
      <c r="EWJ3505" s="45"/>
      <c r="EWK3505" s="45"/>
      <c r="EWL3505" s="45"/>
      <c r="EWM3505" s="45"/>
      <c r="EWN3505" s="45"/>
      <c r="EWO3505" s="45"/>
      <c r="EWP3505" s="45"/>
      <c r="EWQ3505" s="45"/>
      <c r="EWR3505" s="45"/>
      <c r="EWS3505" s="45"/>
      <c r="EWT3505" s="45"/>
      <c r="EWU3505" s="45"/>
      <c r="EWV3505" s="45"/>
      <c r="EWW3505" s="45"/>
      <c r="EWX3505" s="45"/>
      <c r="EWY3505" s="45"/>
      <c r="EWZ3505" s="45"/>
      <c r="EXA3505" s="45"/>
      <c r="EXB3505" s="45"/>
      <c r="EXC3505" s="45"/>
      <c r="EXD3505" s="45"/>
      <c r="EXE3505" s="45"/>
      <c r="EXF3505" s="45"/>
      <c r="EXG3505" s="45"/>
      <c r="EXH3505" s="45"/>
      <c r="EXI3505" s="45"/>
      <c r="EXJ3505" s="45"/>
      <c r="EXK3505" s="45"/>
      <c r="EXL3505" s="45"/>
      <c r="EXM3505" s="45"/>
      <c r="EXN3505" s="45"/>
      <c r="EXO3505" s="45"/>
      <c r="EXP3505" s="45"/>
      <c r="EXQ3505" s="45"/>
      <c r="EXR3505" s="45"/>
      <c r="EXS3505" s="45"/>
      <c r="EXT3505" s="45"/>
      <c r="EXU3505" s="45"/>
      <c r="EXV3505" s="45"/>
      <c r="EXW3505" s="45"/>
      <c r="EXX3505" s="45"/>
      <c r="EXY3505" s="45"/>
      <c r="EXZ3505" s="45"/>
      <c r="EYA3505" s="45"/>
      <c r="EYB3505" s="45"/>
      <c r="EYC3505" s="45"/>
      <c r="EYD3505" s="45"/>
      <c r="EYE3505" s="45"/>
      <c r="EYF3505" s="45"/>
      <c r="EYG3505" s="45"/>
      <c r="EYH3505" s="45"/>
      <c r="EYI3505" s="45"/>
      <c r="EYJ3505" s="45"/>
      <c r="EYK3505" s="45"/>
      <c r="EYL3505" s="45"/>
      <c r="EYM3505" s="45"/>
      <c r="EYN3505" s="45"/>
      <c r="EYO3505" s="45"/>
      <c r="EYP3505" s="45"/>
      <c r="EYQ3505" s="45"/>
      <c r="EYR3505" s="45"/>
      <c r="EYS3505" s="45"/>
      <c r="EYT3505" s="45"/>
      <c r="EYU3505" s="45"/>
      <c r="EYV3505" s="45"/>
      <c r="EYW3505" s="45"/>
      <c r="EYX3505" s="45"/>
      <c r="EYY3505" s="45"/>
      <c r="EYZ3505" s="45"/>
      <c r="EZA3505" s="45"/>
      <c r="EZB3505" s="45"/>
      <c r="EZC3505" s="45"/>
      <c r="EZD3505" s="45"/>
      <c r="EZE3505" s="45"/>
      <c r="EZF3505" s="45"/>
      <c r="EZG3505" s="45"/>
      <c r="EZH3505" s="45"/>
      <c r="EZI3505" s="45"/>
      <c r="EZJ3505" s="45"/>
      <c r="EZK3505" s="45"/>
      <c r="EZL3505" s="45"/>
      <c r="EZM3505" s="45"/>
      <c r="EZN3505" s="45"/>
      <c r="EZO3505" s="45"/>
      <c r="EZP3505" s="45"/>
      <c r="EZQ3505" s="45"/>
      <c r="EZR3505" s="45"/>
      <c r="EZS3505" s="45"/>
      <c r="EZT3505" s="45"/>
      <c r="EZU3505" s="45"/>
      <c r="EZV3505" s="45"/>
      <c r="EZW3505" s="45"/>
      <c r="EZX3505" s="45"/>
      <c r="EZY3505" s="45"/>
      <c r="EZZ3505" s="45"/>
      <c r="FAA3505" s="45"/>
      <c r="FAB3505" s="45"/>
      <c r="FAC3505" s="45"/>
      <c r="FAD3505" s="45"/>
      <c r="FAE3505" s="45"/>
      <c r="FAF3505" s="45"/>
      <c r="FAG3505" s="45"/>
      <c r="FAH3505" s="45"/>
      <c r="FAI3505" s="45"/>
      <c r="FAJ3505" s="45"/>
      <c r="FAK3505" s="45"/>
      <c r="FAL3505" s="45"/>
      <c r="FAM3505" s="45"/>
      <c r="FAN3505" s="45"/>
      <c r="FAO3505" s="45"/>
      <c r="FAP3505" s="45"/>
      <c r="FAQ3505" s="45"/>
      <c r="FAR3505" s="45"/>
      <c r="FAS3505" s="45"/>
      <c r="FAT3505" s="45"/>
      <c r="FAU3505" s="45"/>
      <c r="FAV3505" s="45"/>
      <c r="FAW3505" s="45"/>
      <c r="FAX3505" s="45"/>
      <c r="FAY3505" s="45"/>
      <c r="FAZ3505" s="45"/>
      <c r="FBA3505" s="45"/>
      <c r="FBB3505" s="45"/>
      <c r="FBC3505" s="45"/>
      <c r="FBD3505" s="45"/>
      <c r="FBE3505" s="45"/>
      <c r="FBF3505" s="45"/>
      <c r="FBG3505" s="45"/>
      <c r="FBH3505" s="45"/>
      <c r="FBI3505" s="45"/>
      <c r="FBJ3505" s="45"/>
      <c r="FBK3505" s="45"/>
      <c r="FBL3505" s="45"/>
      <c r="FBM3505" s="45"/>
      <c r="FBN3505" s="45"/>
      <c r="FBO3505" s="45"/>
      <c r="FBP3505" s="45"/>
      <c r="FBQ3505" s="45"/>
      <c r="FBR3505" s="45"/>
      <c r="FBS3505" s="45"/>
      <c r="FBT3505" s="45"/>
      <c r="FBU3505" s="45"/>
      <c r="FBV3505" s="45"/>
      <c r="FBW3505" s="45"/>
      <c r="FBX3505" s="45"/>
      <c r="FBY3505" s="45"/>
      <c r="FBZ3505" s="45"/>
      <c r="FCA3505" s="45"/>
      <c r="FCB3505" s="45"/>
      <c r="FCC3505" s="45"/>
      <c r="FCD3505" s="45"/>
      <c r="FCE3505" s="45"/>
      <c r="FCF3505" s="45"/>
      <c r="FCG3505" s="45"/>
      <c r="FCH3505" s="45"/>
      <c r="FCI3505" s="45"/>
      <c r="FCJ3505" s="45"/>
      <c r="FCK3505" s="45"/>
      <c r="FCL3505" s="45"/>
      <c r="FCM3505" s="45"/>
      <c r="FCN3505" s="45"/>
      <c r="FCO3505" s="45"/>
      <c r="FCP3505" s="45"/>
      <c r="FCQ3505" s="45"/>
      <c r="FCR3505" s="45"/>
      <c r="FCS3505" s="45"/>
      <c r="FCT3505" s="45"/>
      <c r="FCU3505" s="45"/>
      <c r="FCV3505" s="45"/>
      <c r="FCW3505" s="45"/>
      <c r="FCX3505" s="45"/>
      <c r="FCY3505" s="45"/>
      <c r="FCZ3505" s="45"/>
      <c r="FDA3505" s="45"/>
      <c r="FDB3505" s="45"/>
      <c r="FDC3505" s="45"/>
      <c r="FDD3505" s="45"/>
      <c r="FDE3505" s="45"/>
      <c r="FDF3505" s="45"/>
      <c r="FDG3505" s="45"/>
      <c r="FDH3505" s="45"/>
      <c r="FDI3505" s="45"/>
      <c r="FDJ3505" s="45"/>
      <c r="FDK3505" s="45"/>
      <c r="FDL3505" s="45"/>
      <c r="FDM3505" s="45"/>
      <c r="FDN3505" s="45"/>
      <c r="FDO3505" s="45"/>
      <c r="FDP3505" s="45"/>
      <c r="FDQ3505" s="45"/>
      <c r="FDR3505" s="45"/>
      <c r="FDS3505" s="45"/>
      <c r="FDT3505" s="45"/>
      <c r="FDU3505" s="45"/>
      <c r="FDV3505" s="45"/>
      <c r="FDW3505" s="45"/>
      <c r="FDX3505" s="45"/>
      <c r="FDY3505" s="45"/>
      <c r="FDZ3505" s="45"/>
      <c r="FEA3505" s="45"/>
      <c r="FEB3505" s="45"/>
      <c r="FEC3505" s="45"/>
      <c r="FED3505" s="45"/>
      <c r="FEE3505" s="45"/>
      <c r="FEF3505" s="45"/>
      <c r="FEG3505" s="45"/>
      <c r="FEH3505" s="45"/>
      <c r="FEI3505" s="45"/>
      <c r="FEJ3505" s="45"/>
      <c r="FEK3505" s="45"/>
      <c r="FEL3505" s="45"/>
      <c r="FEM3505" s="45"/>
      <c r="FEN3505" s="45"/>
      <c r="FEO3505" s="45"/>
      <c r="FEP3505" s="45"/>
      <c r="FEQ3505" s="45"/>
      <c r="FER3505" s="45"/>
      <c r="FES3505" s="45"/>
      <c r="FET3505" s="45"/>
      <c r="FEU3505" s="45"/>
      <c r="FEV3505" s="45"/>
      <c r="FEW3505" s="45"/>
      <c r="FEX3505" s="45"/>
      <c r="FEY3505" s="45"/>
      <c r="FEZ3505" s="45"/>
      <c r="FFA3505" s="45"/>
      <c r="FFB3505" s="45"/>
      <c r="FFC3505" s="45"/>
      <c r="FFD3505" s="45"/>
      <c r="FFE3505" s="45"/>
      <c r="FFF3505" s="45"/>
      <c r="FFG3505" s="45"/>
      <c r="FFH3505" s="45"/>
      <c r="FFI3505" s="45"/>
      <c r="FFJ3505" s="45"/>
      <c r="FFK3505" s="45"/>
      <c r="FFL3505" s="45"/>
      <c r="FFM3505" s="45"/>
      <c r="FFN3505" s="45"/>
      <c r="FFO3505" s="45"/>
      <c r="FFP3505" s="45"/>
      <c r="FFQ3505" s="45"/>
      <c r="FFR3505" s="45"/>
      <c r="FFS3505" s="45"/>
      <c r="FFT3505" s="45"/>
      <c r="FFU3505" s="45"/>
      <c r="FFV3505" s="45"/>
      <c r="FFW3505" s="45"/>
      <c r="FFX3505" s="45"/>
      <c r="FFY3505" s="45"/>
      <c r="FFZ3505" s="45"/>
      <c r="FGA3505" s="45"/>
      <c r="FGB3505" s="45"/>
      <c r="FGC3505" s="45"/>
      <c r="FGD3505" s="45"/>
      <c r="FGE3505" s="45"/>
      <c r="FGF3505" s="45"/>
      <c r="FGG3505" s="45"/>
      <c r="FGH3505" s="45"/>
      <c r="FGI3505" s="45"/>
      <c r="FGJ3505" s="45"/>
      <c r="FGK3505" s="45"/>
      <c r="FGL3505" s="45"/>
      <c r="FGM3505" s="45"/>
      <c r="FGN3505" s="45"/>
      <c r="FGO3505" s="45"/>
      <c r="FGP3505" s="45"/>
      <c r="FGQ3505" s="45"/>
      <c r="FGR3505" s="45"/>
      <c r="FGS3505" s="45"/>
      <c r="FGT3505" s="45"/>
      <c r="FGU3505" s="45"/>
      <c r="FGV3505" s="45"/>
      <c r="FGW3505" s="45"/>
      <c r="FGX3505" s="45"/>
      <c r="FGY3505" s="45"/>
      <c r="FGZ3505" s="45"/>
      <c r="FHA3505" s="45"/>
      <c r="FHB3505" s="45"/>
      <c r="FHC3505" s="45"/>
      <c r="FHD3505" s="45"/>
      <c r="FHE3505" s="45"/>
      <c r="FHF3505" s="45"/>
      <c r="FHG3505" s="45"/>
      <c r="FHH3505" s="45"/>
      <c r="FHI3505" s="45"/>
      <c r="FHJ3505" s="45"/>
      <c r="FHK3505" s="45"/>
      <c r="FHL3505" s="45"/>
      <c r="FHM3505" s="45"/>
      <c r="FHN3505" s="45"/>
      <c r="FHO3505" s="45"/>
      <c r="FHP3505" s="45"/>
      <c r="FHQ3505" s="45"/>
      <c r="FHR3505" s="45"/>
      <c r="FHS3505" s="45"/>
      <c r="FHT3505" s="45"/>
      <c r="FHU3505" s="45"/>
      <c r="FHV3505" s="45"/>
      <c r="FHW3505" s="45"/>
      <c r="FHX3505" s="45"/>
      <c r="FHY3505" s="45"/>
      <c r="FHZ3505" s="45"/>
      <c r="FIA3505" s="45"/>
      <c r="FIB3505" s="45"/>
      <c r="FIC3505" s="45"/>
      <c r="FID3505" s="45"/>
      <c r="FIE3505" s="45"/>
      <c r="FIF3505" s="45"/>
      <c r="FIG3505" s="45"/>
      <c r="FIH3505" s="45"/>
      <c r="FII3505" s="45"/>
      <c r="FIJ3505" s="45"/>
      <c r="FIK3505" s="45"/>
      <c r="FIL3505" s="45"/>
      <c r="FIM3505" s="45"/>
      <c r="FIN3505" s="45"/>
      <c r="FIO3505" s="45"/>
      <c r="FIP3505" s="45"/>
      <c r="FIQ3505" s="45"/>
      <c r="FIR3505" s="45"/>
      <c r="FIS3505" s="45"/>
      <c r="FIT3505" s="45"/>
      <c r="FIU3505" s="45"/>
      <c r="FIV3505" s="45"/>
      <c r="FIW3505" s="45"/>
      <c r="FIX3505" s="45"/>
      <c r="FIY3505" s="45"/>
      <c r="FIZ3505" s="45"/>
      <c r="FJA3505" s="45"/>
      <c r="FJB3505" s="45"/>
      <c r="FJC3505" s="45"/>
      <c r="FJD3505" s="45"/>
      <c r="FJE3505" s="45"/>
      <c r="FJF3505" s="45"/>
      <c r="FJG3505" s="45"/>
      <c r="FJH3505" s="45"/>
      <c r="FJI3505" s="45"/>
      <c r="FJJ3505" s="45"/>
      <c r="FJK3505" s="45"/>
      <c r="FJL3505" s="45"/>
      <c r="FJM3505" s="45"/>
      <c r="FJN3505" s="45"/>
      <c r="FJO3505" s="45"/>
      <c r="FJP3505" s="45"/>
      <c r="FJQ3505" s="45"/>
      <c r="FJR3505" s="45"/>
      <c r="FJS3505" s="45"/>
      <c r="FJT3505" s="45"/>
      <c r="FJU3505" s="45"/>
      <c r="FJV3505" s="45"/>
      <c r="FJW3505" s="45"/>
      <c r="FJX3505" s="45"/>
      <c r="FJY3505" s="45"/>
      <c r="FJZ3505" s="45"/>
      <c r="FKA3505" s="45"/>
      <c r="FKB3505" s="45"/>
      <c r="FKC3505" s="45"/>
      <c r="FKD3505" s="45"/>
      <c r="FKE3505" s="45"/>
      <c r="FKF3505" s="45"/>
      <c r="FKG3505" s="45"/>
      <c r="FKH3505" s="45"/>
      <c r="FKI3505" s="45"/>
      <c r="FKJ3505" s="45"/>
      <c r="FKK3505" s="45"/>
      <c r="FKL3505" s="45"/>
      <c r="FKM3505" s="45"/>
      <c r="FKN3505" s="45"/>
      <c r="FKO3505" s="45"/>
      <c r="FKP3505" s="45"/>
      <c r="FKQ3505" s="45"/>
      <c r="FKR3505" s="45"/>
      <c r="FKS3505" s="45"/>
      <c r="FKT3505" s="45"/>
      <c r="FKU3505" s="45"/>
      <c r="FKV3505" s="45"/>
      <c r="FKW3505" s="45"/>
      <c r="FKX3505" s="45"/>
      <c r="FKY3505" s="45"/>
      <c r="FKZ3505" s="45"/>
      <c r="FLA3505" s="45"/>
      <c r="FLB3505" s="45"/>
      <c r="FLC3505" s="45"/>
      <c r="FLD3505" s="45"/>
      <c r="FLE3505" s="45"/>
      <c r="FLF3505" s="45"/>
      <c r="FLG3505" s="45"/>
      <c r="FLH3505" s="45"/>
      <c r="FLI3505" s="45"/>
      <c r="FLJ3505" s="45"/>
      <c r="FLK3505" s="45"/>
      <c r="FLL3505" s="45"/>
      <c r="FLM3505" s="45"/>
      <c r="FLN3505" s="45"/>
      <c r="FLO3505" s="45"/>
      <c r="FLP3505" s="45"/>
      <c r="FLQ3505" s="45"/>
      <c r="FLR3505" s="45"/>
      <c r="FLS3505" s="45"/>
      <c r="FLT3505" s="45"/>
      <c r="FLU3505" s="45"/>
      <c r="FLV3505" s="45"/>
      <c r="FLW3505" s="45"/>
      <c r="FLX3505" s="45"/>
      <c r="FLY3505" s="45"/>
      <c r="FLZ3505" s="45"/>
      <c r="FMA3505" s="45"/>
      <c r="FMB3505" s="45"/>
      <c r="FMC3505" s="45"/>
      <c r="FMD3505" s="45"/>
      <c r="FME3505" s="45"/>
      <c r="FMF3505" s="45"/>
      <c r="FMG3505" s="45"/>
      <c r="FMH3505" s="45"/>
      <c r="FMI3505" s="45"/>
      <c r="FMJ3505" s="45"/>
      <c r="FMK3505" s="45"/>
      <c r="FML3505" s="45"/>
      <c r="FMM3505" s="45"/>
      <c r="FMN3505" s="45"/>
      <c r="FMO3505" s="45"/>
      <c r="FMP3505" s="45"/>
      <c r="FMQ3505" s="45"/>
      <c r="FMR3505" s="45"/>
      <c r="FMS3505" s="45"/>
      <c r="FMT3505" s="45"/>
      <c r="FMU3505" s="45"/>
      <c r="FMV3505" s="45"/>
      <c r="FMW3505" s="45"/>
      <c r="FMX3505" s="45"/>
      <c r="FMY3505" s="45"/>
      <c r="FMZ3505" s="45"/>
      <c r="FNA3505" s="45"/>
      <c r="FNB3505" s="45"/>
      <c r="FNC3505" s="45"/>
      <c r="FND3505" s="45"/>
      <c r="FNE3505" s="45"/>
      <c r="FNF3505" s="45"/>
      <c r="FNG3505" s="45"/>
      <c r="FNH3505" s="45"/>
      <c r="FNI3505" s="45"/>
      <c r="FNJ3505" s="45"/>
      <c r="FNK3505" s="45"/>
      <c r="FNL3505" s="45"/>
      <c r="FNM3505" s="45"/>
      <c r="FNN3505" s="45"/>
      <c r="FNO3505" s="45"/>
      <c r="FNP3505" s="45"/>
      <c r="FNQ3505" s="45"/>
      <c r="FNR3505" s="45"/>
      <c r="FNS3505" s="45"/>
      <c r="FNT3505" s="45"/>
      <c r="FNU3505" s="45"/>
      <c r="FNV3505" s="45"/>
      <c r="FNW3505" s="45"/>
      <c r="FNX3505" s="45"/>
      <c r="FNY3505" s="45"/>
      <c r="FNZ3505" s="45"/>
      <c r="FOA3505" s="45"/>
      <c r="FOB3505" s="45"/>
      <c r="FOC3505" s="45"/>
      <c r="FOD3505" s="45"/>
      <c r="FOE3505" s="45"/>
      <c r="FOF3505" s="45"/>
      <c r="FOG3505" s="45"/>
      <c r="FOH3505" s="45"/>
      <c r="FOI3505" s="45"/>
      <c r="FOJ3505" s="45"/>
      <c r="FOK3505" s="45"/>
      <c r="FOL3505" s="45"/>
      <c r="FOM3505" s="45"/>
      <c r="FON3505" s="45"/>
      <c r="FOO3505" s="45"/>
      <c r="FOP3505" s="45"/>
      <c r="FOQ3505" s="45"/>
      <c r="FOR3505" s="45"/>
      <c r="FOS3505" s="45"/>
      <c r="FOT3505" s="45"/>
      <c r="FOU3505" s="45"/>
      <c r="FOV3505" s="45"/>
      <c r="FOW3505" s="45"/>
      <c r="FOX3505" s="45"/>
      <c r="FOY3505" s="45"/>
      <c r="FOZ3505" s="45"/>
      <c r="FPA3505" s="45"/>
      <c r="FPB3505" s="45"/>
      <c r="FPC3505" s="45"/>
      <c r="FPD3505" s="45"/>
      <c r="FPE3505" s="45"/>
      <c r="FPF3505" s="45"/>
      <c r="FPG3505" s="45"/>
      <c r="FPH3505" s="45"/>
      <c r="FPI3505" s="45"/>
      <c r="FPJ3505" s="45"/>
      <c r="FPK3505" s="45"/>
      <c r="FPL3505" s="45"/>
      <c r="FPM3505" s="45"/>
      <c r="FPN3505" s="45"/>
      <c r="FPO3505" s="45"/>
      <c r="FPP3505" s="45"/>
      <c r="FPQ3505" s="45"/>
      <c r="FPR3505" s="45"/>
      <c r="FPS3505" s="45"/>
      <c r="FPT3505" s="45"/>
      <c r="FPU3505" s="45"/>
      <c r="FPV3505" s="45"/>
      <c r="FPW3505" s="45"/>
      <c r="FPX3505" s="45"/>
      <c r="FPY3505" s="45"/>
      <c r="FPZ3505" s="45"/>
      <c r="FQA3505" s="45"/>
      <c r="FQB3505" s="45"/>
      <c r="FQC3505" s="45"/>
      <c r="FQD3505" s="45"/>
      <c r="FQE3505" s="45"/>
      <c r="FQF3505" s="45"/>
      <c r="FQG3505" s="45"/>
      <c r="FQH3505" s="45"/>
      <c r="FQI3505" s="45"/>
      <c r="FQJ3505" s="45"/>
      <c r="FQK3505" s="45"/>
      <c r="FQL3505" s="45"/>
      <c r="FQM3505" s="45"/>
      <c r="FQN3505" s="45"/>
      <c r="FQO3505" s="45"/>
      <c r="FQP3505" s="45"/>
      <c r="FQQ3505" s="45"/>
      <c r="FQR3505" s="45"/>
      <c r="FQS3505" s="45"/>
      <c r="FQT3505" s="45"/>
      <c r="FQU3505" s="45"/>
      <c r="FQV3505" s="45"/>
      <c r="FQW3505" s="45"/>
      <c r="FQX3505" s="45"/>
      <c r="FQY3505" s="45"/>
      <c r="FQZ3505" s="45"/>
      <c r="FRA3505" s="45"/>
      <c r="FRB3505" s="45"/>
      <c r="FRC3505" s="45"/>
      <c r="FRD3505" s="45"/>
      <c r="FRE3505" s="45"/>
      <c r="FRF3505" s="45"/>
      <c r="FRG3505" s="45"/>
      <c r="FRH3505" s="45"/>
      <c r="FRI3505" s="45"/>
      <c r="FRJ3505" s="45"/>
      <c r="FRK3505" s="45"/>
      <c r="FRL3505" s="45"/>
      <c r="FRM3505" s="45"/>
      <c r="FRN3505" s="45"/>
      <c r="FRO3505" s="45"/>
      <c r="FRP3505" s="45"/>
      <c r="FRQ3505" s="45"/>
      <c r="FRR3505" s="45"/>
      <c r="FRS3505" s="45"/>
      <c r="FRT3505" s="45"/>
      <c r="FRU3505" s="45"/>
      <c r="FRV3505" s="45"/>
      <c r="FRW3505" s="45"/>
      <c r="FRX3505" s="45"/>
      <c r="FRY3505" s="45"/>
      <c r="FRZ3505" s="45"/>
      <c r="FSA3505" s="45"/>
      <c r="FSB3505" s="45"/>
      <c r="FSC3505" s="45"/>
      <c r="FSD3505" s="45"/>
      <c r="FSE3505" s="45"/>
      <c r="FSF3505" s="45"/>
      <c r="FSG3505" s="45"/>
      <c r="FSH3505" s="45"/>
      <c r="FSI3505" s="45"/>
      <c r="FSJ3505" s="45"/>
      <c r="FSK3505" s="45"/>
      <c r="FSL3505" s="45"/>
      <c r="FSM3505" s="45"/>
      <c r="FSN3505" s="45"/>
      <c r="FSO3505" s="45"/>
      <c r="FSP3505" s="45"/>
      <c r="FSQ3505" s="45"/>
      <c r="FSR3505" s="45"/>
      <c r="FSS3505" s="45"/>
      <c r="FST3505" s="45"/>
      <c r="FSU3505" s="45"/>
      <c r="FSV3505" s="45"/>
      <c r="FSW3505" s="45"/>
      <c r="FSX3505" s="45"/>
      <c r="FSY3505" s="45"/>
      <c r="FSZ3505" s="45"/>
      <c r="FTA3505" s="45"/>
      <c r="FTB3505" s="45"/>
      <c r="FTC3505" s="45"/>
      <c r="FTD3505" s="45"/>
      <c r="FTE3505" s="45"/>
      <c r="FTF3505" s="45"/>
      <c r="FTG3505" s="45"/>
      <c r="FTH3505" s="45"/>
      <c r="FTI3505" s="45"/>
      <c r="FTJ3505" s="45"/>
      <c r="FTK3505" s="45"/>
      <c r="FTL3505" s="45"/>
      <c r="FTM3505" s="45"/>
      <c r="FTN3505" s="45"/>
      <c r="FTO3505" s="45"/>
      <c r="FTP3505" s="45"/>
      <c r="FTQ3505" s="45"/>
      <c r="FTR3505" s="45"/>
      <c r="FTS3505" s="45"/>
      <c r="FTT3505" s="45"/>
      <c r="FTU3505" s="45"/>
      <c r="FTV3505" s="45"/>
      <c r="FTW3505" s="45"/>
      <c r="FTX3505" s="45"/>
      <c r="FTY3505" s="45"/>
      <c r="FTZ3505" s="45"/>
      <c r="FUA3505" s="45"/>
      <c r="FUB3505" s="45"/>
      <c r="FUC3505" s="45"/>
      <c r="FUD3505" s="45"/>
      <c r="FUE3505" s="45"/>
      <c r="FUF3505" s="45"/>
      <c r="FUG3505" s="45"/>
      <c r="FUH3505" s="45"/>
      <c r="FUI3505" s="45"/>
      <c r="FUJ3505" s="45"/>
      <c r="FUK3505" s="45"/>
      <c r="FUL3505" s="45"/>
      <c r="FUM3505" s="45"/>
      <c r="FUN3505" s="45"/>
      <c r="FUO3505" s="45"/>
      <c r="FUP3505" s="45"/>
      <c r="FUQ3505" s="45"/>
      <c r="FUR3505" s="45"/>
      <c r="FUS3505" s="45"/>
      <c r="FUT3505" s="45"/>
      <c r="FUU3505" s="45"/>
      <c r="FUV3505" s="45"/>
      <c r="FUW3505" s="45"/>
      <c r="FUX3505" s="45"/>
      <c r="FUY3505" s="45"/>
      <c r="FUZ3505" s="45"/>
      <c r="FVA3505" s="45"/>
      <c r="FVB3505" s="45"/>
      <c r="FVC3505" s="45"/>
      <c r="FVD3505" s="45"/>
      <c r="FVE3505" s="45"/>
      <c r="FVF3505" s="45"/>
      <c r="FVG3505" s="45"/>
      <c r="FVH3505" s="45"/>
      <c r="FVI3505" s="45"/>
      <c r="FVJ3505" s="45"/>
      <c r="FVK3505" s="45"/>
      <c r="FVL3505" s="45"/>
      <c r="FVM3505" s="45"/>
      <c r="FVN3505" s="45"/>
      <c r="FVO3505" s="45"/>
      <c r="FVP3505" s="45"/>
      <c r="FVQ3505" s="45"/>
      <c r="FVR3505" s="45"/>
      <c r="FVS3505" s="45"/>
      <c r="FVT3505" s="45"/>
      <c r="FVU3505" s="45"/>
      <c r="FVV3505" s="45"/>
      <c r="FVW3505" s="45"/>
      <c r="FVX3505" s="45"/>
      <c r="FVY3505" s="45"/>
      <c r="FVZ3505" s="45"/>
      <c r="FWA3505" s="45"/>
      <c r="FWB3505" s="45"/>
      <c r="FWC3505" s="45"/>
      <c r="FWD3505" s="45"/>
      <c r="FWE3505" s="45"/>
      <c r="FWF3505" s="45"/>
      <c r="FWG3505" s="45"/>
      <c r="FWH3505" s="45"/>
      <c r="FWI3505" s="45"/>
      <c r="FWJ3505" s="45"/>
      <c r="FWK3505" s="45"/>
      <c r="FWL3505" s="45"/>
      <c r="FWM3505" s="45"/>
      <c r="FWN3505" s="45"/>
      <c r="FWO3505" s="45"/>
      <c r="FWP3505" s="45"/>
      <c r="FWQ3505" s="45"/>
      <c r="FWR3505" s="45"/>
      <c r="FWS3505" s="45"/>
      <c r="FWT3505" s="45"/>
      <c r="FWU3505" s="45"/>
      <c r="FWV3505" s="45"/>
      <c r="FWW3505" s="45"/>
      <c r="FWX3505" s="45"/>
      <c r="FWY3505" s="45"/>
      <c r="FWZ3505" s="45"/>
      <c r="FXA3505" s="45"/>
      <c r="FXB3505" s="45"/>
      <c r="FXC3505" s="45"/>
      <c r="FXD3505" s="45"/>
      <c r="FXE3505" s="45"/>
      <c r="FXF3505" s="45"/>
      <c r="FXG3505" s="45"/>
      <c r="FXH3505" s="45"/>
      <c r="FXI3505" s="45"/>
      <c r="FXJ3505" s="45"/>
      <c r="FXK3505" s="45"/>
      <c r="FXL3505" s="45"/>
      <c r="FXM3505" s="45"/>
      <c r="FXN3505" s="45"/>
      <c r="FXO3505" s="45"/>
      <c r="FXP3505" s="45"/>
      <c r="FXQ3505" s="45"/>
      <c r="FXR3505" s="45"/>
      <c r="FXS3505" s="45"/>
      <c r="FXT3505" s="45"/>
      <c r="FXU3505" s="45"/>
      <c r="FXV3505" s="45"/>
      <c r="FXW3505" s="45"/>
      <c r="FXX3505" s="45"/>
      <c r="FXY3505" s="45"/>
      <c r="FXZ3505" s="45"/>
      <c r="FYA3505" s="45"/>
      <c r="FYB3505" s="45"/>
      <c r="FYC3505" s="45"/>
      <c r="FYD3505" s="45"/>
      <c r="FYE3505" s="45"/>
      <c r="FYF3505" s="45"/>
      <c r="FYG3505" s="45"/>
      <c r="FYH3505" s="45"/>
      <c r="FYI3505" s="45"/>
      <c r="FYJ3505" s="45"/>
      <c r="FYK3505" s="45"/>
      <c r="FYL3505" s="45"/>
      <c r="FYM3505" s="45"/>
      <c r="FYN3505" s="45"/>
      <c r="FYO3505" s="45"/>
      <c r="FYP3505" s="45"/>
      <c r="FYQ3505" s="45"/>
      <c r="FYR3505" s="45"/>
      <c r="FYS3505" s="45"/>
      <c r="FYT3505" s="45"/>
      <c r="FYU3505" s="45"/>
      <c r="FYV3505" s="45"/>
      <c r="FYW3505" s="45"/>
      <c r="FYX3505" s="45"/>
      <c r="FYY3505" s="45"/>
      <c r="FYZ3505" s="45"/>
      <c r="FZA3505" s="45"/>
      <c r="FZB3505" s="45"/>
      <c r="FZC3505" s="45"/>
      <c r="FZD3505" s="45"/>
      <c r="FZE3505" s="45"/>
      <c r="FZF3505" s="45"/>
      <c r="FZG3505" s="45"/>
      <c r="FZH3505" s="45"/>
      <c r="FZI3505" s="45"/>
      <c r="FZJ3505" s="45"/>
      <c r="FZK3505" s="45"/>
      <c r="FZL3505" s="45"/>
      <c r="FZM3505" s="45"/>
      <c r="FZN3505" s="45"/>
      <c r="FZO3505" s="45"/>
      <c r="FZP3505" s="45"/>
      <c r="FZQ3505" s="45"/>
      <c r="FZR3505" s="45"/>
      <c r="FZS3505" s="45"/>
      <c r="FZT3505" s="45"/>
      <c r="FZU3505" s="45"/>
      <c r="FZV3505" s="45"/>
      <c r="FZW3505" s="45"/>
      <c r="FZX3505" s="45"/>
      <c r="FZY3505" s="45"/>
      <c r="FZZ3505" s="45"/>
      <c r="GAA3505" s="45"/>
      <c r="GAB3505" s="45"/>
      <c r="GAC3505" s="45"/>
      <c r="GAD3505" s="45"/>
      <c r="GAE3505" s="45"/>
      <c r="GAF3505" s="45"/>
      <c r="GAG3505" s="45"/>
      <c r="GAH3505" s="45"/>
      <c r="GAI3505" s="45"/>
      <c r="GAJ3505" s="45"/>
      <c r="GAK3505" s="45"/>
      <c r="GAL3505" s="45"/>
      <c r="GAM3505" s="45"/>
      <c r="GAN3505" s="45"/>
      <c r="GAO3505" s="45"/>
      <c r="GAP3505" s="45"/>
      <c r="GAQ3505" s="45"/>
      <c r="GAR3505" s="45"/>
      <c r="GAS3505" s="45"/>
      <c r="GAT3505" s="45"/>
      <c r="GAU3505" s="45"/>
      <c r="GAV3505" s="45"/>
      <c r="GAW3505" s="45"/>
      <c r="GAX3505" s="45"/>
      <c r="GAY3505" s="45"/>
      <c r="GAZ3505" s="45"/>
      <c r="GBA3505" s="45"/>
      <c r="GBB3505" s="45"/>
      <c r="GBC3505" s="45"/>
      <c r="GBD3505" s="45"/>
      <c r="GBE3505" s="45"/>
      <c r="GBF3505" s="45"/>
      <c r="GBG3505" s="45"/>
      <c r="GBH3505" s="45"/>
      <c r="GBI3505" s="45"/>
      <c r="GBJ3505" s="45"/>
      <c r="GBK3505" s="45"/>
      <c r="GBL3505" s="45"/>
      <c r="GBM3505" s="45"/>
      <c r="GBN3505" s="45"/>
      <c r="GBO3505" s="45"/>
      <c r="GBP3505" s="45"/>
      <c r="GBQ3505" s="45"/>
      <c r="GBR3505" s="45"/>
      <c r="GBS3505" s="45"/>
      <c r="GBT3505" s="45"/>
      <c r="GBU3505" s="45"/>
      <c r="GBV3505" s="45"/>
      <c r="GBW3505" s="45"/>
      <c r="GBX3505" s="45"/>
      <c r="GBY3505" s="45"/>
      <c r="GBZ3505" s="45"/>
      <c r="GCA3505" s="45"/>
      <c r="GCB3505" s="45"/>
      <c r="GCC3505" s="45"/>
      <c r="GCD3505" s="45"/>
      <c r="GCE3505" s="45"/>
      <c r="GCF3505" s="45"/>
      <c r="GCG3505" s="45"/>
      <c r="GCH3505" s="45"/>
      <c r="GCI3505" s="45"/>
      <c r="GCJ3505" s="45"/>
      <c r="GCK3505" s="45"/>
      <c r="GCL3505" s="45"/>
      <c r="GCM3505" s="45"/>
      <c r="GCN3505" s="45"/>
      <c r="GCO3505" s="45"/>
      <c r="GCP3505" s="45"/>
      <c r="GCQ3505" s="45"/>
      <c r="GCR3505" s="45"/>
      <c r="GCS3505" s="45"/>
      <c r="GCT3505" s="45"/>
      <c r="GCU3505" s="45"/>
      <c r="GCV3505" s="45"/>
      <c r="GCW3505" s="45"/>
      <c r="GCX3505" s="45"/>
      <c r="GCY3505" s="45"/>
      <c r="GCZ3505" s="45"/>
      <c r="GDA3505" s="45"/>
      <c r="GDB3505" s="45"/>
      <c r="GDC3505" s="45"/>
      <c r="GDD3505" s="45"/>
      <c r="GDE3505" s="45"/>
      <c r="GDF3505" s="45"/>
      <c r="GDG3505" s="45"/>
      <c r="GDH3505" s="45"/>
      <c r="GDI3505" s="45"/>
      <c r="GDJ3505" s="45"/>
      <c r="GDK3505" s="45"/>
      <c r="GDL3505" s="45"/>
      <c r="GDM3505" s="45"/>
      <c r="GDN3505" s="45"/>
      <c r="GDO3505" s="45"/>
      <c r="GDP3505" s="45"/>
      <c r="GDQ3505" s="45"/>
      <c r="GDR3505" s="45"/>
      <c r="GDS3505" s="45"/>
      <c r="GDT3505" s="45"/>
      <c r="GDU3505" s="45"/>
      <c r="GDV3505" s="45"/>
      <c r="GDW3505" s="45"/>
      <c r="GDX3505" s="45"/>
      <c r="GDY3505" s="45"/>
      <c r="GDZ3505" s="45"/>
      <c r="GEA3505" s="45"/>
      <c r="GEB3505" s="45"/>
      <c r="GEC3505" s="45"/>
      <c r="GED3505" s="45"/>
      <c r="GEE3505" s="45"/>
      <c r="GEF3505" s="45"/>
      <c r="GEG3505" s="45"/>
      <c r="GEH3505" s="45"/>
      <c r="GEI3505" s="45"/>
      <c r="GEJ3505" s="45"/>
      <c r="GEK3505" s="45"/>
      <c r="GEL3505" s="45"/>
      <c r="GEM3505" s="45"/>
      <c r="GEN3505" s="45"/>
      <c r="GEO3505" s="45"/>
      <c r="GEP3505" s="45"/>
      <c r="GEQ3505" s="45"/>
      <c r="GER3505" s="45"/>
      <c r="GES3505" s="45"/>
      <c r="GET3505" s="45"/>
      <c r="GEU3505" s="45"/>
      <c r="GEV3505" s="45"/>
      <c r="GEW3505" s="45"/>
      <c r="GEX3505" s="45"/>
      <c r="GEY3505" s="45"/>
      <c r="GEZ3505" s="45"/>
      <c r="GFA3505" s="45"/>
      <c r="GFB3505" s="45"/>
      <c r="GFC3505" s="45"/>
      <c r="GFD3505" s="45"/>
      <c r="GFE3505" s="45"/>
      <c r="GFF3505" s="45"/>
      <c r="GFG3505" s="45"/>
      <c r="GFH3505" s="45"/>
      <c r="GFI3505" s="45"/>
      <c r="GFJ3505" s="45"/>
      <c r="GFK3505" s="45"/>
      <c r="GFL3505" s="45"/>
      <c r="GFM3505" s="45"/>
      <c r="GFN3505" s="45"/>
      <c r="GFO3505" s="45"/>
      <c r="GFP3505" s="45"/>
      <c r="GFQ3505" s="45"/>
      <c r="GFR3505" s="45"/>
      <c r="GFS3505" s="45"/>
      <c r="GFT3505" s="45"/>
      <c r="GFU3505" s="45"/>
      <c r="GFV3505" s="45"/>
      <c r="GFW3505" s="45"/>
      <c r="GFX3505" s="45"/>
      <c r="GFY3505" s="45"/>
      <c r="GFZ3505" s="45"/>
      <c r="GGA3505" s="45"/>
      <c r="GGB3505" s="45"/>
      <c r="GGC3505" s="45"/>
      <c r="GGD3505" s="45"/>
      <c r="GGE3505" s="45"/>
      <c r="GGF3505" s="45"/>
      <c r="GGG3505" s="45"/>
      <c r="GGH3505" s="45"/>
      <c r="GGI3505" s="45"/>
      <c r="GGJ3505" s="45"/>
      <c r="GGK3505" s="45"/>
      <c r="GGL3505" s="45"/>
      <c r="GGM3505" s="45"/>
      <c r="GGN3505" s="45"/>
      <c r="GGO3505" s="45"/>
      <c r="GGP3505" s="45"/>
      <c r="GGQ3505" s="45"/>
      <c r="GGR3505" s="45"/>
      <c r="GGS3505" s="45"/>
      <c r="GGT3505" s="45"/>
      <c r="GGU3505" s="45"/>
      <c r="GGV3505" s="45"/>
      <c r="GGW3505" s="45"/>
      <c r="GGX3505" s="45"/>
      <c r="GGY3505" s="45"/>
      <c r="GGZ3505" s="45"/>
      <c r="GHA3505" s="45"/>
      <c r="GHB3505" s="45"/>
      <c r="GHC3505" s="45"/>
      <c r="GHD3505" s="45"/>
      <c r="GHE3505" s="45"/>
      <c r="GHF3505" s="45"/>
      <c r="GHG3505" s="45"/>
      <c r="GHH3505" s="45"/>
      <c r="GHI3505" s="45"/>
      <c r="GHJ3505" s="45"/>
      <c r="GHK3505" s="45"/>
      <c r="GHL3505" s="45"/>
      <c r="GHM3505" s="45"/>
      <c r="GHN3505" s="45"/>
      <c r="GHO3505" s="45"/>
      <c r="GHP3505" s="45"/>
      <c r="GHQ3505" s="45"/>
      <c r="GHR3505" s="45"/>
      <c r="GHS3505" s="45"/>
      <c r="GHT3505" s="45"/>
      <c r="GHU3505" s="45"/>
      <c r="GHV3505" s="45"/>
      <c r="GHW3505" s="45"/>
      <c r="GHX3505" s="45"/>
      <c r="GHY3505" s="45"/>
      <c r="GHZ3505" s="45"/>
      <c r="GIA3505" s="45"/>
      <c r="GIB3505" s="45"/>
      <c r="GIC3505" s="45"/>
      <c r="GID3505" s="45"/>
      <c r="GIE3505" s="45"/>
      <c r="GIF3505" s="45"/>
      <c r="GIG3505" s="45"/>
      <c r="GIH3505" s="45"/>
      <c r="GII3505" s="45"/>
      <c r="GIJ3505" s="45"/>
      <c r="GIK3505" s="45"/>
      <c r="GIL3505" s="45"/>
      <c r="GIM3505" s="45"/>
      <c r="GIN3505" s="45"/>
      <c r="GIO3505" s="45"/>
      <c r="GIP3505" s="45"/>
      <c r="GIQ3505" s="45"/>
      <c r="GIR3505" s="45"/>
      <c r="GIS3505" s="45"/>
      <c r="GIT3505" s="45"/>
      <c r="GIU3505" s="45"/>
      <c r="GIV3505" s="45"/>
      <c r="GIW3505" s="45"/>
      <c r="GIX3505" s="45"/>
      <c r="GIY3505" s="45"/>
      <c r="GIZ3505" s="45"/>
      <c r="GJA3505" s="45"/>
      <c r="GJB3505" s="45"/>
      <c r="GJC3505" s="45"/>
      <c r="GJD3505" s="45"/>
      <c r="GJE3505" s="45"/>
      <c r="GJF3505" s="45"/>
      <c r="GJG3505" s="45"/>
      <c r="GJH3505" s="45"/>
      <c r="GJI3505" s="45"/>
      <c r="GJJ3505" s="45"/>
      <c r="GJK3505" s="45"/>
      <c r="GJL3505" s="45"/>
      <c r="GJM3505" s="45"/>
      <c r="GJN3505" s="45"/>
      <c r="GJO3505" s="45"/>
      <c r="GJP3505" s="45"/>
      <c r="GJQ3505" s="45"/>
      <c r="GJR3505" s="45"/>
      <c r="GJS3505" s="45"/>
      <c r="GJT3505" s="45"/>
      <c r="GJU3505" s="45"/>
      <c r="GJV3505" s="45"/>
      <c r="GJW3505" s="45"/>
      <c r="GJX3505" s="45"/>
      <c r="GJY3505" s="45"/>
      <c r="GJZ3505" s="45"/>
      <c r="GKA3505" s="45"/>
      <c r="GKB3505" s="45"/>
      <c r="GKC3505" s="45"/>
      <c r="GKD3505" s="45"/>
      <c r="GKE3505" s="45"/>
      <c r="GKF3505" s="45"/>
      <c r="GKG3505" s="45"/>
      <c r="GKH3505" s="45"/>
      <c r="GKI3505" s="45"/>
      <c r="GKJ3505" s="45"/>
      <c r="GKK3505" s="45"/>
      <c r="GKL3505" s="45"/>
      <c r="GKM3505" s="45"/>
      <c r="GKN3505" s="45"/>
      <c r="GKO3505" s="45"/>
      <c r="GKP3505" s="45"/>
      <c r="GKQ3505" s="45"/>
      <c r="GKR3505" s="45"/>
      <c r="GKS3505" s="45"/>
      <c r="GKT3505" s="45"/>
      <c r="GKU3505" s="45"/>
      <c r="GKV3505" s="45"/>
      <c r="GKW3505" s="45"/>
      <c r="GKX3505" s="45"/>
      <c r="GKY3505" s="45"/>
      <c r="GKZ3505" s="45"/>
      <c r="GLA3505" s="45"/>
      <c r="GLB3505" s="45"/>
      <c r="GLC3505" s="45"/>
      <c r="GLD3505" s="45"/>
      <c r="GLE3505" s="45"/>
      <c r="GLF3505" s="45"/>
      <c r="GLG3505" s="45"/>
      <c r="GLH3505" s="45"/>
      <c r="GLI3505" s="45"/>
      <c r="GLJ3505" s="45"/>
      <c r="GLK3505" s="45"/>
      <c r="GLL3505" s="45"/>
      <c r="GLM3505" s="45"/>
      <c r="GLN3505" s="45"/>
      <c r="GLO3505" s="45"/>
      <c r="GLP3505" s="45"/>
      <c r="GLQ3505" s="45"/>
      <c r="GLR3505" s="45"/>
      <c r="GLS3505" s="45"/>
      <c r="GLT3505" s="45"/>
      <c r="GLU3505" s="45"/>
      <c r="GLV3505" s="45"/>
      <c r="GLW3505" s="45"/>
      <c r="GLX3505" s="45"/>
      <c r="GLY3505" s="45"/>
      <c r="GLZ3505" s="45"/>
      <c r="GMA3505" s="45"/>
      <c r="GMB3505" s="45"/>
      <c r="GMC3505" s="45"/>
      <c r="GMD3505" s="45"/>
      <c r="GME3505" s="45"/>
      <c r="GMF3505" s="45"/>
      <c r="GMG3505" s="45"/>
      <c r="GMH3505" s="45"/>
      <c r="GMI3505" s="45"/>
      <c r="GMJ3505" s="45"/>
      <c r="GMK3505" s="45"/>
      <c r="GML3505" s="45"/>
      <c r="GMM3505" s="45"/>
      <c r="GMN3505" s="45"/>
      <c r="GMO3505" s="45"/>
      <c r="GMP3505" s="45"/>
      <c r="GMQ3505" s="45"/>
      <c r="GMR3505" s="45"/>
      <c r="GMS3505" s="45"/>
      <c r="GMT3505" s="45"/>
      <c r="GMU3505" s="45"/>
      <c r="GMV3505" s="45"/>
      <c r="GMW3505" s="45"/>
      <c r="GMX3505" s="45"/>
      <c r="GMY3505" s="45"/>
      <c r="GMZ3505" s="45"/>
      <c r="GNA3505" s="45"/>
      <c r="GNB3505" s="45"/>
      <c r="GNC3505" s="45"/>
      <c r="GND3505" s="45"/>
      <c r="GNE3505" s="45"/>
      <c r="GNF3505" s="45"/>
      <c r="GNG3505" s="45"/>
      <c r="GNH3505" s="45"/>
      <c r="GNI3505" s="45"/>
      <c r="GNJ3505" s="45"/>
      <c r="GNK3505" s="45"/>
      <c r="GNL3505" s="45"/>
      <c r="GNM3505" s="45"/>
      <c r="GNN3505" s="45"/>
      <c r="GNO3505" s="45"/>
      <c r="GNP3505" s="45"/>
      <c r="GNQ3505" s="45"/>
      <c r="GNR3505" s="45"/>
      <c r="GNS3505" s="45"/>
      <c r="GNT3505" s="45"/>
      <c r="GNU3505" s="45"/>
      <c r="GNV3505" s="45"/>
      <c r="GNW3505" s="45"/>
      <c r="GNX3505" s="45"/>
      <c r="GNY3505" s="45"/>
      <c r="GNZ3505" s="45"/>
      <c r="GOA3505" s="45"/>
      <c r="GOB3505" s="45"/>
      <c r="GOC3505" s="45"/>
      <c r="GOD3505" s="45"/>
      <c r="GOE3505" s="45"/>
      <c r="GOF3505" s="45"/>
      <c r="GOG3505" s="45"/>
      <c r="GOH3505" s="45"/>
      <c r="GOI3505" s="45"/>
      <c r="GOJ3505" s="45"/>
      <c r="GOK3505" s="45"/>
      <c r="GOL3505" s="45"/>
      <c r="GOM3505" s="45"/>
      <c r="GON3505" s="45"/>
      <c r="GOO3505" s="45"/>
      <c r="GOP3505" s="45"/>
      <c r="GOQ3505" s="45"/>
      <c r="GOR3505" s="45"/>
      <c r="GOS3505" s="45"/>
      <c r="GOT3505" s="45"/>
      <c r="GOU3505" s="45"/>
      <c r="GOV3505" s="45"/>
      <c r="GOW3505" s="45"/>
      <c r="GOX3505" s="45"/>
      <c r="GOY3505" s="45"/>
      <c r="GOZ3505" s="45"/>
      <c r="GPA3505" s="45"/>
      <c r="GPB3505" s="45"/>
      <c r="GPC3505" s="45"/>
      <c r="GPD3505" s="45"/>
      <c r="GPE3505" s="45"/>
      <c r="GPF3505" s="45"/>
      <c r="GPG3505" s="45"/>
      <c r="GPH3505" s="45"/>
      <c r="GPI3505" s="45"/>
      <c r="GPJ3505" s="45"/>
      <c r="GPK3505" s="45"/>
      <c r="GPL3505" s="45"/>
      <c r="GPM3505" s="45"/>
      <c r="GPN3505" s="45"/>
      <c r="GPO3505" s="45"/>
      <c r="GPP3505" s="45"/>
      <c r="GPQ3505" s="45"/>
      <c r="GPR3505" s="45"/>
      <c r="GPS3505" s="45"/>
      <c r="GPT3505" s="45"/>
      <c r="GPU3505" s="45"/>
      <c r="GPV3505" s="45"/>
      <c r="GPW3505" s="45"/>
      <c r="GPX3505" s="45"/>
      <c r="GPY3505" s="45"/>
      <c r="GPZ3505" s="45"/>
      <c r="GQA3505" s="45"/>
      <c r="GQB3505" s="45"/>
      <c r="GQC3505" s="45"/>
      <c r="GQD3505" s="45"/>
      <c r="GQE3505" s="45"/>
      <c r="GQF3505" s="45"/>
      <c r="GQG3505" s="45"/>
      <c r="GQH3505" s="45"/>
      <c r="GQI3505" s="45"/>
      <c r="GQJ3505" s="45"/>
      <c r="GQK3505" s="45"/>
      <c r="GQL3505" s="45"/>
      <c r="GQM3505" s="45"/>
      <c r="GQN3505" s="45"/>
      <c r="GQO3505" s="45"/>
      <c r="GQP3505" s="45"/>
      <c r="GQQ3505" s="45"/>
      <c r="GQR3505" s="45"/>
      <c r="GQS3505" s="45"/>
      <c r="GQT3505" s="45"/>
      <c r="GQU3505" s="45"/>
      <c r="GQV3505" s="45"/>
      <c r="GQW3505" s="45"/>
      <c r="GQX3505" s="45"/>
      <c r="GQY3505" s="45"/>
      <c r="GQZ3505" s="45"/>
      <c r="GRA3505" s="45"/>
      <c r="GRB3505" s="45"/>
      <c r="GRC3505" s="45"/>
      <c r="GRD3505" s="45"/>
      <c r="GRE3505" s="45"/>
      <c r="GRF3505" s="45"/>
      <c r="GRG3505" s="45"/>
      <c r="GRH3505" s="45"/>
      <c r="GRI3505" s="45"/>
      <c r="GRJ3505" s="45"/>
      <c r="GRK3505" s="45"/>
      <c r="GRL3505" s="45"/>
      <c r="GRM3505" s="45"/>
      <c r="GRN3505" s="45"/>
      <c r="GRO3505" s="45"/>
      <c r="GRP3505" s="45"/>
      <c r="GRQ3505" s="45"/>
      <c r="GRR3505" s="45"/>
      <c r="GRS3505" s="45"/>
      <c r="GRT3505" s="45"/>
      <c r="GRU3505" s="45"/>
      <c r="GRV3505" s="45"/>
      <c r="GRW3505" s="45"/>
      <c r="GRX3505" s="45"/>
      <c r="GRY3505" s="45"/>
      <c r="GRZ3505" s="45"/>
      <c r="GSA3505" s="45"/>
      <c r="GSB3505" s="45"/>
      <c r="GSC3505" s="45"/>
      <c r="GSD3505" s="45"/>
      <c r="GSE3505" s="45"/>
      <c r="GSF3505" s="45"/>
      <c r="GSG3505" s="45"/>
      <c r="GSH3505" s="45"/>
      <c r="GSI3505" s="45"/>
      <c r="GSJ3505" s="45"/>
      <c r="GSK3505" s="45"/>
      <c r="GSL3505" s="45"/>
      <c r="GSM3505" s="45"/>
      <c r="GSN3505" s="45"/>
      <c r="GSO3505" s="45"/>
      <c r="GSP3505" s="45"/>
      <c r="GSQ3505" s="45"/>
      <c r="GSR3505" s="45"/>
      <c r="GSS3505" s="45"/>
      <c r="GST3505" s="45"/>
      <c r="GSU3505" s="45"/>
      <c r="GSV3505" s="45"/>
      <c r="GSW3505" s="45"/>
      <c r="GSX3505" s="45"/>
      <c r="GSY3505" s="45"/>
      <c r="GSZ3505" s="45"/>
      <c r="GTA3505" s="45"/>
      <c r="GTB3505" s="45"/>
      <c r="GTC3505" s="45"/>
      <c r="GTD3505" s="45"/>
      <c r="GTE3505" s="45"/>
      <c r="GTF3505" s="45"/>
      <c r="GTG3505" s="45"/>
      <c r="GTH3505" s="45"/>
      <c r="GTI3505" s="45"/>
      <c r="GTJ3505" s="45"/>
      <c r="GTK3505" s="45"/>
      <c r="GTL3505" s="45"/>
      <c r="GTM3505" s="45"/>
      <c r="GTN3505" s="45"/>
      <c r="GTO3505" s="45"/>
      <c r="GTP3505" s="45"/>
      <c r="GTQ3505" s="45"/>
      <c r="GTR3505" s="45"/>
      <c r="GTS3505" s="45"/>
      <c r="GTT3505" s="45"/>
      <c r="GTU3505" s="45"/>
      <c r="GTV3505" s="45"/>
      <c r="GTW3505" s="45"/>
      <c r="GTX3505" s="45"/>
      <c r="GTY3505" s="45"/>
      <c r="GTZ3505" s="45"/>
      <c r="GUA3505" s="45"/>
      <c r="GUB3505" s="45"/>
      <c r="GUC3505" s="45"/>
      <c r="GUD3505" s="45"/>
      <c r="GUE3505" s="45"/>
      <c r="GUF3505" s="45"/>
      <c r="GUG3505" s="45"/>
      <c r="GUH3505" s="45"/>
      <c r="GUI3505" s="45"/>
      <c r="GUJ3505" s="45"/>
      <c r="GUK3505" s="45"/>
      <c r="GUL3505" s="45"/>
      <c r="GUM3505" s="45"/>
      <c r="GUN3505" s="45"/>
      <c r="GUO3505" s="45"/>
      <c r="GUP3505" s="45"/>
      <c r="GUQ3505" s="45"/>
      <c r="GUR3505" s="45"/>
      <c r="GUS3505" s="45"/>
      <c r="GUT3505" s="45"/>
      <c r="GUU3505" s="45"/>
      <c r="GUV3505" s="45"/>
      <c r="GUW3505" s="45"/>
      <c r="GUX3505" s="45"/>
      <c r="GUY3505" s="45"/>
      <c r="GUZ3505" s="45"/>
      <c r="GVA3505" s="45"/>
      <c r="GVB3505" s="45"/>
      <c r="GVC3505" s="45"/>
      <c r="GVD3505" s="45"/>
      <c r="GVE3505" s="45"/>
      <c r="GVF3505" s="45"/>
      <c r="GVG3505" s="45"/>
      <c r="GVH3505" s="45"/>
      <c r="GVI3505" s="45"/>
      <c r="GVJ3505" s="45"/>
      <c r="GVK3505" s="45"/>
      <c r="GVL3505" s="45"/>
      <c r="GVM3505" s="45"/>
      <c r="GVN3505" s="45"/>
      <c r="GVO3505" s="45"/>
      <c r="GVP3505" s="45"/>
      <c r="GVQ3505" s="45"/>
      <c r="GVR3505" s="45"/>
      <c r="GVS3505" s="45"/>
      <c r="GVT3505" s="45"/>
      <c r="GVU3505" s="45"/>
      <c r="GVV3505" s="45"/>
      <c r="GVW3505" s="45"/>
      <c r="GVX3505" s="45"/>
      <c r="GVY3505" s="45"/>
      <c r="GVZ3505" s="45"/>
      <c r="GWA3505" s="45"/>
      <c r="GWB3505" s="45"/>
      <c r="GWC3505" s="45"/>
      <c r="GWD3505" s="45"/>
      <c r="GWE3505" s="45"/>
      <c r="GWF3505" s="45"/>
      <c r="GWG3505" s="45"/>
      <c r="GWH3505" s="45"/>
      <c r="GWI3505" s="45"/>
      <c r="GWJ3505" s="45"/>
      <c r="GWK3505" s="45"/>
      <c r="GWL3505" s="45"/>
      <c r="GWM3505" s="45"/>
      <c r="GWN3505" s="45"/>
      <c r="GWO3505" s="45"/>
      <c r="GWP3505" s="45"/>
      <c r="GWQ3505" s="45"/>
      <c r="GWR3505" s="45"/>
      <c r="GWS3505" s="45"/>
      <c r="GWT3505" s="45"/>
      <c r="GWU3505" s="45"/>
      <c r="GWV3505" s="45"/>
      <c r="GWW3505" s="45"/>
      <c r="GWX3505" s="45"/>
      <c r="GWY3505" s="45"/>
      <c r="GWZ3505" s="45"/>
      <c r="GXA3505" s="45"/>
      <c r="GXB3505" s="45"/>
      <c r="GXC3505" s="45"/>
      <c r="GXD3505" s="45"/>
      <c r="GXE3505" s="45"/>
      <c r="GXF3505" s="45"/>
      <c r="GXG3505" s="45"/>
      <c r="GXH3505" s="45"/>
      <c r="GXI3505" s="45"/>
      <c r="GXJ3505" s="45"/>
      <c r="GXK3505" s="45"/>
      <c r="GXL3505" s="45"/>
      <c r="GXM3505" s="45"/>
      <c r="GXN3505" s="45"/>
      <c r="GXO3505" s="45"/>
      <c r="GXP3505" s="45"/>
      <c r="GXQ3505" s="45"/>
      <c r="GXR3505" s="45"/>
      <c r="GXS3505" s="45"/>
      <c r="GXT3505" s="45"/>
      <c r="GXU3505" s="45"/>
      <c r="GXV3505" s="45"/>
      <c r="GXW3505" s="45"/>
      <c r="GXX3505" s="45"/>
      <c r="GXY3505" s="45"/>
      <c r="GXZ3505" s="45"/>
      <c r="GYA3505" s="45"/>
      <c r="GYB3505" s="45"/>
      <c r="GYC3505" s="45"/>
      <c r="GYD3505" s="45"/>
      <c r="GYE3505" s="45"/>
      <c r="GYF3505" s="45"/>
      <c r="GYG3505" s="45"/>
      <c r="GYH3505" s="45"/>
      <c r="GYI3505" s="45"/>
      <c r="GYJ3505" s="45"/>
      <c r="GYK3505" s="45"/>
      <c r="GYL3505" s="45"/>
      <c r="GYM3505" s="45"/>
      <c r="GYN3505" s="45"/>
      <c r="GYO3505" s="45"/>
      <c r="GYP3505" s="45"/>
      <c r="GYQ3505" s="45"/>
      <c r="GYR3505" s="45"/>
      <c r="GYS3505" s="45"/>
      <c r="GYT3505" s="45"/>
      <c r="GYU3505" s="45"/>
      <c r="GYV3505" s="45"/>
      <c r="GYW3505" s="45"/>
      <c r="GYX3505" s="45"/>
      <c r="GYY3505" s="45"/>
      <c r="GYZ3505" s="45"/>
      <c r="GZA3505" s="45"/>
      <c r="GZB3505" s="45"/>
      <c r="GZC3505" s="45"/>
      <c r="GZD3505" s="45"/>
      <c r="GZE3505" s="45"/>
      <c r="GZF3505" s="45"/>
      <c r="GZG3505" s="45"/>
      <c r="GZH3505" s="45"/>
      <c r="GZI3505" s="45"/>
      <c r="GZJ3505" s="45"/>
      <c r="GZK3505" s="45"/>
      <c r="GZL3505" s="45"/>
      <c r="GZM3505" s="45"/>
      <c r="GZN3505" s="45"/>
      <c r="GZO3505" s="45"/>
      <c r="GZP3505" s="45"/>
      <c r="GZQ3505" s="45"/>
      <c r="GZR3505" s="45"/>
      <c r="GZS3505" s="45"/>
      <c r="GZT3505" s="45"/>
      <c r="GZU3505" s="45"/>
      <c r="GZV3505" s="45"/>
      <c r="GZW3505" s="45"/>
      <c r="GZX3505" s="45"/>
      <c r="GZY3505" s="45"/>
      <c r="GZZ3505" s="45"/>
      <c r="HAA3505" s="45"/>
      <c r="HAB3505" s="45"/>
      <c r="HAC3505" s="45"/>
      <c r="HAD3505" s="45"/>
      <c r="HAE3505" s="45"/>
      <c r="HAF3505" s="45"/>
      <c r="HAG3505" s="45"/>
      <c r="HAH3505" s="45"/>
      <c r="HAI3505" s="45"/>
      <c r="HAJ3505" s="45"/>
      <c r="HAK3505" s="45"/>
      <c r="HAL3505" s="45"/>
      <c r="HAM3505" s="45"/>
      <c r="HAN3505" s="45"/>
      <c r="HAO3505" s="45"/>
      <c r="HAP3505" s="45"/>
      <c r="HAQ3505" s="45"/>
      <c r="HAR3505" s="45"/>
      <c r="HAS3505" s="45"/>
      <c r="HAT3505" s="45"/>
      <c r="HAU3505" s="45"/>
      <c r="HAV3505" s="45"/>
      <c r="HAW3505" s="45"/>
      <c r="HAX3505" s="45"/>
      <c r="HAY3505" s="45"/>
      <c r="HAZ3505" s="45"/>
      <c r="HBA3505" s="45"/>
      <c r="HBB3505" s="45"/>
      <c r="HBC3505" s="45"/>
      <c r="HBD3505" s="45"/>
      <c r="HBE3505" s="45"/>
      <c r="HBF3505" s="45"/>
      <c r="HBG3505" s="45"/>
      <c r="HBH3505" s="45"/>
      <c r="HBI3505" s="45"/>
      <c r="HBJ3505" s="45"/>
      <c r="HBK3505" s="45"/>
      <c r="HBL3505" s="45"/>
      <c r="HBM3505" s="45"/>
      <c r="HBN3505" s="45"/>
      <c r="HBO3505" s="45"/>
      <c r="HBP3505" s="45"/>
      <c r="HBQ3505" s="45"/>
      <c r="HBR3505" s="45"/>
      <c r="HBS3505" s="45"/>
      <c r="HBT3505" s="45"/>
      <c r="HBU3505" s="45"/>
      <c r="HBV3505" s="45"/>
      <c r="HBW3505" s="45"/>
      <c r="HBX3505" s="45"/>
      <c r="HBY3505" s="45"/>
      <c r="HBZ3505" s="45"/>
      <c r="HCA3505" s="45"/>
      <c r="HCB3505" s="45"/>
      <c r="HCC3505" s="45"/>
      <c r="HCD3505" s="45"/>
      <c r="HCE3505" s="45"/>
      <c r="HCF3505" s="45"/>
      <c r="HCG3505" s="45"/>
      <c r="HCH3505" s="45"/>
      <c r="HCI3505" s="45"/>
      <c r="HCJ3505" s="45"/>
      <c r="HCK3505" s="45"/>
      <c r="HCL3505" s="45"/>
      <c r="HCM3505" s="45"/>
      <c r="HCN3505" s="45"/>
      <c r="HCO3505" s="45"/>
      <c r="HCP3505" s="45"/>
      <c r="HCQ3505" s="45"/>
      <c r="HCR3505" s="45"/>
      <c r="HCS3505" s="45"/>
      <c r="HCT3505" s="45"/>
      <c r="HCU3505" s="45"/>
      <c r="HCV3505" s="45"/>
      <c r="HCW3505" s="45"/>
      <c r="HCX3505" s="45"/>
      <c r="HCY3505" s="45"/>
      <c r="HCZ3505" s="45"/>
      <c r="HDA3505" s="45"/>
      <c r="HDB3505" s="45"/>
      <c r="HDC3505" s="45"/>
      <c r="HDD3505" s="45"/>
      <c r="HDE3505" s="45"/>
      <c r="HDF3505" s="45"/>
      <c r="HDG3505" s="45"/>
      <c r="HDH3505" s="45"/>
      <c r="HDI3505" s="45"/>
      <c r="HDJ3505" s="45"/>
      <c r="HDK3505" s="45"/>
      <c r="HDL3505" s="45"/>
      <c r="HDM3505" s="45"/>
      <c r="HDN3505" s="45"/>
      <c r="HDO3505" s="45"/>
      <c r="HDP3505" s="45"/>
      <c r="HDQ3505" s="45"/>
      <c r="HDR3505" s="45"/>
      <c r="HDS3505" s="45"/>
      <c r="HDT3505" s="45"/>
      <c r="HDU3505" s="45"/>
      <c r="HDV3505" s="45"/>
      <c r="HDW3505" s="45"/>
      <c r="HDX3505" s="45"/>
      <c r="HDY3505" s="45"/>
      <c r="HDZ3505" s="45"/>
      <c r="HEA3505" s="45"/>
      <c r="HEB3505" s="45"/>
      <c r="HEC3505" s="45"/>
      <c r="HED3505" s="45"/>
      <c r="HEE3505" s="45"/>
      <c r="HEF3505" s="45"/>
      <c r="HEG3505" s="45"/>
      <c r="HEH3505" s="45"/>
      <c r="HEI3505" s="45"/>
      <c r="HEJ3505" s="45"/>
      <c r="HEK3505" s="45"/>
      <c r="HEL3505" s="45"/>
      <c r="HEM3505" s="45"/>
      <c r="HEN3505" s="45"/>
      <c r="HEO3505" s="45"/>
      <c r="HEP3505" s="45"/>
      <c r="HEQ3505" s="45"/>
      <c r="HER3505" s="45"/>
      <c r="HES3505" s="45"/>
      <c r="HET3505" s="45"/>
      <c r="HEU3505" s="45"/>
      <c r="HEV3505" s="45"/>
      <c r="HEW3505" s="45"/>
      <c r="HEX3505" s="45"/>
      <c r="HEY3505" s="45"/>
      <c r="HEZ3505" s="45"/>
      <c r="HFA3505" s="45"/>
      <c r="HFB3505" s="45"/>
      <c r="HFC3505" s="45"/>
      <c r="HFD3505" s="45"/>
      <c r="HFE3505" s="45"/>
      <c r="HFF3505" s="45"/>
      <c r="HFG3505" s="45"/>
      <c r="HFH3505" s="45"/>
      <c r="HFI3505" s="45"/>
      <c r="HFJ3505" s="45"/>
      <c r="HFK3505" s="45"/>
      <c r="HFL3505" s="45"/>
      <c r="HFM3505" s="45"/>
      <c r="HFN3505" s="45"/>
      <c r="HFO3505" s="45"/>
      <c r="HFP3505" s="45"/>
      <c r="HFQ3505" s="45"/>
      <c r="HFR3505" s="45"/>
      <c r="HFS3505" s="45"/>
      <c r="HFT3505" s="45"/>
      <c r="HFU3505" s="45"/>
      <c r="HFV3505" s="45"/>
      <c r="HFW3505" s="45"/>
      <c r="HFX3505" s="45"/>
      <c r="HFY3505" s="45"/>
      <c r="HFZ3505" s="45"/>
      <c r="HGA3505" s="45"/>
      <c r="HGB3505" s="45"/>
      <c r="HGC3505" s="45"/>
      <c r="HGD3505" s="45"/>
      <c r="HGE3505" s="45"/>
      <c r="HGF3505" s="45"/>
      <c r="HGG3505" s="45"/>
      <c r="HGH3505" s="45"/>
      <c r="HGI3505" s="45"/>
      <c r="HGJ3505" s="45"/>
      <c r="HGK3505" s="45"/>
      <c r="HGL3505" s="45"/>
      <c r="HGM3505" s="45"/>
      <c r="HGN3505" s="45"/>
      <c r="HGO3505" s="45"/>
      <c r="HGP3505" s="45"/>
      <c r="HGQ3505" s="45"/>
      <c r="HGR3505" s="45"/>
      <c r="HGS3505" s="45"/>
      <c r="HGT3505" s="45"/>
      <c r="HGU3505" s="45"/>
      <c r="HGV3505" s="45"/>
      <c r="HGW3505" s="45"/>
      <c r="HGX3505" s="45"/>
      <c r="HGY3505" s="45"/>
      <c r="HGZ3505" s="45"/>
      <c r="HHA3505" s="45"/>
      <c r="HHB3505" s="45"/>
      <c r="HHC3505" s="45"/>
      <c r="HHD3505" s="45"/>
      <c r="HHE3505" s="45"/>
      <c r="HHF3505" s="45"/>
      <c r="HHG3505" s="45"/>
      <c r="HHH3505" s="45"/>
      <c r="HHI3505" s="45"/>
      <c r="HHJ3505" s="45"/>
      <c r="HHK3505" s="45"/>
      <c r="HHL3505" s="45"/>
      <c r="HHM3505" s="45"/>
      <c r="HHN3505" s="45"/>
      <c r="HHO3505" s="45"/>
      <c r="HHP3505" s="45"/>
      <c r="HHQ3505" s="45"/>
      <c r="HHR3505" s="45"/>
      <c r="HHS3505" s="45"/>
      <c r="HHT3505" s="45"/>
      <c r="HHU3505" s="45"/>
      <c r="HHV3505" s="45"/>
      <c r="HHW3505" s="45"/>
      <c r="HHX3505" s="45"/>
      <c r="HHY3505" s="45"/>
      <c r="HHZ3505" s="45"/>
      <c r="HIA3505" s="45"/>
      <c r="HIB3505" s="45"/>
      <c r="HIC3505" s="45"/>
      <c r="HID3505" s="45"/>
      <c r="HIE3505" s="45"/>
      <c r="HIF3505" s="45"/>
      <c r="HIG3505" s="45"/>
      <c r="HIH3505" s="45"/>
      <c r="HII3505" s="45"/>
      <c r="HIJ3505" s="45"/>
      <c r="HIK3505" s="45"/>
      <c r="HIL3505" s="45"/>
      <c r="HIM3505" s="45"/>
      <c r="HIN3505" s="45"/>
      <c r="HIO3505" s="45"/>
      <c r="HIP3505" s="45"/>
      <c r="HIQ3505" s="45"/>
      <c r="HIR3505" s="45"/>
      <c r="HIS3505" s="45"/>
      <c r="HIT3505" s="45"/>
      <c r="HIU3505" s="45"/>
      <c r="HIV3505" s="45"/>
      <c r="HIW3505" s="45"/>
      <c r="HIX3505" s="45"/>
      <c r="HIY3505" s="45"/>
      <c r="HIZ3505" s="45"/>
      <c r="HJA3505" s="45"/>
      <c r="HJB3505" s="45"/>
      <c r="HJC3505" s="45"/>
      <c r="HJD3505" s="45"/>
      <c r="HJE3505" s="45"/>
      <c r="HJF3505" s="45"/>
      <c r="HJG3505" s="45"/>
      <c r="HJH3505" s="45"/>
      <c r="HJI3505" s="45"/>
      <c r="HJJ3505" s="45"/>
      <c r="HJK3505" s="45"/>
      <c r="HJL3505" s="45"/>
      <c r="HJM3505" s="45"/>
      <c r="HJN3505" s="45"/>
      <c r="HJO3505" s="45"/>
      <c r="HJP3505" s="45"/>
      <c r="HJQ3505" s="45"/>
      <c r="HJR3505" s="45"/>
      <c r="HJS3505" s="45"/>
      <c r="HJT3505" s="45"/>
      <c r="HJU3505" s="45"/>
      <c r="HJV3505" s="45"/>
      <c r="HJW3505" s="45"/>
      <c r="HJX3505" s="45"/>
      <c r="HJY3505" s="45"/>
      <c r="HJZ3505" s="45"/>
      <c r="HKA3505" s="45"/>
      <c r="HKB3505" s="45"/>
      <c r="HKC3505" s="45"/>
      <c r="HKD3505" s="45"/>
      <c r="HKE3505" s="45"/>
      <c r="HKF3505" s="45"/>
      <c r="HKG3505" s="45"/>
      <c r="HKH3505" s="45"/>
      <c r="HKI3505" s="45"/>
      <c r="HKJ3505" s="45"/>
      <c r="HKK3505" s="45"/>
      <c r="HKL3505" s="45"/>
      <c r="HKM3505" s="45"/>
      <c r="HKN3505" s="45"/>
      <c r="HKO3505" s="45"/>
      <c r="HKP3505" s="45"/>
      <c r="HKQ3505" s="45"/>
      <c r="HKR3505" s="45"/>
      <c r="HKS3505" s="45"/>
      <c r="HKT3505" s="45"/>
      <c r="HKU3505" s="45"/>
      <c r="HKV3505" s="45"/>
      <c r="HKW3505" s="45"/>
      <c r="HKX3505" s="45"/>
      <c r="HKY3505" s="45"/>
      <c r="HKZ3505" s="45"/>
      <c r="HLA3505" s="45"/>
      <c r="HLB3505" s="45"/>
      <c r="HLC3505" s="45"/>
      <c r="HLD3505" s="45"/>
      <c r="HLE3505" s="45"/>
      <c r="HLF3505" s="45"/>
      <c r="HLG3505" s="45"/>
      <c r="HLH3505" s="45"/>
      <c r="HLI3505" s="45"/>
      <c r="HLJ3505" s="45"/>
      <c r="HLK3505" s="45"/>
      <c r="HLL3505" s="45"/>
      <c r="HLM3505" s="45"/>
      <c r="HLN3505" s="45"/>
      <c r="HLO3505" s="45"/>
      <c r="HLP3505" s="45"/>
      <c r="HLQ3505" s="45"/>
      <c r="HLR3505" s="45"/>
      <c r="HLS3505" s="45"/>
      <c r="HLT3505" s="45"/>
      <c r="HLU3505" s="45"/>
      <c r="HLV3505" s="45"/>
      <c r="HLW3505" s="45"/>
      <c r="HLX3505" s="45"/>
      <c r="HLY3505" s="45"/>
      <c r="HLZ3505" s="45"/>
      <c r="HMA3505" s="45"/>
      <c r="HMB3505" s="45"/>
      <c r="HMC3505" s="45"/>
      <c r="HMD3505" s="45"/>
      <c r="HME3505" s="45"/>
      <c r="HMF3505" s="45"/>
      <c r="HMG3505" s="45"/>
      <c r="HMH3505" s="45"/>
      <c r="HMI3505" s="45"/>
      <c r="HMJ3505" s="45"/>
      <c r="HMK3505" s="45"/>
      <c r="HML3505" s="45"/>
      <c r="HMM3505" s="45"/>
      <c r="HMN3505" s="45"/>
      <c r="HMO3505" s="45"/>
      <c r="HMP3505" s="45"/>
      <c r="HMQ3505" s="45"/>
      <c r="HMR3505" s="45"/>
      <c r="HMS3505" s="45"/>
      <c r="HMT3505" s="45"/>
      <c r="HMU3505" s="45"/>
      <c r="HMV3505" s="45"/>
      <c r="HMW3505" s="45"/>
      <c r="HMX3505" s="45"/>
      <c r="HMY3505" s="45"/>
      <c r="HMZ3505" s="45"/>
      <c r="HNA3505" s="45"/>
      <c r="HNB3505" s="45"/>
      <c r="HNC3505" s="45"/>
      <c r="HND3505" s="45"/>
      <c r="HNE3505" s="45"/>
      <c r="HNF3505" s="45"/>
      <c r="HNG3505" s="45"/>
      <c r="HNH3505" s="45"/>
      <c r="HNI3505" s="45"/>
      <c r="HNJ3505" s="45"/>
      <c r="HNK3505" s="45"/>
      <c r="HNL3505" s="45"/>
      <c r="HNM3505" s="45"/>
      <c r="HNN3505" s="45"/>
      <c r="HNO3505" s="45"/>
      <c r="HNP3505" s="45"/>
      <c r="HNQ3505" s="45"/>
      <c r="HNR3505" s="45"/>
      <c r="HNS3505" s="45"/>
      <c r="HNT3505" s="45"/>
      <c r="HNU3505" s="45"/>
      <c r="HNV3505" s="45"/>
      <c r="HNW3505" s="45"/>
      <c r="HNX3505" s="45"/>
      <c r="HNY3505" s="45"/>
      <c r="HNZ3505" s="45"/>
      <c r="HOA3505" s="45"/>
      <c r="HOB3505" s="45"/>
      <c r="HOC3505" s="45"/>
      <c r="HOD3505" s="45"/>
      <c r="HOE3505" s="45"/>
      <c r="HOF3505" s="45"/>
      <c r="HOG3505" s="45"/>
      <c r="HOH3505" s="45"/>
      <c r="HOI3505" s="45"/>
      <c r="HOJ3505" s="45"/>
      <c r="HOK3505" s="45"/>
      <c r="HOL3505" s="45"/>
      <c r="HOM3505" s="45"/>
      <c r="HON3505" s="45"/>
      <c r="HOO3505" s="45"/>
      <c r="HOP3505" s="45"/>
      <c r="HOQ3505" s="45"/>
      <c r="HOR3505" s="45"/>
      <c r="HOS3505" s="45"/>
      <c r="HOT3505" s="45"/>
      <c r="HOU3505" s="45"/>
      <c r="HOV3505" s="45"/>
      <c r="HOW3505" s="45"/>
      <c r="HOX3505" s="45"/>
      <c r="HOY3505" s="45"/>
      <c r="HOZ3505" s="45"/>
      <c r="HPA3505" s="45"/>
      <c r="HPB3505" s="45"/>
      <c r="HPC3505" s="45"/>
      <c r="HPD3505" s="45"/>
      <c r="HPE3505" s="45"/>
      <c r="HPF3505" s="45"/>
      <c r="HPG3505" s="45"/>
      <c r="HPH3505" s="45"/>
      <c r="HPI3505" s="45"/>
      <c r="HPJ3505" s="45"/>
      <c r="HPK3505" s="45"/>
      <c r="HPL3505" s="45"/>
      <c r="HPM3505" s="45"/>
      <c r="HPN3505" s="45"/>
      <c r="HPO3505" s="45"/>
      <c r="HPP3505" s="45"/>
      <c r="HPQ3505" s="45"/>
      <c r="HPR3505" s="45"/>
      <c r="HPS3505" s="45"/>
      <c r="HPT3505" s="45"/>
      <c r="HPU3505" s="45"/>
      <c r="HPV3505" s="45"/>
      <c r="HPW3505" s="45"/>
      <c r="HPX3505" s="45"/>
      <c r="HPY3505" s="45"/>
      <c r="HPZ3505" s="45"/>
      <c r="HQA3505" s="45"/>
      <c r="HQB3505" s="45"/>
      <c r="HQC3505" s="45"/>
      <c r="HQD3505" s="45"/>
      <c r="HQE3505" s="45"/>
      <c r="HQF3505" s="45"/>
      <c r="HQG3505" s="45"/>
      <c r="HQH3505" s="45"/>
      <c r="HQI3505" s="45"/>
      <c r="HQJ3505" s="45"/>
      <c r="HQK3505" s="45"/>
      <c r="HQL3505" s="45"/>
      <c r="HQM3505" s="45"/>
      <c r="HQN3505" s="45"/>
      <c r="HQO3505" s="45"/>
      <c r="HQP3505" s="45"/>
      <c r="HQQ3505" s="45"/>
      <c r="HQR3505" s="45"/>
      <c r="HQS3505" s="45"/>
      <c r="HQT3505" s="45"/>
      <c r="HQU3505" s="45"/>
      <c r="HQV3505" s="45"/>
      <c r="HQW3505" s="45"/>
      <c r="HQX3505" s="45"/>
      <c r="HQY3505" s="45"/>
      <c r="HQZ3505" s="45"/>
      <c r="HRA3505" s="45"/>
      <c r="HRB3505" s="45"/>
      <c r="HRC3505" s="45"/>
      <c r="HRD3505" s="45"/>
      <c r="HRE3505" s="45"/>
      <c r="HRF3505" s="45"/>
      <c r="HRG3505" s="45"/>
      <c r="HRH3505" s="45"/>
      <c r="HRI3505" s="45"/>
      <c r="HRJ3505" s="45"/>
      <c r="HRK3505" s="45"/>
      <c r="HRL3505" s="45"/>
      <c r="HRM3505" s="45"/>
      <c r="HRN3505" s="45"/>
      <c r="HRO3505" s="45"/>
      <c r="HRP3505" s="45"/>
      <c r="HRQ3505" s="45"/>
      <c r="HRR3505" s="45"/>
      <c r="HRS3505" s="45"/>
      <c r="HRT3505" s="45"/>
      <c r="HRU3505" s="45"/>
      <c r="HRV3505" s="45"/>
      <c r="HRW3505" s="45"/>
      <c r="HRX3505" s="45"/>
      <c r="HRY3505" s="45"/>
      <c r="HRZ3505" s="45"/>
      <c r="HSA3505" s="45"/>
      <c r="HSB3505" s="45"/>
      <c r="HSC3505" s="45"/>
      <c r="HSD3505" s="45"/>
      <c r="HSE3505" s="45"/>
      <c r="HSF3505" s="45"/>
      <c r="HSG3505" s="45"/>
      <c r="HSH3505" s="45"/>
      <c r="HSI3505" s="45"/>
      <c r="HSJ3505" s="45"/>
      <c r="HSK3505" s="45"/>
      <c r="HSL3505" s="45"/>
      <c r="HSM3505" s="45"/>
      <c r="HSN3505" s="45"/>
      <c r="HSO3505" s="45"/>
      <c r="HSP3505" s="45"/>
      <c r="HSQ3505" s="45"/>
      <c r="HSR3505" s="45"/>
      <c r="HSS3505" s="45"/>
      <c r="HST3505" s="45"/>
      <c r="HSU3505" s="45"/>
      <c r="HSV3505" s="45"/>
      <c r="HSW3505" s="45"/>
      <c r="HSX3505" s="45"/>
      <c r="HSY3505" s="45"/>
      <c r="HSZ3505" s="45"/>
      <c r="HTA3505" s="45"/>
      <c r="HTB3505" s="45"/>
      <c r="HTC3505" s="45"/>
      <c r="HTD3505" s="45"/>
      <c r="HTE3505" s="45"/>
      <c r="HTF3505" s="45"/>
      <c r="HTG3505" s="45"/>
      <c r="HTH3505" s="45"/>
      <c r="HTI3505" s="45"/>
      <c r="HTJ3505" s="45"/>
      <c r="HTK3505" s="45"/>
      <c r="HTL3505" s="45"/>
      <c r="HTM3505" s="45"/>
      <c r="HTN3505" s="45"/>
      <c r="HTO3505" s="45"/>
      <c r="HTP3505" s="45"/>
      <c r="HTQ3505" s="45"/>
      <c r="HTR3505" s="45"/>
      <c r="HTS3505" s="45"/>
      <c r="HTT3505" s="45"/>
      <c r="HTU3505" s="45"/>
      <c r="HTV3505" s="45"/>
      <c r="HTW3505" s="45"/>
      <c r="HTX3505" s="45"/>
      <c r="HTY3505" s="45"/>
      <c r="HTZ3505" s="45"/>
      <c r="HUA3505" s="45"/>
      <c r="HUB3505" s="45"/>
      <c r="HUC3505" s="45"/>
      <c r="HUD3505" s="45"/>
      <c r="HUE3505" s="45"/>
      <c r="HUF3505" s="45"/>
      <c r="HUG3505" s="45"/>
      <c r="HUH3505" s="45"/>
      <c r="HUI3505" s="45"/>
      <c r="HUJ3505" s="45"/>
      <c r="HUK3505" s="45"/>
      <c r="HUL3505" s="45"/>
      <c r="HUM3505" s="45"/>
      <c r="HUN3505" s="45"/>
      <c r="HUO3505" s="45"/>
      <c r="HUP3505" s="45"/>
      <c r="HUQ3505" s="45"/>
      <c r="HUR3505" s="45"/>
      <c r="HUS3505" s="45"/>
      <c r="HUT3505" s="45"/>
      <c r="HUU3505" s="45"/>
      <c r="HUV3505" s="45"/>
      <c r="HUW3505" s="45"/>
      <c r="HUX3505" s="45"/>
      <c r="HUY3505" s="45"/>
      <c r="HUZ3505" s="45"/>
      <c r="HVA3505" s="45"/>
      <c r="HVB3505" s="45"/>
      <c r="HVC3505" s="45"/>
      <c r="HVD3505" s="45"/>
      <c r="HVE3505" s="45"/>
      <c r="HVF3505" s="45"/>
      <c r="HVG3505" s="45"/>
      <c r="HVH3505" s="45"/>
      <c r="HVI3505" s="45"/>
      <c r="HVJ3505" s="45"/>
      <c r="HVK3505" s="45"/>
      <c r="HVL3505" s="45"/>
      <c r="HVM3505" s="45"/>
      <c r="HVN3505" s="45"/>
      <c r="HVO3505" s="45"/>
      <c r="HVP3505" s="45"/>
      <c r="HVQ3505" s="45"/>
      <c r="HVR3505" s="45"/>
      <c r="HVS3505" s="45"/>
      <c r="HVT3505" s="45"/>
      <c r="HVU3505" s="45"/>
      <c r="HVV3505" s="45"/>
      <c r="HVW3505" s="45"/>
      <c r="HVX3505" s="45"/>
      <c r="HVY3505" s="45"/>
      <c r="HVZ3505" s="45"/>
      <c r="HWA3505" s="45"/>
      <c r="HWB3505" s="45"/>
      <c r="HWC3505" s="45"/>
      <c r="HWD3505" s="45"/>
      <c r="HWE3505" s="45"/>
      <c r="HWF3505" s="45"/>
      <c r="HWG3505" s="45"/>
      <c r="HWH3505" s="45"/>
      <c r="HWI3505" s="45"/>
      <c r="HWJ3505" s="45"/>
      <c r="HWK3505" s="45"/>
      <c r="HWL3505" s="45"/>
      <c r="HWM3505" s="45"/>
      <c r="HWN3505" s="45"/>
      <c r="HWO3505" s="45"/>
      <c r="HWP3505" s="45"/>
      <c r="HWQ3505" s="45"/>
      <c r="HWR3505" s="45"/>
      <c r="HWS3505" s="45"/>
      <c r="HWT3505" s="45"/>
      <c r="HWU3505" s="45"/>
      <c r="HWV3505" s="45"/>
      <c r="HWW3505" s="45"/>
      <c r="HWX3505" s="45"/>
      <c r="HWY3505" s="45"/>
      <c r="HWZ3505" s="45"/>
      <c r="HXA3505" s="45"/>
      <c r="HXB3505" s="45"/>
      <c r="HXC3505" s="45"/>
      <c r="HXD3505" s="45"/>
      <c r="HXE3505" s="45"/>
      <c r="HXF3505" s="45"/>
      <c r="HXG3505" s="45"/>
      <c r="HXH3505" s="45"/>
      <c r="HXI3505" s="45"/>
      <c r="HXJ3505" s="45"/>
      <c r="HXK3505" s="45"/>
      <c r="HXL3505" s="45"/>
      <c r="HXM3505" s="45"/>
      <c r="HXN3505" s="45"/>
      <c r="HXO3505" s="45"/>
      <c r="HXP3505" s="45"/>
      <c r="HXQ3505" s="45"/>
      <c r="HXR3505" s="45"/>
      <c r="HXS3505" s="45"/>
      <c r="HXT3505" s="45"/>
      <c r="HXU3505" s="45"/>
      <c r="HXV3505" s="45"/>
      <c r="HXW3505" s="45"/>
      <c r="HXX3505" s="45"/>
      <c r="HXY3505" s="45"/>
      <c r="HXZ3505" s="45"/>
      <c r="HYA3505" s="45"/>
      <c r="HYB3505" s="45"/>
      <c r="HYC3505" s="45"/>
      <c r="HYD3505" s="45"/>
      <c r="HYE3505" s="45"/>
      <c r="HYF3505" s="45"/>
      <c r="HYG3505" s="45"/>
      <c r="HYH3505" s="45"/>
      <c r="HYI3505" s="45"/>
      <c r="HYJ3505" s="45"/>
      <c r="HYK3505" s="45"/>
      <c r="HYL3505" s="45"/>
      <c r="HYM3505" s="45"/>
      <c r="HYN3505" s="45"/>
      <c r="HYO3505" s="45"/>
      <c r="HYP3505" s="45"/>
      <c r="HYQ3505" s="45"/>
      <c r="HYR3505" s="45"/>
      <c r="HYS3505" s="45"/>
      <c r="HYT3505" s="45"/>
      <c r="HYU3505" s="45"/>
      <c r="HYV3505" s="45"/>
      <c r="HYW3505" s="45"/>
      <c r="HYX3505" s="45"/>
      <c r="HYY3505" s="45"/>
      <c r="HYZ3505" s="45"/>
      <c r="HZA3505" s="45"/>
      <c r="HZB3505" s="45"/>
      <c r="HZC3505" s="45"/>
      <c r="HZD3505" s="45"/>
      <c r="HZE3505" s="45"/>
      <c r="HZF3505" s="45"/>
      <c r="HZG3505" s="45"/>
      <c r="HZH3505" s="45"/>
      <c r="HZI3505" s="45"/>
      <c r="HZJ3505" s="45"/>
      <c r="HZK3505" s="45"/>
      <c r="HZL3505" s="45"/>
      <c r="HZM3505" s="45"/>
      <c r="HZN3505" s="45"/>
      <c r="HZO3505" s="45"/>
      <c r="HZP3505" s="45"/>
      <c r="HZQ3505" s="45"/>
      <c r="HZR3505" s="45"/>
      <c r="HZS3505" s="45"/>
      <c r="HZT3505" s="45"/>
      <c r="HZU3505" s="45"/>
      <c r="HZV3505" s="45"/>
      <c r="HZW3505" s="45"/>
      <c r="HZX3505" s="45"/>
      <c r="HZY3505" s="45"/>
      <c r="HZZ3505" s="45"/>
      <c r="IAA3505" s="45"/>
      <c r="IAB3505" s="45"/>
      <c r="IAC3505" s="45"/>
      <c r="IAD3505" s="45"/>
      <c r="IAE3505" s="45"/>
      <c r="IAF3505" s="45"/>
      <c r="IAG3505" s="45"/>
      <c r="IAH3505" s="45"/>
      <c r="IAI3505" s="45"/>
      <c r="IAJ3505" s="45"/>
      <c r="IAK3505" s="45"/>
      <c r="IAL3505" s="45"/>
      <c r="IAM3505" s="45"/>
      <c r="IAN3505" s="45"/>
      <c r="IAO3505" s="45"/>
      <c r="IAP3505" s="45"/>
      <c r="IAQ3505" s="45"/>
      <c r="IAR3505" s="45"/>
      <c r="IAS3505" s="45"/>
      <c r="IAT3505" s="45"/>
      <c r="IAU3505" s="45"/>
      <c r="IAV3505" s="45"/>
      <c r="IAW3505" s="45"/>
      <c r="IAX3505" s="45"/>
      <c r="IAY3505" s="45"/>
      <c r="IAZ3505" s="45"/>
      <c r="IBA3505" s="45"/>
      <c r="IBB3505" s="45"/>
      <c r="IBC3505" s="45"/>
      <c r="IBD3505" s="45"/>
      <c r="IBE3505" s="45"/>
      <c r="IBF3505" s="45"/>
      <c r="IBG3505" s="45"/>
      <c r="IBH3505" s="45"/>
      <c r="IBI3505" s="45"/>
      <c r="IBJ3505" s="45"/>
      <c r="IBK3505" s="45"/>
      <c r="IBL3505" s="45"/>
      <c r="IBM3505" s="45"/>
      <c r="IBN3505" s="45"/>
      <c r="IBO3505" s="45"/>
      <c r="IBP3505" s="45"/>
      <c r="IBQ3505" s="45"/>
      <c r="IBR3505" s="45"/>
      <c r="IBS3505" s="45"/>
      <c r="IBT3505" s="45"/>
      <c r="IBU3505" s="45"/>
      <c r="IBV3505" s="45"/>
      <c r="IBW3505" s="45"/>
      <c r="IBX3505" s="45"/>
      <c r="IBY3505" s="45"/>
      <c r="IBZ3505" s="45"/>
      <c r="ICA3505" s="45"/>
      <c r="ICB3505" s="45"/>
      <c r="ICC3505" s="45"/>
      <c r="ICD3505" s="45"/>
      <c r="ICE3505" s="45"/>
      <c r="ICF3505" s="45"/>
      <c r="ICG3505" s="45"/>
      <c r="ICH3505" s="45"/>
      <c r="ICI3505" s="45"/>
      <c r="ICJ3505" s="45"/>
      <c r="ICK3505" s="45"/>
      <c r="ICL3505" s="45"/>
      <c r="ICM3505" s="45"/>
      <c r="ICN3505" s="45"/>
      <c r="ICO3505" s="45"/>
      <c r="ICP3505" s="45"/>
      <c r="ICQ3505" s="45"/>
      <c r="ICR3505" s="45"/>
      <c r="ICS3505" s="45"/>
      <c r="ICT3505" s="45"/>
      <c r="ICU3505" s="45"/>
      <c r="ICV3505" s="45"/>
      <c r="ICW3505" s="45"/>
      <c r="ICX3505" s="45"/>
      <c r="ICY3505" s="45"/>
      <c r="ICZ3505" s="45"/>
      <c r="IDA3505" s="45"/>
      <c r="IDB3505" s="45"/>
      <c r="IDC3505" s="45"/>
      <c r="IDD3505" s="45"/>
      <c r="IDE3505" s="45"/>
      <c r="IDF3505" s="45"/>
      <c r="IDG3505" s="45"/>
      <c r="IDH3505" s="45"/>
      <c r="IDI3505" s="45"/>
      <c r="IDJ3505" s="45"/>
      <c r="IDK3505" s="45"/>
      <c r="IDL3505" s="45"/>
      <c r="IDM3505" s="45"/>
      <c r="IDN3505" s="45"/>
      <c r="IDO3505" s="45"/>
      <c r="IDP3505" s="45"/>
      <c r="IDQ3505" s="45"/>
      <c r="IDR3505" s="45"/>
      <c r="IDS3505" s="45"/>
      <c r="IDT3505" s="45"/>
      <c r="IDU3505" s="45"/>
      <c r="IDV3505" s="45"/>
      <c r="IDW3505" s="45"/>
      <c r="IDX3505" s="45"/>
      <c r="IDY3505" s="45"/>
      <c r="IDZ3505" s="45"/>
      <c r="IEA3505" s="45"/>
      <c r="IEB3505" s="45"/>
      <c r="IEC3505" s="45"/>
      <c r="IED3505" s="45"/>
      <c r="IEE3505" s="45"/>
      <c r="IEF3505" s="45"/>
      <c r="IEG3505" s="45"/>
      <c r="IEH3505" s="45"/>
      <c r="IEI3505" s="45"/>
      <c r="IEJ3505" s="45"/>
      <c r="IEK3505" s="45"/>
      <c r="IEL3505" s="45"/>
      <c r="IEM3505" s="45"/>
      <c r="IEN3505" s="45"/>
      <c r="IEO3505" s="45"/>
      <c r="IEP3505" s="45"/>
      <c r="IEQ3505" s="45"/>
      <c r="IER3505" s="45"/>
      <c r="IES3505" s="45"/>
      <c r="IET3505" s="45"/>
      <c r="IEU3505" s="45"/>
      <c r="IEV3505" s="45"/>
      <c r="IEW3505" s="45"/>
      <c r="IEX3505" s="45"/>
      <c r="IEY3505" s="45"/>
      <c r="IEZ3505" s="45"/>
      <c r="IFA3505" s="45"/>
      <c r="IFB3505" s="45"/>
      <c r="IFC3505" s="45"/>
      <c r="IFD3505" s="45"/>
      <c r="IFE3505" s="45"/>
      <c r="IFF3505" s="45"/>
      <c r="IFG3505" s="45"/>
      <c r="IFH3505" s="45"/>
      <c r="IFI3505" s="45"/>
      <c r="IFJ3505" s="45"/>
      <c r="IFK3505" s="45"/>
      <c r="IFL3505" s="45"/>
      <c r="IFM3505" s="45"/>
      <c r="IFN3505" s="45"/>
      <c r="IFO3505" s="45"/>
      <c r="IFP3505" s="45"/>
      <c r="IFQ3505" s="45"/>
      <c r="IFR3505" s="45"/>
      <c r="IFS3505" s="45"/>
      <c r="IFT3505" s="45"/>
      <c r="IFU3505" s="45"/>
      <c r="IFV3505" s="45"/>
      <c r="IFW3505" s="45"/>
      <c r="IFX3505" s="45"/>
      <c r="IFY3505" s="45"/>
      <c r="IFZ3505" s="45"/>
      <c r="IGA3505" s="45"/>
      <c r="IGB3505" s="45"/>
      <c r="IGC3505" s="45"/>
      <c r="IGD3505" s="45"/>
      <c r="IGE3505" s="45"/>
      <c r="IGF3505" s="45"/>
      <c r="IGG3505" s="45"/>
      <c r="IGH3505" s="45"/>
      <c r="IGI3505" s="45"/>
      <c r="IGJ3505" s="45"/>
      <c r="IGK3505" s="45"/>
      <c r="IGL3505" s="45"/>
      <c r="IGM3505" s="45"/>
      <c r="IGN3505" s="45"/>
      <c r="IGO3505" s="45"/>
      <c r="IGP3505" s="45"/>
      <c r="IGQ3505" s="45"/>
      <c r="IGR3505" s="45"/>
      <c r="IGS3505" s="45"/>
      <c r="IGT3505" s="45"/>
      <c r="IGU3505" s="45"/>
      <c r="IGV3505" s="45"/>
      <c r="IGW3505" s="45"/>
      <c r="IGX3505" s="45"/>
      <c r="IGY3505" s="45"/>
      <c r="IGZ3505" s="45"/>
      <c r="IHA3505" s="45"/>
      <c r="IHB3505" s="45"/>
      <c r="IHC3505" s="45"/>
      <c r="IHD3505" s="45"/>
      <c r="IHE3505" s="45"/>
      <c r="IHF3505" s="45"/>
      <c r="IHG3505" s="45"/>
      <c r="IHH3505" s="45"/>
      <c r="IHI3505" s="45"/>
      <c r="IHJ3505" s="45"/>
      <c r="IHK3505" s="45"/>
      <c r="IHL3505" s="45"/>
      <c r="IHM3505" s="45"/>
      <c r="IHN3505" s="45"/>
      <c r="IHO3505" s="45"/>
      <c r="IHP3505" s="45"/>
      <c r="IHQ3505" s="45"/>
      <c r="IHR3505" s="45"/>
      <c r="IHS3505" s="45"/>
      <c r="IHT3505" s="45"/>
      <c r="IHU3505" s="45"/>
      <c r="IHV3505" s="45"/>
      <c r="IHW3505" s="45"/>
      <c r="IHX3505" s="45"/>
      <c r="IHY3505" s="45"/>
      <c r="IHZ3505" s="45"/>
      <c r="IIA3505" s="45"/>
      <c r="IIB3505" s="45"/>
      <c r="IIC3505" s="45"/>
      <c r="IID3505" s="45"/>
      <c r="IIE3505" s="45"/>
      <c r="IIF3505" s="45"/>
      <c r="IIG3505" s="45"/>
      <c r="IIH3505" s="45"/>
      <c r="III3505" s="45"/>
      <c r="IIJ3505" s="45"/>
      <c r="IIK3505" s="45"/>
      <c r="IIL3505" s="45"/>
      <c r="IIM3505" s="45"/>
      <c r="IIN3505" s="45"/>
      <c r="IIO3505" s="45"/>
      <c r="IIP3505" s="45"/>
      <c r="IIQ3505" s="45"/>
      <c r="IIR3505" s="45"/>
      <c r="IIS3505" s="45"/>
      <c r="IIT3505" s="45"/>
      <c r="IIU3505" s="45"/>
      <c r="IIV3505" s="45"/>
      <c r="IIW3505" s="45"/>
      <c r="IIX3505" s="45"/>
      <c r="IIY3505" s="45"/>
      <c r="IIZ3505" s="45"/>
      <c r="IJA3505" s="45"/>
      <c r="IJB3505" s="45"/>
      <c r="IJC3505" s="45"/>
      <c r="IJD3505" s="45"/>
      <c r="IJE3505" s="45"/>
      <c r="IJF3505" s="45"/>
      <c r="IJG3505" s="45"/>
      <c r="IJH3505" s="45"/>
      <c r="IJI3505" s="45"/>
      <c r="IJJ3505" s="45"/>
      <c r="IJK3505" s="45"/>
      <c r="IJL3505" s="45"/>
      <c r="IJM3505" s="45"/>
      <c r="IJN3505" s="45"/>
      <c r="IJO3505" s="45"/>
      <c r="IJP3505" s="45"/>
      <c r="IJQ3505" s="45"/>
      <c r="IJR3505" s="45"/>
      <c r="IJS3505" s="45"/>
      <c r="IJT3505" s="45"/>
      <c r="IJU3505" s="45"/>
      <c r="IJV3505" s="45"/>
      <c r="IJW3505" s="45"/>
      <c r="IJX3505" s="45"/>
      <c r="IJY3505" s="45"/>
      <c r="IJZ3505" s="45"/>
      <c r="IKA3505" s="45"/>
      <c r="IKB3505" s="45"/>
      <c r="IKC3505" s="45"/>
      <c r="IKD3505" s="45"/>
      <c r="IKE3505" s="45"/>
      <c r="IKF3505" s="45"/>
      <c r="IKG3505" s="45"/>
      <c r="IKH3505" s="45"/>
      <c r="IKI3505" s="45"/>
      <c r="IKJ3505" s="45"/>
      <c r="IKK3505" s="45"/>
      <c r="IKL3505" s="45"/>
      <c r="IKM3505" s="45"/>
      <c r="IKN3505" s="45"/>
      <c r="IKO3505" s="45"/>
      <c r="IKP3505" s="45"/>
      <c r="IKQ3505" s="45"/>
      <c r="IKR3505" s="45"/>
      <c r="IKS3505" s="45"/>
      <c r="IKT3505" s="45"/>
      <c r="IKU3505" s="45"/>
      <c r="IKV3505" s="45"/>
      <c r="IKW3505" s="45"/>
      <c r="IKX3505" s="45"/>
      <c r="IKY3505" s="45"/>
      <c r="IKZ3505" s="45"/>
      <c r="ILA3505" s="45"/>
      <c r="ILB3505" s="45"/>
      <c r="ILC3505" s="45"/>
      <c r="ILD3505" s="45"/>
      <c r="ILE3505" s="45"/>
      <c r="ILF3505" s="45"/>
      <c r="ILG3505" s="45"/>
      <c r="ILH3505" s="45"/>
      <c r="ILI3505" s="45"/>
      <c r="ILJ3505" s="45"/>
      <c r="ILK3505" s="45"/>
      <c r="ILL3505" s="45"/>
      <c r="ILM3505" s="45"/>
      <c r="ILN3505" s="45"/>
      <c r="ILO3505" s="45"/>
      <c r="ILP3505" s="45"/>
      <c r="ILQ3505" s="45"/>
      <c r="ILR3505" s="45"/>
      <c r="ILS3505" s="45"/>
      <c r="ILT3505" s="45"/>
      <c r="ILU3505" s="45"/>
      <c r="ILV3505" s="45"/>
      <c r="ILW3505" s="45"/>
      <c r="ILX3505" s="45"/>
      <c r="ILY3505" s="45"/>
      <c r="ILZ3505" s="45"/>
      <c r="IMA3505" s="45"/>
      <c r="IMB3505" s="45"/>
      <c r="IMC3505" s="45"/>
      <c r="IMD3505" s="45"/>
      <c r="IME3505" s="45"/>
      <c r="IMF3505" s="45"/>
      <c r="IMG3505" s="45"/>
      <c r="IMH3505" s="45"/>
      <c r="IMI3505" s="45"/>
      <c r="IMJ3505" s="45"/>
      <c r="IMK3505" s="45"/>
      <c r="IML3505" s="45"/>
      <c r="IMM3505" s="45"/>
      <c r="IMN3505" s="45"/>
      <c r="IMO3505" s="45"/>
      <c r="IMP3505" s="45"/>
      <c r="IMQ3505" s="45"/>
      <c r="IMR3505" s="45"/>
      <c r="IMS3505" s="45"/>
      <c r="IMT3505" s="45"/>
      <c r="IMU3505" s="45"/>
      <c r="IMV3505" s="45"/>
      <c r="IMW3505" s="45"/>
      <c r="IMX3505" s="45"/>
      <c r="IMY3505" s="45"/>
      <c r="IMZ3505" s="45"/>
      <c r="INA3505" s="45"/>
      <c r="INB3505" s="45"/>
      <c r="INC3505" s="45"/>
      <c r="IND3505" s="45"/>
      <c r="INE3505" s="45"/>
      <c r="INF3505" s="45"/>
      <c r="ING3505" s="45"/>
      <c r="INH3505" s="45"/>
      <c r="INI3505" s="45"/>
      <c r="INJ3505" s="45"/>
      <c r="INK3505" s="45"/>
      <c r="INL3505" s="45"/>
      <c r="INM3505" s="45"/>
      <c r="INN3505" s="45"/>
      <c r="INO3505" s="45"/>
      <c r="INP3505" s="45"/>
      <c r="INQ3505" s="45"/>
      <c r="INR3505" s="45"/>
      <c r="INS3505" s="45"/>
      <c r="INT3505" s="45"/>
      <c r="INU3505" s="45"/>
      <c r="INV3505" s="45"/>
      <c r="INW3505" s="45"/>
      <c r="INX3505" s="45"/>
      <c r="INY3505" s="45"/>
      <c r="INZ3505" s="45"/>
      <c r="IOA3505" s="45"/>
      <c r="IOB3505" s="45"/>
      <c r="IOC3505" s="45"/>
      <c r="IOD3505" s="45"/>
      <c r="IOE3505" s="45"/>
      <c r="IOF3505" s="45"/>
      <c r="IOG3505" s="45"/>
      <c r="IOH3505" s="45"/>
      <c r="IOI3505" s="45"/>
      <c r="IOJ3505" s="45"/>
      <c r="IOK3505" s="45"/>
      <c r="IOL3505" s="45"/>
      <c r="IOM3505" s="45"/>
      <c r="ION3505" s="45"/>
      <c r="IOO3505" s="45"/>
      <c r="IOP3505" s="45"/>
      <c r="IOQ3505" s="45"/>
      <c r="IOR3505" s="45"/>
      <c r="IOS3505" s="45"/>
      <c r="IOT3505" s="45"/>
      <c r="IOU3505" s="45"/>
      <c r="IOV3505" s="45"/>
      <c r="IOW3505" s="45"/>
      <c r="IOX3505" s="45"/>
      <c r="IOY3505" s="45"/>
      <c r="IOZ3505" s="45"/>
      <c r="IPA3505" s="45"/>
      <c r="IPB3505" s="45"/>
      <c r="IPC3505" s="45"/>
      <c r="IPD3505" s="45"/>
      <c r="IPE3505" s="45"/>
      <c r="IPF3505" s="45"/>
      <c r="IPG3505" s="45"/>
      <c r="IPH3505" s="45"/>
      <c r="IPI3505" s="45"/>
      <c r="IPJ3505" s="45"/>
      <c r="IPK3505" s="45"/>
      <c r="IPL3505" s="45"/>
      <c r="IPM3505" s="45"/>
      <c r="IPN3505" s="45"/>
      <c r="IPO3505" s="45"/>
      <c r="IPP3505" s="45"/>
      <c r="IPQ3505" s="45"/>
      <c r="IPR3505" s="45"/>
      <c r="IPS3505" s="45"/>
      <c r="IPT3505" s="45"/>
      <c r="IPU3505" s="45"/>
      <c r="IPV3505" s="45"/>
      <c r="IPW3505" s="45"/>
      <c r="IPX3505" s="45"/>
      <c r="IPY3505" s="45"/>
      <c r="IPZ3505" s="45"/>
      <c r="IQA3505" s="45"/>
      <c r="IQB3505" s="45"/>
      <c r="IQC3505" s="45"/>
      <c r="IQD3505" s="45"/>
      <c r="IQE3505" s="45"/>
      <c r="IQF3505" s="45"/>
      <c r="IQG3505" s="45"/>
      <c r="IQH3505" s="45"/>
      <c r="IQI3505" s="45"/>
      <c r="IQJ3505" s="45"/>
      <c r="IQK3505" s="45"/>
      <c r="IQL3505" s="45"/>
      <c r="IQM3505" s="45"/>
      <c r="IQN3505" s="45"/>
      <c r="IQO3505" s="45"/>
      <c r="IQP3505" s="45"/>
      <c r="IQQ3505" s="45"/>
      <c r="IQR3505" s="45"/>
      <c r="IQS3505" s="45"/>
      <c r="IQT3505" s="45"/>
      <c r="IQU3505" s="45"/>
      <c r="IQV3505" s="45"/>
      <c r="IQW3505" s="45"/>
      <c r="IQX3505" s="45"/>
      <c r="IQY3505" s="45"/>
      <c r="IQZ3505" s="45"/>
      <c r="IRA3505" s="45"/>
      <c r="IRB3505" s="45"/>
      <c r="IRC3505" s="45"/>
      <c r="IRD3505" s="45"/>
      <c r="IRE3505" s="45"/>
      <c r="IRF3505" s="45"/>
      <c r="IRG3505" s="45"/>
      <c r="IRH3505" s="45"/>
      <c r="IRI3505" s="45"/>
      <c r="IRJ3505" s="45"/>
      <c r="IRK3505" s="45"/>
      <c r="IRL3505" s="45"/>
      <c r="IRM3505" s="45"/>
      <c r="IRN3505" s="45"/>
      <c r="IRO3505" s="45"/>
      <c r="IRP3505" s="45"/>
      <c r="IRQ3505" s="45"/>
      <c r="IRR3505" s="45"/>
      <c r="IRS3505" s="45"/>
      <c r="IRT3505" s="45"/>
      <c r="IRU3505" s="45"/>
      <c r="IRV3505" s="45"/>
      <c r="IRW3505" s="45"/>
      <c r="IRX3505" s="45"/>
      <c r="IRY3505" s="45"/>
      <c r="IRZ3505" s="45"/>
      <c r="ISA3505" s="45"/>
      <c r="ISB3505" s="45"/>
      <c r="ISC3505" s="45"/>
      <c r="ISD3505" s="45"/>
      <c r="ISE3505" s="45"/>
      <c r="ISF3505" s="45"/>
      <c r="ISG3505" s="45"/>
      <c r="ISH3505" s="45"/>
      <c r="ISI3505" s="45"/>
      <c r="ISJ3505" s="45"/>
      <c r="ISK3505" s="45"/>
      <c r="ISL3505" s="45"/>
      <c r="ISM3505" s="45"/>
      <c r="ISN3505" s="45"/>
      <c r="ISO3505" s="45"/>
      <c r="ISP3505" s="45"/>
      <c r="ISQ3505" s="45"/>
      <c r="ISR3505" s="45"/>
      <c r="ISS3505" s="45"/>
      <c r="IST3505" s="45"/>
      <c r="ISU3505" s="45"/>
      <c r="ISV3505" s="45"/>
      <c r="ISW3505" s="45"/>
      <c r="ISX3505" s="45"/>
      <c r="ISY3505" s="45"/>
      <c r="ISZ3505" s="45"/>
      <c r="ITA3505" s="45"/>
      <c r="ITB3505" s="45"/>
      <c r="ITC3505" s="45"/>
      <c r="ITD3505" s="45"/>
      <c r="ITE3505" s="45"/>
      <c r="ITF3505" s="45"/>
      <c r="ITG3505" s="45"/>
      <c r="ITH3505" s="45"/>
      <c r="ITI3505" s="45"/>
      <c r="ITJ3505" s="45"/>
      <c r="ITK3505" s="45"/>
      <c r="ITL3505" s="45"/>
      <c r="ITM3505" s="45"/>
      <c r="ITN3505" s="45"/>
      <c r="ITO3505" s="45"/>
      <c r="ITP3505" s="45"/>
      <c r="ITQ3505" s="45"/>
      <c r="ITR3505" s="45"/>
      <c r="ITS3505" s="45"/>
      <c r="ITT3505" s="45"/>
      <c r="ITU3505" s="45"/>
      <c r="ITV3505" s="45"/>
      <c r="ITW3505" s="45"/>
      <c r="ITX3505" s="45"/>
      <c r="ITY3505" s="45"/>
      <c r="ITZ3505" s="45"/>
      <c r="IUA3505" s="45"/>
      <c r="IUB3505" s="45"/>
      <c r="IUC3505" s="45"/>
      <c r="IUD3505" s="45"/>
      <c r="IUE3505" s="45"/>
      <c r="IUF3505" s="45"/>
      <c r="IUG3505" s="45"/>
      <c r="IUH3505" s="45"/>
      <c r="IUI3505" s="45"/>
      <c r="IUJ3505" s="45"/>
      <c r="IUK3505" s="45"/>
      <c r="IUL3505" s="45"/>
      <c r="IUM3505" s="45"/>
      <c r="IUN3505" s="45"/>
      <c r="IUO3505" s="45"/>
      <c r="IUP3505" s="45"/>
      <c r="IUQ3505" s="45"/>
      <c r="IUR3505" s="45"/>
      <c r="IUS3505" s="45"/>
      <c r="IUT3505" s="45"/>
      <c r="IUU3505" s="45"/>
      <c r="IUV3505" s="45"/>
      <c r="IUW3505" s="45"/>
      <c r="IUX3505" s="45"/>
      <c r="IUY3505" s="45"/>
      <c r="IUZ3505" s="45"/>
      <c r="IVA3505" s="45"/>
      <c r="IVB3505" s="45"/>
      <c r="IVC3505" s="45"/>
      <c r="IVD3505" s="45"/>
      <c r="IVE3505" s="45"/>
      <c r="IVF3505" s="45"/>
      <c r="IVG3505" s="45"/>
      <c r="IVH3505" s="45"/>
      <c r="IVI3505" s="45"/>
      <c r="IVJ3505" s="45"/>
      <c r="IVK3505" s="45"/>
      <c r="IVL3505" s="45"/>
      <c r="IVM3505" s="45"/>
      <c r="IVN3505" s="45"/>
      <c r="IVO3505" s="45"/>
      <c r="IVP3505" s="45"/>
      <c r="IVQ3505" s="45"/>
      <c r="IVR3505" s="45"/>
      <c r="IVS3505" s="45"/>
      <c r="IVT3505" s="45"/>
      <c r="IVU3505" s="45"/>
      <c r="IVV3505" s="45"/>
      <c r="IVW3505" s="45"/>
      <c r="IVX3505" s="45"/>
      <c r="IVY3505" s="45"/>
      <c r="IVZ3505" s="45"/>
      <c r="IWA3505" s="45"/>
      <c r="IWB3505" s="45"/>
      <c r="IWC3505" s="45"/>
      <c r="IWD3505" s="45"/>
      <c r="IWE3505" s="45"/>
      <c r="IWF3505" s="45"/>
      <c r="IWG3505" s="45"/>
      <c r="IWH3505" s="45"/>
      <c r="IWI3505" s="45"/>
      <c r="IWJ3505" s="45"/>
      <c r="IWK3505" s="45"/>
      <c r="IWL3505" s="45"/>
      <c r="IWM3505" s="45"/>
      <c r="IWN3505" s="45"/>
      <c r="IWO3505" s="45"/>
      <c r="IWP3505" s="45"/>
      <c r="IWQ3505" s="45"/>
      <c r="IWR3505" s="45"/>
      <c r="IWS3505" s="45"/>
      <c r="IWT3505" s="45"/>
      <c r="IWU3505" s="45"/>
      <c r="IWV3505" s="45"/>
      <c r="IWW3505" s="45"/>
      <c r="IWX3505" s="45"/>
      <c r="IWY3505" s="45"/>
      <c r="IWZ3505" s="45"/>
      <c r="IXA3505" s="45"/>
      <c r="IXB3505" s="45"/>
      <c r="IXC3505" s="45"/>
      <c r="IXD3505" s="45"/>
      <c r="IXE3505" s="45"/>
      <c r="IXF3505" s="45"/>
      <c r="IXG3505" s="45"/>
      <c r="IXH3505" s="45"/>
      <c r="IXI3505" s="45"/>
      <c r="IXJ3505" s="45"/>
      <c r="IXK3505" s="45"/>
      <c r="IXL3505" s="45"/>
      <c r="IXM3505" s="45"/>
      <c r="IXN3505" s="45"/>
      <c r="IXO3505" s="45"/>
      <c r="IXP3505" s="45"/>
      <c r="IXQ3505" s="45"/>
      <c r="IXR3505" s="45"/>
      <c r="IXS3505" s="45"/>
      <c r="IXT3505" s="45"/>
      <c r="IXU3505" s="45"/>
      <c r="IXV3505" s="45"/>
      <c r="IXW3505" s="45"/>
      <c r="IXX3505" s="45"/>
      <c r="IXY3505" s="45"/>
      <c r="IXZ3505" s="45"/>
      <c r="IYA3505" s="45"/>
      <c r="IYB3505" s="45"/>
      <c r="IYC3505" s="45"/>
      <c r="IYD3505" s="45"/>
      <c r="IYE3505" s="45"/>
      <c r="IYF3505" s="45"/>
      <c r="IYG3505" s="45"/>
      <c r="IYH3505" s="45"/>
      <c r="IYI3505" s="45"/>
      <c r="IYJ3505" s="45"/>
      <c r="IYK3505" s="45"/>
      <c r="IYL3505" s="45"/>
      <c r="IYM3505" s="45"/>
      <c r="IYN3505" s="45"/>
      <c r="IYO3505" s="45"/>
      <c r="IYP3505" s="45"/>
      <c r="IYQ3505" s="45"/>
      <c r="IYR3505" s="45"/>
      <c r="IYS3505" s="45"/>
      <c r="IYT3505" s="45"/>
      <c r="IYU3505" s="45"/>
      <c r="IYV3505" s="45"/>
      <c r="IYW3505" s="45"/>
      <c r="IYX3505" s="45"/>
      <c r="IYY3505" s="45"/>
      <c r="IYZ3505" s="45"/>
      <c r="IZA3505" s="45"/>
      <c r="IZB3505" s="45"/>
      <c r="IZC3505" s="45"/>
      <c r="IZD3505" s="45"/>
      <c r="IZE3505" s="45"/>
      <c r="IZF3505" s="45"/>
      <c r="IZG3505" s="45"/>
      <c r="IZH3505" s="45"/>
      <c r="IZI3505" s="45"/>
      <c r="IZJ3505" s="45"/>
      <c r="IZK3505" s="45"/>
      <c r="IZL3505" s="45"/>
      <c r="IZM3505" s="45"/>
      <c r="IZN3505" s="45"/>
      <c r="IZO3505" s="45"/>
      <c r="IZP3505" s="45"/>
      <c r="IZQ3505" s="45"/>
      <c r="IZR3505" s="45"/>
      <c r="IZS3505" s="45"/>
      <c r="IZT3505" s="45"/>
      <c r="IZU3505" s="45"/>
      <c r="IZV3505" s="45"/>
      <c r="IZW3505" s="45"/>
      <c r="IZX3505" s="45"/>
      <c r="IZY3505" s="45"/>
      <c r="IZZ3505" s="45"/>
      <c r="JAA3505" s="45"/>
      <c r="JAB3505" s="45"/>
      <c r="JAC3505" s="45"/>
      <c r="JAD3505" s="45"/>
      <c r="JAE3505" s="45"/>
      <c r="JAF3505" s="45"/>
      <c r="JAG3505" s="45"/>
      <c r="JAH3505" s="45"/>
      <c r="JAI3505" s="45"/>
      <c r="JAJ3505" s="45"/>
      <c r="JAK3505" s="45"/>
      <c r="JAL3505" s="45"/>
      <c r="JAM3505" s="45"/>
      <c r="JAN3505" s="45"/>
      <c r="JAO3505" s="45"/>
      <c r="JAP3505" s="45"/>
      <c r="JAQ3505" s="45"/>
      <c r="JAR3505" s="45"/>
      <c r="JAS3505" s="45"/>
      <c r="JAT3505" s="45"/>
      <c r="JAU3505" s="45"/>
      <c r="JAV3505" s="45"/>
      <c r="JAW3505" s="45"/>
      <c r="JAX3505" s="45"/>
      <c r="JAY3505" s="45"/>
      <c r="JAZ3505" s="45"/>
      <c r="JBA3505" s="45"/>
      <c r="JBB3505" s="45"/>
      <c r="JBC3505" s="45"/>
      <c r="JBD3505" s="45"/>
      <c r="JBE3505" s="45"/>
      <c r="JBF3505" s="45"/>
      <c r="JBG3505" s="45"/>
      <c r="JBH3505" s="45"/>
      <c r="JBI3505" s="45"/>
      <c r="JBJ3505" s="45"/>
      <c r="JBK3505" s="45"/>
      <c r="JBL3505" s="45"/>
      <c r="JBM3505" s="45"/>
      <c r="JBN3505" s="45"/>
      <c r="JBO3505" s="45"/>
      <c r="JBP3505" s="45"/>
      <c r="JBQ3505" s="45"/>
      <c r="JBR3505" s="45"/>
      <c r="JBS3505" s="45"/>
      <c r="JBT3505" s="45"/>
      <c r="JBU3505" s="45"/>
      <c r="JBV3505" s="45"/>
      <c r="JBW3505" s="45"/>
      <c r="JBX3505" s="45"/>
      <c r="JBY3505" s="45"/>
      <c r="JBZ3505" s="45"/>
      <c r="JCA3505" s="45"/>
      <c r="JCB3505" s="45"/>
      <c r="JCC3505" s="45"/>
      <c r="JCD3505" s="45"/>
      <c r="JCE3505" s="45"/>
      <c r="JCF3505" s="45"/>
      <c r="JCG3505" s="45"/>
      <c r="JCH3505" s="45"/>
      <c r="JCI3505" s="45"/>
      <c r="JCJ3505" s="45"/>
      <c r="JCK3505" s="45"/>
      <c r="JCL3505" s="45"/>
      <c r="JCM3505" s="45"/>
      <c r="JCN3505" s="45"/>
      <c r="JCO3505" s="45"/>
      <c r="JCP3505" s="45"/>
      <c r="JCQ3505" s="45"/>
      <c r="JCR3505" s="45"/>
      <c r="JCS3505" s="45"/>
      <c r="JCT3505" s="45"/>
      <c r="JCU3505" s="45"/>
      <c r="JCV3505" s="45"/>
      <c r="JCW3505" s="45"/>
      <c r="JCX3505" s="45"/>
      <c r="JCY3505" s="45"/>
      <c r="JCZ3505" s="45"/>
      <c r="JDA3505" s="45"/>
      <c r="JDB3505" s="45"/>
      <c r="JDC3505" s="45"/>
      <c r="JDD3505" s="45"/>
      <c r="JDE3505" s="45"/>
      <c r="JDF3505" s="45"/>
      <c r="JDG3505" s="45"/>
      <c r="JDH3505" s="45"/>
      <c r="JDI3505" s="45"/>
      <c r="JDJ3505" s="45"/>
      <c r="JDK3505" s="45"/>
      <c r="JDL3505" s="45"/>
      <c r="JDM3505" s="45"/>
      <c r="JDN3505" s="45"/>
      <c r="JDO3505" s="45"/>
      <c r="JDP3505" s="45"/>
      <c r="JDQ3505" s="45"/>
      <c r="JDR3505" s="45"/>
      <c r="JDS3505" s="45"/>
      <c r="JDT3505" s="45"/>
      <c r="JDU3505" s="45"/>
      <c r="JDV3505" s="45"/>
      <c r="JDW3505" s="45"/>
      <c r="JDX3505" s="45"/>
      <c r="JDY3505" s="45"/>
      <c r="JDZ3505" s="45"/>
      <c r="JEA3505" s="45"/>
      <c r="JEB3505" s="45"/>
      <c r="JEC3505" s="45"/>
      <c r="JED3505" s="45"/>
      <c r="JEE3505" s="45"/>
      <c r="JEF3505" s="45"/>
      <c r="JEG3505" s="45"/>
      <c r="JEH3505" s="45"/>
      <c r="JEI3505" s="45"/>
      <c r="JEJ3505" s="45"/>
      <c r="JEK3505" s="45"/>
      <c r="JEL3505" s="45"/>
      <c r="JEM3505" s="45"/>
      <c r="JEN3505" s="45"/>
      <c r="JEO3505" s="45"/>
      <c r="JEP3505" s="45"/>
      <c r="JEQ3505" s="45"/>
      <c r="JER3505" s="45"/>
      <c r="JES3505" s="45"/>
      <c r="JET3505" s="45"/>
      <c r="JEU3505" s="45"/>
      <c r="JEV3505" s="45"/>
      <c r="JEW3505" s="45"/>
      <c r="JEX3505" s="45"/>
      <c r="JEY3505" s="45"/>
      <c r="JEZ3505" s="45"/>
      <c r="JFA3505" s="45"/>
      <c r="JFB3505" s="45"/>
      <c r="JFC3505" s="45"/>
      <c r="JFD3505" s="45"/>
      <c r="JFE3505" s="45"/>
      <c r="JFF3505" s="45"/>
      <c r="JFG3505" s="45"/>
      <c r="JFH3505" s="45"/>
      <c r="JFI3505" s="45"/>
      <c r="JFJ3505" s="45"/>
      <c r="JFK3505" s="45"/>
      <c r="JFL3505" s="45"/>
      <c r="JFM3505" s="45"/>
      <c r="JFN3505" s="45"/>
      <c r="JFO3505" s="45"/>
      <c r="JFP3505" s="45"/>
      <c r="JFQ3505" s="45"/>
      <c r="JFR3505" s="45"/>
      <c r="JFS3505" s="45"/>
      <c r="JFT3505" s="45"/>
      <c r="JFU3505" s="45"/>
      <c r="JFV3505" s="45"/>
      <c r="JFW3505" s="45"/>
      <c r="JFX3505" s="45"/>
      <c r="JFY3505" s="45"/>
      <c r="JFZ3505" s="45"/>
      <c r="JGA3505" s="45"/>
      <c r="JGB3505" s="45"/>
      <c r="JGC3505" s="45"/>
      <c r="JGD3505" s="45"/>
      <c r="JGE3505" s="45"/>
      <c r="JGF3505" s="45"/>
      <c r="JGG3505" s="45"/>
      <c r="JGH3505" s="45"/>
      <c r="JGI3505" s="45"/>
      <c r="JGJ3505" s="45"/>
      <c r="JGK3505" s="45"/>
      <c r="JGL3505" s="45"/>
      <c r="JGM3505" s="45"/>
      <c r="JGN3505" s="45"/>
      <c r="JGO3505" s="45"/>
      <c r="JGP3505" s="45"/>
      <c r="JGQ3505" s="45"/>
      <c r="JGR3505" s="45"/>
      <c r="JGS3505" s="45"/>
      <c r="JGT3505" s="45"/>
      <c r="JGU3505" s="45"/>
      <c r="JGV3505" s="45"/>
      <c r="JGW3505" s="45"/>
      <c r="JGX3505" s="45"/>
      <c r="JGY3505" s="45"/>
      <c r="JGZ3505" s="45"/>
      <c r="JHA3505" s="45"/>
      <c r="JHB3505" s="45"/>
      <c r="JHC3505" s="45"/>
      <c r="JHD3505" s="45"/>
      <c r="JHE3505" s="45"/>
      <c r="JHF3505" s="45"/>
      <c r="JHG3505" s="45"/>
      <c r="JHH3505" s="45"/>
      <c r="JHI3505" s="45"/>
      <c r="JHJ3505" s="45"/>
      <c r="JHK3505" s="45"/>
      <c r="JHL3505" s="45"/>
      <c r="JHM3505" s="45"/>
      <c r="JHN3505" s="45"/>
      <c r="JHO3505" s="45"/>
      <c r="JHP3505" s="45"/>
      <c r="JHQ3505" s="45"/>
      <c r="JHR3505" s="45"/>
      <c r="JHS3505" s="45"/>
      <c r="JHT3505" s="45"/>
      <c r="JHU3505" s="45"/>
      <c r="JHV3505" s="45"/>
      <c r="JHW3505" s="45"/>
      <c r="JHX3505" s="45"/>
      <c r="JHY3505" s="45"/>
      <c r="JHZ3505" s="45"/>
      <c r="JIA3505" s="45"/>
      <c r="JIB3505" s="45"/>
      <c r="JIC3505" s="45"/>
      <c r="JID3505" s="45"/>
      <c r="JIE3505" s="45"/>
      <c r="JIF3505" s="45"/>
      <c r="JIG3505" s="45"/>
      <c r="JIH3505" s="45"/>
      <c r="JII3505" s="45"/>
      <c r="JIJ3505" s="45"/>
      <c r="JIK3505" s="45"/>
      <c r="JIL3505" s="45"/>
      <c r="JIM3505" s="45"/>
      <c r="JIN3505" s="45"/>
      <c r="JIO3505" s="45"/>
      <c r="JIP3505" s="45"/>
      <c r="JIQ3505" s="45"/>
      <c r="JIR3505" s="45"/>
      <c r="JIS3505" s="45"/>
      <c r="JIT3505" s="45"/>
      <c r="JIU3505" s="45"/>
      <c r="JIV3505" s="45"/>
      <c r="JIW3505" s="45"/>
      <c r="JIX3505" s="45"/>
      <c r="JIY3505" s="45"/>
      <c r="JIZ3505" s="45"/>
      <c r="JJA3505" s="45"/>
      <c r="JJB3505" s="45"/>
      <c r="JJC3505" s="45"/>
      <c r="JJD3505" s="45"/>
      <c r="JJE3505" s="45"/>
      <c r="JJF3505" s="45"/>
      <c r="JJG3505" s="45"/>
      <c r="JJH3505" s="45"/>
      <c r="JJI3505" s="45"/>
      <c r="JJJ3505" s="45"/>
      <c r="JJK3505" s="45"/>
      <c r="JJL3505" s="45"/>
      <c r="JJM3505" s="45"/>
      <c r="JJN3505" s="45"/>
      <c r="JJO3505" s="45"/>
      <c r="JJP3505" s="45"/>
      <c r="JJQ3505" s="45"/>
      <c r="JJR3505" s="45"/>
      <c r="JJS3505" s="45"/>
      <c r="JJT3505" s="45"/>
      <c r="JJU3505" s="45"/>
      <c r="JJV3505" s="45"/>
      <c r="JJW3505" s="45"/>
      <c r="JJX3505" s="45"/>
      <c r="JJY3505" s="45"/>
      <c r="JJZ3505" s="45"/>
      <c r="JKA3505" s="45"/>
      <c r="JKB3505" s="45"/>
      <c r="JKC3505" s="45"/>
      <c r="JKD3505" s="45"/>
      <c r="JKE3505" s="45"/>
      <c r="JKF3505" s="45"/>
      <c r="JKG3505" s="45"/>
      <c r="JKH3505" s="45"/>
      <c r="JKI3505" s="45"/>
      <c r="JKJ3505" s="45"/>
      <c r="JKK3505" s="45"/>
      <c r="JKL3505" s="45"/>
      <c r="JKM3505" s="45"/>
      <c r="JKN3505" s="45"/>
      <c r="JKO3505" s="45"/>
      <c r="JKP3505" s="45"/>
      <c r="JKQ3505" s="45"/>
      <c r="JKR3505" s="45"/>
      <c r="JKS3505" s="45"/>
      <c r="JKT3505" s="45"/>
      <c r="JKU3505" s="45"/>
      <c r="JKV3505" s="45"/>
      <c r="JKW3505" s="45"/>
      <c r="JKX3505" s="45"/>
      <c r="JKY3505" s="45"/>
      <c r="JKZ3505" s="45"/>
      <c r="JLA3505" s="45"/>
      <c r="JLB3505" s="45"/>
      <c r="JLC3505" s="45"/>
      <c r="JLD3505" s="45"/>
      <c r="JLE3505" s="45"/>
      <c r="JLF3505" s="45"/>
      <c r="JLG3505" s="45"/>
      <c r="JLH3505" s="45"/>
      <c r="JLI3505" s="45"/>
      <c r="JLJ3505" s="45"/>
      <c r="JLK3505" s="45"/>
      <c r="JLL3505" s="45"/>
      <c r="JLM3505" s="45"/>
      <c r="JLN3505" s="45"/>
      <c r="JLO3505" s="45"/>
      <c r="JLP3505" s="45"/>
      <c r="JLQ3505" s="45"/>
      <c r="JLR3505" s="45"/>
      <c r="JLS3505" s="45"/>
      <c r="JLT3505" s="45"/>
      <c r="JLU3505" s="45"/>
      <c r="JLV3505" s="45"/>
      <c r="JLW3505" s="45"/>
      <c r="JLX3505" s="45"/>
      <c r="JLY3505" s="45"/>
      <c r="JLZ3505" s="45"/>
      <c r="JMA3505" s="45"/>
      <c r="JMB3505" s="45"/>
      <c r="JMC3505" s="45"/>
      <c r="JMD3505" s="45"/>
      <c r="JME3505" s="45"/>
      <c r="JMF3505" s="45"/>
      <c r="JMG3505" s="45"/>
      <c r="JMH3505" s="45"/>
      <c r="JMI3505" s="45"/>
      <c r="JMJ3505" s="45"/>
      <c r="JMK3505" s="45"/>
      <c r="JML3505" s="45"/>
      <c r="JMM3505" s="45"/>
      <c r="JMN3505" s="45"/>
      <c r="JMO3505" s="45"/>
      <c r="JMP3505" s="45"/>
      <c r="JMQ3505" s="45"/>
      <c r="JMR3505" s="45"/>
      <c r="JMS3505" s="45"/>
      <c r="JMT3505" s="45"/>
      <c r="JMU3505" s="45"/>
      <c r="JMV3505" s="45"/>
      <c r="JMW3505" s="45"/>
      <c r="JMX3505" s="45"/>
      <c r="JMY3505" s="45"/>
      <c r="JMZ3505" s="45"/>
      <c r="JNA3505" s="45"/>
      <c r="JNB3505" s="45"/>
      <c r="JNC3505" s="45"/>
      <c r="JND3505" s="45"/>
      <c r="JNE3505" s="45"/>
      <c r="JNF3505" s="45"/>
      <c r="JNG3505" s="45"/>
      <c r="JNH3505" s="45"/>
      <c r="JNI3505" s="45"/>
      <c r="JNJ3505" s="45"/>
      <c r="JNK3505" s="45"/>
      <c r="JNL3505" s="45"/>
      <c r="JNM3505" s="45"/>
      <c r="JNN3505" s="45"/>
      <c r="JNO3505" s="45"/>
      <c r="JNP3505" s="45"/>
      <c r="JNQ3505" s="45"/>
      <c r="JNR3505" s="45"/>
      <c r="JNS3505" s="45"/>
      <c r="JNT3505" s="45"/>
      <c r="JNU3505" s="45"/>
      <c r="JNV3505" s="45"/>
      <c r="JNW3505" s="45"/>
      <c r="JNX3505" s="45"/>
      <c r="JNY3505" s="45"/>
      <c r="JNZ3505" s="45"/>
      <c r="JOA3505" s="45"/>
      <c r="JOB3505" s="45"/>
      <c r="JOC3505" s="45"/>
      <c r="JOD3505" s="45"/>
      <c r="JOE3505" s="45"/>
      <c r="JOF3505" s="45"/>
      <c r="JOG3505" s="45"/>
      <c r="JOH3505" s="45"/>
      <c r="JOI3505" s="45"/>
      <c r="JOJ3505" s="45"/>
      <c r="JOK3505" s="45"/>
      <c r="JOL3505" s="45"/>
      <c r="JOM3505" s="45"/>
      <c r="JON3505" s="45"/>
      <c r="JOO3505" s="45"/>
      <c r="JOP3505" s="45"/>
      <c r="JOQ3505" s="45"/>
      <c r="JOR3505" s="45"/>
      <c r="JOS3505" s="45"/>
      <c r="JOT3505" s="45"/>
      <c r="JOU3505" s="45"/>
      <c r="JOV3505" s="45"/>
      <c r="JOW3505" s="45"/>
      <c r="JOX3505" s="45"/>
      <c r="JOY3505" s="45"/>
      <c r="JOZ3505" s="45"/>
      <c r="JPA3505" s="45"/>
      <c r="JPB3505" s="45"/>
      <c r="JPC3505" s="45"/>
      <c r="JPD3505" s="45"/>
      <c r="JPE3505" s="45"/>
      <c r="JPF3505" s="45"/>
      <c r="JPG3505" s="45"/>
      <c r="JPH3505" s="45"/>
      <c r="JPI3505" s="45"/>
      <c r="JPJ3505" s="45"/>
      <c r="JPK3505" s="45"/>
      <c r="JPL3505" s="45"/>
      <c r="JPM3505" s="45"/>
      <c r="JPN3505" s="45"/>
      <c r="JPO3505" s="45"/>
      <c r="JPP3505" s="45"/>
      <c r="JPQ3505" s="45"/>
      <c r="JPR3505" s="45"/>
      <c r="JPS3505" s="45"/>
      <c r="JPT3505" s="45"/>
      <c r="JPU3505" s="45"/>
      <c r="JPV3505" s="45"/>
      <c r="JPW3505" s="45"/>
      <c r="JPX3505" s="45"/>
      <c r="JPY3505" s="45"/>
      <c r="JPZ3505" s="45"/>
      <c r="JQA3505" s="45"/>
      <c r="JQB3505" s="45"/>
      <c r="JQC3505" s="45"/>
      <c r="JQD3505" s="45"/>
      <c r="JQE3505" s="45"/>
      <c r="JQF3505" s="45"/>
      <c r="JQG3505" s="45"/>
      <c r="JQH3505" s="45"/>
      <c r="JQI3505" s="45"/>
      <c r="JQJ3505" s="45"/>
      <c r="JQK3505" s="45"/>
      <c r="JQL3505" s="45"/>
      <c r="JQM3505" s="45"/>
      <c r="JQN3505" s="45"/>
      <c r="JQO3505" s="45"/>
      <c r="JQP3505" s="45"/>
      <c r="JQQ3505" s="45"/>
      <c r="JQR3505" s="45"/>
      <c r="JQS3505" s="45"/>
      <c r="JQT3505" s="45"/>
      <c r="JQU3505" s="45"/>
      <c r="JQV3505" s="45"/>
      <c r="JQW3505" s="45"/>
      <c r="JQX3505" s="45"/>
      <c r="JQY3505" s="45"/>
      <c r="JQZ3505" s="45"/>
      <c r="JRA3505" s="45"/>
      <c r="JRB3505" s="45"/>
      <c r="JRC3505" s="45"/>
      <c r="JRD3505" s="45"/>
      <c r="JRE3505" s="45"/>
      <c r="JRF3505" s="45"/>
      <c r="JRG3505" s="45"/>
      <c r="JRH3505" s="45"/>
      <c r="JRI3505" s="45"/>
      <c r="JRJ3505" s="45"/>
      <c r="JRK3505" s="45"/>
      <c r="JRL3505" s="45"/>
      <c r="JRM3505" s="45"/>
      <c r="JRN3505" s="45"/>
      <c r="JRO3505" s="45"/>
      <c r="JRP3505" s="45"/>
      <c r="JRQ3505" s="45"/>
      <c r="JRR3505" s="45"/>
      <c r="JRS3505" s="45"/>
      <c r="JRT3505" s="45"/>
      <c r="JRU3505" s="45"/>
      <c r="JRV3505" s="45"/>
      <c r="JRW3505" s="45"/>
      <c r="JRX3505" s="45"/>
      <c r="JRY3505" s="45"/>
      <c r="JRZ3505" s="45"/>
      <c r="JSA3505" s="45"/>
      <c r="JSB3505" s="45"/>
      <c r="JSC3505" s="45"/>
      <c r="JSD3505" s="45"/>
      <c r="JSE3505" s="45"/>
      <c r="JSF3505" s="45"/>
      <c r="JSG3505" s="45"/>
      <c r="JSH3505" s="45"/>
      <c r="JSI3505" s="45"/>
      <c r="JSJ3505" s="45"/>
      <c r="JSK3505" s="45"/>
      <c r="JSL3505" s="45"/>
      <c r="JSM3505" s="45"/>
      <c r="JSN3505" s="45"/>
      <c r="JSO3505" s="45"/>
      <c r="JSP3505" s="45"/>
      <c r="JSQ3505" s="45"/>
      <c r="JSR3505" s="45"/>
      <c r="JSS3505" s="45"/>
      <c r="JST3505" s="45"/>
      <c r="JSU3505" s="45"/>
      <c r="JSV3505" s="45"/>
      <c r="JSW3505" s="45"/>
      <c r="JSX3505" s="45"/>
      <c r="JSY3505" s="45"/>
      <c r="JSZ3505" s="45"/>
      <c r="JTA3505" s="45"/>
      <c r="JTB3505" s="45"/>
      <c r="JTC3505" s="45"/>
      <c r="JTD3505" s="45"/>
      <c r="JTE3505" s="45"/>
      <c r="JTF3505" s="45"/>
      <c r="JTG3505" s="45"/>
      <c r="JTH3505" s="45"/>
      <c r="JTI3505" s="45"/>
      <c r="JTJ3505" s="45"/>
      <c r="JTK3505" s="45"/>
      <c r="JTL3505" s="45"/>
      <c r="JTM3505" s="45"/>
      <c r="JTN3505" s="45"/>
      <c r="JTO3505" s="45"/>
      <c r="JTP3505" s="45"/>
      <c r="JTQ3505" s="45"/>
      <c r="JTR3505" s="45"/>
      <c r="JTS3505" s="45"/>
      <c r="JTT3505" s="45"/>
      <c r="JTU3505" s="45"/>
      <c r="JTV3505" s="45"/>
      <c r="JTW3505" s="45"/>
      <c r="JTX3505" s="45"/>
      <c r="JTY3505" s="45"/>
      <c r="JTZ3505" s="45"/>
      <c r="JUA3505" s="45"/>
      <c r="JUB3505" s="45"/>
      <c r="JUC3505" s="45"/>
      <c r="JUD3505" s="45"/>
      <c r="JUE3505" s="45"/>
      <c r="JUF3505" s="45"/>
      <c r="JUG3505" s="45"/>
      <c r="JUH3505" s="45"/>
      <c r="JUI3505" s="45"/>
      <c r="JUJ3505" s="45"/>
      <c r="JUK3505" s="45"/>
      <c r="JUL3505" s="45"/>
      <c r="JUM3505" s="45"/>
      <c r="JUN3505" s="45"/>
      <c r="JUO3505" s="45"/>
      <c r="JUP3505" s="45"/>
      <c r="JUQ3505" s="45"/>
      <c r="JUR3505" s="45"/>
      <c r="JUS3505" s="45"/>
      <c r="JUT3505" s="45"/>
      <c r="JUU3505" s="45"/>
      <c r="JUV3505" s="45"/>
      <c r="JUW3505" s="45"/>
      <c r="JUX3505" s="45"/>
      <c r="JUY3505" s="45"/>
      <c r="JUZ3505" s="45"/>
      <c r="JVA3505" s="45"/>
      <c r="JVB3505" s="45"/>
      <c r="JVC3505" s="45"/>
      <c r="JVD3505" s="45"/>
      <c r="JVE3505" s="45"/>
      <c r="JVF3505" s="45"/>
      <c r="JVG3505" s="45"/>
      <c r="JVH3505" s="45"/>
      <c r="JVI3505" s="45"/>
      <c r="JVJ3505" s="45"/>
      <c r="JVK3505" s="45"/>
      <c r="JVL3505" s="45"/>
      <c r="JVM3505" s="45"/>
      <c r="JVN3505" s="45"/>
      <c r="JVO3505" s="45"/>
      <c r="JVP3505" s="45"/>
      <c r="JVQ3505" s="45"/>
      <c r="JVR3505" s="45"/>
      <c r="JVS3505" s="45"/>
      <c r="JVT3505" s="45"/>
      <c r="JVU3505" s="45"/>
      <c r="JVV3505" s="45"/>
      <c r="JVW3505" s="45"/>
      <c r="JVX3505" s="45"/>
      <c r="JVY3505" s="45"/>
      <c r="JVZ3505" s="45"/>
      <c r="JWA3505" s="45"/>
      <c r="JWB3505" s="45"/>
      <c r="JWC3505" s="45"/>
      <c r="JWD3505" s="45"/>
      <c r="JWE3505" s="45"/>
      <c r="JWF3505" s="45"/>
      <c r="JWG3505" s="45"/>
      <c r="JWH3505" s="45"/>
      <c r="JWI3505" s="45"/>
      <c r="JWJ3505" s="45"/>
      <c r="JWK3505" s="45"/>
      <c r="JWL3505" s="45"/>
      <c r="JWM3505" s="45"/>
      <c r="JWN3505" s="45"/>
      <c r="JWO3505" s="45"/>
      <c r="JWP3505" s="45"/>
      <c r="JWQ3505" s="45"/>
      <c r="JWR3505" s="45"/>
      <c r="JWS3505" s="45"/>
      <c r="JWT3505" s="45"/>
      <c r="JWU3505" s="45"/>
      <c r="JWV3505" s="45"/>
      <c r="JWW3505" s="45"/>
      <c r="JWX3505" s="45"/>
      <c r="JWY3505" s="45"/>
      <c r="JWZ3505" s="45"/>
      <c r="JXA3505" s="45"/>
      <c r="JXB3505" s="45"/>
      <c r="JXC3505" s="45"/>
      <c r="JXD3505" s="45"/>
      <c r="JXE3505" s="45"/>
      <c r="JXF3505" s="45"/>
      <c r="JXG3505" s="45"/>
      <c r="JXH3505" s="45"/>
      <c r="JXI3505" s="45"/>
      <c r="JXJ3505" s="45"/>
      <c r="JXK3505" s="45"/>
      <c r="JXL3505" s="45"/>
      <c r="JXM3505" s="45"/>
      <c r="JXN3505" s="45"/>
      <c r="JXO3505" s="45"/>
      <c r="JXP3505" s="45"/>
      <c r="JXQ3505" s="45"/>
      <c r="JXR3505" s="45"/>
      <c r="JXS3505" s="45"/>
      <c r="JXT3505" s="45"/>
      <c r="JXU3505" s="45"/>
      <c r="JXV3505" s="45"/>
      <c r="JXW3505" s="45"/>
      <c r="JXX3505" s="45"/>
      <c r="JXY3505" s="45"/>
      <c r="JXZ3505" s="45"/>
      <c r="JYA3505" s="45"/>
      <c r="JYB3505" s="45"/>
      <c r="JYC3505" s="45"/>
      <c r="JYD3505" s="45"/>
      <c r="JYE3505" s="45"/>
      <c r="JYF3505" s="45"/>
      <c r="JYG3505" s="45"/>
      <c r="JYH3505" s="45"/>
      <c r="JYI3505" s="45"/>
      <c r="JYJ3505" s="45"/>
      <c r="JYK3505" s="45"/>
      <c r="JYL3505" s="45"/>
      <c r="JYM3505" s="45"/>
      <c r="JYN3505" s="45"/>
      <c r="JYO3505" s="45"/>
      <c r="JYP3505" s="45"/>
      <c r="JYQ3505" s="45"/>
      <c r="JYR3505" s="45"/>
      <c r="JYS3505" s="45"/>
      <c r="JYT3505" s="45"/>
      <c r="JYU3505" s="45"/>
      <c r="JYV3505" s="45"/>
      <c r="JYW3505" s="45"/>
      <c r="JYX3505" s="45"/>
      <c r="JYY3505" s="45"/>
      <c r="JYZ3505" s="45"/>
      <c r="JZA3505" s="45"/>
      <c r="JZB3505" s="45"/>
      <c r="JZC3505" s="45"/>
      <c r="JZD3505" s="45"/>
      <c r="JZE3505" s="45"/>
      <c r="JZF3505" s="45"/>
      <c r="JZG3505" s="45"/>
      <c r="JZH3505" s="45"/>
      <c r="JZI3505" s="45"/>
      <c r="JZJ3505" s="45"/>
      <c r="JZK3505" s="45"/>
      <c r="JZL3505" s="45"/>
      <c r="JZM3505" s="45"/>
      <c r="JZN3505" s="45"/>
      <c r="JZO3505" s="45"/>
      <c r="JZP3505" s="45"/>
      <c r="JZQ3505" s="45"/>
      <c r="JZR3505" s="45"/>
      <c r="JZS3505" s="45"/>
      <c r="JZT3505" s="45"/>
      <c r="JZU3505" s="45"/>
      <c r="JZV3505" s="45"/>
      <c r="JZW3505" s="45"/>
      <c r="JZX3505" s="45"/>
      <c r="JZY3505" s="45"/>
      <c r="JZZ3505" s="45"/>
      <c r="KAA3505" s="45"/>
      <c r="KAB3505" s="45"/>
      <c r="KAC3505" s="45"/>
      <c r="KAD3505" s="45"/>
      <c r="KAE3505" s="45"/>
      <c r="KAF3505" s="45"/>
      <c r="KAG3505" s="45"/>
      <c r="KAH3505" s="45"/>
      <c r="KAI3505" s="45"/>
      <c r="KAJ3505" s="45"/>
      <c r="KAK3505" s="45"/>
      <c r="KAL3505" s="45"/>
      <c r="KAM3505" s="45"/>
      <c r="KAN3505" s="45"/>
      <c r="KAO3505" s="45"/>
      <c r="KAP3505" s="45"/>
      <c r="KAQ3505" s="45"/>
      <c r="KAR3505" s="45"/>
      <c r="KAS3505" s="45"/>
      <c r="KAT3505" s="45"/>
      <c r="KAU3505" s="45"/>
      <c r="KAV3505" s="45"/>
      <c r="KAW3505" s="45"/>
      <c r="KAX3505" s="45"/>
      <c r="KAY3505" s="45"/>
      <c r="KAZ3505" s="45"/>
      <c r="KBA3505" s="45"/>
      <c r="KBB3505" s="45"/>
      <c r="KBC3505" s="45"/>
      <c r="KBD3505" s="45"/>
      <c r="KBE3505" s="45"/>
      <c r="KBF3505" s="45"/>
      <c r="KBG3505" s="45"/>
      <c r="KBH3505" s="45"/>
      <c r="KBI3505" s="45"/>
      <c r="KBJ3505" s="45"/>
      <c r="KBK3505" s="45"/>
      <c r="KBL3505" s="45"/>
      <c r="KBM3505" s="45"/>
      <c r="KBN3505" s="45"/>
      <c r="KBO3505" s="45"/>
      <c r="KBP3505" s="45"/>
      <c r="KBQ3505" s="45"/>
      <c r="KBR3505" s="45"/>
      <c r="KBS3505" s="45"/>
      <c r="KBT3505" s="45"/>
      <c r="KBU3505" s="45"/>
      <c r="KBV3505" s="45"/>
      <c r="KBW3505" s="45"/>
      <c r="KBX3505" s="45"/>
      <c r="KBY3505" s="45"/>
      <c r="KBZ3505" s="45"/>
      <c r="KCA3505" s="45"/>
      <c r="KCB3505" s="45"/>
      <c r="KCC3505" s="45"/>
      <c r="KCD3505" s="45"/>
      <c r="KCE3505" s="45"/>
      <c r="KCF3505" s="45"/>
      <c r="KCG3505" s="45"/>
      <c r="KCH3505" s="45"/>
      <c r="KCI3505" s="45"/>
      <c r="KCJ3505" s="45"/>
      <c r="KCK3505" s="45"/>
      <c r="KCL3505" s="45"/>
      <c r="KCM3505" s="45"/>
      <c r="KCN3505" s="45"/>
      <c r="KCO3505" s="45"/>
      <c r="KCP3505" s="45"/>
      <c r="KCQ3505" s="45"/>
      <c r="KCR3505" s="45"/>
      <c r="KCS3505" s="45"/>
      <c r="KCT3505" s="45"/>
      <c r="KCU3505" s="45"/>
      <c r="KCV3505" s="45"/>
      <c r="KCW3505" s="45"/>
      <c r="KCX3505" s="45"/>
      <c r="KCY3505" s="45"/>
      <c r="KCZ3505" s="45"/>
      <c r="KDA3505" s="45"/>
      <c r="KDB3505" s="45"/>
      <c r="KDC3505" s="45"/>
      <c r="KDD3505" s="45"/>
      <c r="KDE3505" s="45"/>
      <c r="KDF3505" s="45"/>
      <c r="KDG3505" s="45"/>
      <c r="KDH3505" s="45"/>
      <c r="KDI3505" s="45"/>
      <c r="KDJ3505" s="45"/>
      <c r="KDK3505" s="45"/>
      <c r="KDL3505" s="45"/>
      <c r="KDM3505" s="45"/>
      <c r="KDN3505" s="45"/>
      <c r="KDO3505" s="45"/>
      <c r="KDP3505" s="45"/>
      <c r="KDQ3505" s="45"/>
      <c r="KDR3505" s="45"/>
      <c r="KDS3505" s="45"/>
      <c r="KDT3505" s="45"/>
      <c r="KDU3505" s="45"/>
      <c r="KDV3505" s="45"/>
      <c r="KDW3505" s="45"/>
      <c r="KDX3505" s="45"/>
      <c r="KDY3505" s="45"/>
      <c r="KDZ3505" s="45"/>
      <c r="KEA3505" s="45"/>
      <c r="KEB3505" s="45"/>
      <c r="KEC3505" s="45"/>
      <c r="KED3505" s="45"/>
      <c r="KEE3505" s="45"/>
      <c r="KEF3505" s="45"/>
      <c r="KEG3505" s="45"/>
      <c r="KEH3505" s="45"/>
      <c r="KEI3505" s="45"/>
      <c r="KEJ3505" s="45"/>
      <c r="KEK3505" s="45"/>
      <c r="KEL3505" s="45"/>
      <c r="KEM3505" s="45"/>
      <c r="KEN3505" s="45"/>
      <c r="KEO3505" s="45"/>
      <c r="KEP3505" s="45"/>
      <c r="KEQ3505" s="45"/>
      <c r="KER3505" s="45"/>
      <c r="KES3505" s="45"/>
      <c r="KET3505" s="45"/>
      <c r="KEU3505" s="45"/>
      <c r="KEV3505" s="45"/>
      <c r="KEW3505" s="45"/>
      <c r="KEX3505" s="45"/>
      <c r="KEY3505" s="45"/>
      <c r="KEZ3505" s="45"/>
      <c r="KFA3505" s="45"/>
      <c r="KFB3505" s="45"/>
      <c r="KFC3505" s="45"/>
      <c r="KFD3505" s="45"/>
      <c r="KFE3505" s="45"/>
      <c r="KFF3505" s="45"/>
      <c r="KFG3505" s="45"/>
      <c r="KFH3505" s="45"/>
      <c r="KFI3505" s="45"/>
      <c r="KFJ3505" s="45"/>
      <c r="KFK3505" s="45"/>
      <c r="KFL3505" s="45"/>
      <c r="KFM3505" s="45"/>
      <c r="KFN3505" s="45"/>
      <c r="KFO3505" s="45"/>
      <c r="KFP3505" s="45"/>
      <c r="KFQ3505" s="45"/>
      <c r="KFR3505" s="45"/>
      <c r="KFS3505" s="45"/>
      <c r="KFT3505" s="45"/>
      <c r="KFU3505" s="45"/>
      <c r="KFV3505" s="45"/>
      <c r="KFW3505" s="45"/>
      <c r="KFX3505" s="45"/>
      <c r="KFY3505" s="45"/>
      <c r="KFZ3505" s="45"/>
      <c r="KGA3505" s="45"/>
      <c r="KGB3505" s="45"/>
      <c r="KGC3505" s="45"/>
      <c r="KGD3505" s="45"/>
      <c r="KGE3505" s="45"/>
      <c r="KGF3505" s="45"/>
      <c r="KGG3505" s="45"/>
      <c r="KGH3505" s="45"/>
      <c r="KGI3505" s="45"/>
      <c r="KGJ3505" s="45"/>
      <c r="KGK3505" s="45"/>
      <c r="KGL3505" s="45"/>
      <c r="KGM3505" s="45"/>
      <c r="KGN3505" s="45"/>
      <c r="KGO3505" s="45"/>
      <c r="KGP3505" s="45"/>
      <c r="KGQ3505" s="45"/>
      <c r="KGR3505" s="45"/>
      <c r="KGS3505" s="45"/>
      <c r="KGT3505" s="45"/>
      <c r="KGU3505" s="45"/>
      <c r="KGV3505" s="45"/>
      <c r="KGW3505" s="45"/>
      <c r="KGX3505" s="45"/>
      <c r="KGY3505" s="45"/>
      <c r="KGZ3505" s="45"/>
      <c r="KHA3505" s="45"/>
      <c r="KHB3505" s="45"/>
      <c r="KHC3505" s="45"/>
      <c r="KHD3505" s="45"/>
      <c r="KHE3505" s="45"/>
      <c r="KHF3505" s="45"/>
      <c r="KHG3505" s="45"/>
      <c r="KHH3505" s="45"/>
      <c r="KHI3505" s="45"/>
      <c r="KHJ3505" s="45"/>
      <c r="KHK3505" s="45"/>
      <c r="KHL3505" s="45"/>
      <c r="KHM3505" s="45"/>
      <c r="KHN3505" s="45"/>
      <c r="KHO3505" s="45"/>
      <c r="KHP3505" s="45"/>
      <c r="KHQ3505" s="45"/>
      <c r="KHR3505" s="45"/>
      <c r="KHS3505" s="45"/>
      <c r="KHT3505" s="45"/>
      <c r="KHU3505" s="45"/>
      <c r="KHV3505" s="45"/>
      <c r="KHW3505" s="45"/>
      <c r="KHX3505" s="45"/>
      <c r="KHY3505" s="45"/>
      <c r="KHZ3505" s="45"/>
      <c r="KIA3505" s="45"/>
      <c r="KIB3505" s="45"/>
      <c r="KIC3505" s="45"/>
      <c r="KID3505" s="45"/>
      <c r="KIE3505" s="45"/>
      <c r="KIF3505" s="45"/>
      <c r="KIG3505" s="45"/>
      <c r="KIH3505" s="45"/>
      <c r="KII3505" s="45"/>
      <c r="KIJ3505" s="45"/>
      <c r="KIK3505" s="45"/>
      <c r="KIL3505" s="45"/>
      <c r="KIM3505" s="45"/>
      <c r="KIN3505" s="45"/>
      <c r="KIO3505" s="45"/>
      <c r="KIP3505" s="45"/>
      <c r="KIQ3505" s="45"/>
      <c r="KIR3505" s="45"/>
      <c r="KIS3505" s="45"/>
      <c r="KIT3505" s="45"/>
      <c r="KIU3505" s="45"/>
      <c r="KIV3505" s="45"/>
      <c r="KIW3505" s="45"/>
      <c r="KIX3505" s="45"/>
      <c r="KIY3505" s="45"/>
      <c r="KIZ3505" s="45"/>
      <c r="KJA3505" s="45"/>
      <c r="KJB3505" s="45"/>
      <c r="KJC3505" s="45"/>
      <c r="KJD3505" s="45"/>
      <c r="KJE3505" s="45"/>
      <c r="KJF3505" s="45"/>
      <c r="KJG3505" s="45"/>
      <c r="KJH3505" s="45"/>
      <c r="KJI3505" s="45"/>
      <c r="KJJ3505" s="45"/>
      <c r="KJK3505" s="45"/>
      <c r="KJL3505" s="45"/>
      <c r="KJM3505" s="45"/>
      <c r="KJN3505" s="45"/>
      <c r="KJO3505" s="45"/>
      <c r="KJP3505" s="45"/>
      <c r="KJQ3505" s="45"/>
      <c r="KJR3505" s="45"/>
      <c r="KJS3505" s="45"/>
      <c r="KJT3505" s="45"/>
      <c r="KJU3505" s="45"/>
      <c r="KJV3505" s="45"/>
      <c r="KJW3505" s="45"/>
      <c r="KJX3505" s="45"/>
      <c r="KJY3505" s="45"/>
      <c r="KJZ3505" s="45"/>
      <c r="KKA3505" s="45"/>
      <c r="KKB3505" s="45"/>
      <c r="KKC3505" s="45"/>
      <c r="KKD3505" s="45"/>
      <c r="KKE3505" s="45"/>
      <c r="KKF3505" s="45"/>
      <c r="KKG3505" s="45"/>
      <c r="KKH3505" s="45"/>
      <c r="KKI3505" s="45"/>
      <c r="KKJ3505" s="45"/>
      <c r="KKK3505" s="45"/>
      <c r="KKL3505" s="45"/>
      <c r="KKM3505" s="45"/>
      <c r="KKN3505" s="45"/>
      <c r="KKO3505" s="45"/>
      <c r="KKP3505" s="45"/>
      <c r="KKQ3505" s="45"/>
      <c r="KKR3505" s="45"/>
      <c r="KKS3505" s="45"/>
      <c r="KKT3505" s="45"/>
      <c r="KKU3505" s="45"/>
      <c r="KKV3505" s="45"/>
      <c r="KKW3505" s="45"/>
      <c r="KKX3505" s="45"/>
      <c r="KKY3505" s="45"/>
      <c r="KKZ3505" s="45"/>
      <c r="KLA3505" s="45"/>
      <c r="KLB3505" s="45"/>
      <c r="KLC3505" s="45"/>
      <c r="KLD3505" s="45"/>
      <c r="KLE3505" s="45"/>
      <c r="KLF3505" s="45"/>
      <c r="KLG3505" s="45"/>
      <c r="KLH3505" s="45"/>
      <c r="KLI3505" s="45"/>
      <c r="KLJ3505" s="45"/>
      <c r="KLK3505" s="45"/>
      <c r="KLL3505" s="45"/>
      <c r="KLM3505" s="45"/>
      <c r="KLN3505" s="45"/>
      <c r="KLO3505" s="45"/>
      <c r="KLP3505" s="45"/>
      <c r="KLQ3505" s="45"/>
      <c r="KLR3505" s="45"/>
      <c r="KLS3505" s="45"/>
      <c r="KLT3505" s="45"/>
      <c r="KLU3505" s="45"/>
      <c r="KLV3505" s="45"/>
      <c r="KLW3505" s="45"/>
      <c r="KLX3505" s="45"/>
      <c r="KLY3505" s="45"/>
      <c r="KLZ3505" s="45"/>
      <c r="KMA3505" s="45"/>
      <c r="KMB3505" s="45"/>
      <c r="KMC3505" s="45"/>
      <c r="KMD3505" s="45"/>
      <c r="KME3505" s="45"/>
      <c r="KMF3505" s="45"/>
      <c r="KMG3505" s="45"/>
      <c r="KMH3505" s="45"/>
      <c r="KMI3505" s="45"/>
      <c r="KMJ3505" s="45"/>
      <c r="KMK3505" s="45"/>
      <c r="KML3505" s="45"/>
      <c r="KMM3505" s="45"/>
      <c r="KMN3505" s="45"/>
      <c r="KMO3505" s="45"/>
      <c r="KMP3505" s="45"/>
      <c r="KMQ3505" s="45"/>
      <c r="KMR3505" s="45"/>
      <c r="KMS3505" s="45"/>
      <c r="KMT3505" s="45"/>
      <c r="KMU3505" s="45"/>
      <c r="KMV3505" s="45"/>
      <c r="KMW3505" s="45"/>
      <c r="KMX3505" s="45"/>
      <c r="KMY3505" s="45"/>
      <c r="KMZ3505" s="45"/>
      <c r="KNA3505" s="45"/>
      <c r="KNB3505" s="45"/>
      <c r="KNC3505" s="45"/>
      <c r="KND3505" s="45"/>
      <c r="KNE3505" s="45"/>
      <c r="KNF3505" s="45"/>
      <c r="KNG3505" s="45"/>
      <c r="KNH3505" s="45"/>
      <c r="KNI3505" s="45"/>
      <c r="KNJ3505" s="45"/>
      <c r="KNK3505" s="45"/>
      <c r="KNL3505" s="45"/>
      <c r="KNM3505" s="45"/>
      <c r="KNN3505" s="45"/>
      <c r="KNO3505" s="45"/>
      <c r="KNP3505" s="45"/>
      <c r="KNQ3505" s="45"/>
      <c r="KNR3505" s="45"/>
      <c r="KNS3505" s="45"/>
      <c r="KNT3505" s="45"/>
      <c r="KNU3505" s="45"/>
      <c r="KNV3505" s="45"/>
      <c r="KNW3505" s="45"/>
      <c r="KNX3505" s="45"/>
      <c r="KNY3505" s="45"/>
      <c r="KNZ3505" s="45"/>
      <c r="KOA3505" s="45"/>
      <c r="KOB3505" s="45"/>
      <c r="KOC3505" s="45"/>
      <c r="KOD3505" s="45"/>
      <c r="KOE3505" s="45"/>
      <c r="KOF3505" s="45"/>
      <c r="KOG3505" s="45"/>
      <c r="KOH3505" s="45"/>
      <c r="KOI3505" s="45"/>
      <c r="KOJ3505" s="45"/>
      <c r="KOK3505" s="45"/>
      <c r="KOL3505" s="45"/>
      <c r="KOM3505" s="45"/>
      <c r="KON3505" s="45"/>
      <c r="KOO3505" s="45"/>
      <c r="KOP3505" s="45"/>
      <c r="KOQ3505" s="45"/>
      <c r="KOR3505" s="45"/>
      <c r="KOS3505" s="45"/>
      <c r="KOT3505" s="45"/>
      <c r="KOU3505" s="45"/>
      <c r="KOV3505" s="45"/>
      <c r="KOW3505" s="45"/>
      <c r="KOX3505" s="45"/>
      <c r="KOY3505" s="45"/>
      <c r="KOZ3505" s="45"/>
      <c r="KPA3505" s="45"/>
      <c r="KPB3505" s="45"/>
      <c r="KPC3505" s="45"/>
      <c r="KPD3505" s="45"/>
      <c r="KPE3505" s="45"/>
      <c r="KPF3505" s="45"/>
      <c r="KPG3505" s="45"/>
      <c r="KPH3505" s="45"/>
      <c r="KPI3505" s="45"/>
      <c r="KPJ3505" s="45"/>
      <c r="KPK3505" s="45"/>
      <c r="KPL3505" s="45"/>
      <c r="KPM3505" s="45"/>
      <c r="KPN3505" s="45"/>
      <c r="KPO3505" s="45"/>
      <c r="KPP3505" s="45"/>
      <c r="KPQ3505" s="45"/>
      <c r="KPR3505" s="45"/>
      <c r="KPS3505" s="45"/>
      <c r="KPT3505" s="45"/>
      <c r="KPU3505" s="45"/>
      <c r="KPV3505" s="45"/>
      <c r="KPW3505" s="45"/>
      <c r="KPX3505" s="45"/>
      <c r="KPY3505" s="45"/>
      <c r="KPZ3505" s="45"/>
      <c r="KQA3505" s="45"/>
      <c r="KQB3505" s="45"/>
      <c r="KQC3505" s="45"/>
      <c r="KQD3505" s="45"/>
      <c r="KQE3505" s="45"/>
      <c r="KQF3505" s="45"/>
      <c r="KQG3505" s="45"/>
      <c r="KQH3505" s="45"/>
      <c r="KQI3505" s="45"/>
      <c r="KQJ3505" s="45"/>
      <c r="KQK3505" s="45"/>
      <c r="KQL3505" s="45"/>
      <c r="KQM3505" s="45"/>
      <c r="KQN3505" s="45"/>
      <c r="KQO3505" s="45"/>
      <c r="KQP3505" s="45"/>
      <c r="KQQ3505" s="45"/>
      <c r="KQR3505" s="45"/>
      <c r="KQS3505" s="45"/>
      <c r="KQT3505" s="45"/>
      <c r="KQU3505" s="45"/>
      <c r="KQV3505" s="45"/>
      <c r="KQW3505" s="45"/>
      <c r="KQX3505" s="45"/>
      <c r="KQY3505" s="45"/>
      <c r="KQZ3505" s="45"/>
      <c r="KRA3505" s="45"/>
      <c r="KRB3505" s="45"/>
      <c r="KRC3505" s="45"/>
      <c r="KRD3505" s="45"/>
      <c r="KRE3505" s="45"/>
      <c r="KRF3505" s="45"/>
      <c r="KRG3505" s="45"/>
      <c r="KRH3505" s="45"/>
      <c r="KRI3505" s="45"/>
      <c r="KRJ3505" s="45"/>
      <c r="KRK3505" s="45"/>
      <c r="KRL3505" s="45"/>
      <c r="KRM3505" s="45"/>
      <c r="KRN3505" s="45"/>
      <c r="KRO3505" s="45"/>
      <c r="KRP3505" s="45"/>
      <c r="KRQ3505" s="45"/>
      <c r="KRR3505" s="45"/>
      <c r="KRS3505" s="45"/>
      <c r="KRT3505" s="45"/>
      <c r="KRU3505" s="45"/>
      <c r="KRV3505" s="45"/>
      <c r="KRW3505" s="45"/>
      <c r="KRX3505" s="45"/>
      <c r="KRY3505" s="45"/>
      <c r="KRZ3505" s="45"/>
      <c r="KSA3505" s="45"/>
      <c r="KSB3505" s="45"/>
      <c r="KSC3505" s="45"/>
      <c r="KSD3505" s="45"/>
      <c r="KSE3505" s="45"/>
      <c r="KSF3505" s="45"/>
      <c r="KSG3505" s="45"/>
      <c r="KSH3505" s="45"/>
      <c r="KSI3505" s="45"/>
      <c r="KSJ3505" s="45"/>
      <c r="KSK3505" s="45"/>
      <c r="KSL3505" s="45"/>
      <c r="KSM3505" s="45"/>
      <c r="KSN3505" s="45"/>
      <c r="KSO3505" s="45"/>
      <c r="KSP3505" s="45"/>
      <c r="KSQ3505" s="45"/>
      <c r="KSR3505" s="45"/>
      <c r="KSS3505" s="45"/>
      <c r="KST3505" s="45"/>
      <c r="KSU3505" s="45"/>
      <c r="KSV3505" s="45"/>
      <c r="KSW3505" s="45"/>
      <c r="KSX3505" s="45"/>
      <c r="KSY3505" s="45"/>
      <c r="KSZ3505" s="45"/>
      <c r="KTA3505" s="45"/>
      <c r="KTB3505" s="45"/>
      <c r="KTC3505" s="45"/>
      <c r="KTD3505" s="45"/>
      <c r="KTE3505" s="45"/>
      <c r="KTF3505" s="45"/>
      <c r="KTG3505" s="45"/>
      <c r="KTH3505" s="45"/>
      <c r="KTI3505" s="45"/>
      <c r="KTJ3505" s="45"/>
      <c r="KTK3505" s="45"/>
      <c r="KTL3505" s="45"/>
      <c r="KTM3505" s="45"/>
      <c r="KTN3505" s="45"/>
      <c r="KTO3505" s="45"/>
      <c r="KTP3505" s="45"/>
      <c r="KTQ3505" s="45"/>
      <c r="KTR3505" s="45"/>
      <c r="KTS3505" s="45"/>
      <c r="KTT3505" s="45"/>
      <c r="KTU3505" s="45"/>
      <c r="KTV3505" s="45"/>
      <c r="KTW3505" s="45"/>
      <c r="KTX3505" s="45"/>
      <c r="KTY3505" s="45"/>
      <c r="KTZ3505" s="45"/>
      <c r="KUA3505" s="45"/>
      <c r="KUB3505" s="45"/>
      <c r="KUC3505" s="45"/>
      <c r="KUD3505" s="45"/>
      <c r="KUE3505" s="45"/>
      <c r="KUF3505" s="45"/>
      <c r="KUG3505" s="45"/>
      <c r="KUH3505" s="45"/>
      <c r="KUI3505" s="45"/>
      <c r="KUJ3505" s="45"/>
      <c r="KUK3505" s="45"/>
      <c r="KUL3505" s="45"/>
      <c r="KUM3505" s="45"/>
      <c r="KUN3505" s="45"/>
      <c r="KUO3505" s="45"/>
      <c r="KUP3505" s="45"/>
      <c r="KUQ3505" s="45"/>
      <c r="KUR3505" s="45"/>
      <c r="KUS3505" s="45"/>
      <c r="KUT3505" s="45"/>
      <c r="KUU3505" s="45"/>
      <c r="KUV3505" s="45"/>
      <c r="KUW3505" s="45"/>
      <c r="KUX3505" s="45"/>
      <c r="KUY3505" s="45"/>
      <c r="KUZ3505" s="45"/>
      <c r="KVA3505" s="45"/>
      <c r="KVB3505" s="45"/>
      <c r="KVC3505" s="45"/>
      <c r="KVD3505" s="45"/>
      <c r="KVE3505" s="45"/>
      <c r="KVF3505" s="45"/>
      <c r="KVG3505" s="45"/>
      <c r="KVH3505" s="45"/>
      <c r="KVI3505" s="45"/>
      <c r="KVJ3505" s="45"/>
      <c r="KVK3505" s="45"/>
      <c r="KVL3505" s="45"/>
      <c r="KVM3505" s="45"/>
      <c r="KVN3505" s="45"/>
      <c r="KVO3505" s="45"/>
      <c r="KVP3505" s="45"/>
      <c r="KVQ3505" s="45"/>
      <c r="KVR3505" s="45"/>
      <c r="KVS3505" s="45"/>
      <c r="KVT3505" s="45"/>
      <c r="KVU3505" s="45"/>
      <c r="KVV3505" s="45"/>
      <c r="KVW3505" s="45"/>
      <c r="KVX3505" s="45"/>
      <c r="KVY3505" s="45"/>
      <c r="KVZ3505" s="45"/>
      <c r="KWA3505" s="45"/>
      <c r="KWB3505" s="45"/>
      <c r="KWC3505" s="45"/>
      <c r="KWD3505" s="45"/>
      <c r="KWE3505" s="45"/>
      <c r="KWF3505" s="45"/>
      <c r="KWG3505" s="45"/>
      <c r="KWH3505" s="45"/>
      <c r="KWI3505" s="45"/>
      <c r="KWJ3505" s="45"/>
      <c r="KWK3505" s="45"/>
      <c r="KWL3505" s="45"/>
      <c r="KWM3505" s="45"/>
      <c r="KWN3505" s="45"/>
      <c r="KWO3505" s="45"/>
      <c r="KWP3505" s="45"/>
      <c r="KWQ3505" s="45"/>
      <c r="KWR3505" s="45"/>
      <c r="KWS3505" s="45"/>
      <c r="KWT3505" s="45"/>
      <c r="KWU3505" s="45"/>
      <c r="KWV3505" s="45"/>
      <c r="KWW3505" s="45"/>
      <c r="KWX3505" s="45"/>
      <c r="KWY3505" s="45"/>
      <c r="KWZ3505" s="45"/>
      <c r="KXA3505" s="45"/>
      <c r="KXB3505" s="45"/>
      <c r="KXC3505" s="45"/>
      <c r="KXD3505" s="45"/>
      <c r="KXE3505" s="45"/>
      <c r="KXF3505" s="45"/>
      <c r="KXG3505" s="45"/>
      <c r="KXH3505" s="45"/>
      <c r="KXI3505" s="45"/>
      <c r="KXJ3505" s="45"/>
      <c r="KXK3505" s="45"/>
      <c r="KXL3505" s="45"/>
      <c r="KXM3505" s="45"/>
      <c r="KXN3505" s="45"/>
      <c r="KXO3505" s="45"/>
      <c r="KXP3505" s="45"/>
      <c r="KXQ3505" s="45"/>
      <c r="KXR3505" s="45"/>
      <c r="KXS3505" s="45"/>
      <c r="KXT3505" s="45"/>
      <c r="KXU3505" s="45"/>
      <c r="KXV3505" s="45"/>
      <c r="KXW3505" s="45"/>
      <c r="KXX3505" s="45"/>
      <c r="KXY3505" s="45"/>
      <c r="KXZ3505" s="45"/>
      <c r="KYA3505" s="45"/>
      <c r="KYB3505" s="45"/>
      <c r="KYC3505" s="45"/>
      <c r="KYD3505" s="45"/>
      <c r="KYE3505" s="45"/>
      <c r="KYF3505" s="45"/>
      <c r="KYG3505" s="45"/>
      <c r="KYH3505" s="45"/>
      <c r="KYI3505" s="45"/>
      <c r="KYJ3505" s="45"/>
      <c r="KYK3505" s="45"/>
      <c r="KYL3505" s="45"/>
      <c r="KYM3505" s="45"/>
      <c r="KYN3505" s="45"/>
      <c r="KYO3505" s="45"/>
      <c r="KYP3505" s="45"/>
      <c r="KYQ3505" s="45"/>
      <c r="KYR3505" s="45"/>
      <c r="KYS3505" s="45"/>
      <c r="KYT3505" s="45"/>
      <c r="KYU3505" s="45"/>
      <c r="KYV3505" s="45"/>
      <c r="KYW3505" s="45"/>
      <c r="KYX3505" s="45"/>
      <c r="KYY3505" s="45"/>
      <c r="KYZ3505" s="45"/>
      <c r="KZA3505" s="45"/>
      <c r="KZB3505" s="45"/>
      <c r="KZC3505" s="45"/>
      <c r="KZD3505" s="45"/>
      <c r="KZE3505" s="45"/>
      <c r="KZF3505" s="45"/>
      <c r="KZG3505" s="45"/>
      <c r="KZH3505" s="45"/>
      <c r="KZI3505" s="45"/>
      <c r="KZJ3505" s="45"/>
      <c r="KZK3505" s="45"/>
      <c r="KZL3505" s="45"/>
      <c r="KZM3505" s="45"/>
      <c r="KZN3505" s="45"/>
      <c r="KZO3505" s="45"/>
      <c r="KZP3505" s="45"/>
      <c r="KZQ3505" s="45"/>
      <c r="KZR3505" s="45"/>
      <c r="KZS3505" s="45"/>
      <c r="KZT3505" s="45"/>
      <c r="KZU3505" s="45"/>
      <c r="KZV3505" s="45"/>
      <c r="KZW3505" s="45"/>
      <c r="KZX3505" s="45"/>
      <c r="KZY3505" s="45"/>
      <c r="KZZ3505" s="45"/>
      <c r="LAA3505" s="45"/>
      <c r="LAB3505" s="45"/>
      <c r="LAC3505" s="45"/>
      <c r="LAD3505" s="45"/>
      <c r="LAE3505" s="45"/>
      <c r="LAF3505" s="45"/>
      <c r="LAG3505" s="45"/>
      <c r="LAH3505" s="45"/>
      <c r="LAI3505" s="45"/>
      <c r="LAJ3505" s="45"/>
      <c r="LAK3505" s="45"/>
      <c r="LAL3505" s="45"/>
      <c r="LAM3505" s="45"/>
      <c r="LAN3505" s="45"/>
      <c r="LAO3505" s="45"/>
      <c r="LAP3505" s="45"/>
      <c r="LAQ3505" s="45"/>
      <c r="LAR3505" s="45"/>
      <c r="LAS3505" s="45"/>
      <c r="LAT3505" s="45"/>
      <c r="LAU3505" s="45"/>
      <c r="LAV3505" s="45"/>
      <c r="LAW3505" s="45"/>
      <c r="LAX3505" s="45"/>
      <c r="LAY3505" s="45"/>
      <c r="LAZ3505" s="45"/>
      <c r="LBA3505" s="45"/>
      <c r="LBB3505" s="45"/>
      <c r="LBC3505" s="45"/>
      <c r="LBD3505" s="45"/>
      <c r="LBE3505" s="45"/>
      <c r="LBF3505" s="45"/>
      <c r="LBG3505" s="45"/>
      <c r="LBH3505" s="45"/>
      <c r="LBI3505" s="45"/>
      <c r="LBJ3505" s="45"/>
      <c r="LBK3505" s="45"/>
      <c r="LBL3505" s="45"/>
      <c r="LBM3505" s="45"/>
      <c r="LBN3505" s="45"/>
      <c r="LBO3505" s="45"/>
      <c r="LBP3505" s="45"/>
      <c r="LBQ3505" s="45"/>
      <c r="LBR3505" s="45"/>
      <c r="LBS3505" s="45"/>
      <c r="LBT3505" s="45"/>
      <c r="LBU3505" s="45"/>
      <c r="LBV3505" s="45"/>
      <c r="LBW3505" s="45"/>
      <c r="LBX3505" s="45"/>
      <c r="LBY3505" s="45"/>
      <c r="LBZ3505" s="45"/>
      <c r="LCA3505" s="45"/>
      <c r="LCB3505" s="45"/>
      <c r="LCC3505" s="45"/>
      <c r="LCD3505" s="45"/>
      <c r="LCE3505" s="45"/>
      <c r="LCF3505" s="45"/>
      <c r="LCG3505" s="45"/>
      <c r="LCH3505" s="45"/>
      <c r="LCI3505" s="45"/>
      <c r="LCJ3505" s="45"/>
      <c r="LCK3505" s="45"/>
      <c r="LCL3505" s="45"/>
      <c r="LCM3505" s="45"/>
      <c r="LCN3505" s="45"/>
      <c r="LCO3505" s="45"/>
      <c r="LCP3505" s="45"/>
      <c r="LCQ3505" s="45"/>
      <c r="LCR3505" s="45"/>
      <c r="LCS3505" s="45"/>
      <c r="LCT3505" s="45"/>
      <c r="LCU3505" s="45"/>
      <c r="LCV3505" s="45"/>
      <c r="LCW3505" s="45"/>
      <c r="LCX3505" s="45"/>
      <c r="LCY3505" s="45"/>
      <c r="LCZ3505" s="45"/>
      <c r="LDA3505" s="45"/>
      <c r="LDB3505" s="45"/>
      <c r="LDC3505" s="45"/>
      <c r="LDD3505" s="45"/>
      <c r="LDE3505" s="45"/>
      <c r="LDF3505" s="45"/>
      <c r="LDG3505" s="45"/>
      <c r="LDH3505" s="45"/>
      <c r="LDI3505" s="45"/>
      <c r="LDJ3505" s="45"/>
      <c r="LDK3505" s="45"/>
      <c r="LDL3505" s="45"/>
      <c r="LDM3505" s="45"/>
      <c r="LDN3505" s="45"/>
      <c r="LDO3505" s="45"/>
      <c r="LDP3505" s="45"/>
      <c r="LDQ3505" s="45"/>
      <c r="LDR3505" s="45"/>
      <c r="LDS3505" s="45"/>
      <c r="LDT3505" s="45"/>
      <c r="LDU3505" s="45"/>
      <c r="LDV3505" s="45"/>
      <c r="LDW3505" s="45"/>
      <c r="LDX3505" s="45"/>
      <c r="LDY3505" s="45"/>
      <c r="LDZ3505" s="45"/>
      <c r="LEA3505" s="45"/>
      <c r="LEB3505" s="45"/>
      <c r="LEC3505" s="45"/>
      <c r="LED3505" s="45"/>
      <c r="LEE3505" s="45"/>
      <c r="LEF3505" s="45"/>
      <c r="LEG3505" s="45"/>
      <c r="LEH3505" s="45"/>
      <c r="LEI3505" s="45"/>
      <c r="LEJ3505" s="45"/>
      <c r="LEK3505" s="45"/>
      <c r="LEL3505" s="45"/>
      <c r="LEM3505" s="45"/>
      <c r="LEN3505" s="45"/>
      <c r="LEO3505" s="45"/>
      <c r="LEP3505" s="45"/>
      <c r="LEQ3505" s="45"/>
      <c r="LER3505" s="45"/>
      <c r="LES3505" s="45"/>
      <c r="LET3505" s="45"/>
      <c r="LEU3505" s="45"/>
      <c r="LEV3505" s="45"/>
      <c r="LEW3505" s="45"/>
      <c r="LEX3505" s="45"/>
      <c r="LEY3505" s="45"/>
      <c r="LEZ3505" s="45"/>
      <c r="LFA3505" s="45"/>
      <c r="LFB3505" s="45"/>
      <c r="LFC3505" s="45"/>
      <c r="LFD3505" s="45"/>
      <c r="LFE3505" s="45"/>
      <c r="LFF3505" s="45"/>
      <c r="LFG3505" s="45"/>
      <c r="LFH3505" s="45"/>
      <c r="LFI3505" s="45"/>
      <c r="LFJ3505" s="45"/>
      <c r="LFK3505" s="45"/>
      <c r="LFL3505" s="45"/>
      <c r="LFM3505" s="45"/>
      <c r="LFN3505" s="45"/>
      <c r="LFO3505" s="45"/>
      <c r="LFP3505" s="45"/>
      <c r="LFQ3505" s="45"/>
      <c r="LFR3505" s="45"/>
      <c r="LFS3505" s="45"/>
      <c r="LFT3505" s="45"/>
      <c r="LFU3505" s="45"/>
      <c r="LFV3505" s="45"/>
      <c r="LFW3505" s="45"/>
      <c r="LFX3505" s="45"/>
      <c r="LFY3505" s="45"/>
      <c r="LFZ3505" s="45"/>
      <c r="LGA3505" s="45"/>
      <c r="LGB3505" s="45"/>
      <c r="LGC3505" s="45"/>
      <c r="LGD3505" s="45"/>
      <c r="LGE3505" s="45"/>
      <c r="LGF3505" s="45"/>
      <c r="LGG3505" s="45"/>
      <c r="LGH3505" s="45"/>
      <c r="LGI3505" s="45"/>
      <c r="LGJ3505" s="45"/>
      <c r="LGK3505" s="45"/>
      <c r="LGL3505" s="45"/>
      <c r="LGM3505" s="45"/>
      <c r="LGN3505" s="45"/>
      <c r="LGO3505" s="45"/>
      <c r="LGP3505" s="45"/>
      <c r="LGQ3505" s="45"/>
      <c r="LGR3505" s="45"/>
      <c r="LGS3505" s="45"/>
      <c r="LGT3505" s="45"/>
      <c r="LGU3505" s="45"/>
      <c r="LGV3505" s="45"/>
      <c r="LGW3505" s="45"/>
      <c r="LGX3505" s="45"/>
      <c r="LGY3505" s="45"/>
      <c r="LGZ3505" s="45"/>
      <c r="LHA3505" s="45"/>
      <c r="LHB3505" s="45"/>
      <c r="LHC3505" s="45"/>
      <c r="LHD3505" s="45"/>
      <c r="LHE3505" s="45"/>
      <c r="LHF3505" s="45"/>
      <c r="LHG3505" s="45"/>
      <c r="LHH3505" s="45"/>
      <c r="LHI3505" s="45"/>
      <c r="LHJ3505" s="45"/>
      <c r="LHK3505" s="45"/>
      <c r="LHL3505" s="45"/>
      <c r="LHM3505" s="45"/>
      <c r="LHN3505" s="45"/>
      <c r="LHO3505" s="45"/>
      <c r="LHP3505" s="45"/>
      <c r="LHQ3505" s="45"/>
      <c r="LHR3505" s="45"/>
      <c r="LHS3505" s="45"/>
      <c r="LHT3505" s="45"/>
      <c r="LHU3505" s="45"/>
      <c r="LHV3505" s="45"/>
      <c r="LHW3505" s="45"/>
      <c r="LHX3505" s="45"/>
      <c r="LHY3505" s="45"/>
      <c r="LHZ3505" s="45"/>
      <c r="LIA3505" s="45"/>
      <c r="LIB3505" s="45"/>
      <c r="LIC3505" s="45"/>
      <c r="LID3505" s="45"/>
      <c r="LIE3505" s="45"/>
      <c r="LIF3505" s="45"/>
      <c r="LIG3505" s="45"/>
      <c r="LIH3505" s="45"/>
      <c r="LII3505" s="45"/>
      <c r="LIJ3505" s="45"/>
      <c r="LIK3505" s="45"/>
      <c r="LIL3505" s="45"/>
      <c r="LIM3505" s="45"/>
      <c r="LIN3505" s="45"/>
      <c r="LIO3505" s="45"/>
      <c r="LIP3505" s="45"/>
      <c r="LIQ3505" s="45"/>
      <c r="LIR3505" s="45"/>
      <c r="LIS3505" s="45"/>
      <c r="LIT3505" s="45"/>
      <c r="LIU3505" s="45"/>
      <c r="LIV3505" s="45"/>
      <c r="LIW3505" s="45"/>
      <c r="LIX3505" s="45"/>
      <c r="LIY3505" s="45"/>
      <c r="LIZ3505" s="45"/>
      <c r="LJA3505" s="45"/>
      <c r="LJB3505" s="45"/>
      <c r="LJC3505" s="45"/>
      <c r="LJD3505" s="45"/>
      <c r="LJE3505" s="45"/>
      <c r="LJF3505" s="45"/>
      <c r="LJG3505" s="45"/>
      <c r="LJH3505" s="45"/>
      <c r="LJI3505" s="45"/>
      <c r="LJJ3505" s="45"/>
      <c r="LJK3505" s="45"/>
      <c r="LJL3505" s="45"/>
      <c r="LJM3505" s="45"/>
      <c r="LJN3505" s="45"/>
      <c r="LJO3505" s="45"/>
      <c r="LJP3505" s="45"/>
      <c r="LJQ3505" s="45"/>
      <c r="LJR3505" s="45"/>
      <c r="LJS3505" s="45"/>
      <c r="LJT3505" s="45"/>
      <c r="LJU3505" s="45"/>
      <c r="LJV3505" s="45"/>
      <c r="LJW3505" s="45"/>
      <c r="LJX3505" s="45"/>
      <c r="LJY3505" s="45"/>
      <c r="LJZ3505" s="45"/>
      <c r="LKA3505" s="45"/>
      <c r="LKB3505" s="45"/>
      <c r="LKC3505" s="45"/>
      <c r="LKD3505" s="45"/>
      <c r="LKE3505" s="45"/>
      <c r="LKF3505" s="45"/>
      <c r="LKG3505" s="45"/>
      <c r="LKH3505" s="45"/>
      <c r="LKI3505" s="45"/>
      <c r="LKJ3505" s="45"/>
      <c r="LKK3505" s="45"/>
      <c r="LKL3505" s="45"/>
      <c r="LKM3505" s="45"/>
      <c r="LKN3505" s="45"/>
      <c r="LKO3505" s="45"/>
      <c r="LKP3505" s="45"/>
      <c r="LKQ3505" s="45"/>
      <c r="LKR3505" s="45"/>
      <c r="LKS3505" s="45"/>
      <c r="LKT3505" s="45"/>
      <c r="LKU3505" s="45"/>
      <c r="LKV3505" s="45"/>
      <c r="LKW3505" s="45"/>
      <c r="LKX3505" s="45"/>
      <c r="LKY3505" s="45"/>
      <c r="LKZ3505" s="45"/>
      <c r="LLA3505" s="45"/>
      <c r="LLB3505" s="45"/>
      <c r="LLC3505" s="45"/>
      <c r="LLD3505" s="45"/>
      <c r="LLE3505" s="45"/>
      <c r="LLF3505" s="45"/>
      <c r="LLG3505" s="45"/>
      <c r="LLH3505" s="45"/>
      <c r="LLI3505" s="45"/>
      <c r="LLJ3505" s="45"/>
      <c r="LLK3505" s="45"/>
      <c r="LLL3505" s="45"/>
      <c r="LLM3505" s="45"/>
      <c r="LLN3505" s="45"/>
      <c r="LLO3505" s="45"/>
      <c r="LLP3505" s="45"/>
      <c r="LLQ3505" s="45"/>
      <c r="LLR3505" s="45"/>
      <c r="LLS3505" s="45"/>
      <c r="LLT3505" s="45"/>
      <c r="LLU3505" s="45"/>
      <c r="LLV3505" s="45"/>
      <c r="LLW3505" s="45"/>
      <c r="LLX3505" s="45"/>
      <c r="LLY3505" s="45"/>
      <c r="LLZ3505" s="45"/>
      <c r="LMA3505" s="45"/>
      <c r="LMB3505" s="45"/>
      <c r="LMC3505" s="45"/>
      <c r="LMD3505" s="45"/>
      <c r="LME3505" s="45"/>
      <c r="LMF3505" s="45"/>
      <c r="LMG3505" s="45"/>
      <c r="LMH3505" s="45"/>
      <c r="LMI3505" s="45"/>
      <c r="LMJ3505" s="45"/>
      <c r="LMK3505" s="45"/>
      <c r="LML3505" s="45"/>
      <c r="LMM3505" s="45"/>
      <c r="LMN3505" s="45"/>
      <c r="LMO3505" s="45"/>
      <c r="LMP3505" s="45"/>
      <c r="LMQ3505" s="45"/>
      <c r="LMR3505" s="45"/>
      <c r="LMS3505" s="45"/>
      <c r="LMT3505" s="45"/>
      <c r="LMU3505" s="45"/>
      <c r="LMV3505" s="45"/>
      <c r="LMW3505" s="45"/>
      <c r="LMX3505" s="45"/>
      <c r="LMY3505" s="45"/>
      <c r="LMZ3505" s="45"/>
      <c r="LNA3505" s="45"/>
      <c r="LNB3505" s="45"/>
      <c r="LNC3505" s="45"/>
      <c r="LND3505" s="45"/>
      <c r="LNE3505" s="45"/>
      <c r="LNF3505" s="45"/>
      <c r="LNG3505" s="45"/>
      <c r="LNH3505" s="45"/>
      <c r="LNI3505" s="45"/>
      <c r="LNJ3505" s="45"/>
      <c r="LNK3505" s="45"/>
      <c r="LNL3505" s="45"/>
      <c r="LNM3505" s="45"/>
      <c r="LNN3505" s="45"/>
      <c r="LNO3505" s="45"/>
      <c r="LNP3505" s="45"/>
      <c r="LNQ3505" s="45"/>
      <c r="LNR3505" s="45"/>
      <c r="LNS3505" s="45"/>
      <c r="LNT3505" s="45"/>
      <c r="LNU3505" s="45"/>
      <c r="LNV3505" s="45"/>
      <c r="LNW3505" s="45"/>
      <c r="LNX3505" s="45"/>
      <c r="LNY3505" s="45"/>
      <c r="LNZ3505" s="45"/>
      <c r="LOA3505" s="45"/>
      <c r="LOB3505" s="45"/>
      <c r="LOC3505" s="45"/>
      <c r="LOD3505" s="45"/>
      <c r="LOE3505" s="45"/>
      <c r="LOF3505" s="45"/>
      <c r="LOG3505" s="45"/>
      <c r="LOH3505" s="45"/>
      <c r="LOI3505" s="45"/>
      <c r="LOJ3505" s="45"/>
      <c r="LOK3505" s="45"/>
      <c r="LOL3505" s="45"/>
      <c r="LOM3505" s="45"/>
      <c r="LON3505" s="45"/>
      <c r="LOO3505" s="45"/>
      <c r="LOP3505" s="45"/>
      <c r="LOQ3505" s="45"/>
      <c r="LOR3505" s="45"/>
      <c r="LOS3505" s="45"/>
      <c r="LOT3505" s="45"/>
      <c r="LOU3505" s="45"/>
      <c r="LOV3505" s="45"/>
      <c r="LOW3505" s="45"/>
      <c r="LOX3505" s="45"/>
      <c r="LOY3505" s="45"/>
      <c r="LOZ3505" s="45"/>
      <c r="LPA3505" s="45"/>
      <c r="LPB3505" s="45"/>
      <c r="LPC3505" s="45"/>
      <c r="LPD3505" s="45"/>
      <c r="LPE3505" s="45"/>
      <c r="LPF3505" s="45"/>
      <c r="LPG3505" s="45"/>
      <c r="LPH3505" s="45"/>
      <c r="LPI3505" s="45"/>
      <c r="LPJ3505" s="45"/>
      <c r="LPK3505" s="45"/>
      <c r="LPL3505" s="45"/>
      <c r="LPM3505" s="45"/>
      <c r="LPN3505" s="45"/>
      <c r="LPO3505" s="45"/>
      <c r="LPP3505" s="45"/>
      <c r="LPQ3505" s="45"/>
      <c r="LPR3505" s="45"/>
      <c r="LPS3505" s="45"/>
      <c r="LPT3505" s="45"/>
      <c r="LPU3505" s="45"/>
      <c r="LPV3505" s="45"/>
      <c r="LPW3505" s="45"/>
      <c r="LPX3505" s="45"/>
      <c r="LPY3505" s="45"/>
      <c r="LPZ3505" s="45"/>
      <c r="LQA3505" s="45"/>
      <c r="LQB3505" s="45"/>
      <c r="LQC3505" s="45"/>
      <c r="LQD3505" s="45"/>
      <c r="LQE3505" s="45"/>
      <c r="LQF3505" s="45"/>
      <c r="LQG3505" s="45"/>
      <c r="LQH3505" s="45"/>
      <c r="LQI3505" s="45"/>
      <c r="LQJ3505" s="45"/>
      <c r="LQK3505" s="45"/>
      <c r="LQL3505" s="45"/>
      <c r="LQM3505" s="45"/>
      <c r="LQN3505" s="45"/>
      <c r="LQO3505" s="45"/>
      <c r="LQP3505" s="45"/>
      <c r="LQQ3505" s="45"/>
      <c r="LQR3505" s="45"/>
      <c r="LQS3505" s="45"/>
      <c r="LQT3505" s="45"/>
      <c r="LQU3505" s="45"/>
      <c r="LQV3505" s="45"/>
      <c r="LQW3505" s="45"/>
      <c r="LQX3505" s="45"/>
      <c r="LQY3505" s="45"/>
      <c r="LQZ3505" s="45"/>
      <c r="LRA3505" s="45"/>
      <c r="LRB3505" s="45"/>
      <c r="LRC3505" s="45"/>
      <c r="LRD3505" s="45"/>
      <c r="LRE3505" s="45"/>
      <c r="LRF3505" s="45"/>
      <c r="LRG3505" s="45"/>
      <c r="LRH3505" s="45"/>
      <c r="LRI3505" s="45"/>
      <c r="LRJ3505" s="45"/>
      <c r="LRK3505" s="45"/>
      <c r="LRL3505" s="45"/>
      <c r="LRM3505" s="45"/>
      <c r="LRN3505" s="45"/>
      <c r="LRO3505" s="45"/>
      <c r="LRP3505" s="45"/>
      <c r="LRQ3505" s="45"/>
      <c r="LRR3505" s="45"/>
      <c r="LRS3505" s="45"/>
      <c r="LRT3505" s="45"/>
      <c r="LRU3505" s="45"/>
      <c r="LRV3505" s="45"/>
      <c r="LRW3505" s="45"/>
      <c r="LRX3505" s="45"/>
      <c r="LRY3505" s="45"/>
      <c r="LRZ3505" s="45"/>
      <c r="LSA3505" s="45"/>
      <c r="LSB3505" s="45"/>
      <c r="LSC3505" s="45"/>
      <c r="LSD3505" s="45"/>
      <c r="LSE3505" s="45"/>
      <c r="LSF3505" s="45"/>
      <c r="LSG3505" s="45"/>
      <c r="LSH3505" s="45"/>
      <c r="LSI3505" s="45"/>
      <c r="LSJ3505" s="45"/>
      <c r="LSK3505" s="45"/>
      <c r="LSL3505" s="45"/>
      <c r="LSM3505" s="45"/>
      <c r="LSN3505" s="45"/>
      <c r="LSO3505" s="45"/>
      <c r="LSP3505" s="45"/>
      <c r="LSQ3505" s="45"/>
      <c r="LSR3505" s="45"/>
      <c r="LSS3505" s="45"/>
      <c r="LST3505" s="45"/>
      <c r="LSU3505" s="45"/>
      <c r="LSV3505" s="45"/>
      <c r="LSW3505" s="45"/>
      <c r="LSX3505" s="45"/>
      <c r="LSY3505" s="45"/>
      <c r="LSZ3505" s="45"/>
      <c r="LTA3505" s="45"/>
      <c r="LTB3505" s="45"/>
      <c r="LTC3505" s="45"/>
      <c r="LTD3505" s="45"/>
      <c r="LTE3505" s="45"/>
      <c r="LTF3505" s="45"/>
      <c r="LTG3505" s="45"/>
      <c r="LTH3505" s="45"/>
      <c r="LTI3505" s="45"/>
      <c r="LTJ3505" s="45"/>
      <c r="LTK3505" s="45"/>
      <c r="LTL3505" s="45"/>
      <c r="LTM3505" s="45"/>
      <c r="LTN3505" s="45"/>
      <c r="LTO3505" s="45"/>
      <c r="LTP3505" s="45"/>
      <c r="LTQ3505" s="45"/>
      <c r="LTR3505" s="45"/>
      <c r="LTS3505" s="45"/>
      <c r="LTT3505" s="45"/>
      <c r="LTU3505" s="45"/>
      <c r="LTV3505" s="45"/>
      <c r="LTW3505" s="45"/>
      <c r="LTX3505" s="45"/>
      <c r="LTY3505" s="45"/>
      <c r="LTZ3505" s="45"/>
      <c r="LUA3505" s="45"/>
      <c r="LUB3505" s="45"/>
      <c r="LUC3505" s="45"/>
      <c r="LUD3505" s="45"/>
      <c r="LUE3505" s="45"/>
      <c r="LUF3505" s="45"/>
      <c r="LUG3505" s="45"/>
      <c r="LUH3505" s="45"/>
      <c r="LUI3505" s="45"/>
      <c r="LUJ3505" s="45"/>
      <c r="LUK3505" s="45"/>
      <c r="LUL3505" s="45"/>
      <c r="LUM3505" s="45"/>
      <c r="LUN3505" s="45"/>
      <c r="LUO3505" s="45"/>
      <c r="LUP3505" s="45"/>
      <c r="LUQ3505" s="45"/>
      <c r="LUR3505" s="45"/>
      <c r="LUS3505" s="45"/>
      <c r="LUT3505" s="45"/>
      <c r="LUU3505" s="45"/>
      <c r="LUV3505" s="45"/>
      <c r="LUW3505" s="45"/>
      <c r="LUX3505" s="45"/>
      <c r="LUY3505" s="45"/>
      <c r="LUZ3505" s="45"/>
      <c r="LVA3505" s="45"/>
      <c r="LVB3505" s="45"/>
      <c r="LVC3505" s="45"/>
      <c r="LVD3505" s="45"/>
      <c r="LVE3505" s="45"/>
      <c r="LVF3505" s="45"/>
      <c r="LVG3505" s="45"/>
      <c r="LVH3505" s="45"/>
      <c r="LVI3505" s="45"/>
      <c r="LVJ3505" s="45"/>
      <c r="LVK3505" s="45"/>
      <c r="LVL3505" s="45"/>
      <c r="LVM3505" s="45"/>
      <c r="LVN3505" s="45"/>
      <c r="LVO3505" s="45"/>
      <c r="LVP3505" s="45"/>
      <c r="LVQ3505" s="45"/>
      <c r="LVR3505" s="45"/>
      <c r="LVS3505" s="45"/>
      <c r="LVT3505" s="45"/>
      <c r="LVU3505" s="45"/>
      <c r="LVV3505" s="45"/>
      <c r="LVW3505" s="45"/>
      <c r="LVX3505" s="45"/>
      <c r="LVY3505" s="45"/>
      <c r="LVZ3505" s="45"/>
      <c r="LWA3505" s="45"/>
      <c r="LWB3505" s="45"/>
      <c r="LWC3505" s="45"/>
      <c r="LWD3505" s="45"/>
      <c r="LWE3505" s="45"/>
      <c r="LWF3505" s="45"/>
      <c r="LWG3505" s="45"/>
      <c r="LWH3505" s="45"/>
      <c r="LWI3505" s="45"/>
      <c r="LWJ3505" s="45"/>
      <c r="LWK3505" s="45"/>
      <c r="LWL3505" s="45"/>
      <c r="LWM3505" s="45"/>
      <c r="LWN3505" s="45"/>
      <c r="LWO3505" s="45"/>
      <c r="LWP3505" s="45"/>
      <c r="LWQ3505" s="45"/>
      <c r="LWR3505" s="45"/>
      <c r="LWS3505" s="45"/>
      <c r="LWT3505" s="45"/>
      <c r="LWU3505" s="45"/>
      <c r="LWV3505" s="45"/>
      <c r="LWW3505" s="45"/>
      <c r="LWX3505" s="45"/>
      <c r="LWY3505" s="45"/>
      <c r="LWZ3505" s="45"/>
      <c r="LXA3505" s="45"/>
      <c r="LXB3505" s="45"/>
      <c r="LXC3505" s="45"/>
      <c r="LXD3505" s="45"/>
      <c r="LXE3505" s="45"/>
      <c r="LXF3505" s="45"/>
      <c r="LXG3505" s="45"/>
      <c r="LXH3505" s="45"/>
      <c r="LXI3505" s="45"/>
      <c r="LXJ3505" s="45"/>
      <c r="LXK3505" s="45"/>
      <c r="LXL3505" s="45"/>
      <c r="LXM3505" s="45"/>
      <c r="LXN3505" s="45"/>
      <c r="LXO3505" s="45"/>
      <c r="LXP3505" s="45"/>
      <c r="LXQ3505" s="45"/>
      <c r="LXR3505" s="45"/>
      <c r="LXS3505" s="45"/>
      <c r="LXT3505" s="45"/>
      <c r="LXU3505" s="45"/>
      <c r="LXV3505" s="45"/>
      <c r="LXW3505" s="45"/>
      <c r="LXX3505" s="45"/>
      <c r="LXY3505" s="45"/>
      <c r="LXZ3505" s="45"/>
      <c r="LYA3505" s="45"/>
      <c r="LYB3505" s="45"/>
      <c r="LYC3505" s="45"/>
      <c r="LYD3505" s="45"/>
      <c r="LYE3505" s="45"/>
      <c r="LYF3505" s="45"/>
      <c r="LYG3505" s="45"/>
      <c r="LYH3505" s="45"/>
      <c r="LYI3505" s="45"/>
      <c r="LYJ3505" s="45"/>
      <c r="LYK3505" s="45"/>
      <c r="LYL3505" s="45"/>
      <c r="LYM3505" s="45"/>
      <c r="LYN3505" s="45"/>
      <c r="LYO3505" s="45"/>
      <c r="LYP3505" s="45"/>
      <c r="LYQ3505" s="45"/>
      <c r="LYR3505" s="45"/>
      <c r="LYS3505" s="45"/>
      <c r="LYT3505" s="45"/>
      <c r="LYU3505" s="45"/>
      <c r="LYV3505" s="45"/>
      <c r="LYW3505" s="45"/>
      <c r="LYX3505" s="45"/>
      <c r="LYY3505" s="45"/>
      <c r="LYZ3505" s="45"/>
      <c r="LZA3505" s="45"/>
      <c r="LZB3505" s="45"/>
      <c r="LZC3505" s="45"/>
      <c r="LZD3505" s="45"/>
      <c r="LZE3505" s="45"/>
      <c r="LZF3505" s="45"/>
      <c r="LZG3505" s="45"/>
      <c r="LZH3505" s="45"/>
      <c r="LZI3505" s="45"/>
      <c r="LZJ3505" s="45"/>
      <c r="LZK3505" s="45"/>
      <c r="LZL3505" s="45"/>
      <c r="LZM3505" s="45"/>
      <c r="LZN3505" s="45"/>
      <c r="LZO3505" s="45"/>
      <c r="LZP3505" s="45"/>
      <c r="LZQ3505" s="45"/>
      <c r="LZR3505" s="45"/>
      <c r="LZS3505" s="45"/>
      <c r="LZT3505" s="45"/>
      <c r="LZU3505" s="45"/>
      <c r="LZV3505" s="45"/>
      <c r="LZW3505" s="45"/>
      <c r="LZX3505" s="45"/>
      <c r="LZY3505" s="45"/>
      <c r="LZZ3505" s="45"/>
      <c r="MAA3505" s="45"/>
      <c r="MAB3505" s="45"/>
      <c r="MAC3505" s="45"/>
      <c r="MAD3505" s="45"/>
      <c r="MAE3505" s="45"/>
      <c r="MAF3505" s="45"/>
      <c r="MAG3505" s="45"/>
      <c r="MAH3505" s="45"/>
      <c r="MAI3505" s="45"/>
      <c r="MAJ3505" s="45"/>
      <c r="MAK3505" s="45"/>
      <c r="MAL3505" s="45"/>
      <c r="MAM3505" s="45"/>
      <c r="MAN3505" s="45"/>
      <c r="MAO3505" s="45"/>
      <c r="MAP3505" s="45"/>
      <c r="MAQ3505" s="45"/>
      <c r="MAR3505" s="45"/>
      <c r="MAS3505" s="45"/>
      <c r="MAT3505" s="45"/>
      <c r="MAU3505" s="45"/>
      <c r="MAV3505" s="45"/>
      <c r="MAW3505" s="45"/>
      <c r="MAX3505" s="45"/>
      <c r="MAY3505" s="45"/>
      <c r="MAZ3505" s="45"/>
      <c r="MBA3505" s="45"/>
      <c r="MBB3505" s="45"/>
      <c r="MBC3505" s="45"/>
      <c r="MBD3505" s="45"/>
      <c r="MBE3505" s="45"/>
      <c r="MBF3505" s="45"/>
      <c r="MBG3505" s="45"/>
      <c r="MBH3505" s="45"/>
      <c r="MBI3505" s="45"/>
      <c r="MBJ3505" s="45"/>
      <c r="MBK3505" s="45"/>
      <c r="MBL3505" s="45"/>
      <c r="MBM3505" s="45"/>
      <c r="MBN3505" s="45"/>
      <c r="MBO3505" s="45"/>
      <c r="MBP3505" s="45"/>
      <c r="MBQ3505" s="45"/>
      <c r="MBR3505" s="45"/>
      <c r="MBS3505" s="45"/>
      <c r="MBT3505" s="45"/>
      <c r="MBU3505" s="45"/>
      <c r="MBV3505" s="45"/>
      <c r="MBW3505" s="45"/>
      <c r="MBX3505" s="45"/>
      <c r="MBY3505" s="45"/>
      <c r="MBZ3505" s="45"/>
      <c r="MCA3505" s="45"/>
      <c r="MCB3505" s="45"/>
      <c r="MCC3505" s="45"/>
      <c r="MCD3505" s="45"/>
      <c r="MCE3505" s="45"/>
      <c r="MCF3505" s="45"/>
      <c r="MCG3505" s="45"/>
      <c r="MCH3505" s="45"/>
      <c r="MCI3505" s="45"/>
      <c r="MCJ3505" s="45"/>
      <c r="MCK3505" s="45"/>
      <c r="MCL3505" s="45"/>
      <c r="MCM3505" s="45"/>
      <c r="MCN3505" s="45"/>
      <c r="MCO3505" s="45"/>
      <c r="MCP3505" s="45"/>
      <c r="MCQ3505" s="45"/>
      <c r="MCR3505" s="45"/>
      <c r="MCS3505" s="45"/>
      <c r="MCT3505" s="45"/>
      <c r="MCU3505" s="45"/>
      <c r="MCV3505" s="45"/>
      <c r="MCW3505" s="45"/>
      <c r="MCX3505" s="45"/>
      <c r="MCY3505" s="45"/>
      <c r="MCZ3505" s="45"/>
      <c r="MDA3505" s="45"/>
      <c r="MDB3505" s="45"/>
      <c r="MDC3505" s="45"/>
      <c r="MDD3505" s="45"/>
      <c r="MDE3505" s="45"/>
      <c r="MDF3505" s="45"/>
      <c r="MDG3505" s="45"/>
      <c r="MDH3505" s="45"/>
      <c r="MDI3505" s="45"/>
      <c r="MDJ3505" s="45"/>
      <c r="MDK3505" s="45"/>
      <c r="MDL3505" s="45"/>
      <c r="MDM3505" s="45"/>
      <c r="MDN3505" s="45"/>
      <c r="MDO3505" s="45"/>
      <c r="MDP3505" s="45"/>
      <c r="MDQ3505" s="45"/>
      <c r="MDR3505" s="45"/>
      <c r="MDS3505" s="45"/>
      <c r="MDT3505" s="45"/>
      <c r="MDU3505" s="45"/>
      <c r="MDV3505" s="45"/>
      <c r="MDW3505" s="45"/>
      <c r="MDX3505" s="45"/>
      <c r="MDY3505" s="45"/>
      <c r="MDZ3505" s="45"/>
      <c r="MEA3505" s="45"/>
      <c r="MEB3505" s="45"/>
      <c r="MEC3505" s="45"/>
      <c r="MED3505" s="45"/>
      <c r="MEE3505" s="45"/>
      <c r="MEF3505" s="45"/>
      <c r="MEG3505" s="45"/>
      <c r="MEH3505" s="45"/>
      <c r="MEI3505" s="45"/>
      <c r="MEJ3505" s="45"/>
      <c r="MEK3505" s="45"/>
      <c r="MEL3505" s="45"/>
      <c r="MEM3505" s="45"/>
      <c r="MEN3505" s="45"/>
      <c r="MEO3505" s="45"/>
      <c r="MEP3505" s="45"/>
      <c r="MEQ3505" s="45"/>
      <c r="MER3505" s="45"/>
      <c r="MES3505" s="45"/>
      <c r="MET3505" s="45"/>
      <c r="MEU3505" s="45"/>
      <c r="MEV3505" s="45"/>
      <c r="MEW3505" s="45"/>
      <c r="MEX3505" s="45"/>
      <c r="MEY3505" s="45"/>
      <c r="MEZ3505" s="45"/>
      <c r="MFA3505" s="45"/>
      <c r="MFB3505" s="45"/>
      <c r="MFC3505" s="45"/>
      <c r="MFD3505" s="45"/>
      <c r="MFE3505" s="45"/>
      <c r="MFF3505" s="45"/>
      <c r="MFG3505" s="45"/>
      <c r="MFH3505" s="45"/>
      <c r="MFI3505" s="45"/>
      <c r="MFJ3505" s="45"/>
      <c r="MFK3505" s="45"/>
      <c r="MFL3505" s="45"/>
      <c r="MFM3505" s="45"/>
      <c r="MFN3505" s="45"/>
      <c r="MFO3505" s="45"/>
      <c r="MFP3505" s="45"/>
      <c r="MFQ3505" s="45"/>
      <c r="MFR3505" s="45"/>
      <c r="MFS3505" s="45"/>
      <c r="MFT3505" s="45"/>
      <c r="MFU3505" s="45"/>
      <c r="MFV3505" s="45"/>
      <c r="MFW3505" s="45"/>
      <c r="MFX3505" s="45"/>
      <c r="MFY3505" s="45"/>
      <c r="MFZ3505" s="45"/>
      <c r="MGA3505" s="45"/>
      <c r="MGB3505" s="45"/>
      <c r="MGC3505" s="45"/>
      <c r="MGD3505" s="45"/>
      <c r="MGE3505" s="45"/>
      <c r="MGF3505" s="45"/>
      <c r="MGG3505" s="45"/>
      <c r="MGH3505" s="45"/>
      <c r="MGI3505" s="45"/>
      <c r="MGJ3505" s="45"/>
      <c r="MGK3505" s="45"/>
      <c r="MGL3505" s="45"/>
      <c r="MGM3505" s="45"/>
      <c r="MGN3505" s="45"/>
      <c r="MGO3505" s="45"/>
      <c r="MGP3505" s="45"/>
      <c r="MGQ3505" s="45"/>
      <c r="MGR3505" s="45"/>
      <c r="MGS3505" s="45"/>
      <c r="MGT3505" s="45"/>
      <c r="MGU3505" s="45"/>
      <c r="MGV3505" s="45"/>
      <c r="MGW3505" s="45"/>
      <c r="MGX3505" s="45"/>
      <c r="MGY3505" s="45"/>
      <c r="MGZ3505" s="45"/>
      <c r="MHA3505" s="45"/>
      <c r="MHB3505" s="45"/>
      <c r="MHC3505" s="45"/>
      <c r="MHD3505" s="45"/>
      <c r="MHE3505" s="45"/>
      <c r="MHF3505" s="45"/>
      <c r="MHG3505" s="45"/>
      <c r="MHH3505" s="45"/>
      <c r="MHI3505" s="45"/>
      <c r="MHJ3505" s="45"/>
      <c r="MHK3505" s="45"/>
      <c r="MHL3505" s="45"/>
      <c r="MHM3505" s="45"/>
      <c r="MHN3505" s="45"/>
      <c r="MHO3505" s="45"/>
      <c r="MHP3505" s="45"/>
      <c r="MHQ3505" s="45"/>
      <c r="MHR3505" s="45"/>
      <c r="MHS3505" s="45"/>
      <c r="MHT3505" s="45"/>
      <c r="MHU3505" s="45"/>
      <c r="MHV3505" s="45"/>
      <c r="MHW3505" s="45"/>
      <c r="MHX3505" s="45"/>
      <c r="MHY3505" s="45"/>
      <c r="MHZ3505" s="45"/>
      <c r="MIA3505" s="45"/>
      <c r="MIB3505" s="45"/>
      <c r="MIC3505" s="45"/>
      <c r="MID3505" s="45"/>
      <c r="MIE3505" s="45"/>
      <c r="MIF3505" s="45"/>
      <c r="MIG3505" s="45"/>
      <c r="MIH3505" s="45"/>
      <c r="MII3505" s="45"/>
      <c r="MIJ3505" s="45"/>
      <c r="MIK3505" s="45"/>
      <c r="MIL3505" s="45"/>
      <c r="MIM3505" s="45"/>
      <c r="MIN3505" s="45"/>
      <c r="MIO3505" s="45"/>
      <c r="MIP3505" s="45"/>
      <c r="MIQ3505" s="45"/>
      <c r="MIR3505" s="45"/>
      <c r="MIS3505" s="45"/>
      <c r="MIT3505" s="45"/>
      <c r="MIU3505" s="45"/>
      <c r="MIV3505" s="45"/>
      <c r="MIW3505" s="45"/>
      <c r="MIX3505" s="45"/>
      <c r="MIY3505" s="45"/>
      <c r="MIZ3505" s="45"/>
      <c r="MJA3505" s="45"/>
      <c r="MJB3505" s="45"/>
      <c r="MJC3505" s="45"/>
      <c r="MJD3505" s="45"/>
      <c r="MJE3505" s="45"/>
      <c r="MJF3505" s="45"/>
      <c r="MJG3505" s="45"/>
      <c r="MJH3505" s="45"/>
      <c r="MJI3505" s="45"/>
      <c r="MJJ3505" s="45"/>
      <c r="MJK3505" s="45"/>
      <c r="MJL3505" s="45"/>
      <c r="MJM3505" s="45"/>
      <c r="MJN3505" s="45"/>
      <c r="MJO3505" s="45"/>
      <c r="MJP3505" s="45"/>
      <c r="MJQ3505" s="45"/>
      <c r="MJR3505" s="45"/>
      <c r="MJS3505" s="45"/>
      <c r="MJT3505" s="45"/>
      <c r="MJU3505" s="45"/>
      <c r="MJV3505" s="45"/>
      <c r="MJW3505" s="45"/>
      <c r="MJX3505" s="45"/>
      <c r="MJY3505" s="45"/>
      <c r="MJZ3505" s="45"/>
      <c r="MKA3505" s="45"/>
      <c r="MKB3505" s="45"/>
      <c r="MKC3505" s="45"/>
      <c r="MKD3505" s="45"/>
      <c r="MKE3505" s="45"/>
      <c r="MKF3505" s="45"/>
      <c r="MKG3505" s="45"/>
      <c r="MKH3505" s="45"/>
      <c r="MKI3505" s="45"/>
      <c r="MKJ3505" s="45"/>
      <c r="MKK3505" s="45"/>
      <c r="MKL3505" s="45"/>
      <c r="MKM3505" s="45"/>
      <c r="MKN3505" s="45"/>
      <c r="MKO3505" s="45"/>
      <c r="MKP3505" s="45"/>
      <c r="MKQ3505" s="45"/>
      <c r="MKR3505" s="45"/>
      <c r="MKS3505" s="45"/>
      <c r="MKT3505" s="45"/>
      <c r="MKU3505" s="45"/>
      <c r="MKV3505" s="45"/>
      <c r="MKW3505" s="45"/>
      <c r="MKX3505" s="45"/>
      <c r="MKY3505" s="45"/>
      <c r="MKZ3505" s="45"/>
      <c r="MLA3505" s="45"/>
      <c r="MLB3505" s="45"/>
      <c r="MLC3505" s="45"/>
      <c r="MLD3505" s="45"/>
      <c r="MLE3505" s="45"/>
      <c r="MLF3505" s="45"/>
      <c r="MLG3505" s="45"/>
      <c r="MLH3505" s="45"/>
      <c r="MLI3505" s="45"/>
      <c r="MLJ3505" s="45"/>
      <c r="MLK3505" s="45"/>
      <c r="MLL3505" s="45"/>
      <c r="MLM3505" s="45"/>
      <c r="MLN3505" s="45"/>
      <c r="MLO3505" s="45"/>
      <c r="MLP3505" s="45"/>
      <c r="MLQ3505" s="45"/>
      <c r="MLR3505" s="45"/>
      <c r="MLS3505" s="45"/>
      <c r="MLT3505" s="45"/>
      <c r="MLU3505" s="45"/>
      <c r="MLV3505" s="45"/>
      <c r="MLW3505" s="45"/>
      <c r="MLX3505" s="45"/>
      <c r="MLY3505" s="45"/>
      <c r="MLZ3505" s="45"/>
      <c r="MMA3505" s="45"/>
      <c r="MMB3505" s="45"/>
      <c r="MMC3505" s="45"/>
      <c r="MMD3505" s="45"/>
      <c r="MME3505" s="45"/>
      <c r="MMF3505" s="45"/>
      <c r="MMG3505" s="45"/>
      <c r="MMH3505" s="45"/>
      <c r="MMI3505" s="45"/>
      <c r="MMJ3505" s="45"/>
      <c r="MMK3505" s="45"/>
      <c r="MML3505" s="45"/>
      <c r="MMM3505" s="45"/>
      <c r="MMN3505" s="45"/>
      <c r="MMO3505" s="45"/>
      <c r="MMP3505" s="45"/>
      <c r="MMQ3505" s="45"/>
      <c r="MMR3505" s="45"/>
      <c r="MMS3505" s="45"/>
      <c r="MMT3505" s="45"/>
      <c r="MMU3505" s="45"/>
      <c r="MMV3505" s="45"/>
      <c r="MMW3505" s="45"/>
      <c r="MMX3505" s="45"/>
      <c r="MMY3505" s="45"/>
      <c r="MMZ3505" s="45"/>
      <c r="MNA3505" s="45"/>
      <c r="MNB3505" s="45"/>
      <c r="MNC3505" s="45"/>
      <c r="MND3505" s="45"/>
      <c r="MNE3505" s="45"/>
      <c r="MNF3505" s="45"/>
      <c r="MNG3505" s="45"/>
      <c r="MNH3505" s="45"/>
      <c r="MNI3505" s="45"/>
      <c r="MNJ3505" s="45"/>
      <c r="MNK3505" s="45"/>
      <c r="MNL3505" s="45"/>
      <c r="MNM3505" s="45"/>
      <c r="MNN3505" s="45"/>
      <c r="MNO3505" s="45"/>
      <c r="MNP3505" s="45"/>
      <c r="MNQ3505" s="45"/>
      <c r="MNR3505" s="45"/>
      <c r="MNS3505" s="45"/>
      <c r="MNT3505" s="45"/>
      <c r="MNU3505" s="45"/>
      <c r="MNV3505" s="45"/>
      <c r="MNW3505" s="45"/>
      <c r="MNX3505" s="45"/>
      <c r="MNY3505" s="45"/>
      <c r="MNZ3505" s="45"/>
      <c r="MOA3505" s="45"/>
      <c r="MOB3505" s="45"/>
      <c r="MOC3505" s="45"/>
      <c r="MOD3505" s="45"/>
      <c r="MOE3505" s="45"/>
      <c r="MOF3505" s="45"/>
      <c r="MOG3505" s="45"/>
      <c r="MOH3505" s="45"/>
      <c r="MOI3505" s="45"/>
      <c r="MOJ3505" s="45"/>
      <c r="MOK3505" s="45"/>
      <c r="MOL3505" s="45"/>
      <c r="MOM3505" s="45"/>
      <c r="MON3505" s="45"/>
      <c r="MOO3505" s="45"/>
      <c r="MOP3505" s="45"/>
      <c r="MOQ3505" s="45"/>
      <c r="MOR3505" s="45"/>
      <c r="MOS3505" s="45"/>
      <c r="MOT3505" s="45"/>
      <c r="MOU3505" s="45"/>
      <c r="MOV3505" s="45"/>
      <c r="MOW3505" s="45"/>
      <c r="MOX3505" s="45"/>
      <c r="MOY3505" s="45"/>
      <c r="MOZ3505" s="45"/>
      <c r="MPA3505" s="45"/>
      <c r="MPB3505" s="45"/>
      <c r="MPC3505" s="45"/>
      <c r="MPD3505" s="45"/>
      <c r="MPE3505" s="45"/>
      <c r="MPF3505" s="45"/>
      <c r="MPG3505" s="45"/>
      <c r="MPH3505" s="45"/>
      <c r="MPI3505" s="45"/>
      <c r="MPJ3505" s="45"/>
      <c r="MPK3505" s="45"/>
      <c r="MPL3505" s="45"/>
      <c r="MPM3505" s="45"/>
      <c r="MPN3505" s="45"/>
      <c r="MPO3505" s="45"/>
      <c r="MPP3505" s="45"/>
      <c r="MPQ3505" s="45"/>
      <c r="MPR3505" s="45"/>
      <c r="MPS3505" s="45"/>
      <c r="MPT3505" s="45"/>
      <c r="MPU3505" s="45"/>
      <c r="MPV3505" s="45"/>
      <c r="MPW3505" s="45"/>
      <c r="MPX3505" s="45"/>
      <c r="MPY3505" s="45"/>
      <c r="MPZ3505" s="45"/>
      <c r="MQA3505" s="45"/>
      <c r="MQB3505" s="45"/>
      <c r="MQC3505" s="45"/>
      <c r="MQD3505" s="45"/>
      <c r="MQE3505" s="45"/>
      <c r="MQF3505" s="45"/>
      <c r="MQG3505" s="45"/>
      <c r="MQH3505" s="45"/>
      <c r="MQI3505" s="45"/>
      <c r="MQJ3505" s="45"/>
      <c r="MQK3505" s="45"/>
      <c r="MQL3505" s="45"/>
      <c r="MQM3505" s="45"/>
      <c r="MQN3505" s="45"/>
      <c r="MQO3505" s="45"/>
      <c r="MQP3505" s="45"/>
      <c r="MQQ3505" s="45"/>
      <c r="MQR3505" s="45"/>
      <c r="MQS3505" s="45"/>
      <c r="MQT3505" s="45"/>
      <c r="MQU3505" s="45"/>
      <c r="MQV3505" s="45"/>
      <c r="MQW3505" s="45"/>
      <c r="MQX3505" s="45"/>
      <c r="MQY3505" s="45"/>
      <c r="MQZ3505" s="45"/>
      <c r="MRA3505" s="45"/>
      <c r="MRB3505" s="45"/>
      <c r="MRC3505" s="45"/>
      <c r="MRD3505" s="45"/>
      <c r="MRE3505" s="45"/>
      <c r="MRF3505" s="45"/>
      <c r="MRG3505" s="45"/>
      <c r="MRH3505" s="45"/>
      <c r="MRI3505" s="45"/>
      <c r="MRJ3505" s="45"/>
      <c r="MRK3505" s="45"/>
      <c r="MRL3505" s="45"/>
      <c r="MRM3505" s="45"/>
      <c r="MRN3505" s="45"/>
      <c r="MRO3505" s="45"/>
      <c r="MRP3505" s="45"/>
      <c r="MRQ3505" s="45"/>
      <c r="MRR3505" s="45"/>
      <c r="MRS3505" s="45"/>
      <c r="MRT3505" s="45"/>
      <c r="MRU3505" s="45"/>
      <c r="MRV3505" s="45"/>
      <c r="MRW3505" s="45"/>
      <c r="MRX3505" s="45"/>
      <c r="MRY3505" s="45"/>
      <c r="MRZ3505" s="45"/>
      <c r="MSA3505" s="45"/>
      <c r="MSB3505" s="45"/>
      <c r="MSC3505" s="45"/>
      <c r="MSD3505" s="45"/>
      <c r="MSE3505" s="45"/>
      <c r="MSF3505" s="45"/>
      <c r="MSG3505" s="45"/>
      <c r="MSH3505" s="45"/>
      <c r="MSI3505" s="45"/>
      <c r="MSJ3505" s="45"/>
      <c r="MSK3505" s="45"/>
      <c r="MSL3505" s="45"/>
      <c r="MSM3505" s="45"/>
      <c r="MSN3505" s="45"/>
      <c r="MSO3505" s="45"/>
      <c r="MSP3505" s="45"/>
      <c r="MSQ3505" s="45"/>
      <c r="MSR3505" s="45"/>
      <c r="MSS3505" s="45"/>
      <c r="MST3505" s="45"/>
      <c r="MSU3505" s="45"/>
      <c r="MSV3505" s="45"/>
      <c r="MSW3505" s="45"/>
      <c r="MSX3505" s="45"/>
      <c r="MSY3505" s="45"/>
      <c r="MSZ3505" s="45"/>
      <c r="MTA3505" s="45"/>
      <c r="MTB3505" s="45"/>
      <c r="MTC3505" s="45"/>
      <c r="MTD3505" s="45"/>
      <c r="MTE3505" s="45"/>
      <c r="MTF3505" s="45"/>
      <c r="MTG3505" s="45"/>
      <c r="MTH3505" s="45"/>
      <c r="MTI3505" s="45"/>
      <c r="MTJ3505" s="45"/>
      <c r="MTK3505" s="45"/>
      <c r="MTL3505" s="45"/>
      <c r="MTM3505" s="45"/>
      <c r="MTN3505" s="45"/>
      <c r="MTO3505" s="45"/>
      <c r="MTP3505" s="45"/>
      <c r="MTQ3505" s="45"/>
      <c r="MTR3505" s="45"/>
      <c r="MTS3505" s="45"/>
      <c r="MTT3505" s="45"/>
      <c r="MTU3505" s="45"/>
      <c r="MTV3505" s="45"/>
      <c r="MTW3505" s="45"/>
      <c r="MTX3505" s="45"/>
      <c r="MTY3505" s="45"/>
      <c r="MTZ3505" s="45"/>
      <c r="MUA3505" s="45"/>
      <c r="MUB3505" s="45"/>
      <c r="MUC3505" s="45"/>
      <c r="MUD3505" s="45"/>
      <c r="MUE3505" s="45"/>
      <c r="MUF3505" s="45"/>
      <c r="MUG3505" s="45"/>
      <c r="MUH3505" s="45"/>
      <c r="MUI3505" s="45"/>
      <c r="MUJ3505" s="45"/>
      <c r="MUK3505" s="45"/>
      <c r="MUL3505" s="45"/>
      <c r="MUM3505" s="45"/>
      <c r="MUN3505" s="45"/>
      <c r="MUO3505" s="45"/>
      <c r="MUP3505" s="45"/>
      <c r="MUQ3505" s="45"/>
      <c r="MUR3505" s="45"/>
      <c r="MUS3505" s="45"/>
      <c r="MUT3505" s="45"/>
      <c r="MUU3505" s="45"/>
      <c r="MUV3505" s="45"/>
      <c r="MUW3505" s="45"/>
      <c r="MUX3505" s="45"/>
      <c r="MUY3505" s="45"/>
      <c r="MUZ3505" s="45"/>
      <c r="MVA3505" s="45"/>
      <c r="MVB3505" s="45"/>
      <c r="MVC3505" s="45"/>
      <c r="MVD3505" s="45"/>
      <c r="MVE3505" s="45"/>
      <c r="MVF3505" s="45"/>
      <c r="MVG3505" s="45"/>
      <c r="MVH3505" s="45"/>
      <c r="MVI3505" s="45"/>
      <c r="MVJ3505" s="45"/>
      <c r="MVK3505" s="45"/>
      <c r="MVL3505" s="45"/>
      <c r="MVM3505" s="45"/>
      <c r="MVN3505" s="45"/>
      <c r="MVO3505" s="45"/>
      <c r="MVP3505" s="45"/>
      <c r="MVQ3505" s="45"/>
      <c r="MVR3505" s="45"/>
      <c r="MVS3505" s="45"/>
      <c r="MVT3505" s="45"/>
      <c r="MVU3505" s="45"/>
      <c r="MVV3505" s="45"/>
      <c r="MVW3505" s="45"/>
      <c r="MVX3505" s="45"/>
      <c r="MVY3505" s="45"/>
      <c r="MVZ3505" s="45"/>
      <c r="MWA3505" s="45"/>
      <c r="MWB3505" s="45"/>
      <c r="MWC3505" s="45"/>
      <c r="MWD3505" s="45"/>
      <c r="MWE3505" s="45"/>
      <c r="MWF3505" s="45"/>
      <c r="MWG3505" s="45"/>
      <c r="MWH3505" s="45"/>
      <c r="MWI3505" s="45"/>
      <c r="MWJ3505" s="45"/>
      <c r="MWK3505" s="45"/>
      <c r="MWL3505" s="45"/>
      <c r="MWM3505" s="45"/>
      <c r="MWN3505" s="45"/>
      <c r="MWO3505" s="45"/>
      <c r="MWP3505" s="45"/>
      <c r="MWQ3505" s="45"/>
      <c r="MWR3505" s="45"/>
      <c r="MWS3505" s="45"/>
      <c r="MWT3505" s="45"/>
      <c r="MWU3505" s="45"/>
      <c r="MWV3505" s="45"/>
      <c r="MWW3505" s="45"/>
      <c r="MWX3505" s="45"/>
      <c r="MWY3505" s="45"/>
      <c r="MWZ3505" s="45"/>
      <c r="MXA3505" s="45"/>
      <c r="MXB3505" s="45"/>
      <c r="MXC3505" s="45"/>
      <c r="MXD3505" s="45"/>
      <c r="MXE3505" s="45"/>
      <c r="MXF3505" s="45"/>
      <c r="MXG3505" s="45"/>
      <c r="MXH3505" s="45"/>
      <c r="MXI3505" s="45"/>
      <c r="MXJ3505" s="45"/>
      <c r="MXK3505" s="45"/>
      <c r="MXL3505" s="45"/>
      <c r="MXM3505" s="45"/>
      <c r="MXN3505" s="45"/>
      <c r="MXO3505" s="45"/>
      <c r="MXP3505" s="45"/>
      <c r="MXQ3505" s="45"/>
      <c r="MXR3505" s="45"/>
      <c r="MXS3505" s="45"/>
      <c r="MXT3505" s="45"/>
      <c r="MXU3505" s="45"/>
      <c r="MXV3505" s="45"/>
      <c r="MXW3505" s="45"/>
      <c r="MXX3505" s="45"/>
      <c r="MXY3505" s="45"/>
      <c r="MXZ3505" s="45"/>
      <c r="MYA3505" s="45"/>
      <c r="MYB3505" s="45"/>
      <c r="MYC3505" s="45"/>
      <c r="MYD3505" s="45"/>
      <c r="MYE3505" s="45"/>
      <c r="MYF3505" s="45"/>
      <c r="MYG3505" s="45"/>
      <c r="MYH3505" s="45"/>
      <c r="MYI3505" s="45"/>
      <c r="MYJ3505" s="45"/>
      <c r="MYK3505" s="45"/>
      <c r="MYL3505" s="45"/>
      <c r="MYM3505" s="45"/>
      <c r="MYN3505" s="45"/>
      <c r="MYO3505" s="45"/>
      <c r="MYP3505" s="45"/>
      <c r="MYQ3505" s="45"/>
      <c r="MYR3505" s="45"/>
      <c r="MYS3505" s="45"/>
      <c r="MYT3505" s="45"/>
      <c r="MYU3505" s="45"/>
      <c r="MYV3505" s="45"/>
      <c r="MYW3505" s="45"/>
      <c r="MYX3505" s="45"/>
      <c r="MYY3505" s="45"/>
      <c r="MYZ3505" s="45"/>
      <c r="MZA3505" s="45"/>
      <c r="MZB3505" s="45"/>
      <c r="MZC3505" s="45"/>
      <c r="MZD3505" s="45"/>
      <c r="MZE3505" s="45"/>
      <c r="MZF3505" s="45"/>
      <c r="MZG3505" s="45"/>
      <c r="MZH3505" s="45"/>
      <c r="MZI3505" s="45"/>
      <c r="MZJ3505" s="45"/>
      <c r="MZK3505" s="45"/>
      <c r="MZL3505" s="45"/>
      <c r="MZM3505" s="45"/>
      <c r="MZN3505" s="45"/>
      <c r="MZO3505" s="45"/>
      <c r="MZP3505" s="45"/>
      <c r="MZQ3505" s="45"/>
      <c r="MZR3505" s="45"/>
      <c r="MZS3505" s="45"/>
      <c r="MZT3505" s="45"/>
      <c r="MZU3505" s="45"/>
      <c r="MZV3505" s="45"/>
      <c r="MZW3505" s="45"/>
      <c r="MZX3505" s="45"/>
      <c r="MZY3505" s="45"/>
      <c r="MZZ3505" s="45"/>
      <c r="NAA3505" s="45"/>
      <c r="NAB3505" s="45"/>
      <c r="NAC3505" s="45"/>
      <c r="NAD3505" s="45"/>
      <c r="NAE3505" s="45"/>
      <c r="NAF3505" s="45"/>
      <c r="NAG3505" s="45"/>
      <c r="NAH3505" s="45"/>
      <c r="NAI3505" s="45"/>
      <c r="NAJ3505" s="45"/>
      <c r="NAK3505" s="45"/>
      <c r="NAL3505" s="45"/>
      <c r="NAM3505" s="45"/>
      <c r="NAN3505" s="45"/>
      <c r="NAO3505" s="45"/>
      <c r="NAP3505" s="45"/>
      <c r="NAQ3505" s="45"/>
      <c r="NAR3505" s="45"/>
      <c r="NAS3505" s="45"/>
      <c r="NAT3505" s="45"/>
      <c r="NAU3505" s="45"/>
      <c r="NAV3505" s="45"/>
      <c r="NAW3505" s="45"/>
      <c r="NAX3505" s="45"/>
      <c r="NAY3505" s="45"/>
      <c r="NAZ3505" s="45"/>
      <c r="NBA3505" s="45"/>
      <c r="NBB3505" s="45"/>
      <c r="NBC3505" s="45"/>
      <c r="NBD3505" s="45"/>
      <c r="NBE3505" s="45"/>
      <c r="NBF3505" s="45"/>
      <c r="NBG3505" s="45"/>
      <c r="NBH3505" s="45"/>
      <c r="NBI3505" s="45"/>
      <c r="NBJ3505" s="45"/>
      <c r="NBK3505" s="45"/>
      <c r="NBL3505" s="45"/>
      <c r="NBM3505" s="45"/>
      <c r="NBN3505" s="45"/>
      <c r="NBO3505" s="45"/>
      <c r="NBP3505" s="45"/>
      <c r="NBQ3505" s="45"/>
      <c r="NBR3505" s="45"/>
      <c r="NBS3505" s="45"/>
      <c r="NBT3505" s="45"/>
      <c r="NBU3505" s="45"/>
      <c r="NBV3505" s="45"/>
      <c r="NBW3505" s="45"/>
      <c r="NBX3505" s="45"/>
      <c r="NBY3505" s="45"/>
      <c r="NBZ3505" s="45"/>
      <c r="NCA3505" s="45"/>
      <c r="NCB3505" s="45"/>
      <c r="NCC3505" s="45"/>
      <c r="NCD3505" s="45"/>
      <c r="NCE3505" s="45"/>
      <c r="NCF3505" s="45"/>
      <c r="NCG3505" s="45"/>
      <c r="NCH3505" s="45"/>
      <c r="NCI3505" s="45"/>
      <c r="NCJ3505" s="45"/>
      <c r="NCK3505" s="45"/>
      <c r="NCL3505" s="45"/>
      <c r="NCM3505" s="45"/>
      <c r="NCN3505" s="45"/>
      <c r="NCO3505" s="45"/>
      <c r="NCP3505" s="45"/>
      <c r="NCQ3505" s="45"/>
      <c r="NCR3505" s="45"/>
      <c r="NCS3505" s="45"/>
      <c r="NCT3505" s="45"/>
      <c r="NCU3505" s="45"/>
      <c r="NCV3505" s="45"/>
      <c r="NCW3505" s="45"/>
      <c r="NCX3505" s="45"/>
      <c r="NCY3505" s="45"/>
      <c r="NCZ3505" s="45"/>
      <c r="NDA3505" s="45"/>
      <c r="NDB3505" s="45"/>
      <c r="NDC3505" s="45"/>
      <c r="NDD3505" s="45"/>
      <c r="NDE3505" s="45"/>
      <c r="NDF3505" s="45"/>
      <c r="NDG3505" s="45"/>
      <c r="NDH3505" s="45"/>
      <c r="NDI3505" s="45"/>
      <c r="NDJ3505" s="45"/>
      <c r="NDK3505" s="45"/>
      <c r="NDL3505" s="45"/>
      <c r="NDM3505" s="45"/>
      <c r="NDN3505" s="45"/>
      <c r="NDO3505" s="45"/>
      <c r="NDP3505" s="45"/>
      <c r="NDQ3505" s="45"/>
      <c r="NDR3505" s="45"/>
      <c r="NDS3505" s="45"/>
      <c r="NDT3505" s="45"/>
      <c r="NDU3505" s="45"/>
      <c r="NDV3505" s="45"/>
      <c r="NDW3505" s="45"/>
      <c r="NDX3505" s="45"/>
      <c r="NDY3505" s="45"/>
      <c r="NDZ3505" s="45"/>
      <c r="NEA3505" s="45"/>
      <c r="NEB3505" s="45"/>
      <c r="NEC3505" s="45"/>
      <c r="NED3505" s="45"/>
      <c r="NEE3505" s="45"/>
      <c r="NEF3505" s="45"/>
      <c r="NEG3505" s="45"/>
      <c r="NEH3505" s="45"/>
      <c r="NEI3505" s="45"/>
      <c r="NEJ3505" s="45"/>
      <c r="NEK3505" s="45"/>
      <c r="NEL3505" s="45"/>
      <c r="NEM3505" s="45"/>
      <c r="NEN3505" s="45"/>
      <c r="NEO3505" s="45"/>
      <c r="NEP3505" s="45"/>
      <c r="NEQ3505" s="45"/>
      <c r="NER3505" s="45"/>
      <c r="NES3505" s="45"/>
      <c r="NET3505" s="45"/>
      <c r="NEU3505" s="45"/>
      <c r="NEV3505" s="45"/>
      <c r="NEW3505" s="45"/>
      <c r="NEX3505" s="45"/>
      <c r="NEY3505" s="45"/>
      <c r="NEZ3505" s="45"/>
      <c r="NFA3505" s="45"/>
      <c r="NFB3505" s="45"/>
      <c r="NFC3505" s="45"/>
      <c r="NFD3505" s="45"/>
      <c r="NFE3505" s="45"/>
      <c r="NFF3505" s="45"/>
      <c r="NFG3505" s="45"/>
      <c r="NFH3505" s="45"/>
      <c r="NFI3505" s="45"/>
      <c r="NFJ3505" s="45"/>
      <c r="NFK3505" s="45"/>
      <c r="NFL3505" s="45"/>
      <c r="NFM3505" s="45"/>
      <c r="NFN3505" s="45"/>
      <c r="NFO3505" s="45"/>
      <c r="NFP3505" s="45"/>
      <c r="NFQ3505" s="45"/>
      <c r="NFR3505" s="45"/>
      <c r="NFS3505" s="45"/>
      <c r="NFT3505" s="45"/>
      <c r="NFU3505" s="45"/>
      <c r="NFV3505" s="45"/>
      <c r="NFW3505" s="45"/>
      <c r="NFX3505" s="45"/>
      <c r="NFY3505" s="45"/>
      <c r="NFZ3505" s="45"/>
      <c r="NGA3505" s="45"/>
      <c r="NGB3505" s="45"/>
      <c r="NGC3505" s="45"/>
      <c r="NGD3505" s="45"/>
      <c r="NGE3505" s="45"/>
      <c r="NGF3505" s="45"/>
      <c r="NGG3505" s="45"/>
      <c r="NGH3505" s="45"/>
      <c r="NGI3505" s="45"/>
      <c r="NGJ3505" s="45"/>
      <c r="NGK3505" s="45"/>
      <c r="NGL3505" s="45"/>
      <c r="NGM3505" s="45"/>
      <c r="NGN3505" s="45"/>
      <c r="NGO3505" s="45"/>
      <c r="NGP3505" s="45"/>
      <c r="NGQ3505" s="45"/>
      <c r="NGR3505" s="45"/>
      <c r="NGS3505" s="45"/>
      <c r="NGT3505" s="45"/>
      <c r="NGU3505" s="45"/>
      <c r="NGV3505" s="45"/>
      <c r="NGW3505" s="45"/>
      <c r="NGX3505" s="45"/>
      <c r="NGY3505" s="45"/>
      <c r="NGZ3505" s="45"/>
      <c r="NHA3505" s="45"/>
      <c r="NHB3505" s="45"/>
      <c r="NHC3505" s="45"/>
      <c r="NHD3505" s="45"/>
      <c r="NHE3505" s="45"/>
      <c r="NHF3505" s="45"/>
      <c r="NHG3505" s="45"/>
      <c r="NHH3505" s="45"/>
      <c r="NHI3505" s="45"/>
      <c r="NHJ3505" s="45"/>
      <c r="NHK3505" s="45"/>
      <c r="NHL3505" s="45"/>
      <c r="NHM3505" s="45"/>
      <c r="NHN3505" s="45"/>
      <c r="NHO3505" s="45"/>
      <c r="NHP3505" s="45"/>
      <c r="NHQ3505" s="45"/>
      <c r="NHR3505" s="45"/>
      <c r="NHS3505" s="45"/>
      <c r="NHT3505" s="45"/>
      <c r="NHU3505" s="45"/>
      <c r="NHV3505" s="45"/>
      <c r="NHW3505" s="45"/>
      <c r="NHX3505" s="45"/>
      <c r="NHY3505" s="45"/>
      <c r="NHZ3505" s="45"/>
      <c r="NIA3505" s="45"/>
      <c r="NIB3505" s="45"/>
      <c r="NIC3505" s="45"/>
      <c r="NID3505" s="45"/>
      <c r="NIE3505" s="45"/>
      <c r="NIF3505" s="45"/>
      <c r="NIG3505" s="45"/>
      <c r="NIH3505" s="45"/>
      <c r="NII3505" s="45"/>
      <c r="NIJ3505" s="45"/>
      <c r="NIK3505" s="45"/>
      <c r="NIL3505" s="45"/>
      <c r="NIM3505" s="45"/>
      <c r="NIN3505" s="45"/>
      <c r="NIO3505" s="45"/>
      <c r="NIP3505" s="45"/>
      <c r="NIQ3505" s="45"/>
      <c r="NIR3505" s="45"/>
      <c r="NIS3505" s="45"/>
      <c r="NIT3505" s="45"/>
      <c r="NIU3505" s="45"/>
      <c r="NIV3505" s="45"/>
      <c r="NIW3505" s="45"/>
      <c r="NIX3505" s="45"/>
      <c r="NIY3505" s="45"/>
      <c r="NIZ3505" s="45"/>
      <c r="NJA3505" s="45"/>
      <c r="NJB3505" s="45"/>
      <c r="NJC3505" s="45"/>
      <c r="NJD3505" s="45"/>
      <c r="NJE3505" s="45"/>
      <c r="NJF3505" s="45"/>
      <c r="NJG3505" s="45"/>
      <c r="NJH3505" s="45"/>
      <c r="NJI3505" s="45"/>
      <c r="NJJ3505" s="45"/>
      <c r="NJK3505" s="45"/>
      <c r="NJL3505" s="45"/>
      <c r="NJM3505" s="45"/>
      <c r="NJN3505" s="45"/>
      <c r="NJO3505" s="45"/>
      <c r="NJP3505" s="45"/>
      <c r="NJQ3505" s="45"/>
      <c r="NJR3505" s="45"/>
      <c r="NJS3505" s="45"/>
      <c r="NJT3505" s="45"/>
      <c r="NJU3505" s="45"/>
      <c r="NJV3505" s="45"/>
      <c r="NJW3505" s="45"/>
      <c r="NJX3505" s="45"/>
      <c r="NJY3505" s="45"/>
      <c r="NJZ3505" s="45"/>
      <c r="NKA3505" s="45"/>
      <c r="NKB3505" s="45"/>
      <c r="NKC3505" s="45"/>
      <c r="NKD3505" s="45"/>
      <c r="NKE3505" s="45"/>
      <c r="NKF3505" s="45"/>
      <c r="NKG3505" s="45"/>
      <c r="NKH3505" s="45"/>
      <c r="NKI3505" s="45"/>
      <c r="NKJ3505" s="45"/>
      <c r="NKK3505" s="45"/>
      <c r="NKL3505" s="45"/>
      <c r="NKM3505" s="45"/>
      <c r="NKN3505" s="45"/>
      <c r="NKO3505" s="45"/>
      <c r="NKP3505" s="45"/>
      <c r="NKQ3505" s="45"/>
      <c r="NKR3505" s="45"/>
      <c r="NKS3505" s="45"/>
      <c r="NKT3505" s="45"/>
      <c r="NKU3505" s="45"/>
      <c r="NKV3505" s="45"/>
      <c r="NKW3505" s="45"/>
      <c r="NKX3505" s="45"/>
      <c r="NKY3505" s="45"/>
      <c r="NKZ3505" s="45"/>
      <c r="NLA3505" s="45"/>
      <c r="NLB3505" s="45"/>
      <c r="NLC3505" s="45"/>
      <c r="NLD3505" s="45"/>
      <c r="NLE3505" s="45"/>
      <c r="NLF3505" s="45"/>
      <c r="NLG3505" s="45"/>
      <c r="NLH3505" s="45"/>
      <c r="NLI3505" s="45"/>
      <c r="NLJ3505" s="45"/>
      <c r="NLK3505" s="45"/>
      <c r="NLL3505" s="45"/>
      <c r="NLM3505" s="45"/>
      <c r="NLN3505" s="45"/>
      <c r="NLO3505" s="45"/>
      <c r="NLP3505" s="45"/>
      <c r="NLQ3505" s="45"/>
      <c r="NLR3505" s="45"/>
      <c r="NLS3505" s="45"/>
      <c r="NLT3505" s="45"/>
      <c r="NLU3505" s="45"/>
      <c r="NLV3505" s="45"/>
      <c r="NLW3505" s="45"/>
      <c r="NLX3505" s="45"/>
      <c r="NLY3505" s="45"/>
      <c r="NLZ3505" s="45"/>
      <c r="NMA3505" s="45"/>
      <c r="NMB3505" s="45"/>
      <c r="NMC3505" s="45"/>
      <c r="NMD3505" s="45"/>
      <c r="NME3505" s="45"/>
      <c r="NMF3505" s="45"/>
      <c r="NMG3505" s="45"/>
      <c r="NMH3505" s="45"/>
      <c r="NMI3505" s="45"/>
      <c r="NMJ3505" s="45"/>
      <c r="NMK3505" s="45"/>
      <c r="NML3505" s="45"/>
      <c r="NMM3505" s="45"/>
      <c r="NMN3505" s="45"/>
      <c r="NMO3505" s="45"/>
      <c r="NMP3505" s="45"/>
      <c r="NMQ3505" s="45"/>
      <c r="NMR3505" s="45"/>
      <c r="NMS3505" s="45"/>
      <c r="NMT3505" s="45"/>
      <c r="NMU3505" s="45"/>
      <c r="NMV3505" s="45"/>
      <c r="NMW3505" s="45"/>
      <c r="NMX3505" s="45"/>
      <c r="NMY3505" s="45"/>
      <c r="NMZ3505" s="45"/>
      <c r="NNA3505" s="45"/>
      <c r="NNB3505" s="45"/>
      <c r="NNC3505" s="45"/>
      <c r="NND3505" s="45"/>
      <c r="NNE3505" s="45"/>
      <c r="NNF3505" s="45"/>
      <c r="NNG3505" s="45"/>
      <c r="NNH3505" s="45"/>
      <c r="NNI3505" s="45"/>
      <c r="NNJ3505" s="45"/>
      <c r="NNK3505" s="45"/>
      <c r="NNL3505" s="45"/>
      <c r="NNM3505" s="45"/>
      <c r="NNN3505" s="45"/>
      <c r="NNO3505" s="45"/>
      <c r="NNP3505" s="45"/>
      <c r="NNQ3505" s="45"/>
      <c r="NNR3505" s="45"/>
      <c r="NNS3505" s="45"/>
      <c r="NNT3505" s="45"/>
      <c r="NNU3505" s="45"/>
      <c r="NNV3505" s="45"/>
      <c r="NNW3505" s="45"/>
      <c r="NNX3505" s="45"/>
      <c r="NNY3505" s="45"/>
      <c r="NNZ3505" s="45"/>
      <c r="NOA3505" s="45"/>
      <c r="NOB3505" s="45"/>
      <c r="NOC3505" s="45"/>
      <c r="NOD3505" s="45"/>
      <c r="NOE3505" s="45"/>
      <c r="NOF3505" s="45"/>
      <c r="NOG3505" s="45"/>
      <c r="NOH3505" s="45"/>
      <c r="NOI3505" s="45"/>
      <c r="NOJ3505" s="45"/>
      <c r="NOK3505" s="45"/>
      <c r="NOL3505" s="45"/>
      <c r="NOM3505" s="45"/>
      <c r="NON3505" s="45"/>
      <c r="NOO3505" s="45"/>
      <c r="NOP3505" s="45"/>
      <c r="NOQ3505" s="45"/>
      <c r="NOR3505" s="45"/>
      <c r="NOS3505" s="45"/>
      <c r="NOT3505" s="45"/>
      <c r="NOU3505" s="45"/>
      <c r="NOV3505" s="45"/>
      <c r="NOW3505" s="45"/>
      <c r="NOX3505" s="45"/>
      <c r="NOY3505" s="45"/>
      <c r="NOZ3505" s="45"/>
      <c r="NPA3505" s="45"/>
      <c r="NPB3505" s="45"/>
      <c r="NPC3505" s="45"/>
      <c r="NPD3505" s="45"/>
      <c r="NPE3505" s="45"/>
      <c r="NPF3505" s="45"/>
      <c r="NPG3505" s="45"/>
      <c r="NPH3505" s="45"/>
      <c r="NPI3505" s="45"/>
      <c r="NPJ3505" s="45"/>
      <c r="NPK3505" s="45"/>
      <c r="NPL3505" s="45"/>
      <c r="NPM3505" s="45"/>
      <c r="NPN3505" s="45"/>
      <c r="NPO3505" s="45"/>
      <c r="NPP3505" s="45"/>
      <c r="NPQ3505" s="45"/>
      <c r="NPR3505" s="45"/>
      <c r="NPS3505" s="45"/>
      <c r="NPT3505" s="45"/>
      <c r="NPU3505" s="45"/>
      <c r="NPV3505" s="45"/>
      <c r="NPW3505" s="45"/>
      <c r="NPX3505" s="45"/>
      <c r="NPY3505" s="45"/>
      <c r="NPZ3505" s="45"/>
      <c r="NQA3505" s="45"/>
      <c r="NQB3505" s="45"/>
      <c r="NQC3505" s="45"/>
      <c r="NQD3505" s="45"/>
      <c r="NQE3505" s="45"/>
      <c r="NQF3505" s="45"/>
      <c r="NQG3505" s="45"/>
      <c r="NQH3505" s="45"/>
      <c r="NQI3505" s="45"/>
      <c r="NQJ3505" s="45"/>
      <c r="NQK3505" s="45"/>
      <c r="NQL3505" s="45"/>
      <c r="NQM3505" s="45"/>
      <c r="NQN3505" s="45"/>
      <c r="NQO3505" s="45"/>
      <c r="NQP3505" s="45"/>
      <c r="NQQ3505" s="45"/>
      <c r="NQR3505" s="45"/>
      <c r="NQS3505" s="45"/>
      <c r="NQT3505" s="45"/>
      <c r="NQU3505" s="45"/>
      <c r="NQV3505" s="45"/>
      <c r="NQW3505" s="45"/>
      <c r="NQX3505" s="45"/>
      <c r="NQY3505" s="45"/>
      <c r="NQZ3505" s="45"/>
      <c r="NRA3505" s="45"/>
      <c r="NRB3505" s="45"/>
      <c r="NRC3505" s="45"/>
      <c r="NRD3505" s="45"/>
      <c r="NRE3505" s="45"/>
      <c r="NRF3505" s="45"/>
      <c r="NRG3505" s="45"/>
      <c r="NRH3505" s="45"/>
      <c r="NRI3505" s="45"/>
      <c r="NRJ3505" s="45"/>
      <c r="NRK3505" s="45"/>
      <c r="NRL3505" s="45"/>
      <c r="NRM3505" s="45"/>
      <c r="NRN3505" s="45"/>
      <c r="NRO3505" s="45"/>
      <c r="NRP3505" s="45"/>
      <c r="NRQ3505" s="45"/>
      <c r="NRR3505" s="45"/>
      <c r="NRS3505" s="45"/>
      <c r="NRT3505" s="45"/>
      <c r="NRU3505" s="45"/>
      <c r="NRV3505" s="45"/>
      <c r="NRW3505" s="45"/>
      <c r="NRX3505" s="45"/>
      <c r="NRY3505" s="45"/>
      <c r="NRZ3505" s="45"/>
      <c r="NSA3505" s="45"/>
      <c r="NSB3505" s="45"/>
      <c r="NSC3505" s="45"/>
      <c r="NSD3505" s="45"/>
      <c r="NSE3505" s="45"/>
      <c r="NSF3505" s="45"/>
      <c r="NSG3505" s="45"/>
      <c r="NSH3505" s="45"/>
      <c r="NSI3505" s="45"/>
      <c r="NSJ3505" s="45"/>
      <c r="NSK3505" s="45"/>
      <c r="NSL3505" s="45"/>
      <c r="NSM3505" s="45"/>
      <c r="NSN3505" s="45"/>
      <c r="NSO3505" s="45"/>
      <c r="NSP3505" s="45"/>
      <c r="NSQ3505" s="45"/>
      <c r="NSR3505" s="45"/>
      <c r="NSS3505" s="45"/>
      <c r="NST3505" s="45"/>
      <c r="NSU3505" s="45"/>
      <c r="NSV3505" s="45"/>
      <c r="NSW3505" s="45"/>
      <c r="NSX3505" s="45"/>
      <c r="NSY3505" s="45"/>
      <c r="NSZ3505" s="45"/>
      <c r="NTA3505" s="45"/>
      <c r="NTB3505" s="45"/>
      <c r="NTC3505" s="45"/>
      <c r="NTD3505" s="45"/>
      <c r="NTE3505" s="45"/>
      <c r="NTF3505" s="45"/>
      <c r="NTG3505" s="45"/>
      <c r="NTH3505" s="45"/>
      <c r="NTI3505" s="45"/>
      <c r="NTJ3505" s="45"/>
      <c r="NTK3505" s="45"/>
      <c r="NTL3505" s="45"/>
      <c r="NTM3505" s="45"/>
      <c r="NTN3505" s="45"/>
      <c r="NTO3505" s="45"/>
      <c r="NTP3505" s="45"/>
      <c r="NTQ3505" s="45"/>
      <c r="NTR3505" s="45"/>
      <c r="NTS3505" s="45"/>
      <c r="NTT3505" s="45"/>
      <c r="NTU3505" s="45"/>
      <c r="NTV3505" s="45"/>
      <c r="NTW3505" s="45"/>
      <c r="NTX3505" s="45"/>
      <c r="NTY3505" s="45"/>
      <c r="NTZ3505" s="45"/>
      <c r="NUA3505" s="45"/>
      <c r="NUB3505" s="45"/>
      <c r="NUC3505" s="45"/>
      <c r="NUD3505" s="45"/>
      <c r="NUE3505" s="45"/>
      <c r="NUF3505" s="45"/>
      <c r="NUG3505" s="45"/>
      <c r="NUH3505" s="45"/>
      <c r="NUI3505" s="45"/>
      <c r="NUJ3505" s="45"/>
      <c r="NUK3505" s="45"/>
      <c r="NUL3505" s="45"/>
      <c r="NUM3505" s="45"/>
      <c r="NUN3505" s="45"/>
      <c r="NUO3505" s="45"/>
      <c r="NUP3505" s="45"/>
      <c r="NUQ3505" s="45"/>
      <c r="NUR3505" s="45"/>
      <c r="NUS3505" s="45"/>
      <c r="NUT3505" s="45"/>
      <c r="NUU3505" s="45"/>
      <c r="NUV3505" s="45"/>
      <c r="NUW3505" s="45"/>
      <c r="NUX3505" s="45"/>
      <c r="NUY3505" s="45"/>
      <c r="NUZ3505" s="45"/>
      <c r="NVA3505" s="45"/>
      <c r="NVB3505" s="45"/>
      <c r="NVC3505" s="45"/>
      <c r="NVD3505" s="45"/>
      <c r="NVE3505" s="45"/>
      <c r="NVF3505" s="45"/>
      <c r="NVG3505" s="45"/>
      <c r="NVH3505" s="45"/>
      <c r="NVI3505" s="45"/>
      <c r="NVJ3505" s="45"/>
      <c r="NVK3505" s="45"/>
      <c r="NVL3505" s="45"/>
      <c r="NVM3505" s="45"/>
      <c r="NVN3505" s="45"/>
      <c r="NVO3505" s="45"/>
      <c r="NVP3505" s="45"/>
      <c r="NVQ3505" s="45"/>
      <c r="NVR3505" s="45"/>
      <c r="NVS3505" s="45"/>
      <c r="NVT3505" s="45"/>
      <c r="NVU3505" s="45"/>
      <c r="NVV3505" s="45"/>
      <c r="NVW3505" s="45"/>
      <c r="NVX3505" s="45"/>
      <c r="NVY3505" s="45"/>
      <c r="NVZ3505" s="45"/>
      <c r="NWA3505" s="45"/>
      <c r="NWB3505" s="45"/>
      <c r="NWC3505" s="45"/>
      <c r="NWD3505" s="45"/>
      <c r="NWE3505" s="45"/>
      <c r="NWF3505" s="45"/>
      <c r="NWG3505" s="45"/>
      <c r="NWH3505" s="45"/>
      <c r="NWI3505" s="45"/>
      <c r="NWJ3505" s="45"/>
      <c r="NWK3505" s="45"/>
      <c r="NWL3505" s="45"/>
      <c r="NWM3505" s="45"/>
      <c r="NWN3505" s="45"/>
      <c r="NWO3505" s="45"/>
      <c r="NWP3505" s="45"/>
      <c r="NWQ3505" s="45"/>
      <c r="NWR3505" s="45"/>
      <c r="NWS3505" s="45"/>
      <c r="NWT3505" s="45"/>
      <c r="NWU3505" s="45"/>
      <c r="NWV3505" s="45"/>
      <c r="NWW3505" s="45"/>
      <c r="NWX3505" s="45"/>
      <c r="NWY3505" s="45"/>
      <c r="NWZ3505" s="45"/>
      <c r="NXA3505" s="45"/>
      <c r="NXB3505" s="45"/>
      <c r="NXC3505" s="45"/>
      <c r="NXD3505" s="45"/>
      <c r="NXE3505" s="45"/>
      <c r="NXF3505" s="45"/>
      <c r="NXG3505" s="45"/>
      <c r="NXH3505" s="45"/>
      <c r="NXI3505" s="45"/>
      <c r="NXJ3505" s="45"/>
      <c r="NXK3505" s="45"/>
      <c r="NXL3505" s="45"/>
      <c r="NXM3505" s="45"/>
      <c r="NXN3505" s="45"/>
      <c r="NXO3505" s="45"/>
      <c r="NXP3505" s="45"/>
      <c r="NXQ3505" s="45"/>
      <c r="NXR3505" s="45"/>
      <c r="NXS3505" s="45"/>
      <c r="NXT3505" s="45"/>
      <c r="NXU3505" s="45"/>
      <c r="NXV3505" s="45"/>
      <c r="NXW3505" s="45"/>
      <c r="NXX3505" s="45"/>
      <c r="NXY3505" s="45"/>
      <c r="NXZ3505" s="45"/>
      <c r="NYA3505" s="45"/>
      <c r="NYB3505" s="45"/>
      <c r="NYC3505" s="45"/>
      <c r="NYD3505" s="45"/>
      <c r="NYE3505" s="45"/>
      <c r="NYF3505" s="45"/>
      <c r="NYG3505" s="45"/>
      <c r="NYH3505" s="45"/>
      <c r="NYI3505" s="45"/>
      <c r="NYJ3505" s="45"/>
      <c r="NYK3505" s="45"/>
      <c r="NYL3505" s="45"/>
      <c r="NYM3505" s="45"/>
      <c r="NYN3505" s="45"/>
      <c r="NYO3505" s="45"/>
      <c r="NYP3505" s="45"/>
      <c r="NYQ3505" s="45"/>
      <c r="NYR3505" s="45"/>
      <c r="NYS3505" s="45"/>
      <c r="NYT3505" s="45"/>
      <c r="NYU3505" s="45"/>
      <c r="NYV3505" s="45"/>
      <c r="NYW3505" s="45"/>
      <c r="NYX3505" s="45"/>
      <c r="NYY3505" s="45"/>
      <c r="NYZ3505" s="45"/>
      <c r="NZA3505" s="45"/>
      <c r="NZB3505" s="45"/>
      <c r="NZC3505" s="45"/>
      <c r="NZD3505" s="45"/>
      <c r="NZE3505" s="45"/>
      <c r="NZF3505" s="45"/>
      <c r="NZG3505" s="45"/>
      <c r="NZH3505" s="45"/>
      <c r="NZI3505" s="45"/>
      <c r="NZJ3505" s="45"/>
      <c r="NZK3505" s="45"/>
      <c r="NZL3505" s="45"/>
      <c r="NZM3505" s="45"/>
      <c r="NZN3505" s="45"/>
      <c r="NZO3505" s="45"/>
      <c r="NZP3505" s="45"/>
      <c r="NZQ3505" s="45"/>
      <c r="NZR3505" s="45"/>
      <c r="NZS3505" s="45"/>
      <c r="NZT3505" s="45"/>
      <c r="NZU3505" s="45"/>
      <c r="NZV3505" s="45"/>
      <c r="NZW3505" s="45"/>
      <c r="NZX3505" s="45"/>
      <c r="NZY3505" s="45"/>
      <c r="NZZ3505" s="45"/>
      <c r="OAA3505" s="45"/>
      <c r="OAB3505" s="45"/>
      <c r="OAC3505" s="45"/>
      <c r="OAD3505" s="45"/>
      <c r="OAE3505" s="45"/>
      <c r="OAF3505" s="45"/>
      <c r="OAG3505" s="45"/>
      <c r="OAH3505" s="45"/>
      <c r="OAI3505" s="45"/>
      <c r="OAJ3505" s="45"/>
      <c r="OAK3505" s="45"/>
      <c r="OAL3505" s="45"/>
      <c r="OAM3505" s="45"/>
      <c r="OAN3505" s="45"/>
      <c r="OAO3505" s="45"/>
      <c r="OAP3505" s="45"/>
      <c r="OAQ3505" s="45"/>
      <c r="OAR3505" s="45"/>
      <c r="OAS3505" s="45"/>
      <c r="OAT3505" s="45"/>
      <c r="OAU3505" s="45"/>
      <c r="OAV3505" s="45"/>
      <c r="OAW3505" s="45"/>
      <c r="OAX3505" s="45"/>
      <c r="OAY3505" s="45"/>
      <c r="OAZ3505" s="45"/>
      <c r="OBA3505" s="45"/>
      <c r="OBB3505" s="45"/>
      <c r="OBC3505" s="45"/>
      <c r="OBD3505" s="45"/>
      <c r="OBE3505" s="45"/>
      <c r="OBF3505" s="45"/>
      <c r="OBG3505" s="45"/>
      <c r="OBH3505" s="45"/>
      <c r="OBI3505" s="45"/>
      <c r="OBJ3505" s="45"/>
      <c r="OBK3505" s="45"/>
      <c r="OBL3505" s="45"/>
      <c r="OBM3505" s="45"/>
      <c r="OBN3505" s="45"/>
      <c r="OBO3505" s="45"/>
      <c r="OBP3505" s="45"/>
      <c r="OBQ3505" s="45"/>
      <c r="OBR3505" s="45"/>
      <c r="OBS3505" s="45"/>
      <c r="OBT3505" s="45"/>
      <c r="OBU3505" s="45"/>
      <c r="OBV3505" s="45"/>
      <c r="OBW3505" s="45"/>
      <c r="OBX3505" s="45"/>
      <c r="OBY3505" s="45"/>
      <c r="OBZ3505" s="45"/>
      <c r="OCA3505" s="45"/>
      <c r="OCB3505" s="45"/>
      <c r="OCC3505" s="45"/>
      <c r="OCD3505" s="45"/>
      <c r="OCE3505" s="45"/>
      <c r="OCF3505" s="45"/>
      <c r="OCG3505" s="45"/>
      <c r="OCH3505" s="45"/>
      <c r="OCI3505" s="45"/>
      <c r="OCJ3505" s="45"/>
      <c r="OCK3505" s="45"/>
      <c r="OCL3505" s="45"/>
      <c r="OCM3505" s="45"/>
      <c r="OCN3505" s="45"/>
      <c r="OCO3505" s="45"/>
      <c r="OCP3505" s="45"/>
      <c r="OCQ3505" s="45"/>
      <c r="OCR3505" s="45"/>
      <c r="OCS3505" s="45"/>
      <c r="OCT3505" s="45"/>
      <c r="OCU3505" s="45"/>
      <c r="OCV3505" s="45"/>
      <c r="OCW3505" s="45"/>
      <c r="OCX3505" s="45"/>
      <c r="OCY3505" s="45"/>
      <c r="OCZ3505" s="45"/>
      <c r="ODA3505" s="45"/>
      <c r="ODB3505" s="45"/>
      <c r="ODC3505" s="45"/>
      <c r="ODD3505" s="45"/>
      <c r="ODE3505" s="45"/>
      <c r="ODF3505" s="45"/>
      <c r="ODG3505" s="45"/>
      <c r="ODH3505" s="45"/>
      <c r="ODI3505" s="45"/>
      <c r="ODJ3505" s="45"/>
      <c r="ODK3505" s="45"/>
      <c r="ODL3505" s="45"/>
      <c r="ODM3505" s="45"/>
      <c r="ODN3505" s="45"/>
      <c r="ODO3505" s="45"/>
      <c r="ODP3505" s="45"/>
      <c r="ODQ3505" s="45"/>
      <c r="ODR3505" s="45"/>
      <c r="ODS3505" s="45"/>
      <c r="ODT3505" s="45"/>
      <c r="ODU3505" s="45"/>
      <c r="ODV3505" s="45"/>
      <c r="ODW3505" s="45"/>
      <c r="ODX3505" s="45"/>
      <c r="ODY3505" s="45"/>
      <c r="ODZ3505" s="45"/>
      <c r="OEA3505" s="45"/>
      <c r="OEB3505" s="45"/>
      <c r="OEC3505" s="45"/>
      <c r="OED3505" s="45"/>
      <c r="OEE3505" s="45"/>
      <c r="OEF3505" s="45"/>
      <c r="OEG3505" s="45"/>
      <c r="OEH3505" s="45"/>
      <c r="OEI3505" s="45"/>
      <c r="OEJ3505" s="45"/>
      <c r="OEK3505" s="45"/>
      <c r="OEL3505" s="45"/>
      <c r="OEM3505" s="45"/>
      <c r="OEN3505" s="45"/>
      <c r="OEO3505" s="45"/>
      <c r="OEP3505" s="45"/>
      <c r="OEQ3505" s="45"/>
      <c r="OER3505" s="45"/>
      <c r="OES3505" s="45"/>
      <c r="OET3505" s="45"/>
      <c r="OEU3505" s="45"/>
      <c r="OEV3505" s="45"/>
      <c r="OEW3505" s="45"/>
      <c r="OEX3505" s="45"/>
      <c r="OEY3505" s="45"/>
      <c r="OEZ3505" s="45"/>
      <c r="OFA3505" s="45"/>
      <c r="OFB3505" s="45"/>
      <c r="OFC3505" s="45"/>
      <c r="OFD3505" s="45"/>
      <c r="OFE3505" s="45"/>
      <c r="OFF3505" s="45"/>
      <c r="OFG3505" s="45"/>
      <c r="OFH3505" s="45"/>
      <c r="OFI3505" s="45"/>
      <c r="OFJ3505" s="45"/>
      <c r="OFK3505" s="45"/>
      <c r="OFL3505" s="45"/>
      <c r="OFM3505" s="45"/>
      <c r="OFN3505" s="45"/>
      <c r="OFO3505" s="45"/>
      <c r="OFP3505" s="45"/>
      <c r="OFQ3505" s="45"/>
      <c r="OFR3505" s="45"/>
      <c r="OFS3505" s="45"/>
      <c r="OFT3505" s="45"/>
      <c r="OFU3505" s="45"/>
      <c r="OFV3505" s="45"/>
      <c r="OFW3505" s="45"/>
      <c r="OFX3505" s="45"/>
      <c r="OFY3505" s="45"/>
      <c r="OFZ3505" s="45"/>
      <c r="OGA3505" s="45"/>
      <c r="OGB3505" s="45"/>
      <c r="OGC3505" s="45"/>
      <c r="OGD3505" s="45"/>
      <c r="OGE3505" s="45"/>
      <c r="OGF3505" s="45"/>
      <c r="OGG3505" s="45"/>
      <c r="OGH3505" s="45"/>
      <c r="OGI3505" s="45"/>
      <c r="OGJ3505" s="45"/>
      <c r="OGK3505" s="45"/>
      <c r="OGL3505" s="45"/>
      <c r="OGM3505" s="45"/>
      <c r="OGN3505" s="45"/>
      <c r="OGO3505" s="45"/>
      <c r="OGP3505" s="45"/>
      <c r="OGQ3505" s="45"/>
      <c r="OGR3505" s="45"/>
      <c r="OGS3505" s="45"/>
      <c r="OGT3505" s="45"/>
      <c r="OGU3505" s="45"/>
      <c r="OGV3505" s="45"/>
      <c r="OGW3505" s="45"/>
      <c r="OGX3505" s="45"/>
      <c r="OGY3505" s="45"/>
      <c r="OGZ3505" s="45"/>
      <c r="OHA3505" s="45"/>
      <c r="OHB3505" s="45"/>
      <c r="OHC3505" s="45"/>
      <c r="OHD3505" s="45"/>
      <c r="OHE3505" s="45"/>
      <c r="OHF3505" s="45"/>
      <c r="OHG3505" s="45"/>
      <c r="OHH3505" s="45"/>
      <c r="OHI3505" s="45"/>
      <c r="OHJ3505" s="45"/>
      <c r="OHK3505" s="45"/>
      <c r="OHL3505" s="45"/>
      <c r="OHM3505" s="45"/>
      <c r="OHN3505" s="45"/>
      <c r="OHO3505" s="45"/>
      <c r="OHP3505" s="45"/>
      <c r="OHQ3505" s="45"/>
      <c r="OHR3505" s="45"/>
      <c r="OHS3505" s="45"/>
      <c r="OHT3505" s="45"/>
      <c r="OHU3505" s="45"/>
      <c r="OHV3505" s="45"/>
      <c r="OHW3505" s="45"/>
      <c r="OHX3505" s="45"/>
      <c r="OHY3505" s="45"/>
      <c r="OHZ3505" s="45"/>
      <c r="OIA3505" s="45"/>
      <c r="OIB3505" s="45"/>
      <c r="OIC3505" s="45"/>
      <c r="OID3505" s="45"/>
      <c r="OIE3505" s="45"/>
      <c r="OIF3505" s="45"/>
      <c r="OIG3505" s="45"/>
      <c r="OIH3505" s="45"/>
      <c r="OII3505" s="45"/>
      <c r="OIJ3505" s="45"/>
      <c r="OIK3505" s="45"/>
      <c r="OIL3505" s="45"/>
      <c r="OIM3505" s="45"/>
      <c r="OIN3505" s="45"/>
      <c r="OIO3505" s="45"/>
      <c r="OIP3505" s="45"/>
      <c r="OIQ3505" s="45"/>
      <c r="OIR3505" s="45"/>
      <c r="OIS3505" s="45"/>
      <c r="OIT3505" s="45"/>
      <c r="OIU3505" s="45"/>
      <c r="OIV3505" s="45"/>
      <c r="OIW3505" s="45"/>
      <c r="OIX3505" s="45"/>
      <c r="OIY3505" s="45"/>
      <c r="OIZ3505" s="45"/>
      <c r="OJA3505" s="45"/>
      <c r="OJB3505" s="45"/>
      <c r="OJC3505" s="45"/>
      <c r="OJD3505" s="45"/>
      <c r="OJE3505" s="45"/>
      <c r="OJF3505" s="45"/>
      <c r="OJG3505" s="45"/>
      <c r="OJH3505" s="45"/>
      <c r="OJI3505" s="45"/>
      <c r="OJJ3505" s="45"/>
      <c r="OJK3505" s="45"/>
      <c r="OJL3505" s="45"/>
      <c r="OJM3505" s="45"/>
      <c r="OJN3505" s="45"/>
      <c r="OJO3505" s="45"/>
      <c r="OJP3505" s="45"/>
      <c r="OJQ3505" s="45"/>
      <c r="OJR3505" s="45"/>
      <c r="OJS3505" s="45"/>
      <c r="OJT3505" s="45"/>
      <c r="OJU3505" s="45"/>
      <c r="OJV3505" s="45"/>
      <c r="OJW3505" s="45"/>
      <c r="OJX3505" s="45"/>
      <c r="OJY3505" s="45"/>
      <c r="OJZ3505" s="45"/>
      <c r="OKA3505" s="45"/>
      <c r="OKB3505" s="45"/>
      <c r="OKC3505" s="45"/>
      <c r="OKD3505" s="45"/>
      <c r="OKE3505" s="45"/>
      <c r="OKF3505" s="45"/>
      <c r="OKG3505" s="45"/>
      <c r="OKH3505" s="45"/>
      <c r="OKI3505" s="45"/>
      <c r="OKJ3505" s="45"/>
      <c r="OKK3505" s="45"/>
      <c r="OKL3505" s="45"/>
      <c r="OKM3505" s="45"/>
      <c r="OKN3505" s="45"/>
      <c r="OKO3505" s="45"/>
      <c r="OKP3505" s="45"/>
      <c r="OKQ3505" s="45"/>
      <c r="OKR3505" s="45"/>
      <c r="OKS3505" s="45"/>
      <c r="OKT3505" s="45"/>
      <c r="OKU3505" s="45"/>
      <c r="OKV3505" s="45"/>
      <c r="OKW3505" s="45"/>
      <c r="OKX3505" s="45"/>
      <c r="OKY3505" s="45"/>
      <c r="OKZ3505" s="45"/>
      <c r="OLA3505" s="45"/>
      <c r="OLB3505" s="45"/>
      <c r="OLC3505" s="45"/>
      <c r="OLD3505" s="45"/>
      <c r="OLE3505" s="45"/>
      <c r="OLF3505" s="45"/>
      <c r="OLG3505" s="45"/>
      <c r="OLH3505" s="45"/>
      <c r="OLI3505" s="45"/>
      <c r="OLJ3505" s="45"/>
      <c r="OLK3505" s="45"/>
      <c r="OLL3505" s="45"/>
      <c r="OLM3505" s="45"/>
      <c r="OLN3505" s="45"/>
      <c r="OLO3505" s="45"/>
      <c r="OLP3505" s="45"/>
      <c r="OLQ3505" s="45"/>
      <c r="OLR3505" s="45"/>
      <c r="OLS3505" s="45"/>
      <c r="OLT3505" s="45"/>
      <c r="OLU3505" s="45"/>
      <c r="OLV3505" s="45"/>
      <c r="OLW3505" s="45"/>
      <c r="OLX3505" s="45"/>
      <c r="OLY3505" s="45"/>
      <c r="OLZ3505" s="45"/>
      <c r="OMA3505" s="45"/>
      <c r="OMB3505" s="45"/>
      <c r="OMC3505" s="45"/>
      <c r="OMD3505" s="45"/>
      <c r="OME3505" s="45"/>
      <c r="OMF3505" s="45"/>
      <c r="OMG3505" s="45"/>
      <c r="OMH3505" s="45"/>
      <c r="OMI3505" s="45"/>
      <c r="OMJ3505" s="45"/>
      <c r="OMK3505" s="45"/>
      <c r="OML3505" s="45"/>
      <c r="OMM3505" s="45"/>
      <c r="OMN3505" s="45"/>
      <c r="OMO3505" s="45"/>
      <c r="OMP3505" s="45"/>
      <c r="OMQ3505" s="45"/>
      <c r="OMR3505" s="45"/>
      <c r="OMS3505" s="45"/>
      <c r="OMT3505" s="45"/>
      <c r="OMU3505" s="45"/>
      <c r="OMV3505" s="45"/>
      <c r="OMW3505" s="45"/>
      <c r="OMX3505" s="45"/>
      <c r="OMY3505" s="45"/>
      <c r="OMZ3505" s="45"/>
      <c r="ONA3505" s="45"/>
      <c r="ONB3505" s="45"/>
      <c r="ONC3505" s="45"/>
      <c r="OND3505" s="45"/>
      <c r="ONE3505" s="45"/>
      <c r="ONF3505" s="45"/>
      <c r="ONG3505" s="45"/>
      <c r="ONH3505" s="45"/>
      <c r="ONI3505" s="45"/>
      <c r="ONJ3505" s="45"/>
      <c r="ONK3505" s="45"/>
      <c r="ONL3505" s="45"/>
      <c r="ONM3505" s="45"/>
      <c r="ONN3505" s="45"/>
      <c r="ONO3505" s="45"/>
      <c r="ONP3505" s="45"/>
      <c r="ONQ3505" s="45"/>
      <c r="ONR3505" s="45"/>
      <c r="ONS3505" s="45"/>
      <c r="ONT3505" s="45"/>
      <c r="ONU3505" s="45"/>
      <c r="ONV3505" s="45"/>
      <c r="ONW3505" s="45"/>
      <c r="ONX3505" s="45"/>
      <c r="ONY3505" s="45"/>
      <c r="ONZ3505" s="45"/>
      <c r="OOA3505" s="45"/>
      <c r="OOB3505" s="45"/>
      <c r="OOC3505" s="45"/>
      <c r="OOD3505" s="45"/>
      <c r="OOE3505" s="45"/>
      <c r="OOF3505" s="45"/>
      <c r="OOG3505" s="45"/>
      <c r="OOH3505" s="45"/>
      <c r="OOI3505" s="45"/>
      <c r="OOJ3505" s="45"/>
      <c r="OOK3505" s="45"/>
      <c r="OOL3505" s="45"/>
      <c r="OOM3505" s="45"/>
      <c r="OON3505" s="45"/>
      <c r="OOO3505" s="45"/>
      <c r="OOP3505" s="45"/>
      <c r="OOQ3505" s="45"/>
      <c r="OOR3505" s="45"/>
      <c r="OOS3505" s="45"/>
      <c r="OOT3505" s="45"/>
      <c r="OOU3505" s="45"/>
      <c r="OOV3505" s="45"/>
      <c r="OOW3505" s="45"/>
      <c r="OOX3505" s="45"/>
      <c r="OOY3505" s="45"/>
      <c r="OOZ3505" s="45"/>
      <c r="OPA3505" s="45"/>
      <c r="OPB3505" s="45"/>
      <c r="OPC3505" s="45"/>
      <c r="OPD3505" s="45"/>
      <c r="OPE3505" s="45"/>
      <c r="OPF3505" s="45"/>
      <c r="OPG3505" s="45"/>
      <c r="OPH3505" s="45"/>
      <c r="OPI3505" s="45"/>
      <c r="OPJ3505" s="45"/>
      <c r="OPK3505" s="45"/>
      <c r="OPL3505" s="45"/>
      <c r="OPM3505" s="45"/>
      <c r="OPN3505" s="45"/>
      <c r="OPO3505" s="45"/>
      <c r="OPP3505" s="45"/>
      <c r="OPQ3505" s="45"/>
      <c r="OPR3505" s="45"/>
      <c r="OPS3505" s="45"/>
      <c r="OPT3505" s="45"/>
      <c r="OPU3505" s="45"/>
      <c r="OPV3505" s="45"/>
      <c r="OPW3505" s="45"/>
      <c r="OPX3505" s="45"/>
      <c r="OPY3505" s="45"/>
      <c r="OPZ3505" s="45"/>
      <c r="OQA3505" s="45"/>
      <c r="OQB3505" s="45"/>
      <c r="OQC3505" s="45"/>
      <c r="OQD3505" s="45"/>
      <c r="OQE3505" s="45"/>
      <c r="OQF3505" s="45"/>
      <c r="OQG3505" s="45"/>
      <c r="OQH3505" s="45"/>
      <c r="OQI3505" s="45"/>
      <c r="OQJ3505" s="45"/>
      <c r="OQK3505" s="45"/>
      <c r="OQL3505" s="45"/>
      <c r="OQM3505" s="45"/>
      <c r="OQN3505" s="45"/>
      <c r="OQO3505" s="45"/>
      <c r="OQP3505" s="45"/>
      <c r="OQQ3505" s="45"/>
      <c r="OQR3505" s="45"/>
      <c r="OQS3505" s="45"/>
      <c r="OQT3505" s="45"/>
      <c r="OQU3505" s="45"/>
      <c r="OQV3505" s="45"/>
      <c r="OQW3505" s="45"/>
      <c r="OQX3505" s="45"/>
      <c r="OQY3505" s="45"/>
      <c r="OQZ3505" s="45"/>
      <c r="ORA3505" s="45"/>
      <c r="ORB3505" s="45"/>
      <c r="ORC3505" s="45"/>
      <c r="ORD3505" s="45"/>
      <c r="ORE3505" s="45"/>
      <c r="ORF3505" s="45"/>
      <c r="ORG3505" s="45"/>
      <c r="ORH3505" s="45"/>
      <c r="ORI3505" s="45"/>
      <c r="ORJ3505" s="45"/>
      <c r="ORK3505" s="45"/>
      <c r="ORL3505" s="45"/>
      <c r="ORM3505" s="45"/>
      <c r="ORN3505" s="45"/>
      <c r="ORO3505" s="45"/>
      <c r="ORP3505" s="45"/>
      <c r="ORQ3505" s="45"/>
      <c r="ORR3505" s="45"/>
      <c r="ORS3505" s="45"/>
      <c r="ORT3505" s="45"/>
      <c r="ORU3505" s="45"/>
      <c r="ORV3505" s="45"/>
      <c r="ORW3505" s="45"/>
      <c r="ORX3505" s="45"/>
      <c r="ORY3505" s="45"/>
      <c r="ORZ3505" s="45"/>
      <c r="OSA3505" s="45"/>
      <c r="OSB3505" s="45"/>
      <c r="OSC3505" s="45"/>
      <c r="OSD3505" s="45"/>
      <c r="OSE3505" s="45"/>
      <c r="OSF3505" s="45"/>
      <c r="OSG3505" s="45"/>
      <c r="OSH3505" s="45"/>
      <c r="OSI3505" s="45"/>
      <c r="OSJ3505" s="45"/>
      <c r="OSK3505" s="45"/>
      <c r="OSL3505" s="45"/>
      <c r="OSM3505" s="45"/>
      <c r="OSN3505" s="45"/>
      <c r="OSO3505" s="45"/>
      <c r="OSP3505" s="45"/>
      <c r="OSQ3505" s="45"/>
      <c r="OSR3505" s="45"/>
      <c r="OSS3505" s="45"/>
      <c r="OST3505" s="45"/>
      <c r="OSU3505" s="45"/>
      <c r="OSV3505" s="45"/>
      <c r="OSW3505" s="45"/>
      <c r="OSX3505" s="45"/>
      <c r="OSY3505" s="45"/>
      <c r="OSZ3505" s="45"/>
      <c r="OTA3505" s="45"/>
      <c r="OTB3505" s="45"/>
      <c r="OTC3505" s="45"/>
      <c r="OTD3505" s="45"/>
      <c r="OTE3505" s="45"/>
      <c r="OTF3505" s="45"/>
      <c r="OTG3505" s="45"/>
      <c r="OTH3505" s="45"/>
      <c r="OTI3505" s="45"/>
      <c r="OTJ3505" s="45"/>
      <c r="OTK3505" s="45"/>
      <c r="OTL3505" s="45"/>
      <c r="OTM3505" s="45"/>
      <c r="OTN3505" s="45"/>
      <c r="OTO3505" s="45"/>
      <c r="OTP3505" s="45"/>
      <c r="OTQ3505" s="45"/>
      <c r="OTR3505" s="45"/>
      <c r="OTS3505" s="45"/>
      <c r="OTT3505" s="45"/>
      <c r="OTU3505" s="45"/>
      <c r="OTV3505" s="45"/>
      <c r="OTW3505" s="45"/>
      <c r="OTX3505" s="45"/>
      <c r="OTY3505" s="45"/>
      <c r="OTZ3505" s="45"/>
      <c r="OUA3505" s="45"/>
      <c r="OUB3505" s="45"/>
      <c r="OUC3505" s="45"/>
      <c r="OUD3505" s="45"/>
      <c r="OUE3505" s="45"/>
      <c r="OUF3505" s="45"/>
      <c r="OUG3505" s="45"/>
      <c r="OUH3505" s="45"/>
      <c r="OUI3505" s="45"/>
      <c r="OUJ3505" s="45"/>
      <c r="OUK3505" s="45"/>
      <c r="OUL3505" s="45"/>
      <c r="OUM3505" s="45"/>
      <c r="OUN3505" s="45"/>
      <c r="OUO3505" s="45"/>
      <c r="OUP3505" s="45"/>
      <c r="OUQ3505" s="45"/>
      <c r="OUR3505" s="45"/>
      <c r="OUS3505" s="45"/>
      <c r="OUT3505" s="45"/>
      <c r="OUU3505" s="45"/>
      <c r="OUV3505" s="45"/>
      <c r="OUW3505" s="45"/>
      <c r="OUX3505" s="45"/>
      <c r="OUY3505" s="45"/>
      <c r="OUZ3505" s="45"/>
      <c r="OVA3505" s="45"/>
      <c r="OVB3505" s="45"/>
      <c r="OVC3505" s="45"/>
      <c r="OVD3505" s="45"/>
      <c r="OVE3505" s="45"/>
      <c r="OVF3505" s="45"/>
      <c r="OVG3505" s="45"/>
      <c r="OVH3505" s="45"/>
      <c r="OVI3505" s="45"/>
      <c r="OVJ3505" s="45"/>
      <c r="OVK3505" s="45"/>
      <c r="OVL3505" s="45"/>
      <c r="OVM3505" s="45"/>
      <c r="OVN3505" s="45"/>
      <c r="OVO3505" s="45"/>
      <c r="OVP3505" s="45"/>
      <c r="OVQ3505" s="45"/>
      <c r="OVR3505" s="45"/>
      <c r="OVS3505" s="45"/>
      <c r="OVT3505" s="45"/>
      <c r="OVU3505" s="45"/>
      <c r="OVV3505" s="45"/>
      <c r="OVW3505" s="45"/>
      <c r="OVX3505" s="45"/>
      <c r="OVY3505" s="45"/>
      <c r="OVZ3505" s="45"/>
      <c r="OWA3505" s="45"/>
      <c r="OWB3505" s="45"/>
      <c r="OWC3505" s="45"/>
      <c r="OWD3505" s="45"/>
      <c r="OWE3505" s="45"/>
      <c r="OWF3505" s="45"/>
      <c r="OWG3505" s="45"/>
      <c r="OWH3505" s="45"/>
      <c r="OWI3505" s="45"/>
      <c r="OWJ3505" s="45"/>
      <c r="OWK3505" s="45"/>
      <c r="OWL3505" s="45"/>
      <c r="OWM3505" s="45"/>
      <c r="OWN3505" s="45"/>
      <c r="OWO3505" s="45"/>
      <c r="OWP3505" s="45"/>
      <c r="OWQ3505" s="45"/>
      <c r="OWR3505" s="45"/>
      <c r="OWS3505" s="45"/>
      <c r="OWT3505" s="45"/>
      <c r="OWU3505" s="45"/>
      <c r="OWV3505" s="45"/>
      <c r="OWW3505" s="45"/>
      <c r="OWX3505" s="45"/>
      <c r="OWY3505" s="45"/>
      <c r="OWZ3505" s="45"/>
      <c r="OXA3505" s="45"/>
      <c r="OXB3505" s="45"/>
      <c r="OXC3505" s="45"/>
      <c r="OXD3505" s="45"/>
      <c r="OXE3505" s="45"/>
      <c r="OXF3505" s="45"/>
      <c r="OXG3505" s="45"/>
      <c r="OXH3505" s="45"/>
      <c r="OXI3505" s="45"/>
      <c r="OXJ3505" s="45"/>
      <c r="OXK3505" s="45"/>
      <c r="OXL3505" s="45"/>
      <c r="OXM3505" s="45"/>
      <c r="OXN3505" s="45"/>
      <c r="OXO3505" s="45"/>
      <c r="OXP3505" s="45"/>
      <c r="OXQ3505" s="45"/>
      <c r="OXR3505" s="45"/>
      <c r="OXS3505" s="45"/>
      <c r="OXT3505" s="45"/>
      <c r="OXU3505" s="45"/>
      <c r="OXV3505" s="45"/>
      <c r="OXW3505" s="45"/>
      <c r="OXX3505" s="45"/>
      <c r="OXY3505" s="45"/>
      <c r="OXZ3505" s="45"/>
      <c r="OYA3505" s="45"/>
      <c r="OYB3505" s="45"/>
      <c r="OYC3505" s="45"/>
      <c r="OYD3505" s="45"/>
      <c r="OYE3505" s="45"/>
      <c r="OYF3505" s="45"/>
      <c r="OYG3505" s="45"/>
      <c r="OYH3505" s="45"/>
      <c r="OYI3505" s="45"/>
      <c r="OYJ3505" s="45"/>
      <c r="OYK3505" s="45"/>
      <c r="OYL3505" s="45"/>
      <c r="OYM3505" s="45"/>
      <c r="OYN3505" s="45"/>
      <c r="OYO3505" s="45"/>
      <c r="OYP3505" s="45"/>
      <c r="OYQ3505" s="45"/>
      <c r="OYR3505" s="45"/>
      <c r="OYS3505" s="45"/>
      <c r="OYT3505" s="45"/>
      <c r="OYU3505" s="45"/>
      <c r="OYV3505" s="45"/>
      <c r="OYW3505" s="45"/>
      <c r="OYX3505" s="45"/>
      <c r="OYY3505" s="45"/>
      <c r="OYZ3505" s="45"/>
      <c r="OZA3505" s="45"/>
      <c r="OZB3505" s="45"/>
      <c r="OZC3505" s="45"/>
      <c r="OZD3505" s="45"/>
      <c r="OZE3505" s="45"/>
      <c r="OZF3505" s="45"/>
      <c r="OZG3505" s="45"/>
      <c r="OZH3505" s="45"/>
      <c r="OZI3505" s="45"/>
      <c r="OZJ3505" s="45"/>
      <c r="OZK3505" s="45"/>
      <c r="OZL3505" s="45"/>
      <c r="OZM3505" s="45"/>
      <c r="OZN3505" s="45"/>
      <c r="OZO3505" s="45"/>
      <c r="OZP3505" s="45"/>
      <c r="OZQ3505" s="45"/>
      <c r="OZR3505" s="45"/>
      <c r="OZS3505" s="45"/>
      <c r="OZT3505" s="45"/>
      <c r="OZU3505" s="45"/>
      <c r="OZV3505" s="45"/>
      <c r="OZW3505" s="45"/>
      <c r="OZX3505" s="45"/>
      <c r="OZY3505" s="45"/>
      <c r="OZZ3505" s="45"/>
      <c r="PAA3505" s="45"/>
      <c r="PAB3505" s="45"/>
      <c r="PAC3505" s="45"/>
      <c r="PAD3505" s="45"/>
      <c r="PAE3505" s="45"/>
      <c r="PAF3505" s="45"/>
      <c r="PAG3505" s="45"/>
      <c r="PAH3505" s="45"/>
      <c r="PAI3505" s="45"/>
      <c r="PAJ3505" s="45"/>
      <c r="PAK3505" s="45"/>
      <c r="PAL3505" s="45"/>
      <c r="PAM3505" s="45"/>
      <c r="PAN3505" s="45"/>
      <c r="PAO3505" s="45"/>
      <c r="PAP3505" s="45"/>
      <c r="PAQ3505" s="45"/>
      <c r="PAR3505" s="45"/>
      <c r="PAS3505" s="45"/>
      <c r="PAT3505" s="45"/>
      <c r="PAU3505" s="45"/>
      <c r="PAV3505" s="45"/>
      <c r="PAW3505" s="45"/>
      <c r="PAX3505" s="45"/>
      <c r="PAY3505" s="45"/>
      <c r="PAZ3505" s="45"/>
      <c r="PBA3505" s="45"/>
      <c r="PBB3505" s="45"/>
      <c r="PBC3505" s="45"/>
      <c r="PBD3505" s="45"/>
      <c r="PBE3505" s="45"/>
      <c r="PBF3505" s="45"/>
      <c r="PBG3505" s="45"/>
      <c r="PBH3505" s="45"/>
      <c r="PBI3505" s="45"/>
      <c r="PBJ3505" s="45"/>
      <c r="PBK3505" s="45"/>
      <c r="PBL3505" s="45"/>
      <c r="PBM3505" s="45"/>
      <c r="PBN3505" s="45"/>
      <c r="PBO3505" s="45"/>
      <c r="PBP3505" s="45"/>
      <c r="PBQ3505" s="45"/>
      <c r="PBR3505" s="45"/>
      <c r="PBS3505" s="45"/>
      <c r="PBT3505" s="45"/>
      <c r="PBU3505" s="45"/>
      <c r="PBV3505" s="45"/>
      <c r="PBW3505" s="45"/>
      <c r="PBX3505" s="45"/>
      <c r="PBY3505" s="45"/>
      <c r="PBZ3505" s="45"/>
      <c r="PCA3505" s="45"/>
      <c r="PCB3505" s="45"/>
      <c r="PCC3505" s="45"/>
      <c r="PCD3505" s="45"/>
      <c r="PCE3505" s="45"/>
      <c r="PCF3505" s="45"/>
      <c r="PCG3505" s="45"/>
      <c r="PCH3505" s="45"/>
      <c r="PCI3505" s="45"/>
      <c r="PCJ3505" s="45"/>
      <c r="PCK3505" s="45"/>
      <c r="PCL3505" s="45"/>
      <c r="PCM3505" s="45"/>
      <c r="PCN3505" s="45"/>
      <c r="PCO3505" s="45"/>
      <c r="PCP3505" s="45"/>
      <c r="PCQ3505" s="45"/>
      <c r="PCR3505" s="45"/>
      <c r="PCS3505" s="45"/>
      <c r="PCT3505" s="45"/>
      <c r="PCU3505" s="45"/>
      <c r="PCV3505" s="45"/>
      <c r="PCW3505" s="45"/>
      <c r="PCX3505" s="45"/>
      <c r="PCY3505" s="45"/>
      <c r="PCZ3505" s="45"/>
      <c r="PDA3505" s="45"/>
      <c r="PDB3505" s="45"/>
      <c r="PDC3505" s="45"/>
      <c r="PDD3505" s="45"/>
      <c r="PDE3505" s="45"/>
      <c r="PDF3505" s="45"/>
      <c r="PDG3505" s="45"/>
      <c r="PDH3505" s="45"/>
      <c r="PDI3505" s="45"/>
      <c r="PDJ3505" s="45"/>
      <c r="PDK3505" s="45"/>
      <c r="PDL3505" s="45"/>
      <c r="PDM3505" s="45"/>
      <c r="PDN3505" s="45"/>
      <c r="PDO3505" s="45"/>
      <c r="PDP3505" s="45"/>
      <c r="PDQ3505" s="45"/>
      <c r="PDR3505" s="45"/>
      <c r="PDS3505" s="45"/>
      <c r="PDT3505" s="45"/>
      <c r="PDU3505" s="45"/>
      <c r="PDV3505" s="45"/>
      <c r="PDW3505" s="45"/>
      <c r="PDX3505" s="45"/>
      <c r="PDY3505" s="45"/>
      <c r="PDZ3505" s="45"/>
      <c r="PEA3505" s="45"/>
      <c r="PEB3505" s="45"/>
      <c r="PEC3505" s="45"/>
      <c r="PED3505" s="45"/>
      <c r="PEE3505" s="45"/>
      <c r="PEF3505" s="45"/>
      <c r="PEG3505" s="45"/>
      <c r="PEH3505" s="45"/>
      <c r="PEI3505" s="45"/>
      <c r="PEJ3505" s="45"/>
      <c r="PEK3505" s="45"/>
      <c r="PEL3505" s="45"/>
      <c r="PEM3505" s="45"/>
      <c r="PEN3505" s="45"/>
      <c r="PEO3505" s="45"/>
      <c r="PEP3505" s="45"/>
      <c r="PEQ3505" s="45"/>
      <c r="PER3505" s="45"/>
      <c r="PES3505" s="45"/>
      <c r="PET3505" s="45"/>
      <c r="PEU3505" s="45"/>
      <c r="PEV3505" s="45"/>
      <c r="PEW3505" s="45"/>
      <c r="PEX3505" s="45"/>
      <c r="PEY3505" s="45"/>
      <c r="PEZ3505" s="45"/>
      <c r="PFA3505" s="45"/>
      <c r="PFB3505" s="45"/>
      <c r="PFC3505" s="45"/>
      <c r="PFD3505" s="45"/>
      <c r="PFE3505" s="45"/>
      <c r="PFF3505" s="45"/>
      <c r="PFG3505" s="45"/>
      <c r="PFH3505" s="45"/>
      <c r="PFI3505" s="45"/>
      <c r="PFJ3505" s="45"/>
      <c r="PFK3505" s="45"/>
      <c r="PFL3505" s="45"/>
      <c r="PFM3505" s="45"/>
      <c r="PFN3505" s="45"/>
      <c r="PFO3505" s="45"/>
      <c r="PFP3505" s="45"/>
      <c r="PFQ3505" s="45"/>
      <c r="PFR3505" s="45"/>
      <c r="PFS3505" s="45"/>
      <c r="PFT3505" s="45"/>
      <c r="PFU3505" s="45"/>
      <c r="PFV3505" s="45"/>
      <c r="PFW3505" s="45"/>
      <c r="PFX3505" s="45"/>
      <c r="PFY3505" s="45"/>
      <c r="PFZ3505" s="45"/>
      <c r="PGA3505" s="45"/>
      <c r="PGB3505" s="45"/>
      <c r="PGC3505" s="45"/>
      <c r="PGD3505" s="45"/>
      <c r="PGE3505" s="45"/>
      <c r="PGF3505" s="45"/>
      <c r="PGG3505" s="45"/>
      <c r="PGH3505" s="45"/>
      <c r="PGI3505" s="45"/>
      <c r="PGJ3505" s="45"/>
      <c r="PGK3505" s="45"/>
      <c r="PGL3505" s="45"/>
      <c r="PGM3505" s="45"/>
      <c r="PGN3505" s="45"/>
      <c r="PGO3505" s="45"/>
      <c r="PGP3505" s="45"/>
      <c r="PGQ3505" s="45"/>
      <c r="PGR3505" s="45"/>
      <c r="PGS3505" s="45"/>
      <c r="PGT3505" s="45"/>
      <c r="PGU3505" s="45"/>
      <c r="PGV3505" s="45"/>
      <c r="PGW3505" s="45"/>
      <c r="PGX3505" s="45"/>
      <c r="PGY3505" s="45"/>
      <c r="PGZ3505" s="45"/>
      <c r="PHA3505" s="45"/>
      <c r="PHB3505" s="45"/>
      <c r="PHC3505" s="45"/>
      <c r="PHD3505" s="45"/>
      <c r="PHE3505" s="45"/>
      <c r="PHF3505" s="45"/>
      <c r="PHG3505" s="45"/>
      <c r="PHH3505" s="45"/>
      <c r="PHI3505" s="45"/>
      <c r="PHJ3505" s="45"/>
      <c r="PHK3505" s="45"/>
      <c r="PHL3505" s="45"/>
      <c r="PHM3505" s="45"/>
      <c r="PHN3505" s="45"/>
      <c r="PHO3505" s="45"/>
      <c r="PHP3505" s="45"/>
      <c r="PHQ3505" s="45"/>
      <c r="PHR3505" s="45"/>
      <c r="PHS3505" s="45"/>
      <c r="PHT3505" s="45"/>
      <c r="PHU3505" s="45"/>
      <c r="PHV3505" s="45"/>
      <c r="PHW3505" s="45"/>
      <c r="PHX3505" s="45"/>
      <c r="PHY3505" s="45"/>
      <c r="PHZ3505" s="45"/>
      <c r="PIA3505" s="45"/>
      <c r="PIB3505" s="45"/>
      <c r="PIC3505" s="45"/>
      <c r="PID3505" s="45"/>
      <c r="PIE3505" s="45"/>
      <c r="PIF3505" s="45"/>
      <c r="PIG3505" s="45"/>
      <c r="PIH3505" s="45"/>
      <c r="PII3505" s="45"/>
      <c r="PIJ3505" s="45"/>
      <c r="PIK3505" s="45"/>
      <c r="PIL3505" s="45"/>
      <c r="PIM3505" s="45"/>
      <c r="PIN3505" s="45"/>
      <c r="PIO3505" s="45"/>
      <c r="PIP3505" s="45"/>
      <c r="PIQ3505" s="45"/>
      <c r="PIR3505" s="45"/>
      <c r="PIS3505" s="45"/>
      <c r="PIT3505" s="45"/>
      <c r="PIU3505" s="45"/>
      <c r="PIV3505" s="45"/>
      <c r="PIW3505" s="45"/>
      <c r="PIX3505" s="45"/>
      <c r="PIY3505" s="45"/>
      <c r="PIZ3505" s="45"/>
      <c r="PJA3505" s="45"/>
      <c r="PJB3505" s="45"/>
      <c r="PJC3505" s="45"/>
      <c r="PJD3505" s="45"/>
      <c r="PJE3505" s="45"/>
      <c r="PJF3505" s="45"/>
      <c r="PJG3505" s="45"/>
      <c r="PJH3505" s="45"/>
      <c r="PJI3505" s="45"/>
      <c r="PJJ3505" s="45"/>
      <c r="PJK3505" s="45"/>
      <c r="PJL3505" s="45"/>
      <c r="PJM3505" s="45"/>
      <c r="PJN3505" s="45"/>
      <c r="PJO3505" s="45"/>
      <c r="PJP3505" s="45"/>
      <c r="PJQ3505" s="45"/>
      <c r="PJR3505" s="45"/>
      <c r="PJS3505" s="45"/>
      <c r="PJT3505" s="45"/>
      <c r="PJU3505" s="45"/>
      <c r="PJV3505" s="45"/>
      <c r="PJW3505" s="45"/>
      <c r="PJX3505" s="45"/>
      <c r="PJY3505" s="45"/>
      <c r="PJZ3505" s="45"/>
      <c r="PKA3505" s="45"/>
      <c r="PKB3505" s="45"/>
      <c r="PKC3505" s="45"/>
      <c r="PKD3505" s="45"/>
      <c r="PKE3505" s="45"/>
      <c r="PKF3505" s="45"/>
      <c r="PKG3505" s="45"/>
      <c r="PKH3505" s="45"/>
      <c r="PKI3505" s="45"/>
      <c r="PKJ3505" s="45"/>
      <c r="PKK3505" s="45"/>
      <c r="PKL3505" s="45"/>
      <c r="PKM3505" s="45"/>
      <c r="PKN3505" s="45"/>
      <c r="PKO3505" s="45"/>
      <c r="PKP3505" s="45"/>
      <c r="PKQ3505" s="45"/>
      <c r="PKR3505" s="45"/>
      <c r="PKS3505" s="45"/>
      <c r="PKT3505" s="45"/>
      <c r="PKU3505" s="45"/>
      <c r="PKV3505" s="45"/>
      <c r="PKW3505" s="45"/>
      <c r="PKX3505" s="45"/>
      <c r="PKY3505" s="45"/>
      <c r="PKZ3505" s="45"/>
      <c r="PLA3505" s="45"/>
      <c r="PLB3505" s="45"/>
      <c r="PLC3505" s="45"/>
      <c r="PLD3505" s="45"/>
      <c r="PLE3505" s="45"/>
      <c r="PLF3505" s="45"/>
      <c r="PLG3505" s="45"/>
      <c r="PLH3505" s="45"/>
      <c r="PLI3505" s="45"/>
      <c r="PLJ3505" s="45"/>
      <c r="PLK3505" s="45"/>
      <c r="PLL3505" s="45"/>
      <c r="PLM3505" s="45"/>
      <c r="PLN3505" s="45"/>
      <c r="PLO3505" s="45"/>
      <c r="PLP3505" s="45"/>
      <c r="PLQ3505" s="45"/>
      <c r="PLR3505" s="45"/>
      <c r="PLS3505" s="45"/>
      <c r="PLT3505" s="45"/>
      <c r="PLU3505" s="45"/>
      <c r="PLV3505" s="45"/>
      <c r="PLW3505" s="45"/>
      <c r="PLX3505" s="45"/>
      <c r="PLY3505" s="45"/>
      <c r="PLZ3505" s="45"/>
      <c r="PMA3505" s="45"/>
      <c r="PMB3505" s="45"/>
      <c r="PMC3505" s="45"/>
      <c r="PMD3505" s="45"/>
      <c r="PME3505" s="45"/>
      <c r="PMF3505" s="45"/>
      <c r="PMG3505" s="45"/>
      <c r="PMH3505" s="45"/>
      <c r="PMI3505" s="45"/>
      <c r="PMJ3505" s="45"/>
      <c r="PMK3505" s="45"/>
      <c r="PML3505" s="45"/>
      <c r="PMM3505" s="45"/>
      <c r="PMN3505" s="45"/>
      <c r="PMO3505" s="45"/>
      <c r="PMP3505" s="45"/>
      <c r="PMQ3505" s="45"/>
      <c r="PMR3505" s="45"/>
      <c r="PMS3505" s="45"/>
      <c r="PMT3505" s="45"/>
      <c r="PMU3505" s="45"/>
      <c r="PMV3505" s="45"/>
      <c r="PMW3505" s="45"/>
      <c r="PMX3505" s="45"/>
      <c r="PMY3505" s="45"/>
      <c r="PMZ3505" s="45"/>
      <c r="PNA3505" s="45"/>
      <c r="PNB3505" s="45"/>
      <c r="PNC3505" s="45"/>
      <c r="PND3505" s="45"/>
      <c r="PNE3505" s="45"/>
      <c r="PNF3505" s="45"/>
      <c r="PNG3505" s="45"/>
      <c r="PNH3505" s="45"/>
      <c r="PNI3505" s="45"/>
      <c r="PNJ3505" s="45"/>
      <c r="PNK3505" s="45"/>
      <c r="PNL3505" s="45"/>
      <c r="PNM3505" s="45"/>
      <c r="PNN3505" s="45"/>
      <c r="PNO3505" s="45"/>
      <c r="PNP3505" s="45"/>
      <c r="PNQ3505" s="45"/>
      <c r="PNR3505" s="45"/>
      <c r="PNS3505" s="45"/>
      <c r="PNT3505" s="45"/>
      <c r="PNU3505" s="45"/>
      <c r="PNV3505" s="45"/>
      <c r="PNW3505" s="45"/>
      <c r="PNX3505" s="45"/>
      <c r="PNY3505" s="45"/>
      <c r="PNZ3505" s="45"/>
      <c r="POA3505" s="45"/>
      <c r="POB3505" s="45"/>
      <c r="POC3505" s="45"/>
      <c r="POD3505" s="45"/>
      <c r="POE3505" s="45"/>
      <c r="POF3505" s="45"/>
      <c r="POG3505" s="45"/>
      <c r="POH3505" s="45"/>
      <c r="POI3505" s="45"/>
      <c r="POJ3505" s="45"/>
      <c r="POK3505" s="45"/>
      <c r="POL3505" s="45"/>
      <c r="POM3505" s="45"/>
      <c r="PON3505" s="45"/>
      <c r="POO3505" s="45"/>
      <c r="POP3505" s="45"/>
      <c r="POQ3505" s="45"/>
      <c r="POR3505" s="45"/>
      <c r="POS3505" s="45"/>
      <c r="POT3505" s="45"/>
      <c r="POU3505" s="45"/>
      <c r="POV3505" s="45"/>
      <c r="POW3505" s="45"/>
      <c r="POX3505" s="45"/>
      <c r="POY3505" s="45"/>
      <c r="POZ3505" s="45"/>
      <c r="PPA3505" s="45"/>
      <c r="PPB3505" s="45"/>
      <c r="PPC3505" s="45"/>
      <c r="PPD3505" s="45"/>
      <c r="PPE3505" s="45"/>
      <c r="PPF3505" s="45"/>
      <c r="PPG3505" s="45"/>
      <c r="PPH3505" s="45"/>
      <c r="PPI3505" s="45"/>
      <c r="PPJ3505" s="45"/>
      <c r="PPK3505" s="45"/>
      <c r="PPL3505" s="45"/>
      <c r="PPM3505" s="45"/>
      <c r="PPN3505" s="45"/>
      <c r="PPO3505" s="45"/>
      <c r="PPP3505" s="45"/>
      <c r="PPQ3505" s="45"/>
      <c r="PPR3505" s="45"/>
      <c r="PPS3505" s="45"/>
      <c r="PPT3505" s="45"/>
      <c r="PPU3505" s="45"/>
      <c r="PPV3505" s="45"/>
      <c r="PPW3505" s="45"/>
      <c r="PPX3505" s="45"/>
      <c r="PPY3505" s="45"/>
      <c r="PPZ3505" s="45"/>
      <c r="PQA3505" s="45"/>
      <c r="PQB3505" s="45"/>
      <c r="PQC3505" s="45"/>
      <c r="PQD3505" s="45"/>
      <c r="PQE3505" s="45"/>
      <c r="PQF3505" s="45"/>
      <c r="PQG3505" s="45"/>
      <c r="PQH3505" s="45"/>
      <c r="PQI3505" s="45"/>
      <c r="PQJ3505" s="45"/>
      <c r="PQK3505" s="45"/>
      <c r="PQL3505" s="45"/>
      <c r="PQM3505" s="45"/>
      <c r="PQN3505" s="45"/>
      <c r="PQO3505" s="45"/>
      <c r="PQP3505" s="45"/>
      <c r="PQQ3505" s="45"/>
      <c r="PQR3505" s="45"/>
      <c r="PQS3505" s="45"/>
      <c r="PQT3505" s="45"/>
      <c r="PQU3505" s="45"/>
      <c r="PQV3505" s="45"/>
      <c r="PQW3505" s="45"/>
      <c r="PQX3505" s="45"/>
      <c r="PQY3505" s="45"/>
      <c r="PQZ3505" s="45"/>
      <c r="PRA3505" s="45"/>
      <c r="PRB3505" s="45"/>
      <c r="PRC3505" s="45"/>
      <c r="PRD3505" s="45"/>
      <c r="PRE3505" s="45"/>
      <c r="PRF3505" s="45"/>
      <c r="PRG3505" s="45"/>
      <c r="PRH3505" s="45"/>
      <c r="PRI3505" s="45"/>
      <c r="PRJ3505" s="45"/>
      <c r="PRK3505" s="45"/>
      <c r="PRL3505" s="45"/>
      <c r="PRM3505" s="45"/>
      <c r="PRN3505" s="45"/>
      <c r="PRO3505" s="45"/>
      <c r="PRP3505" s="45"/>
      <c r="PRQ3505" s="45"/>
      <c r="PRR3505" s="45"/>
      <c r="PRS3505" s="45"/>
      <c r="PRT3505" s="45"/>
      <c r="PRU3505" s="45"/>
      <c r="PRV3505" s="45"/>
      <c r="PRW3505" s="45"/>
      <c r="PRX3505" s="45"/>
      <c r="PRY3505" s="45"/>
      <c r="PRZ3505" s="45"/>
      <c r="PSA3505" s="45"/>
      <c r="PSB3505" s="45"/>
      <c r="PSC3505" s="45"/>
      <c r="PSD3505" s="45"/>
      <c r="PSE3505" s="45"/>
      <c r="PSF3505" s="45"/>
      <c r="PSG3505" s="45"/>
      <c r="PSH3505" s="45"/>
      <c r="PSI3505" s="45"/>
      <c r="PSJ3505" s="45"/>
      <c r="PSK3505" s="45"/>
      <c r="PSL3505" s="45"/>
      <c r="PSM3505" s="45"/>
      <c r="PSN3505" s="45"/>
      <c r="PSO3505" s="45"/>
      <c r="PSP3505" s="45"/>
      <c r="PSQ3505" s="45"/>
      <c r="PSR3505" s="45"/>
      <c r="PSS3505" s="45"/>
      <c r="PST3505" s="45"/>
      <c r="PSU3505" s="45"/>
      <c r="PSV3505" s="45"/>
      <c r="PSW3505" s="45"/>
      <c r="PSX3505" s="45"/>
      <c r="PSY3505" s="45"/>
      <c r="PSZ3505" s="45"/>
      <c r="PTA3505" s="45"/>
      <c r="PTB3505" s="45"/>
      <c r="PTC3505" s="45"/>
      <c r="PTD3505" s="45"/>
      <c r="PTE3505" s="45"/>
      <c r="PTF3505" s="45"/>
      <c r="PTG3505" s="45"/>
      <c r="PTH3505" s="45"/>
      <c r="PTI3505" s="45"/>
      <c r="PTJ3505" s="45"/>
      <c r="PTK3505" s="45"/>
      <c r="PTL3505" s="45"/>
      <c r="PTM3505" s="45"/>
      <c r="PTN3505" s="45"/>
      <c r="PTO3505" s="45"/>
      <c r="PTP3505" s="45"/>
      <c r="PTQ3505" s="45"/>
      <c r="PTR3505" s="45"/>
      <c r="PTS3505" s="45"/>
      <c r="PTT3505" s="45"/>
      <c r="PTU3505" s="45"/>
      <c r="PTV3505" s="45"/>
      <c r="PTW3505" s="45"/>
      <c r="PTX3505" s="45"/>
      <c r="PTY3505" s="45"/>
      <c r="PTZ3505" s="45"/>
      <c r="PUA3505" s="45"/>
      <c r="PUB3505" s="45"/>
      <c r="PUC3505" s="45"/>
      <c r="PUD3505" s="45"/>
      <c r="PUE3505" s="45"/>
      <c r="PUF3505" s="45"/>
      <c r="PUG3505" s="45"/>
      <c r="PUH3505" s="45"/>
      <c r="PUI3505" s="45"/>
      <c r="PUJ3505" s="45"/>
      <c r="PUK3505" s="45"/>
      <c r="PUL3505" s="45"/>
      <c r="PUM3505" s="45"/>
      <c r="PUN3505" s="45"/>
      <c r="PUO3505" s="45"/>
      <c r="PUP3505" s="45"/>
      <c r="PUQ3505" s="45"/>
      <c r="PUR3505" s="45"/>
      <c r="PUS3505" s="45"/>
      <c r="PUT3505" s="45"/>
      <c r="PUU3505" s="45"/>
      <c r="PUV3505" s="45"/>
      <c r="PUW3505" s="45"/>
      <c r="PUX3505" s="45"/>
      <c r="PUY3505" s="45"/>
      <c r="PUZ3505" s="45"/>
      <c r="PVA3505" s="45"/>
      <c r="PVB3505" s="45"/>
      <c r="PVC3505" s="45"/>
      <c r="PVD3505" s="45"/>
      <c r="PVE3505" s="45"/>
      <c r="PVF3505" s="45"/>
      <c r="PVG3505" s="45"/>
      <c r="PVH3505" s="45"/>
      <c r="PVI3505" s="45"/>
      <c r="PVJ3505" s="45"/>
      <c r="PVK3505" s="45"/>
      <c r="PVL3505" s="45"/>
      <c r="PVM3505" s="45"/>
      <c r="PVN3505" s="45"/>
      <c r="PVO3505" s="45"/>
      <c r="PVP3505" s="45"/>
      <c r="PVQ3505" s="45"/>
      <c r="PVR3505" s="45"/>
      <c r="PVS3505" s="45"/>
      <c r="PVT3505" s="45"/>
      <c r="PVU3505" s="45"/>
      <c r="PVV3505" s="45"/>
      <c r="PVW3505" s="45"/>
      <c r="PVX3505" s="45"/>
      <c r="PVY3505" s="45"/>
      <c r="PVZ3505" s="45"/>
      <c r="PWA3505" s="45"/>
      <c r="PWB3505" s="45"/>
      <c r="PWC3505" s="45"/>
      <c r="PWD3505" s="45"/>
      <c r="PWE3505" s="45"/>
      <c r="PWF3505" s="45"/>
      <c r="PWG3505" s="45"/>
      <c r="PWH3505" s="45"/>
      <c r="PWI3505" s="45"/>
      <c r="PWJ3505" s="45"/>
      <c r="PWK3505" s="45"/>
      <c r="PWL3505" s="45"/>
      <c r="PWM3505" s="45"/>
      <c r="PWN3505" s="45"/>
      <c r="PWO3505" s="45"/>
      <c r="PWP3505" s="45"/>
      <c r="PWQ3505" s="45"/>
      <c r="PWR3505" s="45"/>
      <c r="PWS3505" s="45"/>
      <c r="PWT3505" s="45"/>
      <c r="PWU3505" s="45"/>
      <c r="PWV3505" s="45"/>
      <c r="PWW3505" s="45"/>
      <c r="PWX3505" s="45"/>
      <c r="PWY3505" s="45"/>
      <c r="PWZ3505" s="45"/>
      <c r="PXA3505" s="45"/>
      <c r="PXB3505" s="45"/>
      <c r="PXC3505" s="45"/>
      <c r="PXD3505" s="45"/>
      <c r="PXE3505" s="45"/>
      <c r="PXF3505" s="45"/>
      <c r="PXG3505" s="45"/>
      <c r="PXH3505" s="45"/>
      <c r="PXI3505" s="45"/>
      <c r="PXJ3505" s="45"/>
      <c r="PXK3505" s="45"/>
      <c r="PXL3505" s="45"/>
      <c r="PXM3505" s="45"/>
      <c r="PXN3505" s="45"/>
      <c r="PXO3505" s="45"/>
      <c r="PXP3505" s="45"/>
      <c r="PXQ3505" s="45"/>
      <c r="PXR3505" s="45"/>
      <c r="PXS3505" s="45"/>
      <c r="PXT3505" s="45"/>
      <c r="PXU3505" s="45"/>
      <c r="PXV3505" s="45"/>
      <c r="PXW3505" s="45"/>
      <c r="PXX3505" s="45"/>
      <c r="PXY3505" s="45"/>
      <c r="PXZ3505" s="45"/>
      <c r="PYA3505" s="45"/>
      <c r="PYB3505" s="45"/>
      <c r="PYC3505" s="45"/>
      <c r="PYD3505" s="45"/>
      <c r="PYE3505" s="45"/>
      <c r="PYF3505" s="45"/>
      <c r="PYG3505" s="45"/>
      <c r="PYH3505" s="45"/>
      <c r="PYI3505" s="45"/>
      <c r="PYJ3505" s="45"/>
      <c r="PYK3505" s="45"/>
      <c r="PYL3505" s="45"/>
      <c r="PYM3505" s="45"/>
      <c r="PYN3505" s="45"/>
      <c r="PYO3505" s="45"/>
      <c r="PYP3505" s="45"/>
      <c r="PYQ3505" s="45"/>
      <c r="PYR3505" s="45"/>
      <c r="PYS3505" s="45"/>
      <c r="PYT3505" s="45"/>
      <c r="PYU3505" s="45"/>
      <c r="PYV3505" s="45"/>
      <c r="PYW3505" s="45"/>
      <c r="PYX3505" s="45"/>
      <c r="PYY3505" s="45"/>
      <c r="PYZ3505" s="45"/>
      <c r="PZA3505" s="45"/>
      <c r="PZB3505" s="45"/>
      <c r="PZC3505" s="45"/>
      <c r="PZD3505" s="45"/>
      <c r="PZE3505" s="45"/>
      <c r="PZF3505" s="45"/>
      <c r="PZG3505" s="45"/>
      <c r="PZH3505" s="45"/>
      <c r="PZI3505" s="45"/>
      <c r="PZJ3505" s="45"/>
      <c r="PZK3505" s="45"/>
      <c r="PZL3505" s="45"/>
      <c r="PZM3505" s="45"/>
      <c r="PZN3505" s="45"/>
      <c r="PZO3505" s="45"/>
      <c r="PZP3505" s="45"/>
      <c r="PZQ3505" s="45"/>
      <c r="PZR3505" s="45"/>
      <c r="PZS3505" s="45"/>
      <c r="PZT3505" s="45"/>
      <c r="PZU3505" s="45"/>
      <c r="PZV3505" s="45"/>
      <c r="PZW3505" s="45"/>
      <c r="PZX3505" s="45"/>
      <c r="PZY3505" s="45"/>
      <c r="PZZ3505" s="45"/>
      <c r="QAA3505" s="45"/>
      <c r="QAB3505" s="45"/>
      <c r="QAC3505" s="45"/>
      <c r="QAD3505" s="45"/>
      <c r="QAE3505" s="45"/>
      <c r="QAF3505" s="45"/>
      <c r="QAG3505" s="45"/>
      <c r="QAH3505" s="45"/>
      <c r="QAI3505" s="45"/>
      <c r="QAJ3505" s="45"/>
      <c r="QAK3505" s="45"/>
      <c r="QAL3505" s="45"/>
      <c r="QAM3505" s="45"/>
      <c r="QAN3505" s="45"/>
      <c r="QAO3505" s="45"/>
      <c r="QAP3505" s="45"/>
      <c r="QAQ3505" s="45"/>
      <c r="QAR3505" s="45"/>
      <c r="QAS3505" s="45"/>
      <c r="QAT3505" s="45"/>
      <c r="QAU3505" s="45"/>
      <c r="QAV3505" s="45"/>
      <c r="QAW3505" s="45"/>
      <c r="QAX3505" s="45"/>
      <c r="QAY3505" s="45"/>
      <c r="QAZ3505" s="45"/>
      <c r="QBA3505" s="45"/>
      <c r="QBB3505" s="45"/>
      <c r="QBC3505" s="45"/>
      <c r="QBD3505" s="45"/>
      <c r="QBE3505" s="45"/>
      <c r="QBF3505" s="45"/>
      <c r="QBG3505" s="45"/>
      <c r="QBH3505" s="45"/>
      <c r="QBI3505" s="45"/>
      <c r="QBJ3505" s="45"/>
      <c r="QBK3505" s="45"/>
      <c r="QBL3505" s="45"/>
      <c r="QBM3505" s="45"/>
      <c r="QBN3505" s="45"/>
      <c r="QBO3505" s="45"/>
      <c r="QBP3505" s="45"/>
      <c r="QBQ3505" s="45"/>
      <c r="QBR3505" s="45"/>
      <c r="QBS3505" s="45"/>
      <c r="QBT3505" s="45"/>
      <c r="QBU3505" s="45"/>
      <c r="QBV3505" s="45"/>
      <c r="QBW3505" s="45"/>
      <c r="QBX3505" s="45"/>
      <c r="QBY3505" s="45"/>
      <c r="QBZ3505" s="45"/>
      <c r="QCA3505" s="45"/>
      <c r="QCB3505" s="45"/>
      <c r="QCC3505" s="45"/>
      <c r="QCD3505" s="45"/>
      <c r="QCE3505" s="45"/>
      <c r="QCF3505" s="45"/>
      <c r="QCG3505" s="45"/>
      <c r="QCH3505" s="45"/>
      <c r="QCI3505" s="45"/>
      <c r="QCJ3505" s="45"/>
      <c r="QCK3505" s="45"/>
      <c r="QCL3505" s="45"/>
      <c r="QCM3505" s="45"/>
      <c r="QCN3505" s="45"/>
      <c r="QCO3505" s="45"/>
      <c r="QCP3505" s="45"/>
      <c r="QCQ3505" s="45"/>
      <c r="QCR3505" s="45"/>
      <c r="QCS3505" s="45"/>
      <c r="QCT3505" s="45"/>
      <c r="QCU3505" s="45"/>
      <c r="QCV3505" s="45"/>
      <c r="QCW3505" s="45"/>
      <c r="QCX3505" s="45"/>
      <c r="QCY3505" s="45"/>
      <c r="QCZ3505" s="45"/>
      <c r="QDA3505" s="45"/>
      <c r="QDB3505" s="45"/>
      <c r="QDC3505" s="45"/>
      <c r="QDD3505" s="45"/>
      <c r="QDE3505" s="45"/>
      <c r="QDF3505" s="45"/>
      <c r="QDG3505" s="45"/>
      <c r="QDH3505" s="45"/>
      <c r="QDI3505" s="45"/>
      <c r="QDJ3505" s="45"/>
      <c r="QDK3505" s="45"/>
      <c r="QDL3505" s="45"/>
      <c r="QDM3505" s="45"/>
      <c r="QDN3505" s="45"/>
      <c r="QDO3505" s="45"/>
      <c r="QDP3505" s="45"/>
      <c r="QDQ3505" s="45"/>
      <c r="QDR3505" s="45"/>
      <c r="QDS3505" s="45"/>
      <c r="QDT3505" s="45"/>
      <c r="QDU3505" s="45"/>
      <c r="QDV3505" s="45"/>
      <c r="QDW3505" s="45"/>
      <c r="QDX3505" s="45"/>
      <c r="QDY3505" s="45"/>
      <c r="QDZ3505" s="45"/>
      <c r="QEA3505" s="45"/>
      <c r="QEB3505" s="45"/>
      <c r="QEC3505" s="45"/>
      <c r="QED3505" s="45"/>
      <c r="QEE3505" s="45"/>
      <c r="QEF3505" s="45"/>
      <c r="QEG3505" s="45"/>
      <c r="QEH3505" s="45"/>
      <c r="QEI3505" s="45"/>
      <c r="QEJ3505" s="45"/>
      <c r="QEK3505" s="45"/>
      <c r="QEL3505" s="45"/>
      <c r="QEM3505" s="45"/>
      <c r="QEN3505" s="45"/>
      <c r="QEO3505" s="45"/>
      <c r="QEP3505" s="45"/>
      <c r="QEQ3505" s="45"/>
      <c r="QER3505" s="45"/>
      <c r="QES3505" s="45"/>
      <c r="QET3505" s="45"/>
      <c r="QEU3505" s="45"/>
      <c r="QEV3505" s="45"/>
      <c r="QEW3505" s="45"/>
      <c r="QEX3505" s="45"/>
      <c r="QEY3505" s="45"/>
      <c r="QEZ3505" s="45"/>
      <c r="QFA3505" s="45"/>
      <c r="QFB3505" s="45"/>
      <c r="QFC3505" s="45"/>
      <c r="QFD3505" s="45"/>
      <c r="QFE3505" s="45"/>
      <c r="QFF3505" s="45"/>
      <c r="QFG3505" s="45"/>
      <c r="QFH3505" s="45"/>
      <c r="QFI3505" s="45"/>
      <c r="QFJ3505" s="45"/>
      <c r="QFK3505" s="45"/>
      <c r="QFL3505" s="45"/>
      <c r="QFM3505" s="45"/>
      <c r="QFN3505" s="45"/>
      <c r="QFO3505" s="45"/>
      <c r="QFP3505" s="45"/>
      <c r="QFQ3505" s="45"/>
      <c r="QFR3505" s="45"/>
      <c r="QFS3505" s="45"/>
      <c r="QFT3505" s="45"/>
      <c r="QFU3505" s="45"/>
      <c r="QFV3505" s="45"/>
      <c r="QFW3505" s="45"/>
      <c r="QFX3505" s="45"/>
      <c r="QFY3505" s="45"/>
      <c r="QFZ3505" s="45"/>
      <c r="QGA3505" s="45"/>
      <c r="QGB3505" s="45"/>
      <c r="QGC3505" s="45"/>
      <c r="QGD3505" s="45"/>
      <c r="QGE3505" s="45"/>
      <c r="QGF3505" s="45"/>
      <c r="QGG3505" s="45"/>
      <c r="QGH3505" s="45"/>
      <c r="QGI3505" s="45"/>
      <c r="QGJ3505" s="45"/>
      <c r="QGK3505" s="45"/>
      <c r="QGL3505" s="45"/>
      <c r="QGM3505" s="45"/>
      <c r="QGN3505" s="45"/>
      <c r="QGO3505" s="45"/>
      <c r="QGP3505" s="45"/>
      <c r="QGQ3505" s="45"/>
      <c r="QGR3505" s="45"/>
      <c r="QGS3505" s="45"/>
      <c r="QGT3505" s="45"/>
      <c r="QGU3505" s="45"/>
      <c r="QGV3505" s="45"/>
      <c r="QGW3505" s="45"/>
      <c r="QGX3505" s="45"/>
      <c r="QGY3505" s="45"/>
      <c r="QGZ3505" s="45"/>
      <c r="QHA3505" s="45"/>
      <c r="QHB3505" s="45"/>
      <c r="QHC3505" s="45"/>
      <c r="QHD3505" s="45"/>
      <c r="QHE3505" s="45"/>
      <c r="QHF3505" s="45"/>
      <c r="QHG3505" s="45"/>
      <c r="QHH3505" s="45"/>
      <c r="QHI3505" s="45"/>
      <c r="QHJ3505" s="45"/>
      <c r="QHK3505" s="45"/>
      <c r="QHL3505" s="45"/>
      <c r="QHM3505" s="45"/>
      <c r="QHN3505" s="45"/>
      <c r="QHO3505" s="45"/>
      <c r="QHP3505" s="45"/>
      <c r="QHQ3505" s="45"/>
      <c r="QHR3505" s="45"/>
      <c r="QHS3505" s="45"/>
      <c r="QHT3505" s="45"/>
      <c r="QHU3505" s="45"/>
      <c r="QHV3505" s="45"/>
      <c r="QHW3505" s="45"/>
      <c r="QHX3505" s="45"/>
      <c r="QHY3505" s="45"/>
      <c r="QHZ3505" s="45"/>
      <c r="QIA3505" s="45"/>
      <c r="QIB3505" s="45"/>
      <c r="QIC3505" s="45"/>
      <c r="QID3505" s="45"/>
      <c r="QIE3505" s="45"/>
      <c r="QIF3505" s="45"/>
      <c r="QIG3505" s="45"/>
      <c r="QIH3505" s="45"/>
      <c r="QII3505" s="45"/>
      <c r="QIJ3505" s="45"/>
      <c r="QIK3505" s="45"/>
      <c r="QIL3505" s="45"/>
      <c r="QIM3505" s="45"/>
      <c r="QIN3505" s="45"/>
      <c r="QIO3505" s="45"/>
      <c r="QIP3505" s="45"/>
      <c r="QIQ3505" s="45"/>
      <c r="QIR3505" s="45"/>
      <c r="QIS3505" s="45"/>
      <c r="QIT3505" s="45"/>
      <c r="QIU3505" s="45"/>
      <c r="QIV3505" s="45"/>
      <c r="QIW3505" s="45"/>
      <c r="QIX3505" s="45"/>
      <c r="QIY3505" s="45"/>
      <c r="QIZ3505" s="45"/>
      <c r="QJA3505" s="45"/>
      <c r="QJB3505" s="45"/>
      <c r="QJC3505" s="45"/>
      <c r="QJD3505" s="45"/>
      <c r="QJE3505" s="45"/>
      <c r="QJF3505" s="45"/>
      <c r="QJG3505" s="45"/>
      <c r="QJH3505" s="45"/>
      <c r="QJI3505" s="45"/>
      <c r="QJJ3505" s="45"/>
      <c r="QJK3505" s="45"/>
      <c r="QJL3505" s="45"/>
      <c r="QJM3505" s="45"/>
      <c r="QJN3505" s="45"/>
      <c r="QJO3505" s="45"/>
      <c r="QJP3505" s="45"/>
      <c r="QJQ3505" s="45"/>
      <c r="QJR3505" s="45"/>
      <c r="QJS3505" s="45"/>
      <c r="QJT3505" s="45"/>
      <c r="QJU3505" s="45"/>
      <c r="QJV3505" s="45"/>
      <c r="QJW3505" s="45"/>
      <c r="QJX3505" s="45"/>
      <c r="QJY3505" s="45"/>
      <c r="QJZ3505" s="45"/>
      <c r="QKA3505" s="45"/>
      <c r="QKB3505" s="45"/>
      <c r="QKC3505" s="45"/>
      <c r="QKD3505" s="45"/>
      <c r="QKE3505" s="45"/>
      <c r="QKF3505" s="45"/>
      <c r="QKG3505" s="45"/>
      <c r="QKH3505" s="45"/>
      <c r="QKI3505" s="45"/>
      <c r="QKJ3505" s="45"/>
      <c r="QKK3505" s="45"/>
      <c r="QKL3505" s="45"/>
      <c r="QKM3505" s="45"/>
      <c r="QKN3505" s="45"/>
      <c r="QKO3505" s="45"/>
      <c r="QKP3505" s="45"/>
      <c r="QKQ3505" s="45"/>
      <c r="QKR3505" s="45"/>
      <c r="QKS3505" s="45"/>
      <c r="QKT3505" s="45"/>
      <c r="QKU3505" s="45"/>
      <c r="QKV3505" s="45"/>
      <c r="QKW3505" s="45"/>
      <c r="QKX3505" s="45"/>
      <c r="QKY3505" s="45"/>
      <c r="QKZ3505" s="45"/>
      <c r="QLA3505" s="45"/>
      <c r="QLB3505" s="45"/>
      <c r="QLC3505" s="45"/>
      <c r="QLD3505" s="45"/>
      <c r="QLE3505" s="45"/>
      <c r="QLF3505" s="45"/>
      <c r="QLG3505" s="45"/>
      <c r="QLH3505" s="45"/>
      <c r="QLI3505" s="45"/>
      <c r="QLJ3505" s="45"/>
      <c r="QLK3505" s="45"/>
      <c r="QLL3505" s="45"/>
      <c r="QLM3505" s="45"/>
      <c r="QLN3505" s="45"/>
      <c r="QLO3505" s="45"/>
      <c r="QLP3505" s="45"/>
      <c r="QLQ3505" s="45"/>
      <c r="QLR3505" s="45"/>
      <c r="QLS3505" s="45"/>
      <c r="QLT3505" s="45"/>
      <c r="QLU3505" s="45"/>
      <c r="QLV3505" s="45"/>
      <c r="QLW3505" s="45"/>
      <c r="QLX3505" s="45"/>
      <c r="QLY3505" s="45"/>
      <c r="QLZ3505" s="45"/>
      <c r="QMA3505" s="45"/>
      <c r="QMB3505" s="45"/>
      <c r="QMC3505" s="45"/>
      <c r="QMD3505" s="45"/>
      <c r="QME3505" s="45"/>
      <c r="QMF3505" s="45"/>
      <c r="QMG3505" s="45"/>
      <c r="QMH3505" s="45"/>
      <c r="QMI3505" s="45"/>
      <c r="QMJ3505" s="45"/>
      <c r="QMK3505" s="45"/>
      <c r="QML3505" s="45"/>
      <c r="QMM3505" s="45"/>
      <c r="QMN3505" s="45"/>
      <c r="QMO3505" s="45"/>
      <c r="QMP3505" s="45"/>
      <c r="QMQ3505" s="45"/>
      <c r="QMR3505" s="45"/>
      <c r="QMS3505" s="45"/>
      <c r="QMT3505" s="45"/>
      <c r="QMU3505" s="45"/>
      <c r="QMV3505" s="45"/>
      <c r="QMW3505" s="45"/>
      <c r="QMX3505" s="45"/>
      <c r="QMY3505" s="45"/>
      <c r="QMZ3505" s="45"/>
      <c r="QNA3505" s="45"/>
      <c r="QNB3505" s="45"/>
      <c r="QNC3505" s="45"/>
      <c r="QND3505" s="45"/>
      <c r="QNE3505" s="45"/>
      <c r="QNF3505" s="45"/>
      <c r="QNG3505" s="45"/>
      <c r="QNH3505" s="45"/>
      <c r="QNI3505" s="45"/>
      <c r="QNJ3505" s="45"/>
      <c r="QNK3505" s="45"/>
      <c r="QNL3505" s="45"/>
      <c r="QNM3505" s="45"/>
      <c r="QNN3505" s="45"/>
      <c r="QNO3505" s="45"/>
      <c r="QNP3505" s="45"/>
      <c r="QNQ3505" s="45"/>
      <c r="QNR3505" s="45"/>
      <c r="QNS3505" s="45"/>
      <c r="QNT3505" s="45"/>
      <c r="QNU3505" s="45"/>
      <c r="QNV3505" s="45"/>
      <c r="QNW3505" s="45"/>
      <c r="QNX3505" s="45"/>
      <c r="QNY3505" s="45"/>
      <c r="QNZ3505" s="45"/>
      <c r="QOA3505" s="45"/>
      <c r="QOB3505" s="45"/>
      <c r="QOC3505" s="45"/>
      <c r="QOD3505" s="45"/>
      <c r="QOE3505" s="45"/>
      <c r="QOF3505" s="45"/>
      <c r="QOG3505" s="45"/>
      <c r="QOH3505" s="45"/>
      <c r="QOI3505" s="45"/>
      <c r="QOJ3505" s="45"/>
      <c r="QOK3505" s="45"/>
      <c r="QOL3505" s="45"/>
      <c r="QOM3505" s="45"/>
      <c r="QON3505" s="45"/>
      <c r="QOO3505" s="45"/>
      <c r="QOP3505" s="45"/>
      <c r="QOQ3505" s="45"/>
      <c r="QOR3505" s="45"/>
      <c r="QOS3505" s="45"/>
      <c r="QOT3505" s="45"/>
      <c r="QOU3505" s="45"/>
      <c r="QOV3505" s="45"/>
      <c r="QOW3505" s="45"/>
      <c r="QOX3505" s="45"/>
      <c r="QOY3505" s="45"/>
      <c r="QOZ3505" s="45"/>
      <c r="QPA3505" s="45"/>
      <c r="QPB3505" s="45"/>
      <c r="QPC3505" s="45"/>
      <c r="QPD3505" s="45"/>
      <c r="QPE3505" s="45"/>
      <c r="QPF3505" s="45"/>
      <c r="QPG3505" s="45"/>
      <c r="QPH3505" s="45"/>
      <c r="QPI3505" s="45"/>
      <c r="QPJ3505" s="45"/>
      <c r="QPK3505" s="45"/>
      <c r="QPL3505" s="45"/>
      <c r="QPM3505" s="45"/>
      <c r="QPN3505" s="45"/>
      <c r="QPO3505" s="45"/>
      <c r="QPP3505" s="45"/>
      <c r="QPQ3505" s="45"/>
      <c r="QPR3505" s="45"/>
      <c r="QPS3505" s="45"/>
      <c r="QPT3505" s="45"/>
      <c r="QPU3505" s="45"/>
      <c r="QPV3505" s="45"/>
      <c r="QPW3505" s="45"/>
      <c r="QPX3505" s="45"/>
      <c r="QPY3505" s="45"/>
      <c r="QPZ3505" s="45"/>
      <c r="QQA3505" s="45"/>
      <c r="QQB3505" s="45"/>
      <c r="QQC3505" s="45"/>
      <c r="QQD3505" s="45"/>
      <c r="QQE3505" s="45"/>
      <c r="QQF3505" s="45"/>
      <c r="QQG3505" s="45"/>
      <c r="QQH3505" s="45"/>
      <c r="QQI3505" s="45"/>
      <c r="QQJ3505" s="45"/>
      <c r="QQK3505" s="45"/>
      <c r="QQL3505" s="45"/>
      <c r="QQM3505" s="45"/>
      <c r="QQN3505" s="45"/>
      <c r="QQO3505" s="45"/>
      <c r="QQP3505" s="45"/>
      <c r="QQQ3505" s="45"/>
      <c r="QQR3505" s="45"/>
      <c r="QQS3505" s="45"/>
      <c r="QQT3505" s="45"/>
      <c r="QQU3505" s="45"/>
      <c r="QQV3505" s="45"/>
      <c r="QQW3505" s="45"/>
      <c r="QQX3505" s="45"/>
      <c r="QQY3505" s="45"/>
      <c r="QQZ3505" s="45"/>
      <c r="QRA3505" s="45"/>
      <c r="QRB3505" s="45"/>
      <c r="QRC3505" s="45"/>
      <c r="QRD3505" s="45"/>
      <c r="QRE3505" s="45"/>
      <c r="QRF3505" s="45"/>
      <c r="QRG3505" s="45"/>
      <c r="QRH3505" s="45"/>
      <c r="QRI3505" s="45"/>
      <c r="QRJ3505" s="45"/>
      <c r="QRK3505" s="45"/>
      <c r="QRL3505" s="45"/>
      <c r="QRM3505" s="45"/>
      <c r="QRN3505" s="45"/>
      <c r="QRO3505" s="45"/>
      <c r="QRP3505" s="45"/>
      <c r="QRQ3505" s="45"/>
      <c r="QRR3505" s="45"/>
      <c r="QRS3505" s="45"/>
      <c r="QRT3505" s="45"/>
      <c r="QRU3505" s="45"/>
      <c r="QRV3505" s="45"/>
      <c r="QRW3505" s="45"/>
      <c r="QRX3505" s="45"/>
      <c r="QRY3505" s="45"/>
      <c r="QRZ3505" s="45"/>
      <c r="QSA3505" s="45"/>
      <c r="QSB3505" s="45"/>
      <c r="QSC3505" s="45"/>
      <c r="QSD3505" s="45"/>
      <c r="QSE3505" s="45"/>
      <c r="QSF3505" s="45"/>
      <c r="QSG3505" s="45"/>
      <c r="QSH3505" s="45"/>
      <c r="QSI3505" s="45"/>
      <c r="QSJ3505" s="45"/>
      <c r="QSK3505" s="45"/>
      <c r="QSL3505" s="45"/>
      <c r="QSM3505" s="45"/>
      <c r="QSN3505" s="45"/>
      <c r="QSO3505" s="45"/>
      <c r="QSP3505" s="45"/>
      <c r="QSQ3505" s="45"/>
      <c r="QSR3505" s="45"/>
      <c r="QSS3505" s="45"/>
      <c r="QST3505" s="45"/>
      <c r="QSU3505" s="45"/>
      <c r="QSV3505" s="45"/>
      <c r="QSW3505" s="45"/>
      <c r="QSX3505" s="45"/>
      <c r="QSY3505" s="45"/>
      <c r="QSZ3505" s="45"/>
      <c r="QTA3505" s="45"/>
      <c r="QTB3505" s="45"/>
      <c r="QTC3505" s="45"/>
      <c r="QTD3505" s="45"/>
      <c r="QTE3505" s="45"/>
      <c r="QTF3505" s="45"/>
      <c r="QTG3505" s="45"/>
      <c r="QTH3505" s="45"/>
      <c r="QTI3505" s="45"/>
      <c r="QTJ3505" s="45"/>
      <c r="QTK3505" s="45"/>
      <c r="QTL3505" s="45"/>
      <c r="QTM3505" s="45"/>
      <c r="QTN3505" s="45"/>
      <c r="QTO3505" s="45"/>
      <c r="QTP3505" s="45"/>
      <c r="QTQ3505" s="45"/>
      <c r="QTR3505" s="45"/>
      <c r="QTS3505" s="45"/>
      <c r="QTT3505" s="45"/>
      <c r="QTU3505" s="45"/>
      <c r="QTV3505" s="45"/>
      <c r="QTW3505" s="45"/>
      <c r="QTX3505" s="45"/>
      <c r="QTY3505" s="45"/>
      <c r="QTZ3505" s="45"/>
      <c r="QUA3505" s="45"/>
      <c r="QUB3505" s="45"/>
      <c r="QUC3505" s="45"/>
      <c r="QUD3505" s="45"/>
      <c r="QUE3505" s="45"/>
      <c r="QUF3505" s="45"/>
      <c r="QUG3505" s="45"/>
      <c r="QUH3505" s="45"/>
      <c r="QUI3505" s="45"/>
      <c r="QUJ3505" s="45"/>
      <c r="QUK3505" s="45"/>
      <c r="QUL3505" s="45"/>
      <c r="QUM3505" s="45"/>
      <c r="QUN3505" s="45"/>
      <c r="QUO3505" s="45"/>
      <c r="QUP3505" s="45"/>
      <c r="QUQ3505" s="45"/>
      <c r="QUR3505" s="45"/>
      <c r="QUS3505" s="45"/>
      <c r="QUT3505" s="45"/>
      <c r="QUU3505" s="45"/>
      <c r="QUV3505" s="45"/>
      <c r="QUW3505" s="45"/>
      <c r="QUX3505" s="45"/>
      <c r="QUY3505" s="45"/>
      <c r="QUZ3505" s="45"/>
      <c r="QVA3505" s="45"/>
      <c r="QVB3505" s="45"/>
      <c r="QVC3505" s="45"/>
      <c r="QVD3505" s="45"/>
      <c r="QVE3505" s="45"/>
      <c r="QVF3505" s="45"/>
      <c r="QVG3505" s="45"/>
      <c r="QVH3505" s="45"/>
      <c r="QVI3505" s="45"/>
      <c r="QVJ3505" s="45"/>
      <c r="QVK3505" s="45"/>
      <c r="QVL3505" s="45"/>
      <c r="QVM3505" s="45"/>
      <c r="QVN3505" s="45"/>
      <c r="QVO3505" s="45"/>
      <c r="QVP3505" s="45"/>
      <c r="QVQ3505" s="45"/>
      <c r="QVR3505" s="45"/>
      <c r="QVS3505" s="45"/>
      <c r="QVT3505" s="45"/>
      <c r="QVU3505" s="45"/>
      <c r="QVV3505" s="45"/>
      <c r="QVW3505" s="45"/>
      <c r="QVX3505" s="45"/>
      <c r="QVY3505" s="45"/>
      <c r="QVZ3505" s="45"/>
      <c r="QWA3505" s="45"/>
      <c r="QWB3505" s="45"/>
      <c r="QWC3505" s="45"/>
      <c r="QWD3505" s="45"/>
      <c r="QWE3505" s="45"/>
      <c r="QWF3505" s="45"/>
      <c r="QWG3505" s="45"/>
      <c r="QWH3505" s="45"/>
      <c r="QWI3505" s="45"/>
      <c r="QWJ3505" s="45"/>
      <c r="QWK3505" s="45"/>
      <c r="QWL3505" s="45"/>
      <c r="QWM3505" s="45"/>
      <c r="QWN3505" s="45"/>
      <c r="QWO3505" s="45"/>
      <c r="QWP3505" s="45"/>
      <c r="QWQ3505" s="45"/>
      <c r="QWR3505" s="45"/>
      <c r="QWS3505" s="45"/>
      <c r="QWT3505" s="45"/>
      <c r="QWU3505" s="45"/>
      <c r="QWV3505" s="45"/>
      <c r="QWW3505" s="45"/>
      <c r="QWX3505" s="45"/>
      <c r="QWY3505" s="45"/>
      <c r="QWZ3505" s="45"/>
      <c r="QXA3505" s="45"/>
      <c r="QXB3505" s="45"/>
      <c r="QXC3505" s="45"/>
      <c r="QXD3505" s="45"/>
      <c r="QXE3505" s="45"/>
      <c r="QXF3505" s="45"/>
      <c r="QXG3505" s="45"/>
      <c r="QXH3505" s="45"/>
      <c r="QXI3505" s="45"/>
      <c r="QXJ3505" s="45"/>
      <c r="QXK3505" s="45"/>
      <c r="QXL3505" s="45"/>
      <c r="QXM3505" s="45"/>
      <c r="QXN3505" s="45"/>
      <c r="QXO3505" s="45"/>
      <c r="QXP3505" s="45"/>
      <c r="QXQ3505" s="45"/>
      <c r="QXR3505" s="45"/>
      <c r="QXS3505" s="45"/>
      <c r="QXT3505" s="45"/>
      <c r="QXU3505" s="45"/>
      <c r="QXV3505" s="45"/>
      <c r="QXW3505" s="45"/>
      <c r="QXX3505" s="45"/>
      <c r="QXY3505" s="45"/>
      <c r="QXZ3505" s="45"/>
      <c r="QYA3505" s="45"/>
      <c r="QYB3505" s="45"/>
      <c r="QYC3505" s="45"/>
      <c r="QYD3505" s="45"/>
      <c r="QYE3505" s="45"/>
      <c r="QYF3505" s="45"/>
      <c r="QYG3505" s="45"/>
      <c r="QYH3505" s="45"/>
      <c r="QYI3505" s="45"/>
      <c r="QYJ3505" s="45"/>
      <c r="QYK3505" s="45"/>
      <c r="QYL3505" s="45"/>
      <c r="QYM3505" s="45"/>
      <c r="QYN3505" s="45"/>
      <c r="QYO3505" s="45"/>
      <c r="QYP3505" s="45"/>
      <c r="QYQ3505" s="45"/>
      <c r="QYR3505" s="45"/>
      <c r="QYS3505" s="45"/>
      <c r="QYT3505" s="45"/>
      <c r="QYU3505" s="45"/>
      <c r="QYV3505" s="45"/>
      <c r="QYW3505" s="45"/>
      <c r="QYX3505" s="45"/>
      <c r="QYY3505" s="45"/>
      <c r="QYZ3505" s="45"/>
      <c r="QZA3505" s="45"/>
      <c r="QZB3505" s="45"/>
      <c r="QZC3505" s="45"/>
      <c r="QZD3505" s="45"/>
      <c r="QZE3505" s="45"/>
      <c r="QZF3505" s="45"/>
      <c r="QZG3505" s="45"/>
      <c r="QZH3505" s="45"/>
      <c r="QZI3505" s="45"/>
      <c r="QZJ3505" s="45"/>
      <c r="QZK3505" s="45"/>
      <c r="QZL3505" s="45"/>
      <c r="QZM3505" s="45"/>
      <c r="QZN3505" s="45"/>
      <c r="QZO3505" s="45"/>
      <c r="QZP3505" s="45"/>
      <c r="QZQ3505" s="45"/>
      <c r="QZR3505" s="45"/>
      <c r="QZS3505" s="45"/>
      <c r="QZT3505" s="45"/>
      <c r="QZU3505" s="45"/>
      <c r="QZV3505" s="45"/>
      <c r="QZW3505" s="45"/>
      <c r="QZX3505" s="45"/>
      <c r="QZY3505" s="45"/>
      <c r="QZZ3505" s="45"/>
      <c r="RAA3505" s="45"/>
      <c r="RAB3505" s="45"/>
      <c r="RAC3505" s="45"/>
      <c r="RAD3505" s="45"/>
      <c r="RAE3505" s="45"/>
      <c r="RAF3505" s="45"/>
      <c r="RAG3505" s="45"/>
      <c r="RAH3505" s="45"/>
      <c r="RAI3505" s="45"/>
      <c r="RAJ3505" s="45"/>
      <c r="RAK3505" s="45"/>
      <c r="RAL3505" s="45"/>
      <c r="RAM3505" s="45"/>
      <c r="RAN3505" s="45"/>
      <c r="RAO3505" s="45"/>
      <c r="RAP3505" s="45"/>
      <c r="RAQ3505" s="45"/>
      <c r="RAR3505" s="45"/>
      <c r="RAS3505" s="45"/>
      <c r="RAT3505" s="45"/>
      <c r="RAU3505" s="45"/>
      <c r="RAV3505" s="45"/>
      <c r="RAW3505" s="45"/>
      <c r="RAX3505" s="45"/>
      <c r="RAY3505" s="45"/>
      <c r="RAZ3505" s="45"/>
      <c r="RBA3505" s="45"/>
      <c r="RBB3505" s="45"/>
      <c r="RBC3505" s="45"/>
      <c r="RBD3505" s="45"/>
      <c r="RBE3505" s="45"/>
      <c r="RBF3505" s="45"/>
      <c r="RBG3505" s="45"/>
      <c r="RBH3505" s="45"/>
      <c r="RBI3505" s="45"/>
      <c r="RBJ3505" s="45"/>
      <c r="RBK3505" s="45"/>
      <c r="RBL3505" s="45"/>
      <c r="RBM3505" s="45"/>
      <c r="RBN3505" s="45"/>
      <c r="RBO3505" s="45"/>
      <c r="RBP3505" s="45"/>
      <c r="RBQ3505" s="45"/>
      <c r="RBR3505" s="45"/>
      <c r="RBS3505" s="45"/>
      <c r="RBT3505" s="45"/>
      <c r="RBU3505" s="45"/>
      <c r="RBV3505" s="45"/>
      <c r="RBW3505" s="45"/>
      <c r="RBX3505" s="45"/>
      <c r="RBY3505" s="45"/>
      <c r="RBZ3505" s="45"/>
      <c r="RCA3505" s="45"/>
      <c r="RCB3505" s="45"/>
      <c r="RCC3505" s="45"/>
      <c r="RCD3505" s="45"/>
      <c r="RCE3505" s="45"/>
      <c r="RCF3505" s="45"/>
      <c r="RCG3505" s="45"/>
      <c r="RCH3505" s="45"/>
      <c r="RCI3505" s="45"/>
      <c r="RCJ3505" s="45"/>
      <c r="RCK3505" s="45"/>
      <c r="RCL3505" s="45"/>
      <c r="RCM3505" s="45"/>
      <c r="RCN3505" s="45"/>
      <c r="RCO3505" s="45"/>
      <c r="RCP3505" s="45"/>
      <c r="RCQ3505" s="45"/>
      <c r="RCR3505" s="45"/>
      <c r="RCS3505" s="45"/>
      <c r="RCT3505" s="45"/>
      <c r="RCU3505" s="45"/>
      <c r="RCV3505" s="45"/>
      <c r="RCW3505" s="45"/>
      <c r="RCX3505" s="45"/>
      <c r="RCY3505" s="45"/>
      <c r="RCZ3505" s="45"/>
      <c r="RDA3505" s="45"/>
      <c r="RDB3505" s="45"/>
      <c r="RDC3505" s="45"/>
      <c r="RDD3505" s="45"/>
      <c r="RDE3505" s="45"/>
      <c r="RDF3505" s="45"/>
      <c r="RDG3505" s="45"/>
      <c r="RDH3505" s="45"/>
      <c r="RDI3505" s="45"/>
      <c r="RDJ3505" s="45"/>
      <c r="RDK3505" s="45"/>
      <c r="RDL3505" s="45"/>
      <c r="RDM3505" s="45"/>
      <c r="RDN3505" s="45"/>
      <c r="RDO3505" s="45"/>
      <c r="RDP3505" s="45"/>
      <c r="RDQ3505" s="45"/>
      <c r="RDR3505" s="45"/>
      <c r="RDS3505" s="45"/>
      <c r="RDT3505" s="45"/>
      <c r="RDU3505" s="45"/>
      <c r="RDV3505" s="45"/>
      <c r="RDW3505" s="45"/>
      <c r="RDX3505" s="45"/>
      <c r="RDY3505" s="45"/>
      <c r="RDZ3505" s="45"/>
      <c r="REA3505" s="45"/>
      <c r="REB3505" s="45"/>
      <c r="REC3505" s="45"/>
      <c r="RED3505" s="45"/>
      <c r="REE3505" s="45"/>
      <c r="REF3505" s="45"/>
      <c r="REG3505" s="45"/>
      <c r="REH3505" s="45"/>
      <c r="REI3505" s="45"/>
      <c r="REJ3505" s="45"/>
      <c r="REK3505" s="45"/>
      <c r="REL3505" s="45"/>
      <c r="REM3505" s="45"/>
      <c r="REN3505" s="45"/>
      <c r="REO3505" s="45"/>
      <c r="REP3505" s="45"/>
      <c r="REQ3505" s="45"/>
      <c r="RER3505" s="45"/>
      <c r="RES3505" s="45"/>
      <c r="RET3505" s="45"/>
      <c r="REU3505" s="45"/>
      <c r="REV3505" s="45"/>
      <c r="REW3505" s="45"/>
      <c r="REX3505" s="45"/>
      <c r="REY3505" s="45"/>
      <c r="REZ3505" s="45"/>
      <c r="RFA3505" s="45"/>
      <c r="RFB3505" s="45"/>
      <c r="RFC3505" s="45"/>
      <c r="RFD3505" s="45"/>
      <c r="RFE3505" s="45"/>
      <c r="RFF3505" s="45"/>
      <c r="RFG3505" s="45"/>
      <c r="RFH3505" s="45"/>
      <c r="RFI3505" s="45"/>
      <c r="RFJ3505" s="45"/>
      <c r="RFK3505" s="45"/>
      <c r="RFL3505" s="45"/>
      <c r="RFM3505" s="45"/>
      <c r="RFN3505" s="45"/>
      <c r="RFO3505" s="45"/>
      <c r="RFP3505" s="45"/>
      <c r="RFQ3505" s="45"/>
      <c r="RFR3505" s="45"/>
      <c r="RFS3505" s="45"/>
      <c r="RFT3505" s="45"/>
      <c r="RFU3505" s="45"/>
      <c r="RFV3505" s="45"/>
      <c r="RFW3505" s="45"/>
      <c r="RFX3505" s="45"/>
      <c r="RFY3505" s="45"/>
      <c r="RFZ3505" s="45"/>
      <c r="RGA3505" s="45"/>
      <c r="RGB3505" s="45"/>
      <c r="RGC3505" s="45"/>
      <c r="RGD3505" s="45"/>
      <c r="RGE3505" s="45"/>
      <c r="RGF3505" s="45"/>
      <c r="RGG3505" s="45"/>
      <c r="RGH3505" s="45"/>
      <c r="RGI3505" s="45"/>
      <c r="RGJ3505" s="45"/>
      <c r="RGK3505" s="45"/>
      <c r="RGL3505" s="45"/>
      <c r="RGM3505" s="45"/>
      <c r="RGN3505" s="45"/>
      <c r="RGO3505" s="45"/>
      <c r="RGP3505" s="45"/>
      <c r="RGQ3505" s="45"/>
      <c r="RGR3505" s="45"/>
      <c r="RGS3505" s="45"/>
      <c r="RGT3505" s="45"/>
      <c r="RGU3505" s="45"/>
      <c r="RGV3505" s="45"/>
      <c r="RGW3505" s="45"/>
      <c r="RGX3505" s="45"/>
      <c r="RGY3505" s="45"/>
      <c r="RGZ3505" s="45"/>
      <c r="RHA3505" s="45"/>
      <c r="RHB3505" s="45"/>
      <c r="RHC3505" s="45"/>
      <c r="RHD3505" s="45"/>
      <c r="RHE3505" s="45"/>
      <c r="RHF3505" s="45"/>
      <c r="RHG3505" s="45"/>
      <c r="RHH3505" s="45"/>
      <c r="RHI3505" s="45"/>
      <c r="RHJ3505" s="45"/>
      <c r="RHK3505" s="45"/>
      <c r="RHL3505" s="45"/>
      <c r="RHM3505" s="45"/>
      <c r="RHN3505" s="45"/>
      <c r="RHO3505" s="45"/>
      <c r="RHP3505" s="45"/>
      <c r="RHQ3505" s="45"/>
      <c r="RHR3505" s="45"/>
      <c r="RHS3505" s="45"/>
      <c r="RHT3505" s="45"/>
      <c r="RHU3505" s="45"/>
      <c r="RHV3505" s="45"/>
      <c r="RHW3505" s="45"/>
      <c r="RHX3505" s="45"/>
      <c r="RHY3505" s="45"/>
      <c r="RHZ3505" s="45"/>
      <c r="RIA3505" s="45"/>
      <c r="RIB3505" s="45"/>
      <c r="RIC3505" s="45"/>
      <c r="RID3505" s="45"/>
      <c r="RIE3505" s="45"/>
      <c r="RIF3505" s="45"/>
      <c r="RIG3505" s="45"/>
      <c r="RIH3505" s="45"/>
      <c r="RII3505" s="45"/>
      <c r="RIJ3505" s="45"/>
      <c r="RIK3505" s="45"/>
      <c r="RIL3505" s="45"/>
      <c r="RIM3505" s="45"/>
      <c r="RIN3505" s="45"/>
      <c r="RIO3505" s="45"/>
      <c r="RIP3505" s="45"/>
      <c r="RIQ3505" s="45"/>
      <c r="RIR3505" s="45"/>
      <c r="RIS3505" s="45"/>
      <c r="RIT3505" s="45"/>
      <c r="RIU3505" s="45"/>
      <c r="RIV3505" s="45"/>
      <c r="RIW3505" s="45"/>
      <c r="RIX3505" s="45"/>
      <c r="RIY3505" s="45"/>
      <c r="RIZ3505" s="45"/>
      <c r="RJA3505" s="45"/>
      <c r="RJB3505" s="45"/>
      <c r="RJC3505" s="45"/>
      <c r="RJD3505" s="45"/>
      <c r="RJE3505" s="45"/>
      <c r="RJF3505" s="45"/>
      <c r="RJG3505" s="45"/>
      <c r="RJH3505" s="45"/>
      <c r="RJI3505" s="45"/>
      <c r="RJJ3505" s="45"/>
      <c r="RJK3505" s="45"/>
      <c r="RJL3505" s="45"/>
      <c r="RJM3505" s="45"/>
      <c r="RJN3505" s="45"/>
      <c r="RJO3505" s="45"/>
      <c r="RJP3505" s="45"/>
      <c r="RJQ3505" s="45"/>
      <c r="RJR3505" s="45"/>
      <c r="RJS3505" s="45"/>
      <c r="RJT3505" s="45"/>
      <c r="RJU3505" s="45"/>
      <c r="RJV3505" s="45"/>
      <c r="RJW3505" s="45"/>
      <c r="RJX3505" s="45"/>
      <c r="RJY3505" s="45"/>
      <c r="RJZ3505" s="45"/>
      <c r="RKA3505" s="45"/>
      <c r="RKB3505" s="45"/>
      <c r="RKC3505" s="45"/>
      <c r="RKD3505" s="45"/>
      <c r="RKE3505" s="45"/>
      <c r="RKF3505" s="45"/>
      <c r="RKG3505" s="45"/>
      <c r="RKH3505" s="45"/>
      <c r="RKI3505" s="45"/>
      <c r="RKJ3505" s="45"/>
      <c r="RKK3505" s="45"/>
      <c r="RKL3505" s="45"/>
      <c r="RKM3505" s="45"/>
      <c r="RKN3505" s="45"/>
      <c r="RKO3505" s="45"/>
      <c r="RKP3505" s="45"/>
      <c r="RKQ3505" s="45"/>
      <c r="RKR3505" s="45"/>
      <c r="RKS3505" s="45"/>
      <c r="RKT3505" s="45"/>
      <c r="RKU3505" s="45"/>
      <c r="RKV3505" s="45"/>
      <c r="RKW3505" s="45"/>
      <c r="RKX3505" s="45"/>
      <c r="RKY3505" s="45"/>
      <c r="RKZ3505" s="45"/>
      <c r="RLA3505" s="45"/>
      <c r="RLB3505" s="45"/>
      <c r="RLC3505" s="45"/>
      <c r="RLD3505" s="45"/>
      <c r="RLE3505" s="45"/>
      <c r="RLF3505" s="45"/>
      <c r="RLG3505" s="45"/>
      <c r="RLH3505" s="45"/>
      <c r="RLI3505" s="45"/>
      <c r="RLJ3505" s="45"/>
      <c r="RLK3505" s="45"/>
      <c r="RLL3505" s="45"/>
      <c r="RLM3505" s="45"/>
      <c r="RLN3505" s="45"/>
      <c r="RLO3505" s="45"/>
      <c r="RLP3505" s="45"/>
      <c r="RLQ3505" s="45"/>
      <c r="RLR3505" s="45"/>
      <c r="RLS3505" s="45"/>
      <c r="RLT3505" s="45"/>
      <c r="RLU3505" s="45"/>
      <c r="RLV3505" s="45"/>
      <c r="RLW3505" s="45"/>
      <c r="RLX3505" s="45"/>
      <c r="RLY3505" s="45"/>
      <c r="RLZ3505" s="45"/>
      <c r="RMA3505" s="45"/>
      <c r="RMB3505" s="45"/>
      <c r="RMC3505" s="45"/>
      <c r="RMD3505" s="45"/>
      <c r="RME3505" s="45"/>
      <c r="RMF3505" s="45"/>
      <c r="RMG3505" s="45"/>
      <c r="RMH3505" s="45"/>
      <c r="RMI3505" s="45"/>
      <c r="RMJ3505" s="45"/>
      <c r="RMK3505" s="45"/>
      <c r="RML3505" s="45"/>
      <c r="RMM3505" s="45"/>
      <c r="RMN3505" s="45"/>
      <c r="RMO3505" s="45"/>
      <c r="RMP3505" s="45"/>
      <c r="RMQ3505" s="45"/>
      <c r="RMR3505" s="45"/>
      <c r="RMS3505" s="45"/>
      <c r="RMT3505" s="45"/>
      <c r="RMU3505" s="45"/>
      <c r="RMV3505" s="45"/>
      <c r="RMW3505" s="45"/>
      <c r="RMX3505" s="45"/>
      <c r="RMY3505" s="45"/>
      <c r="RMZ3505" s="45"/>
      <c r="RNA3505" s="45"/>
      <c r="RNB3505" s="45"/>
      <c r="RNC3505" s="45"/>
      <c r="RND3505" s="45"/>
      <c r="RNE3505" s="45"/>
      <c r="RNF3505" s="45"/>
      <c r="RNG3505" s="45"/>
      <c r="RNH3505" s="45"/>
      <c r="RNI3505" s="45"/>
      <c r="RNJ3505" s="45"/>
      <c r="RNK3505" s="45"/>
      <c r="RNL3505" s="45"/>
      <c r="RNM3505" s="45"/>
      <c r="RNN3505" s="45"/>
      <c r="RNO3505" s="45"/>
      <c r="RNP3505" s="45"/>
      <c r="RNQ3505" s="45"/>
      <c r="RNR3505" s="45"/>
      <c r="RNS3505" s="45"/>
      <c r="RNT3505" s="45"/>
      <c r="RNU3505" s="45"/>
      <c r="RNV3505" s="45"/>
      <c r="RNW3505" s="45"/>
      <c r="RNX3505" s="45"/>
      <c r="RNY3505" s="45"/>
      <c r="RNZ3505" s="45"/>
      <c r="ROA3505" s="45"/>
      <c r="ROB3505" s="45"/>
      <c r="ROC3505" s="45"/>
      <c r="ROD3505" s="45"/>
      <c r="ROE3505" s="45"/>
      <c r="ROF3505" s="45"/>
      <c r="ROG3505" s="45"/>
      <c r="ROH3505" s="45"/>
      <c r="ROI3505" s="45"/>
      <c r="ROJ3505" s="45"/>
      <c r="ROK3505" s="45"/>
      <c r="ROL3505" s="45"/>
      <c r="ROM3505" s="45"/>
      <c r="RON3505" s="45"/>
      <c r="ROO3505" s="45"/>
      <c r="ROP3505" s="45"/>
      <c r="ROQ3505" s="45"/>
      <c r="ROR3505" s="45"/>
      <c r="ROS3505" s="45"/>
      <c r="ROT3505" s="45"/>
      <c r="ROU3505" s="45"/>
      <c r="ROV3505" s="45"/>
      <c r="ROW3505" s="45"/>
      <c r="ROX3505" s="45"/>
      <c r="ROY3505" s="45"/>
      <c r="ROZ3505" s="45"/>
      <c r="RPA3505" s="45"/>
      <c r="RPB3505" s="45"/>
      <c r="RPC3505" s="45"/>
      <c r="RPD3505" s="45"/>
      <c r="RPE3505" s="45"/>
      <c r="RPF3505" s="45"/>
      <c r="RPG3505" s="45"/>
      <c r="RPH3505" s="45"/>
      <c r="RPI3505" s="45"/>
      <c r="RPJ3505" s="45"/>
      <c r="RPK3505" s="45"/>
      <c r="RPL3505" s="45"/>
      <c r="RPM3505" s="45"/>
      <c r="RPN3505" s="45"/>
      <c r="RPO3505" s="45"/>
      <c r="RPP3505" s="45"/>
      <c r="RPQ3505" s="45"/>
      <c r="RPR3505" s="45"/>
      <c r="RPS3505" s="45"/>
      <c r="RPT3505" s="45"/>
      <c r="RPU3505" s="45"/>
      <c r="RPV3505" s="45"/>
      <c r="RPW3505" s="45"/>
      <c r="RPX3505" s="45"/>
      <c r="RPY3505" s="45"/>
      <c r="RPZ3505" s="45"/>
      <c r="RQA3505" s="45"/>
      <c r="RQB3505" s="45"/>
      <c r="RQC3505" s="45"/>
      <c r="RQD3505" s="45"/>
      <c r="RQE3505" s="45"/>
      <c r="RQF3505" s="45"/>
      <c r="RQG3505" s="45"/>
      <c r="RQH3505" s="45"/>
      <c r="RQI3505" s="45"/>
      <c r="RQJ3505" s="45"/>
      <c r="RQK3505" s="45"/>
      <c r="RQL3505" s="45"/>
      <c r="RQM3505" s="45"/>
      <c r="RQN3505" s="45"/>
      <c r="RQO3505" s="45"/>
      <c r="RQP3505" s="45"/>
      <c r="RQQ3505" s="45"/>
      <c r="RQR3505" s="45"/>
      <c r="RQS3505" s="45"/>
      <c r="RQT3505" s="45"/>
      <c r="RQU3505" s="45"/>
      <c r="RQV3505" s="45"/>
      <c r="RQW3505" s="45"/>
      <c r="RQX3505" s="45"/>
      <c r="RQY3505" s="45"/>
      <c r="RQZ3505" s="45"/>
      <c r="RRA3505" s="45"/>
      <c r="RRB3505" s="45"/>
      <c r="RRC3505" s="45"/>
      <c r="RRD3505" s="45"/>
      <c r="RRE3505" s="45"/>
      <c r="RRF3505" s="45"/>
      <c r="RRG3505" s="45"/>
      <c r="RRH3505" s="45"/>
      <c r="RRI3505" s="45"/>
      <c r="RRJ3505" s="45"/>
      <c r="RRK3505" s="45"/>
      <c r="RRL3505" s="45"/>
      <c r="RRM3505" s="45"/>
      <c r="RRN3505" s="45"/>
      <c r="RRO3505" s="45"/>
      <c r="RRP3505" s="45"/>
      <c r="RRQ3505" s="45"/>
      <c r="RRR3505" s="45"/>
      <c r="RRS3505" s="45"/>
      <c r="RRT3505" s="45"/>
      <c r="RRU3505" s="45"/>
      <c r="RRV3505" s="45"/>
      <c r="RRW3505" s="45"/>
      <c r="RRX3505" s="45"/>
      <c r="RRY3505" s="45"/>
      <c r="RRZ3505" s="45"/>
      <c r="RSA3505" s="45"/>
      <c r="RSB3505" s="45"/>
      <c r="RSC3505" s="45"/>
      <c r="RSD3505" s="45"/>
      <c r="RSE3505" s="45"/>
      <c r="RSF3505" s="45"/>
      <c r="RSG3505" s="45"/>
      <c r="RSH3505" s="45"/>
      <c r="RSI3505" s="45"/>
      <c r="RSJ3505" s="45"/>
      <c r="RSK3505" s="45"/>
      <c r="RSL3505" s="45"/>
      <c r="RSM3505" s="45"/>
      <c r="RSN3505" s="45"/>
      <c r="RSO3505" s="45"/>
      <c r="RSP3505" s="45"/>
      <c r="RSQ3505" s="45"/>
      <c r="RSR3505" s="45"/>
      <c r="RSS3505" s="45"/>
      <c r="RST3505" s="45"/>
      <c r="RSU3505" s="45"/>
      <c r="RSV3505" s="45"/>
      <c r="RSW3505" s="45"/>
      <c r="RSX3505" s="45"/>
      <c r="RSY3505" s="45"/>
      <c r="RSZ3505" s="45"/>
      <c r="RTA3505" s="45"/>
      <c r="RTB3505" s="45"/>
      <c r="RTC3505" s="45"/>
      <c r="RTD3505" s="45"/>
      <c r="RTE3505" s="45"/>
      <c r="RTF3505" s="45"/>
      <c r="RTG3505" s="45"/>
      <c r="RTH3505" s="45"/>
      <c r="RTI3505" s="45"/>
      <c r="RTJ3505" s="45"/>
      <c r="RTK3505" s="45"/>
      <c r="RTL3505" s="45"/>
      <c r="RTM3505" s="45"/>
      <c r="RTN3505" s="45"/>
      <c r="RTO3505" s="45"/>
      <c r="RTP3505" s="45"/>
      <c r="RTQ3505" s="45"/>
      <c r="RTR3505" s="45"/>
      <c r="RTS3505" s="45"/>
      <c r="RTT3505" s="45"/>
      <c r="RTU3505" s="45"/>
      <c r="RTV3505" s="45"/>
      <c r="RTW3505" s="45"/>
      <c r="RTX3505" s="45"/>
      <c r="RTY3505" s="45"/>
      <c r="RTZ3505" s="45"/>
      <c r="RUA3505" s="45"/>
      <c r="RUB3505" s="45"/>
      <c r="RUC3505" s="45"/>
      <c r="RUD3505" s="45"/>
      <c r="RUE3505" s="45"/>
      <c r="RUF3505" s="45"/>
      <c r="RUG3505" s="45"/>
      <c r="RUH3505" s="45"/>
      <c r="RUI3505" s="45"/>
      <c r="RUJ3505" s="45"/>
      <c r="RUK3505" s="45"/>
      <c r="RUL3505" s="45"/>
      <c r="RUM3505" s="45"/>
      <c r="RUN3505" s="45"/>
      <c r="RUO3505" s="45"/>
      <c r="RUP3505" s="45"/>
      <c r="RUQ3505" s="45"/>
      <c r="RUR3505" s="45"/>
      <c r="RUS3505" s="45"/>
      <c r="RUT3505" s="45"/>
      <c r="RUU3505" s="45"/>
      <c r="RUV3505" s="45"/>
      <c r="RUW3505" s="45"/>
      <c r="RUX3505" s="45"/>
      <c r="RUY3505" s="45"/>
      <c r="RUZ3505" s="45"/>
      <c r="RVA3505" s="45"/>
      <c r="RVB3505" s="45"/>
      <c r="RVC3505" s="45"/>
      <c r="RVD3505" s="45"/>
      <c r="RVE3505" s="45"/>
      <c r="RVF3505" s="45"/>
      <c r="RVG3505" s="45"/>
      <c r="RVH3505" s="45"/>
      <c r="RVI3505" s="45"/>
      <c r="RVJ3505" s="45"/>
      <c r="RVK3505" s="45"/>
      <c r="RVL3505" s="45"/>
      <c r="RVM3505" s="45"/>
      <c r="RVN3505" s="45"/>
      <c r="RVO3505" s="45"/>
      <c r="RVP3505" s="45"/>
      <c r="RVQ3505" s="45"/>
      <c r="RVR3505" s="45"/>
      <c r="RVS3505" s="45"/>
      <c r="RVT3505" s="45"/>
      <c r="RVU3505" s="45"/>
      <c r="RVV3505" s="45"/>
      <c r="RVW3505" s="45"/>
      <c r="RVX3505" s="45"/>
      <c r="RVY3505" s="45"/>
      <c r="RVZ3505" s="45"/>
      <c r="RWA3505" s="45"/>
      <c r="RWB3505" s="45"/>
      <c r="RWC3505" s="45"/>
      <c r="RWD3505" s="45"/>
      <c r="RWE3505" s="45"/>
      <c r="RWF3505" s="45"/>
      <c r="RWG3505" s="45"/>
      <c r="RWH3505" s="45"/>
      <c r="RWI3505" s="45"/>
      <c r="RWJ3505" s="45"/>
      <c r="RWK3505" s="45"/>
      <c r="RWL3505" s="45"/>
      <c r="RWM3505" s="45"/>
      <c r="RWN3505" s="45"/>
      <c r="RWO3505" s="45"/>
      <c r="RWP3505" s="45"/>
      <c r="RWQ3505" s="45"/>
      <c r="RWR3505" s="45"/>
      <c r="RWS3505" s="45"/>
      <c r="RWT3505" s="45"/>
      <c r="RWU3505" s="45"/>
      <c r="RWV3505" s="45"/>
      <c r="RWW3505" s="45"/>
      <c r="RWX3505" s="45"/>
      <c r="RWY3505" s="45"/>
      <c r="RWZ3505" s="45"/>
      <c r="RXA3505" s="45"/>
      <c r="RXB3505" s="45"/>
      <c r="RXC3505" s="45"/>
      <c r="RXD3505" s="45"/>
      <c r="RXE3505" s="45"/>
      <c r="RXF3505" s="45"/>
      <c r="RXG3505" s="45"/>
      <c r="RXH3505" s="45"/>
      <c r="RXI3505" s="45"/>
      <c r="RXJ3505" s="45"/>
      <c r="RXK3505" s="45"/>
      <c r="RXL3505" s="45"/>
      <c r="RXM3505" s="45"/>
      <c r="RXN3505" s="45"/>
      <c r="RXO3505" s="45"/>
      <c r="RXP3505" s="45"/>
      <c r="RXQ3505" s="45"/>
      <c r="RXR3505" s="45"/>
      <c r="RXS3505" s="45"/>
      <c r="RXT3505" s="45"/>
      <c r="RXU3505" s="45"/>
      <c r="RXV3505" s="45"/>
      <c r="RXW3505" s="45"/>
      <c r="RXX3505" s="45"/>
      <c r="RXY3505" s="45"/>
      <c r="RXZ3505" s="45"/>
      <c r="RYA3505" s="45"/>
      <c r="RYB3505" s="45"/>
      <c r="RYC3505" s="45"/>
      <c r="RYD3505" s="45"/>
      <c r="RYE3505" s="45"/>
      <c r="RYF3505" s="45"/>
      <c r="RYG3505" s="45"/>
      <c r="RYH3505" s="45"/>
      <c r="RYI3505" s="45"/>
      <c r="RYJ3505" s="45"/>
      <c r="RYK3505" s="45"/>
      <c r="RYL3505" s="45"/>
      <c r="RYM3505" s="45"/>
      <c r="RYN3505" s="45"/>
      <c r="RYO3505" s="45"/>
      <c r="RYP3505" s="45"/>
      <c r="RYQ3505" s="45"/>
      <c r="RYR3505" s="45"/>
      <c r="RYS3505" s="45"/>
      <c r="RYT3505" s="45"/>
      <c r="RYU3505" s="45"/>
      <c r="RYV3505" s="45"/>
      <c r="RYW3505" s="45"/>
      <c r="RYX3505" s="45"/>
      <c r="RYY3505" s="45"/>
      <c r="RYZ3505" s="45"/>
      <c r="RZA3505" s="45"/>
      <c r="RZB3505" s="45"/>
      <c r="RZC3505" s="45"/>
      <c r="RZD3505" s="45"/>
      <c r="RZE3505" s="45"/>
      <c r="RZF3505" s="45"/>
      <c r="RZG3505" s="45"/>
      <c r="RZH3505" s="45"/>
      <c r="RZI3505" s="45"/>
      <c r="RZJ3505" s="45"/>
      <c r="RZK3505" s="45"/>
      <c r="RZL3505" s="45"/>
      <c r="RZM3505" s="45"/>
      <c r="RZN3505" s="45"/>
      <c r="RZO3505" s="45"/>
      <c r="RZP3505" s="45"/>
      <c r="RZQ3505" s="45"/>
      <c r="RZR3505" s="45"/>
      <c r="RZS3505" s="45"/>
      <c r="RZT3505" s="45"/>
      <c r="RZU3505" s="45"/>
      <c r="RZV3505" s="45"/>
      <c r="RZW3505" s="45"/>
      <c r="RZX3505" s="45"/>
      <c r="RZY3505" s="45"/>
      <c r="RZZ3505" s="45"/>
      <c r="SAA3505" s="45"/>
      <c r="SAB3505" s="45"/>
      <c r="SAC3505" s="45"/>
      <c r="SAD3505" s="45"/>
      <c r="SAE3505" s="45"/>
      <c r="SAF3505" s="45"/>
      <c r="SAG3505" s="45"/>
      <c r="SAH3505" s="45"/>
      <c r="SAI3505" s="45"/>
      <c r="SAJ3505" s="45"/>
      <c r="SAK3505" s="45"/>
      <c r="SAL3505" s="45"/>
      <c r="SAM3505" s="45"/>
      <c r="SAN3505" s="45"/>
      <c r="SAO3505" s="45"/>
      <c r="SAP3505" s="45"/>
      <c r="SAQ3505" s="45"/>
      <c r="SAR3505" s="45"/>
      <c r="SAS3505" s="45"/>
      <c r="SAT3505" s="45"/>
      <c r="SAU3505" s="45"/>
      <c r="SAV3505" s="45"/>
      <c r="SAW3505" s="45"/>
      <c r="SAX3505" s="45"/>
      <c r="SAY3505" s="45"/>
      <c r="SAZ3505" s="45"/>
      <c r="SBA3505" s="45"/>
      <c r="SBB3505" s="45"/>
      <c r="SBC3505" s="45"/>
      <c r="SBD3505" s="45"/>
      <c r="SBE3505" s="45"/>
      <c r="SBF3505" s="45"/>
      <c r="SBG3505" s="45"/>
      <c r="SBH3505" s="45"/>
      <c r="SBI3505" s="45"/>
      <c r="SBJ3505" s="45"/>
      <c r="SBK3505" s="45"/>
      <c r="SBL3505" s="45"/>
      <c r="SBM3505" s="45"/>
      <c r="SBN3505" s="45"/>
      <c r="SBO3505" s="45"/>
      <c r="SBP3505" s="45"/>
      <c r="SBQ3505" s="45"/>
      <c r="SBR3505" s="45"/>
      <c r="SBS3505" s="45"/>
      <c r="SBT3505" s="45"/>
      <c r="SBU3505" s="45"/>
      <c r="SBV3505" s="45"/>
      <c r="SBW3505" s="45"/>
      <c r="SBX3505" s="45"/>
      <c r="SBY3505" s="45"/>
      <c r="SBZ3505" s="45"/>
      <c r="SCA3505" s="45"/>
      <c r="SCB3505" s="45"/>
      <c r="SCC3505" s="45"/>
      <c r="SCD3505" s="45"/>
      <c r="SCE3505" s="45"/>
      <c r="SCF3505" s="45"/>
      <c r="SCG3505" s="45"/>
      <c r="SCH3505" s="45"/>
      <c r="SCI3505" s="45"/>
      <c r="SCJ3505" s="45"/>
      <c r="SCK3505" s="45"/>
      <c r="SCL3505" s="45"/>
      <c r="SCM3505" s="45"/>
      <c r="SCN3505" s="45"/>
      <c r="SCO3505" s="45"/>
      <c r="SCP3505" s="45"/>
      <c r="SCQ3505" s="45"/>
      <c r="SCR3505" s="45"/>
      <c r="SCS3505" s="45"/>
      <c r="SCT3505" s="45"/>
      <c r="SCU3505" s="45"/>
      <c r="SCV3505" s="45"/>
      <c r="SCW3505" s="45"/>
      <c r="SCX3505" s="45"/>
      <c r="SCY3505" s="45"/>
      <c r="SCZ3505" s="45"/>
      <c r="SDA3505" s="45"/>
      <c r="SDB3505" s="45"/>
      <c r="SDC3505" s="45"/>
      <c r="SDD3505" s="45"/>
      <c r="SDE3505" s="45"/>
      <c r="SDF3505" s="45"/>
      <c r="SDG3505" s="45"/>
      <c r="SDH3505" s="45"/>
      <c r="SDI3505" s="45"/>
      <c r="SDJ3505" s="45"/>
      <c r="SDK3505" s="45"/>
      <c r="SDL3505" s="45"/>
      <c r="SDM3505" s="45"/>
      <c r="SDN3505" s="45"/>
      <c r="SDO3505" s="45"/>
      <c r="SDP3505" s="45"/>
      <c r="SDQ3505" s="45"/>
      <c r="SDR3505" s="45"/>
      <c r="SDS3505" s="45"/>
      <c r="SDT3505" s="45"/>
      <c r="SDU3505" s="45"/>
      <c r="SDV3505" s="45"/>
      <c r="SDW3505" s="45"/>
      <c r="SDX3505" s="45"/>
      <c r="SDY3505" s="45"/>
      <c r="SDZ3505" s="45"/>
      <c r="SEA3505" s="45"/>
      <c r="SEB3505" s="45"/>
      <c r="SEC3505" s="45"/>
      <c r="SED3505" s="45"/>
      <c r="SEE3505" s="45"/>
      <c r="SEF3505" s="45"/>
      <c r="SEG3505" s="45"/>
      <c r="SEH3505" s="45"/>
      <c r="SEI3505" s="45"/>
      <c r="SEJ3505" s="45"/>
      <c r="SEK3505" s="45"/>
      <c r="SEL3505" s="45"/>
      <c r="SEM3505" s="45"/>
      <c r="SEN3505" s="45"/>
      <c r="SEO3505" s="45"/>
      <c r="SEP3505" s="45"/>
      <c r="SEQ3505" s="45"/>
      <c r="SER3505" s="45"/>
      <c r="SES3505" s="45"/>
      <c r="SET3505" s="45"/>
      <c r="SEU3505" s="45"/>
      <c r="SEV3505" s="45"/>
      <c r="SEW3505" s="45"/>
      <c r="SEX3505" s="45"/>
      <c r="SEY3505" s="45"/>
      <c r="SEZ3505" s="45"/>
      <c r="SFA3505" s="45"/>
      <c r="SFB3505" s="45"/>
      <c r="SFC3505" s="45"/>
      <c r="SFD3505" s="45"/>
      <c r="SFE3505" s="45"/>
      <c r="SFF3505" s="45"/>
      <c r="SFG3505" s="45"/>
      <c r="SFH3505" s="45"/>
      <c r="SFI3505" s="45"/>
      <c r="SFJ3505" s="45"/>
      <c r="SFK3505" s="45"/>
      <c r="SFL3505" s="45"/>
      <c r="SFM3505" s="45"/>
      <c r="SFN3505" s="45"/>
      <c r="SFO3505" s="45"/>
      <c r="SFP3505" s="45"/>
      <c r="SFQ3505" s="45"/>
      <c r="SFR3505" s="45"/>
      <c r="SFS3505" s="45"/>
      <c r="SFT3505" s="45"/>
      <c r="SFU3505" s="45"/>
      <c r="SFV3505" s="45"/>
      <c r="SFW3505" s="45"/>
      <c r="SFX3505" s="45"/>
      <c r="SFY3505" s="45"/>
      <c r="SFZ3505" s="45"/>
      <c r="SGA3505" s="45"/>
      <c r="SGB3505" s="45"/>
      <c r="SGC3505" s="45"/>
      <c r="SGD3505" s="45"/>
      <c r="SGE3505" s="45"/>
      <c r="SGF3505" s="45"/>
      <c r="SGG3505" s="45"/>
      <c r="SGH3505" s="45"/>
      <c r="SGI3505" s="45"/>
      <c r="SGJ3505" s="45"/>
      <c r="SGK3505" s="45"/>
      <c r="SGL3505" s="45"/>
      <c r="SGM3505" s="45"/>
      <c r="SGN3505" s="45"/>
      <c r="SGO3505" s="45"/>
      <c r="SGP3505" s="45"/>
      <c r="SGQ3505" s="45"/>
      <c r="SGR3505" s="45"/>
      <c r="SGS3505" s="45"/>
      <c r="SGT3505" s="45"/>
      <c r="SGU3505" s="45"/>
      <c r="SGV3505" s="45"/>
      <c r="SGW3505" s="45"/>
      <c r="SGX3505" s="45"/>
      <c r="SGY3505" s="45"/>
      <c r="SGZ3505" s="45"/>
      <c r="SHA3505" s="45"/>
      <c r="SHB3505" s="45"/>
      <c r="SHC3505" s="45"/>
      <c r="SHD3505" s="45"/>
      <c r="SHE3505" s="45"/>
      <c r="SHF3505" s="45"/>
      <c r="SHG3505" s="45"/>
      <c r="SHH3505" s="45"/>
      <c r="SHI3505" s="45"/>
      <c r="SHJ3505" s="45"/>
      <c r="SHK3505" s="45"/>
      <c r="SHL3505" s="45"/>
      <c r="SHM3505" s="45"/>
      <c r="SHN3505" s="45"/>
      <c r="SHO3505" s="45"/>
      <c r="SHP3505" s="45"/>
      <c r="SHQ3505" s="45"/>
      <c r="SHR3505" s="45"/>
      <c r="SHS3505" s="45"/>
      <c r="SHT3505" s="45"/>
      <c r="SHU3505" s="45"/>
      <c r="SHV3505" s="45"/>
      <c r="SHW3505" s="45"/>
      <c r="SHX3505" s="45"/>
      <c r="SHY3505" s="45"/>
      <c r="SHZ3505" s="45"/>
      <c r="SIA3505" s="45"/>
      <c r="SIB3505" s="45"/>
      <c r="SIC3505" s="45"/>
      <c r="SID3505" s="45"/>
      <c r="SIE3505" s="45"/>
      <c r="SIF3505" s="45"/>
      <c r="SIG3505" s="45"/>
      <c r="SIH3505" s="45"/>
      <c r="SII3505" s="45"/>
      <c r="SIJ3505" s="45"/>
      <c r="SIK3505" s="45"/>
      <c r="SIL3505" s="45"/>
      <c r="SIM3505" s="45"/>
      <c r="SIN3505" s="45"/>
      <c r="SIO3505" s="45"/>
      <c r="SIP3505" s="45"/>
      <c r="SIQ3505" s="45"/>
      <c r="SIR3505" s="45"/>
      <c r="SIS3505" s="45"/>
      <c r="SIT3505" s="45"/>
      <c r="SIU3505" s="45"/>
      <c r="SIV3505" s="45"/>
      <c r="SIW3505" s="45"/>
      <c r="SIX3505" s="45"/>
      <c r="SIY3505" s="45"/>
      <c r="SIZ3505" s="45"/>
      <c r="SJA3505" s="45"/>
      <c r="SJB3505" s="45"/>
      <c r="SJC3505" s="45"/>
      <c r="SJD3505" s="45"/>
      <c r="SJE3505" s="45"/>
      <c r="SJF3505" s="45"/>
      <c r="SJG3505" s="45"/>
      <c r="SJH3505" s="45"/>
      <c r="SJI3505" s="45"/>
      <c r="SJJ3505" s="45"/>
      <c r="SJK3505" s="45"/>
      <c r="SJL3505" s="45"/>
      <c r="SJM3505" s="45"/>
      <c r="SJN3505" s="45"/>
      <c r="SJO3505" s="45"/>
      <c r="SJP3505" s="45"/>
      <c r="SJQ3505" s="45"/>
      <c r="SJR3505" s="45"/>
      <c r="SJS3505" s="45"/>
      <c r="SJT3505" s="45"/>
      <c r="SJU3505" s="45"/>
      <c r="SJV3505" s="45"/>
      <c r="SJW3505" s="45"/>
      <c r="SJX3505" s="45"/>
      <c r="SJY3505" s="45"/>
      <c r="SJZ3505" s="45"/>
      <c r="SKA3505" s="45"/>
      <c r="SKB3505" s="45"/>
      <c r="SKC3505" s="45"/>
      <c r="SKD3505" s="45"/>
      <c r="SKE3505" s="45"/>
      <c r="SKF3505" s="45"/>
      <c r="SKG3505" s="45"/>
      <c r="SKH3505" s="45"/>
      <c r="SKI3505" s="45"/>
      <c r="SKJ3505" s="45"/>
      <c r="SKK3505" s="45"/>
      <c r="SKL3505" s="45"/>
      <c r="SKM3505" s="45"/>
      <c r="SKN3505" s="45"/>
      <c r="SKO3505" s="45"/>
      <c r="SKP3505" s="45"/>
      <c r="SKQ3505" s="45"/>
      <c r="SKR3505" s="45"/>
      <c r="SKS3505" s="45"/>
      <c r="SKT3505" s="45"/>
      <c r="SKU3505" s="45"/>
      <c r="SKV3505" s="45"/>
      <c r="SKW3505" s="45"/>
      <c r="SKX3505" s="45"/>
      <c r="SKY3505" s="45"/>
      <c r="SKZ3505" s="45"/>
      <c r="SLA3505" s="45"/>
      <c r="SLB3505" s="45"/>
      <c r="SLC3505" s="45"/>
      <c r="SLD3505" s="45"/>
      <c r="SLE3505" s="45"/>
      <c r="SLF3505" s="45"/>
      <c r="SLG3505" s="45"/>
      <c r="SLH3505" s="45"/>
      <c r="SLI3505" s="45"/>
      <c r="SLJ3505" s="45"/>
      <c r="SLK3505" s="45"/>
      <c r="SLL3505" s="45"/>
      <c r="SLM3505" s="45"/>
      <c r="SLN3505" s="45"/>
      <c r="SLO3505" s="45"/>
      <c r="SLP3505" s="45"/>
      <c r="SLQ3505" s="45"/>
      <c r="SLR3505" s="45"/>
      <c r="SLS3505" s="45"/>
      <c r="SLT3505" s="45"/>
      <c r="SLU3505" s="45"/>
      <c r="SLV3505" s="45"/>
      <c r="SLW3505" s="45"/>
      <c r="SLX3505" s="45"/>
      <c r="SLY3505" s="45"/>
      <c r="SLZ3505" s="45"/>
      <c r="SMA3505" s="45"/>
      <c r="SMB3505" s="45"/>
      <c r="SMC3505" s="45"/>
      <c r="SMD3505" s="45"/>
      <c r="SME3505" s="45"/>
      <c r="SMF3505" s="45"/>
      <c r="SMG3505" s="45"/>
      <c r="SMH3505" s="45"/>
      <c r="SMI3505" s="45"/>
      <c r="SMJ3505" s="45"/>
      <c r="SMK3505" s="45"/>
      <c r="SML3505" s="45"/>
      <c r="SMM3505" s="45"/>
      <c r="SMN3505" s="45"/>
      <c r="SMO3505" s="45"/>
      <c r="SMP3505" s="45"/>
      <c r="SMQ3505" s="45"/>
      <c r="SMR3505" s="45"/>
      <c r="SMS3505" s="45"/>
      <c r="SMT3505" s="45"/>
      <c r="SMU3505" s="45"/>
      <c r="SMV3505" s="45"/>
      <c r="SMW3505" s="45"/>
      <c r="SMX3505" s="45"/>
      <c r="SMY3505" s="45"/>
      <c r="SMZ3505" s="45"/>
      <c r="SNA3505" s="45"/>
      <c r="SNB3505" s="45"/>
      <c r="SNC3505" s="45"/>
      <c r="SND3505" s="45"/>
      <c r="SNE3505" s="45"/>
      <c r="SNF3505" s="45"/>
      <c r="SNG3505" s="45"/>
      <c r="SNH3505" s="45"/>
      <c r="SNI3505" s="45"/>
      <c r="SNJ3505" s="45"/>
      <c r="SNK3505" s="45"/>
      <c r="SNL3505" s="45"/>
      <c r="SNM3505" s="45"/>
      <c r="SNN3505" s="45"/>
      <c r="SNO3505" s="45"/>
      <c r="SNP3505" s="45"/>
      <c r="SNQ3505" s="45"/>
      <c r="SNR3505" s="45"/>
      <c r="SNS3505" s="45"/>
      <c r="SNT3505" s="45"/>
      <c r="SNU3505" s="45"/>
      <c r="SNV3505" s="45"/>
      <c r="SNW3505" s="45"/>
      <c r="SNX3505" s="45"/>
      <c r="SNY3505" s="45"/>
      <c r="SNZ3505" s="45"/>
      <c r="SOA3505" s="45"/>
      <c r="SOB3505" s="45"/>
      <c r="SOC3505" s="45"/>
      <c r="SOD3505" s="45"/>
      <c r="SOE3505" s="45"/>
      <c r="SOF3505" s="45"/>
      <c r="SOG3505" s="45"/>
      <c r="SOH3505" s="45"/>
      <c r="SOI3505" s="45"/>
      <c r="SOJ3505" s="45"/>
      <c r="SOK3505" s="45"/>
      <c r="SOL3505" s="45"/>
      <c r="SOM3505" s="45"/>
      <c r="SON3505" s="45"/>
      <c r="SOO3505" s="45"/>
      <c r="SOP3505" s="45"/>
      <c r="SOQ3505" s="45"/>
      <c r="SOR3505" s="45"/>
      <c r="SOS3505" s="45"/>
      <c r="SOT3505" s="45"/>
      <c r="SOU3505" s="45"/>
      <c r="SOV3505" s="45"/>
      <c r="SOW3505" s="45"/>
      <c r="SOX3505" s="45"/>
      <c r="SOY3505" s="45"/>
      <c r="SOZ3505" s="45"/>
      <c r="SPA3505" s="45"/>
      <c r="SPB3505" s="45"/>
      <c r="SPC3505" s="45"/>
      <c r="SPD3505" s="45"/>
      <c r="SPE3505" s="45"/>
      <c r="SPF3505" s="45"/>
      <c r="SPG3505" s="45"/>
      <c r="SPH3505" s="45"/>
      <c r="SPI3505" s="45"/>
      <c r="SPJ3505" s="45"/>
      <c r="SPK3505" s="45"/>
      <c r="SPL3505" s="45"/>
      <c r="SPM3505" s="45"/>
      <c r="SPN3505" s="45"/>
      <c r="SPO3505" s="45"/>
      <c r="SPP3505" s="45"/>
      <c r="SPQ3505" s="45"/>
      <c r="SPR3505" s="45"/>
      <c r="SPS3505" s="45"/>
      <c r="SPT3505" s="45"/>
      <c r="SPU3505" s="45"/>
      <c r="SPV3505" s="45"/>
      <c r="SPW3505" s="45"/>
      <c r="SPX3505" s="45"/>
      <c r="SPY3505" s="45"/>
      <c r="SPZ3505" s="45"/>
      <c r="SQA3505" s="45"/>
      <c r="SQB3505" s="45"/>
      <c r="SQC3505" s="45"/>
      <c r="SQD3505" s="45"/>
      <c r="SQE3505" s="45"/>
      <c r="SQF3505" s="45"/>
      <c r="SQG3505" s="45"/>
      <c r="SQH3505" s="45"/>
      <c r="SQI3505" s="45"/>
      <c r="SQJ3505" s="45"/>
      <c r="SQK3505" s="45"/>
      <c r="SQL3505" s="45"/>
      <c r="SQM3505" s="45"/>
      <c r="SQN3505" s="45"/>
      <c r="SQO3505" s="45"/>
      <c r="SQP3505" s="45"/>
      <c r="SQQ3505" s="45"/>
      <c r="SQR3505" s="45"/>
      <c r="SQS3505" s="45"/>
      <c r="SQT3505" s="45"/>
      <c r="SQU3505" s="45"/>
      <c r="SQV3505" s="45"/>
      <c r="SQW3505" s="45"/>
      <c r="SQX3505" s="45"/>
      <c r="SQY3505" s="45"/>
      <c r="SQZ3505" s="45"/>
      <c r="SRA3505" s="45"/>
      <c r="SRB3505" s="45"/>
      <c r="SRC3505" s="45"/>
      <c r="SRD3505" s="45"/>
      <c r="SRE3505" s="45"/>
      <c r="SRF3505" s="45"/>
      <c r="SRG3505" s="45"/>
      <c r="SRH3505" s="45"/>
      <c r="SRI3505" s="45"/>
      <c r="SRJ3505" s="45"/>
      <c r="SRK3505" s="45"/>
      <c r="SRL3505" s="45"/>
      <c r="SRM3505" s="45"/>
      <c r="SRN3505" s="45"/>
      <c r="SRO3505" s="45"/>
      <c r="SRP3505" s="45"/>
      <c r="SRQ3505" s="45"/>
      <c r="SRR3505" s="45"/>
      <c r="SRS3505" s="45"/>
      <c r="SRT3505" s="45"/>
      <c r="SRU3505" s="45"/>
      <c r="SRV3505" s="45"/>
      <c r="SRW3505" s="45"/>
      <c r="SRX3505" s="45"/>
      <c r="SRY3505" s="45"/>
      <c r="SRZ3505" s="45"/>
      <c r="SSA3505" s="45"/>
      <c r="SSB3505" s="45"/>
      <c r="SSC3505" s="45"/>
      <c r="SSD3505" s="45"/>
      <c r="SSE3505" s="45"/>
      <c r="SSF3505" s="45"/>
      <c r="SSG3505" s="45"/>
      <c r="SSH3505" s="45"/>
      <c r="SSI3505" s="45"/>
      <c r="SSJ3505" s="45"/>
      <c r="SSK3505" s="45"/>
      <c r="SSL3505" s="45"/>
      <c r="SSM3505" s="45"/>
      <c r="SSN3505" s="45"/>
      <c r="SSO3505" s="45"/>
      <c r="SSP3505" s="45"/>
      <c r="SSQ3505" s="45"/>
      <c r="SSR3505" s="45"/>
      <c r="SSS3505" s="45"/>
      <c r="SST3505" s="45"/>
      <c r="SSU3505" s="45"/>
      <c r="SSV3505" s="45"/>
      <c r="SSW3505" s="45"/>
      <c r="SSX3505" s="45"/>
      <c r="SSY3505" s="45"/>
      <c r="SSZ3505" s="45"/>
      <c r="STA3505" s="45"/>
      <c r="STB3505" s="45"/>
      <c r="STC3505" s="45"/>
      <c r="STD3505" s="45"/>
      <c r="STE3505" s="45"/>
      <c r="STF3505" s="45"/>
      <c r="STG3505" s="45"/>
      <c r="STH3505" s="45"/>
      <c r="STI3505" s="45"/>
      <c r="STJ3505" s="45"/>
      <c r="STK3505" s="45"/>
      <c r="STL3505" s="45"/>
      <c r="STM3505" s="45"/>
      <c r="STN3505" s="45"/>
      <c r="STO3505" s="45"/>
      <c r="STP3505" s="45"/>
      <c r="STQ3505" s="45"/>
      <c r="STR3505" s="45"/>
      <c r="STS3505" s="45"/>
      <c r="STT3505" s="45"/>
      <c r="STU3505" s="45"/>
      <c r="STV3505" s="45"/>
      <c r="STW3505" s="45"/>
      <c r="STX3505" s="45"/>
      <c r="STY3505" s="45"/>
      <c r="STZ3505" s="45"/>
      <c r="SUA3505" s="45"/>
      <c r="SUB3505" s="45"/>
      <c r="SUC3505" s="45"/>
      <c r="SUD3505" s="45"/>
      <c r="SUE3505" s="45"/>
      <c r="SUF3505" s="45"/>
      <c r="SUG3505" s="45"/>
      <c r="SUH3505" s="45"/>
      <c r="SUI3505" s="45"/>
      <c r="SUJ3505" s="45"/>
      <c r="SUK3505" s="45"/>
      <c r="SUL3505" s="45"/>
      <c r="SUM3505" s="45"/>
      <c r="SUN3505" s="45"/>
      <c r="SUO3505" s="45"/>
      <c r="SUP3505" s="45"/>
      <c r="SUQ3505" s="45"/>
      <c r="SUR3505" s="45"/>
      <c r="SUS3505" s="45"/>
      <c r="SUT3505" s="45"/>
      <c r="SUU3505" s="45"/>
      <c r="SUV3505" s="45"/>
      <c r="SUW3505" s="45"/>
      <c r="SUX3505" s="45"/>
      <c r="SUY3505" s="45"/>
      <c r="SUZ3505" s="45"/>
      <c r="SVA3505" s="45"/>
      <c r="SVB3505" s="45"/>
      <c r="SVC3505" s="45"/>
      <c r="SVD3505" s="45"/>
      <c r="SVE3505" s="45"/>
      <c r="SVF3505" s="45"/>
      <c r="SVG3505" s="45"/>
      <c r="SVH3505" s="45"/>
      <c r="SVI3505" s="45"/>
      <c r="SVJ3505" s="45"/>
      <c r="SVK3505" s="45"/>
      <c r="SVL3505" s="45"/>
      <c r="SVM3505" s="45"/>
      <c r="SVN3505" s="45"/>
      <c r="SVO3505" s="45"/>
      <c r="SVP3505" s="45"/>
      <c r="SVQ3505" s="45"/>
      <c r="SVR3505" s="45"/>
      <c r="SVS3505" s="45"/>
      <c r="SVT3505" s="45"/>
      <c r="SVU3505" s="45"/>
      <c r="SVV3505" s="45"/>
      <c r="SVW3505" s="45"/>
      <c r="SVX3505" s="45"/>
      <c r="SVY3505" s="45"/>
      <c r="SVZ3505" s="45"/>
      <c r="SWA3505" s="45"/>
      <c r="SWB3505" s="45"/>
      <c r="SWC3505" s="45"/>
      <c r="SWD3505" s="45"/>
      <c r="SWE3505" s="45"/>
      <c r="SWF3505" s="45"/>
      <c r="SWG3505" s="45"/>
      <c r="SWH3505" s="45"/>
      <c r="SWI3505" s="45"/>
      <c r="SWJ3505" s="45"/>
      <c r="SWK3505" s="45"/>
      <c r="SWL3505" s="45"/>
      <c r="SWM3505" s="45"/>
      <c r="SWN3505" s="45"/>
      <c r="SWO3505" s="45"/>
      <c r="SWP3505" s="45"/>
      <c r="SWQ3505" s="45"/>
      <c r="SWR3505" s="45"/>
      <c r="SWS3505" s="45"/>
      <c r="SWT3505" s="45"/>
      <c r="SWU3505" s="45"/>
      <c r="SWV3505" s="45"/>
      <c r="SWW3505" s="45"/>
      <c r="SWX3505" s="45"/>
      <c r="SWY3505" s="45"/>
      <c r="SWZ3505" s="45"/>
      <c r="SXA3505" s="45"/>
      <c r="SXB3505" s="45"/>
      <c r="SXC3505" s="45"/>
      <c r="SXD3505" s="45"/>
      <c r="SXE3505" s="45"/>
      <c r="SXF3505" s="45"/>
      <c r="SXG3505" s="45"/>
      <c r="SXH3505" s="45"/>
      <c r="SXI3505" s="45"/>
      <c r="SXJ3505" s="45"/>
      <c r="SXK3505" s="45"/>
      <c r="SXL3505" s="45"/>
      <c r="SXM3505" s="45"/>
      <c r="SXN3505" s="45"/>
      <c r="SXO3505" s="45"/>
      <c r="SXP3505" s="45"/>
      <c r="SXQ3505" s="45"/>
      <c r="SXR3505" s="45"/>
      <c r="SXS3505" s="45"/>
      <c r="SXT3505" s="45"/>
      <c r="SXU3505" s="45"/>
      <c r="SXV3505" s="45"/>
      <c r="SXW3505" s="45"/>
      <c r="SXX3505" s="45"/>
      <c r="SXY3505" s="45"/>
      <c r="SXZ3505" s="45"/>
      <c r="SYA3505" s="45"/>
      <c r="SYB3505" s="45"/>
      <c r="SYC3505" s="45"/>
      <c r="SYD3505" s="45"/>
      <c r="SYE3505" s="45"/>
      <c r="SYF3505" s="45"/>
      <c r="SYG3505" s="45"/>
      <c r="SYH3505" s="45"/>
      <c r="SYI3505" s="45"/>
      <c r="SYJ3505" s="45"/>
      <c r="SYK3505" s="45"/>
      <c r="SYL3505" s="45"/>
      <c r="SYM3505" s="45"/>
      <c r="SYN3505" s="45"/>
      <c r="SYO3505" s="45"/>
      <c r="SYP3505" s="45"/>
      <c r="SYQ3505" s="45"/>
      <c r="SYR3505" s="45"/>
      <c r="SYS3505" s="45"/>
      <c r="SYT3505" s="45"/>
      <c r="SYU3505" s="45"/>
      <c r="SYV3505" s="45"/>
      <c r="SYW3505" s="45"/>
      <c r="SYX3505" s="45"/>
      <c r="SYY3505" s="45"/>
      <c r="SYZ3505" s="45"/>
      <c r="SZA3505" s="45"/>
      <c r="SZB3505" s="45"/>
      <c r="SZC3505" s="45"/>
      <c r="SZD3505" s="45"/>
      <c r="SZE3505" s="45"/>
      <c r="SZF3505" s="45"/>
      <c r="SZG3505" s="45"/>
      <c r="SZH3505" s="45"/>
      <c r="SZI3505" s="45"/>
      <c r="SZJ3505" s="45"/>
      <c r="SZK3505" s="45"/>
      <c r="SZL3505" s="45"/>
      <c r="SZM3505" s="45"/>
      <c r="SZN3505" s="45"/>
      <c r="SZO3505" s="45"/>
      <c r="SZP3505" s="45"/>
      <c r="SZQ3505" s="45"/>
      <c r="SZR3505" s="45"/>
      <c r="SZS3505" s="45"/>
      <c r="SZT3505" s="45"/>
      <c r="SZU3505" s="45"/>
      <c r="SZV3505" s="45"/>
      <c r="SZW3505" s="45"/>
      <c r="SZX3505" s="45"/>
      <c r="SZY3505" s="45"/>
      <c r="SZZ3505" s="45"/>
      <c r="TAA3505" s="45"/>
      <c r="TAB3505" s="45"/>
      <c r="TAC3505" s="45"/>
      <c r="TAD3505" s="45"/>
      <c r="TAE3505" s="45"/>
      <c r="TAF3505" s="45"/>
      <c r="TAG3505" s="45"/>
      <c r="TAH3505" s="45"/>
      <c r="TAI3505" s="45"/>
      <c r="TAJ3505" s="45"/>
      <c r="TAK3505" s="45"/>
      <c r="TAL3505" s="45"/>
      <c r="TAM3505" s="45"/>
      <c r="TAN3505" s="45"/>
      <c r="TAO3505" s="45"/>
      <c r="TAP3505" s="45"/>
      <c r="TAQ3505" s="45"/>
      <c r="TAR3505" s="45"/>
      <c r="TAS3505" s="45"/>
      <c r="TAT3505" s="45"/>
      <c r="TAU3505" s="45"/>
      <c r="TAV3505" s="45"/>
      <c r="TAW3505" s="45"/>
      <c r="TAX3505" s="45"/>
      <c r="TAY3505" s="45"/>
      <c r="TAZ3505" s="45"/>
      <c r="TBA3505" s="45"/>
      <c r="TBB3505" s="45"/>
      <c r="TBC3505" s="45"/>
      <c r="TBD3505" s="45"/>
      <c r="TBE3505" s="45"/>
      <c r="TBF3505" s="45"/>
      <c r="TBG3505" s="45"/>
      <c r="TBH3505" s="45"/>
      <c r="TBI3505" s="45"/>
      <c r="TBJ3505" s="45"/>
      <c r="TBK3505" s="45"/>
      <c r="TBL3505" s="45"/>
      <c r="TBM3505" s="45"/>
      <c r="TBN3505" s="45"/>
      <c r="TBO3505" s="45"/>
      <c r="TBP3505" s="45"/>
      <c r="TBQ3505" s="45"/>
      <c r="TBR3505" s="45"/>
      <c r="TBS3505" s="45"/>
      <c r="TBT3505" s="45"/>
      <c r="TBU3505" s="45"/>
      <c r="TBV3505" s="45"/>
      <c r="TBW3505" s="45"/>
      <c r="TBX3505" s="45"/>
      <c r="TBY3505" s="45"/>
      <c r="TBZ3505" s="45"/>
      <c r="TCA3505" s="45"/>
      <c r="TCB3505" s="45"/>
      <c r="TCC3505" s="45"/>
      <c r="TCD3505" s="45"/>
      <c r="TCE3505" s="45"/>
      <c r="TCF3505" s="45"/>
      <c r="TCG3505" s="45"/>
      <c r="TCH3505" s="45"/>
      <c r="TCI3505" s="45"/>
      <c r="TCJ3505" s="45"/>
      <c r="TCK3505" s="45"/>
      <c r="TCL3505" s="45"/>
      <c r="TCM3505" s="45"/>
      <c r="TCN3505" s="45"/>
      <c r="TCO3505" s="45"/>
      <c r="TCP3505" s="45"/>
      <c r="TCQ3505" s="45"/>
      <c r="TCR3505" s="45"/>
      <c r="TCS3505" s="45"/>
      <c r="TCT3505" s="45"/>
      <c r="TCU3505" s="45"/>
      <c r="TCV3505" s="45"/>
      <c r="TCW3505" s="45"/>
      <c r="TCX3505" s="45"/>
      <c r="TCY3505" s="45"/>
      <c r="TCZ3505" s="45"/>
      <c r="TDA3505" s="45"/>
      <c r="TDB3505" s="45"/>
      <c r="TDC3505" s="45"/>
      <c r="TDD3505" s="45"/>
      <c r="TDE3505" s="45"/>
      <c r="TDF3505" s="45"/>
      <c r="TDG3505" s="45"/>
      <c r="TDH3505" s="45"/>
      <c r="TDI3505" s="45"/>
      <c r="TDJ3505" s="45"/>
      <c r="TDK3505" s="45"/>
      <c r="TDL3505" s="45"/>
      <c r="TDM3505" s="45"/>
      <c r="TDN3505" s="45"/>
      <c r="TDO3505" s="45"/>
      <c r="TDP3505" s="45"/>
      <c r="TDQ3505" s="45"/>
      <c r="TDR3505" s="45"/>
      <c r="TDS3505" s="45"/>
      <c r="TDT3505" s="45"/>
      <c r="TDU3505" s="45"/>
      <c r="TDV3505" s="45"/>
      <c r="TDW3505" s="45"/>
      <c r="TDX3505" s="45"/>
      <c r="TDY3505" s="45"/>
      <c r="TDZ3505" s="45"/>
      <c r="TEA3505" s="45"/>
      <c r="TEB3505" s="45"/>
      <c r="TEC3505" s="45"/>
      <c r="TED3505" s="45"/>
      <c r="TEE3505" s="45"/>
      <c r="TEF3505" s="45"/>
      <c r="TEG3505" s="45"/>
      <c r="TEH3505" s="45"/>
      <c r="TEI3505" s="45"/>
      <c r="TEJ3505" s="45"/>
      <c r="TEK3505" s="45"/>
      <c r="TEL3505" s="45"/>
      <c r="TEM3505" s="45"/>
      <c r="TEN3505" s="45"/>
      <c r="TEO3505" s="45"/>
      <c r="TEP3505" s="45"/>
      <c r="TEQ3505" s="45"/>
      <c r="TER3505" s="45"/>
      <c r="TES3505" s="45"/>
      <c r="TET3505" s="45"/>
      <c r="TEU3505" s="45"/>
      <c r="TEV3505" s="45"/>
      <c r="TEW3505" s="45"/>
      <c r="TEX3505" s="45"/>
      <c r="TEY3505" s="45"/>
      <c r="TEZ3505" s="45"/>
      <c r="TFA3505" s="45"/>
      <c r="TFB3505" s="45"/>
      <c r="TFC3505" s="45"/>
      <c r="TFD3505" s="45"/>
      <c r="TFE3505" s="45"/>
      <c r="TFF3505" s="45"/>
      <c r="TFG3505" s="45"/>
      <c r="TFH3505" s="45"/>
      <c r="TFI3505" s="45"/>
      <c r="TFJ3505" s="45"/>
      <c r="TFK3505" s="45"/>
      <c r="TFL3505" s="45"/>
      <c r="TFM3505" s="45"/>
      <c r="TFN3505" s="45"/>
      <c r="TFO3505" s="45"/>
      <c r="TFP3505" s="45"/>
      <c r="TFQ3505" s="45"/>
      <c r="TFR3505" s="45"/>
      <c r="TFS3505" s="45"/>
      <c r="TFT3505" s="45"/>
      <c r="TFU3505" s="45"/>
      <c r="TFV3505" s="45"/>
      <c r="TFW3505" s="45"/>
      <c r="TFX3505" s="45"/>
      <c r="TFY3505" s="45"/>
      <c r="TFZ3505" s="45"/>
      <c r="TGA3505" s="45"/>
      <c r="TGB3505" s="45"/>
      <c r="TGC3505" s="45"/>
      <c r="TGD3505" s="45"/>
      <c r="TGE3505" s="45"/>
      <c r="TGF3505" s="45"/>
      <c r="TGG3505" s="45"/>
      <c r="TGH3505" s="45"/>
      <c r="TGI3505" s="45"/>
      <c r="TGJ3505" s="45"/>
      <c r="TGK3505" s="45"/>
      <c r="TGL3505" s="45"/>
      <c r="TGM3505" s="45"/>
      <c r="TGN3505" s="45"/>
      <c r="TGO3505" s="45"/>
      <c r="TGP3505" s="45"/>
      <c r="TGQ3505" s="45"/>
      <c r="TGR3505" s="45"/>
      <c r="TGS3505" s="45"/>
      <c r="TGT3505" s="45"/>
      <c r="TGU3505" s="45"/>
      <c r="TGV3505" s="45"/>
      <c r="TGW3505" s="45"/>
      <c r="TGX3505" s="45"/>
      <c r="TGY3505" s="45"/>
      <c r="TGZ3505" s="45"/>
      <c r="THA3505" s="45"/>
      <c r="THB3505" s="45"/>
      <c r="THC3505" s="45"/>
      <c r="THD3505" s="45"/>
      <c r="THE3505" s="45"/>
      <c r="THF3505" s="45"/>
      <c r="THG3505" s="45"/>
      <c r="THH3505" s="45"/>
      <c r="THI3505" s="45"/>
      <c r="THJ3505" s="45"/>
      <c r="THK3505" s="45"/>
      <c r="THL3505" s="45"/>
      <c r="THM3505" s="45"/>
      <c r="THN3505" s="45"/>
      <c r="THO3505" s="45"/>
      <c r="THP3505" s="45"/>
      <c r="THQ3505" s="45"/>
      <c r="THR3505" s="45"/>
      <c r="THS3505" s="45"/>
      <c r="THT3505" s="45"/>
      <c r="THU3505" s="45"/>
      <c r="THV3505" s="45"/>
      <c r="THW3505" s="45"/>
      <c r="THX3505" s="45"/>
      <c r="THY3505" s="45"/>
      <c r="THZ3505" s="45"/>
      <c r="TIA3505" s="45"/>
      <c r="TIB3505" s="45"/>
      <c r="TIC3505" s="45"/>
      <c r="TID3505" s="45"/>
      <c r="TIE3505" s="45"/>
      <c r="TIF3505" s="45"/>
      <c r="TIG3505" s="45"/>
      <c r="TIH3505" s="45"/>
      <c r="TII3505" s="45"/>
      <c r="TIJ3505" s="45"/>
      <c r="TIK3505" s="45"/>
      <c r="TIL3505" s="45"/>
      <c r="TIM3505" s="45"/>
      <c r="TIN3505" s="45"/>
      <c r="TIO3505" s="45"/>
      <c r="TIP3505" s="45"/>
      <c r="TIQ3505" s="45"/>
      <c r="TIR3505" s="45"/>
      <c r="TIS3505" s="45"/>
      <c r="TIT3505" s="45"/>
      <c r="TIU3505" s="45"/>
      <c r="TIV3505" s="45"/>
      <c r="TIW3505" s="45"/>
      <c r="TIX3505" s="45"/>
      <c r="TIY3505" s="45"/>
      <c r="TIZ3505" s="45"/>
      <c r="TJA3505" s="45"/>
      <c r="TJB3505" s="45"/>
      <c r="TJC3505" s="45"/>
      <c r="TJD3505" s="45"/>
      <c r="TJE3505" s="45"/>
      <c r="TJF3505" s="45"/>
      <c r="TJG3505" s="45"/>
      <c r="TJH3505" s="45"/>
      <c r="TJI3505" s="45"/>
      <c r="TJJ3505" s="45"/>
      <c r="TJK3505" s="45"/>
      <c r="TJL3505" s="45"/>
      <c r="TJM3505" s="45"/>
      <c r="TJN3505" s="45"/>
      <c r="TJO3505" s="45"/>
      <c r="TJP3505" s="45"/>
      <c r="TJQ3505" s="45"/>
      <c r="TJR3505" s="45"/>
      <c r="TJS3505" s="45"/>
      <c r="TJT3505" s="45"/>
      <c r="TJU3505" s="45"/>
      <c r="TJV3505" s="45"/>
      <c r="TJW3505" s="45"/>
      <c r="TJX3505" s="45"/>
      <c r="TJY3505" s="45"/>
      <c r="TJZ3505" s="45"/>
      <c r="TKA3505" s="45"/>
      <c r="TKB3505" s="45"/>
      <c r="TKC3505" s="45"/>
      <c r="TKD3505" s="45"/>
      <c r="TKE3505" s="45"/>
      <c r="TKF3505" s="45"/>
      <c r="TKG3505" s="45"/>
      <c r="TKH3505" s="45"/>
      <c r="TKI3505" s="45"/>
      <c r="TKJ3505" s="45"/>
      <c r="TKK3505" s="45"/>
      <c r="TKL3505" s="45"/>
      <c r="TKM3505" s="45"/>
      <c r="TKN3505" s="45"/>
      <c r="TKO3505" s="45"/>
      <c r="TKP3505" s="45"/>
      <c r="TKQ3505" s="45"/>
      <c r="TKR3505" s="45"/>
      <c r="TKS3505" s="45"/>
      <c r="TKT3505" s="45"/>
      <c r="TKU3505" s="45"/>
      <c r="TKV3505" s="45"/>
      <c r="TKW3505" s="45"/>
      <c r="TKX3505" s="45"/>
      <c r="TKY3505" s="45"/>
      <c r="TKZ3505" s="45"/>
      <c r="TLA3505" s="45"/>
      <c r="TLB3505" s="45"/>
      <c r="TLC3505" s="45"/>
      <c r="TLD3505" s="45"/>
      <c r="TLE3505" s="45"/>
      <c r="TLF3505" s="45"/>
      <c r="TLG3505" s="45"/>
      <c r="TLH3505" s="45"/>
      <c r="TLI3505" s="45"/>
      <c r="TLJ3505" s="45"/>
      <c r="TLK3505" s="45"/>
      <c r="TLL3505" s="45"/>
      <c r="TLM3505" s="45"/>
      <c r="TLN3505" s="45"/>
      <c r="TLO3505" s="45"/>
      <c r="TLP3505" s="45"/>
      <c r="TLQ3505" s="45"/>
      <c r="TLR3505" s="45"/>
      <c r="TLS3505" s="45"/>
      <c r="TLT3505" s="45"/>
      <c r="TLU3505" s="45"/>
      <c r="TLV3505" s="45"/>
      <c r="TLW3505" s="45"/>
      <c r="TLX3505" s="45"/>
      <c r="TLY3505" s="45"/>
      <c r="TLZ3505" s="45"/>
      <c r="TMA3505" s="45"/>
      <c r="TMB3505" s="45"/>
      <c r="TMC3505" s="45"/>
      <c r="TMD3505" s="45"/>
      <c r="TME3505" s="45"/>
      <c r="TMF3505" s="45"/>
      <c r="TMG3505" s="45"/>
      <c r="TMH3505" s="45"/>
      <c r="TMI3505" s="45"/>
      <c r="TMJ3505" s="45"/>
      <c r="TMK3505" s="45"/>
      <c r="TML3505" s="45"/>
      <c r="TMM3505" s="45"/>
      <c r="TMN3505" s="45"/>
      <c r="TMO3505" s="45"/>
      <c r="TMP3505" s="45"/>
      <c r="TMQ3505" s="45"/>
      <c r="TMR3505" s="45"/>
      <c r="TMS3505" s="45"/>
      <c r="TMT3505" s="45"/>
      <c r="TMU3505" s="45"/>
      <c r="TMV3505" s="45"/>
      <c r="TMW3505" s="45"/>
      <c r="TMX3505" s="45"/>
      <c r="TMY3505" s="45"/>
      <c r="TMZ3505" s="45"/>
      <c r="TNA3505" s="45"/>
      <c r="TNB3505" s="45"/>
      <c r="TNC3505" s="45"/>
      <c r="TND3505" s="45"/>
      <c r="TNE3505" s="45"/>
      <c r="TNF3505" s="45"/>
      <c r="TNG3505" s="45"/>
      <c r="TNH3505" s="45"/>
      <c r="TNI3505" s="45"/>
      <c r="TNJ3505" s="45"/>
      <c r="TNK3505" s="45"/>
      <c r="TNL3505" s="45"/>
      <c r="TNM3505" s="45"/>
      <c r="TNN3505" s="45"/>
      <c r="TNO3505" s="45"/>
      <c r="TNP3505" s="45"/>
      <c r="TNQ3505" s="45"/>
      <c r="TNR3505" s="45"/>
      <c r="TNS3505" s="45"/>
      <c r="TNT3505" s="45"/>
      <c r="TNU3505" s="45"/>
      <c r="TNV3505" s="45"/>
      <c r="TNW3505" s="45"/>
      <c r="TNX3505" s="45"/>
      <c r="TNY3505" s="45"/>
      <c r="TNZ3505" s="45"/>
      <c r="TOA3505" s="45"/>
      <c r="TOB3505" s="45"/>
      <c r="TOC3505" s="45"/>
      <c r="TOD3505" s="45"/>
      <c r="TOE3505" s="45"/>
      <c r="TOF3505" s="45"/>
      <c r="TOG3505" s="45"/>
      <c r="TOH3505" s="45"/>
      <c r="TOI3505" s="45"/>
      <c r="TOJ3505" s="45"/>
      <c r="TOK3505" s="45"/>
      <c r="TOL3505" s="45"/>
      <c r="TOM3505" s="45"/>
      <c r="TON3505" s="45"/>
      <c r="TOO3505" s="45"/>
      <c r="TOP3505" s="45"/>
      <c r="TOQ3505" s="45"/>
      <c r="TOR3505" s="45"/>
      <c r="TOS3505" s="45"/>
      <c r="TOT3505" s="45"/>
      <c r="TOU3505" s="45"/>
      <c r="TOV3505" s="45"/>
      <c r="TOW3505" s="45"/>
      <c r="TOX3505" s="45"/>
      <c r="TOY3505" s="45"/>
      <c r="TOZ3505" s="45"/>
      <c r="TPA3505" s="45"/>
      <c r="TPB3505" s="45"/>
      <c r="TPC3505" s="45"/>
      <c r="TPD3505" s="45"/>
      <c r="TPE3505" s="45"/>
      <c r="TPF3505" s="45"/>
      <c r="TPG3505" s="45"/>
      <c r="TPH3505" s="45"/>
      <c r="TPI3505" s="45"/>
      <c r="TPJ3505" s="45"/>
      <c r="TPK3505" s="45"/>
      <c r="TPL3505" s="45"/>
      <c r="TPM3505" s="45"/>
      <c r="TPN3505" s="45"/>
      <c r="TPO3505" s="45"/>
      <c r="TPP3505" s="45"/>
      <c r="TPQ3505" s="45"/>
      <c r="TPR3505" s="45"/>
      <c r="TPS3505" s="45"/>
      <c r="TPT3505" s="45"/>
      <c r="TPU3505" s="45"/>
      <c r="TPV3505" s="45"/>
      <c r="TPW3505" s="45"/>
      <c r="TPX3505" s="45"/>
      <c r="TPY3505" s="45"/>
      <c r="TPZ3505" s="45"/>
      <c r="TQA3505" s="45"/>
      <c r="TQB3505" s="45"/>
      <c r="TQC3505" s="45"/>
      <c r="TQD3505" s="45"/>
      <c r="TQE3505" s="45"/>
      <c r="TQF3505" s="45"/>
      <c r="TQG3505" s="45"/>
      <c r="TQH3505" s="45"/>
      <c r="TQI3505" s="45"/>
      <c r="TQJ3505" s="45"/>
      <c r="TQK3505" s="45"/>
      <c r="TQL3505" s="45"/>
      <c r="TQM3505" s="45"/>
      <c r="TQN3505" s="45"/>
      <c r="TQO3505" s="45"/>
      <c r="TQP3505" s="45"/>
      <c r="TQQ3505" s="45"/>
      <c r="TQR3505" s="45"/>
      <c r="TQS3505" s="45"/>
      <c r="TQT3505" s="45"/>
      <c r="TQU3505" s="45"/>
      <c r="TQV3505" s="45"/>
      <c r="TQW3505" s="45"/>
      <c r="TQX3505" s="45"/>
      <c r="TQY3505" s="45"/>
      <c r="TQZ3505" s="45"/>
      <c r="TRA3505" s="45"/>
      <c r="TRB3505" s="45"/>
      <c r="TRC3505" s="45"/>
      <c r="TRD3505" s="45"/>
      <c r="TRE3505" s="45"/>
      <c r="TRF3505" s="45"/>
      <c r="TRG3505" s="45"/>
      <c r="TRH3505" s="45"/>
      <c r="TRI3505" s="45"/>
      <c r="TRJ3505" s="45"/>
      <c r="TRK3505" s="45"/>
      <c r="TRL3505" s="45"/>
      <c r="TRM3505" s="45"/>
      <c r="TRN3505" s="45"/>
      <c r="TRO3505" s="45"/>
      <c r="TRP3505" s="45"/>
      <c r="TRQ3505" s="45"/>
      <c r="TRR3505" s="45"/>
      <c r="TRS3505" s="45"/>
      <c r="TRT3505" s="45"/>
      <c r="TRU3505" s="45"/>
      <c r="TRV3505" s="45"/>
      <c r="TRW3505" s="45"/>
      <c r="TRX3505" s="45"/>
      <c r="TRY3505" s="45"/>
      <c r="TRZ3505" s="45"/>
      <c r="TSA3505" s="45"/>
      <c r="TSB3505" s="45"/>
      <c r="TSC3505" s="45"/>
      <c r="TSD3505" s="45"/>
      <c r="TSE3505" s="45"/>
      <c r="TSF3505" s="45"/>
      <c r="TSG3505" s="45"/>
      <c r="TSH3505" s="45"/>
      <c r="TSI3505" s="45"/>
      <c r="TSJ3505" s="45"/>
      <c r="TSK3505" s="45"/>
      <c r="TSL3505" s="45"/>
      <c r="TSM3505" s="45"/>
      <c r="TSN3505" s="45"/>
      <c r="TSO3505" s="45"/>
      <c r="TSP3505" s="45"/>
      <c r="TSQ3505" s="45"/>
      <c r="TSR3505" s="45"/>
      <c r="TSS3505" s="45"/>
      <c r="TST3505" s="45"/>
      <c r="TSU3505" s="45"/>
      <c r="TSV3505" s="45"/>
      <c r="TSW3505" s="45"/>
      <c r="TSX3505" s="45"/>
      <c r="TSY3505" s="45"/>
      <c r="TSZ3505" s="45"/>
      <c r="TTA3505" s="45"/>
      <c r="TTB3505" s="45"/>
      <c r="TTC3505" s="45"/>
      <c r="TTD3505" s="45"/>
      <c r="TTE3505" s="45"/>
      <c r="TTF3505" s="45"/>
      <c r="TTG3505" s="45"/>
      <c r="TTH3505" s="45"/>
      <c r="TTI3505" s="45"/>
      <c r="TTJ3505" s="45"/>
      <c r="TTK3505" s="45"/>
      <c r="TTL3505" s="45"/>
      <c r="TTM3505" s="45"/>
      <c r="TTN3505" s="45"/>
      <c r="TTO3505" s="45"/>
      <c r="TTP3505" s="45"/>
      <c r="TTQ3505" s="45"/>
      <c r="TTR3505" s="45"/>
      <c r="TTS3505" s="45"/>
      <c r="TTT3505" s="45"/>
      <c r="TTU3505" s="45"/>
      <c r="TTV3505" s="45"/>
      <c r="TTW3505" s="45"/>
      <c r="TTX3505" s="45"/>
      <c r="TTY3505" s="45"/>
      <c r="TTZ3505" s="45"/>
      <c r="TUA3505" s="45"/>
      <c r="TUB3505" s="45"/>
      <c r="TUC3505" s="45"/>
      <c r="TUD3505" s="45"/>
      <c r="TUE3505" s="45"/>
      <c r="TUF3505" s="45"/>
      <c r="TUG3505" s="45"/>
      <c r="TUH3505" s="45"/>
      <c r="TUI3505" s="45"/>
      <c r="TUJ3505" s="45"/>
      <c r="TUK3505" s="45"/>
      <c r="TUL3505" s="45"/>
      <c r="TUM3505" s="45"/>
      <c r="TUN3505" s="45"/>
      <c r="TUO3505" s="45"/>
      <c r="TUP3505" s="45"/>
      <c r="TUQ3505" s="45"/>
      <c r="TUR3505" s="45"/>
      <c r="TUS3505" s="45"/>
      <c r="TUT3505" s="45"/>
      <c r="TUU3505" s="45"/>
      <c r="TUV3505" s="45"/>
      <c r="TUW3505" s="45"/>
      <c r="TUX3505" s="45"/>
      <c r="TUY3505" s="45"/>
      <c r="TUZ3505" s="45"/>
      <c r="TVA3505" s="45"/>
      <c r="TVB3505" s="45"/>
      <c r="TVC3505" s="45"/>
      <c r="TVD3505" s="45"/>
      <c r="TVE3505" s="45"/>
      <c r="TVF3505" s="45"/>
      <c r="TVG3505" s="45"/>
      <c r="TVH3505" s="45"/>
      <c r="TVI3505" s="45"/>
      <c r="TVJ3505" s="45"/>
      <c r="TVK3505" s="45"/>
      <c r="TVL3505" s="45"/>
      <c r="TVM3505" s="45"/>
      <c r="TVN3505" s="45"/>
      <c r="TVO3505" s="45"/>
      <c r="TVP3505" s="45"/>
      <c r="TVQ3505" s="45"/>
      <c r="TVR3505" s="45"/>
      <c r="TVS3505" s="45"/>
      <c r="TVT3505" s="45"/>
      <c r="TVU3505" s="45"/>
      <c r="TVV3505" s="45"/>
      <c r="TVW3505" s="45"/>
      <c r="TVX3505" s="45"/>
      <c r="TVY3505" s="45"/>
      <c r="TVZ3505" s="45"/>
      <c r="TWA3505" s="45"/>
      <c r="TWB3505" s="45"/>
      <c r="TWC3505" s="45"/>
      <c r="TWD3505" s="45"/>
      <c r="TWE3505" s="45"/>
      <c r="TWF3505" s="45"/>
      <c r="TWG3505" s="45"/>
      <c r="TWH3505" s="45"/>
      <c r="TWI3505" s="45"/>
      <c r="TWJ3505" s="45"/>
      <c r="TWK3505" s="45"/>
      <c r="TWL3505" s="45"/>
      <c r="TWM3505" s="45"/>
      <c r="TWN3505" s="45"/>
      <c r="TWO3505" s="45"/>
      <c r="TWP3505" s="45"/>
      <c r="TWQ3505" s="45"/>
      <c r="TWR3505" s="45"/>
      <c r="TWS3505" s="45"/>
      <c r="TWT3505" s="45"/>
      <c r="TWU3505" s="45"/>
      <c r="TWV3505" s="45"/>
      <c r="TWW3505" s="45"/>
      <c r="TWX3505" s="45"/>
      <c r="TWY3505" s="45"/>
      <c r="TWZ3505" s="45"/>
      <c r="TXA3505" s="45"/>
      <c r="TXB3505" s="45"/>
      <c r="TXC3505" s="45"/>
      <c r="TXD3505" s="45"/>
      <c r="TXE3505" s="45"/>
      <c r="TXF3505" s="45"/>
      <c r="TXG3505" s="45"/>
      <c r="TXH3505" s="45"/>
      <c r="TXI3505" s="45"/>
      <c r="TXJ3505" s="45"/>
      <c r="TXK3505" s="45"/>
      <c r="TXL3505" s="45"/>
      <c r="TXM3505" s="45"/>
      <c r="TXN3505" s="45"/>
      <c r="TXO3505" s="45"/>
      <c r="TXP3505" s="45"/>
      <c r="TXQ3505" s="45"/>
      <c r="TXR3505" s="45"/>
      <c r="TXS3505" s="45"/>
      <c r="TXT3505" s="45"/>
      <c r="TXU3505" s="45"/>
      <c r="TXV3505" s="45"/>
      <c r="TXW3505" s="45"/>
      <c r="TXX3505" s="45"/>
      <c r="TXY3505" s="45"/>
      <c r="TXZ3505" s="45"/>
      <c r="TYA3505" s="45"/>
      <c r="TYB3505" s="45"/>
      <c r="TYC3505" s="45"/>
      <c r="TYD3505" s="45"/>
      <c r="TYE3505" s="45"/>
      <c r="TYF3505" s="45"/>
      <c r="TYG3505" s="45"/>
      <c r="TYH3505" s="45"/>
      <c r="TYI3505" s="45"/>
      <c r="TYJ3505" s="45"/>
      <c r="TYK3505" s="45"/>
      <c r="TYL3505" s="45"/>
      <c r="TYM3505" s="45"/>
      <c r="TYN3505" s="45"/>
      <c r="TYO3505" s="45"/>
      <c r="TYP3505" s="45"/>
      <c r="TYQ3505" s="45"/>
      <c r="TYR3505" s="45"/>
      <c r="TYS3505" s="45"/>
      <c r="TYT3505" s="45"/>
      <c r="TYU3505" s="45"/>
      <c r="TYV3505" s="45"/>
      <c r="TYW3505" s="45"/>
      <c r="TYX3505" s="45"/>
      <c r="TYY3505" s="45"/>
      <c r="TYZ3505" s="45"/>
      <c r="TZA3505" s="45"/>
      <c r="TZB3505" s="45"/>
      <c r="TZC3505" s="45"/>
      <c r="TZD3505" s="45"/>
      <c r="TZE3505" s="45"/>
      <c r="TZF3505" s="45"/>
      <c r="TZG3505" s="45"/>
      <c r="TZH3505" s="45"/>
      <c r="TZI3505" s="45"/>
      <c r="TZJ3505" s="45"/>
      <c r="TZK3505" s="45"/>
      <c r="TZL3505" s="45"/>
      <c r="TZM3505" s="45"/>
      <c r="TZN3505" s="45"/>
      <c r="TZO3505" s="45"/>
      <c r="TZP3505" s="45"/>
      <c r="TZQ3505" s="45"/>
      <c r="TZR3505" s="45"/>
      <c r="TZS3505" s="45"/>
      <c r="TZT3505" s="45"/>
      <c r="TZU3505" s="45"/>
      <c r="TZV3505" s="45"/>
      <c r="TZW3505" s="45"/>
      <c r="TZX3505" s="45"/>
      <c r="TZY3505" s="45"/>
      <c r="TZZ3505" s="45"/>
      <c r="UAA3505" s="45"/>
      <c r="UAB3505" s="45"/>
      <c r="UAC3505" s="45"/>
      <c r="UAD3505" s="45"/>
      <c r="UAE3505" s="45"/>
      <c r="UAF3505" s="45"/>
      <c r="UAG3505" s="45"/>
      <c r="UAH3505" s="45"/>
      <c r="UAI3505" s="45"/>
      <c r="UAJ3505" s="45"/>
      <c r="UAK3505" s="45"/>
      <c r="UAL3505" s="45"/>
      <c r="UAM3505" s="45"/>
      <c r="UAN3505" s="45"/>
      <c r="UAO3505" s="45"/>
      <c r="UAP3505" s="45"/>
      <c r="UAQ3505" s="45"/>
      <c r="UAR3505" s="45"/>
      <c r="UAS3505" s="45"/>
      <c r="UAT3505" s="45"/>
      <c r="UAU3505" s="45"/>
      <c r="UAV3505" s="45"/>
      <c r="UAW3505" s="45"/>
      <c r="UAX3505" s="45"/>
      <c r="UAY3505" s="45"/>
      <c r="UAZ3505" s="45"/>
      <c r="UBA3505" s="45"/>
      <c r="UBB3505" s="45"/>
      <c r="UBC3505" s="45"/>
      <c r="UBD3505" s="45"/>
      <c r="UBE3505" s="45"/>
      <c r="UBF3505" s="45"/>
      <c r="UBG3505" s="45"/>
      <c r="UBH3505" s="45"/>
      <c r="UBI3505" s="45"/>
      <c r="UBJ3505" s="45"/>
      <c r="UBK3505" s="45"/>
      <c r="UBL3505" s="45"/>
      <c r="UBM3505" s="45"/>
      <c r="UBN3505" s="45"/>
      <c r="UBO3505" s="45"/>
      <c r="UBP3505" s="45"/>
      <c r="UBQ3505" s="45"/>
      <c r="UBR3505" s="45"/>
      <c r="UBS3505" s="45"/>
      <c r="UBT3505" s="45"/>
      <c r="UBU3505" s="45"/>
      <c r="UBV3505" s="45"/>
      <c r="UBW3505" s="45"/>
      <c r="UBX3505" s="45"/>
      <c r="UBY3505" s="45"/>
      <c r="UBZ3505" s="45"/>
      <c r="UCA3505" s="45"/>
      <c r="UCB3505" s="45"/>
      <c r="UCC3505" s="45"/>
      <c r="UCD3505" s="45"/>
      <c r="UCE3505" s="45"/>
      <c r="UCF3505" s="45"/>
      <c r="UCG3505" s="45"/>
      <c r="UCH3505" s="45"/>
      <c r="UCI3505" s="45"/>
      <c r="UCJ3505" s="45"/>
      <c r="UCK3505" s="45"/>
      <c r="UCL3505" s="45"/>
      <c r="UCM3505" s="45"/>
      <c r="UCN3505" s="45"/>
      <c r="UCO3505" s="45"/>
      <c r="UCP3505" s="45"/>
      <c r="UCQ3505" s="45"/>
      <c r="UCR3505" s="45"/>
      <c r="UCS3505" s="45"/>
      <c r="UCT3505" s="45"/>
      <c r="UCU3505" s="45"/>
      <c r="UCV3505" s="45"/>
      <c r="UCW3505" s="45"/>
      <c r="UCX3505" s="45"/>
      <c r="UCY3505" s="45"/>
      <c r="UCZ3505" s="45"/>
      <c r="UDA3505" s="45"/>
      <c r="UDB3505" s="45"/>
      <c r="UDC3505" s="45"/>
      <c r="UDD3505" s="45"/>
      <c r="UDE3505" s="45"/>
      <c r="UDF3505" s="45"/>
      <c r="UDG3505" s="45"/>
      <c r="UDH3505" s="45"/>
      <c r="UDI3505" s="45"/>
      <c r="UDJ3505" s="45"/>
      <c r="UDK3505" s="45"/>
      <c r="UDL3505" s="45"/>
      <c r="UDM3505" s="45"/>
      <c r="UDN3505" s="45"/>
      <c r="UDO3505" s="45"/>
      <c r="UDP3505" s="45"/>
      <c r="UDQ3505" s="45"/>
      <c r="UDR3505" s="45"/>
      <c r="UDS3505" s="45"/>
      <c r="UDT3505" s="45"/>
      <c r="UDU3505" s="45"/>
      <c r="UDV3505" s="45"/>
      <c r="UDW3505" s="45"/>
      <c r="UDX3505" s="45"/>
      <c r="UDY3505" s="45"/>
      <c r="UDZ3505" s="45"/>
      <c r="UEA3505" s="45"/>
      <c r="UEB3505" s="45"/>
      <c r="UEC3505" s="45"/>
      <c r="UED3505" s="45"/>
      <c r="UEE3505" s="45"/>
      <c r="UEF3505" s="45"/>
      <c r="UEG3505" s="45"/>
      <c r="UEH3505" s="45"/>
      <c r="UEI3505" s="45"/>
      <c r="UEJ3505" s="45"/>
      <c r="UEK3505" s="45"/>
      <c r="UEL3505" s="45"/>
      <c r="UEM3505" s="45"/>
      <c r="UEN3505" s="45"/>
      <c r="UEO3505" s="45"/>
      <c r="UEP3505" s="45"/>
      <c r="UEQ3505" s="45"/>
      <c r="UER3505" s="45"/>
      <c r="UES3505" s="45"/>
      <c r="UET3505" s="45"/>
      <c r="UEU3505" s="45"/>
      <c r="UEV3505" s="45"/>
      <c r="UEW3505" s="45"/>
      <c r="UEX3505" s="45"/>
      <c r="UEY3505" s="45"/>
      <c r="UEZ3505" s="45"/>
      <c r="UFA3505" s="45"/>
      <c r="UFB3505" s="45"/>
      <c r="UFC3505" s="45"/>
      <c r="UFD3505" s="45"/>
      <c r="UFE3505" s="45"/>
      <c r="UFF3505" s="45"/>
      <c r="UFG3505" s="45"/>
      <c r="UFH3505" s="45"/>
      <c r="UFI3505" s="45"/>
      <c r="UFJ3505" s="45"/>
      <c r="UFK3505" s="45"/>
      <c r="UFL3505" s="45"/>
      <c r="UFM3505" s="45"/>
      <c r="UFN3505" s="45"/>
      <c r="UFO3505" s="45"/>
      <c r="UFP3505" s="45"/>
      <c r="UFQ3505" s="45"/>
      <c r="UFR3505" s="45"/>
      <c r="UFS3505" s="45"/>
      <c r="UFT3505" s="45"/>
      <c r="UFU3505" s="45"/>
      <c r="UFV3505" s="45"/>
      <c r="UFW3505" s="45"/>
      <c r="UFX3505" s="45"/>
      <c r="UFY3505" s="45"/>
      <c r="UFZ3505" s="45"/>
      <c r="UGA3505" s="45"/>
      <c r="UGB3505" s="45"/>
      <c r="UGC3505" s="45"/>
      <c r="UGD3505" s="45"/>
      <c r="UGE3505" s="45"/>
      <c r="UGF3505" s="45"/>
      <c r="UGG3505" s="45"/>
      <c r="UGH3505" s="45"/>
      <c r="UGI3505" s="45"/>
      <c r="UGJ3505" s="45"/>
      <c r="UGK3505" s="45"/>
      <c r="UGL3505" s="45"/>
      <c r="UGM3505" s="45"/>
      <c r="UGN3505" s="45"/>
      <c r="UGO3505" s="45"/>
      <c r="UGP3505" s="45"/>
      <c r="UGQ3505" s="45"/>
      <c r="UGR3505" s="45"/>
      <c r="UGS3505" s="45"/>
      <c r="UGT3505" s="45"/>
      <c r="UGU3505" s="45"/>
      <c r="UGV3505" s="45"/>
      <c r="UGW3505" s="45"/>
      <c r="UGX3505" s="45"/>
      <c r="UGY3505" s="45"/>
      <c r="UGZ3505" s="45"/>
      <c r="UHA3505" s="45"/>
      <c r="UHB3505" s="45"/>
      <c r="UHC3505" s="45"/>
      <c r="UHD3505" s="45"/>
      <c r="UHE3505" s="45"/>
      <c r="UHF3505" s="45"/>
      <c r="UHG3505" s="45"/>
      <c r="UHH3505" s="45"/>
      <c r="UHI3505" s="45"/>
      <c r="UHJ3505" s="45"/>
      <c r="UHK3505" s="45"/>
      <c r="UHL3505" s="45"/>
      <c r="UHM3505" s="45"/>
      <c r="UHN3505" s="45"/>
      <c r="UHO3505" s="45"/>
      <c r="UHP3505" s="45"/>
      <c r="UHQ3505" s="45"/>
      <c r="UHR3505" s="45"/>
      <c r="UHS3505" s="45"/>
      <c r="UHT3505" s="45"/>
      <c r="UHU3505" s="45"/>
      <c r="UHV3505" s="45"/>
      <c r="UHW3505" s="45"/>
      <c r="UHX3505" s="45"/>
      <c r="UHY3505" s="45"/>
      <c r="UHZ3505" s="45"/>
      <c r="UIA3505" s="45"/>
      <c r="UIB3505" s="45"/>
      <c r="UIC3505" s="45"/>
      <c r="UID3505" s="45"/>
      <c r="UIE3505" s="45"/>
      <c r="UIF3505" s="45"/>
      <c r="UIG3505" s="45"/>
      <c r="UIH3505" s="45"/>
      <c r="UII3505" s="45"/>
      <c r="UIJ3505" s="45"/>
      <c r="UIK3505" s="45"/>
      <c r="UIL3505" s="45"/>
      <c r="UIM3505" s="45"/>
      <c r="UIN3505" s="45"/>
      <c r="UIO3505" s="45"/>
      <c r="UIP3505" s="45"/>
      <c r="UIQ3505" s="45"/>
      <c r="UIR3505" s="45"/>
      <c r="UIS3505" s="45"/>
      <c r="UIT3505" s="45"/>
      <c r="UIU3505" s="45"/>
      <c r="UIV3505" s="45"/>
      <c r="UIW3505" s="45"/>
      <c r="UIX3505" s="45"/>
      <c r="UIY3505" s="45"/>
      <c r="UIZ3505" s="45"/>
      <c r="UJA3505" s="45"/>
      <c r="UJB3505" s="45"/>
      <c r="UJC3505" s="45"/>
      <c r="UJD3505" s="45"/>
      <c r="UJE3505" s="45"/>
      <c r="UJF3505" s="45"/>
      <c r="UJG3505" s="45"/>
      <c r="UJH3505" s="45"/>
      <c r="UJI3505" s="45"/>
      <c r="UJJ3505" s="45"/>
      <c r="UJK3505" s="45"/>
      <c r="UJL3505" s="45"/>
      <c r="UJM3505" s="45"/>
      <c r="UJN3505" s="45"/>
      <c r="UJO3505" s="45"/>
      <c r="UJP3505" s="45"/>
      <c r="UJQ3505" s="45"/>
      <c r="UJR3505" s="45"/>
      <c r="UJS3505" s="45"/>
      <c r="UJT3505" s="45"/>
      <c r="UJU3505" s="45"/>
      <c r="UJV3505" s="45"/>
      <c r="UJW3505" s="45"/>
      <c r="UJX3505" s="45"/>
      <c r="UJY3505" s="45"/>
      <c r="UJZ3505" s="45"/>
      <c r="UKA3505" s="45"/>
      <c r="UKB3505" s="45"/>
      <c r="UKC3505" s="45"/>
      <c r="UKD3505" s="45"/>
      <c r="UKE3505" s="45"/>
      <c r="UKF3505" s="45"/>
      <c r="UKG3505" s="45"/>
      <c r="UKH3505" s="45"/>
      <c r="UKI3505" s="45"/>
      <c r="UKJ3505" s="45"/>
      <c r="UKK3505" s="45"/>
      <c r="UKL3505" s="45"/>
      <c r="UKM3505" s="45"/>
      <c r="UKN3505" s="45"/>
      <c r="UKO3505" s="45"/>
      <c r="UKP3505" s="45"/>
      <c r="UKQ3505" s="45"/>
      <c r="UKR3505" s="45"/>
      <c r="UKS3505" s="45"/>
      <c r="UKT3505" s="45"/>
      <c r="UKU3505" s="45"/>
      <c r="UKV3505" s="45"/>
      <c r="UKW3505" s="45"/>
      <c r="UKX3505" s="45"/>
      <c r="UKY3505" s="45"/>
      <c r="UKZ3505" s="45"/>
      <c r="ULA3505" s="45"/>
      <c r="ULB3505" s="45"/>
      <c r="ULC3505" s="45"/>
      <c r="ULD3505" s="45"/>
      <c r="ULE3505" s="45"/>
      <c r="ULF3505" s="45"/>
      <c r="ULG3505" s="45"/>
      <c r="ULH3505" s="45"/>
      <c r="ULI3505" s="45"/>
      <c r="ULJ3505" s="45"/>
      <c r="ULK3505" s="45"/>
      <c r="ULL3505" s="45"/>
      <c r="ULM3505" s="45"/>
      <c r="ULN3505" s="45"/>
      <c r="ULO3505" s="45"/>
      <c r="ULP3505" s="45"/>
      <c r="ULQ3505" s="45"/>
      <c r="ULR3505" s="45"/>
      <c r="ULS3505" s="45"/>
      <c r="ULT3505" s="45"/>
      <c r="ULU3505" s="45"/>
      <c r="ULV3505" s="45"/>
      <c r="ULW3505" s="45"/>
      <c r="ULX3505" s="45"/>
      <c r="ULY3505" s="45"/>
      <c r="ULZ3505" s="45"/>
      <c r="UMA3505" s="45"/>
      <c r="UMB3505" s="45"/>
      <c r="UMC3505" s="45"/>
      <c r="UMD3505" s="45"/>
      <c r="UME3505" s="45"/>
      <c r="UMF3505" s="45"/>
      <c r="UMG3505" s="45"/>
      <c r="UMH3505" s="45"/>
      <c r="UMI3505" s="45"/>
      <c r="UMJ3505" s="45"/>
      <c r="UMK3505" s="45"/>
      <c r="UML3505" s="45"/>
      <c r="UMM3505" s="45"/>
      <c r="UMN3505" s="45"/>
      <c r="UMO3505" s="45"/>
      <c r="UMP3505" s="45"/>
      <c r="UMQ3505" s="45"/>
      <c r="UMR3505" s="45"/>
      <c r="UMS3505" s="45"/>
      <c r="UMT3505" s="45"/>
      <c r="UMU3505" s="45"/>
      <c r="UMV3505" s="45"/>
      <c r="UMW3505" s="45"/>
      <c r="UMX3505" s="45"/>
      <c r="UMY3505" s="45"/>
      <c r="UMZ3505" s="45"/>
      <c r="UNA3505" s="45"/>
      <c r="UNB3505" s="45"/>
      <c r="UNC3505" s="45"/>
      <c r="UND3505" s="45"/>
      <c r="UNE3505" s="45"/>
      <c r="UNF3505" s="45"/>
      <c r="UNG3505" s="45"/>
      <c r="UNH3505" s="45"/>
      <c r="UNI3505" s="45"/>
      <c r="UNJ3505" s="45"/>
      <c r="UNK3505" s="45"/>
      <c r="UNL3505" s="45"/>
      <c r="UNM3505" s="45"/>
      <c r="UNN3505" s="45"/>
      <c r="UNO3505" s="45"/>
      <c r="UNP3505" s="45"/>
      <c r="UNQ3505" s="45"/>
      <c r="UNR3505" s="45"/>
      <c r="UNS3505" s="45"/>
      <c r="UNT3505" s="45"/>
      <c r="UNU3505" s="45"/>
      <c r="UNV3505" s="45"/>
      <c r="UNW3505" s="45"/>
      <c r="UNX3505" s="45"/>
      <c r="UNY3505" s="45"/>
      <c r="UNZ3505" s="45"/>
      <c r="UOA3505" s="45"/>
      <c r="UOB3505" s="45"/>
      <c r="UOC3505" s="45"/>
      <c r="UOD3505" s="45"/>
      <c r="UOE3505" s="45"/>
      <c r="UOF3505" s="45"/>
      <c r="UOG3505" s="45"/>
      <c r="UOH3505" s="45"/>
      <c r="UOI3505" s="45"/>
      <c r="UOJ3505" s="45"/>
      <c r="UOK3505" s="45"/>
      <c r="UOL3505" s="45"/>
      <c r="UOM3505" s="45"/>
      <c r="UON3505" s="45"/>
      <c r="UOO3505" s="45"/>
      <c r="UOP3505" s="45"/>
      <c r="UOQ3505" s="45"/>
      <c r="UOR3505" s="45"/>
      <c r="UOS3505" s="45"/>
      <c r="UOT3505" s="45"/>
      <c r="UOU3505" s="45"/>
      <c r="UOV3505" s="45"/>
      <c r="UOW3505" s="45"/>
      <c r="UOX3505" s="45"/>
      <c r="UOY3505" s="45"/>
      <c r="UOZ3505" s="45"/>
      <c r="UPA3505" s="45"/>
      <c r="UPB3505" s="45"/>
      <c r="UPC3505" s="45"/>
      <c r="UPD3505" s="45"/>
      <c r="UPE3505" s="45"/>
      <c r="UPF3505" s="45"/>
      <c r="UPG3505" s="45"/>
      <c r="UPH3505" s="45"/>
      <c r="UPI3505" s="45"/>
      <c r="UPJ3505" s="45"/>
      <c r="UPK3505" s="45"/>
      <c r="UPL3505" s="45"/>
      <c r="UPM3505" s="45"/>
      <c r="UPN3505" s="45"/>
      <c r="UPO3505" s="45"/>
      <c r="UPP3505" s="45"/>
      <c r="UPQ3505" s="45"/>
      <c r="UPR3505" s="45"/>
      <c r="UPS3505" s="45"/>
      <c r="UPT3505" s="45"/>
      <c r="UPU3505" s="45"/>
      <c r="UPV3505" s="45"/>
      <c r="UPW3505" s="45"/>
      <c r="UPX3505" s="45"/>
      <c r="UPY3505" s="45"/>
      <c r="UPZ3505" s="45"/>
      <c r="UQA3505" s="45"/>
      <c r="UQB3505" s="45"/>
      <c r="UQC3505" s="45"/>
      <c r="UQD3505" s="45"/>
      <c r="UQE3505" s="45"/>
      <c r="UQF3505" s="45"/>
      <c r="UQG3505" s="45"/>
      <c r="UQH3505" s="45"/>
      <c r="UQI3505" s="45"/>
      <c r="UQJ3505" s="45"/>
      <c r="UQK3505" s="45"/>
      <c r="UQL3505" s="45"/>
      <c r="UQM3505" s="45"/>
      <c r="UQN3505" s="45"/>
      <c r="UQO3505" s="45"/>
      <c r="UQP3505" s="45"/>
      <c r="UQQ3505" s="45"/>
      <c r="UQR3505" s="45"/>
      <c r="UQS3505" s="45"/>
      <c r="UQT3505" s="45"/>
      <c r="UQU3505" s="45"/>
      <c r="UQV3505" s="45"/>
      <c r="UQW3505" s="45"/>
      <c r="UQX3505" s="45"/>
      <c r="UQY3505" s="45"/>
      <c r="UQZ3505" s="45"/>
      <c r="URA3505" s="45"/>
      <c r="URB3505" s="45"/>
      <c r="URC3505" s="45"/>
      <c r="URD3505" s="45"/>
      <c r="URE3505" s="45"/>
      <c r="URF3505" s="45"/>
      <c r="URG3505" s="45"/>
      <c r="URH3505" s="45"/>
      <c r="URI3505" s="45"/>
      <c r="URJ3505" s="45"/>
      <c r="URK3505" s="45"/>
      <c r="URL3505" s="45"/>
      <c r="URM3505" s="45"/>
      <c r="URN3505" s="45"/>
      <c r="URO3505" s="45"/>
      <c r="URP3505" s="45"/>
      <c r="URQ3505" s="45"/>
      <c r="URR3505" s="45"/>
      <c r="URS3505" s="45"/>
      <c r="URT3505" s="45"/>
      <c r="URU3505" s="45"/>
      <c r="URV3505" s="45"/>
      <c r="URW3505" s="45"/>
      <c r="URX3505" s="45"/>
      <c r="URY3505" s="45"/>
      <c r="URZ3505" s="45"/>
      <c r="USA3505" s="45"/>
      <c r="USB3505" s="45"/>
      <c r="USC3505" s="45"/>
      <c r="USD3505" s="45"/>
      <c r="USE3505" s="45"/>
      <c r="USF3505" s="45"/>
      <c r="USG3505" s="45"/>
      <c r="USH3505" s="45"/>
      <c r="USI3505" s="45"/>
      <c r="USJ3505" s="45"/>
      <c r="USK3505" s="45"/>
      <c r="USL3505" s="45"/>
      <c r="USM3505" s="45"/>
      <c r="USN3505" s="45"/>
      <c r="USO3505" s="45"/>
      <c r="USP3505" s="45"/>
      <c r="USQ3505" s="45"/>
      <c r="USR3505" s="45"/>
      <c r="USS3505" s="45"/>
      <c r="UST3505" s="45"/>
      <c r="USU3505" s="45"/>
      <c r="USV3505" s="45"/>
      <c r="USW3505" s="45"/>
      <c r="USX3505" s="45"/>
      <c r="USY3505" s="45"/>
      <c r="USZ3505" s="45"/>
      <c r="UTA3505" s="45"/>
      <c r="UTB3505" s="45"/>
      <c r="UTC3505" s="45"/>
      <c r="UTD3505" s="45"/>
      <c r="UTE3505" s="45"/>
      <c r="UTF3505" s="45"/>
      <c r="UTG3505" s="45"/>
      <c r="UTH3505" s="45"/>
      <c r="UTI3505" s="45"/>
      <c r="UTJ3505" s="45"/>
      <c r="UTK3505" s="45"/>
      <c r="UTL3505" s="45"/>
      <c r="UTM3505" s="45"/>
      <c r="UTN3505" s="45"/>
      <c r="UTO3505" s="45"/>
      <c r="UTP3505" s="45"/>
      <c r="UTQ3505" s="45"/>
      <c r="UTR3505" s="45"/>
      <c r="UTS3505" s="45"/>
      <c r="UTT3505" s="45"/>
      <c r="UTU3505" s="45"/>
      <c r="UTV3505" s="45"/>
      <c r="UTW3505" s="45"/>
      <c r="UTX3505" s="45"/>
      <c r="UTY3505" s="45"/>
      <c r="UTZ3505" s="45"/>
      <c r="UUA3505" s="45"/>
      <c r="UUB3505" s="45"/>
      <c r="UUC3505" s="45"/>
      <c r="UUD3505" s="45"/>
      <c r="UUE3505" s="45"/>
      <c r="UUF3505" s="45"/>
      <c r="UUG3505" s="45"/>
      <c r="UUH3505" s="45"/>
      <c r="UUI3505" s="45"/>
      <c r="UUJ3505" s="45"/>
      <c r="UUK3505" s="45"/>
      <c r="UUL3505" s="45"/>
      <c r="UUM3505" s="45"/>
      <c r="UUN3505" s="45"/>
      <c r="UUO3505" s="45"/>
      <c r="UUP3505" s="45"/>
      <c r="UUQ3505" s="45"/>
      <c r="UUR3505" s="45"/>
      <c r="UUS3505" s="45"/>
      <c r="UUT3505" s="45"/>
      <c r="UUU3505" s="45"/>
      <c r="UUV3505" s="45"/>
      <c r="UUW3505" s="45"/>
      <c r="UUX3505" s="45"/>
      <c r="UUY3505" s="45"/>
      <c r="UUZ3505" s="45"/>
      <c r="UVA3505" s="45"/>
      <c r="UVB3505" s="45"/>
      <c r="UVC3505" s="45"/>
      <c r="UVD3505" s="45"/>
      <c r="UVE3505" s="45"/>
      <c r="UVF3505" s="45"/>
      <c r="UVG3505" s="45"/>
      <c r="UVH3505" s="45"/>
      <c r="UVI3505" s="45"/>
      <c r="UVJ3505" s="45"/>
      <c r="UVK3505" s="45"/>
      <c r="UVL3505" s="45"/>
      <c r="UVM3505" s="45"/>
      <c r="UVN3505" s="45"/>
      <c r="UVO3505" s="45"/>
      <c r="UVP3505" s="45"/>
      <c r="UVQ3505" s="45"/>
      <c r="UVR3505" s="45"/>
      <c r="UVS3505" s="45"/>
      <c r="UVT3505" s="45"/>
      <c r="UVU3505" s="45"/>
      <c r="UVV3505" s="45"/>
      <c r="UVW3505" s="45"/>
      <c r="UVX3505" s="45"/>
      <c r="UVY3505" s="45"/>
      <c r="UVZ3505" s="45"/>
      <c r="UWA3505" s="45"/>
      <c r="UWB3505" s="45"/>
      <c r="UWC3505" s="45"/>
      <c r="UWD3505" s="45"/>
      <c r="UWE3505" s="45"/>
      <c r="UWF3505" s="45"/>
      <c r="UWG3505" s="45"/>
      <c r="UWH3505" s="45"/>
      <c r="UWI3505" s="45"/>
      <c r="UWJ3505" s="45"/>
      <c r="UWK3505" s="45"/>
      <c r="UWL3505" s="45"/>
      <c r="UWM3505" s="45"/>
      <c r="UWN3505" s="45"/>
      <c r="UWO3505" s="45"/>
      <c r="UWP3505" s="45"/>
      <c r="UWQ3505" s="45"/>
      <c r="UWR3505" s="45"/>
      <c r="UWS3505" s="45"/>
      <c r="UWT3505" s="45"/>
      <c r="UWU3505" s="45"/>
      <c r="UWV3505" s="45"/>
      <c r="UWW3505" s="45"/>
      <c r="UWX3505" s="45"/>
      <c r="UWY3505" s="45"/>
      <c r="UWZ3505" s="45"/>
      <c r="UXA3505" s="45"/>
      <c r="UXB3505" s="45"/>
      <c r="UXC3505" s="45"/>
      <c r="UXD3505" s="45"/>
      <c r="UXE3505" s="45"/>
      <c r="UXF3505" s="45"/>
      <c r="UXG3505" s="45"/>
      <c r="UXH3505" s="45"/>
      <c r="UXI3505" s="45"/>
      <c r="UXJ3505" s="45"/>
      <c r="UXK3505" s="45"/>
      <c r="UXL3505" s="45"/>
      <c r="UXM3505" s="45"/>
      <c r="UXN3505" s="45"/>
      <c r="UXO3505" s="45"/>
      <c r="UXP3505" s="45"/>
      <c r="UXQ3505" s="45"/>
      <c r="UXR3505" s="45"/>
      <c r="UXS3505" s="45"/>
      <c r="UXT3505" s="45"/>
      <c r="UXU3505" s="45"/>
      <c r="UXV3505" s="45"/>
      <c r="UXW3505" s="45"/>
      <c r="UXX3505" s="45"/>
      <c r="UXY3505" s="45"/>
      <c r="UXZ3505" s="45"/>
      <c r="UYA3505" s="45"/>
      <c r="UYB3505" s="45"/>
      <c r="UYC3505" s="45"/>
      <c r="UYD3505" s="45"/>
      <c r="UYE3505" s="45"/>
      <c r="UYF3505" s="45"/>
      <c r="UYG3505" s="45"/>
      <c r="UYH3505" s="45"/>
      <c r="UYI3505" s="45"/>
      <c r="UYJ3505" s="45"/>
      <c r="UYK3505" s="45"/>
      <c r="UYL3505" s="45"/>
      <c r="UYM3505" s="45"/>
      <c r="UYN3505" s="45"/>
      <c r="UYO3505" s="45"/>
      <c r="UYP3505" s="45"/>
      <c r="UYQ3505" s="45"/>
      <c r="UYR3505" s="45"/>
      <c r="UYS3505" s="45"/>
      <c r="UYT3505" s="45"/>
      <c r="UYU3505" s="45"/>
      <c r="UYV3505" s="45"/>
      <c r="UYW3505" s="45"/>
      <c r="UYX3505" s="45"/>
      <c r="UYY3505" s="45"/>
      <c r="UYZ3505" s="45"/>
      <c r="UZA3505" s="45"/>
      <c r="UZB3505" s="45"/>
      <c r="UZC3505" s="45"/>
      <c r="UZD3505" s="45"/>
      <c r="UZE3505" s="45"/>
      <c r="UZF3505" s="45"/>
      <c r="UZG3505" s="45"/>
      <c r="UZH3505" s="45"/>
      <c r="UZI3505" s="45"/>
      <c r="UZJ3505" s="45"/>
      <c r="UZK3505" s="45"/>
      <c r="UZL3505" s="45"/>
      <c r="UZM3505" s="45"/>
      <c r="UZN3505" s="45"/>
      <c r="UZO3505" s="45"/>
      <c r="UZP3505" s="45"/>
      <c r="UZQ3505" s="45"/>
      <c r="UZR3505" s="45"/>
      <c r="UZS3505" s="45"/>
      <c r="UZT3505" s="45"/>
      <c r="UZU3505" s="45"/>
      <c r="UZV3505" s="45"/>
      <c r="UZW3505" s="45"/>
      <c r="UZX3505" s="45"/>
      <c r="UZY3505" s="45"/>
      <c r="UZZ3505" s="45"/>
      <c r="VAA3505" s="45"/>
      <c r="VAB3505" s="45"/>
      <c r="VAC3505" s="45"/>
      <c r="VAD3505" s="45"/>
      <c r="VAE3505" s="45"/>
      <c r="VAF3505" s="45"/>
      <c r="VAG3505" s="45"/>
      <c r="VAH3505" s="45"/>
      <c r="VAI3505" s="45"/>
      <c r="VAJ3505" s="45"/>
      <c r="VAK3505" s="45"/>
      <c r="VAL3505" s="45"/>
      <c r="VAM3505" s="45"/>
      <c r="VAN3505" s="45"/>
      <c r="VAO3505" s="45"/>
      <c r="VAP3505" s="45"/>
      <c r="VAQ3505" s="45"/>
      <c r="VAR3505" s="45"/>
      <c r="VAS3505" s="45"/>
      <c r="VAT3505" s="45"/>
      <c r="VAU3505" s="45"/>
      <c r="VAV3505" s="45"/>
      <c r="VAW3505" s="45"/>
      <c r="VAX3505" s="45"/>
      <c r="VAY3505" s="45"/>
      <c r="VAZ3505" s="45"/>
      <c r="VBA3505" s="45"/>
      <c r="VBB3505" s="45"/>
      <c r="VBC3505" s="45"/>
      <c r="VBD3505" s="45"/>
      <c r="VBE3505" s="45"/>
      <c r="VBF3505" s="45"/>
      <c r="VBG3505" s="45"/>
      <c r="VBH3505" s="45"/>
      <c r="VBI3505" s="45"/>
      <c r="VBJ3505" s="45"/>
      <c r="VBK3505" s="45"/>
      <c r="VBL3505" s="45"/>
      <c r="VBM3505" s="45"/>
      <c r="VBN3505" s="45"/>
      <c r="VBO3505" s="45"/>
      <c r="VBP3505" s="45"/>
      <c r="VBQ3505" s="45"/>
      <c r="VBR3505" s="45"/>
      <c r="VBS3505" s="45"/>
      <c r="VBT3505" s="45"/>
      <c r="VBU3505" s="45"/>
      <c r="VBV3505" s="45"/>
      <c r="VBW3505" s="45"/>
      <c r="VBX3505" s="45"/>
      <c r="VBY3505" s="45"/>
      <c r="VBZ3505" s="45"/>
      <c r="VCA3505" s="45"/>
      <c r="VCB3505" s="45"/>
      <c r="VCC3505" s="45"/>
      <c r="VCD3505" s="45"/>
      <c r="VCE3505" s="45"/>
      <c r="VCF3505" s="45"/>
      <c r="VCG3505" s="45"/>
      <c r="VCH3505" s="45"/>
      <c r="VCI3505" s="45"/>
      <c r="VCJ3505" s="45"/>
      <c r="VCK3505" s="45"/>
      <c r="VCL3505" s="45"/>
      <c r="VCM3505" s="45"/>
      <c r="VCN3505" s="45"/>
      <c r="VCO3505" s="45"/>
      <c r="VCP3505" s="45"/>
      <c r="VCQ3505" s="45"/>
      <c r="VCR3505" s="45"/>
      <c r="VCS3505" s="45"/>
      <c r="VCT3505" s="45"/>
      <c r="VCU3505" s="45"/>
      <c r="VCV3505" s="45"/>
      <c r="VCW3505" s="45"/>
      <c r="VCX3505" s="45"/>
      <c r="VCY3505" s="45"/>
      <c r="VCZ3505" s="45"/>
      <c r="VDA3505" s="45"/>
      <c r="VDB3505" s="45"/>
      <c r="VDC3505" s="45"/>
      <c r="VDD3505" s="45"/>
      <c r="VDE3505" s="45"/>
      <c r="VDF3505" s="45"/>
      <c r="VDG3505" s="45"/>
      <c r="VDH3505" s="45"/>
      <c r="VDI3505" s="45"/>
      <c r="VDJ3505" s="45"/>
      <c r="VDK3505" s="45"/>
      <c r="VDL3505" s="45"/>
      <c r="VDM3505" s="45"/>
      <c r="VDN3505" s="45"/>
      <c r="VDO3505" s="45"/>
      <c r="VDP3505" s="45"/>
      <c r="VDQ3505" s="45"/>
      <c r="VDR3505" s="45"/>
      <c r="VDS3505" s="45"/>
      <c r="VDT3505" s="45"/>
      <c r="VDU3505" s="45"/>
      <c r="VDV3505" s="45"/>
      <c r="VDW3505" s="45"/>
      <c r="VDX3505" s="45"/>
      <c r="VDY3505" s="45"/>
      <c r="VDZ3505" s="45"/>
      <c r="VEA3505" s="45"/>
      <c r="VEB3505" s="45"/>
      <c r="VEC3505" s="45"/>
      <c r="VED3505" s="45"/>
      <c r="VEE3505" s="45"/>
      <c r="VEF3505" s="45"/>
      <c r="VEG3505" s="45"/>
      <c r="VEH3505" s="45"/>
      <c r="VEI3505" s="45"/>
      <c r="VEJ3505" s="45"/>
      <c r="VEK3505" s="45"/>
      <c r="VEL3505" s="45"/>
      <c r="VEM3505" s="45"/>
      <c r="VEN3505" s="45"/>
      <c r="VEO3505" s="45"/>
      <c r="VEP3505" s="45"/>
      <c r="VEQ3505" s="45"/>
      <c r="VER3505" s="45"/>
      <c r="VES3505" s="45"/>
      <c r="VET3505" s="45"/>
      <c r="VEU3505" s="45"/>
      <c r="VEV3505" s="45"/>
      <c r="VEW3505" s="45"/>
      <c r="VEX3505" s="45"/>
      <c r="VEY3505" s="45"/>
      <c r="VEZ3505" s="45"/>
      <c r="VFA3505" s="45"/>
      <c r="VFB3505" s="45"/>
      <c r="VFC3505" s="45"/>
      <c r="VFD3505" s="45"/>
      <c r="VFE3505" s="45"/>
      <c r="VFF3505" s="45"/>
      <c r="VFG3505" s="45"/>
      <c r="VFH3505" s="45"/>
      <c r="VFI3505" s="45"/>
      <c r="VFJ3505" s="45"/>
      <c r="VFK3505" s="45"/>
      <c r="VFL3505" s="45"/>
      <c r="VFM3505" s="45"/>
      <c r="VFN3505" s="45"/>
      <c r="VFO3505" s="45"/>
      <c r="VFP3505" s="45"/>
      <c r="VFQ3505" s="45"/>
      <c r="VFR3505" s="45"/>
      <c r="VFS3505" s="45"/>
      <c r="VFT3505" s="45"/>
      <c r="VFU3505" s="45"/>
      <c r="VFV3505" s="45"/>
      <c r="VFW3505" s="45"/>
      <c r="VFX3505" s="45"/>
      <c r="VFY3505" s="45"/>
      <c r="VFZ3505" s="45"/>
      <c r="VGA3505" s="45"/>
      <c r="VGB3505" s="45"/>
      <c r="VGC3505" s="45"/>
      <c r="VGD3505" s="45"/>
      <c r="VGE3505" s="45"/>
      <c r="VGF3505" s="45"/>
      <c r="VGG3505" s="45"/>
      <c r="VGH3505" s="45"/>
      <c r="VGI3505" s="45"/>
      <c r="VGJ3505" s="45"/>
      <c r="VGK3505" s="45"/>
      <c r="VGL3505" s="45"/>
      <c r="VGM3505" s="45"/>
      <c r="VGN3505" s="45"/>
      <c r="VGO3505" s="45"/>
      <c r="VGP3505" s="45"/>
      <c r="VGQ3505" s="45"/>
      <c r="VGR3505" s="45"/>
      <c r="VGS3505" s="45"/>
      <c r="VGT3505" s="45"/>
      <c r="VGU3505" s="45"/>
      <c r="VGV3505" s="45"/>
      <c r="VGW3505" s="45"/>
      <c r="VGX3505" s="45"/>
      <c r="VGY3505" s="45"/>
      <c r="VGZ3505" s="45"/>
      <c r="VHA3505" s="45"/>
      <c r="VHB3505" s="45"/>
      <c r="VHC3505" s="45"/>
      <c r="VHD3505" s="45"/>
      <c r="VHE3505" s="45"/>
      <c r="VHF3505" s="45"/>
      <c r="VHG3505" s="45"/>
      <c r="VHH3505" s="45"/>
      <c r="VHI3505" s="45"/>
      <c r="VHJ3505" s="45"/>
      <c r="VHK3505" s="45"/>
      <c r="VHL3505" s="45"/>
      <c r="VHM3505" s="45"/>
      <c r="VHN3505" s="45"/>
      <c r="VHO3505" s="45"/>
      <c r="VHP3505" s="45"/>
      <c r="VHQ3505" s="45"/>
      <c r="VHR3505" s="45"/>
      <c r="VHS3505" s="45"/>
      <c r="VHT3505" s="45"/>
      <c r="VHU3505" s="45"/>
      <c r="VHV3505" s="45"/>
      <c r="VHW3505" s="45"/>
      <c r="VHX3505" s="45"/>
      <c r="VHY3505" s="45"/>
      <c r="VHZ3505" s="45"/>
      <c r="VIA3505" s="45"/>
      <c r="VIB3505" s="45"/>
      <c r="VIC3505" s="45"/>
      <c r="VID3505" s="45"/>
      <c r="VIE3505" s="45"/>
      <c r="VIF3505" s="45"/>
      <c r="VIG3505" s="45"/>
      <c r="VIH3505" s="45"/>
      <c r="VII3505" s="45"/>
      <c r="VIJ3505" s="45"/>
      <c r="VIK3505" s="45"/>
      <c r="VIL3505" s="45"/>
      <c r="VIM3505" s="45"/>
      <c r="VIN3505" s="45"/>
      <c r="VIO3505" s="45"/>
      <c r="VIP3505" s="45"/>
      <c r="VIQ3505" s="45"/>
      <c r="VIR3505" s="45"/>
      <c r="VIS3505" s="45"/>
      <c r="VIT3505" s="45"/>
      <c r="VIU3505" s="45"/>
      <c r="VIV3505" s="45"/>
      <c r="VIW3505" s="45"/>
      <c r="VIX3505" s="45"/>
      <c r="VIY3505" s="45"/>
      <c r="VIZ3505" s="45"/>
      <c r="VJA3505" s="45"/>
      <c r="VJB3505" s="45"/>
      <c r="VJC3505" s="45"/>
      <c r="VJD3505" s="45"/>
      <c r="VJE3505" s="45"/>
      <c r="VJF3505" s="45"/>
      <c r="VJG3505" s="45"/>
      <c r="VJH3505" s="45"/>
      <c r="VJI3505" s="45"/>
      <c r="VJJ3505" s="45"/>
      <c r="VJK3505" s="45"/>
      <c r="VJL3505" s="45"/>
      <c r="VJM3505" s="45"/>
      <c r="VJN3505" s="45"/>
      <c r="VJO3505" s="45"/>
      <c r="VJP3505" s="45"/>
      <c r="VJQ3505" s="45"/>
      <c r="VJR3505" s="45"/>
      <c r="VJS3505" s="45"/>
      <c r="VJT3505" s="45"/>
      <c r="VJU3505" s="45"/>
      <c r="VJV3505" s="45"/>
      <c r="VJW3505" s="45"/>
      <c r="VJX3505" s="45"/>
      <c r="VJY3505" s="45"/>
      <c r="VJZ3505" s="45"/>
      <c r="VKA3505" s="45"/>
      <c r="VKB3505" s="45"/>
      <c r="VKC3505" s="45"/>
      <c r="VKD3505" s="45"/>
      <c r="VKE3505" s="45"/>
      <c r="VKF3505" s="45"/>
      <c r="VKG3505" s="45"/>
      <c r="VKH3505" s="45"/>
      <c r="VKI3505" s="45"/>
      <c r="VKJ3505" s="45"/>
      <c r="VKK3505" s="45"/>
      <c r="VKL3505" s="45"/>
      <c r="VKM3505" s="45"/>
      <c r="VKN3505" s="45"/>
      <c r="VKO3505" s="45"/>
      <c r="VKP3505" s="45"/>
      <c r="VKQ3505" s="45"/>
      <c r="VKR3505" s="45"/>
      <c r="VKS3505" s="45"/>
      <c r="VKT3505" s="45"/>
      <c r="VKU3505" s="45"/>
      <c r="VKV3505" s="45"/>
      <c r="VKW3505" s="45"/>
      <c r="VKX3505" s="45"/>
      <c r="VKY3505" s="45"/>
      <c r="VKZ3505" s="45"/>
      <c r="VLA3505" s="45"/>
      <c r="VLB3505" s="45"/>
      <c r="VLC3505" s="45"/>
      <c r="VLD3505" s="45"/>
      <c r="VLE3505" s="45"/>
      <c r="VLF3505" s="45"/>
      <c r="VLG3505" s="45"/>
      <c r="VLH3505" s="45"/>
      <c r="VLI3505" s="45"/>
      <c r="VLJ3505" s="45"/>
      <c r="VLK3505" s="45"/>
      <c r="VLL3505" s="45"/>
      <c r="VLM3505" s="45"/>
      <c r="VLN3505" s="45"/>
      <c r="VLO3505" s="45"/>
      <c r="VLP3505" s="45"/>
      <c r="VLQ3505" s="45"/>
      <c r="VLR3505" s="45"/>
      <c r="VLS3505" s="45"/>
      <c r="VLT3505" s="45"/>
      <c r="VLU3505" s="45"/>
      <c r="VLV3505" s="45"/>
      <c r="VLW3505" s="45"/>
      <c r="VLX3505" s="45"/>
      <c r="VLY3505" s="45"/>
      <c r="VLZ3505" s="45"/>
      <c r="VMA3505" s="45"/>
      <c r="VMB3505" s="45"/>
      <c r="VMC3505" s="45"/>
      <c r="VMD3505" s="45"/>
      <c r="VME3505" s="45"/>
      <c r="VMF3505" s="45"/>
      <c r="VMG3505" s="45"/>
      <c r="VMH3505" s="45"/>
      <c r="VMI3505" s="45"/>
      <c r="VMJ3505" s="45"/>
      <c r="VMK3505" s="45"/>
      <c r="VML3505" s="45"/>
      <c r="VMM3505" s="45"/>
      <c r="VMN3505" s="45"/>
      <c r="VMO3505" s="45"/>
      <c r="VMP3505" s="45"/>
      <c r="VMQ3505" s="45"/>
      <c r="VMR3505" s="45"/>
      <c r="VMS3505" s="45"/>
      <c r="VMT3505" s="45"/>
      <c r="VMU3505" s="45"/>
      <c r="VMV3505" s="45"/>
      <c r="VMW3505" s="45"/>
      <c r="VMX3505" s="45"/>
      <c r="VMY3505" s="45"/>
      <c r="VMZ3505" s="45"/>
      <c r="VNA3505" s="45"/>
      <c r="VNB3505" s="45"/>
      <c r="VNC3505" s="45"/>
      <c r="VND3505" s="45"/>
      <c r="VNE3505" s="45"/>
      <c r="VNF3505" s="45"/>
      <c r="VNG3505" s="45"/>
      <c r="VNH3505" s="45"/>
      <c r="VNI3505" s="45"/>
      <c r="VNJ3505" s="45"/>
      <c r="VNK3505" s="45"/>
      <c r="VNL3505" s="45"/>
      <c r="VNM3505" s="45"/>
      <c r="VNN3505" s="45"/>
      <c r="VNO3505" s="45"/>
      <c r="VNP3505" s="45"/>
      <c r="VNQ3505" s="45"/>
      <c r="VNR3505" s="45"/>
      <c r="VNS3505" s="45"/>
      <c r="VNT3505" s="45"/>
      <c r="VNU3505" s="45"/>
      <c r="VNV3505" s="45"/>
      <c r="VNW3505" s="45"/>
      <c r="VNX3505" s="45"/>
      <c r="VNY3505" s="45"/>
      <c r="VNZ3505" s="45"/>
      <c r="VOA3505" s="45"/>
      <c r="VOB3505" s="45"/>
      <c r="VOC3505" s="45"/>
      <c r="VOD3505" s="45"/>
      <c r="VOE3505" s="45"/>
      <c r="VOF3505" s="45"/>
      <c r="VOG3505" s="45"/>
      <c r="VOH3505" s="45"/>
      <c r="VOI3505" s="45"/>
      <c r="VOJ3505" s="45"/>
      <c r="VOK3505" s="45"/>
      <c r="VOL3505" s="45"/>
      <c r="VOM3505" s="45"/>
      <c r="VON3505" s="45"/>
      <c r="VOO3505" s="45"/>
      <c r="VOP3505" s="45"/>
      <c r="VOQ3505" s="45"/>
      <c r="VOR3505" s="45"/>
      <c r="VOS3505" s="45"/>
      <c r="VOT3505" s="45"/>
      <c r="VOU3505" s="45"/>
      <c r="VOV3505" s="45"/>
      <c r="VOW3505" s="45"/>
      <c r="VOX3505" s="45"/>
      <c r="VOY3505" s="45"/>
      <c r="VOZ3505" s="45"/>
      <c r="VPA3505" s="45"/>
      <c r="VPB3505" s="45"/>
      <c r="VPC3505" s="45"/>
      <c r="VPD3505" s="45"/>
      <c r="VPE3505" s="45"/>
      <c r="VPF3505" s="45"/>
      <c r="VPG3505" s="45"/>
      <c r="VPH3505" s="45"/>
      <c r="VPI3505" s="45"/>
      <c r="VPJ3505" s="45"/>
      <c r="VPK3505" s="45"/>
      <c r="VPL3505" s="45"/>
      <c r="VPM3505" s="45"/>
      <c r="VPN3505" s="45"/>
      <c r="VPO3505" s="45"/>
      <c r="VPP3505" s="45"/>
      <c r="VPQ3505" s="45"/>
      <c r="VPR3505" s="45"/>
      <c r="VPS3505" s="45"/>
      <c r="VPT3505" s="45"/>
      <c r="VPU3505" s="45"/>
      <c r="VPV3505" s="45"/>
      <c r="VPW3505" s="45"/>
      <c r="VPX3505" s="45"/>
      <c r="VPY3505" s="45"/>
      <c r="VPZ3505" s="45"/>
      <c r="VQA3505" s="45"/>
      <c r="VQB3505" s="45"/>
      <c r="VQC3505" s="45"/>
      <c r="VQD3505" s="45"/>
      <c r="VQE3505" s="45"/>
      <c r="VQF3505" s="45"/>
      <c r="VQG3505" s="45"/>
      <c r="VQH3505" s="45"/>
      <c r="VQI3505" s="45"/>
      <c r="VQJ3505" s="45"/>
      <c r="VQK3505" s="45"/>
      <c r="VQL3505" s="45"/>
      <c r="VQM3505" s="45"/>
      <c r="VQN3505" s="45"/>
      <c r="VQO3505" s="45"/>
      <c r="VQP3505" s="45"/>
      <c r="VQQ3505" s="45"/>
      <c r="VQR3505" s="45"/>
      <c r="VQS3505" s="45"/>
      <c r="VQT3505" s="45"/>
      <c r="VQU3505" s="45"/>
      <c r="VQV3505" s="45"/>
      <c r="VQW3505" s="45"/>
      <c r="VQX3505" s="45"/>
      <c r="VQY3505" s="45"/>
      <c r="VQZ3505" s="45"/>
      <c r="VRA3505" s="45"/>
      <c r="VRB3505" s="45"/>
      <c r="VRC3505" s="45"/>
      <c r="VRD3505" s="45"/>
      <c r="VRE3505" s="45"/>
      <c r="VRF3505" s="45"/>
      <c r="VRG3505" s="45"/>
      <c r="VRH3505" s="45"/>
      <c r="VRI3505" s="45"/>
      <c r="VRJ3505" s="45"/>
      <c r="VRK3505" s="45"/>
      <c r="VRL3505" s="45"/>
      <c r="VRM3505" s="45"/>
      <c r="VRN3505" s="45"/>
      <c r="VRO3505" s="45"/>
      <c r="VRP3505" s="45"/>
      <c r="VRQ3505" s="45"/>
      <c r="VRR3505" s="45"/>
      <c r="VRS3505" s="45"/>
      <c r="VRT3505" s="45"/>
      <c r="VRU3505" s="45"/>
      <c r="VRV3505" s="45"/>
      <c r="VRW3505" s="45"/>
      <c r="VRX3505" s="45"/>
      <c r="VRY3505" s="45"/>
      <c r="VRZ3505" s="45"/>
      <c r="VSA3505" s="45"/>
      <c r="VSB3505" s="45"/>
      <c r="VSC3505" s="45"/>
      <c r="VSD3505" s="45"/>
      <c r="VSE3505" s="45"/>
      <c r="VSF3505" s="45"/>
      <c r="VSG3505" s="45"/>
      <c r="VSH3505" s="45"/>
      <c r="VSI3505" s="45"/>
      <c r="VSJ3505" s="45"/>
      <c r="VSK3505" s="45"/>
      <c r="VSL3505" s="45"/>
      <c r="VSM3505" s="45"/>
      <c r="VSN3505" s="45"/>
      <c r="VSO3505" s="45"/>
      <c r="VSP3505" s="45"/>
      <c r="VSQ3505" s="45"/>
      <c r="VSR3505" s="45"/>
      <c r="VSS3505" s="45"/>
      <c r="VST3505" s="45"/>
      <c r="VSU3505" s="45"/>
      <c r="VSV3505" s="45"/>
      <c r="VSW3505" s="45"/>
      <c r="VSX3505" s="45"/>
      <c r="VSY3505" s="45"/>
      <c r="VSZ3505" s="45"/>
      <c r="VTA3505" s="45"/>
      <c r="VTB3505" s="45"/>
      <c r="VTC3505" s="45"/>
      <c r="VTD3505" s="45"/>
      <c r="VTE3505" s="45"/>
      <c r="VTF3505" s="45"/>
      <c r="VTG3505" s="45"/>
      <c r="VTH3505" s="45"/>
      <c r="VTI3505" s="45"/>
      <c r="VTJ3505" s="45"/>
      <c r="VTK3505" s="45"/>
      <c r="VTL3505" s="45"/>
      <c r="VTM3505" s="45"/>
      <c r="VTN3505" s="45"/>
      <c r="VTO3505" s="45"/>
      <c r="VTP3505" s="45"/>
      <c r="VTQ3505" s="45"/>
      <c r="VTR3505" s="45"/>
      <c r="VTS3505" s="45"/>
      <c r="VTT3505" s="45"/>
      <c r="VTU3505" s="45"/>
      <c r="VTV3505" s="45"/>
      <c r="VTW3505" s="45"/>
      <c r="VTX3505" s="45"/>
      <c r="VTY3505" s="45"/>
      <c r="VTZ3505" s="45"/>
      <c r="VUA3505" s="45"/>
      <c r="VUB3505" s="45"/>
      <c r="VUC3505" s="45"/>
      <c r="VUD3505" s="45"/>
      <c r="VUE3505" s="45"/>
      <c r="VUF3505" s="45"/>
      <c r="VUG3505" s="45"/>
      <c r="VUH3505" s="45"/>
      <c r="VUI3505" s="45"/>
      <c r="VUJ3505" s="45"/>
      <c r="VUK3505" s="45"/>
      <c r="VUL3505" s="45"/>
      <c r="VUM3505" s="45"/>
      <c r="VUN3505" s="45"/>
      <c r="VUO3505" s="45"/>
      <c r="VUP3505" s="45"/>
      <c r="VUQ3505" s="45"/>
      <c r="VUR3505" s="45"/>
      <c r="VUS3505" s="45"/>
      <c r="VUT3505" s="45"/>
      <c r="VUU3505" s="45"/>
      <c r="VUV3505" s="45"/>
      <c r="VUW3505" s="45"/>
      <c r="VUX3505" s="45"/>
      <c r="VUY3505" s="45"/>
      <c r="VUZ3505" s="45"/>
      <c r="VVA3505" s="45"/>
      <c r="VVB3505" s="45"/>
      <c r="VVC3505" s="45"/>
      <c r="VVD3505" s="45"/>
      <c r="VVE3505" s="45"/>
      <c r="VVF3505" s="45"/>
      <c r="VVG3505" s="45"/>
      <c r="VVH3505" s="45"/>
      <c r="VVI3505" s="45"/>
      <c r="VVJ3505" s="45"/>
      <c r="VVK3505" s="45"/>
      <c r="VVL3505" s="45"/>
      <c r="VVM3505" s="45"/>
      <c r="VVN3505" s="45"/>
      <c r="VVO3505" s="45"/>
      <c r="VVP3505" s="45"/>
      <c r="VVQ3505" s="45"/>
      <c r="VVR3505" s="45"/>
      <c r="VVS3505" s="45"/>
      <c r="VVT3505" s="45"/>
      <c r="VVU3505" s="45"/>
      <c r="VVV3505" s="45"/>
      <c r="VVW3505" s="45"/>
      <c r="VVX3505" s="45"/>
      <c r="VVY3505" s="45"/>
      <c r="VVZ3505" s="45"/>
      <c r="VWA3505" s="45"/>
      <c r="VWB3505" s="45"/>
      <c r="VWC3505" s="45"/>
      <c r="VWD3505" s="45"/>
      <c r="VWE3505" s="45"/>
      <c r="VWF3505" s="45"/>
      <c r="VWG3505" s="45"/>
      <c r="VWH3505" s="45"/>
      <c r="VWI3505" s="45"/>
      <c r="VWJ3505" s="45"/>
      <c r="VWK3505" s="45"/>
      <c r="VWL3505" s="45"/>
      <c r="VWM3505" s="45"/>
      <c r="VWN3505" s="45"/>
      <c r="VWO3505" s="45"/>
      <c r="VWP3505" s="45"/>
      <c r="VWQ3505" s="45"/>
      <c r="VWR3505" s="45"/>
      <c r="VWS3505" s="45"/>
      <c r="VWT3505" s="45"/>
      <c r="VWU3505" s="45"/>
      <c r="VWV3505" s="45"/>
      <c r="VWW3505" s="45"/>
      <c r="VWX3505" s="45"/>
      <c r="VWY3505" s="45"/>
      <c r="VWZ3505" s="45"/>
      <c r="VXA3505" s="45"/>
      <c r="VXB3505" s="45"/>
      <c r="VXC3505" s="45"/>
      <c r="VXD3505" s="45"/>
      <c r="VXE3505" s="45"/>
      <c r="VXF3505" s="45"/>
      <c r="VXG3505" s="45"/>
      <c r="VXH3505" s="45"/>
      <c r="VXI3505" s="45"/>
      <c r="VXJ3505" s="45"/>
      <c r="VXK3505" s="45"/>
      <c r="VXL3505" s="45"/>
      <c r="VXM3505" s="45"/>
      <c r="VXN3505" s="45"/>
      <c r="VXO3505" s="45"/>
      <c r="VXP3505" s="45"/>
      <c r="VXQ3505" s="45"/>
      <c r="VXR3505" s="45"/>
      <c r="VXS3505" s="45"/>
      <c r="VXT3505" s="45"/>
      <c r="VXU3505" s="45"/>
      <c r="VXV3505" s="45"/>
      <c r="VXW3505" s="45"/>
      <c r="VXX3505" s="45"/>
      <c r="VXY3505" s="45"/>
      <c r="VXZ3505" s="45"/>
      <c r="VYA3505" s="45"/>
      <c r="VYB3505" s="45"/>
      <c r="VYC3505" s="45"/>
      <c r="VYD3505" s="45"/>
      <c r="VYE3505" s="45"/>
      <c r="VYF3505" s="45"/>
      <c r="VYG3505" s="45"/>
      <c r="VYH3505" s="45"/>
      <c r="VYI3505" s="45"/>
      <c r="VYJ3505" s="45"/>
      <c r="VYK3505" s="45"/>
      <c r="VYL3505" s="45"/>
      <c r="VYM3505" s="45"/>
      <c r="VYN3505" s="45"/>
      <c r="VYO3505" s="45"/>
      <c r="VYP3505" s="45"/>
      <c r="VYQ3505" s="45"/>
      <c r="VYR3505" s="45"/>
      <c r="VYS3505" s="45"/>
      <c r="VYT3505" s="45"/>
      <c r="VYU3505" s="45"/>
      <c r="VYV3505" s="45"/>
      <c r="VYW3505" s="45"/>
      <c r="VYX3505" s="45"/>
      <c r="VYY3505" s="45"/>
      <c r="VYZ3505" s="45"/>
      <c r="VZA3505" s="45"/>
      <c r="VZB3505" s="45"/>
      <c r="VZC3505" s="45"/>
      <c r="VZD3505" s="45"/>
      <c r="VZE3505" s="45"/>
      <c r="VZF3505" s="45"/>
      <c r="VZG3505" s="45"/>
      <c r="VZH3505" s="45"/>
      <c r="VZI3505" s="45"/>
      <c r="VZJ3505" s="45"/>
      <c r="VZK3505" s="45"/>
      <c r="VZL3505" s="45"/>
      <c r="VZM3505" s="45"/>
      <c r="VZN3505" s="45"/>
      <c r="VZO3505" s="45"/>
      <c r="VZP3505" s="45"/>
      <c r="VZQ3505" s="45"/>
      <c r="VZR3505" s="45"/>
      <c r="VZS3505" s="45"/>
      <c r="VZT3505" s="45"/>
      <c r="VZU3505" s="45"/>
      <c r="VZV3505" s="45"/>
      <c r="VZW3505" s="45"/>
      <c r="VZX3505" s="45"/>
      <c r="VZY3505" s="45"/>
      <c r="VZZ3505" s="45"/>
      <c r="WAA3505" s="45"/>
      <c r="WAB3505" s="45"/>
      <c r="WAC3505" s="45"/>
      <c r="WAD3505" s="45"/>
      <c r="WAE3505" s="45"/>
      <c r="WAF3505" s="45"/>
      <c r="WAG3505" s="45"/>
      <c r="WAH3505" s="45"/>
      <c r="WAI3505" s="45"/>
      <c r="WAJ3505" s="45"/>
      <c r="WAK3505" s="45"/>
      <c r="WAL3505" s="45"/>
      <c r="WAM3505" s="45"/>
      <c r="WAN3505" s="45"/>
      <c r="WAO3505" s="45"/>
      <c r="WAP3505" s="45"/>
      <c r="WAQ3505" s="45"/>
      <c r="WAR3505" s="45"/>
      <c r="WAS3505" s="45"/>
      <c r="WAT3505" s="45"/>
      <c r="WAU3505" s="45"/>
      <c r="WAV3505" s="45"/>
      <c r="WAW3505" s="45"/>
      <c r="WAX3505" s="45"/>
      <c r="WAY3505" s="45"/>
      <c r="WAZ3505" s="45"/>
      <c r="WBA3505" s="45"/>
      <c r="WBB3505" s="45"/>
      <c r="WBC3505" s="45"/>
      <c r="WBD3505" s="45"/>
      <c r="WBE3505" s="45"/>
      <c r="WBF3505" s="45"/>
      <c r="WBG3505" s="45"/>
      <c r="WBH3505" s="45"/>
      <c r="WBI3505" s="45"/>
      <c r="WBJ3505" s="45"/>
      <c r="WBK3505" s="45"/>
      <c r="WBL3505" s="45"/>
      <c r="WBM3505" s="45"/>
      <c r="WBN3505" s="45"/>
      <c r="WBO3505" s="45"/>
      <c r="WBP3505" s="45"/>
      <c r="WBQ3505" s="45"/>
      <c r="WBR3505" s="45"/>
      <c r="WBS3505" s="45"/>
      <c r="WBT3505" s="45"/>
      <c r="WBU3505" s="45"/>
      <c r="WBV3505" s="45"/>
      <c r="WBW3505" s="45"/>
      <c r="WBX3505" s="45"/>
      <c r="WBY3505" s="45"/>
      <c r="WBZ3505" s="45"/>
      <c r="WCA3505" s="45"/>
      <c r="WCB3505" s="45"/>
      <c r="WCC3505" s="45"/>
      <c r="WCD3505" s="45"/>
      <c r="WCE3505" s="45"/>
      <c r="WCF3505" s="45"/>
      <c r="WCG3505" s="45"/>
      <c r="WCH3505" s="45"/>
      <c r="WCI3505" s="45"/>
      <c r="WCJ3505" s="45"/>
      <c r="WCK3505" s="45"/>
      <c r="WCL3505" s="45"/>
      <c r="WCM3505" s="45"/>
      <c r="WCN3505" s="45"/>
      <c r="WCO3505" s="45"/>
      <c r="WCP3505" s="45"/>
      <c r="WCQ3505" s="45"/>
      <c r="WCR3505" s="45"/>
      <c r="WCS3505" s="45"/>
      <c r="WCT3505" s="45"/>
      <c r="WCU3505" s="45"/>
      <c r="WCV3505" s="45"/>
      <c r="WCW3505" s="45"/>
      <c r="WCX3505" s="45"/>
      <c r="WCY3505" s="45"/>
      <c r="WCZ3505" s="45"/>
      <c r="WDA3505" s="45"/>
      <c r="WDB3505" s="45"/>
      <c r="WDC3505" s="45"/>
      <c r="WDD3505" s="45"/>
      <c r="WDE3505" s="45"/>
      <c r="WDF3505" s="45"/>
      <c r="WDG3505" s="45"/>
      <c r="WDH3505" s="45"/>
      <c r="WDI3505" s="45"/>
      <c r="WDJ3505" s="45"/>
      <c r="WDK3505" s="45"/>
      <c r="WDL3505" s="45"/>
      <c r="WDM3505" s="45"/>
      <c r="WDN3505" s="45"/>
      <c r="WDO3505" s="45"/>
      <c r="WDP3505" s="45"/>
      <c r="WDQ3505" s="45"/>
      <c r="WDR3505" s="45"/>
      <c r="WDS3505" s="45"/>
      <c r="WDT3505" s="45"/>
      <c r="WDU3505" s="45"/>
      <c r="WDV3505" s="45"/>
      <c r="WDW3505" s="45"/>
      <c r="WDX3505" s="45"/>
      <c r="WDY3505" s="45"/>
      <c r="WDZ3505" s="45"/>
      <c r="WEA3505" s="45"/>
      <c r="WEB3505" s="45"/>
      <c r="WEC3505" s="45"/>
      <c r="WED3505" s="45"/>
      <c r="WEE3505" s="45"/>
      <c r="WEF3505" s="45"/>
      <c r="WEG3505" s="45"/>
      <c r="WEH3505" s="45"/>
      <c r="WEI3505" s="45"/>
      <c r="WEJ3505" s="45"/>
      <c r="WEK3505" s="45"/>
      <c r="WEL3505" s="45"/>
      <c r="WEM3505" s="45"/>
      <c r="WEN3505" s="45"/>
      <c r="WEO3505" s="45"/>
      <c r="WEP3505" s="45"/>
      <c r="WEQ3505" s="45"/>
      <c r="WER3505" s="45"/>
      <c r="WES3505" s="45"/>
      <c r="WET3505" s="45"/>
      <c r="WEU3505" s="45"/>
      <c r="WEV3505" s="45"/>
      <c r="WEW3505" s="45"/>
      <c r="WEX3505" s="45"/>
      <c r="WEY3505" s="45"/>
      <c r="WEZ3505" s="45"/>
      <c r="WFA3505" s="45"/>
      <c r="WFB3505" s="45"/>
      <c r="WFC3505" s="45"/>
      <c r="WFD3505" s="45"/>
      <c r="WFE3505" s="45"/>
      <c r="WFF3505" s="45"/>
      <c r="WFG3505" s="45"/>
      <c r="WFH3505" s="45"/>
      <c r="WFI3505" s="45"/>
      <c r="WFJ3505" s="45"/>
      <c r="WFK3505" s="45"/>
      <c r="WFL3505" s="45"/>
      <c r="WFM3505" s="45"/>
      <c r="WFN3505" s="45"/>
      <c r="WFO3505" s="45"/>
      <c r="WFP3505" s="45"/>
      <c r="WFQ3505" s="45"/>
      <c r="WFR3505" s="45"/>
      <c r="WFS3505" s="45"/>
      <c r="WFT3505" s="45"/>
      <c r="WFU3505" s="45"/>
      <c r="WFV3505" s="45"/>
      <c r="WFW3505" s="45"/>
      <c r="WFX3505" s="45"/>
      <c r="WFY3505" s="45"/>
      <c r="WFZ3505" s="45"/>
      <c r="WGA3505" s="45"/>
      <c r="WGB3505" s="45"/>
      <c r="WGC3505" s="45"/>
      <c r="WGD3505" s="45"/>
      <c r="WGE3505" s="45"/>
      <c r="WGF3505" s="45"/>
      <c r="WGG3505" s="45"/>
      <c r="WGH3505" s="45"/>
      <c r="WGI3505" s="45"/>
      <c r="WGJ3505" s="45"/>
      <c r="WGK3505" s="45"/>
      <c r="WGL3505" s="45"/>
      <c r="WGM3505" s="45"/>
      <c r="WGN3505" s="45"/>
      <c r="WGO3505" s="45"/>
      <c r="WGP3505" s="45"/>
      <c r="WGQ3505" s="45"/>
      <c r="WGR3505" s="45"/>
      <c r="WGS3505" s="45"/>
      <c r="WGT3505" s="45"/>
      <c r="WGU3505" s="45"/>
      <c r="WGV3505" s="45"/>
      <c r="WGW3505" s="45"/>
      <c r="WGX3505" s="45"/>
      <c r="WGY3505" s="45"/>
      <c r="WGZ3505" s="45"/>
      <c r="WHA3505" s="45"/>
      <c r="WHB3505" s="45"/>
      <c r="WHC3505" s="45"/>
      <c r="WHD3505" s="45"/>
      <c r="WHE3505" s="45"/>
      <c r="WHF3505" s="45"/>
      <c r="WHG3505" s="45"/>
      <c r="WHH3505" s="45"/>
      <c r="WHI3505" s="45"/>
      <c r="WHJ3505" s="45"/>
      <c r="WHK3505" s="45"/>
      <c r="WHL3505" s="45"/>
      <c r="WHM3505" s="45"/>
      <c r="WHN3505" s="45"/>
      <c r="WHO3505" s="45"/>
      <c r="WHP3505" s="45"/>
      <c r="WHQ3505" s="45"/>
      <c r="WHR3505" s="45"/>
      <c r="WHS3505" s="45"/>
      <c r="WHT3505" s="45"/>
      <c r="WHU3505" s="45"/>
      <c r="WHV3505" s="45"/>
      <c r="WHW3505" s="45"/>
      <c r="WHX3505" s="45"/>
      <c r="WHY3505" s="45"/>
      <c r="WHZ3505" s="45"/>
      <c r="WIA3505" s="45"/>
      <c r="WIB3505" s="45"/>
      <c r="WIC3505" s="45"/>
      <c r="WID3505" s="45"/>
      <c r="WIE3505" s="45"/>
      <c r="WIF3505" s="45"/>
      <c r="WIG3505" s="45"/>
      <c r="WIH3505" s="45"/>
      <c r="WII3505" s="45"/>
      <c r="WIJ3505" s="45"/>
      <c r="WIK3505" s="45"/>
      <c r="WIL3505" s="45"/>
      <c r="WIM3505" s="45"/>
      <c r="WIN3505" s="45"/>
      <c r="WIO3505" s="45"/>
      <c r="WIP3505" s="45"/>
      <c r="WIQ3505" s="45"/>
      <c r="WIR3505" s="45"/>
      <c r="WIS3505" s="45"/>
      <c r="WIT3505" s="45"/>
      <c r="WIU3505" s="45"/>
      <c r="WIV3505" s="45"/>
      <c r="WIW3505" s="45"/>
      <c r="WIX3505" s="45"/>
      <c r="WIY3505" s="45"/>
      <c r="WIZ3505" s="45"/>
      <c r="WJA3505" s="45"/>
      <c r="WJB3505" s="45"/>
      <c r="WJC3505" s="45"/>
      <c r="WJD3505" s="45"/>
      <c r="WJE3505" s="45"/>
      <c r="WJF3505" s="45"/>
      <c r="WJG3505" s="45"/>
      <c r="WJH3505" s="45"/>
      <c r="WJI3505" s="45"/>
      <c r="WJJ3505" s="45"/>
      <c r="WJK3505" s="45"/>
      <c r="WJL3505" s="45"/>
      <c r="WJM3505" s="45"/>
      <c r="WJN3505" s="45"/>
      <c r="WJO3505" s="45"/>
      <c r="WJP3505" s="45"/>
      <c r="WJQ3505" s="45"/>
      <c r="WJR3505" s="45"/>
      <c r="WJS3505" s="45"/>
      <c r="WJT3505" s="45"/>
      <c r="WJU3505" s="45"/>
      <c r="WJV3505" s="45"/>
      <c r="WJW3505" s="45"/>
      <c r="WJX3505" s="45"/>
      <c r="WJY3505" s="45"/>
      <c r="WJZ3505" s="45"/>
      <c r="WKA3505" s="45"/>
      <c r="WKB3505" s="45"/>
      <c r="WKC3505" s="45"/>
      <c r="WKD3505" s="45"/>
      <c r="WKE3505" s="45"/>
      <c r="WKF3505" s="45"/>
      <c r="WKG3505" s="45"/>
      <c r="WKH3505" s="45"/>
      <c r="WKI3505" s="45"/>
      <c r="WKJ3505" s="45"/>
      <c r="WKK3505" s="45"/>
      <c r="WKL3505" s="45"/>
      <c r="WKM3505" s="45"/>
      <c r="WKN3505" s="45"/>
      <c r="WKO3505" s="45"/>
      <c r="WKP3505" s="45"/>
      <c r="WKQ3505" s="45"/>
      <c r="WKR3505" s="45"/>
      <c r="WKS3505" s="45"/>
      <c r="WKT3505" s="45"/>
      <c r="WKU3505" s="45"/>
      <c r="WKV3505" s="45"/>
      <c r="WKW3505" s="45"/>
      <c r="WKX3505" s="45"/>
      <c r="WKY3505" s="45"/>
      <c r="WKZ3505" s="45"/>
      <c r="WLA3505" s="45"/>
      <c r="WLB3505" s="45"/>
      <c r="WLC3505" s="45"/>
      <c r="WLD3505" s="45"/>
      <c r="WLE3505" s="45"/>
      <c r="WLF3505" s="45"/>
      <c r="WLG3505" s="45"/>
      <c r="WLH3505" s="45"/>
      <c r="WLI3505" s="45"/>
      <c r="WLJ3505" s="45"/>
      <c r="WLK3505" s="45"/>
      <c r="WLL3505" s="45"/>
      <c r="WLM3505" s="45"/>
      <c r="WLN3505" s="45"/>
      <c r="WLO3505" s="45"/>
      <c r="WLP3505" s="45"/>
      <c r="WLQ3505" s="45"/>
      <c r="WLR3505" s="45"/>
      <c r="WLS3505" s="45"/>
      <c r="WLT3505" s="45"/>
      <c r="WLU3505" s="45"/>
      <c r="WLV3505" s="45"/>
      <c r="WLW3505" s="45"/>
      <c r="WLX3505" s="45"/>
      <c r="WLY3505" s="45"/>
      <c r="WLZ3505" s="45"/>
      <c r="WMA3505" s="45"/>
      <c r="WMB3505" s="45"/>
      <c r="WMC3505" s="45"/>
      <c r="WMD3505" s="45"/>
      <c r="WME3505" s="45"/>
      <c r="WMF3505" s="45"/>
      <c r="WMG3505" s="45"/>
      <c r="WMH3505" s="45"/>
      <c r="WMI3505" s="45"/>
      <c r="WMJ3505" s="45"/>
      <c r="WMK3505" s="45"/>
      <c r="WML3505" s="45"/>
      <c r="WMM3505" s="45"/>
      <c r="WMN3505" s="45"/>
      <c r="WMO3505" s="45"/>
      <c r="WMP3505" s="45"/>
      <c r="WMQ3505" s="45"/>
      <c r="WMR3505" s="45"/>
      <c r="WMS3505" s="45"/>
      <c r="WMT3505" s="45"/>
      <c r="WMU3505" s="45"/>
      <c r="WMV3505" s="45"/>
      <c r="WMW3505" s="45"/>
      <c r="WMX3505" s="45"/>
      <c r="WMY3505" s="45"/>
      <c r="WMZ3505" s="45"/>
      <c r="WNA3505" s="45"/>
      <c r="WNB3505" s="45"/>
      <c r="WNC3505" s="45"/>
      <c r="WND3505" s="45"/>
      <c r="WNE3505" s="45"/>
      <c r="WNF3505" s="45"/>
      <c r="WNG3505" s="45"/>
      <c r="WNH3505" s="45"/>
      <c r="WNI3505" s="45"/>
      <c r="WNJ3505" s="45"/>
      <c r="WNK3505" s="45"/>
      <c r="WNL3505" s="45"/>
      <c r="WNM3505" s="45"/>
      <c r="WNN3505" s="45"/>
      <c r="WNO3505" s="45"/>
      <c r="WNP3505" s="45"/>
      <c r="WNQ3505" s="45"/>
      <c r="WNR3505" s="45"/>
      <c r="WNS3505" s="45"/>
      <c r="WNT3505" s="45"/>
      <c r="WNU3505" s="45"/>
      <c r="WNV3505" s="45"/>
      <c r="WNW3505" s="45"/>
      <c r="WNX3505" s="45"/>
      <c r="WNY3505" s="45"/>
      <c r="WNZ3505" s="45"/>
      <c r="WOA3505" s="45"/>
      <c r="WOB3505" s="45"/>
      <c r="WOC3505" s="45"/>
      <c r="WOD3505" s="45"/>
      <c r="WOE3505" s="45"/>
      <c r="WOF3505" s="45"/>
      <c r="WOG3505" s="45"/>
      <c r="WOH3505" s="45"/>
      <c r="WOI3505" s="45"/>
      <c r="WOJ3505" s="45"/>
      <c r="WOK3505" s="45"/>
      <c r="WOL3505" s="45"/>
      <c r="WOM3505" s="45"/>
      <c r="WON3505" s="45"/>
      <c r="WOO3505" s="45"/>
      <c r="WOP3505" s="45"/>
      <c r="WOQ3505" s="45"/>
      <c r="WOR3505" s="45"/>
      <c r="WOS3505" s="45"/>
      <c r="WOT3505" s="45"/>
      <c r="WOU3505" s="45"/>
      <c r="WOV3505" s="45"/>
      <c r="WOW3505" s="45"/>
      <c r="WOX3505" s="45"/>
      <c r="WOY3505" s="45"/>
      <c r="WOZ3505" s="45"/>
      <c r="WPA3505" s="45"/>
      <c r="WPB3505" s="45"/>
      <c r="WPC3505" s="45"/>
      <c r="WPD3505" s="45"/>
      <c r="WPE3505" s="45"/>
      <c r="WPF3505" s="45"/>
      <c r="WPG3505" s="45"/>
      <c r="WPH3505" s="45"/>
      <c r="WPI3505" s="45"/>
      <c r="WPJ3505" s="45"/>
      <c r="WPK3505" s="45"/>
      <c r="WPL3505" s="45"/>
      <c r="WPM3505" s="45"/>
      <c r="WPN3505" s="45"/>
      <c r="WPO3505" s="45"/>
      <c r="WPP3505" s="45"/>
      <c r="WPQ3505" s="45"/>
      <c r="WPR3505" s="45"/>
      <c r="WPS3505" s="45"/>
      <c r="WPT3505" s="45"/>
      <c r="WPU3505" s="45"/>
      <c r="WPV3505" s="45"/>
      <c r="WPW3505" s="45"/>
      <c r="WPX3505" s="45"/>
      <c r="WPY3505" s="45"/>
      <c r="WPZ3505" s="45"/>
      <c r="WQA3505" s="45"/>
      <c r="WQB3505" s="45"/>
      <c r="WQC3505" s="45"/>
      <c r="WQD3505" s="45"/>
      <c r="WQE3505" s="45"/>
      <c r="WQF3505" s="45"/>
      <c r="WQG3505" s="45"/>
      <c r="WQH3505" s="45"/>
      <c r="WQI3505" s="45"/>
      <c r="WQJ3505" s="45"/>
      <c r="WQK3505" s="45"/>
      <c r="WQL3505" s="45"/>
      <c r="WQM3505" s="45"/>
      <c r="WQN3505" s="45"/>
      <c r="WQO3505" s="45"/>
      <c r="WQP3505" s="45"/>
      <c r="WQQ3505" s="45"/>
      <c r="WQR3505" s="45"/>
      <c r="WQS3505" s="45"/>
      <c r="WQT3505" s="45"/>
      <c r="WQU3505" s="45"/>
      <c r="WQV3505" s="45"/>
      <c r="WQW3505" s="45"/>
      <c r="WQX3505" s="45"/>
      <c r="WQY3505" s="45"/>
      <c r="WQZ3505" s="45"/>
      <c r="WRA3505" s="45"/>
      <c r="WRB3505" s="45"/>
      <c r="WRC3505" s="45"/>
      <c r="WRD3505" s="45"/>
      <c r="WRE3505" s="45"/>
      <c r="WRF3505" s="45"/>
      <c r="WRG3505" s="45"/>
      <c r="WRH3505" s="45"/>
      <c r="WRI3505" s="45"/>
      <c r="WRJ3505" s="45"/>
      <c r="WRK3505" s="45"/>
      <c r="WRL3505" s="45"/>
      <c r="WRM3505" s="45"/>
      <c r="WRN3505" s="45"/>
      <c r="WRO3505" s="45"/>
      <c r="WRP3505" s="45"/>
      <c r="WRQ3505" s="45"/>
      <c r="WRR3505" s="45"/>
      <c r="WRS3505" s="45"/>
      <c r="WRT3505" s="45"/>
      <c r="WRU3505" s="45"/>
      <c r="WRV3505" s="45"/>
      <c r="WRW3505" s="45"/>
      <c r="WRX3505" s="45"/>
      <c r="WRY3505" s="45"/>
      <c r="WRZ3505" s="45"/>
      <c r="WSA3505" s="45"/>
      <c r="WSB3505" s="45"/>
      <c r="WSC3505" s="45"/>
      <c r="WSD3505" s="45"/>
      <c r="WSE3505" s="45"/>
      <c r="WSF3505" s="45"/>
      <c r="WSG3505" s="45"/>
      <c r="WSH3505" s="45"/>
      <c r="WSI3505" s="45"/>
      <c r="WSJ3505" s="45"/>
      <c r="WSK3505" s="45"/>
      <c r="WSL3505" s="45"/>
      <c r="WSM3505" s="45"/>
      <c r="WSN3505" s="45"/>
      <c r="WSO3505" s="45"/>
      <c r="WSP3505" s="45"/>
      <c r="WSQ3505" s="45"/>
      <c r="WSR3505" s="45"/>
      <c r="WSS3505" s="45"/>
      <c r="WST3505" s="45"/>
      <c r="WSU3505" s="45"/>
      <c r="WSV3505" s="45"/>
      <c r="WSW3505" s="45"/>
      <c r="WSX3505" s="45"/>
      <c r="WSY3505" s="45"/>
      <c r="WSZ3505" s="45"/>
      <c r="WTA3505" s="45"/>
      <c r="WTB3505" s="45"/>
      <c r="WTC3505" s="45"/>
      <c r="WTD3505" s="45"/>
      <c r="WTE3505" s="45"/>
      <c r="WTF3505" s="45"/>
      <c r="WTG3505" s="45"/>
      <c r="WTH3505" s="45"/>
      <c r="WTI3505" s="45"/>
      <c r="WTJ3505" s="45"/>
      <c r="WTK3505" s="45"/>
      <c r="WTL3505" s="45"/>
      <c r="WTM3505" s="45"/>
      <c r="WTN3505" s="45"/>
      <c r="WTO3505" s="45"/>
      <c r="WTP3505" s="45"/>
      <c r="WTQ3505" s="45"/>
      <c r="WTR3505" s="45"/>
      <c r="WTS3505" s="45"/>
      <c r="WTT3505" s="45"/>
      <c r="WTU3505" s="45"/>
      <c r="WTV3505" s="45"/>
      <c r="WTW3505" s="45"/>
      <c r="WTX3505" s="45"/>
      <c r="WTY3505" s="45"/>
      <c r="WTZ3505" s="45"/>
      <c r="WUA3505" s="45"/>
      <c r="WUB3505" s="45"/>
      <c r="WUC3505" s="45"/>
      <c r="WUD3505" s="45"/>
      <c r="WUE3505" s="45"/>
      <c r="WUF3505" s="45"/>
      <c r="WUG3505" s="45"/>
      <c r="WUH3505" s="45"/>
      <c r="WUI3505" s="45"/>
      <c r="WUJ3505" s="45"/>
      <c r="WUK3505" s="45"/>
      <c r="WUL3505" s="45"/>
      <c r="WUM3505" s="45"/>
      <c r="WUN3505" s="45"/>
      <c r="WUO3505" s="45"/>
      <c r="WUP3505" s="45"/>
      <c r="WUQ3505" s="45"/>
      <c r="WUR3505" s="45"/>
      <c r="WUS3505" s="45"/>
      <c r="WUT3505" s="45"/>
      <c r="WUU3505" s="45"/>
      <c r="WUV3505" s="45"/>
      <c r="WUW3505" s="45"/>
      <c r="WUX3505" s="45"/>
      <c r="WUY3505" s="45"/>
      <c r="WUZ3505" s="45"/>
      <c r="WVA3505" s="45"/>
      <c r="WVB3505" s="45"/>
      <c r="WVC3505" s="45"/>
      <c r="WVD3505" s="45"/>
      <c r="WVE3505" s="45"/>
      <c r="WVF3505" s="45"/>
      <c r="WVG3505" s="45"/>
      <c r="WVH3505" s="45"/>
      <c r="WVI3505" s="45"/>
      <c r="WVJ3505" s="45"/>
      <c r="WVK3505" s="45"/>
      <c r="WVL3505" s="45"/>
      <c r="WVM3505" s="45"/>
      <c r="WVN3505" s="45"/>
      <c r="WVO3505" s="45"/>
      <c r="WVP3505" s="45"/>
      <c r="WVQ3505" s="45"/>
      <c r="WVR3505" s="45"/>
      <c r="WVS3505" s="45"/>
      <c r="WVT3505" s="45"/>
      <c r="WVU3505" s="45"/>
      <c r="WVV3505" s="45"/>
      <c r="WVW3505" s="45"/>
      <c r="WVX3505" s="45"/>
      <c r="WVY3505" s="45"/>
      <c r="WVZ3505" s="45"/>
      <c r="WWA3505" s="45"/>
      <c r="WWB3505" s="45"/>
      <c r="WWC3505" s="45"/>
      <c r="WWD3505" s="45"/>
      <c r="WWE3505" s="45"/>
      <c r="WWF3505" s="45"/>
      <c r="WWG3505" s="45"/>
      <c r="WWH3505" s="45"/>
      <c r="WWI3505" s="45"/>
      <c r="WWJ3505" s="45"/>
      <c r="WWK3505" s="45"/>
      <c r="WWL3505" s="45"/>
      <c r="WWM3505" s="45"/>
      <c r="WWN3505" s="45"/>
      <c r="WWO3505" s="45"/>
      <c r="WWP3505" s="45"/>
      <c r="WWQ3505" s="45"/>
      <c r="WWR3505" s="45"/>
      <c r="WWS3505" s="45"/>
      <c r="WWT3505" s="45"/>
      <c r="WWU3505" s="45"/>
      <c r="WWV3505" s="45"/>
      <c r="WWW3505" s="45"/>
      <c r="WWX3505" s="45"/>
      <c r="WWY3505" s="45"/>
      <c r="WWZ3505" s="45"/>
      <c r="WXA3505" s="45"/>
      <c r="WXB3505" s="45"/>
      <c r="WXC3505" s="45"/>
      <c r="WXD3505" s="45"/>
      <c r="WXE3505" s="45"/>
      <c r="WXF3505" s="45"/>
      <c r="WXG3505" s="45"/>
      <c r="WXH3505" s="45"/>
      <c r="WXI3505" s="45"/>
      <c r="WXJ3505" s="45"/>
      <c r="WXK3505" s="45"/>
      <c r="WXL3505" s="45"/>
      <c r="WXM3505" s="45"/>
      <c r="WXN3505" s="45"/>
      <c r="WXO3505" s="45"/>
      <c r="WXP3505" s="45"/>
      <c r="WXQ3505" s="45"/>
      <c r="WXR3505" s="45"/>
      <c r="WXS3505" s="45"/>
      <c r="WXT3505" s="45"/>
      <c r="WXU3505" s="45"/>
      <c r="WXV3505" s="45"/>
      <c r="WXW3505" s="45"/>
      <c r="WXX3505" s="45"/>
      <c r="WXY3505" s="45"/>
      <c r="WXZ3505" s="45"/>
      <c r="WYA3505" s="45"/>
      <c r="WYB3505" s="45"/>
      <c r="WYC3505" s="45"/>
      <c r="WYD3505" s="45"/>
      <c r="WYE3505" s="45"/>
      <c r="WYF3505" s="45"/>
      <c r="WYG3505" s="45"/>
      <c r="WYH3505" s="45"/>
      <c r="WYI3505" s="45"/>
      <c r="WYJ3505" s="45"/>
      <c r="WYK3505" s="45"/>
      <c r="WYL3505" s="45"/>
      <c r="WYM3505" s="45"/>
      <c r="WYN3505" s="45"/>
      <c r="WYO3505" s="45"/>
      <c r="WYP3505" s="45"/>
      <c r="WYQ3505" s="45"/>
      <c r="WYR3505" s="45"/>
      <c r="WYS3505" s="45"/>
      <c r="WYT3505" s="45"/>
      <c r="WYU3505" s="45"/>
      <c r="WYV3505" s="45"/>
      <c r="WYW3505" s="45"/>
      <c r="WYX3505" s="45"/>
      <c r="WYY3505" s="45"/>
      <c r="WYZ3505" s="45"/>
      <c r="WZA3505" s="45"/>
      <c r="WZB3505" s="45"/>
      <c r="WZC3505" s="45"/>
      <c r="WZD3505" s="45"/>
      <c r="WZE3505" s="45"/>
      <c r="WZF3505" s="45"/>
      <c r="WZG3505" s="45"/>
      <c r="WZH3505" s="45"/>
      <c r="WZI3505" s="45"/>
      <c r="WZJ3505" s="45"/>
      <c r="WZK3505" s="45"/>
      <c r="WZL3505" s="45"/>
      <c r="WZM3505" s="45"/>
      <c r="WZN3505" s="45"/>
      <c r="WZO3505" s="45"/>
      <c r="WZP3505" s="45"/>
      <c r="WZQ3505" s="45"/>
      <c r="WZR3505" s="45"/>
      <c r="WZS3505" s="45"/>
      <c r="WZT3505" s="45"/>
      <c r="WZU3505" s="45"/>
      <c r="WZV3505" s="45"/>
      <c r="WZW3505" s="45"/>
      <c r="WZX3505" s="45"/>
    </row>
    <row r="3506" spans="1:16248" s="44" customFormat="1" x14ac:dyDescent="0.25">
      <c r="A3506" s="172"/>
      <c r="B3506" s="172"/>
      <c r="C3506" s="172"/>
      <c r="D3506" s="201"/>
      <c r="E3506" s="173"/>
      <c r="F3506" s="173"/>
      <c r="G3506" s="173"/>
      <c r="H3506" s="173"/>
      <c r="I3506" s="173"/>
      <c r="J3506" s="173"/>
      <c r="K3506" s="173"/>
      <c r="L3506" s="173"/>
      <c r="M3506" s="173"/>
      <c r="N3506" s="173"/>
      <c r="O3506" s="173"/>
      <c r="P3506" s="173"/>
      <c r="Q3506" s="174"/>
      <c r="R3506" s="174"/>
      <c r="S3506" s="45"/>
      <c r="T3506" s="45"/>
      <c r="U3506" s="45"/>
      <c r="V3506" s="45"/>
      <c r="W3506" s="45"/>
      <c r="X3506" s="45"/>
      <c r="Y3506" s="45"/>
      <c r="AB3506" s="45"/>
      <c r="AC3506" s="45"/>
      <c r="AD3506" s="45"/>
      <c r="AE3506" s="45"/>
      <c r="AF3506" s="45"/>
      <c r="AG3506" s="45"/>
      <c r="AH3506" s="45"/>
      <c r="AI3506" s="45"/>
      <c r="AJ3506" s="45"/>
      <c r="AK3506" s="45"/>
      <c r="AL3506" s="45"/>
      <c r="AM3506" s="45"/>
      <c r="AN3506" s="45"/>
      <c r="AO3506" s="45"/>
      <c r="AP3506" s="45"/>
      <c r="AQ3506" s="45"/>
      <c r="AR3506" s="45"/>
      <c r="AS3506" s="45"/>
      <c r="AT3506" s="45"/>
      <c r="AU3506" s="45"/>
      <c r="AV3506" s="45"/>
      <c r="AW3506" s="45"/>
      <c r="AX3506" s="45"/>
      <c r="AY3506" s="45"/>
      <c r="AZ3506" s="45"/>
      <c r="BA3506" s="45"/>
      <c r="BB3506" s="45"/>
      <c r="BC3506" s="45"/>
      <c r="BD3506" s="45"/>
      <c r="BE3506" s="45"/>
      <c r="BF3506" s="45"/>
      <c r="BG3506" s="45"/>
      <c r="BH3506" s="45"/>
      <c r="BI3506" s="45"/>
      <c r="BJ3506" s="45"/>
      <c r="BK3506" s="45"/>
      <c r="BL3506" s="45"/>
      <c r="BM3506" s="45"/>
      <c r="BN3506" s="45"/>
      <c r="BO3506" s="45"/>
      <c r="BP3506" s="45"/>
      <c r="BQ3506" s="45"/>
      <c r="BR3506" s="45"/>
      <c r="BS3506" s="45"/>
      <c r="BT3506" s="45"/>
      <c r="BU3506" s="45"/>
      <c r="BV3506" s="45"/>
      <c r="BW3506" s="45"/>
      <c r="BX3506" s="45"/>
      <c r="BY3506" s="45"/>
      <c r="BZ3506" s="45"/>
      <c r="CA3506" s="45"/>
      <c r="CB3506" s="45"/>
      <c r="CC3506" s="45"/>
      <c r="CD3506" s="45"/>
      <c r="CE3506" s="45"/>
      <c r="CF3506" s="45"/>
      <c r="CG3506" s="45"/>
      <c r="CH3506" s="45"/>
      <c r="CI3506" s="45"/>
      <c r="CJ3506" s="45"/>
      <c r="CK3506" s="45"/>
      <c r="CL3506" s="45"/>
      <c r="CM3506" s="45"/>
      <c r="CN3506" s="45"/>
      <c r="CO3506" s="45"/>
      <c r="CP3506" s="45"/>
      <c r="CQ3506" s="45"/>
      <c r="CR3506" s="45"/>
      <c r="CS3506" s="45"/>
      <c r="CT3506" s="45"/>
      <c r="CU3506" s="45"/>
      <c r="CV3506" s="45"/>
      <c r="CW3506" s="45"/>
      <c r="CX3506" s="45"/>
      <c r="CY3506" s="45"/>
      <c r="CZ3506" s="45"/>
      <c r="DA3506" s="45"/>
      <c r="DB3506" s="45"/>
      <c r="DC3506" s="45"/>
      <c r="DD3506" s="45"/>
      <c r="DE3506" s="45"/>
      <c r="DF3506" s="45"/>
      <c r="DG3506" s="45"/>
      <c r="DH3506" s="45"/>
      <c r="DI3506" s="45"/>
      <c r="DJ3506" s="45"/>
      <c r="DK3506" s="45"/>
      <c r="DL3506" s="45"/>
      <c r="DM3506" s="45"/>
      <c r="DN3506" s="45"/>
      <c r="DO3506" s="45"/>
      <c r="DP3506" s="45"/>
      <c r="DQ3506" s="45"/>
      <c r="DR3506" s="45"/>
      <c r="DS3506" s="45"/>
      <c r="DT3506" s="45"/>
      <c r="DU3506" s="45"/>
      <c r="DV3506" s="45"/>
      <c r="DW3506" s="45"/>
      <c r="DX3506" s="45"/>
      <c r="DY3506" s="45"/>
      <c r="DZ3506" s="45"/>
      <c r="EA3506" s="45"/>
      <c r="EB3506" s="45"/>
      <c r="EC3506" s="45"/>
      <c r="ED3506" s="45"/>
      <c r="EE3506" s="45"/>
      <c r="EF3506" s="45"/>
      <c r="EG3506" s="45"/>
      <c r="EH3506" s="45"/>
      <c r="EI3506" s="45"/>
      <c r="EJ3506" s="45"/>
      <c r="EK3506" s="45"/>
      <c r="EL3506" s="45"/>
      <c r="EM3506" s="45"/>
      <c r="EN3506" s="45"/>
      <c r="EO3506" s="45"/>
      <c r="EP3506" s="45"/>
      <c r="EQ3506" s="45"/>
      <c r="ER3506" s="45"/>
      <c r="ES3506" s="45"/>
      <c r="ET3506" s="45"/>
      <c r="EU3506" s="45"/>
      <c r="EV3506" s="45"/>
      <c r="EW3506" s="45"/>
      <c r="EX3506" s="45"/>
      <c r="EY3506" s="45"/>
      <c r="EZ3506" s="45"/>
      <c r="FA3506" s="45"/>
      <c r="FB3506" s="45"/>
      <c r="FC3506" s="45"/>
      <c r="FD3506" s="45"/>
      <c r="FE3506" s="45"/>
      <c r="FF3506" s="45"/>
      <c r="FG3506" s="45"/>
      <c r="FH3506" s="45"/>
      <c r="FI3506" s="45"/>
      <c r="FJ3506" s="45"/>
      <c r="FK3506" s="45"/>
      <c r="FL3506" s="45"/>
      <c r="FM3506" s="45"/>
      <c r="FN3506" s="45"/>
      <c r="FO3506" s="45"/>
      <c r="FP3506" s="45"/>
      <c r="FQ3506" s="45"/>
      <c r="FR3506" s="45"/>
      <c r="FS3506" s="45"/>
      <c r="FT3506" s="45"/>
      <c r="FU3506" s="45"/>
      <c r="FV3506" s="45"/>
      <c r="FW3506" s="45"/>
      <c r="FX3506" s="45"/>
      <c r="FY3506" s="45"/>
      <c r="FZ3506" s="45"/>
      <c r="GA3506" s="45"/>
      <c r="GB3506" s="45"/>
      <c r="GC3506" s="45"/>
      <c r="GD3506" s="45"/>
      <c r="GE3506" s="45"/>
      <c r="GF3506" s="45"/>
      <c r="GG3506" s="45"/>
      <c r="GH3506" s="45"/>
      <c r="GI3506" s="45"/>
      <c r="GJ3506" s="45"/>
      <c r="GK3506" s="45"/>
      <c r="GL3506" s="45"/>
      <c r="GM3506" s="45"/>
      <c r="GN3506" s="45"/>
      <c r="GO3506" s="45"/>
      <c r="GP3506" s="45"/>
      <c r="GQ3506" s="45"/>
      <c r="GR3506" s="45"/>
      <c r="GS3506" s="45"/>
      <c r="GT3506" s="45"/>
      <c r="GU3506" s="45"/>
      <c r="GV3506" s="45"/>
      <c r="GW3506" s="45"/>
      <c r="GX3506" s="45"/>
      <c r="GY3506" s="45"/>
      <c r="GZ3506" s="45"/>
      <c r="HA3506" s="45"/>
      <c r="HB3506" s="45"/>
      <c r="HC3506" s="45"/>
      <c r="HD3506" s="45"/>
      <c r="HE3506" s="45"/>
      <c r="HF3506" s="45"/>
      <c r="HG3506" s="45"/>
      <c r="HH3506" s="45"/>
      <c r="HI3506" s="45"/>
      <c r="HJ3506" s="45"/>
      <c r="HK3506" s="45"/>
      <c r="HL3506" s="45"/>
      <c r="HM3506" s="45"/>
      <c r="HN3506" s="45"/>
      <c r="HO3506" s="45"/>
      <c r="HP3506" s="45"/>
      <c r="HQ3506" s="45"/>
      <c r="HR3506" s="45"/>
      <c r="HS3506" s="45"/>
      <c r="HT3506" s="45"/>
      <c r="HU3506" s="45"/>
      <c r="HV3506" s="45"/>
      <c r="HW3506" s="45"/>
      <c r="HX3506" s="45"/>
      <c r="HY3506" s="45"/>
      <c r="HZ3506" s="45"/>
      <c r="IA3506" s="45"/>
      <c r="IB3506" s="45"/>
      <c r="IC3506" s="45"/>
      <c r="ID3506" s="45"/>
      <c r="IE3506" s="45"/>
      <c r="IF3506" s="45"/>
      <c r="IG3506" s="45"/>
      <c r="IH3506" s="45"/>
      <c r="II3506" s="45"/>
      <c r="IJ3506" s="45"/>
      <c r="IK3506" s="45"/>
      <c r="IL3506" s="45"/>
      <c r="IM3506" s="45"/>
      <c r="IN3506" s="45"/>
      <c r="IO3506" s="45"/>
      <c r="IP3506" s="45"/>
      <c r="IQ3506" s="45"/>
      <c r="IR3506" s="45"/>
      <c r="IS3506" s="45"/>
      <c r="IT3506" s="45"/>
      <c r="IU3506" s="45"/>
      <c r="IV3506" s="45"/>
      <c r="IW3506" s="45"/>
      <c r="IX3506" s="45"/>
      <c r="IY3506" s="45"/>
      <c r="IZ3506" s="45"/>
      <c r="JA3506" s="45"/>
      <c r="JB3506" s="45"/>
      <c r="JC3506" s="45"/>
      <c r="JD3506" s="45"/>
      <c r="JE3506" s="45"/>
      <c r="JF3506" s="45"/>
      <c r="JG3506" s="45"/>
      <c r="JH3506" s="45"/>
      <c r="JI3506" s="45"/>
      <c r="JJ3506" s="45"/>
      <c r="JK3506" s="45"/>
      <c r="JL3506" s="45"/>
      <c r="JM3506" s="45"/>
      <c r="JN3506" s="45"/>
      <c r="JO3506" s="45"/>
      <c r="JP3506" s="45"/>
      <c r="JQ3506" s="45"/>
      <c r="JR3506" s="45"/>
      <c r="JS3506" s="45"/>
      <c r="JT3506" s="45"/>
      <c r="JU3506" s="45"/>
      <c r="JV3506" s="45"/>
      <c r="JW3506" s="45"/>
      <c r="JX3506" s="45"/>
      <c r="JY3506" s="45"/>
      <c r="JZ3506" s="45"/>
      <c r="KA3506" s="45"/>
      <c r="KB3506" s="45"/>
      <c r="KC3506" s="45"/>
      <c r="KD3506" s="45"/>
      <c r="KE3506" s="45"/>
      <c r="KF3506" s="45"/>
      <c r="KG3506" s="45"/>
      <c r="KH3506" s="45"/>
      <c r="KI3506" s="45"/>
      <c r="KJ3506" s="45"/>
      <c r="KK3506" s="45"/>
      <c r="KL3506" s="45"/>
      <c r="KM3506" s="45"/>
      <c r="KN3506" s="45"/>
      <c r="KO3506" s="45"/>
      <c r="KP3506" s="45"/>
      <c r="KQ3506" s="45"/>
      <c r="KR3506" s="45"/>
      <c r="KS3506" s="45"/>
      <c r="KT3506" s="45"/>
      <c r="KU3506" s="45"/>
      <c r="KV3506" s="45"/>
      <c r="KW3506" s="45"/>
      <c r="KX3506" s="45"/>
      <c r="KY3506" s="45"/>
      <c r="KZ3506" s="45"/>
      <c r="LA3506" s="45"/>
      <c r="LB3506" s="45"/>
      <c r="LC3506" s="45"/>
      <c r="LD3506" s="45"/>
      <c r="LE3506" s="45"/>
      <c r="LF3506" s="45"/>
      <c r="LG3506" s="45"/>
      <c r="LH3506" s="45"/>
      <c r="LI3506" s="45"/>
      <c r="LJ3506" s="45"/>
      <c r="LK3506" s="45"/>
      <c r="LL3506" s="45"/>
      <c r="LM3506" s="45"/>
      <c r="LN3506" s="45"/>
      <c r="LO3506" s="45"/>
      <c r="LP3506" s="45"/>
      <c r="LQ3506" s="45"/>
      <c r="LR3506" s="45"/>
      <c r="LS3506" s="45"/>
      <c r="LT3506" s="45"/>
      <c r="LU3506" s="45"/>
      <c r="LV3506" s="45"/>
      <c r="LW3506" s="45"/>
      <c r="LX3506" s="45"/>
      <c r="LY3506" s="45"/>
      <c r="LZ3506" s="45"/>
      <c r="MA3506" s="45"/>
      <c r="MB3506" s="45"/>
      <c r="MC3506" s="45"/>
      <c r="MD3506" s="45"/>
      <c r="ME3506" s="45"/>
      <c r="MF3506" s="45"/>
      <c r="MG3506" s="45"/>
      <c r="MH3506" s="45"/>
      <c r="MI3506" s="45"/>
      <c r="MJ3506" s="45"/>
      <c r="MK3506" s="45"/>
      <c r="ML3506" s="45"/>
      <c r="MM3506" s="45"/>
      <c r="MN3506" s="45"/>
      <c r="MO3506" s="45"/>
      <c r="MP3506" s="45"/>
      <c r="MQ3506" s="45"/>
      <c r="MR3506" s="45"/>
      <c r="MS3506" s="45"/>
      <c r="MT3506" s="45"/>
      <c r="MU3506" s="45"/>
      <c r="MV3506" s="45"/>
      <c r="MW3506" s="45"/>
      <c r="MX3506" s="45"/>
      <c r="MY3506" s="45"/>
      <c r="MZ3506" s="45"/>
      <c r="NA3506" s="45"/>
      <c r="NB3506" s="45"/>
      <c r="NC3506" s="45"/>
      <c r="ND3506" s="45"/>
      <c r="NE3506" s="45"/>
      <c r="NF3506" s="45"/>
      <c r="NG3506" s="45"/>
      <c r="NH3506" s="45"/>
      <c r="NI3506" s="45"/>
      <c r="NJ3506" s="45"/>
      <c r="NK3506" s="45"/>
      <c r="NL3506" s="45"/>
      <c r="NM3506" s="45"/>
      <c r="NN3506" s="45"/>
      <c r="NO3506" s="45"/>
      <c r="NP3506" s="45"/>
      <c r="NQ3506" s="45"/>
      <c r="NR3506" s="45"/>
      <c r="NS3506" s="45"/>
      <c r="NT3506" s="45"/>
      <c r="NU3506" s="45"/>
      <c r="NV3506" s="45"/>
      <c r="NW3506" s="45"/>
      <c r="NX3506" s="45"/>
      <c r="NY3506" s="45"/>
      <c r="NZ3506" s="45"/>
      <c r="OA3506" s="45"/>
      <c r="OB3506" s="45"/>
      <c r="OC3506" s="45"/>
      <c r="OD3506" s="45"/>
      <c r="OE3506" s="45"/>
      <c r="OF3506" s="45"/>
      <c r="OG3506" s="45"/>
      <c r="OH3506" s="45"/>
      <c r="OI3506" s="45"/>
      <c r="OJ3506" s="45"/>
      <c r="OK3506" s="45"/>
      <c r="OL3506" s="45"/>
      <c r="OM3506" s="45"/>
      <c r="ON3506" s="45"/>
      <c r="OO3506" s="45"/>
      <c r="OP3506" s="45"/>
      <c r="OQ3506" s="45"/>
      <c r="OR3506" s="45"/>
      <c r="OS3506" s="45"/>
      <c r="OT3506" s="45"/>
      <c r="OU3506" s="45"/>
      <c r="OV3506" s="45"/>
      <c r="OW3506" s="45"/>
      <c r="OX3506" s="45"/>
      <c r="OY3506" s="45"/>
      <c r="OZ3506" s="45"/>
      <c r="PA3506" s="45"/>
      <c r="PB3506" s="45"/>
      <c r="PC3506" s="45"/>
      <c r="PD3506" s="45"/>
      <c r="PE3506" s="45"/>
      <c r="PF3506" s="45"/>
      <c r="PG3506" s="45"/>
      <c r="PH3506" s="45"/>
      <c r="PI3506" s="45"/>
      <c r="PJ3506" s="45"/>
      <c r="PK3506" s="45"/>
      <c r="PL3506" s="45"/>
      <c r="PM3506" s="45"/>
      <c r="PN3506" s="45"/>
      <c r="PO3506" s="45"/>
      <c r="PP3506" s="45"/>
      <c r="PQ3506" s="45"/>
      <c r="PR3506" s="45"/>
      <c r="PS3506" s="45"/>
      <c r="PT3506" s="45"/>
      <c r="PU3506" s="45"/>
      <c r="PV3506" s="45"/>
      <c r="PW3506" s="45"/>
      <c r="PX3506" s="45"/>
      <c r="PY3506" s="45"/>
      <c r="PZ3506" s="45"/>
      <c r="QA3506" s="45"/>
      <c r="QB3506" s="45"/>
      <c r="QC3506" s="45"/>
      <c r="QD3506" s="45"/>
      <c r="QE3506" s="45"/>
      <c r="QF3506" s="45"/>
      <c r="QG3506" s="45"/>
      <c r="QH3506" s="45"/>
      <c r="QI3506" s="45"/>
      <c r="QJ3506" s="45"/>
      <c r="QK3506" s="45"/>
      <c r="QL3506" s="45"/>
      <c r="QM3506" s="45"/>
      <c r="QN3506" s="45"/>
      <c r="QO3506" s="45"/>
      <c r="QP3506" s="45"/>
      <c r="QQ3506" s="45"/>
      <c r="QR3506" s="45"/>
      <c r="QS3506" s="45"/>
      <c r="QT3506" s="45"/>
      <c r="QU3506" s="45"/>
      <c r="QV3506" s="45"/>
      <c r="QW3506" s="45"/>
      <c r="QX3506" s="45"/>
      <c r="QY3506" s="45"/>
      <c r="QZ3506" s="45"/>
      <c r="RA3506" s="45"/>
      <c r="RB3506" s="45"/>
      <c r="RC3506" s="45"/>
      <c r="RD3506" s="45"/>
      <c r="RE3506" s="45"/>
      <c r="RF3506" s="45"/>
      <c r="RG3506" s="45"/>
      <c r="RH3506" s="45"/>
      <c r="RI3506" s="45"/>
      <c r="RJ3506" s="45"/>
      <c r="RK3506" s="45"/>
      <c r="RL3506" s="45"/>
      <c r="RM3506" s="45"/>
      <c r="RN3506" s="45"/>
      <c r="RO3506" s="45"/>
      <c r="RP3506" s="45"/>
      <c r="RQ3506" s="45"/>
      <c r="RR3506" s="45"/>
      <c r="RS3506" s="45"/>
      <c r="RT3506" s="45"/>
      <c r="RU3506" s="45"/>
      <c r="RV3506" s="45"/>
      <c r="RW3506" s="45"/>
      <c r="RX3506" s="45"/>
      <c r="RY3506" s="45"/>
      <c r="RZ3506" s="45"/>
      <c r="SA3506" s="45"/>
      <c r="SB3506" s="45"/>
      <c r="SC3506" s="45"/>
      <c r="SD3506" s="45"/>
      <c r="SE3506" s="45"/>
      <c r="SF3506" s="45"/>
      <c r="SG3506" s="45"/>
      <c r="SH3506" s="45"/>
      <c r="SI3506" s="45"/>
      <c r="SJ3506" s="45"/>
      <c r="SK3506" s="45"/>
      <c r="SL3506" s="45"/>
      <c r="SM3506" s="45"/>
      <c r="SN3506" s="45"/>
      <c r="SO3506" s="45"/>
      <c r="SP3506" s="45"/>
      <c r="SQ3506" s="45"/>
      <c r="SR3506" s="45"/>
      <c r="SS3506" s="45"/>
      <c r="ST3506" s="45"/>
      <c r="SU3506" s="45"/>
      <c r="SV3506" s="45"/>
      <c r="SW3506" s="45"/>
      <c r="SX3506" s="45"/>
      <c r="SY3506" s="45"/>
      <c r="SZ3506" s="45"/>
      <c r="TA3506" s="45"/>
      <c r="TB3506" s="45"/>
      <c r="TC3506" s="45"/>
      <c r="TD3506" s="45"/>
      <c r="TE3506" s="45"/>
      <c r="TF3506" s="45"/>
      <c r="TG3506" s="45"/>
      <c r="TH3506" s="45"/>
      <c r="TI3506" s="45"/>
      <c r="TJ3506" s="45"/>
      <c r="TK3506" s="45"/>
      <c r="TL3506" s="45"/>
      <c r="TM3506" s="45"/>
      <c r="TN3506" s="45"/>
      <c r="TO3506" s="45"/>
      <c r="TP3506" s="45"/>
      <c r="TQ3506" s="45"/>
      <c r="TR3506" s="45"/>
      <c r="TS3506" s="45"/>
      <c r="TT3506" s="45"/>
      <c r="TU3506" s="45"/>
      <c r="TV3506" s="45"/>
      <c r="TW3506" s="45"/>
      <c r="TX3506" s="45"/>
      <c r="TY3506" s="45"/>
      <c r="TZ3506" s="45"/>
      <c r="UA3506" s="45"/>
      <c r="UB3506" s="45"/>
      <c r="UC3506" s="45"/>
      <c r="UD3506" s="45"/>
      <c r="UE3506" s="45"/>
      <c r="UF3506" s="45"/>
      <c r="UG3506" s="45"/>
      <c r="UH3506" s="45"/>
      <c r="UI3506" s="45"/>
      <c r="UJ3506" s="45"/>
      <c r="UK3506" s="45"/>
      <c r="UL3506" s="45"/>
      <c r="UM3506" s="45"/>
      <c r="UN3506" s="45"/>
      <c r="UO3506" s="45"/>
      <c r="UP3506" s="45"/>
      <c r="UQ3506" s="45"/>
      <c r="UR3506" s="45"/>
      <c r="US3506" s="45"/>
      <c r="UT3506" s="45"/>
      <c r="UU3506" s="45"/>
      <c r="UV3506" s="45"/>
      <c r="UW3506" s="45"/>
      <c r="UX3506" s="45"/>
      <c r="UY3506" s="45"/>
      <c r="UZ3506" s="45"/>
      <c r="VA3506" s="45"/>
      <c r="VB3506" s="45"/>
      <c r="VC3506" s="45"/>
      <c r="VD3506" s="45"/>
      <c r="VE3506" s="45"/>
      <c r="VF3506" s="45"/>
      <c r="VG3506" s="45"/>
      <c r="VH3506" s="45"/>
      <c r="VI3506" s="45"/>
      <c r="VJ3506" s="45"/>
      <c r="VK3506" s="45"/>
      <c r="VL3506" s="45"/>
      <c r="VM3506" s="45"/>
      <c r="VN3506" s="45"/>
      <c r="VO3506" s="45"/>
      <c r="VP3506" s="45"/>
      <c r="VQ3506" s="45"/>
      <c r="VR3506" s="45"/>
      <c r="VS3506" s="45"/>
      <c r="VT3506" s="45"/>
      <c r="VU3506" s="45"/>
      <c r="VV3506" s="45"/>
      <c r="VW3506" s="45"/>
      <c r="VX3506" s="45"/>
      <c r="VY3506" s="45"/>
      <c r="VZ3506" s="45"/>
      <c r="WA3506" s="45"/>
      <c r="WB3506" s="45"/>
      <c r="WC3506" s="45"/>
      <c r="WD3506" s="45"/>
      <c r="WE3506" s="45"/>
      <c r="WF3506" s="45"/>
      <c r="WG3506" s="45"/>
      <c r="WH3506" s="45"/>
      <c r="WI3506" s="45"/>
      <c r="WJ3506" s="45"/>
      <c r="WK3506" s="45"/>
      <c r="WL3506" s="45"/>
      <c r="WM3506" s="45"/>
      <c r="WN3506" s="45"/>
      <c r="WO3506" s="45"/>
      <c r="WP3506" s="45"/>
      <c r="WQ3506" s="45"/>
      <c r="WR3506" s="45"/>
      <c r="WS3506" s="45"/>
      <c r="WT3506" s="45"/>
      <c r="WU3506" s="45"/>
      <c r="WV3506" s="45"/>
      <c r="WW3506" s="45"/>
      <c r="WX3506" s="45"/>
      <c r="WY3506" s="45"/>
      <c r="WZ3506" s="45"/>
      <c r="XA3506" s="45"/>
      <c r="XB3506" s="45"/>
      <c r="XC3506" s="45"/>
      <c r="XD3506" s="45"/>
      <c r="XE3506" s="45"/>
      <c r="XF3506" s="45"/>
      <c r="XG3506" s="45"/>
      <c r="XH3506" s="45"/>
      <c r="XI3506" s="45"/>
      <c r="XJ3506" s="45"/>
      <c r="XK3506" s="45"/>
      <c r="XL3506" s="45"/>
      <c r="XM3506" s="45"/>
      <c r="XN3506" s="45"/>
      <c r="XO3506" s="45"/>
      <c r="XP3506" s="45"/>
      <c r="XQ3506" s="45"/>
      <c r="XR3506" s="45"/>
      <c r="XS3506" s="45"/>
      <c r="XT3506" s="45"/>
      <c r="XU3506" s="45"/>
      <c r="XV3506" s="45"/>
      <c r="XW3506" s="45"/>
      <c r="XX3506" s="45"/>
      <c r="XY3506" s="45"/>
      <c r="XZ3506" s="45"/>
      <c r="YA3506" s="45"/>
      <c r="YB3506" s="45"/>
      <c r="YC3506" s="45"/>
      <c r="YD3506" s="45"/>
      <c r="YE3506" s="45"/>
      <c r="YF3506" s="45"/>
      <c r="YG3506" s="45"/>
      <c r="YH3506" s="45"/>
      <c r="YI3506" s="45"/>
      <c r="YJ3506" s="45"/>
      <c r="YK3506" s="45"/>
      <c r="YL3506" s="45"/>
      <c r="YM3506" s="45"/>
      <c r="YN3506" s="45"/>
      <c r="YO3506" s="45"/>
      <c r="YP3506" s="45"/>
      <c r="YQ3506" s="45"/>
      <c r="YR3506" s="45"/>
      <c r="YS3506" s="45"/>
      <c r="YT3506" s="45"/>
      <c r="YU3506" s="45"/>
      <c r="YV3506" s="45"/>
      <c r="YW3506" s="45"/>
      <c r="YX3506" s="45"/>
      <c r="YY3506" s="45"/>
      <c r="YZ3506" s="45"/>
      <c r="ZA3506" s="45"/>
      <c r="ZB3506" s="45"/>
      <c r="ZC3506" s="45"/>
      <c r="ZD3506" s="45"/>
      <c r="ZE3506" s="45"/>
      <c r="ZF3506" s="45"/>
      <c r="ZG3506" s="45"/>
      <c r="ZH3506" s="45"/>
      <c r="ZI3506" s="45"/>
      <c r="ZJ3506" s="45"/>
      <c r="ZK3506" s="45"/>
      <c r="ZL3506" s="45"/>
      <c r="ZM3506" s="45"/>
      <c r="ZN3506" s="45"/>
      <c r="ZO3506" s="45"/>
      <c r="ZP3506" s="45"/>
      <c r="ZQ3506" s="45"/>
      <c r="ZR3506" s="45"/>
      <c r="ZS3506" s="45"/>
      <c r="ZT3506" s="45"/>
      <c r="ZU3506" s="45"/>
      <c r="ZV3506" s="45"/>
      <c r="ZW3506" s="45"/>
      <c r="ZX3506" s="45"/>
      <c r="ZY3506" s="45"/>
      <c r="ZZ3506" s="45"/>
      <c r="AAA3506" s="45"/>
      <c r="AAB3506" s="45"/>
      <c r="AAC3506" s="45"/>
      <c r="AAD3506" s="45"/>
      <c r="AAE3506" s="45"/>
      <c r="AAF3506" s="45"/>
      <c r="AAG3506" s="45"/>
      <c r="AAH3506" s="45"/>
      <c r="AAI3506" s="45"/>
      <c r="AAJ3506" s="45"/>
      <c r="AAK3506" s="45"/>
      <c r="AAL3506" s="45"/>
      <c r="AAM3506" s="45"/>
      <c r="AAN3506" s="45"/>
      <c r="AAO3506" s="45"/>
      <c r="AAP3506" s="45"/>
      <c r="AAQ3506" s="45"/>
      <c r="AAR3506" s="45"/>
      <c r="AAS3506" s="45"/>
      <c r="AAT3506" s="45"/>
      <c r="AAU3506" s="45"/>
      <c r="AAV3506" s="45"/>
      <c r="AAW3506" s="45"/>
      <c r="AAX3506" s="45"/>
      <c r="AAY3506" s="45"/>
      <c r="AAZ3506" s="45"/>
      <c r="ABA3506" s="45"/>
      <c r="ABB3506" s="45"/>
      <c r="ABC3506" s="45"/>
      <c r="ABD3506" s="45"/>
      <c r="ABE3506" s="45"/>
      <c r="ABF3506" s="45"/>
      <c r="ABG3506" s="45"/>
      <c r="ABH3506" s="45"/>
      <c r="ABI3506" s="45"/>
      <c r="ABJ3506" s="45"/>
      <c r="ABK3506" s="45"/>
      <c r="ABL3506" s="45"/>
      <c r="ABM3506" s="45"/>
      <c r="ABN3506" s="45"/>
      <c r="ABO3506" s="45"/>
      <c r="ABP3506" s="45"/>
      <c r="ABQ3506" s="45"/>
      <c r="ABR3506" s="45"/>
      <c r="ABS3506" s="45"/>
      <c r="ABT3506" s="45"/>
      <c r="ABU3506" s="45"/>
      <c r="ABV3506" s="45"/>
      <c r="ABW3506" s="45"/>
      <c r="ABX3506" s="45"/>
      <c r="ABY3506" s="45"/>
      <c r="ABZ3506" s="45"/>
      <c r="ACA3506" s="45"/>
      <c r="ACB3506" s="45"/>
      <c r="ACC3506" s="45"/>
      <c r="ACD3506" s="45"/>
      <c r="ACE3506" s="45"/>
      <c r="ACF3506" s="45"/>
      <c r="ACG3506" s="45"/>
      <c r="ACH3506" s="45"/>
      <c r="ACI3506" s="45"/>
      <c r="ACJ3506" s="45"/>
      <c r="ACK3506" s="45"/>
      <c r="ACL3506" s="45"/>
      <c r="ACM3506" s="45"/>
      <c r="ACN3506" s="45"/>
      <c r="ACO3506" s="45"/>
      <c r="ACP3506" s="45"/>
      <c r="ACQ3506" s="45"/>
      <c r="ACR3506" s="45"/>
      <c r="ACS3506" s="45"/>
      <c r="ACT3506" s="45"/>
      <c r="ACU3506" s="45"/>
      <c r="ACV3506" s="45"/>
      <c r="ACW3506" s="45"/>
      <c r="ACX3506" s="45"/>
      <c r="ACY3506" s="45"/>
      <c r="ACZ3506" s="45"/>
      <c r="ADA3506" s="45"/>
      <c r="ADB3506" s="45"/>
      <c r="ADC3506" s="45"/>
      <c r="ADD3506" s="45"/>
      <c r="ADE3506" s="45"/>
      <c r="ADF3506" s="45"/>
      <c r="ADG3506" s="45"/>
      <c r="ADH3506" s="45"/>
      <c r="ADI3506" s="45"/>
      <c r="ADJ3506" s="45"/>
      <c r="ADK3506" s="45"/>
      <c r="ADL3506" s="45"/>
      <c r="ADM3506" s="45"/>
      <c r="ADN3506" s="45"/>
      <c r="ADO3506" s="45"/>
      <c r="ADP3506" s="45"/>
      <c r="ADQ3506" s="45"/>
      <c r="ADR3506" s="45"/>
      <c r="ADS3506" s="45"/>
      <c r="ADT3506" s="45"/>
      <c r="ADU3506" s="45"/>
      <c r="ADV3506" s="45"/>
      <c r="ADW3506" s="45"/>
      <c r="ADX3506" s="45"/>
      <c r="ADY3506" s="45"/>
      <c r="ADZ3506" s="45"/>
      <c r="AEA3506" s="45"/>
      <c r="AEB3506" s="45"/>
      <c r="AEC3506" s="45"/>
      <c r="AED3506" s="45"/>
      <c r="AEE3506" s="45"/>
      <c r="AEF3506" s="45"/>
      <c r="AEG3506" s="45"/>
      <c r="AEH3506" s="45"/>
      <c r="AEI3506" s="45"/>
      <c r="AEJ3506" s="45"/>
      <c r="AEK3506" s="45"/>
      <c r="AEL3506" s="45"/>
      <c r="AEM3506" s="45"/>
      <c r="AEN3506" s="45"/>
      <c r="AEO3506" s="45"/>
      <c r="AEP3506" s="45"/>
      <c r="AEQ3506" s="45"/>
      <c r="AER3506" s="45"/>
      <c r="AES3506" s="45"/>
      <c r="AET3506" s="45"/>
      <c r="AEU3506" s="45"/>
      <c r="AEV3506" s="45"/>
      <c r="AEW3506" s="45"/>
      <c r="AEX3506" s="45"/>
      <c r="AEY3506" s="45"/>
      <c r="AEZ3506" s="45"/>
      <c r="AFA3506" s="45"/>
      <c r="AFB3506" s="45"/>
      <c r="AFC3506" s="45"/>
      <c r="AFD3506" s="45"/>
      <c r="AFE3506" s="45"/>
      <c r="AFF3506" s="45"/>
      <c r="AFG3506" s="45"/>
      <c r="AFH3506" s="45"/>
      <c r="AFI3506" s="45"/>
      <c r="AFJ3506" s="45"/>
      <c r="AFK3506" s="45"/>
      <c r="AFL3506" s="45"/>
      <c r="AFM3506" s="45"/>
      <c r="AFN3506" s="45"/>
      <c r="AFO3506" s="45"/>
      <c r="AFP3506" s="45"/>
      <c r="AFQ3506" s="45"/>
      <c r="AFR3506" s="45"/>
      <c r="AFS3506" s="45"/>
      <c r="AFT3506" s="45"/>
      <c r="AFU3506" s="45"/>
      <c r="AFV3506" s="45"/>
      <c r="AFW3506" s="45"/>
      <c r="AFX3506" s="45"/>
      <c r="AFY3506" s="45"/>
      <c r="AFZ3506" s="45"/>
      <c r="AGA3506" s="45"/>
      <c r="AGB3506" s="45"/>
      <c r="AGC3506" s="45"/>
      <c r="AGD3506" s="45"/>
      <c r="AGE3506" s="45"/>
      <c r="AGF3506" s="45"/>
      <c r="AGG3506" s="45"/>
      <c r="AGH3506" s="45"/>
      <c r="AGI3506" s="45"/>
      <c r="AGJ3506" s="45"/>
      <c r="AGK3506" s="45"/>
      <c r="AGL3506" s="45"/>
      <c r="AGM3506" s="45"/>
      <c r="AGN3506" s="45"/>
      <c r="AGO3506" s="45"/>
      <c r="AGP3506" s="45"/>
      <c r="AGQ3506" s="45"/>
      <c r="AGR3506" s="45"/>
      <c r="AGS3506" s="45"/>
      <c r="AGT3506" s="45"/>
      <c r="AGU3506" s="45"/>
      <c r="AGV3506" s="45"/>
      <c r="AGW3506" s="45"/>
      <c r="AGX3506" s="45"/>
      <c r="AGY3506" s="45"/>
      <c r="AGZ3506" s="45"/>
      <c r="AHA3506" s="45"/>
      <c r="AHB3506" s="45"/>
      <c r="AHC3506" s="45"/>
      <c r="AHD3506" s="45"/>
      <c r="AHE3506" s="45"/>
      <c r="AHF3506" s="45"/>
      <c r="AHG3506" s="45"/>
      <c r="AHH3506" s="45"/>
      <c r="AHI3506" s="45"/>
      <c r="AHJ3506" s="45"/>
      <c r="AHK3506" s="45"/>
      <c r="AHL3506" s="45"/>
      <c r="AHM3506" s="45"/>
      <c r="AHN3506" s="45"/>
      <c r="AHO3506" s="45"/>
      <c r="AHP3506" s="45"/>
      <c r="AHQ3506" s="45"/>
      <c r="AHR3506" s="45"/>
      <c r="AHS3506" s="45"/>
      <c r="AHT3506" s="45"/>
      <c r="AHU3506" s="45"/>
      <c r="AHV3506" s="45"/>
      <c r="AHW3506" s="45"/>
      <c r="AHX3506" s="45"/>
      <c r="AHY3506" s="45"/>
      <c r="AHZ3506" s="45"/>
      <c r="AIA3506" s="45"/>
      <c r="AIB3506" s="45"/>
      <c r="AIC3506" s="45"/>
      <c r="AID3506" s="45"/>
      <c r="AIE3506" s="45"/>
      <c r="AIF3506" s="45"/>
      <c r="AIG3506" s="45"/>
      <c r="AIH3506" s="45"/>
      <c r="AII3506" s="45"/>
      <c r="AIJ3506" s="45"/>
      <c r="AIK3506" s="45"/>
      <c r="AIL3506" s="45"/>
      <c r="AIM3506" s="45"/>
      <c r="AIN3506" s="45"/>
      <c r="AIO3506" s="45"/>
      <c r="AIP3506" s="45"/>
      <c r="AIQ3506" s="45"/>
      <c r="AIR3506" s="45"/>
      <c r="AIS3506" s="45"/>
      <c r="AIT3506" s="45"/>
      <c r="AIU3506" s="45"/>
      <c r="AIV3506" s="45"/>
      <c r="AIW3506" s="45"/>
      <c r="AIX3506" s="45"/>
      <c r="AIY3506" s="45"/>
      <c r="AIZ3506" s="45"/>
      <c r="AJA3506" s="45"/>
      <c r="AJB3506" s="45"/>
      <c r="AJC3506" s="45"/>
      <c r="AJD3506" s="45"/>
      <c r="AJE3506" s="45"/>
      <c r="AJF3506" s="45"/>
      <c r="AJG3506" s="45"/>
      <c r="AJH3506" s="45"/>
      <c r="AJI3506" s="45"/>
      <c r="AJJ3506" s="45"/>
      <c r="AJK3506" s="45"/>
      <c r="AJL3506" s="45"/>
      <c r="AJM3506" s="45"/>
      <c r="AJN3506" s="45"/>
      <c r="AJO3506" s="45"/>
      <c r="AJP3506" s="45"/>
      <c r="AJQ3506" s="45"/>
      <c r="AJR3506" s="45"/>
      <c r="AJS3506" s="45"/>
      <c r="AJT3506" s="45"/>
      <c r="AJU3506" s="45"/>
      <c r="AJV3506" s="45"/>
      <c r="AJW3506" s="45"/>
      <c r="AJX3506" s="45"/>
      <c r="AJY3506" s="45"/>
      <c r="AJZ3506" s="45"/>
      <c r="AKA3506" s="45"/>
      <c r="AKB3506" s="45"/>
      <c r="AKC3506" s="45"/>
      <c r="AKD3506" s="45"/>
      <c r="AKE3506" s="45"/>
      <c r="AKF3506" s="45"/>
      <c r="AKG3506" s="45"/>
      <c r="AKH3506" s="45"/>
      <c r="AKI3506" s="45"/>
      <c r="AKJ3506" s="45"/>
      <c r="AKK3506" s="45"/>
      <c r="AKL3506" s="45"/>
      <c r="AKM3506" s="45"/>
      <c r="AKN3506" s="45"/>
      <c r="AKO3506" s="45"/>
      <c r="AKP3506" s="45"/>
      <c r="AKQ3506" s="45"/>
      <c r="AKR3506" s="45"/>
      <c r="AKS3506" s="45"/>
      <c r="AKT3506" s="45"/>
      <c r="AKU3506" s="45"/>
      <c r="AKV3506" s="45"/>
      <c r="AKW3506" s="45"/>
      <c r="AKX3506" s="45"/>
      <c r="AKY3506" s="45"/>
      <c r="AKZ3506" s="45"/>
      <c r="ALA3506" s="45"/>
      <c r="ALB3506" s="45"/>
      <c r="ALC3506" s="45"/>
      <c r="ALD3506" s="45"/>
      <c r="ALE3506" s="45"/>
      <c r="ALF3506" s="45"/>
      <c r="ALG3506" s="45"/>
      <c r="ALH3506" s="45"/>
      <c r="ALI3506" s="45"/>
      <c r="ALJ3506" s="45"/>
      <c r="ALK3506" s="45"/>
      <c r="ALL3506" s="45"/>
      <c r="ALM3506" s="45"/>
      <c r="ALN3506" s="45"/>
      <c r="ALO3506" s="45"/>
      <c r="ALP3506" s="45"/>
      <c r="ALQ3506" s="45"/>
      <c r="ALR3506" s="45"/>
      <c r="ALS3506" s="45"/>
      <c r="ALT3506" s="45"/>
      <c r="ALU3506" s="45"/>
      <c r="ALV3506" s="45"/>
      <c r="ALW3506" s="45"/>
      <c r="ALX3506" s="45"/>
      <c r="ALY3506" s="45"/>
      <c r="ALZ3506" s="45"/>
      <c r="AMA3506" s="45"/>
      <c r="AMB3506" s="45"/>
      <c r="AMC3506" s="45"/>
      <c r="AMD3506" s="45"/>
      <c r="AME3506" s="45"/>
      <c r="AMF3506" s="45"/>
      <c r="AMG3506" s="45"/>
      <c r="AMH3506" s="45"/>
      <c r="AMI3506" s="45"/>
      <c r="AMJ3506" s="45"/>
      <c r="AMK3506" s="45"/>
      <c r="AML3506" s="45"/>
      <c r="AMM3506" s="45"/>
      <c r="AMN3506" s="45"/>
      <c r="AMO3506" s="45"/>
      <c r="AMP3506" s="45"/>
      <c r="AMQ3506" s="45"/>
      <c r="AMR3506" s="45"/>
      <c r="AMS3506" s="45"/>
      <c r="AMT3506" s="45"/>
      <c r="AMU3506" s="45"/>
      <c r="AMV3506" s="45"/>
      <c r="AMW3506" s="45"/>
      <c r="AMX3506" s="45"/>
      <c r="AMY3506" s="45"/>
      <c r="AMZ3506" s="45"/>
      <c r="ANA3506" s="45"/>
      <c r="ANB3506" s="45"/>
      <c r="ANC3506" s="45"/>
      <c r="AND3506" s="45"/>
      <c r="ANE3506" s="45"/>
      <c r="ANF3506" s="45"/>
      <c r="ANG3506" s="45"/>
      <c r="ANH3506" s="45"/>
      <c r="ANI3506" s="45"/>
      <c r="ANJ3506" s="45"/>
      <c r="ANK3506" s="45"/>
      <c r="ANL3506" s="45"/>
      <c r="ANM3506" s="45"/>
      <c r="ANN3506" s="45"/>
      <c r="ANO3506" s="45"/>
      <c r="ANP3506" s="45"/>
      <c r="ANQ3506" s="45"/>
      <c r="ANR3506" s="45"/>
      <c r="ANS3506" s="45"/>
      <c r="ANT3506" s="45"/>
      <c r="ANU3506" s="45"/>
      <c r="ANV3506" s="45"/>
      <c r="ANW3506" s="45"/>
      <c r="ANX3506" s="45"/>
      <c r="ANY3506" s="45"/>
      <c r="ANZ3506" s="45"/>
      <c r="AOA3506" s="45"/>
      <c r="AOB3506" s="45"/>
      <c r="AOC3506" s="45"/>
      <c r="AOD3506" s="45"/>
      <c r="AOE3506" s="45"/>
      <c r="AOF3506" s="45"/>
      <c r="AOG3506" s="45"/>
      <c r="AOH3506" s="45"/>
      <c r="AOI3506" s="45"/>
      <c r="AOJ3506" s="45"/>
      <c r="AOK3506" s="45"/>
      <c r="AOL3506" s="45"/>
      <c r="AOM3506" s="45"/>
      <c r="AON3506" s="45"/>
      <c r="AOO3506" s="45"/>
      <c r="AOP3506" s="45"/>
      <c r="AOQ3506" s="45"/>
      <c r="AOR3506" s="45"/>
      <c r="AOS3506" s="45"/>
      <c r="AOT3506" s="45"/>
      <c r="AOU3506" s="45"/>
      <c r="AOV3506" s="45"/>
      <c r="AOW3506" s="45"/>
      <c r="AOX3506" s="45"/>
      <c r="AOY3506" s="45"/>
      <c r="AOZ3506" s="45"/>
      <c r="APA3506" s="45"/>
      <c r="APB3506" s="45"/>
      <c r="APC3506" s="45"/>
      <c r="APD3506" s="45"/>
      <c r="APE3506" s="45"/>
      <c r="APF3506" s="45"/>
      <c r="APG3506" s="45"/>
      <c r="APH3506" s="45"/>
      <c r="API3506" s="45"/>
      <c r="APJ3506" s="45"/>
      <c r="APK3506" s="45"/>
      <c r="APL3506" s="45"/>
      <c r="APM3506" s="45"/>
      <c r="APN3506" s="45"/>
      <c r="APO3506" s="45"/>
      <c r="APP3506" s="45"/>
      <c r="APQ3506" s="45"/>
      <c r="APR3506" s="45"/>
      <c r="APS3506" s="45"/>
      <c r="APT3506" s="45"/>
      <c r="APU3506" s="45"/>
      <c r="APV3506" s="45"/>
      <c r="APW3506" s="45"/>
      <c r="APX3506" s="45"/>
      <c r="APY3506" s="45"/>
      <c r="APZ3506" s="45"/>
      <c r="AQA3506" s="45"/>
      <c r="AQB3506" s="45"/>
      <c r="AQC3506" s="45"/>
      <c r="AQD3506" s="45"/>
      <c r="AQE3506" s="45"/>
      <c r="AQF3506" s="45"/>
      <c r="AQG3506" s="45"/>
      <c r="AQH3506" s="45"/>
      <c r="AQI3506" s="45"/>
      <c r="AQJ3506" s="45"/>
      <c r="AQK3506" s="45"/>
      <c r="AQL3506" s="45"/>
      <c r="AQM3506" s="45"/>
      <c r="AQN3506" s="45"/>
      <c r="AQO3506" s="45"/>
      <c r="AQP3506" s="45"/>
      <c r="AQQ3506" s="45"/>
      <c r="AQR3506" s="45"/>
      <c r="AQS3506" s="45"/>
      <c r="AQT3506" s="45"/>
      <c r="AQU3506" s="45"/>
      <c r="AQV3506" s="45"/>
      <c r="AQW3506" s="45"/>
      <c r="AQX3506" s="45"/>
      <c r="AQY3506" s="45"/>
      <c r="AQZ3506" s="45"/>
      <c r="ARA3506" s="45"/>
      <c r="ARB3506" s="45"/>
      <c r="ARC3506" s="45"/>
      <c r="ARD3506" s="45"/>
      <c r="ARE3506" s="45"/>
      <c r="ARF3506" s="45"/>
      <c r="ARG3506" s="45"/>
      <c r="ARH3506" s="45"/>
      <c r="ARI3506" s="45"/>
      <c r="ARJ3506" s="45"/>
      <c r="ARK3506" s="45"/>
      <c r="ARL3506" s="45"/>
      <c r="ARM3506" s="45"/>
      <c r="ARN3506" s="45"/>
      <c r="ARO3506" s="45"/>
      <c r="ARP3506" s="45"/>
      <c r="ARQ3506" s="45"/>
      <c r="ARR3506" s="45"/>
      <c r="ARS3506" s="45"/>
      <c r="ART3506" s="45"/>
      <c r="ARU3506" s="45"/>
      <c r="ARV3506" s="45"/>
      <c r="ARW3506" s="45"/>
      <c r="ARX3506" s="45"/>
      <c r="ARY3506" s="45"/>
      <c r="ARZ3506" s="45"/>
      <c r="ASA3506" s="45"/>
      <c r="ASB3506" s="45"/>
      <c r="ASC3506" s="45"/>
      <c r="ASD3506" s="45"/>
      <c r="ASE3506" s="45"/>
      <c r="ASF3506" s="45"/>
      <c r="ASG3506" s="45"/>
      <c r="ASH3506" s="45"/>
      <c r="ASI3506" s="45"/>
      <c r="ASJ3506" s="45"/>
      <c r="ASK3506" s="45"/>
      <c r="ASL3506" s="45"/>
      <c r="ASM3506" s="45"/>
      <c r="ASN3506" s="45"/>
      <c r="ASO3506" s="45"/>
      <c r="ASP3506" s="45"/>
      <c r="ASQ3506" s="45"/>
      <c r="ASR3506" s="45"/>
      <c r="ASS3506" s="45"/>
      <c r="AST3506" s="45"/>
      <c r="ASU3506" s="45"/>
      <c r="ASV3506" s="45"/>
      <c r="ASW3506" s="45"/>
      <c r="ASX3506" s="45"/>
      <c r="ASY3506" s="45"/>
      <c r="ASZ3506" s="45"/>
      <c r="ATA3506" s="45"/>
      <c r="ATB3506" s="45"/>
      <c r="ATC3506" s="45"/>
      <c r="ATD3506" s="45"/>
      <c r="ATE3506" s="45"/>
      <c r="ATF3506" s="45"/>
      <c r="ATG3506" s="45"/>
      <c r="ATH3506" s="45"/>
      <c r="ATI3506" s="45"/>
      <c r="ATJ3506" s="45"/>
      <c r="ATK3506" s="45"/>
      <c r="ATL3506" s="45"/>
      <c r="ATM3506" s="45"/>
      <c r="ATN3506" s="45"/>
      <c r="ATO3506" s="45"/>
      <c r="ATP3506" s="45"/>
      <c r="ATQ3506" s="45"/>
      <c r="ATR3506" s="45"/>
      <c r="ATS3506" s="45"/>
      <c r="ATT3506" s="45"/>
      <c r="ATU3506" s="45"/>
      <c r="ATV3506" s="45"/>
      <c r="ATW3506" s="45"/>
      <c r="ATX3506" s="45"/>
      <c r="ATY3506" s="45"/>
      <c r="ATZ3506" s="45"/>
      <c r="AUA3506" s="45"/>
      <c r="AUB3506" s="45"/>
      <c r="AUC3506" s="45"/>
      <c r="AUD3506" s="45"/>
      <c r="AUE3506" s="45"/>
      <c r="AUF3506" s="45"/>
      <c r="AUG3506" s="45"/>
      <c r="AUH3506" s="45"/>
      <c r="AUI3506" s="45"/>
      <c r="AUJ3506" s="45"/>
      <c r="AUK3506" s="45"/>
      <c r="AUL3506" s="45"/>
      <c r="AUM3506" s="45"/>
      <c r="AUN3506" s="45"/>
      <c r="AUO3506" s="45"/>
      <c r="AUP3506" s="45"/>
      <c r="AUQ3506" s="45"/>
      <c r="AUR3506" s="45"/>
      <c r="AUS3506" s="45"/>
      <c r="AUT3506" s="45"/>
      <c r="AUU3506" s="45"/>
      <c r="AUV3506" s="45"/>
      <c r="AUW3506" s="45"/>
      <c r="AUX3506" s="45"/>
      <c r="AUY3506" s="45"/>
      <c r="AUZ3506" s="45"/>
      <c r="AVA3506" s="45"/>
      <c r="AVB3506" s="45"/>
      <c r="AVC3506" s="45"/>
      <c r="AVD3506" s="45"/>
      <c r="AVE3506" s="45"/>
      <c r="AVF3506" s="45"/>
      <c r="AVG3506" s="45"/>
      <c r="AVH3506" s="45"/>
      <c r="AVI3506" s="45"/>
      <c r="AVJ3506" s="45"/>
      <c r="AVK3506" s="45"/>
      <c r="AVL3506" s="45"/>
      <c r="AVM3506" s="45"/>
      <c r="AVN3506" s="45"/>
      <c r="AVO3506" s="45"/>
      <c r="AVP3506" s="45"/>
      <c r="AVQ3506" s="45"/>
      <c r="AVR3506" s="45"/>
      <c r="AVS3506" s="45"/>
      <c r="AVT3506" s="45"/>
      <c r="AVU3506" s="45"/>
      <c r="AVV3506" s="45"/>
      <c r="AVW3506" s="45"/>
      <c r="AVX3506" s="45"/>
      <c r="AVY3506" s="45"/>
      <c r="AVZ3506" s="45"/>
      <c r="AWA3506" s="45"/>
      <c r="AWB3506" s="45"/>
      <c r="AWC3506" s="45"/>
      <c r="AWD3506" s="45"/>
      <c r="AWE3506" s="45"/>
      <c r="AWF3506" s="45"/>
      <c r="AWG3506" s="45"/>
      <c r="AWH3506" s="45"/>
      <c r="AWI3506" s="45"/>
      <c r="AWJ3506" s="45"/>
      <c r="AWK3506" s="45"/>
      <c r="AWL3506" s="45"/>
      <c r="AWM3506" s="45"/>
      <c r="AWN3506" s="45"/>
      <c r="AWO3506" s="45"/>
      <c r="AWP3506" s="45"/>
      <c r="AWQ3506" s="45"/>
      <c r="AWR3506" s="45"/>
      <c r="AWS3506" s="45"/>
      <c r="AWT3506" s="45"/>
      <c r="AWU3506" s="45"/>
      <c r="AWV3506" s="45"/>
      <c r="AWW3506" s="45"/>
      <c r="AWX3506" s="45"/>
      <c r="AWY3506" s="45"/>
      <c r="AWZ3506" s="45"/>
      <c r="AXA3506" s="45"/>
      <c r="AXB3506" s="45"/>
      <c r="AXC3506" s="45"/>
      <c r="AXD3506" s="45"/>
      <c r="AXE3506" s="45"/>
      <c r="AXF3506" s="45"/>
      <c r="AXG3506" s="45"/>
      <c r="AXH3506" s="45"/>
      <c r="AXI3506" s="45"/>
      <c r="AXJ3506" s="45"/>
      <c r="AXK3506" s="45"/>
      <c r="AXL3506" s="45"/>
      <c r="AXM3506" s="45"/>
      <c r="AXN3506" s="45"/>
      <c r="AXO3506" s="45"/>
      <c r="AXP3506" s="45"/>
      <c r="AXQ3506" s="45"/>
      <c r="AXR3506" s="45"/>
      <c r="AXS3506" s="45"/>
      <c r="AXT3506" s="45"/>
      <c r="AXU3506" s="45"/>
      <c r="AXV3506" s="45"/>
      <c r="AXW3506" s="45"/>
      <c r="AXX3506" s="45"/>
      <c r="AXY3506" s="45"/>
      <c r="AXZ3506" s="45"/>
      <c r="AYA3506" s="45"/>
      <c r="AYB3506" s="45"/>
      <c r="AYC3506" s="45"/>
      <c r="AYD3506" s="45"/>
      <c r="AYE3506" s="45"/>
      <c r="AYF3506" s="45"/>
      <c r="AYG3506" s="45"/>
      <c r="AYH3506" s="45"/>
      <c r="AYI3506" s="45"/>
      <c r="AYJ3506" s="45"/>
      <c r="AYK3506" s="45"/>
      <c r="AYL3506" s="45"/>
      <c r="AYM3506" s="45"/>
      <c r="AYN3506" s="45"/>
      <c r="AYO3506" s="45"/>
      <c r="AYP3506" s="45"/>
      <c r="AYQ3506" s="45"/>
      <c r="AYR3506" s="45"/>
      <c r="AYS3506" s="45"/>
      <c r="AYT3506" s="45"/>
      <c r="AYU3506" s="45"/>
      <c r="AYV3506" s="45"/>
      <c r="AYW3506" s="45"/>
      <c r="AYX3506" s="45"/>
      <c r="AYY3506" s="45"/>
      <c r="AYZ3506" s="45"/>
      <c r="AZA3506" s="45"/>
      <c r="AZB3506" s="45"/>
      <c r="AZC3506" s="45"/>
      <c r="AZD3506" s="45"/>
      <c r="AZE3506" s="45"/>
      <c r="AZF3506" s="45"/>
      <c r="AZG3506" s="45"/>
      <c r="AZH3506" s="45"/>
      <c r="AZI3506" s="45"/>
      <c r="AZJ3506" s="45"/>
      <c r="AZK3506" s="45"/>
      <c r="AZL3506" s="45"/>
      <c r="AZM3506" s="45"/>
      <c r="AZN3506" s="45"/>
      <c r="AZO3506" s="45"/>
      <c r="AZP3506" s="45"/>
      <c r="AZQ3506" s="45"/>
      <c r="AZR3506" s="45"/>
      <c r="AZS3506" s="45"/>
      <c r="AZT3506" s="45"/>
      <c r="AZU3506" s="45"/>
      <c r="AZV3506" s="45"/>
      <c r="AZW3506" s="45"/>
      <c r="AZX3506" s="45"/>
      <c r="AZY3506" s="45"/>
      <c r="AZZ3506" s="45"/>
      <c r="BAA3506" s="45"/>
      <c r="BAB3506" s="45"/>
      <c r="BAC3506" s="45"/>
      <c r="BAD3506" s="45"/>
      <c r="BAE3506" s="45"/>
      <c r="BAF3506" s="45"/>
      <c r="BAG3506" s="45"/>
      <c r="BAH3506" s="45"/>
      <c r="BAI3506" s="45"/>
      <c r="BAJ3506" s="45"/>
      <c r="BAK3506" s="45"/>
      <c r="BAL3506" s="45"/>
      <c r="BAM3506" s="45"/>
      <c r="BAN3506" s="45"/>
      <c r="BAO3506" s="45"/>
      <c r="BAP3506" s="45"/>
      <c r="BAQ3506" s="45"/>
      <c r="BAR3506" s="45"/>
      <c r="BAS3506" s="45"/>
      <c r="BAT3506" s="45"/>
      <c r="BAU3506" s="45"/>
      <c r="BAV3506" s="45"/>
      <c r="BAW3506" s="45"/>
      <c r="BAX3506" s="45"/>
      <c r="BAY3506" s="45"/>
      <c r="BAZ3506" s="45"/>
      <c r="BBA3506" s="45"/>
      <c r="BBB3506" s="45"/>
      <c r="BBC3506" s="45"/>
      <c r="BBD3506" s="45"/>
      <c r="BBE3506" s="45"/>
      <c r="BBF3506" s="45"/>
      <c r="BBG3506" s="45"/>
      <c r="BBH3506" s="45"/>
      <c r="BBI3506" s="45"/>
      <c r="BBJ3506" s="45"/>
      <c r="BBK3506" s="45"/>
      <c r="BBL3506" s="45"/>
      <c r="BBM3506" s="45"/>
      <c r="BBN3506" s="45"/>
      <c r="BBO3506" s="45"/>
      <c r="BBP3506" s="45"/>
      <c r="BBQ3506" s="45"/>
      <c r="BBR3506" s="45"/>
      <c r="BBS3506" s="45"/>
      <c r="BBT3506" s="45"/>
      <c r="BBU3506" s="45"/>
      <c r="BBV3506" s="45"/>
      <c r="BBW3506" s="45"/>
      <c r="BBX3506" s="45"/>
      <c r="BBY3506" s="45"/>
      <c r="BBZ3506" s="45"/>
      <c r="BCA3506" s="45"/>
      <c r="BCB3506" s="45"/>
      <c r="BCC3506" s="45"/>
      <c r="BCD3506" s="45"/>
      <c r="BCE3506" s="45"/>
      <c r="BCF3506" s="45"/>
      <c r="BCG3506" s="45"/>
      <c r="BCH3506" s="45"/>
      <c r="BCI3506" s="45"/>
      <c r="BCJ3506" s="45"/>
      <c r="BCK3506" s="45"/>
      <c r="BCL3506" s="45"/>
      <c r="BCM3506" s="45"/>
      <c r="BCN3506" s="45"/>
      <c r="BCO3506" s="45"/>
      <c r="BCP3506" s="45"/>
      <c r="BCQ3506" s="45"/>
      <c r="BCR3506" s="45"/>
      <c r="BCS3506" s="45"/>
      <c r="BCT3506" s="45"/>
      <c r="BCU3506" s="45"/>
      <c r="BCV3506" s="45"/>
      <c r="BCW3506" s="45"/>
      <c r="BCX3506" s="45"/>
      <c r="BCY3506" s="45"/>
      <c r="BCZ3506" s="45"/>
      <c r="BDA3506" s="45"/>
      <c r="BDB3506" s="45"/>
      <c r="BDC3506" s="45"/>
      <c r="BDD3506" s="45"/>
      <c r="BDE3506" s="45"/>
      <c r="BDF3506" s="45"/>
      <c r="BDG3506" s="45"/>
      <c r="BDH3506" s="45"/>
      <c r="BDI3506" s="45"/>
      <c r="BDJ3506" s="45"/>
      <c r="BDK3506" s="45"/>
      <c r="BDL3506" s="45"/>
      <c r="BDM3506" s="45"/>
      <c r="BDN3506" s="45"/>
      <c r="BDO3506" s="45"/>
      <c r="BDP3506" s="45"/>
      <c r="BDQ3506" s="45"/>
      <c r="BDR3506" s="45"/>
      <c r="BDS3506" s="45"/>
      <c r="BDT3506" s="45"/>
      <c r="BDU3506" s="45"/>
      <c r="BDV3506" s="45"/>
      <c r="BDW3506" s="45"/>
      <c r="BDX3506" s="45"/>
      <c r="BDY3506" s="45"/>
      <c r="BDZ3506" s="45"/>
      <c r="BEA3506" s="45"/>
      <c r="BEB3506" s="45"/>
      <c r="BEC3506" s="45"/>
      <c r="BED3506" s="45"/>
      <c r="BEE3506" s="45"/>
      <c r="BEF3506" s="45"/>
      <c r="BEG3506" s="45"/>
      <c r="BEH3506" s="45"/>
      <c r="BEI3506" s="45"/>
      <c r="BEJ3506" s="45"/>
      <c r="BEK3506" s="45"/>
      <c r="BEL3506" s="45"/>
      <c r="BEM3506" s="45"/>
      <c r="BEN3506" s="45"/>
      <c r="BEO3506" s="45"/>
      <c r="BEP3506" s="45"/>
      <c r="BEQ3506" s="45"/>
      <c r="BER3506" s="45"/>
      <c r="BES3506" s="45"/>
      <c r="BET3506" s="45"/>
      <c r="BEU3506" s="45"/>
      <c r="BEV3506" s="45"/>
      <c r="BEW3506" s="45"/>
      <c r="BEX3506" s="45"/>
      <c r="BEY3506" s="45"/>
      <c r="BEZ3506" s="45"/>
      <c r="BFA3506" s="45"/>
      <c r="BFB3506" s="45"/>
      <c r="BFC3506" s="45"/>
      <c r="BFD3506" s="45"/>
      <c r="BFE3506" s="45"/>
      <c r="BFF3506" s="45"/>
      <c r="BFG3506" s="45"/>
      <c r="BFH3506" s="45"/>
      <c r="BFI3506" s="45"/>
      <c r="BFJ3506" s="45"/>
      <c r="BFK3506" s="45"/>
      <c r="BFL3506" s="45"/>
      <c r="BFM3506" s="45"/>
      <c r="BFN3506" s="45"/>
      <c r="BFO3506" s="45"/>
      <c r="BFP3506" s="45"/>
      <c r="BFQ3506" s="45"/>
      <c r="BFR3506" s="45"/>
      <c r="BFS3506" s="45"/>
      <c r="BFT3506" s="45"/>
      <c r="BFU3506" s="45"/>
      <c r="BFV3506" s="45"/>
      <c r="BFW3506" s="45"/>
      <c r="BFX3506" s="45"/>
      <c r="BFY3506" s="45"/>
      <c r="BFZ3506" s="45"/>
      <c r="BGA3506" s="45"/>
      <c r="BGB3506" s="45"/>
      <c r="BGC3506" s="45"/>
      <c r="BGD3506" s="45"/>
      <c r="BGE3506" s="45"/>
      <c r="BGF3506" s="45"/>
      <c r="BGG3506" s="45"/>
      <c r="BGH3506" s="45"/>
      <c r="BGI3506" s="45"/>
      <c r="BGJ3506" s="45"/>
      <c r="BGK3506" s="45"/>
      <c r="BGL3506" s="45"/>
      <c r="BGM3506" s="45"/>
      <c r="BGN3506" s="45"/>
      <c r="BGO3506" s="45"/>
      <c r="BGP3506" s="45"/>
      <c r="BGQ3506" s="45"/>
      <c r="BGR3506" s="45"/>
      <c r="BGS3506" s="45"/>
      <c r="BGT3506" s="45"/>
      <c r="BGU3506" s="45"/>
      <c r="BGV3506" s="45"/>
      <c r="BGW3506" s="45"/>
      <c r="BGX3506" s="45"/>
      <c r="BGY3506" s="45"/>
      <c r="BGZ3506" s="45"/>
      <c r="BHA3506" s="45"/>
      <c r="BHB3506" s="45"/>
      <c r="BHC3506" s="45"/>
      <c r="BHD3506" s="45"/>
      <c r="BHE3506" s="45"/>
      <c r="BHF3506" s="45"/>
      <c r="BHG3506" s="45"/>
      <c r="BHH3506" s="45"/>
      <c r="BHI3506" s="45"/>
      <c r="BHJ3506" s="45"/>
      <c r="BHK3506" s="45"/>
      <c r="BHL3506" s="45"/>
      <c r="BHM3506" s="45"/>
      <c r="BHN3506" s="45"/>
      <c r="BHO3506" s="45"/>
      <c r="BHP3506" s="45"/>
      <c r="BHQ3506" s="45"/>
      <c r="BHR3506" s="45"/>
      <c r="BHS3506" s="45"/>
      <c r="BHT3506" s="45"/>
      <c r="BHU3506" s="45"/>
      <c r="BHV3506" s="45"/>
      <c r="BHW3506" s="45"/>
      <c r="BHX3506" s="45"/>
      <c r="BHY3506" s="45"/>
      <c r="BHZ3506" s="45"/>
      <c r="BIA3506" s="45"/>
      <c r="BIB3506" s="45"/>
      <c r="BIC3506" s="45"/>
      <c r="BID3506" s="45"/>
      <c r="BIE3506" s="45"/>
      <c r="BIF3506" s="45"/>
      <c r="BIG3506" s="45"/>
      <c r="BIH3506" s="45"/>
      <c r="BII3506" s="45"/>
      <c r="BIJ3506" s="45"/>
      <c r="BIK3506" s="45"/>
      <c r="BIL3506" s="45"/>
      <c r="BIM3506" s="45"/>
      <c r="BIN3506" s="45"/>
      <c r="BIO3506" s="45"/>
      <c r="BIP3506" s="45"/>
      <c r="BIQ3506" s="45"/>
      <c r="BIR3506" s="45"/>
      <c r="BIS3506" s="45"/>
      <c r="BIT3506" s="45"/>
      <c r="BIU3506" s="45"/>
      <c r="BIV3506" s="45"/>
      <c r="BIW3506" s="45"/>
      <c r="BIX3506" s="45"/>
      <c r="BIY3506" s="45"/>
      <c r="BIZ3506" s="45"/>
      <c r="BJA3506" s="45"/>
      <c r="BJB3506" s="45"/>
      <c r="BJC3506" s="45"/>
      <c r="BJD3506" s="45"/>
      <c r="BJE3506" s="45"/>
      <c r="BJF3506" s="45"/>
      <c r="BJG3506" s="45"/>
      <c r="BJH3506" s="45"/>
      <c r="BJI3506" s="45"/>
      <c r="BJJ3506" s="45"/>
      <c r="BJK3506" s="45"/>
      <c r="BJL3506" s="45"/>
      <c r="BJM3506" s="45"/>
      <c r="BJN3506" s="45"/>
      <c r="BJO3506" s="45"/>
      <c r="BJP3506" s="45"/>
      <c r="BJQ3506" s="45"/>
      <c r="BJR3506" s="45"/>
      <c r="BJS3506" s="45"/>
      <c r="BJT3506" s="45"/>
      <c r="BJU3506" s="45"/>
      <c r="BJV3506" s="45"/>
      <c r="BJW3506" s="45"/>
      <c r="BJX3506" s="45"/>
      <c r="BJY3506" s="45"/>
      <c r="BJZ3506" s="45"/>
      <c r="BKA3506" s="45"/>
      <c r="BKB3506" s="45"/>
      <c r="BKC3506" s="45"/>
      <c r="BKD3506" s="45"/>
      <c r="BKE3506" s="45"/>
      <c r="BKF3506" s="45"/>
      <c r="BKG3506" s="45"/>
      <c r="BKH3506" s="45"/>
      <c r="BKI3506" s="45"/>
      <c r="BKJ3506" s="45"/>
      <c r="BKK3506" s="45"/>
      <c r="BKL3506" s="45"/>
      <c r="BKM3506" s="45"/>
      <c r="BKN3506" s="45"/>
      <c r="BKO3506" s="45"/>
      <c r="BKP3506" s="45"/>
      <c r="BKQ3506" s="45"/>
      <c r="BKR3506" s="45"/>
      <c r="BKS3506" s="45"/>
      <c r="BKT3506" s="45"/>
      <c r="BKU3506" s="45"/>
      <c r="BKV3506" s="45"/>
      <c r="BKW3506" s="45"/>
      <c r="BKX3506" s="45"/>
      <c r="BKY3506" s="45"/>
      <c r="BKZ3506" s="45"/>
      <c r="BLA3506" s="45"/>
      <c r="BLB3506" s="45"/>
      <c r="BLC3506" s="45"/>
      <c r="BLD3506" s="45"/>
      <c r="BLE3506" s="45"/>
      <c r="BLF3506" s="45"/>
      <c r="BLG3506" s="45"/>
      <c r="BLH3506" s="45"/>
      <c r="BLI3506" s="45"/>
      <c r="BLJ3506" s="45"/>
      <c r="BLK3506" s="45"/>
      <c r="BLL3506" s="45"/>
      <c r="BLM3506" s="45"/>
      <c r="BLN3506" s="45"/>
      <c r="BLO3506" s="45"/>
      <c r="BLP3506" s="45"/>
      <c r="BLQ3506" s="45"/>
      <c r="BLR3506" s="45"/>
      <c r="BLS3506" s="45"/>
      <c r="BLT3506" s="45"/>
      <c r="BLU3506" s="45"/>
      <c r="BLV3506" s="45"/>
      <c r="BLW3506" s="45"/>
      <c r="BLX3506" s="45"/>
      <c r="BLY3506" s="45"/>
      <c r="BLZ3506" s="45"/>
      <c r="BMA3506" s="45"/>
      <c r="BMB3506" s="45"/>
      <c r="BMC3506" s="45"/>
      <c r="BMD3506" s="45"/>
      <c r="BME3506" s="45"/>
      <c r="BMF3506" s="45"/>
      <c r="BMG3506" s="45"/>
      <c r="BMH3506" s="45"/>
      <c r="BMI3506" s="45"/>
      <c r="BMJ3506" s="45"/>
      <c r="BMK3506" s="45"/>
      <c r="BML3506" s="45"/>
      <c r="BMM3506" s="45"/>
      <c r="BMN3506" s="45"/>
      <c r="BMO3506" s="45"/>
      <c r="BMP3506" s="45"/>
      <c r="BMQ3506" s="45"/>
      <c r="BMR3506" s="45"/>
      <c r="BMS3506" s="45"/>
      <c r="BMT3506" s="45"/>
      <c r="BMU3506" s="45"/>
      <c r="BMV3506" s="45"/>
      <c r="BMW3506" s="45"/>
      <c r="BMX3506" s="45"/>
      <c r="BMY3506" s="45"/>
      <c r="BMZ3506" s="45"/>
      <c r="BNA3506" s="45"/>
      <c r="BNB3506" s="45"/>
      <c r="BNC3506" s="45"/>
      <c r="BND3506" s="45"/>
      <c r="BNE3506" s="45"/>
      <c r="BNF3506" s="45"/>
      <c r="BNG3506" s="45"/>
      <c r="BNH3506" s="45"/>
      <c r="BNI3506" s="45"/>
      <c r="BNJ3506" s="45"/>
      <c r="BNK3506" s="45"/>
      <c r="BNL3506" s="45"/>
      <c r="BNM3506" s="45"/>
      <c r="BNN3506" s="45"/>
      <c r="BNO3506" s="45"/>
      <c r="BNP3506" s="45"/>
      <c r="BNQ3506" s="45"/>
      <c r="BNR3506" s="45"/>
      <c r="BNS3506" s="45"/>
      <c r="BNT3506" s="45"/>
      <c r="BNU3506" s="45"/>
      <c r="BNV3506" s="45"/>
      <c r="BNW3506" s="45"/>
      <c r="BNX3506" s="45"/>
      <c r="BNY3506" s="45"/>
      <c r="BNZ3506" s="45"/>
      <c r="BOA3506" s="45"/>
      <c r="BOB3506" s="45"/>
      <c r="BOC3506" s="45"/>
      <c r="BOD3506" s="45"/>
      <c r="BOE3506" s="45"/>
      <c r="BOF3506" s="45"/>
      <c r="BOG3506" s="45"/>
      <c r="BOH3506" s="45"/>
      <c r="BOI3506" s="45"/>
      <c r="BOJ3506" s="45"/>
      <c r="BOK3506" s="45"/>
      <c r="BOL3506" s="45"/>
      <c r="BOM3506" s="45"/>
      <c r="BON3506" s="45"/>
      <c r="BOO3506" s="45"/>
      <c r="BOP3506" s="45"/>
      <c r="BOQ3506" s="45"/>
      <c r="BOR3506" s="45"/>
      <c r="BOS3506" s="45"/>
      <c r="BOT3506" s="45"/>
      <c r="BOU3506" s="45"/>
      <c r="BOV3506" s="45"/>
      <c r="BOW3506" s="45"/>
      <c r="BOX3506" s="45"/>
      <c r="BOY3506" s="45"/>
      <c r="BOZ3506" s="45"/>
      <c r="BPA3506" s="45"/>
      <c r="BPB3506" s="45"/>
      <c r="BPC3506" s="45"/>
      <c r="BPD3506" s="45"/>
      <c r="BPE3506" s="45"/>
      <c r="BPF3506" s="45"/>
      <c r="BPG3506" s="45"/>
      <c r="BPH3506" s="45"/>
      <c r="BPI3506" s="45"/>
      <c r="BPJ3506" s="45"/>
      <c r="BPK3506" s="45"/>
      <c r="BPL3506" s="45"/>
      <c r="BPM3506" s="45"/>
      <c r="BPN3506" s="45"/>
      <c r="BPO3506" s="45"/>
      <c r="BPP3506" s="45"/>
      <c r="BPQ3506" s="45"/>
      <c r="BPR3506" s="45"/>
      <c r="BPS3506" s="45"/>
      <c r="BPT3506" s="45"/>
      <c r="BPU3506" s="45"/>
      <c r="BPV3506" s="45"/>
      <c r="BPW3506" s="45"/>
      <c r="BPX3506" s="45"/>
      <c r="BPY3506" s="45"/>
      <c r="BPZ3506" s="45"/>
      <c r="BQA3506" s="45"/>
      <c r="BQB3506" s="45"/>
      <c r="BQC3506" s="45"/>
      <c r="BQD3506" s="45"/>
      <c r="BQE3506" s="45"/>
      <c r="BQF3506" s="45"/>
      <c r="BQG3506" s="45"/>
      <c r="BQH3506" s="45"/>
      <c r="BQI3506" s="45"/>
      <c r="BQJ3506" s="45"/>
      <c r="BQK3506" s="45"/>
      <c r="BQL3506" s="45"/>
      <c r="BQM3506" s="45"/>
      <c r="BQN3506" s="45"/>
      <c r="BQO3506" s="45"/>
      <c r="BQP3506" s="45"/>
      <c r="BQQ3506" s="45"/>
      <c r="BQR3506" s="45"/>
      <c r="BQS3506" s="45"/>
      <c r="BQT3506" s="45"/>
      <c r="BQU3506" s="45"/>
      <c r="BQV3506" s="45"/>
      <c r="BQW3506" s="45"/>
      <c r="BQX3506" s="45"/>
      <c r="BQY3506" s="45"/>
      <c r="BQZ3506" s="45"/>
      <c r="BRA3506" s="45"/>
      <c r="BRB3506" s="45"/>
      <c r="BRC3506" s="45"/>
      <c r="BRD3506" s="45"/>
      <c r="BRE3506" s="45"/>
      <c r="BRF3506" s="45"/>
      <c r="BRG3506" s="45"/>
      <c r="BRH3506" s="45"/>
      <c r="BRI3506" s="45"/>
      <c r="BRJ3506" s="45"/>
      <c r="BRK3506" s="45"/>
      <c r="BRL3506" s="45"/>
      <c r="BRM3506" s="45"/>
      <c r="BRN3506" s="45"/>
      <c r="BRO3506" s="45"/>
      <c r="BRP3506" s="45"/>
      <c r="BRQ3506" s="45"/>
      <c r="BRR3506" s="45"/>
      <c r="BRS3506" s="45"/>
      <c r="BRT3506" s="45"/>
      <c r="BRU3506" s="45"/>
      <c r="BRV3506" s="45"/>
      <c r="BRW3506" s="45"/>
      <c r="BRX3506" s="45"/>
      <c r="BRY3506" s="45"/>
      <c r="BRZ3506" s="45"/>
      <c r="BSA3506" s="45"/>
      <c r="BSB3506" s="45"/>
      <c r="BSC3506" s="45"/>
      <c r="BSD3506" s="45"/>
      <c r="BSE3506" s="45"/>
      <c r="BSF3506" s="45"/>
      <c r="BSG3506" s="45"/>
      <c r="BSH3506" s="45"/>
      <c r="BSI3506" s="45"/>
      <c r="BSJ3506" s="45"/>
      <c r="BSK3506" s="45"/>
      <c r="BSL3506" s="45"/>
      <c r="BSM3506" s="45"/>
      <c r="BSN3506" s="45"/>
      <c r="BSO3506" s="45"/>
      <c r="BSP3506" s="45"/>
      <c r="BSQ3506" s="45"/>
      <c r="BSR3506" s="45"/>
      <c r="BSS3506" s="45"/>
      <c r="BST3506" s="45"/>
      <c r="BSU3506" s="45"/>
      <c r="BSV3506" s="45"/>
      <c r="BSW3506" s="45"/>
      <c r="BSX3506" s="45"/>
      <c r="BSY3506" s="45"/>
      <c r="BSZ3506" s="45"/>
      <c r="BTA3506" s="45"/>
      <c r="BTB3506" s="45"/>
      <c r="BTC3506" s="45"/>
      <c r="BTD3506" s="45"/>
      <c r="BTE3506" s="45"/>
      <c r="BTF3506" s="45"/>
      <c r="BTG3506" s="45"/>
      <c r="BTH3506" s="45"/>
      <c r="BTI3506" s="45"/>
      <c r="BTJ3506" s="45"/>
      <c r="BTK3506" s="45"/>
      <c r="BTL3506" s="45"/>
      <c r="BTM3506" s="45"/>
      <c r="BTN3506" s="45"/>
      <c r="BTO3506" s="45"/>
      <c r="BTP3506" s="45"/>
      <c r="BTQ3506" s="45"/>
      <c r="BTR3506" s="45"/>
      <c r="BTS3506" s="45"/>
      <c r="BTT3506" s="45"/>
      <c r="BTU3506" s="45"/>
      <c r="BTV3506" s="45"/>
      <c r="BTW3506" s="45"/>
      <c r="BTX3506" s="45"/>
      <c r="BTY3506" s="45"/>
      <c r="BTZ3506" s="45"/>
      <c r="BUA3506" s="45"/>
      <c r="BUB3506" s="45"/>
      <c r="BUC3506" s="45"/>
      <c r="BUD3506" s="45"/>
      <c r="BUE3506" s="45"/>
      <c r="BUF3506" s="45"/>
      <c r="BUG3506" s="45"/>
      <c r="BUH3506" s="45"/>
      <c r="BUI3506" s="45"/>
      <c r="BUJ3506" s="45"/>
      <c r="BUK3506" s="45"/>
      <c r="BUL3506" s="45"/>
      <c r="BUM3506" s="45"/>
      <c r="BUN3506" s="45"/>
      <c r="BUO3506" s="45"/>
      <c r="BUP3506" s="45"/>
      <c r="BUQ3506" s="45"/>
      <c r="BUR3506" s="45"/>
      <c r="BUS3506" s="45"/>
      <c r="BUT3506" s="45"/>
      <c r="BUU3506" s="45"/>
      <c r="BUV3506" s="45"/>
      <c r="BUW3506" s="45"/>
      <c r="BUX3506" s="45"/>
      <c r="BUY3506" s="45"/>
      <c r="BUZ3506" s="45"/>
      <c r="BVA3506" s="45"/>
      <c r="BVB3506" s="45"/>
      <c r="BVC3506" s="45"/>
      <c r="BVD3506" s="45"/>
      <c r="BVE3506" s="45"/>
      <c r="BVF3506" s="45"/>
      <c r="BVG3506" s="45"/>
      <c r="BVH3506" s="45"/>
      <c r="BVI3506" s="45"/>
      <c r="BVJ3506" s="45"/>
      <c r="BVK3506" s="45"/>
      <c r="BVL3506" s="45"/>
      <c r="BVM3506" s="45"/>
      <c r="BVN3506" s="45"/>
      <c r="BVO3506" s="45"/>
      <c r="BVP3506" s="45"/>
      <c r="BVQ3506" s="45"/>
      <c r="BVR3506" s="45"/>
      <c r="BVS3506" s="45"/>
      <c r="BVT3506" s="45"/>
      <c r="BVU3506" s="45"/>
      <c r="BVV3506" s="45"/>
      <c r="BVW3506" s="45"/>
      <c r="BVX3506" s="45"/>
      <c r="BVY3506" s="45"/>
      <c r="BVZ3506" s="45"/>
      <c r="BWA3506" s="45"/>
      <c r="BWB3506" s="45"/>
      <c r="BWC3506" s="45"/>
      <c r="BWD3506" s="45"/>
      <c r="BWE3506" s="45"/>
      <c r="BWF3506" s="45"/>
      <c r="BWG3506" s="45"/>
      <c r="BWH3506" s="45"/>
      <c r="BWI3506" s="45"/>
      <c r="BWJ3506" s="45"/>
      <c r="BWK3506" s="45"/>
      <c r="BWL3506" s="45"/>
      <c r="BWM3506" s="45"/>
      <c r="BWN3506" s="45"/>
      <c r="BWO3506" s="45"/>
      <c r="BWP3506" s="45"/>
      <c r="BWQ3506" s="45"/>
      <c r="BWR3506" s="45"/>
      <c r="BWS3506" s="45"/>
      <c r="BWT3506" s="45"/>
      <c r="BWU3506" s="45"/>
      <c r="BWV3506" s="45"/>
      <c r="BWW3506" s="45"/>
      <c r="BWX3506" s="45"/>
      <c r="BWY3506" s="45"/>
      <c r="BWZ3506" s="45"/>
      <c r="BXA3506" s="45"/>
      <c r="BXB3506" s="45"/>
      <c r="BXC3506" s="45"/>
      <c r="BXD3506" s="45"/>
      <c r="BXE3506" s="45"/>
      <c r="BXF3506" s="45"/>
      <c r="BXG3506" s="45"/>
      <c r="BXH3506" s="45"/>
      <c r="BXI3506" s="45"/>
      <c r="BXJ3506" s="45"/>
      <c r="BXK3506" s="45"/>
      <c r="BXL3506" s="45"/>
      <c r="BXM3506" s="45"/>
      <c r="BXN3506" s="45"/>
      <c r="BXO3506" s="45"/>
      <c r="BXP3506" s="45"/>
      <c r="BXQ3506" s="45"/>
      <c r="BXR3506" s="45"/>
      <c r="BXS3506" s="45"/>
      <c r="BXT3506" s="45"/>
      <c r="BXU3506" s="45"/>
      <c r="BXV3506" s="45"/>
      <c r="BXW3506" s="45"/>
      <c r="BXX3506" s="45"/>
      <c r="BXY3506" s="45"/>
      <c r="BXZ3506" s="45"/>
      <c r="BYA3506" s="45"/>
      <c r="BYB3506" s="45"/>
      <c r="BYC3506" s="45"/>
      <c r="BYD3506" s="45"/>
      <c r="BYE3506" s="45"/>
      <c r="BYF3506" s="45"/>
      <c r="BYG3506" s="45"/>
      <c r="BYH3506" s="45"/>
      <c r="BYI3506" s="45"/>
      <c r="BYJ3506" s="45"/>
      <c r="BYK3506" s="45"/>
      <c r="BYL3506" s="45"/>
      <c r="BYM3506" s="45"/>
      <c r="BYN3506" s="45"/>
      <c r="BYO3506" s="45"/>
      <c r="BYP3506" s="45"/>
      <c r="BYQ3506" s="45"/>
      <c r="BYR3506" s="45"/>
      <c r="BYS3506" s="45"/>
      <c r="BYT3506" s="45"/>
      <c r="BYU3506" s="45"/>
      <c r="BYV3506" s="45"/>
      <c r="BYW3506" s="45"/>
      <c r="BYX3506" s="45"/>
      <c r="BYY3506" s="45"/>
      <c r="BYZ3506" s="45"/>
      <c r="BZA3506" s="45"/>
      <c r="BZB3506" s="45"/>
      <c r="BZC3506" s="45"/>
      <c r="BZD3506" s="45"/>
      <c r="BZE3506" s="45"/>
      <c r="BZF3506" s="45"/>
      <c r="BZG3506" s="45"/>
      <c r="BZH3506" s="45"/>
      <c r="BZI3506" s="45"/>
      <c r="BZJ3506" s="45"/>
      <c r="BZK3506" s="45"/>
      <c r="BZL3506" s="45"/>
      <c r="BZM3506" s="45"/>
      <c r="BZN3506" s="45"/>
      <c r="BZO3506" s="45"/>
      <c r="BZP3506" s="45"/>
      <c r="BZQ3506" s="45"/>
      <c r="BZR3506" s="45"/>
      <c r="BZS3506" s="45"/>
      <c r="BZT3506" s="45"/>
      <c r="BZU3506" s="45"/>
      <c r="BZV3506" s="45"/>
      <c r="BZW3506" s="45"/>
      <c r="BZX3506" s="45"/>
      <c r="BZY3506" s="45"/>
      <c r="BZZ3506" s="45"/>
      <c r="CAA3506" s="45"/>
      <c r="CAB3506" s="45"/>
      <c r="CAC3506" s="45"/>
      <c r="CAD3506" s="45"/>
      <c r="CAE3506" s="45"/>
      <c r="CAF3506" s="45"/>
      <c r="CAG3506" s="45"/>
      <c r="CAH3506" s="45"/>
      <c r="CAI3506" s="45"/>
      <c r="CAJ3506" s="45"/>
      <c r="CAK3506" s="45"/>
      <c r="CAL3506" s="45"/>
      <c r="CAM3506" s="45"/>
      <c r="CAN3506" s="45"/>
      <c r="CAO3506" s="45"/>
      <c r="CAP3506" s="45"/>
      <c r="CAQ3506" s="45"/>
      <c r="CAR3506" s="45"/>
      <c r="CAS3506" s="45"/>
      <c r="CAT3506" s="45"/>
      <c r="CAU3506" s="45"/>
      <c r="CAV3506" s="45"/>
      <c r="CAW3506" s="45"/>
      <c r="CAX3506" s="45"/>
      <c r="CAY3506" s="45"/>
      <c r="CAZ3506" s="45"/>
      <c r="CBA3506" s="45"/>
      <c r="CBB3506" s="45"/>
      <c r="CBC3506" s="45"/>
      <c r="CBD3506" s="45"/>
      <c r="CBE3506" s="45"/>
      <c r="CBF3506" s="45"/>
      <c r="CBG3506" s="45"/>
      <c r="CBH3506" s="45"/>
      <c r="CBI3506" s="45"/>
      <c r="CBJ3506" s="45"/>
      <c r="CBK3506" s="45"/>
      <c r="CBL3506" s="45"/>
      <c r="CBM3506" s="45"/>
      <c r="CBN3506" s="45"/>
      <c r="CBO3506" s="45"/>
      <c r="CBP3506" s="45"/>
      <c r="CBQ3506" s="45"/>
      <c r="CBR3506" s="45"/>
      <c r="CBS3506" s="45"/>
      <c r="CBT3506" s="45"/>
      <c r="CBU3506" s="45"/>
      <c r="CBV3506" s="45"/>
      <c r="CBW3506" s="45"/>
      <c r="CBX3506" s="45"/>
      <c r="CBY3506" s="45"/>
      <c r="CBZ3506" s="45"/>
      <c r="CCA3506" s="45"/>
      <c r="CCB3506" s="45"/>
      <c r="CCC3506" s="45"/>
      <c r="CCD3506" s="45"/>
      <c r="CCE3506" s="45"/>
      <c r="CCF3506" s="45"/>
      <c r="CCG3506" s="45"/>
      <c r="CCH3506" s="45"/>
      <c r="CCI3506" s="45"/>
      <c r="CCJ3506" s="45"/>
      <c r="CCK3506" s="45"/>
      <c r="CCL3506" s="45"/>
      <c r="CCM3506" s="45"/>
      <c r="CCN3506" s="45"/>
      <c r="CCO3506" s="45"/>
      <c r="CCP3506" s="45"/>
      <c r="CCQ3506" s="45"/>
      <c r="CCR3506" s="45"/>
      <c r="CCS3506" s="45"/>
      <c r="CCT3506" s="45"/>
      <c r="CCU3506" s="45"/>
      <c r="CCV3506" s="45"/>
      <c r="CCW3506" s="45"/>
      <c r="CCX3506" s="45"/>
      <c r="CCY3506" s="45"/>
      <c r="CCZ3506" s="45"/>
      <c r="CDA3506" s="45"/>
      <c r="CDB3506" s="45"/>
      <c r="CDC3506" s="45"/>
      <c r="CDD3506" s="45"/>
      <c r="CDE3506" s="45"/>
      <c r="CDF3506" s="45"/>
      <c r="CDG3506" s="45"/>
      <c r="CDH3506" s="45"/>
      <c r="CDI3506" s="45"/>
      <c r="CDJ3506" s="45"/>
      <c r="CDK3506" s="45"/>
      <c r="CDL3506" s="45"/>
      <c r="CDM3506" s="45"/>
      <c r="CDN3506" s="45"/>
      <c r="CDO3506" s="45"/>
      <c r="CDP3506" s="45"/>
      <c r="CDQ3506" s="45"/>
      <c r="CDR3506" s="45"/>
      <c r="CDS3506" s="45"/>
      <c r="CDT3506" s="45"/>
      <c r="CDU3506" s="45"/>
      <c r="CDV3506" s="45"/>
      <c r="CDW3506" s="45"/>
      <c r="CDX3506" s="45"/>
      <c r="CDY3506" s="45"/>
      <c r="CDZ3506" s="45"/>
      <c r="CEA3506" s="45"/>
      <c r="CEB3506" s="45"/>
      <c r="CEC3506" s="45"/>
      <c r="CED3506" s="45"/>
      <c r="CEE3506" s="45"/>
      <c r="CEF3506" s="45"/>
      <c r="CEG3506" s="45"/>
      <c r="CEH3506" s="45"/>
      <c r="CEI3506" s="45"/>
      <c r="CEJ3506" s="45"/>
      <c r="CEK3506" s="45"/>
      <c r="CEL3506" s="45"/>
      <c r="CEM3506" s="45"/>
      <c r="CEN3506" s="45"/>
      <c r="CEO3506" s="45"/>
      <c r="CEP3506" s="45"/>
      <c r="CEQ3506" s="45"/>
      <c r="CER3506" s="45"/>
      <c r="CES3506" s="45"/>
      <c r="CET3506" s="45"/>
      <c r="CEU3506" s="45"/>
      <c r="CEV3506" s="45"/>
      <c r="CEW3506" s="45"/>
      <c r="CEX3506" s="45"/>
      <c r="CEY3506" s="45"/>
      <c r="CEZ3506" s="45"/>
      <c r="CFA3506" s="45"/>
      <c r="CFB3506" s="45"/>
      <c r="CFC3506" s="45"/>
      <c r="CFD3506" s="45"/>
      <c r="CFE3506" s="45"/>
      <c r="CFF3506" s="45"/>
      <c r="CFG3506" s="45"/>
      <c r="CFH3506" s="45"/>
      <c r="CFI3506" s="45"/>
      <c r="CFJ3506" s="45"/>
      <c r="CFK3506" s="45"/>
      <c r="CFL3506" s="45"/>
      <c r="CFM3506" s="45"/>
      <c r="CFN3506" s="45"/>
      <c r="CFO3506" s="45"/>
      <c r="CFP3506" s="45"/>
      <c r="CFQ3506" s="45"/>
      <c r="CFR3506" s="45"/>
      <c r="CFS3506" s="45"/>
      <c r="CFT3506" s="45"/>
      <c r="CFU3506" s="45"/>
      <c r="CFV3506" s="45"/>
      <c r="CFW3506" s="45"/>
      <c r="CFX3506" s="45"/>
      <c r="CFY3506" s="45"/>
      <c r="CFZ3506" s="45"/>
      <c r="CGA3506" s="45"/>
      <c r="CGB3506" s="45"/>
      <c r="CGC3506" s="45"/>
      <c r="CGD3506" s="45"/>
      <c r="CGE3506" s="45"/>
      <c r="CGF3506" s="45"/>
      <c r="CGG3506" s="45"/>
      <c r="CGH3506" s="45"/>
      <c r="CGI3506" s="45"/>
      <c r="CGJ3506" s="45"/>
      <c r="CGK3506" s="45"/>
      <c r="CGL3506" s="45"/>
      <c r="CGM3506" s="45"/>
      <c r="CGN3506" s="45"/>
      <c r="CGO3506" s="45"/>
      <c r="CGP3506" s="45"/>
      <c r="CGQ3506" s="45"/>
      <c r="CGR3506" s="45"/>
      <c r="CGS3506" s="45"/>
      <c r="CGT3506" s="45"/>
      <c r="CGU3506" s="45"/>
      <c r="CGV3506" s="45"/>
      <c r="CGW3506" s="45"/>
      <c r="CGX3506" s="45"/>
      <c r="CGY3506" s="45"/>
      <c r="CGZ3506" s="45"/>
      <c r="CHA3506" s="45"/>
      <c r="CHB3506" s="45"/>
      <c r="CHC3506" s="45"/>
      <c r="CHD3506" s="45"/>
      <c r="CHE3506" s="45"/>
      <c r="CHF3506" s="45"/>
      <c r="CHG3506" s="45"/>
      <c r="CHH3506" s="45"/>
      <c r="CHI3506" s="45"/>
      <c r="CHJ3506" s="45"/>
      <c r="CHK3506" s="45"/>
      <c r="CHL3506" s="45"/>
      <c r="CHM3506" s="45"/>
      <c r="CHN3506" s="45"/>
      <c r="CHO3506" s="45"/>
      <c r="CHP3506" s="45"/>
      <c r="CHQ3506" s="45"/>
      <c r="CHR3506" s="45"/>
      <c r="CHS3506" s="45"/>
      <c r="CHT3506" s="45"/>
      <c r="CHU3506" s="45"/>
      <c r="CHV3506" s="45"/>
      <c r="CHW3506" s="45"/>
      <c r="CHX3506" s="45"/>
      <c r="CHY3506" s="45"/>
      <c r="CHZ3506" s="45"/>
      <c r="CIA3506" s="45"/>
      <c r="CIB3506" s="45"/>
      <c r="CIC3506" s="45"/>
      <c r="CID3506" s="45"/>
      <c r="CIE3506" s="45"/>
      <c r="CIF3506" s="45"/>
      <c r="CIG3506" s="45"/>
      <c r="CIH3506" s="45"/>
      <c r="CII3506" s="45"/>
      <c r="CIJ3506" s="45"/>
      <c r="CIK3506" s="45"/>
      <c r="CIL3506" s="45"/>
      <c r="CIM3506" s="45"/>
      <c r="CIN3506" s="45"/>
      <c r="CIO3506" s="45"/>
      <c r="CIP3506" s="45"/>
      <c r="CIQ3506" s="45"/>
      <c r="CIR3506" s="45"/>
      <c r="CIS3506" s="45"/>
      <c r="CIT3506" s="45"/>
      <c r="CIU3506" s="45"/>
      <c r="CIV3506" s="45"/>
      <c r="CIW3506" s="45"/>
      <c r="CIX3506" s="45"/>
      <c r="CIY3506" s="45"/>
      <c r="CIZ3506" s="45"/>
      <c r="CJA3506" s="45"/>
      <c r="CJB3506" s="45"/>
      <c r="CJC3506" s="45"/>
      <c r="CJD3506" s="45"/>
      <c r="CJE3506" s="45"/>
      <c r="CJF3506" s="45"/>
      <c r="CJG3506" s="45"/>
      <c r="CJH3506" s="45"/>
      <c r="CJI3506" s="45"/>
      <c r="CJJ3506" s="45"/>
      <c r="CJK3506" s="45"/>
      <c r="CJL3506" s="45"/>
      <c r="CJM3506" s="45"/>
      <c r="CJN3506" s="45"/>
      <c r="CJO3506" s="45"/>
      <c r="CJP3506" s="45"/>
      <c r="CJQ3506" s="45"/>
      <c r="CJR3506" s="45"/>
      <c r="CJS3506" s="45"/>
      <c r="CJT3506" s="45"/>
      <c r="CJU3506" s="45"/>
      <c r="CJV3506" s="45"/>
      <c r="CJW3506" s="45"/>
      <c r="CJX3506" s="45"/>
      <c r="CJY3506" s="45"/>
      <c r="CJZ3506" s="45"/>
      <c r="CKA3506" s="45"/>
      <c r="CKB3506" s="45"/>
      <c r="CKC3506" s="45"/>
      <c r="CKD3506" s="45"/>
      <c r="CKE3506" s="45"/>
      <c r="CKF3506" s="45"/>
      <c r="CKG3506" s="45"/>
      <c r="CKH3506" s="45"/>
      <c r="CKI3506" s="45"/>
      <c r="CKJ3506" s="45"/>
      <c r="CKK3506" s="45"/>
      <c r="CKL3506" s="45"/>
      <c r="CKM3506" s="45"/>
      <c r="CKN3506" s="45"/>
      <c r="CKO3506" s="45"/>
      <c r="CKP3506" s="45"/>
      <c r="CKQ3506" s="45"/>
      <c r="CKR3506" s="45"/>
      <c r="CKS3506" s="45"/>
      <c r="CKT3506" s="45"/>
      <c r="CKU3506" s="45"/>
      <c r="CKV3506" s="45"/>
      <c r="CKW3506" s="45"/>
      <c r="CKX3506" s="45"/>
      <c r="CKY3506" s="45"/>
      <c r="CKZ3506" s="45"/>
      <c r="CLA3506" s="45"/>
      <c r="CLB3506" s="45"/>
      <c r="CLC3506" s="45"/>
      <c r="CLD3506" s="45"/>
      <c r="CLE3506" s="45"/>
      <c r="CLF3506" s="45"/>
      <c r="CLG3506" s="45"/>
      <c r="CLH3506" s="45"/>
      <c r="CLI3506" s="45"/>
      <c r="CLJ3506" s="45"/>
      <c r="CLK3506" s="45"/>
      <c r="CLL3506" s="45"/>
      <c r="CLM3506" s="45"/>
      <c r="CLN3506" s="45"/>
      <c r="CLO3506" s="45"/>
      <c r="CLP3506" s="45"/>
      <c r="CLQ3506" s="45"/>
      <c r="CLR3506" s="45"/>
      <c r="CLS3506" s="45"/>
      <c r="CLT3506" s="45"/>
      <c r="CLU3506" s="45"/>
      <c r="CLV3506" s="45"/>
      <c r="CLW3506" s="45"/>
      <c r="CLX3506" s="45"/>
      <c r="CLY3506" s="45"/>
      <c r="CLZ3506" s="45"/>
      <c r="CMA3506" s="45"/>
      <c r="CMB3506" s="45"/>
      <c r="CMC3506" s="45"/>
      <c r="CMD3506" s="45"/>
      <c r="CME3506" s="45"/>
      <c r="CMF3506" s="45"/>
      <c r="CMG3506" s="45"/>
      <c r="CMH3506" s="45"/>
      <c r="CMI3506" s="45"/>
      <c r="CMJ3506" s="45"/>
      <c r="CMK3506" s="45"/>
      <c r="CML3506" s="45"/>
      <c r="CMM3506" s="45"/>
      <c r="CMN3506" s="45"/>
      <c r="CMO3506" s="45"/>
      <c r="CMP3506" s="45"/>
      <c r="CMQ3506" s="45"/>
      <c r="CMR3506" s="45"/>
      <c r="CMS3506" s="45"/>
      <c r="CMT3506" s="45"/>
      <c r="CMU3506" s="45"/>
      <c r="CMV3506" s="45"/>
      <c r="CMW3506" s="45"/>
      <c r="CMX3506" s="45"/>
      <c r="CMY3506" s="45"/>
      <c r="CMZ3506" s="45"/>
      <c r="CNA3506" s="45"/>
      <c r="CNB3506" s="45"/>
      <c r="CNC3506" s="45"/>
      <c r="CND3506" s="45"/>
      <c r="CNE3506" s="45"/>
      <c r="CNF3506" s="45"/>
      <c r="CNG3506" s="45"/>
      <c r="CNH3506" s="45"/>
      <c r="CNI3506" s="45"/>
      <c r="CNJ3506" s="45"/>
      <c r="CNK3506" s="45"/>
      <c r="CNL3506" s="45"/>
      <c r="CNM3506" s="45"/>
      <c r="CNN3506" s="45"/>
      <c r="CNO3506" s="45"/>
      <c r="CNP3506" s="45"/>
      <c r="CNQ3506" s="45"/>
      <c r="CNR3506" s="45"/>
      <c r="CNS3506" s="45"/>
      <c r="CNT3506" s="45"/>
      <c r="CNU3506" s="45"/>
      <c r="CNV3506" s="45"/>
      <c r="CNW3506" s="45"/>
      <c r="CNX3506" s="45"/>
      <c r="CNY3506" s="45"/>
      <c r="CNZ3506" s="45"/>
      <c r="COA3506" s="45"/>
      <c r="COB3506" s="45"/>
      <c r="COC3506" s="45"/>
      <c r="COD3506" s="45"/>
      <c r="COE3506" s="45"/>
      <c r="COF3506" s="45"/>
      <c r="COG3506" s="45"/>
      <c r="COH3506" s="45"/>
      <c r="COI3506" s="45"/>
      <c r="COJ3506" s="45"/>
      <c r="COK3506" s="45"/>
      <c r="COL3506" s="45"/>
      <c r="COM3506" s="45"/>
      <c r="CON3506" s="45"/>
      <c r="COO3506" s="45"/>
      <c r="COP3506" s="45"/>
      <c r="COQ3506" s="45"/>
      <c r="COR3506" s="45"/>
      <c r="COS3506" s="45"/>
      <c r="COT3506" s="45"/>
      <c r="COU3506" s="45"/>
      <c r="COV3506" s="45"/>
      <c r="COW3506" s="45"/>
      <c r="COX3506" s="45"/>
      <c r="COY3506" s="45"/>
      <c r="COZ3506" s="45"/>
      <c r="CPA3506" s="45"/>
      <c r="CPB3506" s="45"/>
      <c r="CPC3506" s="45"/>
      <c r="CPD3506" s="45"/>
      <c r="CPE3506" s="45"/>
      <c r="CPF3506" s="45"/>
      <c r="CPG3506" s="45"/>
      <c r="CPH3506" s="45"/>
      <c r="CPI3506" s="45"/>
      <c r="CPJ3506" s="45"/>
      <c r="CPK3506" s="45"/>
      <c r="CPL3506" s="45"/>
      <c r="CPM3506" s="45"/>
      <c r="CPN3506" s="45"/>
      <c r="CPO3506" s="45"/>
      <c r="CPP3506" s="45"/>
      <c r="CPQ3506" s="45"/>
      <c r="CPR3506" s="45"/>
      <c r="CPS3506" s="45"/>
      <c r="CPT3506" s="45"/>
      <c r="CPU3506" s="45"/>
      <c r="CPV3506" s="45"/>
      <c r="CPW3506" s="45"/>
      <c r="CPX3506" s="45"/>
      <c r="CPY3506" s="45"/>
      <c r="CPZ3506" s="45"/>
      <c r="CQA3506" s="45"/>
      <c r="CQB3506" s="45"/>
      <c r="CQC3506" s="45"/>
      <c r="CQD3506" s="45"/>
      <c r="CQE3506" s="45"/>
      <c r="CQF3506" s="45"/>
      <c r="CQG3506" s="45"/>
      <c r="CQH3506" s="45"/>
      <c r="CQI3506" s="45"/>
      <c r="CQJ3506" s="45"/>
      <c r="CQK3506" s="45"/>
      <c r="CQL3506" s="45"/>
      <c r="CQM3506" s="45"/>
      <c r="CQN3506" s="45"/>
      <c r="CQO3506" s="45"/>
      <c r="CQP3506" s="45"/>
      <c r="CQQ3506" s="45"/>
      <c r="CQR3506" s="45"/>
      <c r="CQS3506" s="45"/>
      <c r="CQT3506" s="45"/>
      <c r="CQU3506" s="45"/>
      <c r="CQV3506" s="45"/>
      <c r="CQW3506" s="45"/>
      <c r="CQX3506" s="45"/>
      <c r="CQY3506" s="45"/>
      <c r="CQZ3506" s="45"/>
      <c r="CRA3506" s="45"/>
      <c r="CRB3506" s="45"/>
      <c r="CRC3506" s="45"/>
      <c r="CRD3506" s="45"/>
      <c r="CRE3506" s="45"/>
      <c r="CRF3506" s="45"/>
      <c r="CRG3506" s="45"/>
      <c r="CRH3506" s="45"/>
      <c r="CRI3506" s="45"/>
      <c r="CRJ3506" s="45"/>
      <c r="CRK3506" s="45"/>
      <c r="CRL3506" s="45"/>
      <c r="CRM3506" s="45"/>
      <c r="CRN3506" s="45"/>
      <c r="CRO3506" s="45"/>
      <c r="CRP3506" s="45"/>
      <c r="CRQ3506" s="45"/>
      <c r="CRR3506" s="45"/>
      <c r="CRS3506" s="45"/>
      <c r="CRT3506" s="45"/>
      <c r="CRU3506" s="45"/>
      <c r="CRV3506" s="45"/>
      <c r="CRW3506" s="45"/>
      <c r="CRX3506" s="45"/>
      <c r="CRY3506" s="45"/>
      <c r="CRZ3506" s="45"/>
      <c r="CSA3506" s="45"/>
      <c r="CSB3506" s="45"/>
      <c r="CSC3506" s="45"/>
      <c r="CSD3506" s="45"/>
      <c r="CSE3506" s="45"/>
      <c r="CSF3506" s="45"/>
      <c r="CSG3506" s="45"/>
      <c r="CSH3506" s="45"/>
      <c r="CSI3506" s="45"/>
      <c r="CSJ3506" s="45"/>
      <c r="CSK3506" s="45"/>
      <c r="CSL3506" s="45"/>
      <c r="CSM3506" s="45"/>
      <c r="CSN3506" s="45"/>
      <c r="CSO3506" s="45"/>
      <c r="CSP3506" s="45"/>
      <c r="CSQ3506" s="45"/>
      <c r="CSR3506" s="45"/>
      <c r="CSS3506" s="45"/>
      <c r="CST3506" s="45"/>
      <c r="CSU3506" s="45"/>
      <c r="CSV3506" s="45"/>
      <c r="CSW3506" s="45"/>
      <c r="CSX3506" s="45"/>
      <c r="CSY3506" s="45"/>
      <c r="CSZ3506" s="45"/>
      <c r="CTA3506" s="45"/>
      <c r="CTB3506" s="45"/>
      <c r="CTC3506" s="45"/>
      <c r="CTD3506" s="45"/>
      <c r="CTE3506" s="45"/>
      <c r="CTF3506" s="45"/>
      <c r="CTG3506" s="45"/>
      <c r="CTH3506" s="45"/>
      <c r="CTI3506" s="45"/>
      <c r="CTJ3506" s="45"/>
      <c r="CTK3506" s="45"/>
      <c r="CTL3506" s="45"/>
      <c r="CTM3506" s="45"/>
      <c r="CTN3506" s="45"/>
      <c r="CTO3506" s="45"/>
      <c r="CTP3506" s="45"/>
      <c r="CTQ3506" s="45"/>
      <c r="CTR3506" s="45"/>
      <c r="CTS3506" s="45"/>
      <c r="CTT3506" s="45"/>
      <c r="CTU3506" s="45"/>
      <c r="CTV3506" s="45"/>
      <c r="CTW3506" s="45"/>
      <c r="CTX3506" s="45"/>
      <c r="CTY3506" s="45"/>
      <c r="CTZ3506" s="45"/>
      <c r="CUA3506" s="45"/>
      <c r="CUB3506" s="45"/>
      <c r="CUC3506" s="45"/>
      <c r="CUD3506" s="45"/>
      <c r="CUE3506" s="45"/>
      <c r="CUF3506" s="45"/>
      <c r="CUG3506" s="45"/>
      <c r="CUH3506" s="45"/>
      <c r="CUI3506" s="45"/>
      <c r="CUJ3506" s="45"/>
      <c r="CUK3506" s="45"/>
      <c r="CUL3506" s="45"/>
      <c r="CUM3506" s="45"/>
      <c r="CUN3506" s="45"/>
      <c r="CUO3506" s="45"/>
      <c r="CUP3506" s="45"/>
      <c r="CUQ3506" s="45"/>
      <c r="CUR3506" s="45"/>
      <c r="CUS3506" s="45"/>
      <c r="CUT3506" s="45"/>
      <c r="CUU3506" s="45"/>
      <c r="CUV3506" s="45"/>
      <c r="CUW3506" s="45"/>
      <c r="CUX3506" s="45"/>
      <c r="CUY3506" s="45"/>
      <c r="CUZ3506" s="45"/>
      <c r="CVA3506" s="45"/>
      <c r="CVB3506" s="45"/>
      <c r="CVC3506" s="45"/>
      <c r="CVD3506" s="45"/>
      <c r="CVE3506" s="45"/>
      <c r="CVF3506" s="45"/>
      <c r="CVG3506" s="45"/>
      <c r="CVH3506" s="45"/>
      <c r="CVI3506" s="45"/>
      <c r="CVJ3506" s="45"/>
      <c r="CVK3506" s="45"/>
      <c r="CVL3506" s="45"/>
      <c r="CVM3506" s="45"/>
      <c r="CVN3506" s="45"/>
      <c r="CVO3506" s="45"/>
      <c r="CVP3506" s="45"/>
      <c r="CVQ3506" s="45"/>
      <c r="CVR3506" s="45"/>
      <c r="CVS3506" s="45"/>
      <c r="CVT3506" s="45"/>
      <c r="CVU3506" s="45"/>
      <c r="CVV3506" s="45"/>
      <c r="CVW3506" s="45"/>
      <c r="CVX3506" s="45"/>
      <c r="CVY3506" s="45"/>
      <c r="CVZ3506" s="45"/>
      <c r="CWA3506" s="45"/>
      <c r="CWB3506" s="45"/>
      <c r="CWC3506" s="45"/>
      <c r="CWD3506" s="45"/>
      <c r="CWE3506" s="45"/>
      <c r="CWF3506" s="45"/>
      <c r="CWG3506" s="45"/>
      <c r="CWH3506" s="45"/>
      <c r="CWI3506" s="45"/>
      <c r="CWJ3506" s="45"/>
      <c r="CWK3506" s="45"/>
      <c r="CWL3506" s="45"/>
      <c r="CWM3506" s="45"/>
      <c r="CWN3506" s="45"/>
      <c r="CWO3506" s="45"/>
      <c r="CWP3506" s="45"/>
      <c r="CWQ3506" s="45"/>
      <c r="CWR3506" s="45"/>
      <c r="CWS3506" s="45"/>
      <c r="CWT3506" s="45"/>
      <c r="CWU3506" s="45"/>
      <c r="CWV3506" s="45"/>
      <c r="CWW3506" s="45"/>
      <c r="CWX3506" s="45"/>
      <c r="CWY3506" s="45"/>
      <c r="CWZ3506" s="45"/>
      <c r="CXA3506" s="45"/>
      <c r="CXB3506" s="45"/>
      <c r="CXC3506" s="45"/>
      <c r="CXD3506" s="45"/>
      <c r="CXE3506" s="45"/>
      <c r="CXF3506" s="45"/>
      <c r="CXG3506" s="45"/>
      <c r="CXH3506" s="45"/>
      <c r="CXI3506" s="45"/>
      <c r="CXJ3506" s="45"/>
      <c r="CXK3506" s="45"/>
      <c r="CXL3506" s="45"/>
      <c r="CXM3506" s="45"/>
      <c r="CXN3506" s="45"/>
      <c r="CXO3506" s="45"/>
      <c r="CXP3506" s="45"/>
      <c r="CXQ3506" s="45"/>
      <c r="CXR3506" s="45"/>
      <c r="CXS3506" s="45"/>
      <c r="CXT3506" s="45"/>
      <c r="CXU3506" s="45"/>
      <c r="CXV3506" s="45"/>
      <c r="CXW3506" s="45"/>
      <c r="CXX3506" s="45"/>
      <c r="CXY3506" s="45"/>
      <c r="CXZ3506" s="45"/>
      <c r="CYA3506" s="45"/>
      <c r="CYB3506" s="45"/>
      <c r="CYC3506" s="45"/>
      <c r="CYD3506" s="45"/>
      <c r="CYE3506" s="45"/>
      <c r="CYF3506" s="45"/>
      <c r="CYG3506" s="45"/>
      <c r="CYH3506" s="45"/>
      <c r="CYI3506" s="45"/>
      <c r="CYJ3506" s="45"/>
      <c r="CYK3506" s="45"/>
      <c r="CYL3506" s="45"/>
      <c r="CYM3506" s="45"/>
      <c r="CYN3506" s="45"/>
      <c r="CYO3506" s="45"/>
      <c r="CYP3506" s="45"/>
      <c r="CYQ3506" s="45"/>
      <c r="CYR3506" s="45"/>
      <c r="CYS3506" s="45"/>
      <c r="CYT3506" s="45"/>
      <c r="CYU3506" s="45"/>
      <c r="CYV3506" s="45"/>
      <c r="CYW3506" s="45"/>
      <c r="CYX3506" s="45"/>
      <c r="CYY3506" s="45"/>
      <c r="CYZ3506" s="45"/>
      <c r="CZA3506" s="45"/>
      <c r="CZB3506" s="45"/>
      <c r="CZC3506" s="45"/>
      <c r="CZD3506" s="45"/>
      <c r="CZE3506" s="45"/>
      <c r="CZF3506" s="45"/>
      <c r="CZG3506" s="45"/>
      <c r="CZH3506" s="45"/>
      <c r="CZI3506" s="45"/>
      <c r="CZJ3506" s="45"/>
      <c r="CZK3506" s="45"/>
      <c r="CZL3506" s="45"/>
      <c r="CZM3506" s="45"/>
      <c r="CZN3506" s="45"/>
      <c r="CZO3506" s="45"/>
      <c r="CZP3506" s="45"/>
      <c r="CZQ3506" s="45"/>
      <c r="CZR3506" s="45"/>
      <c r="CZS3506" s="45"/>
      <c r="CZT3506" s="45"/>
      <c r="CZU3506" s="45"/>
      <c r="CZV3506" s="45"/>
      <c r="CZW3506" s="45"/>
      <c r="CZX3506" s="45"/>
      <c r="CZY3506" s="45"/>
      <c r="CZZ3506" s="45"/>
      <c r="DAA3506" s="45"/>
      <c r="DAB3506" s="45"/>
      <c r="DAC3506" s="45"/>
      <c r="DAD3506" s="45"/>
      <c r="DAE3506" s="45"/>
      <c r="DAF3506" s="45"/>
      <c r="DAG3506" s="45"/>
      <c r="DAH3506" s="45"/>
      <c r="DAI3506" s="45"/>
      <c r="DAJ3506" s="45"/>
      <c r="DAK3506" s="45"/>
      <c r="DAL3506" s="45"/>
      <c r="DAM3506" s="45"/>
      <c r="DAN3506" s="45"/>
      <c r="DAO3506" s="45"/>
      <c r="DAP3506" s="45"/>
      <c r="DAQ3506" s="45"/>
      <c r="DAR3506" s="45"/>
      <c r="DAS3506" s="45"/>
      <c r="DAT3506" s="45"/>
      <c r="DAU3506" s="45"/>
      <c r="DAV3506" s="45"/>
      <c r="DAW3506" s="45"/>
      <c r="DAX3506" s="45"/>
      <c r="DAY3506" s="45"/>
      <c r="DAZ3506" s="45"/>
      <c r="DBA3506" s="45"/>
      <c r="DBB3506" s="45"/>
      <c r="DBC3506" s="45"/>
      <c r="DBD3506" s="45"/>
      <c r="DBE3506" s="45"/>
      <c r="DBF3506" s="45"/>
      <c r="DBG3506" s="45"/>
      <c r="DBH3506" s="45"/>
      <c r="DBI3506" s="45"/>
      <c r="DBJ3506" s="45"/>
      <c r="DBK3506" s="45"/>
      <c r="DBL3506" s="45"/>
      <c r="DBM3506" s="45"/>
      <c r="DBN3506" s="45"/>
      <c r="DBO3506" s="45"/>
      <c r="DBP3506" s="45"/>
      <c r="DBQ3506" s="45"/>
      <c r="DBR3506" s="45"/>
      <c r="DBS3506" s="45"/>
      <c r="DBT3506" s="45"/>
      <c r="DBU3506" s="45"/>
      <c r="DBV3506" s="45"/>
      <c r="DBW3506" s="45"/>
      <c r="DBX3506" s="45"/>
      <c r="DBY3506" s="45"/>
      <c r="DBZ3506" s="45"/>
      <c r="DCA3506" s="45"/>
      <c r="DCB3506" s="45"/>
      <c r="DCC3506" s="45"/>
      <c r="DCD3506" s="45"/>
      <c r="DCE3506" s="45"/>
      <c r="DCF3506" s="45"/>
      <c r="DCG3506" s="45"/>
      <c r="DCH3506" s="45"/>
      <c r="DCI3506" s="45"/>
      <c r="DCJ3506" s="45"/>
      <c r="DCK3506" s="45"/>
      <c r="DCL3506" s="45"/>
      <c r="DCM3506" s="45"/>
      <c r="DCN3506" s="45"/>
      <c r="DCO3506" s="45"/>
      <c r="DCP3506" s="45"/>
      <c r="DCQ3506" s="45"/>
      <c r="DCR3506" s="45"/>
      <c r="DCS3506" s="45"/>
      <c r="DCT3506" s="45"/>
      <c r="DCU3506" s="45"/>
      <c r="DCV3506" s="45"/>
      <c r="DCW3506" s="45"/>
      <c r="DCX3506" s="45"/>
      <c r="DCY3506" s="45"/>
      <c r="DCZ3506" s="45"/>
      <c r="DDA3506" s="45"/>
      <c r="DDB3506" s="45"/>
      <c r="DDC3506" s="45"/>
      <c r="DDD3506" s="45"/>
      <c r="DDE3506" s="45"/>
      <c r="DDF3506" s="45"/>
      <c r="DDG3506" s="45"/>
      <c r="DDH3506" s="45"/>
      <c r="DDI3506" s="45"/>
      <c r="DDJ3506" s="45"/>
      <c r="DDK3506" s="45"/>
      <c r="DDL3506" s="45"/>
      <c r="DDM3506" s="45"/>
      <c r="DDN3506" s="45"/>
      <c r="DDO3506" s="45"/>
      <c r="DDP3506" s="45"/>
      <c r="DDQ3506" s="45"/>
      <c r="DDR3506" s="45"/>
      <c r="DDS3506" s="45"/>
      <c r="DDT3506" s="45"/>
      <c r="DDU3506" s="45"/>
      <c r="DDV3506" s="45"/>
      <c r="DDW3506" s="45"/>
      <c r="DDX3506" s="45"/>
      <c r="DDY3506" s="45"/>
      <c r="DDZ3506" s="45"/>
      <c r="DEA3506" s="45"/>
      <c r="DEB3506" s="45"/>
      <c r="DEC3506" s="45"/>
      <c r="DED3506" s="45"/>
      <c r="DEE3506" s="45"/>
      <c r="DEF3506" s="45"/>
      <c r="DEG3506" s="45"/>
      <c r="DEH3506" s="45"/>
      <c r="DEI3506" s="45"/>
      <c r="DEJ3506" s="45"/>
      <c r="DEK3506" s="45"/>
      <c r="DEL3506" s="45"/>
      <c r="DEM3506" s="45"/>
      <c r="DEN3506" s="45"/>
      <c r="DEO3506" s="45"/>
      <c r="DEP3506" s="45"/>
      <c r="DEQ3506" s="45"/>
      <c r="DER3506" s="45"/>
      <c r="DES3506" s="45"/>
      <c r="DET3506" s="45"/>
      <c r="DEU3506" s="45"/>
      <c r="DEV3506" s="45"/>
      <c r="DEW3506" s="45"/>
      <c r="DEX3506" s="45"/>
      <c r="DEY3506" s="45"/>
      <c r="DEZ3506" s="45"/>
      <c r="DFA3506" s="45"/>
      <c r="DFB3506" s="45"/>
      <c r="DFC3506" s="45"/>
      <c r="DFD3506" s="45"/>
      <c r="DFE3506" s="45"/>
      <c r="DFF3506" s="45"/>
      <c r="DFG3506" s="45"/>
      <c r="DFH3506" s="45"/>
      <c r="DFI3506" s="45"/>
      <c r="DFJ3506" s="45"/>
      <c r="DFK3506" s="45"/>
      <c r="DFL3506" s="45"/>
      <c r="DFM3506" s="45"/>
      <c r="DFN3506" s="45"/>
      <c r="DFO3506" s="45"/>
      <c r="DFP3506" s="45"/>
      <c r="DFQ3506" s="45"/>
      <c r="DFR3506" s="45"/>
      <c r="DFS3506" s="45"/>
      <c r="DFT3506" s="45"/>
      <c r="DFU3506" s="45"/>
      <c r="DFV3506" s="45"/>
      <c r="DFW3506" s="45"/>
      <c r="DFX3506" s="45"/>
      <c r="DFY3506" s="45"/>
      <c r="DFZ3506" s="45"/>
      <c r="DGA3506" s="45"/>
      <c r="DGB3506" s="45"/>
      <c r="DGC3506" s="45"/>
      <c r="DGD3506" s="45"/>
      <c r="DGE3506" s="45"/>
      <c r="DGF3506" s="45"/>
      <c r="DGG3506" s="45"/>
      <c r="DGH3506" s="45"/>
      <c r="DGI3506" s="45"/>
      <c r="DGJ3506" s="45"/>
      <c r="DGK3506" s="45"/>
      <c r="DGL3506" s="45"/>
      <c r="DGM3506" s="45"/>
      <c r="DGN3506" s="45"/>
      <c r="DGO3506" s="45"/>
      <c r="DGP3506" s="45"/>
      <c r="DGQ3506" s="45"/>
      <c r="DGR3506" s="45"/>
      <c r="DGS3506" s="45"/>
      <c r="DGT3506" s="45"/>
      <c r="DGU3506" s="45"/>
      <c r="DGV3506" s="45"/>
      <c r="DGW3506" s="45"/>
      <c r="DGX3506" s="45"/>
      <c r="DGY3506" s="45"/>
      <c r="DGZ3506" s="45"/>
      <c r="DHA3506" s="45"/>
      <c r="DHB3506" s="45"/>
      <c r="DHC3506" s="45"/>
      <c r="DHD3506" s="45"/>
      <c r="DHE3506" s="45"/>
      <c r="DHF3506" s="45"/>
      <c r="DHG3506" s="45"/>
      <c r="DHH3506" s="45"/>
      <c r="DHI3506" s="45"/>
      <c r="DHJ3506" s="45"/>
      <c r="DHK3506" s="45"/>
      <c r="DHL3506" s="45"/>
      <c r="DHM3506" s="45"/>
      <c r="DHN3506" s="45"/>
      <c r="DHO3506" s="45"/>
      <c r="DHP3506" s="45"/>
      <c r="DHQ3506" s="45"/>
      <c r="DHR3506" s="45"/>
      <c r="DHS3506" s="45"/>
      <c r="DHT3506" s="45"/>
      <c r="DHU3506" s="45"/>
      <c r="DHV3506" s="45"/>
      <c r="DHW3506" s="45"/>
      <c r="DHX3506" s="45"/>
      <c r="DHY3506" s="45"/>
      <c r="DHZ3506" s="45"/>
      <c r="DIA3506" s="45"/>
      <c r="DIB3506" s="45"/>
      <c r="DIC3506" s="45"/>
      <c r="DID3506" s="45"/>
      <c r="DIE3506" s="45"/>
      <c r="DIF3506" s="45"/>
      <c r="DIG3506" s="45"/>
      <c r="DIH3506" s="45"/>
      <c r="DII3506" s="45"/>
      <c r="DIJ3506" s="45"/>
      <c r="DIK3506" s="45"/>
      <c r="DIL3506" s="45"/>
      <c r="DIM3506" s="45"/>
      <c r="DIN3506" s="45"/>
      <c r="DIO3506" s="45"/>
      <c r="DIP3506" s="45"/>
      <c r="DIQ3506" s="45"/>
      <c r="DIR3506" s="45"/>
      <c r="DIS3506" s="45"/>
      <c r="DIT3506" s="45"/>
      <c r="DIU3506" s="45"/>
      <c r="DIV3506" s="45"/>
      <c r="DIW3506" s="45"/>
      <c r="DIX3506" s="45"/>
      <c r="DIY3506" s="45"/>
      <c r="DIZ3506" s="45"/>
      <c r="DJA3506" s="45"/>
      <c r="DJB3506" s="45"/>
      <c r="DJC3506" s="45"/>
      <c r="DJD3506" s="45"/>
      <c r="DJE3506" s="45"/>
      <c r="DJF3506" s="45"/>
      <c r="DJG3506" s="45"/>
      <c r="DJH3506" s="45"/>
      <c r="DJI3506" s="45"/>
      <c r="DJJ3506" s="45"/>
      <c r="DJK3506" s="45"/>
      <c r="DJL3506" s="45"/>
      <c r="DJM3506" s="45"/>
      <c r="DJN3506" s="45"/>
      <c r="DJO3506" s="45"/>
      <c r="DJP3506" s="45"/>
      <c r="DJQ3506" s="45"/>
      <c r="DJR3506" s="45"/>
      <c r="DJS3506" s="45"/>
      <c r="DJT3506" s="45"/>
      <c r="DJU3506" s="45"/>
      <c r="DJV3506" s="45"/>
      <c r="DJW3506" s="45"/>
      <c r="DJX3506" s="45"/>
      <c r="DJY3506" s="45"/>
      <c r="DJZ3506" s="45"/>
      <c r="DKA3506" s="45"/>
      <c r="DKB3506" s="45"/>
      <c r="DKC3506" s="45"/>
      <c r="DKD3506" s="45"/>
      <c r="DKE3506" s="45"/>
      <c r="DKF3506" s="45"/>
      <c r="DKG3506" s="45"/>
      <c r="DKH3506" s="45"/>
      <c r="DKI3506" s="45"/>
      <c r="DKJ3506" s="45"/>
      <c r="DKK3506" s="45"/>
      <c r="DKL3506" s="45"/>
      <c r="DKM3506" s="45"/>
      <c r="DKN3506" s="45"/>
      <c r="DKO3506" s="45"/>
      <c r="DKP3506" s="45"/>
      <c r="DKQ3506" s="45"/>
      <c r="DKR3506" s="45"/>
      <c r="DKS3506" s="45"/>
      <c r="DKT3506" s="45"/>
      <c r="DKU3506" s="45"/>
      <c r="DKV3506" s="45"/>
      <c r="DKW3506" s="45"/>
      <c r="DKX3506" s="45"/>
      <c r="DKY3506" s="45"/>
      <c r="DKZ3506" s="45"/>
      <c r="DLA3506" s="45"/>
      <c r="DLB3506" s="45"/>
      <c r="DLC3506" s="45"/>
      <c r="DLD3506" s="45"/>
      <c r="DLE3506" s="45"/>
      <c r="DLF3506" s="45"/>
      <c r="DLG3506" s="45"/>
      <c r="DLH3506" s="45"/>
      <c r="DLI3506" s="45"/>
      <c r="DLJ3506" s="45"/>
      <c r="DLK3506" s="45"/>
      <c r="DLL3506" s="45"/>
      <c r="DLM3506" s="45"/>
      <c r="DLN3506" s="45"/>
      <c r="DLO3506" s="45"/>
      <c r="DLP3506" s="45"/>
      <c r="DLQ3506" s="45"/>
      <c r="DLR3506" s="45"/>
      <c r="DLS3506" s="45"/>
      <c r="DLT3506" s="45"/>
      <c r="DLU3506" s="45"/>
      <c r="DLV3506" s="45"/>
      <c r="DLW3506" s="45"/>
      <c r="DLX3506" s="45"/>
      <c r="DLY3506" s="45"/>
      <c r="DLZ3506" s="45"/>
      <c r="DMA3506" s="45"/>
      <c r="DMB3506" s="45"/>
      <c r="DMC3506" s="45"/>
      <c r="DMD3506" s="45"/>
      <c r="DME3506" s="45"/>
      <c r="DMF3506" s="45"/>
      <c r="DMG3506" s="45"/>
      <c r="DMH3506" s="45"/>
      <c r="DMI3506" s="45"/>
      <c r="DMJ3506" s="45"/>
      <c r="DMK3506" s="45"/>
      <c r="DML3506" s="45"/>
      <c r="DMM3506" s="45"/>
      <c r="DMN3506" s="45"/>
      <c r="DMO3506" s="45"/>
      <c r="DMP3506" s="45"/>
      <c r="DMQ3506" s="45"/>
      <c r="DMR3506" s="45"/>
      <c r="DMS3506" s="45"/>
      <c r="DMT3506" s="45"/>
      <c r="DMU3506" s="45"/>
      <c r="DMV3506" s="45"/>
      <c r="DMW3506" s="45"/>
      <c r="DMX3506" s="45"/>
      <c r="DMY3506" s="45"/>
      <c r="DMZ3506" s="45"/>
      <c r="DNA3506" s="45"/>
      <c r="DNB3506" s="45"/>
      <c r="DNC3506" s="45"/>
      <c r="DND3506" s="45"/>
      <c r="DNE3506" s="45"/>
      <c r="DNF3506" s="45"/>
      <c r="DNG3506" s="45"/>
      <c r="DNH3506" s="45"/>
      <c r="DNI3506" s="45"/>
      <c r="DNJ3506" s="45"/>
      <c r="DNK3506" s="45"/>
      <c r="DNL3506" s="45"/>
      <c r="DNM3506" s="45"/>
      <c r="DNN3506" s="45"/>
      <c r="DNO3506" s="45"/>
      <c r="DNP3506" s="45"/>
      <c r="DNQ3506" s="45"/>
      <c r="DNR3506" s="45"/>
      <c r="DNS3506" s="45"/>
      <c r="DNT3506" s="45"/>
      <c r="DNU3506" s="45"/>
      <c r="DNV3506" s="45"/>
      <c r="DNW3506" s="45"/>
      <c r="DNX3506" s="45"/>
      <c r="DNY3506" s="45"/>
      <c r="DNZ3506" s="45"/>
      <c r="DOA3506" s="45"/>
      <c r="DOB3506" s="45"/>
      <c r="DOC3506" s="45"/>
      <c r="DOD3506" s="45"/>
      <c r="DOE3506" s="45"/>
      <c r="DOF3506" s="45"/>
      <c r="DOG3506" s="45"/>
      <c r="DOH3506" s="45"/>
      <c r="DOI3506" s="45"/>
      <c r="DOJ3506" s="45"/>
      <c r="DOK3506" s="45"/>
      <c r="DOL3506" s="45"/>
      <c r="DOM3506" s="45"/>
      <c r="DON3506" s="45"/>
      <c r="DOO3506" s="45"/>
      <c r="DOP3506" s="45"/>
      <c r="DOQ3506" s="45"/>
      <c r="DOR3506" s="45"/>
      <c r="DOS3506" s="45"/>
      <c r="DOT3506" s="45"/>
      <c r="DOU3506" s="45"/>
      <c r="DOV3506" s="45"/>
      <c r="DOW3506" s="45"/>
      <c r="DOX3506" s="45"/>
      <c r="DOY3506" s="45"/>
      <c r="DOZ3506" s="45"/>
      <c r="DPA3506" s="45"/>
      <c r="DPB3506" s="45"/>
      <c r="DPC3506" s="45"/>
      <c r="DPD3506" s="45"/>
      <c r="DPE3506" s="45"/>
      <c r="DPF3506" s="45"/>
      <c r="DPG3506" s="45"/>
      <c r="DPH3506" s="45"/>
      <c r="DPI3506" s="45"/>
      <c r="DPJ3506" s="45"/>
      <c r="DPK3506" s="45"/>
      <c r="DPL3506" s="45"/>
      <c r="DPM3506" s="45"/>
      <c r="DPN3506" s="45"/>
      <c r="DPO3506" s="45"/>
      <c r="DPP3506" s="45"/>
      <c r="DPQ3506" s="45"/>
      <c r="DPR3506" s="45"/>
      <c r="DPS3506" s="45"/>
      <c r="DPT3506" s="45"/>
      <c r="DPU3506" s="45"/>
      <c r="DPV3506" s="45"/>
      <c r="DPW3506" s="45"/>
      <c r="DPX3506" s="45"/>
      <c r="DPY3506" s="45"/>
      <c r="DPZ3506" s="45"/>
      <c r="DQA3506" s="45"/>
      <c r="DQB3506" s="45"/>
      <c r="DQC3506" s="45"/>
      <c r="DQD3506" s="45"/>
      <c r="DQE3506" s="45"/>
      <c r="DQF3506" s="45"/>
      <c r="DQG3506" s="45"/>
      <c r="DQH3506" s="45"/>
      <c r="DQI3506" s="45"/>
      <c r="DQJ3506" s="45"/>
      <c r="DQK3506" s="45"/>
      <c r="DQL3506" s="45"/>
      <c r="DQM3506" s="45"/>
      <c r="DQN3506" s="45"/>
      <c r="DQO3506" s="45"/>
      <c r="DQP3506" s="45"/>
      <c r="DQQ3506" s="45"/>
      <c r="DQR3506" s="45"/>
      <c r="DQS3506" s="45"/>
      <c r="DQT3506" s="45"/>
      <c r="DQU3506" s="45"/>
      <c r="DQV3506" s="45"/>
      <c r="DQW3506" s="45"/>
      <c r="DQX3506" s="45"/>
      <c r="DQY3506" s="45"/>
      <c r="DQZ3506" s="45"/>
      <c r="DRA3506" s="45"/>
      <c r="DRB3506" s="45"/>
      <c r="DRC3506" s="45"/>
      <c r="DRD3506" s="45"/>
      <c r="DRE3506" s="45"/>
      <c r="DRF3506" s="45"/>
      <c r="DRG3506" s="45"/>
      <c r="DRH3506" s="45"/>
      <c r="DRI3506" s="45"/>
      <c r="DRJ3506" s="45"/>
      <c r="DRK3506" s="45"/>
      <c r="DRL3506" s="45"/>
      <c r="DRM3506" s="45"/>
      <c r="DRN3506" s="45"/>
      <c r="DRO3506" s="45"/>
      <c r="DRP3506" s="45"/>
      <c r="DRQ3506" s="45"/>
      <c r="DRR3506" s="45"/>
      <c r="DRS3506" s="45"/>
      <c r="DRT3506" s="45"/>
      <c r="DRU3506" s="45"/>
      <c r="DRV3506" s="45"/>
      <c r="DRW3506" s="45"/>
      <c r="DRX3506" s="45"/>
      <c r="DRY3506" s="45"/>
      <c r="DRZ3506" s="45"/>
      <c r="DSA3506" s="45"/>
      <c r="DSB3506" s="45"/>
      <c r="DSC3506" s="45"/>
      <c r="DSD3506" s="45"/>
      <c r="DSE3506" s="45"/>
      <c r="DSF3506" s="45"/>
      <c r="DSG3506" s="45"/>
      <c r="DSH3506" s="45"/>
      <c r="DSI3506" s="45"/>
      <c r="DSJ3506" s="45"/>
      <c r="DSK3506" s="45"/>
      <c r="DSL3506" s="45"/>
      <c r="DSM3506" s="45"/>
      <c r="DSN3506" s="45"/>
      <c r="DSO3506" s="45"/>
      <c r="DSP3506" s="45"/>
      <c r="DSQ3506" s="45"/>
      <c r="DSR3506" s="45"/>
      <c r="DSS3506" s="45"/>
      <c r="DST3506" s="45"/>
      <c r="DSU3506" s="45"/>
      <c r="DSV3506" s="45"/>
      <c r="DSW3506" s="45"/>
      <c r="DSX3506" s="45"/>
      <c r="DSY3506" s="45"/>
      <c r="DSZ3506" s="45"/>
      <c r="DTA3506" s="45"/>
      <c r="DTB3506" s="45"/>
      <c r="DTC3506" s="45"/>
      <c r="DTD3506" s="45"/>
      <c r="DTE3506" s="45"/>
      <c r="DTF3506" s="45"/>
      <c r="DTG3506" s="45"/>
      <c r="DTH3506" s="45"/>
      <c r="DTI3506" s="45"/>
      <c r="DTJ3506" s="45"/>
      <c r="DTK3506" s="45"/>
      <c r="DTL3506" s="45"/>
      <c r="DTM3506" s="45"/>
      <c r="DTN3506" s="45"/>
      <c r="DTO3506" s="45"/>
      <c r="DTP3506" s="45"/>
      <c r="DTQ3506" s="45"/>
      <c r="DTR3506" s="45"/>
      <c r="DTS3506" s="45"/>
      <c r="DTT3506" s="45"/>
      <c r="DTU3506" s="45"/>
      <c r="DTV3506" s="45"/>
      <c r="DTW3506" s="45"/>
      <c r="DTX3506" s="45"/>
      <c r="DTY3506" s="45"/>
      <c r="DTZ3506" s="45"/>
      <c r="DUA3506" s="45"/>
      <c r="DUB3506" s="45"/>
      <c r="DUC3506" s="45"/>
      <c r="DUD3506" s="45"/>
      <c r="DUE3506" s="45"/>
      <c r="DUF3506" s="45"/>
      <c r="DUG3506" s="45"/>
      <c r="DUH3506" s="45"/>
      <c r="DUI3506" s="45"/>
      <c r="DUJ3506" s="45"/>
      <c r="DUK3506" s="45"/>
      <c r="DUL3506" s="45"/>
      <c r="DUM3506" s="45"/>
      <c r="DUN3506" s="45"/>
      <c r="DUO3506" s="45"/>
      <c r="DUP3506" s="45"/>
      <c r="DUQ3506" s="45"/>
      <c r="DUR3506" s="45"/>
      <c r="DUS3506" s="45"/>
      <c r="DUT3506" s="45"/>
      <c r="DUU3506" s="45"/>
      <c r="DUV3506" s="45"/>
      <c r="DUW3506" s="45"/>
      <c r="DUX3506" s="45"/>
      <c r="DUY3506" s="45"/>
      <c r="DUZ3506" s="45"/>
      <c r="DVA3506" s="45"/>
      <c r="DVB3506" s="45"/>
      <c r="DVC3506" s="45"/>
      <c r="DVD3506" s="45"/>
      <c r="DVE3506" s="45"/>
      <c r="DVF3506" s="45"/>
      <c r="DVG3506" s="45"/>
      <c r="DVH3506" s="45"/>
      <c r="DVI3506" s="45"/>
      <c r="DVJ3506" s="45"/>
      <c r="DVK3506" s="45"/>
      <c r="DVL3506" s="45"/>
      <c r="DVM3506" s="45"/>
      <c r="DVN3506" s="45"/>
      <c r="DVO3506" s="45"/>
      <c r="DVP3506" s="45"/>
      <c r="DVQ3506" s="45"/>
      <c r="DVR3506" s="45"/>
      <c r="DVS3506" s="45"/>
      <c r="DVT3506" s="45"/>
      <c r="DVU3506" s="45"/>
      <c r="DVV3506" s="45"/>
      <c r="DVW3506" s="45"/>
      <c r="DVX3506" s="45"/>
      <c r="DVY3506" s="45"/>
      <c r="DVZ3506" s="45"/>
      <c r="DWA3506" s="45"/>
      <c r="DWB3506" s="45"/>
      <c r="DWC3506" s="45"/>
      <c r="DWD3506" s="45"/>
      <c r="DWE3506" s="45"/>
      <c r="DWF3506" s="45"/>
      <c r="DWG3506" s="45"/>
      <c r="DWH3506" s="45"/>
      <c r="DWI3506" s="45"/>
      <c r="DWJ3506" s="45"/>
      <c r="DWK3506" s="45"/>
      <c r="DWL3506" s="45"/>
      <c r="DWM3506" s="45"/>
      <c r="DWN3506" s="45"/>
      <c r="DWO3506" s="45"/>
      <c r="DWP3506" s="45"/>
      <c r="DWQ3506" s="45"/>
      <c r="DWR3506" s="45"/>
      <c r="DWS3506" s="45"/>
      <c r="DWT3506" s="45"/>
      <c r="DWU3506" s="45"/>
      <c r="DWV3506" s="45"/>
      <c r="DWW3506" s="45"/>
      <c r="DWX3506" s="45"/>
      <c r="DWY3506" s="45"/>
      <c r="DWZ3506" s="45"/>
      <c r="DXA3506" s="45"/>
      <c r="DXB3506" s="45"/>
      <c r="DXC3506" s="45"/>
      <c r="DXD3506" s="45"/>
      <c r="DXE3506" s="45"/>
      <c r="DXF3506" s="45"/>
      <c r="DXG3506" s="45"/>
      <c r="DXH3506" s="45"/>
      <c r="DXI3506" s="45"/>
      <c r="DXJ3506" s="45"/>
      <c r="DXK3506" s="45"/>
      <c r="DXL3506" s="45"/>
      <c r="DXM3506" s="45"/>
      <c r="DXN3506" s="45"/>
      <c r="DXO3506" s="45"/>
      <c r="DXP3506" s="45"/>
      <c r="DXQ3506" s="45"/>
      <c r="DXR3506" s="45"/>
      <c r="DXS3506" s="45"/>
      <c r="DXT3506" s="45"/>
      <c r="DXU3506" s="45"/>
      <c r="DXV3506" s="45"/>
      <c r="DXW3506" s="45"/>
      <c r="DXX3506" s="45"/>
      <c r="DXY3506" s="45"/>
      <c r="DXZ3506" s="45"/>
      <c r="DYA3506" s="45"/>
      <c r="DYB3506" s="45"/>
      <c r="DYC3506" s="45"/>
      <c r="DYD3506" s="45"/>
      <c r="DYE3506" s="45"/>
      <c r="DYF3506" s="45"/>
      <c r="DYG3506" s="45"/>
      <c r="DYH3506" s="45"/>
      <c r="DYI3506" s="45"/>
      <c r="DYJ3506" s="45"/>
      <c r="DYK3506" s="45"/>
      <c r="DYL3506" s="45"/>
      <c r="DYM3506" s="45"/>
      <c r="DYN3506" s="45"/>
      <c r="DYO3506" s="45"/>
      <c r="DYP3506" s="45"/>
      <c r="DYQ3506" s="45"/>
      <c r="DYR3506" s="45"/>
      <c r="DYS3506" s="45"/>
      <c r="DYT3506" s="45"/>
      <c r="DYU3506" s="45"/>
      <c r="DYV3506" s="45"/>
      <c r="DYW3506" s="45"/>
      <c r="DYX3506" s="45"/>
      <c r="DYY3506" s="45"/>
      <c r="DYZ3506" s="45"/>
      <c r="DZA3506" s="45"/>
      <c r="DZB3506" s="45"/>
      <c r="DZC3506" s="45"/>
      <c r="DZD3506" s="45"/>
      <c r="DZE3506" s="45"/>
      <c r="DZF3506" s="45"/>
      <c r="DZG3506" s="45"/>
      <c r="DZH3506" s="45"/>
      <c r="DZI3506" s="45"/>
      <c r="DZJ3506" s="45"/>
      <c r="DZK3506" s="45"/>
      <c r="DZL3506" s="45"/>
      <c r="DZM3506" s="45"/>
      <c r="DZN3506" s="45"/>
      <c r="DZO3506" s="45"/>
      <c r="DZP3506" s="45"/>
      <c r="DZQ3506" s="45"/>
      <c r="DZR3506" s="45"/>
      <c r="DZS3506" s="45"/>
      <c r="DZT3506" s="45"/>
      <c r="DZU3506" s="45"/>
      <c r="DZV3506" s="45"/>
      <c r="DZW3506" s="45"/>
      <c r="DZX3506" s="45"/>
      <c r="DZY3506" s="45"/>
      <c r="DZZ3506" s="45"/>
      <c r="EAA3506" s="45"/>
      <c r="EAB3506" s="45"/>
      <c r="EAC3506" s="45"/>
      <c r="EAD3506" s="45"/>
      <c r="EAE3506" s="45"/>
      <c r="EAF3506" s="45"/>
      <c r="EAG3506" s="45"/>
      <c r="EAH3506" s="45"/>
      <c r="EAI3506" s="45"/>
      <c r="EAJ3506" s="45"/>
      <c r="EAK3506" s="45"/>
      <c r="EAL3506" s="45"/>
      <c r="EAM3506" s="45"/>
      <c r="EAN3506" s="45"/>
      <c r="EAO3506" s="45"/>
      <c r="EAP3506" s="45"/>
      <c r="EAQ3506" s="45"/>
      <c r="EAR3506" s="45"/>
      <c r="EAS3506" s="45"/>
      <c r="EAT3506" s="45"/>
      <c r="EAU3506" s="45"/>
      <c r="EAV3506" s="45"/>
      <c r="EAW3506" s="45"/>
      <c r="EAX3506" s="45"/>
      <c r="EAY3506" s="45"/>
      <c r="EAZ3506" s="45"/>
      <c r="EBA3506" s="45"/>
      <c r="EBB3506" s="45"/>
      <c r="EBC3506" s="45"/>
      <c r="EBD3506" s="45"/>
      <c r="EBE3506" s="45"/>
      <c r="EBF3506" s="45"/>
      <c r="EBG3506" s="45"/>
      <c r="EBH3506" s="45"/>
      <c r="EBI3506" s="45"/>
      <c r="EBJ3506" s="45"/>
      <c r="EBK3506" s="45"/>
      <c r="EBL3506" s="45"/>
      <c r="EBM3506" s="45"/>
      <c r="EBN3506" s="45"/>
      <c r="EBO3506" s="45"/>
      <c r="EBP3506" s="45"/>
      <c r="EBQ3506" s="45"/>
      <c r="EBR3506" s="45"/>
      <c r="EBS3506" s="45"/>
      <c r="EBT3506" s="45"/>
      <c r="EBU3506" s="45"/>
      <c r="EBV3506" s="45"/>
      <c r="EBW3506" s="45"/>
      <c r="EBX3506" s="45"/>
      <c r="EBY3506" s="45"/>
      <c r="EBZ3506" s="45"/>
      <c r="ECA3506" s="45"/>
      <c r="ECB3506" s="45"/>
      <c r="ECC3506" s="45"/>
      <c r="ECD3506" s="45"/>
      <c r="ECE3506" s="45"/>
      <c r="ECF3506" s="45"/>
      <c r="ECG3506" s="45"/>
      <c r="ECH3506" s="45"/>
      <c r="ECI3506" s="45"/>
      <c r="ECJ3506" s="45"/>
      <c r="ECK3506" s="45"/>
      <c r="ECL3506" s="45"/>
      <c r="ECM3506" s="45"/>
      <c r="ECN3506" s="45"/>
      <c r="ECO3506" s="45"/>
      <c r="ECP3506" s="45"/>
      <c r="ECQ3506" s="45"/>
      <c r="ECR3506" s="45"/>
      <c r="ECS3506" s="45"/>
      <c r="ECT3506" s="45"/>
      <c r="ECU3506" s="45"/>
      <c r="ECV3506" s="45"/>
      <c r="ECW3506" s="45"/>
      <c r="ECX3506" s="45"/>
      <c r="ECY3506" s="45"/>
      <c r="ECZ3506" s="45"/>
      <c r="EDA3506" s="45"/>
      <c r="EDB3506" s="45"/>
      <c r="EDC3506" s="45"/>
      <c r="EDD3506" s="45"/>
      <c r="EDE3506" s="45"/>
      <c r="EDF3506" s="45"/>
      <c r="EDG3506" s="45"/>
      <c r="EDH3506" s="45"/>
      <c r="EDI3506" s="45"/>
      <c r="EDJ3506" s="45"/>
      <c r="EDK3506" s="45"/>
      <c r="EDL3506" s="45"/>
      <c r="EDM3506" s="45"/>
      <c r="EDN3506" s="45"/>
      <c r="EDO3506" s="45"/>
      <c r="EDP3506" s="45"/>
      <c r="EDQ3506" s="45"/>
      <c r="EDR3506" s="45"/>
      <c r="EDS3506" s="45"/>
      <c r="EDT3506" s="45"/>
      <c r="EDU3506" s="45"/>
      <c r="EDV3506" s="45"/>
      <c r="EDW3506" s="45"/>
      <c r="EDX3506" s="45"/>
      <c r="EDY3506" s="45"/>
      <c r="EDZ3506" s="45"/>
      <c r="EEA3506" s="45"/>
      <c r="EEB3506" s="45"/>
      <c r="EEC3506" s="45"/>
      <c r="EED3506" s="45"/>
      <c r="EEE3506" s="45"/>
      <c r="EEF3506" s="45"/>
      <c r="EEG3506" s="45"/>
      <c r="EEH3506" s="45"/>
      <c r="EEI3506" s="45"/>
      <c r="EEJ3506" s="45"/>
      <c r="EEK3506" s="45"/>
      <c r="EEL3506" s="45"/>
      <c r="EEM3506" s="45"/>
      <c r="EEN3506" s="45"/>
      <c r="EEO3506" s="45"/>
      <c r="EEP3506" s="45"/>
      <c r="EEQ3506" s="45"/>
      <c r="EER3506" s="45"/>
      <c r="EES3506" s="45"/>
      <c r="EET3506" s="45"/>
      <c r="EEU3506" s="45"/>
      <c r="EEV3506" s="45"/>
      <c r="EEW3506" s="45"/>
      <c r="EEX3506" s="45"/>
      <c r="EEY3506" s="45"/>
      <c r="EEZ3506" s="45"/>
      <c r="EFA3506" s="45"/>
      <c r="EFB3506" s="45"/>
      <c r="EFC3506" s="45"/>
      <c r="EFD3506" s="45"/>
      <c r="EFE3506" s="45"/>
      <c r="EFF3506" s="45"/>
      <c r="EFG3506" s="45"/>
      <c r="EFH3506" s="45"/>
      <c r="EFI3506" s="45"/>
      <c r="EFJ3506" s="45"/>
      <c r="EFK3506" s="45"/>
      <c r="EFL3506" s="45"/>
      <c r="EFM3506" s="45"/>
      <c r="EFN3506" s="45"/>
      <c r="EFO3506" s="45"/>
      <c r="EFP3506" s="45"/>
      <c r="EFQ3506" s="45"/>
      <c r="EFR3506" s="45"/>
      <c r="EFS3506" s="45"/>
      <c r="EFT3506" s="45"/>
      <c r="EFU3506" s="45"/>
      <c r="EFV3506" s="45"/>
      <c r="EFW3506" s="45"/>
      <c r="EFX3506" s="45"/>
      <c r="EFY3506" s="45"/>
      <c r="EFZ3506" s="45"/>
      <c r="EGA3506" s="45"/>
      <c r="EGB3506" s="45"/>
      <c r="EGC3506" s="45"/>
      <c r="EGD3506" s="45"/>
      <c r="EGE3506" s="45"/>
      <c r="EGF3506" s="45"/>
      <c r="EGG3506" s="45"/>
      <c r="EGH3506" s="45"/>
      <c r="EGI3506" s="45"/>
      <c r="EGJ3506" s="45"/>
      <c r="EGK3506" s="45"/>
      <c r="EGL3506" s="45"/>
      <c r="EGM3506" s="45"/>
      <c r="EGN3506" s="45"/>
      <c r="EGO3506" s="45"/>
      <c r="EGP3506" s="45"/>
      <c r="EGQ3506" s="45"/>
      <c r="EGR3506" s="45"/>
      <c r="EGS3506" s="45"/>
      <c r="EGT3506" s="45"/>
      <c r="EGU3506" s="45"/>
      <c r="EGV3506" s="45"/>
      <c r="EGW3506" s="45"/>
      <c r="EGX3506" s="45"/>
      <c r="EGY3506" s="45"/>
      <c r="EGZ3506" s="45"/>
      <c r="EHA3506" s="45"/>
      <c r="EHB3506" s="45"/>
      <c r="EHC3506" s="45"/>
      <c r="EHD3506" s="45"/>
      <c r="EHE3506" s="45"/>
      <c r="EHF3506" s="45"/>
      <c r="EHG3506" s="45"/>
      <c r="EHH3506" s="45"/>
      <c r="EHI3506" s="45"/>
      <c r="EHJ3506" s="45"/>
      <c r="EHK3506" s="45"/>
      <c r="EHL3506" s="45"/>
      <c r="EHM3506" s="45"/>
      <c r="EHN3506" s="45"/>
      <c r="EHO3506" s="45"/>
      <c r="EHP3506" s="45"/>
      <c r="EHQ3506" s="45"/>
      <c r="EHR3506" s="45"/>
      <c r="EHS3506" s="45"/>
      <c r="EHT3506" s="45"/>
      <c r="EHU3506" s="45"/>
      <c r="EHV3506" s="45"/>
      <c r="EHW3506" s="45"/>
      <c r="EHX3506" s="45"/>
      <c r="EHY3506" s="45"/>
      <c r="EHZ3506" s="45"/>
      <c r="EIA3506" s="45"/>
      <c r="EIB3506" s="45"/>
      <c r="EIC3506" s="45"/>
      <c r="EID3506" s="45"/>
      <c r="EIE3506" s="45"/>
      <c r="EIF3506" s="45"/>
      <c r="EIG3506" s="45"/>
      <c r="EIH3506" s="45"/>
      <c r="EII3506" s="45"/>
      <c r="EIJ3506" s="45"/>
      <c r="EIK3506" s="45"/>
      <c r="EIL3506" s="45"/>
      <c r="EIM3506" s="45"/>
      <c r="EIN3506" s="45"/>
      <c r="EIO3506" s="45"/>
      <c r="EIP3506" s="45"/>
      <c r="EIQ3506" s="45"/>
      <c r="EIR3506" s="45"/>
      <c r="EIS3506" s="45"/>
      <c r="EIT3506" s="45"/>
      <c r="EIU3506" s="45"/>
      <c r="EIV3506" s="45"/>
      <c r="EIW3506" s="45"/>
      <c r="EIX3506" s="45"/>
      <c r="EIY3506" s="45"/>
      <c r="EIZ3506" s="45"/>
      <c r="EJA3506" s="45"/>
      <c r="EJB3506" s="45"/>
      <c r="EJC3506" s="45"/>
      <c r="EJD3506" s="45"/>
      <c r="EJE3506" s="45"/>
      <c r="EJF3506" s="45"/>
      <c r="EJG3506" s="45"/>
      <c r="EJH3506" s="45"/>
      <c r="EJI3506" s="45"/>
      <c r="EJJ3506" s="45"/>
      <c r="EJK3506" s="45"/>
      <c r="EJL3506" s="45"/>
      <c r="EJM3506" s="45"/>
      <c r="EJN3506" s="45"/>
      <c r="EJO3506" s="45"/>
      <c r="EJP3506" s="45"/>
      <c r="EJQ3506" s="45"/>
      <c r="EJR3506" s="45"/>
      <c r="EJS3506" s="45"/>
      <c r="EJT3506" s="45"/>
      <c r="EJU3506" s="45"/>
      <c r="EJV3506" s="45"/>
      <c r="EJW3506" s="45"/>
      <c r="EJX3506" s="45"/>
      <c r="EJY3506" s="45"/>
      <c r="EJZ3506" s="45"/>
      <c r="EKA3506" s="45"/>
      <c r="EKB3506" s="45"/>
      <c r="EKC3506" s="45"/>
      <c r="EKD3506" s="45"/>
      <c r="EKE3506" s="45"/>
      <c r="EKF3506" s="45"/>
      <c r="EKG3506" s="45"/>
      <c r="EKH3506" s="45"/>
      <c r="EKI3506" s="45"/>
      <c r="EKJ3506" s="45"/>
      <c r="EKK3506" s="45"/>
      <c r="EKL3506" s="45"/>
      <c r="EKM3506" s="45"/>
      <c r="EKN3506" s="45"/>
      <c r="EKO3506" s="45"/>
      <c r="EKP3506" s="45"/>
      <c r="EKQ3506" s="45"/>
      <c r="EKR3506" s="45"/>
      <c r="EKS3506" s="45"/>
      <c r="EKT3506" s="45"/>
      <c r="EKU3506" s="45"/>
      <c r="EKV3506" s="45"/>
      <c r="EKW3506" s="45"/>
      <c r="EKX3506" s="45"/>
      <c r="EKY3506" s="45"/>
      <c r="EKZ3506" s="45"/>
      <c r="ELA3506" s="45"/>
      <c r="ELB3506" s="45"/>
      <c r="ELC3506" s="45"/>
      <c r="ELD3506" s="45"/>
      <c r="ELE3506" s="45"/>
      <c r="ELF3506" s="45"/>
      <c r="ELG3506" s="45"/>
      <c r="ELH3506" s="45"/>
      <c r="ELI3506" s="45"/>
      <c r="ELJ3506" s="45"/>
      <c r="ELK3506" s="45"/>
      <c r="ELL3506" s="45"/>
      <c r="ELM3506" s="45"/>
      <c r="ELN3506" s="45"/>
      <c r="ELO3506" s="45"/>
      <c r="ELP3506" s="45"/>
      <c r="ELQ3506" s="45"/>
      <c r="ELR3506" s="45"/>
      <c r="ELS3506" s="45"/>
      <c r="ELT3506" s="45"/>
      <c r="ELU3506" s="45"/>
      <c r="ELV3506" s="45"/>
      <c r="ELW3506" s="45"/>
      <c r="ELX3506" s="45"/>
      <c r="ELY3506" s="45"/>
      <c r="ELZ3506" s="45"/>
      <c r="EMA3506" s="45"/>
      <c r="EMB3506" s="45"/>
      <c r="EMC3506" s="45"/>
      <c r="EMD3506" s="45"/>
      <c r="EME3506" s="45"/>
      <c r="EMF3506" s="45"/>
      <c r="EMG3506" s="45"/>
      <c r="EMH3506" s="45"/>
      <c r="EMI3506" s="45"/>
      <c r="EMJ3506" s="45"/>
      <c r="EMK3506" s="45"/>
      <c r="EML3506" s="45"/>
      <c r="EMM3506" s="45"/>
      <c r="EMN3506" s="45"/>
      <c r="EMO3506" s="45"/>
      <c r="EMP3506" s="45"/>
      <c r="EMQ3506" s="45"/>
      <c r="EMR3506" s="45"/>
      <c r="EMS3506" s="45"/>
      <c r="EMT3506" s="45"/>
      <c r="EMU3506" s="45"/>
      <c r="EMV3506" s="45"/>
      <c r="EMW3506" s="45"/>
      <c r="EMX3506" s="45"/>
      <c r="EMY3506" s="45"/>
      <c r="EMZ3506" s="45"/>
      <c r="ENA3506" s="45"/>
      <c r="ENB3506" s="45"/>
      <c r="ENC3506" s="45"/>
      <c r="END3506" s="45"/>
      <c r="ENE3506" s="45"/>
      <c r="ENF3506" s="45"/>
      <c r="ENG3506" s="45"/>
      <c r="ENH3506" s="45"/>
      <c r="ENI3506" s="45"/>
      <c r="ENJ3506" s="45"/>
      <c r="ENK3506" s="45"/>
      <c r="ENL3506" s="45"/>
      <c r="ENM3506" s="45"/>
      <c r="ENN3506" s="45"/>
      <c r="ENO3506" s="45"/>
      <c r="ENP3506" s="45"/>
      <c r="ENQ3506" s="45"/>
      <c r="ENR3506" s="45"/>
      <c r="ENS3506" s="45"/>
      <c r="ENT3506" s="45"/>
      <c r="ENU3506" s="45"/>
      <c r="ENV3506" s="45"/>
      <c r="ENW3506" s="45"/>
      <c r="ENX3506" s="45"/>
      <c r="ENY3506" s="45"/>
      <c r="ENZ3506" s="45"/>
      <c r="EOA3506" s="45"/>
      <c r="EOB3506" s="45"/>
      <c r="EOC3506" s="45"/>
      <c r="EOD3506" s="45"/>
      <c r="EOE3506" s="45"/>
      <c r="EOF3506" s="45"/>
      <c r="EOG3506" s="45"/>
      <c r="EOH3506" s="45"/>
      <c r="EOI3506" s="45"/>
      <c r="EOJ3506" s="45"/>
      <c r="EOK3506" s="45"/>
      <c r="EOL3506" s="45"/>
      <c r="EOM3506" s="45"/>
      <c r="EON3506" s="45"/>
      <c r="EOO3506" s="45"/>
      <c r="EOP3506" s="45"/>
      <c r="EOQ3506" s="45"/>
      <c r="EOR3506" s="45"/>
      <c r="EOS3506" s="45"/>
      <c r="EOT3506" s="45"/>
      <c r="EOU3506" s="45"/>
      <c r="EOV3506" s="45"/>
      <c r="EOW3506" s="45"/>
      <c r="EOX3506" s="45"/>
      <c r="EOY3506" s="45"/>
      <c r="EOZ3506" s="45"/>
      <c r="EPA3506" s="45"/>
      <c r="EPB3506" s="45"/>
      <c r="EPC3506" s="45"/>
      <c r="EPD3506" s="45"/>
      <c r="EPE3506" s="45"/>
      <c r="EPF3506" s="45"/>
      <c r="EPG3506" s="45"/>
      <c r="EPH3506" s="45"/>
      <c r="EPI3506" s="45"/>
      <c r="EPJ3506" s="45"/>
      <c r="EPK3506" s="45"/>
      <c r="EPL3506" s="45"/>
      <c r="EPM3506" s="45"/>
      <c r="EPN3506" s="45"/>
      <c r="EPO3506" s="45"/>
      <c r="EPP3506" s="45"/>
      <c r="EPQ3506" s="45"/>
      <c r="EPR3506" s="45"/>
      <c r="EPS3506" s="45"/>
      <c r="EPT3506" s="45"/>
      <c r="EPU3506" s="45"/>
      <c r="EPV3506" s="45"/>
      <c r="EPW3506" s="45"/>
      <c r="EPX3506" s="45"/>
      <c r="EPY3506" s="45"/>
      <c r="EPZ3506" s="45"/>
      <c r="EQA3506" s="45"/>
      <c r="EQB3506" s="45"/>
      <c r="EQC3506" s="45"/>
      <c r="EQD3506" s="45"/>
      <c r="EQE3506" s="45"/>
      <c r="EQF3506" s="45"/>
      <c r="EQG3506" s="45"/>
      <c r="EQH3506" s="45"/>
      <c r="EQI3506" s="45"/>
      <c r="EQJ3506" s="45"/>
      <c r="EQK3506" s="45"/>
      <c r="EQL3506" s="45"/>
      <c r="EQM3506" s="45"/>
      <c r="EQN3506" s="45"/>
      <c r="EQO3506" s="45"/>
      <c r="EQP3506" s="45"/>
      <c r="EQQ3506" s="45"/>
      <c r="EQR3506" s="45"/>
      <c r="EQS3506" s="45"/>
      <c r="EQT3506" s="45"/>
      <c r="EQU3506" s="45"/>
      <c r="EQV3506" s="45"/>
      <c r="EQW3506" s="45"/>
      <c r="EQX3506" s="45"/>
      <c r="EQY3506" s="45"/>
      <c r="EQZ3506" s="45"/>
      <c r="ERA3506" s="45"/>
      <c r="ERB3506" s="45"/>
      <c r="ERC3506" s="45"/>
      <c r="ERD3506" s="45"/>
      <c r="ERE3506" s="45"/>
      <c r="ERF3506" s="45"/>
      <c r="ERG3506" s="45"/>
      <c r="ERH3506" s="45"/>
      <c r="ERI3506" s="45"/>
      <c r="ERJ3506" s="45"/>
      <c r="ERK3506" s="45"/>
      <c r="ERL3506" s="45"/>
      <c r="ERM3506" s="45"/>
      <c r="ERN3506" s="45"/>
      <c r="ERO3506" s="45"/>
      <c r="ERP3506" s="45"/>
      <c r="ERQ3506" s="45"/>
      <c r="ERR3506" s="45"/>
      <c r="ERS3506" s="45"/>
      <c r="ERT3506" s="45"/>
      <c r="ERU3506" s="45"/>
      <c r="ERV3506" s="45"/>
      <c r="ERW3506" s="45"/>
      <c r="ERX3506" s="45"/>
      <c r="ERY3506" s="45"/>
      <c r="ERZ3506" s="45"/>
      <c r="ESA3506" s="45"/>
      <c r="ESB3506" s="45"/>
      <c r="ESC3506" s="45"/>
      <c r="ESD3506" s="45"/>
      <c r="ESE3506" s="45"/>
      <c r="ESF3506" s="45"/>
      <c r="ESG3506" s="45"/>
      <c r="ESH3506" s="45"/>
      <c r="ESI3506" s="45"/>
      <c r="ESJ3506" s="45"/>
      <c r="ESK3506" s="45"/>
      <c r="ESL3506" s="45"/>
      <c r="ESM3506" s="45"/>
      <c r="ESN3506" s="45"/>
      <c r="ESO3506" s="45"/>
      <c r="ESP3506" s="45"/>
      <c r="ESQ3506" s="45"/>
      <c r="ESR3506" s="45"/>
      <c r="ESS3506" s="45"/>
      <c r="EST3506" s="45"/>
      <c r="ESU3506" s="45"/>
      <c r="ESV3506" s="45"/>
      <c r="ESW3506" s="45"/>
      <c r="ESX3506" s="45"/>
      <c r="ESY3506" s="45"/>
      <c r="ESZ3506" s="45"/>
      <c r="ETA3506" s="45"/>
      <c r="ETB3506" s="45"/>
      <c r="ETC3506" s="45"/>
      <c r="ETD3506" s="45"/>
      <c r="ETE3506" s="45"/>
      <c r="ETF3506" s="45"/>
      <c r="ETG3506" s="45"/>
      <c r="ETH3506" s="45"/>
      <c r="ETI3506" s="45"/>
      <c r="ETJ3506" s="45"/>
      <c r="ETK3506" s="45"/>
      <c r="ETL3506" s="45"/>
      <c r="ETM3506" s="45"/>
      <c r="ETN3506" s="45"/>
      <c r="ETO3506" s="45"/>
      <c r="ETP3506" s="45"/>
      <c r="ETQ3506" s="45"/>
      <c r="ETR3506" s="45"/>
      <c r="ETS3506" s="45"/>
      <c r="ETT3506" s="45"/>
      <c r="ETU3506" s="45"/>
      <c r="ETV3506" s="45"/>
      <c r="ETW3506" s="45"/>
      <c r="ETX3506" s="45"/>
      <c r="ETY3506" s="45"/>
      <c r="ETZ3506" s="45"/>
      <c r="EUA3506" s="45"/>
      <c r="EUB3506" s="45"/>
      <c r="EUC3506" s="45"/>
      <c r="EUD3506" s="45"/>
      <c r="EUE3506" s="45"/>
      <c r="EUF3506" s="45"/>
      <c r="EUG3506" s="45"/>
      <c r="EUH3506" s="45"/>
      <c r="EUI3506" s="45"/>
      <c r="EUJ3506" s="45"/>
      <c r="EUK3506" s="45"/>
      <c r="EUL3506" s="45"/>
      <c r="EUM3506" s="45"/>
      <c r="EUN3506" s="45"/>
      <c r="EUO3506" s="45"/>
      <c r="EUP3506" s="45"/>
      <c r="EUQ3506" s="45"/>
      <c r="EUR3506" s="45"/>
      <c r="EUS3506" s="45"/>
      <c r="EUT3506" s="45"/>
      <c r="EUU3506" s="45"/>
      <c r="EUV3506" s="45"/>
      <c r="EUW3506" s="45"/>
      <c r="EUX3506" s="45"/>
      <c r="EUY3506" s="45"/>
      <c r="EUZ3506" s="45"/>
      <c r="EVA3506" s="45"/>
      <c r="EVB3506" s="45"/>
      <c r="EVC3506" s="45"/>
      <c r="EVD3506" s="45"/>
      <c r="EVE3506" s="45"/>
      <c r="EVF3506" s="45"/>
      <c r="EVG3506" s="45"/>
      <c r="EVH3506" s="45"/>
      <c r="EVI3506" s="45"/>
      <c r="EVJ3506" s="45"/>
      <c r="EVK3506" s="45"/>
      <c r="EVL3506" s="45"/>
      <c r="EVM3506" s="45"/>
      <c r="EVN3506" s="45"/>
      <c r="EVO3506" s="45"/>
      <c r="EVP3506" s="45"/>
      <c r="EVQ3506" s="45"/>
      <c r="EVR3506" s="45"/>
      <c r="EVS3506" s="45"/>
      <c r="EVT3506" s="45"/>
      <c r="EVU3506" s="45"/>
      <c r="EVV3506" s="45"/>
      <c r="EVW3506" s="45"/>
      <c r="EVX3506" s="45"/>
      <c r="EVY3506" s="45"/>
      <c r="EVZ3506" s="45"/>
      <c r="EWA3506" s="45"/>
      <c r="EWB3506" s="45"/>
      <c r="EWC3506" s="45"/>
      <c r="EWD3506" s="45"/>
      <c r="EWE3506" s="45"/>
      <c r="EWF3506" s="45"/>
      <c r="EWG3506" s="45"/>
      <c r="EWH3506" s="45"/>
      <c r="EWI3506" s="45"/>
      <c r="EWJ3506" s="45"/>
      <c r="EWK3506" s="45"/>
      <c r="EWL3506" s="45"/>
      <c r="EWM3506" s="45"/>
      <c r="EWN3506" s="45"/>
      <c r="EWO3506" s="45"/>
      <c r="EWP3506" s="45"/>
      <c r="EWQ3506" s="45"/>
      <c r="EWR3506" s="45"/>
      <c r="EWS3506" s="45"/>
      <c r="EWT3506" s="45"/>
      <c r="EWU3506" s="45"/>
      <c r="EWV3506" s="45"/>
      <c r="EWW3506" s="45"/>
      <c r="EWX3506" s="45"/>
      <c r="EWY3506" s="45"/>
      <c r="EWZ3506" s="45"/>
      <c r="EXA3506" s="45"/>
      <c r="EXB3506" s="45"/>
      <c r="EXC3506" s="45"/>
      <c r="EXD3506" s="45"/>
      <c r="EXE3506" s="45"/>
      <c r="EXF3506" s="45"/>
      <c r="EXG3506" s="45"/>
      <c r="EXH3506" s="45"/>
      <c r="EXI3506" s="45"/>
      <c r="EXJ3506" s="45"/>
      <c r="EXK3506" s="45"/>
      <c r="EXL3506" s="45"/>
      <c r="EXM3506" s="45"/>
      <c r="EXN3506" s="45"/>
      <c r="EXO3506" s="45"/>
      <c r="EXP3506" s="45"/>
      <c r="EXQ3506" s="45"/>
      <c r="EXR3506" s="45"/>
      <c r="EXS3506" s="45"/>
      <c r="EXT3506" s="45"/>
      <c r="EXU3506" s="45"/>
      <c r="EXV3506" s="45"/>
      <c r="EXW3506" s="45"/>
      <c r="EXX3506" s="45"/>
      <c r="EXY3506" s="45"/>
      <c r="EXZ3506" s="45"/>
      <c r="EYA3506" s="45"/>
      <c r="EYB3506" s="45"/>
      <c r="EYC3506" s="45"/>
      <c r="EYD3506" s="45"/>
      <c r="EYE3506" s="45"/>
      <c r="EYF3506" s="45"/>
      <c r="EYG3506" s="45"/>
      <c r="EYH3506" s="45"/>
      <c r="EYI3506" s="45"/>
      <c r="EYJ3506" s="45"/>
      <c r="EYK3506" s="45"/>
      <c r="EYL3506" s="45"/>
      <c r="EYM3506" s="45"/>
      <c r="EYN3506" s="45"/>
      <c r="EYO3506" s="45"/>
      <c r="EYP3506" s="45"/>
      <c r="EYQ3506" s="45"/>
      <c r="EYR3506" s="45"/>
      <c r="EYS3506" s="45"/>
      <c r="EYT3506" s="45"/>
      <c r="EYU3506" s="45"/>
      <c r="EYV3506" s="45"/>
      <c r="EYW3506" s="45"/>
      <c r="EYX3506" s="45"/>
      <c r="EYY3506" s="45"/>
      <c r="EYZ3506" s="45"/>
      <c r="EZA3506" s="45"/>
      <c r="EZB3506" s="45"/>
      <c r="EZC3506" s="45"/>
      <c r="EZD3506" s="45"/>
      <c r="EZE3506" s="45"/>
      <c r="EZF3506" s="45"/>
      <c r="EZG3506" s="45"/>
      <c r="EZH3506" s="45"/>
      <c r="EZI3506" s="45"/>
      <c r="EZJ3506" s="45"/>
      <c r="EZK3506" s="45"/>
      <c r="EZL3506" s="45"/>
      <c r="EZM3506" s="45"/>
      <c r="EZN3506" s="45"/>
      <c r="EZO3506" s="45"/>
      <c r="EZP3506" s="45"/>
      <c r="EZQ3506" s="45"/>
      <c r="EZR3506" s="45"/>
      <c r="EZS3506" s="45"/>
      <c r="EZT3506" s="45"/>
      <c r="EZU3506" s="45"/>
      <c r="EZV3506" s="45"/>
      <c r="EZW3506" s="45"/>
      <c r="EZX3506" s="45"/>
      <c r="EZY3506" s="45"/>
      <c r="EZZ3506" s="45"/>
      <c r="FAA3506" s="45"/>
      <c r="FAB3506" s="45"/>
      <c r="FAC3506" s="45"/>
      <c r="FAD3506" s="45"/>
      <c r="FAE3506" s="45"/>
      <c r="FAF3506" s="45"/>
      <c r="FAG3506" s="45"/>
      <c r="FAH3506" s="45"/>
      <c r="FAI3506" s="45"/>
      <c r="FAJ3506" s="45"/>
      <c r="FAK3506" s="45"/>
      <c r="FAL3506" s="45"/>
      <c r="FAM3506" s="45"/>
      <c r="FAN3506" s="45"/>
      <c r="FAO3506" s="45"/>
      <c r="FAP3506" s="45"/>
      <c r="FAQ3506" s="45"/>
      <c r="FAR3506" s="45"/>
      <c r="FAS3506" s="45"/>
      <c r="FAT3506" s="45"/>
      <c r="FAU3506" s="45"/>
      <c r="FAV3506" s="45"/>
      <c r="FAW3506" s="45"/>
      <c r="FAX3506" s="45"/>
      <c r="FAY3506" s="45"/>
      <c r="FAZ3506" s="45"/>
      <c r="FBA3506" s="45"/>
      <c r="FBB3506" s="45"/>
      <c r="FBC3506" s="45"/>
      <c r="FBD3506" s="45"/>
      <c r="FBE3506" s="45"/>
      <c r="FBF3506" s="45"/>
      <c r="FBG3506" s="45"/>
      <c r="FBH3506" s="45"/>
      <c r="FBI3506" s="45"/>
      <c r="FBJ3506" s="45"/>
      <c r="FBK3506" s="45"/>
      <c r="FBL3506" s="45"/>
      <c r="FBM3506" s="45"/>
      <c r="FBN3506" s="45"/>
      <c r="FBO3506" s="45"/>
      <c r="FBP3506" s="45"/>
      <c r="FBQ3506" s="45"/>
      <c r="FBR3506" s="45"/>
      <c r="FBS3506" s="45"/>
      <c r="FBT3506" s="45"/>
      <c r="FBU3506" s="45"/>
      <c r="FBV3506" s="45"/>
      <c r="FBW3506" s="45"/>
      <c r="FBX3506" s="45"/>
      <c r="FBY3506" s="45"/>
      <c r="FBZ3506" s="45"/>
      <c r="FCA3506" s="45"/>
      <c r="FCB3506" s="45"/>
      <c r="FCC3506" s="45"/>
      <c r="FCD3506" s="45"/>
      <c r="FCE3506" s="45"/>
      <c r="FCF3506" s="45"/>
      <c r="FCG3506" s="45"/>
      <c r="FCH3506" s="45"/>
      <c r="FCI3506" s="45"/>
      <c r="FCJ3506" s="45"/>
      <c r="FCK3506" s="45"/>
      <c r="FCL3506" s="45"/>
      <c r="FCM3506" s="45"/>
      <c r="FCN3506" s="45"/>
      <c r="FCO3506" s="45"/>
      <c r="FCP3506" s="45"/>
      <c r="FCQ3506" s="45"/>
      <c r="FCR3506" s="45"/>
      <c r="FCS3506" s="45"/>
      <c r="FCT3506" s="45"/>
      <c r="FCU3506" s="45"/>
      <c r="FCV3506" s="45"/>
      <c r="FCW3506" s="45"/>
      <c r="FCX3506" s="45"/>
      <c r="FCY3506" s="45"/>
      <c r="FCZ3506" s="45"/>
      <c r="FDA3506" s="45"/>
      <c r="FDB3506" s="45"/>
      <c r="FDC3506" s="45"/>
      <c r="FDD3506" s="45"/>
      <c r="FDE3506" s="45"/>
      <c r="FDF3506" s="45"/>
      <c r="FDG3506" s="45"/>
      <c r="FDH3506" s="45"/>
      <c r="FDI3506" s="45"/>
      <c r="FDJ3506" s="45"/>
      <c r="FDK3506" s="45"/>
      <c r="FDL3506" s="45"/>
      <c r="FDM3506" s="45"/>
      <c r="FDN3506" s="45"/>
      <c r="FDO3506" s="45"/>
      <c r="FDP3506" s="45"/>
      <c r="FDQ3506" s="45"/>
      <c r="FDR3506" s="45"/>
      <c r="FDS3506" s="45"/>
      <c r="FDT3506" s="45"/>
      <c r="FDU3506" s="45"/>
      <c r="FDV3506" s="45"/>
      <c r="FDW3506" s="45"/>
      <c r="FDX3506" s="45"/>
      <c r="FDY3506" s="45"/>
      <c r="FDZ3506" s="45"/>
      <c r="FEA3506" s="45"/>
      <c r="FEB3506" s="45"/>
      <c r="FEC3506" s="45"/>
      <c r="FED3506" s="45"/>
      <c r="FEE3506" s="45"/>
      <c r="FEF3506" s="45"/>
      <c r="FEG3506" s="45"/>
      <c r="FEH3506" s="45"/>
      <c r="FEI3506" s="45"/>
      <c r="FEJ3506" s="45"/>
      <c r="FEK3506" s="45"/>
      <c r="FEL3506" s="45"/>
      <c r="FEM3506" s="45"/>
      <c r="FEN3506" s="45"/>
      <c r="FEO3506" s="45"/>
      <c r="FEP3506" s="45"/>
      <c r="FEQ3506" s="45"/>
      <c r="FER3506" s="45"/>
      <c r="FES3506" s="45"/>
      <c r="FET3506" s="45"/>
      <c r="FEU3506" s="45"/>
      <c r="FEV3506" s="45"/>
      <c r="FEW3506" s="45"/>
      <c r="FEX3506" s="45"/>
      <c r="FEY3506" s="45"/>
      <c r="FEZ3506" s="45"/>
      <c r="FFA3506" s="45"/>
      <c r="FFB3506" s="45"/>
      <c r="FFC3506" s="45"/>
      <c r="FFD3506" s="45"/>
      <c r="FFE3506" s="45"/>
      <c r="FFF3506" s="45"/>
      <c r="FFG3506" s="45"/>
      <c r="FFH3506" s="45"/>
      <c r="FFI3506" s="45"/>
      <c r="FFJ3506" s="45"/>
      <c r="FFK3506" s="45"/>
      <c r="FFL3506" s="45"/>
      <c r="FFM3506" s="45"/>
      <c r="FFN3506" s="45"/>
      <c r="FFO3506" s="45"/>
      <c r="FFP3506" s="45"/>
      <c r="FFQ3506" s="45"/>
      <c r="FFR3506" s="45"/>
      <c r="FFS3506" s="45"/>
      <c r="FFT3506" s="45"/>
      <c r="FFU3506" s="45"/>
      <c r="FFV3506" s="45"/>
      <c r="FFW3506" s="45"/>
      <c r="FFX3506" s="45"/>
      <c r="FFY3506" s="45"/>
      <c r="FFZ3506" s="45"/>
      <c r="FGA3506" s="45"/>
      <c r="FGB3506" s="45"/>
      <c r="FGC3506" s="45"/>
      <c r="FGD3506" s="45"/>
      <c r="FGE3506" s="45"/>
      <c r="FGF3506" s="45"/>
      <c r="FGG3506" s="45"/>
      <c r="FGH3506" s="45"/>
      <c r="FGI3506" s="45"/>
      <c r="FGJ3506" s="45"/>
      <c r="FGK3506" s="45"/>
      <c r="FGL3506" s="45"/>
      <c r="FGM3506" s="45"/>
      <c r="FGN3506" s="45"/>
      <c r="FGO3506" s="45"/>
      <c r="FGP3506" s="45"/>
      <c r="FGQ3506" s="45"/>
      <c r="FGR3506" s="45"/>
      <c r="FGS3506" s="45"/>
      <c r="FGT3506" s="45"/>
      <c r="FGU3506" s="45"/>
      <c r="FGV3506" s="45"/>
      <c r="FGW3506" s="45"/>
      <c r="FGX3506" s="45"/>
      <c r="FGY3506" s="45"/>
      <c r="FGZ3506" s="45"/>
      <c r="FHA3506" s="45"/>
      <c r="FHB3506" s="45"/>
      <c r="FHC3506" s="45"/>
      <c r="FHD3506" s="45"/>
      <c r="FHE3506" s="45"/>
      <c r="FHF3506" s="45"/>
      <c r="FHG3506" s="45"/>
      <c r="FHH3506" s="45"/>
      <c r="FHI3506" s="45"/>
      <c r="FHJ3506" s="45"/>
      <c r="FHK3506" s="45"/>
      <c r="FHL3506" s="45"/>
      <c r="FHM3506" s="45"/>
      <c r="FHN3506" s="45"/>
      <c r="FHO3506" s="45"/>
      <c r="FHP3506" s="45"/>
      <c r="FHQ3506" s="45"/>
      <c r="FHR3506" s="45"/>
      <c r="FHS3506" s="45"/>
      <c r="FHT3506" s="45"/>
      <c r="FHU3506" s="45"/>
      <c r="FHV3506" s="45"/>
      <c r="FHW3506" s="45"/>
      <c r="FHX3506" s="45"/>
      <c r="FHY3506" s="45"/>
      <c r="FHZ3506" s="45"/>
      <c r="FIA3506" s="45"/>
      <c r="FIB3506" s="45"/>
      <c r="FIC3506" s="45"/>
      <c r="FID3506" s="45"/>
      <c r="FIE3506" s="45"/>
      <c r="FIF3506" s="45"/>
      <c r="FIG3506" s="45"/>
      <c r="FIH3506" s="45"/>
      <c r="FII3506" s="45"/>
      <c r="FIJ3506" s="45"/>
      <c r="FIK3506" s="45"/>
      <c r="FIL3506" s="45"/>
      <c r="FIM3506" s="45"/>
      <c r="FIN3506" s="45"/>
      <c r="FIO3506" s="45"/>
      <c r="FIP3506" s="45"/>
      <c r="FIQ3506" s="45"/>
      <c r="FIR3506" s="45"/>
      <c r="FIS3506" s="45"/>
      <c r="FIT3506" s="45"/>
      <c r="FIU3506" s="45"/>
      <c r="FIV3506" s="45"/>
      <c r="FIW3506" s="45"/>
      <c r="FIX3506" s="45"/>
      <c r="FIY3506" s="45"/>
      <c r="FIZ3506" s="45"/>
      <c r="FJA3506" s="45"/>
      <c r="FJB3506" s="45"/>
      <c r="FJC3506" s="45"/>
      <c r="FJD3506" s="45"/>
      <c r="FJE3506" s="45"/>
      <c r="FJF3506" s="45"/>
      <c r="FJG3506" s="45"/>
      <c r="FJH3506" s="45"/>
      <c r="FJI3506" s="45"/>
      <c r="FJJ3506" s="45"/>
      <c r="FJK3506" s="45"/>
      <c r="FJL3506" s="45"/>
      <c r="FJM3506" s="45"/>
      <c r="FJN3506" s="45"/>
      <c r="FJO3506" s="45"/>
      <c r="FJP3506" s="45"/>
      <c r="FJQ3506" s="45"/>
      <c r="FJR3506" s="45"/>
      <c r="FJS3506" s="45"/>
      <c r="FJT3506" s="45"/>
      <c r="FJU3506" s="45"/>
      <c r="FJV3506" s="45"/>
      <c r="FJW3506" s="45"/>
      <c r="FJX3506" s="45"/>
      <c r="FJY3506" s="45"/>
      <c r="FJZ3506" s="45"/>
      <c r="FKA3506" s="45"/>
      <c r="FKB3506" s="45"/>
      <c r="FKC3506" s="45"/>
      <c r="FKD3506" s="45"/>
      <c r="FKE3506" s="45"/>
      <c r="FKF3506" s="45"/>
      <c r="FKG3506" s="45"/>
      <c r="FKH3506" s="45"/>
      <c r="FKI3506" s="45"/>
      <c r="FKJ3506" s="45"/>
      <c r="FKK3506" s="45"/>
      <c r="FKL3506" s="45"/>
      <c r="FKM3506" s="45"/>
      <c r="FKN3506" s="45"/>
      <c r="FKO3506" s="45"/>
      <c r="FKP3506" s="45"/>
      <c r="FKQ3506" s="45"/>
      <c r="FKR3506" s="45"/>
      <c r="FKS3506" s="45"/>
      <c r="FKT3506" s="45"/>
      <c r="FKU3506" s="45"/>
      <c r="FKV3506" s="45"/>
      <c r="FKW3506" s="45"/>
      <c r="FKX3506" s="45"/>
      <c r="FKY3506" s="45"/>
      <c r="FKZ3506" s="45"/>
      <c r="FLA3506" s="45"/>
      <c r="FLB3506" s="45"/>
      <c r="FLC3506" s="45"/>
      <c r="FLD3506" s="45"/>
      <c r="FLE3506" s="45"/>
      <c r="FLF3506" s="45"/>
      <c r="FLG3506" s="45"/>
      <c r="FLH3506" s="45"/>
      <c r="FLI3506" s="45"/>
      <c r="FLJ3506" s="45"/>
      <c r="FLK3506" s="45"/>
      <c r="FLL3506" s="45"/>
      <c r="FLM3506" s="45"/>
      <c r="FLN3506" s="45"/>
      <c r="FLO3506" s="45"/>
      <c r="FLP3506" s="45"/>
      <c r="FLQ3506" s="45"/>
      <c r="FLR3506" s="45"/>
      <c r="FLS3506" s="45"/>
      <c r="FLT3506" s="45"/>
      <c r="FLU3506" s="45"/>
      <c r="FLV3506" s="45"/>
      <c r="FLW3506" s="45"/>
      <c r="FLX3506" s="45"/>
      <c r="FLY3506" s="45"/>
      <c r="FLZ3506" s="45"/>
      <c r="FMA3506" s="45"/>
      <c r="FMB3506" s="45"/>
      <c r="FMC3506" s="45"/>
      <c r="FMD3506" s="45"/>
      <c r="FME3506" s="45"/>
      <c r="FMF3506" s="45"/>
      <c r="FMG3506" s="45"/>
      <c r="FMH3506" s="45"/>
      <c r="FMI3506" s="45"/>
      <c r="FMJ3506" s="45"/>
      <c r="FMK3506" s="45"/>
      <c r="FML3506" s="45"/>
      <c r="FMM3506" s="45"/>
      <c r="FMN3506" s="45"/>
      <c r="FMO3506" s="45"/>
      <c r="FMP3506" s="45"/>
      <c r="FMQ3506" s="45"/>
      <c r="FMR3506" s="45"/>
      <c r="FMS3506" s="45"/>
      <c r="FMT3506" s="45"/>
      <c r="FMU3506" s="45"/>
      <c r="FMV3506" s="45"/>
      <c r="FMW3506" s="45"/>
      <c r="FMX3506" s="45"/>
      <c r="FMY3506" s="45"/>
      <c r="FMZ3506" s="45"/>
      <c r="FNA3506" s="45"/>
      <c r="FNB3506" s="45"/>
      <c r="FNC3506" s="45"/>
      <c r="FND3506" s="45"/>
      <c r="FNE3506" s="45"/>
      <c r="FNF3506" s="45"/>
      <c r="FNG3506" s="45"/>
      <c r="FNH3506" s="45"/>
      <c r="FNI3506" s="45"/>
      <c r="FNJ3506" s="45"/>
      <c r="FNK3506" s="45"/>
      <c r="FNL3506" s="45"/>
      <c r="FNM3506" s="45"/>
      <c r="FNN3506" s="45"/>
      <c r="FNO3506" s="45"/>
      <c r="FNP3506" s="45"/>
      <c r="FNQ3506" s="45"/>
      <c r="FNR3506" s="45"/>
      <c r="FNS3506" s="45"/>
      <c r="FNT3506" s="45"/>
      <c r="FNU3506" s="45"/>
      <c r="FNV3506" s="45"/>
      <c r="FNW3506" s="45"/>
      <c r="FNX3506" s="45"/>
      <c r="FNY3506" s="45"/>
      <c r="FNZ3506" s="45"/>
      <c r="FOA3506" s="45"/>
      <c r="FOB3506" s="45"/>
      <c r="FOC3506" s="45"/>
      <c r="FOD3506" s="45"/>
      <c r="FOE3506" s="45"/>
      <c r="FOF3506" s="45"/>
      <c r="FOG3506" s="45"/>
      <c r="FOH3506" s="45"/>
      <c r="FOI3506" s="45"/>
      <c r="FOJ3506" s="45"/>
      <c r="FOK3506" s="45"/>
      <c r="FOL3506" s="45"/>
      <c r="FOM3506" s="45"/>
      <c r="FON3506" s="45"/>
      <c r="FOO3506" s="45"/>
      <c r="FOP3506" s="45"/>
      <c r="FOQ3506" s="45"/>
      <c r="FOR3506" s="45"/>
      <c r="FOS3506" s="45"/>
      <c r="FOT3506" s="45"/>
      <c r="FOU3506" s="45"/>
      <c r="FOV3506" s="45"/>
      <c r="FOW3506" s="45"/>
      <c r="FOX3506" s="45"/>
      <c r="FOY3506" s="45"/>
      <c r="FOZ3506" s="45"/>
      <c r="FPA3506" s="45"/>
      <c r="FPB3506" s="45"/>
      <c r="FPC3506" s="45"/>
      <c r="FPD3506" s="45"/>
      <c r="FPE3506" s="45"/>
      <c r="FPF3506" s="45"/>
      <c r="FPG3506" s="45"/>
      <c r="FPH3506" s="45"/>
      <c r="FPI3506" s="45"/>
      <c r="FPJ3506" s="45"/>
      <c r="FPK3506" s="45"/>
      <c r="FPL3506" s="45"/>
      <c r="FPM3506" s="45"/>
      <c r="FPN3506" s="45"/>
      <c r="FPO3506" s="45"/>
      <c r="FPP3506" s="45"/>
      <c r="FPQ3506" s="45"/>
      <c r="FPR3506" s="45"/>
      <c r="FPS3506" s="45"/>
      <c r="FPT3506" s="45"/>
      <c r="FPU3506" s="45"/>
      <c r="FPV3506" s="45"/>
      <c r="FPW3506" s="45"/>
      <c r="FPX3506" s="45"/>
      <c r="FPY3506" s="45"/>
      <c r="FPZ3506" s="45"/>
      <c r="FQA3506" s="45"/>
      <c r="FQB3506" s="45"/>
      <c r="FQC3506" s="45"/>
      <c r="FQD3506" s="45"/>
      <c r="FQE3506" s="45"/>
      <c r="FQF3506" s="45"/>
      <c r="FQG3506" s="45"/>
      <c r="FQH3506" s="45"/>
      <c r="FQI3506" s="45"/>
      <c r="FQJ3506" s="45"/>
      <c r="FQK3506" s="45"/>
      <c r="FQL3506" s="45"/>
      <c r="FQM3506" s="45"/>
      <c r="FQN3506" s="45"/>
      <c r="FQO3506" s="45"/>
      <c r="FQP3506" s="45"/>
      <c r="FQQ3506" s="45"/>
      <c r="FQR3506" s="45"/>
      <c r="FQS3506" s="45"/>
      <c r="FQT3506" s="45"/>
      <c r="FQU3506" s="45"/>
      <c r="FQV3506" s="45"/>
      <c r="FQW3506" s="45"/>
      <c r="FQX3506" s="45"/>
      <c r="FQY3506" s="45"/>
      <c r="FQZ3506" s="45"/>
      <c r="FRA3506" s="45"/>
      <c r="FRB3506" s="45"/>
      <c r="FRC3506" s="45"/>
      <c r="FRD3506" s="45"/>
      <c r="FRE3506" s="45"/>
      <c r="FRF3506" s="45"/>
      <c r="FRG3506" s="45"/>
      <c r="FRH3506" s="45"/>
      <c r="FRI3506" s="45"/>
      <c r="FRJ3506" s="45"/>
      <c r="FRK3506" s="45"/>
      <c r="FRL3506" s="45"/>
      <c r="FRM3506" s="45"/>
      <c r="FRN3506" s="45"/>
      <c r="FRO3506" s="45"/>
      <c r="FRP3506" s="45"/>
      <c r="FRQ3506" s="45"/>
      <c r="FRR3506" s="45"/>
      <c r="FRS3506" s="45"/>
      <c r="FRT3506" s="45"/>
      <c r="FRU3506" s="45"/>
      <c r="FRV3506" s="45"/>
      <c r="FRW3506" s="45"/>
      <c r="FRX3506" s="45"/>
      <c r="FRY3506" s="45"/>
      <c r="FRZ3506" s="45"/>
      <c r="FSA3506" s="45"/>
      <c r="FSB3506" s="45"/>
      <c r="FSC3506" s="45"/>
      <c r="FSD3506" s="45"/>
      <c r="FSE3506" s="45"/>
      <c r="FSF3506" s="45"/>
      <c r="FSG3506" s="45"/>
      <c r="FSH3506" s="45"/>
      <c r="FSI3506" s="45"/>
      <c r="FSJ3506" s="45"/>
      <c r="FSK3506" s="45"/>
      <c r="FSL3506" s="45"/>
      <c r="FSM3506" s="45"/>
      <c r="FSN3506" s="45"/>
      <c r="FSO3506" s="45"/>
      <c r="FSP3506" s="45"/>
      <c r="FSQ3506" s="45"/>
      <c r="FSR3506" s="45"/>
      <c r="FSS3506" s="45"/>
      <c r="FST3506" s="45"/>
      <c r="FSU3506" s="45"/>
      <c r="FSV3506" s="45"/>
      <c r="FSW3506" s="45"/>
      <c r="FSX3506" s="45"/>
      <c r="FSY3506" s="45"/>
      <c r="FSZ3506" s="45"/>
      <c r="FTA3506" s="45"/>
      <c r="FTB3506" s="45"/>
      <c r="FTC3506" s="45"/>
      <c r="FTD3506" s="45"/>
      <c r="FTE3506" s="45"/>
      <c r="FTF3506" s="45"/>
      <c r="FTG3506" s="45"/>
      <c r="FTH3506" s="45"/>
      <c r="FTI3506" s="45"/>
      <c r="FTJ3506" s="45"/>
      <c r="FTK3506" s="45"/>
      <c r="FTL3506" s="45"/>
      <c r="FTM3506" s="45"/>
      <c r="FTN3506" s="45"/>
      <c r="FTO3506" s="45"/>
      <c r="FTP3506" s="45"/>
      <c r="FTQ3506" s="45"/>
      <c r="FTR3506" s="45"/>
      <c r="FTS3506" s="45"/>
      <c r="FTT3506" s="45"/>
      <c r="FTU3506" s="45"/>
      <c r="FTV3506" s="45"/>
      <c r="FTW3506" s="45"/>
      <c r="FTX3506" s="45"/>
      <c r="FTY3506" s="45"/>
      <c r="FTZ3506" s="45"/>
      <c r="FUA3506" s="45"/>
      <c r="FUB3506" s="45"/>
      <c r="FUC3506" s="45"/>
      <c r="FUD3506" s="45"/>
      <c r="FUE3506" s="45"/>
      <c r="FUF3506" s="45"/>
      <c r="FUG3506" s="45"/>
      <c r="FUH3506" s="45"/>
      <c r="FUI3506" s="45"/>
      <c r="FUJ3506" s="45"/>
      <c r="FUK3506" s="45"/>
      <c r="FUL3506" s="45"/>
      <c r="FUM3506" s="45"/>
      <c r="FUN3506" s="45"/>
      <c r="FUO3506" s="45"/>
      <c r="FUP3506" s="45"/>
      <c r="FUQ3506" s="45"/>
      <c r="FUR3506" s="45"/>
      <c r="FUS3506" s="45"/>
      <c r="FUT3506" s="45"/>
      <c r="FUU3506" s="45"/>
      <c r="FUV3506" s="45"/>
      <c r="FUW3506" s="45"/>
      <c r="FUX3506" s="45"/>
      <c r="FUY3506" s="45"/>
      <c r="FUZ3506" s="45"/>
      <c r="FVA3506" s="45"/>
      <c r="FVB3506" s="45"/>
      <c r="FVC3506" s="45"/>
      <c r="FVD3506" s="45"/>
      <c r="FVE3506" s="45"/>
      <c r="FVF3506" s="45"/>
      <c r="FVG3506" s="45"/>
      <c r="FVH3506" s="45"/>
      <c r="FVI3506" s="45"/>
      <c r="FVJ3506" s="45"/>
      <c r="FVK3506" s="45"/>
      <c r="FVL3506" s="45"/>
      <c r="FVM3506" s="45"/>
      <c r="FVN3506" s="45"/>
      <c r="FVO3506" s="45"/>
      <c r="FVP3506" s="45"/>
      <c r="FVQ3506" s="45"/>
      <c r="FVR3506" s="45"/>
      <c r="FVS3506" s="45"/>
      <c r="FVT3506" s="45"/>
      <c r="FVU3506" s="45"/>
      <c r="FVV3506" s="45"/>
      <c r="FVW3506" s="45"/>
      <c r="FVX3506" s="45"/>
      <c r="FVY3506" s="45"/>
      <c r="FVZ3506" s="45"/>
      <c r="FWA3506" s="45"/>
      <c r="FWB3506" s="45"/>
      <c r="FWC3506" s="45"/>
      <c r="FWD3506" s="45"/>
      <c r="FWE3506" s="45"/>
      <c r="FWF3506" s="45"/>
      <c r="FWG3506" s="45"/>
      <c r="FWH3506" s="45"/>
      <c r="FWI3506" s="45"/>
      <c r="FWJ3506" s="45"/>
      <c r="FWK3506" s="45"/>
      <c r="FWL3506" s="45"/>
      <c r="FWM3506" s="45"/>
      <c r="FWN3506" s="45"/>
      <c r="FWO3506" s="45"/>
      <c r="FWP3506" s="45"/>
      <c r="FWQ3506" s="45"/>
      <c r="FWR3506" s="45"/>
      <c r="FWS3506" s="45"/>
      <c r="FWT3506" s="45"/>
      <c r="FWU3506" s="45"/>
      <c r="FWV3506" s="45"/>
      <c r="FWW3506" s="45"/>
      <c r="FWX3506" s="45"/>
      <c r="FWY3506" s="45"/>
      <c r="FWZ3506" s="45"/>
      <c r="FXA3506" s="45"/>
      <c r="FXB3506" s="45"/>
      <c r="FXC3506" s="45"/>
      <c r="FXD3506" s="45"/>
      <c r="FXE3506" s="45"/>
      <c r="FXF3506" s="45"/>
      <c r="FXG3506" s="45"/>
      <c r="FXH3506" s="45"/>
      <c r="FXI3506" s="45"/>
      <c r="FXJ3506" s="45"/>
      <c r="FXK3506" s="45"/>
      <c r="FXL3506" s="45"/>
      <c r="FXM3506" s="45"/>
      <c r="FXN3506" s="45"/>
      <c r="FXO3506" s="45"/>
      <c r="FXP3506" s="45"/>
      <c r="FXQ3506" s="45"/>
      <c r="FXR3506" s="45"/>
      <c r="FXS3506" s="45"/>
      <c r="FXT3506" s="45"/>
      <c r="FXU3506" s="45"/>
      <c r="FXV3506" s="45"/>
      <c r="FXW3506" s="45"/>
      <c r="FXX3506" s="45"/>
      <c r="FXY3506" s="45"/>
      <c r="FXZ3506" s="45"/>
      <c r="FYA3506" s="45"/>
      <c r="FYB3506" s="45"/>
      <c r="FYC3506" s="45"/>
      <c r="FYD3506" s="45"/>
      <c r="FYE3506" s="45"/>
      <c r="FYF3506" s="45"/>
      <c r="FYG3506" s="45"/>
      <c r="FYH3506" s="45"/>
      <c r="FYI3506" s="45"/>
      <c r="FYJ3506" s="45"/>
      <c r="FYK3506" s="45"/>
      <c r="FYL3506" s="45"/>
      <c r="FYM3506" s="45"/>
      <c r="FYN3506" s="45"/>
      <c r="FYO3506" s="45"/>
      <c r="FYP3506" s="45"/>
      <c r="FYQ3506" s="45"/>
      <c r="FYR3506" s="45"/>
      <c r="FYS3506" s="45"/>
      <c r="FYT3506" s="45"/>
      <c r="FYU3506" s="45"/>
      <c r="FYV3506" s="45"/>
      <c r="FYW3506" s="45"/>
      <c r="FYX3506" s="45"/>
      <c r="FYY3506" s="45"/>
      <c r="FYZ3506" s="45"/>
      <c r="FZA3506" s="45"/>
      <c r="FZB3506" s="45"/>
      <c r="FZC3506" s="45"/>
      <c r="FZD3506" s="45"/>
      <c r="FZE3506" s="45"/>
      <c r="FZF3506" s="45"/>
      <c r="FZG3506" s="45"/>
      <c r="FZH3506" s="45"/>
      <c r="FZI3506" s="45"/>
      <c r="FZJ3506" s="45"/>
      <c r="FZK3506" s="45"/>
      <c r="FZL3506" s="45"/>
      <c r="FZM3506" s="45"/>
      <c r="FZN3506" s="45"/>
      <c r="FZO3506" s="45"/>
      <c r="FZP3506" s="45"/>
      <c r="FZQ3506" s="45"/>
      <c r="FZR3506" s="45"/>
      <c r="FZS3506" s="45"/>
      <c r="FZT3506" s="45"/>
      <c r="FZU3506" s="45"/>
      <c r="FZV3506" s="45"/>
      <c r="FZW3506" s="45"/>
      <c r="FZX3506" s="45"/>
      <c r="FZY3506" s="45"/>
      <c r="FZZ3506" s="45"/>
      <c r="GAA3506" s="45"/>
      <c r="GAB3506" s="45"/>
      <c r="GAC3506" s="45"/>
      <c r="GAD3506" s="45"/>
      <c r="GAE3506" s="45"/>
      <c r="GAF3506" s="45"/>
      <c r="GAG3506" s="45"/>
      <c r="GAH3506" s="45"/>
      <c r="GAI3506" s="45"/>
      <c r="GAJ3506" s="45"/>
      <c r="GAK3506" s="45"/>
      <c r="GAL3506" s="45"/>
      <c r="GAM3506" s="45"/>
      <c r="GAN3506" s="45"/>
      <c r="GAO3506" s="45"/>
      <c r="GAP3506" s="45"/>
      <c r="GAQ3506" s="45"/>
      <c r="GAR3506" s="45"/>
      <c r="GAS3506" s="45"/>
      <c r="GAT3506" s="45"/>
      <c r="GAU3506" s="45"/>
      <c r="GAV3506" s="45"/>
      <c r="GAW3506" s="45"/>
      <c r="GAX3506" s="45"/>
      <c r="GAY3506" s="45"/>
      <c r="GAZ3506" s="45"/>
      <c r="GBA3506" s="45"/>
      <c r="GBB3506" s="45"/>
      <c r="GBC3506" s="45"/>
      <c r="GBD3506" s="45"/>
      <c r="GBE3506" s="45"/>
      <c r="GBF3506" s="45"/>
      <c r="GBG3506" s="45"/>
      <c r="GBH3506" s="45"/>
      <c r="GBI3506" s="45"/>
      <c r="GBJ3506" s="45"/>
      <c r="GBK3506" s="45"/>
      <c r="GBL3506" s="45"/>
      <c r="GBM3506" s="45"/>
      <c r="GBN3506" s="45"/>
      <c r="GBO3506" s="45"/>
      <c r="GBP3506" s="45"/>
      <c r="GBQ3506" s="45"/>
      <c r="GBR3506" s="45"/>
      <c r="GBS3506" s="45"/>
      <c r="GBT3506" s="45"/>
      <c r="GBU3506" s="45"/>
      <c r="GBV3506" s="45"/>
      <c r="GBW3506" s="45"/>
      <c r="GBX3506" s="45"/>
      <c r="GBY3506" s="45"/>
      <c r="GBZ3506" s="45"/>
      <c r="GCA3506" s="45"/>
      <c r="GCB3506" s="45"/>
      <c r="GCC3506" s="45"/>
      <c r="GCD3506" s="45"/>
      <c r="GCE3506" s="45"/>
      <c r="GCF3506" s="45"/>
      <c r="GCG3506" s="45"/>
      <c r="GCH3506" s="45"/>
      <c r="GCI3506" s="45"/>
      <c r="GCJ3506" s="45"/>
      <c r="GCK3506" s="45"/>
      <c r="GCL3506" s="45"/>
      <c r="GCM3506" s="45"/>
      <c r="GCN3506" s="45"/>
      <c r="GCO3506" s="45"/>
      <c r="GCP3506" s="45"/>
      <c r="GCQ3506" s="45"/>
      <c r="GCR3506" s="45"/>
      <c r="GCS3506" s="45"/>
      <c r="GCT3506" s="45"/>
      <c r="GCU3506" s="45"/>
      <c r="GCV3506" s="45"/>
      <c r="GCW3506" s="45"/>
      <c r="GCX3506" s="45"/>
      <c r="GCY3506" s="45"/>
      <c r="GCZ3506" s="45"/>
      <c r="GDA3506" s="45"/>
      <c r="GDB3506" s="45"/>
      <c r="GDC3506" s="45"/>
      <c r="GDD3506" s="45"/>
      <c r="GDE3506" s="45"/>
      <c r="GDF3506" s="45"/>
      <c r="GDG3506" s="45"/>
      <c r="GDH3506" s="45"/>
      <c r="GDI3506" s="45"/>
      <c r="GDJ3506" s="45"/>
      <c r="GDK3506" s="45"/>
      <c r="GDL3506" s="45"/>
      <c r="GDM3506" s="45"/>
      <c r="GDN3506" s="45"/>
      <c r="GDO3506" s="45"/>
      <c r="GDP3506" s="45"/>
      <c r="GDQ3506" s="45"/>
      <c r="GDR3506" s="45"/>
      <c r="GDS3506" s="45"/>
      <c r="GDT3506" s="45"/>
      <c r="GDU3506" s="45"/>
      <c r="GDV3506" s="45"/>
      <c r="GDW3506" s="45"/>
      <c r="GDX3506" s="45"/>
      <c r="GDY3506" s="45"/>
      <c r="GDZ3506" s="45"/>
      <c r="GEA3506" s="45"/>
      <c r="GEB3506" s="45"/>
      <c r="GEC3506" s="45"/>
      <c r="GED3506" s="45"/>
      <c r="GEE3506" s="45"/>
      <c r="GEF3506" s="45"/>
      <c r="GEG3506" s="45"/>
      <c r="GEH3506" s="45"/>
      <c r="GEI3506" s="45"/>
      <c r="GEJ3506" s="45"/>
      <c r="GEK3506" s="45"/>
      <c r="GEL3506" s="45"/>
      <c r="GEM3506" s="45"/>
      <c r="GEN3506" s="45"/>
      <c r="GEO3506" s="45"/>
      <c r="GEP3506" s="45"/>
      <c r="GEQ3506" s="45"/>
      <c r="GER3506" s="45"/>
      <c r="GES3506" s="45"/>
      <c r="GET3506" s="45"/>
      <c r="GEU3506" s="45"/>
      <c r="GEV3506" s="45"/>
      <c r="GEW3506" s="45"/>
      <c r="GEX3506" s="45"/>
      <c r="GEY3506" s="45"/>
      <c r="GEZ3506" s="45"/>
      <c r="GFA3506" s="45"/>
      <c r="GFB3506" s="45"/>
      <c r="GFC3506" s="45"/>
      <c r="GFD3506" s="45"/>
      <c r="GFE3506" s="45"/>
      <c r="GFF3506" s="45"/>
      <c r="GFG3506" s="45"/>
      <c r="GFH3506" s="45"/>
      <c r="GFI3506" s="45"/>
      <c r="GFJ3506" s="45"/>
      <c r="GFK3506" s="45"/>
      <c r="GFL3506" s="45"/>
      <c r="GFM3506" s="45"/>
      <c r="GFN3506" s="45"/>
      <c r="GFO3506" s="45"/>
      <c r="GFP3506" s="45"/>
      <c r="GFQ3506" s="45"/>
      <c r="GFR3506" s="45"/>
      <c r="GFS3506" s="45"/>
      <c r="GFT3506" s="45"/>
      <c r="GFU3506" s="45"/>
      <c r="GFV3506" s="45"/>
      <c r="GFW3506" s="45"/>
      <c r="GFX3506" s="45"/>
      <c r="GFY3506" s="45"/>
      <c r="GFZ3506" s="45"/>
      <c r="GGA3506" s="45"/>
      <c r="GGB3506" s="45"/>
      <c r="GGC3506" s="45"/>
      <c r="GGD3506" s="45"/>
      <c r="GGE3506" s="45"/>
      <c r="GGF3506" s="45"/>
      <c r="GGG3506" s="45"/>
      <c r="GGH3506" s="45"/>
      <c r="GGI3506" s="45"/>
      <c r="GGJ3506" s="45"/>
      <c r="GGK3506" s="45"/>
      <c r="GGL3506" s="45"/>
      <c r="GGM3506" s="45"/>
      <c r="GGN3506" s="45"/>
      <c r="GGO3506" s="45"/>
      <c r="GGP3506" s="45"/>
      <c r="GGQ3506" s="45"/>
      <c r="GGR3506" s="45"/>
      <c r="GGS3506" s="45"/>
      <c r="GGT3506" s="45"/>
      <c r="GGU3506" s="45"/>
      <c r="GGV3506" s="45"/>
      <c r="GGW3506" s="45"/>
      <c r="GGX3506" s="45"/>
      <c r="GGY3506" s="45"/>
      <c r="GGZ3506" s="45"/>
      <c r="GHA3506" s="45"/>
      <c r="GHB3506" s="45"/>
      <c r="GHC3506" s="45"/>
      <c r="GHD3506" s="45"/>
      <c r="GHE3506" s="45"/>
      <c r="GHF3506" s="45"/>
      <c r="GHG3506" s="45"/>
      <c r="GHH3506" s="45"/>
      <c r="GHI3506" s="45"/>
      <c r="GHJ3506" s="45"/>
      <c r="GHK3506" s="45"/>
      <c r="GHL3506" s="45"/>
      <c r="GHM3506" s="45"/>
      <c r="GHN3506" s="45"/>
      <c r="GHO3506" s="45"/>
      <c r="GHP3506" s="45"/>
      <c r="GHQ3506" s="45"/>
      <c r="GHR3506" s="45"/>
      <c r="GHS3506" s="45"/>
      <c r="GHT3506" s="45"/>
      <c r="GHU3506" s="45"/>
      <c r="GHV3506" s="45"/>
      <c r="GHW3506" s="45"/>
      <c r="GHX3506" s="45"/>
      <c r="GHY3506" s="45"/>
      <c r="GHZ3506" s="45"/>
      <c r="GIA3506" s="45"/>
      <c r="GIB3506" s="45"/>
      <c r="GIC3506" s="45"/>
      <c r="GID3506" s="45"/>
      <c r="GIE3506" s="45"/>
      <c r="GIF3506" s="45"/>
      <c r="GIG3506" s="45"/>
      <c r="GIH3506" s="45"/>
      <c r="GII3506" s="45"/>
      <c r="GIJ3506" s="45"/>
      <c r="GIK3506" s="45"/>
      <c r="GIL3506" s="45"/>
      <c r="GIM3506" s="45"/>
      <c r="GIN3506" s="45"/>
      <c r="GIO3506" s="45"/>
      <c r="GIP3506" s="45"/>
      <c r="GIQ3506" s="45"/>
      <c r="GIR3506" s="45"/>
      <c r="GIS3506" s="45"/>
      <c r="GIT3506" s="45"/>
      <c r="GIU3506" s="45"/>
      <c r="GIV3506" s="45"/>
      <c r="GIW3506" s="45"/>
      <c r="GIX3506" s="45"/>
      <c r="GIY3506" s="45"/>
      <c r="GIZ3506" s="45"/>
      <c r="GJA3506" s="45"/>
      <c r="GJB3506" s="45"/>
      <c r="GJC3506" s="45"/>
      <c r="GJD3506" s="45"/>
      <c r="GJE3506" s="45"/>
      <c r="GJF3506" s="45"/>
      <c r="GJG3506" s="45"/>
      <c r="GJH3506" s="45"/>
      <c r="GJI3506" s="45"/>
      <c r="GJJ3506" s="45"/>
      <c r="GJK3506" s="45"/>
      <c r="GJL3506" s="45"/>
      <c r="GJM3506" s="45"/>
      <c r="GJN3506" s="45"/>
      <c r="GJO3506" s="45"/>
      <c r="GJP3506" s="45"/>
      <c r="GJQ3506" s="45"/>
      <c r="GJR3506" s="45"/>
      <c r="GJS3506" s="45"/>
      <c r="GJT3506" s="45"/>
      <c r="GJU3506" s="45"/>
      <c r="GJV3506" s="45"/>
      <c r="GJW3506" s="45"/>
      <c r="GJX3506" s="45"/>
      <c r="GJY3506" s="45"/>
      <c r="GJZ3506" s="45"/>
      <c r="GKA3506" s="45"/>
      <c r="GKB3506" s="45"/>
      <c r="GKC3506" s="45"/>
      <c r="GKD3506" s="45"/>
      <c r="GKE3506" s="45"/>
      <c r="GKF3506" s="45"/>
      <c r="GKG3506" s="45"/>
      <c r="GKH3506" s="45"/>
      <c r="GKI3506" s="45"/>
      <c r="GKJ3506" s="45"/>
      <c r="GKK3506" s="45"/>
      <c r="GKL3506" s="45"/>
      <c r="GKM3506" s="45"/>
      <c r="GKN3506" s="45"/>
      <c r="GKO3506" s="45"/>
      <c r="GKP3506" s="45"/>
      <c r="GKQ3506" s="45"/>
      <c r="GKR3506" s="45"/>
      <c r="GKS3506" s="45"/>
      <c r="GKT3506" s="45"/>
      <c r="GKU3506" s="45"/>
      <c r="GKV3506" s="45"/>
      <c r="GKW3506" s="45"/>
      <c r="GKX3506" s="45"/>
      <c r="GKY3506" s="45"/>
      <c r="GKZ3506" s="45"/>
      <c r="GLA3506" s="45"/>
      <c r="GLB3506" s="45"/>
      <c r="GLC3506" s="45"/>
      <c r="GLD3506" s="45"/>
      <c r="GLE3506" s="45"/>
      <c r="GLF3506" s="45"/>
      <c r="GLG3506" s="45"/>
      <c r="GLH3506" s="45"/>
      <c r="GLI3506" s="45"/>
      <c r="GLJ3506" s="45"/>
      <c r="GLK3506" s="45"/>
      <c r="GLL3506" s="45"/>
      <c r="GLM3506" s="45"/>
      <c r="GLN3506" s="45"/>
      <c r="GLO3506" s="45"/>
      <c r="GLP3506" s="45"/>
      <c r="GLQ3506" s="45"/>
      <c r="GLR3506" s="45"/>
      <c r="GLS3506" s="45"/>
      <c r="GLT3506" s="45"/>
      <c r="GLU3506" s="45"/>
      <c r="GLV3506" s="45"/>
      <c r="GLW3506" s="45"/>
      <c r="GLX3506" s="45"/>
      <c r="GLY3506" s="45"/>
      <c r="GLZ3506" s="45"/>
      <c r="GMA3506" s="45"/>
      <c r="GMB3506" s="45"/>
      <c r="GMC3506" s="45"/>
      <c r="GMD3506" s="45"/>
      <c r="GME3506" s="45"/>
      <c r="GMF3506" s="45"/>
      <c r="GMG3506" s="45"/>
      <c r="GMH3506" s="45"/>
      <c r="GMI3506" s="45"/>
      <c r="GMJ3506" s="45"/>
      <c r="GMK3506" s="45"/>
      <c r="GML3506" s="45"/>
      <c r="GMM3506" s="45"/>
      <c r="GMN3506" s="45"/>
      <c r="GMO3506" s="45"/>
      <c r="GMP3506" s="45"/>
      <c r="GMQ3506" s="45"/>
      <c r="GMR3506" s="45"/>
      <c r="GMS3506" s="45"/>
      <c r="GMT3506" s="45"/>
      <c r="GMU3506" s="45"/>
      <c r="GMV3506" s="45"/>
      <c r="GMW3506" s="45"/>
      <c r="GMX3506" s="45"/>
      <c r="GMY3506" s="45"/>
      <c r="GMZ3506" s="45"/>
      <c r="GNA3506" s="45"/>
      <c r="GNB3506" s="45"/>
      <c r="GNC3506" s="45"/>
      <c r="GND3506" s="45"/>
      <c r="GNE3506" s="45"/>
      <c r="GNF3506" s="45"/>
      <c r="GNG3506" s="45"/>
      <c r="GNH3506" s="45"/>
      <c r="GNI3506" s="45"/>
      <c r="GNJ3506" s="45"/>
      <c r="GNK3506" s="45"/>
      <c r="GNL3506" s="45"/>
      <c r="GNM3506" s="45"/>
      <c r="GNN3506" s="45"/>
      <c r="GNO3506" s="45"/>
      <c r="GNP3506" s="45"/>
      <c r="GNQ3506" s="45"/>
      <c r="GNR3506" s="45"/>
      <c r="GNS3506" s="45"/>
      <c r="GNT3506" s="45"/>
      <c r="GNU3506" s="45"/>
      <c r="GNV3506" s="45"/>
      <c r="GNW3506" s="45"/>
      <c r="GNX3506" s="45"/>
      <c r="GNY3506" s="45"/>
      <c r="GNZ3506" s="45"/>
      <c r="GOA3506" s="45"/>
      <c r="GOB3506" s="45"/>
      <c r="GOC3506" s="45"/>
      <c r="GOD3506" s="45"/>
      <c r="GOE3506" s="45"/>
      <c r="GOF3506" s="45"/>
      <c r="GOG3506" s="45"/>
      <c r="GOH3506" s="45"/>
      <c r="GOI3506" s="45"/>
      <c r="GOJ3506" s="45"/>
      <c r="GOK3506" s="45"/>
      <c r="GOL3506" s="45"/>
      <c r="GOM3506" s="45"/>
      <c r="GON3506" s="45"/>
      <c r="GOO3506" s="45"/>
      <c r="GOP3506" s="45"/>
      <c r="GOQ3506" s="45"/>
      <c r="GOR3506" s="45"/>
      <c r="GOS3506" s="45"/>
      <c r="GOT3506" s="45"/>
      <c r="GOU3506" s="45"/>
      <c r="GOV3506" s="45"/>
      <c r="GOW3506" s="45"/>
      <c r="GOX3506" s="45"/>
      <c r="GOY3506" s="45"/>
      <c r="GOZ3506" s="45"/>
      <c r="GPA3506" s="45"/>
      <c r="GPB3506" s="45"/>
      <c r="GPC3506" s="45"/>
      <c r="GPD3506" s="45"/>
      <c r="GPE3506" s="45"/>
      <c r="GPF3506" s="45"/>
      <c r="GPG3506" s="45"/>
      <c r="GPH3506" s="45"/>
      <c r="GPI3506" s="45"/>
      <c r="GPJ3506" s="45"/>
      <c r="GPK3506" s="45"/>
      <c r="GPL3506" s="45"/>
      <c r="GPM3506" s="45"/>
      <c r="GPN3506" s="45"/>
      <c r="GPO3506" s="45"/>
      <c r="GPP3506" s="45"/>
      <c r="GPQ3506" s="45"/>
      <c r="GPR3506" s="45"/>
      <c r="GPS3506" s="45"/>
      <c r="GPT3506" s="45"/>
      <c r="GPU3506" s="45"/>
      <c r="GPV3506" s="45"/>
      <c r="GPW3506" s="45"/>
      <c r="GPX3506" s="45"/>
      <c r="GPY3506" s="45"/>
      <c r="GPZ3506" s="45"/>
      <c r="GQA3506" s="45"/>
      <c r="GQB3506" s="45"/>
      <c r="GQC3506" s="45"/>
      <c r="GQD3506" s="45"/>
      <c r="GQE3506" s="45"/>
      <c r="GQF3506" s="45"/>
      <c r="GQG3506" s="45"/>
      <c r="GQH3506" s="45"/>
      <c r="GQI3506" s="45"/>
      <c r="GQJ3506" s="45"/>
      <c r="GQK3506" s="45"/>
      <c r="GQL3506" s="45"/>
      <c r="GQM3506" s="45"/>
      <c r="GQN3506" s="45"/>
      <c r="GQO3506" s="45"/>
      <c r="GQP3506" s="45"/>
      <c r="GQQ3506" s="45"/>
      <c r="GQR3506" s="45"/>
      <c r="GQS3506" s="45"/>
      <c r="GQT3506" s="45"/>
      <c r="GQU3506" s="45"/>
      <c r="GQV3506" s="45"/>
      <c r="GQW3506" s="45"/>
      <c r="GQX3506" s="45"/>
      <c r="GQY3506" s="45"/>
      <c r="GQZ3506" s="45"/>
      <c r="GRA3506" s="45"/>
      <c r="GRB3506" s="45"/>
      <c r="GRC3506" s="45"/>
      <c r="GRD3506" s="45"/>
      <c r="GRE3506" s="45"/>
      <c r="GRF3506" s="45"/>
      <c r="GRG3506" s="45"/>
      <c r="GRH3506" s="45"/>
      <c r="GRI3506" s="45"/>
      <c r="GRJ3506" s="45"/>
      <c r="GRK3506" s="45"/>
      <c r="GRL3506" s="45"/>
      <c r="GRM3506" s="45"/>
      <c r="GRN3506" s="45"/>
      <c r="GRO3506" s="45"/>
      <c r="GRP3506" s="45"/>
      <c r="GRQ3506" s="45"/>
      <c r="GRR3506" s="45"/>
      <c r="GRS3506" s="45"/>
      <c r="GRT3506" s="45"/>
      <c r="GRU3506" s="45"/>
      <c r="GRV3506" s="45"/>
      <c r="GRW3506" s="45"/>
      <c r="GRX3506" s="45"/>
      <c r="GRY3506" s="45"/>
      <c r="GRZ3506" s="45"/>
      <c r="GSA3506" s="45"/>
      <c r="GSB3506" s="45"/>
      <c r="GSC3506" s="45"/>
      <c r="GSD3506" s="45"/>
      <c r="GSE3506" s="45"/>
      <c r="GSF3506" s="45"/>
      <c r="GSG3506" s="45"/>
      <c r="GSH3506" s="45"/>
      <c r="GSI3506" s="45"/>
      <c r="GSJ3506" s="45"/>
      <c r="GSK3506" s="45"/>
      <c r="GSL3506" s="45"/>
      <c r="GSM3506" s="45"/>
      <c r="GSN3506" s="45"/>
      <c r="GSO3506" s="45"/>
      <c r="GSP3506" s="45"/>
      <c r="GSQ3506" s="45"/>
      <c r="GSR3506" s="45"/>
      <c r="GSS3506" s="45"/>
      <c r="GST3506" s="45"/>
      <c r="GSU3506" s="45"/>
      <c r="GSV3506" s="45"/>
      <c r="GSW3506" s="45"/>
      <c r="GSX3506" s="45"/>
      <c r="GSY3506" s="45"/>
      <c r="GSZ3506" s="45"/>
      <c r="GTA3506" s="45"/>
      <c r="GTB3506" s="45"/>
      <c r="GTC3506" s="45"/>
      <c r="GTD3506" s="45"/>
      <c r="GTE3506" s="45"/>
      <c r="GTF3506" s="45"/>
      <c r="GTG3506" s="45"/>
      <c r="GTH3506" s="45"/>
      <c r="GTI3506" s="45"/>
      <c r="GTJ3506" s="45"/>
      <c r="GTK3506" s="45"/>
      <c r="GTL3506" s="45"/>
      <c r="GTM3506" s="45"/>
      <c r="GTN3506" s="45"/>
      <c r="GTO3506" s="45"/>
      <c r="GTP3506" s="45"/>
      <c r="GTQ3506" s="45"/>
      <c r="GTR3506" s="45"/>
      <c r="GTS3506" s="45"/>
      <c r="GTT3506" s="45"/>
      <c r="GTU3506" s="45"/>
      <c r="GTV3506" s="45"/>
      <c r="GTW3506" s="45"/>
      <c r="GTX3506" s="45"/>
      <c r="GTY3506" s="45"/>
      <c r="GTZ3506" s="45"/>
      <c r="GUA3506" s="45"/>
      <c r="GUB3506" s="45"/>
      <c r="GUC3506" s="45"/>
      <c r="GUD3506" s="45"/>
      <c r="GUE3506" s="45"/>
      <c r="GUF3506" s="45"/>
      <c r="GUG3506" s="45"/>
      <c r="GUH3506" s="45"/>
      <c r="GUI3506" s="45"/>
      <c r="GUJ3506" s="45"/>
      <c r="GUK3506" s="45"/>
      <c r="GUL3506" s="45"/>
      <c r="GUM3506" s="45"/>
      <c r="GUN3506" s="45"/>
      <c r="GUO3506" s="45"/>
      <c r="GUP3506" s="45"/>
      <c r="GUQ3506" s="45"/>
      <c r="GUR3506" s="45"/>
      <c r="GUS3506" s="45"/>
      <c r="GUT3506" s="45"/>
      <c r="GUU3506" s="45"/>
      <c r="GUV3506" s="45"/>
      <c r="GUW3506" s="45"/>
      <c r="GUX3506" s="45"/>
      <c r="GUY3506" s="45"/>
      <c r="GUZ3506" s="45"/>
      <c r="GVA3506" s="45"/>
      <c r="GVB3506" s="45"/>
      <c r="GVC3506" s="45"/>
      <c r="GVD3506" s="45"/>
      <c r="GVE3506" s="45"/>
      <c r="GVF3506" s="45"/>
      <c r="GVG3506" s="45"/>
      <c r="GVH3506" s="45"/>
      <c r="GVI3506" s="45"/>
      <c r="GVJ3506" s="45"/>
      <c r="GVK3506" s="45"/>
      <c r="GVL3506" s="45"/>
      <c r="GVM3506" s="45"/>
      <c r="GVN3506" s="45"/>
      <c r="GVO3506" s="45"/>
      <c r="GVP3506" s="45"/>
      <c r="GVQ3506" s="45"/>
      <c r="GVR3506" s="45"/>
      <c r="GVS3506" s="45"/>
      <c r="GVT3506" s="45"/>
      <c r="GVU3506" s="45"/>
      <c r="GVV3506" s="45"/>
      <c r="GVW3506" s="45"/>
      <c r="GVX3506" s="45"/>
      <c r="GVY3506" s="45"/>
      <c r="GVZ3506" s="45"/>
      <c r="GWA3506" s="45"/>
      <c r="GWB3506" s="45"/>
      <c r="GWC3506" s="45"/>
      <c r="GWD3506" s="45"/>
      <c r="GWE3506" s="45"/>
      <c r="GWF3506" s="45"/>
      <c r="GWG3506" s="45"/>
      <c r="GWH3506" s="45"/>
      <c r="GWI3506" s="45"/>
      <c r="GWJ3506" s="45"/>
      <c r="GWK3506" s="45"/>
      <c r="GWL3506" s="45"/>
      <c r="GWM3506" s="45"/>
      <c r="GWN3506" s="45"/>
      <c r="GWO3506" s="45"/>
      <c r="GWP3506" s="45"/>
      <c r="GWQ3506" s="45"/>
      <c r="GWR3506" s="45"/>
      <c r="GWS3506" s="45"/>
      <c r="GWT3506" s="45"/>
      <c r="GWU3506" s="45"/>
      <c r="GWV3506" s="45"/>
      <c r="GWW3506" s="45"/>
      <c r="GWX3506" s="45"/>
      <c r="GWY3506" s="45"/>
      <c r="GWZ3506" s="45"/>
      <c r="GXA3506" s="45"/>
      <c r="GXB3506" s="45"/>
      <c r="GXC3506" s="45"/>
      <c r="GXD3506" s="45"/>
      <c r="GXE3506" s="45"/>
      <c r="GXF3506" s="45"/>
      <c r="GXG3506" s="45"/>
      <c r="GXH3506" s="45"/>
      <c r="GXI3506" s="45"/>
      <c r="GXJ3506" s="45"/>
      <c r="GXK3506" s="45"/>
      <c r="GXL3506" s="45"/>
      <c r="GXM3506" s="45"/>
      <c r="GXN3506" s="45"/>
      <c r="GXO3506" s="45"/>
      <c r="GXP3506" s="45"/>
      <c r="GXQ3506" s="45"/>
      <c r="GXR3506" s="45"/>
      <c r="GXS3506" s="45"/>
      <c r="GXT3506" s="45"/>
      <c r="GXU3506" s="45"/>
      <c r="GXV3506" s="45"/>
      <c r="GXW3506" s="45"/>
      <c r="GXX3506" s="45"/>
      <c r="GXY3506" s="45"/>
      <c r="GXZ3506" s="45"/>
      <c r="GYA3506" s="45"/>
      <c r="GYB3506" s="45"/>
      <c r="GYC3506" s="45"/>
      <c r="GYD3506" s="45"/>
      <c r="GYE3506" s="45"/>
      <c r="GYF3506" s="45"/>
      <c r="GYG3506" s="45"/>
      <c r="GYH3506" s="45"/>
      <c r="GYI3506" s="45"/>
      <c r="GYJ3506" s="45"/>
      <c r="GYK3506" s="45"/>
      <c r="GYL3506" s="45"/>
      <c r="GYM3506" s="45"/>
      <c r="GYN3506" s="45"/>
      <c r="GYO3506" s="45"/>
      <c r="GYP3506" s="45"/>
      <c r="GYQ3506" s="45"/>
      <c r="GYR3506" s="45"/>
      <c r="GYS3506" s="45"/>
      <c r="GYT3506" s="45"/>
      <c r="GYU3506" s="45"/>
      <c r="GYV3506" s="45"/>
      <c r="GYW3506" s="45"/>
      <c r="GYX3506" s="45"/>
      <c r="GYY3506" s="45"/>
      <c r="GYZ3506" s="45"/>
      <c r="GZA3506" s="45"/>
      <c r="GZB3506" s="45"/>
      <c r="GZC3506" s="45"/>
      <c r="GZD3506" s="45"/>
      <c r="GZE3506" s="45"/>
      <c r="GZF3506" s="45"/>
      <c r="GZG3506" s="45"/>
      <c r="GZH3506" s="45"/>
      <c r="GZI3506" s="45"/>
      <c r="GZJ3506" s="45"/>
      <c r="GZK3506" s="45"/>
      <c r="GZL3506" s="45"/>
      <c r="GZM3506" s="45"/>
      <c r="GZN3506" s="45"/>
      <c r="GZO3506" s="45"/>
      <c r="GZP3506" s="45"/>
      <c r="GZQ3506" s="45"/>
      <c r="GZR3506" s="45"/>
      <c r="GZS3506" s="45"/>
      <c r="GZT3506" s="45"/>
      <c r="GZU3506" s="45"/>
      <c r="GZV3506" s="45"/>
      <c r="GZW3506" s="45"/>
      <c r="GZX3506" s="45"/>
      <c r="GZY3506" s="45"/>
      <c r="GZZ3506" s="45"/>
      <c r="HAA3506" s="45"/>
      <c r="HAB3506" s="45"/>
      <c r="HAC3506" s="45"/>
      <c r="HAD3506" s="45"/>
      <c r="HAE3506" s="45"/>
      <c r="HAF3506" s="45"/>
      <c r="HAG3506" s="45"/>
      <c r="HAH3506" s="45"/>
      <c r="HAI3506" s="45"/>
      <c r="HAJ3506" s="45"/>
      <c r="HAK3506" s="45"/>
      <c r="HAL3506" s="45"/>
      <c r="HAM3506" s="45"/>
      <c r="HAN3506" s="45"/>
      <c r="HAO3506" s="45"/>
      <c r="HAP3506" s="45"/>
      <c r="HAQ3506" s="45"/>
      <c r="HAR3506" s="45"/>
      <c r="HAS3506" s="45"/>
      <c r="HAT3506" s="45"/>
      <c r="HAU3506" s="45"/>
      <c r="HAV3506" s="45"/>
      <c r="HAW3506" s="45"/>
      <c r="HAX3506" s="45"/>
      <c r="HAY3506" s="45"/>
      <c r="HAZ3506" s="45"/>
      <c r="HBA3506" s="45"/>
      <c r="HBB3506" s="45"/>
      <c r="HBC3506" s="45"/>
      <c r="HBD3506" s="45"/>
      <c r="HBE3506" s="45"/>
      <c r="HBF3506" s="45"/>
      <c r="HBG3506" s="45"/>
      <c r="HBH3506" s="45"/>
      <c r="HBI3506" s="45"/>
      <c r="HBJ3506" s="45"/>
      <c r="HBK3506" s="45"/>
      <c r="HBL3506" s="45"/>
      <c r="HBM3506" s="45"/>
      <c r="HBN3506" s="45"/>
      <c r="HBO3506" s="45"/>
      <c r="HBP3506" s="45"/>
      <c r="HBQ3506" s="45"/>
      <c r="HBR3506" s="45"/>
      <c r="HBS3506" s="45"/>
      <c r="HBT3506" s="45"/>
      <c r="HBU3506" s="45"/>
      <c r="HBV3506" s="45"/>
      <c r="HBW3506" s="45"/>
      <c r="HBX3506" s="45"/>
      <c r="HBY3506" s="45"/>
      <c r="HBZ3506" s="45"/>
      <c r="HCA3506" s="45"/>
      <c r="HCB3506" s="45"/>
      <c r="HCC3506" s="45"/>
      <c r="HCD3506" s="45"/>
      <c r="HCE3506" s="45"/>
      <c r="HCF3506" s="45"/>
      <c r="HCG3506" s="45"/>
      <c r="HCH3506" s="45"/>
      <c r="HCI3506" s="45"/>
      <c r="HCJ3506" s="45"/>
      <c r="HCK3506" s="45"/>
      <c r="HCL3506" s="45"/>
      <c r="HCM3506" s="45"/>
      <c r="HCN3506" s="45"/>
      <c r="HCO3506" s="45"/>
      <c r="HCP3506" s="45"/>
      <c r="HCQ3506" s="45"/>
      <c r="HCR3506" s="45"/>
      <c r="HCS3506" s="45"/>
      <c r="HCT3506" s="45"/>
      <c r="HCU3506" s="45"/>
      <c r="HCV3506" s="45"/>
      <c r="HCW3506" s="45"/>
      <c r="HCX3506" s="45"/>
      <c r="HCY3506" s="45"/>
      <c r="HCZ3506" s="45"/>
      <c r="HDA3506" s="45"/>
      <c r="HDB3506" s="45"/>
      <c r="HDC3506" s="45"/>
      <c r="HDD3506" s="45"/>
      <c r="HDE3506" s="45"/>
      <c r="HDF3506" s="45"/>
      <c r="HDG3506" s="45"/>
      <c r="HDH3506" s="45"/>
      <c r="HDI3506" s="45"/>
      <c r="HDJ3506" s="45"/>
      <c r="HDK3506" s="45"/>
      <c r="HDL3506" s="45"/>
      <c r="HDM3506" s="45"/>
      <c r="HDN3506" s="45"/>
      <c r="HDO3506" s="45"/>
      <c r="HDP3506" s="45"/>
      <c r="HDQ3506" s="45"/>
      <c r="HDR3506" s="45"/>
      <c r="HDS3506" s="45"/>
      <c r="HDT3506" s="45"/>
      <c r="HDU3506" s="45"/>
      <c r="HDV3506" s="45"/>
      <c r="HDW3506" s="45"/>
      <c r="HDX3506" s="45"/>
      <c r="HDY3506" s="45"/>
      <c r="HDZ3506" s="45"/>
      <c r="HEA3506" s="45"/>
      <c r="HEB3506" s="45"/>
      <c r="HEC3506" s="45"/>
      <c r="HED3506" s="45"/>
      <c r="HEE3506" s="45"/>
      <c r="HEF3506" s="45"/>
      <c r="HEG3506" s="45"/>
      <c r="HEH3506" s="45"/>
      <c r="HEI3506" s="45"/>
      <c r="HEJ3506" s="45"/>
      <c r="HEK3506" s="45"/>
      <c r="HEL3506" s="45"/>
      <c r="HEM3506" s="45"/>
      <c r="HEN3506" s="45"/>
      <c r="HEO3506" s="45"/>
      <c r="HEP3506" s="45"/>
      <c r="HEQ3506" s="45"/>
      <c r="HER3506" s="45"/>
      <c r="HES3506" s="45"/>
      <c r="HET3506" s="45"/>
      <c r="HEU3506" s="45"/>
      <c r="HEV3506" s="45"/>
      <c r="HEW3506" s="45"/>
      <c r="HEX3506" s="45"/>
      <c r="HEY3506" s="45"/>
      <c r="HEZ3506" s="45"/>
      <c r="HFA3506" s="45"/>
      <c r="HFB3506" s="45"/>
      <c r="HFC3506" s="45"/>
      <c r="HFD3506" s="45"/>
      <c r="HFE3506" s="45"/>
      <c r="HFF3506" s="45"/>
      <c r="HFG3506" s="45"/>
      <c r="HFH3506" s="45"/>
      <c r="HFI3506" s="45"/>
      <c r="HFJ3506" s="45"/>
      <c r="HFK3506" s="45"/>
      <c r="HFL3506" s="45"/>
      <c r="HFM3506" s="45"/>
      <c r="HFN3506" s="45"/>
      <c r="HFO3506" s="45"/>
      <c r="HFP3506" s="45"/>
      <c r="HFQ3506" s="45"/>
      <c r="HFR3506" s="45"/>
      <c r="HFS3506" s="45"/>
      <c r="HFT3506" s="45"/>
      <c r="HFU3506" s="45"/>
      <c r="HFV3506" s="45"/>
      <c r="HFW3506" s="45"/>
      <c r="HFX3506" s="45"/>
      <c r="HFY3506" s="45"/>
      <c r="HFZ3506" s="45"/>
      <c r="HGA3506" s="45"/>
      <c r="HGB3506" s="45"/>
      <c r="HGC3506" s="45"/>
      <c r="HGD3506" s="45"/>
      <c r="HGE3506" s="45"/>
      <c r="HGF3506" s="45"/>
      <c r="HGG3506" s="45"/>
      <c r="HGH3506" s="45"/>
      <c r="HGI3506" s="45"/>
      <c r="HGJ3506" s="45"/>
      <c r="HGK3506" s="45"/>
      <c r="HGL3506" s="45"/>
      <c r="HGM3506" s="45"/>
      <c r="HGN3506" s="45"/>
      <c r="HGO3506" s="45"/>
      <c r="HGP3506" s="45"/>
      <c r="HGQ3506" s="45"/>
      <c r="HGR3506" s="45"/>
      <c r="HGS3506" s="45"/>
      <c r="HGT3506" s="45"/>
      <c r="HGU3506" s="45"/>
      <c r="HGV3506" s="45"/>
      <c r="HGW3506" s="45"/>
      <c r="HGX3506" s="45"/>
      <c r="HGY3506" s="45"/>
      <c r="HGZ3506" s="45"/>
      <c r="HHA3506" s="45"/>
      <c r="HHB3506" s="45"/>
      <c r="HHC3506" s="45"/>
      <c r="HHD3506" s="45"/>
      <c r="HHE3506" s="45"/>
      <c r="HHF3506" s="45"/>
      <c r="HHG3506" s="45"/>
      <c r="HHH3506" s="45"/>
      <c r="HHI3506" s="45"/>
      <c r="HHJ3506" s="45"/>
      <c r="HHK3506" s="45"/>
      <c r="HHL3506" s="45"/>
      <c r="HHM3506" s="45"/>
      <c r="HHN3506" s="45"/>
      <c r="HHO3506" s="45"/>
      <c r="HHP3506" s="45"/>
      <c r="HHQ3506" s="45"/>
      <c r="HHR3506" s="45"/>
      <c r="HHS3506" s="45"/>
      <c r="HHT3506" s="45"/>
      <c r="HHU3506" s="45"/>
      <c r="HHV3506" s="45"/>
      <c r="HHW3506" s="45"/>
      <c r="HHX3506" s="45"/>
      <c r="HHY3506" s="45"/>
      <c r="HHZ3506" s="45"/>
      <c r="HIA3506" s="45"/>
      <c r="HIB3506" s="45"/>
      <c r="HIC3506" s="45"/>
      <c r="HID3506" s="45"/>
      <c r="HIE3506" s="45"/>
      <c r="HIF3506" s="45"/>
      <c r="HIG3506" s="45"/>
      <c r="HIH3506" s="45"/>
      <c r="HII3506" s="45"/>
      <c r="HIJ3506" s="45"/>
      <c r="HIK3506" s="45"/>
      <c r="HIL3506" s="45"/>
      <c r="HIM3506" s="45"/>
      <c r="HIN3506" s="45"/>
      <c r="HIO3506" s="45"/>
      <c r="HIP3506" s="45"/>
      <c r="HIQ3506" s="45"/>
      <c r="HIR3506" s="45"/>
      <c r="HIS3506" s="45"/>
      <c r="HIT3506" s="45"/>
      <c r="HIU3506" s="45"/>
      <c r="HIV3506" s="45"/>
      <c r="HIW3506" s="45"/>
      <c r="HIX3506" s="45"/>
      <c r="HIY3506" s="45"/>
      <c r="HIZ3506" s="45"/>
      <c r="HJA3506" s="45"/>
      <c r="HJB3506" s="45"/>
      <c r="HJC3506" s="45"/>
      <c r="HJD3506" s="45"/>
      <c r="HJE3506" s="45"/>
      <c r="HJF3506" s="45"/>
      <c r="HJG3506" s="45"/>
      <c r="HJH3506" s="45"/>
      <c r="HJI3506" s="45"/>
      <c r="HJJ3506" s="45"/>
      <c r="HJK3506" s="45"/>
      <c r="HJL3506" s="45"/>
      <c r="HJM3506" s="45"/>
      <c r="HJN3506" s="45"/>
      <c r="HJO3506" s="45"/>
      <c r="HJP3506" s="45"/>
      <c r="HJQ3506" s="45"/>
      <c r="HJR3506" s="45"/>
      <c r="HJS3506" s="45"/>
      <c r="HJT3506" s="45"/>
      <c r="HJU3506" s="45"/>
      <c r="HJV3506" s="45"/>
      <c r="HJW3506" s="45"/>
      <c r="HJX3506" s="45"/>
      <c r="HJY3506" s="45"/>
      <c r="HJZ3506" s="45"/>
      <c r="HKA3506" s="45"/>
      <c r="HKB3506" s="45"/>
      <c r="HKC3506" s="45"/>
      <c r="HKD3506" s="45"/>
      <c r="HKE3506" s="45"/>
      <c r="HKF3506" s="45"/>
      <c r="HKG3506" s="45"/>
      <c r="HKH3506" s="45"/>
      <c r="HKI3506" s="45"/>
      <c r="HKJ3506" s="45"/>
      <c r="HKK3506" s="45"/>
      <c r="HKL3506" s="45"/>
      <c r="HKM3506" s="45"/>
      <c r="HKN3506" s="45"/>
      <c r="HKO3506" s="45"/>
      <c r="HKP3506" s="45"/>
      <c r="HKQ3506" s="45"/>
      <c r="HKR3506" s="45"/>
      <c r="HKS3506" s="45"/>
      <c r="HKT3506" s="45"/>
      <c r="HKU3506" s="45"/>
      <c r="HKV3506" s="45"/>
      <c r="HKW3506" s="45"/>
      <c r="HKX3506" s="45"/>
      <c r="HKY3506" s="45"/>
      <c r="HKZ3506" s="45"/>
      <c r="HLA3506" s="45"/>
      <c r="HLB3506" s="45"/>
      <c r="HLC3506" s="45"/>
      <c r="HLD3506" s="45"/>
      <c r="HLE3506" s="45"/>
      <c r="HLF3506" s="45"/>
      <c r="HLG3506" s="45"/>
      <c r="HLH3506" s="45"/>
      <c r="HLI3506" s="45"/>
      <c r="HLJ3506" s="45"/>
      <c r="HLK3506" s="45"/>
      <c r="HLL3506" s="45"/>
      <c r="HLM3506" s="45"/>
      <c r="HLN3506" s="45"/>
      <c r="HLO3506" s="45"/>
      <c r="HLP3506" s="45"/>
      <c r="HLQ3506" s="45"/>
      <c r="HLR3506" s="45"/>
      <c r="HLS3506" s="45"/>
      <c r="HLT3506" s="45"/>
      <c r="HLU3506" s="45"/>
      <c r="HLV3506" s="45"/>
      <c r="HLW3506" s="45"/>
      <c r="HLX3506" s="45"/>
      <c r="HLY3506" s="45"/>
      <c r="HLZ3506" s="45"/>
      <c r="HMA3506" s="45"/>
      <c r="HMB3506" s="45"/>
      <c r="HMC3506" s="45"/>
      <c r="HMD3506" s="45"/>
      <c r="HME3506" s="45"/>
      <c r="HMF3506" s="45"/>
      <c r="HMG3506" s="45"/>
      <c r="HMH3506" s="45"/>
      <c r="HMI3506" s="45"/>
      <c r="HMJ3506" s="45"/>
      <c r="HMK3506" s="45"/>
      <c r="HML3506" s="45"/>
      <c r="HMM3506" s="45"/>
      <c r="HMN3506" s="45"/>
      <c r="HMO3506" s="45"/>
      <c r="HMP3506" s="45"/>
      <c r="HMQ3506" s="45"/>
      <c r="HMR3506" s="45"/>
      <c r="HMS3506" s="45"/>
      <c r="HMT3506" s="45"/>
      <c r="HMU3506" s="45"/>
      <c r="HMV3506" s="45"/>
      <c r="HMW3506" s="45"/>
      <c r="HMX3506" s="45"/>
      <c r="HMY3506" s="45"/>
      <c r="HMZ3506" s="45"/>
      <c r="HNA3506" s="45"/>
      <c r="HNB3506" s="45"/>
      <c r="HNC3506" s="45"/>
      <c r="HND3506" s="45"/>
      <c r="HNE3506" s="45"/>
      <c r="HNF3506" s="45"/>
      <c r="HNG3506" s="45"/>
      <c r="HNH3506" s="45"/>
      <c r="HNI3506" s="45"/>
      <c r="HNJ3506" s="45"/>
      <c r="HNK3506" s="45"/>
      <c r="HNL3506" s="45"/>
      <c r="HNM3506" s="45"/>
      <c r="HNN3506" s="45"/>
      <c r="HNO3506" s="45"/>
      <c r="HNP3506" s="45"/>
      <c r="HNQ3506" s="45"/>
      <c r="HNR3506" s="45"/>
      <c r="HNS3506" s="45"/>
      <c r="HNT3506" s="45"/>
      <c r="HNU3506" s="45"/>
      <c r="HNV3506" s="45"/>
      <c r="HNW3506" s="45"/>
      <c r="HNX3506" s="45"/>
      <c r="HNY3506" s="45"/>
      <c r="HNZ3506" s="45"/>
      <c r="HOA3506" s="45"/>
      <c r="HOB3506" s="45"/>
      <c r="HOC3506" s="45"/>
      <c r="HOD3506" s="45"/>
      <c r="HOE3506" s="45"/>
      <c r="HOF3506" s="45"/>
      <c r="HOG3506" s="45"/>
      <c r="HOH3506" s="45"/>
      <c r="HOI3506" s="45"/>
      <c r="HOJ3506" s="45"/>
      <c r="HOK3506" s="45"/>
      <c r="HOL3506" s="45"/>
      <c r="HOM3506" s="45"/>
      <c r="HON3506" s="45"/>
      <c r="HOO3506" s="45"/>
      <c r="HOP3506" s="45"/>
      <c r="HOQ3506" s="45"/>
      <c r="HOR3506" s="45"/>
      <c r="HOS3506" s="45"/>
      <c r="HOT3506" s="45"/>
      <c r="HOU3506" s="45"/>
      <c r="HOV3506" s="45"/>
      <c r="HOW3506" s="45"/>
      <c r="HOX3506" s="45"/>
      <c r="HOY3506" s="45"/>
      <c r="HOZ3506" s="45"/>
      <c r="HPA3506" s="45"/>
      <c r="HPB3506" s="45"/>
      <c r="HPC3506" s="45"/>
      <c r="HPD3506" s="45"/>
      <c r="HPE3506" s="45"/>
      <c r="HPF3506" s="45"/>
      <c r="HPG3506" s="45"/>
      <c r="HPH3506" s="45"/>
      <c r="HPI3506" s="45"/>
      <c r="HPJ3506" s="45"/>
      <c r="HPK3506" s="45"/>
      <c r="HPL3506" s="45"/>
      <c r="HPM3506" s="45"/>
      <c r="HPN3506" s="45"/>
      <c r="HPO3506" s="45"/>
      <c r="HPP3506" s="45"/>
      <c r="HPQ3506" s="45"/>
      <c r="HPR3506" s="45"/>
      <c r="HPS3506" s="45"/>
      <c r="HPT3506" s="45"/>
      <c r="HPU3506" s="45"/>
      <c r="HPV3506" s="45"/>
      <c r="HPW3506" s="45"/>
      <c r="HPX3506" s="45"/>
      <c r="HPY3506" s="45"/>
      <c r="HPZ3506" s="45"/>
      <c r="HQA3506" s="45"/>
      <c r="HQB3506" s="45"/>
      <c r="HQC3506" s="45"/>
      <c r="HQD3506" s="45"/>
      <c r="HQE3506" s="45"/>
      <c r="HQF3506" s="45"/>
      <c r="HQG3506" s="45"/>
      <c r="HQH3506" s="45"/>
      <c r="HQI3506" s="45"/>
      <c r="HQJ3506" s="45"/>
      <c r="HQK3506" s="45"/>
      <c r="HQL3506" s="45"/>
      <c r="HQM3506" s="45"/>
      <c r="HQN3506" s="45"/>
      <c r="HQO3506" s="45"/>
      <c r="HQP3506" s="45"/>
      <c r="HQQ3506" s="45"/>
      <c r="HQR3506" s="45"/>
      <c r="HQS3506" s="45"/>
      <c r="HQT3506" s="45"/>
      <c r="HQU3506" s="45"/>
      <c r="HQV3506" s="45"/>
      <c r="HQW3506" s="45"/>
      <c r="HQX3506" s="45"/>
      <c r="HQY3506" s="45"/>
      <c r="HQZ3506" s="45"/>
      <c r="HRA3506" s="45"/>
      <c r="HRB3506" s="45"/>
      <c r="HRC3506" s="45"/>
      <c r="HRD3506" s="45"/>
      <c r="HRE3506" s="45"/>
      <c r="HRF3506" s="45"/>
      <c r="HRG3506" s="45"/>
      <c r="HRH3506" s="45"/>
      <c r="HRI3506" s="45"/>
      <c r="HRJ3506" s="45"/>
      <c r="HRK3506" s="45"/>
      <c r="HRL3506" s="45"/>
      <c r="HRM3506" s="45"/>
      <c r="HRN3506" s="45"/>
      <c r="HRO3506" s="45"/>
      <c r="HRP3506" s="45"/>
      <c r="HRQ3506" s="45"/>
      <c r="HRR3506" s="45"/>
      <c r="HRS3506" s="45"/>
      <c r="HRT3506" s="45"/>
      <c r="HRU3506" s="45"/>
      <c r="HRV3506" s="45"/>
      <c r="HRW3506" s="45"/>
      <c r="HRX3506" s="45"/>
      <c r="HRY3506" s="45"/>
      <c r="HRZ3506" s="45"/>
      <c r="HSA3506" s="45"/>
      <c r="HSB3506" s="45"/>
      <c r="HSC3506" s="45"/>
      <c r="HSD3506" s="45"/>
      <c r="HSE3506" s="45"/>
      <c r="HSF3506" s="45"/>
      <c r="HSG3506" s="45"/>
      <c r="HSH3506" s="45"/>
      <c r="HSI3506" s="45"/>
      <c r="HSJ3506" s="45"/>
      <c r="HSK3506" s="45"/>
      <c r="HSL3506" s="45"/>
      <c r="HSM3506" s="45"/>
      <c r="HSN3506" s="45"/>
      <c r="HSO3506" s="45"/>
      <c r="HSP3506" s="45"/>
      <c r="HSQ3506" s="45"/>
      <c r="HSR3506" s="45"/>
      <c r="HSS3506" s="45"/>
      <c r="HST3506" s="45"/>
      <c r="HSU3506" s="45"/>
      <c r="HSV3506" s="45"/>
      <c r="HSW3506" s="45"/>
      <c r="HSX3506" s="45"/>
      <c r="HSY3506" s="45"/>
      <c r="HSZ3506" s="45"/>
      <c r="HTA3506" s="45"/>
      <c r="HTB3506" s="45"/>
      <c r="HTC3506" s="45"/>
      <c r="HTD3506" s="45"/>
      <c r="HTE3506" s="45"/>
      <c r="HTF3506" s="45"/>
      <c r="HTG3506" s="45"/>
      <c r="HTH3506" s="45"/>
      <c r="HTI3506" s="45"/>
      <c r="HTJ3506" s="45"/>
      <c r="HTK3506" s="45"/>
      <c r="HTL3506" s="45"/>
      <c r="HTM3506" s="45"/>
      <c r="HTN3506" s="45"/>
      <c r="HTO3506" s="45"/>
      <c r="HTP3506" s="45"/>
      <c r="HTQ3506" s="45"/>
      <c r="HTR3506" s="45"/>
      <c r="HTS3506" s="45"/>
      <c r="HTT3506" s="45"/>
      <c r="HTU3506" s="45"/>
      <c r="HTV3506" s="45"/>
      <c r="HTW3506" s="45"/>
      <c r="HTX3506" s="45"/>
      <c r="HTY3506" s="45"/>
      <c r="HTZ3506" s="45"/>
      <c r="HUA3506" s="45"/>
      <c r="HUB3506" s="45"/>
      <c r="HUC3506" s="45"/>
      <c r="HUD3506" s="45"/>
      <c r="HUE3506" s="45"/>
      <c r="HUF3506" s="45"/>
      <c r="HUG3506" s="45"/>
      <c r="HUH3506" s="45"/>
      <c r="HUI3506" s="45"/>
      <c r="HUJ3506" s="45"/>
      <c r="HUK3506" s="45"/>
      <c r="HUL3506" s="45"/>
      <c r="HUM3506" s="45"/>
      <c r="HUN3506" s="45"/>
      <c r="HUO3506" s="45"/>
      <c r="HUP3506" s="45"/>
      <c r="HUQ3506" s="45"/>
      <c r="HUR3506" s="45"/>
      <c r="HUS3506" s="45"/>
      <c r="HUT3506" s="45"/>
      <c r="HUU3506" s="45"/>
      <c r="HUV3506" s="45"/>
      <c r="HUW3506" s="45"/>
      <c r="HUX3506" s="45"/>
      <c r="HUY3506" s="45"/>
      <c r="HUZ3506" s="45"/>
      <c r="HVA3506" s="45"/>
      <c r="HVB3506" s="45"/>
      <c r="HVC3506" s="45"/>
      <c r="HVD3506" s="45"/>
      <c r="HVE3506" s="45"/>
      <c r="HVF3506" s="45"/>
      <c r="HVG3506" s="45"/>
      <c r="HVH3506" s="45"/>
      <c r="HVI3506" s="45"/>
      <c r="HVJ3506" s="45"/>
      <c r="HVK3506" s="45"/>
      <c r="HVL3506" s="45"/>
      <c r="HVM3506" s="45"/>
      <c r="HVN3506" s="45"/>
      <c r="HVO3506" s="45"/>
      <c r="HVP3506" s="45"/>
      <c r="HVQ3506" s="45"/>
      <c r="HVR3506" s="45"/>
      <c r="HVS3506" s="45"/>
      <c r="HVT3506" s="45"/>
      <c r="HVU3506" s="45"/>
      <c r="HVV3506" s="45"/>
      <c r="HVW3506" s="45"/>
      <c r="HVX3506" s="45"/>
      <c r="HVY3506" s="45"/>
      <c r="HVZ3506" s="45"/>
      <c r="HWA3506" s="45"/>
      <c r="HWB3506" s="45"/>
      <c r="HWC3506" s="45"/>
      <c r="HWD3506" s="45"/>
      <c r="HWE3506" s="45"/>
      <c r="HWF3506" s="45"/>
      <c r="HWG3506" s="45"/>
      <c r="HWH3506" s="45"/>
      <c r="HWI3506" s="45"/>
      <c r="HWJ3506" s="45"/>
      <c r="HWK3506" s="45"/>
      <c r="HWL3506" s="45"/>
      <c r="HWM3506" s="45"/>
      <c r="HWN3506" s="45"/>
      <c r="HWO3506" s="45"/>
      <c r="HWP3506" s="45"/>
      <c r="HWQ3506" s="45"/>
      <c r="HWR3506" s="45"/>
      <c r="HWS3506" s="45"/>
      <c r="HWT3506" s="45"/>
      <c r="HWU3506" s="45"/>
      <c r="HWV3506" s="45"/>
      <c r="HWW3506" s="45"/>
      <c r="HWX3506" s="45"/>
      <c r="HWY3506" s="45"/>
      <c r="HWZ3506" s="45"/>
      <c r="HXA3506" s="45"/>
      <c r="HXB3506" s="45"/>
      <c r="HXC3506" s="45"/>
      <c r="HXD3506" s="45"/>
      <c r="HXE3506" s="45"/>
      <c r="HXF3506" s="45"/>
      <c r="HXG3506" s="45"/>
      <c r="HXH3506" s="45"/>
      <c r="HXI3506" s="45"/>
      <c r="HXJ3506" s="45"/>
      <c r="HXK3506" s="45"/>
      <c r="HXL3506" s="45"/>
      <c r="HXM3506" s="45"/>
      <c r="HXN3506" s="45"/>
      <c r="HXO3506" s="45"/>
      <c r="HXP3506" s="45"/>
      <c r="HXQ3506" s="45"/>
      <c r="HXR3506" s="45"/>
      <c r="HXS3506" s="45"/>
      <c r="HXT3506" s="45"/>
      <c r="HXU3506" s="45"/>
      <c r="HXV3506" s="45"/>
      <c r="HXW3506" s="45"/>
      <c r="HXX3506" s="45"/>
      <c r="HXY3506" s="45"/>
      <c r="HXZ3506" s="45"/>
      <c r="HYA3506" s="45"/>
      <c r="HYB3506" s="45"/>
      <c r="HYC3506" s="45"/>
      <c r="HYD3506" s="45"/>
      <c r="HYE3506" s="45"/>
      <c r="HYF3506" s="45"/>
      <c r="HYG3506" s="45"/>
      <c r="HYH3506" s="45"/>
      <c r="HYI3506" s="45"/>
      <c r="HYJ3506" s="45"/>
      <c r="HYK3506" s="45"/>
      <c r="HYL3506" s="45"/>
      <c r="HYM3506" s="45"/>
      <c r="HYN3506" s="45"/>
      <c r="HYO3506" s="45"/>
      <c r="HYP3506" s="45"/>
      <c r="HYQ3506" s="45"/>
      <c r="HYR3506" s="45"/>
      <c r="HYS3506" s="45"/>
      <c r="HYT3506" s="45"/>
      <c r="HYU3506" s="45"/>
      <c r="HYV3506" s="45"/>
      <c r="HYW3506" s="45"/>
      <c r="HYX3506" s="45"/>
      <c r="HYY3506" s="45"/>
      <c r="HYZ3506" s="45"/>
      <c r="HZA3506" s="45"/>
      <c r="HZB3506" s="45"/>
      <c r="HZC3506" s="45"/>
      <c r="HZD3506" s="45"/>
      <c r="HZE3506" s="45"/>
      <c r="HZF3506" s="45"/>
      <c r="HZG3506" s="45"/>
      <c r="HZH3506" s="45"/>
      <c r="HZI3506" s="45"/>
      <c r="HZJ3506" s="45"/>
      <c r="HZK3506" s="45"/>
      <c r="HZL3506" s="45"/>
      <c r="HZM3506" s="45"/>
      <c r="HZN3506" s="45"/>
      <c r="HZO3506" s="45"/>
      <c r="HZP3506" s="45"/>
      <c r="HZQ3506" s="45"/>
      <c r="HZR3506" s="45"/>
      <c r="HZS3506" s="45"/>
      <c r="HZT3506" s="45"/>
      <c r="HZU3506" s="45"/>
      <c r="HZV3506" s="45"/>
      <c r="HZW3506" s="45"/>
      <c r="HZX3506" s="45"/>
      <c r="HZY3506" s="45"/>
      <c r="HZZ3506" s="45"/>
      <c r="IAA3506" s="45"/>
      <c r="IAB3506" s="45"/>
      <c r="IAC3506" s="45"/>
      <c r="IAD3506" s="45"/>
      <c r="IAE3506" s="45"/>
      <c r="IAF3506" s="45"/>
      <c r="IAG3506" s="45"/>
      <c r="IAH3506" s="45"/>
      <c r="IAI3506" s="45"/>
      <c r="IAJ3506" s="45"/>
      <c r="IAK3506" s="45"/>
      <c r="IAL3506" s="45"/>
      <c r="IAM3506" s="45"/>
      <c r="IAN3506" s="45"/>
      <c r="IAO3506" s="45"/>
      <c r="IAP3506" s="45"/>
      <c r="IAQ3506" s="45"/>
      <c r="IAR3506" s="45"/>
      <c r="IAS3506" s="45"/>
      <c r="IAT3506" s="45"/>
      <c r="IAU3506" s="45"/>
      <c r="IAV3506" s="45"/>
      <c r="IAW3506" s="45"/>
      <c r="IAX3506" s="45"/>
      <c r="IAY3506" s="45"/>
      <c r="IAZ3506" s="45"/>
      <c r="IBA3506" s="45"/>
      <c r="IBB3506" s="45"/>
      <c r="IBC3506" s="45"/>
      <c r="IBD3506" s="45"/>
      <c r="IBE3506" s="45"/>
      <c r="IBF3506" s="45"/>
      <c r="IBG3506" s="45"/>
      <c r="IBH3506" s="45"/>
      <c r="IBI3506" s="45"/>
      <c r="IBJ3506" s="45"/>
      <c r="IBK3506" s="45"/>
      <c r="IBL3506" s="45"/>
      <c r="IBM3506" s="45"/>
      <c r="IBN3506" s="45"/>
      <c r="IBO3506" s="45"/>
      <c r="IBP3506" s="45"/>
      <c r="IBQ3506" s="45"/>
      <c r="IBR3506" s="45"/>
      <c r="IBS3506" s="45"/>
      <c r="IBT3506" s="45"/>
      <c r="IBU3506" s="45"/>
      <c r="IBV3506" s="45"/>
      <c r="IBW3506" s="45"/>
      <c r="IBX3506" s="45"/>
      <c r="IBY3506" s="45"/>
      <c r="IBZ3506" s="45"/>
      <c r="ICA3506" s="45"/>
      <c r="ICB3506" s="45"/>
      <c r="ICC3506" s="45"/>
      <c r="ICD3506" s="45"/>
      <c r="ICE3506" s="45"/>
      <c r="ICF3506" s="45"/>
      <c r="ICG3506" s="45"/>
      <c r="ICH3506" s="45"/>
      <c r="ICI3506" s="45"/>
      <c r="ICJ3506" s="45"/>
      <c r="ICK3506" s="45"/>
      <c r="ICL3506" s="45"/>
      <c r="ICM3506" s="45"/>
      <c r="ICN3506" s="45"/>
      <c r="ICO3506" s="45"/>
      <c r="ICP3506" s="45"/>
      <c r="ICQ3506" s="45"/>
      <c r="ICR3506" s="45"/>
      <c r="ICS3506" s="45"/>
      <c r="ICT3506" s="45"/>
      <c r="ICU3506" s="45"/>
      <c r="ICV3506" s="45"/>
      <c r="ICW3506" s="45"/>
      <c r="ICX3506" s="45"/>
      <c r="ICY3506" s="45"/>
      <c r="ICZ3506" s="45"/>
      <c r="IDA3506" s="45"/>
      <c r="IDB3506" s="45"/>
      <c r="IDC3506" s="45"/>
      <c r="IDD3506" s="45"/>
      <c r="IDE3506" s="45"/>
      <c r="IDF3506" s="45"/>
      <c r="IDG3506" s="45"/>
      <c r="IDH3506" s="45"/>
      <c r="IDI3506" s="45"/>
      <c r="IDJ3506" s="45"/>
      <c r="IDK3506" s="45"/>
      <c r="IDL3506" s="45"/>
      <c r="IDM3506" s="45"/>
      <c r="IDN3506" s="45"/>
      <c r="IDO3506" s="45"/>
      <c r="IDP3506" s="45"/>
      <c r="IDQ3506" s="45"/>
      <c r="IDR3506" s="45"/>
      <c r="IDS3506" s="45"/>
      <c r="IDT3506" s="45"/>
      <c r="IDU3506" s="45"/>
      <c r="IDV3506" s="45"/>
      <c r="IDW3506" s="45"/>
      <c r="IDX3506" s="45"/>
      <c r="IDY3506" s="45"/>
      <c r="IDZ3506" s="45"/>
      <c r="IEA3506" s="45"/>
      <c r="IEB3506" s="45"/>
      <c r="IEC3506" s="45"/>
      <c r="IED3506" s="45"/>
      <c r="IEE3506" s="45"/>
      <c r="IEF3506" s="45"/>
      <c r="IEG3506" s="45"/>
      <c r="IEH3506" s="45"/>
      <c r="IEI3506" s="45"/>
      <c r="IEJ3506" s="45"/>
      <c r="IEK3506" s="45"/>
      <c r="IEL3506" s="45"/>
      <c r="IEM3506" s="45"/>
      <c r="IEN3506" s="45"/>
      <c r="IEO3506" s="45"/>
      <c r="IEP3506" s="45"/>
      <c r="IEQ3506" s="45"/>
      <c r="IER3506" s="45"/>
      <c r="IES3506" s="45"/>
      <c r="IET3506" s="45"/>
      <c r="IEU3506" s="45"/>
      <c r="IEV3506" s="45"/>
      <c r="IEW3506" s="45"/>
      <c r="IEX3506" s="45"/>
      <c r="IEY3506" s="45"/>
      <c r="IEZ3506" s="45"/>
      <c r="IFA3506" s="45"/>
      <c r="IFB3506" s="45"/>
      <c r="IFC3506" s="45"/>
      <c r="IFD3506" s="45"/>
      <c r="IFE3506" s="45"/>
      <c r="IFF3506" s="45"/>
      <c r="IFG3506" s="45"/>
      <c r="IFH3506" s="45"/>
      <c r="IFI3506" s="45"/>
      <c r="IFJ3506" s="45"/>
      <c r="IFK3506" s="45"/>
      <c r="IFL3506" s="45"/>
      <c r="IFM3506" s="45"/>
      <c r="IFN3506" s="45"/>
      <c r="IFO3506" s="45"/>
      <c r="IFP3506" s="45"/>
      <c r="IFQ3506" s="45"/>
      <c r="IFR3506" s="45"/>
      <c r="IFS3506" s="45"/>
      <c r="IFT3506" s="45"/>
      <c r="IFU3506" s="45"/>
      <c r="IFV3506" s="45"/>
      <c r="IFW3506" s="45"/>
      <c r="IFX3506" s="45"/>
      <c r="IFY3506" s="45"/>
      <c r="IFZ3506" s="45"/>
      <c r="IGA3506" s="45"/>
      <c r="IGB3506" s="45"/>
      <c r="IGC3506" s="45"/>
      <c r="IGD3506" s="45"/>
      <c r="IGE3506" s="45"/>
      <c r="IGF3506" s="45"/>
      <c r="IGG3506" s="45"/>
      <c r="IGH3506" s="45"/>
      <c r="IGI3506" s="45"/>
      <c r="IGJ3506" s="45"/>
      <c r="IGK3506" s="45"/>
      <c r="IGL3506" s="45"/>
      <c r="IGM3506" s="45"/>
      <c r="IGN3506" s="45"/>
      <c r="IGO3506" s="45"/>
      <c r="IGP3506" s="45"/>
      <c r="IGQ3506" s="45"/>
      <c r="IGR3506" s="45"/>
      <c r="IGS3506" s="45"/>
      <c r="IGT3506" s="45"/>
      <c r="IGU3506" s="45"/>
      <c r="IGV3506" s="45"/>
      <c r="IGW3506" s="45"/>
      <c r="IGX3506" s="45"/>
      <c r="IGY3506" s="45"/>
      <c r="IGZ3506" s="45"/>
      <c r="IHA3506" s="45"/>
      <c r="IHB3506" s="45"/>
      <c r="IHC3506" s="45"/>
      <c r="IHD3506" s="45"/>
      <c r="IHE3506" s="45"/>
      <c r="IHF3506" s="45"/>
      <c r="IHG3506" s="45"/>
      <c r="IHH3506" s="45"/>
      <c r="IHI3506" s="45"/>
      <c r="IHJ3506" s="45"/>
      <c r="IHK3506" s="45"/>
      <c r="IHL3506" s="45"/>
      <c r="IHM3506" s="45"/>
      <c r="IHN3506" s="45"/>
      <c r="IHO3506" s="45"/>
      <c r="IHP3506" s="45"/>
      <c r="IHQ3506" s="45"/>
      <c r="IHR3506" s="45"/>
      <c r="IHS3506" s="45"/>
      <c r="IHT3506" s="45"/>
      <c r="IHU3506" s="45"/>
      <c r="IHV3506" s="45"/>
      <c r="IHW3506" s="45"/>
      <c r="IHX3506" s="45"/>
      <c r="IHY3506" s="45"/>
      <c r="IHZ3506" s="45"/>
      <c r="IIA3506" s="45"/>
      <c r="IIB3506" s="45"/>
      <c r="IIC3506" s="45"/>
      <c r="IID3506" s="45"/>
      <c r="IIE3506" s="45"/>
      <c r="IIF3506" s="45"/>
      <c r="IIG3506" s="45"/>
      <c r="IIH3506" s="45"/>
      <c r="III3506" s="45"/>
      <c r="IIJ3506" s="45"/>
      <c r="IIK3506" s="45"/>
      <c r="IIL3506" s="45"/>
      <c r="IIM3506" s="45"/>
      <c r="IIN3506" s="45"/>
      <c r="IIO3506" s="45"/>
      <c r="IIP3506" s="45"/>
      <c r="IIQ3506" s="45"/>
      <c r="IIR3506" s="45"/>
      <c r="IIS3506" s="45"/>
      <c r="IIT3506" s="45"/>
      <c r="IIU3506" s="45"/>
      <c r="IIV3506" s="45"/>
      <c r="IIW3506" s="45"/>
      <c r="IIX3506" s="45"/>
      <c r="IIY3506" s="45"/>
      <c r="IIZ3506" s="45"/>
      <c r="IJA3506" s="45"/>
      <c r="IJB3506" s="45"/>
      <c r="IJC3506" s="45"/>
      <c r="IJD3506" s="45"/>
      <c r="IJE3506" s="45"/>
      <c r="IJF3506" s="45"/>
      <c r="IJG3506" s="45"/>
      <c r="IJH3506" s="45"/>
      <c r="IJI3506" s="45"/>
      <c r="IJJ3506" s="45"/>
      <c r="IJK3506" s="45"/>
      <c r="IJL3506" s="45"/>
      <c r="IJM3506" s="45"/>
      <c r="IJN3506" s="45"/>
      <c r="IJO3506" s="45"/>
      <c r="IJP3506" s="45"/>
      <c r="IJQ3506" s="45"/>
      <c r="IJR3506" s="45"/>
      <c r="IJS3506" s="45"/>
      <c r="IJT3506" s="45"/>
      <c r="IJU3506" s="45"/>
      <c r="IJV3506" s="45"/>
      <c r="IJW3506" s="45"/>
      <c r="IJX3506" s="45"/>
      <c r="IJY3506" s="45"/>
      <c r="IJZ3506" s="45"/>
      <c r="IKA3506" s="45"/>
      <c r="IKB3506" s="45"/>
      <c r="IKC3506" s="45"/>
      <c r="IKD3506" s="45"/>
      <c r="IKE3506" s="45"/>
      <c r="IKF3506" s="45"/>
      <c r="IKG3506" s="45"/>
      <c r="IKH3506" s="45"/>
      <c r="IKI3506" s="45"/>
      <c r="IKJ3506" s="45"/>
      <c r="IKK3506" s="45"/>
      <c r="IKL3506" s="45"/>
      <c r="IKM3506" s="45"/>
      <c r="IKN3506" s="45"/>
      <c r="IKO3506" s="45"/>
      <c r="IKP3506" s="45"/>
      <c r="IKQ3506" s="45"/>
      <c r="IKR3506" s="45"/>
      <c r="IKS3506" s="45"/>
      <c r="IKT3506" s="45"/>
      <c r="IKU3506" s="45"/>
      <c r="IKV3506" s="45"/>
      <c r="IKW3506" s="45"/>
      <c r="IKX3506" s="45"/>
      <c r="IKY3506" s="45"/>
      <c r="IKZ3506" s="45"/>
      <c r="ILA3506" s="45"/>
      <c r="ILB3506" s="45"/>
      <c r="ILC3506" s="45"/>
      <c r="ILD3506" s="45"/>
      <c r="ILE3506" s="45"/>
      <c r="ILF3506" s="45"/>
      <c r="ILG3506" s="45"/>
      <c r="ILH3506" s="45"/>
      <c r="ILI3506" s="45"/>
      <c r="ILJ3506" s="45"/>
      <c r="ILK3506" s="45"/>
      <c r="ILL3506" s="45"/>
      <c r="ILM3506" s="45"/>
      <c r="ILN3506" s="45"/>
      <c r="ILO3506" s="45"/>
      <c r="ILP3506" s="45"/>
      <c r="ILQ3506" s="45"/>
      <c r="ILR3506" s="45"/>
      <c r="ILS3506" s="45"/>
      <c r="ILT3506" s="45"/>
      <c r="ILU3506" s="45"/>
      <c r="ILV3506" s="45"/>
      <c r="ILW3506" s="45"/>
      <c r="ILX3506" s="45"/>
      <c r="ILY3506" s="45"/>
      <c r="ILZ3506" s="45"/>
      <c r="IMA3506" s="45"/>
      <c r="IMB3506" s="45"/>
      <c r="IMC3506" s="45"/>
      <c r="IMD3506" s="45"/>
      <c r="IME3506" s="45"/>
      <c r="IMF3506" s="45"/>
      <c r="IMG3506" s="45"/>
      <c r="IMH3506" s="45"/>
      <c r="IMI3506" s="45"/>
      <c r="IMJ3506" s="45"/>
      <c r="IMK3506" s="45"/>
      <c r="IML3506" s="45"/>
      <c r="IMM3506" s="45"/>
      <c r="IMN3506" s="45"/>
      <c r="IMO3506" s="45"/>
      <c r="IMP3506" s="45"/>
      <c r="IMQ3506" s="45"/>
      <c r="IMR3506" s="45"/>
      <c r="IMS3506" s="45"/>
      <c r="IMT3506" s="45"/>
      <c r="IMU3506" s="45"/>
      <c r="IMV3506" s="45"/>
      <c r="IMW3506" s="45"/>
      <c r="IMX3506" s="45"/>
      <c r="IMY3506" s="45"/>
      <c r="IMZ3506" s="45"/>
      <c r="INA3506" s="45"/>
      <c r="INB3506" s="45"/>
      <c r="INC3506" s="45"/>
      <c r="IND3506" s="45"/>
      <c r="INE3506" s="45"/>
      <c r="INF3506" s="45"/>
      <c r="ING3506" s="45"/>
      <c r="INH3506" s="45"/>
      <c r="INI3506" s="45"/>
      <c r="INJ3506" s="45"/>
      <c r="INK3506" s="45"/>
      <c r="INL3506" s="45"/>
      <c r="INM3506" s="45"/>
      <c r="INN3506" s="45"/>
      <c r="INO3506" s="45"/>
      <c r="INP3506" s="45"/>
      <c r="INQ3506" s="45"/>
      <c r="INR3506" s="45"/>
      <c r="INS3506" s="45"/>
      <c r="INT3506" s="45"/>
      <c r="INU3506" s="45"/>
      <c r="INV3506" s="45"/>
      <c r="INW3506" s="45"/>
      <c r="INX3506" s="45"/>
      <c r="INY3506" s="45"/>
      <c r="INZ3506" s="45"/>
      <c r="IOA3506" s="45"/>
      <c r="IOB3506" s="45"/>
      <c r="IOC3506" s="45"/>
      <c r="IOD3506" s="45"/>
      <c r="IOE3506" s="45"/>
      <c r="IOF3506" s="45"/>
      <c r="IOG3506" s="45"/>
      <c r="IOH3506" s="45"/>
      <c r="IOI3506" s="45"/>
      <c r="IOJ3506" s="45"/>
      <c r="IOK3506" s="45"/>
      <c r="IOL3506" s="45"/>
      <c r="IOM3506" s="45"/>
      <c r="ION3506" s="45"/>
      <c r="IOO3506" s="45"/>
      <c r="IOP3506" s="45"/>
      <c r="IOQ3506" s="45"/>
      <c r="IOR3506" s="45"/>
      <c r="IOS3506" s="45"/>
      <c r="IOT3506" s="45"/>
      <c r="IOU3506" s="45"/>
      <c r="IOV3506" s="45"/>
      <c r="IOW3506" s="45"/>
      <c r="IOX3506" s="45"/>
      <c r="IOY3506" s="45"/>
      <c r="IOZ3506" s="45"/>
      <c r="IPA3506" s="45"/>
      <c r="IPB3506" s="45"/>
      <c r="IPC3506" s="45"/>
      <c r="IPD3506" s="45"/>
      <c r="IPE3506" s="45"/>
      <c r="IPF3506" s="45"/>
      <c r="IPG3506" s="45"/>
      <c r="IPH3506" s="45"/>
      <c r="IPI3506" s="45"/>
      <c r="IPJ3506" s="45"/>
      <c r="IPK3506" s="45"/>
      <c r="IPL3506" s="45"/>
      <c r="IPM3506" s="45"/>
      <c r="IPN3506" s="45"/>
      <c r="IPO3506" s="45"/>
      <c r="IPP3506" s="45"/>
      <c r="IPQ3506" s="45"/>
      <c r="IPR3506" s="45"/>
      <c r="IPS3506" s="45"/>
      <c r="IPT3506" s="45"/>
      <c r="IPU3506" s="45"/>
      <c r="IPV3506" s="45"/>
      <c r="IPW3506" s="45"/>
      <c r="IPX3506" s="45"/>
      <c r="IPY3506" s="45"/>
      <c r="IPZ3506" s="45"/>
      <c r="IQA3506" s="45"/>
      <c r="IQB3506" s="45"/>
      <c r="IQC3506" s="45"/>
      <c r="IQD3506" s="45"/>
      <c r="IQE3506" s="45"/>
      <c r="IQF3506" s="45"/>
      <c r="IQG3506" s="45"/>
      <c r="IQH3506" s="45"/>
      <c r="IQI3506" s="45"/>
      <c r="IQJ3506" s="45"/>
      <c r="IQK3506" s="45"/>
      <c r="IQL3506" s="45"/>
      <c r="IQM3506" s="45"/>
      <c r="IQN3506" s="45"/>
      <c r="IQO3506" s="45"/>
      <c r="IQP3506" s="45"/>
      <c r="IQQ3506" s="45"/>
      <c r="IQR3506" s="45"/>
      <c r="IQS3506" s="45"/>
      <c r="IQT3506" s="45"/>
      <c r="IQU3506" s="45"/>
      <c r="IQV3506" s="45"/>
      <c r="IQW3506" s="45"/>
      <c r="IQX3506" s="45"/>
      <c r="IQY3506" s="45"/>
      <c r="IQZ3506" s="45"/>
      <c r="IRA3506" s="45"/>
      <c r="IRB3506" s="45"/>
      <c r="IRC3506" s="45"/>
      <c r="IRD3506" s="45"/>
      <c r="IRE3506" s="45"/>
      <c r="IRF3506" s="45"/>
      <c r="IRG3506" s="45"/>
      <c r="IRH3506" s="45"/>
      <c r="IRI3506" s="45"/>
      <c r="IRJ3506" s="45"/>
      <c r="IRK3506" s="45"/>
      <c r="IRL3506" s="45"/>
      <c r="IRM3506" s="45"/>
      <c r="IRN3506" s="45"/>
      <c r="IRO3506" s="45"/>
      <c r="IRP3506" s="45"/>
      <c r="IRQ3506" s="45"/>
      <c r="IRR3506" s="45"/>
      <c r="IRS3506" s="45"/>
      <c r="IRT3506" s="45"/>
      <c r="IRU3506" s="45"/>
      <c r="IRV3506" s="45"/>
      <c r="IRW3506" s="45"/>
      <c r="IRX3506" s="45"/>
      <c r="IRY3506" s="45"/>
      <c r="IRZ3506" s="45"/>
      <c r="ISA3506" s="45"/>
      <c r="ISB3506" s="45"/>
      <c r="ISC3506" s="45"/>
      <c r="ISD3506" s="45"/>
      <c r="ISE3506" s="45"/>
      <c r="ISF3506" s="45"/>
      <c r="ISG3506" s="45"/>
      <c r="ISH3506" s="45"/>
      <c r="ISI3506" s="45"/>
      <c r="ISJ3506" s="45"/>
      <c r="ISK3506" s="45"/>
      <c r="ISL3506" s="45"/>
      <c r="ISM3506" s="45"/>
      <c r="ISN3506" s="45"/>
      <c r="ISO3506" s="45"/>
      <c r="ISP3506" s="45"/>
      <c r="ISQ3506" s="45"/>
      <c r="ISR3506" s="45"/>
      <c r="ISS3506" s="45"/>
      <c r="IST3506" s="45"/>
      <c r="ISU3506" s="45"/>
      <c r="ISV3506" s="45"/>
      <c r="ISW3506" s="45"/>
      <c r="ISX3506" s="45"/>
      <c r="ISY3506" s="45"/>
      <c r="ISZ3506" s="45"/>
      <c r="ITA3506" s="45"/>
      <c r="ITB3506" s="45"/>
      <c r="ITC3506" s="45"/>
      <c r="ITD3506" s="45"/>
      <c r="ITE3506" s="45"/>
      <c r="ITF3506" s="45"/>
      <c r="ITG3506" s="45"/>
      <c r="ITH3506" s="45"/>
      <c r="ITI3506" s="45"/>
      <c r="ITJ3506" s="45"/>
      <c r="ITK3506" s="45"/>
      <c r="ITL3506" s="45"/>
      <c r="ITM3506" s="45"/>
      <c r="ITN3506" s="45"/>
      <c r="ITO3506" s="45"/>
      <c r="ITP3506" s="45"/>
      <c r="ITQ3506" s="45"/>
      <c r="ITR3506" s="45"/>
      <c r="ITS3506" s="45"/>
      <c r="ITT3506" s="45"/>
      <c r="ITU3506" s="45"/>
      <c r="ITV3506" s="45"/>
      <c r="ITW3506" s="45"/>
      <c r="ITX3506" s="45"/>
      <c r="ITY3506" s="45"/>
      <c r="ITZ3506" s="45"/>
      <c r="IUA3506" s="45"/>
      <c r="IUB3506" s="45"/>
      <c r="IUC3506" s="45"/>
      <c r="IUD3506" s="45"/>
      <c r="IUE3506" s="45"/>
      <c r="IUF3506" s="45"/>
      <c r="IUG3506" s="45"/>
      <c r="IUH3506" s="45"/>
      <c r="IUI3506" s="45"/>
      <c r="IUJ3506" s="45"/>
      <c r="IUK3506" s="45"/>
      <c r="IUL3506" s="45"/>
      <c r="IUM3506" s="45"/>
      <c r="IUN3506" s="45"/>
      <c r="IUO3506" s="45"/>
      <c r="IUP3506" s="45"/>
      <c r="IUQ3506" s="45"/>
      <c r="IUR3506" s="45"/>
      <c r="IUS3506" s="45"/>
      <c r="IUT3506" s="45"/>
      <c r="IUU3506" s="45"/>
      <c r="IUV3506" s="45"/>
      <c r="IUW3506" s="45"/>
      <c r="IUX3506" s="45"/>
      <c r="IUY3506" s="45"/>
      <c r="IUZ3506" s="45"/>
      <c r="IVA3506" s="45"/>
      <c r="IVB3506" s="45"/>
      <c r="IVC3506" s="45"/>
      <c r="IVD3506" s="45"/>
      <c r="IVE3506" s="45"/>
      <c r="IVF3506" s="45"/>
      <c r="IVG3506" s="45"/>
      <c r="IVH3506" s="45"/>
      <c r="IVI3506" s="45"/>
      <c r="IVJ3506" s="45"/>
      <c r="IVK3506" s="45"/>
      <c r="IVL3506" s="45"/>
      <c r="IVM3506" s="45"/>
      <c r="IVN3506" s="45"/>
      <c r="IVO3506" s="45"/>
      <c r="IVP3506" s="45"/>
      <c r="IVQ3506" s="45"/>
      <c r="IVR3506" s="45"/>
      <c r="IVS3506" s="45"/>
      <c r="IVT3506" s="45"/>
      <c r="IVU3506" s="45"/>
      <c r="IVV3506" s="45"/>
      <c r="IVW3506" s="45"/>
      <c r="IVX3506" s="45"/>
      <c r="IVY3506" s="45"/>
      <c r="IVZ3506" s="45"/>
      <c r="IWA3506" s="45"/>
      <c r="IWB3506" s="45"/>
      <c r="IWC3506" s="45"/>
      <c r="IWD3506" s="45"/>
      <c r="IWE3506" s="45"/>
      <c r="IWF3506" s="45"/>
      <c r="IWG3506" s="45"/>
      <c r="IWH3506" s="45"/>
      <c r="IWI3506" s="45"/>
      <c r="IWJ3506" s="45"/>
      <c r="IWK3506" s="45"/>
      <c r="IWL3506" s="45"/>
      <c r="IWM3506" s="45"/>
      <c r="IWN3506" s="45"/>
      <c r="IWO3506" s="45"/>
      <c r="IWP3506" s="45"/>
      <c r="IWQ3506" s="45"/>
      <c r="IWR3506" s="45"/>
      <c r="IWS3506" s="45"/>
      <c r="IWT3506" s="45"/>
      <c r="IWU3506" s="45"/>
      <c r="IWV3506" s="45"/>
      <c r="IWW3506" s="45"/>
      <c r="IWX3506" s="45"/>
      <c r="IWY3506" s="45"/>
      <c r="IWZ3506" s="45"/>
      <c r="IXA3506" s="45"/>
      <c r="IXB3506" s="45"/>
      <c r="IXC3506" s="45"/>
      <c r="IXD3506" s="45"/>
      <c r="IXE3506" s="45"/>
      <c r="IXF3506" s="45"/>
      <c r="IXG3506" s="45"/>
      <c r="IXH3506" s="45"/>
      <c r="IXI3506" s="45"/>
      <c r="IXJ3506" s="45"/>
      <c r="IXK3506" s="45"/>
      <c r="IXL3506" s="45"/>
      <c r="IXM3506" s="45"/>
      <c r="IXN3506" s="45"/>
      <c r="IXO3506" s="45"/>
      <c r="IXP3506" s="45"/>
      <c r="IXQ3506" s="45"/>
      <c r="IXR3506" s="45"/>
      <c r="IXS3506" s="45"/>
      <c r="IXT3506" s="45"/>
      <c r="IXU3506" s="45"/>
      <c r="IXV3506" s="45"/>
      <c r="IXW3506" s="45"/>
      <c r="IXX3506" s="45"/>
      <c r="IXY3506" s="45"/>
      <c r="IXZ3506" s="45"/>
      <c r="IYA3506" s="45"/>
      <c r="IYB3506" s="45"/>
      <c r="IYC3506" s="45"/>
      <c r="IYD3506" s="45"/>
      <c r="IYE3506" s="45"/>
      <c r="IYF3506" s="45"/>
      <c r="IYG3506" s="45"/>
      <c r="IYH3506" s="45"/>
      <c r="IYI3506" s="45"/>
      <c r="IYJ3506" s="45"/>
      <c r="IYK3506" s="45"/>
      <c r="IYL3506" s="45"/>
      <c r="IYM3506" s="45"/>
      <c r="IYN3506" s="45"/>
      <c r="IYO3506" s="45"/>
      <c r="IYP3506" s="45"/>
      <c r="IYQ3506" s="45"/>
      <c r="IYR3506" s="45"/>
      <c r="IYS3506" s="45"/>
      <c r="IYT3506" s="45"/>
      <c r="IYU3506" s="45"/>
      <c r="IYV3506" s="45"/>
      <c r="IYW3506" s="45"/>
      <c r="IYX3506" s="45"/>
      <c r="IYY3506" s="45"/>
      <c r="IYZ3506" s="45"/>
      <c r="IZA3506" s="45"/>
      <c r="IZB3506" s="45"/>
      <c r="IZC3506" s="45"/>
      <c r="IZD3506" s="45"/>
      <c r="IZE3506" s="45"/>
      <c r="IZF3506" s="45"/>
      <c r="IZG3506" s="45"/>
      <c r="IZH3506" s="45"/>
      <c r="IZI3506" s="45"/>
      <c r="IZJ3506" s="45"/>
      <c r="IZK3506" s="45"/>
      <c r="IZL3506" s="45"/>
      <c r="IZM3506" s="45"/>
      <c r="IZN3506" s="45"/>
      <c r="IZO3506" s="45"/>
      <c r="IZP3506" s="45"/>
      <c r="IZQ3506" s="45"/>
      <c r="IZR3506" s="45"/>
      <c r="IZS3506" s="45"/>
      <c r="IZT3506" s="45"/>
      <c r="IZU3506" s="45"/>
      <c r="IZV3506" s="45"/>
      <c r="IZW3506" s="45"/>
      <c r="IZX3506" s="45"/>
      <c r="IZY3506" s="45"/>
      <c r="IZZ3506" s="45"/>
      <c r="JAA3506" s="45"/>
      <c r="JAB3506" s="45"/>
      <c r="JAC3506" s="45"/>
      <c r="JAD3506" s="45"/>
      <c r="JAE3506" s="45"/>
      <c r="JAF3506" s="45"/>
      <c r="JAG3506" s="45"/>
      <c r="JAH3506" s="45"/>
      <c r="JAI3506" s="45"/>
      <c r="JAJ3506" s="45"/>
      <c r="JAK3506" s="45"/>
      <c r="JAL3506" s="45"/>
      <c r="JAM3506" s="45"/>
      <c r="JAN3506" s="45"/>
      <c r="JAO3506" s="45"/>
      <c r="JAP3506" s="45"/>
      <c r="JAQ3506" s="45"/>
      <c r="JAR3506" s="45"/>
      <c r="JAS3506" s="45"/>
      <c r="JAT3506" s="45"/>
      <c r="JAU3506" s="45"/>
      <c r="JAV3506" s="45"/>
      <c r="JAW3506" s="45"/>
      <c r="JAX3506" s="45"/>
      <c r="JAY3506" s="45"/>
      <c r="JAZ3506" s="45"/>
      <c r="JBA3506" s="45"/>
      <c r="JBB3506" s="45"/>
      <c r="JBC3506" s="45"/>
      <c r="JBD3506" s="45"/>
      <c r="JBE3506" s="45"/>
      <c r="JBF3506" s="45"/>
      <c r="JBG3506" s="45"/>
      <c r="JBH3506" s="45"/>
      <c r="JBI3506" s="45"/>
      <c r="JBJ3506" s="45"/>
      <c r="JBK3506" s="45"/>
      <c r="JBL3506" s="45"/>
      <c r="JBM3506" s="45"/>
      <c r="JBN3506" s="45"/>
      <c r="JBO3506" s="45"/>
      <c r="JBP3506" s="45"/>
      <c r="JBQ3506" s="45"/>
      <c r="JBR3506" s="45"/>
      <c r="JBS3506" s="45"/>
      <c r="JBT3506" s="45"/>
      <c r="JBU3506" s="45"/>
      <c r="JBV3506" s="45"/>
      <c r="JBW3506" s="45"/>
      <c r="JBX3506" s="45"/>
      <c r="JBY3506" s="45"/>
      <c r="JBZ3506" s="45"/>
      <c r="JCA3506" s="45"/>
      <c r="JCB3506" s="45"/>
      <c r="JCC3506" s="45"/>
      <c r="JCD3506" s="45"/>
      <c r="JCE3506" s="45"/>
      <c r="JCF3506" s="45"/>
      <c r="JCG3506" s="45"/>
      <c r="JCH3506" s="45"/>
      <c r="JCI3506" s="45"/>
      <c r="JCJ3506" s="45"/>
      <c r="JCK3506" s="45"/>
      <c r="JCL3506" s="45"/>
      <c r="JCM3506" s="45"/>
      <c r="JCN3506" s="45"/>
      <c r="JCO3506" s="45"/>
      <c r="JCP3506" s="45"/>
      <c r="JCQ3506" s="45"/>
      <c r="JCR3506" s="45"/>
      <c r="JCS3506" s="45"/>
      <c r="JCT3506" s="45"/>
      <c r="JCU3506" s="45"/>
      <c r="JCV3506" s="45"/>
      <c r="JCW3506" s="45"/>
      <c r="JCX3506" s="45"/>
      <c r="JCY3506" s="45"/>
      <c r="JCZ3506" s="45"/>
      <c r="JDA3506" s="45"/>
      <c r="JDB3506" s="45"/>
      <c r="JDC3506" s="45"/>
      <c r="JDD3506" s="45"/>
      <c r="JDE3506" s="45"/>
      <c r="JDF3506" s="45"/>
      <c r="JDG3506" s="45"/>
      <c r="JDH3506" s="45"/>
      <c r="JDI3506" s="45"/>
      <c r="JDJ3506" s="45"/>
      <c r="JDK3506" s="45"/>
      <c r="JDL3506" s="45"/>
      <c r="JDM3506" s="45"/>
      <c r="JDN3506" s="45"/>
      <c r="JDO3506" s="45"/>
      <c r="JDP3506" s="45"/>
      <c r="JDQ3506" s="45"/>
      <c r="JDR3506" s="45"/>
      <c r="JDS3506" s="45"/>
      <c r="JDT3506" s="45"/>
      <c r="JDU3506" s="45"/>
      <c r="JDV3506" s="45"/>
      <c r="JDW3506" s="45"/>
      <c r="JDX3506" s="45"/>
      <c r="JDY3506" s="45"/>
      <c r="JDZ3506" s="45"/>
      <c r="JEA3506" s="45"/>
      <c r="JEB3506" s="45"/>
      <c r="JEC3506" s="45"/>
      <c r="JED3506" s="45"/>
      <c r="JEE3506" s="45"/>
      <c r="JEF3506" s="45"/>
      <c r="JEG3506" s="45"/>
      <c r="JEH3506" s="45"/>
      <c r="JEI3506" s="45"/>
      <c r="JEJ3506" s="45"/>
      <c r="JEK3506" s="45"/>
      <c r="JEL3506" s="45"/>
      <c r="JEM3506" s="45"/>
      <c r="JEN3506" s="45"/>
      <c r="JEO3506" s="45"/>
      <c r="JEP3506" s="45"/>
      <c r="JEQ3506" s="45"/>
      <c r="JER3506" s="45"/>
      <c r="JES3506" s="45"/>
      <c r="JET3506" s="45"/>
      <c r="JEU3506" s="45"/>
      <c r="JEV3506" s="45"/>
      <c r="JEW3506" s="45"/>
      <c r="JEX3506" s="45"/>
      <c r="JEY3506" s="45"/>
      <c r="JEZ3506" s="45"/>
      <c r="JFA3506" s="45"/>
      <c r="JFB3506" s="45"/>
      <c r="JFC3506" s="45"/>
      <c r="JFD3506" s="45"/>
      <c r="JFE3506" s="45"/>
      <c r="JFF3506" s="45"/>
      <c r="JFG3506" s="45"/>
      <c r="JFH3506" s="45"/>
      <c r="JFI3506" s="45"/>
      <c r="JFJ3506" s="45"/>
      <c r="JFK3506" s="45"/>
      <c r="JFL3506" s="45"/>
      <c r="JFM3506" s="45"/>
      <c r="JFN3506" s="45"/>
      <c r="JFO3506" s="45"/>
      <c r="JFP3506" s="45"/>
      <c r="JFQ3506" s="45"/>
      <c r="JFR3506" s="45"/>
      <c r="JFS3506" s="45"/>
      <c r="JFT3506" s="45"/>
      <c r="JFU3506" s="45"/>
      <c r="JFV3506" s="45"/>
      <c r="JFW3506" s="45"/>
      <c r="JFX3506" s="45"/>
      <c r="JFY3506" s="45"/>
      <c r="JFZ3506" s="45"/>
      <c r="JGA3506" s="45"/>
      <c r="JGB3506" s="45"/>
      <c r="JGC3506" s="45"/>
      <c r="JGD3506" s="45"/>
      <c r="JGE3506" s="45"/>
      <c r="JGF3506" s="45"/>
      <c r="JGG3506" s="45"/>
      <c r="JGH3506" s="45"/>
      <c r="JGI3506" s="45"/>
      <c r="JGJ3506" s="45"/>
      <c r="JGK3506" s="45"/>
      <c r="JGL3506" s="45"/>
      <c r="JGM3506" s="45"/>
      <c r="JGN3506" s="45"/>
      <c r="JGO3506" s="45"/>
      <c r="JGP3506" s="45"/>
      <c r="JGQ3506" s="45"/>
      <c r="JGR3506" s="45"/>
      <c r="JGS3506" s="45"/>
      <c r="JGT3506" s="45"/>
      <c r="JGU3506" s="45"/>
      <c r="JGV3506" s="45"/>
      <c r="JGW3506" s="45"/>
      <c r="JGX3506" s="45"/>
      <c r="JGY3506" s="45"/>
      <c r="JGZ3506" s="45"/>
      <c r="JHA3506" s="45"/>
      <c r="JHB3506" s="45"/>
      <c r="JHC3506" s="45"/>
      <c r="JHD3506" s="45"/>
      <c r="JHE3506" s="45"/>
      <c r="JHF3506" s="45"/>
      <c r="JHG3506" s="45"/>
      <c r="JHH3506" s="45"/>
      <c r="JHI3506" s="45"/>
      <c r="JHJ3506" s="45"/>
      <c r="JHK3506" s="45"/>
      <c r="JHL3506" s="45"/>
      <c r="JHM3506" s="45"/>
      <c r="JHN3506" s="45"/>
      <c r="JHO3506" s="45"/>
      <c r="JHP3506" s="45"/>
      <c r="JHQ3506" s="45"/>
      <c r="JHR3506" s="45"/>
      <c r="JHS3506" s="45"/>
      <c r="JHT3506" s="45"/>
      <c r="JHU3506" s="45"/>
      <c r="JHV3506" s="45"/>
      <c r="JHW3506" s="45"/>
      <c r="JHX3506" s="45"/>
      <c r="JHY3506" s="45"/>
      <c r="JHZ3506" s="45"/>
      <c r="JIA3506" s="45"/>
      <c r="JIB3506" s="45"/>
      <c r="JIC3506" s="45"/>
      <c r="JID3506" s="45"/>
      <c r="JIE3506" s="45"/>
      <c r="JIF3506" s="45"/>
      <c r="JIG3506" s="45"/>
      <c r="JIH3506" s="45"/>
      <c r="JII3506" s="45"/>
      <c r="JIJ3506" s="45"/>
      <c r="JIK3506" s="45"/>
      <c r="JIL3506" s="45"/>
      <c r="JIM3506" s="45"/>
      <c r="JIN3506" s="45"/>
      <c r="JIO3506" s="45"/>
      <c r="JIP3506" s="45"/>
      <c r="JIQ3506" s="45"/>
      <c r="JIR3506" s="45"/>
      <c r="JIS3506" s="45"/>
      <c r="JIT3506" s="45"/>
      <c r="JIU3506" s="45"/>
      <c r="JIV3506" s="45"/>
      <c r="JIW3506" s="45"/>
      <c r="JIX3506" s="45"/>
      <c r="JIY3506" s="45"/>
      <c r="JIZ3506" s="45"/>
      <c r="JJA3506" s="45"/>
      <c r="JJB3506" s="45"/>
      <c r="JJC3506" s="45"/>
      <c r="JJD3506" s="45"/>
      <c r="JJE3506" s="45"/>
      <c r="JJF3506" s="45"/>
      <c r="JJG3506" s="45"/>
      <c r="JJH3506" s="45"/>
      <c r="JJI3506" s="45"/>
      <c r="JJJ3506" s="45"/>
      <c r="JJK3506" s="45"/>
      <c r="JJL3506" s="45"/>
      <c r="JJM3506" s="45"/>
      <c r="JJN3506" s="45"/>
      <c r="JJO3506" s="45"/>
      <c r="JJP3506" s="45"/>
      <c r="JJQ3506" s="45"/>
      <c r="JJR3506" s="45"/>
      <c r="JJS3506" s="45"/>
      <c r="JJT3506" s="45"/>
      <c r="JJU3506" s="45"/>
      <c r="JJV3506" s="45"/>
      <c r="JJW3506" s="45"/>
      <c r="JJX3506" s="45"/>
      <c r="JJY3506" s="45"/>
      <c r="JJZ3506" s="45"/>
      <c r="JKA3506" s="45"/>
      <c r="JKB3506" s="45"/>
      <c r="JKC3506" s="45"/>
      <c r="JKD3506" s="45"/>
      <c r="JKE3506" s="45"/>
      <c r="JKF3506" s="45"/>
      <c r="JKG3506" s="45"/>
      <c r="JKH3506" s="45"/>
      <c r="JKI3506" s="45"/>
      <c r="JKJ3506" s="45"/>
      <c r="JKK3506" s="45"/>
      <c r="JKL3506" s="45"/>
      <c r="JKM3506" s="45"/>
      <c r="JKN3506" s="45"/>
      <c r="JKO3506" s="45"/>
      <c r="JKP3506" s="45"/>
      <c r="JKQ3506" s="45"/>
      <c r="JKR3506" s="45"/>
      <c r="JKS3506" s="45"/>
      <c r="JKT3506" s="45"/>
      <c r="JKU3506" s="45"/>
      <c r="JKV3506" s="45"/>
      <c r="JKW3506" s="45"/>
      <c r="JKX3506" s="45"/>
      <c r="JKY3506" s="45"/>
      <c r="JKZ3506" s="45"/>
      <c r="JLA3506" s="45"/>
      <c r="JLB3506" s="45"/>
      <c r="JLC3506" s="45"/>
      <c r="JLD3506" s="45"/>
      <c r="JLE3506" s="45"/>
      <c r="JLF3506" s="45"/>
      <c r="JLG3506" s="45"/>
      <c r="JLH3506" s="45"/>
      <c r="JLI3506" s="45"/>
      <c r="JLJ3506" s="45"/>
      <c r="JLK3506" s="45"/>
      <c r="JLL3506" s="45"/>
      <c r="JLM3506" s="45"/>
      <c r="JLN3506" s="45"/>
      <c r="JLO3506" s="45"/>
      <c r="JLP3506" s="45"/>
      <c r="JLQ3506" s="45"/>
      <c r="JLR3506" s="45"/>
      <c r="JLS3506" s="45"/>
      <c r="JLT3506" s="45"/>
      <c r="JLU3506" s="45"/>
      <c r="JLV3506" s="45"/>
      <c r="JLW3506" s="45"/>
      <c r="JLX3506" s="45"/>
      <c r="JLY3506" s="45"/>
      <c r="JLZ3506" s="45"/>
      <c r="JMA3506" s="45"/>
      <c r="JMB3506" s="45"/>
      <c r="JMC3506" s="45"/>
      <c r="JMD3506" s="45"/>
      <c r="JME3506" s="45"/>
      <c r="JMF3506" s="45"/>
      <c r="JMG3506" s="45"/>
      <c r="JMH3506" s="45"/>
      <c r="JMI3506" s="45"/>
      <c r="JMJ3506" s="45"/>
      <c r="JMK3506" s="45"/>
      <c r="JML3506" s="45"/>
      <c r="JMM3506" s="45"/>
      <c r="JMN3506" s="45"/>
      <c r="JMO3506" s="45"/>
      <c r="JMP3506" s="45"/>
      <c r="JMQ3506" s="45"/>
      <c r="JMR3506" s="45"/>
      <c r="JMS3506" s="45"/>
      <c r="JMT3506" s="45"/>
      <c r="JMU3506" s="45"/>
      <c r="JMV3506" s="45"/>
      <c r="JMW3506" s="45"/>
      <c r="JMX3506" s="45"/>
      <c r="JMY3506" s="45"/>
      <c r="JMZ3506" s="45"/>
      <c r="JNA3506" s="45"/>
      <c r="JNB3506" s="45"/>
      <c r="JNC3506" s="45"/>
      <c r="JND3506" s="45"/>
      <c r="JNE3506" s="45"/>
      <c r="JNF3506" s="45"/>
      <c r="JNG3506" s="45"/>
      <c r="JNH3506" s="45"/>
      <c r="JNI3506" s="45"/>
      <c r="JNJ3506" s="45"/>
      <c r="JNK3506" s="45"/>
      <c r="JNL3506" s="45"/>
      <c r="JNM3506" s="45"/>
      <c r="JNN3506" s="45"/>
      <c r="JNO3506" s="45"/>
      <c r="JNP3506" s="45"/>
      <c r="JNQ3506" s="45"/>
      <c r="JNR3506" s="45"/>
      <c r="JNS3506" s="45"/>
      <c r="JNT3506" s="45"/>
      <c r="JNU3506" s="45"/>
      <c r="JNV3506" s="45"/>
      <c r="JNW3506" s="45"/>
      <c r="JNX3506" s="45"/>
      <c r="JNY3506" s="45"/>
      <c r="JNZ3506" s="45"/>
      <c r="JOA3506" s="45"/>
      <c r="JOB3506" s="45"/>
      <c r="JOC3506" s="45"/>
      <c r="JOD3506" s="45"/>
      <c r="JOE3506" s="45"/>
      <c r="JOF3506" s="45"/>
      <c r="JOG3506" s="45"/>
      <c r="JOH3506" s="45"/>
      <c r="JOI3506" s="45"/>
      <c r="JOJ3506" s="45"/>
      <c r="JOK3506" s="45"/>
      <c r="JOL3506" s="45"/>
      <c r="JOM3506" s="45"/>
      <c r="JON3506" s="45"/>
      <c r="JOO3506" s="45"/>
      <c r="JOP3506" s="45"/>
      <c r="JOQ3506" s="45"/>
      <c r="JOR3506" s="45"/>
      <c r="JOS3506" s="45"/>
      <c r="JOT3506" s="45"/>
      <c r="JOU3506" s="45"/>
      <c r="JOV3506" s="45"/>
      <c r="JOW3506" s="45"/>
      <c r="JOX3506" s="45"/>
      <c r="JOY3506" s="45"/>
      <c r="JOZ3506" s="45"/>
      <c r="JPA3506" s="45"/>
      <c r="JPB3506" s="45"/>
      <c r="JPC3506" s="45"/>
      <c r="JPD3506" s="45"/>
      <c r="JPE3506" s="45"/>
      <c r="JPF3506" s="45"/>
      <c r="JPG3506" s="45"/>
      <c r="JPH3506" s="45"/>
      <c r="JPI3506" s="45"/>
      <c r="JPJ3506" s="45"/>
      <c r="JPK3506" s="45"/>
      <c r="JPL3506" s="45"/>
      <c r="JPM3506" s="45"/>
      <c r="JPN3506" s="45"/>
      <c r="JPO3506" s="45"/>
      <c r="JPP3506" s="45"/>
      <c r="JPQ3506" s="45"/>
      <c r="JPR3506" s="45"/>
      <c r="JPS3506" s="45"/>
      <c r="JPT3506" s="45"/>
      <c r="JPU3506" s="45"/>
      <c r="JPV3506" s="45"/>
      <c r="JPW3506" s="45"/>
      <c r="JPX3506" s="45"/>
      <c r="JPY3506" s="45"/>
      <c r="JPZ3506" s="45"/>
      <c r="JQA3506" s="45"/>
      <c r="JQB3506" s="45"/>
      <c r="JQC3506" s="45"/>
      <c r="JQD3506" s="45"/>
      <c r="JQE3506" s="45"/>
      <c r="JQF3506" s="45"/>
      <c r="JQG3506" s="45"/>
      <c r="JQH3506" s="45"/>
      <c r="JQI3506" s="45"/>
      <c r="JQJ3506" s="45"/>
      <c r="JQK3506" s="45"/>
      <c r="JQL3506" s="45"/>
      <c r="JQM3506" s="45"/>
      <c r="JQN3506" s="45"/>
      <c r="JQO3506" s="45"/>
      <c r="JQP3506" s="45"/>
      <c r="JQQ3506" s="45"/>
      <c r="JQR3506" s="45"/>
      <c r="JQS3506" s="45"/>
      <c r="JQT3506" s="45"/>
      <c r="JQU3506" s="45"/>
      <c r="JQV3506" s="45"/>
      <c r="JQW3506" s="45"/>
      <c r="JQX3506" s="45"/>
      <c r="JQY3506" s="45"/>
      <c r="JQZ3506" s="45"/>
      <c r="JRA3506" s="45"/>
      <c r="JRB3506" s="45"/>
      <c r="JRC3506" s="45"/>
      <c r="JRD3506" s="45"/>
      <c r="JRE3506" s="45"/>
      <c r="JRF3506" s="45"/>
      <c r="JRG3506" s="45"/>
      <c r="JRH3506" s="45"/>
      <c r="JRI3506" s="45"/>
      <c r="JRJ3506" s="45"/>
      <c r="JRK3506" s="45"/>
      <c r="JRL3506" s="45"/>
      <c r="JRM3506" s="45"/>
      <c r="JRN3506" s="45"/>
      <c r="JRO3506" s="45"/>
      <c r="JRP3506" s="45"/>
      <c r="JRQ3506" s="45"/>
      <c r="JRR3506" s="45"/>
      <c r="JRS3506" s="45"/>
      <c r="JRT3506" s="45"/>
      <c r="JRU3506" s="45"/>
      <c r="JRV3506" s="45"/>
      <c r="JRW3506" s="45"/>
      <c r="JRX3506" s="45"/>
      <c r="JRY3506" s="45"/>
      <c r="JRZ3506" s="45"/>
      <c r="JSA3506" s="45"/>
      <c r="JSB3506" s="45"/>
      <c r="JSC3506" s="45"/>
      <c r="JSD3506" s="45"/>
      <c r="JSE3506" s="45"/>
      <c r="JSF3506" s="45"/>
      <c r="JSG3506" s="45"/>
      <c r="JSH3506" s="45"/>
      <c r="JSI3506" s="45"/>
      <c r="JSJ3506" s="45"/>
      <c r="JSK3506" s="45"/>
      <c r="JSL3506" s="45"/>
      <c r="JSM3506" s="45"/>
      <c r="JSN3506" s="45"/>
      <c r="JSO3506" s="45"/>
      <c r="JSP3506" s="45"/>
      <c r="JSQ3506" s="45"/>
      <c r="JSR3506" s="45"/>
      <c r="JSS3506" s="45"/>
      <c r="JST3506" s="45"/>
      <c r="JSU3506" s="45"/>
      <c r="JSV3506" s="45"/>
      <c r="JSW3506" s="45"/>
      <c r="JSX3506" s="45"/>
      <c r="JSY3506" s="45"/>
      <c r="JSZ3506" s="45"/>
      <c r="JTA3506" s="45"/>
      <c r="JTB3506" s="45"/>
      <c r="JTC3506" s="45"/>
      <c r="JTD3506" s="45"/>
      <c r="JTE3506" s="45"/>
      <c r="JTF3506" s="45"/>
      <c r="JTG3506" s="45"/>
      <c r="JTH3506" s="45"/>
      <c r="JTI3506" s="45"/>
      <c r="JTJ3506" s="45"/>
      <c r="JTK3506" s="45"/>
      <c r="JTL3506" s="45"/>
      <c r="JTM3506" s="45"/>
      <c r="JTN3506" s="45"/>
      <c r="JTO3506" s="45"/>
      <c r="JTP3506" s="45"/>
      <c r="JTQ3506" s="45"/>
      <c r="JTR3506" s="45"/>
      <c r="JTS3506" s="45"/>
      <c r="JTT3506" s="45"/>
      <c r="JTU3506" s="45"/>
      <c r="JTV3506" s="45"/>
      <c r="JTW3506" s="45"/>
      <c r="JTX3506" s="45"/>
      <c r="JTY3506" s="45"/>
      <c r="JTZ3506" s="45"/>
      <c r="JUA3506" s="45"/>
      <c r="JUB3506" s="45"/>
      <c r="JUC3506" s="45"/>
      <c r="JUD3506" s="45"/>
      <c r="JUE3506" s="45"/>
      <c r="JUF3506" s="45"/>
      <c r="JUG3506" s="45"/>
      <c r="JUH3506" s="45"/>
      <c r="JUI3506" s="45"/>
      <c r="JUJ3506" s="45"/>
      <c r="JUK3506" s="45"/>
      <c r="JUL3506" s="45"/>
      <c r="JUM3506" s="45"/>
      <c r="JUN3506" s="45"/>
      <c r="JUO3506" s="45"/>
      <c r="JUP3506" s="45"/>
      <c r="JUQ3506" s="45"/>
      <c r="JUR3506" s="45"/>
      <c r="JUS3506" s="45"/>
      <c r="JUT3506" s="45"/>
      <c r="JUU3506" s="45"/>
      <c r="JUV3506" s="45"/>
      <c r="JUW3506" s="45"/>
      <c r="JUX3506" s="45"/>
      <c r="JUY3506" s="45"/>
      <c r="JUZ3506" s="45"/>
      <c r="JVA3506" s="45"/>
      <c r="JVB3506" s="45"/>
      <c r="JVC3506" s="45"/>
      <c r="JVD3506" s="45"/>
      <c r="JVE3506" s="45"/>
      <c r="JVF3506" s="45"/>
      <c r="JVG3506" s="45"/>
      <c r="JVH3506" s="45"/>
      <c r="JVI3506" s="45"/>
      <c r="JVJ3506" s="45"/>
      <c r="JVK3506" s="45"/>
      <c r="JVL3506" s="45"/>
      <c r="JVM3506" s="45"/>
      <c r="JVN3506" s="45"/>
      <c r="JVO3506" s="45"/>
      <c r="JVP3506" s="45"/>
      <c r="JVQ3506" s="45"/>
      <c r="JVR3506" s="45"/>
      <c r="JVS3506" s="45"/>
      <c r="JVT3506" s="45"/>
      <c r="JVU3506" s="45"/>
      <c r="JVV3506" s="45"/>
      <c r="JVW3506" s="45"/>
      <c r="JVX3506" s="45"/>
      <c r="JVY3506" s="45"/>
      <c r="JVZ3506" s="45"/>
      <c r="JWA3506" s="45"/>
      <c r="JWB3506" s="45"/>
      <c r="JWC3506" s="45"/>
      <c r="JWD3506" s="45"/>
      <c r="JWE3506" s="45"/>
      <c r="JWF3506" s="45"/>
      <c r="JWG3506" s="45"/>
      <c r="JWH3506" s="45"/>
      <c r="JWI3506" s="45"/>
      <c r="JWJ3506" s="45"/>
      <c r="JWK3506" s="45"/>
      <c r="JWL3506" s="45"/>
      <c r="JWM3506" s="45"/>
      <c r="JWN3506" s="45"/>
      <c r="JWO3506" s="45"/>
      <c r="JWP3506" s="45"/>
      <c r="JWQ3506" s="45"/>
      <c r="JWR3506" s="45"/>
      <c r="JWS3506" s="45"/>
      <c r="JWT3506" s="45"/>
      <c r="JWU3506" s="45"/>
      <c r="JWV3506" s="45"/>
      <c r="JWW3506" s="45"/>
      <c r="JWX3506" s="45"/>
      <c r="JWY3506" s="45"/>
      <c r="JWZ3506" s="45"/>
      <c r="JXA3506" s="45"/>
      <c r="JXB3506" s="45"/>
      <c r="JXC3506" s="45"/>
      <c r="JXD3506" s="45"/>
      <c r="JXE3506" s="45"/>
      <c r="JXF3506" s="45"/>
      <c r="JXG3506" s="45"/>
      <c r="JXH3506" s="45"/>
      <c r="JXI3506" s="45"/>
      <c r="JXJ3506" s="45"/>
      <c r="JXK3506" s="45"/>
      <c r="JXL3506" s="45"/>
      <c r="JXM3506" s="45"/>
      <c r="JXN3506" s="45"/>
      <c r="JXO3506" s="45"/>
      <c r="JXP3506" s="45"/>
      <c r="JXQ3506" s="45"/>
      <c r="JXR3506" s="45"/>
      <c r="JXS3506" s="45"/>
      <c r="JXT3506" s="45"/>
      <c r="JXU3506" s="45"/>
      <c r="JXV3506" s="45"/>
      <c r="JXW3506" s="45"/>
      <c r="JXX3506" s="45"/>
      <c r="JXY3506" s="45"/>
      <c r="JXZ3506" s="45"/>
      <c r="JYA3506" s="45"/>
      <c r="JYB3506" s="45"/>
      <c r="JYC3506" s="45"/>
      <c r="JYD3506" s="45"/>
      <c r="JYE3506" s="45"/>
      <c r="JYF3506" s="45"/>
      <c r="JYG3506" s="45"/>
      <c r="JYH3506" s="45"/>
      <c r="JYI3506" s="45"/>
      <c r="JYJ3506" s="45"/>
      <c r="JYK3506" s="45"/>
      <c r="JYL3506" s="45"/>
      <c r="JYM3506" s="45"/>
      <c r="JYN3506" s="45"/>
      <c r="JYO3506" s="45"/>
      <c r="JYP3506" s="45"/>
      <c r="JYQ3506" s="45"/>
      <c r="JYR3506" s="45"/>
      <c r="JYS3506" s="45"/>
      <c r="JYT3506" s="45"/>
      <c r="JYU3506" s="45"/>
      <c r="JYV3506" s="45"/>
      <c r="JYW3506" s="45"/>
      <c r="JYX3506" s="45"/>
      <c r="JYY3506" s="45"/>
      <c r="JYZ3506" s="45"/>
      <c r="JZA3506" s="45"/>
      <c r="JZB3506" s="45"/>
      <c r="JZC3506" s="45"/>
      <c r="JZD3506" s="45"/>
      <c r="JZE3506" s="45"/>
      <c r="JZF3506" s="45"/>
      <c r="JZG3506" s="45"/>
      <c r="JZH3506" s="45"/>
      <c r="JZI3506" s="45"/>
      <c r="JZJ3506" s="45"/>
      <c r="JZK3506" s="45"/>
      <c r="JZL3506" s="45"/>
      <c r="JZM3506" s="45"/>
      <c r="JZN3506" s="45"/>
      <c r="JZO3506" s="45"/>
      <c r="JZP3506" s="45"/>
      <c r="JZQ3506" s="45"/>
      <c r="JZR3506" s="45"/>
      <c r="JZS3506" s="45"/>
      <c r="JZT3506" s="45"/>
      <c r="JZU3506" s="45"/>
      <c r="JZV3506" s="45"/>
      <c r="JZW3506" s="45"/>
      <c r="JZX3506" s="45"/>
      <c r="JZY3506" s="45"/>
      <c r="JZZ3506" s="45"/>
      <c r="KAA3506" s="45"/>
      <c r="KAB3506" s="45"/>
      <c r="KAC3506" s="45"/>
      <c r="KAD3506" s="45"/>
      <c r="KAE3506" s="45"/>
      <c r="KAF3506" s="45"/>
      <c r="KAG3506" s="45"/>
      <c r="KAH3506" s="45"/>
      <c r="KAI3506" s="45"/>
      <c r="KAJ3506" s="45"/>
      <c r="KAK3506" s="45"/>
      <c r="KAL3506" s="45"/>
      <c r="KAM3506" s="45"/>
      <c r="KAN3506" s="45"/>
      <c r="KAO3506" s="45"/>
      <c r="KAP3506" s="45"/>
      <c r="KAQ3506" s="45"/>
      <c r="KAR3506" s="45"/>
      <c r="KAS3506" s="45"/>
      <c r="KAT3506" s="45"/>
      <c r="KAU3506" s="45"/>
      <c r="KAV3506" s="45"/>
      <c r="KAW3506" s="45"/>
      <c r="KAX3506" s="45"/>
      <c r="KAY3506" s="45"/>
      <c r="KAZ3506" s="45"/>
      <c r="KBA3506" s="45"/>
      <c r="KBB3506" s="45"/>
      <c r="KBC3506" s="45"/>
      <c r="KBD3506" s="45"/>
      <c r="KBE3506" s="45"/>
      <c r="KBF3506" s="45"/>
      <c r="KBG3506" s="45"/>
      <c r="KBH3506" s="45"/>
      <c r="KBI3506" s="45"/>
      <c r="KBJ3506" s="45"/>
      <c r="KBK3506" s="45"/>
      <c r="KBL3506" s="45"/>
      <c r="KBM3506" s="45"/>
      <c r="KBN3506" s="45"/>
      <c r="KBO3506" s="45"/>
      <c r="KBP3506" s="45"/>
      <c r="KBQ3506" s="45"/>
      <c r="KBR3506" s="45"/>
      <c r="KBS3506" s="45"/>
      <c r="KBT3506" s="45"/>
      <c r="KBU3506" s="45"/>
      <c r="KBV3506" s="45"/>
      <c r="KBW3506" s="45"/>
      <c r="KBX3506" s="45"/>
      <c r="KBY3506" s="45"/>
      <c r="KBZ3506" s="45"/>
      <c r="KCA3506" s="45"/>
      <c r="KCB3506" s="45"/>
      <c r="KCC3506" s="45"/>
      <c r="KCD3506" s="45"/>
      <c r="KCE3506" s="45"/>
      <c r="KCF3506" s="45"/>
      <c r="KCG3506" s="45"/>
      <c r="KCH3506" s="45"/>
      <c r="KCI3506" s="45"/>
      <c r="KCJ3506" s="45"/>
      <c r="KCK3506" s="45"/>
      <c r="KCL3506" s="45"/>
      <c r="KCM3506" s="45"/>
      <c r="KCN3506" s="45"/>
      <c r="KCO3506" s="45"/>
      <c r="KCP3506" s="45"/>
      <c r="KCQ3506" s="45"/>
      <c r="KCR3506" s="45"/>
      <c r="KCS3506" s="45"/>
      <c r="KCT3506" s="45"/>
      <c r="KCU3506" s="45"/>
      <c r="KCV3506" s="45"/>
      <c r="KCW3506" s="45"/>
      <c r="KCX3506" s="45"/>
      <c r="KCY3506" s="45"/>
      <c r="KCZ3506" s="45"/>
      <c r="KDA3506" s="45"/>
      <c r="KDB3506" s="45"/>
      <c r="KDC3506" s="45"/>
      <c r="KDD3506" s="45"/>
      <c r="KDE3506" s="45"/>
      <c r="KDF3506" s="45"/>
      <c r="KDG3506" s="45"/>
      <c r="KDH3506" s="45"/>
      <c r="KDI3506" s="45"/>
      <c r="KDJ3506" s="45"/>
      <c r="KDK3506" s="45"/>
      <c r="KDL3506" s="45"/>
      <c r="KDM3506" s="45"/>
      <c r="KDN3506" s="45"/>
      <c r="KDO3506" s="45"/>
      <c r="KDP3506" s="45"/>
      <c r="KDQ3506" s="45"/>
      <c r="KDR3506" s="45"/>
      <c r="KDS3506" s="45"/>
      <c r="KDT3506" s="45"/>
      <c r="KDU3506" s="45"/>
      <c r="KDV3506" s="45"/>
      <c r="KDW3506" s="45"/>
      <c r="KDX3506" s="45"/>
      <c r="KDY3506" s="45"/>
      <c r="KDZ3506" s="45"/>
      <c r="KEA3506" s="45"/>
      <c r="KEB3506" s="45"/>
      <c r="KEC3506" s="45"/>
      <c r="KED3506" s="45"/>
      <c r="KEE3506" s="45"/>
      <c r="KEF3506" s="45"/>
      <c r="KEG3506" s="45"/>
      <c r="KEH3506" s="45"/>
      <c r="KEI3506" s="45"/>
      <c r="KEJ3506" s="45"/>
      <c r="KEK3506" s="45"/>
      <c r="KEL3506" s="45"/>
      <c r="KEM3506" s="45"/>
      <c r="KEN3506" s="45"/>
      <c r="KEO3506" s="45"/>
      <c r="KEP3506" s="45"/>
      <c r="KEQ3506" s="45"/>
      <c r="KER3506" s="45"/>
      <c r="KES3506" s="45"/>
      <c r="KET3506" s="45"/>
      <c r="KEU3506" s="45"/>
      <c r="KEV3506" s="45"/>
      <c r="KEW3506" s="45"/>
      <c r="KEX3506" s="45"/>
      <c r="KEY3506" s="45"/>
      <c r="KEZ3506" s="45"/>
      <c r="KFA3506" s="45"/>
      <c r="KFB3506" s="45"/>
      <c r="KFC3506" s="45"/>
      <c r="KFD3506" s="45"/>
      <c r="KFE3506" s="45"/>
      <c r="KFF3506" s="45"/>
      <c r="KFG3506" s="45"/>
      <c r="KFH3506" s="45"/>
      <c r="KFI3506" s="45"/>
      <c r="KFJ3506" s="45"/>
      <c r="KFK3506" s="45"/>
      <c r="KFL3506" s="45"/>
      <c r="KFM3506" s="45"/>
      <c r="KFN3506" s="45"/>
      <c r="KFO3506" s="45"/>
      <c r="KFP3506" s="45"/>
      <c r="KFQ3506" s="45"/>
      <c r="KFR3506" s="45"/>
      <c r="KFS3506" s="45"/>
      <c r="KFT3506" s="45"/>
      <c r="KFU3506" s="45"/>
      <c r="KFV3506" s="45"/>
      <c r="KFW3506" s="45"/>
      <c r="KFX3506" s="45"/>
      <c r="KFY3506" s="45"/>
      <c r="KFZ3506" s="45"/>
      <c r="KGA3506" s="45"/>
      <c r="KGB3506" s="45"/>
      <c r="KGC3506" s="45"/>
      <c r="KGD3506" s="45"/>
      <c r="KGE3506" s="45"/>
      <c r="KGF3506" s="45"/>
      <c r="KGG3506" s="45"/>
      <c r="KGH3506" s="45"/>
      <c r="KGI3506" s="45"/>
      <c r="KGJ3506" s="45"/>
      <c r="KGK3506" s="45"/>
      <c r="KGL3506" s="45"/>
      <c r="KGM3506" s="45"/>
      <c r="KGN3506" s="45"/>
      <c r="KGO3506" s="45"/>
      <c r="KGP3506" s="45"/>
      <c r="KGQ3506" s="45"/>
      <c r="KGR3506" s="45"/>
      <c r="KGS3506" s="45"/>
      <c r="KGT3506" s="45"/>
      <c r="KGU3506" s="45"/>
      <c r="KGV3506" s="45"/>
      <c r="KGW3506" s="45"/>
      <c r="KGX3506" s="45"/>
      <c r="KGY3506" s="45"/>
      <c r="KGZ3506" s="45"/>
      <c r="KHA3506" s="45"/>
      <c r="KHB3506" s="45"/>
      <c r="KHC3506" s="45"/>
      <c r="KHD3506" s="45"/>
      <c r="KHE3506" s="45"/>
      <c r="KHF3506" s="45"/>
      <c r="KHG3506" s="45"/>
      <c r="KHH3506" s="45"/>
      <c r="KHI3506" s="45"/>
      <c r="KHJ3506" s="45"/>
      <c r="KHK3506" s="45"/>
      <c r="KHL3506" s="45"/>
      <c r="KHM3506" s="45"/>
      <c r="KHN3506" s="45"/>
      <c r="KHO3506" s="45"/>
      <c r="KHP3506" s="45"/>
      <c r="KHQ3506" s="45"/>
      <c r="KHR3506" s="45"/>
      <c r="KHS3506" s="45"/>
      <c r="KHT3506" s="45"/>
      <c r="KHU3506" s="45"/>
      <c r="KHV3506" s="45"/>
      <c r="KHW3506" s="45"/>
      <c r="KHX3506" s="45"/>
      <c r="KHY3506" s="45"/>
      <c r="KHZ3506" s="45"/>
      <c r="KIA3506" s="45"/>
      <c r="KIB3506" s="45"/>
      <c r="KIC3506" s="45"/>
      <c r="KID3506" s="45"/>
      <c r="KIE3506" s="45"/>
      <c r="KIF3506" s="45"/>
      <c r="KIG3506" s="45"/>
      <c r="KIH3506" s="45"/>
      <c r="KII3506" s="45"/>
      <c r="KIJ3506" s="45"/>
      <c r="KIK3506" s="45"/>
      <c r="KIL3506" s="45"/>
      <c r="KIM3506" s="45"/>
      <c r="KIN3506" s="45"/>
      <c r="KIO3506" s="45"/>
      <c r="KIP3506" s="45"/>
      <c r="KIQ3506" s="45"/>
      <c r="KIR3506" s="45"/>
      <c r="KIS3506" s="45"/>
      <c r="KIT3506" s="45"/>
      <c r="KIU3506" s="45"/>
      <c r="KIV3506" s="45"/>
      <c r="KIW3506" s="45"/>
      <c r="KIX3506" s="45"/>
      <c r="KIY3506" s="45"/>
      <c r="KIZ3506" s="45"/>
      <c r="KJA3506" s="45"/>
      <c r="KJB3506" s="45"/>
      <c r="KJC3506" s="45"/>
      <c r="KJD3506" s="45"/>
      <c r="KJE3506" s="45"/>
      <c r="KJF3506" s="45"/>
      <c r="KJG3506" s="45"/>
      <c r="KJH3506" s="45"/>
      <c r="KJI3506" s="45"/>
      <c r="KJJ3506" s="45"/>
      <c r="KJK3506" s="45"/>
      <c r="KJL3506" s="45"/>
      <c r="KJM3506" s="45"/>
      <c r="KJN3506" s="45"/>
      <c r="KJO3506" s="45"/>
      <c r="KJP3506" s="45"/>
      <c r="KJQ3506" s="45"/>
      <c r="KJR3506" s="45"/>
      <c r="KJS3506" s="45"/>
      <c r="KJT3506" s="45"/>
      <c r="KJU3506" s="45"/>
      <c r="KJV3506" s="45"/>
      <c r="KJW3506" s="45"/>
      <c r="KJX3506" s="45"/>
      <c r="KJY3506" s="45"/>
      <c r="KJZ3506" s="45"/>
      <c r="KKA3506" s="45"/>
      <c r="KKB3506" s="45"/>
      <c r="KKC3506" s="45"/>
      <c r="KKD3506" s="45"/>
      <c r="KKE3506" s="45"/>
      <c r="KKF3506" s="45"/>
      <c r="KKG3506" s="45"/>
      <c r="KKH3506" s="45"/>
      <c r="KKI3506" s="45"/>
      <c r="KKJ3506" s="45"/>
      <c r="KKK3506" s="45"/>
      <c r="KKL3506" s="45"/>
      <c r="KKM3506" s="45"/>
      <c r="KKN3506" s="45"/>
      <c r="KKO3506" s="45"/>
      <c r="KKP3506" s="45"/>
      <c r="KKQ3506" s="45"/>
      <c r="KKR3506" s="45"/>
      <c r="KKS3506" s="45"/>
      <c r="KKT3506" s="45"/>
      <c r="KKU3506" s="45"/>
      <c r="KKV3506" s="45"/>
      <c r="KKW3506" s="45"/>
      <c r="KKX3506" s="45"/>
      <c r="KKY3506" s="45"/>
      <c r="KKZ3506" s="45"/>
      <c r="KLA3506" s="45"/>
      <c r="KLB3506" s="45"/>
      <c r="KLC3506" s="45"/>
      <c r="KLD3506" s="45"/>
      <c r="KLE3506" s="45"/>
      <c r="KLF3506" s="45"/>
      <c r="KLG3506" s="45"/>
      <c r="KLH3506" s="45"/>
      <c r="KLI3506" s="45"/>
      <c r="KLJ3506" s="45"/>
      <c r="KLK3506" s="45"/>
      <c r="KLL3506" s="45"/>
      <c r="KLM3506" s="45"/>
      <c r="KLN3506" s="45"/>
      <c r="KLO3506" s="45"/>
      <c r="KLP3506" s="45"/>
      <c r="KLQ3506" s="45"/>
      <c r="KLR3506" s="45"/>
      <c r="KLS3506" s="45"/>
      <c r="KLT3506" s="45"/>
      <c r="KLU3506" s="45"/>
      <c r="KLV3506" s="45"/>
      <c r="KLW3506" s="45"/>
      <c r="KLX3506" s="45"/>
      <c r="KLY3506" s="45"/>
      <c r="KLZ3506" s="45"/>
      <c r="KMA3506" s="45"/>
      <c r="KMB3506" s="45"/>
      <c r="KMC3506" s="45"/>
      <c r="KMD3506" s="45"/>
      <c r="KME3506" s="45"/>
      <c r="KMF3506" s="45"/>
      <c r="KMG3506" s="45"/>
      <c r="KMH3506" s="45"/>
      <c r="KMI3506" s="45"/>
      <c r="KMJ3506" s="45"/>
      <c r="KMK3506" s="45"/>
      <c r="KML3506" s="45"/>
      <c r="KMM3506" s="45"/>
      <c r="KMN3506" s="45"/>
      <c r="KMO3506" s="45"/>
      <c r="KMP3506" s="45"/>
      <c r="KMQ3506" s="45"/>
      <c r="KMR3506" s="45"/>
      <c r="KMS3506" s="45"/>
      <c r="KMT3506" s="45"/>
      <c r="KMU3506" s="45"/>
      <c r="KMV3506" s="45"/>
      <c r="KMW3506" s="45"/>
      <c r="KMX3506" s="45"/>
      <c r="KMY3506" s="45"/>
      <c r="KMZ3506" s="45"/>
      <c r="KNA3506" s="45"/>
      <c r="KNB3506" s="45"/>
      <c r="KNC3506" s="45"/>
      <c r="KND3506" s="45"/>
      <c r="KNE3506" s="45"/>
      <c r="KNF3506" s="45"/>
      <c r="KNG3506" s="45"/>
      <c r="KNH3506" s="45"/>
      <c r="KNI3506" s="45"/>
      <c r="KNJ3506" s="45"/>
      <c r="KNK3506" s="45"/>
      <c r="KNL3506" s="45"/>
      <c r="KNM3506" s="45"/>
      <c r="KNN3506" s="45"/>
      <c r="KNO3506" s="45"/>
      <c r="KNP3506" s="45"/>
      <c r="KNQ3506" s="45"/>
      <c r="KNR3506" s="45"/>
      <c r="KNS3506" s="45"/>
      <c r="KNT3506" s="45"/>
      <c r="KNU3506" s="45"/>
      <c r="KNV3506" s="45"/>
      <c r="KNW3506" s="45"/>
      <c r="KNX3506" s="45"/>
      <c r="KNY3506" s="45"/>
      <c r="KNZ3506" s="45"/>
      <c r="KOA3506" s="45"/>
      <c r="KOB3506" s="45"/>
      <c r="KOC3506" s="45"/>
      <c r="KOD3506" s="45"/>
      <c r="KOE3506" s="45"/>
      <c r="KOF3506" s="45"/>
      <c r="KOG3506" s="45"/>
      <c r="KOH3506" s="45"/>
      <c r="KOI3506" s="45"/>
      <c r="KOJ3506" s="45"/>
      <c r="KOK3506" s="45"/>
      <c r="KOL3506" s="45"/>
      <c r="KOM3506" s="45"/>
      <c r="KON3506" s="45"/>
      <c r="KOO3506" s="45"/>
      <c r="KOP3506" s="45"/>
      <c r="KOQ3506" s="45"/>
      <c r="KOR3506" s="45"/>
      <c r="KOS3506" s="45"/>
      <c r="KOT3506" s="45"/>
      <c r="KOU3506" s="45"/>
      <c r="KOV3506" s="45"/>
      <c r="KOW3506" s="45"/>
      <c r="KOX3506" s="45"/>
      <c r="KOY3506" s="45"/>
      <c r="KOZ3506" s="45"/>
      <c r="KPA3506" s="45"/>
      <c r="KPB3506" s="45"/>
      <c r="KPC3506" s="45"/>
      <c r="KPD3506" s="45"/>
      <c r="KPE3506" s="45"/>
      <c r="KPF3506" s="45"/>
      <c r="KPG3506" s="45"/>
      <c r="KPH3506" s="45"/>
      <c r="KPI3506" s="45"/>
      <c r="KPJ3506" s="45"/>
      <c r="KPK3506" s="45"/>
      <c r="KPL3506" s="45"/>
      <c r="KPM3506" s="45"/>
      <c r="KPN3506" s="45"/>
      <c r="KPO3506" s="45"/>
      <c r="KPP3506" s="45"/>
      <c r="KPQ3506" s="45"/>
      <c r="KPR3506" s="45"/>
      <c r="KPS3506" s="45"/>
      <c r="KPT3506" s="45"/>
      <c r="KPU3506" s="45"/>
      <c r="KPV3506" s="45"/>
      <c r="KPW3506" s="45"/>
      <c r="KPX3506" s="45"/>
      <c r="KPY3506" s="45"/>
      <c r="KPZ3506" s="45"/>
      <c r="KQA3506" s="45"/>
      <c r="KQB3506" s="45"/>
      <c r="KQC3506" s="45"/>
      <c r="KQD3506" s="45"/>
      <c r="KQE3506" s="45"/>
      <c r="KQF3506" s="45"/>
      <c r="KQG3506" s="45"/>
      <c r="KQH3506" s="45"/>
      <c r="KQI3506" s="45"/>
      <c r="KQJ3506" s="45"/>
      <c r="KQK3506" s="45"/>
      <c r="KQL3506" s="45"/>
      <c r="KQM3506" s="45"/>
      <c r="KQN3506" s="45"/>
      <c r="KQO3506" s="45"/>
      <c r="KQP3506" s="45"/>
      <c r="KQQ3506" s="45"/>
      <c r="KQR3506" s="45"/>
      <c r="KQS3506" s="45"/>
      <c r="KQT3506" s="45"/>
      <c r="KQU3506" s="45"/>
      <c r="KQV3506" s="45"/>
      <c r="KQW3506" s="45"/>
      <c r="KQX3506" s="45"/>
      <c r="KQY3506" s="45"/>
      <c r="KQZ3506" s="45"/>
      <c r="KRA3506" s="45"/>
      <c r="KRB3506" s="45"/>
      <c r="KRC3506" s="45"/>
      <c r="KRD3506" s="45"/>
      <c r="KRE3506" s="45"/>
      <c r="KRF3506" s="45"/>
      <c r="KRG3506" s="45"/>
      <c r="KRH3506" s="45"/>
      <c r="KRI3506" s="45"/>
      <c r="KRJ3506" s="45"/>
      <c r="KRK3506" s="45"/>
      <c r="KRL3506" s="45"/>
      <c r="KRM3506" s="45"/>
      <c r="KRN3506" s="45"/>
      <c r="KRO3506" s="45"/>
      <c r="KRP3506" s="45"/>
      <c r="KRQ3506" s="45"/>
      <c r="KRR3506" s="45"/>
      <c r="KRS3506" s="45"/>
      <c r="KRT3506" s="45"/>
      <c r="KRU3506" s="45"/>
      <c r="KRV3506" s="45"/>
      <c r="KRW3506" s="45"/>
      <c r="KRX3506" s="45"/>
      <c r="KRY3506" s="45"/>
      <c r="KRZ3506" s="45"/>
      <c r="KSA3506" s="45"/>
      <c r="KSB3506" s="45"/>
      <c r="KSC3506" s="45"/>
      <c r="KSD3506" s="45"/>
      <c r="KSE3506" s="45"/>
      <c r="KSF3506" s="45"/>
      <c r="KSG3506" s="45"/>
      <c r="KSH3506" s="45"/>
      <c r="KSI3506" s="45"/>
      <c r="KSJ3506" s="45"/>
      <c r="KSK3506" s="45"/>
      <c r="KSL3506" s="45"/>
      <c r="KSM3506" s="45"/>
      <c r="KSN3506" s="45"/>
      <c r="KSO3506" s="45"/>
      <c r="KSP3506" s="45"/>
      <c r="KSQ3506" s="45"/>
      <c r="KSR3506" s="45"/>
      <c r="KSS3506" s="45"/>
      <c r="KST3506" s="45"/>
      <c r="KSU3506" s="45"/>
      <c r="KSV3506" s="45"/>
      <c r="KSW3506" s="45"/>
      <c r="KSX3506" s="45"/>
      <c r="KSY3506" s="45"/>
      <c r="KSZ3506" s="45"/>
      <c r="KTA3506" s="45"/>
      <c r="KTB3506" s="45"/>
      <c r="KTC3506" s="45"/>
      <c r="KTD3506" s="45"/>
      <c r="KTE3506" s="45"/>
      <c r="KTF3506" s="45"/>
      <c r="KTG3506" s="45"/>
      <c r="KTH3506" s="45"/>
      <c r="KTI3506" s="45"/>
      <c r="KTJ3506" s="45"/>
      <c r="KTK3506" s="45"/>
      <c r="KTL3506" s="45"/>
      <c r="KTM3506" s="45"/>
      <c r="KTN3506" s="45"/>
      <c r="KTO3506" s="45"/>
      <c r="KTP3506" s="45"/>
      <c r="KTQ3506" s="45"/>
      <c r="KTR3506" s="45"/>
      <c r="KTS3506" s="45"/>
      <c r="KTT3506" s="45"/>
      <c r="KTU3506" s="45"/>
      <c r="KTV3506" s="45"/>
      <c r="KTW3506" s="45"/>
      <c r="KTX3506" s="45"/>
      <c r="KTY3506" s="45"/>
      <c r="KTZ3506" s="45"/>
      <c r="KUA3506" s="45"/>
      <c r="KUB3506" s="45"/>
      <c r="KUC3506" s="45"/>
      <c r="KUD3506" s="45"/>
      <c r="KUE3506" s="45"/>
      <c r="KUF3506" s="45"/>
      <c r="KUG3506" s="45"/>
      <c r="KUH3506" s="45"/>
      <c r="KUI3506" s="45"/>
      <c r="KUJ3506" s="45"/>
      <c r="KUK3506" s="45"/>
      <c r="KUL3506" s="45"/>
      <c r="KUM3506" s="45"/>
      <c r="KUN3506" s="45"/>
      <c r="KUO3506" s="45"/>
      <c r="KUP3506" s="45"/>
      <c r="KUQ3506" s="45"/>
      <c r="KUR3506" s="45"/>
      <c r="KUS3506" s="45"/>
      <c r="KUT3506" s="45"/>
      <c r="KUU3506" s="45"/>
      <c r="KUV3506" s="45"/>
      <c r="KUW3506" s="45"/>
      <c r="KUX3506" s="45"/>
      <c r="KUY3506" s="45"/>
      <c r="KUZ3506" s="45"/>
      <c r="KVA3506" s="45"/>
      <c r="KVB3506" s="45"/>
      <c r="KVC3506" s="45"/>
      <c r="KVD3506" s="45"/>
      <c r="KVE3506" s="45"/>
      <c r="KVF3506" s="45"/>
      <c r="KVG3506" s="45"/>
      <c r="KVH3506" s="45"/>
      <c r="KVI3506" s="45"/>
      <c r="KVJ3506" s="45"/>
      <c r="KVK3506" s="45"/>
      <c r="KVL3506" s="45"/>
      <c r="KVM3506" s="45"/>
      <c r="KVN3506" s="45"/>
      <c r="KVO3506" s="45"/>
      <c r="KVP3506" s="45"/>
      <c r="KVQ3506" s="45"/>
      <c r="KVR3506" s="45"/>
      <c r="KVS3506" s="45"/>
      <c r="KVT3506" s="45"/>
      <c r="KVU3506" s="45"/>
      <c r="KVV3506" s="45"/>
      <c r="KVW3506" s="45"/>
      <c r="KVX3506" s="45"/>
      <c r="KVY3506" s="45"/>
      <c r="KVZ3506" s="45"/>
      <c r="KWA3506" s="45"/>
      <c r="KWB3506" s="45"/>
      <c r="KWC3506" s="45"/>
      <c r="KWD3506" s="45"/>
      <c r="KWE3506" s="45"/>
      <c r="KWF3506" s="45"/>
      <c r="KWG3506" s="45"/>
      <c r="KWH3506" s="45"/>
      <c r="KWI3506" s="45"/>
      <c r="KWJ3506" s="45"/>
      <c r="KWK3506" s="45"/>
      <c r="KWL3506" s="45"/>
      <c r="KWM3506" s="45"/>
      <c r="KWN3506" s="45"/>
      <c r="KWO3506" s="45"/>
      <c r="KWP3506" s="45"/>
      <c r="KWQ3506" s="45"/>
      <c r="KWR3506" s="45"/>
      <c r="KWS3506" s="45"/>
      <c r="KWT3506" s="45"/>
      <c r="KWU3506" s="45"/>
      <c r="KWV3506" s="45"/>
      <c r="KWW3506" s="45"/>
      <c r="KWX3506" s="45"/>
      <c r="KWY3506" s="45"/>
      <c r="KWZ3506" s="45"/>
      <c r="KXA3506" s="45"/>
      <c r="KXB3506" s="45"/>
      <c r="KXC3506" s="45"/>
      <c r="KXD3506" s="45"/>
      <c r="KXE3506" s="45"/>
      <c r="KXF3506" s="45"/>
      <c r="KXG3506" s="45"/>
      <c r="KXH3506" s="45"/>
      <c r="KXI3506" s="45"/>
      <c r="KXJ3506" s="45"/>
      <c r="KXK3506" s="45"/>
      <c r="KXL3506" s="45"/>
      <c r="KXM3506" s="45"/>
      <c r="KXN3506" s="45"/>
      <c r="KXO3506" s="45"/>
      <c r="KXP3506" s="45"/>
      <c r="KXQ3506" s="45"/>
      <c r="KXR3506" s="45"/>
      <c r="KXS3506" s="45"/>
      <c r="KXT3506" s="45"/>
      <c r="KXU3506" s="45"/>
      <c r="KXV3506" s="45"/>
      <c r="KXW3506" s="45"/>
      <c r="KXX3506" s="45"/>
      <c r="KXY3506" s="45"/>
      <c r="KXZ3506" s="45"/>
      <c r="KYA3506" s="45"/>
      <c r="KYB3506" s="45"/>
      <c r="KYC3506" s="45"/>
      <c r="KYD3506" s="45"/>
      <c r="KYE3506" s="45"/>
      <c r="KYF3506" s="45"/>
      <c r="KYG3506" s="45"/>
      <c r="KYH3506" s="45"/>
      <c r="KYI3506" s="45"/>
      <c r="KYJ3506" s="45"/>
      <c r="KYK3506" s="45"/>
      <c r="KYL3506" s="45"/>
      <c r="KYM3506" s="45"/>
      <c r="KYN3506" s="45"/>
      <c r="KYO3506" s="45"/>
      <c r="KYP3506" s="45"/>
      <c r="KYQ3506" s="45"/>
      <c r="KYR3506" s="45"/>
      <c r="KYS3506" s="45"/>
      <c r="KYT3506" s="45"/>
      <c r="KYU3506" s="45"/>
      <c r="KYV3506" s="45"/>
      <c r="KYW3506" s="45"/>
      <c r="KYX3506" s="45"/>
      <c r="KYY3506" s="45"/>
      <c r="KYZ3506" s="45"/>
      <c r="KZA3506" s="45"/>
      <c r="KZB3506" s="45"/>
      <c r="KZC3506" s="45"/>
      <c r="KZD3506" s="45"/>
      <c r="KZE3506" s="45"/>
      <c r="KZF3506" s="45"/>
      <c r="KZG3506" s="45"/>
      <c r="KZH3506" s="45"/>
      <c r="KZI3506" s="45"/>
      <c r="KZJ3506" s="45"/>
      <c r="KZK3506" s="45"/>
      <c r="KZL3506" s="45"/>
      <c r="KZM3506" s="45"/>
      <c r="KZN3506" s="45"/>
      <c r="KZO3506" s="45"/>
      <c r="KZP3506" s="45"/>
      <c r="KZQ3506" s="45"/>
      <c r="KZR3506" s="45"/>
      <c r="KZS3506" s="45"/>
      <c r="KZT3506" s="45"/>
      <c r="KZU3506" s="45"/>
      <c r="KZV3506" s="45"/>
      <c r="KZW3506" s="45"/>
      <c r="KZX3506" s="45"/>
      <c r="KZY3506" s="45"/>
      <c r="KZZ3506" s="45"/>
      <c r="LAA3506" s="45"/>
      <c r="LAB3506" s="45"/>
      <c r="LAC3506" s="45"/>
      <c r="LAD3506" s="45"/>
      <c r="LAE3506" s="45"/>
      <c r="LAF3506" s="45"/>
      <c r="LAG3506" s="45"/>
      <c r="LAH3506" s="45"/>
      <c r="LAI3506" s="45"/>
      <c r="LAJ3506" s="45"/>
      <c r="LAK3506" s="45"/>
      <c r="LAL3506" s="45"/>
      <c r="LAM3506" s="45"/>
      <c r="LAN3506" s="45"/>
      <c r="LAO3506" s="45"/>
      <c r="LAP3506" s="45"/>
      <c r="LAQ3506" s="45"/>
      <c r="LAR3506" s="45"/>
      <c r="LAS3506" s="45"/>
      <c r="LAT3506" s="45"/>
      <c r="LAU3506" s="45"/>
      <c r="LAV3506" s="45"/>
      <c r="LAW3506" s="45"/>
      <c r="LAX3506" s="45"/>
      <c r="LAY3506" s="45"/>
      <c r="LAZ3506" s="45"/>
      <c r="LBA3506" s="45"/>
      <c r="LBB3506" s="45"/>
      <c r="LBC3506" s="45"/>
      <c r="LBD3506" s="45"/>
      <c r="LBE3506" s="45"/>
      <c r="LBF3506" s="45"/>
      <c r="LBG3506" s="45"/>
      <c r="LBH3506" s="45"/>
      <c r="LBI3506" s="45"/>
      <c r="LBJ3506" s="45"/>
      <c r="LBK3506" s="45"/>
      <c r="LBL3506" s="45"/>
      <c r="LBM3506" s="45"/>
      <c r="LBN3506" s="45"/>
      <c r="LBO3506" s="45"/>
      <c r="LBP3506" s="45"/>
      <c r="LBQ3506" s="45"/>
      <c r="LBR3506" s="45"/>
      <c r="LBS3506" s="45"/>
      <c r="LBT3506" s="45"/>
      <c r="LBU3506" s="45"/>
      <c r="LBV3506" s="45"/>
      <c r="LBW3506" s="45"/>
      <c r="LBX3506" s="45"/>
      <c r="LBY3506" s="45"/>
      <c r="LBZ3506" s="45"/>
      <c r="LCA3506" s="45"/>
      <c r="LCB3506" s="45"/>
      <c r="LCC3506" s="45"/>
      <c r="LCD3506" s="45"/>
      <c r="LCE3506" s="45"/>
      <c r="LCF3506" s="45"/>
      <c r="LCG3506" s="45"/>
      <c r="LCH3506" s="45"/>
      <c r="LCI3506" s="45"/>
      <c r="LCJ3506" s="45"/>
      <c r="LCK3506" s="45"/>
      <c r="LCL3506" s="45"/>
      <c r="LCM3506" s="45"/>
      <c r="LCN3506" s="45"/>
      <c r="LCO3506" s="45"/>
      <c r="LCP3506" s="45"/>
      <c r="LCQ3506" s="45"/>
      <c r="LCR3506" s="45"/>
      <c r="LCS3506" s="45"/>
      <c r="LCT3506" s="45"/>
      <c r="LCU3506" s="45"/>
      <c r="LCV3506" s="45"/>
      <c r="LCW3506" s="45"/>
      <c r="LCX3506" s="45"/>
      <c r="LCY3506" s="45"/>
      <c r="LCZ3506" s="45"/>
      <c r="LDA3506" s="45"/>
      <c r="LDB3506" s="45"/>
      <c r="LDC3506" s="45"/>
      <c r="LDD3506" s="45"/>
      <c r="LDE3506" s="45"/>
      <c r="LDF3506" s="45"/>
      <c r="LDG3506" s="45"/>
      <c r="LDH3506" s="45"/>
      <c r="LDI3506" s="45"/>
      <c r="LDJ3506" s="45"/>
      <c r="LDK3506" s="45"/>
      <c r="LDL3506" s="45"/>
      <c r="LDM3506" s="45"/>
      <c r="LDN3506" s="45"/>
      <c r="LDO3506" s="45"/>
      <c r="LDP3506" s="45"/>
      <c r="LDQ3506" s="45"/>
      <c r="LDR3506" s="45"/>
      <c r="LDS3506" s="45"/>
      <c r="LDT3506" s="45"/>
      <c r="LDU3506" s="45"/>
      <c r="LDV3506" s="45"/>
      <c r="LDW3506" s="45"/>
      <c r="LDX3506" s="45"/>
      <c r="LDY3506" s="45"/>
      <c r="LDZ3506" s="45"/>
      <c r="LEA3506" s="45"/>
      <c r="LEB3506" s="45"/>
      <c r="LEC3506" s="45"/>
      <c r="LED3506" s="45"/>
      <c r="LEE3506" s="45"/>
      <c r="LEF3506" s="45"/>
      <c r="LEG3506" s="45"/>
      <c r="LEH3506" s="45"/>
      <c r="LEI3506" s="45"/>
      <c r="LEJ3506" s="45"/>
      <c r="LEK3506" s="45"/>
      <c r="LEL3506" s="45"/>
      <c r="LEM3506" s="45"/>
      <c r="LEN3506" s="45"/>
      <c r="LEO3506" s="45"/>
      <c r="LEP3506" s="45"/>
      <c r="LEQ3506" s="45"/>
      <c r="LER3506" s="45"/>
      <c r="LES3506" s="45"/>
      <c r="LET3506" s="45"/>
      <c r="LEU3506" s="45"/>
      <c r="LEV3506" s="45"/>
      <c r="LEW3506" s="45"/>
      <c r="LEX3506" s="45"/>
      <c r="LEY3506" s="45"/>
      <c r="LEZ3506" s="45"/>
      <c r="LFA3506" s="45"/>
      <c r="LFB3506" s="45"/>
      <c r="LFC3506" s="45"/>
      <c r="LFD3506" s="45"/>
      <c r="LFE3506" s="45"/>
      <c r="LFF3506" s="45"/>
      <c r="LFG3506" s="45"/>
      <c r="LFH3506" s="45"/>
      <c r="LFI3506" s="45"/>
      <c r="LFJ3506" s="45"/>
      <c r="LFK3506" s="45"/>
      <c r="LFL3506" s="45"/>
      <c r="LFM3506" s="45"/>
      <c r="LFN3506" s="45"/>
      <c r="LFO3506" s="45"/>
      <c r="LFP3506" s="45"/>
      <c r="LFQ3506" s="45"/>
      <c r="LFR3506" s="45"/>
      <c r="LFS3506" s="45"/>
      <c r="LFT3506" s="45"/>
      <c r="LFU3506" s="45"/>
      <c r="LFV3506" s="45"/>
      <c r="LFW3506" s="45"/>
      <c r="LFX3506" s="45"/>
      <c r="LFY3506" s="45"/>
      <c r="LFZ3506" s="45"/>
      <c r="LGA3506" s="45"/>
      <c r="LGB3506" s="45"/>
      <c r="LGC3506" s="45"/>
      <c r="LGD3506" s="45"/>
      <c r="LGE3506" s="45"/>
      <c r="LGF3506" s="45"/>
      <c r="LGG3506" s="45"/>
      <c r="LGH3506" s="45"/>
      <c r="LGI3506" s="45"/>
      <c r="LGJ3506" s="45"/>
      <c r="LGK3506" s="45"/>
      <c r="LGL3506" s="45"/>
      <c r="LGM3506" s="45"/>
      <c r="LGN3506" s="45"/>
      <c r="LGO3506" s="45"/>
      <c r="LGP3506" s="45"/>
      <c r="LGQ3506" s="45"/>
      <c r="LGR3506" s="45"/>
      <c r="LGS3506" s="45"/>
      <c r="LGT3506" s="45"/>
      <c r="LGU3506" s="45"/>
      <c r="LGV3506" s="45"/>
      <c r="LGW3506" s="45"/>
      <c r="LGX3506" s="45"/>
      <c r="LGY3506" s="45"/>
      <c r="LGZ3506" s="45"/>
      <c r="LHA3506" s="45"/>
      <c r="LHB3506" s="45"/>
      <c r="LHC3506" s="45"/>
      <c r="LHD3506" s="45"/>
      <c r="LHE3506" s="45"/>
      <c r="LHF3506" s="45"/>
      <c r="LHG3506" s="45"/>
      <c r="LHH3506" s="45"/>
      <c r="LHI3506" s="45"/>
      <c r="LHJ3506" s="45"/>
      <c r="LHK3506" s="45"/>
      <c r="LHL3506" s="45"/>
      <c r="LHM3506" s="45"/>
      <c r="LHN3506" s="45"/>
      <c r="LHO3506" s="45"/>
      <c r="LHP3506" s="45"/>
      <c r="LHQ3506" s="45"/>
      <c r="LHR3506" s="45"/>
      <c r="LHS3506" s="45"/>
      <c r="LHT3506" s="45"/>
      <c r="LHU3506" s="45"/>
      <c r="LHV3506" s="45"/>
      <c r="LHW3506" s="45"/>
      <c r="LHX3506" s="45"/>
      <c r="LHY3506" s="45"/>
      <c r="LHZ3506" s="45"/>
      <c r="LIA3506" s="45"/>
      <c r="LIB3506" s="45"/>
      <c r="LIC3506" s="45"/>
      <c r="LID3506" s="45"/>
      <c r="LIE3506" s="45"/>
      <c r="LIF3506" s="45"/>
      <c r="LIG3506" s="45"/>
      <c r="LIH3506" s="45"/>
      <c r="LII3506" s="45"/>
      <c r="LIJ3506" s="45"/>
      <c r="LIK3506" s="45"/>
      <c r="LIL3506" s="45"/>
      <c r="LIM3506" s="45"/>
      <c r="LIN3506" s="45"/>
      <c r="LIO3506" s="45"/>
      <c r="LIP3506" s="45"/>
      <c r="LIQ3506" s="45"/>
      <c r="LIR3506" s="45"/>
      <c r="LIS3506" s="45"/>
      <c r="LIT3506" s="45"/>
      <c r="LIU3506" s="45"/>
      <c r="LIV3506" s="45"/>
      <c r="LIW3506" s="45"/>
      <c r="LIX3506" s="45"/>
      <c r="LIY3506" s="45"/>
      <c r="LIZ3506" s="45"/>
      <c r="LJA3506" s="45"/>
      <c r="LJB3506" s="45"/>
      <c r="LJC3506" s="45"/>
      <c r="LJD3506" s="45"/>
      <c r="LJE3506" s="45"/>
      <c r="LJF3506" s="45"/>
      <c r="LJG3506" s="45"/>
      <c r="LJH3506" s="45"/>
      <c r="LJI3506" s="45"/>
      <c r="LJJ3506" s="45"/>
      <c r="LJK3506" s="45"/>
      <c r="LJL3506" s="45"/>
      <c r="LJM3506" s="45"/>
      <c r="LJN3506" s="45"/>
      <c r="LJO3506" s="45"/>
      <c r="LJP3506" s="45"/>
      <c r="LJQ3506" s="45"/>
      <c r="LJR3506" s="45"/>
      <c r="LJS3506" s="45"/>
      <c r="LJT3506" s="45"/>
      <c r="LJU3506" s="45"/>
      <c r="LJV3506" s="45"/>
      <c r="LJW3506" s="45"/>
      <c r="LJX3506" s="45"/>
      <c r="LJY3506" s="45"/>
      <c r="LJZ3506" s="45"/>
      <c r="LKA3506" s="45"/>
      <c r="LKB3506" s="45"/>
      <c r="LKC3506" s="45"/>
      <c r="LKD3506" s="45"/>
      <c r="LKE3506" s="45"/>
      <c r="LKF3506" s="45"/>
      <c r="LKG3506" s="45"/>
      <c r="LKH3506" s="45"/>
      <c r="LKI3506" s="45"/>
      <c r="LKJ3506" s="45"/>
      <c r="LKK3506" s="45"/>
      <c r="LKL3506" s="45"/>
      <c r="LKM3506" s="45"/>
      <c r="LKN3506" s="45"/>
      <c r="LKO3506" s="45"/>
      <c r="LKP3506" s="45"/>
      <c r="LKQ3506" s="45"/>
      <c r="LKR3506" s="45"/>
      <c r="LKS3506" s="45"/>
      <c r="LKT3506" s="45"/>
      <c r="LKU3506" s="45"/>
      <c r="LKV3506" s="45"/>
      <c r="LKW3506" s="45"/>
      <c r="LKX3506" s="45"/>
      <c r="LKY3506" s="45"/>
      <c r="LKZ3506" s="45"/>
      <c r="LLA3506" s="45"/>
      <c r="LLB3506" s="45"/>
      <c r="LLC3506" s="45"/>
      <c r="LLD3506" s="45"/>
      <c r="LLE3506" s="45"/>
      <c r="LLF3506" s="45"/>
      <c r="LLG3506" s="45"/>
      <c r="LLH3506" s="45"/>
      <c r="LLI3506" s="45"/>
      <c r="LLJ3506" s="45"/>
      <c r="LLK3506" s="45"/>
      <c r="LLL3506" s="45"/>
      <c r="LLM3506" s="45"/>
      <c r="LLN3506" s="45"/>
      <c r="LLO3506" s="45"/>
      <c r="LLP3506" s="45"/>
      <c r="LLQ3506" s="45"/>
      <c r="LLR3506" s="45"/>
      <c r="LLS3506" s="45"/>
      <c r="LLT3506" s="45"/>
      <c r="LLU3506" s="45"/>
      <c r="LLV3506" s="45"/>
      <c r="LLW3506" s="45"/>
      <c r="LLX3506" s="45"/>
      <c r="LLY3506" s="45"/>
      <c r="LLZ3506" s="45"/>
      <c r="LMA3506" s="45"/>
      <c r="LMB3506" s="45"/>
      <c r="LMC3506" s="45"/>
      <c r="LMD3506" s="45"/>
      <c r="LME3506" s="45"/>
      <c r="LMF3506" s="45"/>
      <c r="LMG3506" s="45"/>
      <c r="LMH3506" s="45"/>
      <c r="LMI3506" s="45"/>
      <c r="LMJ3506" s="45"/>
      <c r="LMK3506" s="45"/>
      <c r="LML3506" s="45"/>
      <c r="LMM3506" s="45"/>
      <c r="LMN3506" s="45"/>
      <c r="LMO3506" s="45"/>
      <c r="LMP3506" s="45"/>
      <c r="LMQ3506" s="45"/>
      <c r="LMR3506" s="45"/>
      <c r="LMS3506" s="45"/>
      <c r="LMT3506" s="45"/>
      <c r="LMU3506" s="45"/>
      <c r="LMV3506" s="45"/>
      <c r="LMW3506" s="45"/>
      <c r="LMX3506" s="45"/>
      <c r="LMY3506" s="45"/>
      <c r="LMZ3506" s="45"/>
      <c r="LNA3506" s="45"/>
      <c r="LNB3506" s="45"/>
      <c r="LNC3506" s="45"/>
      <c r="LND3506" s="45"/>
      <c r="LNE3506" s="45"/>
      <c r="LNF3506" s="45"/>
      <c r="LNG3506" s="45"/>
      <c r="LNH3506" s="45"/>
      <c r="LNI3506" s="45"/>
      <c r="LNJ3506" s="45"/>
      <c r="LNK3506" s="45"/>
      <c r="LNL3506" s="45"/>
      <c r="LNM3506" s="45"/>
      <c r="LNN3506" s="45"/>
      <c r="LNO3506" s="45"/>
      <c r="LNP3506" s="45"/>
      <c r="LNQ3506" s="45"/>
      <c r="LNR3506" s="45"/>
      <c r="LNS3506" s="45"/>
      <c r="LNT3506" s="45"/>
      <c r="LNU3506" s="45"/>
      <c r="LNV3506" s="45"/>
      <c r="LNW3506" s="45"/>
      <c r="LNX3506" s="45"/>
      <c r="LNY3506" s="45"/>
      <c r="LNZ3506" s="45"/>
      <c r="LOA3506" s="45"/>
      <c r="LOB3506" s="45"/>
      <c r="LOC3506" s="45"/>
      <c r="LOD3506" s="45"/>
      <c r="LOE3506" s="45"/>
      <c r="LOF3506" s="45"/>
      <c r="LOG3506" s="45"/>
      <c r="LOH3506" s="45"/>
      <c r="LOI3506" s="45"/>
      <c r="LOJ3506" s="45"/>
      <c r="LOK3506" s="45"/>
      <c r="LOL3506" s="45"/>
      <c r="LOM3506" s="45"/>
      <c r="LON3506" s="45"/>
      <c r="LOO3506" s="45"/>
      <c r="LOP3506" s="45"/>
      <c r="LOQ3506" s="45"/>
      <c r="LOR3506" s="45"/>
      <c r="LOS3506" s="45"/>
      <c r="LOT3506" s="45"/>
      <c r="LOU3506" s="45"/>
      <c r="LOV3506" s="45"/>
      <c r="LOW3506" s="45"/>
      <c r="LOX3506" s="45"/>
      <c r="LOY3506" s="45"/>
      <c r="LOZ3506" s="45"/>
      <c r="LPA3506" s="45"/>
      <c r="LPB3506" s="45"/>
      <c r="LPC3506" s="45"/>
      <c r="LPD3506" s="45"/>
      <c r="LPE3506" s="45"/>
      <c r="LPF3506" s="45"/>
      <c r="LPG3506" s="45"/>
      <c r="LPH3506" s="45"/>
      <c r="LPI3506" s="45"/>
      <c r="LPJ3506" s="45"/>
      <c r="LPK3506" s="45"/>
      <c r="LPL3506" s="45"/>
      <c r="LPM3506" s="45"/>
      <c r="LPN3506" s="45"/>
      <c r="LPO3506" s="45"/>
      <c r="LPP3506" s="45"/>
      <c r="LPQ3506" s="45"/>
      <c r="LPR3506" s="45"/>
      <c r="LPS3506" s="45"/>
      <c r="LPT3506" s="45"/>
      <c r="LPU3506" s="45"/>
      <c r="LPV3506" s="45"/>
      <c r="LPW3506" s="45"/>
      <c r="LPX3506" s="45"/>
      <c r="LPY3506" s="45"/>
      <c r="LPZ3506" s="45"/>
      <c r="LQA3506" s="45"/>
      <c r="LQB3506" s="45"/>
      <c r="LQC3506" s="45"/>
      <c r="LQD3506" s="45"/>
      <c r="LQE3506" s="45"/>
      <c r="LQF3506" s="45"/>
      <c r="LQG3506" s="45"/>
      <c r="LQH3506" s="45"/>
      <c r="LQI3506" s="45"/>
      <c r="LQJ3506" s="45"/>
      <c r="LQK3506" s="45"/>
      <c r="LQL3506" s="45"/>
      <c r="LQM3506" s="45"/>
      <c r="LQN3506" s="45"/>
      <c r="LQO3506" s="45"/>
      <c r="LQP3506" s="45"/>
      <c r="LQQ3506" s="45"/>
      <c r="LQR3506" s="45"/>
      <c r="LQS3506" s="45"/>
      <c r="LQT3506" s="45"/>
      <c r="LQU3506" s="45"/>
      <c r="LQV3506" s="45"/>
      <c r="LQW3506" s="45"/>
      <c r="LQX3506" s="45"/>
      <c r="LQY3506" s="45"/>
      <c r="LQZ3506" s="45"/>
      <c r="LRA3506" s="45"/>
      <c r="LRB3506" s="45"/>
      <c r="LRC3506" s="45"/>
      <c r="LRD3506" s="45"/>
      <c r="LRE3506" s="45"/>
      <c r="LRF3506" s="45"/>
      <c r="LRG3506" s="45"/>
      <c r="LRH3506" s="45"/>
      <c r="LRI3506" s="45"/>
      <c r="LRJ3506" s="45"/>
      <c r="LRK3506" s="45"/>
      <c r="LRL3506" s="45"/>
      <c r="LRM3506" s="45"/>
      <c r="LRN3506" s="45"/>
      <c r="LRO3506" s="45"/>
      <c r="LRP3506" s="45"/>
      <c r="LRQ3506" s="45"/>
      <c r="LRR3506" s="45"/>
      <c r="LRS3506" s="45"/>
      <c r="LRT3506" s="45"/>
      <c r="LRU3506" s="45"/>
      <c r="LRV3506" s="45"/>
      <c r="LRW3506" s="45"/>
      <c r="LRX3506" s="45"/>
      <c r="LRY3506" s="45"/>
      <c r="LRZ3506" s="45"/>
      <c r="LSA3506" s="45"/>
      <c r="LSB3506" s="45"/>
      <c r="LSC3506" s="45"/>
      <c r="LSD3506" s="45"/>
      <c r="LSE3506" s="45"/>
      <c r="LSF3506" s="45"/>
      <c r="LSG3506" s="45"/>
      <c r="LSH3506" s="45"/>
      <c r="LSI3506" s="45"/>
      <c r="LSJ3506" s="45"/>
      <c r="LSK3506" s="45"/>
      <c r="LSL3506" s="45"/>
      <c r="LSM3506" s="45"/>
      <c r="LSN3506" s="45"/>
      <c r="LSO3506" s="45"/>
      <c r="LSP3506" s="45"/>
      <c r="LSQ3506" s="45"/>
      <c r="LSR3506" s="45"/>
      <c r="LSS3506" s="45"/>
      <c r="LST3506" s="45"/>
      <c r="LSU3506" s="45"/>
      <c r="LSV3506" s="45"/>
      <c r="LSW3506" s="45"/>
      <c r="LSX3506" s="45"/>
      <c r="LSY3506" s="45"/>
      <c r="LSZ3506" s="45"/>
      <c r="LTA3506" s="45"/>
      <c r="LTB3506" s="45"/>
      <c r="LTC3506" s="45"/>
      <c r="LTD3506" s="45"/>
      <c r="LTE3506" s="45"/>
      <c r="LTF3506" s="45"/>
      <c r="LTG3506" s="45"/>
      <c r="LTH3506" s="45"/>
      <c r="LTI3506" s="45"/>
      <c r="LTJ3506" s="45"/>
      <c r="LTK3506" s="45"/>
      <c r="LTL3506" s="45"/>
      <c r="LTM3506" s="45"/>
      <c r="LTN3506" s="45"/>
      <c r="LTO3506" s="45"/>
      <c r="LTP3506" s="45"/>
      <c r="LTQ3506" s="45"/>
      <c r="LTR3506" s="45"/>
      <c r="LTS3506" s="45"/>
      <c r="LTT3506" s="45"/>
      <c r="LTU3506" s="45"/>
      <c r="LTV3506" s="45"/>
      <c r="LTW3506" s="45"/>
      <c r="LTX3506" s="45"/>
      <c r="LTY3506" s="45"/>
      <c r="LTZ3506" s="45"/>
      <c r="LUA3506" s="45"/>
      <c r="LUB3506" s="45"/>
      <c r="LUC3506" s="45"/>
      <c r="LUD3506" s="45"/>
      <c r="LUE3506" s="45"/>
      <c r="LUF3506" s="45"/>
      <c r="LUG3506" s="45"/>
      <c r="LUH3506" s="45"/>
      <c r="LUI3506" s="45"/>
      <c r="LUJ3506" s="45"/>
      <c r="LUK3506" s="45"/>
      <c r="LUL3506" s="45"/>
      <c r="LUM3506" s="45"/>
      <c r="LUN3506" s="45"/>
      <c r="LUO3506" s="45"/>
      <c r="LUP3506" s="45"/>
      <c r="LUQ3506" s="45"/>
      <c r="LUR3506" s="45"/>
      <c r="LUS3506" s="45"/>
      <c r="LUT3506" s="45"/>
      <c r="LUU3506" s="45"/>
      <c r="LUV3506" s="45"/>
      <c r="LUW3506" s="45"/>
      <c r="LUX3506" s="45"/>
      <c r="LUY3506" s="45"/>
      <c r="LUZ3506" s="45"/>
      <c r="LVA3506" s="45"/>
      <c r="LVB3506" s="45"/>
      <c r="LVC3506" s="45"/>
      <c r="LVD3506" s="45"/>
      <c r="LVE3506" s="45"/>
      <c r="LVF3506" s="45"/>
      <c r="LVG3506" s="45"/>
      <c r="LVH3506" s="45"/>
      <c r="LVI3506" s="45"/>
      <c r="LVJ3506" s="45"/>
      <c r="LVK3506" s="45"/>
      <c r="LVL3506" s="45"/>
      <c r="LVM3506" s="45"/>
      <c r="LVN3506" s="45"/>
      <c r="LVO3506" s="45"/>
      <c r="LVP3506" s="45"/>
      <c r="LVQ3506" s="45"/>
      <c r="LVR3506" s="45"/>
      <c r="LVS3506" s="45"/>
      <c r="LVT3506" s="45"/>
      <c r="LVU3506" s="45"/>
      <c r="LVV3506" s="45"/>
      <c r="LVW3506" s="45"/>
      <c r="LVX3506" s="45"/>
      <c r="LVY3506" s="45"/>
      <c r="LVZ3506" s="45"/>
      <c r="LWA3506" s="45"/>
      <c r="LWB3506" s="45"/>
      <c r="LWC3506" s="45"/>
      <c r="LWD3506" s="45"/>
      <c r="LWE3506" s="45"/>
      <c r="LWF3506" s="45"/>
      <c r="LWG3506" s="45"/>
      <c r="LWH3506" s="45"/>
      <c r="LWI3506" s="45"/>
      <c r="LWJ3506" s="45"/>
      <c r="LWK3506" s="45"/>
      <c r="LWL3506" s="45"/>
      <c r="LWM3506" s="45"/>
      <c r="LWN3506" s="45"/>
      <c r="LWO3506" s="45"/>
      <c r="LWP3506" s="45"/>
      <c r="LWQ3506" s="45"/>
      <c r="LWR3506" s="45"/>
      <c r="LWS3506" s="45"/>
      <c r="LWT3506" s="45"/>
      <c r="LWU3506" s="45"/>
      <c r="LWV3506" s="45"/>
      <c r="LWW3506" s="45"/>
      <c r="LWX3506" s="45"/>
      <c r="LWY3506" s="45"/>
      <c r="LWZ3506" s="45"/>
      <c r="LXA3506" s="45"/>
      <c r="LXB3506" s="45"/>
      <c r="LXC3506" s="45"/>
      <c r="LXD3506" s="45"/>
      <c r="LXE3506" s="45"/>
      <c r="LXF3506" s="45"/>
      <c r="LXG3506" s="45"/>
      <c r="LXH3506" s="45"/>
      <c r="LXI3506" s="45"/>
      <c r="LXJ3506" s="45"/>
      <c r="LXK3506" s="45"/>
      <c r="LXL3506" s="45"/>
      <c r="LXM3506" s="45"/>
      <c r="LXN3506" s="45"/>
      <c r="LXO3506" s="45"/>
      <c r="LXP3506" s="45"/>
      <c r="LXQ3506" s="45"/>
      <c r="LXR3506" s="45"/>
      <c r="LXS3506" s="45"/>
      <c r="LXT3506" s="45"/>
      <c r="LXU3506" s="45"/>
      <c r="LXV3506" s="45"/>
      <c r="LXW3506" s="45"/>
      <c r="LXX3506" s="45"/>
      <c r="LXY3506" s="45"/>
      <c r="LXZ3506" s="45"/>
      <c r="LYA3506" s="45"/>
      <c r="LYB3506" s="45"/>
      <c r="LYC3506" s="45"/>
      <c r="LYD3506" s="45"/>
      <c r="LYE3506" s="45"/>
      <c r="LYF3506" s="45"/>
      <c r="LYG3506" s="45"/>
      <c r="LYH3506" s="45"/>
      <c r="LYI3506" s="45"/>
      <c r="LYJ3506" s="45"/>
      <c r="LYK3506" s="45"/>
      <c r="LYL3506" s="45"/>
      <c r="LYM3506" s="45"/>
      <c r="LYN3506" s="45"/>
      <c r="LYO3506" s="45"/>
      <c r="LYP3506" s="45"/>
      <c r="LYQ3506" s="45"/>
      <c r="LYR3506" s="45"/>
      <c r="LYS3506" s="45"/>
      <c r="LYT3506" s="45"/>
      <c r="LYU3506" s="45"/>
      <c r="LYV3506" s="45"/>
      <c r="LYW3506" s="45"/>
      <c r="LYX3506" s="45"/>
      <c r="LYY3506" s="45"/>
      <c r="LYZ3506" s="45"/>
      <c r="LZA3506" s="45"/>
      <c r="LZB3506" s="45"/>
      <c r="LZC3506" s="45"/>
      <c r="LZD3506" s="45"/>
      <c r="LZE3506" s="45"/>
      <c r="LZF3506" s="45"/>
      <c r="LZG3506" s="45"/>
      <c r="LZH3506" s="45"/>
      <c r="LZI3506" s="45"/>
      <c r="LZJ3506" s="45"/>
      <c r="LZK3506" s="45"/>
      <c r="LZL3506" s="45"/>
      <c r="LZM3506" s="45"/>
      <c r="LZN3506" s="45"/>
      <c r="LZO3506" s="45"/>
      <c r="LZP3506" s="45"/>
      <c r="LZQ3506" s="45"/>
      <c r="LZR3506" s="45"/>
      <c r="LZS3506" s="45"/>
      <c r="LZT3506" s="45"/>
      <c r="LZU3506" s="45"/>
      <c r="LZV3506" s="45"/>
      <c r="LZW3506" s="45"/>
      <c r="LZX3506" s="45"/>
      <c r="LZY3506" s="45"/>
      <c r="LZZ3506" s="45"/>
      <c r="MAA3506" s="45"/>
      <c r="MAB3506" s="45"/>
      <c r="MAC3506" s="45"/>
      <c r="MAD3506" s="45"/>
      <c r="MAE3506" s="45"/>
      <c r="MAF3506" s="45"/>
      <c r="MAG3506" s="45"/>
      <c r="MAH3506" s="45"/>
      <c r="MAI3506" s="45"/>
      <c r="MAJ3506" s="45"/>
      <c r="MAK3506" s="45"/>
      <c r="MAL3506" s="45"/>
      <c r="MAM3506" s="45"/>
      <c r="MAN3506" s="45"/>
      <c r="MAO3506" s="45"/>
      <c r="MAP3506" s="45"/>
      <c r="MAQ3506" s="45"/>
      <c r="MAR3506" s="45"/>
      <c r="MAS3506" s="45"/>
      <c r="MAT3506" s="45"/>
      <c r="MAU3506" s="45"/>
      <c r="MAV3506" s="45"/>
      <c r="MAW3506" s="45"/>
      <c r="MAX3506" s="45"/>
      <c r="MAY3506" s="45"/>
      <c r="MAZ3506" s="45"/>
      <c r="MBA3506" s="45"/>
      <c r="MBB3506" s="45"/>
      <c r="MBC3506" s="45"/>
      <c r="MBD3506" s="45"/>
      <c r="MBE3506" s="45"/>
      <c r="MBF3506" s="45"/>
      <c r="MBG3506" s="45"/>
      <c r="MBH3506" s="45"/>
      <c r="MBI3506" s="45"/>
      <c r="MBJ3506" s="45"/>
      <c r="MBK3506" s="45"/>
      <c r="MBL3506" s="45"/>
      <c r="MBM3506" s="45"/>
      <c r="MBN3506" s="45"/>
      <c r="MBO3506" s="45"/>
      <c r="MBP3506" s="45"/>
      <c r="MBQ3506" s="45"/>
      <c r="MBR3506" s="45"/>
      <c r="MBS3506" s="45"/>
      <c r="MBT3506" s="45"/>
      <c r="MBU3506" s="45"/>
      <c r="MBV3506" s="45"/>
      <c r="MBW3506" s="45"/>
      <c r="MBX3506" s="45"/>
      <c r="MBY3506" s="45"/>
      <c r="MBZ3506" s="45"/>
      <c r="MCA3506" s="45"/>
      <c r="MCB3506" s="45"/>
      <c r="MCC3506" s="45"/>
      <c r="MCD3506" s="45"/>
      <c r="MCE3506" s="45"/>
      <c r="MCF3506" s="45"/>
      <c r="MCG3506" s="45"/>
      <c r="MCH3506" s="45"/>
      <c r="MCI3506" s="45"/>
      <c r="MCJ3506" s="45"/>
      <c r="MCK3506" s="45"/>
      <c r="MCL3506" s="45"/>
      <c r="MCM3506" s="45"/>
      <c r="MCN3506" s="45"/>
      <c r="MCO3506" s="45"/>
      <c r="MCP3506" s="45"/>
      <c r="MCQ3506" s="45"/>
      <c r="MCR3506" s="45"/>
      <c r="MCS3506" s="45"/>
      <c r="MCT3506" s="45"/>
      <c r="MCU3506" s="45"/>
      <c r="MCV3506" s="45"/>
      <c r="MCW3506" s="45"/>
      <c r="MCX3506" s="45"/>
      <c r="MCY3506" s="45"/>
      <c r="MCZ3506" s="45"/>
      <c r="MDA3506" s="45"/>
      <c r="MDB3506" s="45"/>
      <c r="MDC3506" s="45"/>
      <c r="MDD3506" s="45"/>
      <c r="MDE3506" s="45"/>
      <c r="MDF3506" s="45"/>
      <c r="MDG3506" s="45"/>
      <c r="MDH3506" s="45"/>
      <c r="MDI3506" s="45"/>
      <c r="MDJ3506" s="45"/>
      <c r="MDK3506" s="45"/>
      <c r="MDL3506" s="45"/>
      <c r="MDM3506" s="45"/>
      <c r="MDN3506" s="45"/>
      <c r="MDO3506" s="45"/>
      <c r="MDP3506" s="45"/>
      <c r="MDQ3506" s="45"/>
      <c r="MDR3506" s="45"/>
      <c r="MDS3506" s="45"/>
      <c r="MDT3506" s="45"/>
      <c r="MDU3506" s="45"/>
      <c r="MDV3506" s="45"/>
      <c r="MDW3506" s="45"/>
      <c r="MDX3506" s="45"/>
      <c r="MDY3506" s="45"/>
      <c r="MDZ3506" s="45"/>
      <c r="MEA3506" s="45"/>
      <c r="MEB3506" s="45"/>
      <c r="MEC3506" s="45"/>
      <c r="MED3506" s="45"/>
      <c r="MEE3506" s="45"/>
      <c r="MEF3506" s="45"/>
      <c r="MEG3506" s="45"/>
      <c r="MEH3506" s="45"/>
      <c r="MEI3506" s="45"/>
      <c r="MEJ3506" s="45"/>
      <c r="MEK3506" s="45"/>
      <c r="MEL3506" s="45"/>
      <c r="MEM3506" s="45"/>
      <c r="MEN3506" s="45"/>
      <c r="MEO3506" s="45"/>
      <c r="MEP3506" s="45"/>
      <c r="MEQ3506" s="45"/>
      <c r="MER3506" s="45"/>
      <c r="MES3506" s="45"/>
      <c r="MET3506" s="45"/>
      <c r="MEU3506" s="45"/>
      <c r="MEV3506" s="45"/>
      <c r="MEW3506" s="45"/>
      <c r="MEX3506" s="45"/>
      <c r="MEY3506" s="45"/>
      <c r="MEZ3506" s="45"/>
      <c r="MFA3506" s="45"/>
      <c r="MFB3506" s="45"/>
      <c r="MFC3506" s="45"/>
      <c r="MFD3506" s="45"/>
      <c r="MFE3506" s="45"/>
      <c r="MFF3506" s="45"/>
      <c r="MFG3506" s="45"/>
      <c r="MFH3506" s="45"/>
      <c r="MFI3506" s="45"/>
      <c r="MFJ3506" s="45"/>
      <c r="MFK3506" s="45"/>
      <c r="MFL3506" s="45"/>
      <c r="MFM3506" s="45"/>
      <c r="MFN3506" s="45"/>
      <c r="MFO3506" s="45"/>
      <c r="MFP3506" s="45"/>
      <c r="MFQ3506" s="45"/>
      <c r="MFR3506" s="45"/>
      <c r="MFS3506" s="45"/>
      <c r="MFT3506" s="45"/>
      <c r="MFU3506" s="45"/>
      <c r="MFV3506" s="45"/>
      <c r="MFW3506" s="45"/>
      <c r="MFX3506" s="45"/>
      <c r="MFY3506" s="45"/>
      <c r="MFZ3506" s="45"/>
      <c r="MGA3506" s="45"/>
      <c r="MGB3506" s="45"/>
      <c r="MGC3506" s="45"/>
      <c r="MGD3506" s="45"/>
      <c r="MGE3506" s="45"/>
      <c r="MGF3506" s="45"/>
      <c r="MGG3506" s="45"/>
      <c r="MGH3506" s="45"/>
      <c r="MGI3506" s="45"/>
      <c r="MGJ3506" s="45"/>
      <c r="MGK3506" s="45"/>
      <c r="MGL3506" s="45"/>
      <c r="MGM3506" s="45"/>
      <c r="MGN3506" s="45"/>
      <c r="MGO3506" s="45"/>
      <c r="MGP3506" s="45"/>
      <c r="MGQ3506" s="45"/>
      <c r="MGR3506" s="45"/>
      <c r="MGS3506" s="45"/>
      <c r="MGT3506" s="45"/>
      <c r="MGU3506" s="45"/>
      <c r="MGV3506" s="45"/>
      <c r="MGW3506" s="45"/>
      <c r="MGX3506" s="45"/>
      <c r="MGY3506" s="45"/>
      <c r="MGZ3506" s="45"/>
      <c r="MHA3506" s="45"/>
      <c r="MHB3506" s="45"/>
      <c r="MHC3506" s="45"/>
      <c r="MHD3506" s="45"/>
      <c r="MHE3506" s="45"/>
      <c r="MHF3506" s="45"/>
      <c r="MHG3506" s="45"/>
      <c r="MHH3506" s="45"/>
      <c r="MHI3506" s="45"/>
      <c r="MHJ3506" s="45"/>
      <c r="MHK3506" s="45"/>
      <c r="MHL3506" s="45"/>
      <c r="MHM3506" s="45"/>
      <c r="MHN3506" s="45"/>
      <c r="MHO3506" s="45"/>
      <c r="MHP3506" s="45"/>
      <c r="MHQ3506" s="45"/>
      <c r="MHR3506" s="45"/>
      <c r="MHS3506" s="45"/>
      <c r="MHT3506" s="45"/>
      <c r="MHU3506" s="45"/>
      <c r="MHV3506" s="45"/>
      <c r="MHW3506" s="45"/>
      <c r="MHX3506" s="45"/>
      <c r="MHY3506" s="45"/>
      <c r="MHZ3506" s="45"/>
      <c r="MIA3506" s="45"/>
      <c r="MIB3506" s="45"/>
      <c r="MIC3506" s="45"/>
      <c r="MID3506" s="45"/>
      <c r="MIE3506" s="45"/>
      <c r="MIF3506" s="45"/>
      <c r="MIG3506" s="45"/>
      <c r="MIH3506" s="45"/>
      <c r="MII3506" s="45"/>
      <c r="MIJ3506" s="45"/>
      <c r="MIK3506" s="45"/>
      <c r="MIL3506" s="45"/>
      <c r="MIM3506" s="45"/>
      <c r="MIN3506" s="45"/>
      <c r="MIO3506" s="45"/>
      <c r="MIP3506" s="45"/>
      <c r="MIQ3506" s="45"/>
      <c r="MIR3506" s="45"/>
      <c r="MIS3506" s="45"/>
      <c r="MIT3506" s="45"/>
      <c r="MIU3506" s="45"/>
      <c r="MIV3506" s="45"/>
      <c r="MIW3506" s="45"/>
      <c r="MIX3506" s="45"/>
      <c r="MIY3506" s="45"/>
      <c r="MIZ3506" s="45"/>
      <c r="MJA3506" s="45"/>
      <c r="MJB3506" s="45"/>
      <c r="MJC3506" s="45"/>
      <c r="MJD3506" s="45"/>
      <c r="MJE3506" s="45"/>
      <c r="MJF3506" s="45"/>
      <c r="MJG3506" s="45"/>
      <c r="MJH3506" s="45"/>
      <c r="MJI3506" s="45"/>
      <c r="MJJ3506" s="45"/>
      <c r="MJK3506" s="45"/>
      <c r="MJL3506" s="45"/>
      <c r="MJM3506" s="45"/>
      <c r="MJN3506" s="45"/>
      <c r="MJO3506" s="45"/>
      <c r="MJP3506" s="45"/>
      <c r="MJQ3506" s="45"/>
      <c r="MJR3506" s="45"/>
      <c r="MJS3506" s="45"/>
      <c r="MJT3506" s="45"/>
      <c r="MJU3506" s="45"/>
      <c r="MJV3506" s="45"/>
      <c r="MJW3506" s="45"/>
      <c r="MJX3506" s="45"/>
      <c r="MJY3506" s="45"/>
      <c r="MJZ3506" s="45"/>
      <c r="MKA3506" s="45"/>
      <c r="MKB3506" s="45"/>
      <c r="MKC3506" s="45"/>
      <c r="MKD3506" s="45"/>
      <c r="MKE3506" s="45"/>
      <c r="MKF3506" s="45"/>
      <c r="MKG3506" s="45"/>
      <c r="MKH3506" s="45"/>
      <c r="MKI3506" s="45"/>
      <c r="MKJ3506" s="45"/>
      <c r="MKK3506" s="45"/>
      <c r="MKL3506" s="45"/>
      <c r="MKM3506" s="45"/>
      <c r="MKN3506" s="45"/>
      <c r="MKO3506" s="45"/>
      <c r="MKP3506" s="45"/>
      <c r="MKQ3506" s="45"/>
      <c r="MKR3506" s="45"/>
      <c r="MKS3506" s="45"/>
      <c r="MKT3506" s="45"/>
      <c r="MKU3506" s="45"/>
      <c r="MKV3506" s="45"/>
      <c r="MKW3506" s="45"/>
      <c r="MKX3506" s="45"/>
      <c r="MKY3506" s="45"/>
      <c r="MKZ3506" s="45"/>
      <c r="MLA3506" s="45"/>
      <c r="MLB3506" s="45"/>
      <c r="MLC3506" s="45"/>
      <c r="MLD3506" s="45"/>
      <c r="MLE3506" s="45"/>
      <c r="MLF3506" s="45"/>
      <c r="MLG3506" s="45"/>
      <c r="MLH3506" s="45"/>
      <c r="MLI3506" s="45"/>
      <c r="MLJ3506" s="45"/>
      <c r="MLK3506" s="45"/>
      <c r="MLL3506" s="45"/>
      <c r="MLM3506" s="45"/>
      <c r="MLN3506" s="45"/>
      <c r="MLO3506" s="45"/>
      <c r="MLP3506" s="45"/>
      <c r="MLQ3506" s="45"/>
      <c r="MLR3506" s="45"/>
      <c r="MLS3506" s="45"/>
      <c r="MLT3506" s="45"/>
      <c r="MLU3506" s="45"/>
      <c r="MLV3506" s="45"/>
      <c r="MLW3506" s="45"/>
      <c r="MLX3506" s="45"/>
      <c r="MLY3506" s="45"/>
      <c r="MLZ3506" s="45"/>
      <c r="MMA3506" s="45"/>
      <c r="MMB3506" s="45"/>
      <c r="MMC3506" s="45"/>
      <c r="MMD3506" s="45"/>
      <c r="MME3506" s="45"/>
      <c r="MMF3506" s="45"/>
      <c r="MMG3506" s="45"/>
      <c r="MMH3506" s="45"/>
      <c r="MMI3506" s="45"/>
      <c r="MMJ3506" s="45"/>
      <c r="MMK3506" s="45"/>
      <c r="MML3506" s="45"/>
      <c r="MMM3506" s="45"/>
      <c r="MMN3506" s="45"/>
      <c r="MMO3506" s="45"/>
      <c r="MMP3506" s="45"/>
      <c r="MMQ3506" s="45"/>
      <c r="MMR3506" s="45"/>
      <c r="MMS3506" s="45"/>
      <c r="MMT3506" s="45"/>
      <c r="MMU3506" s="45"/>
      <c r="MMV3506" s="45"/>
      <c r="MMW3506" s="45"/>
      <c r="MMX3506" s="45"/>
      <c r="MMY3506" s="45"/>
      <c r="MMZ3506" s="45"/>
      <c r="MNA3506" s="45"/>
      <c r="MNB3506" s="45"/>
      <c r="MNC3506" s="45"/>
      <c r="MND3506" s="45"/>
      <c r="MNE3506" s="45"/>
      <c r="MNF3506" s="45"/>
      <c r="MNG3506" s="45"/>
      <c r="MNH3506" s="45"/>
      <c r="MNI3506" s="45"/>
      <c r="MNJ3506" s="45"/>
      <c r="MNK3506" s="45"/>
      <c r="MNL3506" s="45"/>
      <c r="MNM3506" s="45"/>
      <c r="MNN3506" s="45"/>
      <c r="MNO3506" s="45"/>
      <c r="MNP3506" s="45"/>
      <c r="MNQ3506" s="45"/>
      <c r="MNR3506" s="45"/>
      <c r="MNS3506" s="45"/>
      <c r="MNT3506" s="45"/>
      <c r="MNU3506" s="45"/>
      <c r="MNV3506" s="45"/>
      <c r="MNW3506" s="45"/>
      <c r="MNX3506" s="45"/>
      <c r="MNY3506" s="45"/>
      <c r="MNZ3506" s="45"/>
      <c r="MOA3506" s="45"/>
      <c r="MOB3506" s="45"/>
      <c r="MOC3506" s="45"/>
      <c r="MOD3506" s="45"/>
      <c r="MOE3506" s="45"/>
      <c r="MOF3506" s="45"/>
      <c r="MOG3506" s="45"/>
      <c r="MOH3506" s="45"/>
      <c r="MOI3506" s="45"/>
      <c r="MOJ3506" s="45"/>
      <c r="MOK3506" s="45"/>
      <c r="MOL3506" s="45"/>
      <c r="MOM3506" s="45"/>
      <c r="MON3506" s="45"/>
      <c r="MOO3506" s="45"/>
      <c r="MOP3506" s="45"/>
      <c r="MOQ3506" s="45"/>
      <c r="MOR3506" s="45"/>
      <c r="MOS3506" s="45"/>
      <c r="MOT3506" s="45"/>
      <c r="MOU3506" s="45"/>
      <c r="MOV3506" s="45"/>
      <c r="MOW3506" s="45"/>
      <c r="MOX3506" s="45"/>
      <c r="MOY3506" s="45"/>
      <c r="MOZ3506" s="45"/>
      <c r="MPA3506" s="45"/>
      <c r="MPB3506" s="45"/>
      <c r="MPC3506" s="45"/>
      <c r="MPD3506" s="45"/>
      <c r="MPE3506" s="45"/>
      <c r="MPF3506" s="45"/>
      <c r="MPG3506" s="45"/>
      <c r="MPH3506" s="45"/>
      <c r="MPI3506" s="45"/>
      <c r="MPJ3506" s="45"/>
      <c r="MPK3506" s="45"/>
      <c r="MPL3506" s="45"/>
      <c r="MPM3506" s="45"/>
      <c r="MPN3506" s="45"/>
      <c r="MPO3506" s="45"/>
      <c r="MPP3506" s="45"/>
      <c r="MPQ3506" s="45"/>
      <c r="MPR3506" s="45"/>
      <c r="MPS3506" s="45"/>
      <c r="MPT3506" s="45"/>
      <c r="MPU3506" s="45"/>
      <c r="MPV3506" s="45"/>
      <c r="MPW3506" s="45"/>
      <c r="MPX3506" s="45"/>
      <c r="MPY3506" s="45"/>
      <c r="MPZ3506" s="45"/>
      <c r="MQA3506" s="45"/>
      <c r="MQB3506" s="45"/>
      <c r="MQC3506" s="45"/>
      <c r="MQD3506" s="45"/>
      <c r="MQE3506" s="45"/>
      <c r="MQF3506" s="45"/>
      <c r="MQG3506" s="45"/>
      <c r="MQH3506" s="45"/>
      <c r="MQI3506" s="45"/>
      <c r="MQJ3506" s="45"/>
      <c r="MQK3506" s="45"/>
      <c r="MQL3506" s="45"/>
      <c r="MQM3506" s="45"/>
      <c r="MQN3506" s="45"/>
      <c r="MQO3506" s="45"/>
      <c r="MQP3506" s="45"/>
      <c r="MQQ3506" s="45"/>
      <c r="MQR3506" s="45"/>
      <c r="MQS3506" s="45"/>
      <c r="MQT3506" s="45"/>
      <c r="MQU3506" s="45"/>
      <c r="MQV3506" s="45"/>
      <c r="MQW3506" s="45"/>
      <c r="MQX3506" s="45"/>
      <c r="MQY3506" s="45"/>
      <c r="MQZ3506" s="45"/>
      <c r="MRA3506" s="45"/>
      <c r="MRB3506" s="45"/>
      <c r="MRC3506" s="45"/>
      <c r="MRD3506" s="45"/>
      <c r="MRE3506" s="45"/>
      <c r="MRF3506" s="45"/>
      <c r="MRG3506" s="45"/>
      <c r="MRH3506" s="45"/>
      <c r="MRI3506" s="45"/>
      <c r="MRJ3506" s="45"/>
      <c r="MRK3506" s="45"/>
      <c r="MRL3506" s="45"/>
      <c r="MRM3506" s="45"/>
      <c r="MRN3506" s="45"/>
      <c r="MRO3506" s="45"/>
      <c r="MRP3506" s="45"/>
      <c r="MRQ3506" s="45"/>
      <c r="MRR3506" s="45"/>
      <c r="MRS3506" s="45"/>
      <c r="MRT3506" s="45"/>
      <c r="MRU3506" s="45"/>
      <c r="MRV3506" s="45"/>
      <c r="MRW3506" s="45"/>
      <c r="MRX3506" s="45"/>
      <c r="MRY3506" s="45"/>
      <c r="MRZ3506" s="45"/>
      <c r="MSA3506" s="45"/>
      <c r="MSB3506" s="45"/>
      <c r="MSC3506" s="45"/>
      <c r="MSD3506" s="45"/>
      <c r="MSE3506" s="45"/>
      <c r="MSF3506" s="45"/>
      <c r="MSG3506" s="45"/>
      <c r="MSH3506" s="45"/>
      <c r="MSI3506" s="45"/>
      <c r="MSJ3506" s="45"/>
      <c r="MSK3506" s="45"/>
      <c r="MSL3506" s="45"/>
      <c r="MSM3506" s="45"/>
      <c r="MSN3506" s="45"/>
      <c r="MSO3506" s="45"/>
      <c r="MSP3506" s="45"/>
      <c r="MSQ3506" s="45"/>
      <c r="MSR3506" s="45"/>
      <c r="MSS3506" s="45"/>
      <c r="MST3506" s="45"/>
      <c r="MSU3506" s="45"/>
      <c r="MSV3506" s="45"/>
      <c r="MSW3506" s="45"/>
      <c r="MSX3506" s="45"/>
      <c r="MSY3506" s="45"/>
      <c r="MSZ3506" s="45"/>
      <c r="MTA3506" s="45"/>
      <c r="MTB3506" s="45"/>
      <c r="MTC3506" s="45"/>
      <c r="MTD3506" s="45"/>
      <c r="MTE3506" s="45"/>
      <c r="MTF3506" s="45"/>
      <c r="MTG3506" s="45"/>
      <c r="MTH3506" s="45"/>
      <c r="MTI3506" s="45"/>
      <c r="MTJ3506" s="45"/>
      <c r="MTK3506" s="45"/>
      <c r="MTL3506" s="45"/>
      <c r="MTM3506" s="45"/>
      <c r="MTN3506" s="45"/>
      <c r="MTO3506" s="45"/>
      <c r="MTP3506" s="45"/>
      <c r="MTQ3506" s="45"/>
      <c r="MTR3506" s="45"/>
      <c r="MTS3506" s="45"/>
      <c r="MTT3506" s="45"/>
      <c r="MTU3506" s="45"/>
      <c r="MTV3506" s="45"/>
      <c r="MTW3506" s="45"/>
      <c r="MTX3506" s="45"/>
      <c r="MTY3506" s="45"/>
      <c r="MTZ3506" s="45"/>
      <c r="MUA3506" s="45"/>
      <c r="MUB3506" s="45"/>
      <c r="MUC3506" s="45"/>
      <c r="MUD3506" s="45"/>
      <c r="MUE3506" s="45"/>
      <c r="MUF3506" s="45"/>
      <c r="MUG3506" s="45"/>
      <c r="MUH3506" s="45"/>
      <c r="MUI3506" s="45"/>
      <c r="MUJ3506" s="45"/>
      <c r="MUK3506" s="45"/>
      <c r="MUL3506" s="45"/>
      <c r="MUM3506" s="45"/>
      <c r="MUN3506" s="45"/>
      <c r="MUO3506" s="45"/>
      <c r="MUP3506" s="45"/>
      <c r="MUQ3506" s="45"/>
      <c r="MUR3506" s="45"/>
      <c r="MUS3506" s="45"/>
      <c r="MUT3506" s="45"/>
      <c r="MUU3506" s="45"/>
      <c r="MUV3506" s="45"/>
      <c r="MUW3506" s="45"/>
      <c r="MUX3506" s="45"/>
      <c r="MUY3506" s="45"/>
      <c r="MUZ3506" s="45"/>
      <c r="MVA3506" s="45"/>
      <c r="MVB3506" s="45"/>
      <c r="MVC3506" s="45"/>
      <c r="MVD3506" s="45"/>
      <c r="MVE3506" s="45"/>
      <c r="MVF3506" s="45"/>
      <c r="MVG3506" s="45"/>
      <c r="MVH3506" s="45"/>
      <c r="MVI3506" s="45"/>
      <c r="MVJ3506" s="45"/>
      <c r="MVK3506" s="45"/>
      <c r="MVL3506" s="45"/>
      <c r="MVM3506" s="45"/>
      <c r="MVN3506" s="45"/>
      <c r="MVO3506" s="45"/>
      <c r="MVP3506" s="45"/>
      <c r="MVQ3506" s="45"/>
      <c r="MVR3506" s="45"/>
      <c r="MVS3506" s="45"/>
      <c r="MVT3506" s="45"/>
      <c r="MVU3506" s="45"/>
      <c r="MVV3506" s="45"/>
      <c r="MVW3506" s="45"/>
      <c r="MVX3506" s="45"/>
      <c r="MVY3506" s="45"/>
      <c r="MVZ3506" s="45"/>
      <c r="MWA3506" s="45"/>
      <c r="MWB3506" s="45"/>
      <c r="MWC3506" s="45"/>
      <c r="MWD3506" s="45"/>
      <c r="MWE3506" s="45"/>
      <c r="MWF3506" s="45"/>
      <c r="MWG3506" s="45"/>
      <c r="MWH3506" s="45"/>
      <c r="MWI3506" s="45"/>
      <c r="MWJ3506" s="45"/>
      <c r="MWK3506" s="45"/>
      <c r="MWL3506" s="45"/>
      <c r="MWM3506" s="45"/>
      <c r="MWN3506" s="45"/>
      <c r="MWO3506" s="45"/>
      <c r="MWP3506" s="45"/>
      <c r="MWQ3506" s="45"/>
      <c r="MWR3506" s="45"/>
      <c r="MWS3506" s="45"/>
      <c r="MWT3506" s="45"/>
      <c r="MWU3506" s="45"/>
      <c r="MWV3506" s="45"/>
      <c r="MWW3506" s="45"/>
      <c r="MWX3506" s="45"/>
      <c r="MWY3506" s="45"/>
      <c r="MWZ3506" s="45"/>
      <c r="MXA3506" s="45"/>
      <c r="MXB3506" s="45"/>
      <c r="MXC3506" s="45"/>
      <c r="MXD3506" s="45"/>
      <c r="MXE3506" s="45"/>
      <c r="MXF3506" s="45"/>
      <c r="MXG3506" s="45"/>
      <c r="MXH3506" s="45"/>
      <c r="MXI3506" s="45"/>
      <c r="MXJ3506" s="45"/>
      <c r="MXK3506" s="45"/>
      <c r="MXL3506" s="45"/>
      <c r="MXM3506" s="45"/>
      <c r="MXN3506" s="45"/>
      <c r="MXO3506" s="45"/>
      <c r="MXP3506" s="45"/>
      <c r="MXQ3506" s="45"/>
      <c r="MXR3506" s="45"/>
      <c r="MXS3506" s="45"/>
      <c r="MXT3506" s="45"/>
      <c r="MXU3506" s="45"/>
      <c r="MXV3506" s="45"/>
      <c r="MXW3506" s="45"/>
      <c r="MXX3506" s="45"/>
      <c r="MXY3506" s="45"/>
      <c r="MXZ3506" s="45"/>
      <c r="MYA3506" s="45"/>
      <c r="MYB3506" s="45"/>
      <c r="MYC3506" s="45"/>
      <c r="MYD3506" s="45"/>
      <c r="MYE3506" s="45"/>
      <c r="MYF3506" s="45"/>
      <c r="MYG3506" s="45"/>
      <c r="MYH3506" s="45"/>
      <c r="MYI3506" s="45"/>
      <c r="MYJ3506" s="45"/>
      <c r="MYK3506" s="45"/>
      <c r="MYL3506" s="45"/>
      <c r="MYM3506" s="45"/>
      <c r="MYN3506" s="45"/>
      <c r="MYO3506" s="45"/>
      <c r="MYP3506" s="45"/>
      <c r="MYQ3506" s="45"/>
      <c r="MYR3506" s="45"/>
      <c r="MYS3506" s="45"/>
      <c r="MYT3506" s="45"/>
      <c r="MYU3506" s="45"/>
      <c r="MYV3506" s="45"/>
      <c r="MYW3506" s="45"/>
      <c r="MYX3506" s="45"/>
      <c r="MYY3506" s="45"/>
      <c r="MYZ3506" s="45"/>
      <c r="MZA3506" s="45"/>
      <c r="MZB3506" s="45"/>
      <c r="MZC3506" s="45"/>
      <c r="MZD3506" s="45"/>
      <c r="MZE3506" s="45"/>
      <c r="MZF3506" s="45"/>
      <c r="MZG3506" s="45"/>
      <c r="MZH3506" s="45"/>
      <c r="MZI3506" s="45"/>
      <c r="MZJ3506" s="45"/>
      <c r="MZK3506" s="45"/>
      <c r="MZL3506" s="45"/>
      <c r="MZM3506" s="45"/>
      <c r="MZN3506" s="45"/>
      <c r="MZO3506" s="45"/>
      <c r="MZP3506" s="45"/>
      <c r="MZQ3506" s="45"/>
      <c r="MZR3506" s="45"/>
      <c r="MZS3506" s="45"/>
      <c r="MZT3506" s="45"/>
      <c r="MZU3506" s="45"/>
      <c r="MZV3506" s="45"/>
      <c r="MZW3506" s="45"/>
      <c r="MZX3506" s="45"/>
      <c r="MZY3506" s="45"/>
      <c r="MZZ3506" s="45"/>
      <c r="NAA3506" s="45"/>
      <c r="NAB3506" s="45"/>
      <c r="NAC3506" s="45"/>
      <c r="NAD3506" s="45"/>
      <c r="NAE3506" s="45"/>
      <c r="NAF3506" s="45"/>
      <c r="NAG3506" s="45"/>
      <c r="NAH3506" s="45"/>
      <c r="NAI3506" s="45"/>
      <c r="NAJ3506" s="45"/>
      <c r="NAK3506" s="45"/>
      <c r="NAL3506" s="45"/>
      <c r="NAM3506" s="45"/>
      <c r="NAN3506" s="45"/>
      <c r="NAO3506" s="45"/>
      <c r="NAP3506" s="45"/>
      <c r="NAQ3506" s="45"/>
      <c r="NAR3506" s="45"/>
      <c r="NAS3506" s="45"/>
      <c r="NAT3506" s="45"/>
      <c r="NAU3506" s="45"/>
      <c r="NAV3506" s="45"/>
      <c r="NAW3506" s="45"/>
      <c r="NAX3506" s="45"/>
      <c r="NAY3506" s="45"/>
      <c r="NAZ3506" s="45"/>
      <c r="NBA3506" s="45"/>
      <c r="NBB3506" s="45"/>
      <c r="NBC3506" s="45"/>
      <c r="NBD3506" s="45"/>
      <c r="NBE3506" s="45"/>
      <c r="NBF3506" s="45"/>
      <c r="NBG3506" s="45"/>
      <c r="NBH3506" s="45"/>
      <c r="NBI3506" s="45"/>
      <c r="NBJ3506" s="45"/>
      <c r="NBK3506" s="45"/>
      <c r="NBL3506" s="45"/>
      <c r="NBM3506" s="45"/>
      <c r="NBN3506" s="45"/>
      <c r="NBO3506" s="45"/>
      <c r="NBP3506" s="45"/>
      <c r="NBQ3506" s="45"/>
      <c r="NBR3506" s="45"/>
      <c r="NBS3506" s="45"/>
      <c r="NBT3506" s="45"/>
      <c r="NBU3506" s="45"/>
      <c r="NBV3506" s="45"/>
      <c r="NBW3506" s="45"/>
      <c r="NBX3506" s="45"/>
      <c r="NBY3506" s="45"/>
      <c r="NBZ3506" s="45"/>
      <c r="NCA3506" s="45"/>
      <c r="NCB3506" s="45"/>
      <c r="NCC3506" s="45"/>
      <c r="NCD3506" s="45"/>
      <c r="NCE3506" s="45"/>
      <c r="NCF3506" s="45"/>
      <c r="NCG3506" s="45"/>
      <c r="NCH3506" s="45"/>
      <c r="NCI3506" s="45"/>
      <c r="NCJ3506" s="45"/>
      <c r="NCK3506" s="45"/>
      <c r="NCL3506" s="45"/>
      <c r="NCM3506" s="45"/>
      <c r="NCN3506" s="45"/>
      <c r="NCO3506" s="45"/>
      <c r="NCP3506" s="45"/>
      <c r="NCQ3506" s="45"/>
      <c r="NCR3506" s="45"/>
      <c r="NCS3506" s="45"/>
      <c r="NCT3506" s="45"/>
      <c r="NCU3506" s="45"/>
      <c r="NCV3506" s="45"/>
      <c r="NCW3506" s="45"/>
      <c r="NCX3506" s="45"/>
      <c r="NCY3506" s="45"/>
      <c r="NCZ3506" s="45"/>
      <c r="NDA3506" s="45"/>
      <c r="NDB3506" s="45"/>
      <c r="NDC3506" s="45"/>
      <c r="NDD3506" s="45"/>
      <c r="NDE3506" s="45"/>
      <c r="NDF3506" s="45"/>
      <c r="NDG3506" s="45"/>
      <c r="NDH3506" s="45"/>
      <c r="NDI3506" s="45"/>
      <c r="NDJ3506" s="45"/>
      <c r="NDK3506" s="45"/>
      <c r="NDL3506" s="45"/>
      <c r="NDM3506" s="45"/>
      <c r="NDN3506" s="45"/>
      <c r="NDO3506" s="45"/>
      <c r="NDP3506" s="45"/>
      <c r="NDQ3506" s="45"/>
      <c r="NDR3506" s="45"/>
      <c r="NDS3506" s="45"/>
      <c r="NDT3506" s="45"/>
      <c r="NDU3506" s="45"/>
      <c r="NDV3506" s="45"/>
      <c r="NDW3506" s="45"/>
      <c r="NDX3506" s="45"/>
      <c r="NDY3506" s="45"/>
      <c r="NDZ3506" s="45"/>
      <c r="NEA3506" s="45"/>
      <c r="NEB3506" s="45"/>
      <c r="NEC3506" s="45"/>
      <c r="NED3506" s="45"/>
      <c r="NEE3506" s="45"/>
      <c r="NEF3506" s="45"/>
      <c r="NEG3506" s="45"/>
      <c r="NEH3506" s="45"/>
      <c r="NEI3506" s="45"/>
      <c r="NEJ3506" s="45"/>
      <c r="NEK3506" s="45"/>
      <c r="NEL3506" s="45"/>
      <c r="NEM3506" s="45"/>
      <c r="NEN3506" s="45"/>
      <c r="NEO3506" s="45"/>
      <c r="NEP3506" s="45"/>
      <c r="NEQ3506" s="45"/>
      <c r="NER3506" s="45"/>
      <c r="NES3506" s="45"/>
      <c r="NET3506" s="45"/>
      <c r="NEU3506" s="45"/>
      <c r="NEV3506" s="45"/>
      <c r="NEW3506" s="45"/>
      <c r="NEX3506" s="45"/>
      <c r="NEY3506" s="45"/>
      <c r="NEZ3506" s="45"/>
      <c r="NFA3506" s="45"/>
      <c r="NFB3506" s="45"/>
      <c r="NFC3506" s="45"/>
      <c r="NFD3506" s="45"/>
      <c r="NFE3506" s="45"/>
      <c r="NFF3506" s="45"/>
      <c r="NFG3506" s="45"/>
      <c r="NFH3506" s="45"/>
      <c r="NFI3506" s="45"/>
      <c r="NFJ3506" s="45"/>
      <c r="NFK3506" s="45"/>
      <c r="NFL3506" s="45"/>
      <c r="NFM3506" s="45"/>
      <c r="NFN3506" s="45"/>
      <c r="NFO3506" s="45"/>
      <c r="NFP3506" s="45"/>
      <c r="NFQ3506" s="45"/>
      <c r="NFR3506" s="45"/>
      <c r="NFS3506" s="45"/>
      <c r="NFT3506" s="45"/>
      <c r="NFU3506" s="45"/>
      <c r="NFV3506" s="45"/>
      <c r="NFW3506" s="45"/>
      <c r="NFX3506" s="45"/>
      <c r="NFY3506" s="45"/>
      <c r="NFZ3506" s="45"/>
      <c r="NGA3506" s="45"/>
      <c r="NGB3506" s="45"/>
      <c r="NGC3506" s="45"/>
      <c r="NGD3506" s="45"/>
      <c r="NGE3506" s="45"/>
      <c r="NGF3506" s="45"/>
      <c r="NGG3506" s="45"/>
      <c r="NGH3506" s="45"/>
      <c r="NGI3506" s="45"/>
      <c r="NGJ3506" s="45"/>
      <c r="NGK3506" s="45"/>
      <c r="NGL3506" s="45"/>
      <c r="NGM3506" s="45"/>
      <c r="NGN3506" s="45"/>
      <c r="NGO3506" s="45"/>
      <c r="NGP3506" s="45"/>
      <c r="NGQ3506" s="45"/>
      <c r="NGR3506" s="45"/>
      <c r="NGS3506" s="45"/>
      <c r="NGT3506" s="45"/>
      <c r="NGU3506" s="45"/>
      <c r="NGV3506" s="45"/>
      <c r="NGW3506" s="45"/>
      <c r="NGX3506" s="45"/>
      <c r="NGY3506" s="45"/>
      <c r="NGZ3506" s="45"/>
      <c r="NHA3506" s="45"/>
      <c r="NHB3506" s="45"/>
      <c r="NHC3506" s="45"/>
      <c r="NHD3506" s="45"/>
      <c r="NHE3506" s="45"/>
      <c r="NHF3506" s="45"/>
      <c r="NHG3506" s="45"/>
      <c r="NHH3506" s="45"/>
      <c r="NHI3506" s="45"/>
      <c r="NHJ3506" s="45"/>
      <c r="NHK3506" s="45"/>
      <c r="NHL3506" s="45"/>
      <c r="NHM3506" s="45"/>
      <c r="NHN3506" s="45"/>
      <c r="NHO3506" s="45"/>
      <c r="NHP3506" s="45"/>
      <c r="NHQ3506" s="45"/>
      <c r="NHR3506" s="45"/>
      <c r="NHS3506" s="45"/>
      <c r="NHT3506" s="45"/>
      <c r="NHU3506" s="45"/>
      <c r="NHV3506" s="45"/>
      <c r="NHW3506" s="45"/>
      <c r="NHX3506" s="45"/>
      <c r="NHY3506" s="45"/>
      <c r="NHZ3506" s="45"/>
      <c r="NIA3506" s="45"/>
      <c r="NIB3506" s="45"/>
      <c r="NIC3506" s="45"/>
      <c r="NID3506" s="45"/>
      <c r="NIE3506" s="45"/>
      <c r="NIF3506" s="45"/>
      <c r="NIG3506" s="45"/>
      <c r="NIH3506" s="45"/>
      <c r="NII3506" s="45"/>
      <c r="NIJ3506" s="45"/>
      <c r="NIK3506" s="45"/>
      <c r="NIL3506" s="45"/>
      <c r="NIM3506" s="45"/>
      <c r="NIN3506" s="45"/>
      <c r="NIO3506" s="45"/>
      <c r="NIP3506" s="45"/>
      <c r="NIQ3506" s="45"/>
      <c r="NIR3506" s="45"/>
      <c r="NIS3506" s="45"/>
      <c r="NIT3506" s="45"/>
      <c r="NIU3506" s="45"/>
      <c r="NIV3506" s="45"/>
      <c r="NIW3506" s="45"/>
      <c r="NIX3506" s="45"/>
      <c r="NIY3506" s="45"/>
      <c r="NIZ3506" s="45"/>
      <c r="NJA3506" s="45"/>
      <c r="NJB3506" s="45"/>
      <c r="NJC3506" s="45"/>
      <c r="NJD3506" s="45"/>
      <c r="NJE3506" s="45"/>
      <c r="NJF3506" s="45"/>
      <c r="NJG3506" s="45"/>
      <c r="NJH3506" s="45"/>
      <c r="NJI3506" s="45"/>
      <c r="NJJ3506" s="45"/>
      <c r="NJK3506" s="45"/>
      <c r="NJL3506" s="45"/>
      <c r="NJM3506" s="45"/>
      <c r="NJN3506" s="45"/>
      <c r="NJO3506" s="45"/>
      <c r="NJP3506" s="45"/>
      <c r="NJQ3506" s="45"/>
      <c r="NJR3506" s="45"/>
      <c r="NJS3506" s="45"/>
      <c r="NJT3506" s="45"/>
      <c r="NJU3506" s="45"/>
      <c r="NJV3506" s="45"/>
      <c r="NJW3506" s="45"/>
      <c r="NJX3506" s="45"/>
      <c r="NJY3506" s="45"/>
      <c r="NJZ3506" s="45"/>
      <c r="NKA3506" s="45"/>
      <c r="NKB3506" s="45"/>
      <c r="NKC3506" s="45"/>
      <c r="NKD3506" s="45"/>
      <c r="NKE3506" s="45"/>
      <c r="NKF3506" s="45"/>
      <c r="NKG3506" s="45"/>
      <c r="NKH3506" s="45"/>
      <c r="NKI3506" s="45"/>
      <c r="NKJ3506" s="45"/>
      <c r="NKK3506" s="45"/>
      <c r="NKL3506" s="45"/>
      <c r="NKM3506" s="45"/>
      <c r="NKN3506" s="45"/>
      <c r="NKO3506" s="45"/>
      <c r="NKP3506" s="45"/>
      <c r="NKQ3506" s="45"/>
      <c r="NKR3506" s="45"/>
      <c r="NKS3506" s="45"/>
      <c r="NKT3506" s="45"/>
      <c r="NKU3506" s="45"/>
      <c r="NKV3506" s="45"/>
      <c r="NKW3506" s="45"/>
      <c r="NKX3506" s="45"/>
      <c r="NKY3506" s="45"/>
      <c r="NKZ3506" s="45"/>
      <c r="NLA3506" s="45"/>
      <c r="NLB3506" s="45"/>
      <c r="NLC3506" s="45"/>
      <c r="NLD3506" s="45"/>
      <c r="NLE3506" s="45"/>
      <c r="NLF3506" s="45"/>
      <c r="NLG3506" s="45"/>
      <c r="NLH3506" s="45"/>
      <c r="NLI3506" s="45"/>
      <c r="NLJ3506" s="45"/>
      <c r="NLK3506" s="45"/>
      <c r="NLL3506" s="45"/>
      <c r="NLM3506" s="45"/>
      <c r="NLN3506" s="45"/>
      <c r="NLO3506" s="45"/>
      <c r="NLP3506" s="45"/>
      <c r="NLQ3506" s="45"/>
      <c r="NLR3506" s="45"/>
      <c r="NLS3506" s="45"/>
      <c r="NLT3506" s="45"/>
      <c r="NLU3506" s="45"/>
      <c r="NLV3506" s="45"/>
      <c r="NLW3506" s="45"/>
      <c r="NLX3506" s="45"/>
      <c r="NLY3506" s="45"/>
      <c r="NLZ3506" s="45"/>
      <c r="NMA3506" s="45"/>
      <c r="NMB3506" s="45"/>
      <c r="NMC3506" s="45"/>
      <c r="NMD3506" s="45"/>
      <c r="NME3506" s="45"/>
      <c r="NMF3506" s="45"/>
      <c r="NMG3506" s="45"/>
      <c r="NMH3506" s="45"/>
      <c r="NMI3506" s="45"/>
      <c r="NMJ3506" s="45"/>
      <c r="NMK3506" s="45"/>
      <c r="NML3506" s="45"/>
      <c r="NMM3506" s="45"/>
      <c r="NMN3506" s="45"/>
      <c r="NMO3506" s="45"/>
      <c r="NMP3506" s="45"/>
      <c r="NMQ3506" s="45"/>
      <c r="NMR3506" s="45"/>
      <c r="NMS3506" s="45"/>
      <c r="NMT3506" s="45"/>
      <c r="NMU3506" s="45"/>
      <c r="NMV3506" s="45"/>
      <c r="NMW3506" s="45"/>
      <c r="NMX3506" s="45"/>
      <c r="NMY3506" s="45"/>
      <c r="NMZ3506" s="45"/>
      <c r="NNA3506" s="45"/>
      <c r="NNB3506" s="45"/>
      <c r="NNC3506" s="45"/>
      <c r="NND3506" s="45"/>
      <c r="NNE3506" s="45"/>
      <c r="NNF3506" s="45"/>
      <c r="NNG3506" s="45"/>
      <c r="NNH3506" s="45"/>
      <c r="NNI3506" s="45"/>
      <c r="NNJ3506" s="45"/>
      <c r="NNK3506" s="45"/>
      <c r="NNL3506" s="45"/>
      <c r="NNM3506" s="45"/>
      <c r="NNN3506" s="45"/>
      <c r="NNO3506" s="45"/>
      <c r="NNP3506" s="45"/>
      <c r="NNQ3506" s="45"/>
      <c r="NNR3506" s="45"/>
      <c r="NNS3506" s="45"/>
      <c r="NNT3506" s="45"/>
      <c r="NNU3506" s="45"/>
      <c r="NNV3506" s="45"/>
      <c r="NNW3506" s="45"/>
      <c r="NNX3506" s="45"/>
      <c r="NNY3506" s="45"/>
      <c r="NNZ3506" s="45"/>
      <c r="NOA3506" s="45"/>
      <c r="NOB3506" s="45"/>
      <c r="NOC3506" s="45"/>
      <c r="NOD3506" s="45"/>
      <c r="NOE3506" s="45"/>
      <c r="NOF3506" s="45"/>
      <c r="NOG3506" s="45"/>
      <c r="NOH3506" s="45"/>
      <c r="NOI3506" s="45"/>
      <c r="NOJ3506" s="45"/>
      <c r="NOK3506" s="45"/>
      <c r="NOL3506" s="45"/>
      <c r="NOM3506" s="45"/>
      <c r="NON3506" s="45"/>
      <c r="NOO3506" s="45"/>
      <c r="NOP3506" s="45"/>
      <c r="NOQ3506" s="45"/>
      <c r="NOR3506" s="45"/>
      <c r="NOS3506" s="45"/>
      <c r="NOT3506" s="45"/>
      <c r="NOU3506" s="45"/>
      <c r="NOV3506" s="45"/>
      <c r="NOW3506" s="45"/>
      <c r="NOX3506" s="45"/>
      <c r="NOY3506" s="45"/>
      <c r="NOZ3506" s="45"/>
      <c r="NPA3506" s="45"/>
      <c r="NPB3506" s="45"/>
      <c r="NPC3506" s="45"/>
      <c r="NPD3506" s="45"/>
      <c r="NPE3506" s="45"/>
      <c r="NPF3506" s="45"/>
      <c r="NPG3506" s="45"/>
      <c r="NPH3506" s="45"/>
      <c r="NPI3506" s="45"/>
      <c r="NPJ3506" s="45"/>
      <c r="NPK3506" s="45"/>
      <c r="NPL3506" s="45"/>
      <c r="NPM3506" s="45"/>
      <c r="NPN3506" s="45"/>
      <c r="NPO3506" s="45"/>
      <c r="NPP3506" s="45"/>
      <c r="NPQ3506" s="45"/>
      <c r="NPR3506" s="45"/>
      <c r="NPS3506" s="45"/>
      <c r="NPT3506" s="45"/>
      <c r="NPU3506" s="45"/>
      <c r="NPV3506" s="45"/>
      <c r="NPW3506" s="45"/>
      <c r="NPX3506" s="45"/>
      <c r="NPY3506" s="45"/>
      <c r="NPZ3506" s="45"/>
      <c r="NQA3506" s="45"/>
      <c r="NQB3506" s="45"/>
      <c r="NQC3506" s="45"/>
      <c r="NQD3506" s="45"/>
      <c r="NQE3506" s="45"/>
      <c r="NQF3506" s="45"/>
      <c r="NQG3506" s="45"/>
      <c r="NQH3506" s="45"/>
      <c r="NQI3506" s="45"/>
      <c r="NQJ3506" s="45"/>
      <c r="NQK3506" s="45"/>
      <c r="NQL3506" s="45"/>
      <c r="NQM3506" s="45"/>
      <c r="NQN3506" s="45"/>
      <c r="NQO3506" s="45"/>
      <c r="NQP3506" s="45"/>
      <c r="NQQ3506" s="45"/>
      <c r="NQR3506" s="45"/>
      <c r="NQS3506" s="45"/>
      <c r="NQT3506" s="45"/>
      <c r="NQU3506" s="45"/>
      <c r="NQV3506" s="45"/>
      <c r="NQW3506" s="45"/>
      <c r="NQX3506" s="45"/>
      <c r="NQY3506" s="45"/>
      <c r="NQZ3506" s="45"/>
      <c r="NRA3506" s="45"/>
      <c r="NRB3506" s="45"/>
      <c r="NRC3506" s="45"/>
      <c r="NRD3506" s="45"/>
      <c r="NRE3506" s="45"/>
      <c r="NRF3506" s="45"/>
      <c r="NRG3506" s="45"/>
      <c r="NRH3506" s="45"/>
      <c r="NRI3506" s="45"/>
      <c r="NRJ3506" s="45"/>
      <c r="NRK3506" s="45"/>
      <c r="NRL3506" s="45"/>
      <c r="NRM3506" s="45"/>
      <c r="NRN3506" s="45"/>
      <c r="NRO3506" s="45"/>
      <c r="NRP3506" s="45"/>
      <c r="NRQ3506" s="45"/>
      <c r="NRR3506" s="45"/>
      <c r="NRS3506" s="45"/>
      <c r="NRT3506" s="45"/>
      <c r="NRU3506" s="45"/>
      <c r="NRV3506" s="45"/>
      <c r="NRW3506" s="45"/>
      <c r="NRX3506" s="45"/>
      <c r="NRY3506" s="45"/>
      <c r="NRZ3506" s="45"/>
      <c r="NSA3506" s="45"/>
      <c r="NSB3506" s="45"/>
      <c r="NSC3506" s="45"/>
      <c r="NSD3506" s="45"/>
      <c r="NSE3506" s="45"/>
      <c r="NSF3506" s="45"/>
      <c r="NSG3506" s="45"/>
      <c r="NSH3506" s="45"/>
      <c r="NSI3506" s="45"/>
      <c r="NSJ3506" s="45"/>
      <c r="NSK3506" s="45"/>
      <c r="NSL3506" s="45"/>
      <c r="NSM3506" s="45"/>
      <c r="NSN3506" s="45"/>
      <c r="NSO3506" s="45"/>
      <c r="NSP3506" s="45"/>
      <c r="NSQ3506" s="45"/>
      <c r="NSR3506" s="45"/>
      <c r="NSS3506" s="45"/>
      <c r="NST3506" s="45"/>
      <c r="NSU3506" s="45"/>
      <c r="NSV3506" s="45"/>
      <c r="NSW3506" s="45"/>
      <c r="NSX3506" s="45"/>
      <c r="NSY3506" s="45"/>
      <c r="NSZ3506" s="45"/>
      <c r="NTA3506" s="45"/>
      <c r="NTB3506" s="45"/>
      <c r="NTC3506" s="45"/>
      <c r="NTD3506" s="45"/>
      <c r="NTE3506" s="45"/>
      <c r="NTF3506" s="45"/>
      <c r="NTG3506" s="45"/>
      <c r="NTH3506" s="45"/>
      <c r="NTI3506" s="45"/>
      <c r="NTJ3506" s="45"/>
      <c r="NTK3506" s="45"/>
      <c r="NTL3506" s="45"/>
      <c r="NTM3506" s="45"/>
      <c r="NTN3506" s="45"/>
      <c r="NTO3506" s="45"/>
      <c r="NTP3506" s="45"/>
      <c r="NTQ3506" s="45"/>
      <c r="NTR3506" s="45"/>
      <c r="NTS3506" s="45"/>
      <c r="NTT3506" s="45"/>
      <c r="NTU3506" s="45"/>
      <c r="NTV3506" s="45"/>
      <c r="NTW3506" s="45"/>
      <c r="NTX3506" s="45"/>
      <c r="NTY3506" s="45"/>
      <c r="NTZ3506" s="45"/>
      <c r="NUA3506" s="45"/>
      <c r="NUB3506" s="45"/>
      <c r="NUC3506" s="45"/>
      <c r="NUD3506" s="45"/>
      <c r="NUE3506" s="45"/>
      <c r="NUF3506" s="45"/>
      <c r="NUG3506" s="45"/>
      <c r="NUH3506" s="45"/>
      <c r="NUI3506" s="45"/>
      <c r="NUJ3506" s="45"/>
      <c r="NUK3506" s="45"/>
      <c r="NUL3506" s="45"/>
      <c r="NUM3506" s="45"/>
      <c r="NUN3506" s="45"/>
      <c r="NUO3506" s="45"/>
      <c r="NUP3506" s="45"/>
      <c r="NUQ3506" s="45"/>
      <c r="NUR3506" s="45"/>
      <c r="NUS3506" s="45"/>
      <c r="NUT3506" s="45"/>
      <c r="NUU3506" s="45"/>
      <c r="NUV3506" s="45"/>
      <c r="NUW3506" s="45"/>
      <c r="NUX3506" s="45"/>
      <c r="NUY3506" s="45"/>
      <c r="NUZ3506" s="45"/>
      <c r="NVA3506" s="45"/>
      <c r="NVB3506" s="45"/>
      <c r="NVC3506" s="45"/>
      <c r="NVD3506" s="45"/>
      <c r="NVE3506" s="45"/>
      <c r="NVF3506" s="45"/>
      <c r="NVG3506" s="45"/>
      <c r="NVH3506" s="45"/>
      <c r="NVI3506" s="45"/>
      <c r="NVJ3506" s="45"/>
      <c r="NVK3506" s="45"/>
      <c r="NVL3506" s="45"/>
      <c r="NVM3506" s="45"/>
      <c r="NVN3506" s="45"/>
      <c r="NVO3506" s="45"/>
      <c r="NVP3506" s="45"/>
      <c r="NVQ3506" s="45"/>
      <c r="NVR3506" s="45"/>
      <c r="NVS3506" s="45"/>
      <c r="NVT3506" s="45"/>
      <c r="NVU3506" s="45"/>
      <c r="NVV3506" s="45"/>
      <c r="NVW3506" s="45"/>
      <c r="NVX3506" s="45"/>
      <c r="NVY3506" s="45"/>
      <c r="NVZ3506" s="45"/>
      <c r="NWA3506" s="45"/>
      <c r="NWB3506" s="45"/>
      <c r="NWC3506" s="45"/>
      <c r="NWD3506" s="45"/>
      <c r="NWE3506" s="45"/>
      <c r="NWF3506" s="45"/>
      <c r="NWG3506" s="45"/>
      <c r="NWH3506" s="45"/>
      <c r="NWI3506" s="45"/>
      <c r="NWJ3506" s="45"/>
      <c r="NWK3506" s="45"/>
      <c r="NWL3506" s="45"/>
      <c r="NWM3506" s="45"/>
      <c r="NWN3506" s="45"/>
      <c r="NWO3506" s="45"/>
      <c r="NWP3506" s="45"/>
      <c r="NWQ3506" s="45"/>
      <c r="NWR3506" s="45"/>
      <c r="NWS3506" s="45"/>
      <c r="NWT3506" s="45"/>
      <c r="NWU3506" s="45"/>
      <c r="NWV3506" s="45"/>
      <c r="NWW3506" s="45"/>
      <c r="NWX3506" s="45"/>
      <c r="NWY3506" s="45"/>
      <c r="NWZ3506" s="45"/>
      <c r="NXA3506" s="45"/>
      <c r="NXB3506" s="45"/>
      <c r="NXC3506" s="45"/>
      <c r="NXD3506" s="45"/>
      <c r="NXE3506" s="45"/>
      <c r="NXF3506" s="45"/>
      <c r="NXG3506" s="45"/>
      <c r="NXH3506" s="45"/>
      <c r="NXI3506" s="45"/>
      <c r="NXJ3506" s="45"/>
      <c r="NXK3506" s="45"/>
      <c r="NXL3506" s="45"/>
      <c r="NXM3506" s="45"/>
      <c r="NXN3506" s="45"/>
      <c r="NXO3506" s="45"/>
      <c r="NXP3506" s="45"/>
      <c r="NXQ3506" s="45"/>
      <c r="NXR3506" s="45"/>
      <c r="NXS3506" s="45"/>
      <c r="NXT3506" s="45"/>
      <c r="NXU3506" s="45"/>
      <c r="NXV3506" s="45"/>
      <c r="NXW3506" s="45"/>
      <c r="NXX3506" s="45"/>
      <c r="NXY3506" s="45"/>
      <c r="NXZ3506" s="45"/>
      <c r="NYA3506" s="45"/>
      <c r="NYB3506" s="45"/>
      <c r="NYC3506" s="45"/>
      <c r="NYD3506" s="45"/>
      <c r="NYE3506" s="45"/>
      <c r="NYF3506" s="45"/>
      <c r="NYG3506" s="45"/>
      <c r="NYH3506" s="45"/>
      <c r="NYI3506" s="45"/>
      <c r="NYJ3506" s="45"/>
      <c r="NYK3506" s="45"/>
      <c r="NYL3506" s="45"/>
      <c r="NYM3506" s="45"/>
      <c r="NYN3506" s="45"/>
      <c r="NYO3506" s="45"/>
      <c r="NYP3506" s="45"/>
      <c r="NYQ3506" s="45"/>
      <c r="NYR3506" s="45"/>
      <c r="NYS3506" s="45"/>
      <c r="NYT3506" s="45"/>
      <c r="NYU3506" s="45"/>
      <c r="NYV3506" s="45"/>
      <c r="NYW3506" s="45"/>
      <c r="NYX3506" s="45"/>
      <c r="NYY3506" s="45"/>
      <c r="NYZ3506" s="45"/>
      <c r="NZA3506" s="45"/>
      <c r="NZB3506" s="45"/>
      <c r="NZC3506" s="45"/>
      <c r="NZD3506" s="45"/>
      <c r="NZE3506" s="45"/>
      <c r="NZF3506" s="45"/>
      <c r="NZG3506" s="45"/>
      <c r="NZH3506" s="45"/>
      <c r="NZI3506" s="45"/>
      <c r="NZJ3506" s="45"/>
      <c r="NZK3506" s="45"/>
      <c r="NZL3506" s="45"/>
      <c r="NZM3506" s="45"/>
      <c r="NZN3506" s="45"/>
      <c r="NZO3506" s="45"/>
      <c r="NZP3506" s="45"/>
      <c r="NZQ3506" s="45"/>
      <c r="NZR3506" s="45"/>
      <c r="NZS3506" s="45"/>
      <c r="NZT3506" s="45"/>
      <c r="NZU3506" s="45"/>
      <c r="NZV3506" s="45"/>
      <c r="NZW3506" s="45"/>
      <c r="NZX3506" s="45"/>
      <c r="NZY3506" s="45"/>
      <c r="NZZ3506" s="45"/>
      <c r="OAA3506" s="45"/>
      <c r="OAB3506" s="45"/>
      <c r="OAC3506" s="45"/>
      <c r="OAD3506" s="45"/>
      <c r="OAE3506" s="45"/>
      <c r="OAF3506" s="45"/>
      <c r="OAG3506" s="45"/>
      <c r="OAH3506" s="45"/>
      <c r="OAI3506" s="45"/>
      <c r="OAJ3506" s="45"/>
      <c r="OAK3506" s="45"/>
      <c r="OAL3506" s="45"/>
      <c r="OAM3506" s="45"/>
      <c r="OAN3506" s="45"/>
      <c r="OAO3506" s="45"/>
      <c r="OAP3506" s="45"/>
      <c r="OAQ3506" s="45"/>
      <c r="OAR3506" s="45"/>
      <c r="OAS3506" s="45"/>
      <c r="OAT3506" s="45"/>
      <c r="OAU3506" s="45"/>
      <c r="OAV3506" s="45"/>
      <c r="OAW3506" s="45"/>
      <c r="OAX3506" s="45"/>
      <c r="OAY3506" s="45"/>
      <c r="OAZ3506" s="45"/>
      <c r="OBA3506" s="45"/>
      <c r="OBB3506" s="45"/>
      <c r="OBC3506" s="45"/>
      <c r="OBD3506" s="45"/>
      <c r="OBE3506" s="45"/>
      <c r="OBF3506" s="45"/>
      <c r="OBG3506" s="45"/>
      <c r="OBH3506" s="45"/>
      <c r="OBI3506" s="45"/>
      <c r="OBJ3506" s="45"/>
      <c r="OBK3506" s="45"/>
      <c r="OBL3506" s="45"/>
      <c r="OBM3506" s="45"/>
      <c r="OBN3506" s="45"/>
      <c r="OBO3506" s="45"/>
      <c r="OBP3506" s="45"/>
      <c r="OBQ3506" s="45"/>
      <c r="OBR3506" s="45"/>
      <c r="OBS3506" s="45"/>
      <c r="OBT3506" s="45"/>
      <c r="OBU3506" s="45"/>
      <c r="OBV3506" s="45"/>
      <c r="OBW3506" s="45"/>
      <c r="OBX3506" s="45"/>
      <c r="OBY3506" s="45"/>
      <c r="OBZ3506" s="45"/>
      <c r="OCA3506" s="45"/>
      <c r="OCB3506" s="45"/>
      <c r="OCC3506" s="45"/>
      <c r="OCD3506" s="45"/>
      <c r="OCE3506" s="45"/>
      <c r="OCF3506" s="45"/>
      <c r="OCG3506" s="45"/>
      <c r="OCH3506" s="45"/>
      <c r="OCI3506" s="45"/>
      <c r="OCJ3506" s="45"/>
      <c r="OCK3506" s="45"/>
      <c r="OCL3506" s="45"/>
      <c r="OCM3506" s="45"/>
      <c r="OCN3506" s="45"/>
      <c r="OCO3506" s="45"/>
      <c r="OCP3506" s="45"/>
      <c r="OCQ3506" s="45"/>
      <c r="OCR3506" s="45"/>
      <c r="OCS3506" s="45"/>
      <c r="OCT3506" s="45"/>
      <c r="OCU3506" s="45"/>
      <c r="OCV3506" s="45"/>
      <c r="OCW3506" s="45"/>
      <c r="OCX3506" s="45"/>
      <c r="OCY3506" s="45"/>
      <c r="OCZ3506" s="45"/>
      <c r="ODA3506" s="45"/>
      <c r="ODB3506" s="45"/>
      <c r="ODC3506" s="45"/>
      <c r="ODD3506" s="45"/>
      <c r="ODE3506" s="45"/>
      <c r="ODF3506" s="45"/>
      <c r="ODG3506" s="45"/>
      <c r="ODH3506" s="45"/>
      <c r="ODI3506" s="45"/>
      <c r="ODJ3506" s="45"/>
      <c r="ODK3506" s="45"/>
      <c r="ODL3506" s="45"/>
      <c r="ODM3506" s="45"/>
      <c r="ODN3506" s="45"/>
      <c r="ODO3506" s="45"/>
      <c r="ODP3506" s="45"/>
      <c r="ODQ3506" s="45"/>
      <c r="ODR3506" s="45"/>
      <c r="ODS3506" s="45"/>
      <c r="ODT3506" s="45"/>
      <c r="ODU3506" s="45"/>
      <c r="ODV3506" s="45"/>
      <c r="ODW3506" s="45"/>
      <c r="ODX3506" s="45"/>
      <c r="ODY3506" s="45"/>
      <c r="ODZ3506" s="45"/>
      <c r="OEA3506" s="45"/>
      <c r="OEB3506" s="45"/>
      <c r="OEC3506" s="45"/>
      <c r="OED3506" s="45"/>
      <c r="OEE3506" s="45"/>
      <c r="OEF3506" s="45"/>
      <c r="OEG3506" s="45"/>
      <c r="OEH3506" s="45"/>
      <c r="OEI3506" s="45"/>
      <c r="OEJ3506" s="45"/>
      <c r="OEK3506" s="45"/>
      <c r="OEL3506" s="45"/>
      <c r="OEM3506" s="45"/>
      <c r="OEN3506" s="45"/>
      <c r="OEO3506" s="45"/>
      <c r="OEP3506" s="45"/>
      <c r="OEQ3506" s="45"/>
      <c r="OER3506" s="45"/>
      <c r="OES3506" s="45"/>
      <c r="OET3506" s="45"/>
      <c r="OEU3506" s="45"/>
      <c r="OEV3506" s="45"/>
      <c r="OEW3506" s="45"/>
      <c r="OEX3506" s="45"/>
      <c r="OEY3506" s="45"/>
      <c r="OEZ3506" s="45"/>
      <c r="OFA3506" s="45"/>
      <c r="OFB3506" s="45"/>
      <c r="OFC3506" s="45"/>
      <c r="OFD3506" s="45"/>
      <c r="OFE3506" s="45"/>
      <c r="OFF3506" s="45"/>
      <c r="OFG3506" s="45"/>
      <c r="OFH3506" s="45"/>
      <c r="OFI3506" s="45"/>
      <c r="OFJ3506" s="45"/>
      <c r="OFK3506" s="45"/>
      <c r="OFL3506" s="45"/>
      <c r="OFM3506" s="45"/>
      <c r="OFN3506" s="45"/>
      <c r="OFO3506" s="45"/>
      <c r="OFP3506" s="45"/>
      <c r="OFQ3506" s="45"/>
      <c r="OFR3506" s="45"/>
      <c r="OFS3506" s="45"/>
      <c r="OFT3506" s="45"/>
      <c r="OFU3506" s="45"/>
      <c r="OFV3506" s="45"/>
      <c r="OFW3506" s="45"/>
      <c r="OFX3506" s="45"/>
      <c r="OFY3506" s="45"/>
      <c r="OFZ3506" s="45"/>
      <c r="OGA3506" s="45"/>
      <c r="OGB3506" s="45"/>
      <c r="OGC3506" s="45"/>
      <c r="OGD3506" s="45"/>
      <c r="OGE3506" s="45"/>
      <c r="OGF3506" s="45"/>
      <c r="OGG3506" s="45"/>
      <c r="OGH3506" s="45"/>
      <c r="OGI3506" s="45"/>
      <c r="OGJ3506" s="45"/>
      <c r="OGK3506" s="45"/>
      <c r="OGL3506" s="45"/>
      <c r="OGM3506" s="45"/>
      <c r="OGN3506" s="45"/>
      <c r="OGO3506" s="45"/>
      <c r="OGP3506" s="45"/>
      <c r="OGQ3506" s="45"/>
      <c r="OGR3506" s="45"/>
      <c r="OGS3506" s="45"/>
      <c r="OGT3506" s="45"/>
      <c r="OGU3506" s="45"/>
      <c r="OGV3506" s="45"/>
      <c r="OGW3506" s="45"/>
      <c r="OGX3506" s="45"/>
      <c r="OGY3506" s="45"/>
      <c r="OGZ3506" s="45"/>
      <c r="OHA3506" s="45"/>
      <c r="OHB3506" s="45"/>
      <c r="OHC3506" s="45"/>
      <c r="OHD3506" s="45"/>
      <c r="OHE3506" s="45"/>
      <c r="OHF3506" s="45"/>
      <c r="OHG3506" s="45"/>
      <c r="OHH3506" s="45"/>
      <c r="OHI3506" s="45"/>
      <c r="OHJ3506" s="45"/>
      <c r="OHK3506" s="45"/>
      <c r="OHL3506" s="45"/>
      <c r="OHM3506" s="45"/>
      <c r="OHN3506" s="45"/>
      <c r="OHO3506" s="45"/>
      <c r="OHP3506" s="45"/>
      <c r="OHQ3506" s="45"/>
      <c r="OHR3506" s="45"/>
      <c r="OHS3506" s="45"/>
      <c r="OHT3506" s="45"/>
      <c r="OHU3506" s="45"/>
      <c r="OHV3506" s="45"/>
      <c r="OHW3506" s="45"/>
      <c r="OHX3506" s="45"/>
      <c r="OHY3506" s="45"/>
      <c r="OHZ3506" s="45"/>
      <c r="OIA3506" s="45"/>
      <c r="OIB3506" s="45"/>
      <c r="OIC3506" s="45"/>
      <c r="OID3506" s="45"/>
      <c r="OIE3506" s="45"/>
      <c r="OIF3506" s="45"/>
      <c r="OIG3506" s="45"/>
      <c r="OIH3506" s="45"/>
      <c r="OII3506" s="45"/>
      <c r="OIJ3506" s="45"/>
      <c r="OIK3506" s="45"/>
      <c r="OIL3506" s="45"/>
      <c r="OIM3506" s="45"/>
      <c r="OIN3506" s="45"/>
      <c r="OIO3506" s="45"/>
      <c r="OIP3506" s="45"/>
      <c r="OIQ3506" s="45"/>
      <c r="OIR3506" s="45"/>
      <c r="OIS3506" s="45"/>
      <c r="OIT3506" s="45"/>
      <c r="OIU3506" s="45"/>
      <c r="OIV3506" s="45"/>
      <c r="OIW3506" s="45"/>
      <c r="OIX3506" s="45"/>
      <c r="OIY3506" s="45"/>
      <c r="OIZ3506" s="45"/>
      <c r="OJA3506" s="45"/>
      <c r="OJB3506" s="45"/>
      <c r="OJC3506" s="45"/>
      <c r="OJD3506" s="45"/>
      <c r="OJE3506" s="45"/>
      <c r="OJF3506" s="45"/>
      <c r="OJG3506" s="45"/>
      <c r="OJH3506" s="45"/>
      <c r="OJI3506" s="45"/>
      <c r="OJJ3506" s="45"/>
      <c r="OJK3506" s="45"/>
      <c r="OJL3506" s="45"/>
      <c r="OJM3506" s="45"/>
      <c r="OJN3506" s="45"/>
      <c r="OJO3506" s="45"/>
      <c r="OJP3506" s="45"/>
      <c r="OJQ3506" s="45"/>
      <c r="OJR3506" s="45"/>
      <c r="OJS3506" s="45"/>
      <c r="OJT3506" s="45"/>
      <c r="OJU3506" s="45"/>
      <c r="OJV3506" s="45"/>
      <c r="OJW3506" s="45"/>
      <c r="OJX3506" s="45"/>
      <c r="OJY3506" s="45"/>
      <c r="OJZ3506" s="45"/>
      <c r="OKA3506" s="45"/>
      <c r="OKB3506" s="45"/>
      <c r="OKC3506" s="45"/>
      <c r="OKD3506" s="45"/>
      <c r="OKE3506" s="45"/>
      <c r="OKF3506" s="45"/>
      <c r="OKG3506" s="45"/>
      <c r="OKH3506" s="45"/>
      <c r="OKI3506" s="45"/>
      <c r="OKJ3506" s="45"/>
      <c r="OKK3506" s="45"/>
      <c r="OKL3506" s="45"/>
      <c r="OKM3506" s="45"/>
      <c r="OKN3506" s="45"/>
      <c r="OKO3506" s="45"/>
      <c r="OKP3506" s="45"/>
      <c r="OKQ3506" s="45"/>
      <c r="OKR3506" s="45"/>
      <c r="OKS3506" s="45"/>
      <c r="OKT3506" s="45"/>
      <c r="OKU3506" s="45"/>
      <c r="OKV3506" s="45"/>
      <c r="OKW3506" s="45"/>
      <c r="OKX3506" s="45"/>
      <c r="OKY3506" s="45"/>
      <c r="OKZ3506" s="45"/>
      <c r="OLA3506" s="45"/>
      <c r="OLB3506" s="45"/>
      <c r="OLC3506" s="45"/>
      <c r="OLD3506" s="45"/>
      <c r="OLE3506" s="45"/>
      <c r="OLF3506" s="45"/>
      <c r="OLG3506" s="45"/>
      <c r="OLH3506" s="45"/>
      <c r="OLI3506" s="45"/>
      <c r="OLJ3506" s="45"/>
      <c r="OLK3506" s="45"/>
      <c r="OLL3506" s="45"/>
      <c r="OLM3506" s="45"/>
      <c r="OLN3506" s="45"/>
      <c r="OLO3506" s="45"/>
      <c r="OLP3506" s="45"/>
      <c r="OLQ3506" s="45"/>
      <c r="OLR3506" s="45"/>
      <c r="OLS3506" s="45"/>
      <c r="OLT3506" s="45"/>
      <c r="OLU3506" s="45"/>
      <c r="OLV3506" s="45"/>
      <c r="OLW3506" s="45"/>
      <c r="OLX3506" s="45"/>
      <c r="OLY3506" s="45"/>
      <c r="OLZ3506" s="45"/>
      <c r="OMA3506" s="45"/>
      <c r="OMB3506" s="45"/>
      <c r="OMC3506" s="45"/>
      <c r="OMD3506" s="45"/>
      <c r="OME3506" s="45"/>
      <c r="OMF3506" s="45"/>
      <c r="OMG3506" s="45"/>
      <c r="OMH3506" s="45"/>
      <c r="OMI3506" s="45"/>
      <c r="OMJ3506" s="45"/>
      <c r="OMK3506" s="45"/>
      <c r="OML3506" s="45"/>
      <c r="OMM3506" s="45"/>
      <c r="OMN3506" s="45"/>
      <c r="OMO3506" s="45"/>
      <c r="OMP3506" s="45"/>
      <c r="OMQ3506" s="45"/>
      <c r="OMR3506" s="45"/>
      <c r="OMS3506" s="45"/>
      <c r="OMT3506" s="45"/>
      <c r="OMU3506" s="45"/>
      <c r="OMV3506" s="45"/>
      <c r="OMW3506" s="45"/>
      <c r="OMX3506" s="45"/>
      <c r="OMY3506" s="45"/>
      <c r="OMZ3506" s="45"/>
      <c r="ONA3506" s="45"/>
      <c r="ONB3506" s="45"/>
      <c r="ONC3506" s="45"/>
      <c r="OND3506" s="45"/>
      <c r="ONE3506" s="45"/>
      <c r="ONF3506" s="45"/>
      <c r="ONG3506" s="45"/>
      <c r="ONH3506" s="45"/>
      <c r="ONI3506" s="45"/>
      <c r="ONJ3506" s="45"/>
      <c r="ONK3506" s="45"/>
      <c r="ONL3506" s="45"/>
      <c r="ONM3506" s="45"/>
      <c r="ONN3506" s="45"/>
      <c r="ONO3506" s="45"/>
      <c r="ONP3506" s="45"/>
      <c r="ONQ3506" s="45"/>
      <c r="ONR3506" s="45"/>
      <c r="ONS3506" s="45"/>
      <c r="ONT3506" s="45"/>
      <c r="ONU3506" s="45"/>
      <c r="ONV3506" s="45"/>
      <c r="ONW3506" s="45"/>
      <c r="ONX3506" s="45"/>
      <c r="ONY3506" s="45"/>
      <c r="ONZ3506" s="45"/>
      <c r="OOA3506" s="45"/>
      <c r="OOB3506" s="45"/>
      <c r="OOC3506" s="45"/>
      <c r="OOD3506" s="45"/>
      <c r="OOE3506" s="45"/>
      <c r="OOF3506" s="45"/>
      <c r="OOG3506" s="45"/>
      <c r="OOH3506" s="45"/>
      <c r="OOI3506" s="45"/>
      <c r="OOJ3506" s="45"/>
      <c r="OOK3506" s="45"/>
      <c r="OOL3506" s="45"/>
      <c r="OOM3506" s="45"/>
      <c r="OON3506" s="45"/>
      <c r="OOO3506" s="45"/>
      <c r="OOP3506" s="45"/>
      <c r="OOQ3506" s="45"/>
      <c r="OOR3506" s="45"/>
      <c r="OOS3506" s="45"/>
      <c r="OOT3506" s="45"/>
      <c r="OOU3506" s="45"/>
      <c r="OOV3506" s="45"/>
      <c r="OOW3506" s="45"/>
      <c r="OOX3506" s="45"/>
      <c r="OOY3506" s="45"/>
      <c r="OOZ3506" s="45"/>
      <c r="OPA3506" s="45"/>
      <c r="OPB3506" s="45"/>
      <c r="OPC3506" s="45"/>
      <c r="OPD3506" s="45"/>
      <c r="OPE3506" s="45"/>
      <c r="OPF3506" s="45"/>
      <c r="OPG3506" s="45"/>
      <c r="OPH3506" s="45"/>
      <c r="OPI3506" s="45"/>
      <c r="OPJ3506" s="45"/>
      <c r="OPK3506" s="45"/>
      <c r="OPL3506" s="45"/>
      <c r="OPM3506" s="45"/>
      <c r="OPN3506" s="45"/>
      <c r="OPO3506" s="45"/>
      <c r="OPP3506" s="45"/>
      <c r="OPQ3506" s="45"/>
      <c r="OPR3506" s="45"/>
      <c r="OPS3506" s="45"/>
      <c r="OPT3506" s="45"/>
      <c r="OPU3506" s="45"/>
      <c r="OPV3506" s="45"/>
      <c r="OPW3506" s="45"/>
      <c r="OPX3506" s="45"/>
      <c r="OPY3506" s="45"/>
      <c r="OPZ3506" s="45"/>
      <c r="OQA3506" s="45"/>
      <c r="OQB3506" s="45"/>
      <c r="OQC3506" s="45"/>
      <c r="OQD3506" s="45"/>
      <c r="OQE3506" s="45"/>
      <c r="OQF3506" s="45"/>
      <c r="OQG3506" s="45"/>
      <c r="OQH3506" s="45"/>
      <c r="OQI3506" s="45"/>
      <c r="OQJ3506" s="45"/>
      <c r="OQK3506" s="45"/>
      <c r="OQL3506" s="45"/>
      <c r="OQM3506" s="45"/>
      <c r="OQN3506" s="45"/>
      <c r="OQO3506" s="45"/>
      <c r="OQP3506" s="45"/>
      <c r="OQQ3506" s="45"/>
      <c r="OQR3506" s="45"/>
      <c r="OQS3506" s="45"/>
      <c r="OQT3506" s="45"/>
      <c r="OQU3506" s="45"/>
      <c r="OQV3506" s="45"/>
      <c r="OQW3506" s="45"/>
      <c r="OQX3506" s="45"/>
      <c r="OQY3506" s="45"/>
      <c r="OQZ3506" s="45"/>
      <c r="ORA3506" s="45"/>
      <c r="ORB3506" s="45"/>
      <c r="ORC3506" s="45"/>
      <c r="ORD3506" s="45"/>
      <c r="ORE3506" s="45"/>
      <c r="ORF3506" s="45"/>
      <c r="ORG3506" s="45"/>
      <c r="ORH3506" s="45"/>
      <c r="ORI3506" s="45"/>
      <c r="ORJ3506" s="45"/>
      <c r="ORK3506" s="45"/>
      <c r="ORL3506" s="45"/>
      <c r="ORM3506" s="45"/>
      <c r="ORN3506" s="45"/>
      <c r="ORO3506" s="45"/>
      <c r="ORP3506" s="45"/>
      <c r="ORQ3506" s="45"/>
      <c r="ORR3506" s="45"/>
      <c r="ORS3506" s="45"/>
      <c r="ORT3506" s="45"/>
      <c r="ORU3506" s="45"/>
      <c r="ORV3506" s="45"/>
      <c r="ORW3506" s="45"/>
      <c r="ORX3506" s="45"/>
      <c r="ORY3506" s="45"/>
      <c r="ORZ3506" s="45"/>
      <c r="OSA3506" s="45"/>
      <c r="OSB3506" s="45"/>
      <c r="OSC3506" s="45"/>
      <c r="OSD3506" s="45"/>
      <c r="OSE3506" s="45"/>
      <c r="OSF3506" s="45"/>
      <c r="OSG3506" s="45"/>
      <c r="OSH3506" s="45"/>
      <c r="OSI3506" s="45"/>
      <c r="OSJ3506" s="45"/>
      <c r="OSK3506" s="45"/>
      <c r="OSL3506" s="45"/>
      <c r="OSM3506" s="45"/>
      <c r="OSN3506" s="45"/>
      <c r="OSO3506" s="45"/>
      <c r="OSP3506" s="45"/>
      <c r="OSQ3506" s="45"/>
      <c r="OSR3506" s="45"/>
      <c r="OSS3506" s="45"/>
      <c r="OST3506" s="45"/>
      <c r="OSU3506" s="45"/>
      <c r="OSV3506" s="45"/>
      <c r="OSW3506" s="45"/>
      <c r="OSX3506" s="45"/>
      <c r="OSY3506" s="45"/>
      <c r="OSZ3506" s="45"/>
      <c r="OTA3506" s="45"/>
      <c r="OTB3506" s="45"/>
      <c r="OTC3506" s="45"/>
      <c r="OTD3506" s="45"/>
      <c r="OTE3506" s="45"/>
      <c r="OTF3506" s="45"/>
      <c r="OTG3506" s="45"/>
      <c r="OTH3506" s="45"/>
      <c r="OTI3506" s="45"/>
      <c r="OTJ3506" s="45"/>
      <c r="OTK3506" s="45"/>
      <c r="OTL3506" s="45"/>
      <c r="OTM3506" s="45"/>
      <c r="OTN3506" s="45"/>
      <c r="OTO3506" s="45"/>
      <c r="OTP3506" s="45"/>
      <c r="OTQ3506" s="45"/>
      <c r="OTR3506" s="45"/>
      <c r="OTS3506" s="45"/>
      <c r="OTT3506" s="45"/>
      <c r="OTU3506" s="45"/>
      <c r="OTV3506" s="45"/>
      <c r="OTW3506" s="45"/>
      <c r="OTX3506" s="45"/>
      <c r="OTY3506" s="45"/>
      <c r="OTZ3506" s="45"/>
      <c r="OUA3506" s="45"/>
      <c r="OUB3506" s="45"/>
      <c r="OUC3506" s="45"/>
      <c r="OUD3506" s="45"/>
      <c r="OUE3506" s="45"/>
      <c r="OUF3506" s="45"/>
      <c r="OUG3506" s="45"/>
      <c r="OUH3506" s="45"/>
      <c r="OUI3506" s="45"/>
      <c r="OUJ3506" s="45"/>
      <c r="OUK3506" s="45"/>
      <c r="OUL3506" s="45"/>
      <c r="OUM3506" s="45"/>
      <c r="OUN3506" s="45"/>
      <c r="OUO3506" s="45"/>
      <c r="OUP3506" s="45"/>
      <c r="OUQ3506" s="45"/>
      <c r="OUR3506" s="45"/>
      <c r="OUS3506" s="45"/>
      <c r="OUT3506" s="45"/>
      <c r="OUU3506" s="45"/>
      <c r="OUV3506" s="45"/>
      <c r="OUW3506" s="45"/>
      <c r="OUX3506" s="45"/>
      <c r="OUY3506" s="45"/>
      <c r="OUZ3506" s="45"/>
      <c r="OVA3506" s="45"/>
      <c r="OVB3506" s="45"/>
      <c r="OVC3506" s="45"/>
      <c r="OVD3506" s="45"/>
      <c r="OVE3506" s="45"/>
      <c r="OVF3506" s="45"/>
      <c r="OVG3506" s="45"/>
      <c r="OVH3506" s="45"/>
      <c r="OVI3506" s="45"/>
      <c r="OVJ3506" s="45"/>
      <c r="OVK3506" s="45"/>
      <c r="OVL3506" s="45"/>
      <c r="OVM3506" s="45"/>
      <c r="OVN3506" s="45"/>
      <c r="OVO3506" s="45"/>
      <c r="OVP3506" s="45"/>
      <c r="OVQ3506" s="45"/>
      <c r="OVR3506" s="45"/>
      <c r="OVS3506" s="45"/>
      <c r="OVT3506" s="45"/>
      <c r="OVU3506" s="45"/>
      <c r="OVV3506" s="45"/>
      <c r="OVW3506" s="45"/>
      <c r="OVX3506" s="45"/>
      <c r="OVY3506" s="45"/>
      <c r="OVZ3506" s="45"/>
      <c r="OWA3506" s="45"/>
      <c r="OWB3506" s="45"/>
      <c r="OWC3506" s="45"/>
      <c r="OWD3506" s="45"/>
      <c r="OWE3506" s="45"/>
      <c r="OWF3506" s="45"/>
      <c r="OWG3506" s="45"/>
      <c r="OWH3506" s="45"/>
      <c r="OWI3506" s="45"/>
      <c r="OWJ3506" s="45"/>
      <c r="OWK3506" s="45"/>
      <c r="OWL3506" s="45"/>
      <c r="OWM3506" s="45"/>
      <c r="OWN3506" s="45"/>
      <c r="OWO3506" s="45"/>
      <c r="OWP3506" s="45"/>
      <c r="OWQ3506" s="45"/>
      <c r="OWR3506" s="45"/>
      <c r="OWS3506" s="45"/>
      <c r="OWT3506" s="45"/>
      <c r="OWU3506" s="45"/>
      <c r="OWV3506" s="45"/>
      <c r="OWW3506" s="45"/>
      <c r="OWX3506" s="45"/>
      <c r="OWY3506" s="45"/>
      <c r="OWZ3506" s="45"/>
      <c r="OXA3506" s="45"/>
      <c r="OXB3506" s="45"/>
      <c r="OXC3506" s="45"/>
      <c r="OXD3506" s="45"/>
      <c r="OXE3506" s="45"/>
      <c r="OXF3506" s="45"/>
      <c r="OXG3506" s="45"/>
      <c r="OXH3506" s="45"/>
      <c r="OXI3506" s="45"/>
      <c r="OXJ3506" s="45"/>
      <c r="OXK3506" s="45"/>
      <c r="OXL3506" s="45"/>
      <c r="OXM3506" s="45"/>
      <c r="OXN3506" s="45"/>
      <c r="OXO3506" s="45"/>
      <c r="OXP3506" s="45"/>
      <c r="OXQ3506" s="45"/>
      <c r="OXR3506" s="45"/>
      <c r="OXS3506" s="45"/>
      <c r="OXT3506" s="45"/>
      <c r="OXU3506" s="45"/>
      <c r="OXV3506" s="45"/>
      <c r="OXW3506" s="45"/>
      <c r="OXX3506" s="45"/>
      <c r="OXY3506" s="45"/>
      <c r="OXZ3506" s="45"/>
      <c r="OYA3506" s="45"/>
      <c r="OYB3506" s="45"/>
      <c r="OYC3506" s="45"/>
      <c r="OYD3506" s="45"/>
      <c r="OYE3506" s="45"/>
      <c r="OYF3506" s="45"/>
      <c r="OYG3506" s="45"/>
      <c r="OYH3506" s="45"/>
      <c r="OYI3506" s="45"/>
      <c r="OYJ3506" s="45"/>
      <c r="OYK3506" s="45"/>
      <c r="OYL3506" s="45"/>
      <c r="OYM3506" s="45"/>
      <c r="OYN3506" s="45"/>
      <c r="OYO3506" s="45"/>
      <c r="OYP3506" s="45"/>
      <c r="OYQ3506" s="45"/>
      <c r="OYR3506" s="45"/>
      <c r="OYS3506" s="45"/>
      <c r="OYT3506" s="45"/>
      <c r="OYU3506" s="45"/>
      <c r="OYV3506" s="45"/>
      <c r="OYW3506" s="45"/>
      <c r="OYX3506" s="45"/>
      <c r="OYY3506" s="45"/>
      <c r="OYZ3506" s="45"/>
      <c r="OZA3506" s="45"/>
      <c r="OZB3506" s="45"/>
      <c r="OZC3506" s="45"/>
      <c r="OZD3506" s="45"/>
      <c r="OZE3506" s="45"/>
      <c r="OZF3506" s="45"/>
      <c r="OZG3506" s="45"/>
      <c r="OZH3506" s="45"/>
      <c r="OZI3506" s="45"/>
      <c r="OZJ3506" s="45"/>
      <c r="OZK3506" s="45"/>
      <c r="OZL3506" s="45"/>
      <c r="OZM3506" s="45"/>
      <c r="OZN3506" s="45"/>
      <c r="OZO3506" s="45"/>
      <c r="OZP3506" s="45"/>
      <c r="OZQ3506" s="45"/>
      <c r="OZR3506" s="45"/>
      <c r="OZS3506" s="45"/>
      <c r="OZT3506" s="45"/>
      <c r="OZU3506" s="45"/>
      <c r="OZV3506" s="45"/>
      <c r="OZW3506" s="45"/>
      <c r="OZX3506" s="45"/>
      <c r="OZY3506" s="45"/>
      <c r="OZZ3506" s="45"/>
      <c r="PAA3506" s="45"/>
      <c r="PAB3506" s="45"/>
      <c r="PAC3506" s="45"/>
      <c r="PAD3506" s="45"/>
      <c r="PAE3506" s="45"/>
      <c r="PAF3506" s="45"/>
      <c r="PAG3506" s="45"/>
      <c r="PAH3506" s="45"/>
      <c r="PAI3506" s="45"/>
      <c r="PAJ3506" s="45"/>
      <c r="PAK3506" s="45"/>
      <c r="PAL3506" s="45"/>
      <c r="PAM3506" s="45"/>
      <c r="PAN3506" s="45"/>
      <c r="PAO3506" s="45"/>
      <c r="PAP3506" s="45"/>
      <c r="PAQ3506" s="45"/>
      <c r="PAR3506" s="45"/>
      <c r="PAS3506" s="45"/>
      <c r="PAT3506" s="45"/>
      <c r="PAU3506" s="45"/>
      <c r="PAV3506" s="45"/>
      <c r="PAW3506" s="45"/>
      <c r="PAX3506" s="45"/>
      <c r="PAY3506" s="45"/>
      <c r="PAZ3506" s="45"/>
      <c r="PBA3506" s="45"/>
      <c r="PBB3506" s="45"/>
      <c r="PBC3506" s="45"/>
      <c r="PBD3506" s="45"/>
      <c r="PBE3506" s="45"/>
      <c r="PBF3506" s="45"/>
      <c r="PBG3506" s="45"/>
      <c r="PBH3506" s="45"/>
      <c r="PBI3506" s="45"/>
      <c r="PBJ3506" s="45"/>
      <c r="PBK3506" s="45"/>
      <c r="PBL3506" s="45"/>
      <c r="PBM3506" s="45"/>
      <c r="PBN3506" s="45"/>
      <c r="PBO3506" s="45"/>
      <c r="PBP3506" s="45"/>
      <c r="PBQ3506" s="45"/>
      <c r="PBR3506" s="45"/>
      <c r="PBS3506" s="45"/>
      <c r="PBT3506" s="45"/>
      <c r="PBU3506" s="45"/>
      <c r="PBV3506" s="45"/>
      <c r="PBW3506" s="45"/>
      <c r="PBX3506" s="45"/>
      <c r="PBY3506" s="45"/>
      <c r="PBZ3506" s="45"/>
      <c r="PCA3506" s="45"/>
      <c r="PCB3506" s="45"/>
      <c r="PCC3506" s="45"/>
      <c r="PCD3506" s="45"/>
      <c r="PCE3506" s="45"/>
      <c r="PCF3506" s="45"/>
      <c r="PCG3506" s="45"/>
      <c r="PCH3506" s="45"/>
      <c r="PCI3506" s="45"/>
      <c r="PCJ3506" s="45"/>
      <c r="PCK3506" s="45"/>
      <c r="PCL3506" s="45"/>
      <c r="PCM3506" s="45"/>
      <c r="PCN3506" s="45"/>
      <c r="PCO3506" s="45"/>
      <c r="PCP3506" s="45"/>
      <c r="PCQ3506" s="45"/>
      <c r="PCR3506" s="45"/>
      <c r="PCS3506" s="45"/>
      <c r="PCT3506" s="45"/>
      <c r="PCU3506" s="45"/>
      <c r="PCV3506" s="45"/>
      <c r="PCW3506" s="45"/>
      <c r="PCX3506" s="45"/>
      <c r="PCY3506" s="45"/>
      <c r="PCZ3506" s="45"/>
      <c r="PDA3506" s="45"/>
      <c r="PDB3506" s="45"/>
      <c r="PDC3506" s="45"/>
      <c r="PDD3506" s="45"/>
      <c r="PDE3506" s="45"/>
      <c r="PDF3506" s="45"/>
      <c r="PDG3506" s="45"/>
      <c r="PDH3506" s="45"/>
      <c r="PDI3506" s="45"/>
      <c r="PDJ3506" s="45"/>
      <c r="PDK3506" s="45"/>
      <c r="PDL3506" s="45"/>
      <c r="PDM3506" s="45"/>
      <c r="PDN3506" s="45"/>
      <c r="PDO3506" s="45"/>
      <c r="PDP3506" s="45"/>
      <c r="PDQ3506" s="45"/>
      <c r="PDR3506" s="45"/>
      <c r="PDS3506" s="45"/>
      <c r="PDT3506" s="45"/>
      <c r="PDU3506" s="45"/>
      <c r="PDV3506" s="45"/>
      <c r="PDW3506" s="45"/>
      <c r="PDX3506" s="45"/>
      <c r="PDY3506" s="45"/>
      <c r="PDZ3506" s="45"/>
      <c r="PEA3506" s="45"/>
      <c r="PEB3506" s="45"/>
      <c r="PEC3506" s="45"/>
      <c r="PED3506" s="45"/>
      <c r="PEE3506" s="45"/>
      <c r="PEF3506" s="45"/>
      <c r="PEG3506" s="45"/>
      <c r="PEH3506" s="45"/>
      <c r="PEI3506" s="45"/>
      <c r="PEJ3506" s="45"/>
      <c r="PEK3506" s="45"/>
      <c r="PEL3506" s="45"/>
      <c r="PEM3506" s="45"/>
      <c r="PEN3506" s="45"/>
      <c r="PEO3506" s="45"/>
      <c r="PEP3506" s="45"/>
      <c r="PEQ3506" s="45"/>
      <c r="PER3506" s="45"/>
      <c r="PES3506" s="45"/>
      <c r="PET3506" s="45"/>
      <c r="PEU3506" s="45"/>
      <c r="PEV3506" s="45"/>
      <c r="PEW3506" s="45"/>
      <c r="PEX3506" s="45"/>
      <c r="PEY3506" s="45"/>
      <c r="PEZ3506" s="45"/>
      <c r="PFA3506" s="45"/>
      <c r="PFB3506" s="45"/>
      <c r="PFC3506" s="45"/>
      <c r="PFD3506" s="45"/>
      <c r="PFE3506" s="45"/>
      <c r="PFF3506" s="45"/>
      <c r="PFG3506" s="45"/>
      <c r="PFH3506" s="45"/>
      <c r="PFI3506" s="45"/>
      <c r="PFJ3506" s="45"/>
      <c r="PFK3506" s="45"/>
      <c r="PFL3506" s="45"/>
      <c r="PFM3506" s="45"/>
      <c r="PFN3506" s="45"/>
      <c r="PFO3506" s="45"/>
      <c r="PFP3506" s="45"/>
      <c r="PFQ3506" s="45"/>
      <c r="PFR3506" s="45"/>
      <c r="PFS3506" s="45"/>
      <c r="PFT3506" s="45"/>
      <c r="PFU3506" s="45"/>
      <c r="PFV3506" s="45"/>
      <c r="PFW3506" s="45"/>
      <c r="PFX3506" s="45"/>
      <c r="PFY3506" s="45"/>
      <c r="PFZ3506" s="45"/>
      <c r="PGA3506" s="45"/>
      <c r="PGB3506" s="45"/>
      <c r="PGC3506" s="45"/>
      <c r="PGD3506" s="45"/>
      <c r="PGE3506" s="45"/>
      <c r="PGF3506" s="45"/>
      <c r="PGG3506" s="45"/>
      <c r="PGH3506" s="45"/>
      <c r="PGI3506" s="45"/>
      <c r="PGJ3506" s="45"/>
      <c r="PGK3506" s="45"/>
      <c r="PGL3506" s="45"/>
      <c r="PGM3506" s="45"/>
      <c r="PGN3506" s="45"/>
      <c r="PGO3506" s="45"/>
      <c r="PGP3506" s="45"/>
      <c r="PGQ3506" s="45"/>
      <c r="PGR3506" s="45"/>
      <c r="PGS3506" s="45"/>
      <c r="PGT3506" s="45"/>
      <c r="PGU3506" s="45"/>
      <c r="PGV3506" s="45"/>
      <c r="PGW3506" s="45"/>
      <c r="PGX3506" s="45"/>
      <c r="PGY3506" s="45"/>
      <c r="PGZ3506" s="45"/>
      <c r="PHA3506" s="45"/>
      <c r="PHB3506" s="45"/>
      <c r="PHC3506" s="45"/>
      <c r="PHD3506" s="45"/>
      <c r="PHE3506" s="45"/>
      <c r="PHF3506" s="45"/>
      <c r="PHG3506" s="45"/>
      <c r="PHH3506" s="45"/>
      <c r="PHI3506" s="45"/>
      <c r="PHJ3506" s="45"/>
      <c r="PHK3506" s="45"/>
      <c r="PHL3506" s="45"/>
      <c r="PHM3506" s="45"/>
      <c r="PHN3506" s="45"/>
      <c r="PHO3506" s="45"/>
      <c r="PHP3506" s="45"/>
      <c r="PHQ3506" s="45"/>
      <c r="PHR3506" s="45"/>
      <c r="PHS3506" s="45"/>
      <c r="PHT3506" s="45"/>
      <c r="PHU3506" s="45"/>
      <c r="PHV3506" s="45"/>
      <c r="PHW3506" s="45"/>
      <c r="PHX3506" s="45"/>
      <c r="PHY3506" s="45"/>
      <c r="PHZ3506" s="45"/>
      <c r="PIA3506" s="45"/>
      <c r="PIB3506" s="45"/>
      <c r="PIC3506" s="45"/>
      <c r="PID3506" s="45"/>
      <c r="PIE3506" s="45"/>
      <c r="PIF3506" s="45"/>
      <c r="PIG3506" s="45"/>
      <c r="PIH3506" s="45"/>
      <c r="PII3506" s="45"/>
      <c r="PIJ3506" s="45"/>
      <c r="PIK3506" s="45"/>
      <c r="PIL3506" s="45"/>
      <c r="PIM3506" s="45"/>
      <c r="PIN3506" s="45"/>
      <c r="PIO3506" s="45"/>
      <c r="PIP3506" s="45"/>
      <c r="PIQ3506" s="45"/>
      <c r="PIR3506" s="45"/>
      <c r="PIS3506" s="45"/>
      <c r="PIT3506" s="45"/>
      <c r="PIU3506" s="45"/>
      <c r="PIV3506" s="45"/>
      <c r="PIW3506" s="45"/>
      <c r="PIX3506" s="45"/>
      <c r="PIY3506" s="45"/>
      <c r="PIZ3506" s="45"/>
      <c r="PJA3506" s="45"/>
      <c r="PJB3506" s="45"/>
      <c r="PJC3506" s="45"/>
      <c r="PJD3506" s="45"/>
      <c r="PJE3506" s="45"/>
      <c r="PJF3506" s="45"/>
      <c r="PJG3506" s="45"/>
      <c r="PJH3506" s="45"/>
      <c r="PJI3506" s="45"/>
      <c r="PJJ3506" s="45"/>
      <c r="PJK3506" s="45"/>
      <c r="PJL3506" s="45"/>
      <c r="PJM3506" s="45"/>
      <c r="PJN3506" s="45"/>
      <c r="PJO3506" s="45"/>
      <c r="PJP3506" s="45"/>
      <c r="PJQ3506" s="45"/>
      <c r="PJR3506" s="45"/>
      <c r="PJS3506" s="45"/>
      <c r="PJT3506" s="45"/>
      <c r="PJU3506" s="45"/>
      <c r="PJV3506" s="45"/>
      <c r="PJW3506" s="45"/>
      <c r="PJX3506" s="45"/>
      <c r="PJY3506" s="45"/>
      <c r="PJZ3506" s="45"/>
      <c r="PKA3506" s="45"/>
      <c r="PKB3506" s="45"/>
      <c r="PKC3506" s="45"/>
      <c r="PKD3506" s="45"/>
      <c r="PKE3506" s="45"/>
      <c r="PKF3506" s="45"/>
      <c r="PKG3506" s="45"/>
      <c r="PKH3506" s="45"/>
      <c r="PKI3506" s="45"/>
      <c r="PKJ3506" s="45"/>
      <c r="PKK3506" s="45"/>
      <c r="PKL3506" s="45"/>
      <c r="PKM3506" s="45"/>
      <c r="PKN3506" s="45"/>
      <c r="PKO3506" s="45"/>
      <c r="PKP3506" s="45"/>
      <c r="PKQ3506" s="45"/>
      <c r="PKR3506" s="45"/>
      <c r="PKS3506" s="45"/>
      <c r="PKT3506" s="45"/>
      <c r="PKU3506" s="45"/>
      <c r="PKV3506" s="45"/>
      <c r="PKW3506" s="45"/>
      <c r="PKX3506" s="45"/>
      <c r="PKY3506" s="45"/>
      <c r="PKZ3506" s="45"/>
      <c r="PLA3506" s="45"/>
      <c r="PLB3506" s="45"/>
      <c r="PLC3506" s="45"/>
      <c r="PLD3506" s="45"/>
      <c r="PLE3506" s="45"/>
      <c r="PLF3506" s="45"/>
      <c r="PLG3506" s="45"/>
      <c r="PLH3506" s="45"/>
      <c r="PLI3506" s="45"/>
      <c r="PLJ3506" s="45"/>
      <c r="PLK3506" s="45"/>
      <c r="PLL3506" s="45"/>
      <c r="PLM3506" s="45"/>
      <c r="PLN3506" s="45"/>
      <c r="PLO3506" s="45"/>
      <c r="PLP3506" s="45"/>
      <c r="PLQ3506" s="45"/>
      <c r="PLR3506" s="45"/>
      <c r="PLS3506" s="45"/>
      <c r="PLT3506" s="45"/>
      <c r="PLU3506" s="45"/>
      <c r="PLV3506" s="45"/>
      <c r="PLW3506" s="45"/>
      <c r="PLX3506" s="45"/>
      <c r="PLY3506" s="45"/>
      <c r="PLZ3506" s="45"/>
      <c r="PMA3506" s="45"/>
      <c r="PMB3506" s="45"/>
      <c r="PMC3506" s="45"/>
      <c r="PMD3506" s="45"/>
      <c r="PME3506" s="45"/>
      <c r="PMF3506" s="45"/>
      <c r="PMG3506" s="45"/>
      <c r="PMH3506" s="45"/>
      <c r="PMI3506" s="45"/>
      <c r="PMJ3506" s="45"/>
      <c r="PMK3506" s="45"/>
      <c r="PML3506" s="45"/>
      <c r="PMM3506" s="45"/>
      <c r="PMN3506" s="45"/>
      <c r="PMO3506" s="45"/>
      <c r="PMP3506" s="45"/>
      <c r="PMQ3506" s="45"/>
      <c r="PMR3506" s="45"/>
      <c r="PMS3506" s="45"/>
      <c r="PMT3506" s="45"/>
      <c r="PMU3506" s="45"/>
      <c r="PMV3506" s="45"/>
      <c r="PMW3506" s="45"/>
      <c r="PMX3506" s="45"/>
      <c r="PMY3506" s="45"/>
      <c r="PMZ3506" s="45"/>
      <c r="PNA3506" s="45"/>
      <c r="PNB3506" s="45"/>
      <c r="PNC3506" s="45"/>
      <c r="PND3506" s="45"/>
      <c r="PNE3506" s="45"/>
      <c r="PNF3506" s="45"/>
      <c r="PNG3506" s="45"/>
      <c r="PNH3506" s="45"/>
      <c r="PNI3506" s="45"/>
      <c r="PNJ3506" s="45"/>
      <c r="PNK3506" s="45"/>
      <c r="PNL3506" s="45"/>
      <c r="PNM3506" s="45"/>
      <c r="PNN3506" s="45"/>
      <c r="PNO3506" s="45"/>
      <c r="PNP3506" s="45"/>
      <c r="PNQ3506" s="45"/>
      <c r="PNR3506" s="45"/>
      <c r="PNS3506" s="45"/>
      <c r="PNT3506" s="45"/>
      <c r="PNU3506" s="45"/>
      <c r="PNV3506" s="45"/>
      <c r="PNW3506" s="45"/>
      <c r="PNX3506" s="45"/>
      <c r="PNY3506" s="45"/>
      <c r="PNZ3506" s="45"/>
      <c r="POA3506" s="45"/>
      <c r="POB3506" s="45"/>
      <c r="POC3506" s="45"/>
      <c r="POD3506" s="45"/>
      <c r="POE3506" s="45"/>
      <c r="POF3506" s="45"/>
      <c r="POG3506" s="45"/>
      <c r="POH3506" s="45"/>
      <c r="POI3506" s="45"/>
      <c r="POJ3506" s="45"/>
      <c r="POK3506" s="45"/>
      <c r="POL3506" s="45"/>
      <c r="POM3506" s="45"/>
      <c r="PON3506" s="45"/>
      <c r="POO3506" s="45"/>
      <c r="POP3506" s="45"/>
      <c r="POQ3506" s="45"/>
      <c r="POR3506" s="45"/>
      <c r="POS3506" s="45"/>
      <c r="POT3506" s="45"/>
      <c r="POU3506" s="45"/>
      <c r="POV3506" s="45"/>
      <c r="POW3506" s="45"/>
      <c r="POX3506" s="45"/>
      <c r="POY3506" s="45"/>
      <c r="POZ3506" s="45"/>
      <c r="PPA3506" s="45"/>
      <c r="PPB3506" s="45"/>
      <c r="PPC3506" s="45"/>
      <c r="PPD3506" s="45"/>
      <c r="PPE3506" s="45"/>
      <c r="PPF3506" s="45"/>
      <c r="PPG3506" s="45"/>
      <c r="PPH3506" s="45"/>
      <c r="PPI3506" s="45"/>
      <c r="PPJ3506" s="45"/>
      <c r="PPK3506" s="45"/>
      <c r="PPL3506" s="45"/>
      <c r="PPM3506" s="45"/>
      <c r="PPN3506" s="45"/>
      <c r="PPO3506" s="45"/>
      <c r="PPP3506" s="45"/>
      <c r="PPQ3506" s="45"/>
      <c r="PPR3506" s="45"/>
      <c r="PPS3506" s="45"/>
      <c r="PPT3506" s="45"/>
      <c r="PPU3506" s="45"/>
      <c r="PPV3506" s="45"/>
      <c r="PPW3506" s="45"/>
      <c r="PPX3506" s="45"/>
      <c r="PPY3506" s="45"/>
      <c r="PPZ3506" s="45"/>
      <c r="PQA3506" s="45"/>
      <c r="PQB3506" s="45"/>
      <c r="PQC3506" s="45"/>
      <c r="PQD3506" s="45"/>
      <c r="PQE3506" s="45"/>
      <c r="PQF3506" s="45"/>
      <c r="PQG3506" s="45"/>
      <c r="PQH3506" s="45"/>
      <c r="PQI3506" s="45"/>
      <c r="PQJ3506" s="45"/>
      <c r="PQK3506" s="45"/>
      <c r="PQL3506" s="45"/>
      <c r="PQM3506" s="45"/>
      <c r="PQN3506" s="45"/>
      <c r="PQO3506" s="45"/>
      <c r="PQP3506" s="45"/>
      <c r="PQQ3506" s="45"/>
      <c r="PQR3506" s="45"/>
      <c r="PQS3506" s="45"/>
      <c r="PQT3506" s="45"/>
      <c r="PQU3506" s="45"/>
      <c r="PQV3506" s="45"/>
      <c r="PQW3506" s="45"/>
      <c r="PQX3506" s="45"/>
      <c r="PQY3506" s="45"/>
      <c r="PQZ3506" s="45"/>
      <c r="PRA3506" s="45"/>
      <c r="PRB3506" s="45"/>
      <c r="PRC3506" s="45"/>
      <c r="PRD3506" s="45"/>
      <c r="PRE3506" s="45"/>
      <c r="PRF3506" s="45"/>
      <c r="PRG3506" s="45"/>
      <c r="PRH3506" s="45"/>
      <c r="PRI3506" s="45"/>
      <c r="PRJ3506" s="45"/>
      <c r="PRK3506" s="45"/>
      <c r="PRL3506" s="45"/>
      <c r="PRM3506" s="45"/>
      <c r="PRN3506" s="45"/>
      <c r="PRO3506" s="45"/>
      <c r="PRP3506" s="45"/>
      <c r="PRQ3506" s="45"/>
      <c r="PRR3506" s="45"/>
      <c r="PRS3506" s="45"/>
      <c r="PRT3506" s="45"/>
      <c r="PRU3506" s="45"/>
      <c r="PRV3506" s="45"/>
      <c r="PRW3506" s="45"/>
      <c r="PRX3506" s="45"/>
      <c r="PRY3506" s="45"/>
      <c r="PRZ3506" s="45"/>
      <c r="PSA3506" s="45"/>
      <c r="PSB3506" s="45"/>
      <c r="PSC3506" s="45"/>
      <c r="PSD3506" s="45"/>
      <c r="PSE3506" s="45"/>
      <c r="PSF3506" s="45"/>
      <c r="PSG3506" s="45"/>
      <c r="PSH3506" s="45"/>
      <c r="PSI3506" s="45"/>
      <c r="PSJ3506" s="45"/>
      <c r="PSK3506" s="45"/>
      <c r="PSL3506" s="45"/>
      <c r="PSM3506" s="45"/>
      <c r="PSN3506" s="45"/>
      <c r="PSO3506" s="45"/>
      <c r="PSP3506" s="45"/>
      <c r="PSQ3506" s="45"/>
      <c r="PSR3506" s="45"/>
      <c r="PSS3506" s="45"/>
      <c r="PST3506" s="45"/>
      <c r="PSU3506" s="45"/>
      <c r="PSV3506" s="45"/>
      <c r="PSW3506" s="45"/>
      <c r="PSX3506" s="45"/>
      <c r="PSY3506" s="45"/>
      <c r="PSZ3506" s="45"/>
      <c r="PTA3506" s="45"/>
      <c r="PTB3506" s="45"/>
      <c r="PTC3506" s="45"/>
      <c r="PTD3506" s="45"/>
      <c r="PTE3506" s="45"/>
      <c r="PTF3506" s="45"/>
      <c r="PTG3506" s="45"/>
      <c r="PTH3506" s="45"/>
      <c r="PTI3506" s="45"/>
      <c r="PTJ3506" s="45"/>
      <c r="PTK3506" s="45"/>
      <c r="PTL3506" s="45"/>
      <c r="PTM3506" s="45"/>
      <c r="PTN3506" s="45"/>
      <c r="PTO3506" s="45"/>
      <c r="PTP3506" s="45"/>
      <c r="PTQ3506" s="45"/>
      <c r="PTR3506" s="45"/>
      <c r="PTS3506" s="45"/>
      <c r="PTT3506" s="45"/>
      <c r="PTU3506" s="45"/>
      <c r="PTV3506" s="45"/>
      <c r="PTW3506" s="45"/>
      <c r="PTX3506" s="45"/>
      <c r="PTY3506" s="45"/>
      <c r="PTZ3506" s="45"/>
      <c r="PUA3506" s="45"/>
      <c r="PUB3506" s="45"/>
      <c r="PUC3506" s="45"/>
      <c r="PUD3506" s="45"/>
      <c r="PUE3506" s="45"/>
      <c r="PUF3506" s="45"/>
      <c r="PUG3506" s="45"/>
      <c r="PUH3506" s="45"/>
      <c r="PUI3506" s="45"/>
      <c r="PUJ3506" s="45"/>
      <c r="PUK3506" s="45"/>
      <c r="PUL3506" s="45"/>
      <c r="PUM3506" s="45"/>
      <c r="PUN3506" s="45"/>
      <c r="PUO3506" s="45"/>
      <c r="PUP3506" s="45"/>
      <c r="PUQ3506" s="45"/>
      <c r="PUR3506" s="45"/>
      <c r="PUS3506" s="45"/>
      <c r="PUT3506" s="45"/>
      <c r="PUU3506" s="45"/>
      <c r="PUV3506" s="45"/>
      <c r="PUW3506" s="45"/>
      <c r="PUX3506" s="45"/>
      <c r="PUY3506" s="45"/>
      <c r="PUZ3506" s="45"/>
      <c r="PVA3506" s="45"/>
      <c r="PVB3506" s="45"/>
      <c r="PVC3506" s="45"/>
      <c r="PVD3506" s="45"/>
      <c r="PVE3506" s="45"/>
      <c r="PVF3506" s="45"/>
      <c r="PVG3506" s="45"/>
      <c r="PVH3506" s="45"/>
      <c r="PVI3506" s="45"/>
      <c r="PVJ3506" s="45"/>
      <c r="PVK3506" s="45"/>
      <c r="PVL3506" s="45"/>
      <c r="PVM3506" s="45"/>
      <c r="PVN3506" s="45"/>
      <c r="PVO3506" s="45"/>
      <c r="PVP3506" s="45"/>
      <c r="PVQ3506" s="45"/>
      <c r="PVR3506" s="45"/>
      <c r="PVS3506" s="45"/>
      <c r="PVT3506" s="45"/>
      <c r="PVU3506" s="45"/>
      <c r="PVV3506" s="45"/>
      <c r="PVW3506" s="45"/>
      <c r="PVX3506" s="45"/>
      <c r="PVY3506" s="45"/>
      <c r="PVZ3506" s="45"/>
      <c r="PWA3506" s="45"/>
      <c r="PWB3506" s="45"/>
      <c r="PWC3506" s="45"/>
      <c r="PWD3506" s="45"/>
      <c r="PWE3506" s="45"/>
      <c r="PWF3506" s="45"/>
      <c r="PWG3506" s="45"/>
      <c r="PWH3506" s="45"/>
      <c r="PWI3506" s="45"/>
      <c r="PWJ3506" s="45"/>
      <c r="PWK3506" s="45"/>
      <c r="PWL3506" s="45"/>
      <c r="PWM3506" s="45"/>
      <c r="PWN3506" s="45"/>
      <c r="PWO3506" s="45"/>
      <c r="PWP3506" s="45"/>
      <c r="PWQ3506" s="45"/>
      <c r="PWR3506" s="45"/>
      <c r="PWS3506" s="45"/>
      <c r="PWT3506" s="45"/>
      <c r="PWU3506" s="45"/>
      <c r="PWV3506" s="45"/>
      <c r="PWW3506" s="45"/>
      <c r="PWX3506" s="45"/>
      <c r="PWY3506" s="45"/>
      <c r="PWZ3506" s="45"/>
      <c r="PXA3506" s="45"/>
      <c r="PXB3506" s="45"/>
      <c r="PXC3506" s="45"/>
      <c r="PXD3506" s="45"/>
      <c r="PXE3506" s="45"/>
      <c r="PXF3506" s="45"/>
      <c r="PXG3506" s="45"/>
      <c r="PXH3506" s="45"/>
      <c r="PXI3506" s="45"/>
      <c r="PXJ3506" s="45"/>
      <c r="PXK3506" s="45"/>
      <c r="PXL3506" s="45"/>
      <c r="PXM3506" s="45"/>
      <c r="PXN3506" s="45"/>
      <c r="PXO3506" s="45"/>
      <c r="PXP3506" s="45"/>
      <c r="PXQ3506" s="45"/>
      <c r="PXR3506" s="45"/>
      <c r="PXS3506" s="45"/>
      <c r="PXT3506" s="45"/>
      <c r="PXU3506" s="45"/>
      <c r="PXV3506" s="45"/>
      <c r="PXW3506" s="45"/>
      <c r="PXX3506" s="45"/>
      <c r="PXY3506" s="45"/>
      <c r="PXZ3506" s="45"/>
      <c r="PYA3506" s="45"/>
      <c r="PYB3506" s="45"/>
      <c r="PYC3506" s="45"/>
      <c r="PYD3506" s="45"/>
      <c r="PYE3506" s="45"/>
      <c r="PYF3506" s="45"/>
      <c r="PYG3506" s="45"/>
      <c r="PYH3506" s="45"/>
      <c r="PYI3506" s="45"/>
      <c r="PYJ3506" s="45"/>
      <c r="PYK3506" s="45"/>
      <c r="PYL3506" s="45"/>
      <c r="PYM3506" s="45"/>
      <c r="PYN3506" s="45"/>
      <c r="PYO3506" s="45"/>
      <c r="PYP3506" s="45"/>
      <c r="PYQ3506" s="45"/>
      <c r="PYR3506" s="45"/>
      <c r="PYS3506" s="45"/>
      <c r="PYT3506" s="45"/>
      <c r="PYU3506" s="45"/>
      <c r="PYV3506" s="45"/>
      <c r="PYW3506" s="45"/>
      <c r="PYX3506" s="45"/>
      <c r="PYY3506" s="45"/>
      <c r="PYZ3506" s="45"/>
      <c r="PZA3506" s="45"/>
      <c r="PZB3506" s="45"/>
      <c r="PZC3506" s="45"/>
      <c r="PZD3506" s="45"/>
      <c r="PZE3506" s="45"/>
      <c r="PZF3506" s="45"/>
      <c r="PZG3506" s="45"/>
      <c r="PZH3506" s="45"/>
      <c r="PZI3506" s="45"/>
      <c r="PZJ3506" s="45"/>
      <c r="PZK3506" s="45"/>
      <c r="PZL3506" s="45"/>
      <c r="PZM3506" s="45"/>
      <c r="PZN3506" s="45"/>
      <c r="PZO3506" s="45"/>
      <c r="PZP3506" s="45"/>
      <c r="PZQ3506" s="45"/>
      <c r="PZR3506" s="45"/>
      <c r="PZS3506" s="45"/>
      <c r="PZT3506" s="45"/>
      <c r="PZU3506" s="45"/>
      <c r="PZV3506" s="45"/>
      <c r="PZW3506" s="45"/>
      <c r="PZX3506" s="45"/>
      <c r="PZY3506" s="45"/>
      <c r="PZZ3506" s="45"/>
      <c r="QAA3506" s="45"/>
      <c r="QAB3506" s="45"/>
      <c r="QAC3506" s="45"/>
      <c r="QAD3506" s="45"/>
      <c r="QAE3506" s="45"/>
      <c r="QAF3506" s="45"/>
      <c r="QAG3506" s="45"/>
      <c r="QAH3506" s="45"/>
      <c r="QAI3506" s="45"/>
      <c r="QAJ3506" s="45"/>
      <c r="QAK3506" s="45"/>
      <c r="QAL3506" s="45"/>
      <c r="QAM3506" s="45"/>
      <c r="QAN3506" s="45"/>
      <c r="QAO3506" s="45"/>
      <c r="QAP3506" s="45"/>
      <c r="QAQ3506" s="45"/>
      <c r="QAR3506" s="45"/>
      <c r="QAS3506" s="45"/>
      <c r="QAT3506" s="45"/>
      <c r="QAU3506" s="45"/>
      <c r="QAV3506" s="45"/>
      <c r="QAW3506" s="45"/>
      <c r="QAX3506" s="45"/>
      <c r="QAY3506" s="45"/>
      <c r="QAZ3506" s="45"/>
      <c r="QBA3506" s="45"/>
      <c r="QBB3506" s="45"/>
      <c r="QBC3506" s="45"/>
      <c r="QBD3506" s="45"/>
      <c r="QBE3506" s="45"/>
      <c r="QBF3506" s="45"/>
      <c r="QBG3506" s="45"/>
      <c r="QBH3506" s="45"/>
      <c r="QBI3506" s="45"/>
      <c r="QBJ3506" s="45"/>
      <c r="QBK3506" s="45"/>
      <c r="QBL3506" s="45"/>
      <c r="QBM3506" s="45"/>
      <c r="QBN3506" s="45"/>
      <c r="QBO3506" s="45"/>
      <c r="QBP3506" s="45"/>
      <c r="QBQ3506" s="45"/>
      <c r="QBR3506" s="45"/>
      <c r="QBS3506" s="45"/>
      <c r="QBT3506" s="45"/>
      <c r="QBU3506" s="45"/>
      <c r="QBV3506" s="45"/>
      <c r="QBW3506" s="45"/>
      <c r="QBX3506" s="45"/>
      <c r="QBY3506" s="45"/>
      <c r="QBZ3506" s="45"/>
      <c r="QCA3506" s="45"/>
      <c r="QCB3506" s="45"/>
      <c r="QCC3506" s="45"/>
      <c r="QCD3506" s="45"/>
      <c r="QCE3506" s="45"/>
      <c r="QCF3506" s="45"/>
      <c r="QCG3506" s="45"/>
      <c r="QCH3506" s="45"/>
      <c r="QCI3506" s="45"/>
      <c r="QCJ3506" s="45"/>
      <c r="QCK3506" s="45"/>
      <c r="QCL3506" s="45"/>
      <c r="QCM3506" s="45"/>
      <c r="QCN3506" s="45"/>
      <c r="QCO3506" s="45"/>
      <c r="QCP3506" s="45"/>
      <c r="QCQ3506" s="45"/>
      <c r="QCR3506" s="45"/>
      <c r="QCS3506" s="45"/>
      <c r="QCT3506" s="45"/>
      <c r="QCU3506" s="45"/>
      <c r="QCV3506" s="45"/>
      <c r="QCW3506" s="45"/>
      <c r="QCX3506" s="45"/>
      <c r="QCY3506" s="45"/>
      <c r="QCZ3506" s="45"/>
      <c r="QDA3506" s="45"/>
      <c r="QDB3506" s="45"/>
      <c r="QDC3506" s="45"/>
      <c r="QDD3506" s="45"/>
      <c r="QDE3506" s="45"/>
      <c r="QDF3506" s="45"/>
      <c r="QDG3506" s="45"/>
      <c r="QDH3506" s="45"/>
      <c r="QDI3506" s="45"/>
      <c r="QDJ3506" s="45"/>
      <c r="QDK3506" s="45"/>
      <c r="QDL3506" s="45"/>
      <c r="QDM3506" s="45"/>
      <c r="QDN3506" s="45"/>
      <c r="QDO3506" s="45"/>
      <c r="QDP3506" s="45"/>
      <c r="QDQ3506" s="45"/>
      <c r="QDR3506" s="45"/>
      <c r="QDS3506" s="45"/>
      <c r="QDT3506" s="45"/>
      <c r="QDU3506" s="45"/>
      <c r="QDV3506" s="45"/>
      <c r="QDW3506" s="45"/>
      <c r="QDX3506" s="45"/>
      <c r="QDY3506" s="45"/>
      <c r="QDZ3506" s="45"/>
      <c r="QEA3506" s="45"/>
      <c r="QEB3506" s="45"/>
      <c r="QEC3506" s="45"/>
      <c r="QED3506" s="45"/>
      <c r="QEE3506" s="45"/>
      <c r="QEF3506" s="45"/>
      <c r="QEG3506" s="45"/>
      <c r="QEH3506" s="45"/>
      <c r="QEI3506" s="45"/>
      <c r="QEJ3506" s="45"/>
      <c r="QEK3506" s="45"/>
      <c r="QEL3506" s="45"/>
      <c r="QEM3506" s="45"/>
      <c r="QEN3506" s="45"/>
      <c r="QEO3506" s="45"/>
      <c r="QEP3506" s="45"/>
      <c r="QEQ3506" s="45"/>
      <c r="QER3506" s="45"/>
      <c r="QES3506" s="45"/>
      <c r="QET3506" s="45"/>
      <c r="QEU3506" s="45"/>
      <c r="QEV3506" s="45"/>
      <c r="QEW3506" s="45"/>
      <c r="QEX3506" s="45"/>
      <c r="QEY3506" s="45"/>
      <c r="QEZ3506" s="45"/>
      <c r="QFA3506" s="45"/>
      <c r="QFB3506" s="45"/>
      <c r="QFC3506" s="45"/>
      <c r="QFD3506" s="45"/>
      <c r="QFE3506" s="45"/>
      <c r="QFF3506" s="45"/>
      <c r="QFG3506" s="45"/>
      <c r="QFH3506" s="45"/>
      <c r="QFI3506" s="45"/>
      <c r="QFJ3506" s="45"/>
      <c r="QFK3506" s="45"/>
      <c r="QFL3506" s="45"/>
      <c r="QFM3506" s="45"/>
      <c r="QFN3506" s="45"/>
      <c r="QFO3506" s="45"/>
      <c r="QFP3506" s="45"/>
      <c r="QFQ3506" s="45"/>
      <c r="QFR3506" s="45"/>
      <c r="QFS3506" s="45"/>
      <c r="QFT3506" s="45"/>
      <c r="QFU3506" s="45"/>
      <c r="QFV3506" s="45"/>
      <c r="QFW3506" s="45"/>
      <c r="QFX3506" s="45"/>
      <c r="QFY3506" s="45"/>
      <c r="QFZ3506" s="45"/>
      <c r="QGA3506" s="45"/>
      <c r="QGB3506" s="45"/>
      <c r="QGC3506" s="45"/>
      <c r="QGD3506" s="45"/>
      <c r="QGE3506" s="45"/>
      <c r="QGF3506" s="45"/>
      <c r="QGG3506" s="45"/>
      <c r="QGH3506" s="45"/>
      <c r="QGI3506" s="45"/>
      <c r="QGJ3506" s="45"/>
      <c r="QGK3506" s="45"/>
      <c r="QGL3506" s="45"/>
      <c r="QGM3506" s="45"/>
      <c r="QGN3506" s="45"/>
      <c r="QGO3506" s="45"/>
      <c r="QGP3506" s="45"/>
      <c r="QGQ3506" s="45"/>
      <c r="QGR3506" s="45"/>
      <c r="QGS3506" s="45"/>
      <c r="QGT3506" s="45"/>
      <c r="QGU3506" s="45"/>
      <c r="QGV3506" s="45"/>
      <c r="QGW3506" s="45"/>
      <c r="QGX3506" s="45"/>
      <c r="QGY3506" s="45"/>
      <c r="QGZ3506" s="45"/>
      <c r="QHA3506" s="45"/>
      <c r="QHB3506" s="45"/>
      <c r="QHC3506" s="45"/>
      <c r="QHD3506" s="45"/>
      <c r="QHE3506" s="45"/>
      <c r="QHF3506" s="45"/>
      <c r="QHG3506" s="45"/>
      <c r="QHH3506" s="45"/>
      <c r="QHI3506" s="45"/>
      <c r="QHJ3506" s="45"/>
      <c r="QHK3506" s="45"/>
      <c r="QHL3506" s="45"/>
      <c r="QHM3506" s="45"/>
      <c r="QHN3506" s="45"/>
      <c r="QHO3506" s="45"/>
      <c r="QHP3506" s="45"/>
      <c r="QHQ3506" s="45"/>
      <c r="QHR3506" s="45"/>
      <c r="QHS3506" s="45"/>
      <c r="QHT3506" s="45"/>
      <c r="QHU3506" s="45"/>
      <c r="QHV3506" s="45"/>
      <c r="QHW3506" s="45"/>
      <c r="QHX3506" s="45"/>
      <c r="QHY3506" s="45"/>
      <c r="QHZ3506" s="45"/>
      <c r="QIA3506" s="45"/>
      <c r="QIB3506" s="45"/>
      <c r="QIC3506" s="45"/>
      <c r="QID3506" s="45"/>
      <c r="QIE3506" s="45"/>
      <c r="QIF3506" s="45"/>
      <c r="QIG3506" s="45"/>
      <c r="QIH3506" s="45"/>
      <c r="QII3506" s="45"/>
      <c r="QIJ3506" s="45"/>
      <c r="QIK3506" s="45"/>
      <c r="QIL3506" s="45"/>
      <c r="QIM3506" s="45"/>
      <c r="QIN3506" s="45"/>
      <c r="QIO3506" s="45"/>
      <c r="QIP3506" s="45"/>
      <c r="QIQ3506" s="45"/>
      <c r="QIR3506" s="45"/>
      <c r="QIS3506" s="45"/>
      <c r="QIT3506" s="45"/>
      <c r="QIU3506" s="45"/>
      <c r="QIV3506" s="45"/>
      <c r="QIW3506" s="45"/>
      <c r="QIX3506" s="45"/>
      <c r="QIY3506" s="45"/>
      <c r="QIZ3506" s="45"/>
      <c r="QJA3506" s="45"/>
      <c r="QJB3506" s="45"/>
      <c r="QJC3506" s="45"/>
      <c r="QJD3506" s="45"/>
      <c r="QJE3506" s="45"/>
      <c r="QJF3506" s="45"/>
      <c r="QJG3506" s="45"/>
      <c r="QJH3506" s="45"/>
      <c r="QJI3506" s="45"/>
      <c r="QJJ3506" s="45"/>
      <c r="QJK3506" s="45"/>
      <c r="QJL3506" s="45"/>
      <c r="QJM3506" s="45"/>
      <c r="QJN3506" s="45"/>
      <c r="QJO3506" s="45"/>
      <c r="QJP3506" s="45"/>
      <c r="QJQ3506" s="45"/>
      <c r="QJR3506" s="45"/>
      <c r="QJS3506" s="45"/>
      <c r="QJT3506" s="45"/>
      <c r="QJU3506" s="45"/>
      <c r="QJV3506" s="45"/>
      <c r="QJW3506" s="45"/>
      <c r="QJX3506" s="45"/>
      <c r="QJY3506" s="45"/>
      <c r="QJZ3506" s="45"/>
      <c r="QKA3506" s="45"/>
      <c r="QKB3506" s="45"/>
      <c r="QKC3506" s="45"/>
      <c r="QKD3506" s="45"/>
      <c r="QKE3506" s="45"/>
      <c r="QKF3506" s="45"/>
      <c r="QKG3506" s="45"/>
      <c r="QKH3506" s="45"/>
      <c r="QKI3506" s="45"/>
      <c r="QKJ3506" s="45"/>
      <c r="QKK3506" s="45"/>
      <c r="QKL3506" s="45"/>
      <c r="QKM3506" s="45"/>
      <c r="QKN3506" s="45"/>
      <c r="QKO3506" s="45"/>
      <c r="QKP3506" s="45"/>
      <c r="QKQ3506" s="45"/>
      <c r="QKR3506" s="45"/>
      <c r="QKS3506" s="45"/>
      <c r="QKT3506" s="45"/>
      <c r="QKU3506" s="45"/>
      <c r="QKV3506" s="45"/>
      <c r="QKW3506" s="45"/>
      <c r="QKX3506" s="45"/>
      <c r="QKY3506" s="45"/>
      <c r="QKZ3506" s="45"/>
      <c r="QLA3506" s="45"/>
      <c r="QLB3506" s="45"/>
      <c r="QLC3506" s="45"/>
      <c r="QLD3506" s="45"/>
      <c r="QLE3506" s="45"/>
      <c r="QLF3506" s="45"/>
      <c r="QLG3506" s="45"/>
      <c r="QLH3506" s="45"/>
      <c r="QLI3506" s="45"/>
      <c r="QLJ3506" s="45"/>
      <c r="QLK3506" s="45"/>
      <c r="QLL3506" s="45"/>
      <c r="QLM3506" s="45"/>
      <c r="QLN3506" s="45"/>
      <c r="QLO3506" s="45"/>
      <c r="QLP3506" s="45"/>
      <c r="QLQ3506" s="45"/>
      <c r="QLR3506" s="45"/>
      <c r="QLS3506" s="45"/>
      <c r="QLT3506" s="45"/>
      <c r="QLU3506" s="45"/>
      <c r="QLV3506" s="45"/>
      <c r="QLW3506" s="45"/>
      <c r="QLX3506" s="45"/>
      <c r="QLY3506" s="45"/>
      <c r="QLZ3506" s="45"/>
      <c r="QMA3506" s="45"/>
      <c r="QMB3506" s="45"/>
      <c r="QMC3506" s="45"/>
      <c r="QMD3506" s="45"/>
      <c r="QME3506" s="45"/>
      <c r="QMF3506" s="45"/>
      <c r="QMG3506" s="45"/>
      <c r="QMH3506" s="45"/>
      <c r="QMI3506" s="45"/>
      <c r="QMJ3506" s="45"/>
      <c r="QMK3506" s="45"/>
      <c r="QML3506" s="45"/>
      <c r="QMM3506" s="45"/>
      <c r="QMN3506" s="45"/>
      <c r="QMO3506" s="45"/>
      <c r="QMP3506" s="45"/>
      <c r="QMQ3506" s="45"/>
      <c r="QMR3506" s="45"/>
      <c r="QMS3506" s="45"/>
      <c r="QMT3506" s="45"/>
      <c r="QMU3506" s="45"/>
      <c r="QMV3506" s="45"/>
      <c r="QMW3506" s="45"/>
      <c r="QMX3506" s="45"/>
      <c r="QMY3506" s="45"/>
      <c r="QMZ3506" s="45"/>
      <c r="QNA3506" s="45"/>
      <c r="QNB3506" s="45"/>
      <c r="QNC3506" s="45"/>
      <c r="QND3506" s="45"/>
      <c r="QNE3506" s="45"/>
      <c r="QNF3506" s="45"/>
      <c r="QNG3506" s="45"/>
      <c r="QNH3506" s="45"/>
      <c r="QNI3506" s="45"/>
      <c r="QNJ3506" s="45"/>
      <c r="QNK3506" s="45"/>
      <c r="QNL3506" s="45"/>
      <c r="QNM3506" s="45"/>
      <c r="QNN3506" s="45"/>
      <c r="QNO3506" s="45"/>
      <c r="QNP3506" s="45"/>
      <c r="QNQ3506" s="45"/>
      <c r="QNR3506" s="45"/>
      <c r="QNS3506" s="45"/>
      <c r="QNT3506" s="45"/>
      <c r="QNU3506" s="45"/>
      <c r="QNV3506" s="45"/>
      <c r="QNW3506" s="45"/>
      <c r="QNX3506" s="45"/>
      <c r="QNY3506" s="45"/>
      <c r="QNZ3506" s="45"/>
      <c r="QOA3506" s="45"/>
      <c r="QOB3506" s="45"/>
      <c r="QOC3506" s="45"/>
      <c r="QOD3506" s="45"/>
      <c r="QOE3506" s="45"/>
      <c r="QOF3506" s="45"/>
      <c r="QOG3506" s="45"/>
      <c r="QOH3506" s="45"/>
      <c r="QOI3506" s="45"/>
      <c r="QOJ3506" s="45"/>
      <c r="QOK3506" s="45"/>
      <c r="QOL3506" s="45"/>
      <c r="QOM3506" s="45"/>
      <c r="QON3506" s="45"/>
      <c r="QOO3506" s="45"/>
      <c r="QOP3506" s="45"/>
      <c r="QOQ3506" s="45"/>
      <c r="QOR3506" s="45"/>
      <c r="QOS3506" s="45"/>
      <c r="QOT3506" s="45"/>
      <c r="QOU3506" s="45"/>
      <c r="QOV3506" s="45"/>
      <c r="QOW3506" s="45"/>
      <c r="QOX3506" s="45"/>
      <c r="QOY3506" s="45"/>
      <c r="QOZ3506" s="45"/>
      <c r="QPA3506" s="45"/>
      <c r="QPB3506" s="45"/>
      <c r="QPC3506" s="45"/>
      <c r="QPD3506" s="45"/>
      <c r="QPE3506" s="45"/>
      <c r="QPF3506" s="45"/>
      <c r="QPG3506" s="45"/>
      <c r="QPH3506" s="45"/>
      <c r="QPI3506" s="45"/>
      <c r="QPJ3506" s="45"/>
      <c r="QPK3506" s="45"/>
      <c r="QPL3506" s="45"/>
      <c r="QPM3506" s="45"/>
      <c r="QPN3506" s="45"/>
      <c r="QPO3506" s="45"/>
      <c r="QPP3506" s="45"/>
      <c r="QPQ3506" s="45"/>
      <c r="QPR3506" s="45"/>
      <c r="QPS3506" s="45"/>
      <c r="QPT3506" s="45"/>
      <c r="QPU3506" s="45"/>
      <c r="QPV3506" s="45"/>
      <c r="QPW3506" s="45"/>
      <c r="QPX3506" s="45"/>
      <c r="QPY3506" s="45"/>
      <c r="QPZ3506" s="45"/>
      <c r="QQA3506" s="45"/>
      <c r="QQB3506" s="45"/>
      <c r="QQC3506" s="45"/>
      <c r="QQD3506" s="45"/>
      <c r="QQE3506" s="45"/>
      <c r="QQF3506" s="45"/>
      <c r="QQG3506" s="45"/>
      <c r="QQH3506" s="45"/>
      <c r="QQI3506" s="45"/>
      <c r="QQJ3506" s="45"/>
      <c r="QQK3506" s="45"/>
      <c r="QQL3506" s="45"/>
      <c r="QQM3506" s="45"/>
      <c r="QQN3506" s="45"/>
      <c r="QQO3506" s="45"/>
      <c r="QQP3506" s="45"/>
      <c r="QQQ3506" s="45"/>
      <c r="QQR3506" s="45"/>
      <c r="QQS3506" s="45"/>
      <c r="QQT3506" s="45"/>
      <c r="QQU3506" s="45"/>
      <c r="QQV3506" s="45"/>
      <c r="QQW3506" s="45"/>
      <c r="QQX3506" s="45"/>
      <c r="QQY3506" s="45"/>
      <c r="QQZ3506" s="45"/>
      <c r="QRA3506" s="45"/>
      <c r="QRB3506" s="45"/>
      <c r="QRC3506" s="45"/>
      <c r="QRD3506" s="45"/>
      <c r="QRE3506" s="45"/>
      <c r="QRF3506" s="45"/>
      <c r="QRG3506" s="45"/>
      <c r="QRH3506" s="45"/>
      <c r="QRI3506" s="45"/>
      <c r="QRJ3506" s="45"/>
      <c r="QRK3506" s="45"/>
      <c r="QRL3506" s="45"/>
      <c r="QRM3506" s="45"/>
      <c r="QRN3506" s="45"/>
      <c r="QRO3506" s="45"/>
      <c r="QRP3506" s="45"/>
      <c r="QRQ3506" s="45"/>
      <c r="QRR3506" s="45"/>
      <c r="QRS3506" s="45"/>
      <c r="QRT3506" s="45"/>
      <c r="QRU3506" s="45"/>
      <c r="QRV3506" s="45"/>
      <c r="QRW3506" s="45"/>
      <c r="QRX3506" s="45"/>
      <c r="QRY3506" s="45"/>
      <c r="QRZ3506" s="45"/>
      <c r="QSA3506" s="45"/>
      <c r="QSB3506" s="45"/>
      <c r="QSC3506" s="45"/>
      <c r="QSD3506" s="45"/>
      <c r="QSE3506" s="45"/>
      <c r="QSF3506" s="45"/>
      <c r="QSG3506" s="45"/>
      <c r="QSH3506" s="45"/>
      <c r="QSI3506" s="45"/>
      <c r="QSJ3506" s="45"/>
      <c r="QSK3506" s="45"/>
      <c r="QSL3506" s="45"/>
      <c r="QSM3506" s="45"/>
      <c r="QSN3506" s="45"/>
      <c r="QSO3506" s="45"/>
      <c r="QSP3506" s="45"/>
      <c r="QSQ3506" s="45"/>
      <c r="QSR3506" s="45"/>
      <c r="QSS3506" s="45"/>
      <c r="QST3506" s="45"/>
      <c r="QSU3506" s="45"/>
      <c r="QSV3506" s="45"/>
      <c r="QSW3506" s="45"/>
      <c r="QSX3506" s="45"/>
      <c r="QSY3506" s="45"/>
      <c r="QSZ3506" s="45"/>
      <c r="QTA3506" s="45"/>
      <c r="QTB3506" s="45"/>
      <c r="QTC3506" s="45"/>
      <c r="QTD3506" s="45"/>
      <c r="QTE3506" s="45"/>
      <c r="QTF3506" s="45"/>
      <c r="QTG3506" s="45"/>
      <c r="QTH3506" s="45"/>
      <c r="QTI3506" s="45"/>
      <c r="QTJ3506" s="45"/>
      <c r="QTK3506" s="45"/>
      <c r="QTL3506" s="45"/>
      <c r="QTM3506" s="45"/>
      <c r="QTN3506" s="45"/>
      <c r="QTO3506" s="45"/>
      <c r="QTP3506" s="45"/>
      <c r="QTQ3506" s="45"/>
      <c r="QTR3506" s="45"/>
      <c r="QTS3506" s="45"/>
      <c r="QTT3506" s="45"/>
      <c r="QTU3506" s="45"/>
      <c r="QTV3506" s="45"/>
      <c r="QTW3506" s="45"/>
      <c r="QTX3506" s="45"/>
      <c r="QTY3506" s="45"/>
      <c r="QTZ3506" s="45"/>
      <c r="QUA3506" s="45"/>
      <c r="QUB3506" s="45"/>
      <c r="QUC3506" s="45"/>
      <c r="QUD3506" s="45"/>
      <c r="QUE3506" s="45"/>
      <c r="QUF3506" s="45"/>
      <c r="QUG3506" s="45"/>
      <c r="QUH3506" s="45"/>
      <c r="QUI3506" s="45"/>
      <c r="QUJ3506" s="45"/>
      <c r="QUK3506" s="45"/>
      <c r="QUL3506" s="45"/>
      <c r="QUM3506" s="45"/>
      <c r="QUN3506" s="45"/>
      <c r="QUO3506" s="45"/>
      <c r="QUP3506" s="45"/>
      <c r="QUQ3506" s="45"/>
      <c r="QUR3506" s="45"/>
      <c r="QUS3506" s="45"/>
      <c r="QUT3506" s="45"/>
      <c r="QUU3506" s="45"/>
      <c r="QUV3506" s="45"/>
      <c r="QUW3506" s="45"/>
      <c r="QUX3506" s="45"/>
      <c r="QUY3506" s="45"/>
      <c r="QUZ3506" s="45"/>
      <c r="QVA3506" s="45"/>
      <c r="QVB3506" s="45"/>
      <c r="QVC3506" s="45"/>
      <c r="QVD3506" s="45"/>
      <c r="QVE3506" s="45"/>
      <c r="QVF3506" s="45"/>
      <c r="QVG3506" s="45"/>
      <c r="QVH3506" s="45"/>
      <c r="QVI3506" s="45"/>
      <c r="QVJ3506" s="45"/>
      <c r="QVK3506" s="45"/>
      <c r="QVL3506" s="45"/>
      <c r="QVM3506" s="45"/>
      <c r="QVN3506" s="45"/>
      <c r="QVO3506" s="45"/>
      <c r="QVP3506" s="45"/>
      <c r="QVQ3506" s="45"/>
      <c r="QVR3506" s="45"/>
      <c r="QVS3506" s="45"/>
      <c r="QVT3506" s="45"/>
      <c r="QVU3506" s="45"/>
      <c r="QVV3506" s="45"/>
      <c r="QVW3506" s="45"/>
      <c r="QVX3506" s="45"/>
      <c r="QVY3506" s="45"/>
      <c r="QVZ3506" s="45"/>
      <c r="QWA3506" s="45"/>
      <c r="QWB3506" s="45"/>
      <c r="QWC3506" s="45"/>
      <c r="QWD3506" s="45"/>
      <c r="QWE3506" s="45"/>
      <c r="QWF3506" s="45"/>
      <c r="QWG3506" s="45"/>
      <c r="QWH3506" s="45"/>
      <c r="QWI3506" s="45"/>
      <c r="QWJ3506" s="45"/>
      <c r="QWK3506" s="45"/>
      <c r="QWL3506" s="45"/>
      <c r="QWM3506" s="45"/>
      <c r="QWN3506" s="45"/>
      <c r="QWO3506" s="45"/>
      <c r="QWP3506" s="45"/>
      <c r="QWQ3506" s="45"/>
      <c r="QWR3506" s="45"/>
      <c r="QWS3506" s="45"/>
      <c r="QWT3506" s="45"/>
      <c r="QWU3506" s="45"/>
      <c r="QWV3506" s="45"/>
      <c r="QWW3506" s="45"/>
      <c r="QWX3506" s="45"/>
      <c r="QWY3506" s="45"/>
      <c r="QWZ3506" s="45"/>
      <c r="QXA3506" s="45"/>
      <c r="QXB3506" s="45"/>
      <c r="QXC3506" s="45"/>
      <c r="QXD3506" s="45"/>
      <c r="QXE3506" s="45"/>
      <c r="QXF3506" s="45"/>
      <c r="QXG3506" s="45"/>
      <c r="QXH3506" s="45"/>
      <c r="QXI3506" s="45"/>
      <c r="QXJ3506" s="45"/>
      <c r="QXK3506" s="45"/>
      <c r="QXL3506" s="45"/>
      <c r="QXM3506" s="45"/>
      <c r="QXN3506" s="45"/>
      <c r="QXO3506" s="45"/>
      <c r="QXP3506" s="45"/>
      <c r="QXQ3506" s="45"/>
      <c r="QXR3506" s="45"/>
      <c r="QXS3506" s="45"/>
      <c r="QXT3506" s="45"/>
      <c r="QXU3506" s="45"/>
      <c r="QXV3506" s="45"/>
      <c r="QXW3506" s="45"/>
      <c r="QXX3506" s="45"/>
      <c r="QXY3506" s="45"/>
      <c r="QXZ3506" s="45"/>
      <c r="QYA3506" s="45"/>
      <c r="QYB3506" s="45"/>
      <c r="QYC3506" s="45"/>
      <c r="QYD3506" s="45"/>
      <c r="QYE3506" s="45"/>
      <c r="QYF3506" s="45"/>
      <c r="QYG3506" s="45"/>
      <c r="QYH3506" s="45"/>
      <c r="QYI3506" s="45"/>
      <c r="QYJ3506" s="45"/>
      <c r="QYK3506" s="45"/>
      <c r="QYL3506" s="45"/>
      <c r="QYM3506" s="45"/>
      <c r="QYN3506" s="45"/>
      <c r="QYO3506" s="45"/>
      <c r="QYP3506" s="45"/>
      <c r="QYQ3506" s="45"/>
      <c r="QYR3506" s="45"/>
      <c r="QYS3506" s="45"/>
      <c r="QYT3506" s="45"/>
      <c r="QYU3506" s="45"/>
      <c r="QYV3506" s="45"/>
      <c r="QYW3506" s="45"/>
      <c r="QYX3506" s="45"/>
      <c r="QYY3506" s="45"/>
      <c r="QYZ3506" s="45"/>
      <c r="QZA3506" s="45"/>
      <c r="QZB3506" s="45"/>
      <c r="QZC3506" s="45"/>
      <c r="QZD3506" s="45"/>
      <c r="QZE3506" s="45"/>
      <c r="QZF3506" s="45"/>
      <c r="QZG3506" s="45"/>
      <c r="QZH3506" s="45"/>
      <c r="QZI3506" s="45"/>
      <c r="QZJ3506" s="45"/>
      <c r="QZK3506" s="45"/>
      <c r="QZL3506" s="45"/>
      <c r="QZM3506" s="45"/>
      <c r="QZN3506" s="45"/>
      <c r="QZO3506" s="45"/>
      <c r="QZP3506" s="45"/>
      <c r="QZQ3506" s="45"/>
      <c r="QZR3506" s="45"/>
      <c r="QZS3506" s="45"/>
      <c r="QZT3506" s="45"/>
      <c r="QZU3506" s="45"/>
      <c r="QZV3506" s="45"/>
      <c r="QZW3506" s="45"/>
      <c r="QZX3506" s="45"/>
      <c r="QZY3506" s="45"/>
      <c r="QZZ3506" s="45"/>
      <c r="RAA3506" s="45"/>
      <c r="RAB3506" s="45"/>
      <c r="RAC3506" s="45"/>
      <c r="RAD3506" s="45"/>
      <c r="RAE3506" s="45"/>
      <c r="RAF3506" s="45"/>
      <c r="RAG3506" s="45"/>
      <c r="RAH3506" s="45"/>
      <c r="RAI3506" s="45"/>
      <c r="RAJ3506" s="45"/>
      <c r="RAK3506" s="45"/>
      <c r="RAL3506" s="45"/>
      <c r="RAM3506" s="45"/>
      <c r="RAN3506" s="45"/>
      <c r="RAO3506" s="45"/>
      <c r="RAP3506" s="45"/>
      <c r="RAQ3506" s="45"/>
      <c r="RAR3506" s="45"/>
      <c r="RAS3506" s="45"/>
      <c r="RAT3506" s="45"/>
      <c r="RAU3506" s="45"/>
      <c r="RAV3506" s="45"/>
      <c r="RAW3506" s="45"/>
      <c r="RAX3506" s="45"/>
      <c r="RAY3506" s="45"/>
      <c r="RAZ3506" s="45"/>
      <c r="RBA3506" s="45"/>
      <c r="RBB3506" s="45"/>
      <c r="RBC3506" s="45"/>
      <c r="RBD3506" s="45"/>
      <c r="RBE3506" s="45"/>
      <c r="RBF3506" s="45"/>
      <c r="RBG3506" s="45"/>
      <c r="RBH3506" s="45"/>
      <c r="RBI3506" s="45"/>
      <c r="RBJ3506" s="45"/>
      <c r="RBK3506" s="45"/>
      <c r="RBL3506" s="45"/>
      <c r="RBM3506" s="45"/>
      <c r="RBN3506" s="45"/>
      <c r="RBO3506" s="45"/>
      <c r="RBP3506" s="45"/>
      <c r="RBQ3506" s="45"/>
      <c r="RBR3506" s="45"/>
      <c r="RBS3506" s="45"/>
      <c r="RBT3506" s="45"/>
      <c r="RBU3506" s="45"/>
      <c r="RBV3506" s="45"/>
      <c r="RBW3506" s="45"/>
      <c r="RBX3506" s="45"/>
      <c r="RBY3506" s="45"/>
      <c r="RBZ3506" s="45"/>
      <c r="RCA3506" s="45"/>
      <c r="RCB3506" s="45"/>
      <c r="RCC3506" s="45"/>
      <c r="RCD3506" s="45"/>
      <c r="RCE3506" s="45"/>
      <c r="RCF3506" s="45"/>
      <c r="RCG3506" s="45"/>
      <c r="RCH3506" s="45"/>
      <c r="RCI3506" s="45"/>
      <c r="RCJ3506" s="45"/>
      <c r="RCK3506" s="45"/>
      <c r="RCL3506" s="45"/>
      <c r="RCM3506" s="45"/>
      <c r="RCN3506" s="45"/>
      <c r="RCO3506" s="45"/>
      <c r="RCP3506" s="45"/>
      <c r="RCQ3506" s="45"/>
      <c r="RCR3506" s="45"/>
      <c r="RCS3506" s="45"/>
      <c r="RCT3506" s="45"/>
      <c r="RCU3506" s="45"/>
      <c r="RCV3506" s="45"/>
      <c r="RCW3506" s="45"/>
      <c r="RCX3506" s="45"/>
      <c r="RCY3506" s="45"/>
      <c r="RCZ3506" s="45"/>
      <c r="RDA3506" s="45"/>
      <c r="RDB3506" s="45"/>
      <c r="RDC3506" s="45"/>
      <c r="RDD3506" s="45"/>
      <c r="RDE3506" s="45"/>
      <c r="RDF3506" s="45"/>
      <c r="RDG3506" s="45"/>
      <c r="RDH3506" s="45"/>
      <c r="RDI3506" s="45"/>
      <c r="RDJ3506" s="45"/>
      <c r="RDK3506" s="45"/>
      <c r="RDL3506" s="45"/>
      <c r="RDM3506" s="45"/>
      <c r="RDN3506" s="45"/>
      <c r="RDO3506" s="45"/>
      <c r="RDP3506" s="45"/>
      <c r="RDQ3506" s="45"/>
      <c r="RDR3506" s="45"/>
      <c r="RDS3506" s="45"/>
      <c r="RDT3506" s="45"/>
      <c r="RDU3506" s="45"/>
      <c r="RDV3506" s="45"/>
      <c r="RDW3506" s="45"/>
      <c r="RDX3506" s="45"/>
      <c r="RDY3506" s="45"/>
      <c r="RDZ3506" s="45"/>
      <c r="REA3506" s="45"/>
      <c r="REB3506" s="45"/>
      <c r="REC3506" s="45"/>
      <c r="RED3506" s="45"/>
      <c r="REE3506" s="45"/>
      <c r="REF3506" s="45"/>
      <c r="REG3506" s="45"/>
      <c r="REH3506" s="45"/>
      <c r="REI3506" s="45"/>
      <c r="REJ3506" s="45"/>
      <c r="REK3506" s="45"/>
      <c r="REL3506" s="45"/>
      <c r="REM3506" s="45"/>
      <c r="REN3506" s="45"/>
      <c r="REO3506" s="45"/>
      <c r="REP3506" s="45"/>
      <c r="REQ3506" s="45"/>
      <c r="RER3506" s="45"/>
      <c r="RES3506" s="45"/>
      <c r="RET3506" s="45"/>
      <c r="REU3506" s="45"/>
      <c r="REV3506" s="45"/>
      <c r="REW3506" s="45"/>
      <c r="REX3506" s="45"/>
      <c r="REY3506" s="45"/>
      <c r="REZ3506" s="45"/>
      <c r="RFA3506" s="45"/>
      <c r="RFB3506" s="45"/>
      <c r="RFC3506" s="45"/>
      <c r="RFD3506" s="45"/>
      <c r="RFE3506" s="45"/>
      <c r="RFF3506" s="45"/>
      <c r="RFG3506" s="45"/>
      <c r="RFH3506" s="45"/>
      <c r="RFI3506" s="45"/>
      <c r="RFJ3506" s="45"/>
      <c r="RFK3506" s="45"/>
      <c r="RFL3506" s="45"/>
      <c r="RFM3506" s="45"/>
      <c r="RFN3506" s="45"/>
      <c r="RFO3506" s="45"/>
      <c r="RFP3506" s="45"/>
      <c r="RFQ3506" s="45"/>
      <c r="RFR3506" s="45"/>
      <c r="RFS3506" s="45"/>
      <c r="RFT3506" s="45"/>
      <c r="RFU3506" s="45"/>
      <c r="RFV3506" s="45"/>
      <c r="RFW3506" s="45"/>
      <c r="RFX3506" s="45"/>
      <c r="RFY3506" s="45"/>
      <c r="RFZ3506" s="45"/>
      <c r="RGA3506" s="45"/>
      <c r="RGB3506" s="45"/>
      <c r="RGC3506" s="45"/>
      <c r="RGD3506" s="45"/>
      <c r="RGE3506" s="45"/>
      <c r="RGF3506" s="45"/>
      <c r="RGG3506" s="45"/>
      <c r="RGH3506" s="45"/>
      <c r="RGI3506" s="45"/>
      <c r="RGJ3506" s="45"/>
      <c r="RGK3506" s="45"/>
      <c r="RGL3506" s="45"/>
      <c r="RGM3506" s="45"/>
      <c r="RGN3506" s="45"/>
      <c r="RGO3506" s="45"/>
      <c r="RGP3506" s="45"/>
      <c r="RGQ3506" s="45"/>
      <c r="RGR3506" s="45"/>
      <c r="RGS3506" s="45"/>
      <c r="RGT3506" s="45"/>
      <c r="RGU3506" s="45"/>
      <c r="RGV3506" s="45"/>
      <c r="RGW3506" s="45"/>
      <c r="RGX3506" s="45"/>
      <c r="RGY3506" s="45"/>
      <c r="RGZ3506" s="45"/>
      <c r="RHA3506" s="45"/>
      <c r="RHB3506" s="45"/>
      <c r="RHC3506" s="45"/>
      <c r="RHD3506" s="45"/>
      <c r="RHE3506" s="45"/>
      <c r="RHF3506" s="45"/>
      <c r="RHG3506" s="45"/>
      <c r="RHH3506" s="45"/>
      <c r="RHI3506" s="45"/>
      <c r="RHJ3506" s="45"/>
      <c r="RHK3506" s="45"/>
      <c r="RHL3506" s="45"/>
      <c r="RHM3506" s="45"/>
      <c r="RHN3506" s="45"/>
      <c r="RHO3506" s="45"/>
      <c r="RHP3506" s="45"/>
      <c r="RHQ3506" s="45"/>
      <c r="RHR3506" s="45"/>
      <c r="RHS3506" s="45"/>
      <c r="RHT3506" s="45"/>
      <c r="RHU3506" s="45"/>
      <c r="RHV3506" s="45"/>
      <c r="RHW3506" s="45"/>
      <c r="RHX3506" s="45"/>
      <c r="RHY3506" s="45"/>
      <c r="RHZ3506" s="45"/>
      <c r="RIA3506" s="45"/>
      <c r="RIB3506" s="45"/>
      <c r="RIC3506" s="45"/>
      <c r="RID3506" s="45"/>
      <c r="RIE3506" s="45"/>
      <c r="RIF3506" s="45"/>
      <c r="RIG3506" s="45"/>
      <c r="RIH3506" s="45"/>
      <c r="RII3506" s="45"/>
      <c r="RIJ3506" s="45"/>
      <c r="RIK3506" s="45"/>
      <c r="RIL3506" s="45"/>
      <c r="RIM3506" s="45"/>
      <c r="RIN3506" s="45"/>
      <c r="RIO3506" s="45"/>
      <c r="RIP3506" s="45"/>
      <c r="RIQ3506" s="45"/>
      <c r="RIR3506" s="45"/>
      <c r="RIS3506" s="45"/>
      <c r="RIT3506" s="45"/>
      <c r="RIU3506" s="45"/>
      <c r="RIV3506" s="45"/>
      <c r="RIW3506" s="45"/>
      <c r="RIX3506" s="45"/>
      <c r="RIY3506" s="45"/>
      <c r="RIZ3506" s="45"/>
      <c r="RJA3506" s="45"/>
      <c r="RJB3506" s="45"/>
      <c r="RJC3506" s="45"/>
      <c r="RJD3506" s="45"/>
      <c r="RJE3506" s="45"/>
      <c r="RJF3506" s="45"/>
      <c r="RJG3506" s="45"/>
      <c r="RJH3506" s="45"/>
      <c r="RJI3506" s="45"/>
      <c r="RJJ3506" s="45"/>
      <c r="RJK3506" s="45"/>
      <c r="RJL3506" s="45"/>
      <c r="RJM3506" s="45"/>
      <c r="RJN3506" s="45"/>
      <c r="RJO3506" s="45"/>
      <c r="RJP3506" s="45"/>
      <c r="RJQ3506" s="45"/>
      <c r="RJR3506" s="45"/>
      <c r="RJS3506" s="45"/>
      <c r="RJT3506" s="45"/>
      <c r="RJU3506" s="45"/>
      <c r="RJV3506" s="45"/>
      <c r="RJW3506" s="45"/>
      <c r="RJX3506" s="45"/>
      <c r="RJY3506" s="45"/>
      <c r="RJZ3506" s="45"/>
      <c r="RKA3506" s="45"/>
      <c r="RKB3506" s="45"/>
      <c r="RKC3506" s="45"/>
      <c r="RKD3506" s="45"/>
      <c r="RKE3506" s="45"/>
      <c r="RKF3506" s="45"/>
      <c r="RKG3506" s="45"/>
      <c r="RKH3506" s="45"/>
      <c r="RKI3506" s="45"/>
      <c r="RKJ3506" s="45"/>
      <c r="RKK3506" s="45"/>
      <c r="RKL3506" s="45"/>
      <c r="RKM3506" s="45"/>
      <c r="RKN3506" s="45"/>
      <c r="RKO3506" s="45"/>
      <c r="RKP3506" s="45"/>
      <c r="RKQ3506" s="45"/>
      <c r="RKR3506" s="45"/>
      <c r="RKS3506" s="45"/>
      <c r="RKT3506" s="45"/>
      <c r="RKU3506" s="45"/>
      <c r="RKV3506" s="45"/>
      <c r="RKW3506" s="45"/>
      <c r="RKX3506" s="45"/>
      <c r="RKY3506" s="45"/>
      <c r="RKZ3506" s="45"/>
      <c r="RLA3506" s="45"/>
      <c r="RLB3506" s="45"/>
      <c r="RLC3506" s="45"/>
      <c r="RLD3506" s="45"/>
      <c r="RLE3506" s="45"/>
      <c r="RLF3506" s="45"/>
      <c r="RLG3506" s="45"/>
      <c r="RLH3506" s="45"/>
      <c r="RLI3506" s="45"/>
      <c r="RLJ3506" s="45"/>
      <c r="RLK3506" s="45"/>
      <c r="RLL3506" s="45"/>
      <c r="RLM3506" s="45"/>
      <c r="RLN3506" s="45"/>
      <c r="RLO3506" s="45"/>
      <c r="RLP3506" s="45"/>
      <c r="RLQ3506" s="45"/>
      <c r="RLR3506" s="45"/>
      <c r="RLS3506" s="45"/>
      <c r="RLT3506" s="45"/>
      <c r="RLU3506" s="45"/>
      <c r="RLV3506" s="45"/>
      <c r="RLW3506" s="45"/>
      <c r="RLX3506" s="45"/>
      <c r="RLY3506" s="45"/>
      <c r="RLZ3506" s="45"/>
      <c r="RMA3506" s="45"/>
      <c r="RMB3506" s="45"/>
      <c r="RMC3506" s="45"/>
      <c r="RMD3506" s="45"/>
      <c r="RME3506" s="45"/>
      <c r="RMF3506" s="45"/>
      <c r="RMG3506" s="45"/>
      <c r="RMH3506" s="45"/>
      <c r="RMI3506" s="45"/>
      <c r="RMJ3506" s="45"/>
      <c r="RMK3506" s="45"/>
      <c r="RML3506" s="45"/>
      <c r="RMM3506" s="45"/>
      <c r="RMN3506" s="45"/>
      <c r="RMO3506" s="45"/>
      <c r="RMP3506" s="45"/>
      <c r="RMQ3506" s="45"/>
      <c r="RMR3506" s="45"/>
      <c r="RMS3506" s="45"/>
      <c r="RMT3506" s="45"/>
      <c r="RMU3506" s="45"/>
      <c r="RMV3506" s="45"/>
      <c r="RMW3506" s="45"/>
      <c r="RMX3506" s="45"/>
      <c r="RMY3506" s="45"/>
      <c r="RMZ3506" s="45"/>
      <c r="RNA3506" s="45"/>
      <c r="RNB3506" s="45"/>
      <c r="RNC3506" s="45"/>
      <c r="RND3506" s="45"/>
      <c r="RNE3506" s="45"/>
      <c r="RNF3506" s="45"/>
      <c r="RNG3506" s="45"/>
      <c r="RNH3506" s="45"/>
      <c r="RNI3506" s="45"/>
      <c r="RNJ3506" s="45"/>
      <c r="RNK3506" s="45"/>
      <c r="RNL3506" s="45"/>
      <c r="RNM3506" s="45"/>
      <c r="RNN3506" s="45"/>
      <c r="RNO3506" s="45"/>
      <c r="RNP3506" s="45"/>
      <c r="RNQ3506" s="45"/>
      <c r="RNR3506" s="45"/>
      <c r="RNS3506" s="45"/>
      <c r="RNT3506" s="45"/>
      <c r="RNU3506" s="45"/>
      <c r="RNV3506" s="45"/>
      <c r="RNW3506" s="45"/>
      <c r="RNX3506" s="45"/>
      <c r="RNY3506" s="45"/>
      <c r="RNZ3506" s="45"/>
      <c r="ROA3506" s="45"/>
      <c r="ROB3506" s="45"/>
      <c r="ROC3506" s="45"/>
      <c r="ROD3506" s="45"/>
      <c r="ROE3506" s="45"/>
      <c r="ROF3506" s="45"/>
      <c r="ROG3506" s="45"/>
      <c r="ROH3506" s="45"/>
      <c r="ROI3506" s="45"/>
      <c r="ROJ3506" s="45"/>
      <c r="ROK3506" s="45"/>
      <c r="ROL3506" s="45"/>
      <c r="ROM3506" s="45"/>
      <c r="RON3506" s="45"/>
      <c r="ROO3506" s="45"/>
      <c r="ROP3506" s="45"/>
      <c r="ROQ3506" s="45"/>
      <c r="ROR3506" s="45"/>
      <c r="ROS3506" s="45"/>
      <c r="ROT3506" s="45"/>
      <c r="ROU3506" s="45"/>
      <c r="ROV3506" s="45"/>
      <c r="ROW3506" s="45"/>
      <c r="ROX3506" s="45"/>
      <c r="ROY3506" s="45"/>
      <c r="ROZ3506" s="45"/>
      <c r="RPA3506" s="45"/>
      <c r="RPB3506" s="45"/>
      <c r="RPC3506" s="45"/>
      <c r="RPD3506" s="45"/>
      <c r="RPE3506" s="45"/>
      <c r="RPF3506" s="45"/>
      <c r="RPG3506" s="45"/>
      <c r="RPH3506" s="45"/>
      <c r="RPI3506" s="45"/>
      <c r="RPJ3506" s="45"/>
      <c r="RPK3506" s="45"/>
      <c r="RPL3506" s="45"/>
      <c r="RPM3506" s="45"/>
      <c r="RPN3506" s="45"/>
      <c r="RPO3506" s="45"/>
      <c r="RPP3506" s="45"/>
      <c r="RPQ3506" s="45"/>
      <c r="RPR3506" s="45"/>
      <c r="RPS3506" s="45"/>
      <c r="RPT3506" s="45"/>
      <c r="RPU3506" s="45"/>
      <c r="RPV3506" s="45"/>
      <c r="RPW3506" s="45"/>
      <c r="RPX3506" s="45"/>
      <c r="RPY3506" s="45"/>
      <c r="RPZ3506" s="45"/>
      <c r="RQA3506" s="45"/>
      <c r="RQB3506" s="45"/>
      <c r="RQC3506" s="45"/>
      <c r="RQD3506" s="45"/>
      <c r="RQE3506" s="45"/>
      <c r="RQF3506" s="45"/>
      <c r="RQG3506" s="45"/>
      <c r="RQH3506" s="45"/>
      <c r="RQI3506" s="45"/>
      <c r="RQJ3506" s="45"/>
      <c r="RQK3506" s="45"/>
      <c r="RQL3506" s="45"/>
      <c r="RQM3506" s="45"/>
      <c r="RQN3506" s="45"/>
      <c r="RQO3506" s="45"/>
      <c r="RQP3506" s="45"/>
      <c r="RQQ3506" s="45"/>
      <c r="RQR3506" s="45"/>
      <c r="RQS3506" s="45"/>
      <c r="RQT3506" s="45"/>
      <c r="RQU3506" s="45"/>
      <c r="RQV3506" s="45"/>
      <c r="RQW3506" s="45"/>
      <c r="RQX3506" s="45"/>
      <c r="RQY3506" s="45"/>
      <c r="RQZ3506" s="45"/>
      <c r="RRA3506" s="45"/>
      <c r="RRB3506" s="45"/>
      <c r="RRC3506" s="45"/>
      <c r="RRD3506" s="45"/>
      <c r="RRE3506" s="45"/>
      <c r="RRF3506" s="45"/>
      <c r="RRG3506" s="45"/>
      <c r="RRH3506" s="45"/>
      <c r="RRI3506" s="45"/>
      <c r="RRJ3506" s="45"/>
      <c r="RRK3506" s="45"/>
      <c r="RRL3506" s="45"/>
      <c r="RRM3506" s="45"/>
      <c r="RRN3506" s="45"/>
      <c r="RRO3506" s="45"/>
      <c r="RRP3506" s="45"/>
      <c r="RRQ3506" s="45"/>
      <c r="RRR3506" s="45"/>
      <c r="RRS3506" s="45"/>
      <c r="RRT3506" s="45"/>
      <c r="RRU3506" s="45"/>
      <c r="RRV3506" s="45"/>
      <c r="RRW3506" s="45"/>
      <c r="RRX3506" s="45"/>
      <c r="RRY3506" s="45"/>
      <c r="RRZ3506" s="45"/>
      <c r="RSA3506" s="45"/>
      <c r="RSB3506" s="45"/>
      <c r="RSC3506" s="45"/>
      <c r="RSD3506" s="45"/>
      <c r="RSE3506" s="45"/>
      <c r="RSF3506" s="45"/>
      <c r="RSG3506" s="45"/>
      <c r="RSH3506" s="45"/>
      <c r="RSI3506" s="45"/>
      <c r="RSJ3506" s="45"/>
      <c r="RSK3506" s="45"/>
      <c r="RSL3506" s="45"/>
      <c r="RSM3506" s="45"/>
      <c r="RSN3506" s="45"/>
      <c r="RSO3506" s="45"/>
      <c r="RSP3506" s="45"/>
      <c r="RSQ3506" s="45"/>
      <c r="RSR3506" s="45"/>
      <c r="RSS3506" s="45"/>
      <c r="RST3506" s="45"/>
      <c r="RSU3506" s="45"/>
      <c r="RSV3506" s="45"/>
      <c r="RSW3506" s="45"/>
      <c r="RSX3506" s="45"/>
      <c r="RSY3506" s="45"/>
      <c r="RSZ3506" s="45"/>
      <c r="RTA3506" s="45"/>
      <c r="RTB3506" s="45"/>
      <c r="RTC3506" s="45"/>
      <c r="RTD3506" s="45"/>
      <c r="RTE3506" s="45"/>
      <c r="RTF3506" s="45"/>
      <c r="RTG3506" s="45"/>
      <c r="RTH3506" s="45"/>
      <c r="RTI3506" s="45"/>
      <c r="RTJ3506" s="45"/>
      <c r="RTK3506" s="45"/>
      <c r="RTL3506" s="45"/>
      <c r="RTM3506" s="45"/>
      <c r="RTN3506" s="45"/>
      <c r="RTO3506" s="45"/>
      <c r="RTP3506" s="45"/>
      <c r="RTQ3506" s="45"/>
      <c r="RTR3506" s="45"/>
      <c r="RTS3506" s="45"/>
      <c r="RTT3506" s="45"/>
      <c r="RTU3506" s="45"/>
      <c r="RTV3506" s="45"/>
      <c r="RTW3506" s="45"/>
      <c r="RTX3506" s="45"/>
      <c r="RTY3506" s="45"/>
      <c r="RTZ3506" s="45"/>
      <c r="RUA3506" s="45"/>
      <c r="RUB3506" s="45"/>
      <c r="RUC3506" s="45"/>
      <c r="RUD3506" s="45"/>
      <c r="RUE3506" s="45"/>
      <c r="RUF3506" s="45"/>
      <c r="RUG3506" s="45"/>
      <c r="RUH3506" s="45"/>
      <c r="RUI3506" s="45"/>
      <c r="RUJ3506" s="45"/>
      <c r="RUK3506" s="45"/>
      <c r="RUL3506" s="45"/>
      <c r="RUM3506" s="45"/>
      <c r="RUN3506" s="45"/>
      <c r="RUO3506" s="45"/>
      <c r="RUP3506" s="45"/>
      <c r="RUQ3506" s="45"/>
      <c r="RUR3506" s="45"/>
      <c r="RUS3506" s="45"/>
      <c r="RUT3506" s="45"/>
      <c r="RUU3506" s="45"/>
      <c r="RUV3506" s="45"/>
      <c r="RUW3506" s="45"/>
      <c r="RUX3506" s="45"/>
      <c r="RUY3506" s="45"/>
      <c r="RUZ3506" s="45"/>
      <c r="RVA3506" s="45"/>
      <c r="RVB3506" s="45"/>
      <c r="RVC3506" s="45"/>
      <c r="RVD3506" s="45"/>
      <c r="RVE3506" s="45"/>
      <c r="RVF3506" s="45"/>
      <c r="RVG3506" s="45"/>
      <c r="RVH3506" s="45"/>
      <c r="RVI3506" s="45"/>
      <c r="RVJ3506" s="45"/>
      <c r="RVK3506" s="45"/>
      <c r="RVL3506" s="45"/>
      <c r="RVM3506" s="45"/>
      <c r="RVN3506" s="45"/>
      <c r="RVO3506" s="45"/>
      <c r="RVP3506" s="45"/>
      <c r="RVQ3506" s="45"/>
      <c r="RVR3506" s="45"/>
      <c r="RVS3506" s="45"/>
      <c r="RVT3506" s="45"/>
      <c r="RVU3506" s="45"/>
      <c r="RVV3506" s="45"/>
      <c r="RVW3506" s="45"/>
      <c r="RVX3506" s="45"/>
      <c r="RVY3506" s="45"/>
      <c r="RVZ3506" s="45"/>
      <c r="RWA3506" s="45"/>
      <c r="RWB3506" s="45"/>
      <c r="RWC3506" s="45"/>
      <c r="RWD3506" s="45"/>
      <c r="RWE3506" s="45"/>
      <c r="RWF3506" s="45"/>
      <c r="RWG3506" s="45"/>
      <c r="RWH3506" s="45"/>
      <c r="RWI3506" s="45"/>
      <c r="RWJ3506" s="45"/>
      <c r="RWK3506" s="45"/>
      <c r="RWL3506" s="45"/>
      <c r="RWM3506" s="45"/>
      <c r="RWN3506" s="45"/>
      <c r="RWO3506" s="45"/>
      <c r="RWP3506" s="45"/>
      <c r="RWQ3506" s="45"/>
      <c r="RWR3506" s="45"/>
      <c r="RWS3506" s="45"/>
      <c r="RWT3506" s="45"/>
      <c r="RWU3506" s="45"/>
      <c r="RWV3506" s="45"/>
      <c r="RWW3506" s="45"/>
      <c r="RWX3506" s="45"/>
      <c r="RWY3506" s="45"/>
      <c r="RWZ3506" s="45"/>
      <c r="RXA3506" s="45"/>
      <c r="RXB3506" s="45"/>
      <c r="RXC3506" s="45"/>
      <c r="RXD3506" s="45"/>
      <c r="RXE3506" s="45"/>
      <c r="RXF3506" s="45"/>
      <c r="RXG3506" s="45"/>
      <c r="RXH3506" s="45"/>
      <c r="RXI3506" s="45"/>
      <c r="RXJ3506" s="45"/>
      <c r="RXK3506" s="45"/>
      <c r="RXL3506" s="45"/>
      <c r="RXM3506" s="45"/>
      <c r="RXN3506" s="45"/>
      <c r="RXO3506" s="45"/>
      <c r="RXP3506" s="45"/>
      <c r="RXQ3506" s="45"/>
      <c r="RXR3506" s="45"/>
      <c r="RXS3506" s="45"/>
      <c r="RXT3506" s="45"/>
      <c r="RXU3506" s="45"/>
      <c r="RXV3506" s="45"/>
      <c r="RXW3506" s="45"/>
      <c r="RXX3506" s="45"/>
      <c r="RXY3506" s="45"/>
      <c r="RXZ3506" s="45"/>
      <c r="RYA3506" s="45"/>
      <c r="RYB3506" s="45"/>
      <c r="RYC3506" s="45"/>
      <c r="RYD3506" s="45"/>
      <c r="RYE3506" s="45"/>
      <c r="RYF3506" s="45"/>
      <c r="RYG3506" s="45"/>
      <c r="RYH3506" s="45"/>
      <c r="RYI3506" s="45"/>
      <c r="RYJ3506" s="45"/>
      <c r="RYK3506" s="45"/>
      <c r="RYL3506" s="45"/>
      <c r="RYM3506" s="45"/>
      <c r="RYN3506" s="45"/>
      <c r="RYO3506" s="45"/>
      <c r="RYP3506" s="45"/>
      <c r="RYQ3506" s="45"/>
      <c r="RYR3506" s="45"/>
      <c r="RYS3506" s="45"/>
      <c r="RYT3506" s="45"/>
      <c r="RYU3506" s="45"/>
      <c r="RYV3506" s="45"/>
      <c r="RYW3506" s="45"/>
      <c r="RYX3506" s="45"/>
      <c r="RYY3506" s="45"/>
      <c r="RYZ3506" s="45"/>
      <c r="RZA3506" s="45"/>
      <c r="RZB3506" s="45"/>
      <c r="RZC3506" s="45"/>
      <c r="RZD3506" s="45"/>
      <c r="RZE3506" s="45"/>
      <c r="RZF3506" s="45"/>
      <c r="RZG3506" s="45"/>
      <c r="RZH3506" s="45"/>
      <c r="RZI3506" s="45"/>
      <c r="RZJ3506" s="45"/>
      <c r="RZK3506" s="45"/>
      <c r="RZL3506" s="45"/>
      <c r="RZM3506" s="45"/>
      <c r="RZN3506" s="45"/>
      <c r="RZO3506" s="45"/>
      <c r="RZP3506" s="45"/>
      <c r="RZQ3506" s="45"/>
      <c r="RZR3506" s="45"/>
      <c r="RZS3506" s="45"/>
      <c r="RZT3506" s="45"/>
      <c r="RZU3506" s="45"/>
      <c r="RZV3506" s="45"/>
      <c r="RZW3506" s="45"/>
      <c r="RZX3506" s="45"/>
      <c r="RZY3506" s="45"/>
      <c r="RZZ3506" s="45"/>
      <c r="SAA3506" s="45"/>
      <c r="SAB3506" s="45"/>
      <c r="SAC3506" s="45"/>
      <c r="SAD3506" s="45"/>
      <c r="SAE3506" s="45"/>
      <c r="SAF3506" s="45"/>
      <c r="SAG3506" s="45"/>
      <c r="SAH3506" s="45"/>
      <c r="SAI3506" s="45"/>
      <c r="SAJ3506" s="45"/>
      <c r="SAK3506" s="45"/>
      <c r="SAL3506" s="45"/>
      <c r="SAM3506" s="45"/>
      <c r="SAN3506" s="45"/>
      <c r="SAO3506" s="45"/>
      <c r="SAP3506" s="45"/>
      <c r="SAQ3506" s="45"/>
      <c r="SAR3506" s="45"/>
      <c r="SAS3506" s="45"/>
      <c r="SAT3506" s="45"/>
      <c r="SAU3506" s="45"/>
      <c r="SAV3506" s="45"/>
      <c r="SAW3506" s="45"/>
      <c r="SAX3506" s="45"/>
      <c r="SAY3506" s="45"/>
      <c r="SAZ3506" s="45"/>
      <c r="SBA3506" s="45"/>
      <c r="SBB3506" s="45"/>
      <c r="SBC3506" s="45"/>
      <c r="SBD3506" s="45"/>
      <c r="SBE3506" s="45"/>
      <c r="SBF3506" s="45"/>
      <c r="SBG3506" s="45"/>
      <c r="SBH3506" s="45"/>
      <c r="SBI3506" s="45"/>
      <c r="SBJ3506" s="45"/>
      <c r="SBK3506" s="45"/>
      <c r="SBL3506" s="45"/>
      <c r="SBM3506" s="45"/>
      <c r="SBN3506" s="45"/>
      <c r="SBO3506" s="45"/>
      <c r="SBP3506" s="45"/>
      <c r="SBQ3506" s="45"/>
      <c r="SBR3506" s="45"/>
      <c r="SBS3506" s="45"/>
      <c r="SBT3506" s="45"/>
      <c r="SBU3506" s="45"/>
      <c r="SBV3506" s="45"/>
      <c r="SBW3506" s="45"/>
      <c r="SBX3506" s="45"/>
      <c r="SBY3506" s="45"/>
      <c r="SBZ3506" s="45"/>
      <c r="SCA3506" s="45"/>
      <c r="SCB3506" s="45"/>
      <c r="SCC3506" s="45"/>
      <c r="SCD3506" s="45"/>
      <c r="SCE3506" s="45"/>
      <c r="SCF3506" s="45"/>
      <c r="SCG3506" s="45"/>
      <c r="SCH3506" s="45"/>
      <c r="SCI3506" s="45"/>
      <c r="SCJ3506" s="45"/>
      <c r="SCK3506" s="45"/>
      <c r="SCL3506" s="45"/>
      <c r="SCM3506" s="45"/>
      <c r="SCN3506" s="45"/>
      <c r="SCO3506" s="45"/>
      <c r="SCP3506" s="45"/>
      <c r="SCQ3506" s="45"/>
      <c r="SCR3506" s="45"/>
      <c r="SCS3506" s="45"/>
      <c r="SCT3506" s="45"/>
      <c r="SCU3506" s="45"/>
      <c r="SCV3506" s="45"/>
      <c r="SCW3506" s="45"/>
      <c r="SCX3506" s="45"/>
      <c r="SCY3506" s="45"/>
      <c r="SCZ3506" s="45"/>
      <c r="SDA3506" s="45"/>
      <c r="SDB3506" s="45"/>
      <c r="SDC3506" s="45"/>
      <c r="SDD3506" s="45"/>
      <c r="SDE3506" s="45"/>
      <c r="SDF3506" s="45"/>
      <c r="SDG3506" s="45"/>
      <c r="SDH3506" s="45"/>
      <c r="SDI3506" s="45"/>
      <c r="SDJ3506" s="45"/>
      <c r="SDK3506" s="45"/>
      <c r="SDL3506" s="45"/>
      <c r="SDM3506" s="45"/>
      <c r="SDN3506" s="45"/>
      <c r="SDO3506" s="45"/>
      <c r="SDP3506" s="45"/>
      <c r="SDQ3506" s="45"/>
      <c r="SDR3506" s="45"/>
      <c r="SDS3506" s="45"/>
      <c r="SDT3506" s="45"/>
      <c r="SDU3506" s="45"/>
      <c r="SDV3506" s="45"/>
      <c r="SDW3506" s="45"/>
      <c r="SDX3506" s="45"/>
      <c r="SDY3506" s="45"/>
      <c r="SDZ3506" s="45"/>
      <c r="SEA3506" s="45"/>
      <c r="SEB3506" s="45"/>
      <c r="SEC3506" s="45"/>
      <c r="SED3506" s="45"/>
      <c r="SEE3506" s="45"/>
      <c r="SEF3506" s="45"/>
      <c r="SEG3506" s="45"/>
      <c r="SEH3506" s="45"/>
      <c r="SEI3506" s="45"/>
      <c r="SEJ3506" s="45"/>
      <c r="SEK3506" s="45"/>
      <c r="SEL3506" s="45"/>
      <c r="SEM3506" s="45"/>
      <c r="SEN3506" s="45"/>
      <c r="SEO3506" s="45"/>
      <c r="SEP3506" s="45"/>
      <c r="SEQ3506" s="45"/>
      <c r="SER3506" s="45"/>
      <c r="SES3506" s="45"/>
      <c r="SET3506" s="45"/>
      <c r="SEU3506" s="45"/>
      <c r="SEV3506" s="45"/>
      <c r="SEW3506" s="45"/>
      <c r="SEX3506" s="45"/>
      <c r="SEY3506" s="45"/>
      <c r="SEZ3506" s="45"/>
      <c r="SFA3506" s="45"/>
      <c r="SFB3506" s="45"/>
      <c r="SFC3506" s="45"/>
      <c r="SFD3506" s="45"/>
      <c r="SFE3506" s="45"/>
      <c r="SFF3506" s="45"/>
      <c r="SFG3506" s="45"/>
      <c r="SFH3506" s="45"/>
      <c r="SFI3506" s="45"/>
      <c r="SFJ3506" s="45"/>
      <c r="SFK3506" s="45"/>
      <c r="SFL3506" s="45"/>
      <c r="SFM3506" s="45"/>
      <c r="SFN3506" s="45"/>
      <c r="SFO3506" s="45"/>
      <c r="SFP3506" s="45"/>
      <c r="SFQ3506" s="45"/>
      <c r="SFR3506" s="45"/>
      <c r="SFS3506" s="45"/>
      <c r="SFT3506" s="45"/>
      <c r="SFU3506" s="45"/>
      <c r="SFV3506" s="45"/>
      <c r="SFW3506" s="45"/>
      <c r="SFX3506" s="45"/>
      <c r="SFY3506" s="45"/>
      <c r="SFZ3506" s="45"/>
      <c r="SGA3506" s="45"/>
      <c r="SGB3506" s="45"/>
      <c r="SGC3506" s="45"/>
      <c r="SGD3506" s="45"/>
      <c r="SGE3506" s="45"/>
      <c r="SGF3506" s="45"/>
      <c r="SGG3506" s="45"/>
      <c r="SGH3506" s="45"/>
      <c r="SGI3506" s="45"/>
      <c r="SGJ3506" s="45"/>
      <c r="SGK3506" s="45"/>
      <c r="SGL3506" s="45"/>
      <c r="SGM3506" s="45"/>
      <c r="SGN3506" s="45"/>
      <c r="SGO3506" s="45"/>
      <c r="SGP3506" s="45"/>
      <c r="SGQ3506" s="45"/>
      <c r="SGR3506" s="45"/>
      <c r="SGS3506" s="45"/>
      <c r="SGT3506" s="45"/>
      <c r="SGU3506" s="45"/>
      <c r="SGV3506" s="45"/>
      <c r="SGW3506" s="45"/>
      <c r="SGX3506" s="45"/>
      <c r="SGY3506" s="45"/>
      <c r="SGZ3506" s="45"/>
      <c r="SHA3506" s="45"/>
      <c r="SHB3506" s="45"/>
      <c r="SHC3506" s="45"/>
      <c r="SHD3506" s="45"/>
      <c r="SHE3506" s="45"/>
      <c r="SHF3506" s="45"/>
      <c r="SHG3506" s="45"/>
      <c r="SHH3506" s="45"/>
      <c r="SHI3506" s="45"/>
      <c r="SHJ3506" s="45"/>
      <c r="SHK3506" s="45"/>
      <c r="SHL3506" s="45"/>
      <c r="SHM3506" s="45"/>
      <c r="SHN3506" s="45"/>
      <c r="SHO3506" s="45"/>
      <c r="SHP3506" s="45"/>
      <c r="SHQ3506" s="45"/>
      <c r="SHR3506" s="45"/>
      <c r="SHS3506" s="45"/>
      <c r="SHT3506" s="45"/>
      <c r="SHU3506" s="45"/>
      <c r="SHV3506" s="45"/>
      <c r="SHW3506" s="45"/>
      <c r="SHX3506" s="45"/>
      <c r="SHY3506" s="45"/>
      <c r="SHZ3506" s="45"/>
      <c r="SIA3506" s="45"/>
      <c r="SIB3506" s="45"/>
      <c r="SIC3506" s="45"/>
      <c r="SID3506" s="45"/>
      <c r="SIE3506" s="45"/>
      <c r="SIF3506" s="45"/>
      <c r="SIG3506" s="45"/>
      <c r="SIH3506" s="45"/>
      <c r="SII3506" s="45"/>
      <c r="SIJ3506" s="45"/>
      <c r="SIK3506" s="45"/>
      <c r="SIL3506" s="45"/>
      <c r="SIM3506" s="45"/>
      <c r="SIN3506" s="45"/>
      <c r="SIO3506" s="45"/>
      <c r="SIP3506" s="45"/>
      <c r="SIQ3506" s="45"/>
      <c r="SIR3506" s="45"/>
      <c r="SIS3506" s="45"/>
      <c r="SIT3506" s="45"/>
      <c r="SIU3506" s="45"/>
      <c r="SIV3506" s="45"/>
      <c r="SIW3506" s="45"/>
      <c r="SIX3506" s="45"/>
      <c r="SIY3506" s="45"/>
      <c r="SIZ3506" s="45"/>
      <c r="SJA3506" s="45"/>
      <c r="SJB3506" s="45"/>
      <c r="SJC3506" s="45"/>
      <c r="SJD3506" s="45"/>
      <c r="SJE3506" s="45"/>
      <c r="SJF3506" s="45"/>
      <c r="SJG3506" s="45"/>
      <c r="SJH3506" s="45"/>
      <c r="SJI3506" s="45"/>
      <c r="SJJ3506" s="45"/>
      <c r="SJK3506" s="45"/>
      <c r="SJL3506" s="45"/>
      <c r="SJM3506" s="45"/>
      <c r="SJN3506" s="45"/>
      <c r="SJO3506" s="45"/>
      <c r="SJP3506" s="45"/>
      <c r="SJQ3506" s="45"/>
      <c r="SJR3506" s="45"/>
      <c r="SJS3506" s="45"/>
      <c r="SJT3506" s="45"/>
      <c r="SJU3506" s="45"/>
      <c r="SJV3506" s="45"/>
      <c r="SJW3506" s="45"/>
      <c r="SJX3506" s="45"/>
      <c r="SJY3506" s="45"/>
      <c r="SJZ3506" s="45"/>
      <c r="SKA3506" s="45"/>
      <c r="SKB3506" s="45"/>
      <c r="SKC3506" s="45"/>
      <c r="SKD3506" s="45"/>
      <c r="SKE3506" s="45"/>
      <c r="SKF3506" s="45"/>
      <c r="SKG3506" s="45"/>
      <c r="SKH3506" s="45"/>
      <c r="SKI3506" s="45"/>
      <c r="SKJ3506" s="45"/>
      <c r="SKK3506" s="45"/>
      <c r="SKL3506" s="45"/>
      <c r="SKM3506" s="45"/>
      <c r="SKN3506" s="45"/>
      <c r="SKO3506" s="45"/>
      <c r="SKP3506" s="45"/>
      <c r="SKQ3506" s="45"/>
      <c r="SKR3506" s="45"/>
      <c r="SKS3506" s="45"/>
      <c r="SKT3506" s="45"/>
      <c r="SKU3506" s="45"/>
      <c r="SKV3506" s="45"/>
      <c r="SKW3506" s="45"/>
      <c r="SKX3506" s="45"/>
      <c r="SKY3506" s="45"/>
      <c r="SKZ3506" s="45"/>
      <c r="SLA3506" s="45"/>
      <c r="SLB3506" s="45"/>
      <c r="SLC3506" s="45"/>
      <c r="SLD3506" s="45"/>
      <c r="SLE3506" s="45"/>
      <c r="SLF3506" s="45"/>
      <c r="SLG3506" s="45"/>
      <c r="SLH3506" s="45"/>
      <c r="SLI3506" s="45"/>
      <c r="SLJ3506" s="45"/>
      <c r="SLK3506" s="45"/>
      <c r="SLL3506" s="45"/>
      <c r="SLM3506" s="45"/>
      <c r="SLN3506" s="45"/>
      <c r="SLO3506" s="45"/>
      <c r="SLP3506" s="45"/>
      <c r="SLQ3506" s="45"/>
      <c r="SLR3506" s="45"/>
      <c r="SLS3506" s="45"/>
      <c r="SLT3506" s="45"/>
      <c r="SLU3506" s="45"/>
      <c r="SLV3506" s="45"/>
      <c r="SLW3506" s="45"/>
      <c r="SLX3506" s="45"/>
      <c r="SLY3506" s="45"/>
      <c r="SLZ3506" s="45"/>
      <c r="SMA3506" s="45"/>
      <c r="SMB3506" s="45"/>
      <c r="SMC3506" s="45"/>
      <c r="SMD3506" s="45"/>
      <c r="SME3506" s="45"/>
      <c r="SMF3506" s="45"/>
      <c r="SMG3506" s="45"/>
      <c r="SMH3506" s="45"/>
      <c r="SMI3506" s="45"/>
      <c r="SMJ3506" s="45"/>
      <c r="SMK3506" s="45"/>
      <c r="SML3506" s="45"/>
      <c r="SMM3506" s="45"/>
      <c r="SMN3506" s="45"/>
      <c r="SMO3506" s="45"/>
      <c r="SMP3506" s="45"/>
      <c r="SMQ3506" s="45"/>
      <c r="SMR3506" s="45"/>
      <c r="SMS3506" s="45"/>
      <c r="SMT3506" s="45"/>
      <c r="SMU3506" s="45"/>
      <c r="SMV3506" s="45"/>
      <c r="SMW3506" s="45"/>
      <c r="SMX3506" s="45"/>
      <c r="SMY3506" s="45"/>
      <c r="SMZ3506" s="45"/>
      <c r="SNA3506" s="45"/>
      <c r="SNB3506" s="45"/>
      <c r="SNC3506" s="45"/>
      <c r="SND3506" s="45"/>
      <c r="SNE3506" s="45"/>
      <c r="SNF3506" s="45"/>
      <c r="SNG3506" s="45"/>
      <c r="SNH3506" s="45"/>
      <c r="SNI3506" s="45"/>
      <c r="SNJ3506" s="45"/>
      <c r="SNK3506" s="45"/>
      <c r="SNL3506" s="45"/>
      <c r="SNM3506" s="45"/>
      <c r="SNN3506" s="45"/>
      <c r="SNO3506" s="45"/>
      <c r="SNP3506" s="45"/>
      <c r="SNQ3506" s="45"/>
      <c r="SNR3506" s="45"/>
      <c r="SNS3506" s="45"/>
      <c r="SNT3506" s="45"/>
      <c r="SNU3506" s="45"/>
      <c r="SNV3506" s="45"/>
      <c r="SNW3506" s="45"/>
      <c r="SNX3506" s="45"/>
      <c r="SNY3506" s="45"/>
      <c r="SNZ3506" s="45"/>
      <c r="SOA3506" s="45"/>
      <c r="SOB3506" s="45"/>
      <c r="SOC3506" s="45"/>
      <c r="SOD3506" s="45"/>
      <c r="SOE3506" s="45"/>
      <c r="SOF3506" s="45"/>
      <c r="SOG3506" s="45"/>
      <c r="SOH3506" s="45"/>
      <c r="SOI3506" s="45"/>
      <c r="SOJ3506" s="45"/>
      <c r="SOK3506" s="45"/>
      <c r="SOL3506" s="45"/>
      <c r="SOM3506" s="45"/>
      <c r="SON3506" s="45"/>
      <c r="SOO3506" s="45"/>
      <c r="SOP3506" s="45"/>
      <c r="SOQ3506" s="45"/>
      <c r="SOR3506" s="45"/>
      <c r="SOS3506" s="45"/>
      <c r="SOT3506" s="45"/>
      <c r="SOU3506" s="45"/>
      <c r="SOV3506" s="45"/>
      <c r="SOW3506" s="45"/>
      <c r="SOX3506" s="45"/>
      <c r="SOY3506" s="45"/>
      <c r="SOZ3506" s="45"/>
      <c r="SPA3506" s="45"/>
      <c r="SPB3506" s="45"/>
      <c r="SPC3506" s="45"/>
      <c r="SPD3506" s="45"/>
      <c r="SPE3506" s="45"/>
      <c r="SPF3506" s="45"/>
      <c r="SPG3506" s="45"/>
      <c r="SPH3506" s="45"/>
      <c r="SPI3506" s="45"/>
      <c r="SPJ3506" s="45"/>
      <c r="SPK3506" s="45"/>
      <c r="SPL3506" s="45"/>
      <c r="SPM3506" s="45"/>
      <c r="SPN3506" s="45"/>
      <c r="SPO3506" s="45"/>
      <c r="SPP3506" s="45"/>
      <c r="SPQ3506" s="45"/>
      <c r="SPR3506" s="45"/>
      <c r="SPS3506" s="45"/>
      <c r="SPT3506" s="45"/>
      <c r="SPU3506" s="45"/>
      <c r="SPV3506" s="45"/>
      <c r="SPW3506" s="45"/>
      <c r="SPX3506" s="45"/>
      <c r="SPY3506" s="45"/>
      <c r="SPZ3506" s="45"/>
      <c r="SQA3506" s="45"/>
      <c r="SQB3506" s="45"/>
      <c r="SQC3506" s="45"/>
      <c r="SQD3506" s="45"/>
      <c r="SQE3506" s="45"/>
      <c r="SQF3506" s="45"/>
      <c r="SQG3506" s="45"/>
      <c r="SQH3506" s="45"/>
      <c r="SQI3506" s="45"/>
      <c r="SQJ3506" s="45"/>
      <c r="SQK3506" s="45"/>
      <c r="SQL3506" s="45"/>
      <c r="SQM3506" s="45"/>
      <c r="SQN3506" s="45"/>
      <c r="SQO3506" s="45"/>
      <c r="SQP3506" s="45"/>
      <c r="SQQ3506" s="45"/>
      <c r="SQR3506" s="45"/>
      <c r="SQS3506" s="45"/>
      <c r="SQT3506" s="45"/>
      <c r="SQU3506" s="45"/>
      <c r="SQV3506" s="45"/>
      <c r="SQW3506" s="45"/>
      <c r="SQX3506" s="45"/>
      <c r="SQY3506" s="45"/>
      <c r="SQZ3506" s="45"/>
      <c r="SRA3506" s="45"/>
      <c r="SRB3506" s="45"/>
      <c r="SRC3506" s="45"/>
      <c r="SRD3506" s="45"/>
      <c r="SRE3506" s="45"/>
      <c r="SRF3506" s="45"/>
      <c r="SRG3506" s="45"/>
      <c r="SRH3506" s="45"/>
      <c r="SRI3506" s="45"/>
      <c r="SRJ3506" s="45"/>
      <c r="SRK3506" s="45"/>
      <c r="SRL3506" s="45"/>
      <c r="SRM3506" s="45"/>
      <c r="SRN3506" s="45"/>
      <c r="SRO3506" s="45"/>
      <c r="SRP3506" s="45"/>
      <c r="SRQ3506" s="45"/>
      <c r="SRR3506" s="45"/>
      <c r="SRS3506" s="45"/>
      <c r="SRT3506" s="45"/>
      <c r="SRU3506" s="45"/>
      <c r="SRV3506" s="45"/>
      <c r="SRW3506" s="45"/>
      <c r="SRX3506" s="45"/>
      <c r="SRY3506" s="45"/>
      <c r="SRZ3506" s="45"/>
      <c r="SSA3506" s="45"/>
      <c r="SSB3506" s="45"/>
      <c r="SSC3506" s="45"/>
      <c r="SSD3506" s="45"/>
      <c r="SSE3506" s="45"/>
      <c r="SSF3506" s="45"/>
      <c r="SSG3506" s="45"/>
      <c r="SSH3506" s="45"/>
      <c r="SSI3506" s="45"/>
      <c r="SSJ3506" s="45"/>
      <c r="SSK3506" s="45"/>
      <c r="SSL3506" s="45"/>
      <c r="SSM3506" s="45"/>
      <c r="SSN3506" s="45"/>
      <c r="SSO3506" s="45"/>
      <c r="SSP3506" s="45"/>
      <c r="SSQ3506" s="45"/>
      <c r="SSR3506" s="45"/>
      <c r="SSS3506" s="45"/>
      <c r="SST3506" s="45"/>
      <c r="SSU3506" s="45"/>
      <c r="SSV3506" s="45"/>
      <c r="SSW3506" s="45"/>
      <c r="SSX3506" s="45"/>
      <c r="SSY3506" s="45"/>
      <c r="SSZ3506" s="45"/>
      <c r="STA3506" s="45"/>
      <c r="STB3506" s="45"/>
      <c r="STC3506" s="45"/>
      <c r="STD3506" s="45"/>
      <c r="STE3506" s="45"/>
      <c r="STF3506" s="45"/>
      <c r="STG3506" s="45"/>
      <c r="STH3506" s="45"/>
      <c r="STI3506" s="45"/>
      <c r="STJ3506" s="45"/>
      <c r="STK3506" s="45"/>
      <c r="STL3506" s="45"/>
      <c r="STM3506" s="45"/>
      <c r="STN3506" s="45"/>
      <c r="STO3506" s="45"/>
      <c r="STP3506" s="45"/>
      <c r="STQ3506" s="45"/>
      <c r="STR3506" s="45"/>
      <c r="STS3506" s="45"/>
      <c r="STT3506" s="45"/>
      <c r="STU3506" s="45"/>
      <c r="STV3506" s="45"/>
      <c r="STW3506" s="45"/>
      <c r="STX3506" s="45"/>
      <c r="STY3506" s="45"/>
      <c r="STZ3506" s="45"/>
      <c r="SUA3506" s="45"/>
      <c r="SUB3506" s="45"/>
      <c r="SUC3506" s="45"/>
      <c r="SUD3506" s="45"/>
      <c r="SUE3506" s="45"/>
      <c r="SUF3506" s="45"/>
      <c r="SUG3506" s="45"/>
      <c r="SUH3506" s="45"/>
      <c r="SUI3506" s="45"/>
      <c r="SUJ3506" s="45"/>
      <c r="SUK3506" s="45"/>
      <c r="SUL3506" s="45"/>
      <c r="SUM3506" s="45"/>
      <c r="SUN3506" s="45"/>
      <c r="SUO3506" s="45"/>
      <c r="SUP3506" s="45"/>
      <c r="SUQ3506" s="45"/>
      <c r="SUR3506" s="45"/>
      <c r="SUS3506" s="45"/>
      <c r="SUT3506" s="45"/>
      <c r="SUU3506" s="45"/>
      <c r="SUV3506" s="45"/>
      <c r="SUW3506" s="45"/>
      <c r="SUX3506" s="45"/>
      <c r="SUY3506" s="45"/>
      <c r="SUZ3506" s="45"/>
      <c r="SVA3506" s="45"/>
      <c r="SVB3506" s="45"/>
      <c r="SVC3506" s="45"/>
      <c r="SVD3506" s="45"/>
      <c r="SVE3506" s="45"/>
      <c r="SVF3506" s="45"/>
      <c r="SVG3506" s="45"/>
      <c r="SVH3506" s="45"/>
      <c r="SVI3506" s="45"/>
      <c r="SVJ3506" s="45"/>
      <c r="SVK3506" s="45"/>
      <c r="SVL3506" s="45"/>
      <c r="SVM3506" s="45"/>
      <c r="SVN3506" s="45"/>
      <c r="SVO3506" s="45"/>
      <c r="SVP3506" s="45"/>
      <c r="SVQ3506" s="45"/>
      <c r="SVR3506" s="45"/>
      <c r="SVS3506" s="45"/>
      <c r="SVT3506" s="45"/>
      <c r="SVU3506" s="45"/>
      <c r="SVV3506" s="45"/>
      <c r="SVW3506" s="45"/>
      <c r="SVX3506" s="45"/>
      <c r="SVY3506" s="45"/>
      <c r="SVZ3506" s="45"/>
      <c r="SWA3506" s="45"/>
      <c r="SWB3506" s="45"/>
      <c r="SWC3506" s="45"/>
      <c r="SWD3506" s="45"/>
      <c r="SWE3506" s="45"/>
      <c r="SWF3506" s="45"/>
      <c r="SWG3506" s="45"/>
      <c r="SWH3506" s="45"/>
      <c r="SWI3506" s="45"/>
      <c r="SWJ3506" s="45"/>
      <c r="SWK3506" s="45"/>
      <c r="SWL3506" s="45"/>
      <c r="SWM3506" s="45"/>
      <c r="SWN3506" s="45"/>
      <c r="SWO3506" s="45"/>
      <c r="SWP3506" s="45"/>
      <c r="SWQ3506" s="45"/>
      <c r="SWR3506" s="45"/>
      <c r="SWS3506" s="45"/>
      <c r="SWT3506" s="45"/>
      <c r="SWU3506" s="45"/>
      <c r="SWV3506" s="45"/>
      <c r="SWW3506" s="45"/>
      <c r="SWX3506" s="45"/>
      <c r="SWY3506" s="45"/>
      <c r="SWZ3506" s="45"/>
      <c r="SXA3506" s="45"/>
      <c r="SXB3506" s="45"/>
      <c r="SXC3506" s="45"/>
      <c r="SXD3506" s="45"/>
      <c r="SXE3506" s="45"/>
      <c r="SXF3506" s="45"/>
      <c r="SXG3506" s="45"/>
      <c r="SXH3506" s="45"/>
      <c r="SXI3506" s="45"/>
      <c r="SXJ3506" s="45"/>
      <c r="SXK3506" s="45"/>
      <c r="SXL3506" s="45"/>
      <c r="SXM3506" s="45"/>
      <c r="SXN3506" s="45"/>
      <c r="SXO3506" s="45"/>
      <c r="SXP3506" s="45"/>
      <c r="SXQ3506" s="45"/>
      <c r="SXR3506" s="45"/>
      <c r="SXS3506" s="45"/>
      <c r="SXT3506" s="45"/>
      <c r="SXU3506" s="45"/>
      <c r="SXV3506" s="45"/>
      <c r="SXW3506" s="45"/>
      <c r="SXX3506" s="45"/>
      <c r="SXY3506" s="45"/>
      <c r="SXZ3506" s="45"/>
      <c r="SYA3506" s="45"/>
      <c r="SYB3506" s="45"/>
      <c r="SYC3506" s="45"/>
      <c r="SYD3506" s="45"/>
      <c r="SYE3506" s="45"/>
      <c r="SYF3506" s="45"/>
      <c r="SYG3506" s="45"/>
      <c r="SYH3506" s="45"/>
      <c r="SYI3506" s="45"/>
      <c r="SYJ3506" s="45"/>
      <c r="SYK3506" s="45"/>
      <c r="SYL3506" s="45"/>
      <c r="SYM3506" s="45"/>
      <c r="SYN3506" s="45"/>
      <c r="SYO3506" s="45"/>
      <c r="SYP3506" s="45"/>
      <c r="SYQ3506" s="45"/>
      <c r="SYR3506" s="45"/>
      <c r="SYS3506" s="45"/>
      <c r="SYT3506" s="45"/>
      <c r="SYU3506" s="45"/>
      <c r="SYV3506" s="45"/>
      <c r="SYW3506" s="45"/>
      <c r="SYX3506" s="45"/>
      <c r="SYY3506" s="45"/>
      <c r="SYZ3506" s="45"/>
      <c r="SZA3506" s="45"/>
      <c r="SZB3506" s="45"/>
      <c r="SZC3506" s="45"/>
      <c r="SZD3506" s="45"/>
      <c r="SZE3506" s="45"/>
      <c r="SZF3506" s="45"/>
      <c r="SZG3506" s="45"/>
      <c r="SZH3506" s="45"/>
      <c r="SZI3506" s="45"/>
      <c r="SZJ3506" s="45"/>
      <c r="SZK3506" s="45"/>
      <c r="SZL3506" s="45"/>
      <c r="SZM3506" s="45"/>
      <c r="SZN3506" s="45"/>
      <c r="SZO3506" s="45"/>
      <c r="SZP3506" s="45"/>
      <c r="SZQ3506" s="45"/>
      <c r="SZR3506" s="45"/>
      <c r="SZS3506" s="45"/>
      <c r="SZT3506" s="45"/>
      <c r="SZU3506" s="45"/>
      <c r="SZV3506" s="45"/>
      <c r="SZW3506" s="45"/>
      <c r="SZX3506" s="45"/>
      <c r="SZY3506" s="45"/>
      <c r="SZZ3506" s="45"/>
      <c r="TAA3506" s="45"/>
      <c r="TAB3506" s="45"/>
      <c r="TAC3506" s="45"/>
      <c r="TAD3506" s="45"/>
      <c r="TAE3506" s="45"/>
      <c r="TAF3506" s="45"/>
      <c r="TAG3506" s="45"/>
      <c r="TAH3506" s="45"/>
      <c r="TAI3506" s="45"/>
      <c r="TAJ3506" s="45"/>
      <c r="TAK3506" s="45"/>
      <c r="TAL3506" s="45"/>
      <c r="TAM3506" s="45"/>
      <c r="TAN3506" s="45"/>
      <c r="TAO3506" s="45"/>
      <c r="TAP3506" s="45"/>
      <c r="TAQ3506" s="45"/>
      <c r="TAR3506" s="45"/>
      <c r="TAS3506" s="45"/>
      <c r="TAT3506" s="45"/>
      <c r="TAU3506" s="45"/>
      <c r="TAV3506" s="45"/>
      <c r="TAW3506" s="45"/>
      <c r="TAX3506" s="45"/>
      <c r="TAY3506" s="45"/>
      <c r="TAZ3506" s="45"/>
      <c r="TBA3506" s="45"/>
      <c r="TBB3506" s="45"/>
      <c r="TBC3506" s="45"/>
      <c r="TBD3506" s="45"/>
      <c r="TBE3506" s="45"/>
      <c r="TBF3506" s="45"/>
      <c r="TBG3506" s="45"/>
      <c r="TBH3506" s="45"/>
      <c r="TBI3506" s="45"/>
      <c r="TBJ3506" s="45"/>
      <c r="TBK3506" s="45"/>
      <c r="TBL3506" s="45"/>
      <c r="TBM3506" s="45"/>
      <c r="TBN3506" s="45"/>
      <c r="TBO3506" s="45"/>
      <c r="TBP3506" s="45"/>
      <c r="TBQ3506" s="45"/>
      <c r="TBR3506" s="45"/>
      <c r="TBS3506" s="45"/>
      <c r="TBT3506" s="45"/>
      <c r="TBU3506" s="45"/>
      <c r="TBV3506" s="45"/>
      <c r="TBW3506" s="45"/>
      <c r="TBX3506" s="45"/>
      <c r="TBY3506" s="45"/>
      <c r="TBZ3506" s="45"/>
      <c r="TCA3506" s="45"/>
      <c r="TCB3506" s="45"/>
      <c r="TCC3506" s="45"/>
      <c r="TCD3506" s="45"/>
      <c r="TCE3506" s="45"/>
      <c r="TCF3506" s="45"/>
      <c r="TCG3506" s="45"/>
      <c r="TCH3506" s="45"/>
      <c r="TCI3506" s="45"/>
      <c r="TCJ3506" s="45"/>
      <c r="TCK3506" s="45"/>
      <c r="TCL3506" s="45"/>
      <c r="TCM3506" s="45"/>
      <c r="TCN3506" s="45"/>
      <c r="TCO3506" s="45"/>
      <c r="TCP3506" s="45"/>
      <c r="TCQ3506" s="45"/>
      <c r="TCR3506" s="45"/>
      <c r="TCS3506" s="45"/>
      <c r="TCT3506" s="45"/>
      <c r="TCU3506" s="45"/>
      <c r="TCV3506" s="45"/>
      <c r="TCW3506" s="45"/>
      <c r="TCX3506" s="45"/>
      <c r="TCY3506" s="45"/>
      <c r="TCZ3506" s="45"/>
      <c r="TDA3506" s="45"/>
      <c r="TDB3506" s="45"/>
      <c r="TDC3506" s="45"/>
      <c r="TDD3506" s="45"/>
      <c r="TDE3506" s="45"/>
      <c r="TDF3506" s="45"/>
      <c r="TDG3506" s="45"/>
      <c r="TDH3506" s="45"/>
      <c r="TDI3506" s="45"/>
      <c r="TDJ3506" s="45"/>
      <c r="TDK3506" s="45"/>
      <c r="TDL3506" s="45"/>
      <c r="TDM3506" s="45"/>
      <c r="TDN3506" s="45"/>
      <c r="TDO3506" s="45"/>
      <c r="TDP3506" s="45"/>
      <c r="TDQ3506" s="45"/>
      <c r="TDR3506" s="45"/>
      <c r="TDS3506" s="45"/>
      <c r="TDT3506" s="45"/>
      <c r="TDU3506" s="45"/>
      <c r="TDV3506" s="45"/>
      <c r="TDW3506" s="45"/>
      <c r="TDX3506" s="45"/>
      <c r="TDY3506" s="45"/>
      <c r="TDZ3506" s="45"/>
      <c r="TEA3506" s="45"/>
      <c r="TEB3506" s="45"/>
      <c r="TEC3506" s="45"/>
      <c r="TED3506" s="45"/>
      <c r="TEE3506" s="45"/>
      <c r="TEF3506" s="45"/>
      <c r="TEG3506" s="45"/>
      <c r="TEH3506" s="45"/>
      <c r="TEI3506" s="45"/>
      <c r="TEJ3506" s="45"/>
      <c r="TEK3506" s="45"/>
      <c r="TEL3506" s="45"/>
      <c r="TEM3506" s="45"/>
      <c r="TEN3506" s="45"/>
      <c r="TEO3506" s="45"/>
      <c r="TEP3506" s="45"/>
      <c r="TEQ3506" s="45"/>
      <c r="TER3506" s="45"/>
      <c r="TES3506" s="45"/>
      <c r="TET3506" s="45"/>
      <c r="TEU3506" s="45"/>
      <c r="TEV3506" s="45"/>
      <c r="TEW3506" s="45"/>
      <c r="TEX3506" s="45"/>
      <c r="TEY3506" s="45"/>
      <c r="TEZ3506" s="45"/>
      <c r="TFA3506" s="45"/>
      <c r="TFB3506" s="45"/>
      <c r="TFC3506" s="45"/>
      <c r="TFD3506" s="45"/>
      <c r="TFE3506" s="45"/>
      <c r="TFF3506" s="45"/>
      <c r="TFG3506" s="45"/>
      <c r="TFH3506" s="45"/>
      <c r="TFI3506" s="45"/>
      <c r="TFJ3506" s="45"/>
      <c r="TFK3506" s="45"/>
      <c r="TFL3506" s="45"/>
      <c r="TFM3506" s="45"/>
      <c r="TFN3506" s="45"/>
      <c r="TFO3506" s="45"/>
      <c r="TFP3506" s="45"/>
      <c r="TFQ3506" s="45"/>
      <c r="TFR3506" s="45"/>
      <c r="TFS3506" s="45"/>
      <c r="TFT3506" s="45"/>
      <c r="TFU3506" s="45"/>
      <c r="TFV3506" s="45"/>
      <c r="TFW3506" s="45"/>
      <c r="TFX3506" s="45"/>
      <c r="TFY3506" s="45"/>
      <c r="TFZ3506" s="45"/>
      <c r="TGA3506" s="45"/>
      <c r="TGB3506" s="45"/>
      <c r="TGC3506" s="45"/>
      <c r="TGD3506" s="45"/>
      <c r="TGE3506" s="45"/>
      <c r="TGF3506" s="45"/>
      <c r="TGG3506" s="45"/>
      <c r="TGH3506" s="45"/>
      <c r="TGI3506" s="45"/>
      <c r="TGJ3506" s="45"/>
      <c r="TGK3506" s="45"/>
      <c r="TGL3506" s="45"/>
      <c r="TGM3506" s="45"/>
      <c r="TGN3506" s="45"/>
      <c r="TGO3506" s="45"/>
      <c r="TGP3506" s="45"/>
      <c r="TGQ3506" s="45"/>
      <c r="TGR3506" s="45"/>
      <c r="TGS3506" s="45"/>
      <c r="TGT3506" s="45"/>
      <c r="TGU3506" s="45"/>
      <c r="TGV3506" s="45"/>
      <c r="TGW3506" s="45"/>
      <c r="TGX3506" s="45"/>
      <c r="TGY3506" s="45"/>
      <c r="TGZ3506" s="45"/>
      <c r="THA3506" s="45"/>
      <c r="THB3506" s="45"/>
      <c r="THC3506" s="45"/>
      <c r="THD3506" s="45"/>
      <c r="THE3506" s="45"/>
      <c r="THF3506" s="45"/>
      <c r="THG3506" s="45"/>
      <c r="THH3506" s="45"/>
      <c r="THI3506" s="45"/>
      <c r="THJ3506" s="45"/>
      <c r="THK3506" s="45"/>
      <c r="THL3506" s="45"/>
      <c r="THM3506" s="45"/>
      <c r="THN3506" s="45"/>
      <c r="THO3506" s="45"/>
      <c r="THP3506" s="45"/>
      <c r="THQ3506" s="45"/>
      <c r="THR3506" s="45"/>
      <c r="THS3506" s="45"/>
      <c r="THT3506" s="45"/>
      <c r="THU3506" s="45"/>
      <c r="THV3506" s="45"/>
      <c r="THW3506" s="45"/>
      <c r="THX3506" s="45"/>
      <c r="THY3506" s="45"/>
      <c r="THZ3506" s="45"/>
      <c r="TIA3506" s="45"/>
      <c r="TIB3506" s="45"/>
      <c r="TIC3506" s="45"/>
      <c r="TID3506" s="45"/>
      <c r="TIE3506" s="45"/>
      <c r="TIF3506" s="45"/>
      <c r="TIG3506" s="45"/>
      <c r="TIH3506" s="45"/>
      <c r="TII3506" s="45"/>
      <c r="TIJ3506" s="45"/>
      <c r="TIK3506" s="45"/>
      <c r="TIL3506" s="45"/>
      <c r="TIM3506" s="45"/>
      <c r="TIN3506" s="45"/>
      <c r="TIO3506" s="45"/>
      <c r="TIP3506" s="45"/>
      <c r="TIQ3506" s="45"/>
      <c r="TIR3506" s="45"/>
      <c r="TIS3506" s="45"/>
      <c r="TIT3506" s="45"/>
      <c r="TIU3506" s="45"/>
      <c r="TIV3506" s="45"/>
      <c r="TIW3506" s="45"/>
      <c r="TIX3506" s="45"/>
      <c r="TIY3506" s="45"/>
      <c r="TIZ3506" s="45"/>
      <c r="TJA3506" s="45"/>
      <c r="TJB3506" s="45"/>
      <c r="TJC3506" s="45"/>
      <c r="TJD3506" s="45"/>
      <c r="TJE3506" s="45"/>
      <c r="TJF3506" s="45"/>
      <c r="TJG3506" s="45"/>
      <c r="TJH3506" s="45"/>
      <c r="TJI3506" s="45"/>
      <c r="TJJ3506" s="45"/>
      <c r="TJK3506" s="45"/>
      <c r="TJL3506" s="45"/>
      <c r="TJM3506" s="45"/>
      <c r="TJN3506" s="45"/>
      <c r="TJO3506" s="45"/>
      <c r="TJP3506" s="45"/>
      <c r="TJQ3506" s="45"/>
      <c r="TJR3506" s="45"/>
      <c r="TJS3506" s="45"/>
      <c r="TJT3506" s="45"/>
      <c r="TJU3506" s="45"/>
      <c r="TJV3506" s="45"/>
      <c r="TJW3506" s="45"/>
      <c r="TJX3506" s="45"/>
      <c r="TJY3506" s="45"/>
      <c r="TJZ3506" s="45"/>
      <c r="TKA3506" s="45"/>
      <c r="TKB3506" s="45"/>
      <c r="TKC3506" s="45"/>
      <c r="TKD3506" s="45"/>
      <c r="TKE3506" s="45"/>
      <c r="TKF3506" s="45"/>
      <c r="TKG3506" s="45"/>
      <c r="TKH3506" s="45"/>
      <c r="TKI3506" s="45"/>
      <c r="TKJ3506" s="45"/>
      <c r="TKK3506" s="45"/>
      <c r="TKL3506" s="45"/>
      <c r="TKM3506" s="45"/>
      <c r="TKN3506" s="45"/>
      <c r="TKO3506" s="45"/>
      <c r="TKP3506" s="45"/>
      <c r="TKQ3506" s="45"/>
      <c r="TKR3506" s="45"/>
      <c r="TKS3506" s="45"/>
      <c r="TKT3506" s="45"/>
      <c r="TKU3506" s="45"/>
      <c r="TKV3506" s="45"/>
      <c r="TKW3506" s="45"/>
      <c r="TKX3506" s="45"/>
      <c r="TKY3506" s="45"/>
      <c r="TKZ3506" s="45"/>
      <c r="TLA3506" s="45"/>
      <c r="TLB3506" s="45"/>
      <c r="TLC3506" s="45"/>
      <c r="TLD3506" s="45"/>
      <c r="TLE3506" s="45"/>
      <c r="TLF3506" s="45"/>
      <c r="TLG3506" s="45"/>
      <c r="TLH3506" s="45"/>
      <c r="TLI3506" s="45"/>
      <c r="TLJ3506" s="45"/>
      <c r="TLK3506" s="45"/>
      <c r="TLL3506" s="45"/>
      <c r="TLM3506" s="45"/>
      <c r="TLN3506" s="45"/>
      <c r="TLO3506" s="45"/>
      <c r="TLP3506" s="45"/>
      <c r="TLQ3506" s="45"/>
      <c r="TLR3506" s="45"/>
      <c r="TLS3506" s="45"/>
      <c r="TLT3506" s="45"/>
      <c r="TLU3506" s="45"/>
      <c r="TLV3506" s="45"/>
      <c r="TLW3506" s="45"/>
      <c r="TLX3506" s="45"/>
      <c r="TLY3506" s="45"/>
      <c r="TLZ3506" s="45"/>
      <c r="TMA3506" s="45"/>
      <c r="TMB3506" s="45"/>
      <c r="TMC3506" s="45"/>
      <c r="TMD3506" s="45"/>
      <c r="TME3506" s="45"/>
      <c r="TMF3506" s="45"/>
      <c r="TMG3506" s="45"/>
      <c r="TMH3506" s="45"/>
      <c r="TMI3506" s="45"/>
      <c r="TMJ3506" s="45"/>
      <c r="TMK3506" s="45"/>
      <c r="TML3506" s="45"/>
      <c r="TMM3506" s="45"/>
      <c r="TMN3506" s="45"/>
      <c r="TMO3506" s="45"/>
      <c r="TMP3506" s="45"/>
      <c r="TMQ3506" s="45"/>
      <c r="TMR3506" s="45"/>
      <c r="TMS3506" s="45"/>
      <c r="TMT3506" s="45"/>
      <c r="TMU3506" s="45"/>
      <c r="TMV3506" s="45"/>
      <c r="TMW3506" s="45"/>
      <c r="TMX3506" s="45"/>
      <c r="TMY3506" s="45"/>
      <c r="TMZ3506" s="45"/>
      <c r="TNA3506" s="45"/>
      <c r="TNB3506" s="45"/>
      <c r="TNC3506" s="45"/>
      <c r="TND3506" s="45"/>
      <c r="TNE3506" s="45"/>
      <c r="TNF3506" s="45"/>
      <c r="TNG3506" s="45"/>
      <c r="TNH3506" s="45"/>
      <c r="TNI3506" s="45"/>
      <c r="TNJ3506" s="45"/>
      <c r="TNK3506" s="45"/>
      <c r="TNL3506" s="45"/>
      <c r="TNM3506" s="45"/>
      <c r="TNN3506" s="45"/>
      <c r="TNO3506" s="45"/>
      <c r="TNP3506" s="45"/>
      <c r="TNQ3506" s="45"/>
      <c r="TNR3506" s="45"/>
      <c r="TNS3506" s="45"/>
      <c r="TNT3506" s="45"/>
      <c r="TNU3506" s="45"/>
      <c r="TNV3506" s="45"/>
      <c r="TNW3506" s="45"/>
      <c r="TNX3506" s="45"/>
      <c r="TNY3506" s="45"/>
      <c r="TNZ3506" s="45"/>
      <c r="TOA3506" s="45"/>
      <c r="TOB3506" s="45"/>
      <c r="TOC3506" s="45"/>
      <c r="TOD3506" s="45"/>
      <c r="TOE3506" s="45"/>
      <c r="TOF3506" s="45"/>
      <c r="TOG3506" s="45"/>
      <c r="TOH3506" s="45"/>
      <c r="TOI3506" s="45"/>
      <c r="TOJ3506" s="45"/>
      <c r="TOK3506" s="45"/>
      <c r="TOL3506" s="45"/>
      <c r="TOM3506" s="45"/>
      <c r="TON3506" s="45"/>
      <c r="TOO3506" s="45"/>
      <c r="TOP3506" s="45"/>
      <c r="TOQ3506" s="45"/>
      <c r="TOR3506" s="45"/>
      <c r="TOS3506" s="45"/>
      <c r="TOT3506" s="45"/>
      <c r="TOU3506" s="45"/>
      <c r="TOV3506" s="45"/>
      <c r="TOW3506" s="45"/>
      <c r="TOX3506" s="45"/>
      <c r="TOY3506" s="45"/>
      <c r="TOZ3506" s="45"/>
      <c r="TPA3506" s="45"/>
      <c r="TPB3506" s="45"/>
      <c r="TPC3506" s="45"/>
      <c r="TPD3506" s="45"/>
      <c r="TPE3506" s="45"/>
      <c r="TPF3506" s="45"/>
      <c r="TPG3506" s="45"/>
      <c r="TPH3506" s="45"/>
      <c r="TPI3506" s="45"/>
      <c r="TPJ3506" s="45"/>
      <c r="TPK3506" s="45"/>
      <c r="TPL3506" s="45"/>
      <c r="TPM3506" s="45"/>
      <c r="TPN3506" s="45"/>
      <c r="TPO3506" s="45"/>
      <c r="TPP3506" s="45"/>
      <c r="TPQ3506" s="45"/>
      <c r="TPR3506" s="45"/>
      <c r="TPS3506" s="45"/>
      <c r="TPT3506" s="45"/>
      <c r="TPU3506" s="45"/>
      <c r="TPV3506" s="45"/>
      <c r="TPW3506" s="45"/>
      <c r="TPX3506" s="45"/>
      <c r="TPY3506" s="45"/>
      <c r="TPZ3506" s="45"/>
      <c r="TQA3506" s="45"/>
      <c r="TQB3506" s="45"/>
      <c r="TQC3506" s="45"/>
      <c r="TQD3506" s="45"/>
      <c r="TQE3506" s="45"/>
      <c r="TQF3506" s="45"/>
      <c r="TQG3506" s="45"/>
      <c r="TQH3506" s="45"/>
      <c r="TQI3506" s="45"/>
      <c r="TQJ3506" s="45"/>
      <c r="TQK3506" s="45"/>
      <c r="TQL3506" s="45"/>
      <c r="TQM3506" s="45"/>
      <c r="TQN3506" s="45"/>
      <c r="TQO3506" s="45"/>
      <c r="TQP3506" s="45"/>
      <c r="TQQ3506" s="45"/>
      <c r="TQR3506" s="45"/>
      <c r="TQS3506" s="45"/>
      <c r="TQT3506" s="45"/>
      <c r="TQU3506" s="45"/>
      <c r="TQV3506" s="45"/>
      <c r="TQW3506" s="45"/>
      <c r="TQX3506" s="45"/>
      <c r="TQY3506" s="45"/>
      <c r="TQZ3506" s="45"/>
      <c r="TRA3506" s="45"/>
      <c r="TRB3506" s="45"/>
      <c r="TRC3506" s="45"/>
      <c r="TRD3506" s="45"/>
      <c r="TRE3506" s="45"/>
      <c r="TRF3506" s="45"/>
      <c r="TRG3506" s="45"/>
      <c r="TRH3506" s="45"/>
      <c r="TRI3506" s="45"/>
      <c r="TRJ3506" s="45"/>
      <c r="TRK3506" s="45"/>
      <c r="TRL3506" s="45"/>
      <c r="TRM3506" s="45"/>
      <c r="TRN3506" s="45"/>
      <c r="TRO3506" s="45"/>
      <c r="TRP3506" s="45"/>
      <c r="TRQ3506" s="45"/>
      <c r="TRR3506" s="45"/>
      <c r="TRS3506" s="45"/>
      <c r="TRT3506" s="45"/>
      <c r="TRU3506" s="45"/>
      <c r="TRV3506" s="45"/>
      <c r="TRW3506" s="45"/>
      <c r="TRX3506" s="45"/>
      <c r="TRY3506" s="45"/>
      <c r="TRZ3506" s="45"/>
      <c r="TSA3506" s="45"/>
      <c r="TSB3506" s="45"/>
      <c r="TSC3506" s="45"/>
      <c r="TSD3506" s="45"/>
      <c r="TSE3506" s="45"/>
      <c r="TSF3506" s="45"/>
      <c r="TSG3506" s="45"/>
      <c r="TSH3506" s="45"/>
      <c r="TSI3506" s="45"/>
      <c r="TSJ3506" s="45"/>
      <c r="TSK3506" s="45"/>
      <c r="TSL3506" s="45"/>
      <c r="TSM3506" s="45"/>
      <c r="TSN3506" s="45"/>
      <c r="TSO3506" s="45"/>
      <c r="TSP3506" s="45"/>
      <c r="TSQ3506" s="45"/>
      <c r="TSR3506" s="45"/>
      <c r="TSS3506" s="45"/>
      <c r="TST3506" s="45"/>
      <c r="TSU3506" s="45"/>
      <c r="TSV3506" s="45"/>
      <c r="TSW3506" s="45"/>
      <c r="TSX3506" s="45"/>
      <c r="TSY3506" s="45"/>
      <c r="TSZ3506" s="45"/>
      <c r="TTA3506" s="45"/>
      <c r="TTB3506" s="45"/>
      <c r="TTC3506" s="45"/>
      <c r="TTD3506" s="45"/>
      <c r="TTE3506" s="45"/>
      <c r="TTF3506" s="45"/>
      <c r="TTG3506" s="45"/>
      <c r="TTH3506" s="45"/>
      <c r="TTI3506" s="45"/>
      <c r="TTJ3506" s="45"/>
      <c r="TTK3506" s="45"/>
      <c r="TTL3506" s="45"/>
      <c r="TTM3506" s="45"/>
      <c r="TTN3506" s="45"/>
      <c r="TTO3506" s="45"/>
      <c r="TTP3506" s="45"/>
      <c r="TTQ3506" s="45"/>
      <c r="TTR3506" s="45"/>
      <c r="TTS3506" s="45"/>
      <c r="TTT3506" s="45"/>
      <c r="TTU3506" s="45"/>
      <c r="TTV3506" s="45"/>
      <c r="TTW3506" s="45"/>
      <c r="TTX3506" s="45"/>
      <c r="TTY3506" s="45"/>
      <c r="TTZ3506" s="45"/>
      <c r="TUA3506" s="45"/>
      <c r="TUB3506" s="45"/>
      <c r="TUC3506" s="45"/>
      <c r="TUD3506" s="45"/>
      <c r="TUE3506" s="45"/>
      <c r="TUF3506" s="45"/>
      <c r="TUG3506" s="45"/>
      <c r="TUH3506" s="45"/>
      <c r="TUI3506" s="45"/>
      <c r="TUJ3506" s="45"/>
      <c r="TUK3506" s="45"/>
      <c r="TUL3506" s="45"/>
      <c r="TUM3506" s="45"/>
      <c r="TUN3506" s="45"/>
      <c r="TUO3506" s="45"/>
      <c r="TUP3506" s="45"/>
      <c r="TUQ3506" s="45"/>
      <c r="TUR3506" s="45"/>
      <c r="TUS3506" s="45"/>
      <c r="TUT3506" s="45"/>
      <c r="TUU3506" s="45"/>
      <c r="TUV3506" s="45"/>
      <c r="TUW3506" s="45"/>
      <c r="TUX3506" s="45"/>
      <c r="TUY3506" s="45"/>
      <c r="TUZ3506" s="45"/>
      <c r="TVA3506" s="45"/>
      <c r="TVB3506" s="45"/>
      <c r="TVC3506" s="45"/>
      <c r="TVD3506" s="45"/>
      <c r="TVE3506" s="45"/>
      <c r="TVF3506" s="45"/>
      <c r="TVG3506" s="45"/>
      <c r="TVH3506" s="45"/>
      <c r="TVI3506" s="45"/>
      <c r="TVJ3506" s="45"/>
      <c r="TVK3506" s="45"/>
      <c r="TVL3506" s="45"/>
      <c r="TVM3506" s="45"/>
      <c r="TVN3506" s="45"/>
      <c r="TVO3506" s="45"/>
      <c r="TVP3506" s="45"/>
      <c r="TVQ3506" s="45"/>
      <c r="TVR3506" s="45"/>
      <c r="TVS3506" s="45"/>
      <c r="TVT3506" s="45"/>
      <c r="TVU3506" s="45"/>
      <c r="TVV3506" s="45"/>
      <c r="TVW3506" s="45"/>
      <c r="TVX3506" s="45"/>
      <c r="TVY3506" s="45"/>
      <c r="TVZ3506" s="45"/>
      <c r="TWA3506" s="45"/>
      <c r="TWB3506" s="45"/>
      <c r="TWC3506" s="45"/>
      <c r="TWD3506" s="45"/>
      <c r="TWE3506" s="45"/>
      <c r="TWF3506" s="45"/>
      <c r="TWG3506" s="45"/>
      <c r="TWH3506" s="45"/>
      <c r="TWI3506" s="45"/>
      <c r="TWJ3506" s="45"/>
      <c r="TWK3506" s="45"/>
      <c r="TWL3506" s="45"/>
      <c r="TWM3506" s="45"/>
      <c r="TWN3506" s="45"/>
      <c r="TWO3506" s="45"/>
      <c r="TWP3506" s="45"/>
      <c r="TWQ3506" s="45"/>
      <c r="TWR3506" s="45"/>
      <c r="TWS3506" s="45"/>
      <c r="TWT3506" s="45"/>
      <c r="TWU3506" s="45"/>
      <c r="TWV3506" s="45"/>
      <c r="TWW3506" s="45"/>
      <c r="TWX3506" s="45"/>
      <c r="TWY3506" s="45"/>
      <c r="TWZ3506" s="45"/>
      <c r="TXA3506" s="45"/>
      <c r="TXB3506" s="45"/>
      <c r="TXC3506" s="45"/>
      <c r="TXD3506" s="45"/>
      <c r="TXE3506" s="45"/>
      <c r="TXF3506" s="45"/>
      <c r="TXG3506" s="45"/>
      <c r="TXH3506" s="45"/>
      <c r="TXI3506" s="45"/>
      <c r="TXJ3506" s="45"/>
      <c r="TXK3506" s="45"/>
      <c r="TXL3506" s="45"/>
      <c r="TXM3506" s="45"/>
      <c r="TXN3506" s="45"/>
      <c r="TXO3506" s="45"/>
      <c r="TXP3506" s="45"/>
      <c r="TXQ3506" s="45"/>
      <c r="TXR3506" s="45"/>
      <c r="TXS3506" s="45"/>
      <c r="TXT3506" s="45"/>
      <c r="TXU3506" s="45"/>
      <c r="TXV3506" s="45"/>
      <c r="TXW3506" s="45"/>
      <c r="TXX3506" s="45"/>
      <c r="TXY3506" s="45"/>
      <c r="TXZ3506" s="45"/>
      <c r="TYA3506" s="45"/>
      <c r="TYB3506" s="45"/>
      <c r="TYC3506" s="45"/>
      <c r="TYD3506" s="45"/>
      <c r="TYE3506" s="45"/>
      <c r="TYF3506" s="45"/>
      <c r="TYG3506" s="45"/>
      <c r="TYH3506" s="45"/>
      <c r="TYI3506" s="45"/>
      <c r="TYJ3506" s="45"/>
      <c r="TYK3506" s="45"/>
      <c r="TYL3506" s="45"/>
      <c r="TYM3506" s="45"/>
      <c r="TYN3506" s="45"/>
      <c r="TYO3506" s="45"/>
      <c r="TYP3506" s="45"/>
      <c r="TYQ3506" s="45"/>
      <c r="TYR3506" s="45"/>
      <c r="TYS3506" s="45"/>
      <c r="TYT3506" s="45"/>
      <c r="TYU3506" s="45"/>
      <c r="TYV3506" s="45"/>
      <c r="TYW3506" s="45"/>
      <c r="TYX3506" s="45"/>
      <c r="TYY3506" s="45"/>
      <c r="TYZ3506" s="45"/>
      <c r="TZA3506" s="45"/>
      <c r="TZB3506" s="45"/>
      <c r="TZC3506" s="45"/>
      <c r="TZD3506" s="45"/>
      <c r="TZE3506" s="45"/>
      <c r="TZF3506" s="45"/>
      <c r="TZG3506" s="45"/>
      <c r="TZH3506" s="45"/>
      <c r="TZI3506" s="45"/>
      <c r="TZJ3506" s="45"/>
      <c r="TZK3506" s="45"/>
      <c r="TZL3506" s="45"/>
      <c r="TZM3506" s="45"/>
      <c r="TZN3506" s="45"/>
      <c r="TZO3506" s="45"/>
      <c r="TZP3506" s="45"/>
      <c r="TZQ3506" s="45"/>
      <c r="TZR3506" s="45"/>
      <c r="TZS3506" s="45"/>
      <c r="TZT3506" s="45"/>
      <c r="TZU3506" s="45"/>
      <c r="TZV3506" s="45"/>
      <c r="TZW3506" s="45"/>
      <c r="TZX3506" s="45"/>
      <c r="TZY3506" s="45"/>
      <c r="TZZ3506" s="45"/>
      <c r="UAA3506" s="45"/>
      <c r="UAB3506" s="45"/>
      <c r="UAC3506" s="45"/>
      <c r="UAD3506" s="45"/>
      <c r="UAE3506" s="45"/>
      <c r="UAF3506" s="45"/>
      <c r="UAG3506" s="45"/>
      <c r="UAH3506" s="45"/>
      <c r="UAI3506" s="45"/>
      <c r="UAJ3506" s="45"/>
      <c r="UAK3506" s="45"/>
      <c r="UAL3506" s="45"/>
      <c r="UAM3506" s="45"/>
      <c r="UAN3506" s="45"/>
      <c r="UAO3506" s="45"/>
      <c r="UAP3506" s="45"/>
      <c r="UAQ3506" s="45"/>
      <c r="UAR3506" s="45"/>
      <c r="UAS3506" s="45"/>
      <c r="UAT3506" s="45"/>
      <c r="UAU3506" s="45"/>
      <c r="UAV3506" s="45"/>
      <c r="UAW3506" s="45"/>
      <c r="UAX3506" s="45"/>
      <c r="UAY3506" s="45"/>
      <c r="UAZ3506" s="45"/>
      <c r="UBA3506" s="45"/>
      <c r="UBB3506" s="45"/>
      <c r="UBC3506" s="45"/>
      <c r="UBD3506" s="45"/>
      <c r="UBE3506" s="45"/>
      <c r="UBF3506" s="45"/>
      <c r="UBG3506" s="45"/>
      <c r="UBH3506" s="45"/>
      <c r="UBI3506" s="45"/>
      <c r="UBJ3506" s="45"/>
      <c r="UBK3506" s="45"/>
      <c r="UBL3506" s="45"/>
      <c r="UBM3506" s="45"/>
      <c r="UBN3506" s="45"/>
      <c r="UBO3506" s="45"/>
      <c r="UBP3506" s="45"/>
      <c r="UBQ3506" s="45"/>
      <c r="UBR3506" s="45"/>
      <c r="UBS3506" s="45"/>
      <c r="UBT3506" s="45"/>
      <c r="UBU3506" s="45"/>
      <c r="UBV3506" s="45"/>
      <c r="UBW3506" s="45"/>
      <c r="UBX3506" s="45"/>
      <c r="UBY3506" s="45"/>
      <c r="UBZ3506" s="45"/>
      <c r="UCA3506" s="45"/>
      <c r="UCB3506" s="45"/>
      <c r="UCC3506" s="45"/>
      <c r="UCD3506" s="45"/>
      <c r="UCE3506" s="45"/>
      <c r="UCF3506" s="45"/>
      <c r="UCG3506" s="45"/>
      <c r="UCH3506" s="45"/>
      <c r="UCI3506" s="45"/>
      <c r="UCJ3506" s="45"/>
      <c r="UCK3506" s="45"/>
      <c r="UCL3506" s="45"/>
      <c r="UCM3506" s="45"/>
      <c r="UCN3506" s="45"/>
      <c r="UCO3506" s="45"/>
      <c r="UCP3506" s="45"/>
      <c r="UCQ3506" s="45"/>
      <c r="UCR3506" s="45"/>
      <c r="UCS3506" s="45"/>
      <c r="UCT3506" s="45"/>
      <c r="UCU3506" s="45"/>
      <c r="UCV3506" s="45"/>
      <c r="UCW3506" s="45"/>
      <c r="UCX3506" s="45"/>
      <c r="UCY3506" s="45"/>
      <c r="UCZ3506" s="45"/>
      <c r="UDA3506" s="45"/>
      <c r="UDB3506" s="45"/>
      <c r="UDC3506" s="45"/>
      <c r="UDD3506" s="45"/>
      <c r="UDE3506" s="45"/>
      <c r="UDF3506" s="45"/>
      <c r="UDG3506" s="45"/>
      <c r="UDH3506" s="45"/>
      <c r="UDI3506" s="45"/>
      <c r="UDJ3506" s="45"/>
      <c r="UDK3506" s="45"/>
      <c r="UDL3506" s="45"/>
      <c r="UDM3506" s="45"/>
      <c r="UDN3506" s="45"/>
      <c r="UDO3506" s="45"/>
      <c r="UDP3506" s="45"/>
      <c r="UDQ3506" s="45"/>
      <c r="UDR3506" s="45"/>
      <c r="UDS3506" s="45"/>
      <c r="UDT3506" s="45"/>
      <c r="UDU3506" s="45"/>
      <c r="UDV3506" s="45"/>
      <c r="UDW3506" s="45"/>
      <c r="UDX3506" s="45"/>
      <c r="UDY3506" s="45"/>
      <c r="UDZ3506" s="45"/>
      <c r="UEA3506" s="45"/>
      <c r="UEB3506" s="45"/>
      <c r="UEC3506" s="45"/>
      <c r="UED3506" s="45"/>
      <c r="UEE3506" s="45"/>
      <c r="UEF3506" s="45"/>
      <c r="UEG3506" s="45"/>
      <c r="UEH3506" s="45"/>
      <c r="UEI3506" s="45"/>
      <c r="UEJ3506" s="45"/>
      <c r="UEK3506" s="45"/>
      <c r="UEL3506" s="45"/>
      <c r="UEM3506" s="45"/>
      <c r="UEN3506" s="45"/>
      <c r="UEO3506" s="45"/>
      <c r="UEP3506" s="45"/>
      <c r="UEQ3506" s="45"/>
      <c r="UER3506" s="45"/>
      <c r="UES3506" s="45"/>
      <c r="UET3506" s="45"/>
      <c r="UEU3506" s="45"/>
      <c r="UEV3506" s="45"/>
      <c r="UEW3506" s="45"/>
      <c r="UEX3506" s="45"/>
      <c r="UEY3506" s="45"/>
      <c r="UEZ3506" s="45"/>
      <c r="UFA3506" s="45"/>
      <c r="UFB3506" s="45"/>
      <c r="UFC3506" s="45"/>
      <c r="UFD3506" s="45"/>
      <c r="UFE3506" s="45"/>
      <c r="UFF3506" s="45"/>
      <c r="UFG3506" s="45"/>
      <c r="UFH3506" s="45"/>
      <c r="UFI3506" s="45"/>
      <c r="UFJ3506" s="45"/>
      <c r="UFK3506" s="45"/>
      <c r="UFL3506" s="45"/>
      <c r="UFM3506" s="45"/>
      <c r="UFN3506" s="45"/>
      <c r="UFO3506" s="45"/>
      <c r="UFP3506" s="45"/>
      <c r="UFQ3506" s="45"/>
      <c r="UFR3506" s="45"/>
      <c r="UFS3506" s="45"/>
      <c r="UFT3506" s="45"/>
      <c r="UFU3506" s="45"/>
      <c r="UFV3506" s="45"/>
      <c r="UFW3506" s="45"/>
      <c r="UFX3506" s="45"/>
      <c r="UFY3506" s="45"/>
      <c r="UFZ3506" s="45"/>
      <c r="UGA3506" s="45"/>
      <c r="UGB3506" s="45"/>
      <c r="UGC3506" s="45"/>
      <c r="UGD3506" s="45"/>
      <c r="UGE3506" s="45"/>
      <c r="UGF3506" s="45"/>
      <c r="UGG3506" s="45"/>
      <c r="UGH3506" s="45"/>
      <c r="UGI3506" s="45"/>
      <c r="UGJ3506" s="45"/>
      <c r="UGK3506" s="45"/>
      <c r="UGL3506" s="45"/>
      <c r="UGM3506" s="45"/>
      <c r="UGN3506" s="45"/>
      <c r="UGO3506" s="45"/>
      <c r="UGP3506" s="45"/>
      <c r="UGQ3506" s="45"/>
      <c r="UGR3506" s="45"/>
      <c r="UGS3506" s="45"/>
      <c r="UGT3506" s="45"/>
      <c r="UGU3506" s="45"/>
      <c r="UGV3506" s="45"/>
      <c r="UGW3506" s="45"/>
      <c r="UGX3506" s="45"/>
      <c r="UGY3506" s="45"/>
      <c r="UGZ3506" s="45"/>
      <c r="UHA3506" s="45"/>
      <c r="UHB3506" s="45"/>
      <c r="UHC3506" s="45"/>
      <c r="UHD3506" s="45"/>
      <c r="UHE3506" s="45"/>
      <c r="UHF3506" s="45"/>
      <c r="UHG3506" s="45"/>
      <c r="UHH3506" s="45"/>
      <c r="UHI3506" s="45"/>
      <c r="UHJ3506" s="45"/>
      <c r="UHK3506" s="45"/>
      <c r="UHL3506" s="45"/>
      <c r="UHM3506" s="45"/>
      <c r="UHN3506" s="45"/>
      <c r="UHO3506" s="45"/>
      <c r="UHP3506" s="45"/>
      <c r="UHQ3506" s="45"/>
      <c r="UHR3506" s="45"/>
      <c r="UHS3506" s="45"/>
      <c r="UHT3506" s="45"/>
      <c r="UHU3506" s="45"/>
      <c r="UHV3506" s="45"/>
      <c r="UHW3506" s="45"/>
      <c r="UHX3506" s="45"/>
      <c r="UHY3506" s="45"/>
      <c r="UHZ3506" s="45"/>
      <c r="UIA3506" s="45"/>
      <c r="UIB3506" s="45"/>
      <c r="UIC3506" s="45"/>
      <c r="UID3506" s="45"/>
      <c r="UIE3506" s="45"/>
      <c r="UIF3506" s="45"/>
      <c r="UIG3506" s="45"/>
      <c r="UIH3506" s="45"/>
      <c r="UII3506" s="45"/>
      <c r="UIJ3506" s="45"/>
      <c r="UIK3506" s="45"/>
      <c r="UIL3506" s="45"/>
      <c r="UIM3506" s="45"/>
      <c r="UIN3506" s="45"/>
      <c r="UIO3506" s="45"/>
      <c r="UIP3506" s="45"/>
      <c r="UIQ3506" s="45"/>
      <c r="UIR3506" s="45"/>
      <c r="UIS3506" s="45"/>
      <c r="UIT3506" s="45"/>
      <c r="UIU3506" s="45"/>
      <c r="UIV3506" s="45"/>
      <c r="UIW3506" s="45"/>
      <c r="UIX3506" s="45"/>
      <c r="UIY3506" s="45"/>
      <c r="UIZ3506" s="45"/>
      <c r="UJA3506" s="45"/>
      <c r="UJB3506" s="45"/>
      <c r="UJC3506" s="45"/>
      <c r="UJD3506" s="45"/>
      <c r="UJE3506" s="45"/>
      <c r="UJF3506" s="45"/>
      <c r="UJG3506" s="45"/>
      <c r="UJH3506" s="45"/>
      <c r="UJI3506" s="45"/>
      <c r="UJJ3506" s="45"/>
      <c r="UJK3506" s="45"/>
      <c r="UJL3506" s="45"/>
      <c r="UJM3506" s="45"/>
      <c r="UJN3506" s="45"/>
      <c r="UJO3506" s="45"/>
      <c r="UJP3506" s="45"/>
      <c r="UJQ3506" s="45"/>
      <c r="UJR3506" s="45"/>
      <c r="UJS3506" s="45"/>
      <c r="UJT3506" s="45"/>
      <c r="UJU3506" s="45"/>
      <c r="UJV3506" s="45"/>
      <c r="UJW3506" s="45"/>
      <c r="UJX3506" s="45"/>
      <c r="UJY3506" s="45"/>
      <c r="UJZ3506" s="45"/>
      <c r="UKA3506" s="45"/>
      <c r="UKB3506" s="45"/>
      <c r="UKC3506" s="45"/>
      <c r="UKD3506" s="45"/>
      <c r="UKE3506" s="45"/>
      <c r="UKF3506" s="45"/>
      <c r="UKG3506" s="45"/>
      <c r="UKH3506" s="45"/>
      <c r="UKI3506" s="45"/>
      <c r="UKJ3506" s="45"/>
      <c r="UKK3506" s="45"/>
      <c r="UKL3506" s="45"/>
      <c r="UKM3506" s="45"/>
      <c r="UKN3506" s="45"/>
      <c r="UKO3506" s="45"/>
      <c r="UKP3506" s="45"/>
      <c r="UKQ3506" s="45"/>
      <c r="UKR3506" s="45"/>
      <c r="UKS3506" s="45"/>
      <c r="UKT3506" s="45"/>
      <c r="UKU3506" s="45"/>
      <c r="UKV3506" s="45"/>
      <c r="UKW3506" s="45"/>
      <c r="UKX3506" s="45"/>
      <c r="UKY3506" s="45"/>
      <c r="UKZ3506" s="45"/>
      <c r="ULA3506" s="45"/>
      <c r="ULB3506" s="45"/>
      <c r="ULC3506" s="45"/>
      <c r="ULD3506" s="45"/>
      <c r="ULE3506" s="45"/>
      <c r="ULF3506" s="45"/>
      <c r="ULG3506" s="45"/>
      <c r="ULH3506" s="45"/>
      <c r="ULI3506" s="45"/>
      <c r="ULJ3506" s="45"/>
      <c r="ULK3506" s="45"/>
      <c r="ULL3506" s="45"/>
      <c r="ULM3506" s="45"/>
      <c r="ULN3506" s="45"/>
      <c r="ULO3506" s="45"/>
      <c r="ULP3506" s="45"/>
      <c r="ULQ3506" s="45"/>
      <c r="ULR3506" s="45"/>
      <c r="ULS3506" s="45"/>
      <c r="ULT3506" s="45"/>
      <c r="ULU3506" s="45"/>
      <c r="ULV3506" s="45"/>
      <c r="ULW3506" s="45"/>
      <c r="ULX3506" s="45"/>
      <c r="ULY3506" s="45"/>
      <c r="ULZ3506" s="45"/>
      <c r="UMA3506" s="45"/>
      <c r="UMB3506" s="45"/>
      <c r="UMC3506" s="45"/>
      <c r="UMD3506" s="45"/>
      <c r="UME3506" s="45"/>
      <c r="UMF3506" s="45"/>
      <c r="UMG3506" s="45"/>
      <c r="UMH3506" s="45"/>
      <c r="UMI3506" s="45"/>
      <c r="UMJ3506" s="45"/>
      <c r="UMK3506" s="45"/>
      <c r="UML3506" s="45"/>
      <c r="UMM3506" s="45"/>
      <c r="UMN3506" s="45"/>
      <c r="UMO3506" s="45"/>
      <c r="UMP3506" s="45"/>
      <c r="UMQ3506" s="45"/>
      <c r="UMR3506" s="45"/>
      <c r="UMS3506" s="45"/>
      <c r="UMT3506" s="45"/>
      <c r="UMU3506" s="45"/>
      <c r="UMV3506" s="45"/>
      <c r="UMW3506" s="45"/>
      <c r="UMX3506" s="45"/>
      <c r="UMY3506" s="45"/>
      <c r="UMZ3506" s="45"/>
      <c r="UNA3506" s="45"/>
      <c r="UNB3506" s="45"/>
      <c r="UNC3506" s="45"/>
      <c r="UND3506" s="45"/>
      <c r="UNE3506" s="45"/>
      <c r="UNF3506" s="45"/>
      <c r="UNG3506" s="45"/>
      <c r="UNH3506" s="45"/>
      <c r="UNI3506" s="45"/>
      <c r="UNJ3506" s="45"/>
      <c r="UNK3506" s="45"/>
      <c r="UNL3506" s="45"/>
      <c r="UNM3506" s="45"/>
      <c r="UNN3506" s="45"/>
      <c r="UNO3506" s="45"/>
      <c r="UNP3506" s="45"/>
      <c r="UNQ3506" s="45"/>
      <c r="UNR3506" s="45"/>
      <c r="UNS3506" s="45"/>
      <c r="UNT3506" s="45"/>
      <c r="UNU3506" s="45"/>
      <c r="UNV3506" s="45"/>
      <c r="UNW3506" s="45"/>
      <c r="UNX3506" s="45"/>
      <c r="UNY3506" s="45"/>
      <c r="UNZ3506" s="45"/>
      <c r="UOA3506" s="45"/>
      <c r="UOB3506" s="45"/>
      <c r="UOC3506" s="45"/>
      <c r="UOD3506" s="45"/>
      <c r="UOE3506" s="45"/>
      <c r="UOF3506" s="45"/>
      <c r="UOG3506" s="45"/>
      <c r="UOH3506" s="45"/>
      <c r="UOI3506" s="45"/>
      <c r="UOJ3506" s="45"/>
      <c r="UOK3506" s="45"/>
      <c r="UOL3506" s="45"/>
      <c r="UOM3506" s="45"/>
      <c r="UON3506" s="45"/>
      <c r="UOO3506" s="45"/>
      <c r="UOP3506" s="45"/>
      <c r="UOQ3506" s="45"/>
      <c r="UOR3506" s="45"/>
      <c r="UOS3506" s="45"/>
      <c r="UOT3506" s="45"/>
      <c r="UOU3506" s="45"/>
      <c r="UOV3506" s="45"/>
      <c r="UOW3506" s="45"/>
      <c r="UOX3506" s="45"/>
      <c r="UOY3506" s="45"/>
      <c r="UOZ3506" s="45"/>
      <c r="UPA3506" s="45"/>
      <c r="UPB3506" s="45"/>
      <c r="UPC3506" s="45"/>
      <c r="UPD3506" s="45"/>
      <c r="UPE3506" s="45"/>
      <c r="UPF3506" s="45"/>
      <c r="UPG3506" s="45"/>
      <c r="UPH3506" s="45"/>
      <c r="UPI3506" s="45"/>
      <c r="UPJ3506" s="45"/>
      <c r="UPK3506" s="45"/>
      <c r="UPL3506" s="45"/>
      <c r="UPM3506" s="45"/>
      <c r="UPN3506" s="45"/>
      <c r="UPO3506" s="45"/>
      <c r="UPP3506" s="45"/>
      <c r="UPQ3506" s="45"/>
      <c r="UPR3506" s="45"/>
      <c r="UPS3506" s="45"/>
      <c r="UPT3506" s="45"/>
      <c r="UPU3506" s="45"/>
      <c r="UPV3506" s="45"/>
      <c r="UPW3506" s="45"/>
      <c r="UPX3506" s="45"/>
      <c r="UPY3506" s="45"/>
      <c r="UPZ3506" s="45"/>
      <c r="UQA3506" s="45"/>
      <c r="UQB3506" s="45"/>
      <c r="UQC3506" s="45"/>
      <c r="UQD3506" s="45"/>
      <c r="UQE3506" s="45"/>
      <c r="UQF3506" s="45"/>
      <c r="UQG3506" s="45"/>
      <c r="UQH3506" s="45"/>
      <c r="UQI3506" s="45"/>
      <c r="UQJ3506" s="45"/>
      <c r="UQK3506" s="45"/>
      <c r="UQL3506" s="45"/>
      <c r="UQM3506" s="45"/>
      <c r="UQN3506" s="45"/>
      <c r="UQO3506" s="45"/>
      <c r="UQP3506" s="45"/>
      <c r="UQQ3506" s="45"/>
      <c r="UQR3506" s="45"/>
      <c r="UQS3506" s="45"/>
      <c r="UQT3506" s="45"/>
      <c r="UQU3506" s="45"/>
      <c r="UQV3506" s="45"/>
      <c r="UQW3506" s="45"/>
      <c r="UQX3506" s="45"/>
      <c r="UQY3506" s="45"/>
      <c r="UQZ3506" s="45"/>
      <c r="URA3506" s="45"/>
      <c r="URB3506" s="45"/>
      <c r="URC3506" s="45"/>
      <c r="URD3506" s="45"/>
      <c r="URE3506" s="45"/>
      <c r="URF3506" s="45"/>
      <c r="URG3506" s="45"/>
      <c r="URH3506" s="45"/>
      <c r="URI3506" s="45"/>
      <c r="URJ3506" s="45"/>
      <c r="URK3506" s="45"/>
      <c r="URL3506" s="45"/>
      <c r="URM3506" s="45"/>
      <c r="URN3506" s="45"/>
      <c r="URO3506" s="45"/>
      <c r="URP3506" s="45"/>
      <c r="URQ3506" s="45"/>
      <c r="URR3506" s="45"/>
      <c r="URS3506" s="45"/>
      <c r="URT3506" s="45"/>
      <c r="URU3506" s="45"/>
      <c r="URV3506" s="45"/>
      <c r="URW3506" s="45"/>
      <c r="URX3506" s="45"/>
      <c r="URY3506" s="45"/>
      <c r="URZ3506" s="45"/>
      <c r="USA3506" s="45"/>
      <c r="USB3506" s="45"/>
      <c r="USC3506" s="45"/>
      <c r="USD3506" s="45"/>
      <c r="USE3506" s="45"/>
      <c r="USF3506" s="45"/>
      <c r="USG3506" s="45"/>
      <c r="USH3506" s="45"/>
      <c r="USI3506" s="45"/>
      <c r="USJ3506" s="45"/>
      <c r="USK3506" s="45"/>
      <c r="USL3506" s="45"/>
      <c r="USM3506" s="45"/>
      <c r="USN3506" s="45"/>
      <c r="USO3506" s="45"/>
      <c r="USP3506" s="45"/>
      <c r="USQ3506" s="45"/>
      <c r="USR3506" s="45"/>
      <c r="USS3506" s="45"/>
      <c r="UST3506" s="45"/>
      <c r="USU3506" s="45"/>
      <c r="USV3506" s="45"/>
      <c r="USW3506" s="45"/>
      <c r="USX3506" s="45"/>
      <c r="USY3506" s="45"/>
      <c r="USZ3506" s="45"/>
      <c r="UTA3506" s="45"/>
      <c r="UTB3506" s="45"/>
      <c r="UTC3506" s="45"/>
      <c r="UTD3506" s="45"/>
      <c r="UTE3506" s="45"/>
      <c r="UTF3506" s="45"/>
      <c r="UTG3506" s="45"/>
      <c r="UTH3506" s="45"/>
      <c r="UTI3506" s="45"/>
      <c r="UTJ3506" s="45"/>
      <c r="UTK3506" s="45"/>
      <c r="UTL3506" s="45"/>
      <c r="UTM3506" s="45"/>
      <c r="UTN3506" s="45"/>
      <c r="UTO3506" s="45"/>
      <c r="UTP3506" s="45"/>
      <c r="UTQ3506" s="45"/>
      <c r="UTR3506" s="45"/>
      <c r="UTS3506" s="45"/>
      <c r="UTT3506" s="45"/>
      <c r="UTU3506" s="45"/>
      <c r="UTV3506" s="45"/>
      <c r="UTW3506" s="45"/>
      <c r="UTX3506" s="45"/>
      <c r="UTY3506" s="45"/>
      <c r="UTZ3506" s="45"/>
      <c r="UUA3506" s="45"/>
      <c r="UUB3506" s="45"/>
      <c r="UUC3506" s="45"/>
      <c r="UUD3506" s="45"/>
      <c r="UUE3506" s="45"/>
      <c r="UUF3506" s="45"/>
      <c r="UUG3506" s="45"/>
      <c r="UUH3506" s="45"/>
      <c r="UUI3506" s="45"/>
      <c r="UUJ3506" s="45"/>
      <c r="UUK3506" s="45"/>
      <c r="UUL3506" s="45"/>
      <c r="UUM3506" s="45"/>
      <c r="UUN3506" s="45"/>
      <c r="UUO3506" s="45"/>
      <c r="UUP3506" s="45"/>
      <c r="UUQ3506" s="45"/>
      <c r="UUR3506" s="45"/>
      <c r="UUS3506" s="45"/>
      <c r="UUT3506" s="45"/>
      <c r="UUU3506" s="45"/>
      <c r="UUV3506" s="45"/>
      <c r="UUW3506" s="45"/>
      <c r="UUX3506" s="45"/>
      <c r="UUY3506" s="45"/>
      <c r="UUZ3506" s="45"/>
      <c r="UVA3506" s="45"/>
      <c r="UVB3506" s="45"/>
      <c r="UVC3506" s="45"/>
      <c r="UVD3506" s="45"/>
      <c r="UVE3506" s="45"/>
      <c r="UVF3506" s="45"/>
      <c r="UVG3506" s="45"/>
      <c r="UVH3506" s="45"/>
      <c r="UVI3506" s="45"/>
      <c r="UVJ3506" s="45"/>
      <c r="UVK3506" s="45"/>
      <c r="UVL3506" s="45"/>
      <c r="UVM3506" s="45"/>
      <c r="UVN3506" s="45"/>
      <c r="UVO3506" s="45"/>
      <c r="UVP3506" s="45"/>
      <c r="UVQ3506" s="45"/>
      <c r="UVR3506" s="45"/>
      <c r="UVS3506" s="45"/>
      <c r="UVT3506" s="45"/>
      <c r="UVU3506" s="45"/>
      <c r="UVV3506" s="45"/>
      <c r="UVW3506" s="45"/>
      <c r="UVX3506" s="45"/>
      <c r="UVY3506" s="45"/>
      <c r="UVZ3506" s="45"/>
      <c r="UWA3506" s="45"/>
      <c r="UWB3506" s="45"/>
      <c r="UWC3506" s="45"/>
      <c r="UWD3506" s="45"/>
      <c r="UWE3506" s="45"/>
      <c r="UWF3506" s="45"/>
      <c r="UWG3506" s="45"/>
      <c r="UWH3506" s="45"/>
      <c r="UWI3506" s="45"/>
      <c r="UWJ3506" s="45"/>
      <c r="UWK3506" s="45"/>
      <c r="UWL3506" s="45"/>
      <c r="UWM3506" s="45"/>
      <c r="UWN3506" s="45"/>
      <c r="UWO3506" s="45"/>
      <c r="UWP3506" s="45"/>
      <c r="UWQ3506" s="45"/>
      <c r="UWR3506" s="45"/>
      <c r="UWS3506" s="45"/>
      <c r="UWT3506" s="45"/>
      <c r="UWU3506" s="45"/>
      <c r="UWV3506" s="45"/>
      <c r="UWW3506" s="45"/>
      <c r="UWX3506" s="45"/>
      <c r="UWY3506" s="45"/>
      <c r="UWZ3506" s="45"/>
      <c r="UXA3506" s="45"/>
      <c r="UXB3506" s="45"/>
      <c r="UXC3506" s="45"/>
      <c r="UXD3506" s="45"/>
      <c r="UXE3506" s="45"/>
      <c r="UXF3506" s="45"/>
      <c r="UXG3506" s="45"/>
      <c r="UXH3506" s="45"/>
      <c r="UXI3506" s="45"/>
      <c r="UXJ3506" s="45"/>
      <c r="UXK3506" s="45"/>
      <c r="UXL3506" s="45"/>
      <c r="UXM3506" s="45"/>
      <c r="UXN3506" s="45"/>
      <c r="UXO3506" s="45"/>
      <c r="UXP3506" s="45"/>
      <c r="UXQ3506" s="45"/>
      <c r="UXR3506" s="45"/>
      <c r="UXS3506" s="45"/>
      <c r="UXT3506" s="45"/>
      <c r="UXU3506" s="45"/>
      <c r="UXV3506" s="45"/>
      <c r="UXW3506" s="45"/>
      <c r="UXX3506" s="45"/>
      <c r="UXY3506" s="45"/>
      <c r="UXZ3506" s="45"/>
      <c r="UYA3506" s="45"/>
      <c r="UYB3506" s="45"/>
      <c r="UYC3506" s="45"/>
      <c r="UYD3506" s="45"/>
      <c r="UYE3506" s="45"/>
      <c r="UYF3506" s="45"/>
      <c r="UYG3506" s="45"/>
      <c r="UYH3506" s="45"/>
      <c r="UYI3506" s="45"/>
      <c r="UYJ3506" s="45"/>
      <c r="UYK3506" s="45"/>
      <c r="UYL3506" s="45"/>
      <c r="UYM3506" s="45"/>
      <c r="UYN3506" s="45"/>
      <c r="UYO3506" s="45"/>
      <c r="UYP3506" s="45"/>
      <c r="UYQ3506" s="45"/>
      <c r="UYR3506" s="45"/>
      <c r="UYS3506" s="45"/>
      <c r="UYT3506" s="45"/>
      <c r="UYU3506" s="45"/>
      <c r="UYV3506" s="45"/>
      <c r="UYW3506" s="45"/>
      <c r="UYX3506" s="45"/>
      <c r="UYY3506" s="45"/>
      <c r="UYZ3506" s="45"/>
      <c r="UZA3506" s="45"/>
      <c r="UZB3506" s="45"/>
      <c r="UZC3506" s="45"/>
      <c r="UZD3506" s="45"/>
      <c r="UZE3506" s="45"/>
      <c r="UZF3506" s="45"/>
      <c r="UZG3506" s="45"/>
      <c r="UZH3506" s="45"/>
      <c r="UZI3506" s="45"/>
      <c r="UZJ3506" s="45"/>
      <c r="UZK3506" s="45"/>
      <c r="UZL3506" s="45"/>
      <c r="UZM3506" s="45"/>
      <c r="UZN3506" s="45"/>
      <c r="UZO3506" s="45"/>
      <c r="UZP3506" s="45"/>
      <c r="UZQ3506" s="45"/>
      <c r="UZR3506" s="45"/>
      <c r="UZS3506" s="45"/>
      <c r="UZT3506" s="45"/>
      <c r="UZU3506" s="45"/>
      <c r="UZV3506" s="45"/>
      <c r="UZW3506" s="45"/>
      <c r="UZX3506" s="45"/>
      <c r="UZY3506" s="45"/>
      <c r="UZZ3506" s="45"/>
      <c r="VAA3506" s="45"/>
      <c r="VAB3506" s="45"/>
      <c r="VAC3506" s="45"/>
      <c r="VAD3506" s="45"/>
      <c r="VAE3506" s="45"/>
      <c r="VAF3506" s="45"/>
      <c r="VAG3506" s="45"/>
      <c r="VAH3506" s="45"/>
      <c r="VAI3506" s="45"/>
      <c r="VAJ3506" s="45"/>
      <c r="VAK3506" s="45"/>
      <c r="VAL3506" s="45"/>
      <c r="VAM3506" s="45"/>
      <c r="VAN3506" s="45"/>
      <c r="VAO3506" s="45"/>
      <c r="VAP3506" s="45"/>
      <c r="VAQ3506" s="45"/>
      <c r="VAR3506" s="45"/>
      <c r="VAS3506" s="45"/>
      <c r="VAT3506" s="45"/>
      <c r="VAU3506" s="45"/>
      <c r="VAV3506" s="45"/>
      <c r="VAW3506" s="45"/>
      <c r="VAX3506" s="45"/>
      <c r="VAY3506" s="45"/>
      <c r="VAZ3506" s="45"/>
      <c r="VBA3506" s="45"/>
      <c r="VBB3506" s="45"/>
      <c r="VBC3506" s="45"/>
      <c r="VBD3506" s="45"/>
      <c r="VBE3506" s="45"/>
      <c r="VBF3506" s="45"/>
      <c r="VBG3506" s="45"/>
      <c r="VBH3506" s="45"/>
      <c r="VBI3506" s="45"/>
      <c r="VBJ3506" s="45"/>
      <c r="VBK3506" s="45"/>
      <c r="VBL3506" s="45"/>
      <c r="VBM3506" s="45"/>
      <c r="VBN3506" s="45"/>
      <c r="VBO3506" s="45"/>
      <c r="VBP3506" s="45"/>
      <c r="VBQ3506" s="45"/>
      <c r="VBR3506" s="45"/>
      <c r="VBS3506" s="45"/>
      <c r="VBT3506" s="45"/>
      <c r="VBU3506" s="45"/>
      <c r="VBV3506" s="45"/>
      <c r="VBW3506" s="45"/>
      <c r="VBX3506" s="45"/>
      <c r="VBY3506" s="45"/>
      <c r="VBZ3506" s="45"/>
      <c r="VCA3506" s="45"/>
      <c r="VCB3506" s="45"/>
      <c r="VCC3506" s="45"/>
      <c r="VCD3506" s="45"/>
      <c r="VCE3506" s="45"/>
      <c r="VCF3506" s="45"/>
      <c r="VCG3506" s="45"/>
      <c r="VCH3506" s="45"/>
      <c r="VCI3506" s="45"/>
      <c r="VCJ3506" s="45"/>
      <c r="VCK3506" s="45"/>
      <c r="VCL3506" s="45"/>
      <c r="VCM3506" s="45"/>
      <c r="VCN3506" s="45"/>
      <c r="VCO3506" s="45"/>
      <c r="VCP3506" s="45"/>
      <c r="VCQ3506" s="45"/>
      <c r="VCR3506" s="45"/>
      <c r="VCS3506" s="45"/>
      <c r="VCT3506" s="45"/>
      <c r="VCU3506" s="45"/>
      <c r="VCV3506" s="45"/>
      <c r="VCW3506" s="45"/>
      <c r="VCX3506" s="45"/>
      <c r="VCY3506" s="45"/>
      <c r="VCZ3506" s="45"/>
      <c r="VDA3506" s="45"/>
      <c r="VDB3506" s="45"/>
      <c r="VDC3506" s="45"/>
      <c r="VDD3506" s="45"/>
      <c r="VDE3506" s="45"/>
      <c r="VDF3506" s="45"/>
      <c r="VDG3506" s="45"/>
      <c r="VDH3506" s="45"/>
      <c r="VDI3506" s="45"/>
      <c r="VDJ3506" s="45"/>
      <c r="VDK3506" s="45"/>
      <c r="VDL3506" s="45"/>
      <c r="VDM3506" s="45"/>
      <c r="VDN3506" s="45"/>
      <c r="VDO3506" s="45"/>
      <c r="VDP3506" s="45"/>
      <c r="VDQ3506" s="45"/>
      <c r="VDR3506" s="45"/>
      <c r="VDS3506" s="45"/>
      <c r="VDT3506" s="45"/>
      <c r="VDU3506" s="45"/>
      <c r="VDV3506" s="45"/>
      <c r="VDW3506" s="45"/>
      <c r="VDX3506" s="45"/>
      <c r="VDY3506" s="45"/>
      <c r="VDZ3506" s="45"/>
      <c r="VEA3506" s="45"/>
      <c r="VEB3506" s="45"/>
      <c r="VEC3506" s="45"/>
      <c r="VED3506" s="45"/>
      <c r="VEE3506" s="45"/>
      <c r="VEF3506" s="45"/>
      <c r="VEG3506" s="45"/>
      <c r="VEH3506" s="45"/>
      <c r="VEI3506" s="45"/>
      <c r="VEJ3506" s="45"/>
      <c r="VEK3506" s="45"/>
      <c r="VEL3506" s="45"/>
      <c r="VEM3506" s="45"/>
      <c r="VEN3506" s="45"/>
      <c r="VEO3506" s="45"/>
      <c r="VEP3506" s="45"/>
      <c r="VEQ3506" s="45"/>
      <c r="VER3506" s="45"/>
      <c r="VES3506" s="45"/>
      <c r="VET3506" s="45"/>
      <c r="VEU3506" s="45"/>
      <c r="VEV3506" s="45"/>
      <c r="VEW3506" s="45"/>
      <c r="VEX3506" s="45"/>
      <c r="VEY3506" s="45"/>
      <c r="VEZ3506" s="45"/>
      <c r="VFA3506" s="45"/>
      <c r="VFB3506" s="45"/>
      <c r="VFC3506" s="45"/>
      <c r="VFD3506" s="45"/>
      <c r="VFE3506" s="45"/>
      <c r="VFF3506" s="45"/>
      <c r="VFG3506" s="45"/>
      <c r="VFH3506" s="45"/>
      <c r="VFI3506" s="45"/>
      <c r="VFJ3506" s="45"/>
      <c r="VFK3506" s="45"/>
      <c r="VFL3506" s="45"/>
      <c r="VFM3506" s="45"/>
      <c r="VFN3506" s="45"/>
      <c r="VFO3506" s="45"/>
      <c r="VFP3506" s="45"/>
      <c r="VFQ3506" s="45"/>
      <c r="VFR3506" s="45"/>
      <c r="VFS3506" s="45"/>
      <c r="VFT3506" s="45"/>
      <c r="VFU3506" s="45"/>
      <c r="VFV3506" s="45"/>
      <c r="VFW3506" s="45"/>
      <c r="VFX3506" s="45"/>
      <c r="VFY3506" s="45"/>
      <c r="VFZ3506" s="45"/>
      <c r="VGA3506" s="45"/>
      <c r="VGB3506" s="45"/>
      <c r="VGC3506" s="45"/>
      <c r="VGD3506" s="45"/>
      <c r="VGE3506" s="45"/>
      <c r="VGF3506" s="45"/>
      <c r="VGG3506" s="45"/>
      <c r="VGH3506" s="45"/>
      <c r="VGI3506" s="45"/>
      <c r="VGJ3506" s="45"/>
      <c r="VGK3506" s="45"/>
      <c r="VGL3506" s="45"/>
      <c r="VGM3506" s="45"/>
      <c r="VGN3506" s="45"/>
      <c r="VGO3506" s="45"/>
      <c r="VGP3506" s="45"/>
      <c r="VGQ3506" s="45"/>
      <c r="VGR3506" s="45"/>
      <c r="VGS3506" s="45"/>
      <c r="VGT3506" s="45"/>
      <c r="VGU3506" s="45"/>
      <c r="VGV3506" s="45"/>
      <c r="VGW3506" s="45"/>
      <c r="VGX3506" s="45"/>
      <c r="VGY3506" s="45"/>
      <c r="VGZ3506" s="45"/>
      <c r="VHA3506" s="45"/>
      <c r="VHB3506" s="45"/>
      <c r="VHC3506" s="45"/>
      <c r="VHD3506" s="45"/>
      <c r="VHE3506" s="45"/>
      <c r="VHF3506" s="45"/>
      <c r="VHG3506" s="45"/>
      <c r="VHH3506" s="45"/>
      <c r="VHI3506" s="45"/>
      <c r="VHJ3506" s="45"/>
      <c r="VHK3506" s="45"/>
      <c r="VHL3506" s="45"/>
      <c r="VHM3506" s="45"/>
      <c r="VHN3506" s="45"/>
      <c r="VHO3506" s="45"/>
      <c r="VHP3506" s="45"/>
      <c r="VHQ3506" s="45"/>
      <c r="VHR3506" s="45"/>
      <c r="VHS3506" s="45"/>
      <c r="VHT3506" s="45"/>
      <c r="VHU3506" s="45"/>
      <c r="VHV3506" s="45"/>
      <c r="VHW3506" s="45"/>
      <c r="VHX3506" s="45"/>
      <c r="VHY3506" s="45"/>
      <c r="VHZ3506" s="45"/>
      <c r="VIA3506" s="45"/>
      <c r="VIB3506" s="45"/>
      <c r="VIC3506" s="45"/>
      <c r="VID3506" s="45"/>
      <c r="VIE3506" s="45"/>
      <c r="VIF3506" s="45"/>
      <c r="VIG3506" s="45"/>
      <c r="VIH3506" s="45"/>
      <c r="VII3506" s="45"/>
      <c r="VIJ3506" s="45"/>
      <c r="VIK3506" s="45"/>
      <c r="VIL3506" s="45"/>
      <c r="VIM3506" s="45"/>
      <c r="VIN3506" s="45"/>
      <c r="VIO3506" s="45"/>
      <c r="VIP3506" s="45"/>
      <c r="VIQ3506" s="45"/>
      <c r="VIR3506" s="45"/>
      <c r="VIS3506" s="45"/>
      <c r="VIT3506" s="45"/>
      <c r="VIU3506" s="45"/>
      <c r="VIV3506" s="45"/>
      <c r="VIW3506" s="45"/>
      <c r="VIX3506" s="45"/>
      <c r="VIY3506" s="45"/>
      <c r="VIZ3506" s="45"/>
      <c r="VJA3506" s="45"/>
      <c r="VJB3506" s="45"/>
      <c r="VJC3506" s="45"/>
      <c r="VJD3506" s="45"/>
      <c r="VJE3506" s="45"/>
      <c r="VJF3506" s="45"/>
      <c r="VJG3506" s="45"/>
      <c r="VJH3506" s="45"/>
      <c r="VJI3506" s="45"/>
      <c r="VJJ3506" s="45"/>
      <c r="VJK3506" s="45"/>
      <c r="VJL3506" s="45"/>
      <c r="VJM3506" s="45"/>
      <c r="VJN3506" s="45"/>
      <c r="VJO3506" s="45"/>
      <c r="VJP3506" s="45"/>
      <c r="VJQ3506" s="45"/>
      <c r="VJR3506" s="45"/>
      <c r="VJS3506" s="45"/>
      <c r="VJT3506" s="45"/>
      <c r="VJU3506" s="45"/>
      <c r="VJV3506" s="45"/>
      <c r="VJW3506" s="45"/>
      <c r="VJX3506" s="45"/>
      <c r="VJY3506" s="45"/>
      <c r="VJZ3506" s="45"/>
      <c r="VKA3506" s="45"/>
      <c r="VKB3506" s="45"/>
      <c r="VKC3506" s="45"/>
      <c r="VKD3506" s="45"/>
      <c r="VKE3506" s="45"/>
      <c r="VKF3506" s="45"/>
      <c r="VKG3506" s="45"/>
      <c r="VKH3506" s="45"/>
      <c r="VKI3506" s="45"/>
      <c r="VKJ3506" s="45"/>
      <c r="VKK3506" s="45"/>
      <c r="VKL3506" s="45"/>
      <c r="VKM3506" s="45"/>
      <c r="VKN3506" s="45"/>
      <c r="VKO3506" s="45"/>
      <c r="VKP3506" s="45"/>
      <c r="VKQ3506" s="45"/>
      <c r="VKR3506" s="45"/>
      <c r="VKS3506" s="45"/>
      <c r="VKT3506" s="45"/>
      <c r="VKU3506" s="45"/>
      <c r="VKV3506" s="45"/>
      <c r="VKW3506" s="45"/>
      <c r="VKX3506" s="45"/>
      <c r="VKY3506" s="45"/>
      <c r="VKZ3506" s="45"/>
      <c r="VLA3506" s="45"/>
      <c r="VLB3506" s="45"/>
      <c r="VLC3506" s="45"/>
      <c r="VLD3506" s="45"/>
      <c r="VLE3506" s="45"/>
      <c r="VLF3506" s="45"/>
      <c r="VLG3506" s="45"/>
      <c r="VLH3506" s="45"/>
      <c r="VLI3506" s="45"/>
      <c r="VLJ3506" s="45"/>
      <c r="VLK3506" s="45"/>
      <c r="VLL3506" s="45"/>
      <c r="VLM3506" s="45"/>
      <c r="VLN3506" s="45"/>
      <c r="VLO3506" s="45"/>
      <c r="VLP3506" s="45"/>
      <c r="VLQ3506" s="45"/>
      <c r="VLR3506" s="45"/>
      <c r="VLS3506" s="45"/>
      <c r="VLT3506" s="45"/>
      <c r="VLU3506" s="45"/>
      <c r="VLV3506" s="45"/>
      <c r="VLW3506" s="45"/>
      <c r="VLX3506" s="45"/>
      <c r="VLY3506" s="45"/>
      <c r="VLZ3506" s="45"/>
      <c r="VMA3506" s="45"/>
      <c r="VMB3506" s="45"/>
      <c r="VMC3506" s="45"/>
      <c r="VMD3506" s="45"/>
      <c r="VME3506" s="45"/>
      <c r="VMF3506" s="45"/>
      <c r="VMG3506" s="45"/>
      <c r="VMH3506" s="45"/>
      <c r="VMI3506" s="45"/>
      <c r="VMJ3506" s="45"/>
      <c r="VMK3506" s="45"/>
      <c r="VML3506" s="45"/>
      <c r="VMM3506" s="45"/>
      <c r="VMN3506" s="45"/>
      <c r="VMO3506" s="45"/>
      <c r="VMP3506" s="45"/>
      <c r="VMQ3506" s="45"/>
      <c r="VMR3506" s="45"/>
      <c r="VMS3506" s="45"/>
      <c r="VMT3506" s="45"/>
      <c r="VMU3506" s="45"/>
      <c r="VMV3506" s="45"/>
      <c r="VMW3506" s="45"/>
      <c r="VMX3506" s="45"/>
      <c r="VMY3506" s="45"/>
      <c r="VMZ3506" s="45"/>
      <c r="VNA3506" s="45"/>
      <c r="VNB3506" s="45"/>
      <c r="VNC3506" s="45"/>
      <c r="VND3506" s="45"/>
      <c r="VNE3506" s="45"/>
      <c r="VNF3506" s="45"/>
      <c r="VNG3506" s="45"/>
      <c r="VNH3506" s="45"/>
      <c r="VNI3506" s="45"/>
      <c r="VNJ3506" s="45"/>
      <c r="VNK3506" s="45"/>
      <c r="VNL3506" s="45"/>
      <c r="VNM3506" s="45"/>
      <c r="VNN3506" s="45"/>
      <c r="VNO3506" s="45"/>
      <c r="VNP3506" s="45"/>
      <c r="VNQ3506" s="45"/>
      <c r="VNR3506" s="45"/>
      <c r="VNS3506" s="45"/>
      <c r="VNT3506" s="45"/>
      <c r="VNU3506" s="45"/>
      <c r="VNV3506" s="45"/>
      <c r="VNW3506" s="45"/>
      <c r="VNX3506" s="45"/>
      <c r="VNY3506" s="45"/>
      <c r="VNZ3506" s="45"/>
      <c r="VOA3506" s="45"/>
      <c r="VOB3506" s="45"/>
      <c r="VOC3506" s="45"/>
      <c r="VOD3506" s="45"/>
      <c r="VOE3506" s="45"/>
      <c r="VOF3506" s="45"/>
      <c r="VOG3506" s="45"/>
      <c r="VOH3506" s="45"/>
      <c r="VOI3506" s="45"/>
      <c r="VOJ3506" s="45"/>
      <c r="VOK3506" s="45"/>
      <c r="VOL3506" s="45"/>
      <c r="VOM3506" s="45"/>
      <c r="VON3506" s="45"/>
      <c r="VOO3506" s="45"/>
      <c r="VOP3506" s="45"/>
      <c r="VOQ3506" s="45"/>
      <c r="VOR3506" s="45"/>
      <c r="VOS3506" s="45"/>
      <c r="VOT3506" s="45"/>
      <c r="VOU3506" s="45"/>
      <c r="VOV3506" s="45"/>
      <c r="VOW3506" s="45"/>
      <c r="VOX3506" s="45"/>
      <c r="VOY3506" s="45"/>
      <c r="VOZ3506" s="45"/>
      <c r="VPA3506" s="45"/>
      <c r="VPB3506" s="45"/>
      <c r="VPC3506" s="45"/>
      <c r="VPD3506" s="45"/>
      <c r="VPE3506" s="45"/>
      <c r="VPF3506" s="45"/>
      <c r="VPG3506" s="45"/>
      <c r="VPH3506" s="45"/>
      <c r="VPI3506" s="45"/>
      <c r="VPJ3506" s="45"/>
      <c r="VPK3506" s="45"/>
      <c r="VPL3506" s="45"/>
      <c r="VPM3506" s="45"/>
      <c r="VPN3506" s="45"/>
      <c r="VPO3506" s="45"/>
      <c r="VPP3506" s="45"/>
      <c r="VPQ3506" s="45"/>
      <c r="VPR3506" s="45"/>
      <c r="VPS3506" s="45"/>
      <c r="VPT3506" s="45"/>
      <c r="VPU3506" s="45"/>
      <c r="VPV3506" s="45"/>
      <c r="VPW3506" s="45"/>
      <c r="VPX3506" s="45"/>
      <c r="VPY3506" s="45"/>
      <c r="VPZ3506" s="45"/>
      <c r="VQA3506" s="45"/>
      <c r="VQB3506" s="45"/>
      <c r="VQC3506" s="45"/>
      <c r="VQD3506" s="45"/>
      <c r="VQE3506" s="45"/>
      <c r="VQF3506" s="45"/>
      <c r="VQG3506" s="45"/>
      <c r="VQH3506" s="45"/>
      <c r="VQI3506" s="45"/>
      <c r="VQJ3506" s="45"/>
      <c r="VQK3506" s="45"/>
      <c r="VQL3506" s="45"/>
      <c r="VQM3506" s="45"/>
      <c r="VQN3506" s="45"/>
      <c r="VQO3506" s="45"/>
      <c r="VQP3506" s="45"/>
      <c r="VQQ3506" s="45"/>
      <c r="VQR3506" s="45"/>
      <c r="VQS3506" s="45"/>
      <c r="VQT3506" s="45"/>
      <c r="VQU3506" s="45"/>
      <c r="VQV3506" s="45"/>
      <c r="VQW3506" s="45"/>
      <c r="VQX3506" s="45"/>
      <c r="VQY3506" s="45"/>
      <c r="VQZ3506" s="45"/>
      <c r="VRA3506" s="45"/>
      <c r="VRB3506" s="45"/>
      <c r="VRC3506" s="45"/>
      <c r="VRD3506" s="45"/>
      <c r="VRE3506" s="45"/>
      <c r="VRF3506" s="45"/>
      <c r="VRG3506" s="45"/>
      <c r="VRH3506" s="45"/>
      <c r="VRI3506" s="45"/>
      <c r="VRJ3506" s="45"/>
      <c r="VRK3506" s="45"/>
      <c r="VRL3506" s="45"/>
      <c r="VRM3506" s="45"/>
      <c r="VRN3506" s="45"/>
      <c r="VRO3506" s="45"/>
      <c r="VRP3506" s="45"/>
      <c r="VRQ3506" s="45"/>
      <c r="VRR3506" s="45"/>
      <c r="VRS3506" s="45"/>
      <c r="VRT3506" s="45"/>
      <c r="VRU3506" s="45"/>
      <c r="VRV3506" s="45"/>
      <c r="VRW3506" s="45"/>
      <c r="VRX3506" s="45"/>
      <c r="VRY3506" s="45"/>
      <c r="VRZ3506" s="45"/>
      <c r="VSA3506" s="45"/>
      <c r="VSB3506" s="45"/>
      <c r="VSC3506" s="45"/>
      <c r="VSD3506" s="45"/>
      <c r="VSE3506" s="45"/>
      <c r="VSF3506" s="45"/>
      <c r="VSG3506" s="45"/>
      <c r="VSH3506" s="45"/>
      <c r="VSI3506" s="45"/>
      <c r="VSJ3506" s="45"/>
      <c r="VSK3506" s="45"/>
      <c r="VSL3506" s="45"/>
      <c r="VSM3506" s="45"/>
      <c r="VSN3506" s="45"/>
      <c r="VSO3506" s="45"/>
      <c r="VSP3506" s="45"/>
      <c r="VSQ3506" s="45"/>
      <c r="VSR3506" s="45"/>
      <c r="VSS3506" s="45"/>
      <c r="VST3506" s="45"/>
      <c r="VSU3506" s="45"/>
      <c r="VSV3506" s="45"/>
      <c r="VSW3506" s="45"/>
      <c r="VSX3506" s="45"/>
      <c r="VSY3506" s="45"/>
      <c r="VSZ3506" s="45"/>
      <c r="VTA3506" s="45"/>
      <c r="VTB3506" s="45"/>
      <c r="VTC3506" s="45"/>
      <c r="VTD3506" s="45"/>
      <c r="VTE3506" s="45"/>
      <c r="VTF3506" s="45"/>
      <c r="VTG3506" s="45"/>
      <c r="VTH3506" s="45"/>
      <c r="VTI3506" s="45"/>
      <c r="VTJ3506" s="45"/>
      <c r="VTK3506" s="45"/>
      <c r="VTL3506" s="45"/>
      <c r="VTM3506" s="45"/>
      <c r="VTN3506" s="45"/>
      <c r="VTO3506" s="45"/>
      <c r="VTP3506" s="45"/>
      <c r="VTQ3506" s="45"/>
      <c r="VTR3506" s="45"/>
      <c r="VTS3506" s="45"/>
      <c r="VTT3506" s="45"/>
      <c r="VTU3506" s="45"/>
      <c r="VTV3506" s="45"/>
      <c r="VTW3506" s="45"/>
      <c r="VTX3506" s="45"/>
      <c r="VTY3506" s="45"/>
      <c r="VTZ3506" s="45"/>
      <c r="VUA3506" s="45"/>
      <c r="VUB3506" s="45"/>
      <c r="VUC3506" s="45"/>
      <c r="VUD3506" s="45"/>
      <c r="VUE3506" s="45"/>
      <c r="VUF3506" s="45"/>
      <c r="VUG3506" s="45"/>
      <c r="VUH3506" s="45"/>
      <c r="VUI3506" s="45"/>
      <c r="VUJ3506" s="45"/>
      <c r="VUK3506" s="45"/>
      <c r="VUL3506" s="45"/>
      <c r="VUM3506" s="45"/>
      <c r="VUN3506" s="45"/>
      <c r="VUO3506" s="45"/>
      <c r="VUP3506" s="45"/>
      <c r="VUQ3506" s="45"/>
      <c r="VUR3506" s="45"/>
      <c r="VUS3506" s="45"/>
      <c r="VUT3506" s="45"/>
      <c r="VUU3506" s="45"/>
      <c r="VUV3506" s="45"/>
      <c r="VUW3506" s="45"/>
      <c r="VUX3506" s="45"/>
      <c r="VUY3506" s="45"/>
      <c r="VUZ3506" s="45"/>
      <c r="VVA3506" s="45"/>
      <c r="VVB3506" s="45"/>
      <c r="VVC3506" s="45"/>
      <c r="VVD3506" s="45"/>
      <c r="VVE3506" s="45"/>
      <c r="VVF3506" s="45"/>
      <c r="VVG3506" s="45"/>
      <c r="VVH3506" s="45"/>
      <c r="VVI3506" s="45"/>
      <c r="VVJ3506" s="45"/>
      <c r="VVK3506" s="45"/>
      <c r="VVL3506" s="45"/>
      <c r="VVM3506" s="45"/>
      <c r="VVN3506" s="45"/>
      <c r="VVO3506" s="45"/>
      <c r="VVP3506" s="45"/>
      <c r="VVQ3506" s="45"/>
      <c r="VVR3506" s="45"/>
      <c r="VVS3506" s="45"/>
      <c r="VVT3506" s="45"/>
      <c r="VVU3506" s="45"/>
      <c r="VVV3506" s="45"/>
      <c r="VVW3506" s="45"/>
      <c r="VVX3506" s="45"/>
      <c r="VVY3506" s="45"/>
      <c r="VVZ3506" s="45"/>
      <c r="VWA3506" s="45"/>
      <c r="VWB3506" s="45"/>
      <c r="VWC3506" s="45"/>
      <c r="VWD3506" s="45"/>
      <c r="VWE3506" s="45"/>
      <c r="VWF3506" s="45"/>
      <c r="VWG3506" s="45"/>
      <c r="VWH3506" s="45"/>
      <c r="VWI3506" s="45"/>
      <c r="VWJ3506" s="45"/>
      <c r="VWK3506" s="45"/>
      <c r="VWL3506" s="45"/>
      <c r="VWM3506" s="45"/>
      <c r="VWN3506" s="45"/>
      <c r="VWO3506" s="45"/>
      <c r="VWP3506" s="45"/>
      <c r="VWQ3506" s="45"/>
      <c r="VWR3506" s="45"/>
      <c r="VWS3506" s="45"/>
      <c r="VWT3506" s="45"/>
      <c r="VWU3506" s="45"/>
      <c r="VWV3506" s="45"/>
      <c r="VWW3506" s="45"/>
      <c r="VWX3506" s="45"/>
      <c r="VWY3506" s="45"/>
      <c r="VWZ3506" s="45"/>
      <c r="VXA3506" s="45"/>
      <c r="VXB3506" s="45"/>
      <c r="VXC3506" s="45"/>
      <c r="VXD3506" s="45"/>
      <c r="VXE3506" s="45"/>
      <c r="VXF3506" s="45"/>
      <c r="VXG3506" s="45"/>
      <c r="VXH3506" s="45"/>
      <c r="VXI3506" s="45"/>
      <c r="VXJ3506" s="45"/>
      <c r="VXK3506" s="45"/>
      <c r="VXL3506" s="45"/>
      <c r="VXM3506" s="45"/>
      <c r="VXN3506" s="45"/>
      <c r="VXO3506" s="45"/>
      <c r="VXP3506" s="45"/>
      <c r="VXQ3506" s="45"/>
      <c r="VXR3506" s="45"/>
      <c r="VXS3506" s="45"/>
      <c r="VXT3506" s="45"/>
      <c r="VXU3506" s="45"/>
      <c r="VXV3506" s="45"/>
      <c r="VXW3506" s="45"/>
      <c r="VXX3506" s="45"/>
      <c r="VXY3506" s="45"/>
      <c r="VXZ3506" s="45"/>
      <c r="VYA3506" s="45"/>
      <c r="VYB3506" s="45"/>
      <c r="VYC3506" s="45"/>
      <c r="VYD3506" s="45"/>
      <c r="VYE3506" s="45"/>
      <c r="VYF3506" s="45"/>
      <c r="VYG3506" s="45"/>
      <c r="VYH3506" s="45"/>
      <c r="VYI3506" s="45"/>
      <c r="VYJ3506" s="45"/>
      <c r="VYK3506" s="45"/>
      <c r="VYL3506" s="45"/>
      <c r="VYM3506" s="45"/>
      <c r="VYN3506" s="45"/>
      <c r="VYO3506" s="45"/>
      <c r="VYP3506" s="45"/>
      <c r="VYQ3506" s="45"/>
      <c r="VYR3506" s="45"/>
      <c r="VYS3506" s="45"/>
      <c r="VYT3506" s="45"/>
      <c r="VYU3506" s="45"/>
      <c r="VYV3506" s="45"/>
      <c r="VYW3506" s="45"/>
      <c r="VYX3506" s="45"/>
      <c r="VYY3506" s="45"/>
      <c r="VYZ3506" s="45"/>
      <c r="VZA3506" s="45"/>
      <c r="VZB3506" s="45"/>
      <c r="VZC3506" s="45"/>
      <c r="VZD3506" s="45"/>
      <c r="VZE3506" s="45"/>
      <c r="VZF3506" s="45"/>
      <c r="VZG3506" s="45"/>
      <c r="VZH3506" s="45"/>
      <c r="VZI3506" s="45"/>
      <c r="VZJ3506" s="45"/>
      <c r="VZK3506" s="45"/>
      <c r="VZL3506" s="45"/>
      <c r="VZM3506" s="45"/>
      <c r="VZN3506" s="45"/>
      <c r="VZO3506" s="45"/>
      <c r="VZP3506" s="45"/>
      <c r="VZQ3506" s="45"/>
      <c r="VZR3506" s="45"/>
      <c r="VZS3506" s="45"/>
      <c r="VZT3506" s="45"/>
      <c r="VZU3506" s="45"/>
      <c r="VZV3506" s="45"/>
      <c r="VZW3506" s="45"/>
      <c r="VZX3506" s="45"/>
      <c r="VZY3506" s="45"/>
      <c r="VZZ3506" s="45"/>
      <c r="WAA3506" s="45"/>
      <c r="WAB3506" s="45"/>
      <c r="WAC3506" s="45"/>
      <c r="WAD3506" s="45"/>
      <c r="WAE3506" s="45"/>
      <c r="WAF3506" s="45"/>
      <c r="WAG3506" s="45"/>
      <c r="WAH3506" s="45"/>
      <c r="WAI3506" s="45"/>
      <c r="WAJ3506" s="45"/>
      <c r="WAK3506" s="45"/>
      <c r="WAL3506" s="45"/>
      <c r="WAM3506" s="45"/>
      <c r="WAN3506" s="45"/>
      <c r="WAO3506" s="45"/>
      <c r="WAP3506" s="45"/>
      <c r="WAQ3506" s="45"/>
      <c r="WAR3506" s="45"/>
      <c r="WAS3506" s="45"/>
      <c r="WAT3506" s="45"/>
      <c r="WAU3506" s="45"/>
      <c r="WAV3506" s="45"/>
      <c r="WAW3506" s="45"/>
      <c r="WAX3506" s="45"/>
      <c r="WAY3506" s="45"/>
      <c r="WAZ3506" s="45"/>
      <c r="WBA3506" s="45"/>
      <c r="WBB3506" s="45"/>
      <c r="WBC3506" s="45"/>
      <c r="WBD3506" s="45"/>
      <c r="WBE3506" s="45"/>
      <c r="WBF3506" s="45"/>
      <c r="WBG3506" s="45"/>
      <c r="WBH3506" s="45"/>
      <c r="WBI3506" s="45"/>
      <c r="WBJ3506" s="45"/>
      <c r="WBK3506" s="45"/>
      <c r="WBL3506" s="45"/>
      <c r="WBM3506" s="45"/>
      <c r="WBN3506" s="45"/>
      <c r="WBO3506" s="45"/>
      <c r="WBP3506" s="45"/>
      <c r="WBQ3506" s="45"/>
      <c r="WBR3506" s="45"/>
      <c r="WBS3506" s="45"/>
      <c r="WBT3506" s="45"/>
      <c r="WBU3506" s="45"/>
      <c r="WBV3506" s="45"/>
      <c r="WBW3506" s="45"/>
      <c r="WBX3506" s="45"/>
      <c r="WBY3506" s="45"/>
      <c r="WBZ3506" s="45"/>
      <c r="WCA3506" s="45"/>
      <c r="WCB3506" s="45"/>
      <c r="WCC3506" s="45"/>
      <c r="WCD3506" s="45"/>
      <c r="WCE3506" s="45"/>
      <c r="WCF3506" s="45"/>
      <c r="WCG3506" s="45"/>
      <c r="WCH3506" s="45"/>
      <c r="WCI3506" s="45"/>
      <c r="WCJ3506" s="45"/>
      <c r="WCK3506" s="45"/>
      <c r="WCL3506" s="45"/>
      <c r="WCM3506" s="45"/>
      <c r="WCN3506" s="45"/>
      <c r="WCO3506" s="45"/>
      <c r="WCP3506" s="45"/>
      <c r="WCQ3506" s="45"/>
      <c r="WCR3506" s="45"/>
      <c r="WCS3506" s="45"/>
      <c r="WCT3506" s="45"/>
      <c r="WCU3506" s="45"/>
      <c r="WCV3506" s="45"/>
      <c r="WCW3506" s="45"/>
      <c r="WCX3506" s="45"/>
      <c r="WCY3506" s="45"/>
      <c r="WCZ3506" s="45"/>
      <c r="WDA3506" s="45"/>
      <c r="WDB3506" s="45"/>
      <c r="WDC3506" s="45"/>
      <c r="WDD3506" s="45"/>
      <c r="WDE3506" s="45"/>
      <c r="WDF3506" s="45"/>
      <c r="WDG3506" s="45"/>
      <c r="WDH3506" s="45"/>
      <c r="WDI3506" s="45"/>
      <c r="WDJ3506" s="45"/>
      <c r="WDK3506" s="45"/>
      <c r="WDL3506" s="45"/>
      <c r="WDM3506" s="45"/>
      <c r="WDN3506" s="45"/>
      <c r="WDO3506" s="45"/>
      <c r="WDP3506" s="45"/>
      <c r="WDQ3506" s="45"/>
      <c r="WDR3506" s="45"/>
      <c r="WDS3506" s="45"/>
      <c r="WDT3506" s="45"/>
      <c r="WDU3506" s="45"/>
      <c r="WDV3506" s="45"/>
      <c r="WDW3506" s="45"/>
      <c r="WDX3506" s="45"/>
      <c r="WDY3506" s="45"/>
      <c r="WDZ3506" s="45"/>
      <c r="WEA3506" s="45"/>
      <c r="WEB3506" s="45"/>
      <c r="WEC3506" s="45"/>
      <c r="WED3506" s="45"/>
      <c r="WEE3506" s="45"/>
      <c r="WEF3506" s="45"/>
      <c r="WEG3506" s="45"/>
      <c r="WEH3506" s="45"/>
      <c r="WEI3506" s="45"/>
      <c r="WEJ3506" s="45"/>
      <c r="WEK3506" s="45"/>
      <c r="WEL3506" s="45"/>
      <c r="WEM3506" s="45"/>
      <c r="WEN3506" s="45"/>
      <c r="WEO3506" s="45"/>
      <c r="WEP3506" s="45"/>
      <c r="WEQ3506" s="45"/>
      <c r="WER3506" s="45"/>
      <c r="WES3506" s="45"/>
      <c r="WET3506" s="45"/>
      <c r="WEU3506" s="45"/>
      <c r="WEV3506" s="45"/>
      <c r="WEW3506" s="45"/>
      <c r="WEX3506" s="45"/>
      <c r="WEY3506" s="45"/>
      <c r="WEZ3506" s="45"/>
      <c r="WFA3506" s="45"/>
      <c r="WFB3506" s="45"/>
      <c r="WFC3506" s="45"/>
      <c r="WFD3506" s="45"/>
      <c r="WFE3506" s="45"/>
      <c r="WFF3506" s="45"/>
      <c r="WFG3506" s="45"/>
      <c r="WFH3506" s="45"/>
      <c r="WFI3506" s="45"/>
      <c r="WFJ3506" s="45"/>
      <c r="WFK3506" s="45"/>
      <c r="WFL3506" s="45"/>
      <c r="WFM3506" s="45"/>
      <c r="WFN3506" s="45"/>
      <c r="WFO3506" s="45"/>
      <c r="WFP3506" s="45"/>
      <c r="WFQ3506" s="45"/>
      <c r="WFR3506" s="45"/>
      <c r="WFS3506" s="45"/>
      <c r="WFT3506" s="45"/>
      <c r="WFU3506" s="45"/>
      <c r="WFV3506" s="45"/>
      <c r="WFW3506" s="45"/>
      <c r="WFX3506" s="45"/>
      <c r="WFY3506" s="45"/>
      <c r="WFZ3506" s="45"/>
      <c r="WGA3506" s="45"/>
      <c r="WGB3506" s="45"/>
      <c r="WGC3506" s="45"/>
      <c r="WGD3506" s="45"/>
      <c r="WGE3506" s="45"/>
      <c r="WGF3506" s="45"/>
      <c r="WGG3506" s="45"/>
      <c r="WGH3506" s="45"/>
      <c r="WGI3506" s="45"/>
      <c r="WGJ3506" s="45"/>
      <c r="WGK3506" s="45"/>
      <c r="WGL3506" s="45"/>
      <c r="WGM3506" s="45"/>
      <c r="WGN3506" s="45"/>
      <c r="WGO3506" s="45"/>
      <c r="WGP3506" s="45"/>
      <c r="WGQ3506" s="45"/>
      <c r="WGR3506" s="45"/>
      <c r="WGS3506" s="45"/>
      <c r="WGT3506" s="45"/>
      <c r="WGU3506" s="45"/>
      <c r="WGV3506" s="45"/>
      <c r="WGW3506" s="45"/>
      <c r="WGX3506" s="45"/>
      <c r="WGY3506" s="45"/>
      <c r="WGZ3506" s="45"/>
      <c r="WHA3506" s="45"/>
      <c r="WHB3506" s="45"/>
      <c r="WHC3506" s="45"/>
      <c r="WHD3506" s="45"/>
      <c r="WHE3506" s="45"/>
      <c r="WHF3506" s="45"/>
      <c r="WHG3506" s="45"/>
      <c r="WHH3506" s="45"/>
      <c r="WHI3506" s="45"/>
      <c r="WHJ3506" s="45"/>
      <c r="WHK3506" s="45"/>
      <c r="WHL3506" s="45"/>
      <c r="WHM3506" s="45"/>
      <c r="WHN3506" s="45"/>
      <c r="WHO3506" s="45"/>
      <c r="WHP3506" s="45"/>
      <c r="WHQ3506" s="45"/>
      <c r="WHR3506" s="45"/>
      <c r="WHS3506" s="45"/>
      <c r="WHT3506" s="45"/>
      <c r="WHU3506" s="45"/>
      <c r="WHV3506" s="45"/>
      <c r="WHW3506" s="45"/>
      <c r="WHX3506" s="45"/>
      <c r="WHY3506" s="45"/>
      <c r="WHZ3506" s="45"/>
      <c r="WIA3506" s="45"/>
      <c r="WIB3506" s="45"/>
      <c r="WIC3506" s="45"/>
      <c r="WID3506" s="45"/>
      <c r="WIE3506" s="45"/>
      <c r="WIF3506" s="45"/>
      <c r="WIG3506" s="45"/>
      <c r="WIH3506" s="45"/>
      <c r="WII3506" s="45"/>
      <c r="WIJ3506" s="45"/>
      <c r="WIK3506" s="45"/>
      <c r="WIL3506" s="45"/>
      <c r="WIM3506" s="45"/>
      <c r="WIN3506" s="45"/>
      <c r="WIO3506" s="45"/>
      <c r="WIP3506" s="45"/>
      <c r="WIQ3506" s="45"/>
      <c r="WIR3506" s="45"/>
      <c r="WIS3506" s="45"/>
      <c r="WIT3506" s="45"/>
      <c r="WIU3506" s="45"/>
      <c r="WIV3506" s="45"/>
      <c r="WIW3506" s="45"/>
      <c r="WIX3506" s="45"/>
      <c r="WIY3506" s="45"/>
      <c r="WIZ3506" s="45"/>
      <c r="WJA3506" s="45"/>
      <c r="WJB3506" s="45"/>
      <c r="WJC3506" s="45"/>
      <c r="WJD3506" s="45"/>
      <c r="WJE3506" s="45"/>
      <c r="WJF3506" s="45"/>
      <c r="WJG3506" s="45"/>
      <c r="WJH3506" s="45"/>
      <c r="WJI3506" s="45"/>
      <c r="WJJ3506" s="45"/>
      <c r="WJK3506" s="45"/>
      <c r="WJL3506" s="45"/>
      <c r="WJM3506" s="45"/>
      <c r="WJN3506" s="45"/>
      <c r="WJO3506" s="45"/>
      <c r="WJP3506" s="45"/>
      <c r="WJQ3506" s="45"/>
      <c r="WJR3506" s="45"/>
      <c r="WJS3506" s="45"/>
      <c r="WJT3506" s="45"/>
      <c r="WJU3506" s="45"/>
      <c r="WJV3506" s="45"/>
      <c r="WJW3506" s="45"/>
      <c r="WJX3506" s="45"/>
      <c r="WJY3506" s="45"/>
      <c r="WJZ3506" s="45"/>
      <c r="WKA3506" s="45"/>
      <c r="WKB3506" s="45"/>
      <c r="WKC3506" s="45"/>
      <c r="WKD3506" s="45"/>
      <c r="WKE3506" s="45"/>
      <c r="WKF3506" s="45"/>
      <c r="WKG3506" s="45"/>
      <c r="WKH3506" s="45"/>
      <c r="WKI3506" s="45"/>
      <c r="WKJ3506" s="45"/>
      <c r="WKK3506" s="45"/>
      <c r="WKL3506" s="45"/>
      <c r="WKM3506" s="45"/>
      <c r="WKN3506" s="45"/>
      <c r="WKO3506" s="45"/>
      <c r="WKP3506" s="45"/>
      <c r="WKQ3506" s="45"/>
      <c r="WKR3506" s="45"/>
      <c r="WKS3506" s="45"/>
      <c r="WKT3506" s="45"/>
      <c r="WKU3506" s="45"/>
      <c r="WKV3506" s="45"/>
      <c r="WKW3506" s="45"/>
      <c r="WKX3506" s="45"/>
      <c r="WKY3506" s="45"/>
      <c r="WKZ3506" s="45"/>
      <c r="WLA3506" s="45"/>
      <c r="WLB3506" s="45"/>
      <c r="WLC3506" s="45"/>
      <c r="WLD3506" s="45"/>
      <c r="WLE3506" s="45"/>
      <c r="WLF3506" s="45"/>
      <c r="WLG3506" s="45"/>
      <c r="WLH3506" s="45"/>
      <c r="WLI3506" s="45"/>
      <c r="WLJ3506" s="45"/>
      <c r="WLK3506" s="45"/>
      <c r="WLL3506" s="45"/>
      <c r="WLM3506" s="45"/>
      <c r="WLN3506" s="45"/>
      <c r="WLO3506" s="45"/>
      <c r="WLP3506" s="45"/>
      <c r="WLQ3506" s="45"/>
      <c r="WLR3506" s="45"/>
      <c r="WLS3506" s="45"/>
      <c r="WLT3506" s="45"/>
      <c r="WLU3506" s="45"/>
      <c r="WLV3506" s="45"/>
      <c r="WLW3506" s="45"/>
      <c r="WLX3506" s="45"/>
      <c r="WLY3506" s="45"/>
      <c r="WLZ3506" s="45"/>
      <c r="WMA3506" s="45"/>
      <c r="WMB3506" s="45"/>
      <c r="WMC3506" s="45"/>
      <c r="WMD3506" s="45"/>
      <c r="WME3506" s="45"/>
      <c r="WMF3506" s="45"/>
      <c r="WMG3506" s="45"/>
      <c r="WMH3506" s="45"/>
      <c r="WMI3506" s="45"/>
      <c r="WMJ3506" s="45"/>
      <c r="WMK3506" s="45"/>
      <c r="WML3506" s="45"/>
      <c r="WMM3506" s="45"/>
      <c r="WMN3506" s="45"/>
      <c r="WMO3506" s="45"/>
      <c r="WMP3506" s="45"/>
      <c r="WMQ3506" s="45"/>
      <c r="WMR3506" s="45"/>
      <c r="WMS3506" s="45"/>
      <c r="WMT3506" s="45"/>
      <c r="WMU3506" s="45"/>
      <c r="WMV3506" s="45"/>
      <c r="WMW3506" s="45"/>
      <c r="WMX3506" s="45"/>
      <c r="WMY3506" s="45"/>
      <c r="WMZ3506" s="45"/>
      <c r="WNA3506" s="45"/>
      <c r="WNB3506" s="45"/>
      <c r="WNC3506" s="45"/>
      <c r="WND3506" s="45"/>
      <c r="WNE3506" s="45"/>
      <c r="WNF3506" s="45"/>
      <c r="WNG3506" s="45"/>
      <c r="WNH3506" s="45"/>
      <c r="WNI3506" s="45"/>
      <c r="WNJ3506" s="45"/>
      <c r="WNK3506" s="45"/>
      <c r="WNL3506" s="45"/>
      <c r="WNM3506" s="45"/>
      <c r="WNN3506" s="45"/>
      <c r="WNO3506" s="45"/>
      <c r="WNP3506" s="45"/>
      <c r="WNQ3506" s="45"/>
      <c r="WNR3506" s="45"/>
      <c r="WNS3506" s="45"/>
      <c r="WNT3506" s="45"/>
      <c r="WNU3506" s="45"/>
      <c r="WNV3506" s="45"/>
      <c r="WNW3506" s="45"/>
      <c r="WNX3506" s="45"/>
      <c r="WNY3506" s="45"/>
      <c r="WNZ3506" s="45"/>
      <c r="WOA3506" s="45"/>
      <c r="WOB3506" s="45"/>
      <c r="WOC3506" s="45"/>
      <c r="WOD3506" s="45"/>
      <c r="WOE3506" s="45"/>
      <c r="WOF3506" s="45"/>
      <c r="WOG3506" s="45"/>
      <c r="WOH3506" s="45"/>
      <c r="WOI3506" s="45"/>
      <c r="WOJ3506" s="45"/>
      <c r="WOK3506" s="45"/>
      <c r="WOL3506" s="45"/>
      <c r="WOM3506" s="45"/>
      <c r="WON3506" s="45"/>
      <c r="WOO3506" s="45"/>
      <c r="WOP3506" s="45"/>
      <c r="WOQ3506" s="45"/>
      <c r="WOR3506" s="45"/>
      <c r="WOS3506" s="45"/>
      <c r="WOT3506" s="45"/>
      <c r="WOU3506" s="45"/>
      <c r="WOV3506" s="45"/>
      <c r="WOW3506" s="45"/>
      <c r="WOX3506" s="45"/>
      <c r="WOY3506" s="45"/>
      <c r="WOZ3506" s="45"/>
      <c r="WPA3506" s="45"/>
      <c r="WPB3506" s="45"/>
      <c r="WPC3506" s="45"/>
      <c r="WPD3506" s="45"/>
      <c r="WPE3506" s="45"/>
      <c r="WPF3506" s="45"/>
      <c r="WPG3506" s="45"/>
      <c r="WPH3506" s="45"/>
      <c r="WPI3506" s="45"/>
      <c r="WPJ3506" s="45"/>
      <c r="WPK3506" s="45"/>
      <c r="WPL3506" s="45"/>
      <c r="WPM3506" s="45"/>
      <c r="WPN3506" s="45"/>
      <c r="WPO3506" s="45"/>
      <c r="WPP3506" s="45"/>
      <c r="WPQ3506" s="45"/>
      <c r="WPR3506" s="45"/>
      <c r="WPS3506" s="45"/>
      <c r="WPT3506" s="45"/>
      <c r="WPU3506" s="45"/>
      <c r="WPV3506" s="45"/>
      <c r="WPW3506" s="45"/>
      <c r="WPX3506" s="45"/>
      <c r="WPY3506" s="45"/>
      <c r="WPZ3506" s="45"/>
      <c r="WQA3506" s="45"/>
      <c r="WQB3506" s="45"/>
      <c r="WQC3506" s="45"/>
      <c r="WQD3506" s="45"/>
      <c r="WQE3506" s="45"/>
      <c r="WQF3506" s="45"/>
      <c r="WQG3506" s="45"/>
      <c r="WQH3506" s="45"/>
      <c r="WQI3506" s="45"/>
      <c r="WQJ3506" s="45"/>
      <c r="WQK3506" s="45"/>
      <c r="WQL3506" s="45"/>
      <c r="WQM3506" s="45"/>
      <c r="WQN3506" s="45"/>
      <c r="WQO3506" s="45"/>
      <c r="WQP3506" s="45"/>
      <c r="WQQ3506" s="45"/>
      <c r="WQR3506" s="45"/>
      <c r="WQS3506" s="45"/>
      <c r="WQT3506" s="45"/>
      <c r="WQU3506" s="45"/>
      <c r="WQV3506" s="45"/>
      <c r="WQW3506" s="45"/>
      <c r="WQX3506" s="45"/>
      <c r="WQY3506" s="45"/>
      <c r="WQZ3506" s="45"/>
      <c r="WRA3506" s="45"/>
      <c r="WRB3506" s="45"/>
      <c r="WRC3506" s="45"/>
      <c r="WRD3506" s="45"/>
      <c r="WRE3506" s="45"/>
      <c r="WRF3506" s="45"/>
      <c r="WRG3506" s="45"/>
      <c r="WRH3506" s="45"/>
      <c r="WRI3506" s="45"/>
      <c r="WRJ3506" s="45"/>
      <c r="WRK3506" s="45"/>
      <c r="WRL3506" s="45"/>
      <c r="WRM3506" s="45"/>
      <c r="WRN3506" s="45"/>
      <c r="WRO3506" s="45"/>
      <c r="WRP3506" s="45"/>
      <c r="WRQ3506" s="45"/>
      <c r="WRR3506" s="45"/>
      <c r="WRS3506" s="45"/>
      <c r="WRT3506" s="45"/>
      <c r="WRU3506" s="45"/>
      <c r="WRV3506" s="45"/>
      <c r="WRW3506" s="45"/>
      <c r="WRX3506" s="45"/>
      <c r="WRY3506" s="45"/>
      <c r="WRZ3506" s="45"/>
      <c r="WSA3506" s="45"/>
      <c r="WSB3506" s="45"/>
      <c r="WSC3506" s="45"/>
      <c r="WSD3506" s="45"/>
      <c r="WSE3506" s="45"/>
      <c r="WSF3506" s="45"/>
      <c r="WSG3506" s="45"/>
      <c r="WSH3506" s="45"/>
      <c r="WSI3506" s="45"/>
      <c r="WSJ3506" s="45"/>
      <c r="WSK3506" s="45"/>
      <c r="WSL3506" s="45"/>
      <c r="WSM3506" s="45"/>
      <c r="WSN3506" s="45"/>
      <c r="WSO3506" s="45"/>
      <c r="WSP3506" s="45"/>
      <c r="WSQ3506" s="45"/>
      <c r="WSR3506" s="45"/>
      <c r="WSS3506" s="45"/>
      <c r="WST3506" s="45"/>
      <c r="WSU3506" s="45"/>
      <c r="WSV3506" s="45"/>
      <c r="WSW3506" s="45"/>
      <c r="WSX3506" s="45"/>
      <c r="WSY3506" s="45"/>
      <c r="WSZ3506" s="45"/>
      <c r="WTA3506" s="45"/>
      <c r="WTB3506" s="45"/>
      <c r="WTC3506" s="45"/>
      <c r="WTD3506" s="45"/>
      <c r="WTE3506" s="45"/>
      <c r="WTF3506" s="45"/>
      <c r="WTG3506" s="45"/>
      <c r="WTH3506" s="45"/>
      <c r="WTI3506" s="45"/>
      <c r="WTJ3506" s="45"/>
      <c r="WTK3506" s="45"/>
      <c r="WTL3506" s="45"/>
      <c r="WTM3506" s="45"/>
      <c r="WTN3506" s="45"/>
      <c r="WTO3506" s="45"/>
      <c r="WTP3506" s="45"/>
      <c r="WTQ3506" s="45"/>
      <c r="WTR3506" s="45"/>
      <c r="WTS3506" s="45"/>
      <c r="WTT3506" s="45"/>
      <c r="WTU3506" s="45"/>
      <c r="WTV3506" s="45"/>
      <c r="WTW3506" s="45"/>
      <c r="WTX3506" s="45"/>
      <c r="WTY3506" s="45"/>
      <c r="WTZ3506" s="45"/>
      <c r="WUA3506" s="45"/>
      <c r="WUB3506" s="45"/>
      <c r="WUC3506" s="45"/>
      <c r="WUD3506" s="45"/>
      <c r="WUE3506" s="45"/>
      <c r="WUF3506" s="45"/>
      <c r="WUG3506" s="45"/>
      <c r="WUH3506" s="45"/>
      <c r="WUI3506" s="45"/>
      <c r="WUJ3506" s="45"/>
      <c r="WUK3506" s="45"/>
      <c r="WUL3506" s="45"/>
      <c r="WUM3506" s="45"/>
      <c r="WUN3506" s="45"/>
      <c r="WUO3506" s="45"/>
      <c r="WUP3506" s="45"/>
      <c r="WUQ3506" s="45"/>
      <c r="WUR3506" s="45"/>
      <c r="WUS3506" s="45"/>
      <c r="WUT3506" s="45"/>
      <c r="WUU3506" s="45"/>
      <c r="WUV3506" s="45"/>
      <c r="WUW3506" s="45"/>
      <c r="WUX3506" s="45"/>
      <c r="WUY3506" s="45"/>
      <c r="WUZ3506" s="45"/>
      <c r="WVA3506" s="45"/>
      <c r="WVB3506" s="45"/>
      <c r="WVC3506" s="45"/>
      <c r="WVD3506" s="45"/>
      <c r="WVE3506" s="45"/>
      <c r="WVF3506" s="45"/>
      <c r="WVG3506" s="45"/>
      <c r="WVH3506" s="45"/>
      <c r="WVI3506" s="45"/>
      <c r="WVJ3506" s="45"/>
      <c r="WVK3506" s="45"/>
      <c r="WVL3506" s="45"/>
      <c r="WVM3506" s="45"/>
      <c r="WVN3506" s="45"/>
      <c r="WVO3506" s="45"/>
      <c r="WVP3506" s="45"/>
      <c r="WVQ3506" s="45"/>
      <c r="WVR3506" s="45"/>
      <c r="WVS3506" s="45"/>
      <c r="WVT3506" s="45"/>
      <c r="WVU3506" s="45"/>
      <c r="WVV3506" s="45"/>
      <c r="WVW3506" s="45"/>
      <c r="WVX3506" s="45"/>
      <c r="WVY3506" s="45"/>
      <c r="WVZ3506" s="45"/>
      <c r="WWA3506" s="45"/>
      <c r="WWB3506" s="45"/>
      <c r="WWC3506" s="45"/>
      <c r="WWD3506" s="45"/>
      <c r="WWE3506" s="45"/>
      <c r="WWF3506" s="45"/>
      <c r="WWG3506" s="45"/>
      <c r="WWH3506" s="45"/>
      <c r="WWI3506" s="45"/>
      <c r="WWJ3506" s="45"/>
      <c r="WWK3506" s="45"/>
      <c r="WWL3506" s="45"/>
      <c r="WWM3506" s="45"/>
      <c r="WWN3506" s="45"/>
      <c r="WWO3506" s="45"/>
      <c r="WWP3506" s="45"/>
      <c r="WWQ3506" s="45"/>
      <c r="WWR3506" s="45"/>
      <c r="WWS3506" s="45"/>
      <c r="WWT3506" s="45"/>
      <c r="WWU3506" s="45"/>
      <c r="WWV3506" s="45"/>
      <c r="WWW3506" s="45"/>
      <c r="WWX3506" s="45"/>
      <c r="WWY3506" s="45"/>
      <c r="WWZ3506" s="45"/>
      <c r="WXA3506" s="45"/>
      <c r="WXB3506" s="45"/>
      <c r="WXC3506" s="45"/>
      <c r="WXD3506" s="45"/>
      <c r="WXE3506" s="45"/>
      <c r="WXF3506" s="45"/>
      <c r="WXG3506" s="45"/>
      <c r="WXH3506" s="45"/>
      <c r="WXI3506" s="45"/>
      <c r="WXJ3506" s="45"/>
      <c r="WXK3506" s="45"/>
      <c r="WXL3506" s="45"/>
      <c r="WXM3506" s="45"/>
      <c r="WXN3506" s="45"/>
      <c r="WXO3506" s="45"/>
      <c r="WXP3506" s="45"/>
      <c r="WXQ3506" s="45"/>
      <c r="WXR3506" s="45"/>
      <c r="WXS3506" s="45"/>
      <c r="WXT3506" s="45"/>
      <c r="WXU3506" s="45"/>
      <c r="WXV3506" s="45"/>
      <c r="WXW3506" s="45"/>
      <c r="WXX3506" s="45"/>
      <c r="WXY3506" s="45"/>
      <c r="WXZ3506" s="45"/>
      <c r="WYA3506" s="45"/>
      <c r="WYB3506" s="45"/>
      <c r="WYC3506" s="45"/>
      <c r="WYD3506" s="45"/>
      <c r="WYE3506" s="45"/>
      <c r="WYF3506" s="45"/>
      <c r="WYG3506" s="45"/>
      <c r="WYH3506" s="45"/>
      <c r="WYI3506" s="45"/>
      <c r="WYJ3506" s="45"/>
      <c r="WYK3506" s="45"/>
      <c r="WYL3506" s="45"/>
      <c r="WYM3506" s="45"/>
      <c r="WYN3506" s="45"/>
      <c r="WYO3506" s="45"/>
      <c r="WYP3506" s="45"/>
      <c r="WYQ3506" s="45"/>
      <c r="WYR3506" s="45"/>
      <c r="WYS3506" s="45"/>
      <c r="WYT3506" s="45"/>
      <c r="WYU3506" s="45"/>
      <c r="WYV3506" s="45"/>
      <c r="WYW3506" s="45"/>
      <c r="WYX3506" s="45"/>
      <c r="WYY3506" s="45"/>
      <c r="WYZ3506" s="45"/>
      <c r="WZA3506" s="45"/>
      <c r="WZB3506" s="45"/>
      <c r="WZC3506" s="45"/>
      <c r="WZD3506" s="45"/>
      <c r="WZE3506" s="45"/>
      <c r="WZF3506" s="45"/>
      <c r="WZG3506" s="45"/>
      <c r="WZH3506" s="45"/>
      <c r="WZI3506" s="45"/>
      <c r="WZJ3506" s="45"/>
      <c r="WZK3506" s="45"/>
      <c r="WZL3506" s="45"/>
      <c r="WZM3506" s="45"/>
      <c r="WZN3506" s="45"/>
      <c r="WZO3506" s="45"/>
      <c r="WZP3506" s="45"/>
      <c r="WZQ3506" s="45"/>
      <c r="WZR3506" s="45"/>
      <c r="WZS3506" s="45"/>
      <c r="WZT3506" s="45"/>
      <c r="WZU3506" s="45"/>
      <c r="WZV3506" s="45"/>
      <c r="WZW3506" s="45"/>
      <c r="WZX3506" s="45"/>
    </row>
    <row r="3507" spans="1:16248" s="44" customFormat="1" x14ac:dyDescent="0.25">
      <c r="A3507" s="172"/>
      <c r="B3507" s="172"/>
      <c r="C3507" s="172"/>
      <c r="D3507" s="201"/>
      <c r="E3507" s="173"/>
      <c r="F3507" s="173"/>
      <c r="G3507" s="173"/>
      <c r="H3507" s="173"/>
      <c r="I3507" s="173"/>
      <c r="J3507" s="173"/>
      <c r="K3507" s="173"/>
      <c r="L3507" s="173"/>
      <c r="M3507" s="173"/>
      <c r="N3507" s="173"/>
      <c r="O3507" s="173"/>
      <c r="P3507" s="173"/>
      <c r="Q3507" s="174"/>
      <c r="R3507" s="174"/>
      <c r="S3507" s="45"/>
      <c r="T3507" s="45"/>
      <c r="U3507" s="45"/>
      <c r="V3507" s="45"/>
      <c r="W3507" s="45"/>
      <c r="X3507" s="45"/>
      <c r="Y3507" s="45"/>
      <c r="AB3507" s="45"/>
      <c r="AC3507" s="45"/>
      <c r="AD3507" s="45"/>
      <c r="AE3507" s="45"/>
      <c r="AF3507" s="45"/>
      <c r="AG3507" s="45"/>
      <c r="AH3507" s="45"/>
      <c r="AI3507" s="45"/>
      <c r="AJ3507" s="45"/>
      <c r="AK3507" s="45"/>
      <c r="AL3507" s="45"/>
      <c r="AM3507" s="45"/>
      <c r="AN3507" s="45"/>
      <c r="AO3507" s="45"/>
      <c r="AP3507" s="45"/>
      <c r="AQ3507" s="45"/>
      <c r="AR3507" s="45"/>
      <c r="AS3507" s="45"/>
      <c r="AT3507" s="45"/>
      <c r="AU3507" s="45"/>
      <c r="AV3507" s="45"/>
      <c r="AW3507" s="45"/>
      <c r="AX3507" s="45"/>
      <c r="AY3507" s="45"/>
      <c r="AZ3507" s="45"/>
      <c r="BA3507" s="45"/>
      <c r="BB3507" s="45"/>
      <c r="BC3507" s="45"/>
      <c r="BD3507" s="45"/>
      <c r="BE3507" s="45"/>
      <c r="BF3507" s="45"/>
      <c r="BG3507" s="45"/>
      <c r="BH3507" s="45"/>
      <c r="BI3507" s="45"/>
      <c r="BJ3507" s="45"/>
      <c r="BK3507" s="45"/>
      <c r="BL3507" s="45"/>
      <c r="BM3507" s="45"/>
      <c r="BN3507" s="45"/>
      <c r="BO3507" s="45"/>
      <c r="BP3507" s="45"/>
      <c r="BQ3507" s="45"/>
      <c r="BR3507" s="45"/>
      <c r="BS3507" s="45"/>
      <c r="BT3507" s="45"/>
      <c r="BU3507" s="45"/>
      <c r="BV3507" s="45"/>
      <c r="BW3507" s="45"/>
      <c r="BX3507" s="45"/>
      <c r="BY3507" s="45"/>
      <c r="BZ3507" s="45"/>
      <c r="CA3507" s="45"/>
      <c r="CB3507" s="45"/>
      <c r="CC3507" s="45"/>
      <c r="CD3507" s="45"/>
      <c r="CE3507" s="45"/>
      <c r="CF3507" s="45"/>
      <c r="CG3507" s="45"/>
      <c r="CH3507" s="45"/>
      <c r="CI3507" s="45"/>
      <c r="CJ3507" s="45"/>
      <c r="CK3507" s="45"/>
      <c r="CL3507" s="45"/>
      <c r="CM3507" s="45"/>
      <c r="CN3507" s="45"/>
      <c r="CO3507" s="45"/>
      <c r="CP3507" s="45"/>
      <c r="CQ3507" s="45"/>
      <c r="CR3507" s="45"/>
      <c r="CS3507" s="45"/>
      <c r="CT3507" s="45"/>
      <c r="CU3507" s="45"/>
      <c r="CV3507" s="45"/>
      <c r="CW3507" s="45"/>
      <c r="CX3507" s="45"/>
      <c r="CY3507" s="45"/>
      <c r="CZ3507" s="45"/>
      <c r="DA3507" s="45"/>
      <c r="DB3507" s="45"/>
      <c r="DC3507" s="45"/>
      <c r="DD3507" s="45"/>
      <c r="DE3507" s="45"/>
      <c r="DF3507" s="45"/>
      <c r="DG3507" s="45"/>
      <c r="DH3507" s="45"/>
      <c r="DI3507" s="45"/>
      <c r="DJ3507" s="45"/>
      <c r="DK3507" s="45"/>
      <c r="DL3507" s="45"/>
      <c r="DM3507" s="45"/>
      <c r="DN3507" s="45"/>
      <c r="DO3507" s="45"/>
      <c r="DP3507" s="45"/>
      <c r="DQ3507" s="45"/>
      <c r="DR3507" s="45"/>
      <c r="DS3507" s="45"/>
      <c r="DT3507" s="45"/>
      <c r="DU3507" s="45"/>
      <c r="DV3507" s="45"/>
      <c r="DW3507" s="45"/>
      <c r="DX3507" s="45"/>
      <c r="DY3507" s="45"/>
      <c r="DZ3507" s="45"/>
      <c r="EA3507" s="45"/>
      <c r="EB3507" s="45"/>
      <c r="EC3507" s="45"/>
      <c r="ED3507" s="45"/>
      <c r="EE3507" s="45"/>
      <c r="EF3507" s="45"/>
      <c r="EG3507" s="45"/>
      <c r="EH3507" s="45"/>
      <c r="EI3507" s="45"/>
      <c r="EJ3507" s="45"/>
      <c r="EK3507" s="45"/>
      <c r="EL3507" s="45"/>
      <c r="EM3507" s="45"/>
      <c r="EN3507" s="45"/>
      <c r="EO3507" s="45"/>
      <c r="EP3507" s="45"/>
      <c r="EQ3507" s="45"/>
      <c r="ER3507" s="45"/>
      <c r="ES3507" s="45"/>
      <c r="ET3507" s="45"/>
      <c r="EU3507" s="45"/>
      <c r="EV3507" s="45"/>
      <c r="EW3507" s="45"/>
      <c r="EX3507" s="45"/>
      <c r="EY3507" s="45"/>
      <c r="EZ3507" s="45"/>
      <c r="FA3507" s="45"/>
      <c r="FB3507" s="45"/>
      <c r="FC3507" s="45"/>
      <c r="FD3507" s="45"/>
      <c r="FE3507" s="45"/>
      <c r="FF3507" s="45"/>
      <c r="FG3507" s="45"/>
      <c r="FH3507" s="45"/>
      <c r="FI3507" s="45"/>
      <c r="FJ3507" s="45"/>
      <c r="FK3507" s="45"/>
      <c r="FL3507" s="45"/>
      <c r="FM3507" s="45"/>
      <c r="FN3507" s="45"/>
      <c r="FO3507" s="45"/>
      <c r="FP3507" s="45"/>
      <c r="FQ3507" s="45"/>
      <c r="FR3507" s="45"/>
      <c r="FS3507" s="45"/>
      <c r="FT3507" s="45"/>
      <c r="FU3507" s="45"/>
      <c r="FV3507" s="45"/>
      <c r="FW3507" s="45"/>
      <c r="FX3507" s="45"/>
      <c r="FY3507" s="45"/>
      <c r="FZ3507" s="45"/>
      <c r="GA3507" s="45"/>
      <c r="GB3507" s="45"/>
      <c r="GC3507" s="45"/>
      <c r="GD3507" s="45"/>
      <c r="GE3507" s="45"/>
      <c r="GF3507" s="45"/>
      <c r="GG3507" s="45"/>
      <c r="GH3507" s="45"/>
      <c r="GI3507" s="45"/>
      <c r="GJ3507" s="45"/>
      <c r="GK3507" s="45"/>
      <c r="GL3507" s="45"/>
      <c r="GM3507" s="45"/>
      <c r="GN3507" s="45"/>
      <c r="GO3507" s="45"/>
      <c r="GP3507" s="45"/>
      <c r="GQ3507" s="45"/>
      <c r="GR3507" s="45"/>
      <c r="GS3507" s="45"/>
      <c r="GT3507" s="45"/>
      <c r="GU3507" s="45"/>
      <c r="GV3507" s="45"/>
      <c r="GW3507" s="45"/>
      <c r="GX3507" s="45"/>
      <c r="GY3507" s="45"/>
      <c r="GZ3507" s="45"/>
      <c r="HA3507" s="45"/>
      <c r="HB3507" s="45"/>
      <c r="HC3507" s="45"/>
      <c r="HD3507" s="45"/>
      <c r="HE3507" s="45"/>
      <c r="HF3507" s="45"/>
      <c r="HG3507" s="45"/>
      <c r="HH3507" s="45"/>
      <c r="HI3507" s="45"/>
      <c r="HJ3507" s="45"/>
      <c r="HK3507" s="45"/>
      <c r="HL3507" s="45"/>
      <c r="HM3507" s="45"/>
      <c r="HN3507" s="45"/>
      <c r="HO3507" s="45"/>
      <c r="HP3507" s="45"/>
      <c r="HQ3507" s="45"/>
      <c r="HR3507" s="45"/>
      <c r="HS3507" s="45"/>
      <c r="HT3507" s="45"/>
      <c r="HU3507" s="45"/>
      <c r="HV3507" s="45"/>
      <c r="HW3507" s="45"/>
      <c r="HX3507" s="45"/>
      <c r="HY3507" s="45"/>
      <c r="HZ3507" s="45"/>
      <c r="IA3507" s="45"/>
      <c r="IB3507" s="45"/>
      <c r="IC3507" s="45"/>
      <c r="ID3507" s="45"/>
      <c r="IE3507" s="45"/>
      <c r="IF3507" s="45"/>
      <c r="IG3507" s="45"/>
      <c r="IH3507" s="45"/>
      <c r="II3507" s="45"/>
      <c r="IJ3507" s="45"/>
      <c r="IK3507" s="45"/>
      <c r="IL3507" s="45"/>
      <c r="IM3507" s="45"/>
      <c r="IN3507" s="45"/>
      <c r="IO3507" s="45"/>
      <c r="IP3507" s="45"/>
      <c r="IQ3507" s="45"/>
      <c r="IR3507" s="45"/>
      <c r="IS3507" s="45"/>
      <c r="IT3507" s="45"/>
      <c r="IU3507" s="45"/>
      <c r="IV3507" s="45"/>
      <c r="IW3507" s="45"/>
      <c r="IX3507" s="45"/>
      <c r="IY3507" s="45"/>
      <c r="IZ3507" s="45"/>
      <c r="JA3507" s="45"/>
      <c r="JB3507" s="45"/>
      <c r="JC3507" s="45"/>
      <c r="JD3507" s="45"/>
      <c r="JE3507" s="45"/>
      <c r="JF3507" s="45"/>
      <c r="JG3507" s="45"/>
      <c r="JH3507" s="45"/>
      <c r="JI3507" s="45"/>
      <c r="JJ3507" s="45"/>
      <c r="JK3507" s="45"/>
      <c r="JL3507" s="45"/>
      <c r="JM3507" s="45"/>
      <c r="JN3507" s="45"/>
      <c r="JO3507" s="45"/>
      <c r="JP3507" s="45"/>
      <c r="JQ3507" s="45"/>
      <c r="JR3507" s="45"/>
      <c r="JS3507" s="45"/>
      <c r="JT3507" s="45"/>
      <c r="JU3507" s="45"/>
      <c r="JV3507" s="45"/>
      <c r="JW3507" s="45"/>
      <c r="JX3507" s="45"/>
      <c r="JY3507" s="45"/>
      <c r="JZ3507" s="45"/>
      <c r="KA3507" s="45"/>
      <c r="KB3507" s="45"/>
      <c r="KC3507" s="45"/>
      <c r="KD3507" s="45"/>
      <c r="KE3507" s="45"/>
      <c r="KF3507" s="45"/>
      <c r="KG3507" s="45"/>
      <c r="KH3507" s="45"/>
      <c r="KI3507" s="45"/>
      <c r="KJ3507" s="45"/>
      <c r="KK3507" s="45"/>
      <c r="KL3507" s="45"/>
      <c r="KM3507" s="45"/>
      <c r="KN3507" s="45"/>
      <c r="KO3507" s="45"/>
      <c r="KP3507" s="45"/>
      <c r="KQ3507" s="45"/>
      <c r="KR3507" s="45"/>
      <c r="KS3507" s="45"/>
      <c r="KT3507" s="45"/>
      <c r="KU3507" s="45"/>
      <c r="KV3507" s="45"/>
      <c r="KW3507" s="45"/>
      <c r="KX3507" s="45"/>
      <c r="KY3507" s="45"/>
      <c r="KZ3507" s="45"/>
      <c r="LA3507" s="45"/>
      <c r="LB3507" s="45"/>
      <c r="LC3507" s="45"/>
      <c r="LD3507" s="45"/>
      <c r="LE3507" s="45"/>
      <c r="LF3507" s="45"/>
      <c r="LG3507" s="45"/>
      <c r="LH3507" s="45"/>
      <c r="LI3507" s="45"/>
      <c r="LJ3507" s="45"/>
      <c r="LK3507" s="45"/>
      <c r="LL3507" s="45"/>
      <c r="LM3507" s="45"/>
      <c r="LN3507" s="45"/>
      <c r="LO3507" s="45"/>
      <c r="LP3507" s="45"/>
      <c r="LQ3507" s="45"/>
      <c r="LR3507" s="45"/>
      <c r="LS3507" s="45"/>
      <c r="LT3507" s="45"/>
      <c r="LU3507" s="45"/>
      <c r="LV3507" s="45"/>
      <c r="LW3507" s="45"/>
      <c r="LX3507" s="45"/>
      <c r="LY3507" s="45"/>
      <c r="LZ3507" s="45"/>
      <c r="MA3507" s="45"/>
      <c r="MB3507" s="45"/>
      <c r="MC3507" s="45"/>
      <c r="MD3507" s="45"/>
      <c r="ME3507" s="45"/>
      <c r="MF3507" s="45"/>
      <c r="MG3507" s="45"/>
      <c r="MH3507" s="45"/>
      <c r="MI3507" s="45"/>
      <c r="MJ3507" s="45"/>
      <c r="MK3507" s="45"/>
      <c r="ML3507" s="45"/>
      <c r="MM3507" s="45"/>
      <c r="MN3507" s="45"/>
      <c r="MO3507" s="45"/>
      <c r="MP3507" s="45"/>
      <c r="MQ3507" s="45"/>
      <c r="MR3507" s="45"/>
      <c r="MS3507" s="45"/>
      <c r="MT3507" s="45"/>
      <c r="MU3507" s="45"/>
      <c r="MV3507" s="45"/>
      <c r="MW3507" s="45"/>
      <c r="MX3507" s="45"/>
      <c r="MY3507" s="45"/>
      <c r="MZ3507" s="45"/>
      <c r="NA3507" s="45"/>
      <c r="NB3507" s="45"/>
      <c r="NC3507" s="45"/>
      <c r="ND3507" s="45"/>
      <c r="NE3507" s="45"/>
      <c r="NF3507" s="45"/>
      <c r="NG3507" s="45"/>
      <c r="NH3507" s="45"/>
      <c r="NI3507" s="45"/>
      <c r="NJ3507" s="45"/>
      <c r="NK3507" s="45"/>
      <c r="NL3507" s="45"/>
      <c r="NM3507" s="45"/>
      <c r="NN3507" s="45"/>
      <c r="NO3507" s="45"/>
      <c r="NP3507" s="45"/>
      <c r="NQ3507" s="45"/>
      <c r="NR3507" s="45"/>
      <c r="NS3507" s="45"/>
      <c r="NT3507" s="45"/>
      <c r="NU3507" s="45"/>
      <c r="NV3507" s="45"/>
      <c r="NW3507" s="45"/>
      <c r="NX3507" s="45"/>
      <c r="NY3507" s="45"/>
      <c r="NZ3507" s="45"/>
      <c r="OA3507" s="45"/>
      <c r="OB3507" s="45"/>
      <c r="OC3507" s="45"/>
      <c r="OD3507" s="45"/>
      <c r="OE3507" s="45"/>
      <c r="OF3507" s="45"/>
      <c r="OG3507" s="45"/>
      <c r="OH3507" s="45"/>
      <c r="OI3507" s="45"/>
      <c r="OJ3507" s="45"/>
      <c r="OK3507" s="45"/>
      <c r="OL3507" s="45"/>
      <c r="OM3507" s="45"/>
      <c r="ON3507" s="45"/>
      <c r="OO3507" s="45"/>
      <c r="OP3507" s="45"/>
      <c r="OQ3507" s="45"/>
      <c r="OR3507" s="45"/>
      <c r="OS3507" s="45"/>
      <c r="OT3507" s="45"/>
      <c r="OU3507" s="45"/>
      <c r="OV3507" s="45"/>
      <c r="OW3507" s="45"/>
      <c r="OX3507" s="45"/>
      <c r="OY3507" s="45"/>
      <c r="OZ3507" s="45"/>
      <c r="PA3507" s="45"/>
      <c r="PB3507" s="45"/>
      <c r="PC3507" s="45"/>
      <c r="PD3507" s="45"/>
      <c r="PE3507" s="45"/>
      <c r="PF3507" s="45"/>
      <c r="PG3507" s="45"/>
      <c r="PH3507" s="45"/>
      <c r="PI3507" s="45"/>
      <c r="PJ3507" s="45"/>
      <c r="PK3507" s="45"/>
      <c r="PL3507" s="45"/>
      <c r="PM3507" s="45"/>
      <c r="PN3507" s="45"/>
      <c r="PO3507" s="45"/>
      <c r="PP3507" s="45"/>
      <c r="PQ3507" s="45"/>
      <c r="PR3507" s="45"/>
      <c r="PS3507" s="45"/>
      <c r="PT3507" s="45"/>
      <c r="PU3507" s="45"/>
      <c r="PV3507" s="45"/>
      <c r="PW3507" s="45"/>
      <c r="PX3507" s="45"/>
      <c r="PY3507" s="45"/>
      <c r="PZ3507" s="45"/>
      <c r="QA3507" s="45"/>
      <c r="QB3507" s="45"/>
      <c r="QC3507" s="45"/>
      <c r="QD3507" s="45"/>
      <c r="QE3507" s="45"/>
      <c r="QF3507" s="45"/>
      <c r="QG3507" s="45"/>
      <c r="QH3507" s="45"/>
      <c r="QI3507" s="45"/>
      <c r="QJ3507" s="45"/>
      <c r="QK3507" s="45"/>
      <c r="QL3507" s="45"/>
      <c r="QM3507" s="45"/>
      <c r="QN3507" s="45"/>
      <c r="QO3507" s="45"/>
      <c r="QP3507" s="45"/>
      <c r="QQ3507" s="45"/>
      <c r="QR3507" s="45"/>
      <c r="QS3507" s="45"/>
      <c r="QT3507" s="45"/>
      <c r="QU3507" s="45"/>
      <c r="QV3507" s="45"/>
      <c r="QW3507" s="45"/>
      <c r="QX3507" s="45"/>
      <c r="QY3507" s="45"/>
      <c r="QZ3507" s="45"/>
      <c r="RA3507" s="45"/>
      <c r="RB3507" s="45"/>
      <c r="RC3507" s="45"/>
      <c r="RD3507" s="45"/>
      <c r="RE3507" s="45"/>
      <c r="RF3507" s="45"/>
      <c r="RG3507" s="45"/>
      <c r="RH3507" s="45"/>
      <c r="RI3507" s="45"/>
      <c r="RJ3507" s="45"/>
      <c r="RK3507" s="45"/>
      <c r="RL3507" s="45"/>
      <c r="RM3507" s="45"/>
      <c r="RN3507" s="45"/>
      <c r="RO3507" s="45"/>
      <c r="RP3507" s="45"/>
      <c r="RQ3507" s="45"/>
      <c r="RR3507" s="45"/>
      <c r="RS3507" s="45"/>
      <c r="RT3507" s="45"/>
      <c r="RU3507" s="45"/>
      <c r="RV3507" s="45"/>
      <c r="RW3507" s="45"/>
      <c r="RX3507" s="45"/>
      <c r="RY3507" s="45"/>
      <c r="RZ3507" s="45"/>
      <c r="SA3507" s="45"/>
      <c r="SB3507" s="45"/>
      <c r="SC3507" s="45"/>
      <c r="SD3507" s="45"/>
      <c r="SE3507" s="45"/>
      <c r="SF3507" s="45"/>
      <c r="SG3507" s="45"/>
      <c r="SH3507" s="45"/>
      <c r="SI3507" s="45"/>
      <c r="SJ3507" s="45"/>
      <c r="SK3507" s="45"/>
      <c r="SL3507" s="45"/>
      <c r="SM3507" s="45"/>
      <c r="SN3507" s="45"/>
      <c r="SO3507" s="45"/>
      <c r="SP3507" s="45"/>
      <c r="SQ3507" s="45"/>
      <c r="SR3507" s="45"/>
      <c r="SS3507" s="45"/>
      <c r="ST3507" s="45"/>
      <c r="SU3507" s="45"/>
      <c r="SV3507" s="45"/>
      <c r="SW3507" s="45"/>
      <c r="SX3507" s="45"/>
      <c r="SY3507" s="45"/>
      <c r="SZ3507" s="45"/>
      <c r="TA3507" s="45"/>
      <c r="TB3507" s="45"/>
      <c r="TC3507" s="45"/>
      <c r="TD3507" s="45"/>
      <c r="TE3507" s="45"/>
      <c r="TF3507" s="45"/>
      <c r="TG3507" s="45"/>
      <c r="TH3507" s="45"/>
      <c r="TI3507" s="45"/>
      <c r="TJ3507" s="45"/>
      <c r="TK3507" s="45"/>
      <c r="TL3507" s="45"/>
      <c r="TM3507" s="45"/>
      <c r="TN3507" s="45"/>
      <c r="TO3507" s="45"/>
      <c r="TP3507" s="45"/>
      <c r="TQ3507" s="45"/>
      <c r="TR3507" s="45"/>
      <c r="TS3507" s="45"/>
      <c r="TT3507" s="45"/>
      <c r="TU3507" s="45"/>
      <c r="TV3507" s="45"/>
      <c r="TW3507" s="45"/>
      <c r="TX3507" s="45"/>
      <c r="TY3507" s="45"/>
      <c r="TZ3507" s="45"/>
      <c r="UA3507" s="45"/>
      <c r="UB3507" s="45"/>
      <c r="UC3507" s="45"/>
      <c r="UD3507" s="45"/>
      <c r="UE3507" s="45"/>
      <c r="UF3507" s="45"/>
      <c r="UG3507" s="45"/>
      <c r="UH3507" s="45"/>
      <c r="UI3507" s="45"/>
      <c r="UJ3507" s="45"/>
      <c r="UK3507" s="45"/>
      <c r="UL3507" s="45"/>
      <c r="UM3507" s="45"/>
      <c r="UN3507" s="45"/>
      <c r="UO3507" s="45"/>
      <c r="UP3507" s="45"/>
      <c r="UQ3507" s="45"/>
      <c r="UR3507" s="45"/>
      <c r="US3507" s="45"/>
      <c r="UT3507" s="45"/>
      <c r="UU3507" s="45"/>
      <c r="UV3507" s="45"/>
      <c r="UW3507" s="45"/>
      <c r="UX3507" s="45"/>
      <c r="UY3507" s="45"/>
      <c r="UZ3507" s="45"/>
      <c r="VA3507" s="45"/>
      <c r="VB3507" s="45"/>
      <c r="VC3507" s="45"/>
      <c r="VD3507" s="45"/>
      <c r="VE3507" s="45"/>
      <c r="VF3507" s="45"/>
      <c r="VG3507" s="45"/>
      <c r="VH3507" s="45"/>
      <c r="VI3507" s="45"/>
      <c r="VJ3507" s="45"/>
      <c r="VK3507" s="45"/>
      <c r="VL3507" s="45"/>
      <c r="VM3507" s="45"/>
      <c r="VN3507" s="45"/>
      <c r="VO3507" s="45"/>
      <c r="VP3507" s="45"/>
      <c r="VQ3507" s="45"/>
      <c r="VR3507" s="45"/>
      <c r="VS3507" s="45"/>
      <c r="VT3507" s="45"/>
      <c r="VU3507" s="45"/>
      <c r="VV3507" s="45"/>
      <c r="VW3507" s="45"/>
      <c r="VX3507" s="45"/>
      <c r="VY3507" s="45"/>
      <c r="VZ3507" s="45"/>
      <c r="WA3507" s="45"/>
      <c r="WB3507" s="45"/>
      <c r="WC3507" s="45"/>
      <c r="WD3507" s="45"/>
      <c r="WE3507" s="45"/>
      <c r="WF3507" s="45"/>
      <c r="WG3507" s="45"/>
      <c r="WH3507" s="45"/>
      <c r="WI3507" s="45"/>
      <c r="WJ3507" s="45"/>
      <c r="WK3507" s="45"/>
      <c r="WL3507" s="45"/>
      <c r="WM3507" s="45"/>
      <c r="WN3507" s="45"/>
      <c r="WO3507" s="45"/>
      <c r="WP3507" s="45"/>
      <c r="WQ3507" s="45"/>
      <c r="WR3507" s="45"/>
      <c r="WS3507" s="45"/>
      <c r="WT3507" s="45"/>
      <c r="WU3507" s="45"/>
      <c r="WV3507" s="45"/>
      <c r="WW3507" s="45"/>
      <c r="WX3507" s="45"/>
      <c r="WY3507" s="45"/>
      <c r="WZ3507" s="45"/>
      <c r="XA3507" s="45"/>
      <c r="XB3507" s="45"/>
      <c r="XC3507" s="45"/>
      <c r="XD3507" s="45"/>
      <c r="XE3507" s="45"/>
      <c r="XF3507" s="45"/>
      <c r="XG3507" s="45"/>
      <c r="XH3507" s="45"/>
      <c r="XI3507" s="45"/>
      <c r="XJ3507" s="45"/>
      <c r="XK3507" s="45"/>
      <c r="XL3507" s="45"/>
      <c r="XM3507" s="45"/>
      <c r="XN3507" s="45"/>
      <c r="XO3507" s="45"/>
      <c r="XP3507" s="45"/>
      <c r="XQ3507" s="45"/>
      <c r="XR3507" s="45"/>
      <c r="XS3507" s="45"/>
      <c r="XT3507" s="45"/>
      <c r="XU3507" s="45"/>
      <c r="XV3507" s="45"/>
      <c r="XW3507" s="45"/>
      <c r="XX3507" s="45"/>
      <c r="XY3507" s="45"/>
      <c r="XZ3507" s="45"/>
      <c r="YA3507" s="45"/>
      <c r="YB3507" s="45"/>
      <c r="YC3507" s="45"/>
      <c r="YD3507" s="45"/>
      <c r="YE3507" s="45"/>
      <c r="YF3507" s="45"/>
      <c r="YG3507" s="45"/>
      <c r="YH3507" s="45"/>
      <c r="YI3507" s="45"/>
      <c r="YJ3507" s="45"/>
      <c r="YK3507" s="45"/>
      <c r="YL3507" s="45"/>
      <c r="YM3507" s="45"/>
      <c r="YN3507" s="45"/>
      <c r="YO3507" s="45"/>
      <c r="YP3507" s="45"/>
      <c r="YQ3507" s="45"/>
      <c r="YR3507" s="45"/>
      <c r="YS3507" s="45"/>
      <c r="YT3507" s="45"/>
      <c r="YU3507" s="45"/>
      <c r="YV3507" s="45"/>
      <c r="YW3507" s="45"/>
      <c r="YX3507" s="45"/>
      <c r="YY3507" s="45"/>
      <c r="YZ3507" s="45"/>
      <c r="ZA3507" s="45"/>
      <c r="ZB3507" s="45"/>
      <c r="ZC3507" s="45"/>
      <c r="ZD3507" s="45"/>
      <c r="ZE3507" s="45"/>
      <c r="ZF3507" s="45"/>
      <c r="ZG3507" s="45"/>
      <c r="ZH3507" s="45"/>
      <c r="ZI3507" s="45"/>
      <c r="ZJ3507" s="45"/>
      <c r="ZK3507" s="45"/>
      <c r="ZL3507" s="45"/>
      <c r="ZM3507" s="45"/>
      <c r="ZN3507" s="45"/>
      <c r="ZO3507" s="45"/>
      <c r="ZP3507" s="45"/>
      <c r="ZQ3507" s="45"/>
      <c r="ZR3507" s="45"/>
      <c r="ZS3507" s="45"/>
      <c r="ZT3507" s="45"/>
      <c r="ZU3507" s="45"/>
      <c r="ZV3507" s="45"/>
      <c r="ZW3507" s="45"/>
      <c r="ZX3507" s="45"/>
      <c r="ZY3507" s="45"/>
      <c r="ZZ3507" s="45"/>
      <c r="AAA3507" s="45"/>
      <c r="AAB3507" s="45"/>
      <c r="AAC3507" s="45"/>
      <c r="AAD3507" s="45"/>
      <c r="AAE3507" s="45"/>
      <c r="AAF3507" s="45"/>
      <c r="AAG3507" s="45"/>
      <c r="AAH3507" s="45"/>
      <c r="AAI3507" s="45"/>
      <c r="AAJ3507" s="45"/>
      <c r="AAK3507" s="45"/>
      <c r="AAL3507" s="45"/>
      <c r="AAM3507" s="45"/>
      <c r="AAN3507" s="45"/>
      <c r="AAO3507" s="45"/>
      <c r="AAP3507" s="45"/>
      <c r="AAQ3507" s="45"/>
      <c r="AAR3507" s="45"/>
      <c r="AAS3507" s="45"/>
      <c r="AAT3507" s="45"/>
      <c r="AAU3507" s="45"/>
      <c r="AAV3507" s="45"/>
      <c r="AAW3507" s="45"/>
      <c r="AAX3507" s="45"/>
      <c r="AAY3507" s="45"/>
      <c r="AAZ3507" s="45"/>
      <c r="ABA3507" s="45"/>
      <c r="ABB3507" s="45"/>
      <c r="ABC3507" s="45"/>
      <c r="ABD3507" s="45"/>
      <c r="ABE3507" s="45"/>
      <c r="ABF3507" s="45"/>
      <c r="ABG3507" s="45"/>
      <c r="ABH3507" s="45"/>
      <c r="ABI3507" s="45"/>
      <c r="ABJ3507" s="45"/>
      <c r="ABK3507" s="45"/>
      <c r="ABL3507" s="45"/>
      <c r="ABM3507" s="45"/>
      <c r="ABN3507" s="45"/>
      <c r="ABO3507" s="45"/>
      <c r="ABP3507" s="45"/>
      <c r="ABQ3507" s="45"/>
      <c r="ABR3507" s="45"/>
      <c r="ABS3507" s="45"/>
      <c r="ABT3507" s="45"/>
      <c r="ABU3507" s="45"/>
      <c r="ABV3507" s="45"/>
      <c r="ABW3507" s="45"/>
      <c r="ABX3507" s="45"/>
      <c r="ABY3507" s="45"/>
      <c r="ABZ3507" s="45"/>
      <c r="ACA3507" s="45"/>
      <c r="ACB3507" s="45"/>
      <c r="ACC3507" s="45"/>
      <c r="ACD3507" s="45"/>
      <c r="ACE3507" s="45"/>
      <c r="ACF3507" s="45"/>
      <c r="ACG3507" s="45"/>
      <c r="ACH3507" s="45"/>
      <c r="ACI3507" s="45"/>
      <c r="ACJ3507" s="45"/>
      <c r="ACK3507" s="45"/>
      <c r="ACL3507" s="45"/>
      <c r="ACM3507" s="45"/>
      <c r="ACN3507" s="45"/>
      <c r="ACO3507" s="45"/>
      <c r="ACP3507" s="45"/>
      <c r="ACQ3507" s="45"/>
      <c r="ACR3507" s="45"/>
      <c r="ACS3507" s="45"/>
      <c r="ACT3507" s="45"/>
      <c r="ACU3507" s="45"/>
      <c r="ACV3507" s="45"/>
      <c r="ACW3507" s="45"/>
      <c r="ACX3507" s="45"/>
      <c r="ACY3507" s="45"/>
      <c r="ACZ3507" s="45"/>
      <c r="ADA3507" s="45"/>
      <c r="ADB3507" s="45"/>
      <c r="ADC3507" s="45"/>
      <c r="ADD3507" s="45"/>
      <c r="ADE3507" s="45"/>
      <c r="ADF3507" s="45"/>
      <c r="ADG3507" s="45"/>
      <c r="ADH3507" s="45"/>
      <c r="ADI3507" s="45"/>
      <c r="ADJ3507" s="45"/>
      <c r="ADK3507" s="45"/>
      <c r="ADL3507" s="45"/>
      <c r="ADM3507" s="45"/>
      <c r="ADN3507" s="45"/>
      <c r="ADO3507" s="45"/>
      <c r="ADP3507" s="45"/>
      <c r="ADQ3507" s="45"/>
      <c r="ADR3507" s="45"/>
      <c r="ADS3507" s="45"/>
      <c r="ADT3507" s="45"/>
      <c r="ADU3507" s="45"/>
      <c r="ADV3507" s="45"/>
      <c r="ADW3507" s="45"/>
      <c r="ADX3507" s="45"/>
      <c r="ADY3507" s="45"/>
      <c r="ADZ3507" s="45"/>
      <c r="AEA3507" s="45"/>
      <c r="AEB3507" s="45"/>
      <c r="AEC3507" s="45"/>
      <c r="AED3507" s="45"/>
      <c r="AEE3507" s="45"/>
      <c r="AEF3507" s="45"/>
      <c r="AEG3507" s="45"/>
      <c r="AEH3507" s="45"/>
      <c r="AEI3507" s="45"/>
      <c r="AEJ3507" s="45"/>
      <c r="AEK3507" s="45"/>
      <c r="AEL3507" s="45"/>
      <c r="AEM3507" s="45"/>
      <c r="AEN3507" s="45"/>
      <c r="AEO3507" s="45"/>
      <c r="AEP3507" s="45"/>
      <c r="AEQ3507" s="45"/>
      <c r="AER3507" s="45"/>
      <c r="AES3507" s="45"/>
      <c r="AET3507" s="45"/>
      <c r="AEU3507" s="45"/>
      <c r="AEV3507" s="45"/>
      <c r="AEW3507" s="45"/>
      <c r="AEX3507" s="45"/>
      <c r="AEY3507" s="45"/>
      <c r="AEZ3507" s="45"/>
      <c r="AFA3507" s="45"/>
      <c r="AFB3507" s="45"/>
      <c r="AFC3507" s="45"/>
      <c r="AFD3507" s="45"/>
      <c r="AFE3507" s="45"/>
      <c r="AFF3507" s="45"/>
      <c r="AFG3507" s="45"/>
      <c r="AFH3507" s="45"/>
      <c r="AFI3507" s="45"/>
      <c r="AFJ3507" s="45"/>
      <c r="AFK3507" s="45"/>
      <c r="AFL3507" s="45"/>
      <c r="AFM3507" s="45"/>
      <c r="AFN3507" s="45"/>
      <c r="AFO3507" s="45"/>
      <c r="AFP3507" s="45"/>
      <c r="AFQ3507" s="45"/>
      <c r="AFR3507" s="45"/>
      <c r="AFS3507" s="45"/>
      <c r="AFT3507" s="45"/>
      <c r="AFU3507" s="45"/>
      <c r="AFV3507" s="45"/>
      <c r="AFW3507" s="45"/>
      <c r="AFX3507" s="45"/>
      <c r="AFY3507" s="45"/>
      <c r="AFZ3507" s="45"/>
      <c r="AGA3507" s="45"/>
      <c r="AGB3507" s="45"/>
      <c r="AGC3507" s="45"/>
      <c r="AGD3507" s="45"/>
      <c r="AGE3507" s="45"/>
      <c r="AGF3507" s="45"/>
      <c r="AGG3507" s="45"/>
      <c r="AGH3507" s="45"/>
      <c r="AGI3507" s="45"/>
      <c r="AGJ3507" s="45"/>
      <c r="AGK3507" s="45"/>
      <c r="AGL3507" s="45"/>
      <c r="AGM3507" s="45"/>
      <c r="AGN3507" s="45"/>
      <c r="AGO3507" s="45"/>
      <c r="AGP3507" s="45"/>
      <c r="AGQ3507" s="45"/>
      <c r="AGR3507" s="45"/>
      <c r="AGS3507" s="45"/>
      <c r="AGT3507" s="45"/>
      <c r="AGU3507" s="45"/>
      <c r="AGV3507" s="45"/>
      <c r="AGW3507" s="45"/>
      <c r="AGX3507" s="45"/>
      <c r="AGY3507" s="45"/>
      <c r="AGZ3507" s="45"/>
      <c r="AHA3507" s="45"/>
      <c r="AHB3507" s="45"/>
      <c r="AHC3507" s="45"/>
      <c r="AHD3507" s="45"/>
      <c r="AHE3507" s="45"/>
      <c r="AHF3507" s="45"/>
      <c r="AHG3507" s="45"/>
      <c r="AHH3507" s="45"/>
      <c r="AHI3507" s="45"/>
      <c r="AHJ3507" s="45"/>
      <c r="AHK3507" s="45"/>
      <c r="AHL3507" s="45"/>
      <c r="AHM3507" s="45"/>
      <c r="AHN3507" s="45"/>
      <c r="AHO3507" s="45"/>
      <c r="AHP3507" s="45"/>
      <c r="AHQ3507" s="45"/>
      <c r="AHR3507" s="45"/>
      <c r="AHS3507" s="45"/>
      <c r="AHT3507" s="45"/>
      <c r="AHU3507" s="45"/>
      <c r="AHV3507" s="45"/>
      <c r="AHW3507" s="45"/>
      <c r="AHX3507" s="45"/>
      <c r="AHY3507" s="45"/>
      <c r="AHZ3507" s="45"/>
      <c r="AIA3507" s="45"/>
      <c r="AIB3507" s="45"/>
      <c r="AIC3507" s="45"/>
      <c r="AID3507" s="45"/>
      <c r="AIE3507" s="45"/>
      <c r="AIF3507" s="45"/>
      <c r="AIG3507" s="45"/>
      <c r="AIH3507" s="45"/>
      <c r="AII3507" s="45"/>
      <c r="AIJ3507" s="45"/>
      <c r="AIK3507" s="45"/>
      <c r="AIL3507" s="45"/>
      <c r="AIM3507" s="45"/>
      <c r="AIN3507" s="45"/>
      <c r="AIO3507" s="45"/>
      <c r="AIP3507" s="45"/>
      <c r="AIQ3507" s="45"/>
      <c r="AIR3507" s="45"/>
      <c r="AIS3507" s="45"/>
      <c r="AIT3507" s="45"/>
      <c r="AIU3507" s="45"/>
      <c r="AIV3507" s="45"/>
      <c r="AIW3507" s="45"/>
      <c r="AIX3507" s="45"/>
      <c r="AIY3507" s="45"/>
      <c r="AIZ3507" s="45"/>
      <c r="AJA3507" s="45"/>
      <c r="AJB3507" s="45"/>
      <c r="AJC3507" s="45"/>
      <c r="AJD3507" s="45"/>
      <c r="AJE3507" s="45"/>
      <c r="AJF3507" s="45"/>
      <c r="AJG3507" s="45"/>
      <c r="AJH3507" s="45"/>
      <c r="AJI3507" s="45"/>
      <c r="AJJ3507" s="45"/>
      <c r="AJK3507" s="45"/>
      <c r="AJL3507" s="45"/>
      <c r="AJM3507" s="45"/>
      <c r="AJN3507" s="45"/>
      <c r="AJO3507" s="45"/>
      <c r="AJP3507" s="45"/>
      <c r="AJQ3507" s="45"/>
      <c r="AJR3507" s="45"/>
      <c r="AJS3507" s="45"/>
      <c r="AJT3507" s="45"/>
      <c r="AJU3507" s="45"/>
      <c r="AJV3507" s="45"/>
      <c r="AJW3507" s="45"/>
      <c r="AJX3507" s="45"/>
      <c r="AJY3507" s="45"/>
      <c r="AJZ3507" s="45"/>
      <c r="AKA3507" s="45"/>
      <c r="AKB3507" s="45"/>
      <c r="AKC3507" s="45"/>
      <c r="AKD3507" s="45"/>
      <c r="AKE3507" s="45"/>
      <c r="AKF3507" s="45"/>
      <c r="AKG3507" s="45"/>
      <c r="AKH3507" s="45"/>
      <c r="AKI3507" s="45"/>
      <c r="AKJ3507" s="45"/>
      <c r="AKK3507" s="45"/>
      <c r="AKL3507" s="45"/>
      <c r="AKM3507" s="45"/>
      <c r="AKN3507" s="45"/>
      <c r="AKO3507" s="45"/>
      <c r="AKP3507" s="45"/>
      <c r="AKQ3507" s="45"/>
      <c r="AKR3507" s="45"/>
      <c r="AKS3507" s="45"/>
      <c r="AKT3507" s="45"/>
      <c r="AKU3507" s="45"/>
      <c r="AKV3507" s="45"/>
      <c r="AKW3507" s="45"/>
      <c r="AKX3507" s="45"/>
      <c r="AKY3507" s="45"/>
      <c r="AKZ3507" s="45"/>
      <c r="ALA3507" s="45"/>
      <c r="ALB3507" s="45"/>
      <c r="ALC3507" s="45"/>
      <c r="ALD3507" s="45"/>
      <c r="ALE3507" s="45"/>
      <c r="ALF3507" s="45"/>
      <c r="ALG3507" s="45"/>
      <c r="ALH3507" s="45"/>
      <c r="ALI3507" s="45"/>
      <c r="ALJ3507" s="45"/>
      <c r="ALK3507" s="45"/>
      <c r="ALL3507" s="45"/>
      <c r="ALM3507" s="45"/>
      <c r="ALN3507" s="45"/>
      <c r="ALO3507" s="45"/>
      <c r="ALP3507" s="45"/>
      <c r="ALQ3507" s="45"/>
      <c r="ALR3507" s="45"/>
      <c r="ALS3507" s="45"/>
      <c r="ALT3507" s="45"/>
      <c r="ALU3507" s="45"/>
      <c r="ALV3507" s="45"/>
      <c r="ALW3507" s="45"/>
      <c r="ALX3507" s="45"/>
      <c r="ALY3507" s="45"/>
      <c r="ALZ3507" s="45"/>
      <c r="AMA3507" s="45"/>
      <c r="AMB3507" s="45"/>
      <c r="AMC3507" s="45"/>
      <c r="AMD3507" s="45"/>
      <c r="AME3507" s="45"/>
      <c r="AMF3507" s="45"/>
      <c r="AMG3507" s="45"/>
      <c r="AMH3507" s="45"/>
      <c r="AMI3507" s="45"/>
      <c r="AMJ3507" s="45"/>
      <c r="AMK3507" s="45"/>
      <c r="AML3507" s="45"/>
      <c r="AMM3507" s="45"/>
      <c r="AMN3507" s="45"/>
      <c r="AMO3507" s="45"/>
      <c r="AMP3507" s="45"/>
      <c r="AMQ3507" s="45"/>
      <c r="AMR3507" s="45"/>
      <c r="AMS3507" s="45"/>
      <c r="AMT3507" s="45"/>
      <c r="AMU3507" s="45"/>
      <c r="AMV3507" s="45"/>
      <c r="AMW3507" s="45"/>
      <c r="AMX3507" s="45"/>
      <c r="AMY3507" s="45"/>
      <c r="AMZ3507" s="45"/>
      <c r="ANA3507" s="45"/>
      <c r="ANB3507" s="45"/>
      <c r="ANC3507" s="45"/>
      <c r="AND3507" s="45"/>
      <c r="ANE3507" s="45"/>
      <c r="ANF3507" s="45"/>
      <c r="ANG3507" s="45"/>
      <c r="ANH3507" s="45"/>
      <c r="ANI3507" s="45"/>
      <c r="ANJ3507" s="45"/>
      <c r="ANK3507" s="45"/>
      <c r="ANL3507" s="45"/>
      <c r="ANM3507" s="45"/>
      <c r="ANN3507" s="45"/>
      <c r="ANO3507" s="45"/>
      <c r="ANP3507" s="45"/>
      <c r="ANQ3507" s="45"/>
      <c r="ANR3507" s="45"/>
      <c r="ANS3507" s="45"/>
      <c r="ANT3507" s="45"/>
      <c r="ANU3507" s="45"/>
      <c r="ANV3507" s="45"/>
      <c r="ANW3507" s="45"/>
      <c r="ANX3507" s="45"/>
      <c r="ANY3507" s="45"/>
      <c r="ANZ3507" s="45"/>
      <c r="AOA3507" s="45"/>
      <c r="AOB3507" s="45"/>
      <c r="AOC3507" s="45"/>
      <c r="AOD3507" s="45"/>
      <c r="AOE3507" s="45"/>
      <c r="AOF3507" s="45"/>
      <c r="AOG3507" s="45"/>
      <c r="AOH3507" s="45"/>
      <c r="AOI3507" s="45"/>
      <c r="AOJ3507" s="45"/>
      <c r="AOK3507" s="45"/>
      <c r="AOL3507" s="45"/>
      <c r="AOM3507" s="45"/>
      <c r="AON3507" s="45"/>
      <c r="AOO3507" s="45"/>
      <c r="AOP3507" s="45"/>
      <c r="AOQ3507" s="45"/>
      <c r="AOR3507" s="45"/>
      <c r="AOS3507" s="45"/>
      <c r="AOT3507" s="45"/>
      <c r="AOU3507" s="45"/>
      <c r="AOV3507" s="45"/>
      <c r="AOW3507" s="45"/>
      <c r="AOX3507" s="45"/>
      <c r="AOY3507" s="45"/>
      <c r="AOZ3507" s="45"/>
      <c r="APA3507" s="45"/>
      <c r="APB3507" s="45"/>
      <c r="APC3507" s="45"/>
      <c r="APD3507" s="45"/>
      <c r="APE3507" s="45"/>
      <c r="APF3507" s="45"/>
      <c r="APG3507" s="45"/>
      <c r="APH3507" s="45"/>
      <c r="API3507" s="45"/>
      <c r="APJ3507" s="45"/>
      <c r="APK3507" s="45"/>
      <c r="APL3507" s="45"/>
      <c r="APM3507" s="45"/>
      <c r="APN3507" s="45"/>
      <c r="APO3507" s="45"/>
      <c r="APP3507" s="45"/>
      <c r="APQ3507" s="45"/>
      <c r="APR3507" s="45"/>
      <c r="APS3507" s="45"/>
      <c r="APT3507" s="45"/>
      <c r="APU3507" s="45"/>
      <c r="APV3507" s="45"/>
      <c r="APW3507" s="45"/>
      <c r="APX3507" s="45"/>
      <c r="APY3507" s="45"/>
      <c r="APZ3507" s="45"/>
      <c r="AQA3507" s="45"/>
      <c r="AQB3507" s="45"/>
      <c r="AQC3507" s="45"/>
      <c r="AQD3507" s="45"/>
      <c r="AQE3507" s="45"/>
      <c r="AQF3507" s="45"/>
      <c r="AQG3507" s="45"/>
      <c r="AQH3507" s="45"/>
      <c r="AQI3507" s="45"/>
      <c r="AQJ3507" s="45"/>
      <c r="AQK3507" s="45"/>
      <c r="AQL3507" s="45"/>
      <c r="AQM3507" s="45"/>
      <c r="AQN3507" s="45"/>
      <c r="AQO3507" s="45"/>
      <c r="AQP3507" s="45"/>
      <c r="AQQ3507" s="45"/>
      <c r="AQR3507" s="45"/>
      <c r="AQS3507" s="45"/>
      <c r="AQT3507" s="45"/>
      <c r="AQU3507" s="45"/>
      <c r="AQV3507" s="45"/>
      <c r="AQW3507" s="45"/>
      <c r="AQX3507" s="45"/>
      <c r="AQY3507" s="45"/>
      <c r="AQZ3507" s="45"/>
      <c r="ARA3507" s="45"/>
      <c r="ARB3507" s="45"/>
      <c r="ARC3507" s="45"/>
      <c r="ARD3507" s="45"/>
      <c r="ARE3507" s="45"/>
      <c r="ARF3507" s="45"/>
      <c r="ARG3507" s="45"/>
      <c r="ARH3507" s="45"/>
      <c r="ARI3507" s="45"/>
      <c r="ARJ3507" s="45"/>
      <c r="ARK3507" s="45"/>
      <c r="ARL3507" s="45"/>
      <c r="ARM3507" s="45"/>
      <c r="ARN3507" s="45"/>
      <c r="ARO3507" s="45"/>
      <c r="ARP3507" s="45"/>
      <c r="ARQ3507" s="45"/>
      <c r="ARR3507" s="45"/>
      <c r="ARS3507" s="45"/>
      <c r="ART3507" s="45"/>
      <c r="ARU3507" s="45"/>
      <c r="ARV3507" s="45"/>
      <c r="ARW3507" s="45"/>
      <c r="ARX3507" s="45"/>
      <c r="ARY3507" s="45"/>
      <c r="ARZ3507" s="45"/>
      <c r="ASA3507" s="45"/>
      <c r="ASB3507" s="45"/>
      <c r="ASC3507" s="45"/>
      <c r="ASD3507" s="45"/>
      <c r="ASE3507" s="45"/>
      <c r="ASF3507" s="45"/>
      <c r="ASG3507" s="45"/>
      <c r="ASH3507" s="45"/>
      <c r="ASI3507" s="45"/>
      <c r="ASJ3507" s="45"/>
      <c r="ASK3507" s="45"/>
      <c r="ASL3507" s="45"/>
      <c r="ASM3507" s="45"/>
      <c r="ASN3507" s="45"/>
      <c r="ASO3507" s="45"/>
      <c r="ASP3507" s="45"/>
      <c r="ASQ3507" s="45"/>
      <c r="ASR3507" s="45"/>
      <c r="ASS3507" s="45"/>
      <c r="AST3507" s="45"/>
      <c r="ASU3507" s="45"/>
      <c r="ASV3507" s="45"/>
      <c r="ASW3507" s="45"/>
      <c r="ASX3507" s="45"/>
      <c r="ASY3507" s="45"/>
      <c r="ASZ3507" s="45"/>
      <c r="ATA3507" s="45"/>
      <c r="ATB3507" s="45"/>
      <c r="ATC3507" s="45"/>
      <c r="ATD3507" s="45"/>
      <c r="ATE3507" s="45"/>
      <c r="ATF3507" s="45"/>
      <c r="ATG3507" s="45"/>
      <c r="ATH3507" s="45"/>
      <c r="ATI3507" s="45"/>
      <c r="ATJ3507" s="45"/>
      <c r="ATK3507" s="45"/>
      <c r="ATL3507" s="45"/>
      <c r="ATM3507" s="45"/>
      <c r="ATN3507" s="45"/>
      <c r="ATO3507" s="45"/>
      <c r="ATP3507" s="45"/>
      <c r="ATQ3507" s="45"/>
      <c r="ATR3507" s="45"/>
      <c r="ATS3507" s="45"/>
      <c r="ATT3507" s="45"/>
      <c r="ATU3507" s="45"/>
      <c r="ATV3507" s="45"/>
      <c r="ATW3507" s="45"/>
      <c r="ATX3507" s="45"/>
      <c r="ATY3507" s="45"/>
      <c r="ATZ3507" s="45"/>
      <c r="AUA3507" s="45"/>
      <c r="AUB3507" s="45"/>
      <c r="AUC3507" s="45"/>
      <c r="AUD3507" s="45"/>
      <c r="AUE3507" s="45"/>
      <c r="AUF3507" s="45"/>
      <c r="AUG3507" s="45"/>
      <c r="AUH3507" s="45"/>
      <c r="AUI3507" s="45"/>
      <c r="AUJ3507" s="45"/>
      <c r="AUK3507" s="45"/>
      <c r="AUL3507" s="45"/>
      <c r="AUM3507" s="45"/>
      <c r="AUN3507" s="45"/>
      <c r="AUO3507" s="45"/>
      <c r="AUP3507" s="45"/>
      <c r="AUQ3507" s="45"/>
      <c r="AUR3507" s="45"/>
      <c r="AUS3507" s="45"/>
      <c r="AUT3507" s="45"/>
      <c r="AUU3507" s="45"/>
      <c r="AUV3507" s="45"/>
      <c r="AUW3507" s="45"/>
      <c r="AUX3507" s="45"/>
      <c r="AUY3507" s="45"/>
      <c r="AUZ3507" s="45"/>
      <c r="AVA3507" s="45"/>
      <c r="AVB3507" s="45"/>
      <c r="AVC3507" s="45"/>
      <c r="AVD3507" s="45"/>
      <c r="AVE3507" s="45"/>
      <c r="AVF3507" s="45"/>
      <c r="AVG3507" s="45"/>
      <c r="AVH3507" s="45"/>
      <c r="AVI3507" s="45"/>
      <c r="AVJ3507" s="45"/>
      <c r="AVK3507" s="45"/>
      <c r="AVL3507" s="45"/>
      <c r="AVM3507" s="45"/>
      <c r="AVN3507" s="45"/>
      <c r="AVO3507" s="45"/>
      <c r="AVP3507" s="45"/>
      <c r="AVQ3507" s="45"/>
      <c r="AVR3507" s="45"/>
      <c r="AVS3507" s="45"/>
      <c r="AVT3507" s="45"/>
      <c r="AVU3507" s="45"/>
      <c r="AVV3507" s="45"/>
      <c r="AVW3507" s="45"/>
      <c r="AVX3507" s="45"/>
      <c r="AVY3507" s="45"/>
      <c r="AVZ3507" s="45"/>
      <c r="AWA3507" s="45"/>
      <c r="AWB3507" s="45"/>
      <c r="AWC3507" s="45"/>
      <c r="AWD3507" s="45"/>
      <c r="AWE3507" s="45"/>
      <c r="AWF3507" s="45"/>
      <c r="AWG3507" s="45"/>
      <c r="AWH3507" s="45"/>
      <c r="AWI3507" s="45"/>
      <c r="AWJ3507" s="45"/>
      <c r="AWK3507" s="45"/>
      <c r="AWL3507" s="45"/>
      <c r="AWM3507" s="45"/>
      <c r="AWN3507" s="45"/>
      <c r="AWO3507" s="45"/>
      <c r="AWP3507" s="45"/>
      <c r="AWQ3507" s="45"/>
      <c r="AWR3507" s="45"/>
      <c r="AWS3507" s="45"/>
      <c r="AWT3507" s="45"/>
      <c r="AWU3507" s="45"/>
      <c r="AWV3507" s="45"/>
      <c r="AWW3507" s="45"/>
      <c r="AWX3507" s="45"/>
      <c r="AWY3507" s="45"/>
      <c r="AWZ3507" s="45"/>
      <c r="AXA3507" s="45"/>
      <c r="AXB3507" s="45"/>
      <c r="AXC3507" s="45"/>
      <c r="AXD3507" s="45"/>
      <c r="AXE3507" s="45"/>
      <c r="AXF3507" s="45"/>
      <c r="AXG3507" s="45"/>
      <c r="AXH3507" s="45"/>
      <c r="AXI3507" s="45"/>
      <c r="AXJ3507" s="45"/>
      <c r="AXK3507" s="45"/>
      <c r="AXL3507" s="45"/>
      <c r="AXM3507" s="45"/>
      <c r="AXN3507" s="45"/>
      <c r="AXO3507" s="45"/>
      <c r="AXP3507" s="45"/>
      <c r="AXQ3507" s="45"/>
      <c r="AXR3507" s="45"/>
      <c r="AXS3507" s="45"/>
      <c r="AXT3507" s="45"/>
      <c r="AXU3507" s="45"/>
      <c r="AXV3507" s="45"/>
      <c r="AXW3507" s="45"/>
      <c r="AXX3507" s="45"/>
      <c r="AXY3507" s="45"/>
      <c r="AXZ3507" s="45"/>
      <c r="AYA3507" s="45"/>
      <c r="AYB3507" s="45"/>
      <c r="AYC3507" s="45"/>
      <c r="AYD3507" s="45"/>
      <c r="AYE3507" s="45"/>
      <c r="AYF3507" s="45"/>
      <c r="AYG3507" s="45"/>
      <c r="AYH3507" s="45"/>
      <c r="AYI3507" s="45"/>
      <c r="AYJ3507" s="45"/>
      <c r="AYK3507" s="45"/>
      <c r="AYL3507" s="45"/>
      <c r="AYM3507" s="45"/>
      <c r="AYN3507" s="45"/>
      <c r="AYO3507" s="45"/>
      <c r="AYP3507" s="45"/>
      <c r="AYQ3507" s="45"/>
      <c r="AYR3507" s="45"/>
      <c r="AYS3507" s="45"/>
      <c r="AYT3507" s="45"/>
      <c r="AYU3507" s="45"/>
      <c r="AYV3507" s="45"/>
      <c r="AYW3507" s="45"/>
      <c r="AYX3507" s="45"/>
      <c r="AYY3507" s="45"/>
      <c r="AYZ3507" s="45"/>
      <c r="AZA3507" s="45"/>
      <c r="AZB3507" s="45"/>
      <c r="AZC3507" s="45"/>
      <c r="AZD3507" s="45"/>
      <c r="AZE3507" s="45"/>
      <c r="AZF3507" s="45"/>
      <c r="AZG3507" s="45"/>
      <c r="AZH3507" s="45"/>
      <c r="AZI3507" s="45"/>
      <c r="AZJ3507" s="45"/>
      <c r="AZK3507" s="45"/>
      <c r="AZL3507" s="45"/>
      <c r="AZM3507" s="45"/>
      <c r="AZN3507" s="45"/>
      <c r="AZO3507" s="45"/>
      <c r="AZP3507" s="45"/>
      <c r="AZQ3507" s="45"/>
      <c r="AZR3507" s="45"/>
      <c r="AZS3507" s="45"/>
      <c r="AZT3507" s="45"/>
      <c r="AZU3507" s="45"/>
      <c r="AZV3507" s="45"/>
      <c r="AZW3507" s="45"/>
      <c r="AZX3507" s="45"/>
      <c r="AZY3507" s="45"/>
      <c r="AZZ3507" s="45"/>
      <c r="BAA3507" s="45"/>
      <c r="BAB3507" s="45"/>
      <c r="BAC3507" s="45"/>
      <c r="BAD3507" s="45"/>
      <c r="BAE3507" s="45"/>
      <c r="BAF3507" s="45"/>
      <c r="BAG3507" s="45"/>
      <c r="BAH3507" s="45"/>
      <c r="BAI3507" s="45"/>
      <c r="BAJ3507" s="45"/>
      <c r="BAK3507" s="45"/>
      <c r="BAL3507" s="45"/>
      <c r="BAM3507" s="45"/>
      <c r="BAN3507" s="45"/>
      <c r="BAO3507" s="45"/>
      <c r="BAP3507" s="45"/>
      <c r="BAQ3507" s="45"/>
      <c r="BAR3507" s="45"/>
      <c r="BAS3507" s="45"/>
      <c r="BAT3507" s="45"/>
      <c r="BAU3507" s="45"/>
      <c r="BAV3507" s="45"/>
      <c r="BAW3507" s="45"/>
      <c r="BAX3507" s="45"/>
      <c r="BAY3507" s="45"/>
      <c r="BAZ3507" s="45"/>
      <c r="BBA3507" s="45"/>
      <c r="BBB3507" s="45"/>
      <c r="BBC3507" s="45"/>
      <c r="BBD3507" s="45"/>
      <c r="BBE3507" s="45"/>
      <c r="BBF3507" s="45"/>
      <c r="BBG3507" s="45"/>
      <c r="BBH3507" s="45"/>
      <c r="BBI3507" s="45"/>
      <c r="BBJ3507" s="45"/>
      <c r="BBK3507" s="45"/>
      <c r="BBL3507" s="45"/>
      <c r="BBM3507" s="45"/>
      <c r="BBN3507" s="45"/>
      <c r="BBO3507" s="45"/>
      <c r="BBP3507" s="45"/>
      <c r="BBQ3507" s="45"/>
      <c r="BBR3507" s="45"/>
      <c r="BBS3507" s="45"/>
      <c r="BBT3507" s="45"/>
      <c r="BBU3507" s="45"/>
      <c r="BBV3507" s="45"/>
      <c r="BBW3507" s="45"/>
      <c r="BBX3507" s="45"/>
      <c r="BBY3507" s="45"/>
      <c r="BBZ3507" s="45"/>
      <c r="BCA3507" s="45"/>
      <c r="BCB3507" s="45"/>
      <c r="BCC3507" s="45"/>
      <c r="BCD3507" s="45"/>
      <c r="BCE3507" s="45"/>
      <c r="BCF3507" s="45"/>
      <c r="BCG3507" s="45"/>
      <c r="BCH3507" s="45"/>
      <c r="BCI3507" s="45"/>
      <c r="BCJ3507" s="45"/>
      <c r="BCK3507" s="45"/>
      <c r="BCL3507" s="45"/>
      <c r="BCM3507" s="45"/>
      <c r="BCN3507" s="45"/>
      <c r="BCO3507" s="45"/>
      <c r="BCP3507" s="45"/>
      <c r="BCQ3507" s="45"/>
      <c r="BCR3507" s="45"/>
      <c r="BCS3507" s="45"/>
      <c r="BCT3507" s="45"/>
      <c r="BCU3507" s="45"/>
      <c r="BCV3507" s="45"/>
      <c r="BCW3507" s="45"/>
      <c r="BCX3507" s="45"/>
      <c r="BCY3507" s="45"/>
      <c r="BCZ3507" s="45"/>
      <c r="BDA3507" s="45"/>
      <c r="BDB3507" s="45"/>
      <c r="BDC3507" s="45"/>
      <c r="BDD3507" s="45"/>
      <c r="BDE3507" s="45"/>
      <c r="BDF3507" s="45"/>
      <c r="BDG3507" s="45"/>
      <c r="BDH3507" s="45"/>
      <c r="BDI3507" s="45"/>
      <c r="BDJ3507" s="45"/>
      <c r="BDK3507" s="45"/>
      <c r="BDL3507" s="45"/>
      <c r="BDM3507" s="45"/>
      <c r="BDN3507" s="45"/>
      <c r="BDO3507" s="45"/>
      <c r="BDP3507" s="45"/>
      <c r="BDQ3507" s="45"/>
      <c r="BDR3507" s="45"/>
      <c r="BDS3507" s="45"/>
      <c r="BDT3507" s="45"/>
      <c r="BDU3507" s="45"/>
      <c r="BDV3507" s="45"/>
      <c r="BDW3507" s="45"/>
      <c r="BDX3507" s="45"/>
      <c r="BDY3507" s="45"/>
      <c r="BDZ3507" s="45"/>
      <c r="BEA3507" s="45"/>
      <c r="BEB3507" s="45"/>
      <c r="BEC3507" s="45"/>
      <c r="BED3507" s="45"/>
      <c r="BEE3507" s="45"/>
      <c r="BEF3507" s="45"/>
      <c r="BEG3507" s="45"/>
      <c r="BEH3507" s="45"/>
      <c r="BEI3507" s="45"/>
      <c r="BEJ3507" s="45"/>
      <c r="BEK3507" s="45"/>
      <c r="BEL3507" s="45"/>
      <c r="BEM3507" s="45"/>
      <c r="BEN3507" s="45"/>
      <c r="BEO3507" s="45"/>
      <c r="BEP3507" s="45"/>
      <c r="BEQ3507" s="45"/>
      <c r="BER3507" s="45"/>
      <c r="BES3507" s="45"/>
      <c r="BET3507" s="45"/>
      <c r="BEU3507" s="45"/>
      <c r="BEV3507" s="45"/>
      <c r="BEW3507" s="45"/>
      <c r="BEX3507" s="45"/>
      <c r="BEY3507" s="45"/>
      <c r="BEZ3507" s="45"/>
      <c r="BFA3507" s="45"/>
      <c r="BFB3507" s="45"/>
      <c r="BFC3507" s="45"/>
      <c r="BFD3507" s="45"/>
      <c r="BFE3507" s="45"/>
      <c r="BFF3507" s="45"/>
      <c r="BFG3507" s="45"/>
      <c r="BFH3507" s="45"/>
      <c r="BFI3507" s="45"/>
      <c r="BFJ3507" s="45"/>
      <c r="BFK3507" s="45"/>
      <c r="BFL3507" s="45"/>
      <c r="BFM3507" s="45"/>
      <c r="BFN3507" s="45"/>
      <c r="BFO3507" s="45"/>
      <c r="BFP3507" s="45"/>
      <c r="BFQ3507" s="45"/>
      <c r="BFR3507" s="45"/>
      <c r="BFS3507" s="45"/>
      <c r="BFT3507" s="45"/>
      <c r="BFU3507" s="45"/>
      <c r="BFV3507" s="45"/>
      <c r="BFW3507" s="45"/>
      <c r="BFX3507" s="45"/>
      <c r="BFY3507" s="45"/>
      <c r="BFZ3507" s="45"/>
      <c r="BGA3507" s="45"/>
      <c r="BGB3507" s="45"/>
      <c r="BGC3507" s="45"/>
      <c r="BGD3507" s="45"/>
      <c r="BGE3507" s="45"/>
      <c r="BGF3507" s="45"/>
      <c r="BGG3507" s="45"/>
      <c r="BGH3507" s="45"/>
      <c r="BGI3507" s="45"/>
      <c r="BGJ3507" s="45"/>
      <c r="BGK3507" s="45"/>
      <c r="BGL3507" s="45"/>
      <c r="BGM3507" s="45"/>
      <c r="BGN3507" s="45"/>
      <c r="BGO3507" s="45"/>
      <c r="BGP3507" s="45"/>
      <c r="BGQ3507" s="45"/>
      <c r="BGR3507" s="45"/>
      <c r="BGS3507" s="45"/>
      <c r="BGT3507" s="45"/>
      <c r="BGU3507" s="45"/>
      <c r="BGV3507" s="45"/>
      <c r="BGW3507" s="45"/>
      <c r="BGX3507" s="45"/>
      <c r="BGY3507" s="45"/>
      <c r="BGZ3507" s="45"/>
      <c r="BHA3507" s="45"/>
      <c r="BHB3507" s="45"/>
      <c r="BHC3507" s="45"/>
      <c r="BHD3507" s="45"/>
      <c r="BHE3507" s="45"/>
      <c r="BHF3507" s="45"/>
      <c r="BHG3507" s="45"/>
      <c r="BHH3507" s="45"/>
      <c r="BHI3507" s="45"/>
      <c r="BHJ3507" s="45"/>
      <c r="BHK3507" s="45"/>
      <c r="BHL3507" s="45"/>
      <c r="BHM3507" s="45"/>
      <c r="BHN3507" s="45"/>
      <c r="BHO3507" s="45"/>
      <c r="BHP3507" s="45"/>
      <c r="BHQ3507" s="45"/>
      <c r="BHR3507" s="45"/>
      <c r="BHS3507" s="45"/>
      <c r="BHT3507" s="45"/>
      <c r="BHU3507" s="45"/>
      <c r="BHV3507" s="45"/>
      <c r="BHW3507" s="45"/>
      <c r="BHX3507" s="45"/>
      <c r="BHY3507" s="45"/>
      <c r="BHZ3507" s="45"/>
      <c r="BIA3507" s="45"/>
      <c r="BIB3507" s="45"/>
      <c r="BIC3507" s="45"/>
      <c r="BID3507" s="45"/>
      <c r="BIE3507" s="45"/>
      <c r="BIF3507" s="45"/>
      <c r="BIG3507" s="45"/>
      <c r="BIH3507" s="45"/>
      <c r="BII3507" s="45"/>
      <c r="BIJ3507" s="45"/>
      <c r="BIK3507" s="45"/>
      <c r="BIL3507" s="45"/>
      <c r="BIM3507" s="45"/>
      <c r="BIN3507" s="45"/>
      <c r="BIO3507" s="45"/>
      <c r="BIP3507" s="45"/>
      <c r="BIQ3507" s="45"/>
      <c r="BIR3507" s="45"/>
      <c r="BIS3507" s="45"/>
      <c r="BIT3507" s="45"/>
      <c r="BIU3507" s="45"/>
      <c r="BIV3507" s="45"/>
      <c r="BIW3507" s="45"/>
      <c r="BIX3507" s="45"/>
      <c r="BIY3507" s="45"/>
      <c r="BIZ3507" s="45"/>
      <c r="BJA3507" s="45"/>
      <c r="BJB3507" s="45"/>
      <c r="BJC3507" s="45"/>
      <c r="BJD3507" s="45"/>
      <c r="BJE3507" s="45"/>
      <c r="BJF3507" s="45"/>
      <c r="BJG3507" s="45"/>
      <c r="BJH3507" s="45"/>
      <c r="BJI3507" s="45"/>
      <c r="BJJ3507" s="45"/>
      <c r="BJK3507" s="45"/>
      <c r="BJL3507" s="45"/>
      <c r="BJM3507" s="45"/>
      <c r="BJN3507" s="45"/>
      <c r="BJO3507" s="45"/>
      <c r="BJP3507" s="45"/>
      <c r="BJQ3507" s="45"/>
      <c r="BJR3507" s="45"/>
      <c r="BJS3507" s="45"/>
      <c r="BJT3507" s="45"/>
      <c r="BJU3507" s="45"/>
      <c r="BJV3507" s="45"/>
      <c r="BJW3507" s="45"/>
      <c r="BJX3507" s="45"/>
      <c r="BJY3507" s="45"/>
      <c r="BJZ3507" s="45"/>
      <c r="BKA3507" s="45"/>
      <c r="BKB3507" s="45"/>
      <c r="BKC3507" s="45"/>
      <c r="BKD3507" s="45"/>
      <c r="BKE3507" s="45"/>
      <c r="BKF3507" s="45"/>
      <c r="BKG3507" s="45"/>
      <c r="BKH3507" s="45"/>
      <c r="BKI3507" s="45"/>
      <c r="BKJ3507" s="45"/>
      <c r="BKK3507" s="45"/>
      <c r="BKL3507" s="45"/>
      <c r="BKM3507" s="45"/>
      <c r="BKN3507" s="45"/>
      <c r="BKO3507" s="45"/>
      <c r="BKP3507" s="45"/>
      <c r="BKQ3507" s="45"/>
      <c r="BKR3507" s="45"/>
      <c r="BKS3507" s="45"/>
      <c r="BKT3507" s="45"/>
      <c r="BKU3507" s="45"/>
      <c r="BKV3507" s="45"/>
      <c r="BKW3507" s="45"/>
      <c r="BKX3507" s="45"/>
      <c r="BKY3507" s="45"/>
      <c r="BKZ3507" s="45"/>
      <c r="BLA3507" s="45"/>
      <c r="BLB3507" s="45"/>
      <c r="BLC3507" s="45"/>
      <c r="BLD3507" s="45"/>
      <c r="BLE3507" s="45"/>
      <c r="BLF3507" s="45"/>
      <c r="BLG3507" s="45"/>
      <c r="BLH3507" s="45"/>
      <c r="BLI3507" s="45"/>
      <c r="BLJ3507" s="45"/>
      <c r="BLK3507" s="45"/>
      <c r="BLL3507" s="45"/>
      <c r="BLM3507" s="45"/>
      <c r="BLN3507" s="45"/>
      <c r="BLO3507" s="45"/>
      <c r="BLP3507" s="45"/>
      <c r="BLQ3507" s="45"/>
      <c r="BLR3507" s="45"/>
      <c r="BLS3507" s="45"/>
      <c r="BLT3507" s="45"/>
      <c r="BLU3507" s="45"/>
      <c r="BLV3507" s="45"/>
      <c r="BLW3507" s="45"/>
      <c r="BLX3507" s="45"/>
      <c r="BLY3507" s="45"/>
      <c r="BLZ3507" s="45"/>
      <c r="BMA3507" s="45"/>
      <c r="BMB3507" s="45"/>
      <c r="BMC3507" s="45"/>
      <c r="BMD3507" s="45"/>
      <c r="BME3507" s="45"/>
      <c r="BMF3507" s="45"/>
      <c r="BMG3507" s="45"/>
      <c r="BMH3507" s="45"/>
      <c r="BMI3507" s="45"/>
      <c r="BMJ3507" s="45"/>
      <c r="BMK3507" s="45"/>
      <c r="BML3507" s="45"/>
      <c r="BMM3507" s="45"/>
      <c r="BMN3507" s="45"/>
      <c r="BMO3507" s="45"/>
      <c r="BMP3507" s="45"/>
      <c r="BMQ3507" s="45"/>
      <c r="BMR3507" s="45"/>
      <c r="BMS3507" s="45"/>
      <c r="BMT3507" s="45"/>
      <c r="BMU3507" s="45"/>
      <c r="BMV3507" s="45"/>
      <c r="BMW3507" s="45"/>
      <c r="BMX3507" s="45"/>
      <c r="BMY3507" s="45"/>
      <c r="BMZ3507" s="45"/>
      <c r="BNA3507" s="45"/>
      <c r="BNB3507" s="45"/>
      <c r="BNC3507" s="45"/>
      <c r="BND3507" s="45"/>
      <c r="BNE3507" s="45"/>
      <c r="BNF3507" s="45"/>
      <c r="BNG3507" s="45"/>
      <c r="BNH3507" s="45"/>
      <c r="BNI3507" s="45"/>
      <c r="BNJ3507" s="45"/>
      <c r="BNK3507" s="45"/>
      <c r="BNL3507" s="45"/>
      <c r="BNM3507" s="45"/>
      <c r="BNN3507" s="45"/>
      <c r="BNO3507" s="45"/>
      <c r="BNP3507" s="45"/>
      <c r="BNQ3507" s="45"/>
      <c r="BNR3507" s="45"/>
      <c r="BNS3507" s="45"/>
      <c r="BNT3507" s="45"/>
      <c r="BNU3507" s="45"/>
      <c r="BNV3507" s="45"/>
      <c r="BNW3507" s="45"/>
      <c r="BNX3507" s="45"/>
      <c r="BNY3507" s="45"/>
      <c r="BNZ3507" s="45"/>
      <c r="BOA3507" s="45"/>
      <c r="BOB3507" s="45"/>
      <c r="BOC3507" s="45"/>
      <c r="BOD3507" s="45"/>
      <c r="BOE3507" s="45"/>
      <c r="BOF3507" s="45"/>
      <c r="BOG3507" s="45"/>
      <c r="BOH3507" s="45"/>
      <c r="BOI3507" s="45"/>
      <c r="BOJ3507" s="45"/>
      <c r="BOK3507" s="45"/>
      <c r="BOL3507" s="45"/>
      <c r="BOM3507" s="45"/>
      <c r="BON3507" s="45"/>
      <c r="BOO3507" s="45"/>
      <c r="BOP3507" s="45"/>
      <c r="BOQ3507" s="45"/>
      <c r="BOR3507" s="45"/>
      <c r="BOS3507" s="45"/>
      <c r="BOT3507" s="45"/>
      <c r="BOU3507" s="45"/>
      <c r="BOV3507" s="45"/>
      <c r="BOW3507" s="45"/>
      <c r="BOX3507" s="45"/>
      <c r="BOY3507" s="45"/>
      <c r="BOZ3507" s="45"/>
      <c r="BPA3507" s="45"/>
      <c r="BPB3507" s="45"/>
      <c r="BPC3507" s="45"/>
      <c r="BPD3507" s="45"/>
      <c r="BPE3507" s="45"/>
      <c r="BPF3507" s="45"/>
      <c r="BPG3507" s="45"/>
      <c r="BPH3507" s="45"/>
      <c r="BPI3507" s="45"/>
      <c r="BPJ3507" s="45"/>
      <c r="BPK3507" s="45"/>
      <c r="BPL3507" s="45"/>
      <c r="BPM3507" s="45"/>
      <c r="BPN3507" s="45"/>
      <c r="BPO3507" s="45"/>
      <c r="BPP3507" s="45"/>
      <c r="BPQ3507" s="45"/>
      <c r="BPR3507" s="45"/>
      <c r="BPS3507" s="45"/>
      <c r="BPT3507" s="45"/>
      <c r="BPU3507" s="45"/>
      <c r="BPV3507" s="45"/>
      <c r="BPW3507" s="45"/>
      <c r="BPX3507" s="45"/>
      <c r="BPY3507" s="45"/>
      <c r="BPZ3507" s="45"/>
      <c r="BQA3507" s="45"/>
      <c r="BQB3507" s="45"/>
      <c r="BQC3507" s="45"/>
      <c r="BQD3507" s="45"/>
      <c r="BQE3507" s="45"/>
      <c r="BQF3507" s="45"/>
      <c r="BQG3507" s="45"/>
      <c r="BQH3507" s="45"/>
      <c r="BQI3507" s="45"/>
      <c r="BQJ3507" s="45"/>
      <c r="BQK3507" s="45"/>
      <c r="BQL3507" s="45"/>
      <c r="BQM3507" s="45"/>
      <c r="BQN3507" s="45"/>
      <c r="BQO3507" s="45"/>
      <c r="BQP3507" s="45"/>
      <c r="BQQ3507" s="45"/>
      <c r="BQR3507" s="45"/>
      <c r="BQS3507" s="45"/>
      <c r="BQT3507" s="45"/>
      <c r="BQU3507" s="45"/>
      <c r="BQV3507" s="45"/>
      <c r="BQW3507" s="45"/>
      <c r="BQX3507" s="45"/>
      <c r="BQY3507" s="45"/>
      <c r="BQZ3507" s="45"/>
      <c r="BRA3507" s="45"/>
      <c r="BRB3507" s="45"/>
      <c r="BRC3507" s="45"/>
      <c r="BRD3507" s="45"/>
      <c r="BRE3507" s="45"/>
      <c r="BRF3507" s="45"/>
      <c r="BRG3507" s="45"/>
      <c r="BRH3507" s="45"/>
      <c r="BRI3507" s="45"/>
      <c r="BRJ3507" s="45"/>
      <c r="BRK3507" s="45"/>
      <c r="BRL3507" s="45"/>
      <c r="BRM3507" s="45"/>
      <c r="BRN3507" s="45"/>
      <c r="BRO3507" s="45"/>
      <c r="BRP3507" s="45"/>
      <c r="BRQ3507" s="45"/>
      <c r="BRR3507" s="45"/>
      <c r="BRS3507" s="45"/>
      <c r="BRT3507" s="45"/>
      <c r="BRU3507" s="45"/>
      <c r="BRV3507" s="45"/>
      <c r="BRW3507" s="45"/>
      <c r="BRX3507" s="45"/>
      <c r="BRY3507" s="45"/>
      <c r="BRZ3507" s="45"/>
      <c r="BSA3507" s="45"/>
      <c r="BSB3507" s="45"/>
      <c r="BSC3507" s="45"/>
      <c r="BSD3507" s="45"/>
      <c r="BSE3507" s="45"/>
      <c r="BSF3507" s="45"/>
      <c r="BSG3507" s="45"/>
      <c r="BSH3507" s="45"/>
      <c r="BSI3507" s="45"/>
      <c r="BSJ3507" s="45"/>
      <c r="BSK3507" s="45"/>
      <c r="BSL3507" s="45"/>
      <c r="BSM3507" s="45"/>
      <c r="BSN3507" s="45"/>
      <c r="BSO3507" s="45"/>
      <c r="BSP3507" s="45"/>
      <c r="BSQ3507" s="45"/>
      <c r="BSR3507" s="45"/>
      <c r="BSS3507" s="45"/>
      <c r="BST3507" s="45"/>
      <c r="BSU3507" s="45"/>
      <c r="BSV3507" s="45"/>
      <c r="BSW3507" s="45"/>
      <c r="BSX3507" s="45"/>
      <c r="BSY3507" s="45"/>
      <c r="BSZ3507" s="45"/>
      <c r="BTA3507" s="45"/>
      <c r="BTB3507" s="45"/>
      <c r="BTC3507" s="45"/>
      <c r="BTD3507" s="45"/>
      <c r="BTE3507" s="45"/>
      <c r="BTF3507" s="45"/>
      <c r="BTG3507" s="45"/>
      <c r="BTH3507" s="45"/>
      <c r="BTI3507" s="45"/>
      <c r="BTJ3507" s="45"/>
      <c r="BTK3507" s="45"/>
      <c r="BTL3507" s="45"/>
      <c r="BTM3507" s="45"/>
      <c r="BTN3507" s="45"/>
      <c r="BTO3507" s="45"/>
      <c r="BTP3507" s="45"/>
      <c r="BTQ3507" s="45"/>
      <c r="BTR3507" s="45"/>
      <c r="BTS3507" s="45"/>
      <c r="BTT3507" s="45"/>
      <c r="BTU3507" s="45"/>
      <c r="BTV3507" s="45"/>
      <c r="BTW3507" s="45"/>
      <c r="BTX3507" s="45"/>
      <c r="BTY3507" s="45"/>
      <c r="BTZ3507" s="45"/>
      <c r="BUA3507" s="45"/>
      <c r="BUB3507" s="45"/>
      <c r="BUC3507" s="45"/>
      <c r="BUD3507" s="45"/>
      <c r="BUE3507" s="45"/>
      <c r="BUF3507" s="45"/>
      <c r="BUG3507" s="45"/>
      <c r="BUH3507" s="45"/>
      <c r="BUI3507" s="45"/>
      <c r="BUJ3507" s="45"/>
      <c r="BUK3507" s="45"/>
      <c r="BUL3507" s="45"/>
      <c r="BUM3507" s="45"/>
      <c r="BUN3507" s="45"/>
      <c r="BUO3507" s="45"/>
      <c r="BUP3507" s="45"/>
      <c r="BUQ3507" s="45"/>
      <c r="BUR3507" s="45"/>
      <c r="BUS3507" s="45"/>
      <c r="BUT3507" s="45"/>
      <c r="BUU3507" s="45"/>
      <c r="BUV3507" s="45"/>
      <c r="BUW3507" s="45"/>
      <c r="BUX3507" s="45"/>
      <c r="BUY3507" s="45"/>
      <c r="BUZ3507" s="45"/>
      <c r="BVA3507" s="45"/>
      <c r="BVB3507" s="45"/>
      <c r="BVC3507" s="45"/>
      <c r="BVD3507" s="45"/>
      <c r="BVE3507" s="45"/>
      <c r="BVF3507" s="45"/>
      <c r="BVG3507" s="45"/>
      <c r="BVH3507" s="45"/>
      <c r="BVI3507" s="45"/>
      <c r="BVJ3507" s="45"/>
      <c r="BVK3507" s="45"/>
      <c r="BVL3507" s="45"/>
      <c r="BVM3507" s="45"/>
      <c r="BVN3507" s="45"/>
      <c r="BVO3507" s="45"/>
      <c r="BVP3507" s="45"/>
      <c r="BVQ3507" s="45"/>
      <c r="BVR3507" s="45"/>
      <c r="BVS3507" s="45"/>
      <c r="BVT3507" s="45"/>
      <c r="BVU3507" s="45"/>
      <c r="BVV3507" s="45"/>
      <c r="BVW3507" s="45"/>
      <c r="BVX3507" s="45"/>
      <c r="BVY3507" s="45"/>
      <c r="BVZ3507" s="45"/>
      <c r="BWA3507" s="45"/>
      <c r="BWB3507" s="45"/>
      <c r="BWC3507" s="45"/>
      <c r="BWD3507" s="45"/>
      <c r="BWE3507" s="45"/>
      <c r="BWF3507" s="45"/>
      <c r="BWG3507" s="45"/>
      <c r="BWH3507" s="45"/>
      <c r="BWI3507" s="45"/>
      <c r="BWJ3507" s="45"/>
      <c r="BWK3507" s="45"/>
      <c r="BWL3507" s="45"/>
      <c r="BWM3507" s="45"/>
      <c r="BWN3507" s="45"/>
      <c r="BWO3507" s="45"/>
      <c r="BWP3507" s="45"/>
      <c r="BWQ3507" s="45"/>
      <c r="BWR3507" s="45"/>
      <c r="BWS3507" s="45"/>
      <c r="BWT3507" s="45"/>
      <c r="BWU3507" s="45"/>
      <c r="BWV3507" s="45"/>
      <c r="BWW3507" s="45"/>
      <c r="BWX3507" s="45"/>
      <c r="BWY3507" s="45"/>
      <c r="BWZ3507" s="45"/>
      <c r="BXA3507" s="45"/>
      <c r="BXB3507" s="45"/>
      <c r="BXC3507" s="45"/>
      <c r="BXD3507" s="45"/>
      <c r="BXE3507" s="45"/>
      <c r="BXF3507" s="45"/>
      <c r="BXG3507" s="45"/>
      <c r="BXH3507" s="45"/>
      <c r="BXI3507" s="45"/>
      <c r="BXJ3507" s="45"/>
      <c r="BXK3507" s="45"/>
      <c r="BXL3507" s="45"/>
      <c r="BXM3507" s="45"/>
      <c r="BXN3507" s="45"/>
      <c r="BXO3507" s="45"/>
      <c r="BXP3507" s="45"/>
      <c r="BXQ3507" s="45"/>
      <c r="BXR3507" s="45"/>
      <c r="BXS3507" s="45"/>
      <c r="BXT3507" s="45"/>
      <c r="BXU3507" s="45"/>
      <c r="BXV3507" s="45"/>
      <c r="BXW3507" s="45"/>
      <c r="BXX3507" s="45"/>
      <c r="BXY3507" s="45"/>
      <c r="BXZ3507" s="45"/>
      <c r="BYA3507" s="45"/>
      <c r="BYB3507" s="45"/>
      <c r="BYC3507" s="45"/>
      <c r="BYD3507" s="45"/>
      <c r="BYE3507" s="45"/>
      <c r="BYF3507" s="45"/>
      <c r="BYG3507" s="45"/>
      <c r="BYH3507" s="45"/>
      <c r="BYI3507" s="45"/>
      <c r="BYJ3507" s="45"/>
      <c r="BYK3507" s="45"/>
      <c r="BYL3507" s="45"/>
      <c r="BYM3507" s="45"/>
      <c r="BYN3507" s="45"/>
      <c r="BYO3507" s="45"/>
      <c r="BYP3507" s="45"/>
      <c r="BYQ3507" s="45"/>
      <c r="BYR3507" s="45"/>
      <c r="BYS3507" s="45"/>
      <c r="BYT3507" s="45"/>
      <c r="BYU3507" s="45"/>
      <c r="BYV3507" s="45"/>
      <c r="BYW3507" s="45"/>
      <c r="BYX3507" s="45"/>
      <c r="BYY3507" s="45"/>
      <c r="BYZ3507" s="45"/>
      <c r="BZA3507" s="45"/>
      <c r="BZB3507" s="45"/>
      <c r="BZC3507" s="45"/>
      <c r="BZD3507" s="45"/>
      <c r="BZE3507" s="45"/>
      <c r="BZF3507" s="45"/>
      <c r="BZG3507" s="45"/>
      <c r="BZH3507" s="45"/>
      <c r="BZI3507" s="45"/>
      <c r="BZJ3507" s="45"/>
      <c r="BZK3507" s="45"/>
      <c r="BZL3507" s="45"/>
      <c r="BZM3507" s="45"/>
      <c r="BZN3507" s="45"/>
      <c r="BZO3507" s="45"/>
      <c r="BZP3507" s="45"/>
      <c r="BZQ3507" s="45"/>
      <c r="BZR3507" s="45"/>
      <c r="BZS3507" s="45"/>
      <c r="BZT3507" s="45"/>
      <c r="BZU3507" s="45"/>
      <c r="BZV3507" s="45"/>
      <c r="BZW3507" s="45"/>
      <c r="BZX3507" s="45"/>
      <c r="BZY3507" s="45"/>
      <c r="BZZ3507" s="45"/>
      <c r="CAA3507" s="45"/>
      <c r="CAB3507" s="45"/>
      <c r="CAC3507" s="45"/>
      <c r="CAD3507" s="45"/>
      <c r="CAE3507" s="45"/>
      <c r="CAF3507" s="45"/>
      <c r="CAG3507" s="45"/>
      <c r="CAH3507" s="45"/>
      <c r="CAI3507" s="45"/>
      <c r="CAJ3507" s="45"/>
      <c r="CAK3507" s="45"/>
      <c r="CAL3507" s="45"/>
      <c r="CAM3507" s="45"/>
      <c r="CAN3507" s="45"/>
      <c r="CAO3507" s="45"/>
      <c r="CAP3507" s="45"/>
      <c r="CAQ3507" s="45"/>
      <c r="CAR3507" s="45"/>
      <c r="CAS3507" s="45"/>
      <c r="CAT3507" s="45"/>
      <c r="CAU3507" s="45"/>
      <c r="CAV3507" s="45"/>
      <c r="CAW3507" s="45"/>
      <c r="CAX3507" s="45"/>
      <c r="CAY3507" s="45"/>
      <c r="CAZ3507" s="45"/>
      <c r="CBA3507" s="45"/>
      <c r="CBB3507" s="45"/>
      <c r="CBC3507" s="45"/>
      <c r="CBD3507" s="45"/>
      <c r="CBE3507" s="45"/>
      <c r="CBF3507" s="45"/>
      <c r="CBG3507" s="45"/>
      <c r="CBH3507" s="45"/>
      <c r="CBI3507" s="45"/>
      <c r="CBJ3507" s="45"/>
      <c r="CBK3507" s="45"/>
      <c r="CBL3507" s="45"/>
      <c r="CBM3507" s="45"/>
      <c r="CBN3507" s="45"/>
      <c r="CBO3507" s="45"/>
      <c r="CBP3507" s="45"/>
      <c r="CBQ3507" s="45"/>
      <c r="CBR3507" s="45"/>
      <c r="CBS3507" s="45"/>
      <c r="CBT3507" s="45"/>
      <c r="CBU3507" s="45"/>
      <c r="CBV3507" s="45"/>
      <c r="CBW3507" s="45"/>
      <c r="CBX3507" s="45"/>
      <c r="CBY3507" s="45"/>
      <c r="CBZ3507" s="45"/>
      <c r="CCA3507" s="45"/>
      <c r="CCB3507" s="45"/>
      <c r="CCC3507" s="45"/>
      <c r="CCD3507" s="45"/>
      <c r="CCE3507" s="45"/>
      <c r="CCF3507" s="45"/>
      <c r="CCG3507" s="45"/>
      <c r="CCH3507" s="45"/>
      <c r="CCI3507" s="45"/>
      <c r="CCJ3507" s="45"/>
      <c r="CCK3507" s="45"/>
      <c r="CCL3507" s="45"/>
      <c r="CCM3507" s="45"/>
      <c r="CCN3507" s="45"/>
      <c r="CCO3507" s="45"/>
      <c r="CCP3507" s="45"/>
      <c r="CCQ3507" s="45"/>
      <c r="CCR3507" s="45"/>
      <c r="CCS3507" s="45"/>
      <c r="CCT3507" s="45"/>
      <c r="CCU3507" s="45"/>
      <c r="CCV3507" s="45"/>
      <c r="CCW3507" s="45"/>
      <c r="CCX3507" s="45"/>
      <c r="CCY3507" s="45"/>
      <c r="CCZ3507" s="45"/>
      <c r="CDA3507" s="45"/>
      <c r="CDB3507" s="45"/>
      <c r="CDC3507" s="45"/>
      <c r="CDD3507" s="45"/>
      <c r="CDE3507" s="45"/>
      <c r="CDF3507" s="45"/>
      <c r="CDG3507" s="45"/>
      <c r="CDH3507" s="45"/>
      <c r="CDI3507" s="45"/>
      <c r="CDJ3507" s="45"/>
      <c r="CDK3507" s="45"/>
      <c r="CDL3507" s="45"/>
      <c r="CDM3507" s="45"/>
      <c r="CDN3507" s="45"/>
      <c r="CDO3507" s="45"/>
      <c r="CDP3507" s="45"/>
      <c r="CDQ3507" s="45"/>
      <c r="CDR3507" s="45"/>
      <c r="CDS3507" s="45"/>
      <c r="CDT3507" s="45"/>
      <c r="CDU3507" s="45"/>
      <c r="CDV3507" s="45"/>
      <c r="CDW3507" s="45"/>
      <c r="CDX3507" s="45"/>
      <c r="CDY3507" s="45"/>
      <c r="CDZ3507" s="45"/>
      <c r="CEA3507" s="45"/>
      <c r="CEB3507" s="45"/>
      <c r="CEC3507" s="45"/>
      <c r="CED3507" s="45"/>
      <c r="CEE3507" s="45"/>
      <c r="CEF3507" s="45"/>
      <c r="CEG3507" s="45"/>
      <c r="CEH3507" s="45"/>
      <c r="CEI3507" s="45"/>
      <c r="CEJ3507" s="45"/>
      <c r="CEK3507" s="45"/>
      <c r="CEL3507" s="45"/>
      <c r="CEM3507" s="45"/>
      <c r="CEN3507" s="45"/>
      <c r="CEO3507" s="45"/>
      <c r="CEP3507" s="45"/>
      <c r="CEQ3507" s="45"/>
      <c r="CER3507" s="45"/>
      <c r="CES3507" s="45"/>
      <c r="CET3507" s="45"/>
      <c r="CEU3507" s="45"/>
      <c r="CEV3507" s="45"/>
      <c r="CEW3507" s="45"/>
      <c r="CEX3507" s="45"/>
      <c r="CEY3507" s="45"/>
      <c r="CEZ3507" s="45"/>
      <c r="CFA3507" s="45"/>
      <c r="CFB3507" s="45"/>
      <c r="CFC3507" s="45"/>
      <c r="CFD3507" s="45"/>
      <c r="CFE3507" s="45"/>
      <c r="CFF3507" s="45"/>
      <c r="CFG3507" s="45"/>
      <c r="CFH3507" s="45"/>
      <c r="CFI3507" s="45"/>
      <c r="CFJ3507" s="45"/>
      <c r="CFK3507" s="45"/>
      <c r="CFL3507" s="45"/>
      <c r="CFM3507" s="45"/>
      <c r="CFN3507" s="45"/>
      <c r="CFO3507" s="45"/>
      <c r="CFP3507" s="45"/>
      <c r="CFQ3507" s="45"/>
      <c r="CFR3507" s="45"/>
      <c r="CFS3507" s="45"/>
      <c r="CFT3507" s="45"/>
      <c r="CFU3507" s="45"/>
      <c r="CFV3507" s="45"/>
      <c r="CFW3507" s="45"/>
      <c r="CFX3507" s="45"/>
      <c r="CFY3507" s="45"/>
      <c r="CFZ3507" s="45"/>
      <c r="CGA3507" s="45"/>
      <c r="CGB3507" s="45"/>
      <c r="CGC3507" s="45"/>
      <c r="CGD3507" s="45"/>
      <c r="CGE3507" s="45"/>
      <c r="CGF3507" s="45"/>
      <c r="CGG3507" s="45"/>
      <c r="CGH3507" s="45"/>
      <c r="CGI3507" s="45"/>
      <c r="CGJ3507" s="45"/>
      <c r="CGK3507" s="45"/>
      <c r="CGL3507" s="45"/>
      <c r="CGM3507" s="45"/>
      <c r="CGN3507" s="45"/>
      <c r="CGO3507" s="45"/>
      <c r="CGP3507" s="45"/>
      <c r="CGQ3507" s="45"/>
      <c r="CGR3507" s="45"/>
      <c r="CGS3507" s="45"/>
      <c r="CGT3507" s="45"/>
      <c r="CGU3507" s="45"/>
      <c r="CGV3507" s="45"/>
      <c r="CGW3507" s="45"/>
      <c r="CGX3507" s="45"/>
      <c r="CGY3507" s="45"/>
      <c r="CGZ3507" s="45"/>
      <c r="CHA3507" s="45"/>
      <c r="CHB3507" s="45"/>
      <c r="CHC3507" s="45"/>
      <c r="CHD3507" s="45"/>
      <c r="CHE3507" s="45"/>
      <c r="CHF3507" s="45"/>
      <c r="CHG3507" s="45"/>
      <c r="CHH3507" s="45"/>
      <c r="CHI3507" s="45"/>
      <c r="CHJ3507" s="45"/>
      <c r="CHK3507" s="45"/>
      <c r="CHL3507" s="45"/>
      <c r="CHM3507" s="45"/>
      <c r="CHN3507" s="45"/>
      <c r="CHO3507" s="45"/>
      <c r="CHP3507" s="45"/>
      <c r="CHQ3507" s="45"/>
      <c r="CHR3507" s="45"/>
      <c r="CHS3507" s="45"/>
      <c r="CHT3507" s="45"/>
      <c r="CHU3507" s="45"/>
      <c r="CHV3507" s="45"/>
      <c r="CHW3507" s="45"/>
      <c r="CHX3507" s="45"/>
      <c r="CHY3507" s="45"/>
      <c r="CHZ3507" s="45"/>
      <c r="CIA3507" s="45"/>
      <c r="CIB3507" s="45"/>
      <c r="CIC3507" s="45"/>
      <c r="CID3507" s="45"/>
      <c r="CIE3507" s="45"/>
      <c r="CIF3507" s="45"/>
      <c r="CIG3507" s="45"/>
      <c r="CIH3507" s="45"/>
      <c r="CII3507" s="45"/>
      <c r="CIJ3507" s="45"/>
      <c r="CIK3507" s="45"/>
      <c r="CIL3507" s="45"/>
      <c r="CIM3507" s="45"/>
      <c r="CIN3507" s="45"/>
      <c r="CIO3507" s="45"/>
      <c r="CIP3507" s="45"/>
      <c r="CIQ3507" s="45"/>
      <c r="CIR3507" s="45"/>
      <c r="CIS3507" s="45"/>
      <c r="CIT3507" s="45"/>
      <c r="CIU3507" s="45"/>
      <c r="CIV3507" s="45"/>
      <c r="CIW3507" s="45"/>
      <c r="CIX3507" s="45"/>
      <c r="CIY3507" s="45"/>
      <c r="CIZ3507" s="45"/>
      <c r="CJA3507" s="45"/>
      <c r="CJB3507" s="45"/>
      <c r="CJC3507" s="45"/>
      <c r="CJD3507" s="45"/>
      <c r="CJE3507" s="45"/>
      <c r="CJF3507" s="45"/>
      <c r="CJG3507" s="45"/>
      <c r="CJH3507" s="45"/>
      <c r="CJI3507" s="45"/>
      <c r="CJJ3507" s="45"/>
      <c r="CJK3507" s="45"/>
      <c r="CJL3507" s="45"/>
      <c r="CJM3507" s="45"/>
      <c r="CJN3507" s="45"/>
      <c r="CJO3507" s="45"/>
      <c r="CJP3507" s="45"/>
      <c r="CJQ3507" s="45"/>
      <c r="CJR3507" s="45"/>
      <c r="CJS3507" s="45"/>
      <c r="CJT3507" s="45"/>
      <c r="CJU3507" s="45"/>
      <c r="CJV3507" s="45"/>
      <c r="CJW3507" s="45"/>
      <c r="CJX3507" s="45"/>
      <c r="CJY3507" s="45"/>
      <c r="CJZ3507" s="45"/>
      <c r="CKA3507" s="45"/>
      <c r="CKB3507" s="45"/>
      <c r="CKC3507" s="45"/>
      <c r="CKD3507" s="45"/>
      <c r="CKE3507" s="45"/>
      <c r="CKF3507" s="45"/>
      <c r="CKG3507" s="45"/>
      <c r="CKH3507" s="45"/>
      <c r="CKI3507" s="45"/>
      <c r="CKJ3507" s="45"/>
      <c r="CKK3507" s="45"/>
      <c r="CKL3507" s="45"/>
      <c r="CKM3507" s="45"/>
      <c r="CKN3507" s="45"/>
      <c r="CKO3507" s="45"/>
      <c r="CKP3507" s="45"/>
      <c r="CKQ3507" s="45"/>
      <c r="CKR3507" s="45"/>
      <c r="CKS3507" s="45"/>
      <c r="CKT3507" s="45"/>
      <c r="CKU3507" s="45"/>
      <c r="CKV3507" s="45"/>
      <c r="CKW3507" s="45"/>
      <c r="CKX3507" s="45"/>
      <c r="CKY3507" s="45"/>
      <c r="CKZ3507" s="45"/>
      <c r="CLA3507" s="45"/>
      <c r="CLB3507" s="45"/>
      <c r="CLC3507" s="45"/>
      <c r="CLD3507" s="45"/>
      <c r="CLE3507" s="45"/>
      <c r="CLF3507" s="45"/>
      <c r="CLG3507" s="45"/>
      <c r="CLH3507" s="45"/>
      <c r="CLI3507" s="45"/>
      <c r="CLJ3507" s="45"/>
      <c r="CLK3507" s="45"/>
      <c r="CLL3507" s="45"/>
      <c r="CLM3507" s="45"/>
      <c r="CLN3507" s="45"/>
      <c r="CLO3507" s="45"/>
      <c r="CLP3507" s="45"/>
      <c r="CLQ3507" s="45"/>
      <c r="CLR3507" s="45"/>
      <c r="CLS3507" s="45"/>
      <c r="CLT3507" s="45"/>
      <c r="CLU3507" s="45"/>
      <c r="CLV3507" s="45"/>
      <c r="CLW3507" s="45"/>
      <c r="CLX3507" s="45"/>
      <c r="CLY3507" s="45"/>
      <c r="CLZ3507" s="45"/>
      <c r="CMA3507" s="45"/>
      <c r="CMB3507" s="45"/>
      <c r="CMC3507" s="45"/>
      <c r="CMD3507" s="45"/>
      <c r="CME3507" s="45"/>
      <c r="CMF3507" s="45"/>
      <c r="CMG3507" s="45"/>
      <c r="CMH3507" s="45"/>
      <c r="CMI3507" s="45"/>
      <c r="CMJ3507" s="45"/>
      <c r="CMK3507" s="45"/>
      <c r="CML3507" s="45"/>
      <c r="CMM3507" s="45"/>
      <c r="CMN3507" s="45"/>
      <c r="CMO3507" s="45"/>
      <c r="CMP3507" s="45"/>
      <c r="CMQ3507" s="45"/>
      <c r="CMR3507" s="45"/>
      <c r="CMS3507" s="45"/>
      <c r="CMT3507" s="45"/>
      <c r="CMU3507" s="45"/>
      <c r="CMV3507" s="45"/>
      <c r="CMW3507" s="45"/>
      <c r="CMX3507" s="45"/>
      <c r="CMY3507" s="45"/>
      <c r="CMZ3507" s="45"/>
      <c r="CNA3507" s="45"/>
      <c r="CNB3507" s="45"/>
      <c r="CNC3507" s="45"/>
      <c r="CND3507" s="45"/>
      <c r="CNE3507" s="45"/>
      <c r="CNF3507" s="45"/>
      <c r="CNG3507" s="45"/>
      <c r="CNH3507" s="45"/>
      <c r="CNI3507" s="45"/>
      <c r="CNJ3507" s="45"/>
      <c r="CNK3507" s="45"/>
      <c r="CNL3507" s="45"/>
      <c r="CNM3507" s="45"/>
      <c r="CNN3507" s="45"/>
      <c r="CNO3507" s="45"/>
      <c r="CNP3507" s="45"/>
      <c r="CNQ3507" s="45"/>
      <c r="CNR3507" s="45"/>
      <c r="CNS3507" s="45"/>
      <c r="CNT3507" s="45"/>
      <c r="CNU3507" s="45"/>
      <c r="CNV3507" s="45"/>
      <c r="CNW3507" s="45"/>
      <c r="CNX3507" s="45"/>
      <c r="CNY3507" s="45"/>
      <c r="CNZ3507" s="45"/>
      <c r="COA3507" s="45"/>
      <c r="COB3507" s="45"/>
      <c r="COC3507" s="45"/>
      <c r="COD3507" s="45"/>
      <c r="COE3507" s="45"/>
      <c r="COF3507" s="45"/>
      <c r="COG3507" s="45"/>
      <c r="COH3507" s="45"/>
      <c r="COI3507" s="45"/>
      <c r="COJ3507" s="45"/>
      <c r="COK3507" s="45"/>
      <c r="COL3507" s="45"/>
      <c r="COM3507" s="45"/>
      <c r="CON3507" s="45"/>
      <c r="COO3507" s="45"/>
      <c r="COP3507" s="45"/>
      <c r="COQ3507" s="45"/>
      <c r="COR3507" s="45"/>
      <c r="COS3507" s="45"/>
      <c r="COT3507" s="45"/>
      <c r="COU3507" s="45"/>
      <c r="COV3507" s="45"/>
      <c r="COW3507" s="45"/>
      <c r="COX3507" s="45"/>
      <c r="COY3507" s="45"/>
      <c r="COZ3507" s="45"/>
      <c r="CPA3507" s="45"/>
      <c r="CPB3507" s="45"/>
      <c r="CPC3507" s="45"/>
      <c r="CPD3507" s="45"/>
      <c r="CPE3507" s="45"/>
      <c r="CPF3507" s="45"/>
      <c r="CPG3507" s="45"/>
      <c r="CPH3507" s="45"/>
      <c r="CPI3507" s="45"/>
      <c r="CPJ3507" s="45"/>
      <c r="CPK3507" s="45"/>
      <c r="CPL3507" s="45"/>
      <c r="CPM3507" s="45"/>
      <c r="CPN3507" s="45"/>
      <c r="CPO3507" s="45"/>
      <c r="CPP3507" s="45"/>
      <c r="CPQ3507" s="45"/>
      <c r="CPR3507" s="45"/>
      <c r="CPS3507" s="45"/>
      <c r="CPT3507" s="45"/>
      <c r="CPU3507" s="45"/>
      <c r="CPV3507" s="45"/>
      <c r="CPW3507" s="45"/>
      <c r="CPX3507" s="45"/>
      <c r="CPY3507" s="45"/>
      <c r="CPZ3507" s="45"/>
      <c r="CQA3507" s="45"/>
      <c r="CQB3507" s="45"/>
      <c r="CQC3507" s="45"/>
      <c r="CQD3507" s="45"/>
      <c r="CQE3507" s="45"/>
      <c r="CQF3507" s="45"/>
      <c r="CQG3507" s="45"/>
      <c r="CQH3507" s="45"/>
      <c r="CQI3507" s="45"/>
      <c r="CQJ3507" s="45"/>
      <c r="CQK3507" s="45"/>
      <c r="CQL3507" s="45"/>
      <c r="CQM3507" s="45"/>
      <c r="CQN3507" s="45"/>
      <c r="CQO3507" s="45"/>
      <c r="CQP3507" s="45"/>
      <c r="CQQ3507" s="45"/>
      <c r="CQR3507" s="45"/>
      <c r="CQS3507" s="45"/>
      <c r="CQT3507" s="45"/>
      <c r="CQU3507" s="45"/>
      <c r="CQV3507" s="45"/>
      <c r="CQW3507" s="45"/>
      <c r="CQX3507" s="45"/>
      <c r="CQY3507" s="45"/>
      <c r="CQZ3507" s="45"/>
      <c r="CRA3507" s="45"/>
      <c r="CRB3507" s="45"/>
      <c r="CRC3507" s="45"/>
      <c r="CRD3507" s="45"/>
      <c r="CRE3507" s="45"/>
      <c r="CRF3507" s="45"/>
      <c r="CRG3507" s="45"/>
      <c r="CRH3507" s="45"/>
      <c r="CRI3507" s="45"/>
      <c r="CRJ3507" s="45"/>
      <c r="CRK3507" s="45"/>
      <c r="CRL3507" s="45"/>
      <c r="CRM3507" s="45"/>
      <c r="CRN3507" s="45"/>
      <c r="CRO3507" s="45"/>
      <c r="CRP3507" s="45"/>
      <c r="CRQ3507" s="45"/>
      <c r="CRR3507" s="45"/>
      <c r="CRS3507" s="45"/>
      <c r="CRT3507" s="45"/>
      <c r="CRU3507" s="45"/>
      <c r="CRV3507" s="45"/>
      <c r="CRW3507" s="45"/>
      <c r="CRX3507" s="45"/>
      <c r="CRY3507" s="45"/>
      <c r="CRZ3507" s="45"/>
      <c r="CSA3507" s="45"/>
      <c r="CSB3507" s="45"/>
      <c r="CSC3507" s="45"/>
      <c r="CSD3507" s="45"/>
      <c r="CSE3507" s="45"/>
      <c r="CSF3507" s="45"/>
      <c r="CSG3507" s="45"/>
      <c r="CSH3507" s="45"/>
      <c r="CSI3507" s="45"/>
      <c r="CSJ3507" s="45"/>
      <c r="CSK3507" s="45"/>
      <c r="CSL3507" s="45"/>
      <c r="CSM3507" s="45"/>
      <c r="CSN3507" s="45"/>
      <c r="CSO3507" s="45"/>
      <c r="CSP3507" s="45"/>
      <c r="CSQ3507" s="45"/>
      <c r="CSR3507" s="45"/>
      <c r="CSS3507" s="45"/>
      <c r="CST3507" s="45"/>
      <c r="CSU3507" s="45"/>
      <c r="CSV3507" s="45"/>
      <c r="CSW3507" s="45"/>
      <c r="CSX3507" s="45"/>
      <c r="CSY3507" s="45"/>
      <c r="CSZ3507" s="45"/>
      <c r="CTA3507" s="45"/>
      <c r="CTB3507" s="45"/>
      <c r="CTC3507" s="45"/>
      <c r="CTD3507" s="45"/>
      <c r="CTE3507" s="45"/>
      <c r="CTF3507" s="45"/>
      <c r="CTG3507" s="45"/>
      <c r="CTH3507" s="45"/>
      <c r="CTI3507" s="45"/>
      <c r="CTJ3507" s="45"/>
      <c r="CTK3507" s="45"/>
      <c r="CTL3507" s="45"/>
      <c r="CTM3507" s="45"/>
      <c r="CTN3507" s="45"/>
      <c r="CTO3507" s="45"/>
      <c r="CTP3507" s="45"/>
      <c r="CTQ3507" s="45"/>
      <c r="CTR3507" s="45"/>
      <c r="CTS3507" s="45"/>
      <c r="CTT3507" s="45"/>
      <c r="CTU3507" s="45"/>
      <c r="CTV3507" s="45"/>
      <c r="CTW3507" s="45"/>
      <c r="CTX3507" s="45"/>
      <c r="CTY3507" s="45"/>
      <c r="CTZ3507" s="45"/>
      <c r="CUA3507" s="45"/>
      <c r="CUB3507" s="45"/>
      <c r="CUC3507" s="45"/>
      <c r="CUD3507" s="45"/>
      <c r="CUE3507" s="45"/>
      <c r="CUF3507" s="45"/>
      <c r="CUG3507" s="45"/>
      <c r="CUH3507" s="45"/>
      <c r="CUI3507" s="45"/>
      <c r="CUJ3507" s="45"/>
      <c r="CUK3507" s="45"/>
      <c r="CUL3507" s="45"/>
      <c r="CUM3507" s="45"/>
      <c r="CUN3507" s="45"/>
      <c r="CUO3507" s="45"/>
      <c r="CUP3507" s="45"/>
      <c r="CUQ3507" s="45"/>
      <c r="CUR3507" s="45"/>
      <c r="CUS3507" s="45"/>
      <c r="CUT3507" s="45"/>
      <c r="CUU3507" s="45"/>
      <c r="CUV3507" s="45"/>
      <c r="CUW3507" s="45"/>
      <c r="CUX3507" s="45"/>
      <c r="CUY3507" s="45"/>
      <c r="CUZ3507" s="45"/>
      <c r="CVA3507" s="45"/>
      <c r="CVB3507" s="45"/>
      <c r="CVC3507" s="45"/>
      <c r="CVD3507" s="45"/>
      <c r="CVE3507" s="45"/>
      <c r="CVF3507" s="45"/>
      <c r="CVG3507" s="45"/>
      <c r="CVH3507" s="45"/>
      <c r="CVI3507" s="45"/>
      <c r="CVJ3507" s="45"/>
      <c r="CVK3507" s="45"/>
      <c r="CVL3507" s="45"/>
      <c r="CVM3507" s="45"/>
      <c r="CVN3507" s="45"/>
      <c r="CVO3507" s="45"/>
      <c r="CVP3507" s="45"/>
      <c r="CVQ3507" s="45"/>
      <c r="CVR3507" s="45"/>
      <c r="CVS3507" s="45"/>
      <c r="CVT3507" s="45"/>
      <c r="CVU3507" s="45"/>
      <c r="CVV3507" s="45"/>
      <c r="CVW3507" s="45"/>
      <c r="CVX3507" s="45"/>
      <c r="CVY3507" s="45"/>
      <c r="CVZ3507" s="45"/>
      <c r="CWA3507" s="45"/>
      <c r="CWB3507" s="45"/>
      <c r="CWC3507" s="45"/>
      <c r="CWD3507" s="45"/>
      <c r="CWE3507" s="45"/>
      <c r="CWF3507" s="45"/>
      <c r="CWG3507" s="45"/>
      <c r="CWH3507" s="45"/>
      <c r="CWI3507" s="45"/>
      <c r="CWJ3507" s="45"/>
      <c r="CWK3507" s="45"/>
      <c r="CWL3507" s="45"/>
      <c r="CWM3507" s="45"/>
      <c r="CWN3507" s="45"/>
      <c r="CWO3507" s="45"/>
      <c r="CWP3507" s="45"/>
      <c r="CWQ3507" s="45"/>
      <c r="CWR3507" s="45"/>
      <c r="CWS3507" s="45"/>
      <c r="CWT3507" s="45"/>
      <c r="CWU3507" s="45"/>
      <c r="CWV3507" s="45"/>
      <c r="CWW3507" s="45"/>
      <c r="CWX3507" s="45"/>
      <c r="CWY3507" s="45"/>
      <c r="CWZ3507" s="45"/>
      <c r="CXA3507" s="45"/>
      <c r="CXB3507" s="45"/>
      <c r="CXC3507" s="45"/>
      <c r="CXD3507" s="45"/>
      <c r="CXE3507" s="45"/>
      <c r="CXF3507" s="45"/>
      <c r="CXG3507" s="45"/>
      <c r="CXH3507" s="45"/>
      <c r="CXI3507" s="45"/>
      <c r="CXJ3507" s="45"/>
      <c r="CXK3507" s="45"/>
      <c r="CXL3507" s="45"/>
      <c r="CXM3507" s="45"/>
      <c r="CXN3507" s="45"/>
      <c r="CXO3507" s="45"/>
      <c r="CXP3507" s="45"/>
      <c r="CXQ3507" s="45"/>
      <c r="CXR3507" s="45"/>
      <c r="CXS3507" s="45"/>
      <c r="CXT3507" s="45"/>
      <c r="CXU3507" s="45"/>
      <c r="CXV3507" s="45"/>
      <c r="CXW3507" s="45"/>
      <c r="CXX3507" s="45"/>
      <c r="CXY3507" s="45"/>
      <c r="CXZ3507" s="45"/>
      <c r="CYA3507" s="45"/>
      <c r="CYB3507" s="45"/>
      <c r="CYC3507" s="45"/>
      <c r="CYD3507" s="45"/>
      <c r="CYE3507" s="45"/>
      <c r="CYF3507" s="45"/>
      <c r="CYG3507" s="45"/>
      <c r="CYH3507" s="45"/>
      <c r="CYI3507" s="45"/>
      <c r="CYJ3507" s="45"/>
      <c r="CYK3507" s="45"/>
      <c r="CYL3507" s="45"/>
      <c r="CYM3507" s="45"/>
      <c r="CYN3507" s="45"/>
      <c r="CYO3507" s="45"/>
      <c r="CYP3507" s="45"/>
      <c r="CYQ3507" s="45"/>
      <c r="CYR3507" s="45"/>
      <c r="CYS3507" s="45"/>
      <c r="CYT3507" s="45"/>
      <c r="CYU3507" s="45"/>
      <c r="CYV3507" s="45"/>
      <c r="CYW3507" s="45"/>
      <c r="CYX3507" s="45"/>
      <c r="CYY3507" s="45"/>
      <c r="CYZ3507" s="45"/>
      <c r="CZA3507" s="45"/>
      <c r="CZB3507" s="45"/>
      <c r="CZC3507" s="45"/>
      <c r="CZD3507" s="45"/>
      <c r="CZE3507" s="45"/>
      <c r="CZF3507" s="45"/>
      <c r="CZG3507" s="45"/>
      <c r="CZH3507" s="45"/>
      <c r="CZI3507" s="45"/>
      <c r="CZJ3507" s="45"/>
      <c r="CZK3507" s="45"/>
      <c r="CZL3507" s="45"/>
      <c r="CZM3507" s="45"/>
      <c r="CZN3507" s="45"/>
      <c r="CZO3507" s="45"/>
      <c r="CZP3507" s="45"/>
      <c r="CZQ3507" s="45"/>
      <c r="CZR3507" s="45"/>
      <c r="CZS3507" s="45"/>
      <c r="CZT3507" s="45"/>
      <c r="CZU3507" s="45"/>
      <c r="CZV3507" s="45"/>
      <c r="CZW3507" s="45"/>
      <c r="CZX3507" s="45"/>
      <c r="CZY3507" s="45"/>
      <c r="CZZ3507" s="45"/>
      <c r="DAA3507" s="45"/>
      <c r="DAB3507" s="45"/>
      <c r="DAC3507" s="45"/>
      <c r="DAD3507" s="45"/>
      <c r="DAE3507" s="45"/>
      <c r="DAF3507" s="45"/>
      <c r="DAG3507" s="45"/>
      <c r="DAH3507" s="45"/>
      <c r="DAI3507" s="45"/>
      <c r="DAJ3507" s="45"/>
      <c r="DAK3507" s="45"/>
      <c r="DAL3507" s="45"/>
      <c r="DAM3507" s="45"/>
      <c r="DAN3507" s="45"/>
      <c r="DAO3507" s="45"/>
      <c r="DAP3507" s="45"/>
      <c r="DAQ3507" s="45"/>
      <c r="DAR3507" s="45"/>
      <c r="DAS3507" s="45"/>
      <c r="DAT3507" s="45"/>
      <c r="DAU3507" s="45"/>
      <c r="DAV3507" s="45"/>
      <c r="DAW3507" s="45"/>
      <c r="DAX3507" s="45"/>
      <c r="DAY3507" s="45"/>
      <c r="DAZ3507" s="45"/>
      <c r="DBA3507" s="45"/>
      <c r="DBB3507" s="45"/>
      <c r="DBC3507" s="45"/>
      <c r="DBD3507" s="45"/>
      <c r="DBE3507" s="45"/>
      <c r="DBF3507" s="45"/>
      <c r="DBG3507" s="45"/>
      <c r="DBH3507" s="45"/>
      <c r="DBI3507" s="45"/>
      <c r="DBJ3507" s="45"/>
      <c r="DBK3507" s="45"/>
      <c r="DBL3507" s="45"/>
      <c r="DBM3507" s="45"/>
      <c r="DBN3507" s="45"/>
      <c r="DBO3507" s="45"/>
      <c r="DBP3507" s="45"/>
      <c r="DBQ3507" s="45"/>
      <c r="DBR3507" s="45"/>
      <c r="DBS3507" s="45"/>
      <c r="DBT3507" s="45"/>
      <c r="DBU3507" s="45"/>
      <c r="DBV3507" s="45"/>
      <c r="DBW3507" s="45"/>
      <c r="DBX3507" s="45"/>
      <c r="DBY3507" s="45"/>
      <c r="DBZ3507" s="45"/>
      <c r="DCA3507" s="45"/>
      <c r="DCB3507" s="45"/>
      <c r="DCC3507" s="45"/>
      <c r="DCD3507" s="45"/>
      <c r="DCE3507" s="45"/>
      <c r="DCF3507" s="45"/>
      <c r="DCG3507" s="45"/>
      <c r="DCH3507" s="45"/>
      <c r="DCI3507" s="45"/>
      <c r="DCJ3507" s="45"/>
      <c r="DCK3507" s="45"/>
      <c r="DCL3507" s="45"/>
      <c r="DCM3507" s="45"/>
      <c r="DCN3507" s="45"/>
      <c r="DCO3507" s="45"/>
      <c r="DCP3507" s="45"/>
      <c r="DCQ3507" s="45"/>
      <c r="DCR3507" s="45"/>
      <c r="DCS3507" s="45"/>
      <c r="DCT3507" s="45"/>
      <c r="DCU3507" s="45"/>
      <c r="DCV3507" s="45"/>
      <c r="DCW3507" s="45"/>
      <c r="DCX3507" s="45"/>
      <c r="DCY3507" s="45"/>
      <c r="DCZ3507" s="45"/>
      <c r="DDA3507" s="45"/>
      <c r="DDB3507" s="45"/>
      <c r="DDC3507" s="45"/>
      <c r="DDD3507" s="45"/>
      <c r="DDE3507" s="45"/>
      <c r="DDF3507" s="45"/>
      <c r="DDG3507" s="45"/>
      <c r="DDH3507" s="45"/>
      <c r="DDI3507" s="45"/>
      <c r="DDJ3507" s="45"/>
      <c r="DDK3507" s="45"/>
      <c r="DDL3507" s="45"/>
      <c r="DDM3507" s="45"/>
      <c r="DDN3507" s="45"/>
      <c r="DDO3507" s="45"/>
      <c r="DDP3507" s="45"/>
      <c r="DDQ3507" s="45"/>
      <c r="DDR3507" s="45"/>
      <c r="DDS3507" s="45"/>
      <c r="DDT3507" s="45"/>
      <c r="DDU3507" s="45"/>
      <c r="DDV3507" s="45"/>
      <c r="DDW3507" s="45"/>
      <c r="DDX3507" s="45"/>
      <c r="DDY3507" s="45"/>
      <c r="DDZ3507" s="45"/>
      <c r="DEA3507" s="45"/>
      <c r="DEB3507" s="45"/>
      <c r="DEC3507" s="45"/>
      <c r="DED3507" s="45"/>
      <c r="DEE3507" s="45"/>
      <c r="DEF3507" s="45"/>
      <c r="DEG3507" s="45"/>
      <c r="DEH3507" s="45"/>
      <c r="DEI3507" s="45"/>
      <c r="DEJ3507" s="45"/>
      <c r="DEK3507" s="45"/>
      <c r="DEL3507" s="45"/>
      <c r="DEM3507" s="45"/>
      <c r="DEN3507" s="45"/>
      <c r="DEO3507" s="45"/>
      <c r="DEP3507" s="45"/>
      <c r="DEQ3507" s="45"/>
      <c r="DER3507" s="45"/>
      <c r="DES3507" s="45"/>
      <c r="DET3507" s="45"/>
      <c r="DEU3507" s="45"/>
      <c r="DEV3507" s="45"/>
      <c r="DEW3507" s="45"/>
      <c r="DEX3507" s="45"/>
      <c r="DEY3507" s="45"/>
      <c r="DEZ3507" s="45"/>
      <c r="DFA3507" s="45"/>
      <c r="DFB3507" s="45"/>
      <c r="DFC3507" s="45"/>
      <c r="DFD3507" s="45"/>
      <c r="DFE3507" s="45"/>
      <c r="DFF3507" s="45"/>
      <c r="DFG3507" s="45"/>
      <c r="DFH3507" s="45"/>
      <c r="DFI3507" s="45"/>
      <c r="DFJ3507" s="45"/>
      <c r="DFK3507" s="45"/>
      <c r="DFL3507" s="45"/>
      <c r="DFM3507" s="45"/>
      <c r="DFN3507" s="45"/>
      <c r="DFO3507" s="45"/>
      <c r="DFP3507" s="45"/>
      <c r="DFQ3507" s="45"/>
      <c r="DFR3507" s="45"/>
      <c r="DFS3507" s="45"/>
      <c r="DFT3507" s="45"/>
      <c r="DFU3507" s="45"/>
      <c r="DFV3507" s="45"/>
      <c r="DFW3507" s="45"/>
      <c r="DFX3507" s="45"/>
      <c r="DFY3507" s="45"/>
      <c r="DFZ3507" s="45"/>
      <c r="DGA3507" s="45"/>
      <c r="DGB3507" s="45"/>
      <c r="DGC3507" s="45"/>
      <c r="DGD3507" s="45"/>
      <c r="DGE3507" s="45"/>
      <c r="DGF3507" s="45"/>
      <c r="DGG3507" s="45"/>
      <c r="DGH3507" s="45"/>
      <c r="DGI3507" s="45"/>
      <c r="DGJ3507" s="45"/>
      <c r="DGK3507" s="45"/>
      <c r="DGL3507" s="45"/>
      <c r="DGM3507" s="45"/>
      <c r="DGN3507" s="45"/>
      <c r="DGO3507" s="45"/>
      <c r="DGP3507" s="45"/>
      <c r="DGQ3507" s="45"/>
      <c r="DGR3507" s="45"/>
      <c r="DGS3507" s="45"/>
      <c r="DGT3507" s="45"/>
      <c r="DGU3507" s="45"/>
      <c r="DGV3507" s="45"/>
      <c r="DGW3507" s="45"/>
      <c r="DGX3507" s="45"/>
      <c r="DGY3507" s="45"/>
      <c r="DGZ3507" s="45"/>
      <c r="DHA3507" s="45"/>
      <c r="DHB3507" s="45"/>
      <c r="DHC3507" s="45"/>
      <c r="DHD3507" s="45"/>
      <c r="DHE3507" s="45"/>
      <c r="DHF3507" s="45"/>
      <c r="DHG3507" s="45"/>
      <c r="DHH3507" s="45"/>
      <c r="DHI3507" s="45"/>
      <c r="DHJ3507" s="45"/>
      <c r="DHK3507" s="45"/>
      <c r="DHL3507" s="45"/>
      <c r="DHM3507" s="45"/>
      <c r="DHN3507" s="45"/>
      <c r="DHO3507" s="45"/>
      <c r="DHP3507" s="45"/>
      <c r="DHQ3507" s="45"/>
      <c r="DHR3507" s="45"/>
      <c r="DHS3507" s="45"/>
      <c r="DHT3507" s="45"/>
      <c r="DHU3507" s="45"/>
      <c r="DHV3507" s="45"/>
      <c r="DHW3507" s="45"/>
      <c r="DHX3507" s="45"/>
      <c r="DHY3507" s="45"/>
      <c r="DHZ3507" s="45"/>
      <c r="DIA3507" s="45"/>
      <c r="DIB3507" s="45"/>
      <c r="DIC3507" s="45"/>
      <c r="DID3507" s="45"/>
      <c r="DIE3507" s="45"/>
      <c r="DIF3507" s="45"/>
      <c r="DIG3507" s="45"/>
      <c r="DIH3507" s="45"/>
      <c r="DII3507" s="45"/>
      <c r="DIJ3507" s="45"/>
      <c r="DIK3507" s="45"/>
      <c r="DIL3507" s="45"/>
      <c r="DIM3507" s="45"/>
      <c r="DIN3507" s="45"/>
      <c r="DIO3507" s="45"/>
      <c r="DIP3507" s="45"/>
      <c r="DIQ3507" s="45"/>
      <c r="DIR3507" s="45"/>
      <c r="DIS3507" s="45"/>
      <c r="DIT3507" s="45"/>
      <c r="DIU3507" s="45"/>
      <c r="DIV3507" s="45"/>
      <c r="DIW3507" s="45"/>
      <c r="DIX3507" s="45"/>
      <c r="DIY3507" s="45"/>
      <c r="DIZ3507" s="45"/>
      <c r="DJA3507" s="45"/>
      <c r="DJB3507" s="45"/>
      <c r="DJC3507" s="45"/>
      <c r="DJD3507" s="45"/>
      <c r="DJE3507" s="45"/>
      <c r="DJF3507" s="45"/>
      <c r="DJG3507" s="45"/>
      <c r="DJH3507" s="45"/>
      <c r="DJI3507" s="45"/>
      <c r="DJJ3507" s="45"/>
      <c r="DJK3507" s="45"/>
      <c r="DJL3507" s="45"/>
      <c r="DJM3507" s="45"/>
      <c r="DJN3507" s="45"/>
      <c r="DJO3507" s="45"/>
      <c r="DJP3507" s="45"/>
      <c r="DJQ3507" s="45"/>
      <c r="DJR3507" s="45"/>
      <c r="DJS3507" s="45"/>
      <c r="DJT3507" s="45"/>
      <c r="DJU3507" s="45"/>
      <c r="DJV3507" s="45"/>
      <c r="DJW3507" s="45"/>
      <c r="DJX3507" s="45"/>
      <c r="DJY3507" s="45"/>
      <c r="DJZ3507" s="45"/>
      <c r="DKA3507" s="45"/>
      <c r="DKB3507" s="45"/>
      <c r="DKC3507" s="45"/>
      <c r="DKD3507" s="45"/>
      <c r="DKE3507" s="45"/>
      <c r="DKF3507" s="45"/>
      <c r="DKG3507" s="45"/>
      <c r="DKH3507" s="45"/>
      <c r="DKI3507" s="45"/>
      <c r="DKJ3507" s="45"/>
      <c r="DKK3507" s="45"/>
      <c r="DKL3507" s="45"/>
      <c r="DKM3507" s="45"/>
      <c r="DKN3507" s="45"/>
      <c r="DKO3507" s="45"/>
      <c r="DKP3507" s="45"/>
      <c r="DKQ3507" s="45"/>
      <c r="DKR3507" s="45"/>
      <c r="DKS3507" s="45"/>
      <c r="DKT3507" s="45"/>
      <c r="DKU3507" s="45"/>
      <c r="DKV3507" s="45"/>
      <c r="DKW3507" s="45"/>
      <c r="DKX3507" s="45"/>
      <c r="DKY3507" s="45"/>
      <c r="DKZ3507" s="45"/>
      <c r="DLA3507" s="45"/>
      <c r="DLB3507" s="45"/>
      <c r="DLC3507" s="45"/>
      <c r="DLD3507" s="45"/>
      <c r="DLE3507" s="45"/>
      <c r="DLF3507" s="45"/>
      <c r="DLG3507" s="45"/>
      <c r="DLH3507" s="45"/>
      <c r="DLI3507" s="45"/>
      <c r="DLJ3507" s="45"/>
      <c r="DLK3507" s="45"/>
      <c r="DLL3507" s="45"/>
      <c r="DLM3507" s="45"/>
      <c r="DLN3507" s="45"/>
      <c r="DLO3507" s="45"/>
      <c r="DLP3507" s="45"/>
      <c r="DLQ3507" s="45"/>
      <c r="DLR3507" s="45"/>
      <c r="DLS3507" s="45"/>
      <c r="DLT3507" s="45"/>
      <c r="DLU3507" s="45"/>
      <c r="DLV3507" s="45"/>
      <c r="DLW3507" s="45"/>
      <c r="DLX3507" s="45"/>
      <c r="DLY3507" s="45"/>
      <c r="DLZ3507" s="45"/>
      <c r="DMA3507" s="45"/>
      <c r="DMB3507" s="45"/>
      <c r="DMC3507" s="45"/>
      <c r="DMD3507" s="45"/>
      <c r="DME3507" s="45"/>
      <c r="DMF3507" s="45"/>
      <c r="DMG3507" s="45"/>
      <c r="DMH3507" s="45"/>
      <c r="DMI3507" s="45"/>
      <c r="DMJ3507" s="45"/>
      <c r="DMK3507" s="45"/>
      <c r="DML3507" s="45"/>
      <c r="DMM3507" s="45"/>
      <c r="DMN3507" s="45"/>
      <c r="DMO3507" s="45"/>
      <c r="DMP3507" s="45"/>
      <c r="DMQ3507" s="45"/>
      <c r="DMR3507" s="45"/>
      <c r="DMS3507" s="45"/>
      <c r="DMT3507" s="45"/>
      <c r="DMU3507" s="45"/>
      <c r="DMV3507" s="45"/>
      <c r="DMW3507" s="45"/>
      <c r="DMX3507" s="45"/>
      <c r="DMY3507" s="45"/>
      <c r="DMZ3507" s="45"/>
      <c r="DNA3507" s="45"/>
      <c r="DNB3507" s="45"/>
      <c r="DNC3507" s="45"/>
      <c r="DND3507" s="45"/>
      <c r="DNE3507" s="45"/>
      <c r="DNF3507" s="45"/>
      <c r="DNG3507" s="45"/>
      <c r="DNH3507" s="45"/>
      <c r="DNI3507" s="45"/>
      <c r="DNJ3507" s="45"/>
      <c r="DNK3507" s="45"/>
      <c r="DNL3507" s="45"/>
      <c r="DNM3507" s="45"/>
      <c r="DNN3507" s="45"/>
      <c r="DNO3507" s="45"/>
      <c r="DNP3507" s="45"/>
      <c r="DNQ3507" s="45"/>
      <c r="DNR3507" s="45"/>
      <c r="DNS3507" s="45"/>
      <c r="DNT3507" s="45"/>
      <c r="DNU3507" s="45"/>
      <c r="DNV3507" s="45"/>
      <c r="DNW3507" s="45"/>
      <c r="DNX3507" s="45"/>
      <c r="DNY3507" s="45"/>
      <c r="DNZ3507" s="45"/>
      <c r="DOA3507" s="45"/>
      <c r="DOB3507" s="45"/>
      <c r="DOC3507" s="45"/>
      <c r="DOD3507" s="45"/>
      <c r="DOE3507" s="45"/>
      <c r="DOF3507" s="45"/>
      <c r="DOG3507" s="45"/>
      <c r="DOH3507" s="45"/>
      <c r="DOI3507" s="45"/>
      <c r="DOJ3507" s="45"/>
      <c r="DOK3507" s="45"/>
      <c r="DOL3507" s="45"/>
      <c r="DOM3507" s="45"/>
      <c r="DON3507" s="45"/>
      <c r="DOO3507" s="45"/>
      <c r="DOP3507" s="45"/>
      <c r="DOQ3507" s="45"/>
      <c r="DOR3507" s="45"/>
      <c r="DOS3507" s="45"/>
      <c r="DOT3507" s="45"/>
      <c r="DOU3507" s="45"/>
      <c r="DOV3507" s="45"/>
      <c r="DOW3507" s="45"/>
      <c r="DOX3507" s="45"/>
      <c r="DOY3507" s="45"/>
      <c r="DOZ3507" s="45"/>
      <c r="DPA3507" s="45"/>
      <c r="DPB3507" s="45"/>
      <c r="DPC3507" s="45"/>
      <c r="DPD3507" s="45"/>
      <c r="DPE3507" s="45"/>
      <c r="DPF3507" s="45"/>
      <c r="DPG3507" s="45"/>
      <c r="DPH3507" s="45"/>
      <c r="DPI3507" s="45"/>
      <c r="DPJ3507" s="45"/>
      <c r="DPK3507" s="45"/>
      <c r="DPL3507" s="45"/>
      <c r="DPM3507" s="45"/>
      <c r="DPN3507" s="45"/>
      <c r="DPO3507" s="45"/>
      <c r="DPP3507" s="45"/>
      <c r="DPQ3507" s="45"/>
      <c r="DPR3507" s="45"/>
      <c r="DPS3507" s="45"/>
      <c r="DPT3507" s="45"/>
      <c r="DPU3507" s="45"/>
      <c r="DPV3507" s="45"/>
      <c r="DPW3507" s="45"/>
      <c r="DPX3507" s="45"/>
      <c r="DPY3507" s="45"/>
      <c r="DPZ3507" s="45"/>
      <c r="DQA3507" s="45"/>
      <c r="DQB3507" s="45"/>
      <c r="DQC3507" s="45"/>
      <c r="DQD3507" s="45"/>
      <c r="DQE3507" s="45"/>
      <c r="DQF3507" s="45"/>
      <c r="DQG3507" s="45"/>
      <c r="DQH3507" s="45"/>
      <c r="DQI3507" s="45"/>
      <c r="DQJ3507" s="45"/>
      <c r="DQK3507" s="45"/>
      <c r="DQL3507" s="45"/>
      <c r="DQM3507" s="45"/>
      <c r="DQN3507" s="45"/>
      <c r="DQO3507" s="45"/>
      <c r="DQP3507" s="45"/>
      <c r="DQQ3507" s="45"/>
      <c r="DQR3507" s="45"/>
      <c r="DQS3507" s="45"/>
      <c r="DQT3507" s="45"/>
      <c r="DQU3507" s="45"/>
      <c r="DQV3507" s="45"/>
      <c r="DQW3507" s="45"/>
      <c r="DQX3507" s="45"/>
      <c r="DQY3507" s="45"/>
      <c r="DQZ3507" s="45"/>
      <c r="DRA3507" s="45"/>
      <c r="DRB3507" s="45"/>
      <c r="DRC3507" s="45"/>
      <c r="DRD3507" s="45"/>
      <c r="DRE3507" s="45"/>
      <c r="DRF3507" s="45"/>
      <c r="DRG3507" s="45"/>
      <c r="DRH3507" s="45"/>
      <c r="DRI3507" s="45"/>
      <c r="DRJ3507" s="45"/>
      <c r="DRK3507" s="45"/>
      <c r="DRL3507" s="45"/>
      <c r="DRM3507" s="45"/>
      <c r="DRN3507" s="45"/>
      <c r="DRO3507" s="45"/>
      <c r="DRP3507" s="45"/>
      <c r="DRQ3507" s="45"/>
      <c r="DRR3507" s="45"/>
      <c r="DRS3507" s="45"/>
      <c r="DRT3507" s="45"/>
      <c r="DRU3507" s="45"/>
      <c r="DRV3507" s="45"/>
      <c r="DRW3507" s="45"/>
      <c r="DRX3507" s="45"/>
      <c r="DRY3507" s="45"/>
      <c r="DRZ3507" s="45"/>
      <c r="DSA3507" s="45"/>
      <c r="DSB3507" s="45"/>
      <c r="DSC3507" s="45"/>
      <c r="DSD3507" s="45"/>
      <c r="DSE3507" s="45"/>
      <c r="DSF3507" s="45"/>
      <c r="DSG3507" s="45"/>
      <c r="DSH3507" s="45"/>
      <c r="DSI3507" s="45"/>
      <c r="DSJ3507" s="45"/>
      <c r="DSK3507" s="45"/>
      <c r="DSL3507" s="45"/>
      <c r="DSM3507" s="45"/>
      <c r="DSN3507" s="45"/>
      <c r="DSO3507" s="45"/>
      <c r="DSP3507" s="45"/>
      <c r="DSQ3507" s="45"/>
      <c r="DSR3507" s="45"/>
      <c r="DSS3507" s="45"/>
      <c r="DST3507" s="45"/>
      <c r="DSU3507" s="45"/>
      <c r="DSV3507" s="45"/>
      <c r="DSW3507" s="45"/>
      <c r="DSX3507" s="45"/>
      <c r="DSY3507" s="45"/>
      <c r="DSZ3507" s="45"/>
      <c r="DTA3507" s="45"/>
      <c r="DTB3507" s="45"/>
      <c r="DTC3507" s="45"/>
      <c r="DTD3507" s="45"/>
      <c r="DTE3507" s="45"/>
      <c r="DTF3507" s="45"/>
      <c r="DTG3507" s="45"/>
      <c r="DTH3507" s="45"/>
      <c r="DTI3507" s="45"/>
      <c r="DTJ3507" s="45"/>
      <c r="DTK3507" s="45"/>
      <c r="DTL3507" s="45"/>
      <c r="DTM3507" s="45"/>
      <c r="DTN3507" s="45"/>
      <c r="DTO3507" s="45"/>
      <c r="DTP3507" s="45"/>
      <c r="DTQ3507" s="45"/>
      <c r="DTR3507" s="45"/>
      <c r="DTS3507" s="45"/>
      <c r="DTT3507" s="45"/>
      <c r="DTU3507" s="45"/>
      <c r="DTV3507" s="45"/>
      <c r="DTW3507" s="45"/>
      <c r="DTX3507" s="45"/>
      <c r="DTY3507" s="45"/>
      <c r="DTZ3507" s="45"/>
      <c r="DUA3507" s="45"/>
      <c r="DUB3507" s="45"/>
      <c r="DUC3507" s="45"/>
      <c r="DUD3507" s="45"/>
      <c r="DUE3507" s="45"/>
      <c r="DUF3507" s="45"/>
      <c r="DUG3507" s="45"/>
      <c r="DUH3507" s="45"/>
      <c r="DUI3507" s="45"/>
      <c r="DUJ3507" s="45"/>
      <c r="DUK3507" s="45"/>
      <c r="DUL3507" s="45"/>
      <c r="DUM3507" s="45"/>
      <c r="DUN3507" s="45"/>
      <c r="DUO3507" s="45"/>
      <c r="DUP3507" s="45"/>
      <c r="DUQ3507" s="45"/>
      <c r="DUR3507" s="45"/>
      <c r="DUS3507" s="45"/>
      <c r="DUT3507" s="45"/>
      <c r="DUU3507" s="45"/>
      <c r="DUV3507" s="45"/>
      <c r="DUW3507" s="45"/>
      <c r="DUX3507" s="45"/>
      <c r="DUY3507" s="45"/>
      <c r="DUZ3507" s="45"/>
      <c r="DVA3507" s="45"/>
      <c r="DVB3507" s="45"/>
      <c r="DVC3507" s="45"/>
      <c r="DVD3507" s="45"/>
      <c r="DVE3507" s="45"/>
      <c r="DVF3507" s="45"/>
      <c r="DVG3507" s="45"/>
      <c r="DVH3507" s="45"/>
      <c r="DVI3507" s="45"/>
      <c r="DVJ3507" s="45"/>
      <c r="DVK3507" s="45"/>
      <c r="DVL3507" s="45"/>
      <c r="DVM3507" s="45"/>
      <c r="DVN3507" s="45"/>
      <c r="DVO3507" s="45"/>
      <c r="DVP3507" s="45"/>
      <c r="DVQ3507" s="45"/>
      <c r="DVR3507" s="45"/>
      <c r="DVS3507" s="45"/>
      <c r="DVT3507" s="45"/>
      <c r="DVU3507" s="45"/>
      <c r="DVV3507" s="45"/>
      <c r="DVW3507" s="45"/>
      <c r="DVX3507" s="45"/>
      <c r="DVY3507" s="45"/>
      <c r="DVZ3507" s="45"/>
      <c r="DWA3507" s="45"/>
      <c r="DWB3507" s="45"/>
      <c r="DWC3507" s="45"/>
      <c r="DWD3507" s="45"/>
      <c r="DWE3507" s="45"/>
      <c r="DWF3507" s="45"/>
      <c r="DWG3507" s="45"/>
      <c r="DWH3507" s="45"/>
      <c r="DWI3507" s="45"/>
      <c r="DWJ3507" s="45"/>
      <c r="DWK3507" s="45"/>
      <c r="DWL3507" s="45"/>
      <c r="DWM3507" s="45"/>
      <c r="DWN3507" s="45"/>
      <c r="DWO3507" s="45"/>
      <c r="DWP3507" s="45"/>
      <c r="DWQ3507" s="45"/>
      <c r="DWR3507" s="45"/>
      <c r="DWS3507" s="45"/>
      <c r="DWT3507" s="45"/>
      <c r="DWU3507" s="45"/>
      <c r="DWV3507" s="45"/>
      <c r="DWW3507" s="45"/>
      <c r="DWX3507" s="45"/>
      <c r="DWY3507" s="45"/>
      <c r="DWZ3507" s="45"/>
      <c r="DXA3507" s="45"/>
      <c r="DXB3507" s="45"/>
      <c r="DXC3507" s="45"/>
      <c r="DXD3507" s="45"/>
      <c r="DXE3507" s="45"/>
      <c r="DXF3507" s="45"/>
      <c r="DXG3507" s="45"/>
      <c r="DXH3507" s="45"/>
      <c r="DXI3507" s="45"/>
      <c r="DXJ3507" s="45"/>
      <c r="DXK3507" s="45"/>
      <c r="DXL3507" s="45"/>
      <c r="DXM3507" s="45"/>
      <c r="DXN3507" s="45"/>
      <c r="DXO3507" s="45"/>
      <c r="DXP3507" s="45"/>
      <c r="DXQ3507" s="45"/>
      <c r="DXR3507" s="45"/>
      <c r="DXS3507" s="45"/>
      <c r="DXT3507" s="45"/>
      <c r="DXU3507" s="45"/>
      <c r="DXV3507" s="45"/>
      <c r="DXW3507" s="45"/>
      <c r="DXX3507" s="45"/>
      <c r="DXY3507" s="45"/>
      <c r="DXZ3507" s="45"/>
      <c r="DYA3507" s="45"/>
      <c r="DYB3507" s="45"/>
      <c r="DYC3507" s="45"/>
      <c r="DYD3507" s="45"/>
      <c r="DYE3507" s="45"/>
      <c r="DYF3507" s="45"/>
      <c r="DYG3507" s="45"/>
      <c r="DYH3507" s="45"/>
      <c r="DYI3507" s="45"/>
      <c r="DYJ3507" s="45"/>
      <c r="DYK3507" s="45"/>
      <c r="DYL3507" s="45"/>
      <c r="DYM3507" s="45"/>
      <c r="DYN3507" s="45"/>
      <c r="DYO3507" s="45"/>
      <c r="DYP3507" s="45"/>
      <c r="DYQ3507" s="45"/>
      <c r="DYR3507" s="45"/>
      <c r="DYS3507" s="45"/>
      <c r="DYT3507" s="45"/>
      <c r="DYU3507" s="45"/>
      <c r="DYV3507" s="45"/>
      <c r="DYW3507" s="45"/>
      <c r="DYX3507" s="45"/>
      <c r="DYY3507" s="45"/>
      <c r="DYZ3507" s="45"/>
      <c r="DZA3507" s="45"/>
      <c r="DZB3507" s="45"/>
      <c r="DZC3507" s="45"/>
      <c r="DZD3507" s="45"/>
      <c r="DZE3507" s="45"/>
      <c r="DZF3507" s="45"/>
      <c r="DZG3507" s="45"/>
      <c r="DZH3507" s="45"/>
      <c r="DZI3507" s="45"/>
      <c r="DZJ3507" s="45"/>
      <c r="DZK3507" s="45"/>
      <c r="DZL3507" s="45"/>
      <c r="DZM3507" s="45"/>
      <c r="DZN3507" s="45"/>
      <c r="DZO3507" s="45"/>
      <c r="DZP3507" s="45"/>
      <c r="DZQ3507" s="45"/>
      <c r="DZR3507" s="45"/>
      <c r="DZS3507" s="45"/>
      <c r="DZT3507" s="45"/>
      <c r="DZU3507" s="45"/>
      <c r="DZV3507" s="45"/>
      <c r="DZW3507" s="45"/>
      <c r="DZX3507" s="45"/>
      <c r="DZY3507" s="45"/>
      <c r="DZZ3507" s="45"/>
      <c r="EAA3507" s="45"/>
      <c r="EAB3507" s="45"/>
      <c r="EAC3507" s="45"/>
      <c r="EAD3507" s="45"/>
      <c r="EAE3507" s="45"/>
      <c r="EAF3507" s="45"/>
      <c r="EAG3507" s="45"/>
      <c r="EAH3507" s="45"/>
      <c r="EAI3507" s="45"/>
      <c r="EAJ3507" s="45"/>
      <c r="EAK3507" s="45"/>
      <c r="EAL3507" s="45"/>
      <c r="EAM3507" s="45"/>
      <c r="EAN3507" s="45"/>
      <c r="EAO3507" s="45"/>
      <c r="EAP3507" s="45"/>
      <c r="EAQ3507" s="45"/>
      <c r="EAR3507" s="45"/>
      <c r="EAS3507" s="45"/>
      <c r="EAT3507" s="45"/>
      <c r="EAU3507" s="45"/>
      <c r="EAV3507" s="45"/>
      <c r="EAW3507" s="45"/>
      <c r="EAX3507" s="45"/>
      <c r="EAY3507" s="45"/>
      <c r="EAZ3507" s="45"/>
      <c r="EBA3507" s="45"/>
      <c r="EBB3507" s="45"/>
      <c r="EBC3507" s="45"/>
      <c r="EBD3507" s="45"/>
      <c r="EBE3507" s="45"/>
      <c r="EBF3507" s="45"/>
      <c r="EBG3507" s="45"/>
      <c r="EBH3507" s="45"/>
      <c r="EBI3507" s="45"/>
      <c r="EBJ3507" s="45"/>
      <c r="EBK3507" s="45"/>
      <c r="EBL3507" s="45"/>
      <c r="EBM3507" s="45"/>
      <c r="EBN3507" s="45"/>
      <c r="EBO3507" s="45"/>
      <c r="EBP3507" s="45"/>
      <c r="EBQ3507" s="45"/>
      <c r="EBR3507" s="45"/>
      <c r="EBS3507" s="45"/>
      <c r="EBT3507" s="45"/>
      <c r="EBU3507" s="45"/>
      <c r="EBV3507" s="45"/>
      <c r="EBW3507" s="45"/>
      <c r="EBX3507" s="45"/>
      <c r="EBY3507" s="45"/>
      <c r="EBZ3507" s="45"/>
      <c r="ECA3507" s="45"/>
      <c r="ECB3507" s="45"/>
      <c r="ECC3507" s="45"/>
      <c r="ECD3507" s="45"/>
      <c r="ECE3507" s="45"/>
      <c r="ECF3507" s="45"/>
      <c r="ECG3507" s="45"/>
      <c r="ECH3507" s="45"/>
      <c r="ECI3507" s="45"/>
      <c r="ECJ3507" s="45"/>
      <c r="ECK3507" s="45"/>
      <c r="ECL3507" s="45"/>
      <c r="ECM3507" s="45"/>
      <c r="ECN3507" s="45"/>
      <c r="ECO3507" s="45"/>
      <c r="ECP3507" s="45"/>
      <c r="ECQ3507" s="45"/>
      <c r="ECR3507" s="45"/>
      <c r="ECS3507" s="45"/>
      <c r="ECT3507" s="45"/>
      <c r="ECU3507" s="45"/>
      <c r="ECV3507" s="45"/>
      <c r="ECW3507" s="45"/>
      <c r="ECX3507" s="45"/>
      <c r="ECY3507" s="45"/>
      <c r="ECZ3507" s="45"/>
      <c r="EDA3507" s="45"/>
      <c r="EDB3507" s="45"/>
      <c r="EDC3507" s="45"/>
      <c r="EDD3507" s="45"/>
      <c r="EDE3507" s="45"/>
      <c r="EDF3507" s="45"/>
      <c r="EDG3507" s="45"/>
      <c r="EDH3507" s="45"/>
      <c r="EDI3507" s="45"/>
      <c r="EDJ3507" s="45"/>
      <c r="EDK3507" s="45"/>
      <c r="EDL3507" s="45"/>
      <c r="EDM3507" s="45"/>
      <c r="EDN3507" s="45"/>
      <c r="EDO3507" s="45"/>
      <c r="EDP3507" s="45"/>
      <c r="EDQ3507" s="45"/>
      <c r="EDR3507" s="45"/>
      <c r="EDS3507" s="45"/>
      <c r="EDT3507" s="45"/>
      <c r="EDU3507" s="45"/>
      <c r="EDV3507" s="45"/>
      <c r="EDW3507" s="45"/>
      <c r="EDX3507" s="45"/>
      <c r="EDY3507" s="45"/>
      <c r="EDZ3507" s="45"/>
      <c r="EEA3507" s="45"/>
      <c r="EEB3507" s="45"/>
      <c r="EEC3507" s="45"/>
      <c r="EED3507" s="45"/>
      <c r="EEE3507" s="45"/>
      <c r="EEF3507" s="45"/>
      <c r="EEG3507" s="45"/>
      <c r="EEH3507" s="45"/>
      <c r="EEI3507" s="45"/>
      <c r="EEJ3507" s="45"/>
      <c r="EEK3507" s="45"/>
      <c r="EEL3507" s="45"/>
      <c r="EEM3507" s="45"/>
      <c r="EEN3507" s="45"/>
      <c r="EEO3507" s="45"/>
      <c r="EEP3507" s="45"/>
      <c r="EEQ3507" s="45"/>
      <c r="EER3507" s="45"/>
      <c r="EES3507" s="45"/>
      <c r="EET3507" s="45"/>
      <c r="EEU3507" s="45"/>
      <c r="EEV3507" s="45"/>
      <c r="EEW3507" s="45"/>
      <c r="EEX3507" s="45"/>
      <c r="EEY3507" s="45"/>
      <c r="EEZ3507" s="45"/>
      <c r="EFA3507" s="45"/>
      <c r="EFB3507" s="45"/>
      <c r="EFC3507" s="45"/>
      <c r="EFD3507" s="45"/>
      <c r="EFE3507" s="45"/>
      <c r="EFF3507" s="45"/>
      <c r="EFG3507" s="45"/>
      <c r="EFH3507" s="45"/>
      <c r="EFI3507" s="45"/>
      <c r="EFJ3507" s="45"/>
      <c r="EFK3507" s="45"/>
      <c r="EFL3507" s="45"/>
      <c r="EFM3507" s="45"/>
      <c r="EFN3507" s="45"/>
      <c r="EFO3507" s="45"/>
      <c r="EFP3507" s="45"/>
      <c r="EFQ3507" s="45"/>
      <c r="EFR3507" s="45"/>
      <c r="EFS3507" s="45"/>
      <c r="EFT3507" s="45"/>
      <c r="EFU3507" s="45"/>
      <c r="EFV3507" s="45"/>
      <c r="EFW3507" s="45"/>
      <c r="EFX3507" s="45"/>
      <c r="EFY3507" s="45"/>
      <c r="EFZ3507" s="45"/>
      <c r="EGA3507" s="45"/>
      <c r="EGB3507" s="45"/>
      <c r="EGC3507" s="45"/>
      <c r="EGD3507" s="45"/>
      <c r="EGE3507" s="45"/>
      <c r="EGF3507" s="45"/>
      <c r="EGG3507" s="45"/>
      <c r="EGH3507" s="45"/>
      <c r="EGI3507" s="45"/>
      <c r="EGJ3507" s="45"/>
      <c r="EGK3507" s="45"/>
      <c r="EGL3507" s="45"/>
      <c r="EGM3507" s="45"/>
      <c r="EGN3507" s="45"/>
      <c r="EGO3507" s="45"/>
      <c r="EGP3507" s="45"/>
      <c r="EGQ3507" s="45"/>
      <c r="EGR3507" s="45"/>
      <c r="EGS3507" s="45"/>
      <c r="EGT3507" s="45"/>
      <c r="EGU3507" s="45"/>
      <c r="EGV3507" s="45"/>
      <c r="EGW3507" s="45"/>
      <c r="EGX3507" s="45"/>
      <c r="EGY3507" s="45"/>
      <c r="EGZ3507" s="45"/>
      <c r="EHA3507" s="45"/>
      <c r="EHB3507" s="45"/>
      <c r="EHC3507" s="45"/>
      <c r="EHD3507" s="45"/>
      <c r="EHE3507" s="45"/>
      <c r="EHF3507" s="45"/>
      <c r="EHG3507" s="45"/>
      <c r="EHH3507" s="45"/>
      <c r="EHI3507" s="45"/>
      <c r="EHJ3507" s="45"/>
      <c r="EHK3507" s="45"/>
      <c r="EHL3507" s="45"/>
      <c r="EHM3507" s="45"/>
      <c r="EHN3507" s="45"/>
      <c r="EHO3507" s="45"/>
      <c r="EHP3507" s="45"/>
      <c r="EHQ3507" s="45"/>
      <c r="EHR3507" s="45"/>
      <c r="EHS3507" s="45"/>
      <c r="EHT3507" s="45"/>
      <c r="EHU3507" s="45"/>
      <c r="EHV3507" s="45"/>
      <c r="EHW3507" s="45"/>
      <c r="EHX3507" s="45"/>
      <c r="EHY3507" s="45"/>
      <c r="EHZ3507" s="45"/>
      <c r="EIA3507" s="45"/>
      <c r="EIB3507" s="45"/>
      <c r="EIC3507" s="45"/>
      <c r="EID3507" s="45"/>
      <c r="EIE3507" s="45"/>
      <c r="EIF3507" s="45"/>
      <c r="EIG3507" s="45"/>
      <c r="EIH3507" s="45"/>
      <c r="EII3507" s="45"/>
      <c r="EIJ3507" s="45"/>
      <c r="EIK3507" s="45"/>
      <c r="EIL3507" s="45"/>
      <c r="EIM3507" s="45"/>
      <c r="EIN3507" s="45"/>
      <c r="EIO3507" s="45"/>
      <c r="EIP3507" s="45"/>
      <c r="EIQ3507" s="45"/>
      <c r="EIR3507" s="45"/>
      <c r="EIS3507" s="45"/>
      <c r="EIT3507" s="45"/>
      <c r="EIU3507" s="45"/>
      <c r="EIV3507" s="45"/>
      <c r="EIW3507" s="45"/>
      <c r="EIX3507" s="45"/>
      <c r="EIY3507" s="45"/>
      <c r="EIZ3507" s="45"/>
      <c r="EJA3507" s="45"/>
      <c r="EJB3507" s="45"/>
      <c r="EJC3507" s="45"/>
      <c r="EJD3507" s="45"/>
      <c r="EJE3507" s="45"/>
      <c r="EJF3507" s="45"/>
      <c r="EJG3507" s="45"/>
      <c r="EJH3507" s="45"/>
      <c r="EJI3507" s="45"/>
      <c r="EJJ3507" s="45"/>
      <c r="EJK3507" s="45"/>
      <c r="EJL3507" s="45"/>
      <c r="EJM3507" s="45"/>
      <c r="EJN3507" s="45"/>
      <c r="EJO3507" s="45"/>
      <c r="EJP3507" s="45"/>
      <c r="EJQ3507" s="45"/>
      <c r="EJR3507" s="45"/>
      <c r="EJS3507" s="45"/>
      <c r="EJT3507" s="45"/>
      <c r="EJU3507" s="45"/>
      <c r="EJV3507" s="45"/>
      <c r="EJW3507" s="45"/>
      <c r="EJX3507" s="45"/>
      <c r="EJY3507" s="45"/>
      <c r="EJZ3507" s="45"/>
      <c r="EKA3507" s="45"/>
      <c r="EKB3507" s="45"/>
      <c r="EKC3507" s="45"/>
      <c r="EKD3507" s="45"/>
      <c r="EKE3507" s="45"/>
      <c r="EKF3507" s="45"/>
      <c r="EKG3507" s="45"/>
      <c r="EKH3507" s="45"/>
      <c r="EKI3507" s="45"/>
      <c r="EKJ3507" s="45"/>
      <c r="EKK3507" s="45"/>
      <c r="EKL3507" s="45"/>
      <c r="EKM3507" s="45"/>
      <c r="EKN3507" s="45"/>
      <c r="EKO3507" s="45"/>
      <c r="EKP3507" s="45"/>
      <c r="EKQ3507" s="45"/>
      <c r="EKR3507" s="45"/>
      <c r="EKS3507" s="45"/>
      <c r="EKT3507" s="45"/>
      <c r="EKU3507" s="45"/>
      <c r="EKV3507" s="45"/>
      <c r="EKW3507" s="45"/>
      <c r="EKX3507" s="45"/>
      <c r="EKY3507" s="45"/>
      <c r="EKZ3507" s="45"/>
      <c r="ELA3507" s="45"/>
      <c r="ELB3507" s="45"/>
      <c r="ELC3507" s="45"/>
      <c r="ELD3507" s="45"/>
      <c r="ELE3507" s="45"/>
      <c r="ELF3507" s="45"/>
      <c r="ELG3507" s="45"/>
      <c r="ELH3507" s="45"/>
      <c r="ELI3507" s="45"/>
      <c r="ELJ3507" s="45"/>
      <c r="ELK3507" s="45"/>
      <c r="ELL3507" s="45"/>
      <c r="ELM3507" s="45"/>
      <c r="ELN3507" s="45"/>
      <c r="ELO3507" s="45"/>
      <c r="ELP3507" s="45"/>
      <c r="ELQ3507" s="45"/>
      <c r="ELR3507" s="45"/>
      <c r="ELS3507" s="45"/>
      <c r="ELT3507" s="45"/>
      <c r="ELU3507" s="45"/>
      <c r="ELV3507" s="45"/>
      <c r="ELW3507" s="45"/>
      <c r="ELX3507" s="45"/>
      <c r="ELY3507" s="45"/>
      <c r="ELZ3507" s="45"/>
      <c r="EMA3507" s="45"/>
      <c r="EMB3507" s="45"/>
      <c r="EMC3507" s="45"/>
      <c r="EMD3507" s="45"/>
      <c r="EME3507" s="45"/>
      <c r="EMF3507" s="45"/>
      <c r="EMG3507" s="45"/>
      <c r="EMH3507" s="45"/>
      <c r="EMI3507" s="45"/>
      <c r="EMJ3507" s="45"/>
      <c r="EMK3507" s="45"/>
      <c r="EML3507" s="45"/>
      <c r="EMM3507" s="45"/>
      <c r="EMN3507" s="45"/>
      <c r="EMO3507" s="45"/>
      <c r="EMP3507" s="45"/>
      <c r="EMQ3507" s="45"/>
      <c r="EMR3507" s="45"/>
      <c r="EMS3507" s="45"/>
      <c r="EMT3507" s="45"/>
      <c r="EMU3507" s="45"/>
      <c r="EMV3507" s="45"/>
      <c r="EMW3507" s="45"/>
      <c r="EMX3507" s="45"/>
      <c r="EMY3507" s="45"/>
      <c r="EMZ3507" s="45"/>
      <c r="ENA3507" s="45"/>
      <c r="ENB3507" s="45"/>
      <c r="ENC3507" s="45"/>
      <c r="END3507" s="45"/>
      <c r="ENE3507" s="45"/>
      <c r="ENF3507" s="45"/>
      <c r="ENG3507" s="45"/>
      <c r="ENH3507" s="45"/>
      <c r="ENI3507" s="45"/>
      <c r="ENJ3507" s="45"/>
      <c r="ENK3507" s="45"/>
      <c r="ENL3507" s="45"/>
      <c r="ENM3507" s="45"/>
      <c r="ENN3507" s="45"/>
      <c r="ENO3507" s="45"/>
      <c r="ENP3507" s="45"/>
      <c r="ENQ3507" s="45"/>
      <c r="ENR3507" s="45"/>
      <c r="ENS3507" s="45"/>
      <c r="ENT3507" s="45"/>
      <c r="ENU3507" s="45"/>
      <c r="ENV3507" s="45"/>
      <c r="ENW3507" s="45"/>
      <c r="ENX3507" s="45"/>
      <c r="ENY3507" s="45"/>
      <c r="ENZ3507" s="45"/>
      <c r="EOA3507" s="45"/>
      <c r="EOB3507" s="45"/>
      <c r="EOC3507" s="45"/>
      <c r="EOD3507" s="45"/>
      <c r="EOE3507" s="45"/>
      <c r="EOF3507" s="45"/>
      <c r="EOG3507" s="45"/>
      <c r="EOH3507" s="45"/>
      <c r="EOI3507" s="45"/>
      <c r="EOJ3507" s="45"/>
      <c r="EOK3507" s="45"/>
      <c r="EOL3507" s="45"/>
      <c r="EOM3507" s="45"/>
      <c r="EON3507" s="45"/>
      <c r="EOO3507" s="45"/>
      <c r="EOP3507" s="45"/>
      <c r="EOQ3507" s="45"/>
      <c r="EOR3507" s="45"/>
      <c r="EOS3507" s="45"/>
      <c r="EOT3507" s="45"/>
      <c r="EOU3507" s="45"/>
      <c r="EOV3507" s="45"/>
      <c r="EOW3507" s="45"/>
      <c r="EOX3507" s="45"/>
      <c r="EOY3507" s="45"/>
      <c r="EOZ3507" s="45"/>
      <c r="EPA3507" s="45"/>
      <c r="EPB3507" s="45"/>
      <c r="EPC3507" s="45"/>
      <c r="EPD3507" s="45"/>
      <c r="EPE3507" s="45"/>
      <c r="EPF3507" s="45"/>
      <c r="EPG3507" s="45"/>
      <c r="EPH3507" s="45"/>
      <c r="EPI3507" s="45"/>
      <c r="EPJ3507" s="45"/>
      <c r="EPK3507" s="45"/>
      <c r="EPL3507" s="45"/>
      <c r="EPM3507" s="45"/>
      <c r="EPN3507" s="45"/>
      <c r="EPO3507" s="45"/>
      <c r="EPP3507" s="45"/>
      <c r="EPQ3507" s="45"/>
      <c r="EPR3507" s="45"/>
      <c r="EPS3507" s="45"/>
      <c r="EPT3507" s="45"/>
      <c r="EPU3507" s="45"/>
      <c r="EPV3507" s="45"/>
      <c r="EPW3507" s="45"/>
      <c r="EPX3507" s="45"/>
      <c r="EPY3507" s="45"/>
      <c r="EPZ3507" s="45"/>
      <c r="EQA3507" s="45"/>
      <c r="EQB3507" s="45"/>
      <c r="EQC3507" s="45"/>
      <c r="EQD3507" s="45"/>
      <c r="EQE3507" s="45"/>
      <c r="EQF3507" s="45"/>
      <c r="EQG3507" s="45"/>
      <c r="EQH3507" s="45"/>
      <c r="EQI3507" s="45"/>
      <c r="EQJ3507" s="45"/>
      <c r="EQK3507" s="45"/>
      <c r="EQL3507" s="45"/>
      <c r="EQM3507" s="45"/>
      <c r="EQN3507" s="45"/>
      <c r="EQO3507" s="45"/>
      <c r="EQP3507" s="45"/>
      <c r="EQQ3507" s="45"/>
      <c r="EQR3507" s="45"/>
      <c r="EQS3507" s="45"/>
      <c r="EQT3507" s="45"/>
      <c r="EQU3507" s="45"/>
      <c r="EQV3507" s="45"/>
      <c r="EQW3507" s="45"/>
      <c r="EQX3507" s="45"/>
      <c r="EQY3507" s="45"/>
      <c r="EQZ3507" s="45"/>
      <c r="ERA3507" s="45"/>
      <c r="ERB3507" s="45"/>
      <c r="ERC3507" s="45"/>
      <c r="ERD3507" s="45"/>
      <c r="ERE3507" s="45"/>
      <c r="ERF3507" s="45"/>
      <c r="ERG3507" s="45"/>
      <c r="ERH3507" s="45"/>
      <c r="ERI3507" s="45"/>
      <c r="ERJ3507" s="45"/>
      <c r="ERK3507" s="45"/>
      <c r="ERL3507" s="45"/>
      <c r="ERM3507" s="45"/>
      <c r="ERN3507" s="45"/>
      <c r="ERO3507" s="45"/>
      <c r="ERP3507" s="45"/>
      <c r="ERQ3507" s="45"/>
      <c r="ERR3507" s="45"/>
      <c r="ERS3507" s="45"/>
      <c r="ERT3507" s="45"/>
      <c r="ERU3507" s="45"/>
      <c r="ERV3507" s="45"/>
      <c r="ERW3507" s="45"/>
      <c r="ERX3507" s="45"/>
      <c r="ERY3507" s="45"/>
      <c r="ERZ3507" s="45"/>
      <c r="ESA3507" s="45"/>
      <c r="ESB3507" s="45"/>
      <c r="ESC3507" s="45"/>
      <c r="ESD3507" s="45"/>
      <c r="ESE3507" s="45"/>
      <c r="ESF3507" s="45"/>
      <c r="ESG3507" s="45"/>
      <c r="ESH3507" s="45"/>
      <c r="ESI3507" s="45"/>
      <c r="ESJ3507" s="45"/>
      <c r="ESK3507" s="45"/>
      <c r="ESL3507" s="45"/>
      <c r="ESM3507" s="45"/>
      <c r="ESN3507" s="45"/>
      <c r="ESO3507" s="45"/>
      <c r="ESP3507" s="45"/>
      <c r="ESQ3507" s="45"/>
      <c r="ESR3507" s="45"/>
      <c r="ESS3507" s="45"/>
      <c r="EST3507" s="45"/>
      <c r="ESU3507" s="45"/>
      <c r="ESV3507" s="45"/>
      <c r="ESW3507" s="45"/>
      <c r="ESX3507" s="45"/>
      <c r="ESY3507" s="45"/>
      <c r="ESZ3507" s="45"/>
      <c r="ETA3507" s="45"/>
      <c r="ETB3507" s="45"/>
      <c r="ETC3507" s="45"/>
      <c r="ETD3507" s="45"/>
      <c r="ETE3507" s="45"/>
      <c r="ETF3507" s="45"/>
      <c r="ETG3507" s="45"/>
      <c r="ETH3507" s="45"/>
      <c r="ETI3507" s="45"/>
      <c r="ETJ3507" s="45"/>
      <c r="ETK3507" s="45"/>
      <c r="ETL3507" s="45"/>
      <c r="ETM3507" s="45"/>
      <c r="ETN3507" s="45"/>
      <c r="ETO3507" s="45"/>
      <c r="ETP3507" s="45"/>
      <c r="ETQ3507" s="45"/>
      <c r="ETR3507" s="45"/>
      <c r="ETS3507" s="45"/>
      <c r="ETT3507" s="45"/>
      <c r="ETU3507" s="45"/>
      <c r="ETV3507" s="45"/>
      <c r="ETW3507" s="45"/>
      <c r="ETX3507" s="45"/>
      <c r="ETY3507" s="45"/>
      <c r="ETZ3507" s="45"/>
      <c r="EUA3507" s="45"/>
      <c r="EUB3507" s="45"/>
      <c r="EUC3507" s="45"/>
      <c r="EUD3507" s="45"/>
      <c r="EUE3507" s="45"/>
      <c r="EUF3507" s="45"/>
      <c r="EUG3507" s="45"/>
      <c r="EUH3507" s="45"/>
      <c r="EUI3507" s="45"/>
      <c r="EUJ3507" s="45"/>
      <c r="EUK3507" s="45"/>
      <c r="EUL3507" s="45"/>
      <c r="EUM3507" s="45"/>
      <c r="EUN3507" s="45"/>
      <c r="EUO3507" s="45"/>
      <c r="EUP3507" s="45"/>
      <c r="EUQ3507" s="45"/>
      <c r="EUR3507" s="45"/>
      <c r="EUS3507" s="45"/>
      <c r="EUT3507" s="45"/>
      <c r="EUU3507" s="45"/>
      <c r="EUV3507" s="45"/>
      <c r="EUW3507" s="45"/>
      <c r="EUX3507" s="45"/>
      <c r="EUY3507" s="45"/>
      <c r="EUZ3507" s="45"/>
      <c r="EVA3507" s="45"/>
      <c r="EVB3507" s="45"/>
      <c r="EVC3507" s="45"/>
      <c r="EVD3507" s="45"/>
      <c r="EVE3507" s="45"/>
      <c r="EVF3507" s="45"/>
      <c r="EVG3507" s="45"/>
      <c r="EVH3507" s="45"/>
      <c r="EVI3507" s="45"/>
      <c r="EVJ3507" s="45"/>
      <c r="EVK3507" s="45"/>
      <c r="EVL3507" s="45"/>
      <c r="EVM3507" s="45"/>
      <c r="EVN3507" s="45"/>
      <c r="EVO3507" s="45"/>
      <c r="EVP3507" s="45"/>
      <c r="EVQ3507" s="45"/>
      <c r="EVR3507" s="45"/>
      <c r="EVS3507" s="45"/>
      <c r="EVT3507" s="45"/>
      <c r="EVU3507" s="45"/>
      <c r="EVV3507" s="45"/>
      <c r="EVW3507" s="45"/>
      <c r="EVX3507" s="45"/>
      <c r="EVY3507" s="45"/>
      <c r="EVZ3507" s="45"/>
      <c r="EWA3507" s="45"/>
      <c r="EWB3507" s="45"/>
      <c r="EWC3507" s="45"/>
      <c r="EWD3507" s="45"/>
      <c r="EWE3507" s="45"/>
      <c r="EWF3507" s="45"/>
      <c r="EWG3507" s="45"/>
      <c r="EWH3507" s="45"/>
      <c r="EWI3507" s="45"/>
      <c r="EWJ3507" s="45"/>
      <c r="EWK3507" s="45"/>
      <c r="EWL3507" s="45"/>
      <c r="EWM3507" s="45"/>
      <c r="EWN3507" s="45"/>
      <c r="EWO3507" s="45"/>
      <c r="EWP3507" s="45"/>
      <c r="EWQ3507" s="45"/>
      <c r="EWR3507" s="45"/>
      <c r="EWS3507" s="45"/>
      <c r="EWT3507" s="45"/>
      <c r="EWU3507" s="45"/>
      <c r="EWV3507" s="45"/>
      <c r="EWW3507" s="45"/>
      <c r="EWX3507" s="45"/>
      <c r="EWY3507" s="45"/>
      <c r="EWZ3507" s="45"/>
      <c r="EXA3507" s="45"/>
      <c r="EXB3507" s="45"/>
      <c r="EXC3507" s="45"/>
      <c r="EXD3507" s="45"/>
      <c r="EXE3507" s="45"/>
      <c r="EXF3507" s="45"/>
      <c r="EXG3507" s="45"/>
      <c r="EXH3507" s="45"/>
      <c r="EXI3507" s="45"/>
      <c r="EXJ3507" s="45"/>
      <c r="EXK3507" s="45"/>
      <c r="EXL3507" s="45"/>
      <c r="EXM3507" s="45"/>
      <c r="EXN3507" s="45"/>
      <c r="EXO3507" s="45"/>
      <c r="EXP3507" s="45"/>
      <c r="EXQ3507" s="45"/>
      <c r="EXR3507" s="45"/>
      <c r="EXS3507" s="45"/>
      <c r="EXT3507" s="45"/>
      <c r="EXU3507" s="45"/>
      <c r="EXV3507" s="45"/>
      <c r="EXW3507" s="45"/>
      <c r="EXX3507" s="45"/>
      <c r="EXY3507" s="45"/>
      <c r="EXZ3507" s="45"/>
      <c r="EYA3507" s="45"/>
      <c r="EYB3507" s="45"/>
      <c r="EYC3507" s="45"/>
      <c r="EYD3507" s="45"/>
      <c r="EYE3507" s="45"/>
      <c r="EYF3507" s="45"/>
      <c r="EYG3507" s="45"/>
      <c r="EYH3507" s="45"/>
      <c r="EYI3507" s="45"/>
      <c r="EYJ3507" s="45"/>
      <c r="EYK3507" s="45"/>
      <c r="EYL3507" s="45"/>
      <c r="EYM3507" s="45"/>
      <c r="EYN3507" s="45"/>
      <c r="EYO3507" s="45"/>
      <c r="EYP3507" s="45"/>
      <c r="EYQ3507" s="45"/>
      <c r="EYR3507" s="45"/>
      <c r="EYS3507" s="45"/>
      <c r="EYT3507" s="45"/>
      <c r="EYU3507" s="45"/>
      <c r="EYV3507" s="45"/>
      <c r="EYW3507" s="45"/>
      <c r="EYX3507" s="45"/>
      <c r="EYY3507" s="45"/>
      <c r="EYZ3507" s="45"/>
      <c r="EZA3507" s="45"/>
      <c r="EZB3507" s="45"/>
      <c r="EZC3507" s="45"/>
      <c r="EZD3507" s="45"/>
      <c r="EZE3507" s="45"/>
      <c r="EZF3507" s="45"/>
      <c r="EZG3507" s="45"/>
      <c r="EZH3507" s="45"/>
      <c r="EZI3507" s="45"/>
      <c r="EZJ3507" s="45"/>
      <c r="EZK3507" s="45"/>
      <c r="EZL3507" s="45"/>
      <c r="EZM3507" s="45"/>
      <c r="EZN3507" s="45"/>
      <c r="EZO3507" s="45"/>
      <c r="EZP3507" s="45"/>
      <c r="EZQ3507" s="45"/>
      <c r="EZR3507" s="45"/>
      <c r="EZS3507" s="45"/>
      <c r="EZT3507" s="45"/>
      <c r="EZU3507" s="45"/>
      <c r="EZV3507" s="45"/>
      <c r="EZW3507" s="45"/>
      <c r="EZX3507" s="45"/>
      <c r="EZY3507" s="45"/>
      <c r="EZZ3507" s="45"/>
      <c r="FAA3507" s="45"/>
      <c r="FAB3507" s="45"/>
      <c r="FAC3507" s="45"/>
      <c r="FAD3507" s="45"/>
      <c r="FAE3507" s="45"/>
      <c r="FAF3507" s="45"/>
      <c r="FAG3507" s="45"/>
      <c r="FAH3507" s="45"/>
      <c r="FAI3507" s="45"/>
      <c r="FAJ3507" s="45"/>
      <c r="FAK3507" s="45"/>
      <c r="FAL3507" s="45"/>
      <c r="FAM3507" s="45"/>
      <c r="FAN3507" s="45"/>
      <c r="FAO3507" s="45"/>
      <c r="FAP3507" s="45"/>
      <c r="FAQ3507" s="45"/>
      <c r="FAR3507" s="45"/>
      <c r="FAS3507" s="45"/>
      <c r="FAT3507" s="45"/>
      <c r="FAU3507" s="45"/>
      <c r="FAV3507" s="45"/>
      <c r="FAW3507" s="45"/>
      <c r="FAX3507" s="45"/>
      <c r="FAY3507" s="45"/>
      <c r="FAZ3507" s="45"/>
      <c r="FBA3507" s="45"/>
      <c r="FBB3507" s="45"/>
      <c r="FBC3507" s="45"/>
      <c r="FBD3507" s="45"/>
      <c r="FBE3507" s="45"/>
      <c r="FBF3507" s="45"/>
      <c r="FBG3507" s="45"/>
      <c r="FBH3507" s="45"/>
      <c r="FBI3507" s="45"/>
      <c r="FBJ3507" s="45"/>
      <c r="FBK3507" s="45"/>
      <c r="FBL3507" s="45"/>
      <c r="FBM3507" s="45"/>
      <c r="FBN3507" s="45"/>
      <c r="FBO3507" s="45"/>
      <c r="FBP3507" s="45"/>
      <c r="FBQ3507" s="45"/>
      <c r="FBR3507" s="45"/>
      <c r="FBS3507" s="45"/>
      <c r="FBT3507" s="45"/>
      <c r="FBU3507" s="45"/>
      <c r="FBV3507" s="45"/>
      <c r="FBW3507" s="45"/>
      <c r="FBX3507" s="45"/>
      <c r="FBY3507" s="45"/>
      <c r="FBZ3507" s="45"/>
      <c r="FCA3507" s="45"/>
      <c r="FCB3507" s="45"/>
      <c r="FCC3507" s="45"/>
      <c r="FCD3507" s="45"/>
      <c r="FCE3507" s="45"/>
      <c r="FCF3507" s="45"/>
      <c r="FCG3507" s="45"/>
      <c r="FCH3507" s="45"/>
      <c r="FCI3507" s="45"/>
      <c r="FCJ3507" s="45"/>
      <c r="FCK3507" s="45"/>
      <c r="FCL3507" s="45"/>
      <c r="FCM3507" s="45"/>
      <c r="FCN3507" s="45"/>
      <c r="FCO3507" s="45"/>
      <c r="FCP3507" s="45"/>
      <c r="FCQ3507" s="45"/>
      <c r="FCR3507" s="45"/>
      <c r="FCS3507" s="45"/>
      <c r="FCT3507" s="45"/>
      <c r="FCU3507" s="45"/>
      <c r="FCV3507" s="45"/>
      <c r="FCW3507" s="45"/>
      <c r="FCX3507" s="45"/>
      <c r="FCY3507" s="45"/>
      <c r="FCZ3507" s="45"/>
      <c r="FDA3507" s="45"/>
      <c r="FDB3507" s="45"/>
      <c r="FDC3507" s="45"/>
      <c r="FDD3507" s="45"/>
      <c r="FDE3507" s="45"/>
      <c r="FDF3507" s="45"/>
      <c r="FDG3507" s="45"/>
      <c r="FDH3507" s="45"/>
      <c r="FDI3507" s="45"/>
      <c r="FDJ3507" s="45"/>
      <c r="FDK3507" s="45"/>
      <c r="FDL3507" s="45"/>
      <c r="FDM3507" s="45"/>
      <c r="FDN3507" s="45"/>
      <c r="FDO3507" s="45"/>
      <c r="FDP3507" s="45"/>
      <c r="FDQ3507" s="45"/>
      <c r="FDR3507" s="45"/>
      <c r="FDS3507" s="45"/>
      <c r="FDT3507" s="45"/>
      <c r="FDU3507" s="45"/>
      <c r="FDV3507" s="45"/>
      <c r="FDW3507" s="45"/>
      <c r="FDX3507" s="45"/>
      <c r="FDY3507" s="45"/>
      <c r="FDZ3507" s="45"/>
      <c r="FEA3507" s="45"/>
      <c r="FEB3507" s="45"/>
      <c r="FEC3507" s="45"/>
      <c r="FED3507" s="45"/>
      <c r="FEE3507" s="45"/>
      <c r="FEF3507" s="45"/>
      <c r="FEG3507" s="45"/>
      <c r="FEH3507" s="45"/>
      <c r="FEI3507" s="45"/>
      <c r="FEJ3507" s="45"/>
      <c r="FEK3507" s="45"/>
      <c r="FEL3507" s="45"/>
      <c r="FEM3507" s="45"/>
      <c r="FEN3507" s="45"/>
      <c r="FEO3507" s="45"/>
      <c r="FEP3507" s="45"/>
      <c r="FEQ3507" s="45"/>
      <c r="FER3507" s="45"/>
      <c r="FES3507" s="45"/>
      <c r="FET3507" s="45"/>
      <c r="FEU3507" s="45"/>
      <c r="FEV3507" s="45"/>
      <c r="FEW3507" s="45"/>
      <c r="FEX3507" s="45"/>
      <c r="FEY3507" s="45"/>
      <c r="FEZ3507" s="45"/>
      <c r="FFA3507" s="45"/>
      <c r="FFB3507" s="45"/>
      <c r="FFC3507" s="45"/>
      <c r="FFD3507" s="45"/>
      <c r="FFE3507" s="45"/>
      <c r="FFF3507" s="45"/>
      <c r="FFG3507" s="45"/>
      <c r="FFH3507" s="45"/>
      <c r="FFI3507" s="45"/>
      <c r="FFJ3507" s="45"/>
      <c r="FFK3507" s="45"/>
      <c r="FFL3507" s="45"/>
      <c r="FFM3507" s="45"/>
      <c r="FFN3507" s="45"/>
      <c r="FFO3507" s="45"/>
      <c r="FFP3507" s="45"/>
      <c r="FFQ3507" s="45"/>
      <c r="FFR3507" s="45"/>
      <c r="FFS3507" s="45"/>
      <c r="FFT3507" s="45"/>
      <c r="FFU3507" s="45"/>
      <c r="FFV3507" s="45"/>
      <c r="FFW3507" s="45"/>
      <c r="FFX3507" s="45"/>
      <c r="FFY3507" s="45"/>
      <c r="FFZ3507" s="45"/>
      <c r="FGA3507" s="45"/>
      <c r="FGB3507" s="45"/>
      <c r="FGC3507" s="45"/>
      <c r="FGD3507" s="45"/>
      <c r="FGE3507" s="45"/>
      <c r="FGF3507" s="45"/>
      <c r="FGG3507" s="45"/>
      <c r="FGH3507" s="45"/>
      <c r="FGI3507" s="45"/>
      <c r="FGJ3507" s="45"/>
      <c r="FGK3507" s="45"/>
      <c r="FGL3507" s="45"/>
      <c r="FGM3507" s="45"/>
      <c r="FGN3507" s="45"/>
      <c r="FGO3507" s="45"/>
      <c r="FGP3507" s="45"/>
      <c r="FGQ3507" s="45"/>
      <c r="FGR3507" s="45"/>
      <c r="FGS3507" s="45"/>
      <c r="FGT3507" s="45"/>
      <c r="FGU3507" s="45"/>
      <c r="FGV3507" s="45"/>
      <c r="FGW3507" s="45"/>
      <c r="FGX3507" s="45"/>
      <c r="FGY3507" s="45"/>
      <c r="FGZ3507" s="45"/>
      <c r="FHA3507" s="45"/>
      <c r="FHB3507" s="45"/>
      <c r="FHC3507" s="45"/>
      <c r="FHD3507" s="45"/>
      <c r="FHE3507" s="45"/>
      <c r="FHF3507" s="45"/>
      <c r="FHG3507" s="45"/>
      <c r="FHH3507" s="45"/>
      <c r="FHI3507" s="45"/>
      <c r="FHJ3507" s="45"/>
      <c r="FHK3507" s="45"/>
      <c r="FHL3507" s="45"/>
      <c r="FHM3507" s="45"/>
      <c r="FHN3507" s="45"/>
      <c r="FHO3507" s="45"/>
      <c r="FHP3507" s="45"/>
      <c r="FHQ3507" s="45"/>
      <c r="FHR3507" s="45"/>
      <c r="FHS3507" s="45"/>
      <c r="FHT3507" s="45"/>
      <c r="FHU3507" s="45"/>
      <c r="FHV3507" s="45"/>
      <c r="FHW3507" s="45"/>
      <c r="FHX3507" s="45"/>
      <c r="FHY3507" s="45"/>
      <c r="FHZ3507" s="45"/>
      <c r="FIA3507" s="45"/>
      <c r="FIB3507" s="45"/>
      <c r="FIC3507" s="45"/>
      <c r="FID3507" s="45"/>
      <c r="FIE3507" s="45"/>
      <c r="FIF3507" s="45"/>
      <c r="FIG3507" s="45"/>
      <c r="FIH3507" s="45"/>
      <c r="FII3507" s="45"/>
      <c r="FIJ3507" s="45"/>
      <c r="FIK3507" s="45"/>
      <c r="FIL3507" s="45"/>
      <c r="FIM3507" s="45"/>
      <c r="FIN3507" s="45"/>
      <c r="FIO3507" s="45"/>
      <c r="FIP3507" s="45"/>
      <c r="FIQ3507" s="45"/>
      <c r="FIR3507" s="45"/>
      <c r="FIS3507" s="45"/>
      <c r="FIT3507" s="45"/>
      <c r="FIU3507" s="45"/>
      <c r="FIV3507" s="45"/>
      <c r="FIW3507" s="45"/>
      <c r="FIX3507" s="45"/>
      <c r="FIY3507" s="45"/>
      <c r="FIZ3507" s="45"/>
      <c r="FJA3507" s="45"/>
      <c r="FJB3507" s="45"/>
      <c r="FJC3507" s="45"/>
      <c r="FJD3507" s="45"/>
      <c r="FJE3507" s="45"/>
      <c r="FJF3507" s="45"/>
      <c r="FJG3507" s="45"/>
      <c r="FJH3507" s="45"/>
      <c r="FJI3507" s="45"/>
      <c r="FJJ3507" s="45"/>
      <c r="FJK3507" s="45"/>
      <c r="FJL3507" s="45"/>
      <c r="FJM3507" s="45"/>
      <c r="FJN3507" s="45"/>
      <c r="FJO3507" s="45"/>
      <c r="FJP3507" s="45"/>
      <c r="FJQ3507" s="45"/>
      <c r="FJR3507" s="45"/>
      <c r="FJS3507" s="45"/>
      <c r="FJT3507" s="45"/>
      <c r="FJU3507" s="45"/>
      <c r="FJV3507" s="45"/>
      <c r="FJW3507" s="45"/>
      <c r="FJX3507" s="45"/>
      <c r="FJY3507" s="45"/>
      <c r="FJZ3507" s="45"/>
      <c r="FKA3507" s="45"/>
      <c r="FKB3507" s="45"/>
      <c r="FKC3507" s="45"/>
      <c r="FKD3507" s="45"/>
      <c r="FKE3507" s="45"/>
      <c r="FKF3507" s="45"/>
      <c r="FKG3507" s="45"/>
      <c r="FKH3507" s="45"/>
      <c r="FKI3507" s="45"/>
      <c r="FKJ3507" s="45"/>
      <c r="FKK3507" s="45"/>
      <c r="FKL3507" s="45"/>
      <c r="FKM3507" s="45"/>
      <c r="FKN3507" s="45"/>
      <c r="FKO3507" s="45"/>
      <c r="FKP3507" s="45"/>
      <c r="FKQ3507" s="45"/>
      <c r="FKR3507" s="45"/>
      <c r="FKS3507" s="45"/>
      <c r="FKT3507" s="45"/>
      <c r="FKU3507" s="45"/>
      <c r="FKV3507" s="45"/>
      <c r="FKW3507" s="45"/>
      <c r="FKX3507" s="45"/>
      <c r="FKY3507" s="45"/>
      <c r="FKZ3507" s="45"/>
      <c r="FLA3507" s="45"/>
      <c r="FLB3507" s="45"/>
      <c r="FLC3507" s="45"/>
      <c r="FLD3507" s="45"/>
      <c r="FLE3507" s="45"/>
      <c r="FLF3507" s="45"/>
      <c r="FLG3507" s="45"/>
      <c r="FLH3507" s="45"/>
      <c r="FLI3507" s="45"/>
      <c r="FLJ3507" s="45"/>
      <c r="FLK3507" s="45"/>
      <c r="FLL3507" s="45"/>
      <c r="FLM3507" s="45"/>
      <c r="FLN3507" s="45"/>
      <c r="FLO3507" s="45"/>
      <c r="FLP3507" s="45"/>
      <c r="FLQ3507" s="45"/>
      <c r="FLR3507" s="45"/>
      <c r="FLS3507" s="45"/>
      <c r="FLT3507" s="45"/>
      <c r="FLU3507" s="45"/>
      <c r="FLV3507" s="45"/>
      <c r="FLW3507" s="45"/>
      <c r="FLX3507" s="45"/>
      <c r="FLY3507" s="45"/>
      <c r="FLZ3507" s="45"/>
      <c r="FMA3507" s="45"/>
      <c r="FMB3507" s="45"/>
      <c r="FMC3507" s="45"/>
      <c r="FMD3507" s="45"/>
      <c r="FME3507" s="45"/>
      <c r="FMF3507" s="45"/>
      <c r="FMG3507" s="45"/>
      <c r="FMH3507" s="45"/>
      <c r="FMI3507" s="45"/>
      <c r="FMJ3507" s="45"/>
      <c r="FMK3507" s="45"/>
      <c r="FML3507" s="45"/>
      <c r="FMM3507" s="45"/>
      <c r="FMN3507" s="45"/>
      <c r="FMO3507" s="45"/>
      <c r="FMP3507" s="45"/>
      <c r="FMQ3507" s="45"/>
      <c r="FMR3507" s="45"/>
      <c r="FMS3507" s="45"/>
      <c r="FMT3507" s="45"/>
      <c r="FMU3507" s="45"/>
      <c r="FMV3507" s="45"/>
      <c r="FMW3507" s="45"/>
      <c r="FMX3507" s="45"/>
      <c r="FMY3507" s="45"/>
      <c r="FMZ3507" s="45"/>
      <c r="FNA3507" s="45"/>
      <c r="FNB3507" s="45"/>
      <c r="FNC3507" s="45"/>
      <c r="FND3507" s="45"/>
      <c r="FNE3507" s="45"/>
      <c r="FNF3507" s="45"/>
      <c r="FNG3507" s="45"/>
      <c r="FNH3507" s="45"/>
      <c r="FNI3507" s="45"/>
      <c r="FNJ3507" s="45"/>
      <c r="FNK3507" s="45"/>
      <c r="FNL3507" s="45"/>
      <c r="FNM3507" s="45"/>
      <c r="FNN3507" s="45"/>
      <c r="FNO3507" s="45"/>
      <c r="FNP3507" s="45"/>
      <c r="FNQ3507" s="45"/>
      <c r="FNR3507" s="45"/>
      <c r="FNS3507" s="45"/>
      <c r="FNT3507" s="45"/>
      <c r="FNU3507" s="45"/>
      <c r="FNV3507" s="45"/>
      <c r="FNW3507" s="45"/>
      <c r="FNX3507" s="45"/>
      <c r="FNY3507" s="45"/>
      <c r="FNZ3507" s="45"/>
      <c r="FOA3507" s="45"/>
      <c r="FOB3507" s="45"/>
      <c r="FOC3507" s="45"/>
      <c r="FOD3507" s="45"/>
      <c r="FOE3507" s="45"/>
      <c r="FOF3507" s="45"/>
      <c r="FOG3507" s="45"/>
      <c r="FOH3507" s="45"/>
      <c r="FOI3507" s="45"/>
      <c r="FOJ3507" s="45"/>
      <c r="FOK3507" s="45"/>
      <c r="FOL3507" s="45"/>
      <c r="FOM3507" s="45"/>
      <c r="FON3507" s="45"/>
      <c r="FOO3507" s="45"/>
      <c r="FOP3507" s="45"/>
      <c r="FOQ3507" s="45"/>
      <c r="FOR3507" s="45"/>
      <c r="FOS3507" s="45"/>
      <c r="FOT3507" s="45"/>
      <c r="FOU3507" s="45"/>
      <c r="FOV3507" s="45"/>
      <c r="FOW3507" s="45"/>
      <c r="FOX3507" s="45"/>
      <c r="FOY3507" s="45"/>
      <c r="FOZ3507" s="45"/>
      <c r="FPA3507" s="45"/>
      <c r="FPB3507" s="45"/>
      <c r="FPC3507" s="45"/>
      <c r="FPD3507" s="45"/>
      <c r="FPE3507" s="45"/>
      <c r="FPF3507" s="45"/>
      <c r="FPG3507" s="45"/>
      <c r="FPH3507" s="45"/>
      <c r="FPI3507" s="45"/>
      <c r="FPJ3507" s="45"/>
      <c r="FPK3507" s="45"/>
      <c r="FPL3507" s="45"/>
      <c r="FPM3507" s="45"/>
      <c r="FPN3507" s="45"/>
      <c r="FPO3507" s="45"/>
      <c r="FPP3507" s="45"/>
      <c r="FPQ3507" s="45"/>
      <c r="FPR3507" s="45"/>
      <c r="FPS3507" s="45"/>
      <c r="FPT3507" s="45"/>
      <c r="FPU3507" s="45"/>
      <c r="FPV3507" s="45"/>
      <c r="FPW3507" s="45"/>
      <c r="FPX3507" s="45"/>
      <c r="FPY3507" s="45"/>
      <c r="FPZ3507" s="45"/>
      <c r="FQA3507" s="45"/>
      <c r="FQB3507" s="45"/>
      <c r="FQC3507" s="45"/>
      <c r="FQD3507" s="45"/>
      <c r="FQE3507" s="45"/>
      <c r="FQF3507" s="45"/>
      <c r="FQG3507" s="45"/>
      <c r="FQH3507" s="45"/>
      <c r="FQI3507" s="45"/>
      <c r="FQJ3507" s="45"/>
      <c r="FQK3507" s="45"/>
      <c r="FQL3507" s="45"/>
      <c r="FQM3507" s="45"/>
      <c r="FQN3507" s="45"/>
      <c r="FQO3507" s="45"/>
      <c r="FQP3507" s="45"/>
      <c r="FQQ3507" s="45"/>
      <c r="FQR3507" s="45"/>
      <c r="FQS3507" s="45"/>
      <c r="FQT3507" s="45"/>
      <c r="FQU3507" s="45"/>
      <c r="FQV3507" s="45"/>
      <c r="FQW3507" s="45"/>
      <c r="FQX3507" s="45"/>
      <c r="FQY3507" s="45"/>
      <c r="FQZ3507" s="45"/>
      <c r="FRA3507" s="45"/>
      <c r="FRB3507" s="45"/>
      <c r="FRC3507" s="45"/>
      <c r="FRD3507" s="45"/>
      <c r="FRE3507" s="45"/>
      <c r="FRF3507" s="45"/>
      <c r="FRG3507" s="45"/>
      <c r="FRH3507" s="45"/>
      <c r="FRI3507" s="45"/>
      <c r="FRJ3507" s="45"/>
      <c r="FRK3507" s="45"/>
      <c r="FRL3507" s="45"/>
      <c r="FRM3507" s="45"/>
      <c r="FRN3507" s="45"/>
      <c r="FRO3507" s="45"/>
      <c r="FRP3507" s="45"/>
      <c r="FRQ3507" s="45"/>
      <c r="FRR3507" s="45"/>
      <c r="FRS3507" s="45"/>
      <c r="FRT3507" s="45"/>
      <c r="FRU3507" s="45"/>
      <c r="FRV3507" s="45"/>
      <c r="FRW3507" s="45"/>
      <c r="FRX3507" s="45"/>
      <c r="FRY3507" s="45"/>
      <c r="FRZ3507" s="45"/>
      <c r="FSA3507" s="45"/>
      <c r="FSB3507" s="45"/>
      <c r="FSC3507" s="45"/>
      <c r="FSD3507" s="45"/>
      <c r="FSE3507" s="45"/>
      <c r="FSF3507" s="45"/>
      <c r="FSG3507" s="45"/>
      <c r="FSH3507" s="45"/>
      <c r="FSI3507" s="45"/>
      <c r="FSJ3507" s="45"/>
      <c r="FSK3507" s="45"/>
      <c r="FSL3507" s="45"/>
      <c r="FSM3507" s="45"/>
      <c r="FSN3507" s="45"/>
      <c r="FSO3507" s="45"/>
      <c r="FSP3507" s="45"/>
      <c r="FSQ3507" s="45"/>
      <c r="FSR3507" s="45"/>
      <c r="FSS3507" s="45"/>
      <c r="FST3507" s="45"/>
      <c r="FSU3507" s="45"/>
      <c r="FSV3507" s="45"/>
      <c r="FSW3507" s="45"/>
      <c r="FSX3507" s="45"/>
      <c r="FSY3507" s="45"/>
      <c r="FSZ3507" s="45"/>
      <c r="FTA3507" s="45"/>
      <c r="FTB3507" s="45"/>
      <c r="FTC3507" s="45"/>
      <c r="FTD3507" s="45"/>
      <c r="FTE3507" s="45"/>
      <c r="FTF3507" s="45"/>
      <c r="FTG3507" s="45"/>
      <c r="FTH3507" s="45"/>
      <c r="FTI3507" s="45"/>
      <c r="FTJ3507" s="45"/>
      <c r="FTK3507" s="45"/>
      <c r="FTL3507" s="45"/>
      <c r="FTM3507" s="45"/>
      <c r="FTN3507" s="45"/>
      <c r="FTO3507" s="45"/>
      <c r="FTP3507" s="45"/>
      <c r="FTQ3507" s="45"/>
      <c r="FTR3507" s="45"/>
      <c r="FTS3507" s="45"/>
      <c r="FTT3507" s="45"/>
      <c r="FTU3507" s="45"/>
      <c r="FTV3507" s="45"/>
      <c r="FTW3507" s="45"/>
      <c r="FTX3507" s="45"/>
      <c r="FTY3507" s="45"/>
      <c r="FTZ3507" s="45"/>
      <c r="FUA3507" s="45"/>
      <c r="FUB3507" s="45"/>
      <c r="FUC3507" s="45"/>
      <c r="FUD3507" s="45"/>
      <c r="FUE3507" s="45"/>
      <c r="FUF3507" s="45"/>
      <c r="FUG3507" s="45"/>
      <c r="FUH3507" s="45"/>
      <c r="FUI3507" s="45"/>
      <c r="FUJ3507" s="45"/>
      <c r="FUK3507" s="45"/>
      <c r="FUL3507" s="45"/>
      <c r="FUM3507" s="45"/>
      <c r="FUN3507" s="45"/>
      <c r="FUO3507" s="45"/>
      <c r="FUP3507" s="45"/>
      <c r="FUQ3507" s="45"/>
      <c r="FUR3507" s="45"/>
      <c r="FUS3507" s="45"/>
      <c r="FUT3507" s="45"/>
      <c r="FUU3507" s="45"/>
      <c r="FUV3507" s="45"/>
      <c r="FUW3507" s="45"/>
      <c r="FUX3507" s="45"/>
      <c r="FUY3507" s="45"/>
      <c r="FUZ3507" s="45"/>
      <c r="FVA3507" s="45"/>
      <c r="FVB3507" s="45"/>
      <c r="FVC3507" s="45"/>
      <c r="FVD3507" s="45"/>
      <c r="FVE3507" s="45"/>
      <c r="FVF3507" s="45"/>
      <c r="FVG3507" s="45"/>
      <c r="FVH3507" s="45"/>
      <c r="FVI3507" s="45"/>
      <c r="FVJ3507" s="45"/>
      <c r="FVK3507" s="45"/>
      <c r="FVL3507" s="45"/>
      <c r="FVM3507" s="45"/>
      <c r="FVN3507" s="45"/>
      <c r="FVO3507" s="45"/>
      <c r="FVP3507" s="45"/>
      <c r="FVQ3507" s="45"/>
      <c r="FVR3507" s="45"/>
      <c r="FVS3507" s="45"/>
      <c r="FVT3507" s="45"/>
      <c r="FVU3507" s="45"/>
      <c r="FVV3507" s="45"/>
      <c r="FVW3507" s="45"/>
      <c r="FVX3507" s="45"/>
      <c r="FVY3507" s="45"/>
      <c r="FVZ3507" s="45"/>
      <c r="FWA3507" s="45"/>
      <c r="FWB3507" s="45"/>
      <c r="FWC3507" s="45"/>
      <c r="FWD3507" s="45"/>
      <c r="FWE3507" s="45"/>
      <c r="FWF3507" s="45"/>
      <c r="FWG3507" s="45"/>
      <c r="FWH3507" s="45"/>
      <c r="FWI3507" s="45"/>
      <c r="FWJ3507" s="45"/>
      <c r="FWK3507" s="45"/>
      <c r="FWL3507" s="45"/>
      <c r="FWM3507" s="45"/>
      <c r="FWN3507" s="45"/>
      <c r="FWO3507" s="45"/>
      <c r="FWP3507" s="45"/>
      <c r="FWQ3507" s="45"/>
      <c r="FWR3507" s="45"/>
      <c r="FWS3507" s="45"/>
      <c r="FWT3507" s="45"/>
      <c r="FWU3507" s="45"/>
      <c r="FWV3507" s="45"/>
      <c r="FWW3507" s="45"/>
      <c r="FWX3507" s="45"/>
      <c r="FWY3507" s="45"/>
      <c r="FWZ3507" s="45"/>
      <c r="FXA3507" s="45"/>
      <c r="FXB3507" s="45"/>
      <c r="FXC3507" s="45"/>
      <c r="FXD3507" s="45"/>
      <c r="FXE3507" s="45"/>
      <c r="FXF3507" s="45"/>
      <c r="FXG3507" s="45"/>
      <c r="FXH3507" s="45"/>
      <c r="FXI3507" s="45"/>
      <c r="FXJ3507" s="45"/>
      <c r="FXK3507" s="45"/>
      <c r="FXL3507" s="45"/>
      <c r="FXM3507" s="45"/>
      <c r="FXN3507" s="45"/>
      <c r="FXO3507" s="45"/>
      <c r="FXP3507" s="45"/>
      <c r="FXQ3507" s="45"/>
      <c r="FXR3507" s="45"/>
      <c r="FXS3507" s="45"/>
      <c r="FXT3507" s="45"/>
      <c r="FXU3507" s="45"/>
      <c r="FXV3507" s="45"/>
      <c r="FXW3507" s="45"/>
      <c r="FXX3507" s="45"/>
      <c r="FXY3507" s="45"/>
      <c r="FXZ3507" s="45"/>
      <c r="FYA3507" s="45"/>
      <c r="FYB3507" s="45"/>
      <c r="FYC3507" s="45"/>
      <c r="FYD3507" s="45"/>
      <c r="FYE3507" s="45"/>
      <c r="FYF3507" s="45"/>
      <c r="FYG3507" s="45"/>
      <c r="FYH3507" s="45"/>
      <c r="FYI3507" s="45"/>
      <c r="FYJ3507" s="45"/>
      <c r="FYK3507" s="45"/>
      <c r="FYL3507" s="45"/>
      <c r="FYM3507" s="45"/>
      <c r="FYN3507" s="45"/>
      <c r="FYO3507" s="45"/>
      <c r="FYP3507" s="45"/>
      <c r="FYQ3507" s="45"/>
      <c r="FYR3507" s="45"/>
      <c r="FYS3507" s="45"/>
      <c r="FYT3507" s="45"/>
      <c r="FYU3507" s="45"/>
      <c r="FYV3507" s="45"/>
      <c r="FYW3507" s="45"/>
      <c r="FYX3507" s="45"/>
      <c r="FYY3507" s="45"/>
      <c r="FYZ3507" s="45"/>
      <c r="FZA3507" s="45"/>
      <c r="FZB3507" s="45"/>
      <c r="FZC3507" s="45"/>
      <c r="FZD3507" s="45"/>
      <c r="FZE3507" s="45"/>
      <c r="FZF3507" s="45"/>
      <c r="FZG3507" s="45"/>
      <c r="FZH3507" s="45"/>
      <c r="FZI3507" s="45"/>
      <c r="FZJ3507" s="45"/>
      <c r="FZK3507" s="45"/>
      <c r="FZL3507" s="45"/>
      <c r="FZM3507" s="45"/>
      <c r="FZN3507" s="45"/>
      <c r="FZO3507" s="45"/>
      <c r="FZP3507" s="45"/>
      <c r="FZQ3507" s="45"/>
      <c r="FZR3507" s="45"/>
      <c r="FZS3507" s="45"/>
      <c r="FZT3507" s="45"/>
      <c r="FZU3507" s="45"/>
      <c r="FZV3507" s="45"/>
      <c r="FZW3507" s="45"/>
      <c r="FZX3507" s="45"/>
      <c r="FZY3507" s="45"/>
      <c r="FZZ3507" s="45"/>
      <c r="GAA3507" s="45"/>
      <c r="GAB3507" s="45"/>
      <c r="GAC3507" s="45"/>
      <c r="GAD3507" s="45"/>
      <c r="GAE3507" s="45"/>
      <c r="GAF3507" s="45"/>
      <c r="GAG3507" s="45"/>
      <c r="GAH3507" s="45"/>
      <c r="GAI3507" s="45"/>
      <c r="GAJ3507" s="45"/>
      <c r="GAK3507" s="45"/>
      <c r="GAL3507" s="45"/>
      <c r="GAM3507" s="45"/>
      <c r="GAN3507" s="45"/>
      <c r="GAO3507" s="45"/>
      <c r="GAP3507" s="45"/>
      <c r="GAQ3507" s="45"/>
      <c r="GAR3507" s="45"/>
      <c r="GAS3507" s="45"/>
      <c r="GAT3507" s="45"/>
      <c r="GAU3507" s="45"/>
      <c r="GAV3507" s="45"/>
      <c r="GAW3507" s="45"/>
      <c r="GAX3507" s="45"/>
      <c r="GAY3507" s="45"/>
      <c r="GAZ3507" s="45"/>
      <c r="GBA3507" s="45"/>
      <c r="GBB3507" s="45"/>
      <c r="GBC3507" s="45"/>
      <c r="GBD3507" s="45"/>
      <c r="GBE3507" s="45"/>
      <c r="GBF3507" s="45"/>
      <c r="GBG3507" s="45"/>
      <c r="GBH3507" s="45"/>
      <c r="GBI3507" s="45"/>
      <c r="GBJ3507" s="45"/>
      <c r="GBK3507" s="45"/>
      <c r="GBL3507" s="45"/>
      <c r="GBM3507" s="45"/>
      <c r="GBN3507" s="45"/>
      <c r="GBO3507" s="45"/>
      <c r="GBP3507" s="45"/>
      <c r="GBQ3507" s="45"/>
      <c r="GBR3507" s="45"/>
      <c r="GBS3507" s="45"/>
      <c r="GBT3507" s="45"/>
      <c r="GBU3507" s="45"/>
      <c r="GBV3507" s="45"/>
      <c r="GBW3507" s="45"/>
      <c r="GBX3507" s="45"/>
      <c r="GBY3507" s="45"/>
      <c r="GBZ3507" s="45"/>
      <c r="GCA3507" s="45"/>
      <c r="GCB3507" s="45"/>
      <c r="GCC3507" s="45"/>
      <c r="GCD3507" s="45"/>
      <c r="GCE3507" s="45"/>
      <c r="GCF3507" s="45"/>
      <c r="GCG3507" s="45"/>
      <c r="GCH3507" s="45"/>
      <c r="GCI3507" s="45"/>
      <c r="GCJ3507" s="45"/>
      <c r="GCK3507" s="45"/>
      <c r="GCL3507" s="45"/>
      <c r="GCM3507" s="45"/>
      <c r="GCN3507" s="45"/>
      <c r="GCO3507" s="45"/>
      <c r="GCP3507" s="45"/>
      <c r="GCQ3507" s="45"/>
      <c r="GCR3507" s="45"/>
      <c r="GCS3507" s="45"/>
      <c r="GCT3507" s="45"/>
      <c r="GCU3507" s="45"/>
      <c r="GCV3507" s="45"/>
      <c r="GCW3507" s="45"/>
      <c r="GCX3507" s="45"/>
      <c r="GCY3507" s="45"/>
      <c r="GCZ3507" s="45"/>
      <c r="GDA3507" s="45"/>
      <c r="GDB3507" s="45"/>
      <c r="GDC3507" s="45"/>
      <c r="GDD3507" s="45"/>
      <c r="GDE3507" s="45"/>
      <c r="GDF3507" s="45"/>
      <c r="GDG3507" s="45"/>
      <c r="GDH3507" s="45"/>
      <c r="GDI3507" s="45"/>
      <c r="GDJ3507" s="45"/>
      <c r="GDK3507" s="45"/>
      <c r="GDL3507" s="45"/>
      <c r="GDM3507" s="45"/>
      <c r="GDN3507" s="45"/>
      <c r="GDO3507" s="45"/>
      <c r="GDP3507" s="45"/>
      <c r="GDQ3507" s="45"/>
      <c r="GDR3507" s="45"/>
      <c r="GDS3507" s="45"/>
      <c r="GDT3507" s="45"/>
      <c r="GDU3507" s="45"/>
      <c r="GDV3507" s="45"/>
      <c r="GDW3507" s="45"/>
      <c r="GDX3507" s="45"/>
      <c r="GDY3507" s="45"/>
      <c r="GDZ3507" s="45"/>
      <c r="GEA3507" s="45"/>
      <c r="GEB3507" s="45"/>
      <c r="GEC3507" s="45"/>
      <c r="GED3507" s="45"/>
      <c r="GEE3507" s="45"/>
      <c r="GEF3507" s="45"/>
      <c r="GEG3507" s="45"/>
      <c r="GEH3507" s="45"/>
      <c r="GEI3507" s="45"/>
      <c r="GEJ3507" s="45"/>
      <c r="GEK3507" s="45"/>
      <c r="GEL3507" s="45"/>
      <c r="GEM3507" s="45"/>
      <c r="GEN3507" s="45"/>
      <c r="GEO3507" s="45"/>
      <c r="GEP3507" s="45"/>
      <c r="GEQ3507" s="45"/>
      <c r="GER3507" s="45"/>
      <c r="GES3507" s="45"/>
      <c r="GET3507" s="45"/>
      <c r="GEU3507" s="45"/>
      <c r="GEV3507" s="45"/>
      <c r="GEW3507" s="45"/>
      <c r="GEX3507" s="45"/>
      <c r="GEY3507" s="45"/>
      <c r="GEZ3507" s="45"/>
      <c r="GFA3507" s="45"/>
      <c r="GFB3507" s="45"/>
      <c r="GFC3507" s="45"/>
      <c r="GFD3507" s="45"/>
      <c r="GFE3507" s="45"/>
      <c r="GFF3507" s="45"/>
      <c r="GFG3507" s="45"/>
      <c r="GFH3507" s="45"/>
      <c r="GFI3507" s="45"/>
      <c r="GFJ3507" s="45"/>
      <c r="GFK3507" s="45"/>
      <c r="GFL3507" s="45"/>
      <c r="GFM3507" s="45"/>
      <c r="GFN3507" s="45"/>
      <c r="GFO3507" s="45"/>
      <c r="GFP3507" s="45"/>
      <c r="GFQ3507" s="45"/>
      <c r="GFR3507" s="45"/>
      <c r="GFS3507" s="45"/>
      <c r="GFT3507" s="45"/>
      <c r="GFU3507" s="45"/>
      <c r="GFV3507" s="45"/>
      <c r="GFW3507" s="45"/>
      <c r="GFX3507" s="45"/>
      <c r="GFY3507" s="45"/>
      <c r="GFZ3507" s="45"/>
      <c r="GGA3507" s="45"/>
      <c r="GGB3507" s="45"/>
      <c r="GGC3507" s="45"/>
      <c r="GGD3507" s="45"/>
      <c r="GGE3507" s="45"/>
      <c r="GGF3507" s="45"/>
      <c r="GGG3507" s="45"/>
      <c r="GGH3507" s="45"/>
      <c r="GGI3507" s="45"/>
      <c r="GGJ3507" s="45"/>
      <c r="GGK3507" s="45"/>
      <c r="GGL3507" s="45"/>
      <c r="GGM3507" s="45"/>
      <c r="GGN3507" s="45"/>
      <c r="GGO3507" s="45"/>
      <c r="GGP3507" s="45"/>
      <c r="GGQ3507" s="45"/>
      <c r="GGR3507" s="45"/>
      <c r="GGS3507" s="45"/>
      <c r="GGT3507" s="45"/>
      <c r="GGU3507" s="45"/>
      <c r="GGV3507" s="45"/>
      <c r="GGW3507" s="45"/>
      <c r="GGX3507" s="45"/>
      <c r="GGY3507" s="45"/>
      <c r="GGZ3507" s="45"/>
      <c r="GHA3507" s="45"/>
      <c r="GHB3507" s="45"/>
      <c r="GHC3507" s="45"/>
      <c r="GHD3507" s="45"/>
      <c r="GHE3507" s="45"/>
      <c r="GHF3507" s="45"/>
      <c r="GHG3507" s="45"/>
      <c r="GHH3507" s="45"/>
      <c r="GHI3507" s="45"/>
      <c r="GHJ3507" s="45"/>
      <c r="GHK3507" s="45"/>
      <c r="GHL3507" s="45"/>
      <c r="GHM3507" s="45"/>
      <c r="GHN3507" s="45"/>
      <c r="GHO3507" s="45"/>
      <c r="GHP3507" s="45"/>
      <c r="GHQ3507" s="45"/>
      <c r="GHR3507" s="45"/>
      <c r="GHS3507" s="45"/>
      <c r="GHT3507" s="45"/>
      <c r="GHU3507" s="45"/>
      <c r="GHV3507" s="45"/>
      <c r="GHW3507" s="45"/>
      <c r="GHX3507" s="45"/>
      <c r="GHY3507" s="45"/>
      <c r="GHZ3507" s="45"/>
      <c r="GIA3507" s="45"/>
      <c r="GIB3507" s="45"/>
      <c r="GIC3507" s="45"/>
      <c r="GID3507" s="45"/>
      <c r="GIE3507" s="45"/>
      <c r="GIF3507" s="45"/>
      <c r="GIG3507" s="45"/>
      <c r="GIH3507" s="45"/>
      <c r="GII3507" s="45"/>
      <c r="GIJ3507" s="45"/>
      <c r="GIK3507" s="45"/>
      <c r="GIL3507" s="45"/>
      <c r="GIM3507" s="45"/>
      <c r="GIN3507" s="45"/>
      <c r="GIO3507" s="45"/>
      <c r="GIP3507" s="45"/>
      <c r="GIQ3507" s="45"/>
      <c r="GIR3507" s="45"/>
      <c r="GIS3507" s="45"/>
      <c r="GIT3507" s="45"/>
      <c r="GIU3507" s="45"/>
      <c r="GIV3507" s="45"/>
      <c r="GIW3507" s="45"/>
      <c r="GIX3507" s="45"/>
      <c r="GIY3507" s="45"/>
      <c r="GIZ3507" s="45"/>
      <c r="GJA3507" s="45"/>
      <c r="GJB3507" s="45"/>
      <c r="GJC3507" s="45"/>
      <c r="GJD3507" s="45"/>
      <c r="GJE3507" s="45"/>
      <c r="GJF3507" s="45"/>
      <c r="GJG3507" s="45"/>
      <c r="GJH3507" s="45"/>
      <c r="GJI3507" s="45"/>
      <c r="GJJ3507" s="45"/>
      <c r="GJK3507" s="45"/>
      <c r="GJL3507" s="45"/>
      <c r="GJM3507" s="45"/>
      <c r="GJN3507" s="45"/>
      <c r="GJO3507" s="45"/>
      <c r="GJP3507" s="45"/>
      <c r="GJQ3507" s="45"/>
      <c r="GJR3507" s="45"/>
      <c r="GJS3507" s="45"/>
      <c r="GJT3507" s="45"/>
      <c r="GJU3507" s="45"/>
      <c r="GJV3507" s="45"/>
      <c r="GJW3507" s="45"/>
      <c r="GJX3507" s="45"/>
      <c r="GJY3507" s="45"/>
      <c r="GJZ3507" s="45"/>
      <c r="GKA3507" s="45"/>
      <c r="GKB3507" s="45"/>
      <c r="GKC3507" s="45"/>
      <c r="GKD3507" s="45"/>
      <c r="GKE3507" s="45"/>
      <c r="GKF3507" s="45"/>
      <c r="GKG3507" s="45"/>
      <c r="GKH3507" s="45"/>
      <c r="GKI3507" s="45"/>
      <c r="GKJ3507" s="45"/>
      <c r="GKK3507" s="45"/>
      <c r="GKL3507" s="45"/>
      <c r="GKM3507" s="45"/>
      <c r="GKN3507" s="45"/>
      <c r="GKO3507" s="45"/>
      <c r="GKP3507" s="45"/>
      <c r="GKQ3507" s="45"/>
      <c r="GKR3507" s="45"/>
      <c r="GKS3507" s="45"/>
      <c r="GKT3507" s="45"/>
      <c r="GKU3507" s="45"/>
      <c r="GKV3507" s="45"/>
      <c r="GKW3507" s="45"/>
      <c r="GKX3507" s="45"/>
      <c r="GKY3507" s="45"/>
      <c r="GKZ3507" s="45"/>
      <c r="GLA3507" s="45"/>
      <c r="GLB3507" s="45"/>
      <c r="GLC3507" s="45"/>
      <c r="GLD3507" s="45"/>
      <c r="GLE3507" s="45"/>
      <c r="GLF3507" s="45"/>
      <c r="GLG3507" s="45"/>
      <c r="GLH3507" s="45"/>
      <c r="GLI3507" s="45"/>
      <c r="GLJ3507" s="45"/>
      <c r="GLK3507" s="45"/>
      <c r="GLL3507" s="45"/>
      <c r="GLM3507" s="45"/>
      <c r="GLN3507" s="45"/>
      <c r="GLO3507" s="45"/>
      <c r="GLP3507" s="45"/>
      <c r="GLQ3507" s="45"/>
      <c r="GLR3507" s="45"/>
      <c r="GLS3507" s="45"/>
      <c r="GLT3507" s="45"/>
      <c r="GLU3507" s="45"/>
      <c r="GLV3507" s="45"/>
      <c r="GLW3507" s="45"/>
      <c r="GLX3507" s="45"/>
      <c r="GLY3507" s="45"/>
      <c r="GLZ3507" s="45"/>
      <c r="GMA3507" s="45"/>
      <c r="GMB3507" s="45"/>
      <c r="GMC3507" s="45"/>
      <c r="GMD3507" s="45"/>
      <c r="GME3507" s="45"/>
      <c r="GMF3507" s="45"/>
      <c r="GMG3507" s="45"/>
      <c r="GMH3507" s="45"/>
      <c r="GMI3507" s="45"/>
      <c r="GMJ3507" s="45"/>
      <c r="GMK3507" s="45"/>
      <c r="GML3507" s="45"/>
      <c r="GMM3507" s="45"/>
      <c r="GMN3507" s="45"/>
      <c r="GMO3507" s="45"/>
      <c r="GMP3507" s="45"/>
      <c r="GMQ3507" s="45"/>
      <c r="GMR3507" s="45"/>
      <c r="GMS3507" s="45"/>
      <c r="GMT3507" s="45"/>
      <c r="GMU3507" s="45"/>
      <c r="GMV3507" s="45"/>
      <c r="GMW3507" s="45"/>
      <c r="GMX3507" s="45"/>
      <c r="GMY3507" s="45"/>
      <c r="GMZ3507" s="45"/>
      <c r="GNA3507" s="45"/>
      <c r="GNB3507" s="45"/>
      <c r="GNC3507" s="45"/>
      <c r="GND3507" s="45"/>
      <c r="GNE3507" s="45"/>
      <c r="GNF3507" s="45"/>
      <c r="GNG3507" s="45"/>
      <c r="GNH3507" s="45"/>
      <c r="GNI3507" s="45"/>
      <c r="GNJ3507" s="45"/>
      <c r="GNK3507" s="45"/>
      <c r="GNL3507" s="45"/>
      <c r="GNM3507" s="45"/>
      <c r="GNN3507" s="45"/>
      <c r="GNO3507" s="45"/>
      <c r="GNP3507" s="45"/>
      <c r="GNQ3507" s="45"/>
      <c r="GNR3507" s="45"/>
      <c r="GNS3507" s="45"/>
      <c r="GNT3507" s="45"/>
      <c r="GNU3507" s="45"/>
      <c r="GNV3507" s="45"/>
      <c r="GNW3507" s="45"/>
      <c r="GNX3507" s="45"/>
      <c r="GNY3507" s="45"/>
      <c r="GNZ3507" s="45"/>
      <c r="GOA3507" s="45"/>
      <c r="GOB3507" s="45"/>
      <c r="GOC3507" s="45"/>
      <c r="GOD3507" s="45"/>
      <c r="GOE3507" s="45"/>
      <c r="GOF3507" s="45"/>
      <c r="GOG3507" s="45"/>
      <c r="GOH3507" s="45"/>
      <c r="GOI3507" s="45"/>
      <c r="GOJ3507" s="45"/>
      <c r="GOK3507" s="45"/>
      <c r="GOL3507" s="45"/>
      <c r="GOM3507" s="45"/>
      <c r="GON3507" s="45"/>
      <c r="GOO3507" s="45"/>
      <c r="GOP3507" s="45"/>
      <c r="GOQ3507" s="45"/>
      <c r="GOR3507" s="45"/>
      <c r="GOS3507" s="45"/>
      <c r="GOT3507" s="45"/>
      <c r="GOU3507" s="45"/>
      <c r="GOV3507" s="45"/>
      <c r="GOW3507" s="45"/>
      <c r="GOX3507" s="45"/>
      <c r="GOY3507" s="45"/>
      <c r="GOZ3507" s="45"/>
      <c r="GPA3507" s="45"/>
      <c r="GPB3507" s="45"/>
      <c r="GPC3507" s="45"/>
      <c r="GPD3507" s="45"/>
      <c r="GPE3507" s="45"/>
      <c r="GPF3507" s="45"/>
      <c r="GPG3507" s="45"/>
      <c r="GPH3507" s="45"/>
      <c r="GPI3507" s="45"/>
      <c r="GPJ3507" s="45"/>
      <c r="GPK3507" s="45"/>
      <c r="GPL3507" s="45"/>
      <c r="GPM3507" s="45"/>
      <c r="GPN3507" s="45"/>
      <c r="GPO3507" s="45"/>
      <c r="GPP3507" s="45"/>
      <c r="GPQ3507" s="45"/>
      <c r="GPR3507" s="45"/>
      <c r="GPS3507" s="45"/>
      <c r="GPT3507" s="45"/>
      <c r="GPU3507" s="45"/>
      <c r="GPV3507" s="45"/>
      <c r="GPW3507" s="45"/>
      <c r="GPX3507" s="45"/>
      <c r="GPY3507" s="45"/>
      <c r="GPZ3507" s="45"/>
      <c r="GQA3507" s="45"/>
      <c r="GQB3507" s="45"/>
      <c r="GQC3507" s="45"/>
      <c r="GQD3507" s="45"/>
      <c r="GQE3507" s="45"/>
      <c r="GQF3507" s="45"/>
      <c r="GQG3507" s="45"/>
      <c r="GQH3507" s="45"/>
      <c r="GQI3507" s="45"/>
      <c r="GQJ3507" s="45"/>
      <c r="GQK3507" s="45"/>
      <c r="GQL3507" s="45"/>
      <c r="GQM3507" s="45"/>
      <c r="GQN3507" s="45"/>
      <c r="GQO3507" s="45"/>
      <c r="GQP3507" s="45"/>
      <c r="GQQ3507" s="45"/>
      <c r="GQR3507" s="45"/>
      <c r="GQS3507" s="45"/>
      <c r="GQT3507" s="45"/>
      <c r="GQU3507" s="45"/>
      <c r="GQV3507" s="45"/>
      <c r="GQW3507" s="45"/>
      <c r="GQX3507" s="45"/>
      <c r="GQY3507" s="45"/>
      <c r="GQZ3507" s="45"/>
      <c r="GRA3507" s="45"/>
      <c r="GRB3507" s="45"/>
      <c r="GRC3507" s="45"/>
      <c r="GRD3507" s="45"/>
      <c r="GRE3507" s="45"/>
      <c r="GRF3507" s="45"/>
      <c r="GRG3507" s="45"/>
      <c r="GRH3507" s="45"/>
      <c r="GRI3507" s="45"/>
      <c r="GRJ3507" s="45"/>
      <c r="GRK3507" s="45"/>
      <c r="GRL3507" s="45"/>
      <c r="GRM3507" s="45"/>
      <c r="GRN3507" s="45"/>
      <c r="GRO3507" s="45"/>
      <c r="GRP3507" s="45"/>
      <c r="GRQ3507" s="45"/>
      <c r="GRR3507" s="45"/>
      <c r="GRS3507" s="45"/>
      <c r="GRT3507" s="45"/>
      <c r="GRU3507" s="45"/>
      <c r="GRV3507" s="45"/>
      <c r="GRW3507" s="45"/>
      <c r="GRX3507" s="45"/>
      <c r="GRY3507" s="45"/>
      <c r="GRZ3507" s="45"/>
      <c r="GSA3507" s="45"/>
      <c r="GSB3507" s="45"/>
      <c r="GSC3507" s="45"/>
      <c r="GSD3507" s="45"/>
      <c r="GSE3507" s="45"/>
      <c r="GSF3507" s="45"/>
      <c r="GSG3507" s="45"/>
      <c r="GSH3507" s="45"/>
      <c r="GSI3507" s="45"/>
      <c r="GSJ3507" s="45"/>
      <c r="GSK3507" s="45"/>
      <c r="GSL3507" s="45"/>
      <c r="GSM3507" s="45"/>
      <c r="GSN3507" s="45"/>
      <c r="GSO3507" s="45"/>
      <c r="GSP3507" s="45"/>
      <c r="GSQ3507" s="45"/>
      <c r="GSR3507" s="45"/>
      <c r="GSS3507" s="45"/>
      <c r="GST3507" s="45"/>
      <c r="GSU3507" s="45"/>
      <c r="GSV3507" s="45"/>
      <c r="GSW3507" s="45"/>
      <c r="GSX3507" s="45"/>
      <c r="GSY3507" s="45"/>
      <c r="GSZ3507" s="45"/>
      <c r="GTA3507" s="45"/>
      <c r="GTB3507" s="45"/>
      <c r="GTC3507" s="45"/>
      <c r="GTD3507" s="45"/>
      <c r="GTE3507" s="45"/>
      <c r="GTF3507" s="45"/>
      <c r="GTG3507" s="45"/>
      <c r="GTH3507" s="45"/>
      <c r="GTI3507" s="45"/>
      <c r="GTJ3507" s="45"/>
      <c r="GTK3507" s="45"/>
      <c r="GTL3507" s="45"/>
      <c r="GTM3507" s="45"/>
      <c r="GTN3507" s="45"/>
      <c r="GTO3507" s="45"/>
      <c r="GTP3507" s="45"/>
      <c r="GTQ3507" s="45"/>
      <c r="GTR3507" s="45"/>
      <c r="GTS3507" s="45"/>
      <c r="GTT3507" s="45"/>
      <c r="GTU3507" s="45"/>
      <c r="GTV3507" s="45"/>
      <c r="GTW3507" s="45"/>
      <c r="GTX3507" s="45"/>
      <c r="GTY3507" s="45"/>
      <c r="GTZ3507" s="45"/>
      <c r="GUA3507" s="45"/>
      <c r="GUB3507" s="45"/>
      <c r="GUC3507" s="45"/>
      <c r="GUD3507" s="45"/>
      <c r="GUE3507" s="45"/>
      <c r="GUF3507" s="45"/>
      <c r="GUG3507" s="45"/>
      <c r="GUH3507" s="45"/>
      <c r="GUI3507" s="45"/>
      <c r="GUJ3507" s="45"/>
      <c r="GUK3507" s="45"/>
      <c r="GUL3507" s="45"/>
      <c r="GUM3507" s="45"/>
      <c r="GUN3507" s="45"/>
      <c r="GUO3507" s="45"/>
      <c r="GUP3507" s="45"/>
      <c r="GUQ3507" s="45"/>
      <c r="GUR3507" s="45"/>
      <c r="GUS3507" s="45"/>
      <c r="GUT3507" s="45"/>
      <c r="GUU3507" s="45"/>
      <c r="GUV3507" s="45"/>
      <c r="GUW3507" s="45"/>
      <c r="GUX3507" s="45"/>
      <c r="GUY3507" s="45"/>
      <c r="GUZ3507" s="45"/>
      <c r="GVA3507" s="45"/>
      <c r="GVB3507" s="45"/>
      <c r="GVC3507" s="45"/>
      <c r="GVD3507" s="45"/>
      <c r="GVE3507" s="45"/>
      <c r="GVF3507" s="45"/>
      <c r="GVG3507" s="45"/>
      <c r="GVH3507" s="45"/>
      <c r="GVI3507" s="45"/>
      <c r="GVJ3507" s="45"/>
      <c r="GVK3507" s="45"/>
      <c r="GVL3507" s="45"/>
      <c r="GVM3507" s="45"/>
      <c r="GVN3507" s="45"/>
      <c r="GVO3507" s="45"/>
      <c r="GVP3507" s="45"/>
      <c r="GVQ3507" s="45"/>
      <c r="GVR3507" s="45"/>
      <c r="GVS3507" s="45"/>
      <c r="GVT3507" s="45"/>
      <c r="GVU3507" s="45"/>
      <c r="GVV3507" s="45"/>
      <c r="GVW3507" s="45"/>
      <c r="GVX3507" s="45"/>
      <c r="GVY3507" s="45"/>
      <c r="GVZ3507" s="45"/>
      <c r="GWA3507" s="45"/>
      <c r="GWB3507" s="45"/>
      <c r="GWC3507" s="45"/>
      <c r="GWD3507" s="45"/>
      <c r="GWE3507" s="45"/>
      <c r="GWF3507" s="45"/>
      <c r="GWG3507" s="45"/>
      <c r="GWH3507" s="45"/>
      <c r="GWI3507" s="45"/>
      <c r="GWJ3507" s="45"/>
      <c r="GWK3507" s="45"/>
      <c r="GWL3507" s="45"/>
      <c r="GWM3507" s="45"/>
      <c r="GWN3507" s="45"/>
      <c r="GWO3507" s="45"/>
      <c r="GWP3507" s="45"/>
      <c r="GWQ3507" s="45"/>
      <c r="GWR3507" s="45"/>
      <c r="GWS3507" s="45"/>
      <c r="GWT3507" s="45"/>
      <c r="GWU3507" s="45"/>
      <c r="GWV3507" s="45"/>
      <c r="GWW3507" s="45"/>
      <c r="GWX3507" s="45"/>
      <c r="GWY3507" s="45"/>
      <c r="GWZ3507" s="45"/>
      <c r="GXA3507" s="45"/>
      <c r="GXB3507" s="45"/>
      <c r="GXC3507" s="45"/>
      <c r="GXD3507" s="45"/>
      <c r="GXE3507" s="45"/>
      <c r="GXF3507" s="45"/>
      <c r="GXG3507" s="45"/>
      <c r="GXH3507" s="45"/>
      <c r="GXI3507" s="45"/>
      <c r="GXJ3507" s="45"/>
      <c r="GXK3507" s="45"/>
      <c r="GXL3507" s="45"/>
      <c r="GXM3507" s="45"/>
      <c r="GXN3507" s="45"/>
      <c r="GXO3507" s="45"/>
      <c r="GXP3507" s="45"/>
      <c r="GXQ3507" s="45"/>
      <c r="GXR3507" s="45"/>
      <c r="GXS3507" s="45"/>
      <c r="GXT3507" s="45"/>
      <c r="GXU3507" s="45"/>
      <c r="GXV3507" s="45"/>
      <c r="GXW3507" s="45"/>
      <c r="GXX3507" s="45"/>
      <c r="GXY3507" s="45"/>
      <c r="GXZ3507" s="45"/>
      <c r="GYA3507" s="45"/>
      <c r="GYB3507" s="45"/>
      <c r="GYC3507" s="45"/>
      <c r="GYD3507" s="45"/>
      <c r="GYE3507" s="45"/>
      <c r="GYF3507" s="45"/>
      <c r="GYG3507" s="45"/>
      <c r="GYH3507" s="45"/>
      <c r="GYI3507" s="45"/>
      <c r="GYJ3507" s="45"/>
      <c r="GYK3507" s="45"/>
      <c r="GYL3507" s="45"/>
      <c r="GYM3507" s="45"/>
      <c r="GYN3507" s="45"/>
      <c r="GYO3507" s="45"/>
      <c r="GYP3507" s="45"/>
      <c r="GYQ3507" s="45"/>
      <c r="GYR3507" s="45"/>
      <c r="GYS3507" s="45"/>
      <c r="GYT3507" s="45"/>
      <c r="GYU3507" s="45"/>
      <c r="GYV3507" s="45"/>
      <c r="GYW3507" s="45"/>
      <c r="GYX3507" s="45"/>
      <c r="GYY3507" s="45"/>
      <c r="GYZ3507" s="45"/>
      <c r="GZA3507" s="45"/>
      <c r="GZB3507" s="45"/>
      <c r="GZC3507" s="45"/>
      <c r="GZD3507" s="45"/>
      <c r="GZE3507" s="45"/>
      <c r="GZF3507" s="45"/>
      <c r="GZG3507" s="45"/>
      <c r="GZH3507" s="45"/>
      <c r="GZI3507" s="45"/>
      <c r="GZJ3507" s="45"/>
      <c r="GZK3507" s="45"/>
      <c r="GZL3507" s="45"/>
      <c r="GZM3507" s="45"/>
      <c r="GZN3507" s="45"/>
      <c r="GZO3507" s="45"/>
      <c r="GZP3507" s="45"/>
      <c r="GZQ3507" s="45"/>
      <c r="GZR3507" s="45"/>
      <c r="GZS3507" s="45"/>
      <c r="GZT3507" s="45"/>
      <c r="GZU3507" s="45"/>
      <c r="GZV3507" s="45"/>
      <c r="GZW3507" s="45"/>
      <c r="GZX3507" s="45"/>
      <c r="GZY3507" s="45"/>
      <c r="GZZ3507" s="45"/>
      <c r="HAA3507" s="45"/>
      <c r="HAB3507" s="45"/>
      <c r="HAC3507" s="45"/>
      <c r="HAD3507" s="45"/>
      <c r="HAE3507" s="45"/>
      <c r="HAF3507" s="45"/>
      <c r="HAG3507" s="45"/>
      <c r="HAH3507" s="45"/>
      <c r="HAI3507" s="45"/>
      <c r="HAJ3507" s="45"/>
      <c r="HAK3507" s="45"/>
      <c r="HAL3507" s="45"/>
      <c r="HAM3507" s="45"/>
      <c r="HAN3507" s="45"/>
      <c r="HAO3507" s="45"/>
      <c r="HAP3507" s="45"/>
      <c r="HAQ3507" s="45"/>
      <c r="HAR3507" s="45"/>
      <c r="HAS3507" s="45"/>
      <c r="HAT3507" s="45"/>
      <c r="HAU3507" s="45"/>
      <c r="HAV3507" s="45"/>
      <c r="HAW3507" s="45"/>
      <c r="HAX3507" s="45"/>
      <c r="HAY3507" s="45"/>
      <c r="HAZ3507" s="45"/>
      <c r="HBA3507" s="45"/>
      <c r="HBB3507" s="45"/>
      <c r="HBC3507" s="45"/>
      <c r="HBD3507" s="45"/>
      <c r="HBE3507" s="45"/>
      <c r="HBF3507" s="45"/>
      <c r="HBG3507" s="45"/>
      <c r="HBH3507" s="45"/>
      <c r="HBI3507" s="45"/>
      <c r="HBJ3507" s="45"/>
      <c r="HBK3507" s="45"/>
      <c r="HBL3507" s="45"/>
      <c r="HBM3507" s="45"/>
      <c r="HBN3507" s="45"/>
      <c r="HBO3507" s="45"/>
      <c r="HBP3507" s="45"/>
      <c r="HBQ3507" s="45"/>
      <c r="HBR3507" s="45"/>
      <c r="HBS3507" s="45"/>
      <c r="HBT3507" s="45"/>
      <c r="HBU3507" s="45"/>
      <c r="HBV3507" s="45"/>
      <c r="HBW3507" s="45"/>
      <c r="HBX3507" s="45"/>
      <c r="HBY3507" s="45"/>
      <c r="HBZ3507" s="45"/>
      <c r="HCA3507" s="45"/>
      <c r="HCB3507" s="45"/>
      <c r="HCC3507" s="45"/>
      <c r="HCD3507" s="45"/>
      <c r="HCE3507" s="45"/>
      <c r="HCF3507" s="45"/>
      <c r="HCG3507" s="45"/>
      <c r="HCH3507" s="45"/>
      <c r="HCI3507" s="45"/>
      <c r="HCJ3507" s="45"/>
      <c r="HCK3507" s="45"/>
      <c r="HCL3507" s="45"/>
      <c r="HCM3507" s="45"/>
      <c r="HCN3507" s="45"/>
      <c r="HCO3507" s="45"/>
      <c r="HCP3507" s="45"/>
      <c r="HCQ3507" s="45"/>
      <c r="HCR3507" s="45"/>
      <c r="HCS3507" s="45"/>
      <c r="HCT3507" s="45"/>
      <c r="HCU3507" s="45"/>
      <c r="HCV3507" s="45"/>
      <c r="HCW3507" s="45"/>
      <c r="HCX3507" s="45"/>
      <c r="HCY3507" s="45"/>
      <c r="HCZ3507" s="45"/>
      <c r="HDA3507" s="45"/>
      <c r="HDB3507" s="45"/>
      <c r="HDC3507" s="45"/>
      <c r="HDD3507" s="45"/>
      <c r="HDE3507" s="45"/>
      <c r="HDF3507" s="45"/>
      <c r="HDG3507" s="45"/>
      <c r="HDH3507" s="45"/>
      <c r="HDI3507" s="45"/>
      <c r="HDJ3507" s="45"/>
      <c r="HDK3507" s="45"/>
      <c r="HDL3507" s="45"/>
      <c r="HDM3507" s="45"/>
      <c r="HDN3507" s="45"/>
      <c r="HDO3507" s="45"/>
      <c r="HDP3507" s="45"/>
      <c r="HDQ3507" s="45"/>
      <c r="HDR3507" s="45"/>
      <c r="HDS3507" s="45"/>
      <c r="HDT3507" s="45"/>
      <c r="HDU3507" s="45"/>
      <c r="HDV3507" s="45"/>
      <c r="HDW3507" s="45"/>
      <c r="HDX3507" s="45"/>
      <c r="HDY3507" s="45"/>
      <c r="HDZ3507" s="45"/>
      <c r="HEA3507" s="45"/>
      <c r="HEB3507" s="45"/>
      <c r="HEC3507" s="45"/>
      <c r="HED3507" s="45"/>
      <c r="HEE3507" s="45"/>
      <c r="HEF3507" s="45"/>
      <c r="HEG3507" s="45"/>
      <c r="HEH3507" s="45"/>
      <c r="HEI3507" s="45"/>
      <c r="HEJ3507" s="45"/>
      <c r="HEK3507" s="45"/>
      <c r="HEL3507" s="45"/>
      <c r="HEM3507" s="45"/>
      <c r="HEN3507" s="45"/>
      <c r="HEO3507" s="45"/>
      <c r="HEP3507" s="45"/>
      <c r="HEQ3507" s="45"/>
      <c r="HER3507" s="45"/>
      <c r="HES3507" s="45"/>
      <c r="HET3507" s="45"/>
      <c r="HEU3507" s="45"/>
      <c r="HEV3507" s="45"/>
      <c r="HEW3507" s="45"/>
      <c r="HEX3507" s="45"/>
      <c r="HEY3507" s="45"/>
      <c r="HEZ3507" s="45"/>
      <c r="HFA3507" s="45"/>
      <c r="HFB3507" s="45"/>
      <c r="HFC3507" s="45"/>
      <c r="HFD3507" s="45"/>
      <c r="HFE3507" s="45"/>
      <c r="HFF3507" s="45"/>
      <c r="HFG3507" s="45"/>
      <c r="HFH3507" s="45"/>
      <c r="HFI3507" s="45"/>
      <c r="HFJ3507" s="45"/>
      <c r="HFK3507" s="45"/>
      <c r="HFL3507" s="45"/>
      <c r="HFM3507" s="45"/>
      <c r="HFN3507" s="45"/>
      <c r="HFO3507" s="45"/>
      <c r="HFP3507" s="45"/>
      <c r="HFQ3507" s="45"/>
      <c r="HFR3507" s="45"/>
      <c r="HFS3507" s="45"/>
      <c r="HFT3507" s="45"/>
      <c r="HFU3507" s="45"/>
      <c r="HFV3507" s="45"/>
      <c r="HFW3507" s="45"/>
      <c r="HFX3507" s="45"/>
      <c r="HFY3507" s="45"/>
      <c r="HFZ3507" s="45"/>
      <c r="HGA3507" s="45"/>
      <c r="HGB3507" s="45"/>
      <c r="HGC3507" s="45"/>
      <c r="HGD3507" s="45"/>
      <c r="HGE3507" s="45"/>
      <c r="HGF3507" s="45"/>
      <c r="HGG3507" s="45"/>
      <c r="HGH3507" s="45"/>
      <c r="HGI3507" s="45"/>
      <c r="HGJ3507" s="45"/>
      <c r="HGK3507" s="45"/>
      <c r="HGL3507" s="45"/>
      <c r="HGM3507" s="45"/>
      <c r="HGN3507" s="45"/>
      <c r="HGO3507" s="45"/>
      <c r="HGP3507" s="45"/>
      <c r="HGQ3507" s="45"/>
      <c r="HGR3507" s="45"/>
      <c r="HGS3507" s="45"/>
      <c r="HGT3507" s="45"/>
      <c r="HGU3507" s="45"/>
      <c r="HGV3507" s="45"/>
      <c r="HGW3507" s="45"/>
      <c r="HGX3507" s="45"/>
      <c r="HGY3507" s="45"/>
      <c r="HGZ3507" s="45"/>
      <c r="HHA3507" s="45"/>
      <c r="HHB3507" s="45"/>
      <c r="HHC3507" s="45"/>
      <c r="HHD3507" s="45"/>
      <c r="HHE3507" s="45"/>
      <c r="HHF3507" s="45"/>
      <c r="HHG3507" s="45"/>
      <c r="HHH3507" s="45"/>
      <c r="HHI3507" s="45"/>
      <c r="HHJ3507" s="45"/>
      <c r="HHK3507" s="45"/>
      <c r="HHL3507" s="45"/>
      <c r="HHM3507" s="45"/>
      <c r="HHN3507" s="45"/>
      <c r="HHO3507" s="45"/>
      <c r="HHP3507" s="45"/>
      <c r="HHQ3507" s="45"/>
      <c r="HHR3507" s="45"/>
      <c r="HHS3507" s="45"/>
      <c r="HHT3507" s="45"/>
      <c r="HHU3507" s="45"/>
      <c r="HHV3507" s="45"/>
      <c r="HHW3507" s="45"/>
      <c r="HHX3507" s="45"/>
      <c r="HHY3507" s="45"/>
      <c r="HHZ3507" s="45"/>
      <c r="HIA3507" s="45"/>
      <c r="HIB3507" s="45"/>
      <c r="HIC3507" s="45"/>
      <c r="HID3507" s="45"/>
      <c r="HIE3507" s="45"/>
      <c r="HIF3507" s="45"/>
      <c r="HIG3507" s="45"/>
      <c r="HIH3507" s="45"/>
      <c r="HII3507" s="45"/>
      <c r="HIJ3507" s="45"/>
      <c r="HIK3507" s="45"/>
      <c r="HIL3507" s="45"/>
      <c r="HIM3507" s="45"/>
      <c r="HIN3507" s="45"/>
      <c r="HIO3507" s="45"/>
      <c r="HIP3507" s="45"/>
      <c r="HIQ3507" s="45"/>
      <c r="HIR3507" s="45"/>
      <c r="HIS3507" s="45"/>
      <c r="HIT3507" s="45"/>
      <c r="HIU3507" s="45"/>
      <c r="HIV3507" s="45"/>
      <c r="HIW3507" s="45"/>
      <c r="HIX3507" s="45"/>
      <c r="HIY3507" s="45"/>
      <c r="HIZ3507" s="45"/>
      <c r="HJA3507" s="45"/>
      <c r="HJB3507" s="45"/>
      <c r="HJC3507" s="45"/>
      <c r="HJD3507" s="45"/>
      <c r="HJE3507" s="45"/>
      <c r="HJF3507" s="45"/>
      <c r="HJG3507" s="45"/>
      <c r="HJH3507" s="45"/>
      <c r="HJI3507" s="45"/>
      <c r="HJJ3507" s="45"/>
      <c r="HJK3507" s="45"/>
      <c r="HJL3507" s="45"/>
      <c r="HJM3507" s="45"/>
      <c r="HJN3507" s="45"/>
      <c r="HJO3507" s="45"/>
      <c r="HJP3507" s="45"/>
      <c r="HJQ3507" s="45"/>
      <c r="HJR3507" s="45"/>
      <c r="HJS3507" s="45"/>
      <c r="HJT3507" s="45"/>
      <c r="HJU3507" s="45"/>
      <c r="HJV3507" s="45"/>
      <c r="HJW3507" s="45"/>
      <c r="HJX3507" s="45"/>
      <c r="HJY3507" s="45"/>
      <c r="HJZ3507" s="45"/>
      <c r="HKA3507" s="45"/>
      <c r="HKB3507" s="45"/>
      <c r="HKC3507" s="45"/>
      <c r="HKD3507" s="45"/>
      <c r="HKE3507" s="45"/>
      <c r="HKF3507" s="45"/>
      <c r="HKG3507" s="45"/>
      <c r="HKH3507" s="45"/>
      <c r="HKI3507" s="45"/>
      <c r="HKJ3507" s="45"/>
      <c r="HKK3507" s="45"/>
      <c r="HKL3507" s="45"/>
      <c r="HKM3507" s="45"/>
      <c r="HKN3507" s="45"/>
      <c r="HKO3507" s="45"/>
      <c r="HKP3507" s="45"/>
      <c r="HKQ3507" s="45"/>
      <c r="HKR3507" s="45"/>
      <c r="HKS3507" s="45"/>
      <c r="HKT3507" s="45"/>
      <c r="HKU3507" s="45"/>
      <c r="HKV3507" s="45"/>
      <c r="HKW3507" s="45"/>
      <c r="HKX3507" s="45"/>
      <c r="HKY3507" s="45"/>
      <c r="HKZ3507" s="45"/>
      <c r="HLA3507" s="45"/>
      <c r="HLB3507" s="45"/>
      <c r="HLC3507" s="45"/>
      <c r="HLD3507" s="45"/>
      <c r="HLE3507" s="45"/>
      <c r="HLF3507" s="45"/>
      <c r="HLG3507" s="45"/>
      <c r="HLH3507" s="45"/>
      <c r="HLI3507" s="45"/>
      <c r="HLJ3507" s="45"/>
      <c r="HLK3507" s="45"/>
      <c r="HLL3507" s="45"/>
      <c r="HLM3507" s="45"/>
      <c r="HLN3507" s="45"/>
      <c r="HLO3507" s="45"/>
      <c r="HLP3507" s="45"/>
      <c r="HLQ3507" s="45"/>
      <c r="HLR3507" s="45"/>
      <c r="HLS3507" s="45"/>
      <c r="HLT3507" s="45"/>
      <c r="HLU3507" s="45"/>
      <c r="HLV3507" s="45"/>
      <c r="HLW3507" s="45"/>
      <c r="HLX3507" s="45"/>
      <c r="HLY3507" s="45"/>
      <c r="HLZ3507" s="45"/>
      <c r="HMA3507" s="45"/>
      <c r="HMB3507" s="45"/>
      <c r="HMC3507" s="45"/>
      <c r="HMD3507" s="45"/>
      <c r="HME3507" s="45"/>
      <c r="HMF3507" s="45"/>
      <c r="HMG3507" s="45"/>
      <c r="HMH3507" s="45"/>
      <c r="HMI3507" s="45"/>
      <c r="HMJ3507" s="45"/>
      <c r="HMK3507" s="45"/>
      <c r="HML3507" s="45"/>
      <c r="HMM3507" s="45"/>
      <c r="HMN3507" s="45"/>
      <c r="HMO3507" s="45"/>
      <c r="HMP3507" s="45"/>
      <c r="HMQ3507" s="45"/>
      <c r="HMR3507" s="45"/>
      <c r="HMS3507" s="45"/>
      <c r="HMT3507" s="45"/>
      <c r="HMU3507" s="45"/>
      <c r="HMV3507" s="45"/>
      <c r="HMW3507" s="45"/>
      <c r="HMX3507" s="45"/>
      <c r="HMY3507" s="45"/>
      <c r="HMZ3507" s="45"/>
      <c r="HNA3507" s="45"/>
      <c r="HNB3507" s="45"/>
      <c r="HNC3507" s="45"/>
      <c r="HND3507" s="45"/>
      <c r="HNE3507" s="45"/>
      <c r="HNF3507" s="45"/>
      <c r="HNG3507" s="45"/>
      <c r="HNH3507" s="45"/>
      <c r="HNI3507" s="45"/>
      <c r="HNJ3507" s="45"/>
      <c r="HNK3507" s="45"/>
      <c r="HNL3507" s="45"/>
      <c r="HNM3507" s="45"/>
      <c r="HNN3507" s="45"/>
      <c r="HNO3507" s="45"/>
      <c r="HNP3507" s="45"/>
      <c r="HNQ3507" s="45"/>
      <c r="HNR3507" s="45"/>
      <c r="HNS3507" s="45"/>
      <c r="HNT3507" s="45"/>
      <c r="HNU3507" s="45"/>
      <c r="HNV3507" s="45"/>
      <c r="HNW3507" s="45"/>
      <c r="HNX3507" s="45"/>
      <c r="HNY3507" s="45"/>
      <c r="HNZ3507" s="45"/>
      <c r="HOA3507" s="45"/>
      <c r="HOB3507" s="45"/>
      <c r="HOC3507" s="45"/>
      <c r="HOD3507" s="45"/>
      <c r="HOE3507" s="45"/>
      <c r="HOF3507" s="45"/>
      <c r="HOG3507" s="45"/>
      <c r="HOH3507" s="45"/>
      <c r="HOI3507" s="45"/>
      <c r="HOJ3507" s="45"/>
      <c r="HOK3507" s="45"/>
      <c r="HOL3507" s="45"/>
      <c r="HOM3507" s="45"/>
      <c r="HON3507" s="45"/>
      <c r="HOO3507" s="45"/>
      <c r="HOP3507" s="45"/>
      <c r="HOQ3507" s="45"/>
      <c r="HOR3507" s="45"/>
      <c r="HOS3507" s="45"/>
      <c r="HOT3507" s="45"/>
      <c r="HOU3507" s="45"/>
      <c r="HOV3507" s="45"/>
      <c r="HOW3507" s="45"/>
      <c r="HOX3507" s="45"/>
      <c r="HOY3507" s="45"/>
      <c r="HOZ3507" s="45"/>
      <c r="HPA3507" s="45"/>
      <c r="HPB3507" s="45"/>
      <c r="HPC3507" s="45"/>
      <c r="HPD3507" s="45"/>
      <c r="HPE3507" s="45"/>
      <c r="HPF3507" s="45"/>
      <c r="HPG3507" s="45"/>
      <c r="HPH3507" s="45"/>
      <c r="HPI3507" s="45"/>
      <c r="HPJ3507" s="45"/>
      <c r="HPK3507" s="45"/>
      <c r="HPL3507" s="45"/>
      <c r="HPM3507" s="45"/>
      <c r="HPN3507" s="45"/>
      <c r="HPO3507" s="45"/>
      <c r="HPP3507" s="45"/>
      <c r="HPQ3507" s="45"/>
      <c r="HPR3507" s="45"/>
      <c r="HPS3507" s="45"/>
      <c r="HPT3507" s="45"/>
      <c r="HPU3507" s="45"/>
      <c r="HPV3507" s="45"/>
      <c r="HPW3507" s="45"/>
      <c r="HPX3507" s="45"/>
      <c r="HPY3507" s="45"/>
      <c r="HPZ3507" s="45"/>
      <c r="HQA3507" s="45"/>
      <c r="HQB3507" s="45"/>
      <c r="HQC3507" s="45"/>
      <c r="HQD3507" s="45"/>
      <c r="HQE3507" s="45"/>
      <c r="HQF3507" s="45"/>
      <c r="HQG3507" s="45"/>
      <c r="HQH3507" s="45"/>
      <c r="HQI3507" s="45"/>
      <c r="HQJ3507" s="45"/>
      <c r="HQK3507" s="45"/>
      <c r="HQL3507" s="45"/>
      <c r="HQM3507" s="45"/>
      <c r="HQN3507" s="45"/>
      <c r="HQO3507" s="45"/>
      <c r="HQP3507" s="45"/>
      <c r="HQQ3507" s="45"/>
      <c r="HQR3507" s="45"/>
      <c r="HQS3507" s="45"/>
      <c r="HQT3507" s="45"/>
      <c r="HQU3507" s="45"/>
      <c r="HQV3507" s="45"/>
      <c r="HQW3507" s="45"/>
      <c r="HQX3507" s="45"/>
      <c r="HQY3507" s="45"/>
      <c r="HQZ3507" s="45"/>
      <c r="HRA3507" s="45"/>
      <c r="HRB3507" s="45"/>
      <c r="HRC3507" s="45"/>
      <c r="HRD3507" s="45"/>
      <c r="HRE3507" s="45"/>
      <c r="HRF3507" s="45"/>
      <c r="HRG3507" s="45"/>
      <c r="HRH3507" s="45"/>
      <c r="HRI3507" s="45"/>
      <c r="HRJ3507" s="45"/>
      <c r="HRK3507" s="45"/>
      <c r="HRL3507" s="45"/>
      <c r="HRM3507" s="45"/>
      <c r="HRN3507" s="45"/>
      <c r="HRO3507" s="45"/>
      <c r="HRP3507" s="45"/>
      <c r="HRQ3507" s="45"/>
      <c r="HRR3507" s="45"/>
      <c r="HRS3507" s="45"/>
      <c r="HRT3507" s="45"/>
      <c r="HRU3507" s="45"/>
      <c r="HRV3507" s="45"/>
      <c r="HRW3507" s="45"/>
      <c r="HRX3507" s="45"/>
      <c r="HRY3507" s="45"/>
      <c r="HRZ3507" s="45"/>
      <c r="HSA3507" s="45"/>
      <c r="HSB3507" s="45"/>
      <c r="HSC3507" s="45"/>
      <c r="HSD3507" s="45"/>
      <c r="HSE3507" s="45"/>
      <c r="HSF3507" s="45"/>
      <c r="HSG3507" s="45"/>
      <c r="HSH3507" s="45"/>
      <c r="HSI3507" s="45"/>
      <c r="HSJ3507" s="45"/>
      <c r="HSK3507" s="45"/>
      <c r="HSL3507" s="45"/>
      <c r="HSM3507" s="45"/>
      <c r="HSN3507" s="45"/>
      <c r="HSO3507" s="45"/>
      <c r="HSP3507" s="45"/>
      <c r="HSQ3507" s="45"/>
      <c r="HSR3507" s="45"/>
      <c r="HSS3507" s="45"/>
      <c r="HST3507" s="45"/>
      <c r="HSU3507" s="45"/>
      <c r="HSV3507" s="45"/>
      <c r="HSW3507" s="45"/>
      <c r="HSX3507" s="45"/>
      <c r="HSY3507" s="45"/>
      <c r="HSZ3507" s="45"/>
      <c r="HTA3507" s="45"/>
      <c r="HTB3507" s="45"/>
      <c r="HTC3507" s="45"/>
      <c r="HTD3507" s="45"/>
      <c r="HTE3507" s="45"/>
      <c r="HTF3507" s="45"/>
      <c r="HTG3507" s="45"/>
      <c r="HTH3507" s="45"/>
      <c r="HTI3507" s="45"/>
      <c r="HTJ3507" s="45"/>
      <c r="HTK3507" s="45"/>
      <c r="HTL3507" s="45"/>
      <c r="HTM3507" s="45"/>
      <c r="HTN3507" s="45"/>
      <c r="HTO3507" s="45"/>
      <c r="HTP3507" s="45"/>
      <c r="HTQ3507" s="45"/>
      <c r="HTR3507" s="45"/>
      <c r="HTS3507" s="45"/>
      <c r="HTT3507" s="45"/>
      <c r="HTU3507" s="45"/>
      <c r="HTV3507" s="45"/>
      <c r="HTW3507" s="45"/>
      <c r="HTX3507" s="45"/>
      <c r="HTY3507" s="45"/>
      <c r="HTZ3507" s="45"/>
      <c r="HUA3507" s="45"/>
      <c r="HUB3507" s="45"/>
      <c r="HUC3507" s="45"/>
      <c r="HUD3507" s="45"/>
      <c r="HUE3507" s="45"/>
      <c r="HUF3507" s="45"/>
      <c r="HUG3507" s="45"/>
      <c r="HUH3507" s="45"/>
      <c r="HUI3507" s="45"/>
      <c r="HUJ3507" s="45"/>
      <c r="HUK3507" s="45"/>
      <c r="HUL3507" s="45"/>
      <c r="HUM3507" s="45"/>
      <c r="HUN3507" s="45"/>
      <c r="HUO3507" s="45"/>
      <c r="HUP3507" s="45"/>
      <c r="HUQ3507" s="45"/>
      <c r="HUR3507" s="45"/>
      <c r="HUS3507" s="45"/>
      <c r="HUT3507" s="45"/>
      <c r="HUU3507" s="45"/>
      <c r="HUV3507" s="45"/>
      <c r="HUW3507" s="45"/>
      <c r="HUX3507" s="45"/>
      <c r="HUY3507" s="45"/>
      <c r="HUZ3507" s="45"/>
      <c r="HVA3507" s="45"/>
      <c r="HVB3507" s="45"/>
      <c r="HVC3507" s="45"/>
      <c r="HVD3507" s="45"/>
      <c r="HVE3507" s="45"/>
      <c r="HVF3507" s="45"/>
      <c r="HVG3507" s="45"/>
      <c r="HVH3507" s="45"/>
      <c r="HVI3507" s="45"/>
      <c r="HVJ3507" s="45"/>
      <c r="HVK3507" s="45"/>
      <c r="HVL3507" s="45"/>
      <c r="HVM3507" s="45"/>
      <c r="HVN3507" s="45"/>
      <c r="HVO3507" s="45"/>
      <c r="HVP3507" s="45"/>
      <c r="HVQ3507" s="45"/>
      <c r="HVR3507" s="45"/>
      <c r="HVS3507" s="45"/>
      <c r="HVT3507" s="45"/>
      <c r="HVU3507" s="45"/>
      <c r="HVV3507" s="45"/>
      <c r="HVW3507" s="45"/>
      <c r="HVX3507" s="45"/>
      <c r="HVY3507" s="45"/>
      <c r="HVZ3507" s="45"/>
      <c r="HWA3507" s="45"/>
      <c r="HWB3507" s="45"/>
      <c r="HWC3507" s="45"/>
      <c r="HWD3507" s="45"/>
      <c r="HWE3507" s="45"/>
      <c r="HWF3507" s="45"/>
      <c r="HWG3507" s="45"/>
      <c r="HWH3507" s="45"/>
      <c r="HWI3507" s="45"/>
      <c r="HWJ3507" s="45"/>
      <c r="HWK3507" s="45"/>
      <c r="HWL3507" s="45"/>
      <c r="HWM3507" s="45"/>
      <c r="HWN3507" s="45"/>
      <c r="HWO3507" s="45"/>
      <c r="HWP3507" s="45"/>
      <c r="HWQ3507" s="45"/>
      <c r="HWR3507" s="45"/>
      <c r="HWS3507" s="45"/>
      <c r="HWT3507" s="45"/>
      <c r="HWU3507" s="45"/>
      <c r="HWV3507" s="45"/>
      <c r="HWW3507" s="45"/>
      <c r="HWX3507" s="45"/>
      <c r="HWY3507" s="45"/>
      <c r="HWZ3507" s="45"/>
      <c r="HXA3507" s="45"/>
      <c r="HXB3507" s="45"/>
      <c r="HXC3507" s="45"/>
      <c r="HXD3507" s="45"/>
      <c r="HXE3507" s="45"/>
      <c r="HXF3507" s="45"/>
      <c r="HXG3507" s="45"/>
      <c r="HXH3507" s="45"/>
      <c r="HXI3507" s="45"/>
      <c r="HXJ3507" s="45"/>
      <c r="HXK3507" s="45"/>
      <c r="HXL3507" s="45"/>
      <c r="HXM3507" s="45"/>
      <c r="HXN3507" s="45"/>
      <c r="HXO3507" s="45"/>
      <c r="HXP3507" s="45"/>
      <c r="HXQ3507" s="45"/>
      <c r="HXR3507" s="45"/>
      <c r="HXS3507" s="45"/>
      <c r="HXT3507" s="45"/>
      <c r="HXU3507" s="45"/>
      <c r="HXV3507" s="45"/>
      <c r="HXW3507" s="45"/>
      <c r="HXX3507" s="45"/>
      <c r="HXY3507" s="45"/>
      <c r="HXZ3507" s="45"/>
      <c r="HYA3507" s="45"/>
      <c r="HYB3507" s="45"/>
      <c r="HYC3507" s="45"/>
      <c r="HYD3507" s="45"/>
      <c r="HYE3507" s="45"/>
      <c r="HYF3507" s="45"/>
      <c r="HYG3507" s="45"/>
      <c r="HYH3507" s="45"/>
      <c r="HYI3507" s="45"/>
      <c r="HYJ3507" s="45"/>
      <c r="HYK3507" s="45"/>
      <c r="HYL3507" s="45"/>
      <c r="HYM3507" s="45"/>
      <c r="HYN3507" s="45"/>
      <c r="HYO3507" s="45"/>
      <c r="HYP3507" s="45"/>
      <c r="HYQ3507" s="45"/>
      <c r="HYR3507" s="45"/>
      <c r="HYS3507" s="45"/>
      <c r="HYT3507" s="45"/>
      <c r="HYU3507" s="45"/>
      <c r="HYV3507" s="45"/>
      <c r="HYW3507" s="45"/>
      <c r="HYX3507" s="45"/>
      <c r="HYY3507" s="45"/>
      <c r="HYZ3507" s="45"/>
      <c r="HZA3507" s="45"/>
      <c r="HZB3507" s="45"/>
      <c r="HZC3507" s="45"/>
      <c r="HZD3507" s="45"/>
      <c r="HZE3507" s="45"/>
      <c r="HZF3507" s="45"/>
      <c r="HZG3507" s="45"/>
      <c r="HZH3507" s="45"/>
      <c r="HZI3507" s="45"/>
      <c r="HZJ3507" s="45"/>
      <c r="HZK3507" s="45"/>
      <c r="HZL3507" s="45"/>
      <c r="HZM3507" s="45"/>
      <c r="HZN3507" s="45"/>
      <c r="HZO3507" s="45"/>
      <c r="HZP3507" s="45"/>
      <c r="HZQ3507" s="45"/>
      <c r="HZR3507" s="45"/>
      <c r="HZS3507" s="45"/>
      <c r="HZT3507" s="45"/>
      <c r="HZU3507" s="45"/>
      <c r="HZV3507" s="45"/>
      <c r="HZW3507" s="45"/>
      <c r="HZX3507" s="45"/>
      <c r="HZY3507" s="45"/>
      <c r="HZZ3507" s="45"/>
      <c r="IAA3507" s="45"/>
      <c r="IAB3507" s="45"/>
      <c r="IAC3507" s="45"/>
      <c r="IAD3507" s="45"/>
      <c r="IAE3507" s="45"/>
      <c r="IAF3507" s="45"/>
      <c r="IAG3507" s="45"/>
      <c r="IAH3507" s="45"/>
      <c r="IAI3507" s="45"/>
      <c r="IAJ3507" s="45"/>
      <c r="IAK3507" s="45"/>
      <c r="IAL3507" s="45"/>
      <c r="IAM3507" s="45"/>
      <c r="IAN3507" s="45"/>
      <c r="IAO3507" s="45"/>
      <c r="IAP3507" s="45"/>
      <c r="IAQ3507" s="45"/>
      <c r="IAR3507" s="45"/>
      <c r="IAS3507" s="45"/>
      <c r="IAT3507" s="45"/>
      <c r="IAU3507" s="45"/>
      <c r="IAV3507" s="45"/>
      <c r="IAW3507" s="45"/>
      <c r="IAX3507" s="45"/>
      <c r="IAY3507" s="45"/>
      <c r="IAZ3507" s="45"/>
      <c r="IBA3507" s="45"/>
      <c r="IBB3507" s="45"/>
      <c r="IBC3507" s="45"/>
      <c r="IBD3507" s="45"/>
      <c r="IBE3507" s="45"/>
      <c r="IBF3507" s="45"/>
      <c r="IBG3507" s="45"/>
      <c r="IBH3507" s="45"/>
      <c r="IBI3507" s="45"/>
      <c r="IBJ3507" s="45"/>
      <c r="IBK3507" s="45"/>
      <c r="IBL3507" s="45"/>
      <c r="IBM3507" s="45"/>
      <c r="IBN3507" s="45"/>
      <c r="IBO3507" s="45"/>
      <c r="IBP3507" s="45"/>
      <c r="IBQ3507" s="45"/>
      <c r="IBR3507" s="45"/>
      <c r="IBS3507" s="45"/>
      <c r="IBT3507" s="45"/>
      <c r="IBU3507" s="45"/>
      <c r="IBV3507" s="45"/>
      <c r="IBW3507" s="45"/>
      <c r="IBX3507" s="45"/>
      <c r="IBY3507" s="45"/>
      <c r="IBZ3507" s="45"/>
      <c r="ICA3507" s="45"/>
      <c r="ICB3507" s="45"/>
      <c r="ICC3507" s="45"/>
      <c r="ICD3507" s="45"/>
      <c r="ICE3507" s="45"/>
      <c r="ICF3507" s="45"/>
      <c r="ICG3507" s="45"/>
      <c r="ICH3507" s="45"/>
      <c r="ICI3507" s="45"/>
      <c r="ICJ3507" s="45"/>
      <c r="ICK3507" s="45"/>
      <c r="ICL3507" s="45"/>
      <c r="ICM3507" s="45"/>
      <c r="ICN3507" s="45"/>
      <c r="ICO3507" s="45"/>
      <c r="ICP3507" s="45"/>
      <c r="ICQ3507" s="45"/>
      <c r="ICR3507" s="45"/>
      <c r="ICS3507" s="45"/>
      <c r="ICT3507" s="45"/>
      <c r="ICU3507" s="45"/>
      <c r="ICV3507" s="45"/>
      <c r="ICW3507" s="45"/>
      <c r="ICX3507" s="45"/>
      <c r="ICY3507" s="45"/>
      <c r="ICZ3507" s="45"/>
      <c r="IDA3507" s="45"/>
      <c r="IDB3507" s="45"/>
      <c r="IDC3507" s="45"/>
      <c r="IDD3507" s="45"/>
      <c r="IDE3507" s="45"/>
      <c r="IDF3507" s="45"/>
      <c r="IDG3507" s="45"/>
      <c r="IDH3507" s="45"/>
      <c r="IDI3507" s="45"/>
      <c r="IDJ3507" s="45"/>
      <c r="IDK3507" s="45"/>
      <c r="IDL3507" s="45"/>
      <c r="IDM3507" s="45"/>
      <c r="IDN3507" s="45"/>
      <c r="IDO3507" s="45"/>
      <c r="IDP3507" s="45"/>
      <c r="IDQ3507" s="45"/>
      <c r="IDR3507" s="45"/>
      <c r="IDS3507" s="45"/>
      <c r="IDT3507" s="45"/>
      <c r="IDU3507" s="45"/>
      <c r="IDV3507" s="45"/>
      <c r="IDW3507" s="45"/>
      <c r="IDX3507" s="45"/>
      <c r="IDY3507" s="45"/>
      <c r="IDZ3507" s="45"/>
      <c r="IEA3507" s="45"/>
      <c r="IEB3507" s="45"/>
      <c r="IEC3507" s="45"/>
      <c r="IED3507" s="45"/>
      <c r="IEE3507" s="45"/>
      <c r="IEF3507" s="45"/>
      <c r="IEG3507" s="45"/>
      <c r="IEH3507" s="45"/>
      <c r="IEI3507" s="45"/>
      <c r="IEJ3507" s="45"/>
      <c r="IEK3507" s="45"/>
      <c r="IEL3507" s="45"/>
      <c r="IEM3507" s="45"/>
      <c r="IEN3507" s="45"/>
      <c r="IEO3507" s="45"/>
      <c r="IEP3507" s="45"/>
      <c r="IEQ3507" s="45"/>
      <c r="IER3507" s="45"/>
      <c r="IES3507" s="45"/>
      <c r="IET3507" s="45"/>
      <c r="IEU3507" s="45"/>
      <c r="IEV3507" s="45"/>
      <c r="IEW3507" s="45"/>
      <c r="IEX3507" s="45"/>
      <c r="IEY3507" s="45"/>
      <c r="IEZ3507" s="45"/>
      <c r="IFA3507" s="45"/>
      <c r="IFB3507" s="45"/>
      <c r="IFC3507" s="45"/>
      <c r="IFD3507" s="45"/>
      <c r="IFE3507" s="45"/>
      <c r="IFF3507" s="45"/>
      <c r="IFG3507" s="45"/>
      <c r="IFH3507" s="45"/>
      <c r="IFI3507" s="45"/>
      <c r="IFJ3507" s="45"/>
      <c r="IFK3507" s="45"/>
      <c r="IFL3507" s="45"/>
      <c r="IFM3507" s="45"/>
      <c r="IFN3507" s="45"/>
      <c r="IFO3507" s="45"/>
      <c r="IFP3507" s="45"/>
      <c r="IFQ3507" s="45"/>
      <c r="IFR3507" s="45"/>
      <c r="IFS3507" s="45"/>
      <c r="IFT3507" s="45"/>
      <c r="IFU3507" s="45"/>
      <c r="IFV3507" s="45"/>
      <c r="IFW3507" s="45"/>
      <c r="IFX3507" s="45"/>
      <c r="IFY3507" s="45"/>
      <c r="IFZ3507" s="45"/>
      <c r="IGA3507" s="45"/>
      <c r="IGB3507" s="45"/>
      <c r="IGC3507" s="45"/>
      <c r="IGD3507" s="45"/>
      <c r="IGE3507" s="45"/>
      <c r="IGF3507" s="45"/>
      <c r="IGG3507" s="45"/>
      <c r="IGH3507" s="45"/>
      <c r="IGI3507" s="45"/>
      <c r="IGJ3507" s="45"/>
      <c r="IGK3507" s="45"/>
      <c r="IGL3507" s="45"/>
      <c r="IGM3507" s="45"/>
      <c r="IGN3507" s="45"/>
      <c r="IGO3507" s="45"/>
      <c r="IGP3507" s="45"/>
      <c r="IGQ3507" s="45"/>
      <c r="IGR3507" s="45"/>
      <c r="IGS3507" s="45"/>
      <c r="IGT3507" s="45"/>
      <c r="IGU3507" s="45"/>
      <c r="IGV3507" s="45"/>
      <c r="IGW3507" s="45"/>
      <c r="IGX3507" s="45"/>
      <c r="IGY3507" s="45"/>
      <c r="IGZ3507" s="45"/>
      <c r="IHA3507" s="45"/>
      <c r="IHB3507" s="45"/>
      <c r="IHC3507" s="45"/>
      <c r="IHD3507" s="45"/>
      <c r="IHE3507" s="45"/>
      <c r="IHF3507" s="45"/>
      <c r="IHG3507" s="45"/>
      <c r="IHH3507" s="45"/>
      <c r="IHI3507" s="45"/>
      <c r="IHJ3507" s="45"/>
      <c r="IHK3507" s="45"/>
      <c r="IHL3507" s="45"/>
      <c r="IHM3507" s="45"/>
      <c r="IHN3507" s="45"/>
      <c r="IHO3507" s="45"/>
      <c r="IHP3507" s="45"/>
      <c r="IHQ3507" s="45"/>
      <c r="IHR3507" s="45"/>
      <c r="IHS3507" s="45"/>
      <c r="IHT3507" s="45"/>
      <c r="IHU3507" s="45"/>
      <c r="IHV3507" s="45"/>
      <c r="IHW3507" s="45"/>
      <c r="IHX3507" s="45"/>
      <c r="IHY3507" s="45"/>
      <c r="IHZ3507" s="45"/>
      <c r="IIA3507" s="45"/>
      <c r="IIB3507" s="45"/>
      <c r="IIC3507" s="45"/>
      <c r="IID3507" s="45"/>
      <c r="IIE3507" s="45"/>
      <c r="IIF3507" s="45"/>
      <c r="IIG3507" s="45"/>
      <c r="IIH3507" s="45"/>
      <c r="III3507" s="45"/>
      <c r="IIJ3507" s="45"/>
      <c r="IIK3507" s="45"/>
      <c r="IIL3507" s="45"/>
      <c r="IIM3507" s="45"/>
      <c r="IIN3507" s="45"/>
      <c r="IIO3507" s="45"/>
      <c r="IIP3507" s="45"/>
      <c r="IIQ3507" s="45"/>
      <c r="IIR3507" s="45"/>
      <c r="IIS3507" s="45"/>
      <c r="IIT3507" s="45"/>
      <c r="IIU3507" s="45"/>
      <c r="IIV3507" s="45"/>
      <c r="IIW3507" s="45"/>
      <c r="IIX3507" s="45"/>
      <c r="IIY3507" s="45"/>
      <c r="IIZ3507" s="45"/>
      <c r="IJA3507" s="45"/>
      <c r="IJB3507" s="45"/>
      <c r="IJC3507" s="45"/>
      <c r="IJD3507" s="45"/>
      <c r="IJE3507" s="45"/>
      <c r="IJF3507" s="45"/>
      <c r="IJG3507" s="45"/>
      <c r="IJH3507" s="45"/>
      <c r="IJI3507" s="45"/>
      <c r="IJJ3507" s="45"/>
      <c r="IJK3507" s="45"/>
      <c r="IJL3507" s="45"/>
      <c r="IJM3507" s="45"/>
      <c r="IJN3507" s="45"/>
      <c r="IJO3507" s="45"/>
      <c r="IJP3507" s="45"/>
      <c r="IJQ3507" s="45"/>
      <c r="IJR3507" s="45"/>
      <c r="IJS3507" s="45"/>
      <c r="IJT3507" s="45"/>
      <c r="IJU3507" s="45"/>
      <c r="IJV3507" s="45"/>
      <c r="IJW3507" s="45"/>
      <c r="IJX3507" s="45"/>
      <c r="IJY3507" s="45"/>
      <c r="IJZ3507" s="45"/>
      <c r="IKA3507" s="45"/>
      <c r="IKB3507" s="45"/>
      <c r="IKC3507" s="45"/>
      <c r="IKD3507" s="45"/>
      <c r="IKE3507" s="45"/>
      <c r="IKF3507" s="45"/>
      <c r="IKG3507" s="45"/>
      <c r="IKH3507" s="45"/>
      <c r="IKI3507" s="45"/>
      <c r="IKJ3507" s="45"/>
      <c r="IKK3507" s="45"/>
      <c r="IKL3507" s="45"/>
      <c r="IKM3507" s="45"/>
      <c r="IKN3507" s="45"/>
      <c r="IKO3507" s="45"/>
      <c r="IKP3507" s="45"/>
      <c r="IKQ3507" s="45"/>
      <c r="IKR3507" s="45"/>
      <c r="IKS3507" s="45"/>
      <c r="IKT3507" s="45"/>
      <c r="IKU3507" s="45"/>
      <c r="IKV3507" s="45"/>
      <c r="IKW3507" s="45"/>
      <c r="IKX3507" s="45"/>
      <c r="IKY3507" s="45"/>
      <c r="IKZ3507" s="45"/>
      <c r="ILA3507" s="45"/>
      <c r="ILB3507" s="45"/>
      <c r="ILC3507" s="45"/>
      <c r="ILD3507" s="45"/>
      <c r="ILE3507" s="45"/>
      <c r="ILF3507" s="45"/>
      <c r="ILG3507" s="45"/>
      <c r="ILH3507" s="45"/>
      <c r="ILI3507" s="45"/>
      <c r="ILJ3507" s="45"/>
      <c r="ILK3507" s="45"/>
      <c r="ILL3507" s="45"/>
      <c r="ILM3507" s="45"/>
      <c r="ILN3507" s="45"/>
      <c r="ILO3507" s="45"/>
      <c r="ILP3507" s="45"/>
      <c r="ILQ3507" s="45"/>
      <c r="ILR3507" s="45"/>
      <c r="ILS3507" s="45"/>
      <c r="ILT3507" s="45"/>
      <c r="ILU3507" s="45"/>
      <c r="ILV3507" s="45"/>
      <c r="ILW3507" s="45"/>
      <c r="ILX3507" s="45"/>
      <c r="ILY3507" s="45"/>
      <c r="ILZ3507" s="45"/>
      <c r="IMA3507" s="45"/>
      <c r="IMB3507" s="45"/>
      <c r="IMC3507" s="45"/>
      <c r="IMD3507" s="45"/>
      <c r="IME3507" s="45"/>
      <c r="IMF3507" s="45"/>
      <c r="IMG3507" s="45"/>
      <c r="IMH3507" s="45"/>
      <c r="IMI3507" s="45"/>
      <c r="IMJ3507" s="45"/>
      <c r="IMK3507" s="45"/>
      <c r="IML3507" s="45"/>
      <c r="IMM3507" s="45"/>
      <c r="IMN3507" s="45"/>
      <c r="IMO3507" s="45"/>
      <c r="IMP3507" s="45"/>
      <c r="IMQ3507" s="45"/>
      <c r="IMR3507" s="45"/>
      <c r="IMS3507" s="45"/>
      <c r="IMT3507" s="45"/>
      <c r="IMU3507" s="45"/>
      <c r="IMV3507" s="45"/>
      <c r="IMW3507" s="45"/>
      <c r="IMX3507" s="45"/>
      <c r="IMY3507" s="45"/>
      <c r="IMZ3507" s="45"/>
      <c r="INA3507" s="45"/>
      <c r="INB3507" s="45"/>
      <c r="INC3507" s="45"/>
      <c r="IND3507" s="45"/>
      <c r="INE3507" s="45"/>
      <c r="INF3507" s="45"/>
      <c r="ING3507" s="45"/>
      <c r="INH3507" s="45"/>
      <c r="INI3507" s="45"/>
      <c r="INJ3507" s="45"/>
      <c r="INK3507" s="45"/>
      <c r="INL3507" s="45"/>
      <c r="INM3507" s="45"/>
      <c r="INN3507" s="45"/>
      <c r="INO3507" s="45"/>
      <c r="INP3507" s="45"/>
      <c r="INQ3507" s="45"/>
      <c r="INR3507" s="45"/>
      <c r="INS3507" s="45"/>
      <c r="INT3507" s="45"/>
      <c r="INU3507" s="45"/>
      <c r="INV3507" s="45"/>
      <c r="INW3507" s="45"/>
      <c r="INX3507" s="45"/>
      <c r="INY3507" s="45"/>
      <c r="INZ3507" s="45"/>
      <c r="IOA3507" s="45"/>
      <c r="IOB3507" s="45"/>
      <c r="IOC3507" s="45"/>
      <c r="IOD3507" s="45"/>
      <c r="IOE3507" s="45"/>
      <c r="IOF3507" s="45"/>
      <c r="IOG3507" s="45"/>
      <c r="IOH3507" s="45"/>
      <c r="IOI3507" s="45"/>
      <c r="IOJ3507" s="45"/>
      <c r="IOK3507" s="45"/>
      <c r="IOL3507" s="45"/>
      <c r="IOM3507" s="45"/>
      <c r="ION3507" s="45"/>
      <c r="IOO3507" s="45"/>
      <c r="IOP3507" s="45"/>
      <c r="IOQ3507" s="45"/>
      <c r="IOR3507" s="45"/>
      <c r="IOS3507" s="45"/>
      <c r="IOT3507" s="45"/>
      <c r="IOU3507" s="45"/>
      <c r="IOV3507" s="45"/>
      <c r="IOW3507" s="45"/>
      <c r="IOX3507" s="45"/>
      <c r="IOY3507" s="45"/>
      <c r="IOZ3507" s="45"/>
      <c r="IPA3507" s="45"/>
      <c r="IPB3507" s="45"/>
      <c r="IPC3507" s="45"/>
      <c r="IPD3507" s="45"/>
      <c r="IPE3507" s="45"/>
      <c r="IPF3507" s="45"/>
      <c r="IPG3507" s="45"/>
      <c r="IPH3507" s="45"/>
      <c r="IPI3507" s="45"/>
      <c r="IPJ3507" s="45"/>
      <c r="IPK3507" s="45"/>
      <c r="IPL3507" s="45"/>
      <c r="IPM3507" s="45"/>
      <c r="IPN3507" s="45"/>
      <c r="IPO3507" s="45"/>
      <c r="IPP3507" s="45"/>
      <c r="IPQ3507" s="45"/>
      <c r="IPR3507" s="45"/>
      <c r="IPS3507" s="45"/>
      <c r="IPT3507" s="45"/>
      <c r="IPU3507" s="45"/>
      <c r="IPV3507" s="45"/>
      <c r="IPW3507" s="45"/>
      <c r="IPX3507" s="45"/>
      <c r="IPY3507" s="45"/>
      <c r="IPZ3507" s="45"/>
      <c r="IQA3507" s="45"/>
      <c r="IQB3507" s="45"/>
      <c r="IQC3507" s="45"/>
      <c r="IQD3507" s="45"/>
      <c r="IQE3507" s="45"/>
      <c r="IQF3507" s="45"/>
      <c r="IQG3507" s="45"/>
      <c r="IQH3507" s="45"/>
      <c r="IQI3507" s="45"/>
      <c r="IQJ3507" s="45"/>
      <c r="IQK3507" s="45"/>
      <c r="IQL3507" s="45"/>
      <c r="IQM3507" s="45"/>
      <c r="IQN3507" s="45"/>
      <c r="IQO3507" s="45"/>
      <c r="IQP3507" s="45"/>
      <c r="IQQ3507" s="45"/>
      <c r="IQR3507" s="45"/>
      <c r="IQS3507" s="45"/>
      <c r="IQT3507" s="45"/>
      <c r="IQU3507" s="45"/>
      <c r="IQV3507" s="45"/>
      <c r="IQW3507" s="45"/>
      <c r="IQX3507" s="45"/>
      <c r="IQY3507" s="45"/>
      <c r="IQZ3507" s="45"/>
      <c r="IRA3507" s="45"/>
      <c r="IRB3507" s="45"/>
      <c r="IRC3507" s="45"/>
      <c r="IRD3507" s="45"/>
      <c r="IRE3507" s="45"/>
      <c r="IRF3507" s="45"/>
      <c r="IRG3507" s="45"/>
      <c r="IRH3507" s="45"/>
      <c r="IRI3507" s="45"/>
      <c r="IRJ3507" s="45"/>
      <c r="IRK3507" s="45"/>
      <c r="IRL3507" s="45"/>
      <c r="IRM3507" s="45"/>
      <c r="IRN3507" s="45"/>
      <c r="IRO3507" s="45"/>
      <c r="IRP3507" s="45"/>
      <c r="IRQ3507" s="45"/>
      <c r="IRR3507" s="45"/>
      <c r="IRS3507" s="45"/>
      <c r="IRT3507" s="45"/>
      <c r="IRU3507" s="45"/>
      <c r="IRV3507" s="45"/>
      <c r="IRW3507" s="45"/>
      <c r="IRX3507" s="45"/>
      <c r="IRY3507" s="45"/>
      <c r="IRZ3507" s="45"/>
      <c r="ISA3507" s="45"/>
      <c r="ISB3507" s="45"/>
      <c r="ISC3507" s="45"/>
      <c r="ISD3507" s="45"/>
      <c r="ISE3507" s="45"/>
      <c r="ISF3507" s="45"/>
      <c r="ISG3507" s="45"/>
      <c r="ISH3507" s="45"/>
      <c r="ISI3507" s="45"/>
      <c r="ISJ3507" s="45"/>
      <c r="ISK3507" s="45"/>
      <c r="ISL3507" s="45"/>
      <c r="ISM3507" s="45"/>
      <c r="ISN3507" s="45"/>
      <c r="ISO3507" s="45"/>
      <c r="ISP3507" s="45"/>
      <c r="ISQ3507" s="45"/>
      <c r="ISR3507" s="45"/>
      <c r="ISS3507" s="45"/>
      <c r="IST3507" s="45"/>
      <c r="ISU3507" s="45"/>
      <c r="ISV3507" s="45"/>
      <c r="ISW3507" s="45"/>
      <c r="ISX3507" s="45"/>
      <c r="ISY3507" s="45"/>
      <c r="ISZ3507" s="45"/>
      <c r="ITA3507" s="45"/>
      <c r="ITB3507" s="45"/>
      <c r="ITC3507" s="45"/>
      <c r="ITD3507" s="45"/>
      <c r="ITE3507" s="45"/>
      <c r="ITF3507" s="45"/>
      <c r="ITG3507" s="45"/>
      <c r="ITH3507" s="45"/>
      <c r="ITI3507" s="45"/>
      <c r="ITJ3507" s="45"/>
      <c r="ITK3507" s="45"/>
      <c r="ITL3507" s="45"/>
      <c r="ITM3507" s="45"/>
      <c r="ITN3507" s="45"/>
      <c r="ITO3507" s="45"/>
      <c r="ITP3507" s="45"/>
      <c r="ITQ3507" s="45"/>
      <c r="ITR3507" s="45"/>
      <c r="ITS3507" s="45"/>
      <c r="ITT3507" s="45"/>
      <c r="ITU3507" s="45"/>
      <c r="ITV3507" s="45"/>
      <c r="ITW3507" s="45"/>
      <c r="ITX3507" s="45"/>
      <c r="ITY3507" s="45"/>
      <c r="ITZ3507" s="45"/>
      <c r="IUA3507" s="45"/>
      <c r="IUB3507" s="45"/>
      <c r="IUC3507" s="45"/>
      <c r="IUD3507" s="45"/>
      <c r="IUE3507" s="45"/>
      <c r="IUF3507" s="45"/>
      <c r="IUG3507" s="45"/>
      <c r="IUH3507" s="45"/>
      <c r="IUI3507" s="45"/>
      <c r="IUJ3507" s="45"/>
      <c r="IUK3507" s="45"/>
      <c r="IUL3507" s="45"/>
      <c r="IUM3507" s="45"/>
      <c r="IUN3507" s="45"/>
      <c r="IUO3507" s="45"/>
      <c r="IUP3507" s="45"/>
      <c r="IUQ3507" s="45"/>
      <c r="IUR3507" s="45"/>
      <c r="IUS3507" s="45"/>
      <c r="IUT3507" s="45"/>
      <c r="IUU3507" s="45"/>
      <c r="IUV3507" s="45"/>
      <c r="IUW3507" s="45"/>
      <c r="IUX3507" s="45"/>
      <c r="IUY3507" s="45"/>
      <c r="IUZ3507" s="45"/>
      <c r="IVA3507" s="45"/>
      <c r="IVB3507" s="45"/>
      <c r="IVC3507" s="45"/>
      <c r="IVD3507" s="45"/>
      <c r="IVE3507" s="45"/>
      <c r="IVF3507" s="45"/>
      <c r="IVG3507" s="45"/>
      <c r="IVH3507" s="45"/>
      <c r="IVI3507" s="45"/>
      <c r="IVJ3507" s="45"/>
      <c r="IVK3507" s="45"/>
      <c r="IVL3507" s="45"/>
      <c r="IVM3507" s="45"/>
      <c r="IVN3507" s="45"/>
      <c r="IVO3507" s="45"/>
      <c r="IVP3507" s="45"/>
      <c r="IVQ3507" s="45"/>
      <c r="IVR3507" s="45"/>
      <c r="IVS3507" s="45"/>
      <c r="IVT3507" s="45"/>
      <c r="IVU3507" s="45"/>
      <c r="IVV3507" s="45"/>
      <c r="IVW3507" s="45"/>
      <c r="IVX3507" s="45"/>
      <c r="IVY3507" s="45"/>
      <c r="IVZ3507" s="45"/>
      <c r="IWA3507" s="45"/>
      <c r="IWB3507" s="45"/>
      <c r="IWC3507" s="45"/>
      <c r="IWD3507" s="45"/>
      <c r="IWE3507" s="45"/>
      <c r="IWF3507" s="45"/>
      <c r="IWG3507" s="45"/>
      <c r="IWH3507" s="45"/>
      <c r="IWI3507" s="45"/>
      <c r="IWJ3507" s="45"/>
      <c r="IWK3507" s="45"/>
      <c r="IWL3507" s="45"/>
      <c r="IWM3507" s="45"/>
      <c r="IWN3507" s="45"/>
      <c r="IWO3507" s="45"/>
      <c r="IWP3507" s="45"/>
      <c r="IWQ3507" s="45"/>
      <c r="IWR3507" s="45"/>
      <c r="IWS3507" s="45"/>
      <c r="IWT3507" s="45"/>
      <c r="IWU3507" s="45"/>
      <c r="IWV3507" s="45"/>
      <c r="IWW3507" s="45"/>
      <c r="IWX3507" s="45"/>
      <c r="IWY3507" s="45"/>
      <c r="IWZ3507" s="45"/>
      <c r="IXA3507" s="45"/>
      <c r="IXB3507" s="45"/>
      <c r="IXC3507" s="45"/>
      <c r="IXD3507" s="45"/>
      <c r="IXE3507" s="45"/>
      <c r="IXF3507" s="45"/>
      <c r="IXG3507" s="45"/>
      <c r="IXH3507" s="45"/>
      <c r="IXI3507" s="45"/>
      <c r="IXJ3507" s="45"/>
      <c r="IXK3507" s="45"/>
      <c r="IXL3507" s="45"/>
      <c r="IXM3507" s="45"/>
      <c r="IXN3507" s="45"/>
      <c r="IXO3507" s="45"/>
      <c r="IXP3507" s="45"/>
      <c r="IXQ3507" s="45"/>
      <c r="IXR3507" s="45"/>
      <c r="IXS3507" s="45"/>
      <c r="IXT3507" s="45"/>
      <c r="IXU3507" s="45"/>
      <c r="IXV3507" s="45"/>
      <c r="IXW3507" s="45"/>
      <c r="IXX3507" s="45"/>
      <c r="IXY3507" s="45"/>
      <c r="IXZ3507" s="45"/>
      <c r="IYA3507" s="45"/>
      <c r="IYB3507" s="45"/>
      <c r="IYC3507" s="45"/>
      <c r="IYD3507" s="45"/>
      <c r="IYE3507" s="45"/>
      <c r="IYF3507" s="45"/>
      <c r="IYG3507" s="45"/>
      <c r="IYH3507" s="45"/>
      <c r="IYI3507" s="45"/>
      <c r="IYJ3507" s="45"/>
      <c r="IYK3507" s="45"/>
      <c r="IYL3507" s="45"/>
      <c r="IYM3507" s="45"/>
      <c r="IYN3507" s="45"/>
      <c r="IYO3507" s="45"/>
      <c r="IYP3507" s="45"/>
      <c r="IYQ3507" s="45"/>
      <c r="IYR3507" s="45"/>
      <c r="IYS3507" s="45"/>
      <c r="IYT3507" s="45"/>
      <c r="IYU3507" s="45"/>
      <c r="IYV3507" s="45"/>
      <c r="IYW3507" s="45"/>
      <c r="IYX3507" s="45"/>
      <c r="IYY3507" s="45"/>
      <c r="IYZ3507" s="45"/>
      <c r="IZA3507" s="45"/>
      <c r="IZB3507" s="45"/>
      <c r="IZC3507" s="45"/>
      <c r="IZD3507" s="45"/>
      <c r="IZE3507" s="45"/>
      <c r="IZF3507" s="45"/>
      <c r="IZG3507" s="45"/>
      <c r="IZH3507" s="45"/>
      <c r="IZI3507" s="45"/>
      <c r="IZJ3507" s="45"/>
      <c r="IZK3507" s="45"/>
      <c r="IZL3507" s="45"/>
      <c r="IZM3507" s="45"/>
      <c r="IZN3507" s="45"/>
      <c r="IZO3507" s="45"/>
      <c r="IZP3507" s="45"/>
      <c r="IZQ3507" s="45"/>
      <c r="IZR3507" s="45"/>
      <c r="IZS3507" s="45"/>
      <c r="IZT3507" s="45"/>
      <c r="IZU3507" s="45"/>
      <c r="IZV3507" s="45"/>
      <c r="IZW3507" s="45"/>
      <c r="IZX3507" s="45"/>
      <c r="IZY3507" s="45"/>
      <c r="IZZ3507" s="45"/>
      <c r="JAA3507" s="45"/>
      <c r="JAB3507" s="45"/>
      <c r="JAC3507" s="45"/>
      <c r="JAD3507" s="45"/>
      <c r="JAE3507" s="45"/>
      <c r="JAF3507" s="45"/>
      <c r="JAG3507" s="45"/>
      <c r="JAH3507" s="45"/>
      <c r="JAI3507" s="45"/>
      <c r="JAJ3507" s="45"/>
      <c r="JAK3507" s="45"/>
      <c r="JAL3507" s="45"/>
      <c r="JAM3507" s="45"/>
      <c r="JAN3507" s="45"/>
      <c r="JAO3507" s="45"/>
      <c r="JAP3507" s="45"/>
      <c r="JAQ3507" s="45"/>
      <c r="JAR3507" s="45"/>
      <c r="JAS3507" s="45"/>
      <c r="JAT3507" s="45"/>
      <c r="JAU3507" s="45"/>
      <c r="JAV3507" s="45"/>
      <c r="JAW3507" s="45"/>
      <c r="JAX3507" s="45"/>
      <c r="JAY3507" s="45"/>
      <c r="JAZ3507" s="45"/>
      <c r="JBA3507" s="45"/>
      <c r="JBB3507" s="45"/>
      <c r="JBC3507" s="45"/>
      <c r="JBD3507" s="45"/>
      <c r="JBE3507" s="45"/>
      <c r="JBF3507" s="45"/>
      <c r="JBG3507" s="45"/>
      <c r="JBH3507" s="45"/>
      <c r="JBI3507" s="45"/>
      <c r="JBJ3507" s="45"/>
      <c r="JBK3507" s="45"/>
      <c r="JBL3507" s="45"/>
      <c r="JBM3507" s="45"/>
      <c r="JBN3507" s="45"/>
      <c r="JBO3507" s="45"/>
      <c r="JBP3507" s="45"/>
      <c r="JBQ3507" s="45"/>
      <c r="JBR3507" s="45"/>
      <c r="JBS3507" s="45"/>
      <c r="JBT3507" s="45"/>
      <c r="JBU3507" s="45"/>
      <c r="JBV3507" s="45"/>
      <c r="JBW3507" s="45"/>
      <c r="JBX3507" s="45"/>
      <c r="JBY3507" s="45"/>
      <c r="JBZ3507" s="45"/>
      <c r="JCA3507" s="45"/>
      <c r="JCB3507" s="45"/>
      <c r="JCC3507" s="45"/>
      <c r="JCD3507" s="45"/>
      <c r="JCE3507" s="45"/>
      <c r="JCF3507" s="45"/>
      <c r="JCG3507" s="45"/>
      <c r="JCH3507" s="45"/>
      <c r="JCI3507" s="45"/>
      <c r="JCJ3507" s="45"/>
      <c r="JCK3507" s="45"/>
      <c r="JCL3507" s="45"/>
      <c r="JCM3507" s="45"/>
      <c r="JCN3507" s="45"/>
      <c r="JCO3507" s="45"/>
      <c r="JCP3507" s="45"/>
      <c r="JCQ3507" s="45"/>
      <c r="JCR3507" s="45"/>
      <c r="JCS3507" s="45"/>
      <c r="JCT3507" s="45"/>
      <c r="JCU3507" s="45"/>
      <c r="JCV3507" s="45"/>
      <c r="JCW3507" s="45"/>
      <c r="JCX3507" s="45"/>
      <c r="JCY3507" s="45"/>
      <c r="JCZ3507" s="45"/>
      <c r="JDA3507" s="45"/>
      <c r="JDB3507" s="45"/>
      <c r="JDC3507" s="45"/>
      <c r="JDD3507" s="45"/>
      <c r="JDE3507" s="45"/>
      <c r="JDF3507" s="45"/>
      <c r="JDG3507" s="45"/>
      <c r="JDH3507" s="45"/>
      <c r="JDI3507" s="45"/>
      <c r="JDJ3507" s="45"/>
      <c r="JDK3507" s="45"/>
      <c r="JDL3507" s="45"/>
      <c r="JDM3507" s="45"/>
      <c r="JDN3507" s="45"/>
      <c r="JDO3507" s="45"/>
      <c r="JDP3507" s="45"/>
      <c r="JDQ3507" s="45"/>
      <c r="JDR3507" s="45"/>
      <c r="JDS3507" s="45"/>
      <c r="JDT3507" s="45"/>
      <c r="JDU3507" s="45"/>
      <c r="JDV3507" s="45"/>
      <c r="JDW3507" s="45"/>
      <c r="JDX3507" s="45"/>
      <c r="JDY3507" s="45"/>
      <c r="JDZ3507" s="45"/>
      <c r="JEA3507" s="45"/>
      <c r="JEB3507" s="45"/>
      <c r="JEC3507" s="45"/>
      <c r="JED3507" s="45"/>
      <c r="JEE3507" s="45"/>
      <c r="JEF3507" s="45"/>
      <c r="JEG3507" s="45"/>
      <c r="JEH3507" s="45"/>
      <c r="JEI3507" s="45"/>
      <c r="JEJ3507" s="45"/>
      <c r="JEK3507" s="45"/>
      <c r="JEL3507" s="45"/>
      <c r="JEM3507" s="45"/>
      <c r="JEN3507" s="45"/>
      <c r="JEO3507" s="45"/>
      <c r="JEP3507" s="45"/>
      <c r="JEQ3507" s="45"/>
      <c r="JER3507" s="45"/>
      <c r="JES3507" s="45"/>
      <c r="JET3507" s="45"/>
      <c r="JEU3507" s="45"/>
      <c r="JEV3507" s="45"/>
      <c r="JEW3507" s="45"/>
      <c r="JEX3507" s="45"/>
      <c r="JEY3507" s="45"/>
      <c r="JEZ3507" s="45"/>
      <c r="JFA3507" s="45"/>
      <c r="JFB3507" s="45"/>
      <c r="JFC3507" s="45"/>
      <c r="JFD3507" s="45"/>
      <c r="JFE3507" s="45"/>
      <c r="JFF3507" s="45"/>
      <c r="JFG3507" s="45"/>
      <c r="JFH3507" s="45"/>
      <c r="JFI3507" s="45"/>
      <c r="JFJ3507" s="45"/>
      <c r="JFK3507" s="45"/>
      <c r="JFL3507" s="45"/>
      <c r="JFM3507" s="45"/>
      <c r="JFN3507" s="45"/>
      <c r="JFO3507" s="45"/>
      <c r="JFP3507" s="45"/>
      <c r="JFQ3507" s="45"/>
      <c r="JFR3507" s="45"/>
      <c r="JFS3507" s="45"/>
      <c r="JFT3507" s="45"/>
      <c r="JFU3507" s="45"/>
      <c r="JFV3507" s="45"/>
      <c r="JFW3507" s="45"/>
      <c r="JFX3507" s="45"/>
      <c r="JFY3507" s="45"/>
      <c r="JFZ3507" s="45"/>
      <c r="JGA3507" s="45"/>
      <c r="JGB3507" s="45"/>
      <c r="JGC3507" s="45"/>
      <c r="JGD3507" s="45"/>
      <c r="JGE3507" s="45"/>
      <c r="JGF3507" s="45"/>
      <c r="JGG3507" s="45"/>
      <c r="JGH3507" s="45"/>
      <c r="JGI3507" s="45"/>
      <c r="JGJ3507" s="45"/>
      <c r="JGK3507" s="45"/>
      <c r="JGL3507" s="45"/>
      <c r="JGM3507" s="45"/>
      <c r="JGN3507" s="45"/>
      <c r="JGO3507" s="45"/>
      <c r="JGP3507" s="45"/>
      <c r="JGQ3507" s="45"/>
      <c r="JGR3507" s="45"/>
      <c r="JGS3507" s="45"/>
      <c r="JGT3507" s="45"/>
      <c r="JGU3507" s="45"/>
      <c r="JGV3507" s="45"/>
      <c r="JGW3507" s="45"/>
      <c r="JGX3507" s="45"/>
      <c r="JGY3507" s="45"/>
      <c r="JGZ3507" s="45"/>
      <c r="JHA3507" s="45"/>
      <c r="JHB3507" s="45"/>
      <c r="JHC3507" s="45"/>
      <c r="JHD3507" s="45"/>
      <c r="JHE3507" s="45"/>
      <c r="JHF3507" s="45"/>
      <c r="JHG3507" s="45"/>
      <c r="JHH3507" s="45"/>
      <c r="JHI3507" s="45"/>
      <c r="JHJ3507" s="45"/>
      <c r="JHK3507" s="45"/>
      <c r="JHL3507" s="45"/>
      <c r="JHM3507" s="45"/>
      <c r="JHN3507" s="45"/>
      <c r="JHO3507" s="45"/>
      <c r="JHP3507" s="45"/>
      <c r="JHQ3507" s="45"/>
      <c r="JHR3507" s="45"/>
      <c r="JHS3507" s="45"/>
      <c r="JHT3507" s="45"/>
      <c r="JHU3507" s="45"/>
      <c r="JHV3507" s="45"/>
      <c r="JHW3507" s="45"/>
      <c r="JHX3507" s="45"/>
      <c r="JHY3507" s="45"/>
      <c r="JHZ3507" s="45"/>
      <c r="JIA3507" s="45"/>
      <c r="JIB3507" s="45"/>
      <c r="JIC3507" s="45"/>
      <c r="JID3507" s="45"/>
      <c r="JIE3507" s="45"/>
      <c r="JIF3507" s="45"/>
      <c r="JIG3507" s="45"/>
      <c r="JIH3507" s="45"/>
      <c r="JII3507" s="45"/>
      <c r="JIJ3507" s="45"/>
      <c r="JIK3507" s="45"/>
      <c r="JIL3507" s="45"/>
      <c r="JIM3507" s="45"/>
      <c r="JIN3507" s="45"/>
      <c r="JIO3507" s="45"/>
      <c r="JIP3507" s="45"/>
      <c r="JIQ3507" s="45"/>
      <c r="JIR3507" s="45"/>
      <c r="JIS3507" s="45"/>
      <c r="JIT3507" s="45"/>
      <c r="JIU3507" s="45"/>
      <c r="JIV3507" s="45"/>
      <c r="JIW3507" s="45"/>
      <c r="JIX3507" s="45"/>
      <c r="JIY3507" s="45"/>
      <c r="JIZ3507" s="45"/>
      <c r="JJA3507" s="45"/>
      <c r="JJB3507" s="45"/>
      <c r="JJC3507" s="45"/>
      <c r="JJD3507" s="45"/>
      <c r="JJE3507" s="45"/>
      <c r="JJF3507" s="45"/>
      <c r="JJG3507" s="45"/>
      <c r="JJH3507" s="45"/>
      <c r="JJI3507" s="45"/>
      <c r="JJJ3507" s="45"/>
      <c r="JJK3507" s="45"/>
      <c r="JJL3507" s="45"/>
      <c r="JJM3507" s="45"/>
      <c r="JJN3507" s="45"/>
      <c r="JJO3507" s="45"/>
      <c r="JJP3507" s="45"/>
      <c r="JJQ3507" s="45"/>
      <c r="JJR3507" s="45"/>
      <c r="JJS3507" s="45"/>
      <c r="JJT3507" s="45"/>
      <c r="JJU3507" s="45"/>
      <c r="JJV3507" s="45"/>
      <c r="JJW3507" s="45"/>
      <c r="JJX3507" s="45"/>
      <c r="JJY3507" s="45"/>
      <c r="JJZ3507" s="45"/>
      <c r="JKA3507" s="45"/>
      <c r="JKB3507" s="45"/>
      <c r="JKC3507" s="45"/>
      <c r="JKD3507" s="45"/>
      <c r="JKE3507" s="45"/>
      <c r="JKF3507" s="45"/>
      <c r="JKG3507" s="45"/>
      <c r="JKH3507" s="45"/>
      <c r="JKI3507" s="45"/>
      <c r="JKJ3507" s="45"/>
      <c r="JKK3507" s="45"/>
      <c r="JKL3507" s="45"/>
      <c r="JKM3507" s="45"/>
      <c r="JKN3507" s="45"/>
      <c r="JKO3507" s="45"/>
      <c r="JKP3507" s="45"/>
      <c r="JKQ3507" s="45"/>
      <c r="JKR3507" s="45"/>
      <c r="JKS3507" s="45"/>
      <c r="JKT3507" s="45"/>
      <c r="JKU3507" s="45"/>
      <c r="JKV3507" s="45"/>
      <c r="JKW3507" s="45"/>
      <c r="JKX3507" s="45"/>
      <c r="JKY3507" s="45"/>
      <c r="JKZ3507" s="45"/>
      <c r="JLA3507" s="45"/>
      <c r="JLB3507" s="45"/>
      <c r="JLC3507" s="45"/>
      <c r="JLD3507" s="45"/>
      <c r="JLE3507" s="45"/>
      <c r="JLF3507" s="45"/>
      <c r="JLG3507" s="45"/>
      <c r="JLH3507" s="45"/>
      <c r="JLI3507" s="45"/>
      <c r="JLJ3507" s="45"/>
      <c r="JLK3507" s="45"/>
      <c r="JLL3507" s="45"/>
      <c r="JLM3507" s="45"/>
      <c r="JLN3507" s="45"/>
      <c r="JLO3507" s="45"/>
      <c r="JLP3507" s="45"/>
      <c r="JLQ3507" s="45"/>
      <c r="JLR3507" s="45"/>
      <c r="JLS3507" s="45"/>
      <c r="JLT3507" s="45"/>
      <c r="JLU3507" s="45"/>
      <c r="JLV3507" s="45"/>
      <c r="JLW3507" s="45"/>
      <c r="JLX3507" s="45"/>
      <c r="JLY3507" s="45"/>
      <c r="JLZ3507" s="45"/>
      <c r="JMA3507" s="45"/>
      <c r="JMB3507" s="45"/>
      <c r="JMC3507" s="45"/>
      <c r="JMD3507" s="45"/>
      <c r="JME3507" s="45"/>
      <c r="JMF3507" s="45"/>
      <c r="JMG3507" s="45"/>
      <c r="JMH3507" s="45"/>
      <c r="JMI3507" s="45"/>
      <c r="JMJ3507" s="45"/>
      <c r="JMK3507" s="45"/>
      <c r="JML3507" s="45"/>
      <c r="JMM3507" s="45"/>
      <c r="JMN3507" s="45"/>
      <c r="JMO3507" s="45"/>
      <c r="JMP3507" s="45"/>
      <c r="JMQ3507" s="45"/>
      <c r="JMR3507" s="45"/>
      <c r="JMS3507" s="45"/>
      <c r="JMT3507" s="45"/>
      <c r="JMU3507" s="45"/>
      <c r="JMV3507" s="45"/>
      <c r="JMW3507" s="45"/>
      <c r="JMX3507" s="45"/>
      <c r="JMY3507" s="45"/>
      <c r="JMZ3507" s="45"/>
      <c r="JNA3507" s="45"/>
      <c r="JNB3507" s="45"/>
      <c r="JNC3507" s="45"/>
      <c r="JND3507" s="45"/>
      <c r="JNE3507" s="45"/>
      <c r="JNF3507" s="45"/>
      <c r="JNG3507" s="45"/>
      <c r="JNH3507" s="45"/>
      <c r="JNI3507" s="45"/>
      <c r="JNJ3507" s="45"/>
      <c r="JNK3507" s="45"/>
      <c r="JNL3507" s="45"/>
      <c r="JNM3507" s="45"/>
      <c r="JNN3507" s="45"/>
      <c r="JNO3507" s="45"/>
      <c r="JNP3507" s="45"/>
      <c r="JNQ3507" s="45"/>
      <c r="JNR3507" s="45"/>
      <c r="JNS3507" s="45"/>
      <c r="JNT3507" s="45"/>
      <c r="JNU3507" s="45"/>
      <c r="JNV3507" s="45"/>
      <c r="JNW3507" s="45"/>
      <c r="JNX3507" s="45"/>
      <c r="JNY3507" s="45"/>
      <c r="JNZ3507" s="45"/>
      <c r="JOA3507" s="45"/>
      <c r="JOB3507" s="45"/>
      <c r="JOC3507" s="45"/>
      <c r="JOD3507" s="45"/>
      <c r="JOE3507" s="45"/>
      <c r="JOF3507" s="45"/>
      <c r="JOG3507" s="45"/>
      <c r="JOH3507" s="45"/>
      <c r="JOI3507" s="45"/>
      <c r="JOJ3507" s="45"/>
      <c r="JOK3507" s="45"/>
      <c r="JOL3507" s="45"/>
      <c r="JOM3507" s="45"/>
      <c r="JON3507" s="45"/>
      <c r="JOO3507" s="45"/>
      <c r="JOP3507" s="45"/>
      <c r="JOQ3507" s="45"/>
      <c r="JOR3507" s="45"/>
      <c r="JOS3507" s="45"/>
      <c r="JOT3507" s="45"/>
      <c r="JOU3507" s="45"/>
      <c r="JOV3507" s="45"/>
      <c r="JOW3507" s="45"/>
      <c r="JOX3507" s="45"/>
      <c r="JOY3507" s="45"/>
      <c r="JOZ3507" s="45"/>
      <c r="JPA3507" s="45"/>
      <c r="JPB3507" s="45"/>
      <c r="JPC3507" s="45"/>
      <c r="JPD3507" s="45"/>
      <c r="JPE3507" s="45"/>
      <c r="JPF3507" s="45"/>
      <c r="JPG3507" s="45"/>
      <c r="JPH3507" s="45"/>
      <c r="JPI3507" s="45"/>
      <c r="JPJ3507" s="45"/>
      <c r="JPK3507" s="45"/>
      <c r="JPL3507" s="45"/>
      <c r="JPM3507" s="45"/>
      <c r="JPN3507" s="45"/>
      <c r="JPO3507" s="45"/>
      <c r="JPP3507" s="45"/>
      <c r="JPQ3507" s="45"/>
      <c r="JPR3507" s="45"/>
      <c r="JPS3507" s="45"/>
      <c r="JPT3507" s="45"/>
      <c r="JPU3507" s="45"/>
      <c r="JPV3507" s="45"/>
      <c r="JPW3507" s="45"/>
      <c r="JPX3507" s="45"/>
      <c r="JPY3507" s="45"/>
      <c r="JPZ3507" s="45"/>
      <c r="JQA3507" s="45"/>
      <c r="JQB3507" s="45"/>
      <c r="JQC3507" s="45"/>
      <c r="JQD3507" s="45"/>
      <c r="JQE3507" s="45"/>
      <c r="JQF3507" s="45"/>
      <c r="JQG3507" s="45"/>
      <c r="JQH3507" s="45"/>
      <c r="JQI3507" s="45"/>
      <c r="JQJ3507" s="45"/>
      <c r="JQK3507" s="45"/>
      <c r="JQL3507" s="45"/>
      <c r="JQM3507" s="45"/>
      <c r="JQN3507" s="45"/>
      <c r="JQO3507" s="45"/>
      <c r="JQP3507" s="45"/>
      <c r="JQQ3507" s="45"/>
      <c r="JQR3507" s="45"/>
      <c r="JQS3507" s="45"/>
      <c r="JQT3507" s="45"/>
      <c r="JQU3507" s="45"/>
      <c r="JQV3507" s="45"/>
      <c r="JQW3507" s="45"/>
      <c r="JQX3507" s="45"/>
      <c r="JQY3507" s="45"/>
      <c r="JQZ3507" s="45"/>
      <c r="JRA3507" s="45"/>
      <c r="JRB3507" s="45"/>
      <c r="JRC3507" s="45"/>
      <c r="JRD3507" s="45"/>
      <c r="JRE3507" s="45"/>
      <c r="JRF3507" s="45"/>
      <c r="JRG3507" s="45"/>
      <c r="JRH3507" s="45"/>
      <c r="JRI3507" s="45"/>
      <c r="JRJ3507" s="45"/>
      <c r="JRK3507" s="45"/>
      <c r="JRL3507" s="45"/>
      <c r="JRM3507" s="45"/>
      <c r="JRN3507" s="45"/>
      <c r="JRO3507" s="45"/>
      <c r="JRP3507" s="45"/>
      <c r="JRQ3507" s="45"/>
      <c r="JRR3507" s="45"/>
      <c r="JRS3507" s="45"/>
      <c r="JRT3507" s="45"/>
      <c r="JRU3507" s="45"/>
      <c r="JRV3507" s="45"/>
      <c r="JRW3507" s="45"/>
      <c r="JRX3507" s="45"/>
      <c r="JRY3507" s="45"/>
      <c r="JRZ3507" s="45"/>
      <c r="JSA3507" s="45"/>
      <c r="JSB3507" s="45"/>
      <c r="JSC3507" s="45"/>
      <c r="JSD3507" s="45"/>
      <c r="JSE3507" s="45"/>
      <c r="JSF3507" s="45"/>
      <c r="JSG3507" s="45"/>
      <c r="JSH3507" s="45"/>
      <c r="JSI3507" s="45"/>
      <c r="JSJ3507" s="45"/>
      <c r="JSK3507" s="45"/>
      <c r="JSL3507" s="45"/>
      <c r="JSM3507" s="45"/>
      <c r="JSN3507" s="45"/>
      <c r="JSO3507" s="45"/>
      <c r="JSP3507" s="45"/>
      <c r="JSQ3507" s="45"/>
      <c r="JSR3507" s="45"/>
      <c r="JSS3507" s="45"/>
      <c r="JST3507" s="45"/>
      <c r="JSU3507" s="45"/>
      <c r="JSV3507" s="45"/>
      <c r="JSW3507" s="45"/>
      <c r="JSX3507" s="45"/>
      <c r="JSY3507" s="45"/>
      <c r="JSZ3507" s="45"/>
      <c r="JTA3507" s="45"/>
      <c r="JTB3507" s="45"/>
      <c r="JTC3507" s="45"/>
      <c r="JTD3507" s="45"/>
      <c r="JTE3507" s="45"/>
      <c r="JTF3507" s="45"/>
      <c r="JTG3507" s="45"/>
      <c r="JTH3507" s="45"/>
      <c r="JTI3507" s="45"/>
      <c r="JTJ3507" s="45"/>
      <c r="JTK3507" s="45"/>
      <c r="JTL3507" s="45"/>
      <c r="JTM3507" s="45"/>
      <c r="JTN3507" s="45"/>
      <c r="JTO3507" s="45"/>
      <c r="JTP3507" s="45"/>
      <c r="JTQ3507" s="45"/>
      <c r="JTR3507" s="45"/>
      <c r="JTS3507" s="45"/>
      <c r="JTT3507" s="45"/>
      <c r="JTU3507" s="45"/>
      <c r="JTV3507" s="45"/>
      <c r="JTW3507" s="45"/>
      <c r="JTX3507" s="45"/>
      <c r="JTY3507" s="45"/>
      <c r="JTZ3507" s="45"/>
      <c r="JUA3507" s="45"/>
      <c r="JUB3507" s="45"/>
      <c r="JUC3507" s="45"/>
      <c r="JUD3507" s="45"/>
      <c r="JUE3507" s="45"/>
      <c r="JUF3507" s="45"/>
      <c r="JUG3507" s="45"/>
      <c r="JUH3507" s="45"/>
      <c r="JUI3507" s="45"/>
      <c r="JUJ3507" s="45"/>
      <c r="JUK3507" s="45"/>
      <c r="JUL3507" s="45"/>
      <c r="JUM3507" s="45"/>
      <c r="JUN3507" s="45"/>
      <c r="JUO3507" s="45"/>
      <c r="JUP3507" s="45"/>
      <c r="JUQ3507" s="45"/>
      <c r="JUR3507" s="45"/>
      <c r="JUS3507" s="45"/>
      <c r="JUT3507" s="45"/>
      <c r="JUU3507" s="45"/>
      <c r="JUV3507" s="45"/>
      <c r="JUW3507" s="45"/>
      <c r="JUX3507" s="45"/>
      <c r="JUY3507" s="45"/>
      <c r="JUZ3507" s="45"/>
      <c r="JVA3507" s="45"/>
      <c r="JVB3507" s="45"/>
      <c r="JVC3507" s="45"/>
      <c r="JVD3507" s="45"/>
      <c r="JVE3507" s="45"/>
      <c r="JVF3507" s="45"/>
      <c r="JVG3507" s="45"/>
      <c r="JVH3507" s="45"/>
      <c r="JVI3507" s="45"/>
      <c r="JVJ3507" s="45"/>
      <c r="JVK3507" s="45"/>
      <c r="JVL3507" s="45"/>
      <c r="JVM3507" s="45"/>
      <c r="JVN3507" s="45"/>
      <c r="JVO3507" s="45"/>
      <c r="JVP3507" s="45"/>
      <c r="JVQ3507" s="45"/>
      <c r="JVR3507" s="45"/>
      <c r="JVS3507" s="45"/>
      <c r="JVT3507" s="45"/>
      <c r="JVU3507" s="45"/>
      <c r="JVV3507" s="45"/>
      <c r="JVW3507" s="45"/>
      <c r="JVX3507" s="45"/>
      <c r="JVY3507" s="45"/>
      <c r="JVZ3507" s="45"/>
      <c r="JWA3507" s="45"/>
      <c r="JWB3507" s="45"/>
      <c r="JWC3507" s="45"/>
      <c r="JWD3507" s="45"/>
      <c r="JWE3507" s="45"/>
      <c r="JWF3507" s="45"/>
      <c r="JWG3507" s="45"/>
      <c r="JWH3507" s="45"/>
      <c r="JWI3507" s="45"/>
      <c r="JWJ3507" s="45"/>
      <c r="JWK3507" s="45"/>
      <c r="JWL3507" s="45"/>
      <c r="JWM3507" s="45"/>
      <c r="JWN3507" s="45"/>
      <c r="JWO3507" s="45"/>
      <c r="JWP3507" s="45"/>
      <c r="JWQ3507" s="45"/>
      <c r="JWR3507" s="45"/>
      <c r="JWS3507" s="45"/>
      <c r="JWT3507" s="45"/>
      <c r="JWU3507" s="45"/>
      <c r="JWV3507" s="45"/>
      <c r="JWW3507" s="45"/>
      <c r="JWX3507" s="45"/>
      <c r="JWY3507" s="45"/>
      <c r="JWZ3507" s="45"/>
      <c r="JXA3507" s="45"/>
      <c r="JXB3507" s="45"/>
      <c r="JXC3507" s="45"/>
      <c r="JXD3507" s="45"/>
      <c r="JXE3507" s="45"/>
      <c r="JXF3507" s="45"/>
      <c r="JXG3507" s="45"/>
      <c r="JXH3507" s="45"/>
      <c r="JXI3507" s="45"/>
      <c r="JXJ3507" s="45"/>
      <c r="JXK3507" s="45"/>
      <c r="JXL3507" s="45"/>
      <c r="JXM3507" s="45"/>
      <c r="JXN3507" s="45"/>
      <c r="JXO3507" s="45"/>
      <c r="JXP3507" s="45"/>
      <c r="JXQ3507" s="45"/>
      <c r="JXR3507" s="45"/>
      <c r="JXS3507" s="45"/>
      <c r="JXT3507" s="45"/>
      <c r="JXU3507" s="45"/>
      <c r="JXV3507" s="45"/>
      <c r="JXW3507" s="45"/>
      <c r="JXX3507" s="45"/>
      <c r="JXY3507" s="45"/>
      <c r="JXZ3507" s="45"/>
      <c r="JYA3507" s="45"/>
      <c r="JYB3507" s="45"/>
      <c r="JYC3507" s="45"/>
      <c r="JYD3507" s="45"/>
      <c r="JYE3507" s="45"/>
      <c r="JYF3507" s="45"/>
      <c r="JYG3507" s="45"/>
      <c r="JYH3507" s="45"/>
      <c r="JYI3507" s="45"/>
      <c r="JYJ3507" s="45"/>
      <c r="JYK3507" s="45"/>
      <c r="JYL3507" s="45"/>
      <c r="JYM3507" s="45"/>
      <c r="JYN3507" s="45"/>
      <c r="JYO3507" s="45"/>
      <c r="JYP3507" s="45"/>
      <c r="JYQ3507" s="45"/>
      <c r="JYR3507" s="45"/>
      <c r="JYS3507" s="45"/>
      <c r="JYT3507" s="45"/>
      <c r="JYU3507" s="45"/>
      <c r="JYV3507" s="45"/>
      <c r="JYW3507" s="45"/>
      <c r="JYX3507" s="45"/>
      <c r="JYY3507" s="45"/>
      <c r="JYZ3507" s="45"/>
      <c r="JZA3507" s="45"/>
      <c r="JZB3507" s="45"/>
      <c r="JZC3507" s="45"/>
      <c r="JZD3507" s="45"/>
      <c r="JZE3507" s="45"/>
      <c r="JZF3507" s="45"/>
      <c r="JZG3507" s="45"/>
      <c r="JZH3507" s="45"/>
      <c r="JZI3507" s="45"/>
      <c r="JZJ3507" s="45"/>
      <c r="JZK3507" s="45"/>
      <c r="JZL3507" s="45"/>
      <c r="JZM3507" s="45"/>
      <c r="JZN3507" s="45"/>
      <c r="JZO3507" s="45"/>
      <c r="JZP3507" s="45"/>
      <c r="JZQ3507" s="45"/>
      <c r="JZR3507" s="45"/>
      <c r="JZS3507" s="45"/>
      <c r="JZT3507" s="45"/>
      <c r="JZU3507" s="45"/>
      <c r="JZV3507" s="45"/>
      <c r="JZW3507" s="45"/>
      <c r="JZX3507" s="45"/>
      <c r="JZY3507" s="45"/>
      <c r="JZZ3507" s="45"/>
      <c r="KAA3507" s="45"/>
      <c r="KAB3507" s="45"/>
      <c r="KAC3507" s="45"/>
      <c r="KAD3507" s="45"/>
      <c r="KAE3507" s="45"/>
      <c r="KAF3507" s="45"/>
      <c r="KAG3507" s="45"/>
      <c r="KAH3507" s="45"/>
      <c r="KAI3507" s="45"/>
      <c r="KAJ3507" s="45"/>
      <c r="KAK3507" s="45"/>
      <c r="KAL3507" s="45"/>
      <c r="KAM3507" s="45"/>
      <c r="KAN3507" s="45"/>
      <c r="KAO3507" s="45"/>
      <c r="KAP3507" s="45"/>
      <c r="KAQ3507" s="45"/>
      <c r="KAR3507" s="45"/>
      <c r="KAS3507" s="45"/>
      <c r="KAT3507" s="45"/>
      <c r="KAU3507" s="45"/>
      <c r="KAV3507" s="45"/>
      <c r="KAW3507" s="45"/>
      <c r="KAX3507" s="45"/>
      <c r="KAY3507" s="45"/>
      <c r="KAZ3507" s="45"/>
      <c r="KBA3507" s="45"/>
      <c r="KBB3507" s="45"/>
      <c r="KBC3507" s="45"/>
      <c r="KBD3507" s="45"/>
      <c r="KBE3507" s="45"/>
      <c r="KBF3507" s="45"/>
      <c r="KBG3507" s="45"/>
      <c r="KBH3507" s="45"/>
      <c r="KBI3507" s="45"/>
      <c r="KBJ3507" s="45"/>
      <c r="KBK3507" s="45"/>
      <c r="KBL3507" s="45"/>
      <c r="KBM3507" s="45"/>
      <c r="KBN3507" s="45"/>
      <c r="KBO3507" s="45"/>
      <c r="KBP3507" s="45"/>
      <c r="KBQ3507" s="45"/>
      <c r="KBR3507" s="45"/>
      <c r="KBS3507" s="45"/>
      <c r="KBT3507" s="45"/>
      <c r="KBU3507" s="45"/>
      <c r="KBV3507" s="45"/>
      <c r="KBW3507" s="45"/>
      <c r="KBX3507" s="45"/>
      <c r="KBY3507" s="45"/>
      <c r="KBZ3507" s="45"/>
      <c r="KCA3507" s="45"/>
      <c r="KCB3507" s="45"/>
      <c r="KCC3507" s="45"/>
      <c r="KCD3507" s="45"/>
      <c r="KCE3507" s="45"/>
      <c r="KCF3507" s="45"/>
      <c r="KCG3507" s="45"/>
      <c r="KCH3507" s="45"/>
      <c r="KCI3507" s="45"/>
      <c r="KCJ3507" s="45"/>
      <c r="KCK3507" s="45"/>
      <c r="KCL3507" s="45"/>
      <c r="KCM3507" s="45"/>
      <c r="KCN3507" s="45"/>
      <c r="KCO3507" s="45"/>
      <c r="KCP3507" s="45"/>
      <c r="KCQ3507" s="45"/>
      <c r="KCR3507" s="45"/>
      <c r="KCS3507" s="45"/>
      <c r="KCT3507" s="45"/>
      <c r="KCU3507" s="45"/>
      <c r="KCV3507" s="45"/>
      <c r="KCW3507" s="45"/>
      <c r="KCX3507" s="45"/>
      <c r="KCY3507" s="45"/>
      <c r="KCZ3507" s="45"/>
      <c r="KDA3507" s="45"/>
      <c r="KDB3507" s="45"/>
      <c r="KDC3507" s="45"/>
      <c r="KDD3507" s="45"/>
      <c r="KDE3507" s="45"/>
      <c r="KDF3507" s="45"/>
      <c r="KDG3507" s="45"/>
      <c r="KDH3507" s="45"/>
      <c r="KDI3507" s="45"/>
      <c r="KDJ3507" s="45"/>
      <c r="KDK3507" s="45"/>
      <c r="KDL3507" s="45"/>
      <c r="KDM3507" s="45"/>
      <c r="KDN3507" s="45"/>
      <c r="KDO3507" s="45"/>
      <c r="KDP3507" s="45"/>
      <c r="KDQ3507" s="45"/>
      <c r="KDR3507" s="45"/>
      <c r="KDS3507" s="45"/>
      <c r="KDT3507" s="45"/>
      <c r="KDU3507" s="45"/>
      <c r="KDV3507" s="45"/>
      <c r="KDW3507" s="45"/>
      <c r="KDX3507" s="45"/>
      <c r="KDY3507" s="45"/>
      <c r="KDZ3507" s="45"/>
      <c r="KEA3507" s="45"/>
      <c r="KEB3507" s="45"/>
      <c r="KEC3507" s="45"/>
      <c r="KED3507" s="45"/>
      <c r="KEE3507" s="45"/>
      <c r="KEF3507" s="45"/>
      <c r="KEG3507" s="45"/>
      <c r="KEH3507" s="45"/>
      <c r="KEI3507" s="45"/>
      <c r="KEJ3507" s="45"/>
      <c r="KEK3507" s="45"/>
      <c r="KEL3507" s="45"/>
      <c r="KEM3507" s="45"/>
      <c r="KEN3507" s="45"/>
      <c r="KEO3507" s="45"/>
      <c r="KEP3507" s="45"/>
      <c r="KEQ3507" s="45"/>
      <c r="KER3507" s="45"/>
      <c r="KES3507" s="45"/>
      <c r="KET3507" s="45"/>
      <c r="KEU3507" s="45"/>
      <c r="KEV3507" s="45"/>
      <c r="KEW3507" s="45"/>
      <c r="KEX3507" s="45"/>
      <c r="KEY3507" s="45"/>
      <c r="KEZ3507" s="45"/>
      <c r="KFA3507" s="45"/>
      <c r="KFB3507" s="45"/>
      <c r="KFC3507" s="45"/>
      <c r="KFD3507" s="45"/>
      <c r="KFE3507" s="45"/>
      <c r="KFF3507" s="45"/>
      <c r="KFG3507" s="45"/>
      <c r="KFH3507" s="45"/>
      <c r="KFI3507" s="45"/>
      <c r="KFJ3507" s="45"/>
      <c r="KFK3507" s="45"/>
      <c r="KFL3507" s="45"/>
      <c r="KFM3507" s="45"/>
      <c r="KFN3507" s="45"/>
      <c r="KFO3507" s="45"/>
      <c r="KFP3507" s="45"/>
      <c r="KFQ3507" s="45"/>
      <c r="KFR3507" s="45"/>
      <c r="KFS3507" s="45"/>
      <c r="KFT3507" s="45"/>
      <c r="KFU3507" s="45"/>
      <c r="KFV3507" s="45"/>
      <c r="KFW3507" s="45"/>
      <c r="KFX3507" s="45"/>
      <c r="KFY3507" s="45"/>
      <c r="KFZ3507" s="45"/>
      <c r="KGA3507" s="45"/>
      <c r="KGB3507" s="45"/>
      <c r="KGC3507" s="45"/>
      <c r="KGD3507" s="45"/>
      <c r="KGE3507" s="45"/>
      <c r="KGF3507" s="45"/>
      <c r="KGG3507" s="45"/>
      <c r="KGH3507" s="45"/>
      <c r="KGI3507" s="45"/>
      <c r="KGJ3507" s="45"/>
      <c r="KGK3507" s="45"/>
      <c r="KGL3507" s="45"/>
      <c r="KGM3507" s="45"/>
      <c r="KGN3507" s="45"/>
      <c r="KGO3507" s="45"/>
      <c r="KGP3507" s="45"/>
      <c r="KGQ3507" s="45"/>
      <c r="KGR3507" s="45"/>
      <c r="KGS3507" s="45"/>
      <c r="KGT3507" s="45"/>
      <c r="KGU3507" s="45"/>
      <c r="KGV3507" s="45"/>
      <c r="KGW3507" s="45"/>
      <c r="KGX3507" s="45"/>
      <c r="KGY3507" s="45"/>
      <c r="KGZ3507" s="45"/>
      <c r="KHA3507" s="45"/>
      <c r="KHB3507" s="45"/>
      <c r="KHC3507" s="45"/>
      <c r="KHD3507" s="45"/>
      <c r="KHE3507" s="45"/>
      <c r="KHF3507" s="45"/>
      <c r="KHG3507" s="45"/>
      <c r="KHH3507" s="45"/>
      <c r="KHI3507" s="45"/>
      <c r="KHJ3507" s="45"/>
      <c r="KHK3507" s="45"/>
      <c r="KHL3507" s="45"/>
      <c r="KHM3507" s="45"/>
      <c r="KHN3507" s="45"/>
      <c r="KHO3507" s="45"/>
      <c r="KHP3507" s="45"/>
      <c r="KHQ3507" s="45"/>
      <c r="KHR3507" s="45"/>
      <c r="KHS3507" s="45"/>
      <c r="KHT3507" s="45"/>
      <c r="KHU3507" s="45"/>
      <c r="KHV3507" s="45"/>
      <c r="KHW3507" s="45"/>
      <c r="KHX3507" s="45"/>
      <c r="KHY3507" s="45"/>
      <c r="KHZ3507" s="45"/>
      <c r="KIA3507" s="45"/>
      <c r="KIB3507" s="45"/>
      <c r="KIC3507" s="45"/>
      <c r="KID3507" s="45"/>
      <c r="KIE3507" s="45"/>
      <c r="KIF3507" s="45"/>
      <c r="KIG3507" s="45"/>
      <c r="KIH3507" s="45"/>
      <c r="KII3507" s="45"/>
      <c r="KIJ3507" s="45"/>
      <c r="KIK3507" s="45"/>
      <c r="KIL3507" s="45"/>
      <c r="KIM3507" s="45"/>
      <c r="KIN3507" s="45"/>
      <c r="KIO3507" s="45"/>
      <c r="KIP3507" s="45"/>
      <c r="KIQ3507" s="45"/>
      <c r="KIR3507" s="45"/>
      <c r="KIS3507" s="45"/>
      <c r="KIT3507" s="45"/>
      <c r="KIU3507" s="45"/>
      <c r="KIV3507" s="45"/>
      <c r="KIW3507" s="45"/>
      <c r="KIX3507" s="45"/>
      <c r="KIY3507" s="45"/>
      <c r="KIZ3507" s="45"/>
      <c r="KJA3507" s="45"/>
      <c r="KJB3507" s="45"/>
      <c r="KJC3507" s="45"/>
      <c r="KJD3507" s="45"/>
      <c r="KJE3507" s="45"/>
      <c r="KJF3507" s="45"/>
      <c r="KJG3507" s="45"/>
      <c r="KJH3507" s="45"/>
      <c r="KJI3507" s="45"/>
      <c r="KJJ3507" s="45"/>
      <c r="KJK3507" s="45"/>
      <c r="KJL3507" s="45"/>
      <c r="KJM3507" s="45"/>
      <c r="KJN3507" s="45"/>
      <c r="KJO3507" s="45"/>
      <c r="KJP3507" s="45"/>
      <c r="KJQ3507" s="45"/>
      <c r="KJR3507" s="45"/>
      <c r="KJS3507" s="45"/>
      <c r="KJT3507" s="45"/>
      <c r="KJU3507" s="45"/>
      <c r="KJV3507" s="45"/>
      <c r="KJW3507" s="45"/>
      <c r="KJX3507" s="45"/>
      <c r="KJY3507" s="45"/>
      <c r="KJZ3507" s="45"/>
      <c r="KKA3507" s="45"/>
      <c r="KKB3507" s="45"/>
      <c r="KKC3507" s="45"/>
      <c r="KKD3507" s="45"/>
      <c r="KKE3507" s="45"/>
      <c r="KKF3507" s="45"/>
      <c r="KKG3507" s="45"/>
      <c r="KKH3507" s="45"/>
      <c r="KKI3507" s="45"/>
      <c r="KKJ3507" s="45"/>
      <c r="KKK3507" s="45"/>
      <c r="KKL3507" s="45"/>
      <c r="KKM3507" s="45"/>
      <c r="KKN3507" s="45"/>
      <c r="KKO3507" s="45"/>
      <c r="KKP3507" s="45"/>
      <c r="KKQ3507" s="45"/>
      <c r="KKR3507" s="45"/>
      <c r="KKS3507" s="45"/>
      <c r="KKT3507" s="45"/>
      <c r="KKU3507" s="45"/>
      <c r="KKV3507" s="45"/>
      <c r="KKW3507" s="45"/>
      <c r="KKX3507" s="45"/>
      <c r="KKY3507" s="45"/>
      <c r="KKZ3507" s="45"/>
      <c r="KLA3507" s="45"/>
      <c r="KLB3507" s="45"/>
      <c r="KLC3507" s="45"/>
      <c r="KLD3507" s="45"/>
      <c r="KLE3507" s="45"/>
      <c r="KLF3507" s="45"/>
      <c r="KLG3507" s="45"/>
      <c r="KLH3507" s="45"/>
      <c r="KLI3507" s="45"/>
      <c r="KLJ3507" s="45"/>
      <c r="KLK3507" s="45"/>
      <c r="KLL3507" s="45"/>
      <c r="KLM3507" s="45"/>
      <c r="KLN3507" s="45"/>
      <c r="KLO3507" s="45"/>
      <c r="KLP3507" s="45"/>
      <c r="KLQ3507" s="45"/>
      <c r="KLR3507" s="45"/>
      <c r="KLS3507" s="45"/>
      <c r="KLT3507" s="45"/>
      <c r="KLU3507" s="45"/>
      <c r="KLV3507" s="45"/>
      <c r="KLW3507" s="45"/>
      <c r="KLX3507" s="45"/>
      <c r="KLY3507" s="45"/>
      <c r="KLZ3507" s="45"/>
      <c r="KMA3507" s="45"/>
      <c r="KMB3507" s="45"/>
      <c r="KMC3507" s="45"/>
      <c r="KMD3507" s="45"/>
      <c r="KME3507" s="45"/>
      <c r="KMF3507" s="45"/>
      <c r="KMG3507" s="45"/>
      <c r="KMH3507" s="45"/>
      <c r="KMI3507" s="45"/>
      <c r="KMJ3507" s="45"/>
      <c r="KMK3507" s="45"/>
      <c r="KML3507" s="45"/>
      <c r="KMM3507" s="45"/>
      <c r="KMN3507" s="45"/>
      <c r="KMO3507" s="45"/>
      <c r="KMP3507" s="45"/>
      <c r="KMQ3507" s="45"/>
      <c r="KMR3507" s="45"/>
      <c r="KMS3507" s="45"/>
      <c r="KMT3507" s="45"/>
      <c r="KMU3507" s="45"/>
      <c r="KMV3507" s="45"/>
      <c r="KMW3507" s="45"/>
      <c r="KMX3507" s="45"/>
      <c r="KMY3507" s="45"/>
      <c r="KMZ3507" s="45"/>
      <c r="KNA3507" s="45"/>
      <c r="KNB3507" s="45"/>
      <c r="KNC3507" s="45"/>
      <c r="KND3507" s="45"/>
      <c r="KNE3507" s="45"/>
      <c r="KNF3507" s="45"/>
      <c r="KNG3507" s="45"/>
      <c r="KNH3507" s="45"/>
      <c r="KNI3507" s="45"/>
      <c r="KNJ3507" s="45"/>
      <c r="KNK3507" s="45"/>
      <c r="KNL3507" s="45"/>
      <c r="KNM3507" s="45"/>
      <c r="KNN3507" s="45"/>
      <c r="KNO3507" s="45"/>
      <c r="KNP3507" s="45"/>
      <c r="KNQ3507" s="45"/>
      <c r="KNR3507" s="45"/>
      <c r="KNS3507" s="45"/>
      <c r="KNT3507" s="45"/>
      <c r="KNU3507" s="45"/>
      <c r="KNV3507" s="45"/>
      <c r="KNW3507" s="45"/>
      <c r="KNX3507" s="45"/>
      <c r="KNY3507" s="45"/>
      <c r="KNZ3507" s="45"/>
      <c r="KOA3507" s="45"/>
      <c r="KOB3507" s="45"/>
      <c r="KOC3507" s="45"/>
      <c r="KOD3507" s="45"/>
      <c r="KOE3507" s="45"/>
      <c r="KOF3507" s="45"/>
      <c r="KOG3507" s="45"/>
      <c r="KOH3507" s="45"/>
      <c r="KOI3507" s="45"/>
      <c r="KOJ3507" s="45"/>
      <c r="KOK3507" s="45"/>
      <c r="KOL3507" s="45"/>
      <c r="KOM3507" s="45"/>
      <c r="KON3507" s="45"/>
      <c r="KOO3507" s="45"/>
      <c r="KOP3507" s="45"/>
      <c r="KOQ3507" s="45"/>
      <c r="KOR3507" s="45"/>
      <c r="KOS3507" s="45"/>
      <c r="KOT3507" s="45"/>
      <c r="KOU3507" s="45"/>
      <c r="KOV3507" s="45"/>
      <c r="KOW3507" s="45"/>
      <c r="KOX3507" s="45"/>
      <c r="KOY3507" s="45"/>
      <c r="KOZ3507" s="45"/>
      <c r="KPA3507" s="45"/>
      <c r="KPB3507" s="45"/>
      <c r="KPC3507" s="45"/>
      <c r="KPD3507" s="45"/>
      <c r="KPE3507" s="45"/>
      <c r="KPF3507" s="45"/>
      <c r="KPG3507" s="45"/>
      <c r="KPH3507" s="45"/>
      <c r="KPI3507" s="45"/>
      <c r="KPJ3507" s="45"/>
      <c r="KPK3507" s="45"/>
      <c r="KPL3507" s="45"/>
      <c r="KPM3507" s="45"/>
      <c r="KPN3507" s="45"/>
      <c r="KPO3507" s="45"/>
      <c r="KPP3507" s="45"/>
      <c r="KPQ3507" s="45"/>
      <c r="KPR3507" s="45"/>
      <c r="KPS3507" s="45"/>
      <c r="KPT3507" s="45"/>
      <c r="KPU3507" s="45"/>
      <c r="KPV3507" s="45"/>
      <c r="KPW3507" s="45"/>
      <c r="KPX3507" s="45"/>
      <c r="KPY3507" s="45"/>
      <c r="KPZ3507" s="45"/>
      <c r="KQA3507" s="45"/>
      <c r="KQB3507" s="45"/>
      <c r="KQC3507" s="45"/>
      <c r="KQD3507" s="45"/>
      <c r="KQE3507" s="45"/>
      <c r="KQF3507" s="45"/>
      <c r="KQG3507" s="45"/>
      <c r="KQH3507" s="45"/>
      <c r="KQI3507" s="45"/>
      <c r="KQJ3507" s="45"/>
      <c r="KQK3507" s="45"/>
      <c r="KQL3507" s="45"/>
      <c r="KQM3507" s="45"/>
      <c r="KQN3507" s="45"/>
      <c r="KQO3507" s="45"/>
      <c r="KQP3507" s="45"/>
      <c r="KQQ3507" s="45"/>
      <c r="KQR3507" s="45"/>
      <c r="KQS3507" s="45"/>
      <c r="KQT3507" s="45"/>
      <c r="KQU3507" s="45"/>
      <c r="KQV3507" s="45"/>
      <c r="KQW3507" s="45"/>
      <c r="KQX3507" s="45"/>
      <c r="KQY3507" s="45"/>
      <c r="KQZ3507" s="45"/>
      <c r="KRA3507" s="45"/>
      <c r="KRB3507" s="45"/>
      <c r="KRC3507" s="45"/>
      <c r="KRD3507" s="45"/>
      <c r="KRE3507" s="45"/>
      <c r="KRF3507" s="45"/>
      <c r="KRG3507" s="45"/>
      <c r="KRH3507" s="45"/>
      <c r="KRI3507" s="45"/>
      <c r="KRJ3507" s="45"/>
      <c r="KRK3507" s="45"/>
      <c r="KRL3507" s="45"/>
      <c r="KRM3507" s="45"/>
      <c r="KRN3507" s="45"/>
      <c r="KRO3507" s="45"/>
      <c r="KRP3507" s="45"/>
      <c r="KRQ3507" s="45"/>
      <c r="KRR3507" s="45"/>
      <c r="KRS3507" s="45"/>
      <c r="KRT3507" s="45"/>
      <c r="KRU3507" s="45"/>
      <c r="KRV3507" s="45"/>
      <c r="KRW3507" s="45"/>
      <c r="KRX3507" s="45"/>
      <c r="KRY3507" s="45"/>
      <c r="KRZ3507" s="45"/>
      <c r="KSA3507" s="45"/>
      <c r="KSB3507" s="45"/>
      <c r="KSC3507" s="45"/>
      <c r="KSD3507" s="45"/>
      <c r="KSE3507" s="45"/>
      <c r="KSF3507" s="45"/>
      <c r="KSG3507" s="45"/>
      <c r="KSH3507" s="45"/>
      <c r="KSI3507" s="45"/>
      <c r="KSJ3507" s="45"/>
      <c r="KSK3507" s="45"/>
      <c r="KSL3507" s="45"/>
      <c r="KSM3507" s="45"/>
      <c r="KSN3507" s="45"/>
      <c r="KSO3507" s="45"/>
      <c r="KSP3507" s="45"/>
      <c r="KSQ3507" s="45"/>
      <c r="KSR3507" s="45"/>
      <c r="KSS3507" s="45"/>
      <c r="KST3507" s="45"/>
      <c r="KSU3507" s="45"/>
      <c r="KSV3507" s="45"/>
      <c r="KSW3507" s="45"/>
      <c r="KSX3507" s="45"/>
      <c r="KSY3507" s="45"/>
      <c r="KSZ3507" s="45"/>
      <c r="KTA3507" s="45"/>
      <c r="KTB3507" s="45"/>
      <c r="KTC3507" s="45"/>
      <c r="KTD3507" s="45"/>
      <c r="KTE3507" s="45"/>
      <c r="KTF3507" s="45"/>
      <c r="KTG3507" s="45"/>
      <c r="KTH3507" s="45"/>
      <c r="KTI3507" s="45"/>
      <c r="KTJ3507" s="45"/>
      <c r="KTK3507" s="45"/>
      <c r="KTL3507" s="45"/>
      <c r="KTM3507" s="45"/>
      <c r="KTN3507" s="45"/>
      <c r="KTO3507" s="45"/>
      <c r="KTP3507" s="45"/>
      <c r="KTQ3507" s="45"/>
      <c r="KTR3507" s="45"/>
      <c r="KTS3507" s="45"/>
      <c r="KTT3507" s="45"/>
      <c r="KTU3507" s="45"/>
      <c r="KTV3507" s="45"/>
      <c r="KTW3507" s="45"/>
      <c r="KTX3507" s="45"/>
      <c r="KTY3507" s="45"/>
      <c r="KTZ3507" s="45"/>
      <c r="KUA3507" s="45"/>
      <c r="KUB3507" s="45"/>
      <c r="KUC3507" s="45"/>
      <c r="KUD3507" s="45"/>
      <c r="KUE3507" s="45"/>
      <c r="KUF3507" s="45"/>
      <c r="KUG3507" s="45"/>
      <c r="KUH3507" s="45"/>
      <c r="KUI3507" s="45"/>
      <c r="KUJ3507" s="45"/>
      <c r="KUK3507" s="45"/>
      <c r="KUL3507" s="45"/>
      <c r="KUM3507" s="45"/>
      <c r="KUN3507" s="45"/>
      <c r="KUO3507" s="45"/>
      <c r="KUP3507" s="45"/>
      <c r="KUQ3507" s="45"/>
      <c r="KUR3507" s="45"/>
      <c r="KUS3507" s="45"/>
      <c r="KUT3507" s="45"/>
      <c r="KUU3507" s="45"/>
      <c r="KUV3507" s="45"/>
      <c r="KUW3507" s="45"/>
      <c r="KUX3507" s="45"/>
      <c r="KUY3507" s="45"/>
      <c r="KUZ3507" s="45"/>
      <c r="KVA3507" s="45"/>
      <c r="KVB3507" s="45"/>
      <c r="KVC3507" s="45"/>
      <c r="KVD3507" s="45"/>
      <c r="KVE3507" s="45"/>
      <c r="KVF3507" s="45"/>
      <c r="KVG3507" s="45"/>
      <c r="KVH3507" s="45"/>
      <c r="KVI3507" s="45"/>
      <c r="KVJ3507" s="45"/>
      <c r="KVK3507" s="45"/>
      <c r="KVL3507" s="45"/>
      <c r="KVM3507" s="45"/>
      <c r="KVN3507" s="45"/>
      <c r="KVO3507" s="45"/>
      <c r="KVP3507" s="45"/>
      <c r="KVQ3507" s="45"/>
      <c r="KVR3507" s="45"/>
      <c r="KVS3507" s="45"/>
      <c r="KVT3507" s="45"/>
      <c r="KVU3507" s="45"/>
      <c r="KVV3507" s="45"/>
      <c r="KVW3507" s="45"/>
      <c r="KVX3507" s="45"/>
      <c r="KVY3507" s="45"/>
      <c r="KVZ3507" s="45"/>
      <c r="KWA3507" s="45"/>
      <c r="KWB3507" s="45"/>
      <c r="KWC3507" s="45"/>
      <c r="KWD3507" s="45"/>
      <c r="KWE3507" s="45"/>
      <c r="KWF3507" s="45"/>
      <c r="KWG3507" s="45"/>
      <c r="KWH3507" s="45"/>
      <c r="KWI3507" s="45"/>
      <c r="KWJ3507" s="45"/>
      <c r="KWK3507" s="45"/>
      <c r="KWL3507" s="45"/>
      <c r="KWM3507" s="45"/>
      <c r="KWN3507" s="45"/>
      <c r="KWO3507" s="45"/>
      <c r="KWP3507" s="45"/>
      <c r="KWQ3507" s="45"/>
      <c r="KWR3507" s="45"/>
      <c r="KWS3507" s="45"/>
      <c r="KWT3507" s="45"/>
      <c r="KWU3507" s="45"/>
      <c r="KWV3507" s="45"/>
      <c r="KWW3507" s="45"/>
      <c r="KWX3507" s="45"/>
      <c r="KWY3507" s="45"/>
      <c r="KWZ3507" s="45"/>
      <c r="KXA3507" s="45"/>
      <c r="KXB3507" s="45"/>
      <c r="KXC3507" s="45"/>
      <c r="KXD3507" s="45"/>
      <c r="KXE3507" s="45"/>
      <c r="KXF3507" s="45"/>
      <c r="KXG3507" s="45"/>
      <c r="KXH3507" s="45"/>
      <c r="KXI3507" s="45"/>
      <c r="KXJ3507" s="45"/>
      <c r="KXK3507" s="45"/>
      <c r="KXL3507" s="45"/>
      <c r="KXM3507" s="45"/>
      <c r="KXN3507" s="45"/>
      <c r="KXO3507" s="45"/>
      <c r="KXP3507" s="45"/>
      <c r="KXQ3507" s="45"/>
      <c r="KXR3507" s="45"/>
      <c r="KXS3507" s="45"/>
      <c r="KXT3507" s="45"/>
      <c r="KXU3507" s="45"/>
      <c r="KXV3507" s="45"/>
      <c r="KXW3507" s="45"/>
      <c r="KXX3507" s="45"/>
      <c r="KXY3507" s="45"/>
      <c r="KXZ3507" s="45"/>
      <c r="KYA3507" s="45"/>
      <c r="KYB3507" s="45"/>
      <c r="KYC3507" s="45"/>
      <c r="KYD3507" s="45"/>
      <c r="KYE3507" s="45"/>
      <c r="KYF3507" s="45"/>
      <c r="KYG3507" s="45"/>
      <c r="KYH3507" s="45"/>
      <c r="KYI3507" s="45"/>
      <c r="KYJ3507" s="45"/>
      <c r="KYK3507" s="45"/>
      <c r="KYL3507" s="45"/>
      <c r="KYM3507" s="45"/>
      <c r="KYN3507" s="45"/>
      <c r="KYO3507" s="45"/>
      <c r="KYP3507" s="45"/>
      <c r="KYQ3507" s="45"/>
      <c r="KYR3507" s="45"/>
      <c r="KYS3507" s="45"/>
      <c r="KYT3507" s="45"/>
      <c r="KYU3507" s="45"/>
      <c r="KYV3507" s="45"/>
      <c r="KYW3507" s="45"/>
      <c r="KYX3507" s="45"/>
      <c r="KYY3507" s="45"/>
      <c r="KYZ3507" s="45"/>
      <c r="KZA3507" s="45"/>
      <c r="KZB3507" s="45"/>
      <c r="KZC3507" s="45"/>
      <c r="KZD3507" s="45"/>
      <c r="KZE3507" s="45"/>
      <c r="KZF3507" s="45"/>
      <c r="KZG3507" s="45"/>
      <c r="KZH3507" s="45"/>
      <c r="KZI3507" s="45"/>
      <c r="KZJ3507" s="45"/>
      <c r="KZK3507" s="45"/>
      <c r="KZL3507" s="45"/>
      <c r="KZM3507" s="45"/>
      <c r="KZN3507" s="45"/>
      <c r="KZO3507" s="45"/>
      <c r="KZP3507" s="45"/>
      <c r="KZQ3507" s="45"/>
      <c r="KZR3507" s="45"/>
      <c r="KZS3507" s="45"/>
      <c r="KZT3507" s="45"/>
      <c r="KZU3507" s="45"/>
      <c r="KZV3507" s="45"/>
      <c r="KZW3507" s="45"/>
      <c r="KZX3507" s="45"/>
      <c r="KZY3507" s="45"/>
      <c r="KZZ3507" s="45"/>
      <c r="LAA3507" s="45"/>
      <c r="LAB3507" s="45"/>
      <c r="LAC3507" s="45"/>
      <c r="LAD3507" s="45"/>
      <c r="LAE3507" s="45"/>
      <c r="LAF3507" s="45"/>
      <c r="LAG3507" s="45"/>
      <c r="LAH3507" s="45"/>
      <c r="LAI3507" s="45"/>
      <c r="LAJ3507" s="45"/>
      <c r="LAK3507" s="45"/>
      <c r="LAL3507" s="45"/>
      <c r="LAM3507" s="45"/>
      <c r="LAN3507" s="45"/>
      <c r="LAO3507" s="45"/>
      <c r="LAP3507" s="45"/>
      <c r="LAQ3507" s="45"/>
      <c r="LAR3507" s="45"/>
      <c r="LAS3507" s="45"/>
      <c r="LAT3507" s="45"/>
      <c r="LAU3507" s="45"/>
      <c r="LAV3507" s="45"/>
      <c r="LAW3507" s="45"/>
      <c r="LAX3507" s="45"/>
      <c r="LAY3507" s="45"/>
      <c r="LAZ3507" s="45"/>
      <c r="LBA3507" s="45"/>
      <c r="LBB3507" s="45"/>
      <c r="LBC3507" s="45"/>
      <c r="LBD3507" s="45"/>
      <c r="LBE3507" s="45"/>
      <c r="LBF3507" s="45"/>
      <c r="LBG3507" s="45"/>
      <c r="LBH3507" s="45"/>
      <c r="LBI3507" s="45"/>
      <c r="LBJ3507" s="45"/>
      <c r="LBK3507" s="45"/>
      <c r="LBL3507" s="45"/>
      <c r="LBM3507" s="45"/>
      <c r="LBN3507" s="45"/>
      <c r="LBO3507" s="45"/>
      <c r="LBP3507" s="45"/>
      <c r="LBQ3507" s="45"/>
      <c r="LBR3507" s="45"/>
      <c r="LBS3507" s="45"/>
      <c r="LBT3507" s="45"/>
      <c r="LBU3507" s="45"/>
      <c r="LBV3507" s="45"/>
      <c r="LBW3507" s="45"/>
      <c r="LBX3507" s="45"/>
      <c r="LBY3507" s="45"/>
      <c r="LBZ3507" s="45"/>
      <c r="LCA3507" s="45"/>
      <c r="LCB3507" s="45"/>
      <c r="LCC3507" s="45"/>
      <c r="LCD3507" s="45"/>
      <c r="LCE3507" s="45"/>
      <c r="LCF3507" s="45"/>
      <c r="LCG3507" s="45"/>
      <c r="LCH3507" s="45"/>
      <c r="LCI3507" s="45"/>
      <c r="LCJ3507" s="45"/>
      <c r="LCK3507" s="45"/>
      <c r="LCL3507" s="45"/>
      <c r="LCM3507" s="45"/>
      <c r="LCN3507" s="45"/>
      <c r="LCO3507" s="45"/>
      <c r="LCP3507" s="45"/>
      <c r="LCQ3507" s="45"/>
      <c r="LCR3507" s="45"/>
      <c r="LCS3507" s="45"/>
      <c r="LCT3507" s="45"/>
      <c r="LCU3507" s="45"/>
      <c r="LCV3507" s="45"/>
      <c r="LCW3507" s="45"/>
      <c r="LCX3507" s="45"/>
      <c r="LCY3507" s="45"/>
      <c r="LCZ3507" s="45"/>
      <c r="LDA3507" s="45"/>
      <c r="LDB3507" s="45"/>
      <c r="LDC3507" s="45"/>
      <c r="LDD3507" s="45"/>
      <c r="LDE3507" s="45"/>
      <c r="LDF3507" s="45"/>
      <c r="LDG3507" s="45"/>
      <c r="LDH3507" s="45"/>
      <c r="LDI3507" s="45"/>
      <c r="LDJ3507" s="45"/>
      <c r="LDK3507" s="45"/>
      <c r="LDL3507" s="45"/>
      <c r="LDM3507" s="45"/>
      <c r="LDN3507" s="45"/>
      <c r="LDO3507" s="45"/>
      <c r="LDP3507" s="45"/>
      <c r="LDQ3507" s="45"/>
      <c r="LDR3507" s="45"/>
      <c r="LDS3507" s="45"/>
      <c r="LDT3507" s="45"/>
      <c r="LDU3507" s="45"/>
      <c r="LDV3507" s="45"/>
      <c r="LDW3507" s="45"/>
      <c r="LDX3507" s="45"/>
      <c r="LDY3507" s="45"/>
      <c r="LDZ3507" s="45"/>
      <c r="LEA3507" s="45"/>
      <c r="LEB3507" s="45"/>
      <c r="LEC3507" s="45"/>
      <c r="LED3507" s="45"/>
      <c r="LEE3507" s="45"/>
      <c r="LEF3507" s="45"/>
      <c r="LEG3507" s="45"/>
      <c r="LEH3507" s="45"/>
      <c r="LEI3507" s="45"/>
      <c r="LEJ3507" s="45"/>
      <c r="LEK3507" s="45"/>
      <c r="LEL3507" s="45"/>
      <c r="LEM3507" s="45"/>
      <c r="LEN3507" s="45"/>
      <c r="LEO3507" s="45"/>
      <c r="LEP3507" s="45"/>
      <c r="LEQ3507" s="45"/>
      <c r="LER3507" s="45"/>
      <c r="LES3507" s="45"/>
      <c r="LET3507" s="45"/>
      <c r="LEU3507" s="45"/>
      <c r="LEV3507" s="45"/>
      <c r="LEW3507" s="45"/>
      <c r="LEX3507" s="45"/>
      <c r="LEY3507" s="45"/>
      <c r="LEZ3507" s="45"/>
      <c r="LFA3507" s="45"/>
      <c r="LFB3507" s="45"/>
      <c r="LFC3507" s="45"/>
      <c r="LFD3507" s="45"/>
      <c r="LFE3507" s="45"/>
      <c r="LFF3507" s="45"/>
      <c r="LFG3507" s="45"/>
      <c r="LFH3507" s="45"/>
      <c r="LFI3507" s="45"/>
      <c r="LFJ3507" s="45"/>
      <c r="LFK3507" s="45"/>
      <c r="LFL3507" s="45"/>
      <c r="LFM3507" s="45"/>
      <c r="LFN3507" s="45"/>
      <c r="LFO3507" s="45"/>
      <c r="LFP3507" s="45"/>
      <c r="LFQ3507" s="45"/>
      <c r="LFR3507" s="45"/>
      <c r="LFS3507" s="45"/>
      <c r="LFT3507" s="45"/>
      <c r="LFU3507" s="45"/>
      <c r="LFV3507" s="45"/>
      <c r="LFW3507" s="45"/>
      <c r="LFX3507" s="45"/>
      <c r="LFY3507" s="45"/>
      <c r="LFZ3507" s="45"/>
      <c r="LGA3507" s="45"/>
      <c r="LGB3507" s="45"/>
      <c r="LGC3507" s="45"/>
      <c r="LGD3507" s="45"/>
      <c r="LGE3507" s="45"/>
      <c r="LGF3507" s="45"/>
      <c r="LGG3507" s="45"/>
      <c r="LGH3507" s="45"/>
      <c r="LGI3507" s="45"/>
      <c r="LGJ3507" s="45"/>
      <c r="LGK3507" s="45"/>
      <c r="LGL3507" s="45"/>
      <c r="LGM3507" s="45"/>
      <c r="LGN3507" s="45"/>
      <c r="LGO3507" s="45"/>
      <c r="LGP3507" s="45"/>
      <c r="LGQ3507" s="45"/>
      <c r="LGR3507" s="45"/>
      <c r="LGS3507" s="45"/>
      <c r="LGT3507" s="45"/>
      <c r="LGU3507" s="45"/>
      <c r="LGV3507" s="45"/>
      <c r="LGW3507" s="45"/>
      <c r="LGX3507" s="45"/>
      <c r="LGY3507" s="45"/>
      <c r="LGZ3507" s="45"/>
      <c r="LHA3507" s="45"/>
      <c r="LHB3507" s="45"/>
      <c r="LHC3507" s="45"/>
      <c r="LHD3507" s="45"/>
      <c r="LHE3507" s="45"/>
      <c r="LHF3507" s="45"/>
      <c r="LHG3507" s="45"/>
      <c r="LHH3507" s="45"/>
      <c r="LHI3507" s="45"/>
      <c r="LHJ3507" s="45"/>
      <c r="LHK3507" s="45"/>
      <c r="LHL3507" s="45"/>
      <c r="LHM3507" s="45"/>
      <c r="LHN3507" s="45"/>
      <c r="LHO3507" s="45"/>
      <c r="LHP3507" s="45"/>
      <c r="LHQ3507" s="45"/>
      <c r="LHR3507" s="45"/>
      <c r="LHS3507" s="45"/>
      <c r="LHT3507" s="45"/>
      <c r="LHU3507" s="45"/>
      <c r="LHV3507" s="45"/>
      <c r="LHW3507" s="45"/>
      <c r="LHX3507" s="45"/>
      <c r="LHY3507" s="45"/>
      <c r="LHZ3507" s="45"/>
      <c r="LIA3507" s="45"/>
      <c r="LIB3507" s="45"/>
      <c r="LIC3507" s="45"/>
      <c r="LID3507" s="45"/>
      <c r="LIE3507" s="45"/>
      <c r="LIF3507" s="45"/>
      <c r="LIG3507" s="45"/>
      <c r="LIH3507" s="45"/>
      <c r="LII3507" s="45"/>
      <c r="LIJ3507" s="45"/>
      <c r="LIK3507" s="45"/>
      <c r="LIL3507" s="45"/>
      <c r="LIM3507" s="45"/>
      <c r="LIN3507" s="45"/>
      <c r="LIO3507" s="45"/>
      <c r="LIP3507" s="45"/>
      <c r="LIQ3507" s="45"/>
      <c r="LIR3507" s="45"/>
      <c r="LIS3507" s="45"/>
      <c r="LIT3507" s="45"/>
      <c r="LIU3507" s="45"/>
      <c r="LIV3507" s="45"/>
      <c r="LIW3507" s="45"/>
      <c r="LIX3507" s="45"/>
      <c r="LIY3507" s="45"/>
      <c r="LIZ3507" s="45"/>
      <c r="LJA3507" s="45"/>
      <c r="LJB3507" s="45"/>
      <c r="LJC3507" s="45"/>
      <c r="LJD3507" s="45"/>
      <c r="LJE3507" s="45"/>
      <c r="LJF3507" s="45"/>
      <c r="LJG3507" s="45"/>
      <c r="LJH3507" s="45"/>
      <c r="LJI3507" s="45"/>
      <c r="LJJ3507" s="45"/>
      <c r="LJK3507" s="45"/>
      <c r="LJL3507" s="45"/>
      <c r="LJM3507" s="45"/>
      <c r="LJN3507" s="45"/>
      <c r="LJO3507" s="45"/>
      <c r="LJP3507" s="45"/>
      <c r="LJQ3507" s="45"/>
      <c r="LJR3507" s="45"/>
      <c r="LJS3507" s="45"/>
      <c r="LJT3507" s="45"/>
      <c r="LJU3507" s="45"/>
      <c r="LJV3507" s="45"/>
      <c r="LJW3507" s="45"/>
      <c r="LJX3507" s="45"/>
      <c r="LJY3507" s="45"/>
      <c r="LJZ3507" s="45"/>
      <c r="LKA3507" s="45"/>
      <c r="LKB3507" s="45"/>
      <c r="LKC3507" s="45"/>
      <c r="LKD3507" s="45"/>
      <c r="LKE3507" s="45"/>
      <c r="LKF3507" s="45"/>
      <c r="LKG3507" s="45"/>
      <c r="LKH3507" s="45"/>
      <c r="LKI3507" s="45"/>
      <c r="LKJ3507" s="45"/>
      <c r="LKK3507" s="45"/>
      <c r="LKL3507" s="45"/>
      <c r="LKM3507" s="45"/>
      <c r="LKN3507" s="45"/>
      <c r="LKO3507" s="45"/>
      <c r="LKP3507" s="45"/>
      <c r="LKQ3507" s="45"/>
      <c r="LKR3507" s="45"/>
      <c r="LKS3507" s="45"/>
      <c r="LKT3507" s="45"/>
      <c r="LKU3507" s="45"/>
      <c r="LKV3507" s="45"/>
      <c r="LKW3507" s="45"/>
      <c r="LKX3507" s="45"/>
      <c r="LKY3507" s="45"/>
      <c r="LKZ3507" s="45"/>
      <c r="LLA3507" s="45"/>
      <c r="LLB3507" s="45"/>
      <c r="LLC3507" s="45"/>
      <c r="LLD3507" s="45"/>
      <c r="LLE3507" s="45"/>
      <c r="LLF3507" s="45"/>
      <c r="LLG3507" s="45"/>
      <c r="LLH3507" s="45"/>
      <c r="LLI3507" s="45"/>
      <c r="LLJ3507" s="45"/>
      <c r="LLK3507" s="45"/>
      <c r="LLL3507" s="45"/>
      <c r="LLM3507" s="45"/>
      <c r="LLN3507" s="45"/>
      <c r="LLO3507" s="45"/>
      <c r="LLP3507" s="45"/>
      <c r="LLQ3507" s="45"/>
      <c r="LLR3507" s="45"/>
      <c r="LLS3507" s="45"/>
      <c r="LLT3507" s="45"/>
      <c r="LLU3507" s="45"/>
      <c r="LLV3507" s="45"/>
      <c r="LLW3507" s="45"/>
      <c r="LLX3507" s="45"/>
      <c r="LLY3507" s="45"/>
      <c r="LLZ3507" s="45"/>
      <c r="LMA3507" s="45"/>
      <c r="LMB3507" s="45"/>
      <c r="LMC3507" s="45"/>
      <c r="LMD3507" s="45"/>
      <c r="LME3507" s="45"/>
      <c r="LMF3507" s="45"/>
      <c r="LMG3507" s="45"/>
      <c r="LMH3507" s="45"/>
      <c r="LMI3507" s="45"/>
      <c r="LMJ3507" s="45"/>
      <c r="LMK3507" s="45"/>
      <c r="LML3507" s="45"/>
      <c r="LMM3507" s="45"/>
      <c r="LMN3507" s="45"/>
      <c r="LMO3507" s="45"/>
      <c r="LMP3507" s="45"/>
      <c r="LMQ3507" s="45"/>
      <c r="LMR3507" s="45"/>
      <c r="LMS3507" s="45"/>
      <c r="LMT3507" s="45"/>
      <c r="LMU3507" s="45"/>
      <c r="LMV3507" s="45"/>
      <c r="LMW3507" s="45"/>
      <c r="LMX3507" s="45"/>
      <c r="LMY3507" s="45"/>
      <c r="LMZ3507" s="45"/>
      <c r="LNA3507" s="45"/>
      <c r="LNB3507" s="45"/>
      <c r="LNC3507" s="45"/>
      <c r="LND3507" s="45"/>
      <c r="LNE3507" s="45"/>
      <c r="LNF3507" s="45"/>
      <c r="LNG3507" s="45"/>
      <c r="LNH3507" s="45"/>
      <c r="LNI3507" s="45"/>
      <c r="LNJ3507" s="45"/>
      <c r="LNK3507" s="45"/>
      <c r="LNL3507" s="45"/>
      <c r="LNM3507" s="45"/>
      <c r="LNN3507" s="45"/>
      <c r="LNO3507" s="45"/>
      <c r="LNP3507" s="45"/>
      <c r="LNQ3507" s="45"/>
      <c r="LNR3507" s="45"/>
      <c r="LNS3507" s="45"/>
      <c r="LNT3507" s="45"/>
      <c r="LNU3507" s="45"/>
      <c r="LNV3507" s="45"/>
      <c r="LNW3507" s="45"/>
      <c r="LNX3507" s="45"/>
      <c r="LNY3507" s="45"/>
      <c r="LNZ3507" s="45"/>
      <c r="LOA3507" s="45"/>
      <c r="LOB3507" s="45"/>
      <c r="LOC3507" s="45"/>
      <c r="LOD3507" s="45"/>
      <c r="LOE3507" s="45"/>
      <c r="LOF3507" s="45"/>
      <c r="LOG3507" s="45"/>
      <c r="LOH3507" s="45"/>
      <c r="LOI3507" s="45"/>
      <c r="LOJ3507" s="45"/>
      <c r="LOK3507" s="45"/>
      <c r="LOL3507" s="45"/>
      <c r="LOM3507" s="45"/>
      <c r="LON3507" s="45"/>
      <c r="LOO3507" s="45"/>
      <c r="LOP3507" s="45"/>
      <c r="LOQ3507" s="45"/>
      <c r="LOR3507" s="45"/>
      <c r="LOS3507" s="45"/>
      <c r="LOT3507" s="45"/>
      <c r="LOU3507" s="45"/>
      <c r="LOV3507" s="45"/>
      <c r="LOW3507" s="45"/>
      <c r="LOX3507" s="45"/>
      <c r="LOY3507" s="45"/>
      <c r="LOZ3507" s="45"/>
      <c r="LPA3507" s="45"/>
      <c r="LPB3507" s="45"/>
      <c r="LPC3507" s="45"/>
      <c r="LPD3507" s="45"/>
      <c r="LPE3507" s="45"/>
      <c r="LPF3507" s="45"/>
      <c r="LPG3507" s="45"/>
      <c r="LPH3507" s="45"/>
      <c r="LPI3507" s="45"/>
      <c r="LPJ3507" s="45"/>
      <c r="LPK3507" s="45"/>
      <c r="LPL3507" s="45"/>
      <c r="LPM3507" s="45"/>
      <c r="LPN3507" s="45"/>
      <c r="LPO3507" s="45"/>
      <c r="LPP3507" s="45"/>
      <c r="LPQ3507" s="45"/>
      <c r="LPR3507" s="45"/>
      <c r="LPS3507" s="45"/>
      <c r="LPT3507" s="45"/>
      <c r="LPU3507" s="45"/>
      <c r="LPV3507" s="45"/>
      <c r="LPW3507" s="45"/>
      <c r="LPX3507" s="45"/>
      <c r="LPY3507" s="45"/>
      <c r="LPZ3507" s="45"/>
      <c r="LQA3507" s="45"/>
      <c r="LQB3507" s="45"/>
      <c r="LQC3507" s="45"/>
      <c r="LQD3507" s="45"/>
      <c r="LQE3507" s="45"/>
      <c r="LQF3507" s="45"/>
      <c r="LQG3507" s="45"/>
      <c r="LQH3507" s="45"/>
      <c r="LQI3507" s="45"/>
      <c r="LQJ3507" s="45"/>
      <c r="LQK3507" s="45"/>
      <c r="LQL3507" s="45"/>
      <c r="LQM3507" s="45"/>
      <c r="LQN3507" s="45"/>
      <c r="LQO3507" s="45"/>
      <c r="LQP3507" s="45"/>
      <c r="LQQ3507" s="45"/>
      <c r="LQR3507" s="45"/>
      <c r="LQS3507" s="45"/>
      <c r="LQT3507" s="45"/>
      <c r="LQU3507" s="45"/>
      <c r="LQV3507" s="45"/>
      <c r="LQW3507" s="45"/>
      <c r="LQX3507" s="45"/>
      <c r="LQY3507" s="45"/>
      <c r="LQZ3507" s="45"/>
      <c r="LRA3507" s="45"/>
      <c r="LRB3507" s="45"/>
      <c r="LRC3507" s="45"/>
      <c r="LRD3507" s="45"/>
      <c r="LRE3507" s="45"/>
      <c r="LRF3507" s="45"/>
      <c r="LRG3507" s="45"/>
      <c r="LRH3507" s="45"/>
      <c r="LRI3507" s="45"/>
      <c r="LRJ3507" s="45"/>
      <c r="LRK3507" s="45"/>
      <c r="LRL3507" s="45"/>
      <c r="LRM3507" s="45"/>
      <c r="LRN3507" s="45"/>
      <c r="LRO3507" s="45"/>
      <c r="LRP3507" s="45"/>
      <c r="LRQ3507" s="45"/>
      <c r="LRR3507" s="45"/>
      <c r="LRS3507" s="45"/>
      <c r="LRT3507" s="45"/>
      <c r="LRU3507" s="45"/>
      <c r="LRV3507" s="45"/>
      <c r="LRW3507" s="45"/>
      <c r="LRX3507" s="45"/>
      <c r="LRY3507" s="45"/>
      <c r="LRZ3507" s="45"/>
      <c r="LSA3507" s="45"/>
      <c r="LSB3507" s="45"/>
      <c r="LSC3507" s="45"/>
      <c r="LSD3507" s="45"/>
      <c r="LSE3507" s="45"/>
      <c r="LSF3507" s="45"/>
      <c r="LSG3507" s="45"/>
      <c r="LSH3507" s="45"/>
      <c r="LSI3507" s="45"/>
      <c r="LSJ3507" s="45"/>
      <c r="LSK3507" s="45"/>
      <c r="LSL3507" s="45"/>
      <c r="LSM3507" s="45"/>
      <c r="LSN3507" s="45"/>
      <c r="LSO3507" s="45"/>
      <c r="LSP3507" s="45"/>
      <c r="LSQ3507" s="45"/>
      <c r="LSR3507" s="45"/>
      <c r="LSS3507" s="45"/>
      <c r="LST3507" s="45"/>
      <c r="LSU3507" s="45"/>
      <c r="LSV3507" s="45"/>
      <c r="LSW3507" s="45"/>
      <c r="LSX3507" s="45"/>
      <c r="LSY3507" s="45"/>
      <c r="LSZ3507" s="45"/>
      <c r="LTA3507" s="45"/>
      <c r="LTB3507" s="45"/>
      <c r="LTC3507" s="45"/>
      <c r="LTD3507" s="45"/>
      <c r="LTE3507" s="45"/>
      <c r="LTF3507" s="45"/>
      <c r="LTG3507" s="45"/>
      <c r="LTH3507" s="45"/>
      <c r="LTI3507" s="45"/>
      <c r="LTJ3507" s="45"/>
      <c r="LTK3507" s="45"/>
      <c r="LTL3507" s="45"/>
      <c r="LTM3507" s="45"/>
      <c r="LTN3507" s="45"/>
      <c r="LTO3507" s="45"/>
      <c r="LTP3507" s="45"/>
      <c r="LTQ3507" s="45"/>
      <c r="LTR3507" s="45"/>
      <c r="LTS3507" s="45"/>
      <c r="LTT3507" s="45"/>
      <c r="LTU3507" s="45"/>
      <c r="LTV3507" s="45"/>
      <c r="LTW3507" s="45"/>
      <c r="LTX3507" s="45"/>
      <c r="LTY3507" s="45"/>
      <c r="LTZ3507" s="45"/>
      <c r="LUA3507" s="45"/>
      <c r="LUB3507" s="45"/>
      <c r="LUC3507" s="45"/>
      <c r="LUD3507" s="45"/>
      <c r="LUE3507" s="45"/>
      <c r="LUF3507" s="45"/>
      <c r="LUG3507" s="45"/>
      <c r="LUH3507" s="45"/>
      <c r="LUI3507" s="45"/>
      <c r="LUJ3507" s="45"/>
      <c r="LUK3507" s="45"/>
      <c r="LUL3507" s="45"/>
      <c r="LUM3507" s="45"/>
      <c r="LUN3507" s="45"/>
      <c r="LUO3507" s="45"/>
      <c r="LUP3507" s="45"/>
      <c r="LUQ3507" s="45"/>
      <c r="LUR3507" s="45"/>
      <c r="LUS3507" s="45"/>
      <c r="LUT3507" s="45"/>
      <c r="LUU3507" s="45"/>
      <c r="LUV3507" s="45"/>
      <c r="LUW3507" s="45"/>
      <c r="LUX3507" s="45"/>
      <c r="LUY3507" s="45"/>
      <c r="LUZ3507" s="45"/>
      <c r="LVA3507" s="45"/>
      <c r="LVB3507" s="45"/>
      <c r="LVC3507" s="45"/>
      <c r="LVD3507" s="45"/>
      <c r="LVE3507" s="45"/>
      <c r="LVF3507" s="45"/>
      <c r="LVG3507" s="45"/>
      <c r="LVH3507" s="45"/>
      <c r="LVI3507" s="45"/>
      <c r="LVJ3507" s="45"/>
      <c r="LVK3507" s="45"/>
      <c r="LVL3507" s="45"/>
      <c r="LVM3507" s="45"/>
      <c r="LVN3507" s="45"/>
      <c r="LVO3507" s="45"/>
      <c r="LVP3507" s="45"/>
      <c r="LVQ3507" s="45"/>
      <c r="LVR3507" s="45"/>
      <c r="LVS3507" s="45"/>
      <c r="LVT3507" s="45"/>
      <c r="LVU3507" s="45"/>
      <c r="LVV3507" s="45"/>
      <c r="LVW3507" s="45"/>
      <c r="LVX3507" s="45"/>
      <c r="LVY3507" s="45"/>
      <c r="LVZ3507" s="45"/>
      <c r="LWA3507" s="45"/>
      <c r="LWB3507" s="45"/>
      <c r="LWC3507" s="45"/>
      <c r="LWD3507" s="45"/>
      <c r="LWE3507" s="45"/>
      <c r="LWF3507" s="45"/>
      <c r="LWG3507" s="45"/>
      <c r="LWH3507" s="45"/>
      <c r="LWI3507" s="45"/>
      <c r="LWJ3507" s="45"/>
      <c r="LWK3507" s="45"/>
      <c r="LWL3507" s="45"/>
      <c r="LWM3507" s="45"/>
      <c r="LWN3507" s="45"/>
      <c r="LWO3507" s="45"/>
      <c r="LWP3507" s="45"/>
      <c r="LWQ3507" s="45"/>
      <c r="LWR3507" s="45"/>
      <c r="LWS3507" s="45"/>
      <c r="LWT3507" s="45"/>
      <c r="LWU3507" s="45"/>
      <c r="LWV3507" s="45"/>
      <c r="LWW3507" s="45"/>
      <c r="LWX3507" s="45"/>
      <c r="LWY3507" s="45"/>
      <c r="LWZ3507" s="45"/>
      <c r="LXA3507" s="45"/>
      <c r="LXB3507" s="45"/>
      <c r="LXC3507" s="45"/>
      <c r="LXD3507" s="45"/>
      <c r="LXE3507" s="45"/>
      <c r="LXF3507" s="45"/>
      <c r="LXG3507" s="45"/>
      <c r="LXH3507" s="45"/>
      <c r="LXI3507" s="45"/>
      <c r="LXJ3507" s="45"/>
      <c r="LXK3507" s="45"/>
      <c r="LXL3507" s="45"/>
      <c r="LXM3507" s="45"/>
      <c r="LXN3507" s="45"/>
      <c r="LXO3507" s="45"/>
      <c r="LXP3507" s="45"/>
      <c r="LXQ3507" s="45"/>
      <c r="LXR3507" s="45"/>
      <c r="LXS3507" s="45"/>
      <c r="LXT3507" s="45"/>
      <c r="LXU3507" s="45"/>
      <c r="LXV3507" s="45"/>
      <c r="LXW3507" s="45"/>
      <c r="LXX3507" s="45"/>
      <c r="LXY3507" s="45"/>
      <c r="LXZ3507" s="45"/>
      <c r="LYA3507" s="45"/>
      <c r="LYB3507" s="45"/>
      <c r="LYC3507" s="45"/>
      <c r="LYD3507" s="45"/>
      <c r="LYE3507" s="45"/>
      <c r="LYF3507" s="45"/>
      <c r="LYG3507" s="45"/>
      <c r="LYH3507" s="45"/>
      <c r="LYI3507" s="45"/>
      <c r="LYJ3507" s="45"/>
      <c r="LYK3507" s="45"/>
      <c r="LYL3507" s="45"/>
      <c r="LYM3507" s="45"/>
      <c r="LYN3507" s="45"/>
      <c r="LYO3507" s="45"/>
      <c r="LYP3507" s="45"/>
      <c r="LYQ3507" s="45"/>
      <c r="LYR3507" s="45"/>
      <c r="LYS3507" s="45"/>
      <c r="LYT3507" s="45"/>
      <c r="LYU3507" s="45"/>
      <c r="LYV3507" s="45"/>
      <c r="LYW3507" s="45"/>
      <c r="LYX3507" s="45"/>
      <c r="LYY3507" s="45"/>
      <c r="LYZ3507" s="45"/>
      <c r="LZA3507" s="45"/>
      <c r="LZB3507" s="45"/>
      <c r="LZC3507" s="45"/>
      <c r="LZD3507" s="45"/>
      <c r="LZE3507" s="45"/>
      <c r="LZF3507" s="45"/>
      <c r="LZG3507" s="45"/>
      <c r="LZH3507" s="45"/>
      <c r="LZI3507" s="45"/>
      <c r="LZJ3507" s="45"/>
      <c r="LZK3507" s="45"/>
      <c r="LZL3507" s="45"/>
      <c r="LZM3507" s="45"/>
      <c r="LZN3507" s="45"/>
      <c r="LZO3507" s="45"/>
      <c r="LZP3507" s="45"/>
      <c r="LZQ3507" s="45"/>
      <c r="LZR3507" s="45"/>
      <c r="LZS3507" s="45"/>
      <c r="LZT3507" s="45"/>
      <c r="LZU3507" s="45"/>
      <c r="LZV3507" s="45"/>
      <c r="LZW3507" s="45"/>
      <c r="LZX3507" s="45"/>
      <c r="LZY3507" s="45"/>
      <c r="LZZ3507" s="45"/>
      <c r="MAA3507" s="45"/>
      <c r="MAB3507" s="45"/>
      <c r="MAC3507" s="45"/>
      <c r="MAD3507" s="45"/>
      <c r="MAE3507" s="45"/>
      <c r="MAF3507" s="45"/>
      <c r="MAG3507" s="45"/>
      <c r="MAH3507" s="45"/>
      <c r="MAI3507" s="45"/>
      <c r="MAJ3507" s="45"/>
      <c r="MAK3507" s="45"/>
      <c r="MAL3507" s="45"/>
      <c r="MAM3507" s="45"/>
      <c r="MAN3507" s="45"/>
      <c r="MAO3507" s="45"/>
      <c r="MAP3507" s="45"/>
      <c r="MAQ3507" s="45"/>
      <c r="MAR3507" s="45"/>
      <c r="MAS3507" s="45"/>
      <c r="MAT3507" s="45"/>
      <c r="MAU3507" s="45"/>
      <c r="MAV3507" s="45"/>
      <c r="MAW3507" s="45"/>
      <c r="MAX3507" s="45"/>
      <c r="MAY3507" s="45"/>
      <c r="MAZ3507" s="45"/>
      <c r="MBA3507" s="45"/>
      <c r="MBB3507" s="45"/>
      <c r="MBC3507" s="45"/>
      <c r="MBD3507" s="45"/>
      <c r="MBE3507" s="45"/>
      <c r="MBF3507" s="45"/>
      <c r="MBG3507" s="45"/>
      <c r="MBH3507" s="45"/>
      <c r="MBI3507" s="45"/>
      <c r="MBJ3507" s="45"/>
      <c r="MBK3507" s="45"/>
      <c r="MBL3507" s="45"/>
      <c r="MBM3507" s="45"/>
      <c r="MBN3507" s="45"/>
      <c r="MBO3507" s="45"/>
      <c r="MBP3507" s="45"/>
      <c r="MBQ3507" s="45"/>
      <c r="MBR3507" s="45"/>
      <c r="MBS3507" s="45"/>
      <c r="MBT3507" s="45"/>
      <c r="MBU3507" s="45"/>
      <c r="MBV3507" s="45"/>
      <c r="MBW3507" s="45"/>
      <c r="MBX3507" s="45"/>
      <c r="MBY3507" s="45"/>
      <c r="MBZ3507" s="45"/>
      <c r="MCA3507" s="45"/>
      <c r="MCB3507" s="45"/>
      <c r="MCC3507" s="45"/>
      <c r="MCD3507" s="45"/>
      <c r="MCE3507" s="45"/>
      <c r="MCF3507" s="45"/>
      <c r="MCG3507" s="45"/>
      <c r="MCH3507" s="45"/>
      <c r="MCI3507" s="45"/>
      <c r="MCJ3507" s="45"/>
      <c r="MCK3507" s="45"/>
      <c r="MCL3507" s="45"/>
      <c r="MCM3507" s="45"/>
      <c r="MCN3507" s="45"/>
      <c r="MCO3507" s="45"/>
      <c r="MCP3507" s="45"/>
      <c r="MCQ3507" s="45"/>
      <c r="MCR3507" s="45"/>
      <c r="MCS3507" s="45"/>
      <c r="MCT3507" s="45"/>
      <c r="MCU3507" s="45"/>
      <c r="MCV3507" s="45"/>
      <c r="MCW3507" s="45"/>
      <c r="MCX3507" s="45"/>
      <c r="MCY3507" s="45"/>
      <c r="MCZ3507" s="45"/>
      <c r="MDA3507" s="45"/>
      <c r="MDB3507" s="45"/>
      <c r="MDC3507" s="45"/>
      <c r="MDD3507" s="45"/>
      <c r="MDE3507" s="45"/>
      <c r="MDF3507" s="45"/>
      <c r="MDG3507" s="45"/>
      <c r="MDH3507" s="45"/>
      <c r="MDI3507" s="45"/>
      <c r="MDJ3507" s="45"/>
      <c r="MDK3507" s="45"/>
      <c r="MDL3507" s="45"/>
      <c r="MDM3507" s="45"/>
      <c r="MDN3507" s="45"/>
      <c r="MDO3507" s="45"/>
      <c r="MDP3507" s="45"/>
      <c r="MDQ3507" s="45"/>
      <c r="MDR3507" s="45"/>
      <c r="MDS3507" s="45"/>
      <c r="MDT3507" s="45"/>
      <c r="MDU3507" s="45"/>
      <c r="MDV3507" s="45"/>
      <c r="MDW3507" s="45"/>
      <c r="MDX3507" s="45"/>
      <c r="MDY3507" s="45"/>
      <c r="MDZ3507" s="45"/>
      <c r="MEA3507" s="45"/>
      <c r="MEB3507" s="45"/>
      <c r="MEC3507" s="45"/>
      <c r="MED3507" s="45"/>
      <c r="MEE3507" s="45"/>
      <c r="MEF3507" s="45"/>
      <c r="MEG3507" s="45"/>
      <c r="MEH3507" s="45"/>
      <c r="MEI3507" s="45"/>
      <c r="MEJ3507" s="45"/>
      <c r="MEK3507" s="45"/>
      <c r="MEL3507" s="45"/>
      <c r="MEM3507" s="45"/>
      <c r="MEN3507" s="45"/>
      <c r="MEO3507" s="45"/>
      <c r="MEP3507" s="45"/>
      <c r="MEQ3507" s="45"/>
      <c r="MER3507" s="45"/>
      <c r="MES3507" s="45"/>
      <c r="MET3507" s="45"/>
      <c r="MEU3507" s="45"/>
      <c r="MEV3507" s="45"/>
      <c r="MEW3507" s="45"/>
      <c r="MEX3507" s="45"/>
      <c r="MEY3507" s="45"/>
      <c r="MEZ3507" s="45"/>
      <c r="MFA3507" s="45"/>
      <c r="MFB3507" s="45"/>
      <c r="MFC3507" s="45"/>
      <c r="MFD3507" s="45"/>
      <c r="MFE3507" s="45"/>
      <c r="MFF3507" s="45"/>
      <c r="MFG3507" s="45"/>
      <c r="MFH3507" s="45"/>
      <c r="MFI3507" s="45"/>
      <c r="MFJ3507" s="45"/>
      <c r="MFK3507" s="45"/>
      <c r="MFL3507" s="45"/>
      <c r="MFM3507" s="45"/>
      <c r="MFN3507" s="45"/>
      <c r="MFO3507" s="45"/>
      <c r="MFP3507" s="45"/>
      <c r="MFQ3507" s="45"/>
      <c r="MFR3507" s="45"/>
      <c r="MFS3507" s="45"/>
      <c r="MFT3507" s="45"/>
      <c r="MFU3507" s="45"/>
      <c r="MFV3507" s="45"/>
      <c r="MFW3507" s="45"/>
      <c r="MFX3507" s="45"/>
      <c r="MFY3507" s="45"/>
      <c r="MFZ3507" s="45"/>
      <c r="MGA3507" s="45"/>
      <c r="MGB3507" s="45"/>
      <c r="MGC3507" s="45"/>
      <c r="MGD3507" s="45"/>
      <c r="MGE3507" s="45"/>
      <c r="MGF3507" s="45"/>
      <c r="MGG3507" s="45"/>
      <c r="MGH3507" s="45"/>
      <c r="MGI3507" s="45"/>
      <c r="MGJ3507" s="45"/>
      <c r="MGK3507" s="45"/>
      <c r="MGL3507" s="45"/>
      <c r="MGM3507" s="45"/>
      <c r="MGN3507" s="45"/>
      <c r="MGO3507" s="45"/>
      <c r="MGP3507" s="45"/>
      <c r="MGQ3507" s="45"/>
      <c r="MGR3507" s="45"/>
      <c r="MGS3507" s="45"/>
      <c r="MGT3507" s="45"/>
      <c r="MGU3507" s="45"/>
      <c r="MGV3507" s="45"/>
      <c r="MGW3507" s="45"/>
      <c r="MGX3507" s="45"/>
      <c r="MGY3507" s="45"/>
      <c r="MGZ3507" s="45"/>
      <c r="MHA3507" s="45"/>
      <c r="MHB3507" s="45"/>
      <c r="MHC3507" s="45"/>
      <c r="MHD3507" s="45"/>
      <c r="MHE3507" s="45"/>
      <c r="MHF3507" s="45"/>
      <c r="MHG3507" s="45"/>
      <c r="MHH3507" s="45"/>
      <c r="MHI3507" s="45"/>
      <c r="MHJ3507" s="45"/>
      <c r="MHK3507" s="45"/>
      <c r="MHL3507" s="45"/>
      <c r="MHM3507" s="45"/>
      <c r="MHN3507" s="45"/>
      <c r="MHO3507" s="45"/>
      <c r="MHP3507" s="45"/>
      <c r="MHQ3507" s="45"/>
      <c r="MHR3507" s="45"/>
      <c r="MHS3507" s="45"/>
      <c r="MHT3507" s="45"/>
      <c r="MHU3507" s="45"/>
      <c r="MHV3507" s="45"/>
      <c r="MHW3507" s="45"/>
      <c r="MHX3507" s="45"/>
      <c r="MHY3507" s="45"/>
      <c r="MHZ3507" s="45"/>
      <c r="MIA3507" s="45"/>
      <c r="MIB3507" s="45"/>
      <c r="MIC3507" s="45"/>
      <c r="MID3507" s="45"/>
      <c r="MIE3507" s="45"/>
      <c r="MIF3507" s="45"/>
      <c r="MIG3507" s="45"/>
      <c r="MIH3507" s="45"/>
      <c r="MII3507" s="45"/>
      <c r="MIJ3507" s="45"/>
      <c r="MIK3507" s="45"/>
      <c r="MIL3507" s="45"/>
      <c r="MIM3507" s="45"/>
      <c r="MIN3507" s="45"/>
      <c r="MIO3507" s="45"/>
      <c r="MIP3507" s="45"/>
      <c r="MIQ3507" s="45"/>
      <c r="MIR3507" s="45"/>
      <c r="MIS3507" s="45"/>
      <c r="MIT3507" s="45"/>
      <c r="MIU3507" s="45"/>
      <c r="MIV3507" s="45"/>
      <c r="MIW3507" s="45"/>
      <c r="MIX3507" s="45"/>
      <c r="MIY3507" s="45"/>
      <c r="MIZ3507" s="45"/>
      <c r="MJA3507" s="45"/>
      <c r="MJB3507" s="45"/>
      <c r="MJC3507" s="45"/>
      <c r="MJD3507" s="45"/>
      <c r="MJE3507" s="45"/>
      <c r="MJF3507" s="45"/>
      <c r="MJG3507" s="45"/>
      <c r="MJH3507" s="45"/>
      <c r="MJI3507" s="45"/>
      <c r="MJJ3507" s="45"/>
      <c r="MJK3507" s="45"/>
      <c r="MJL3507" s="45"/>
      <c r="MJM3507" s="45"/>
      <c r="MJN3507" s="45"/>
      <c r="MJO3507" s="45"/>
      <c r="MJP3507" s="45"/>
      <c r="MJQ3507" s="45"/>
      <c r="MJR3507" s="45"/>
      <c r="MJS3507" s="45"/>
      <c r="MJT3507" s="45"/>
      <c r="MJU3507" s="45"/>
      <c r="MJV3507" s="45"/>
      <c r="MJW3507" s="45"/>
      <c r="MJX3507" s="45"/>
      <c r="MJY3507" s="45"/>
      <c r="MJZ3507" s="45"/>
      <c r="MKA3507" s="45"/>
      <c r="MKB3507" s="45"/>
      <c r="MKC3507" s="45"/>
      <c r="MKD3507" s="45"/>
      <c r="MKE3507" s="45"/>
      <c r="MKF3507" s="45"/>
      <c r="MKG3507" s="45"/>
      <c r="MKH3507" s="45"/>
      <c r="MKI3507" s="45"/>
      <c r="MKJ3507" s="45"/>
      <c r="MKK3507" s="45"/>
      <c r="MKL3507" s="45"/>
      <c r="MKM3507" s="45"/>
      <c r="MKN3507" s="45"/>
      <c r="MKO3507" s="45"/>
      <c r="MKP3507" s="45"/>
      <c r="MKQ3507" s="45"/>
      <c r="MKR3507" s="45"/>
      <c r="MKS3507" s="45"/>
      <c r="MKT3507" s="45"/>
      <c r="MKU3507" s="45"/>
      <c r="MKV3507" s="45"/>
      <c r="MKW3507" s="45"/>
      <c r="MKX3507" s="45"/>
      <c r="MKY3507" s="45"/>
      <c r="MKZ3507" s="45"/>
      <c r="MLA3507" s="45"/>
      <c r="MLB3507" s="45"/>
      <c r="MLC3507" s="45"/>
      <c r="MLD3507" s="45"/>
      <c r="MLE3507" s="45"/>
      <c r="MLF3507" s="45"/>
      <c r="MLG3507" s="45"/>
      <c r="MLH3507" s="45"/>
      <c r="MLI3507" s="45"/>
      <c r="MLJ3507" s="45"/>
      <c r="MLK3507" s="45"/>
      <c r="MLL3507" s="45"/>
      <c r="MLM3507" s="45"/>
      <c r="MLN3507" s="45"/>
      <c r="MLO3507" s="45"/>
      <c r="MLP3507" s="45"/>
      <c r="MLQ3507" s="45"/>
      <c r="MLR3507" s="45"/>
      <c r="MLS3507" s="45"/>
      <c r="MLT3507" s="45"/>
      <c r="MLU3507" s="45"/>
      <c r="MLV3507" s="45"/>
      <c r="MLW3507" s="45"/>
      <c r="MLX3507" s="45"/>
      <c r="MLY3507" s="45"/>
      <c r="MLZ3507" s="45"/>
      <c r="MMA3507" s="45"/>
      <c r="MMB3507" s="45"/>
      <c r="MMC3507" s="45"/>
      <c r="MMD3507" s="45"/>
      <c r="MME3507" s="45"/>
      <c r="MMF3507" s="45"/>
      <c r="MMG3507" s="45"/>
      <c r="MMH3507" s="45"/>
      <c r="MMI3507" s="45"/>
      <c r="MMJ3507" s="45"/>
      <c r="MMK3507" s="45"/>
      <c r="MML3507" s="45"/>
      <c r="MMM3507" s="45"/>
      <c r="MMN3507" s="45"/>
      <c r="MMO3507" s="45"/>
      <c r="MMP3507" s="45"/>
      <c r="MMQ3507" s="45"/>
      <c r="MMR3507" s="45"/>
      <c r="MMS3507" s="45"/>
      <c r="MMT3507" s="45"/>
      <c r="MMU3507" s="45"/>
      <c r="MMV3507" s="45"/>
      <c r="MMW3507" s="45"/>
      <c r="MMX3507" s="45"/>
      <c r="MMY3507" s="45"/>
      <c r="MMZ3507" s="45"/>
      <c r="MNA3507" s="45"/>
      <c r="MNB3507" s="45"/>
      <c r="MNC3507" s="45"/>
      <c r="MND3507" s="45"/>
      <c r="MNE3507" s="45"/>
      <c r="MNF3507" s="45"/>
      <c r="MNG3507" s="45"/>
      <c r="MNH3507" s="45"/>
      <c r="MNI3507" s="45"/>
      <c r="MNJ3507" s="45"/>
      <c r="MNK3507" s="45"/>
      <c r="MNL3507" s="45"/>
      <c r="MNM3507" s="45"/>
      <c r="MNN3507" s="45"/>
      <c r="MNO3507" s="45"/>
      <c r="MNP3507" s="45"/>
      <c r="MNQ3507" s="45"/>
      <c r="MNR3507" s="45"/>
      <c r="MNS3507" s="45"/>
      <c r="MNT3507" s="45"/>
      <c r="MNU3507" s="45"/>
      <c r="MNV3507" s="45"/>
      <c r="MNW3507" s="45"/>
      <c r="MNX3507" s="45"/>
      <c r="MNY3507" s="45"/>
      <c r="MNZ3507" s="45"/>
      <c r="MOA3507" s="45"/>
      <c r="MOB3507" s="45"/>
      <c r="MOC3507" s="45"/>
      <c r="MOD3507" s="45"/>
      <c r="MOE3507" s="45"/>
      <c r="MOF3507" s="45"/>
      <c r="MOG3507" s="45"/>
      <c r="MOH3507" s="45"/>
      <c r="MOI3507" s="45"/>
      <c r="MOJ3507" s="45"/>
      <c r="MOK3507" s="45"/>
      <c r="MOL3507" s="45"/>
      <c r="MOM3507" s="45"/>
      <c r="MON3507" s="45"/>
      <c r="MOO3507" s="45"/>
      <c r="MOP3507" s="45"/>
      <c r="MOQ3507" s="45"/>
      <c r="MOR3507" s="45"/>
      <c r="MOS3507" s="45"/>
      <c r="MOT3507" s="45"/>
      <c r="MOU3507" s="45"/>
      <c r="MOV3507" s="45"/>
      <c r="MOW3507" s="45"/>
      <c r="MOX3507" s="45"/>
      <c r="MOY3507" s="45"/>
      <c r="MOZ3507" s="45"/>
      <c r="MPA3507" s="45"/>
      <c r="MPB3507" s="45"/>
      <c r="MPC3507" s="45"/>
      <c r="MPD3507" s="45"/>
      <c r="MPE3507" s="45"/>
      <c r="MPF3507" s="45"/>
      <c r="MPG3507" s="45"/>
      <c r="MPH3507" s="45"/>
      <c r="MPI3507" s="45"/>
      <c r="MPJ3507" s="45"/>
      <c r="MPK3507" s="45"/>
      <c r="MPL3507" s="45"/>
      <c r="MPM3507" s="45"/>
      <c r="MPN3507" s="45"/>
      <c r="MPO3507" s="45"/>
      <c r="MPP3507" s="45"/>
      <c r="MPQ3507" s="45"/>
      <c r="MPR3507" s="45"/>
      <c r="MPS3507" s="45"/>
      <c r="MPT3507" s="45"/>
      <c r="MPU3507" s="45"/>
      <c r="MPV3507" s="45"/>
      <c r="MPW3507" s="45"/>
      <c r="MPX3507" s="45"/>
      <c r="MPY3507" s="45"/>
      <c r="MPZ3507" s="45"/>
      <c r="MQA3507" s="45"/>
      <c r="MQB3507" s="45"/>
      <c r="MQC3507" s="45"/>
      <c r="MQD3507" s="45"/>
      <c r="MQE3507" s="45"/>
      <c r="MQF3507" s="45"/>
      <c r="MQG3507" s="45"/>
      <c r="MQH3507" s="45"/>
      <c r="MQI3507" s="45"/>
      <c r="MQJ3507" s="45"/>
      <c r="MQK3507" s="45"/>
      <c r="MQL3507" s="45"/>
      <c r="MQM3507" s="45"/>
      <c r="MQN3507" s="45"/>
      <c r="MQO3507" s="45"/>
      <c r="MQP3507" s="45"/>
      <c r="MQQ3507" s="45"/>
      <c r="MQR3507" s="45"/>
      <c r="MQS3507" s="45"/>
      <c r="MQT3507" s="45"/>
      <c r="MQU3507" s="45"/>
      <c r="MQV3507" s="45"/>
      <c r="MQW3507" s="45"/>
      <c r="MQX3507" s="45"/>
      <c r="MQY3507" s="45"/>
      <c r="MQZ3507" s="45"/>
      <c r="MRA3507" s="45"/>
      <c r="MRB3507" s="45"/>
      <c r="MRC3507" s="45"/>
      <c r="MRD3507" s="45"/>
      <c r="MRE3507" s="45"/>
      <c r="MRF3507" s="45"/>
      <c r="MRG3507" s="45"/>
      <c r="MRH3507" s="45"/>
      <c r="MRI3507" s="45"/>
      <c r="MRJ3507" s="45"/>
      <c r="MRK3507" s="45"/>
      <c r="MRL3507" s="45"/>
      <c r="MRM3507" s="45"/>
      <c r="MRN3507" s="45"/>
      <c r="MRO3507" s="45"/>
      <c r="MRP3507" s="45"/>
      <c r="MRQ3507" s="45"/>
      <c r="MRR3507" s="45"/>
      <c r="MRS3507" s="45"/>
      <c r="MRT3507" s="45"/>
      <c r="MRU3507" s="45"/>
      <c r="MRV3507" s="45"/>
      <c r="MRW3507" s="45"/>
      <c r="MRX3507" s="45"/>
      <c r="MRY3507" s="45"/>
      <c r="MRZ3507" s="45"/>
      <c r="MSA3507" s="45"/>
      <c r="MSB3507" s="45"/>
      <c r="MSC3507" s="45"/>
      <c r="MSD3507" s="45"/>
      <c r="MSE3507" s="45"/>
      <c r="MSF3507" s="45"/>
      <c r="MSG3507" s="45"/>
      <c r="MSH3507" s="45"/>
      <c r="MSI3507" s="45"/>
      <c r="MSJ3507" s="45"/>
      <c r="MSK3507" s="45"/>
      <c r="MSL3507" s="45"/>
      <c r="MSM3507" s="45"/>
      <c r="MSN3507" s="45"/>
      <c r="MSO3507" s="45"/>
      <c r="MSP3507" s="45"/>
      <c r="MSQ3507" s="45"/>
      <c r="MSR3507" s="45"/>
      <c r="MSS3507" s="45"/>
      <c r="MST3507" s="45"/>
      <c r="MSU3507" s="45"/>
      <c r="MSV3507" s="45"/>
      <c r="MSW3507" s="45"/>
      <c r="MSX3507" s="45"/>
      <c r="MSY3507" s="45"/>
      <c r="MSZ3507" s="45"/>
      <c r="MTA3507" s="45"/>
      <c r="MTB3507" s="45"/>
      <c r="MTC3507" s="45"/>
      <c r="MTD3507" s="45"/>
      <c r="MTE3507" s="45"/>
      <c r="MTF3507" s="45"/>
      <c r="MTG3507" s="45"/>
      <c r="MTH3507" s="45"/>
      <c r="MTI3507" s="45"/>
      <c r="MTJ3507" s="45"/>
      <c r="MTK3507" s="45"/>
      <c r="MTL3507" s="45"/>
      <c r="MTM3507" s="45"/>
      <c r="MTN3507" s="45"/>
      <c r="MTO3507" s="45"/>
      <c r="MTP3507" s="45"/>
      <c r="MTQ3507" s="45"/>
      <c r="MTR3507" s="45"/>
      <c r="MTS3507" s="45"/>
      <c r="MTT3507" s="45"/>
      <c r="MTU3507" s="45"/>
      <c r="MTV3507" s="45"/>
      <c r="MTW3507" s="45"/>
      <c r="MTX3507" s="45"/>
      <c r="MTY3507" s="45"/>
      <c r="MTZ3507" s="45"/>
      <c r="MUA3507" s="45"/>
      <c r="MUB3507" s="45"/>
      <c r="MUC3507" s="45"/>
      <c r="MUD3507" s="45"/>
      <c r="MUE3507" s="45"/>
      <c r="MUF3507" s="45"/>
      <c r="MUG3507" s="45"/>
      <c r="MUH3507" s="45"/>
      <c r="MUI3507" s="45"/>
      <c r="MUJ3507" s="45"/>
      <c r="MUK3507" s="45"/>
      <c r="MUL3507" s="45"/>
      <c r="MUM3507" s="45"/>
      <c r="MUN3507" s="45"/>
      <c r="MUO3507" s="45"/>
      <c r="MUP3507" s="45"/>
      <c r="MUQ3507" s="45"/>
      <c r="MUR3507" s="45"/>
      <c r="MUS3507" s="45"/>
      <c r="MUT3507" s="45"/>
      <c r="MUU3507" s="45"/>
      <c r="MUV3507" s="45"/>
      <c r="MUW3507" s="45"/>
      <c r="MUX3507" s="45"/>
      <c r="MUY3507" s="45"/>
      <c r="MUZ3507" s="45"/>
      <c r="MVA3507" s="45"/>
      <c r="MVB3507" s="45"/>
      <c r="MVC3507" s="45"/>
      <c r="MVD3507" s="45"/>
      <c r="MVE3507" s="45"/>
      <c r="MVF3507" s="45"/>
      <c r="MVG3507" s="45"/>
      <c r="MVH3507" s="45"/>
      <c r="MVI3507" s="45"/>
      <c r="MVJ3507" s="45"/>
      <c r="MVK3507" s="45"/>
      <c r="MVL3507" s="45"/>
      <c r="MVM3507" s="45"/>
      <c r="MVN3507" s="45"/>
      <c r="MVO3507" s="45"/>
      <c r="MVP3507" s="45"/>
      <c r="MVQ3507" s="45"/>
      <c r="MVR3507" s="45"/>
      <c r="MVS3507" s="45"/>
      <c r="MVT3507" s="45"/>
      <c r="MVU3507" s="45"/>
      <c r="MVV3507" s="45"/>
      <c r="MVW3507" s="45"/>
      <c r="MVX3507" s="45"/>
      <c r="MVY3507" s="45"/>
      <c r="MVZ3507" s="45"/>
      <c r="MWA3507" s="45"/>
      <c r="MWB3507" s="45"/>
      <c r="MWC3507" s="45"/>
      <c r="MWD3507" s="45"/>
      <c r="MWE3507" s="45"/>
      <c r="MWF3507" s="45"/>
      <c r="MWG3507" s="45"/>
      <c r="MWH3507" s="45"/>
      <c r="MWI3507" s="45"/>
      <c r="MWJ3507" s="45"/>
      <c r="MWK3507" s="45"/>
      <c r="MWL3507" s="45"/>
      <c r="MWM3507" s="45"/>
      <c r="MWN3507" s="45"/>
      <c r="MWO3507" s="45"/>
      <c r="MWP3507" s="45"/>
      <c r="MWQ3507" s="45"/>
      <c r="MWR3507" s="45"/>
      <c r="MWS3507" s="45"/>
      <c r="MWT3507" s="45"/>
      <c r="MWU3507" s="45"/>
      <c r="MWV3507" s="45"/>
      <c r="MWW3507" s="45"/>
      <c r="MWX3507" s="45"/>
      <c r="MWY3507" s="45"/>
      <c r="MWZ3507" s="45"/>
      <c r="MXA3507" s="45"/>
      <c r="MXB3507" s="45"/>
      <c r="MXC3507" s="45"/>
      <c r="MXD3507" s="45"/>
      <c r="MXE3507" s="45"/>
      <c r="MXF3507" s="45"/>
      <c r="MXG3507" s="45"/>
      <c r="MXH3507" s="45"/>
      <c r="MXI3507" s="45"/>
      <c r="MXJ3507" s="45"/>
      <c r="MXK3507" s="45"/>
      <c r="MXL3507" s="45"/>
      <c r="MXM3507" s="45"/>
      <c r="MXN3507" s="45"/>
      <c r="MXO3507" s="45"/>
      <c r="MXP3507" s="45"/>
      <c r="MXQ3507" s="45"/>
      <c r="MXR3507" s="45"/>
      <c r="MXS3507" s="45"/>
      <c r="MXT3507" s="45"/>
      <c r="MXU3507" s="45"/>
      <c r="MXV3507" s="45"/>
      <c r="MXW3507" s="45"/>
      <c r="MXX3507" s="45"/>
      <c r="MXY3507" s="45"/>
      <c r="MXZ3507" s="45"/>
      <c r="MYA3507" s="45"/>
      <c r="MYB3507" s="45"/>
      <c r="MYC3507" s="45"/>
      <c r="MYD3507" s="45"/>
      <c r="MYE3507" s="45"/>
      <c r="MYF3507" s="45"/>
      <c r="MYG3507" s="45"/>
      <c r="MYH3507" s="45"/>
      <c r="MYI3507" s="45"/>
      <c r="MYJ3507" s="45"/>
      <c r="MYK3507" s="45"/>
      <c r="MYL3507" s="45"/>
      <c r="MYM3507" s="45"/>
      <c r="MYN3507" s="45"/>
      <c r="MYO3507" s="45"/>
      <c r="MYP3507" s="45"/>
      <c r="MYQ3507" s="45"/>
      <c r="MYR3507" s="45"/>
      <c r="MYS3507" s="45"/>
      <c r="MYT3507" s="45"/>
      <c r="MYU3507" s="45"/>
      <c r="MYV3507" s="45"/>
      <c r="MYW3507" s="45"/>
      <c r="MYX3507" s="45"/>
      <c r="MYY3507" s="45"/>
      <c r="MYZ3507" s="45"/>
      <c r="MZA3507" s="45"/>
      <c r="MZB3507" s="45"/>
      <c r="MZC3507" s="45"/>
      <c r="MZD3507" s="45"/>
      <c r="MZE3507" s="45"/>
      <c r="MZF3507" s="45"/>
      <c r="MZG3507" s="45"/>
      <c r="MZH3507" s="45"/>
      <c r="MZI3507" s="45"/>
      <c r="MZJ3507" s="45"/>
      <c r="MZK3507" s="45"/>
      <c r="MZL3507" s="45"/>
      <c r="MZM3507" s="45"/>
      <c r="MZN3507" s="45"/>
      <c r="MZO3507" s="45"/>
      <c r="MZP3507" s="45"/>
      <c r="MZQ3507" s="45"/>
      <c r="MZR3507" s="45"/>
      <c r="MZS3507" s="45"/>
      <c r="MZT3507" s="45"/>
      <c r="MZU3507" s="45"/>
      <c r="MZV3507" s="45"/>
      <c r="MZW3507" s="45"/>
      <c r="MZX3507" s="45"/>
      <c r="MZY3507" s="45"/>
      <c r="MZZ3507" s="45"/>
      <c r="NAA3507" s="45"/>
      <c r="NAB3507" s="45"/>
      <c r="NAC3507" s="45"/>
      <c r="NAD3507" s="45"/>
      <c r="NAE3507" s="45"/>
      <c r="NAF3507" s="45"/>
      <c r="NAG3507" s="45"/>
      <c r="NAH3507" s="45"/>
      <c r="NAI3507" s="45"/>
      <c r="NAJ3507" s="45"/>
      <c r="NAK3507" s="45"/>
      <c r="NAL3507" s="45"/>
      <c r="NAM3507" s="45"/>
      <c r="NAN3507" s="45"/>
      <c r="NAO3507" s="45"/>
      <c r="NAP3507" s="45"/>
      <c r="NAQ3507" s="45"/>
      <c r="NAR3507" s="45"/>
      <c r="NAS3507" s="45"/>
      <c r="NAT3507" s="45"/>
      <c r="NAU3507" s="45"/>
      <c r="NAV3507" s="45"/>
      <c r="NAW3507" s="45"/>
      <c r="NAX3507" s="45"/>
      <c r="NAY3507" s="45"/>
      <c r="NAZ3507" s="45"/>
      <c r="NBA3507" s="45"/>
      <c r="NBB3507" s="45"/>
      <c r="NBC3507" s="45"/>
      <c r="NBD3507" s="45"/>
      <c r="NBE3507" s="45"/>
      <c r="NBF3507" s="45"/>
      <c r="NBG3507" s="45"/>
      <c r="NBH3507" s="45"/>
      <c r="NBI3507" s="45"/>
      <c r="NBJ3507" s="45"/>
      <c r="NBK3507" s="45"/>
      <c r="NBL3507" s="45"/>
      <c r="NBM3507" s="45"/>
      <c r="NBN3507" s="45"/>
      <c r="NBO3507" s="45"/>
      <c r="NBP3507" s="45"/>
      <c r="NBQ3507" s="45"/>
      <c r="NBR3507" s="45"/>
      <c r="NBS3507" s="45"/>
      <c r="NBT3507" s="45"/>
      <c r="NBU3507" s="45"/>
      <c r="NBV3507" s="45"/>
      <c r="NBW3507" s="45"/>
      <c r="NBX3507" s="45"/>
      <c r="NBY3507" s="45"/>
      <c r="NBZ3507" s="45"/>
      <c r="NCA3507" s="45"/>
      <c r="NCB3507" s="45"/>
      <c r="NCC3507" s="45"/>
      <c r="NCD3507" s="45"/>
      <c r="NCE3507" s="45"/>
      <c r="NCF3507" s="45"/>
      <c r="NCG3507" s="45"/>
      <c r="NCH3507" s="45"/>
      <c r="NCI3507" s="45"/>
      <c r="NCJ3507" s="45"/>
      <c r="NCK3507" s="45"/>
      <c r="NCL3507" s="45"/>
      <c r="NCM3507" s="45"/>
      <c r="NCN3507" s="45"/>
      <c r="NCO3507" s="45"/>
      <c r="NCP3507" s="45"/>
      <c r="NCQ3507" s="45"/>
      <c r="NCR3507" s="45"/>
      <c r="NCS3507" s="45"/>
      <c r="NCT3507" s="45"/>
      <c r="NCU3507" s="45"/>
      <c r="NCV3507" s="45"/>
      <c r="NCW3507" s="45"/>
      <c r="NCX3507" s="45"/>
      <c r="NCY3507" s="45"/>
      <c r="NCZ3507" s="45"/>
      <c r="NDA3507" s="45"/>
      <c r="NDB3507" s="45"/>
      <c r="NDC3507" s="45"/>
      <c r="NDD3507" s="45"/>
      <c r="NDE3507" s="45"/>
      <c r="NDF3507" s="45"/>
      <c r="NDG3507" s="45"/>
      <c r="NDH3507" s="45"/>
      <c r="NDI3507" s="45"/>
      <c r="NDJ3507" s="45"/>
      <c r="NDK3507" s="45"/>
      <c r="NDL3507" s="45"/>
      <c r="NDM3507" s="45"/>
      <c r="NDN3507" s="45"/>
      <c r="NDO3507" s="45"/>
      <c r="NDP3507" s="45"/>
      <c r="NDQ3507" s="45"/>
      <c r="NDR3507" s="45"/>
      <c r="NDS3507" s="45"/>
      <c r="NDT3507" s="45"/>
      <c r="NDU3507" s="45"/>
      <c r="NDV3507" s="45"/>
      <c r="NDW3507" s="45"/>
      <c r="NDX3507" s="45"/>
      <c r="NDY3507" s="45"/>
      <c r="NDZ3507" s="45"/>
      <c r="NEA3507" s="45"/>
      <c r="NEB3507" s="45"/>
      <c r="NEC3507" s="45"/>
      <c r="NED3507" s="45"/>
      <c r="NEE3507" s="45"/>
      <c r="NEF3507" s="45"/>
      <c r="NEG3507" s="45"/>
      <c r="NEH3507" s="45"/>
      <c r="NEI3507" s="45"/>
      <c r="NEJ3507" s="45"/>
      <c r="NEK3507" s="45"/>
      <c r="NEL3507" s="45"/>
      <c r="NEM3507" s="45"/>
      <c r="NEN3507" s="45"/>
      <c r="NEO3507" s="45"/>
      <c r="NEP3507" s="45"/>
      <c r="NEQ3507" s="45"/>
      <c r="NER3507" s="45"/>
      <c r="NES3507" s="45"/>
      <c r="NET3507" s="45"/>
      <c r="NEU3507" s="45"/>
      <c r="NEV3507" s="45"/>
      <c r="NEW3507" s="45"/>
      <c r="NEX3507" s="45"/>
      <c r="NEY3507" s="45"/>
      <c r="NEZ3507" s="45"/>
      <c r="NFA3507" s="45"/>
      <c r="NFB3507" s="45"/>
      <c r="NFC3507" s="45"/>
      <c r="NFD3507" s="45"/>
      <c r="NFE3507" s="45"/>
      <c r="NFF3507" s="45"/>
      <c r="NFG3507" s="45"/>
      <c r="NFH3507" s="45"/>
      <c r="NFI3507" s="45"/>
      <c r="NFJ3507" s="45"/>
      <c r="NFK3507" s="45"/>
      <c r="NFL3507" s="45"/>
      <c r="NFM3507" s="45"/>
      <c r="NFN3507" s="45"/>
      <c r="NFO3507" s="45"/>
      <c r="NFP3507" s="45"/>
      <c r="NFQ3507" s="45"/>
      <c r="NFR3507" s="45"/>
      <c r="NFS3507" s="45"/>
      <c r="NFT3507" s="45"/>
      <c r="NFU3507" s="45"/>
      <c r="NFV3507" s="45"/>
      <c r="NFW3507" s="45"/>
      <c r="NFX3507" s="45"/>
      <c r="NFY3507" s="45"/>
      <c r="NFZ3507" s="45"/>
      <c r="NGA3507" s="45"/>
      <c r="NGB3507" s="45"/>
      <c r="NGC3507" s="45"/>
      <c r="NGD3507" s="45"/>
      <c r="NGE3507" s="45"/>
      <c r="NGF3507" s="45"/>
      <c r="NGG3507" s="45"/>
      <c r="NGH3507" s="45"/>
      <c r="NGI3507" s="45"/>
      <c r="NGJ3507" s="45"/>
      <c r="NGK3507" s="45"/>
      <c r="NGL3507" s="45"/>
      <c r="NGM3507" s="45"/>
      <c r="NGN3507" s="45"/>
      <c r="NGO3507" s="45"/>
      <c r="NGP3507" s="45"/>
      <c r="NGQ3507" s="45"/>
      <c r="NGR3507" s="45"/>
      <c r="NGS3507" s="45"/>
      <c r="NGT3507" s="45"/>
      <c r="NGU3507" s="45"/>
      <c r="NGV3507" s="45"/>
      <c r="NGW3507" s="45"/>
      <c r="NGX3507" s="45"/>
      <c r="NGY3507" s="45"/>
      <c r="NGZ3507" s="45"/>
      <c r="NHA3507" s="45"/>
      <c r="NHB3507" s="45"/>
      <c r="NHC3507" s="45"/>
      <c r="NHD3507" s="45"/>
      <c r="NHE3507" s="45"/>
      <c r="NHF3507" s="45"/>
      <c r="NHG3507" s="45"/>
      <c r="NHH3507" s="45"/>
      <c r="NHI3507" s="45"/>
      <c r="NHJ3507" s="45"/>
      <c r="NHK3507" s="45"/>
      <c r="NHL3507" s="45"/>
      <c r="NHM3507" s="45"/>
      <c r="NHN3507" s="45"/>
      <c r="NHO3507" s="45"/>
      <c r="NHP3507" s="45"/>
      <c r="NHQ3507" s="45"/>
      <c r="NHR3507" s="45"/>
      <c r="NHS3507" s="45"/>
      <c r="NHT3507" s="45"/>
      <c r="NHU3507" s="45"/>
      <c r="NHV3507" s="45"/>
      <c r="NHW3507" s="45"/>
      <c r="NHX3507" s="45"/>
      <c r="NHY3507" s="45"/>
      <c r="NHZ3507" s="45"/>
      <c r="NIA3507" s="45"/>
      <c r="NIB3507" s="45"/>
      <c r="NIC3507" s="45"/>
      <c r="NID3507" s="45"/>
      <c r="NIE3507" s="45"/>
      <c r="NIF3507" s="45"/>
      <c r="NIG3507" s="45"/>
      <c r="NIH3507" s="45"/>
      <c r="NII3507" s="45"/>
      <c r="NIJ3507" s="45"/>
      <c r="NIK3507" s="45"/>
      <c r="NIL3507" s="45"/>
      <c r="NIM3507" s="45"/>
      <c r="NIN3507" s="45"/>
      <c r="NIO3507" s="45"/>
      <c r="NIP3507" s="45"/>
      <c r="NIQ3507" s="45"/>
      <c r="NIR3507" s="45"/>
      <c r="NIS3507" s="45"/>
      <c r="NIT3507" s="45"/>
      <c r="NIU3507" s="45"/>
      <c r="NIV3507" s="45"/>
      <c r="NIW3507" s="45"/>
      <c r="NIX3507" s="45"/>
      <c r="NIY3507" s="45"/>
      <c r="NIZ3507" s="45"/>
      <c r="NJA3507" s="45"/>
      <c r="NJB3507" s="45"/>
      <c r="NJC3507" s="45"/>
      <c r="NJD3507" s="45"/>
      <c r="NJE3507" s="45"/>
      <c r="NJF3507" s="45"/>
      <c r="NJG3507" s="45"/>
      <c r="NJH3507" s="45"/>
      <c r="NJI3507" s="45"/>
      <c r="NJJ3507" s="45"/>
      <c r="NJK3507" s="45"/>
      <c r="NJL3507" s="45"/>
      <c r="NJM3507" s="45"/>
      <c r="NJN3507" s="45"/>
      <c r="NJO3507" s="45"/>
      <c r="NJP3507" s="45"/>
      <c r="NJQ3507" s="45"/>
      <c r="NJR3507" s="45"/>
      <c r="NJS3507" s="45"/>
      <c r="NJT3507" s="45"/>
      <c r="NJU3507" s="45"/>
      <c r="NJV3507" s="45"/>
      <c r="NJW3507" s="45"/>
      <c r="NJX3507" s="45"/>
      <c r="NJY3507" s="45"/>
      <c r="NJZ3507" s="45"/>
      <c r="NKA3507" s="45"/>
      <c r="NKB3507" s="45"/>
      <c r="NKC3507" s="45"/>
      <c r="NKD3507" s="45"/>
      <c r="NKE3507" s="45"/>
      <c r="NKF3507" s="45"/>
      <c r="NKG3507" s="45"/>
      <c r="NKH3507" s="45"/>
      <c r="NKI3507" s="45"/>
      <c r="NKJ3507" s="45"/>
      <c r="NKK3507" s="45"/>
      <c r="NKL3507" s="45"/>
      <c r="NKM3507" s="45"/>
      <c r="NKN3507" s="45"/>
      <c r="NKO3507" s="45"/>
      <c r="NKP3507" s="45"/>
      <c r="NKQ3507" s="45"/>
      <c r="NKR3507" s="45"/>
      <c r="NKS3507" s="45"/>
      <c r="NKT3507" s="45"/>
      <c r="NKU3507" s="45"/>
      <c r="NKV3507" s="45"/>
      <c r="NKW3507" s="45"/>
      <c r="NKX3507" s="45"/>
      <c r="NKY3507" s="45"/>
      <c r="NKZ3507" s="45"/>
      <c r="NLA3507" s="45"/>
      <c r="NLB3507" s="45"/>
      <c r="NLC3507" s="45"/>
      <c r="NLD3507" s="45"/>
      <c r="NLE3507" s="45"/>
      <c r="NLF3507" s="45"/>
      <c r="NLG3507" s="45"/>
      <c r="NLH3507" s="45"/>
      <c r="NLI3507" s="45"/>
      <c r="NLJ3507" s="45"/>
      <c r="NLK3507" s="45"/>
      <c r="NLL3507" s="45"/>
      <c r="NLM3507" s="45"/>
      <c r="NLN3507" s="45"/>
      <c r="NLO3507" s="45"/>
      <c r="NLP3507" s="45"/>
      <c r="NLQ3507" s="45"/>
      <c r="NLR3507" s="45"/>
      <c r="NLS3507" s="45"/>
      <c r="NLT3507" s="45"/>
      <c r="NLU3507" s="45"/>
      <c r="NLV3507" s="45"/>
      <c r="NLW3507" s="45"/>
      <c r="NLX3507" s="45"/>
      <c r="NLY3507" s="45"/>
      <c r="NLZ3507" s="45"/>
      <c r="NMA3507" s="45"/>
      <c r="NMB3507" s="45"/>
      <c r="NMC3507" s="45"/>
      <c r="NMD3507" s="45"/>
      <c r="NME3507" s="45"/>
      <c r="NMF3507" s="45"/>
      <c r="NMG3507" s="45"/>
      <c r="NMH3507" s="45"/>
      <c r="NMI3507" s="45"/>
      <c r="NMJ3507" s="45"/>
      <c r="NMK3507" s="45"/>
      <c r="NML3507" s="45"/>
      <c r="NMM3507" s="45"/>
      <c r="NMN3507" s="45"/>
      <c r="NMO3507" s="45"/>
      <c r="NMP3507" s="45"/>
      <c r="NMQ3507" s="45"/>
      <c r="NMR3507" s="45"/>
      <c r="NMS3507" s="45"/>
      <c r="NMT3507" s="45"/>
      <c r="NMU3507" s="45"/>
      <c r="NMV3507" s="45"/>
      <c r="NMW3507" s="45"/>
      <c r="NMX3507" s="45"/>
      <c r="NMY3507" s="45"/>
      <c r="NMZ3507" s="45"/>
      <c r="NNA3507" s="45"/>
      <c r="NNB3507" s="45"/>
      <c r="NNC3507" s="45"/>
      <c r="NND3507" s="45"/>
      <c r="NNE3507" s="45"/>
      <c r="NNF3507" s="45"/>
      <c r="NNG3507" s="45"/>
      <c r="NNH3507" s="45"/>
      <c r="NNI3507" s="45"/>
      <c r="NNJ3507" s="45"/>
      <c r="NNK3507" s="45"/>
      <c r="NNL3507" s="45"/>
      <c r="NNM3507" s="45"/>
      <c r="NNN3507" s="45"/>
      <c r="NNO3507" s="45"/>
      <c r="NNP3507" s="45"/>
      <c r="NNQ3507" s="45"/>
      <c r="NNR3507" s="45"/>
      <c r="NNS3507" s="45"/>
      <c r="NNT3507" s="45"/>
      <c r="NNU3507" s="45"/>
      <c r="NNV3507" s="45"/>
      <c r="NNW3507" s="45"/>
      <c r="NNX3507" s="45"/>
      <c r="NNY3507" s="45"/>
      <c r="NNZ3507" s="45"/>
      <c r="NOA3507" s="45"/>
      <c r="NOB3507" s="45"/>
      <c r="NOC3507" s="45"/>
      <c r="NOD3507" s="45"/>
      <c r="NOE3507" s="45"/>
      <c r="NOF3507" s="45"/>
      <c r="NOG3507" s="45"/>
      <c r="NOH3507" s="45"/>
      <c r="NOI3507" s="45"/>
      <c r="NOJ3507" s="45"/>
      <c r="NOK3507" s="45"/>
      <c r="NOL3507" s="45"/>
      <c r="NOM3507" s="45"/>
      <c r="NON3507" s="45"/>
      <c r="NOO3507" s="45"/>
      <c r="NOP3507" s="45"/>
      <c r="NOQ3507" s="45"/>
      <c r="NOR3507" s="45"/>
      <c r="NOS3507" s="45"/>
      <c r="NOT3507" s="45"/>
      <c r="NOU3507" s="45"/>
      <c r="NOV3507" s="45"/>
      <c r="NOW3507" s="45"/>
      <c r="NOX3507" s="45"/>
      <c r="NOY3507" s="45"/>
      <c r="NOZ3507" s="45"/>
      <c r="NPA3507" s="45"/>
      <c r="NPB3507" s="45"/>
      <c r="NPC3507" s="45"/>
      <c r="NPD3507" s="45"/>
      <c r="NPE3507" s="45"/>
      <c r="NPF3507" s="45"/>
      <c r="NPG3507" s="45"/>
      <c r="NPH3507" s="45"/>
      <c r="NPI3507" s="45"/>
      <c r="NPJ3507" s="45"/>
      <c r="NPK3507" s="45"/>
      <c r="NPL3507" s="45"/>
      <c r="NPM3507" s="45"/>
      <c r="NPN3507" s="45"/>
      <c r="NPO3507" s="45"/>
      <c r="NPP3507" s="45"/>
      <c r="NPQ3507" s="45"/>
      <c r="NPR3507" s="45"/>
      <c r="NPS3507" s="45"/>
      <c r="NPT3507" s="45"/>
      <c r="NPU3507" s="45"/>
      <c r="NPV3507" s="45"/>
      <c r="NPW3507" s="45"/>
      <c r="NPX3507" s="45"/>
      <c r="NPY3507" s="45"/>
      <c r="NPZ3507" s="45"/>
      <c r="NQA3507" s="45"/>
      <c r="NQB3507" s="45"/>
      <c r="NQC3507" s="45"/>
      <c r="NQD3507" s="45"/>
      <c r="NQE3507" s="45"/>
      <c r="NQF3507" s="45"/>
      <c r="NQG3507" s="45"/>
      <c r="NQH3507" s="45"/>
      <c r="NQI3507" s="45"/>
      <c r="NQJ3507" s="45"/>
      <c r="NQK3507" s="45"/>
      <c r="NQL3507" s="45"/>
      <c r="NQM3507" s="45"/>
      <c r="NQN3507" s="45"/>
      <c r="NQO3507" s="45"/>
      <c r="NQP3507" s="45"/>
      <c r="NQQ3507" s="45"/>
      <c r="NQR3507" s="45"/>
      <c r="NQS3507" s="45"/>
      <c r="NQT3507" s="45"/>
      <c r="NQU3507" s="45"/>
      <c r="NQV3507" s="45"/>
      <c r="NQW3507" s="45"/>
      <c r="NQX3507" s="45"/>
      <c r="NQY3507" s="45"/>
      <c r="NQZ3507" s="45"/>
      <c r="NRA3507" s="45"/>
      <c r="NRB3507" s="45"/>
      <c r="NRC3507" s="45"/>
      <c r="NRD3507" s="45"/>
      <c r="NRE3507" s="45"/>
      <c r="NRF3507" s="45"/>
      <c r="NRG3507" s="45"/>
      <c r="NRH3507" s="45"/>
      <c r="NRI3507" s="45"/>
      <c r="NRJ3507" s="45"/>
      <c r="NRK3507" s="45"/>
      <c r="NRL3507" s="45"/>
      <c r="NRM3507" s="45"/>
      <c r="NRN3507" s="45"/>
      <c r="NRO3507" s="45"/>
      <c r="NRP3507" s="45"/>
      <c r="NRQ3507" s="45"/>
      <c r="NRR3507" s="45"/>
      <c r="NRS3507" s="45"/>
      <c r="NRT3507" s="45"/>
      <c r="NRU3507" s="45"/>
      <c r="NRV3507" s="45"/>
      <c r="NRW3507" s="45"/>
      <c r="NRX3507" s="45"/>
      <c r="NRY3507" s="45"/>
      <c r="NRZ3507" s="45"/>
      <c r="NSA3507" s="45"/>
      <c r="NSB3507" s="45"/>
      <c r="NSC3507" s="45"/>
      <c r="NSD3507" s="45"/>
      <c r="NSE3507" s="45"/>
      <c r="NSF3507" s="45"/>
      <c r="NSG3507" s="45"/>
      <c r="NSH3507" s="45"/>
      <c r="NSI3507" s="45"/>
      <c r="NSJ3507" s="45"/>
      <c r="NSK3507" s="45"/>
      <c r="NSL3507" s="45"/>
      <c r="NSM3507" s="45"/>
      <c r="NSN3507" s="45"/>
      <c r="NSO3507" s="45"/>
      <c r="NSP3507" s="45"/>
      <c r="NSQ3507" s="45"/>
      <c r="NSR3507" s="45"/>
      <c r="NSS3507" s="45"/>
      <c r="NST3507" s="45"/>
      <c r="NSU3507" s="45"/>
      <c r="NSV3507" s="45"/>
      <c r="NSW3507" s="45"/>
      <c r="NSX3507" s="45"/>
      <c r="NSY3507" s="45"/>
      <c r="NSZ3507" s="45"/>
      <c r="NTA3507" s="45"/>
      <c r="NTB3507" s="45"/>
      <c r="NTC3507" s="45"/>
      <c r="NTD3507" s="45"/>
      <c r="NTE3507" s="45"/>
      <c r="NTF3507" s="45"/>
      <c r="NTG3507" s="45"/>
      <c r="NTH3507" s="45"/>
      <c r="NTI3507" s="45"/>
      <c r="NTJ3507" s="45"/>
      <c r="NTK3507" s="45"/>
      <c r="NTL3507" s="45"/>
      <c r="NTM3507" s="45"/>
      <c r="NTN3507" s="45"/>
      <c r="NTO3507" s="45"/>
      <c r="NTP3507" s="45"/>
      <c r="NTQ3507" s="45"/>
      <c r="NTR3507" s="45"/>
      <c r="NTS3507" s="45"/>
      <c r="NTT3507" s="45"/>
      <c r="NTU3507" s="45"/>
      <c r="NTV3507" s="45"/>
      <c r="NTW3507" s="45"/>
      <c r="NTX3507" s="45"/>
      <c r="NTY3507" s="45"/>
      <c r="NTZ3507" s="45"/>
      <c r="NUA3507" s="45"/>
      <c r="NUB3507" s="45"/>
      <c r="NUC3507" s="45"/>
      <c r="NUD3507" s="45"/>
      <c r="NUE3507" s="45"/>
      <c r="NUF3507" s="45"/>
      <c r="NUG3507" s="45"/>
      <c r="NUH3507" s="45"/>
      <c r="NUI3507" s="45"/>
      <c r="NUJ3507" s="45"/>
      <c r="NUK3507" s="45"/>
      <c r="NUL3507" s="45"/>
      <c r="NUM3507" s="45"/>
      <c r="NUN3507" s="45"/>
      <c r="NUO3507" s="45"/>
      <c r="NUP3507" s="45"/>
      <c r="NUQ3507" s="45"/>
      <c r="NUR3507" s="45"/>
      <c r="NUS3507" s="45"/>
      <c r="NUT3507" s="45"/>
      <c r="NUU3507" s="45"/>
      <c r="NUV3507" s="45"/>
      <c r="NUW3507" s="45"/>
      <c r="NUX3507" s="45"/>
      <c r="NUY3507" s="45"/>
      <c r="NUZ3507" s="45"/>
      <c r="NVA3507" s="45"/>
      <c r="NVB3507" s="45"/>
      <c r="NVC3507" s="45"/>
      <c r="NVD3507" s="45"/>
      <c r="NVE3507" s="45"/>
      <c r="NVF3507" s="45"/>
      <c r="NVG3507" s="45"/>
      <c r="NVH3507" s="45"/>
      <c r="NVI3507" s="45"/>
      <c r="NVJ3507" s="45"/>
      <c r="NVK3507" s="45"/>
      <c r="NVL3507" s="45"/>
      <c r="NVM3507" s="45"/>
      <c r="NVN3507" s="45"/>
      <c r="NVO3507" s="45"/>
      <c r="NVP3507" s="45"/>
      <c r="NVQ3507" s="45"/>
      <c r="NVR3507" s="45"/>
      <c r="NVS3507" s="45"/>
      <c r="NVT3507" s="45"/>
      <c r="NVU3507" s="45"/>
      <c r="NVV3507" s="45"/>
      <c r="NVW3507" s="45"/>
      <c r="NVX3507" s="45"/>
      <c r="NVY3507" s="45"/>
      <c r="NVZ3507" s="45"/>
      <c r="NWA3507" s="45"/>
      <c r="NWB3507" s="45"/>
      <c r="NWC3507" s="45"/>
      <c r="NWD3507" s="45"/>
      <c r="NWE3507" s="45"/>
      <c r="NWF3507" s="45"/>
      <c r="NWG3507" s="45"/>
      <c r="NWH3507" s="45"/>
      <c r="NWI3507" s="45"/>
      <c r="NWJ3507" s="45"/>
      <c r="NWK3507" s="45"/>
      <c r="NWL3507" s="45"/>
      <c r="NWM3507" s="45"/>
      <c r="NWN3507" s="45"/>
      <c r="NWO3507" s="45"/>
      <c r="NWP3507" s="45"/>
      <c r="NWQ3507" s="45"/>
      <c r="NWR3507" s="45"/>
      <c r="NWS3507" s="45"/>
      <c r="NWT3507" s="45"/>
      <c r="NWU3507" s="45"/>
      <c r="NWV3507" s="45"/>
      <c r="NWW3507" s="45"/>
      <c r="NWX3507" s="45"/>
      <c r="NWY3507" s="45"/>
      <c r="NWZ3507" s="45"/>
      <c r="NXA3507" s="45"/>
      <c r="NXB3507" s="45"/>
      <c r="NXC3507" s="45"/>
      <c r="NXD3507" s="45"/>
      <c r="NXE3507" s="45"/>
      <c r="NXF3507" s="45"/>
      <c r="NXG3507" s="45"/>
      <c r="NXH3507" s="45"/>
      <c r="NXI3507" s="45"/>
      <c r="NXJ3507" s="45"/>
      <c r="NXK3507" s="45"/>
      <c r="NXL3507" s="45"/>
      <c r="NXM3507" s="45"/>
      <c r="NXN3507" s="45"/>
      <c r="NXO3507" s="45"/>
      <c r="NXP3507" s="45"/>
      <c r="NXQ3507" s="45"/>
      <c r="NXR3507" s="45"/>
      <c r="NXS3507" s="45"/>
      <c r="NXT3507" s="45"/>
      <c r="NXU3507" s="45"/>
      <c r="NXV3507" s="45"/>
      <c r="NXW3507" s="45"/>
      <c r="NXX3507" s="45"/>
      <c r="NXY3507" s="45"/>
      <c r="NXZ3507" s="45"/>
      <c r="NYA3507" s="45"/>
      <c r="NYB3507" s="45"/>
      <c r="NYC3507" s="45"/>
      <c r="NYD3507" s="45"/>
      <c r="NYE3507" s="45"/>
      <c r="NYF3507" s="45"/>
      <c r="NYG3507" s="45"/>
      <c r="NYH3507" s="45"/>
      <c r="NYI3507" s="45"/>
      <c r="NYJ3507" s="45"/>
      <c r="NYK3507" s="45"/>
      <c r="NYL3507" s="45"/>
      <c r="NYM3507" s="45"/>
      <c r="NYN3507" s="45"/>
      <c r="NYO3507" s="45"/>
      <c r="NYP3507" s="45"/>
      <c r="NYQ3507" s="45"/>
      <c r="NYR3507" s="45"/>
      <c r="NYS3507" s="45"/>
      <c r="NYT3507" s="45"/>
      <c r="NYU3507" s="45"/>
      <c r="NYV3507" s="45"/>
      <c r="NYW3507" s="45"/>
      <c r="NYX3507" s="45"/>
      <c r="NYY3507" s="45"/>
      <c r="NYZ3507" s="45"/>
      <c r="NZA3507" s="45"/>
      <c r="NZB3507" s="45"/>
      <c r="NZC3507" s="45"/>
      <c r="NZD3507" s="45"/>
      <c r="NZE3507" s="45"/>
      <c r="NZF3507" s="45"/>
      <c r="NZG3507" s="45"/>
      <c r="NZH3507" s="45"/>
      <c r="NZI3507" s="45"/>
      <c r="NZJ3507" s="45"/>
      <c r="NZK3507" s="45"/>
      <c r="NZL3507" s="45"/>
      <c r="NZM3507" s="45"/>
      <c r="NZN3507" s="45"/>
      <c r="NZO3507" s="45"/>
      <c r="NZP3507" s="45"/>
      <c r="NZQ3507" s="45"/>
      <c r="NZR3507" s="45"/>
      <c r="NZS3507" s="45"/>
      <c r="NZT3507" s="45"/>
      <c r="NZU3507" s="45"/>
      <c r="NZV3507" s="45"/>
      <c r="NZW3507" s="45"/>
      <c r="NZX3507" s="45"/>
      <c r="NZY3507" s="45"/>
      <c r="NZZ3507" s="45"/>
      <c r="OAA3507" s="45"/>
      <c r="OAB3507" s="45"/>
      <c r="OAC3507" s="45"/>
      <c r="OAD3507" s="45"/>
      <c r="OAE3507" s="45"/>
      <c r="OAF3507" s="45"/>
      <c r="OAG3507" s="45"/>
      <c r="OAH3507" s="45"/>
      <c r="OAI3507" s="45"/>
      <c r="OAJ3507" s="45"/>
      <c r="OAK3507" s="45"/>
      <c r="OAL3507" s="45"/>
      <c r="OAM3507" s="45"/>
      <c r="OAN3507" s="45"/>
      <c r="OAO3507" s="45"/>
      <c r="OAP3507" s="45"/>
      <c r="OAQ3507" s="45"/>
      <c r="OAR3507" s="45"/>
      <c r="OAS3507" s="45"/>
      <c r="OAT3507" s="45"/>
      <c r="OAU3507" s="45"/>
      <c r="OAV3507" s="45"/>
      <c r="OAW3507" s="45"/>
      <c r="OAX3507" s="45"/>
      <c r="OAY3507" s="45"/>
      <c r="OAZ3507" s="45"/>
      <c r="OBA3507" s="45"/>
      <c r="OBB3507" s="45"/>
      <c r="OBC3507" s="45"/>
      <c r="OBD3507" s="45"/>
      <c r="OBE3507" s="45"/>
      <c r="OBF3507" s="45"/>
      <c r="OBG3507" s="45"/>
      <c r="OBH3507" s="45"/>
      <c r="OBI3507" s="45"/>
      <c r="OBJ3507" s="45"/>
      <c r="OBK3507" s="45"/>
      <c r="OBL3507" s="45"/>
      <c r="OBM3507" s="45"/>
      <c r="OBN3507" s="45"/>
      <c r="OBO3507" s="45"/>
      <c r="OBP3507" s="45"/>
      <c r="OBQ3507" s="45"/>
      <c r="OBR3507" s="45"/>
      <c r="OBS3507" s="45"/>
      <c r="OBT3507" s="45"/>
      <c r="OBU3507" s="45"/>
      <c r="OBV3507" s="45"/>
      <c r="OBW3507" s="45"/>
      <c r="OBX3507" s="45"/>
      <c r="OBY3507" s="45"/>
      <c r="OBZ3507" s="45"/>
      <c r="OCA3507" s="45"/>
      <c r="OCB3507" s="45"/>
      <c r="OCC3507" s="45"/>
      <c r="OCD3507" s="45"/>
      <c r="OCE3507" s="45"/>
      <c r="OCF3507" s="45"/>
      <c r="OCG3507" s="45"/>
      <c r="OCH3507" s="45"/>
      <c r="OCI3507" s="45"/>
      <c r="OCJ3507" s="45"/>
      <c r="OCK3507" s="45"/>
      <c r="OCL3507" s="45"/>
      <c r="OCM3507" s="45"/>
      <c r="OCN3507" s="45"/>
      <c r="OCO3507" s="45"/>
      <c r="OCP3507" s="45"/>
      <c r="OCQ3507" s="45"/>
      <c r="OCR3507" s="45"/>
      <c r="OCS3507" s="45"/>
      <c r="OCT3507" s="45"/>
      <c r="OCU3507" s="45"/>
      <c r="OCV3507" s="45"/>
      <c r="OCW3507" s="45"/>
      <c r="OCX3507" s="45"/>
      <c r="OCY3507" s="45"/>
      <c r="OCZ3507" s="45"/>
      <c r="ODA3507" s="45"/>
      <c r="ODB3507" s="45"/>
      <c r="ODC3507" s="45"/>
      <c r="ODD3507" s="45"/>
      <c r="ODE3507" s="45"/>
      <c r="ODF3507" s="45"/>
      <c r="ODG3507" s="45"/>
      <c r="ODH3507" s="45"/>
      <c r="ODI3507" s="45"/>
      <c r="ODJ3507" s="45"/>
      <c r="ODK3507" s="45"/>
      <c r="ODL3507" s="45"/>
      <c r="ODM3507" s="45"/>
      <c r="ODN3507" s="45"/>
      <c r="ODO3507" s="45"/>
      <c r="ODP3507" s="45"/>
      <c r="ODQ3507" s="45"/>
      <c r="ODR3507" s="45"/>
      <c r="ODS3507" s="45"/>
      <c r="ODT3507" s="45"/>
      <c r="ODU3507" s="45"/>
      <c r="ODV3507" s="45"/>
      <c r="ODW3507" s="45"/>
      <c r="ODX3507" s="45"/>
      <c r="ODY3507" s="45"/>
      <c r="ODZ3507" s="45"/>
      <c r="OEA3507" s="45"/>
      <c r="OEB3507" s="45"/>
      <c r="OEC3507" s="45"/>
      <c r="OED3507" s="45"/>
      <c r="OEE3507" s="45"/>
      <c r="OEF3507" s="45"/>
      <c r="OEG3507" s="45"/>
      <c r="OEH3507" s="45"/>
      <c r="OEI3507" s="45"/>
      <c r="OEJ3507" s="45"/>
      <c r="OEK3507" s="45"/>
      <c r="OEL3507" s="45"/>
      <c r="OEM3507" s="45"/>
      <c r="OEN3507" s="45"/>
      <c r="OEO3507" s="45"/>
      <c r="OEP3507" s="45"/>
      <c r="OEQ3507" s="45"/>
      <c r="OER3507" s="45"/>
      <c r="OES3507" s="45"/>
      <c r="OET3507" s="45"/>
      <c r="OEU3507" s="45"/>
      <c r="OEV3507" s="45"/>
      <c r="OEW3507" s="45"/>
      <c r="OEX3507" s="45"/>
      <c r="OEY3507" s="45"/>
      <c r="OEZ3507" s="45"/>
      <c r="OFA3507" s="45"/>
      <c r="OFB3507" s="45"/>
      <c r="OFC3507" s="45"/>
      <c r="OFD3507" s="45"/>
      <c r="OFE3507" s="45"/>
      <c r="OFF3507" s="45"/>
      <c r="OFG3507" s="45"/>
      <c r="OFH3507" s="45"/>
      <c r="OFI3507" s="45"/>
      <c r="OFJ3507" s="45"/>
      <c r="OFK3507" s="45"/>
      <c r="OFL3507" s="45"/>
      <c r="OFM3507" s="45"/>
      <c r="OFN3507" s="45"/>
      <c r="OFO3507" s="45"/>
      <c r="OFP3507" s="45"/>
      <c r="OFQ3507" s="45"/>
      <c r="OFR3507" s="45"/>
      <c r="OFS3507" s="45"/>
      <c r="OFT3507" s="45"/>
      <c r="OFU3507" s="45"/>
      <c r="OFV3507" s="45"/>
      <c r="OFW3507" s="45"/>
      <c r="OFX3507" s="45"/>
      <c r="OFY3507" s="45"/>
      <c r="OFZ3507" s="45"/>
      <c r="OGA3507" s="45"/>
      <c r="OGB3507" s="45"/>
      <c r="OGC3507" s="45"/>
      <c r="OGD3507" s="45"/>
      <c r="OGE3507" s="45"/>
      <c r="OGF3507" s="45"/>
      <c r="OGG3507" s="45"/>
      <c r="OGH3507" s="45"/>
      <c r="OGI3507" s="45"/>
      <c r="OGJ3507" s="45"/>
      <c r="OGK3507" s="45"/>
      <c r="OGL3507" s="45"/>
      <c r="OGM3507" s="45"/>
      <c r="OGN3507" s="45"/>
      <c r="OGO3507" s="45"/>
      <c r="OGP3507" s="45"/>
      <c r="OGQ3507" s="45"/>
      <c r="OGR3507" s="45"/>
      <c r="OGS3507" s="45"/>
      <c r="OGT3507" s="45"/>
      <c r="OGU3507" s="45"/>
      <c r="OGV3507" s="45"/>
      <c r="OGW3507" s="45"/>
      <c r="OGX3507" s="45"/>
      <c r="OGY3507" s="45"/>
      <c r="OGZ3507" s="45"/>
      <c r="OHA3507" s="45"/>
      <c r="OHB3507" s="45"/>
      <c r="OHC3507" s="45"/>
      <c r="OHD3507" s="45"/>
      <c r="OHE3507" s="45"/>
      <c r="OHF3507" s="45"/>
      <c r="OHG3507" s="45"/>
      <c r="OHH3507" s="45"/>
      <c r="OHI3507" s="45"/>
      <c r="OHJ3507" s="45"/>
      <c r="OHK3507" s="45"/>
      <c r="OHL3507" s="45"/>
      <c r="OHM3507" s="45"/>
      <c r="OHN3507" s="45"/>
      <c r="OHO3507" s="45"/>
      <c r="OHP3507" s="45"/>
      <c r="OHQ3507" s="45"/>
      <c r="OHR3507" s="45"/>
      <c r="OHS3507" s="45"/>
      <c r="OHT3507" s="45"/>
      <c r="OHU3507" s="45"/>
      <c r="OHV3507" s="45"/>
      <c r="OHW3507" s="45"/>
      <c r="OHX3507" s="45"/>
      <c r="OHY3507" s="45"/>
      <c r="OHZ3507" s="45"/>
      <c r="OIA3507" s="45"/>
      <c r="OIB3507" s="45"/>
      <c r="OIC3507" s="45"/>
      <c r="OID3507" s="45"/>
      <c r="OIE3507" s="45"/>
      <c r="OIF3507" s="45"/>
      <c r="OIG3507" s="45"/>
      <c r="OIH3507" s="45"/>
      <c r="OII3507" s="45"/>
      <c r="OIJ3507" s="45"/>
      <c r="OIK3507" s="45"/>
      <c r="OIL3507" s="45"/>
      <c r="OIM3507" s="45"/>
      <c r="OIN3507" s="45"/>
      <c r="OIO3507" s="45"/>
      <c r="OIP3507" s="45"/>
      <c r="OIQ3507" s="45"/>
      <c r="OIR3507" s="45"/>
      <c r="OIS3507" s="45"/>
      <c r="OIT3507" s="45"/>
      <c r="OIU3507" s="45"/>
      <c r="OIV3507" s="45"/>
      <c r="OIW3507" s="45"/>
      <c r="OIX3507" s="45"/>
      <c r="OIY3507" s="45"/>
      <c r="OIZ3507" s="45"/>
      <c r="OJA3507" s="45"/>
      <c r="OJB3507" s="45"/>
      <c r="OJC3507" s="45"/>
      <c r="OJD3507" s="45"/>
      <c r="OJE3507" s="45"/>
      <c r="OJF3507" s="45"/>
      <c r="OJG3507" s="45"/>
      <c r="OJH3507" s="45"/>
      <c r="OJI3507" s="45"/>
      <c r="OJJ3507" s="45"/>
      <c r="OJK3507" s="45"/>
      <c r="OJL3507" s="45"/>
      <c r="OJM3507" s="45"/>
      <c r="OJN3507" s="45"/>
      <c r="OJO3507" s="45"/>
      <c r="OJP3507" s="45"/>
      <c r="OJQ3507" s="45"/>
      <c r="OJR3507" s="45"/>
      <c r="OJS3507" s="45"/>
      <c r="OJT3507" s="45"/>
      <c r="OJU3507" s="45"/>
      <c r="OJV3507" s="45"/>
      <c r="OJW3507" s="45"/>
      <c r="OJX3507" s="45"/>
      <c r="OJY3507" s="45"/>
      <c r="OJZ3507" s="45"/>
      <c r="OKA3507" s="45"/>
      <c r="OKB3507" s="45"/>
      <c r="OKC3507" s="45"/>
      <c r="OKD3507" s="45"/>
      <c r="OKE3507" s="45"/>
      <c r="OKF3507" s="45"/>
      <c r="OKG3507" s="45"/>
      <c r="OKH3507" s="45"/>
      <c r="OKI3507" s="45"/>
      <c r="OKJ3507" s="45"/>
      <c r="OKK3507" s="45"/>
      <c r="OKL3507" s="45"/>
      <c r="OKM3507" s="45"/>
      <c r="OKN3507" s="45"/>
      <c r="OKO3507" s="45"/>
      <c r="OKP3507" s="45"/>
      <c r="OKQ3507" s="45"/>
      <c r="OKR3507" s="45"/>
      <c r="OKS3507" s="45"/>
      <c r="OKT3507" s="45"/>
      <c r="OKU3507" s="45"/>
      <c r="OKV3507" s="45"/>
      <c r="OKW3507" s="45"/>
      <c r="OKX3507" s="45"/>
      <c r="OKY3507" s="45"/>
      <c r="OKZ3507" s="45"/>
      <c r="OLA3507" s="45"/>
      <c r="OLB3507" s="45"/>
      <c r="OLC3507" s="45"/>
      <c r="OLD3507" s="45"/>
      <c r="OLE3507" s="45"/>
      <c r="OLF3507" s="45"/>
      <c r="OLG3507" s="45"/>
      <c r="OLH3507" s="45"/>
      <c r="OLI3507" s="45"/>
      <c r="OLJ3507" s="45"/>
      <c r="OLK3507" s="45"/>
      <c r="OLL3507" s="45"/>
      <c r="OLM3507" s="45"/>
      <c r="OLN3507" s="45"/>
      <c r="OLO3507" s="45"/>
      <c r="OLP3507" s="45"/>
      <c r="OLQ3507" s="45"/>
      <c r="OLR3507" s="45"/>
      <c r="OLS3507" s="45"/>
      <c r="OLT3507" s="45"/>
      <c r="OLU3507" s="45"/>
      <c r="OLV3507" s="45"/>
      <c r="OLW3507" s="45"/>
      <c r="OLX3507" s="45"/>
      <c r="OLY3507" s="45"/>
      <c r="OLZ3507" s="45"/>
      <c r="OMA3507" s="45"/>
      <c r="OMB3507" s="45"/>
      <c r="OMC3507" s="45"/>
      <c r="OMD3507" s="45"/>
      <c r="OME3507" s="45"/>
      <c r="OMF3507" s="45"/>
      <c r="OMG3507" s="45"/>
      <c r="OMH3507" s="45"/>
      <c r="OMI3507" s="45"/>
      <c r="OMJ3507" s="45"/>
      <c r="OMK3507" s="45"/>
      <c r="OML3507" s="45"/>
      <c r="OMM3507" s="45"/>
      <c r="OMN3507" s="45"/>
      <c r="OMO3507" s="45"/>
      <c r="OMP3507" s="45"/>
      <c r="OMQ3507" s="45"/>
      <c r="OMR3507" s="45"/>
      <c r="OMS3507" s="45"/>
      <c r="OMT3507" s="45"/>
      <c r="OMU3507" s="45"/>
      <c r="OMV3507" s="45"/>
      <c r="OMW3507" s="45"/>
      <c r="OMX3507" s="45"/>
      <c r="OMY3507" s="45"/>
      <c r="OMZ3507" s="45"/>
      <c r="ONA3507" s="45"/>
      <c r="ONB3507" s="45"/>
      <c r="ONC3507" s="45"/>
      <c r="OND3507" s="45"/>
      <c r="ONE3507" s="45"/>
      <c r="ONF3507" s="45"/>
      <c r="ONG3507" s="45"/>
      <c r="ONH3507" s="45"/>
      <c r="ONI3507" s="45"/>
      <c r="ONJ3507" s="45"/>
      <c r="ONK3507" s="45"/>
      <c r="ONL3507" s="45"/>
      <c r="ONM3507" s="45"/>
      <c r="ONN3507" s="45"/>
      <c r="ONO3507" s="45"/>
      <c r="ONP3507" s="45"/>
      <c r="ONQ3507" s="45"/>
      <c r="ONR3507" s="45"/>
      <c r="ONS3507" s="45"/>
      <c r="ONT3507" s="45"/>
      <c r="ONU3507" s="45"/>
      <c r="ONV3507" s="45"/>
      <c r="ONW3507" s="45"/>
      <c r="ONX3507" s="45"/>
      <c r="ONY3507" s="45"/>
      <c r="ONZ3507" s="45"/>
      <c r="OOA3507" s="45"/>
      <c r="OOB3507" s="45"/>
      <c r="OOC3507" s="45"/>
      <c r="OOD3507" s="45"/>
      <c r="OOE3507" s="45"/>
      <c r="OOF3507" s="45"/>
      <c r="OOG3507" s="45"/>
      <c r="OOH3507" s="45"/>
      <c r="OOI3507" s="45"/>
      <c r="OOJ3507" s="45"/>
      <c r="OOK3507" s="45"/>
      <c r="OOL3507" s="45"/>
      <c r="OOM3507" s="45"/>
      <c r="OON3507" s="45"/>
      <c r="OOO3507" s="45"/>
      <c r="OOP3507" s="45"/>
      <c r="OOQ3507" s="45"/>
      <c r="OOR3507" s="45"/>
      <c r="OOS3507" s="45"/>
      <c r="OOT3507" s="45"/>
      <c r="OOU3507" s="45"/>
      <c r="OOV3507" s="45"/>
      <c r="OOW3507" s="45"/>
      <c r="OOX3507" s="45"/>
      <c r="OOY3507" s="45"/>
      <c r="OOZ3507" s="45"/>
      <c r="OPA3507" s="45"/>
      <c r="OPB3507" s="45"/>
      <c r="OPC3507" s="45"/>
      <c r="OPD3507" s="45"/>
      <c r="OPE3507" s="45"/>
      <c r="OPF3507" s="45"/>
      <c r="OPG3507" s="45"/>
      <c r="OPH3507" s="45"/>
      <c r="OPI3507" s="45"/>
      <c r="OPJ3507" s="45"/>
      <c r="OPK3507" s="45"/>
      <c r="OPL3507" s="45"/>
      <c r="OPM3507" s="45"/>
      <c r="OPN3507" s="45"/>
      <c r="OPO3507" s="45"/>
      <c r="OPP3507" s="45"/>
      <c r="OPQ3507" s="45"/>
      <c r="OPR3507" s="45"/>
      <c r="OPS3507" s="45"/>
      <c r="OPT3507" s="45"/>
      <c r="OPU3507" s="45"/>
      <c r="OPV3507" s="45"/>
      <c r="OPW3507" s="45"/>
      <c r="OPX3507" s="45"/>
      <c r="OPY3507" s="45"/>
      <c r="OPZ3507" s="45"/>
      <c r="OQA3507" s="45"/>
      <c r="OQB3507" s="45"/>
      <c r="OQC3507" s="45"/>
      <c r="OQD3507" s="45"/>
      <c r="OQE3507" s="45"/>
      <c r="OQF3507" s="45"/>
      <c r="OQG3507" s="45"/>
      <c r="OQH3507" s="45"/>
      <c r="OQI3507" s="45"/>
      <c r="OQJ3507" s="45"/>
      <c r="OQK3507" s="45"/>
      <c r="OQL3507" s="45"/>
      <c r="OQM3507" s="45"/>
      <c r="OQN3507" s="45"/>
      <c r="OQO3507" s="45"/>
      <c r="OQP3507" s="45"/>
      <c r="OQQ3507" s="45"/>
      <c r="OQR3507" s="45"/>
      <c r="OQS3507" s="45"/>
      <c r="OQT3507" s="45"/>
      <c r="OQU3507" s="45"/>
      <c r="OQV3507" s="45"/>
      <c r="OQW3507" s="45"/>
      <c r="OQX3507" s="45"/>
      <c r="OQY3507" s="45"/>
      <c r="OQZ3507" s="45"/>
      <c r="ORA3507" s="45"/>
      <c r="ORB3507" s="45"/>
      <c r="ORC3507" s="45"/>
      <c r="ORD3507" s="45"/>
      <c r="ORE3507" s="45"/>
      <c r="ORF3507" s="45"/>
      <c r="ORG3507" s="45"/>
      <c r="ORH3507" s="45"/>
      <c r="ORI3507" s="45"/>
      <c r="ORJ3507" s="45"/>
      <c r="ORK3507" s="45"/>
      <c r="ORL3507" s="45"/>
      <c r="ORM3507" s="45"/>
      <c r="ORN3507" s="45"/>
      <c r="ORO3507" s="45"/>
      <c r="ORP3507" s="45"/>
      <c r="ORQ3507" s="45"/>
      <c r="ORR3507" s="45"/>
      <c r="ORS3507" s="45"/>
      <c r="ORT3507" s="45"/>
      <c r="ORU3507" s="45"/>
      <c r="ORV3507" s="45"/>
      <c r="ORW3507" s="45"/>
      <c r="ORX3507" s="45"/>
      <c r="ORY3507" s="45"/>
      <c r="ORZ3507" s="45"/>
      <c r="OSA3507" s="45"/>
      <c r="OSB3507" s="45"/>
      <c r="OSC3507" s="45"/>
      <c r="OSD3507" s="45"/>
      <c r="OSE3507" s="45"/>
      <c r="OSF3507" s="45"/>
      <c r="OSG3507" s="45"/>
      <c r="OSH3507" s="45"/>
      <c r="OSI3507" s="45"/>
      <c r="OSJ3507" s="45"/>
      <c r="OSK3507" s="45"/>
      <c r="OSL3507" s="45"/>
      <c r="OSM3507" s="45"/>
      <c r="OSN3507" s="45"/>
      <c r="OSO3507" s="45"/>
      <c r="OSP3507" s="45"/>
      <c r="OSQ3507" s="45"/>
      <c r="OSR3507" s="45"/>
      <c r="OSS3507" s="45"/>
      <c r="OST3507" s="45"/>
      <c r="OSU3507" s="45"/>
      <c r="OSV3507" s="45"/>
      <c r="OSW3507" s="45"/>
      <c r="OSX3507" s="45"/>
      <c r="OSY3507" s="45"/>
      <c r="OSZ3507" s="45"/>
      <c r="OTA3507" s="45"/>
      <c r="OTB3507" s="45"/>
      <c r="OTC3507" s="45"/>
      <c r="OTD3507" s="45"/>
      <c r="OTE3507" s="45"/>
      <c r="OTF3507" s="45"/>
      <c r="OTG3507" s="45"/>
      <c r="OTH3507" s="45"/>
      <c r="OTI3507" s="45"/>
      <c r="OTJ3507" s="45"/>
      <c r="OTK3507" s="45"/>
      <c r="OTL3507" s="45"/>
      <c r="OTM3507" s="45"/>
      <c r="OTN3507" s="45"/>
      <c r="OTO3507" s="45"/>
      <c r="OTP3507" s="45"/>
      <c r="OTQ3507" s="45"/>
      <c r="OTR3507" s="45"/>
      <c r="OTS3507" s="45"/>
      <c r="OTT3507" s="45"/>
      <c r="OTU3507" s="45"/>
      <c r="OTV3507" s="45"/>
      <c r="OTW3507" s="45"/>
      <c r="OTX3507" s="45"/>
      <c r="OTY3507" s="45"/>
      <c r="OTZ3507" s="45"/>
      <c r="OUA3507" s="45"/>
      <c r="OUB3507" s="45"/>
      <c r="OUC3507" s="45"/>
      <c r="OUD3507" s="45"/>
      <c r="OUE3507" s="45"/>
      <c r="OUF3507" s="45"/>
      <c r="OUG3507" s="45"/>
      <c r="OUH3507" s="45"/>
      <c r="OUI3507" s="45"/>
      <c r="OUJ3507" s="45"/>
      <c r="OUK3507" s="45"/>
      <c r="OUL3507" s="45"/>
      <c r="OUM3507" s="45"/>
      <c r="OUN3507" s="45"/>
      <c r="OUO3507" s="45"/>
      <c r="OUP3507" s="45"/>
      <c r="OUQ3507" s="45"/>
      <c r="OUR3507" s="45"/>
      <c r="OUS3507" s="45"/>
      <c r="OUT3507" s="45"/>
      <c r="OUU3507" s="45"/>
      <c r="OUV3507" s="45"/>
      <c r="OUW3507" s="45"/>
      <c r="OUX3507" s="45"/>
      <c r="OUY3507" s="45"/>
      <c r="OUZ3507" s="45"/>
      <c r="OVA3507" s="45"/>
      <c r="OVB3507" s="45"/>
      <c r="OVC3507" s="45"/>
      <c r="OVD3507" s="45"/>
      <c r="OVE3507" s="45"/>
      <c r="OVF3507" s="45"/>
      <c r="OVG3507" s="45"/>
      <c r="OVH3507" s="45"/>
      <c r="OVI3507" s="45"/>
      <c r="OVJ3507" s="45"/>
      <c r="OVK3507" s="45"/>
      <c r="OVL3507" s="45"/>
      <c r="OVM3507" s="45"/>
      <c r="OVN3507" s="45"/>
      <c r="OVO3507" s="45"/>
      <c r="OVP3507" s="45"/>
      <c r="OVQ3507" s="45"/>
      <c r="OVR3507" s="45"/>
      <c r="OVS3507" s="45"/>
      <c r="OVT3507" s="45"/>
      <c r="OVU3507" s="45"/>
      <c r="OVV3507" s="45"/>
      <c r="OVW3507" s="45"/>
      <c r="OVX3507" s="45"/>
      <c r="OVY3507" s="45"/>
      <c r="OVZ3507" s="45"/>
      <c r="OWA3507" s="45"/>
      <c r="OWB3507" s="45"/>
      <c r="OWC3507" s="45"/>
      <c r="OWD3507" s="45"/>
      <c r="OWE3507" s="45"/>
      <c r="OWF3507" s="45"/>
      <c r="OWG3507" s="45"/>
      <c r="OWH3507" s="45"/>
      <c r="OWI3507" s="45"/>
      <c r="OWJ3507" s="45"/>
      <c r="OWK3507" s="45"/>
      <c r="OWL3507" s="45"/>
      <c r="OWM3507" s="45"/>
      <c r="OWN3507" s="45"/>
      <c r="OWO3507" s="45"/>
      <c r="OWP3507" s="45"/>
      <c r="OWQ3507" s="45"/>
      <c r="OWR3507" s="45"/>
      <c r="OWS3507" s="45"/>
      <c r="OWT3507" s="45"/>
      <c r="OWU3507" s="45"/>
      <c r="OWV3507" s="45"/>
      <c r="OWW3507" s="45"/>
      <c r="OWX3507" s="45"/>
      <c r="OWY3507" s="45"/>
      <c r="OWZ3507" s="45"/>
      <c r="OXA3507" s="45"/>
      <c r="OXB3507" s="45"/>
      <c r="OXC3507" s="45"/>
      <c r="OXD3507" s="45"/>
      <c r="OXE3507" s="45"/>
      <c r="OXF3507" s="45"/>
      <c r="OXG3507" s="45"/>
      <c r="OXH3507" s="45"/>
      <c r="OXI3507" s="45"/>
      <c r="OXJ3507" s="45"/>
      <c r="OXK3507" s="45"/>
      <c r="OXL3507" s="45"/>
      <c r="OXM3507" s="45"/>
      <c r="OXN3507" s="45"/>
      <c r="OXO3507" s="45"/>
      <c r="OXP3507" s="45"/>
      <c r="OXQ3507" s="45"/>
      <c r="OXR3507" s="45"/>
      <c r="OXS3507" s="45"/>
      <c r="OXT3507" s="45"/>
      <c r="OXU3507" s="45"/>
      <c r="OXV3507" s="45"/>
      <c r="OXW3507" s="45"/>
      <c r="OXX3507" s="45"/>
      <c r="OXY3507" s="45"/>
      <c r="OXZ3507" s="45"/>
      <c r="OYA3507" s="45"/>
      <c r="OYB3507" s="45"/>
      <c r="OYC3507" s="45"/>
      <c r="OYD3507" s="45"/>
      <c r="OYE3507" s="45"/>
      <c r="OYF3507" s="45"/>
      <c r="OYG3507" s="45"/>
      <c r="OYH3507" s="45"/>
      <c r="OYI3507" s="45"/>
      <c r="OYJ3507" s="45"/>
      <c r="OYK3507" s="45"/>
      <c r="OYL3507" s="45"/>
      <c r="OYM3507" s="45"/>
      <c r="OYN3507" s="45"/>
      <c r="OYO3507" s="45"/>
      <c r="OYP3507" s="45"/>
      <c r="OYQ3507" s="45"/>
      <c r="OYR3507" s="45"/>
      <c r="OYS3507" s="45"/>
      <c r="OYT3507" s="45"/>
      <c r="OYU3507" s="45"/>
      <c r="OYV3507" s="45"/>
      <c r="OYW3507" s="45"/>
      <c r="OYX3507" s="45"/>
      <c r="OYY3507" s="45"/>
      <c r="OYZ3507" s="45"/>
      <c r="OZA3507" s="45"/>
      <c r="OZB3507" s="45"/>
      <c r="OZC3507" s="45"/>
      <c r="OZD3507" s="45"/>
      <c r="OZE3507" s="45"/>
      <c r="OZF3507" s="45"/>
      <c r="OZG3507" s="45"/>
      <c r="OZH3507" s="45"/>
      <c r="OZI3507" s="45"/>
      <c r="OZJ3507" s="45"/>
      <c r="OZK3507" s="45"/>
      <c r="OZL3507" s="45"/>
      <c r="OZM3507" s="45"/>
      <c r="OZN3507" s="45"/>
      <c r="OZO3507" s="45"/>
      <c r="OZP3507" s="45"/>
      <c r="OZQ3507" s="45"/>
      <c r="OZR3507" s="45"/>
      <c r="OZS3507" s="45"/>
      <c r="OZT3507" s="45"/>
      <c r="OZU3507" s="45"/>
      <c r="OZV3507" s="45"/>
      <c r="OZW3507" s="45"/>
      <c r="OZX3507" s="45"/>
      <c r="OZY3507" s="45"/>
      <c r="OZZ3507" s="45"/>
      <c r="PAA3507" s="45"/>
      <c r="PAB3507" s="45"/>
      <c r="PAC3507" s="45"/>
      <c r="PAD3507" s="45"/>
      <c r="PAE3507" s="45"/>
      <c r="PAF3507" s="45"/>
      <c r="PAG3507" s="45"/>
      <c r="PAH3507" s="45"/>
      <c r="PAI3507" s="45"/>
      <c r="PAJ3507" s="45"/>
      <c r="PAK3507" s="45"/>
      <c r="PAL3507" s="45"/>
      <c r="PAM3507" s="45"/>
      <c r="PAN3507" s="45"/>
      <c r="PAO3507" s="45"/>
      <c r="PAP3507" s="45"/>
      <c r="PAQ3507" s="45"/>
      <c r="PAR3507" s="45"/>
      <c r="PAS3507" s="45"/>
      <c r="PAT3507" s="45"/>
      <c r="PAU3507" s="45"/>
      <c r="PAV3507" s="45"/>
      <c r="PAW3507" s="45"/>
      <c r="PAX3507" s="45"/>
      <c r="PAY3507" s="45"/>
      <c r="PAZ3507" s="45"/>
      <c r="PBA3507" s="45"/>
      <c r="PBB3507" s="45"/>
      <c r="PBC3507" s="45"/>
      <c r="PBD3507" s="45"/>
      <c r="PBE3507" s="45"/>
      <c r="PBF3507" s="45"/>
      <c r="PBG3507" s="45"/>
      <c r="PBH3507" s="45"/>
      <c r="PBI3507" s="45"/>
      <c r="PBJ3507" s="45"/>
      <c r="PBK3507" s="45"/>
      <c r="PBL3507" s="45"/>
      <c r="PBM3507" s="45"/>
      <c r="PBN3507" s="45"/>
      <c r="PBO3507" s="45"/>
      <c r="PBP3507" s="45"/>
      <c r="PBQ3507" s="45"/>
      <c r="PBR3507" s="45"/>
      <c r="PBS3507" s="45"/>
      <c r="PBT3507" s="45"/>
      <c r="PBU3507" s="45"/>
      <c r="PBV3507" s="45"/>
      <c r="PBW3507" s="45"/>
      <c r="PBX3507" s="45"/>
      <c r="PBY3507" s="45"/>
      <c r="PBZ3507" s="45"/>
      <c r="PCA3507" s="45"/>
      <c r="PCB3507" s="45"/>
      <c r="PCC3507" s="45"/>
      <c r="PCD3507" s="45"/>
      <c r="PCE3507" s="45"/>
      <c r="PCF3507" s="45"/>
      <c r="PCG3507" s="45"/>
      <c r="PCH3507" s="45"/>
      <c r="PCI3507" s="45"/>
      <c r="PCJ3507" s="45"/>
      <c r="PCK3507" s="45"/>
      <c r="PCL3507" s="45"/>
      <c r="PCM3507" s="45"/>
      <c r="PCN3507" s="45"/>
      <c r="PCO3507" s="45"/>
      <c r="PCP3507" s="45"/>
      <c r="PCQ3507" s="45"/>
      <c r="PCR3507" s="45"/>
      <c r="PCS3507" s="45"/>
      <c r="PCT3507" s="45"/>
      <c r="PCU3507" s="45"/>
      <c r="PCV3507" s="45"/>
      <c r="PCW3507" s="45"/>
      <c r="PCX3507" s="45"/>
      <c r="PCY3507" s="45"/>
      <c r="PCZ3507" s="45"/>
      <c r="PDA3507" s="45"/>
      <c r="PDB3507" s="45"/>
      <c r="PDC3507" s="45"/>
      <c r="PDD3507" s="45"/>
      <c r="PDE3507" s="45"/>
      <c r="PDF3507" s="45"/>
      <c r="PDG3507" s="45"/>
      <c r="PDH3507" s="45"/>
      <c r="PDI3507" s="45"/>
      <c r="PDJ3507" s="45"/>
      <c r="PDK3507" s="45"/>
      <c r="PDL3507" s="45"/>
      <c r="PDM3507" s="45"/>
      <c r="PDN3507" s="45"/>
      <c r="PDO3507" s="45"/>
      <c r="PDP3507" s="45"/>
      <c r="PDQ3507" s="45"/>
      <c r="PDR3507" s="45"/>
      <c r="PDS3507" s="45"/>
      <c r="PDT3507" s="45"/>
      <c r="PDU3507" s="45"/>
      <c r="PDV3507" s="45"/>
      <c r="PDW3507" s="45"/>
      <c r="PDX3507" s="45"/>
      <c r="PDY3507" s="45"/>
      <c r="PDZ3507" s="45"/>
      <c r="PEA3507" s="45"/>
      <c r="PEB3507" s="45"/>
      <c r="PEC3507" s="45"/>
      <c r="PED3507" s="45"/>
      <c r="PEE3507" s="45"/>
      <c r="PEF3507" s="45"/>
      <c r="PEG3507" s="45"/>
      <c r="PEH3507" s="45"/>
      <c r="PEI3507" s="45"/>
      <c r="PEJ3507" s="45"/>
      <c r="PEK3507" s="45"/>
      <c r="PEL3507" s="45"/>
      <c r="PEM3507" s="45"/>
      <c r="PEN3507" s="45"/>
      <c r="PEO3507" s="45"/>
      <c r="PEP3507" s="45"/>
      <c r="PEQ3507" s="45"/>
      <c r="PER3507" s="45"/>
      <c r="PES3507" s="45"/>
      <c r="PET3507" s="45"/>
      <c r="PEU3507" s="45"/>
      <c r="PEV3507" s="45"/>
      <c r="PEW3507" s="45"/>
      <c r="PEX3507" s="45"/>
      <c r="PEY3507" s="45"/>
      <c r="PEZ3507" s="45"/>
      <c r="PFA3507" s="45"/>
      <c r="PFB3507" s="45"/>
      <c r="PFC3507" s="45"/>
      <c r="PFD3507" s="45"/>
      <c r="PFE3507" s="45"/>
      <c r="PFF3507" s="45"/>
      <c r="PFG3507" s="45"/>
      <c r="PFH3507" s="45"/>
      <c r="PFI3507" s="45"/>
      <c r="PFJ3507" s="45"/>
      <c r="PFK3507" s="45"/>
      <c r="PFL3507" s="45"/>
      <c r="PFM3507" s="45"/>
      <c r="PFN3507" s="45"/>
      <c r="PFO3507" s="45"/>
      <c r="PFP3507" s="45"/>
      <c r="PFQ3507" s="45"/>
      <c r="PFR3507" s="45"/>
      <c r="PFS3507" s="45"/>
      <c r="PFT3507" s="45"/>
      <c r="PFU3507" s="45"/>
      <c r="PFV3507" s="45"/>
      <c r="PFW3507" s="45"/>
      <c r="PFX3507" s="45"/>
      <c r="PFY3507" s="45"/>
      <c r="PFZ3507" s="45"/>
      <c r="PGA3507" s="45"/>
      <c r="PGB3507" s="45"/>
      <c r="PGC3507" s="45"/>
      <c r="PGD3507" s="45"/>
      <c r="PGE3507" s="45"/>
      <c r="PGF3507" s="45"/>
      <c r="PGG3507" s="45"/>
      <c r="PGH3507" s="45"/>
      <c r="PGI3507" s="45"/>
      <c r="PGJ3507" s="45"/>
      <c r="PGK3507" s="45"/>
      <c r="PGL3507" s="45"/>
      <c r="PGM3507" s="45"/>
      <c r="PGN3507" s="45"/>
      <c r="PGO3507" s="45"/>
      <c r="PGP3507" s="45"/>
      <c r="PGQ3507" s="45"/>
      <c r="PGR3507" s="45"/>
      <c r="PGS3507" s="45"/>
      <c r="PGT3507" s="45"/>
      <c r="PGU3507" s="45"/>
      <c r="PGV3507" s="45"/>
      <c r="PGW3507" s="45"/>
      <c r="PGX3507" s="45"/>
      <c r="PGY3507" s="45"/>
      <c r="PGZ3507" s="45"/>
      <c r="PHA3507" s="45"/>
      <c r="PHB3507" s="45"/>
      <c r="PHC3507" s="45"/>
      <c r="PHD3507" s="45"/>
      <c r="PHE3507" s="45"/>
      <c r="PHF3507" s="45"/>
      <c r="PHG3507" s="45"/>
      <c r="PHH3507" s="45"/>
      <c r="PHI3507" s="45"/>
      <c r="PHJ3507" s="45"/>
      <c r="PHK3507" s="45"/>
      <c r="PHL3507" s="45"/>
      <c r="PHM3507" s="45"/>
      <c r="PHN3507" s="45"/>
      <c r="PHO3507" s="45"/>
      <c r="PHP3507" s="45"/>
      <c r="PHQ3507" s="45"/>
      <c r="PHR3507" s="45"/>
      <c r="PHS3507" s="45"/>
      <c r="PHT3507" s="45"/>
      <c r="PHU3507" s="45"/>
      <c r="PHV3507" s="45"/>
      <c r="PHW3507" s="45"/>
      <c r="PHX3507" s="45"/>
      <c r="PHY3507" s="45"/>
      <c r="PHZ3507" s="45"/>
      <c r="PIA3507" s="45"/>
      <c r="PIB3507" s="45"/>
      <c r="PIC3507" s="45"/>
      <c r="PID3507" s="45"/>
      <c r="PIE3507" s="45"/>
      <c r="PIF3507" s="45"/>
      <c r="PIG3507" s="45"/>
      <c r="PIH3507" s="45"/>
      <c r="PII3507" s="45"/>
      <c r="PIJ3507" s="45"/>
      <c r="PIK3507" s="45"/>
      <c r="PIL3507" s="45"/>
      <c r="PIM3507" s="45"/>
      <c r="PIN3507" s="45"/>
      <c r="PIO3507" s="45"/>
      <c r="PIP3507" s="45"/>
      <c r="PIQ3507" s="45"/>
      <c r="PIR3507" s="45"/>
      <c r="PIS3507" s="45"/>
      <c r="PIT3507" s="45"/>
      <c r="PIU3507" s="45"/>
      <c r="PIV3507" s="45"/>
      <c r="PIW3507" s="45"/>
      <c r="PIX3507" s="45"/>
      <c r="PIY3507" s="45"/>
      <c r="PIZ3507" s="45"/>
      <c r="PJA3507" s="45"/>
      <c r="PJB3507" s="45"/>
      <c r="PJC3507" s="45"/>
      <c r="PJD3507" s="45"/>
      <c r="PJE3507" s="45"/>
      <c r="PJF3507" s="45"/>
      <c r="PJG3507" s="45"/>
      <c r="PJH3507" s="45"/>
      <c r="PJI3507" s="45"/>
      <c r="PJJ3507" s="45"/>
      <c r="PJK3507" s="45"/>
      <c r="PJL3507" s="45"/>
      <c r="PJM3507" s="45"/>
      <c r="PJN3507" s="45"/>
      <c r="PJO3507" s="45"/>
      <c r="PJP3507" s="45"/>
      <c r="PJQ3507" s="45"/>
      <c r="PJR3507" s="45"/>
      <c r="PJS3507" s="45"/>
      <c r="PJT3507" s="45"/>
      <c r="PJU3507" s="45"/>
      <c r="PJV3507" s="45"/>
      <c r="PJW3507" s="45"/>
      <c r="PJX3507" s="45"/>
      <c r="PJY3507" s="45"/>
      <c r="PJZ3507" s="45"/>
      <c r="PKA3507" s="45"/>
      <c r="PKB3507" s="45"/>
      <c r="PKC3507" s="45"/>
      <c r="PKD3507" s="45"/>
      <c r="PKE3507" s="45"/>
      <c r="PKF3507" s="45"/>
      <c r="PKG3507" s="45"/>
      <c r="PKH3507" s="45"/>
      <c r="PKI3507" s="45"/>
      <c r="PKJ3507" s="45"/>
      <c r="PKK3507" s="45"/>
      <c r="PKL3507" s="45"/>
      <c r="PKM3507" s="45"/>
      <c r="PKN3507" s="45"/>
      <c r="PKO3507" s="45"/>
      <c r="PKP3507" s="45"/>
      <c r="PKQ3507" s="45"/>
      <c r="PKR3507" s="45"/>
      <c r="PKS3507" s="45"/>
      <c r="PKT3507" s="45"/>
      <c r="PKU3507" s="45"/>
      <c r="PKV3507" s="45"/>
      <c r="PKW3507" s="45"/>
      <c r="PKX3507" s="45"/>
      <c r="PKY3507" s="45"/>
      <c r="PKZ3507" s="45"/>
      <c r="PLA3507" s="45"/>
      <c r="PLB3507" s="45"/>
      <c r="PLC3507" s="45"/>
      <c r="PLD3507" s="45"/>
      <c r="PLE3507" s="45"/>
      <c r="PLF3507" s="45"/>
      <c r="PLG3507" s="45"/>
      <c r="PLH3507" s="45"/>
      <c r="PLI3507" s="45"/>
      <c r="PLJ3507" s="45"/>
      <c r="PLK3507" s="45"/>
      <c r="PLL3507" s="45"/>
      <c r="PLM3507" s="45"/>
      <c r="PLN3507" s="45"/>
      <c r="PLO3507" s="45"/>
      <c r="PLP3507" s="45"/>
      <c r="PLQ3507" s="45"/>
      <c r="PLR3507" s="45"/>
      <c r="PLS3507" s="45"/>
      <c r="PLT3507" s="45"/>
      <c r="PLU3507" s="45"/>
      <c r="PLV3507" s="45"/>
      <c r="PLW3507" s="45"/>
      <c r="PLX3507" s="45"/>
      <c r="PLY3507" s="45"/>
      <c r="PLZ3507" s="45"/>
      <c r="PMA3507" s="45"/>
      <c r="PMB3507" s="45"/>
      <c r="PMC3507" s="45"/>
      <c r="PMD3507" s="45"/>
      <c r="PME3507" s="45"/>
      <c r="PMF3507" s="45"/>
      <c r="PMG3507" s="45"/>
      <c r="PMH3507" s="45"/>
      <c r="PMI3507" s="45"/>
      <c r="PMJ3507" s="45"/>
      <c r="PMK3507" s="45"/>
      <c r="PML3507" s="45"/>
      <c r="PMM3507" s="45"/>
      <c r="PMN3507" s="45"/>
      <c r="PMO3507" s="45"/>
      <c r="PMP3507" s="45"/>
      <c r="PMQ3507" s="45"/>
      <c r="PMR3507" s="45"/>
      <c r="PMS3507" s="45"/>
      <c r="PMT3507" s="45"/>
      <c r="PMU3507" s="45"/>
      <c r="PMV3507" s="45"/>
      <c r="PMW3507" s="45"/>
      <c r="PMX3507" s="45"/>
      <c r="PMY3507" s="45"/>
      <c r="PMZ3507" s="45"/>
      <c r="PNA3507" s="45"/>
      <c r="PNB3507" s="45"/>
      <c r="PNC3507" s="45"/>
      <c r="PND3507" s="45"/>
      <c r="PNE3507" s="45"/>
      <c r="PNF3507" s="45"/>
      <c r="PNG3507" s="45"/>
      <c r="PNH3507" s="45"/>
      <c r="PNI3507" s="45"/>
      <c r="PNJ3507" s="45"/>
      <c r="PNK3507" s="45"/>
      <c r="PNL3507" s="45"/>
      <c r="PNM3507" s="45"/>
      <c r="PNN3507" s="45"/>
      <c r="PNO3507" s="45"/>
      <c r="PNP3507" s="45"/>
      <c r="PNQ3507" s="45"/>
      <c r="PNR3507" s="45"/>
      <c r="PNS3507" s="45"/>
      <c r="PNT3507" s="45"/>
      <c r="PNU3507" s="45"/>
      <c r="PNV3507" s="45"/>
      <c r="PNW3507" s="45"/>
      <c r="PNX3507" s="45"/>
      <c r="PNY3507" s="45"/>
      <c r="PNZ3507" s="45"/>
      <c r="POA3507" s="45"/>
      <c r="POB3507" s="45"/>
      <c r="POC3507" s="45"/>
      <c r="POD3507" s="45"/>
      <c r="POE3507" s="45"/>
      <c r="POF3507" s="45"/>
      <c r="POG3507" s="45"/>
      <c r="POH3507" s="45"/>
      <c r="POI3507" s="45"/>
      <c r="POJ3507" s="45"/>
      <c r="POK3507" s="45"/>
      <c r="POL3507" s="45"/>
      <c r="POM3507" s="45"/>
      <c r="PON3507" s="45"/>
      <c r="POO3507" s="45"/>
      <c r="POP3507" s="45"/>
      <c r="POQ3507" s="45"/>
      <c r="POR3507" s="45"/>
      <c r="POS3507" s="45"/>
      <c r="POT3507" s="45"/>
      <c r="POU3507" s="45"/>
      <c r="POV3507" s="45"/>
      <c r="POW3507" s="45"/>
      <c r="POX3507" s="45"/>
      <c r="POY3507" s="45"/>
      <c r="POZ3507" s="45"/>
      <c r="PPA3507" s="45"/>
      <c r="PPB3507" s="45"/>
      <c r="PPC3507" s="45"/>
      <c r="PPD3507" s="45"/>
      <c r="PPE3507" s="45"/>
      <c r="PPF3507" s="45"/>
      <c r="PPG3507" s="45"/>
      <c r="PPH3507" s="45"/>
      <c r="PPI3507" s="45"/>
      <c r="PPJ3507" s="45"/>
      <c r="PPK3507" s="45"/>
      <c r="PPL3507" s="45"/>
      <c r="PPM3507" s="45"/>
      <c r="PPN3507" s="45"/>
      <c r="PPO3507" s="45"/>
      <c r="PPP3507" s="45"/>
      <c r="PPQ3507" s="45"/>
      <c r="PPR3507" s="45"/>
      <c r="PPS3507" s="45"/>
      <c r="PPT3507" s="45"/>
      <c r="PPU3507" s="45"/>
      <c r="PPV3507" s="45"/>
      <c r="PPW3507" s="45"/>
      <c r="PPX3507" s="45"/>
      <c r="PPY3507" s="45"/>
      <c r="PPZ3507" s="45"/>
      <c r="PQA3507" s="45"/>
      <c r="PQB3507" s="45"/>
      <c r="PQC3507" s="45"/>
      <c r="PQD3507" s="45"/>
      <c r="PQE3507" s="45"/>
      <c r="PQF3507" s="45"/>
      <c r="PQG3507" s="45"/>
      <c r="PQH3507" s="45"/>
      <c r="PQI3507" s="45"/>
      <c r="PQJ3507" s="45"/>
      <c r="PQK3507" s="45"/>
      <c r="PQL3507" s="45"/>
      <c r="PQM3507" s="45"/>
      <c r="PQN3507" s="45"/>
      <c r="PQO3507" s="45"/>
      <c r="PQP3507" s="45"/>
      <c r="PQQ3507" s="45"/>
      <c r="PQR3507" s="45"/>
      <c r="PQS3507" s="45"/>
      <c r="PQT3507" s="45"/>
      <c r="PQU3507" s="45"/>
      <c r="PQV3507" s="45"/>
      <c r="PQW3507" s="45"/>
      <c r="PQX3507" s="45"/>
      <c r="PQY3507" s="45"/>
      <c r="PQZ3507" s="45"/>
      <c r="PRA3507" s="45"/>
      <c r="PRB3507" s="45"/>
      <c r="PRC3507" s="45"/>
      <c r="PRD3507" s="45"/>
      <c r="PRE3507" s="45"/>
      <c r="PRF3507" s="45"/>
      <c r="PRG3507" s="45"/>
      <c r="PRH3507" s="45"/>
      <c r="PRI3507" s="45"/>
      <c r="PRJ3507" s="45"/>
      <c r="PRK3507" s="45"/>
      <c r="PRL3507" s="45"/>
      <c r="PRM3507" s="45"/>
      <c r="PRN3507" s="45"/>
      <c r="PRO3507" s="45"/>
      <c r="PRP3507" s="45"/>
      <c r="PRQ3507" s="45"/>
      <c r="PRR3507" s="45"/>
      <c r="PRS3507" s="45"/>
      <c r="PRT3507" s="45"/>
      <c r="PRU3507" s="45"/>
      <c r="PRV3507" s="45"/>
      <c r="PRW3507" s="45"/>
      <c r="PRX3507" s="45"/>
      <c r="PRY3507" s="45"/>
      <c r="PRZ3507" s="45"/>
      <c r="PSA3507" s="45"/>
      <c r="PSB3507" s="45"/>
      <c r="PSC3507" s="45"/>
      <c r="PSD3507" s="45"/>
      <c r="PSE3507" s="45"/>
      <c r="PSF3507" s="45"/>
      <c r="PSG3507" s="45"/>
      <c r="PSH3507" s="45"/>
      <c r="PSI3507" s="45"/>
      <c r="PSJ3507" s="45"/>
      <c r="PSK3507" s="45"/>
      <c r="PSL3507" s="45"/>
      <c r="PSM3507" s="45"/>
      <c r="PSN3507" s="45"/>
      <c r="PSO3507" s="45"/>
      <c r="PSP3507" s="45"/>
      <c r="PSQ3507" s="45"/>
      <c r="PSR3507" s="45"/>
      <c r="PSS3507" s="45"/>
      <c r="PST3507" s="45"/>
      <c r="PSU3507" s="45"/>
      <c r="PSV3507" s="45"/>
      <c r="PSW3507" s="45"/>
      <c r="PSX3507" s="45"/>
      <c r="PSY3507" s="45"/>
      <c r="PSZ3507" s="45"/>
      <c r="PTA3507" s="45"/>
      <c r="PTB3507" s="45"/>
      <c r="PTC3507" s="45"/>
      <c r="PTD3507" s="45"/>
      <c r="PTE3507" s="45"/>
      <c r="PTF3507" s="45"/>
      <c r="PTG3507" s="45"/>
      <c r="PTH3507" s="45"/>
      <c r="PTI3507" s="45"/>
      <c r="PTJ3507" s="45"/>
      <c r="PTK3507" s="45"/>
      <c r="PTL3507" s="45"/>
      <c r="PTM3507" s="45"/>
      <c r="PTN3507" s="45"/>
      <c r="PTO3507" s="45"/>
      <c r="PTP3507" s="45"/>
      <c r="PTQ3507" s="45"/>
      <c r="PTR3507" s="45"/>
      <c r="PTS3507" s="45"/>
      <c r="PTT3507" s="45"/>
      <c r="PTU3507" s="45"/>
      <c r="PTV3507" s="45"/>
      <c r="PTW3507" s="45"/>
      <c r="PTX3507" s="45"/>
      <c r="PTY3507" s="45"/>
      <c r="PTZ3507" s="45"/>
      <c r="PUA3507" s="45"/>
      <c r="PUB3507" s="45"/>
      <c r="PUC3507" s="45"/>
      <c r="PUD3507" s="45"/>
      <c r="PUE3507" s="45"/>
      <c r="PUF3507" s="45"/>
      <c r="PUG3507" s="45"/>
      <c r="PUH3507" s="45"/>
      <c r="PUI3507" s="45"/>
      <c r="PUJ3507" s="45"/>
      <c r="PUK3507" s="45"/>
      <c r="PUL3507" s="45"/>
      <c r="PUM3507" s="45"/>
      <c r="PUN3507" s="45"/>
      <c r="PUO3507" s="45"/>
      <c r="PUP3507" s="45"/>
      <c r="PUQ3507" s="45"/>
      <c r="PUR3507" s="45"/>
      <c r="PUS3507" s="45"/>
      <c r="PUT3507" s="45"/>
      <c r="PUU3507" s="45"/>
      <c r="PUV3507" s="45"/>
      <c r="PUW3507" s="45"/>
      <c r="PUX3507" s="45"/>
      <c r="PUY3507" s="45"/>
      <c r="PUZ3507" s="45"/>
      <c r="PVA3507" s="45"/>
      <c r="PVB3507" s="45"/>
      <c r="PVC3507" s="45"/>
      <c r="PVD3507" s="45"/>
      <c r="PVE3507" s="45"/>
      <c r="PVF3507" s="45"/>
      <c r="PVG3507" s="45"/>
      <c r="PVH3507" s="45"/>
      <c r="PVI3507" s="45"/>
      <c r="PVJ3507" s="45"/>
      <c r="PVK3507" s="45"/>
      <c r="PVL3507" s="45"/>
      <c r="PVM3507" s="45"/>
      <c r="PVN3507" s="45"/>
      <c r="PVO3507" s="45"/>
      <c r="PVP3507" s="45"/>
      <c r="PVQ3507" s="45"/>
      <c r="PVR3507" s="45"/>
      <c r="PVS3507" s="45"/>
      <c r="PVT3507" s="45"/>
      <c r="PVU3507" s="45"/>
      <c r="PVV3507" s="45"/>
      <c r="PVW3507" s="45"/>
      <c r="PVX3507" s="45"/>
      <c r="PVY3507" s="45"/>
      <c r="PVZ3507" s="45"/>
      <c r="PWA3507" s="45"/>
      <c r="PWB3507" s="45"/>
      <c r="PWC3507" s="45"/>
      <c r="PWD3507" s="45"/>
      <c r="PWE3507" s="45"/>
      <c r="PWF3507" s="45"/>
      <c r="PWG3507" s="45"/>
      <c r="PWH3507" s="45"/>
      <c r="PWI3507" s="45"/>
      <c r="PWJ3507" s="45"/>
      <c r="PWK3507" s="45"/>
      <c r="PWL3507" s="45"/>
      <c r="PWM3507" s="45"/>
      <c r="PWN3507" s="45"/>
      <c r="PWO3507" s="45"/>
      <c r="PWP3507" s="45"/>
      <c r="PWQ3507" s="45"/>
      <c r="PWR3507" s="45"/>
      <c r="PWS3507" s="45"/>
      <c r="PWT3507" s="45"/>
      <c r="PWU3507" s="45"/>
      <c r="PWV3507" s="45"/>
      <c r="PWW3507" s="45"/>
      <c r="PWX3507" s="45"/>
      <c r="PWY3507" s="45"/>
      <c r="PWZ3507" s="45"/>
      <c r="PXA3507" s="45"/>
      <c r="PXB3507" s="45"/>
      <c r="PXC3507" s="45"/>
      <c r="PXD3507" s="45"/>
      <c r="PXE3507" s="45"/>
      <c r="PXF3507" s="45"/>
      <c r="PXG3507" s="45"/>
      <c r="PXH3507" s="45"/>
      <c r="PXI3507" s="45"/>
      <c r="PXJ3507" s="45"/>
      <c r="PXK3507" s="45"/>
      <c r="PXL3507" s="45"/>
      <c r="PXM3507" s="45"/>
      <c r="PXN3507" s="45"/>
      <c r="PXO3507" s="45"/>
      <c r="PXP3507" s="45"/>
      <c r="PXQ3507" s="45"/>
      <c r="PXR3507" s="45"/>
      <c r="PXS3507" s="45"/>
      <c r="PXT3507" s="45"/>
      <c r="PXU3507" s="45"/>
      <c r="PXV3507" s="45"/>
      <c r="PXW3507" s="45"/>
      <c r="PXX3507" s="45"/>
      <c r="PXY3507" s="45"/>
      <c r="PXZ3507" s="45"/>
      <c r="PYA3507" s="45"/>
      <c r="PYB3507" s="45"/>
      <c r="PYC3507" s="45"/>
      <c r="PYD3507" s="45"/>
      <c r="PYE3507" s="45"/>
      <c r="PYF3507" s="45"/>
      <c r="PYG3507" s="45"/>
      <c r="PYH3507" s="45"/>
      <c r="PYI3507" s="45"/>
      <c r="PYJ3507" s="45"/>
      <c r="PYK3507" s="45"/>
      <c r="PYL3507" s="45"/>
      <c r="PYM3507" s="45"/>
      <c r="PYN3507" s="45"/>
      <c r="PYO3507" s="45"/>
      <c r="PYP3507" s="45"/>
      <c r="PYQ3507" s="45"/>
      <c r="PYR3507" s="45"/>
      <c r="PYS3507" s="45"/>
      <c r="PYT3507" s="45"/>
      <c r="PYU3507" s="45"/>
      <c r="PYV3507" s="45"/>
      <c r="PYW3507" s="45"/>
      <c r="PYX3507" s="45"/>
      <c r="PYY3507" s="45"/>
      <c r="PYZ3507" s="45"/>
      <c r="PZA3507" s="45"/>
      <c r="PZB3507" s="45"/>
      <c r="PZC3507" s="45"/>
      <c r="PZD3507" s="45"/>
      <c r="PZE3507" s="45"/>
      <c r="PZF3507" s="45"/>
      <c r="PZG3507" s="45"/>
      <c r="PZH3507" s="45"/>
      <c r="PZI3507" s="45"/>
      <c r="PZJ3507" s="45"/>
      <c r="PZK3507" s="45"/>
      <c r="PZL3507" s="45"/>
      <c r="PZM3507" s="45"/>
      <c r="PZN3507" s="45"/>
      <c r="PZO3507" s="45"/>
      <c r="PZP3507" s="45"/>
      <c r="PZQ3507" s="45"/>
      <c r="PZR3507" s="45"/>
      <c r="PZS3507" s="45"/>
      <c r="PZT3507" s="45"/>
      <c r="PZU3507" s="45"/>
      <c r="PZV3507" s="45"/>
      <c r="PZW3507" s="45"/>
      <c r="PZX3507" s="45"/>
      <c r="PZY3507" s="45"/>
      <c r="PZZ3507" s="45"/>
      <c r="QAA3507" s="45"/>
      <c r="QAB3507" s="45"/>
      <c r="QAC3507" s="45"/>
      <c r="QAD3507" s="45"/>
      <c r="QAE3507" s="45"/>
      <c r="QAF3507" s="45"/>
      <c r="QAG3507" s="45"/>
      <c r="QAH3507" s="45"/>
      <c r="QAI3507" s="45"/>
      <c r="QAJ3507" s="45"/>
      <c r="QAK3507" s="45"/>
      <c r="QAL3507" s="45"/>
      <c r="QAM3507" s="45"/>
      <c r="QAN3507" s="45"/>
      <c r="QAO3507" s="45"/>
      <c r="QAP3507" s="45"/>
      <c r="QAQ3507" s="45"/>
      <c r="QAR3507" s="45"/>
      <c r="QAS3507" s="45"/>
      <c r="QAT3507" s="45"/>
      <c r="QAU3507" s="45"/>
      <c r="QAV3507" s="45"/>
      <c r="QAW3507" s="45"/>
      <c r="QAX3507" s="45"/>
      <c r="QAY3507" s="45"/>
      <c r="QAZ3507" s="45"/>
      <c r="QBA3507" s="45"/>
      <c r="QBB3507" s="45"/>
      <c r="QBC3507" s="45"/>
      <c r="QBD3507" s="45"/>
      <c r="QBE3507" s="45"/>
      <c r="QBF3507" s="45"/>
      <c r="QBG3507" s="45"/>
      <c r="QBH3507" s="45"/>
      <c r="QBI3507" s="45"/>
      <c r="QBJ3507" s="45"/>
      <c r="QBK3507" s="45"/>
      <c r="QBL3507" s="45"/>
      <c r="QBM3507" s="45"/>
      <c r="QBN3507" s="45"/>
      <c r="QBO3507" s="45"/>
      <c r="QBP3507" s="45"/>
      <c r="QBQ3507" s="45"/>
      <c r="QBR3507" s="45"/>
      <c r="QBS3507" s="45"/>
      <c r="QBT3507" s="45"/>
      <c r="QBU3507" s="45"/>
      <c r="QBV3507" s="45"/>
      <c r="QBW3507" s="45"/>
      <c r="QBX3507" s="45"/>
      <c r="QBY3507" s="45"/>
      <c r="QBZ3507" s="45"/>
      <c r="QCA3507" s="45"/>
      <c r="QCB3507" s="45"/>
      <c r="QCC3507" s="45"/>
      <c r="QCD3507" s="45"/>
      <c r="QCE3507" s="45"/>
      <c r="QCF3507" s="45"/>
      <c r="QCG3507" s="45"/>
      <c r="QCH3507" s="45"/>
      <c r="QCI3507" s="45"/>
      <c r="QCJ3507" s="45"/>
      <c r="QCK3507" s="45"/>
      <c r="QCL3507" s="45"/>
      <c r="QCM3507" s="45"/>
      <c r="QCN3507" s="45"/>
      <c r="QCO3507" s="45"/>
      <c r="QCP3507" s="45"/>
      <c r="QCQ3507" s="45"/>
      <c r="QCR3507" s="45"/>
      <c r="QCS3507" s="45"/>
      <c r="QCT3507" s="45"/>
      <c r="QCU3507" s="45"/>
      <c r="QCV3507" s="45"/>
      <c r="QCW3507" s="45"/>
      <c r="QCX3507" s="45"/>
      <c r="QCY3507" s="45"/>
      <c r="QCZ3507" s="45"/>
      <c r="QDA3507" s="45"/>
      <c r="QDB3507" s="45"/>
      <c r="QDC3507" s="45"/>
      <c r="QDD3507" s="45"/>
      <c r="QDE3507" s="45"/>
      <c r="QDF3507" s="45"/>
      <c r="QDG3507" s="45"/>
      <c r="QDH3507" s="45"/>
      <c r="QDI3507" s="45"/>
      <c r="QDJ3507" s="45"/>
      <c r="QDK3507" s="45"/>
      <c r="QDL3507" s="45"/>
      <c r="QDM3507" s="45"/>
      <c r="QDN3507" s="45"/>
      <c r="QDO3507" s="45"/>
      <c r="QDP3507" s="45"/>
      <c r="QDQ3507" s="45"/>
      <c r="QDR3507" s="45"/>
      <c r="QDS3507" s="45"/>
      <c r="QDT3507" s="45"/>
      <c r="QDU3507" s="45"/>
      <c r="QDV3507" s="45"/>
      <c r="QDW3507" s="45"/>
      <c r="QDX3507" s="45"/>
      <c r="QDY3507" s="45"/>
      <c r="QDZ3507" s="45"/>
      <c r="QEA3507" s="45"/>
      <c r="QEB3507" s="45"/>
      <c r="QEC3507" s="45"/>
      <c r="QED3507" s="45"/>
      <c r="QEE3507" s="45"/>
      <c r="QEF3507" s="45"/>
      <c r="QEG3507" s="45"/>
      <c r="QEH3507" s="45"/>
      <c r="QEI3507" s="45"/>
      <c r="QEJ3507" s="45"/>
      <c r="QEK3507" s="45"/>
      <c r="QEL3507" s="45"/>
      <c r="QEM3507" s="45"/>
      <c r="QEN3507" s="45"/>
      <c r="QEO3507" s="45"/>
      <c r="QEP3507" s="45"/>
      <c r="QEQ3507" s="45"/>
      <c r="QER3507" s="45"/>
      <c r="QES3507" s="45"/>
      <c r="QET3507" s="45"/>
      <c r="QEU3507" s="45"/>
      <c r="QEV3507" s="45"/>
      <c r="QEW3507" s="45"/>
      <c r="QEX3507" s="45"/>
      <c r="QEY3507" s="45"/>
      <c r="QEZ3507" s="45"/>
      <c r="QFA3507" s="45"/>
      <c r="QFB3507" s="45"/>
      <c r="QFC3507" s="45"/>
      <c r="QFD3507" s="45"/>
      <c r="QFE3507" s="45"/>
      <c r="QFF3507" s="45"/>
      <c r="QFG3507" s="45"/>
      <c r="QFH3507" s="45"/>
      <c r="QFI3507" s="45"/>
      <c r="QFJ3507" s="45"/>
      <c r="QFK3507" s="45"/>
      <c r="QFL3507" s="45"/>
      <c r="QFM3507" s="45"/>
      <c r="QFN3507" s="45"/>
      <c r="QFO3507" s="45"/>
      <c r="QFP3507" s="45"/>
      <c r="QFQ3507" s="45"/>
      <c r="QFR3507" s="45"/>
      <c r="QFS3507" s="45"/>
      <c r="QFT3507" s="45"/>
      <c r="QFU3507" s="45"/>
      <c r="QFV3507" s="45"/>
      <c r="QFW3507" s="45"/>
      <c r="QFX3507" s="45"/>
      <c r="QFY3507" s="45"/>
      <c r="QFZ3507" s="45"/>
      <c r="QGA3507" s="45"/>
      <c r="QGB3507" s="45"/>
      <c r="QGC3507" s="45"/>
      <c r="QGD3507" s="45"/>
      <c r="QGE3507" s="45"/>
      <c r="QGF3507" s="45"/>
      <c r="QGG3507" s="45"/>
      <c r="QGH3507" s="45"/>
      <c r="QGI3507" s="45"/>
      <c r="QGJ3507" s="45"/>
      <c r="QGK3507" s="45"/>
      <c r="QGL3507" s="45"/>
      <c r="QGM3507" s="45"/>
      <c r="QGN3507" s="45"/>
      <c r="QGO3507" s="45"/>
      <c r="QGP3507" s="45"/>
      <c r="QGQ3507" s="45"/>
      <c r="QGR3507" s="45"/>
      <c r="QGS3507" s="45"/>
      <c r="QGT3507" s="45"/>
      <c r="QGU3507" s="45"/>
      <c r="QGV3507" s="45"/>
      <c r="QGW3507" s="45"/>
      <c r="QGX3507" s="45"/>
      <c r="QGY3507" s="45"/>
      <c r="QGZ3507" s="45"/>
      <c r="QHA3507" s="45"/>
      <c r="QHB3507" s="45"/>
      <c r="QHC3507" s="45"/>
      <c r="QHD3507" s="45"/>
      <c r="QHE3507" s="45"/>
      <c r="QHF3507" s="45"/>
      <c r="QHG3507" s="45"/>
      <c r="QHH3507" s="45"/>
      <c r="QHI3507" s="45"/>
      <c r="QHJ3507" s="45"/>
      <c r="QHK3507" s="45"/>
      <c r="QHL3507" s="45"/>
      <c r="QHM3507" s="45"/>
      <c r="QHN3507" s="45"/>
      <c r="QHO3507" s="45"/>
      <c r="QHP3507" s="45"/>
      <c r="QHQ3507" s="45"/>
      <c r="QHR3507" s="45"/>
      <c r="QHS3507" s="45"/>
      <c r="QHT3507" s="45"/>
      <c r="QHU3507" s="45"/>
      <c r="QHV3507" s="45"/>
      <c r="QHW3507" s="45"/>
      <c r="QHX3507" s="45"/>
      <c r="QHY3507" s="45"/>
      <c r="QHZ3507" s="45"/>
      <c r="QIA3507" s="45"/>
      <c r="QIB3507" s="45"/>
      <c r="QIC3507" s="45"/>
      <c r="QID3507" s="45"/>
      <c r="QIE3507" s="45"/>
      <c r="QIF3507" s="45"/>
      <c r="QIG3507" s="45"/>
      <c r="QIH3507" s="45"/>
      <c r="QII3507" s="45"/>
      <c r="QIJ3507" s="45"/>
      <c r="QIK3507" s="45"/>
      <c r="QIL3507" s="45"/>
      <c r="QIM3507" s="45"/>
      <c r="QIN3507" s="45"/>
      <c r="QIO3507" s="45"/>
      <c r="QIP3507" s="45"/>
      <c r="QIQ3507" s="45"/>
      <c r="QIR3507" s="45"/>
      <c r="QIS3507" s="45"/>
      <c r="QIT3507" s="45"/>
      <c r="QIU3507" s="45"/>
      <c r="QIV3507" s="45"/>
      <c r="QIW3507" s="45"/>
      <c r="QIX3507" s="45"/>
      <c r="QIY3507" s="45"/>
      <c r="QIZ3507" s="45"/>
      <c r="QJA3507" s="45"/>
      <c r="QJB3507" s="45"/>
      <c r="QJC3507" s="45"/>
      <c r="QJD3507" s="45"/>
      <c r="QJE3507" s="45"/>
      <c r="QJF3507" s="45"/>
      <c r="QJG3507" s="45"/>
      <c r="QJH3507" s="45"/>
      <c r="QJI3507" s="45"/>
      <c r="QJJ3507" s="45"/>
      <c r="QJK3507" s="45"/>
      <c r="QJL3507" s="45"/>
      <c r="QJM3507" s="45"/>
      <c r="QJN3507" s="45"/>
      <c r="QJO3507" s="45"/>
      <c r="QJP3507" s="45"/>
      <c r="QJQ3507" s="45"/>
      <c r="QJR3507" s="45"/>
      <c r="QJS3507" s="45"/>
      <c r="QJT3507" s="45"/>
      <c r="QJU3507" s="45"/>
      <c r="QJV3507" s="45"/>
      <c r="QJW3507" s="45"/>
      <c r="QJX3507" s="45"/>
      <c r="QJY3507" s="45"/>
      <c r="QJZ3507" s="45"/>
      <c r="QKA3507" s="45"/>
      <c r="QKB3507" s="45"/>
      <c r="QKC3507" s="45"/>
      <c r="QKD3507" s="45"/>
      <c r="QKE3507" s="45"/>
      <c r="QKF3507" s="45"/>
      <c r="QKG3507" s="45"/>
      <c r="QKH3507" s="45"/>
      <c r="QKI3507" s="45"/>
      <c r="QKJ3507" s="45"/>
      <c r="QKK3507" s="45"/>
      <c r="QKL3507" s="45"/>
      <c r="QKM3507" s="45"/>
      <c r="QKN3507" s="45"/>
      <c r="QKO3507" s="45"/>
      <c r="QKP3507" s="45"/>
      <c r="QKQ3507" s="45"/>
      <c r="QKR3507" s="45"/>
      <c r="QKS3507" s="45"/>
      <c r="QKT3507" s="45"/>
      <c r="QKU3507" s="45"/>
      <c r="QKV3507" s="45"/>
      <c r="QKW3507" s="45"/>
      <c r="QKX3507" s="45"/>
      <c r="QKY3507" s="45"/>
      <c r="QKZ3507" s="45"/>
      <c r="QLA3507" s="45"/>
      <c r="QLB3507" s="45"/>
      <c r="QLC3507" s="45"/>
      <c r="QLD3507" s="45"/>
      <c r="QLE3507" s="45"/>
      <c r="QLF3507" s="45"/>
      <c r="QLG3507" s="45"/>
      <c r="QLH3507" s="45"/>
      <c r="QLI3507" s="45"/>
      <c r="QLJ3507" s="45"/>
      <c r="QLK3507" s="45"/>
      <c r="QLL3507" s="45"/>
      <c r="QLM3507" s="45"/>
      <c r="QLN3507" s="45"/>
      <c r="QLO3507" s="45"/>
      <c r="QLP3507" s="45"/>
      <c r="QLQ3507" s="45"/>
      <c r="QLR3507" s="45"/>
      <c r="QLS3507" s="45"/>
      <c r="QLT3507" s="45"/>
      <c r="QLU3507" s="45"/>
      <c r="QLV3507" s="45"/>
      <c r="QLW3507" s="45"/>
      <c r="QLX3507" s="45"/>
      <c r="QLY3507" s="45"/>
      <c r="QLZ3507" s="45"/>
      <c r="QMA3507" s="45"/>
      <c r="QMB3507" s="45"/>
      <c r="QMC3507" s="45"/>
      <c r="QMD3507" s="45"/>
      <c r="QME3507" s="45"/>
      <c r="QMF3507" s="45"/>
      <c r="QMG3507" s="45"/>
      <c r="QMH3507" s="45"/>
      <c r="QMI3507" s="45"/>
      <c r="QMJ3507" s="45"/>
      <c r="QMK3507" s="45"/>
      <c r="QML3507" s="45"/>
      <c r="QMM3507" s="45"/>
      <c r="QMN3507" s="45"/>
      <c r="QMO3507" s="45"/>
      <c r="QMP3507" s="45"/>
      <c r="QMQ3507" s="45"/>
      <c r="QMR3507" s="45"/>
      <c r="QMS3507" s="45"/>
      <c r="QMT3507" s="45"/>
      <c r="QMU3507" s="45"/>
      <c r="QMV3507" s="45"/>
      <c r="QMW3507" s="45"/>
      <c r="QMX3507" s="45"/>
      <c r="QMY3507" s="45"/>
      <c r="QMZ3507" s="45"/>
      <c r="QNA3507" s="45"/>
      <c r="QNB3507" s="45"/>
      <c r="QNC3507" s="45"/>
      <c r="QND3507" s="45"/>
      <c r="QNE3507" s="45"/>
      <c r="QNF3507" s="45"/>
      <c r="QNG3507" s="45"/>
      <c r="QNH3507" s="45"/>
      <c r="QNI3507" s="45"/>
      <c r="QNJ3507" s="45"/>
      <c r="QNK3507" s="45"/>
      <c r="QNL3507" s="45"/>
      <c r="QNM3507" s="45"/>
      <c r="QNN3507" s="45"/>
      <c r="QNO3507" s="45"/>
      <c r="QNP3507" s="45"/>
      <c r="QNQ3507" s="45"/>
      <c r="QNR3507" s="45"/>
      <c r="QNS3507" s="45"/>
      <c r="QNT3507" s="45"/>
      <c r="QNU3507" s="45"/>
      <c r="QNV3507" s="45"/>
      <c r="QNW3507" s="45"/>
      <c r="QNX3507" s="45"/>
      <c r="QNY3507" s="45"/>
      <c r="QNZ3507" s="45"/>
      <c r="QOA3507" s="45"/>
      <c r="QOB3507" s="45"/>
      <c r="QOC3507" s="45"/>
      <c r="QOD3507" s="45"/>
      <c r="QOE3507" s="45"/>
      <c r="QOF3507" s="45"/>
      <c r="QOG3507" s="45"/>
      <c r="QOH3507" s="45"/>
      <c r="QOI3507" s="45"/>
      <c r="QOJ3507" s="45"/>
      <c r="QOK3507" s="45"/>
      <c r="QOL3507" s="45"/>
      <c r="QOM3507" s="45"/>
      <c r="QON3507" s="45"/>
      <c r="QOO3507" s="45"/>
      <c r="QOP3507" s="45"/>
      <c r="QOQ3507" s="45"/>
      <c r="QOR3507" s="45"/>
      <c r="QOS3507" s="45"/>
      <c r="QOT3507" s="45"/>
      <c r="QOU3507" s="45"/>
      <c r="QOV3507" s="45"/>
      <c r="QOW3507" s="45"/>
      <c r="QOX3507" s="45"/>
      <c r="QOY3507" s="45"/>
      <c r="QOZ3507" s="45"/>
      <c r="QPA3507" s="45"/>
      <c r="QPB3507" s="45"/>
      <c r="QPC3507" s="45"/>
      <c r="QPD3507" s="45"/>
      <c r="QPE3507" s="45"/>
      <c r="QPF3507" s="45"/>
      <c r="QPG3507" s="45"/>
      <c r="QPH3507" s="45"/>
      <c r="QPI3507" s="45"/>
      <c r="QPJ3507" s="45"/>
      <c r="QPK3507" s="45"/>
      <c r="QPL3507" s="45"/>
      <c r="QPM3507" s="45"/>
      <c r="QPN3507" s="45"/>
      <c r="QPO3507" s="45"/>
      <c r="QPP3507" s="45"/>
      <c r="QPQ3507" s="45"/>
      <c r="QPR3507" s="45"/>
      <c r="QPS3507" s="45"/>
      <c r="QPT3507" s="45"/>
      <c r="QPU3507" s="45"/>
      <c r="QPV3507" s="45"/>
      <c r="QPW3507" s="45"/>
      <c r="QPX3507" s="45"/>
      <c r="QPY3507" s="45"/>
      <c r="QPZ3507" s="45"/>
      <c r="QQA3507" s="45"/>
      <c r="QQB3507" s="45"/>
      <c r="QQC3507" s="45"/>
      <c r="QQD3507" s="45"/>
      <c r="QQE3507" s="45"/>
      <c r="QQF3507" s="45"/>
      <c r="QQG3507" s="45"/>
      <c r="QQH3507" s="45"/>
      <c r="QQI3507" s="45"/>
      <c r="QQJ3507" s="45"/>
      <c r="QQK3507" s="45"/>
      <c r="QQL3507" s="45"/>
      <c r="QQM3507" s="45"/>
      <c r="QQN3507" s="45"/>
      <c r="QQO3507" s="45"/>
      <c r="QQP3507" s="45"/>
      <c r="QQQ3507" s="45"/>
      <c r="QQR3507" s="45"/>
      <c r="QQS3507" s="45"/>
      <c r="QQT3507" s="45"/>
      <c r="QQU3507" s="45"/>
      <c r="QQV3507" s="45"/>
      <c r="QQW3507" s="45"/>
      <c r="QQX3507" s="45"/>
      <c r="QQY3507" s="45"/>
      <c r="QQZ3507" s="45"/>
      <c r="QRA3507" s="45"/>
      <c r="QRB3507" s="45"/>
      <c r="QRC3507" s="45"/>
      <c r="QRD3507" s="45"/>
      <c r="QRE3507" s="45"/>
      <c r="QRF3507" s="45"/>
      <c r="QRG3507" s="45"/>
      <c r="QRH3507" s="45"/>
      <c r="QRI3507" s="45"/>
      <c r="QRJ3507" s="45"/>
      <c r="QRK3507" s="45"/>
      <c r="QRL3507" s="45"/>
      <c r="QRM3507" s="45"/>
      <c r="QRN3507" s="45"/>
      <c r="QRO3507" s="45"/>
      <c r="QRP3507" s="45"/>
      <c r="QRQ3507" s="45"/>
      <c r="QRR3507" s="45"/>
      <c r="QRS3507" s="45"/>
      <c r="QRT3507" s="45"/>
      <c r="QRU3507" s="45"/>
      <c r="QRV3507" s="45"/>
      <c r="QRW3507" s="45"/>
      <c r="QRX3507" s="45"/>
      <c r="QRY3507" s="45"/>
      <c r="QRZ3507" s="45"/>
      <c r="QSA3507" s="45"/>
      <c r="QSB3507" s="45"/>
      <c r="QSC3507" s="45"/>
      <c r="QSD3507" s="45"/>
      <c r="QSE3507" s="45"/>
      <c r="QSF3507" s="45"/>
      <c r="QSG3507" s="45"/>
      <c r="QSH3507" s="45"/>
      <c r="QSI3507" s="45"/>
      <c r="QSJ3507" s="45"/>
      <c r="QSK3507" s="45"/>
      <c r="QSL3507" s="45"/>
      <c r="QSM3507" s="45"/>
      <c r="QSN3507" s="45"/>
      <c r="QSO3507" s="45"/>
      <c r="QSP3507" s="45"/>
      <c r="QSQ3507" s="45"/>
      <c r="QSR3507" s="45"/>
      <c r="QSS3507" s="45"/>
      <c r="QST3507" s="45"/>
      <c r="QSU3507" s="45"/>
      <c r="QSV3507" s="45"/>
      <c r="QSW3507" s="45"/>
      <c r="QSX3507" s="45"/>
      <c r="QSY3507" s="45"/>
      <c r="QSZ3507" s="45"/>
      <c r="QTA3507" s="45"/>
      <c r="QTB3507" s="45"/>
      <c r="QTC3507" s="45"/>
      <c r="QTD3507" s="45"/>
      <c r="QTE3507" s="45"/>
      <c r="QTF3507" s="45"/>
      <c r="QTG3507" s="45"/>
      <c r="QTH3507" s="45"/>
      <c r="QTI3507" s="45"/>
      <c r="QTJ3507" s="45"/>
      <c r="QTK3507" s="45"/>
      <c r="QTL3507" s="45"/>
      <c r="QTM3507" s="45"/>
      <c r="QTN3507" s="45"/>
      <c r="QTO3507" s="45"/>
      <c r="QTP3507" s="45"/>
      <c r="QTQ3507" s="45"/>
      <c r="QTR3507" s="45"/>
      <c r="QTS3507" s="45"/>
      <c r="QTT3507" s="45"/>
      <c r="QTU3507" s="45"/>
      <c r="QTV3507" s="45"/>
      <c r="QTW3507" s="45"/>
      <c r="QTX3507" s="45"/>
      <c r="QTY3507" s="45"/>
      <c r="QTZ3507" s="45"/>
      <c r="QUA3507" s="45"/>
      <c r="QUB3507" s="45"/>
      <c r="QUC3507" s="45"/>
      <c r="QUD3507" s="45"/>
      <c r="QUE3507" s="45"/>
      <c r="QUF3507" s="45"/>
      <c r="QUG3507" s="45"/>
      <c r="QUH3507" s="45"/>
      <c r="QUI3507" s="45"/>
      <c r="QUJ3507" s="45"/>
      <c r="QUK3507" s="45"/>
      <c r="QUL3507" s="45"/>
      <c r="QUM3507" s="45"/>
      <c r="QUN3507" s="45"/>
      <c r="QUO3507" s="45"/>
      <c r="QUP3507" s="45"/>
      <c r="QUQ3507" s="45"/>
      <c r="QUR3507" s="45"/>
      <c r="QUS3507" s="45"/>
      <c r="QUT3507" s="45"/>
      <c r="QUU3507" s="45"/>
      <c r="QUV3507" s="45"/>
      <c r="QUW3507" s="45"/>
      <c r="QUX3507" s="45"/>
      <c r="QUY3507" s="45"/>
      <c r="QUZ3507" s="45"/>
      <c r="QVA3507" s="45"/>
      <c r="QVB3507" s="45"/>
      <c r="QVC3507" s="45"/>
      <c r="QVD3507" s="45"/>
      <c r="QVE3507" s="45"/>
      <c r="QVF3507" s="45"/>
      <c r="QVG3507" s="45"/>
      <c r="QVH3507" s="45"/>
      <c r="QVI3507" s="45"/>
      <c r="QVJ3507" s="45"/>
      <c r="QVK3507" s="45"/>
      <c r="QVL3507" s="45"/>
      <c r="QVM3507" s="45"/>
      <c r="QVN3507" s="45"/>
      <c r="QVO3507" s="45"/>
      <c r="QVP3507" s="45"/>
      <c r="QVQ3507" s="45"/>
      <c r="QVR3507" s="45"/>
      <c r="QVS3507" s="45"/>
      <c r="QVT3507" s="45"/>
      <c r="QVU3507" s="45"/>
      <c r="QVV3507" s="45"/>
      <c r="QVW3507" s="45"/>
      <c r="QVX3507" s="45"/>
      <c r="QVY3507" s="45"/>
      <c r="QVZ3507" s="45"/>
      <c r="QWA3507" s="45"/>
      <c r="QWB3507" s="45"/>
      <c r="QWC3507" s="45"/>
      <c r="QWD3507" s="45"/>
      <c r="QWE3507" s="45"/>
      <c r="QWF3507" s="45"/>
      <c r="QWG3507" s="45"/>
      <c r="QWH3507" s="45"/>
      <c r="QWI3507" s="45"/>
      <c r="QWJ3507" s="45"/>
      <c r="QWK3507" s="45"/>
      <c r="QWL3507" s="45"/>
      <c r="QWM3507" s="45"/>
      <c r="QWN3507" s="45"/>
      <c r="QWO3507" s="45"/>
      <c r="QWP3507" s="45"/>
      <c r="QWQ3507" s="45"/>
      <c r="QWR3507" s="45"/>
      <c r="QWS3507" s="45"/>
      <c r="QWT3507" s="45"/>
      <c r="QWU3507" s="45"/>
      <c r="QWV3507" s="45"/>
      <c r="QWW3507" s="45"/>
      <c r="QWX3507" s="45"/>
      <c r="QWY3507" s="45"/>
      <c r="QWZ3507" s="45"/>
      <c r="QXA3507" s="45"/>
      <c r="QXB3507" s="45"/>
      <c r="QXC3507" s="45"/>
      <c r="QXD3507" s="45"/>
      <c r="QXE3507" s="45"/>
      <c r="QXF3507" s="45"/>
      <c r="QXG3507" s="45"/>
      <c r="QXH3507" s="45"/>
      <c r="QXI3507" s="45"/>
      <c r="QXJ3507" s="45"/>
      <c r="QXK3507" s="45"/>
      <c r="QXL3507" s="45"/>
      <c r="QXM3507" s="45"/>
      <c r="QXN3507" s="45"/>
      <c r="QXO3507" s="45"/>
      <c r="QXP3507" s="45"/>
      <c r="QXQ3507" s="45"/>
      <c r="QXR3507" s="45"/>
      <c r="QXS3507" s="45"/>
      <c r="QXT3507" s="45"/>
      <c r="QXU3507" s="45"/>
      <c r="QXV3507" s="45"/>
      <c r="QXW3507" s="45"/>
      <c r="QXX3507" s="45"/>
      <c r="QXY3507" s="45"/>
      <c r="QXZ3507" s="45"/>
      <c r="QYA3507" s="45"/>
      <c r="QYB3507" s="45"/>
      <c r="QYC3507" s="45"/>
      <c r="QYD3507" s="45"/>
      <c r="QYE3507" s="45"/>
      <c r="QYF3507" s="45"/>
      <c r="QYG3507" s="45"/>
      <c r="QYH3507" s="45"/>
      <c r="QYI3507" s="45"/>
      <c r="QYJ3507" s="45"/>
      <c r="QYK3507" s="45"/>
      <c r="QYL3507" s="45"/>
      <c r="QYM3507" s="45"/>
      <c r="QYN3507" s="45"/>
      <c r="QYO3507" s="45"/>
      <c r="QYP3507" s="45"/>
      <c r="QYQ3507" s="45"/>
      <c r="QYR3507" s="45"/>
      <c r="QYS3507" s="45"/>
      <c r="QYT3507" s="45"/>
      <c r="QYU3507" s="45"/>
      <c r="QYV3507" s="45"/>
      <c r="QYW3507" s="45"/>
      <c r="QYX3507" s="45"/>
      <c r="QYY3507" s="45"/>
      <c r="QYZ3507" s="45"/>
      <c r="QZA3507" s="45"/>
      <c r="QZB3507" s="45"/>
      <c r="QZC3507" s="45"/>
      <c r="QZD3507" s="45"/>
      <c r="QZE3507" s="45"/>
      <c r="QZF3507" s="45"/>
      <c r="QZG3507" s="45"/>
      <c r="QZH3507" s="45"/>
      <c r="QZI3507" s="45"/>
      <c r="QZJ3507" s="45"/>
      <c r="QZK3507" s="45"/>
      <c r="QZL3507" s="45"/>
      <c r="QZM3507" s="45"/>
      <c r="QZN3507" s="45"/>
      <c r="QZO3507" s="45"/>
      <c r="QZP3507" s="45"/>
      <c r="QZQ3507" s="45"/>
      <c r="QZR3507" s="45"/>
      <c r="QZS3507" s="45"/>
      <c r="QZT3507" s="45"/>
      <c r="QZU3507" s="45"/>
      <c r="QZV3507" s="45"/>
      <c r="QZW3507" s="45"/>
      <c r="QZX3507" s="45"/>
      <c r="QZY3507" s="45"/>
      <c r="QZZ3507" s="45"/>
      <c r="RAA3507" s="45"/>
      <c r="RAB3507" s="45"/>
      <c r="RAC3507" s="45"/>
      <c r="RAD3507" s="45"/>
      <c r="RAE3507" s="45"/>
      <c r="RAF3507" s="45"/>
      <c r="RAG3507" s="45"/>
      <c r="RAH3507" s="45"/>
      <c r="RAI3507" s="45"/>
      <c r="RAJ3507" s="45"/>
      <c r="RAK3507" s="45"/>
      <c r="RAL3507" s="45"/>
      <c r="RAM3507" s="45"/>
      <c r="RAN3507" s="45"/>
      <c r="RAO3507" s="45"/>
      <c r="RAP3507" s="45"/>
      <c r="RAQ3507" s="45"/>
      <c r="RAR3507" s="45"/>
      <c r="RAS3507" s="45"/>
      <c r="RAT3507" s="45"/>
      <c r="RAU3507" s="45"/>
      <c r="RAV3507" s="45"/>
      <c r="RAW3507" s="45"/>
      <c r="RAX3507" s="45"/>
      <c r="RAY3507" s="45"/>
      <c r="RAZ3507" s="45"/>
      <c r="RBA3507" s="45"/>
      <c r="RBB3507" s="45"/>
      <c r="RBC3507" s="45"/>
      <c r="RBD3507" s="45"/>
      <c r="RBE3507" s="45"/>
      <c r="RBF3507" s="45"/>
      <c r="RBG3507" s="45"/>
      <c r="RBH3507" s="45"/>
      <c r="RBI3507" s="45"/>
      <c r="RBJ3507" s="45"/>
      <c r="RBK3507" s="45"/>
      <c r="RBL3507" s="45"/>
      <c r="RBM3507" s="45"/>
      <c r="RBN3507" s="45"/>
      <c r="RBO3507" s="45"/>
      <c r="RBP3507" s="45"/>
      <c r="RBQ3507" s="45"/>
      <c r="RBR3507" s="45"/>
      <c r="RBS3507" s="45"/>
      <c r="RBT3507" s="45"/>
      <c r="RBU3507" s="45"/>
      <c r="RBV3507" s="45"/>
      <c r="RBW3507" s="45"/>
      <c r="RBX3507" s="45"/>
      <c r="RBY3507" s="45"/>
      <c r="RBZ3507" s="45"/>
      <c r="RCA3507" s="45"/>
      <c r="RCB3507" s="45"/>
      <c r="RCC3507" s="45"/>
      <c r="RCD3507" s="45"/>
      <c r="RCE3507" s="45"/>
      <c r="RCF3507" s="45"/>
      <c r="RCG3507" s="45"/>
      <c r="RCH3507" s="45"/>
      <c r="RCI3507" s="45"/>
      <c r="RCJ3507" s="45"/>
      <c r="RCK3507" s="45"/>
      <c r="RCL3507" s="45"/>
      <c r="RCM3507" s="45"/>
      <c r="RCN3507" s="45"/>
      <c r="RCO3507" s="45"/>
      <c r="RCP3507" s="45"/>
      <c r="RCQ3507" s="45"/>
      <c r="RCR3507" s="45"/>
      <c r="RCS3507" s="45"/>
      <c r="RCT3507" s="45"/>
      <c r="RCU3507" s="45"/>
      <c r="RCV3507" s="45"/>
      <c r="RCW3507" s="45"/>
      <c r="RCX3507" s="45"/>
      <c r="RCY3507" s="45"/>
      <c r="RCZ3507" s="45"/>
      <c r="RDA3507" s="45"/>
      <c r="RDB3507" s="45"/>
      <c r="RDC3507" s="45"/>
      <c r="RDD3507" s="45"/>
      <c r="RDE3507" s="45"/>
      <c r="RDF3507" s="45"/>
      <c r="RDG3507" s="45"/>
      <c r="RDH3507" s="45"/>
      <c r="RDI3507" s="45"/>
      <c r="RDJ3507" s="45"/>
      <c r="RDK3507" s="45"/>
      <c r="RDL3507" s="45"/>
      <c r="RDM3507" s="45"/>
      <c r="RDN3507" s="45"/>
      <c r="RDO3507" s="45"/>
      <c r="RDP3507" s="45"/>
      <c r="RDQ3507" s="45"/>
      <c r="RDR3507" s="45"/>
      <c r="RDS3507" s="45"/>
      <c r="RDT3507" s="45"/>
      <c r="RDU3507" s="45"/>
      <c r="RDV3507" s="45"/>
      <c r="RDW3507" s="45"/>
      <c r="RDX3507" s="45"/>
      <c r="RDY3507" s="45"/>
      <c r="RDZ3507" s="45"/>
      <c r="REA3507" s="45"/>
      <c r="REB3507" s="45"/>
      <c r="REC3507" s="45"/>
      <c r="RED3507" s="45"/>
      <c r="REE3507" s="45"/>
      <c r="REF3507" s="45"/>
      <c r="REG3507" s="45"/>
      <c r="REH3507" s="45"/>
      <c r="REI3507" s="45"/>
      <c r="REJ3507" s="45"/>
      <c r="REK3507" s="45"/>
      <c r="REL3507" s="45"/>
      <c r="REM3507" s="45"/>
      <c r="REN3507" s="45"/>
      <c r="REO3507" s="45"/>
      <c r="REP3507" s="45"/>
      <c r="REQ3507" s="45"/>
      <c r="RER3507" s="45"/>
      <c r="RES3507" s="45"/>
      <c r="RET3507" s="45"/>
      <c r="REU3507" s="45"/>
      <c r="REV3507" s="45"/>
      <c r="REW3507" s="45"/>
      <c r="REX3507" s="45"/>
      <c r="REY3507" s="45"/>
      <c r="REZ3507" s="45"/>
      <c r="RFA3507" s="45"/>
      <c r="RFB3507" s="45"/>
      <c r="RFC3507" s="45"/>
      <c r="RFD3507" s="45"/>
      <c r="RFE3507" s="45"/>
      <c r="RFF3507" s="45"/>
      <c r="RFG3507" s="45"/>
      <c r="RFH3507" s="45"/>
      <c r="RFI3507" s="45"/>
      <c r="RFJ3507" s="45"/>
      <c r="RFK3507" s="45"/>
      <c r="RFL3507" s="45"/>
      <c r="RFM3507" s="45"/>
      <c r="RFN3507" s="45"/>
      <c r="RFO3507" s="45"/>
      <c r="RFP3507" s="45"/>
      <c r="RFQ3507" s="45"/>
      <c r="RFR3507" s="45"/>
      <c r="RFS3507" s="45"/>
      <c r="RFT3507" s="45"/>
      <c r="RFU3507" s="45"/>
      <c r="RFV3507" s="45"/>
      <c r="RFW3507" s="45"/>
      <c r="RFX3507" s="45"/>
      <c r="RFY3507" s="45"/>
      <c r="RFZ3507" s="45"/>
      <c r="RGA3507" s="45"/>
      <c r="RGB3507" s="45"/>
      <c r="RGC3507" s="45"/>
      <c r="RGD3507" s="45"/>
      <c r="RGE3507" s="45"/>
      <c r="RGF3507" s="45"/>
      <c r="RGG3507" s="45"/>
      <c r="RGH3507" s="45"/>
      <c r="RGI3507" s="45"/>
      <c r="RGJ3507" s="45"/>
      <c r="RGK3507" s="45"/>
      <c r="RGL3507" s="45"/>
      <c r="RGM3507" s="45"/>
      <c r="RGN3507" s="45"/>
      <c r="RGO3507" s="45"/>
      <c r="RGP3507" s="45"/>
      <c r="RGQ3507" s="45"/>
      <c r="RGR3507" s="45"/>
      <c r="RGS3507" s="45"/>
      <c r="RGT3507" s="45"/>
      <c r="RGU3507" s="45"/>
      <c r="RGV3507" s="45"/>
      <c r="RGW3507" s="45"/>
      <c r="RGX3507" s="45"/>
      <c r="RGY3507" s="45"/>
      <c r="RGZ3507" s="45"/>
      <c r="RHA3507" s="45"/>
      <c r="RHB3507" s="45"/>
      <c r="RHC3507" s="45"/>
      <c r="RHD3507" s="45"/>
      <c r="RHE3507" s="45"/>
      <c r="RHF3507" s="45"/>
      <c r="RHG3507" s="45"/>
      <c r="RHH3507" s="45"/>
      <c r="RHI3507" s="45"/>
      <c r="RHJ3507" s="45"/>
      <c r="RHK3507" s="45"/>
      <c r="RHL3507" s="45"/>
      <c r="RHM3507" s="45"/>
      <c r="RHN3507" s="45"/>
      <c r="RHO3507" s="45"/>
      <c r="RHP3507" s="45"/>
      <c r="RHQ3507" s="45"/>
      <c r="RHR3507" s="45"/>
      <c r="RHS3507" s="45"/>
      <c r="RHT3507" s="45"/>
      <c r="RHU3507" s="45"/>
      <c r="RHV3507" s="45"/>
      <c r="RHW3507" s="45"/>
      <c r="RHX3507" s="45"/>
      <c r="RHY3507" s="45"/>
      <c r="RHZ3507" s="45"/>
      <c r="RIA3507" s="45"/>
      <c r="RIB3507" s="45"/>
      <c r="RIC3507" s="45"/>
      <c r="RID3507" s="45"/>
      <c r="RIE3507" s="45"/>
      <c r="RIF3507" s="45"/>
      <c r="RIG3507" s="45"/>
      <c r="RIH3507" s="45"/>
      <c r="RII3507" s="45"/>
      <c r="RIJ3507" s="45"/>
      <c r="RIK3507" s="45"/>
      <c r="RIL3507" s="45"/>
      <c r="RIM3507" s="45"/>
      <c r="RIN3507" s="45"/>
      <c r="RIO3507" s="45"/>
      <c r="RIP3507" s="45"/>
      <c r="RIQ3507" s="45"/>
      <c r="RIR3507" s="45"/>
      <c r="RIS3507" s="45"/>
      <c r="RIT3507" s="45"/>
      <c r="RIU3507" s="45"/>
      <c r="RIV3507" s="45"/>
      <c r="RIW3507" s="45"/>
      <c r="RIX3507" s="45"/>
      <c r="RIY3507" s="45"/>
      <c r="RIZ3507" s="45"/>
      <c r="RJA3507" s="45"/>
      <c r="RJB3507" s="45"/>
      <c r="RJC3507" s="45"/>
      <c r="RJD3507" s="45"/>
      <c r="RJE3507" s="45"/>
      <c r="RJF3507" s="45"/>
      <c r="RJG3507" s="45"/>
      <c r="RJH3507" s="45"/>
      <c r="RJI3507" s="45"/>
      <c r="RJJ3507" s="45"/>
      <c r="RJK3507" s="45"/>
      <c r="RJL3507" s="45"/>
      <c r="RJM3507" s="45"/>
      <c r="RJN3507" s="45"/>
      <c r="RJO3507" s="45"/>
      <c r="RJP3507" s="45"/>
      <c r="RJQ3507" s="45"/>
      <c r="RJR3507" s="45"/>
      <c r="RJS3507" s="45"/>
      <c r="RJT3507" s="45"/>
      <c r="RJU3507" s="45"/>
      <c r="RJV3507" s="45"/>
      <c r="RJW3507" s="45"/>
      <c r="RJX3507" s="45"/>
      <c r="RJY3507" s="45"/>
      <c r="RJZ3507" s="45"/>
      <c r="RKA3507" s="45"/>
      <c r="RKB3507" s="45"/>
      <c r="RKC3507" s="45"/>
      <c r="RKD3507" s="45"/>
      <c r="RKE3507" s="45"/>
      <c r="RKF3507" s="45"/>
      <c r="RKG3507" s="45"/>
      <c r="RKH3507" s="45"/>
      <c r="RKI3507" s="45"/>
      <c r="RKJ3507" s="45"/>
      <c r="RKK3507" s="45"/>
      <c r="RKL3507" s="45"/>
      <c r="RKM3507" s="45"/>
      <c r="RKN3507" s="45"/>
      <c r="RKO3507" s="45"/>
      <c r="RKP3507" s="45"/>
      <c r="RKQ3507" s="45"/>
      <c r="RKR3507" s="45"/>
      <c r="RKS3507" s="45"/>
      <c r="RKT3507" s="45"/>
      <c r="RKU3507" s="45"/>
      <c r="RKV3507" s="45"/>
      <c r="RKW3507" s="45"/>
      <c r="RKX3507" s="45"/>
      <c r="RKY3507" s="45"/>
      <c r="RKZ3507" s="45"/>
      <c r="RLA3507" s="45"/>
      <c r="RLB3507" s="45"/>
      <c r="RLC3507" s="45"/>
      <c r="RLD3507" s="45"/>
      <c r="RLE3507" s="45"/>
      <c r="RLF3507" s="45"/>
      <c r="RLG3507" s="45"/>
      <c r="RLH3507" s="45"/>
      <c r="RLI3507" s="45"/>
      <c r="RLJ3507" s="45"/>
      <c r="RLK3507" s="45"/>
      <c r="RLL3507" s="45"/>
      <c r="RLM3507" s="45"/>
      <c r="RLN3507" s="45"/>
      <c r="RLO3507" s="45"/>
      <c r="RLP3507" s="45"/>
      <c r="RLQ3507" s="45"/>
      <c r="RLR3507" s="45"/>
      <c r="RLS3507" s="45"/>
      <c r="RLT3507" s="45"/>
      <c r="RLU3507" s="45"/>
      <c r="RLV3507" s="45"/>
      <c r="RLW3507" s="45"/>
      <c r="RLX3507" s="45"/>
      <c r="RLY3507" s="45"/>
      <c r="RLZ3507" s="45"/>
      <c r="RMA3507" s="45"/>
      <c r="RMB3507" s="45"/>
      <c r="RMC3507" s="45"/>
      <c r="RMD3507" s="45"/>
      <c r="RME3507" s="45"/>
      <c r="RMF3507" s="45"/>
      <c r="RMG3507" s="45"/>
      <c r="RMH3507" s="45"/>
      <c r="RMI3507" s="45"/>
      <c r="RMJ3507" s="45"/>
      <c r="RMK3507" s="45"/>
      <c r="RML3507" s="45"/>
      <c r="RMM3507" s="45"/>
      <c r="RMN3507" s="45"/>
      <c r="RMO3507" s="45"/>
      <c r="RMP3507" s="45"/>
      <c r="RMQ3507" s="45"/>
      <c r="RMR3507" s="45"/>
      <c r="RMS3507" s="45"/>
      <c r="RMT3507" s="45"/>
      <c r="RMU3507" s="45"/>
      <c r="RMV3507" s="45"/>
      <c r="RMW3507" s="45"/>
      <c r="RMX3507" s="45"/>
      <c r="RMY3507" s="45"/>
      <c r="RMZ3507" s="45"/>
      <c r="RNA3507" s="45"/>
      <c r="RNB3507" s="45"/>
      <c r="RNC3507" s="45"/>
      <c r="RND3507" s="45"/>
      <c r="RNE3507" s="45"/>
      <c r="RNF3507" s="45"/>
      <c r="RNG3507" s="45"/>
      <c r="RNH3507" s="45"/>
      <c r="RNI3507" s="45"/>
      <c r="RNJ3507" s="45"/>
      <c r="RNK3507" s="45"/>
      <c r="RNL3507" s="45"/>
      <c r="RNM3507" s="45"/>
      <c r="RNN3507" s="45"/>
      <c r="RNO3507" s="45"/>
      <c r="RNP3507" s="45"/>
      <c r="RNQ3507" s="45"/>
      <c r="RNR3507" s="45"/>
      <c r="RNS3507" s="45"/>
      <c r="RNT3507" s="45"/>
      <c r="RNU3507" s="45"/>
      <c r="RNV3507" s="45"/>
      <c r="RNW3507" s="45"/>
      <c r="RNX3507" s="45"/>
      <c r="RNY3507" s="45"/>
      <c r="RNZ3507" s="45"/>
      <c r="ROA3507" s="45"/>
      <c r="ROB3507" s="45"/>
      <c r="ROC3507" s="45"/>
      <c r="ROD3507" s="45"/>
      <c r="ROE3507" s="45"/>
      <c r="ROF3507" s="45"/>
      <c r="ROG3507" s="45"/>
      <c r="ROH3507" s="45"/>
      <c r="ROI3507" s="45"/>
      <c r="ROJ3507" s="45"/>
      <c r="ROK3507" s="45"/>
      <c r="ROL3507" s="45"/>
      <c r="ROM3507" s="45"/>
      <c r="RON3507" s="45"/>
      <c r="ROO3507" s="45"/>
      <c r="ROP3507" s="45"/>
      <c r="ROQ3507" s="45"/>
      <c r="ROR3507" s="45"/>
      <c r="ROS3507" s="45"/>
      <c r="ROT3507" s="45"/>
      <c r="ROU3507" s="45"/>
      <c r="ROV3507" s="45"/>
      <c r="ROW3507" s="45"/>
      <c r="ROX3507" s="45"/>
      <c r="ROY3507" s="45"/>
      <c r="ROZ3507" s="45"/>
      <c r="RPA3507" s="45"/>
      <c r="RPB3507" s="45"/>
      <c r="RPC3507" s="45"/>
      <c r="RPD3507" s="45"/>
      <c r="RPE3507" s="45"/>
      <c r="RPF3507" s="45"/>
      <c r="RPG3507" s="45"/>
      <c r="RPH3507" s="45"/>
      <c r="RPI3507" s="45"/>
      <c r="RPJ3507" s="45"/>
      <c r="RPK3507" s="45"/>
      <c r="RPL3507" s="45"/>
      <c r="RPM3507" s="45"/>
      <c r="RPN3507" s="45"/>
      <c r="RPO3507" s="45"/>
      <c r="RPP3507" s="45"/>
      <c r="RPQ3507" s="45"/>
      <c r="RPR3507" s="45"/>
      <c r="RPS3507" s="45"/>
      <c r="RPT3507" s="45"/>
      <c r="RPU3507" s="45"/>
      <c r="RPV3507" s="45"/>
      <c r="RPW3507" s="45"/>
      <c r="RPX3507" s="45"/>
      <c r="RPY3507" s="45"/>
      <c r="RPZ3507" s="45"/>
      <c r="RQA3507" s="45"/>
      <c r="RQB3507" s="45"/>
      <c r="RQC3507" s="45"/>
      <c r="RQD3507" s="45"/>
      <c r="RQE3507" s="45"/>
      <c r="RQF3507" s="45"/>
      <c r="RQG3507" s="45"/>
      <c r="RQH3507" s="45"/>
      <c r="RQI3507" s="45"/>
      <c r="RQJ3507" s="45"/>
      <c r="RQK3507" s="45"/>
      <c r="RQL3507" s="45"/>
      <c r="RQM3507" s="45"/>
      <c r="RQN3507" s="45"/>
      <c r="RQO3507" s="45"/>
      <c r="RQP3507" s="45"/>
      <c r="RQQ3507" s="45"/>
      <c r="RQR3507" s="45"/>
      <c r="RQS3507" s="45"/>
      <c r="RQT3507" s="45"/>
      <c r="RQU3507" s="45"/>
      <c r="RQV3507" s="45"/>
      <c r="RQW3507" s="45"/>
      <c r="RQX3507" s="45"/>
      <c r="RQY3507" s="45"/>
      <c r="RQZ3507" s="45"/>
      <c r="RRA3507" s="45"/>
      <c r="RRB3507" s="45"/>
      <c r="RRC3507" s="45"/>
      <c r="RRD3507" s="45"/>
      <c r="RRE3507" s="45"/>
      <c r="RRF3507" s="45"/>
      <c r="RRG3507" s="45"/>
      <c r="RRH3507" s="45"/>
      <c r="RRI3507" s="45"/>
      <c r="RRJ3507" s="45"/>
      <c r="RRK3507" s="45"/>
      <c r="RRL3507" s="45"/>
      <c r="RRM3507" s="45"/>
      <c r="RRN3507" s="45"/>
      <c r="RRO3507" s="45"/>
      <c r="RRP3507" s="45"/>
      <c r="RRQ3507" s="45"/>
      <c r="RRR3507" s="45"/>
      <c r="RRS3507" s="45"/>
      <c r="RRT3507" s="45"/>
      <c r="RRU3507" s="45"/>
      <c r="RRV3507" s="45"/>
      <c r="RRW3507" s="45"/>
      <c r="RRX3507" s="45"/>
      <c r="RRY3507" s="45"/>
      <c r="RRZ3507" s="45"/>
      <c r="RSA3507" s="45"/>
      <c r="RSB3507" s="45"/>
      <c r="RSC3507" s="45"/>
      <c r="RSD3507" s="45"/>
      <c r="RSE3507" s="45"/>
      <c r="RSF3507" s="45"/>
      <c r="RSG3507" s="45"/>
      <c r="RSH3507" s="45"/>
      <c r="RSI3507" s="45"/>
      <c r="RSJ3507" s="45"/>
      <c r="RSK3507" s="45"/>
      <c r="RSL3507" s="45"/>
      <c r="RSM3507" s="45"/>
      <c r="RSN3507" s="45"/>
      <c r="RSO3507" s="45"/>
      <c r="RSP3507" s="45"/>
      <c r="RSQ3507" s="45"/>
      <c r="RSR3507" s="45"/>
      <c r="RSS3507" s="45"/>
      <c r="RST3507" s="45"/>
      <c r="RSU3507" s="45"/>
      <c r="RSV3507" s="45"/>
      <c r="RSW3507" s="45"/>
      <c r="RSX3507" s="45"/>
      <c r="RSY3507" s="45"/>
      <c r="RSZ3507" s="45"/>
      <c r="RTA3507" s="45"/>
      <c r="RTB3507" s="45"/>
      <c r="RTC3507" s="45"/>
      <c r="RTD3507" s="45"/>
      <c r="RTE3507" s="45"/>
      <c r="RTF3507" s="45"/>
      <c r="RTG3507" s="45"/>
      <c r="RTH3507" s="45"/>
      <c r="RTI3507" s="45"/>
      <c r="RTJ3507" s="45"/>
      <c r="RTK3507" s="45"/>
      <c r="RTL3507" s="45"/>
      <c r="RTM3507" s="45"/>
      <c r="RTN3507" s="45"/>
      <c r="RTO3507" s="45"/>
      <c r="RTP3507" s="45"/>
      <c r="RTQ3507" s="45"/>
      <c r="RTR3507" s="45"/>
      <c r="RTS3507" s="45"/>
      <c r="RTT3507" s="45"/>
      <c r="RTU3507" s="45"/>
      <c r="RTV3507" s="45"/>
      <c r="RTW3507" s="45"/>
      <c r="RTX3507" s="45"/>
      <c r="RTY3507" s="45"/>
      <c r="RTZ3507" s="45"/>
      <c r="RUA3507" s="45"/>
      <c r="RUB3507" s="45"/>
      <c r="RUC3507" s="45"/>
      <c r="RUD3507" s="45"/>
      <c r="RUE3507" s="45"/>
      <c r="RUF3507" s="45"/>
      <c r="RUG3507" s="45"/>
      <c r="RUH3507" s="45"/>
      <c r="RUI3507" s="45"/>
      <c r="RUJ3507" s="45"/>
      <c r="RUK3507" s="45"/>
      <c r="RUL3507" s="45"/>
      <c r="RUM3507" s="45"/>
      <c r="RUN3507" s="45"/>
      <c r="RUO3507" s="45"/>
      <c r="RUP3507" s="45"/>
      <c r="RUQ3507" s="45"/>
      <c r="RUR3507" s="45"/>
      <c r="RUS3507" s="45"/>
      <c r="RUT3507" s="45"/>
      <c r="RUU3507" s="45"/>
      <c r="RUV3507" s="45"/>
      <c r="RUW3507" s="45"/>
      <c r="RUX3507" s="45"/>
      <c r="RUY3507" s="45"/>
      <c r="RUZ3507" s="45"/>
      <c r="RVA3507" s="45"/>
      <c r="RVB3507" s="45"/>
      <c r="RVC3507" s="45"/>
      <c r="RVD3507" s="45"/>
      <c r="RVE3507" s="45"/>
      <c r="RVF3507" s="45"/>
      <c r="RVG3507" s="45"/>
      <c r="RVH3507" s="45"/>
      <c r="RVI3507" s="45"/>
      <c r="RVJ3507" s="45"/>
      <c r="RVK3507" s="45"/>
      <c r="RVL3507" s="45"/>
      <c r="RVM3507" s="45"/>
      <c r="RVN3507" s="45"/>
      <c r="RVO3507" s="45"/>
      <c r="RVP3507" s="45"/>
      <c r="RVQ3507" s="45"/>
      <c r="RVR3507" s="45"/>
      <c r="RVS3507" s="45"/>
      <c r="RVT3507" s="45"/>
      <c r="RVU3507" s="45"/>
      <c r="RVV3507" s="45"/>
      <c r="RVW3507" s="45"/>
      <c r="RVX3507" s="45"/>
      <c r="RVY3507" s="45"/>
      <c r="RVZ3507" s="45"/>
      <c r="RWA3507" s="45"/>
      <c r="RWB3507" s="45"/>
      <c r="RWC3507" s="45"/>
      <c r="RWD3507" s="45"/>
      <c r="RWE3507" s="45"/>
      <c r="RWF3507" s="45"/>
      <c r="RWG3507" s="45"/>
      <c r="RWH3507" s="45"/>
      <c r="RWI3507" s="45"/>
      <c r="RWJ3507" s="45"/>
      <c r="RWK3507" s="45"/>
      <c r="RWL3507" s="45"/>
      <c r="RWM3507" s="45"/>
      <c r="RWN3507" s="45"/>
      <c r="RWO3507" s="45"/>
      <c r="RWP3507" s="45"/>
      <c r="RWQ3507" s="45"/>
      <c r="RWR3507" s="45"/>
      <c r="RWS3507" s="45"/>
      <c r="RWT3507" s="45"/>
      <c r="RWU3507" s="45"/>
      <c r="RWV3507" s="45"/>
      <c r="RWW3507" s="45"/>
      <c r="RWX3507" s="45"/>
      <c r="RWY3507" s="45"/>
      <c r="RWZ3507" s="45"/>
      <c r="RXA3507" s="45"/>
      <c r="RXB3507" s="45"/>
      <c r="RXC3507" s="45"/>
      <c r="RXD3507" s="45"/>
      <c r="RXE3507" s="45"/>
      <c r="RXF3507" s="45"/>
      <c r="RXG3507" s="45"/>
      <c r="RXH3507" s="45"/>
      <c r="RXI3507" s="45"/>
      <c r="RXJ3507" s="45"/>
      <c r="RXK3507" s="45"/>
      <c r="RXL3507" s="45"/>
      <c r="RXM3507" s="45"/>
      <c r="RXN3507" s="45"/>
      <c r="RXO3507" s="45"/>
      <c r="RXP3507" s="45"/>
      <c r="RXQ3507" s="45"/>
      <c r="RXR3507" s="45"/>
      <c r="RXS3507" s="45"/>
      <c r="RXT3507" s="45"/>
      <c r="RXU3507" s="45"/>
      <c r="RXV3507" s="45"/>
      <c r="RXW3507" s="45"/>
      <c r="RXX3507" s="45"/>
      <c r="RXY3507" s="45"/>
      <c r="RXZ3507" s="45"/>
      <c r="RYA3507" s="45"/>
      <c r="RYB3507" s="45"/>
      <c r="RYC3507" s="45"/>
      <c r="RYD3507" s="45"/>
      <c r="RYE3507" s="45"/>
      <c r="RYF3507" s="45"/>
      <c r="RYG3507" s="45"/>
      <c r="RYH3507" s="45"/>
      <c r="RYI3507" s="45"/>
      <c r="RYJ3507" s="45"/>
      <c r="RYK3507" s="45"/>
      <c r="RYL3507" s="45"/>
      <c r="RYM3507" s="45"/>
      <c r="RYN3507" s="45"/>
      <c r="RYO3507" s="45"/>
      <c r="RYP3507" s="45"/>
      <c r="RYQ3507" s="45"/>
      <c r="RYR3507" s="45"/>
      <c r="RYS3507" s="45"/>
      <c r="RYT3507" s="45"/>
      <c r="RYU3507" s="45"/>
      <c r="RYV3507" s="45"/>
      <c r="RYW3507" s="45"/>
      <c r="RYX3507" s="45"/>
      <c r="RYY3507" s="45"/>
      <c r="RYZ3507" s="45"/>
      <c r="RZA3507" s="45"/>
      <c r="RZB3507" s="45"/>
      <c r="RZC3507" s="45"/>
      <c r="RZD3507" s="45"/>
      <c r="RZE3507" s="45"/>
      <c r="RZF3507" s="45"/>
      <c r="RZG3507" s="45"/>
      <c r="RZH3507" s="45"/>
      <c r="RZI3507" s="45"/>
      <c r="RZJ3507" s="45"/>
      <c r="RZK3507" s="45"/>
      <c r="RZL3507" s="45"/>
      <c r="RZM3507" s="45"/>
      <c r="RZN3507" s="45"/>
      <c r="RZO3507" s="45"/>
      <c r="RZP3507" s="45"/>
      <c r="RZQ3507" s="45"/>
      <c r="RZR3507" s="45"/>
      <c r="RZS3507" s="45"/>
      <c r="RZT3507" s="45"/>
      <c r="RZU3507" s="45"/>
      <c r="RZV3507" s="45"/>
      <c r="RZW3507" s="45"/>
      <c r="RZX3507" s="45"/>
      <c r="RZY3507" s="45"/>
      <c r="RZZ3507" s="45"/>
      <c r="SAA3507" s="45"/>
      <c r="SAB3507" s="45"/>
      <c r="SAC3507" s="45"/>
      <c r="SAD3507" s="45"/>
      <c r="SAE3507" s="45"/>
      <c r="SAF3507" s="45"/>
      <c r="SAG3507" s="45"/>
      <c r="SAH3507" s="45"/>
      <c r="SAI3507" s="45"/>
      <c r="SAJ3507" s="45"/>
      <c r="SAK3507" s="45"/>
      <c r="SAL3507" s="45"/>
      <c r="SAM3507" s="45"/>
      <c r="SAN3507" s="45"/>
      <c r="SAO3507" s="45"/>
      <c r="SAP3507" s="45"/>
      <c r="SAQ3507" s="45"/>
      <c r="SAR3507" s="45"/>
      <c r="SAS3507" s="45"/>
      <c r="SAT3507" s="45"/>
      <c r="SAU3507" s="45"/>
      <c r="SAV3507" s="45"/>
      <c r="SAW3507" s="45"/>
      <c r="SAX3507" s="45"/>
      <c r="SAY3507" s="45"/>
      <c r="SAZ3507" s="45"/>
      <c r="SBA3507" s="45"/>
      <c r="SBB3507" s="45"/>
      <c r="SBC3507" s="45"/>
      <c r="SBD3507" s="45"/>
      <c r="SBE3507" s="45"/>
      <c r="SBF3507" s="45"/>
      <c r="SBG3507" s="45"/>
      <c r="SBH3507" s="45"/>
      <c r="SBI3507" s="45"/>
      <c r="SBJ3507" s="45"/>
      <c r="SBK3507" s="45"/>
      <c r="SBL3507" s="45"/>
      <c r="SBM3507" s="45"/>
      <c r="SBN3507" s="45"/>
      <c r="SBO3507" s="45"/>
      <c r="SBP3507" s="45"/>
      <c r="SBQ3507" s="45"/>
      <c r="SBR3507" s="45"/>
      <c r="SBS3507" s="45"/>
      <c r="SBT3507" s="45"/>
      <c r="SBU3507" s="45"/>
      <c r="SBV3507" s="45"/>
      <c r="SBW3507" s="45"/>
      <c r="SBX3507" s="45"/>
      <c r="SBY3507" s="45"/>
      <c r="SBZ3507" s="45"/>
      <c r="SCA3507" s="45"/>
      <c r="SCB3507" s="45"/>
      <c r="SCC3507" s="45"/>
      <c r="SCD3507" s="45"/>
      <c r="SCE3507" s="45"/>
      <c r="SCF3507" s="45"/>
      <c r="SCG3507" s="45"/>
      <c r="SCH3507" s="45"/>
      <c r="SCI3507" s="45"/>
      <c r="SCJ3507" s="45"/>
      <c r="SCK3507" s="45"/>
      <c r="SCL3507" s="45"/>
      <c r="SCM3507" s="45"/>
      <c r="SCN3507" s="45"/>
      <c r="SCO3507" s="45"/>
      <c r="SCP3507" s="45"/>
      <c r="SCQ3507" s="45"/>
      <c r="SCR3507" s="45"/>
      <c r="SCS3507" s="45"/>
      <c r="SCT3507" s="45"/>
      <c r="SCU3507" s="45"/>
      <c r="SCV3507" s="45"/>
      <c r="SCW3507" s="45"/>
      <c r="SCX3507" s="45"/>
      <c r="SCY3507" s="45"/>
      <c r="SCZ3507" s="45"/>
      <c r="SDA3507" s="45"/>
      <c r="SDB3507" s="45"/>
      <c r="SDC3507" s="45"/>
      <c r="SDD3507" s="45"/>
      <c r="SDE3507" s="45"/>
      <c r="SDF3507" s="45"/>
      <c r="SDG3507" s="45"/>
      <c r="SDH3507" s="45"/>
      <c r="SDI3507" s="45"/>
      <c r="SDJ3507" s="45"/>
      <c r="SDK3507" s="45"/>
      <c r="SDL3507" s="45"/>
      <c r="SDM3507" s="45"/>
      <c r="SDN3507" s="45"/>
      <c r="SDO3507" s="45"/>
      <c r="SDP3507" s="45"/>
      <c r="SDQ3507" s="45"/>
      <c r="SDR3507" s="45"/>
      <c r="SDS3507" s="45"/>
      <c r="SDT3507" s="45"/>
      <c r="SDU3507" s="45"/>
      <c r="SDV3507" s="45"/>
      <c r="SDW3507" s="45"/>
      <c r="SDX3507" s="45"/>
      <c r="SDY3507" s="45"/>
      <c r="SDZ3507" s="45"/>
      <c r="SEA3507" s="45"/>
      <c r="SEB3507" s="45"/>
      <c r="SEC3507" s="45"/>
      <c r="SED3507" s="45"/>
      <c r="SEE3507" s="45"/>
      <c r="SEF3507" s="45"/>
      <c r="SEG3507" s="45"/>
      <c r="SEH3507" s="45"/>
      <c r="SEI3507" s="45"/>
      <c r="SEJ3507" s="45"/>
      <c r="SEK3507" s="45"/>
      <c r="SEL3507" s="45"/>
      <c r="SEM3507" s="45"/>
      <c r="SEN3507" s="45"/>
      <c r="SEO3507" s="45"/>
      <c r="SEP3507" s="45"/>
      <c r="SEQ3507" s="45"/>
      <c r="SER3507" s="45"/>
      <c r="SES3507" s="45"/>
      <c r="SET3507" s="45"/>
      <c r="SEU3507" s="45"/>
      <c r="SEV3507" s="45"/>
      <c r="SEW3507" s="45"/>
      <c r="SEX3507" s="45"/>
      <c r="SEY3507" s="45"/>
      <c r="SEZ3507" s="45"/>
      <c r="SFA3507" s="45"/>
      <c r="SFB3507" s="45"/>
      <c r="SFC3507" s="45"/>
      <c r="SFD3507" s="45"/>
      <c r="SFE3507" s="45"/>
      <c r="SFF3507" s="45"/>
      <c r="SFG3507" s="45"/>
      <c r="SFH3507" s="45"/>
      <c r="SFI3507" s="45"/>
      <c r="SFJ3507" s="45"/>
      <c r="SFK3507" s="45"/>
      <c r="SFL3507" s="45"/>
      <c r="SFM3507" s="45"/>
      <c r="SFN3507" s="45"/>
      <c r="SFO3507" s="45"/>
      <c r="SFP3507" s="45"/>
      <c r="SFQ3507" s="45"/>
      <c r="SFR3507" s="45"/>
      <c r="SFS3507" s="45"/>
      <c r="SFT3507" s="45"/>
      <c r="SFU3507" s="45"/>
      <c r="SFV3507" s="45"/>
      <c r="SFW3507" s="45"/>
      <c r="SFX3507" s="45"/>
      <c r="SFY3507" s="45"/>
      <c r="SFZ3507" s="45"/>
      <c r="SGA3507" s="45"/>
      <c r="SGB3507" s="45"/>
      <c r="SGC3507" s="45"/>
      <c r="SGD3507" s="45"/>
      <c r="SGE3507" s="45"/>
      <c r="SGF3507" s="45"/>
      <c r="SGG3507" s="45"/>
      <c r="SGH3507" s="45"/>
      <c r="SGI3507" s="45"/>
      <c r="SGJ3507" s="45"/>
      <c r="SGK3507" s="45"/>
      <c r="SGL3507" s="45"/>
      <c r="SGM3507" s="45"/>
      <c r="SGN3507" s="45"/>
      <c r="SGO3507" s="45"/>
      <c r="SGP3507" s="45"/>
      <c r="SGQ3507" s="45"/>
      <c r="SGR3507" s="45"/>
      <c r="SGS3507" s="45"/>
      <c r="SGT3507" s="45"/>
      <c r="SGU3507" s="45"/>
      <c r="SGV3507" s="45"/>
      <c r="SGW3507" s="45"/>
      <c r="SGX3507" s="45"/>
      <c r="SGY3507" s="45"/>
      <c r="SGZ3507" s="45"/>
      <c r="SHA3507" s="45"/>
      <c r="SHB3507" s="45"/>
      <c r="SHC3507" s="45"/>
      <c r="SHD3507" s="45"/>
      <c r="SHE3507" s="45"/>
      <c r="SHF3507" s="45"/>
      <c r="SHG3507" s="45"/>
      <c r="SHH3507" s="45"/>
      <c r="SHI3507" s="45"/>
      <c r="SHJ3507" s="45"/>
      <c r="SHK3507" s="45"/>
      <c r="SHL3507" s="45"/>
      <c r="SHM3507" s="45"/>
      <c r="SHN3507" s="45"/>
      <c r="SHO3507" s="45"/>
      <c r="SHP3507" s="45"/>
      <c r="SHQ3507" s="45"/>
      <c r="SHR3507" s="45"/>
      <c r="SHS3507" s="45"/>
      <c r="SHT3507" s="45"/>
      <c r="SHU3507" s="45"/>
      <c r="SHV3507" s="45"/>
      <c r="SHW3507" s="45"/>
      <c r="SHX3507" s="45"/>
      <c r="SHY3507" s="45"/>
      <c r="SHZ3507" s="45"/>
      <c r="SIA3507" s="45"/>
      <c r="SIB3507" s="45"/>
      <c r="SIC3507" s="45"/>
      <c r="SID3507" s="45"/>
      <c r="SIE3507" s="45"/>
      <c r="SIF3507" s="45"/>
      <c r="SIG3507" s="45"/>
      <c r="SIH3507" s="45"/>
      <c r="SII3507" s="45"/>
      <c r="SIJ3507" s="45"/>
      <c r="SIK3507" s="45"/>
      <c r="SIL3507" s="45"/>
      <c r="SIM3507" s="45"/>
      <c r="SIN3507" s="45"/>
      <c r="SIO3507" s="45"/>
      <c r="SIP3507" s="45"/>
      <c r="SIQ3507" s="45"/>
      <c r="SIR3507" s="45"/>
      <c r="SIS3507" s="45"/>
      <c r="SIT3507" s="45"/>
      <c r="SIU3507" s="45"/>
      <c r="SIV3507" s="45"/>
      <c r="SIW3507" s="45"/>
      <c r="SIX3507" s="45"/>
      <c r="SIY3507" s="45"/>
      <c r="SIZ3507" s="45"/>
      <c r="SJA3507" s="45"/>
      <c r="SJB3507" s="45"/>
      <c r="SJC3507" s="45"/>
      <c r="SJD3507" s="45"/>
      <c r="SJE3507" s="45"/>
      <c r="SJF3507" s="45"/>
      <c r="SJG3507" s="45"/>
      <c r="SJH3507" s="45"/>
      <c r="SJI3507" s="45"/>
      <c r="SJJ3507" s="45"/>
      <c r="SJK3507" s="45"/>
      <c r="SJL3507" s="45"/>
      <c r="SJM3507" s="45"/>
      <c r="SJN3507" s="45"/>
      <c r="SJO3507" s="45"/>
      <c r="SJP3507" s="45"/>
      <c r="SJQ3507" s="45"/>
      <c r="SJR3507" s="45"/>
      <c r="SJS3507" s="45"/>
      <c r="SJT3507" s="45"/>
      <c r="SJU3507" s="45"/>
      <c r="SJV3507" s="45"/>
      <c r="SJW3507" s="45"/>
      <c r="SJX3507" s="45"/>
      <c r="SJY3507" s="45"/>
      <c r="SJZ3507" s="45"/>
      <c r="SKA3507" s="45"/>
      <c r="SKB3507" s="45"/>
      <c r="SKC3507" s="45"/>
      <c r="SKD3507" s="45"/>
      <c r="SKE3507" s="45"/>
      <c r="SKF3507" s="45"/>
      <c r="SKG3507" s="45"/>
      <c r="SKH3507" s="45"/>
      <c r="SKI3507" s="45"/>
      <c r="SKJ3507" s="45"/>
      <c r="SKK3507" s="45"/>
      <c r="SKL3507" s="45"/>
      <c r="SKM3507" s="45"/>
      <c r="SKN3507" s="45"/>
      <c r="SKO3507" s="45"/>
      <c r="SKP3507" s="45"/>
      <c r="SKQ3507" s="45"/>
      <c r="SKR3507" s="45"/>
      <c r="SKS3507" s="45"/>
      <c r="SKT3507" s="45"/>
      <c r="SKU3507" s="45"/>
      <c r="SKV3507" s="45"/>
      <c r="SKW3507" s="45"/>
      <c r="SKX3507" s="45"/>
      <c r="SKY3507" s="45"/>
      <c r="SKZ3507" s="45"/>
      <c r="SLA3507" s="45"/>
      <c r="SLB3507" s="45"/>
      <c r="SLC3507" s="45"/>
      <c r="SLD3507" s="45"/>
      <c r="SLE3507" s="45"/>
      <c r="SLF3507" s="45"/>
      <c r="SLG3507" s="45"/>
      <c r="SLH3507" s="45"/>
      <c r="SLI3507" s="45"/>
      <c r="SLJ3507" s="45"/>
      <c r="SLK3507" s="45"/>
      <c r="SLL3507" s="45"/>
      <c r="SLM3507" s="45"/>
      <c r="SLN3507" s="45"/>
      <c r="SLO3507" s="45"/>
      <c r="SLP3507" s="45"/>
      <c r="SLQ3507" s="45"/>
      <c r="SLR3507" s="45"/>
      <c r="SLS3507" s="45"/>
      <c r="SLT3507" s="45"/>
      <c r="SLU3507" s="45"/>
      <c r="SLV3507" s="45"/>
      <c r="SLW3507" s="45"/>
      <c r="SLX3507" s="45"/>
      <c r="SLY3507" s="45"/>
      <c r="SLZ3507" s="45"/>
      <c r="SMA3507" s="45"/>
      <c r="SMB3507" s="45"/>
      <c r="SMC3507" s="45"/>
      <c r="SMD3507" s="45"/>
      <c r="SME3507" s="45"/>
      <c r="SMF3507" s="45"/>
      <c r="SMG3507" s="45"/>
      <c r="SMH3507" s="45"/>
      <c r="SMI3507" s="45"/>
      <c r="SMJ3507" s="45"/>
      <c r="SMK3507" s="45"/>
      <c r="SML3507" s="45"/>
      <c r="SMM3507" s="45"/>
      <c r="SMN3507" s="45"/>
      <c r="SMO3507" s="45"/>
      <c r="SMP3507" s="45"/>
      <c r="SMQ3507" s="45"/>
      <c r="SMR3507" s="45"/>
      <c r="SMS3507" s="45"/>
      <c r="SMT3507" s="45"/>
      <c r="SMU3507" s="45"/>
      <c r="SMV3507" s="45"/>
      <c r="SMW3507" s="45"/>
      <c r="SMX3507" s="45"/>
      <c r="SMY3507" s="45"/>
      <c r="SMZ3507" s="45"/>
      <c r="SNA3507" s="45"/>
      <c r="SNB3507" s="45"/>
      <c r="SNC3507" s="45"/>
      <c r="SND3507" s="45"/>
      <c r="SNE3507" s="45"/>
      <c r="SNF3507" s="45"/>
      <c r="SNG3507" s="45"/>
      <c r="SNH3507" s="45"/>
      <c r="SNI3507" s="45"/>
      <c r="SNJ3507" s="45"/>
      <c r="SNK3507" s="45"/>
      <c r="SNL3507" s="45"/>
      <c r="SNM3507" s="45"/>
      <c r="SNN3507" s="45"/>
      <c r="SNO3507" s="45"/>
      <c r="SNP3507" s="45"/>
      <c r="SNQ3507" s="45"/>
      <c r="SNR3507" s="45"/>
      <c r="SNS3507" s="45"/>
      <c r="SNT3507" s="45"/>
      <c r="SNU3507" s="45"/>
      <c r="SNV3507" s="45"/>
      <c r="SNW3507" s="45"/>
      <c r="SNX3507" s="45"/>
      <c r="SNY3507" s="45"/>
      <c r="SNZ3507" s="45"/>
      <c r="SOA3507" s="45"/>
      <c r="SOB3507" s="45"/>
      <c r="SOC3507" s="45"/>
      <c r="SOD3507" s="45"/>
      <c r="SOE3507" s="45"/>
      <c r="SOF3507" s="45"/>
      <c r="SOG3507" s="45"/>
      <c r="SOH3507" s="45"/>
      <c r="SOI3507" s="45"/>
      <c r="SOJ3507" s="45"/>
      <c r="SOK3507" s="45"/>
      <c r="SOL3507" s="45"/>
      <c r="SOM3507" s="45"/>
      <c r="SON3507" s="45"/>
      <c r="SOO3507" s="45"/>
      <c r="SOP3507" s="45"/>
      <c r="SOQ3507" s="45"/>
      <c r="SOR3507" s="45"/>
      <c r="SOS3507" s="45"/>
      <c r="SOT3507" s="45"/>
      <c r="SOU3507" s="45"/>
      <c r="SOV3507" s="45"/>
      <c r="SOW3507" s="45"/>
      <c r="SOX3507" s="45"/>
      <c r="SOY3507" s="45"/>
      <c r="SOZ3507" s="45"/>
      <c r="SPA3507" s="45"/>
      <c r="SPB3507" s="45"/>
      <c r="SPC3507" s="45"/>
      <c r="SPD3507" s="45"/>
      <c r="SPE3507" s="45"/>
      <c r="SPF3507" s="45"/>
      <c r="SPG3507" s="45"/>
      <c r="SPH3507" s="45"/>
      <c r="SPI3507" s="45"/>
      <c r="SPJ3507" s="45"/>
      <c r="SPK3507" s="45"/>
      <c r="SPL3507" s="45"/>
      <c r="SPM3507" s="45"/>
      <c r="SPN3507" s="45"/>
      <c r="SPO3507" s="45"/>
      <c r="SPP3507" s="45"/>
      <c r="SPQ3507" s="45"/>
      <c r="SPR3507" s="45"/>
      <c r="SPS3507" s="45"/>
      <c r="SPT3507" s="45"/>
      <c r="SPU3507" s="45"/>
      <c r="SPV3507" s="45"/>
      <c r="SPW3507" s="45"/>
      <c r="SPX3507" s="45"/>
      <c r="SPY3507" s="45"/>
      <c r="SPZ3507" s="45"/>
      <c r="SQA3507" s="45"/>
      <c r="SQB3507" s="45"/>
      <c r="SQC3507" s="45"/>
      <c r="SQD3507" s="45"/>
      <c r="SQE3507" s="45"/>
      <c r="SQF3507" s="45"/>
      <c r="SQG3507" s="45"/>
      <c r="SQH3507" s="45"/>
      <c r="SQI3507" s="45"/>
      <c r="SQJ3507" s="45"/>
      <c r="SQK3507" s="45"/>
      <c r="SQL3507" s="45"/>
      <c r="SQM3507" s="45"/>
      <c r="SQN3507" s="45"/>
      <c r="SQO3507" s="45"/>
      <c r="SQP3507" s="45"/>
      <c r="SQQ3507" s="45"/>
      <c r="SQR3507" s="45"/>
      <c r="SQS3507" s="45"/>
      <c r="SQT3507" s="45"/>
      <c r="SQU3507" s="45"/>
      <c r="SQV3507" s="45"/>
      <c r="SQW3507" s="45"/>
      <c r="SQX3507" s="45"/>
      <c r="SQY3507" s="45"/>
      <c r="SQZ3507" s="45"/>
      <c r="SRA3507" s="45"/>
      <c r="SRB3507" s="45"/>
      <c r="SRC3507" s="45"/>
      <c r="SRD3507" s="45"/>
      <c r="SRE3507" s="45"/>
      <c r="SRF3507" s="45"/>
      <c r="SRG3507" s="45"/>
      <c r="SRH3507" s="45"/>
      <c r="SRI3507" s="45"/>
      <c r="SRJ3507" s="45"/>
      <c r="SRK3507" s="45"/>
      <c r="SRL3507" s="45"/>
      <c r="SRM3507" s="45"/>
      <c r="SRN3507" s="45"/>
      <c r="SRO3507" s="45"/>
      <c r="SRP3507" s="45"/>
      <c r="SRQ3507" s="45"/>
      <c r="SRR3507" s="45"/>
      <c r="SRS3507" s="45"/>
      <c r="SRT3507" s="45"/>
      <c r="SRU3507" s="45"/>
      <c r="SRV3507" s="45"/>
      <c r="SRW3507" s="45"/>
      <c r="SRX3507" s="45"/>
      <c r="SRY3507" s="45"/>
      <c r="SRZ3507" s="45"/>
      <c r="SSA3507" s="45"/>
      <c r="SSB3507" s="45"/>
      <c r="SSC3507" s="45"/>
      <c r="SSD3507" s="45"/>
      <c r="SSE3507" s="45"/>
      <c r="SSF3507" s="45"/>
      <c r="SSG3507" s="45"/>
      <c r="SSH3507" s="45"/>
      <c r="SSI3507" s="45"/>
      <c r="SSJ3507" s="45"/>
      <c r="SSK3507" s="45"/>
      <c r="SSL3507" s="45"/>
      <c r="SSM3507" s="45"/>
      <c r="SSN3507" s="45"/>
      <c r="SSO3507" s="45"/>
      <c r="SSP3507" s="45"/>
      <c r="SSQ3507" s="45"/>
      <c r="SSR3507" s="45"/>
      <c r="SSS3507" s="45"/>
      <c r="SST3507" s="45"/>
      <c r="SSU3507" s="45"/>
      <c r="SSV3507" s="45"/>
      <c r="SSW3507" s="45"/>
      <c r="SSX3507" s="45"/>
      <c r="SSY3507" s="45"/>
      <c r="SSZ3507" s="45"/>
      <c r="STA3507" s="45"/>
      <c r="STB3507" s="45"/>
      <c r="STC3507" s="45"/>
      <c r="STD3507" s="45"/>
      <c r="STE3507" s="45"/>
      <c r="STF3507" s="45"/>
      <c r="STG3507" s="45"/>
      <c r="STH3507" s="45"/>
      <c r="STI3507" s="45"/>
      <c r="STJ3507" s="45"/>
      <c r="STK3507" s="45"/>
      <c r="STL3507" s="45"/>
      <c r="STM3507" s="45"/>
      <c r="STN3507" s="45"/>
      <c r="STO3507" s="45"/>
      <c r="STP3507" s="45"/>
      <c r="STQ3507" s="45"/>
      <c r="STR3507" s="45"/>
      <c r="STS3507" s="45"/>
      <c r="STT3507" s="45"/>
      <c r="STU3507" s="45"/>
      <c r="STV3507" s="45"/>
      <c r="STW3507" s="45"/>
      <c r="STX3507" s="45"/>
      <c r="STY3507" s="45"/>
      <c r="STZ3507" s="45"/>
      <c r="SUA3507" s="45"/>
      <c r="SUB3507" s="45"/>
      <c r="SUC3507" s="45"/>
      <c r="SUD3507" s="45"/>
      <c r="SUE3507" s="45"/>
      <c r="SUF3507" s="45"/>
      <c r="SUG3507" s="45"/>
      <c r="SUH3507" s="45"/>
      <c r="SUI3507" s="45"/>
      <c r="SUJ3507" s="45"/>
      <c r="SUK3507" s="45"/>
      <c r="SUL3507" s="45"/>
      <c r="SUM3507" s="45"/>
      <c r="SUN3507" s="45"/>
      <c r="SUO3507" s="45"/>
      <c r="SUP3507" s="45"/>
      <c r="SUQ3507" s="45"/>
      <c r="SUR3507" s="45"/>
      <c r="SUS3507" s="45"/>
      <c r="SUT3507" s="45"/>
      <c r="SUU3507" s="45"/>
      <c r="SUV3507" s="45"/>
      <c r="SUW3507" s="45"/>
      <c r="SUX3507" s="45"/>
      <c r="SUY3507" s="45"/>
      <c r="SUZ3507" s="45"/>
      <c r="SVA3507" s="45"/>
      <c r="SVB3507" s="45"/>
      <c r="SVC3507" s="45"/>
      <c r="SVD3507" s="45"/>
      <c r="SVE3507" s="45"/>
      <c r="SVF3507" s="45"/>
      <c r="SVG3507" s="45"/>
      <c r="SVH3507" s="45"/>
      <c r="SVI3507" s="45"/>
      <c r="SVJ3507" s="45"/>
      <c r="SVK3507" s="45"/>
      <c r="SVL3507" s="45"/>
      <c r="SVM3507" s="45"/>
      <c r="SVN3507" s="45"/>
      <c r="SVO3507" s="45"/>
      <c r="SVP3507" s="45"/>
      <c r="SVQ3507" s="45"/>
      <c r="SVR3507" s="45"/>
      <c r="SVS3507" s="45"/>
      <c r="SVT3507" s="45"/>
      <c r="SVU3507" s="45"/>
      <c r="SVV3507" s="45"/>
      <c r="SVW3507" s="45"/>
      <c r="SVX3507" s="45"/>
      <c r="SVY3507" s="45"/>
      <c r="SVZ3507" s="45"/>
      <c r="SWA3507" s="45"/>
      <c r="SWB3507" s="45"/>
      <c r="SWC3507" s="45"/>
      <c r="SWD3507" s="45"/>
      <c r="SWE3507" s="45"/>
      <c r="SWF3507" s="45"/>
      <c r="SWG3507" s="45"/>
      <c r="SWH3507" s="45"/>
      <c r="SWI3507" s="45"/>
      <c r="SWJ3507" s="45"/>
      <c r="SWK3507" s="45"/>
      <c r="SWL3507" s="45"/>
      <c r="SWM3507" s="45"/>
      <c r="SWN3507" s="45"/>
      <c r="SWO3507" s="45"/>
      <c r="SWP3507" s="45"/>
      <c r="SWQ3507" s="45"/>
      <c r="SWR3507" s="45"/>
      <c r="SWS3507" s="45"/>
      <c r="SWT3507" s="45"/>
      <c r="SWU3507" s="45"/>
      <c r="SWV3507" s="45"/>
      <c r="SWW3507" s="45"/>
      <c r="SWX3507" s="45"/>
      <c r="SWY3507" s="45"/>
      <c r="SWZ3507" s="45"/>
      <c r="SXA3507" s="45"/>
      <c r="SXB3507" s="45"/>
      <c r="SXC3507" s="45"/>
      <c r="SXD3507" s="45"/>
      <c r="SXE3507" s="45"/>
      <c r="SXF3507" s="45"/>
      <c r="SXG3507" s="45"/>
      <c r="SXH3507" s="45"/>
      <c r="SXI3507" s="45"/>
      <c r="SXJ3507" s="45"/>
      <c r="SXK3507" s="45"/>
      <c r="SXL3507" s="45"/>
      <c r="SXM3507" s="45"/>
      <c r="SXN3507" s="45"/>
      <c r="SXO3507" s="45"/>
      <c r="SXP3507" s="45"/>
      <c r="SXQ3507" s="45"/>
      <c r="SXR3507" s="45"/>
      <c r="SXS3507" s="45"/>
      <c r="SXT3507" s="45"/>
      <c r="SXU3507" s="45"/>
      <c r="SXV3507" s="45"/>
      <c r="SXW3507" s="45"/>
      <c r="SXX3507" s="45"/>
      <c r="SXY3507" s="45"/>
      <c r="SXZ3507" s="45"/>
      <c r="SYA3507" s="45"/>
      <c r="SYB3507" s="45"/>
      <c r="SYC3507" s="45"/>
      <c r="SYD3507" s="45"/>
      <c r="SYE3507" s="45"/>
      <c r="SYF3507" s="45"/>
      <c r="SYG3507" s="45"/>
      <c r="SYH3507" s="45"/>
      <c r="SYI3507" s="45"/>
      <c r="SYJ3507" s="45"/>
      <c r="SYK3507" s="45"/>
      <c r="SYL3507" s="45"/>
      <c r="SYM3507" s="45"/>
      <c r="SYN3507" s="45"/>
      <c r="SYO3507" s="45"/>
      <c r="SYP3507" s="45"/>
      <c r="SYQ3507" s="45"/>
      <c r="SYR3507" s="45"/>
      <c r="SYS3507" s="45"/>
      <c r="SYT3507" s="45"/>
      <c r="SYU3507" s="45"/>
      <c r="SYV3507" s="45"/>
      <c r="SYW3507" s="45"/>
      <c r="SYX3507" s="45"/>
      <c r="SYY3507" s="45"/>
      <c r="SYZ3507" s="45"/>
      <c r="SZA3507" s="45"/>
      <c r="SZB3507" s="45"/>
      <c r="SZC3507" s="45"/>
      <c r="SZD3507" s="45"/>
      <c r="SZE3507" s="45"/>
      <c r="SZF3507" s="45"/>
      <c r="SZG3507" s="45"/>
      <c r="SZH3507" s="45"/>
      <c r="SZI3507" s="45"/>
      <c r="SZJ3507" s="45"/>
      <c r="SZK3507" s="45"/>
      <c r="SZL3507" s="45"/>
      <c r="SZM3507" s="45"/>
      <c r="SZN3507" s="45"/>
      <c r="SZO3507" s="45"/>
      <c r="SZP3507" s="45"/>
      <c r="SZQ3507" s="45"/>
      <c r="SZR3507" s="45"/>
      <c r="SZS3507" s="45"/>
      <c r="SZT3507" s="45"/>
      <c r="SZU3507" s="45"/>
      <c r="SZV3507" s="45"/>
      <c r="SZW3507" s="45"/>
      <c r="SZX3507" s="45"/>
      <c r="SZY3507" s="45"/>
      <c r="SZZ3507" s="45"/>
      <c r="TAA3507" s="45"/>
      <c r="TAB3507" s="45"/>
      <c r="TAC3507" s="45"/>
      <c r="TAD3507" s="45"/>
      <c r="TAE3507" s="45"/>
      <c r="TAF3507" s="45"/>
      <c r="TAG3507" s="45"/>
      <c r="TAH3507" s="45"/>
      <c r="TAI3507" s="45"/>
      <c r="TAJ3507" s="45"/>
      <c r="TAK3507" s="45"/>
      <c r="TAL3507" s="45"/>
      <c r="TAM3507" s="45"/>
      <c r="TAN3507" s="45"/>
      <c r="TAO3507" s="45"/>
      <c r="TAP3507" s="45"/>
      <c r="TAQ3507" s="45"/>
      <c r="TAR3507" s="45"/>
      <c r="TAS3507" s="45"/>
      <c r="TAT3507" s="45"/>
      <c r="TAU3507" s="45"/>
      <c r="TAV3507" s="45"/>
      <c r="TAW3507" s="45"/>
      <c r="TAX3507" s="45"/>
      <c r="TAY3507" s="45"/>
      <c r="TAZ3507" s="45"/>
      <c r="TBA3507" s="45"/>
      <c r="TBB3507" s="45"/>
      <c r="TBC3507" s="45"/>
      <c r="TBD3507" s="45"/>
      <c r="TBE3507" s="45"/>
      <c r="TBF3507" s="45"/>
      <c r="TBG3507" s="45"/>
      <c r="TBH3507" s="45"/>
      <c r="TBI3507" s="45"/>
      <c r="TBJ3507" s="45"/>
      <c r="TBK3507" s="45"/>
      <c r="TBL3507" s="45"/>
      <c r="TBM3507" s="45"/>
      <c r="TBN3507" s="45"/>
      <c r="TBO3507" s="45"/>
      <c r="TBP3507" s="45"/>
      <c r="TBQ3507" s="45"/>
      <c r="TBR3507" s="45"/>
      <c r="TBS3507" s="45"/>
      <c r="TBT3507" s="45"/>
      <c r="TBU3507" s="45"/>
      <c r="TBV3507" s="45"/>
      <c r="TBW3507" s="45"/>
      <c r="TBX3507" s="45"/>
      <c r="TBY3507" s="45"/>
      <c r="TBZ3507" s="45"/>
      <c r="TCA3507" s="45"/>
      <c r="TCB3507" s="45"/>
      <c r="TCC3507" s="45"/>
      <c r="TCD3507" s="45"/>
      <c r="TCE3507" s="45"/>
      <c r="TCF3507" s="45"/>
      <c r="TCG3507" s="45"/>
      <c r="TCH3507" s="45"/>
      <c r="TCI3507" s="45"/>
      <c r="TCJ3507" s="45"/>
      <c r="TCK3507" s="45"/>
      <c r="TCL3507" s="45"/>
      <c r="TCM3507" s="45"/>
      <c r="TCN3507" s="45"/>
      <c r="TCO3507" s="45"/>
      <c r="TCP3507" s="45"/>
      <c r="TCQ3507" s="45"/>
      <c r="TCR3507" s="45"/>
      <c r="TCS3507" s="45"/>
      <c r="TCT3507" s="45"/>
      <c r="TCU3507" s="45"/>
      <c r="TCV3507" s="45"/>
      <c r="TCW3507" s="45"/>
      <c r="TCX3507" s="45"/>
      <c r="TCY3507" s="45"/>
      <c r="TCZ3507" s="45"/>
      <c r="TDA3507" s="45"/>
      <c r="TDB3507" s="45"/>
      <c r="TDC3507" s="45"/>
      <c r="TDD3507" s="45"/>
      <c r="TDE3507" s="45"/>
      <c r="TDF3507" s="45"/>
      <c r="TDG3507" s="45"/>
      <c r="TDH3507" s="45"/>
      <c r="TDI3507" s="45"/>
      <c r="TDJ3507" s="45"/>
      <c r="TDK3507" s="45"/>
      <c r="TDL3507" s="45"/>
      <c r="TDM3507" s="45"/>
      <c r="TDN3507" s="45"/>
      <c r="TDO3507" s="45"/>
      <c r="TDP3507" s="45"/>
      <c r="TDQ3507" s="45"/>
      <c r="TDR3507" s="45"/>
      <c r="TDS3507" s="45"/>
      <c r="TDT3507" s="45"/>
      <c r="TDU3507" s="45"/>
      <c r="TDV3507" s="45"/>
      <c r="TDW3507" s="45"/>
      <c r="TDX3507" s="45"/>
      <c r="TDY3507" s="45"/>
      <c r="TDZ3507" s="45"/>
      <c r="TEA3507" s="45"/>
      <c r="TEB3507" s="45"/>
      <c r="TEC3507" s="45"/>
      <c r="TED3507" s="45"/>
      <c r="TEE3507" s="45"/>
      <c r="TEF3507" s="45"/>
      <c r="TEG3507" s="45"/>
      <c r="TEH3507" s="45"/>
      <c r="TEI3507" s="45"/>
      <c r="TEJ3507" s="45"/>
      <c r="TEK3507" s="45"/>
      <c r="TEL3507" s="45"/>
      <c r="TEM3507" s="45"/>
      <c r="TEN3507" s="45"/>
      <c r="TEO3507" s="45"/>
      <c r="TEP3507" s="45"/>
      <c r="TEQ3507" s="45"/>
      <c r="TER3507" s="45"/>
      <c r="TES3507" s="45"/>
      <c r="TET3507" s="45"/>
      <c r="TEU3507" s="45"/>
      <c r="TEV3507" s="45"/>
      <c r="TEW3507" s="45"/>
      <c r="TEX3507" s="45"/>
      <c r="TEY3507" s="45"/>
      <c r="TEZ3507" s="45"/>
      <c r="TFA3507" s="45"/>
      <c r="TFB3507" s="45"/>
      <c r="TFC3507" s="45"/>
      <c r="TFD3507" s="45"/>
      <c r="TFE3507" s="45"/>
      <c r="TFF3507" s="45"/>
      <c r="TFG3507" s="45"/>
      <c r="TFH3507" s="45"/>
      <c r="TFI3507" s="45"/>
      <c r="TFJ3507" s="45"/>
      <c r="TFK3507" s="45"/>
      <c r="TFL3507" s="45"/>
      <c r="TFM3507" s="45"/>
      <c r="TFN3507" s="45"/>
      <c r="TFO3507" s="45"/>
      <c r="TFP3507" s="45"/>
      <c r="TFQ3507" s="45"/>
      <c r="TFR3507" s="45"/>
      <c r="TFS3507" s="45"/>
      <c r="TFT3507" s="45"/>
      <c r="TFU3507" s="45"/>
      <c r="TFV3507" s="45"/>
      <c r="TFW3507" s="45"/>
      <c r="TFX3507" s="45"/>
      <c r="TFY3507" s="45"/>
      <c r="TFZ3507" s="45"/>
      <c r="TGA3507" s="45"/>
      <c r="TGB3507" s="45"/>
      <c r="TGC3507" s="45"/>
      <c r="TGD3507" s="45"/>
      <c r="TGE3507" s="45"/>
      <c r="TGF3507" s="45"/>
      <c r="TGG3507" s="45"/>
      <c r="TGH3507" s="45"/>
      <c r="TGI3507" s="45"/>
      <c r="TGJ3507" s="45"/>
      <c r="TGK3507" s="45"/>
      <c r="TGL3507" s="45"/>
      <c r="TGM3507" s="45"/>
      <c r="TGN3507" s="45"/>
      <c r="TGO3507" s="45"/>
      <c r="TGP3507" s="45"/>
      <c r="TGQ3507" s="45"/>
      <c r="TGR3507" s="45"/>
      <c r="TGS3507" s="45"/>
      <c r="TGT3507" s="45"/>
      <c r="TGU3507" s="45"/>
      <c r="TGV3507" s="45"/>
      <c r="TGW3507" s="45"/>
      <c r="TGX3507" s="45"/>
      <c r="TGY3507" s="45"/>
      <c r="TGZ3507" s="45"/>
      <c r="THA3507" s="45"/>
      <c r="THB3507" s="45"/>
      <c r="THC3507" s="45"/>
      <c r="THD3507" s="45"/>
      <c r="THE3507" s="45"/>
      <c r="THF3507" s="45"/>
      <c r="THG3507" s="45"/>
      <c r="THH3507" s="45"/>
      <c r="THI3507" s="45"/>
      <c r="THJ3507" s="45"/>
      <c r="THK3507" s="45"/>
      <c r="THL3507" s="45"/>
      <c r="THM3507" s="45"/>
      <c r="THN3507" s="45"/>
      <c r="THO3507" s="45"/>
      <c r="THP3507" s="45"/>
      <c r="THQ3507" s="45"/>
      <c r="THR3507" s="45"/>
      <c r="THS3507" s="45"/>
      <c r="THT3507" s="45"/>
      <c r="THU3507" s="45"/>
      <c r="THV3507" s="45"/>
      <c r="THW3507" s="45"/>
      <c r="THX3507" s="45"/>
      <c r="THY3507" s="45"/>
      <c r="THZ3507" s="45"/>
      <c r="TIA3507" s="45"/>
      <c r="TIB3507" s="45"/>
      <c r="TIC3507" s="45"/>
      <c r="TID3507" s="45"/>
      <c r="TIE3507" s="45"/>
      <c r="TIF3507" s="45"/>
      <c r="TIG3507" s="45"/>
      <c r="TIH3507" s="45"/>
      <c r="TII3507" s="45"/>
      <c r="TIJ3507" s="45"/>
      <c r="TIK3507" s="45"/>
      <c r="TIL3507" s="45"/>
      <c r="TIM3507" s="45"/>
      <c r="TIN3507" s="45"/>
      <c r="TIO3507" s="45"/>
      <c r="TIP3507" s="45"/>
      <c r="TIQ3507" s="45"/>
      <c r="TIR3507" s="45"/>
      <c r="TIS3507" s="45"/>
      <c r="TIT3507" s="45"/>
      <c r="TIU3507" s="45"/>
      <c r="TIV3507" s="45"/>
      <c r="TIW3507" s="45"/>
      <c r="TIX3507" s="45"/>
      <c r="TIY3507" s="45"/>
      <c r="TIZ3507" s="45"/>
      <c r="TJA3507" s="45"/>
      <c r="TJB3507" s="45"/>
      <c r="TJC3507" s="45"/>
      <c r="TJD3507" s="45"/>
      <c r="TJE3507" s="45"/>
      <c r="TJF3507" s="45"/>
      <c r="TJG3507" s="45"/>
      <c r="TJH3507" s="45"/>
      <c r="TJI3507" s="45"/>
      <c r="TJJ3507" s="45"/>
      <c r="TJK3507" s="45"/>
      <c r="TJL3507" s="45"/>
      <c r="TJM3507" s="45"/>
      <c r="TJN3507" s="45"/>
      <c r="TJO3507" s="45"/>
      <c r="TJP3507" s="45"/>
      <c r="TJQ3507" s="45"/>
      <c r="TJR3507" s="45"/>
      <c r="TJS3507" s="45"/>
      <c r="TJT3507" s="45"/>
      <c r="TJU3507" s="45"/>
      <c r="TJV3507" s="45"/>
      <c r="TJW3507" s="45"/>
      <c r="TJX3507" s="45"/>
      <c r="TJY3507" s="45"/>
      <c r="TJZ3507" s="45"/>
      <c r="TKA3507" s="45"/>
      <c r="TKB3507" s="45"/>
      <c r="TKC3507" s="45"/>
      <c r="TKD3507" s="45"/>
      <c r="TKE3507" s="45"/>
      <c r="TKF3507" s="45"/>
      <c r="TKG3507" s="45"/>
      <c r="TKH3507" s="45"/>
      <c r="TKI3507" s="45"/>
      <c r="TKJ3507" s="45"/>
      <c r="TKK3507" s="45"/>
      <c r="TKL3507" s="45"/>
      <c r="TKM3507" s="45"/>
      <c r="TKN3507" s="45"/>
      <c r="TKO3507" s="45"/>
      <c r="TKP3507" s="45"/>
      <c r="TKQ3507" s="45"/>
      <c r="TKR3507" s="45"/>
      <c r="TKS3507" s="45"/>
      <c r="TKT3507" s="45"/>
      <c r="TKU3507" s="45"/>
      <c r="TKV3507" s="45"/>
      <c r="TKW3507" s="45"/>
      <c r="TKX3507" s="45"/>
      <c r="TKY3507" s="45"/>
      <c r="TKZ3507" s="45"/>
      <c r="TLA3507" s="45"/>
      <c r="TLB3507" s="45"/>
      <c r="TLC3507" s="45"/>
      <c r="TLD3507" s="45"/>
      <c r="TLE3507" s="45"/>
      <c r="TLF3507" s="45"/>
      <c r="TLG3507" s="45"/>
      <c r="TLH3507" s="45"/>
      <c r="TLI3507" s="45"/>
      <c r="TLJ3507" s="45"/>
      <c r="TLK3507" s="45"/>
      <c r="TLL3507" s="45"/>
      <c r="TLM3507" s="45"/>
      <c r="TLN3507" s="45"/>
      <c r="TLO3507" s="45"/>
      <c r="TLP3507" s="45"/>
      <c r="TLQ3507" s="45"/>
      <c r="TLR3507" s="45"/>
      <c r="TLS3507" s="45"/>
      <c r="TLT3507" s="45"/>
      <c r="TLU3507" s="45"/>
      <c r="TLV3507" s="45"/>
      <c r="TLW3507" s="45"/>
      <c r="TLX3507" s="45"/>
      <c r="TLY3507" s="45"/>
      <c r="TLZ3507" s="45"/>
      <c r="TMA3507" s="45"/>
      <c r="TMB3507" s="45"/>
      <c r="TMC3507" s="45"/>
      <c r="TMD3507" s="45"/>
      <c r="TME3507" s="45"/>
      <c r="TMF3507" s="45"/>
      <c r="TMG3507" s="45"/>
      <c r="TMH3507" s="45"/>
      <c r="TMI3507" s="45"/>
      <c r="TMJ3507" s="45"/>
      <c r="TMK3507" s="45"/>
      <c r="TML3507" s="45"/>
      <c r="TMM3507" s="45"/>
      <c r="TMN3507" s="45"/>
      <c r="TMO3507" s="45"/>
      <c r="TMP3507" s="45"/>
      <c r="TMQ3507" s="45"/>
      <c r="TMR3507" s="45"/>
      <c r="TMS3507" s="45"/>
      <c r="TMT3507" s="45"/>
      <c r="TMU3507" s="45"/>
      <c r="TMV3507" s="45"/>
      <c r="TMW3507" s="45"/>
      <c r="TMX3507" s="45"/>
      <c r="TMY3507" s="45"/>
      <c r="TMZ3507" s="45"/>
      <c r="TNA3507" s="45"/>
      <c r="TNB3507" s="45"/>
      <c r="TNC3507" s="45"/>
      <c r="TND3507" s="45"/>
      <c r="TNE3507" s="45"/>
      <c r="TNF3507" s="45"/>
      <c r="TNG3507" s="45"/>
      <c r="TNH3507" s="45"/>
      <c r="TNI3507" s="45"/>
      <c r="TNJ3507" s="45"/>
      <c r="TNK3507" s="45"/>
      <c r="TNL3507" s="45"/>
      <c r="TNM3507" s="45"/>
      <c r="TNN3507" s="45"/>
      <c r="TNO3507" s="45"/>
      <c r="TNP3507" s="45"/>
      <c r="TNQ3507" s="45"/>
      <c r="TNR3507" s="45"/>
      <c r="TNS3507" s="45"/>
      <c r="TNT3507" s="45"/>
      <c r="TNU3507" s="45"/>
      <c r="TNV3507" s="45"/>
      <c r="TNW3507" s="45"/>
      <c r="TNX3507" s="45"/>
      <c r="TNY3507" s="45"/>
      <c r="TNZ3507" s="45"/>
      <c r="TOA3507" s="45"/>
      <c r="TOB3507" s="45"/>
      <c r="TOC3507" s="45"/>
      <c r="TOD3507" s="45"/>
      <c r="TOE3507" s="45"/>
      <c r="TOF3507" s="45"/>
      <c r="TOG3507" s="45"/>
      <c r="TOH3507" s="45"/>
      <c r="TOI3507" s="45"/>
      <c r="TOJ3507" s="45"/>
      <c r="TOK3507" s="45"/>
      <c r="TOL3507" s="45"/>
      <c r="TOM3507" s="45"/>
      <c r="TON3507" s="45"/>
      <c r="TOO3507" s="45"/>
      <c r="TOP3507" s="45"/>
      <c r="TOQ3507" s="45"/>
      <c r="TOR3507" s="45"/>
      <c r="TOS3507" s="45"/>
      <c r="TOT3507" s="45"/>
      <c r="TOU3507" s="45"/>
      <c r="TOV3507" s="45"/>
      <c r="TOW3507" s="45"/>
      <c r="TOX3507" s="45"/>
      <c r="TOY3507" s="45"/>
      <c r="TOZ3507" s="45"/>
      <c r="TPA3507" s="45"/>
      <c r="TPB3507" s="45"/>
      <c r="TPC3507" s="45"/>
      <c r="TPD3507" s="45"/>
      <c r="TPE3507" s="45"/>
      <c r="TPF3507" s="45"/>
      <c r="TPG3507" s="45"/>
      <c r="TPH3507" s="45"/>
      <c r="TPI3507" s="45"/>
      <c r="TPJ3507" s="45"/>
      <c r="TPK3507" s="45"/>
      <c r="TPL3507" s="45"/>
      <c r="TPM3507" s="45"/>
      <c r="TPN3507" s="45"/>
      <c r="TPO3507" s="45"/>
      <c r="TPP3507" s="45"/>
      <c r="TPQ3507" s="45"/>
      <c r="TPR3507" s="45"/>
      <c r="TPS3507" s="45"/>
      <c r="TPT3507" s="45"/>
      <c r="TPU3507" s="45"/>
      <c r="TPV3507" s="45"/>
      <c r="TPW3507" s="45"/>
      <c r="TPX3507" s="45"/>
      <c r="TPY3507" s="45"/>
      <c r="TPZ3507" s="45"/>
      <c r="TQA3507" s="45"/>
      <c r="TQB3507" s="45"/>
      <c r="TQC3507" s="45"/>
      <c r="TQD3507" s="45"/>
      <c r="TQE3507" s="45"/>
      <c r="TQF3507" s="45"/>
      <c r="TQG3507" s="45"/>
      <c r="TQH3507" s="45"/>
      <c r="TQI3507" s="45"/>
      <c r="TQJ3507" s="45"/>
      <c r="TQK3507" s="45"/>
      <c r="TQL3507" s="45"/>
      <c r="TQM3507" s="45"/>
      <c r="TQN3507" s="45"/>
      <c r="TQO3507" s="45"/>
      <c r="TQP3507" s="45"/>
      <c r="TQQ3507" s="45"/>
      <c r="TQR3507" s="45"/>
      <c r="TQS3507" s="45"/>
      <c r="TQT3507" s="45"/>
      <c r="TQU3507" s="45"/>
      <c r="TQV3507" s="45"/>
      <c r="TQW3507" s="45"/>
      <c r="TQX3507" s="45"/>
      <c r="TQY3507" s="45"/>
      <c r="TQZ3507" s="45"/>
      <c r="TRA3507" s="45"/>
      <c r="TRB3507" s="45"/>
      <c r="TRC3507" s="45"/>
      <c r="TRD3507" s="45"/>
      <c r="TRE3507" s="45"/>
      <c r="TRF3507" s="45"/>
      <c r="TRG3507" s="45"/>
      <c r="TRH3507" s="45"/>
      <c r="TRI3507" s="45"/>
      <c r="TRJ3507" s="45"/>
      <c r="TRK3507" s="45"/>
      <c r="TRL3507" s="45"/>
      <c r="TRM3507" s="45"/>
      <c r="TRN3507" s="45"/>
      <c r="TRO3507" s="45"/>
      <c r="TRP3507" s="45"/>
      <c r="TRQ3507" s="45"/>
      <c r="TRR3507" s="45"/>
      <c r="TRS3507" s="45"/>
      <c r="TRT3507" s="45"/>
      <c r="TRU3507" s="45"/>
      <c r="TRV3507" s="45"/>
      <c r="TRW3507" s="45"/>
      <c r="TRX3507" s="45"/>
      <c r="TRY3507" s="45"/>
      <c r="TRZ3507" s="45"/>
      <c r="TSA3507" s="45"/>
      <c r="TSB3507" s="45"/>
      <c r="TSC3507" s="45"/>
      <c r="TSD3507" s="45"/>
      <c r="TSE3507" s="45"/>
      <c r="TSF3507" s="45"/>
      <c r="TSG3507" s="45"/>
      <c r="TSH3507" s="45"/>
      <c r="TSI3507" s="45"/>
      <c r="TSJ3507" s="45"/>
      <c r="TSK3507" s="45"/>
      <c r="TSL3507" s="45"/>
      <c r="TSM3507" s="45"/>
      <c r="TSN3507" s="45"/>
      <c r="TSO3507" s="45"/>
      <c r="TSP3507" s="45"/>
      <c r="TSQ3507" s="45"/>
      <c r="TSR3507" s="45"/>
      <c r="TSS3507" s="45"/>
      <c r="TST3507" s="45"/>
      <c r="TSU3507" s="45"/>
      <c r="TSV3507" s="45"/>
      <c r="TSW3507" s="45"/>
      <c r="TSX3507" s="45"/>
      <c r="TSY3507" s="45"/>
      <c r="TSZ3507" s="45"/>
      <c r="TTA3507" s="45"/>
      <c r="TTB3507" s="45"/>
      <c r="TTC3507" s="45"/>
      <c r="TTD3507" s="45"/>
      <c r="TTE3507" s="45"/>
      <c r="TTF3507" s="45"/>
      <c r="TTG3507" s="45"/>
      <c r="TTH3507" s="45"/>
      <c r="TTI3507" s="45"/>
      <c r="TTJ3507" s="45"/>
      <c r="TTK3507" s="45"/>
      <c r="TTL3507" s="45"/>
      <c r="TTM3507" s="45"/>
      <c r="TTN3507" s="45"/>
      <c r="TTO3507" s="45"/>
      <c r="TTP3507" s="45"/>
      <c r="TTQ3507" s="45"/>
      <c r="TTR3507" s="45"/>
      <c r="TTS3507" s="45"/>
      <c r="TTT3507" s="45"/>
      <c r="TTU3507" s="45"/>
      <c r="TTV3507" s="45"/>
      <c r="TTW3507" s="45"/>
      <c r="TTX3507" s="45"/>
      <c r="TTY3507" s="45"/>
      <c r="TTZ3507" s="45"/>
      <c r="TUA3507" s="45"/>
      <c r="TUB3507" s="45"/>
      <c r="TUC3507" s="45"/>
      <c r="TUD3507" s="45"/>
      <c r="TUE3507" s="45"/>
      <c r="TUF3507" s="45"/>
      <c r="TUG3507" s="45"/>
      <c r="TUH3507" s="45"/>
      <c r="TUI3507" s="45"/>
      <c r="TUJ3507" s="45"/>
      <c r="TUK3507" s="45"/>
      <c r="TUL3507" s="45"/>
      <c r="TUM3507" s="45"/>
      <c r="TUN3507" s="45"/>
      <c r="TUO3507" s="45"/>
      <c r="TUP3507" s="45"/>
      <c r="TUQ3507" s="45"/>
      <c r="TUR3507" s="45"/>
      <c r="TUS3507" s="45"/>
      <c r="TUT3507" s="45"/>
      <c r="TUU3507" s="45"/>
      <c r="TUV3507" s="45"/>
      <c r="TUW3507" s="45"/>
      <c r="TUX3507" s="45"/>
      <c r="TUY3507" s="45"/>
      <c r="TUZ3507" s="45"/>
      <c r="TVA3507" s="45"/>
      <c r="TVB3507" s="45"/>
      <c r="TVC3507" s="45"/>
      <c r="TVD3507" s="45"/>
      <c r="TVE3507" s="45"/>
      <c r="TVF3507" s="45"/>
      <c r="TVG3507" s="45"/>
      <c r="TVH3507" s="45"/>
      <c r="TVI3507" s="45"/>
      <c r="TVJ3507" s="45"/>
      <c r="TVK3507" s="45"/>
      <c r="TVL3507" s="45"/>
      <c r="TVM3507" s="45"/>
      <c r="TVN3507" s="45"/>
      <c r="TVO3507" s="45"/>
      <c r="TVP3507" s="45"/>
      <c r="TVQ3507" s="45"/>
      <c r="TVR3507" s="45"/>
      <c r="TVS3507" s="45"/>
      <c r="TVT3507" s="45"/>
      <c r="TVU3507" s="45"/>
      <c r="TVV3507" s="45"/>
      <c r="TVW3507" s="45"/>
      <c r="TVX3507" s="45"/>
      <c r="TVY3507" s="45"/>
      <c r="TVZ3507" s="45"/>
      <c r="TWA3507" s="45"/>
      <c r="TWB3507" s="45"/>
      <c r="TWC3507" s="45"/>
      <c r="TWD3507" s="45"/>
      <c r="TWE3507" s="45"/>
      <c r="TWF3507" s="45"/>
      <c r="TWG3507" s="45"/>
      <c r="TWH3507" s="45"/>
      <c r="TWI3507" s="45"/>
      <c r="TWJ3507" s="45"/>
      <c r="TWK3507" s="45"/>
      <c r="TWL3507" s="45"/>
      <c r="TWM3507" s="45"/>
      <c r="TWN3507" s="45"/>
      <c r="TWO3507" s="45"/>
      <c r="TWP3507" s="45"/>
      <c r="TWQ3507" s="45"/>
      <c r="TWR3507" s="45"/>
      <c r="TWS3507" s="45"/>
      <c r="TWT3507" s="45"/>
      <c r="TWU3507" s="45"/>
      <c r="TWV3507" s="45"/>
      <c r="TWW3507" s="45"/>
      <c r="TWX3507" s="45"/>
      <c r="TWY3507" s="45"/>
      <c r="TWZ3507" s="45"/>
      <c r="TXA3507" s="45"/>
      <c r="TXB3507" s="45"/>
      <c r="TXC3507" s="45"/>
      <c r="TXD3507" s="45"/>
      <c r="TXE3507" s="45"/>
      <c r="TXF3507" s="45"/>
      <c r="TXG3507" s="45"/>
      <c r="TXH3507" s="45"/>
      <c r="TXI3507" s="45"/>
      <c r="TXJ3507" s="45"/>
      <c r="TXK3507" s="45"/>
      <c r="TXL3507" s="45"/>
      <c r="TXM3507" s="45"/>
      <c r="TXN3507" s="45"/>
      <c r="TXO3507" s="45"/>
      <c r="TXP3507" s="45"/>
      <c r="TXQ3507" s="45"/>
      <c r="TXR3507" s="45"/>
      <c r="TXS3507" s="45"/>
      <c r="TXT3507" s="45"/>
      <c r="TXU3507" s="45"/>
      <c r="TXV3507" s="45"/>
      <c r="TXW3507" s="45"/>
      <c r="TXX3507" s="45"/>
      <c r="TXY3507" s="45"/>
      <c r="TXZ3507" s="45"/>
      <c r="TYA3507" s="45"/>
      <c r="TYB3507" s="45"/>
      <c r="TYC3507" s="45"/>
      <c r="TYD3507" s="45"/>
      <c r="TYE3507" s="45"/>
      <c r="TYF3507" s="45"/>
      <c r="TYG3507" s="45"/>
      <c r="TYH3507" s="45"/>
      <c r="TYI3507" s="45"/>
      <c r="TYJ3507" s="45"/>
      <c r="TYK3507" s="45"/>
      <c r="TYL3507" s="45"/>
      <c r="TYM3507" s="45"/>
      <c r="TYN3507" s="45"/>
      <c r="TYO3507" s="45"/>
      <c r="TYP3507" s="45"/>
      <c r="TYQ3507" s="45"/>
      <c r="TYR3507" s="45"/>
      <c r="TYS3507" s="45"/>
      <c r="TYT3507" s="45"/>
      <c r="TYU3507" s="45"/>
      <c r="TYV3507" s="45"/>
      <c r="TYW3507" s="45"/>
      <c r="TYX3507" s="45"/>
      <c r="TYY3507" s="45"/>
      <c r="TYZ3507" s="45"/>
      <c r="TZA3507" s="45"/>
      <c r="TZB3507" s="45"/>
      <c r="TZC3507" s="45"/>
      <c r="TZD3507" s="45"/>
      <c r="TZE3507" s="45"/>
      <c r="TZF3507" s="45"/>
      <c r="TZG3507" s="45"/>
      <c r="TZH3507" s="45"/>
      <c r="TZI3507" s="45"/>
      <c r="TZJ3507" s="45"/>
      <c r="TZK3507" s="45"/>
      <c r="TZL3507" s="45"/>
      <c r="TZM3507" s="45"/>
      <c r="TZN3507" s="45"/>
      <c r="TZO3507" s="45"/>
      <c r="TZP3507" s="45"/>
      <c r="TZQ3507" s="45"/>
      <c r="TZR3507" s="45"/>
      <c r="TZS3507" s="45"/>
      <c r="TZT3507" s="45"/>
      <c r="TZU3507" s="45"/>
      <c r="TZV3507" s="45"/>
      <c r="TZW3507" s="45"/>
      <c r="TZX3507" s="45"/>
      <c r="TZY3507" s="45"/>
      <c r="TZZ3507" s="45"/>
      <c r="UAA3507" s="45"/>
      <c r="UAB3507" s="45"/>
      <c r="UAC3507" s="45"/>
      <c r="UAD3507" s="45"/>
      <c r="UAE3507" s="45"/>
      <c r="UAF3507" s="45"/>
      <c r="UAG3507" s="45"/>
      <c r="UAH3507" s="45"/>
      <c r="UAI3507" s="45"/>
      <c r="UAJ3507" s="45"/>
      <c r="UAK3507" s="45"/>
      <c r="UAL3507" s="45"/>
      <c r="UAM3507" s="45"/>
      <c r="UAN3507" s="45"/>
      <c r="UAO3507" s="45"/>
      <c r="UAP3507" s="45"/>
      <c r="UAQ3507" s="45"/>
      <c r="UAR3507" s="45"/>
      <c r="UAS3507" s="45"/>
      <c r="UAT3507" s="45"/>
      <c r="UAU3507" s="45"/>
      <c r="UAV3507" s="45"/>
      <c r="UAW3507" s="45"/>
      <c r="UAX3507" s="45"/>
      <c r="UAY3507" s="45"/>
      <c r="UAZ3507" s="45"/>
      <c r="UBA3507" s="45"/>
      <c r="UBB3507" s="45"/>
      <c r="UBC3507" s="45"/>
      <c r="UBD3507" s="45"/>
      <c r="UBE3507" s="45"/>
      <c r="UBF3507" s="45"/>
      <c r="UBG3507" s="45"/>
      <c r="UBH3507" s="45"/>
      <c r="UBI3507" s="45"/>
      <c r="UBJ3507" s="45"/>
      <c r="UBK3507" s="45"/>
      <c r="UBL3507" s="45"/>
      <c r="UBM3507" s="45"/>
      <c r="UBN3507" s="45"/>
      <c r="UBO3507" s="45"/>
      <c r="UBP3507" s="45"/>
      <c r="UBQ3507" s="45"/>
      <c r="UBR3507" s="45"/>
      <c r="UBS3507" s="45"/>
      <c r="UBT3507" s="45"/>
      <c r="UBU3507" s="45"/>
      <c r="UBV3507" s="45"/>
      <c r="UBW3507" s="45"/>
      <c r="UBX3507" s="45"/>
      <c r="UBY3507" s="45"/>
      <c r="UBZ3507" s="45"/>
      <c r="UCA3507" s="45"/>
      <c r="UCB3507" s="45"/>
      <c r="UCC3507" s="45"/>
      <c r="UCD3507" s="45"/>
      <c r="UCE3507" s="45"/>
      <c r="UCF3507" s="45"/>
      <c r="UCG3507" s="45"/>
      <c r="UCH3507" s="45"/>
      <c r="UCI3507" s="45"/>
      <c r="UCJ3507" s="45"/>
      <c r="UCK3507" s="45"/>
      <c r="UCL3507" s="45"/>
      <c r="UCM3507" s="45"/>
      <c r="UCN3507" s="45"/>
      <c r="UCO3507" s="45"/>
      <c r="UCP3507" s="45"/>
      <c r="UCQ3507" s="45"/>
      <c r="UCR3507" s="45"/>
      <c r="UCS3507" s="45"/>
      <c r="UCT3507" s="45"/>
      <c r="UCU3507" s="45"/>
      <c r="UCV3507" s="45"/>
      <c r="UCW3507" s="45"/>
      <c r="UCX3507" s="45"/>
      <c r="UCY3507" s="45"/>
      <c r="UCZ3507" s="45"/>
      <c r="UDA3507" s="45"/>
      <c r="UDB3507" s="45"/>
      <c r="UDC3507" s="45"/>
      <c r="UDD3507" s="45"/>
      <c r="UDE3507" s="45"/>
      <c r="UDF3507" s="45"/>
      <c r="UDG3507" s="45"/>
      <c r="UDH3507" s="45"/>
      <c r="UDI3507" s="45"/>
      <c r="UDJ3507" s="45"/>
      <c r="UDK3507" s="45"/>
      <c r="UDL3507" s="45"/>
      <c r="UDM3507" s="45"/>
      <c r="UDN3507" s="45"/>
      <c r="UDO3507" s="45"/>
      <c r="UDP3507" s="45"/>
      <c r="UDQ3507" s="45"/>
      <c r="UDR3507" s="45"/>
      <c r="UDS3507" s="45"/>
      <c r="UDT3507" s="45"/>
      <c r="UDU3507" s="45"/>
      <c r="UDV3507" s="45"/>
      <c r="UDW3507" s="45"/>
      <c r="UDX3507" s="45"/>
      <c r="UDY3507" s="45"/>
      <c r="UDZ3507" s="45"/>
      <c r="UEA3507" s="45"/>
      <c r="UEB3507" s="45"/>
      <c r="UEC3507" s="45"/>
      <c r="UED3507" s="45"/>
      <c r="UEE3507" s="45"/>
      <c r="UEF3507" s="45"/>
      <c r="UEG3507" s="45"/>
      <c r="UEH3507" s="45"/>
      <c r="UEI3507" s="45"/>
      <c r="UEJ3507" s="45"/>
      <c r="UEK3507" s="45"/>
      <c r="UEL3507" s="45"/>
      <c r="UEM3507" s="45"/>
      <c r="UEN3507" s="45"/>
      <c r="UEO3507" s="45"/>
      <c r="UEP3507" s="45"/>
      <c r="UEQ3507" s="45"/>
      <c r="UER3507" s="45"/>
      <c r="UES3507" s="45"/>
      <c r="UET3507" s="45"/>
      <c r="UEU3507" s="45"/>
      <c r="UEV3507" s="45"/>
      <c r="UEW3507" s="45"/>
      <c r="UEX3507" s="45"/>
      <c r="UEY3507" s="45"/>
      <c r="UEZ3507" s="45"/>
      <c r="UFA3507" s="45"/>
      <c r="UFB3507" s="45"/>
      <c r="UFC3507" s="45"/>
      <c r="UFD3507" s="45"/>
      <c r="UFE3507" s="45"/>
      <c r="UFF3507" s="45"/>
      <c r="UFG3507" s="45"/>
      <c r="UFH3507" s="45"/>
      <c r="UFI3507" s="45"/>
      <c r="UFJ3507" s="45"/>
      <c r="UFK3507" s="45"/>
      <c r="UFL3507" s="45"/>
      <c r="UFM3507" s="45"/>
      <c r="UFN3507" s="45"/>
      <c r="UFO3507" s="45"/>
      <c r="UFP3507" s="45"/>
      <c r="UFQ3507" s="45"/>
      <c r="UFR3507" s="45"/>
      <c r="UFS3507" s="45"/>
      <c r="UFT3507" s="45"/>
      <c r="UFU3507" s="45"/>
      <c r="UFV3507" s="45"/>
      <c r="UFW3507" s="45"/>
      <c r="UFX3507" s="45"/>
      <c r="UFY3507" s="45"/>
      <c r="UFZ3507" s="45"/>
      <c r="UGA3507" s="45"/>
      <c r="UGB3507" s="45"/>
      <c r="UGC3507" s="45"/>
      <c r="UGD3507" s="45"/>
      <c r="UGE3507" s="45"/>
      <c r="UGF3507" s="45"/>
      <c r="UGG3507" s="45"/>
      <c r="UGH3507" s="45"/>
      <c r="UGI3507" s="45"/>
      <c r="UGJ3507" s="45"/>
      <c r="UGK3507" s="45"/>
      <c r="UGL3507" s="45"/>
      <c r="UGM3507" s="45"/>
      <c r="UGN3507" s="45"/>
      <c r="UGO3507" s="45"/>
      <c r="UGP3507" s="45"/>
      <c r="UGQ3507" s="45"/>
      <c r="UGR3507" s="45"/>
      <c r="UGS3507" s="45"/>
      <c r="UGT3507" s="45"/>
      <c r="UGU3507" s="45"/>
      <c r="UGV3507" s="45"/>
      <c r="UGW3507" s="45"/>
      <c r="UGX3507" s="45"/>
      <c r="UGY3507" s="45"/>
      <c r="UGZ3507" s="45"/>
      <c r="UHA3507" s="45"/>
      <c r="UHB3507" s="45"/>
      <c r="UHC3507" s="45"/>
      <c r="UHD3507" s="45"/>
      <c r="UHE3507" s="45"/>
      <c r="UHF3507" s="45"/>
      <c r="UHG3507" s="45"/>
      <c r="UHH3507" s="45"/>
      <c r="UHI3507" s="45"/>
      <c r="UHJ3507" s="45"/>
      <c r="UHK3507" s="45"/>
      <c r="UHL3507" s="45"/>
      <c r="UHM3507" s="45"/>
      <c r="UHN3507" s="45"/>
      <c r="UHO3507" s="45"/>
      <c r="UHP3507" s="45"/>
      <c r="UHQ3507" s="45"/>
      <c r="UHR3507" s="45"/>
      <c r="UHS3507" s="45"/>
      <c r="UHT3507" s="45"/>
      <c r="UHU3507" s="45"/>
      <c r="UHV3507" s="45"/>
      <c r="UHW3507" s="45"/>
      <c r="UHX3507" s="45"/>
      <c r="UHY3507" s="45"/>
      <c r="UHZ3507" s="45"/>
      <c r="UIA3507" s="45"/>
      <c r="UIB3507" s="45"/>
      <c r="UIC3507" s="45"/>
      <c r="UID3507" s="45"/>
      <c r="UIE3507" s="45"/>
      <c r="UIF3507" s="45"/>
      <c r="UIG3507" s="45"/>
      <c r="UIH3507" s="45"/>
      <c r="UII3507" s="45"/>
      <c r="UIJ3507" s="45"/>
      <c r="UIK3507" s="45"/>
      <c r="UIL3507" s="45"/>
      <c r="UIM3507" s="45"/>
      <c r="UIN3507" s="45"/>
      <c r="UIO3507" s="45"/>
      <c r="UIP3507" s="45"/>
      <c r="UIQ3507" s="45"/>
      <c r="UIR3507" s="45"/>
      <c r="UIS3507" s="45"/>
      <c r="UIT3507" s="45"/>
      <c r="UIU3507" s="45"/>
      <c r="UIV3507" s="45"/>
      <c r="UIW3507" s="45"/>
      <c r="UIX3507" s="45"/>
      <c r="UIY3507" s="45"/>
      <c r="UIZ3507" s="45"/>
      <c r="UJA3507" s="45"/>
      <c r="UJB3507" s="45"/>
      <c r="UJC3507" s="45"/>
      <c r="UJD3507" s="45"/>
      <c r="UJE3507" s="45"/>
      <c r="UJF3507" s="45"/>
      <c r="UJG3507" s="45"/>
      <c r="UJH3507" s="45"/>
      <c r="UJI3507" s="45"/>
      <c r="UJJ3507" s="45"/>
      <c r="UJK3507" s="45"/>
      <c r="UJL3507" s="45"/>
      <c r="UJM3507" s="45"/>
      <c r="UJN3507" s="45"/>
      <c r="UJO3507" s="45"/>
      <c r="UJP3507" s="45"/>
      <c r="UJQ3507" s="45"/>
      <c r="UJR3507" s="45"/>
      <c r="UJS3507" s="45"/>
      <c r="UJT3507" s="45"/>
      <c r="UJU3507" s="45"/>
      <c r="UJV3507" s="45"/>
      <c r="UJW3507" s="45"/>
      <c r="UJX3507" s="45"/>
      <c r="UJY3507" s="45"/>
      <c r="UJZ3507" s="45"/>
      <c r="UKA3507" s="45"/>
      <c r="UKB3507" s="45"/>
      <c r="UKC3507" s="45"/>
      <c r="UKD3507" s="45"/>
      <c r="UKE3507" s="45"/>
      <c r="UKF3507" s="45"/>
      <c r="UKG3507" s="45"/>
      <c r="UKH3507" s="45"/>
      <c r="UKI3507" s="45"/>
      <c r="UKJ3507" s="45"/>
      <c r="UKK3507" s="45"/>
      <c r="UKL3507" s="45"/>
      <c r="UKM3507" s="45"/>
      <c r="UKN3507" s="45"/>
      <c r="UKO3507" s="45"/>
      <c r="UKP3507" s="45"/>
      <c r="UKQ3507" s="45"/>
      <c r="UKR3507" s="45"/>
      <c r="UKS3507" s="45"/>
      <c r="UKT3507" s="45"/>
      <c r="UKU3507" s="45"/>
      <c r="UKV3507" s="45"/>
      <c r="UKW3507" s="45"/>
      <c r="UKX3507" s="45"/>
      <c r="UKY3507" s="45"/>
      <c r="UKZ3507" s="45"/>
      <c r="ULA3507" s="45"/>
      <c r="ULB3507" s="45"/>
      <c r="ULC3507" s="45"/>
      <c r="ULD3507" s="45"/>
      <c r="ULE3507" s="45"/>
      <c r="ULF3507" s="45"/>
      <c r="ULG3507" s="45"/>
      <c r="ULH3507" s="45"/>
      <c r="ULI3507" s="45"/>
      <c r="ULJ3507" s="45"/>
      <c r="ULK3507" s="45"/>
      <c r="ULL3507" s="45"/>
      <c r="ULM3507" s="45"/>
      <c r="ULN3507" s="45"/>
      <c r="ULO3507" s="45"/>
      <c r="ULP3507" s="45"/>
      <c r="ULQ3507" s="45"/>
      <c r="ULR3507" s="45"/>
      <c r="ULS3507" s="45"/>
      <c r="ULT3507" s="45"/>
      <c r="ULU3507" s="45"/>
      <c r="ULV3507" s="45"/>
      <c r="ULW3507" s="45"/>
      <c r="ULX3507" s="45"/>
      <c r="ULY3507" s="45"/>
      <c r="ULZ3507" s="45"/>
      <c r="UMA3507" s="45"/>
      <c r="UMB3507" s="45"/>
      <c r="UMC3507" s="45"/>
      <c r="UMD3507" s="45"/>
      <c r="UME3507" s="45"/>
      <c r="UMF3507" s="45"/>
      <c r="UMG3507" s="45"/>
      <c r="UMH3507" s="45"/>
      <c r="UMI3507" s="45"/>
      <c r="UMJ3507" s="45"/>
      <c r="UMK3507" s="45"/>
      <c r="UML3507" s="45"/>
      <c r="UMM3507" s="45"/>
      <c r="UMN3507" s="45"/>
      <c r="UMO3507" s="45"/>
      <c r="UMP3507" s="45"/>
      <c r="UMQ3507" s="45"/>
      <c r="UMR3507" s="45"/>
      <c r="UMS3507" s="45"/>
      <c r="UMT3507" s="45"/>
      <c r="UMU3507" s="45"/>
      <c r="UMV3507" s="45"/>
      <c r="UMW3507" s="45"/>
      <c r="UMX3507" s="45"/>
      <c r="UMY3507" s="45"/>
      <c r="UMZ3507" s="45"/>
      <c r="UNA3507" s="45"/>
      <c r="UNB3507" s="45"/>
      <c r="UNC3507" s="45"/>
      <c r="UND3507" s="45"/>
      <c r="UNE3507" s="45"/>
      <c r="UNF3507" s="45"/>
      <c r="UNG3507" s="45"/>
      <c r="UNH3507" s="45"/>
      <c r="UNI3507" s="45"/>
      <c r="UNJ3507" s="45"/>
      <c r="UNK3507" s="45"/>
      <c r="UNL3507" s="45"/>
      <c r="UNM3507" s="45"/>
      <c r="UNN3507" s="45"/>
      <c r="UNO3507" s="45"/>
      <c r="UNP3507" s="45"/>
      <c r="UNQ3507" s="45"/>
      <c r="UNR3507" s="45"/>
      <c r="UNS3507" s="45"/>
      <c r="UNT3507" s="45"/>
      <c r="UNU3507" s="45"/>
      <c r="UNV3507" s="45"/>
      <c r="UNW3507" s="45"/>
      <c r="UNX3507" s="45"/>
      <c r="UNY3507" s="45"/>
      <c r="UNZ3507" s="45"/>
      <c r="UOA3507" s="45"/>
      <c r="UOB3507" s="45"/>
      <c r="UOC3507" s="45"/>
      <c r="UOD3507" s="45"/>
      <c r="UOE3507" s="45"/>
      <c r="UOF3507" s="45"/>
      <c r="UOG3507" s="45"/>
      <c r="UOH3507" s="45"/>
      <c r="UOI3507" s="45"/>
      <c r="UOJ3507" s="45"/>
      <c r="UOK3507" s="45"/>
      <c r="UOL3507" s="45"/>
      <c r="UOM3507" s="45"/>
      <c r="UON3507" s="45"/>
      <c r="UOO3507" s="45"/>
      <c r="UOP3507" s="45"/>
      <c r="UOQ3507" s="45"/>
      <c r="UOR3507" s="45"/>
      <c r="UOS3507" s="45"/>
      <c r="UOT3507" s="45"/>
      <c r="UOU3507" s="45"/>
      <c r="UOV3507" s="45"/>
      <c r="UOW3507" s="45"/>
      <c r="UOX3507" s="45"/>
      <c r="UOY3507" s="45"/>
      <c r="UOZ3507" s="45"/>
      <c r="UPA3507" s="45"/>
      <c r="UPB3507" s="45"/>
      <c r="UPC3507" s="45"/>
      <c r="UPD3507" s="45"/>
      <c r="UPE3507" s="45"/>
      <c r="UPF3507" s="45"/>
      <c r="UPG3507" s="45"/>
      <c r="UPH3507" s="45"/>
      <c r="UPI3507" s="45"/>
      <c r="UPJ3507" s="45"/>
      <c r="UPK3507" s="45"/>
      <c r="UPL3507" s="45"/>
      <c r="UPM3507" s="45"/>
      <c r="UPN3507" s="45"/>
      <c r="UPO3507" s="45"/>
      <c r="UPP3507" s="45"/>
      <c r="UPQ3507" s="45"/>
      <c r="UPR3507" s="45"/>
      <c r="UPS3507" s="45"/>
      <c r="UPT3507" s="45"/>
      <c r="UPU3507" s="45"/>
      <c r="UPV3507" s="45"/>
      <c r="UPW3507" s="45"/>
      <c r="UPX3507" s="45"/>
      <c r="UPY3507" s="45"/>
      <c r="UPZ3507" s="45"/>
      <c r="UQA3507" s="45"/>
      <c r="UQB3507" s="45"/>
      <c r="UQC3507" s="45"/>
      <c r="UQD3507" s="45"/>
      <c r="UQE3507" s="45"/>
      <c r="UQF3507" s="45"/>
      <c r="UQG3507" s="45"/>
      <c r="UQH3507" s="45"/>
      <c r="UQI3507" s="45"/>
      <c r="UQJ3507" s="45"/>
      <c r="UQK3507" s="45"/>
      <c r="UQL3507" s="45"/>
      <c r="UQM3507" s="45"/>
      <c r="UQN3507" s="45"/>
      <c r="UQO3507" s="45"/>
      <c r="UQP3507" s="45"/>
      <c r="UQQ3507" s="45"/>
      <c r="UQR3507" s="45"/>
      <c r="UQS3507" s="45"/>
      <c r="UQT3507" s="45"/>
      <c r="UQU3507" s="45"/>
      <c r="UQV3507" s="45"/>
      <c r="UQW3507" s="45"/>
      <c r="UQX3507" s="45"/>
      <c r="UQY3507" s="45"/>
      <c r="UQZ3507" s="45"/>
      <c r="URA3507" s="45"/>
      <c r="URB3507" s="45"/>
      <c r="URC3507" s="45"/>
      <c r="URD3507" s="45"/>
      <c r="URE3507" s="45"/>
      <c r="URF3507" s="45"/>
      <c r="URG3507" s="45"/>
      <c r="URH3507" s="45"/>
      <c r="URI3507" s="45"/>
      <c r="URJ3507" s="45"/>
      <c r="URK3507" s="45"/>
      <c r="URL3507" s="45"/>
      <c r="URM3507" s="45"/>
      <c r="URN3507" s="45"/>
      <c r="URO3507" s="45"/>
      <c r="URP3507" s="45"/>
      <c r="URQ3507" s="45"/>
      <c r="URR3507" s="45"/>
      <c r="URS3507" s="45"/>
      <c r="URT3507" s="45"/>
      <c r="URU3507" s="45"/>
      <c r="URV3507" s="45"/>
      <c r="URW3507" s="45"/>
      <c r="URX3507" s="45"/>
      <c r="URY3507" s="45"/>
      <c r="URZ3507" s="45"/>
      <c r="USA3507" s="45"/>
      <c r="USB3507" s="45"/>
      <c r="USC3507" s="45"/>
      <c r="USD3507" s="45"/>
      <c r="USE3507" s="45"/>
      <c r="USF3507" s="45"/>
      <c r="USG3507" s="45"/>
      <c r="USH3507" s="45"/>
      <c r="USI3507" s="45"/>
      <c r="USJ3507" s="45"/>
      <c r="USK3507" s="45"/>
      <c r="USL3507" s="45"/>
      <c r="USM3507" s="45"/>
      <c r="USN3507" s="45"/>
      <c r="USO3507" s="45"/>
      <c r="USP3507" s="45"/>
      <c r="USQ3507" s="45"/>
      <c r="USR3507" s="45"/>
      <c r="USS3507" s="45"/>
      <c r="UST3507" s="45"/>
      <c r="USU3507" s="45"/>
      <c r="USV3507" s="45"/>
      <c r="USW3507" s="45"/>
      <c r="USX3507" s="45"/>
      <c r="USY3507" s="45"/>
      <c r="USZ3507" s="45"/>
      <c r="UTA3507" s="45"/>
      <c r="UTB3507" s="45"/>
      <c r="UTC3507" s="45"/>
      <c r="UTD3507" s="45"/>
      <c r="UTE3507" s="45"/>
      <c r="UTF3507" s="45"/>
      <c r="UTG3507" s="45"/>
      <c r="UTH3507" s="45"/>
      <c r="UTI3507" s="45"/>
      <c r="UTJ3507" s="45"/>
      <c r="UTK3507" s="45"/>
      <c r="UTL3507" s="45"/>
      <c r="UTM3507" s="45"/>
      <c r="UTN3507" s="45"/>
      <c r="UTO3507" s="45"/>
      <c r="UTP3507" s="45"/>
      <c r="UTQ3507" s="45"/>
      <c r="UTR3507" s="45"/>
      <c r="UTS3507" s="45"/>
      <c r="UTT3507" s="45"/>
      <c r="UTU3507" s="45"/>
      <c r="UTV3507" s="45"/>
      <c r="UTW3507" s="45"/>
      <c r="UTX3507" s="45"/>
      <c r="UTY3507" s="45"/>
      <c r="UTZ3507" s="45"/>
      <c r="UUA3507" s="45"/>
      <c r="UUB3507" s="45"/>
      <c r="UUC3507" s="45"/>
      <c r="UUD3507" s="45"/>
      <c r="UUE3507" s="45"/>
      <c r="UUF3507" s="45"/>
      <c r="UUG3507" s="45"/>
      <c r="UUH3507" s="45"/>
      <c r="UUI3507" s="45"/>
      <c r="UUJ3507" s="45"/>
      <c r="UUK3507" s="45"/>
      <c r="UUL3507" s="45"/>
      <c r="UUM3507" s="45"/>
      <c r="UUN3507" s="45"/>
      <c r="UUO3507" s="45"/>
      <c r="UUP3507" s="45"/>
      <c r="UUQ3507" s="45"/>
      <c r="UUR3507" s="45"/>
      <c r="UUS3507" s="45"/>
      <c r="UUT3507" s="45"/>
      <c r="UUU3507" s="45"/>
      <c r="UUV3507" s="45"/>
      <c r="UUW3507" s="45"/>
      <c r="UUX3507" s="45"/>
      <c r="UUY3507" s="45"/>
      <c r="UUZ3507" s="45"/>
      <c r="UVA3507" s="45"/>
      <c r="UVB3507" s="45"/>
      <c r="UVC3507" s="45"/>
      <c r="UVD3507" s="45"/>
      <c r="UVE3507" s="45"/>
      <c r="UVF3507" s="45"/>
      <c r="UVG3507" s="45"/>
      <c r="UVH3507" s="45"/>
      <c r="UVI3507" s="45"/>
      <c r="UVJ3507" s="45"/>
      <c r="UVK3507" s="45"/>
      <c r="UVL3507" s="45"/>
      <c r="UVM3507" s="45"/>
      <c r="UVN3507" s="45"/>
      <c r="UVO3507" s="45"/>
      <c r="UVP3507" s="45"/>
      <c r="UVQ3507" s="45"/>
      <c r="UVR3507" s="45"/>
      <c r="UVS3507" s="45"/>
      <c r="UVT3507" s="45"/>
      <c r="UVU3507" s="45"/>
      <c r="UVV3507" s="45"/>
      <c r="UVW3507" s="45"/>
      <c r="UVX3507" s="45"/>
      <c r="UVY3507" s="45"/>
      <c r="UVZ3507" s="45"/>
      <c r="UWA3507" s="45"/>
      <c r="UWB3507" s="45"/>
      <c r="UWC3507" s="45"/>
      <c r="UWD3507" s="45"/>
      <c r="UWE3507" s="45"/>
      <c r="UWF3507" s="45"/>
      <c r="UWG3507" s="45"/>
      <c r="UWH3507" s="45"/>
      <c r="UWI3507" s="45"/>
      <c r="UWJ3507" s="45"/>
      <c r="UWK3507" s="45"/>
      <c r="UWL3507" s="45"/>
      <c r="UWM3507" s="45"/>
      <c r="UWN3507" s="45"/>
      <c r="UWO3507" s="45"/>
      <c r="UWP3507" s="45"/>
      <c r="UWQ3507" s="45"/>
      <c r="UWR3507" s="45"/>
      <c r="UWS3507" s="45"/>
      <c r="UWT3507" s="45"/>
      <c r="UWU3507" s="45"/>
      <c r="UWV3507" s="45"/>
      <c r="UWW3507" s="45"/>
      <c r="UWX3507" s="45"/>
      <c r="UWY3507" s="45"/>
      <c r="UWZ3507" s="45"/>
      <c r="UXA3507" s="45"/>
      <c r="UXB3507" s="45"/>
      <c r="UXC3507" s="45"/>
      <c r="UXD3507" s="45"/>
      <c r="UXE3507" s="45"/>
      <c r="UXF3507" s="45"/>
      <c r="UXG3507" s="45"/>
      <c r="UXH3507" s="45"/>
      <c r="UXI3507" s="45"/>
      <c r="UXJ3507" s="45"/>
      <c r="UXK3507" s="45"/>
      <c r="UXL3507" s="45"/>
      <c r="UXM3507" s="45"/>
      <c r="UXN3507" s="45"/>
      <c r="UXO3507" s="45"/>
      <c r="UXP3507" s="45"/>
      <c r="UXQ3507" s="45"/>
      <c r="UXR3507" s="45"/>
      <c r="UXS3507" s="45"/>
      <c r="UXT3507" s="45"/>
      <c r="UXU3507" s="45"/>
      <c r="UXV3507" s="45"/>
      <c r="UXW3507" s="45"/>
      <c r="UXX3507" s="45"/>
      <c r="UXY3507" s="45"/>
      <c r="UXZ3507" s="45"/>
      <c r="UYA3507" s="45"/>
      <c r="UYB3507" s="45"/>
      <c r="UYC3507" s="45"/>
      <c r="UYD3507" s="45"/>
      <c r="UYE3507" s="45"/>
      <c r="UYF3507" s="45"/>
      <c r="UYG3507" s="45"/>
      <c r="UYH3507" s="45"/>
      <c r="UYI3507" s="45"/>
      <c r="UYJ3507" s="45"/>
      <c r="UYK3507" s="45"/>
      <c r="UYL3507" s="45"/>
      <c r="UYM3507" s="45"/>
      <c r="UYN3507" s="45"/>
      <c r="UYO3507" s="45"/>
      <c r="UYP3507" s="45"/>
      <c r="UYQ3507" s="45"/>
      <c r="UYR3507" s="45"/>
      <c r="UYS3507" s="45"/>
      <c r="UYT3507" s="45"/>
      <c r="UYU3507" s="45"/>
      <c r="UYV3507" s="45"/>
      <c r="UYW3507" s="45"/>
      <c r="UYX3507" s="45"/>
      <c r="UYY3507" s="45"/>
      <c r="UYZ3507" s="45"/>
      <c r="UZA3507" s="45"/>
      <c r="UZB3507" s="45"/>
      <c r="UZC3507" s="45"/>
      <c r="UZD3507" s="45"/>
      <c r="UZE3507" s="45"/>
      <c r="UZF3507" s="45"/>
      <c r="UZG3507" s="45"/>
      <c r="UZH3507" s="45"/>
      <c r="UZI3507" s="45"/>
      <c r="UZJ3507" s="45"/>
      <c r="UZK3507" s="45"/>
      <c r="UZL3507" s="45"/>
      <c r="UZM3507" s="45"/>
      <c r="UZN3507" s="45"/>
      <c r="UZO3507" s="45"/>
      <c r="UZP3507" s="45"/>
      <c r="UZQ3507" s="45"/>
      <c r="UZR3507" s="45"/>
      <c r="UZS3507" s="45"/>
      <c r="UZT3507" s="45"/>
      <c r="UZU3507" s="45"/>
      <c r="UZV3507" s="45"/>
      <c r="UZW3507" s="45"/>
      <c r="UZX3507" s="45"/>
      <c r="UZY3507" s="45"/>
      <c r="UZZ3507" s="45"/>
      <c r="VAA3507" s="45"/>
      <c r="VAB3507" s="45"/>
      <c r="VAC3507" s="45"/>
      <c r="VAD3507" s="45"/>
      <c r="VAE3507" s="45"/>
      <c r="VAF3507" s="45"/>
      <c r="VAG3507" s="45"/>
      <c r="VAH3507" s="45"/>
      <c r="VAI3507" s="45"/>
      <c r="VAJ3507" s="45"/>
      <c r="VAK3507" s="45"/>
      <c r="VAL3507" s="45"/>
      <c r="VAM3507" s="45"/>
      <c r="VAN3507" s="45"/>
      <c r="VAO3507" s="45"/>
      <c r="VAP3507" s="45"/>
      <c r="VAQ3507" s="45"/>
      <c r="VAR3507" s="45"/>
      <c r="VAS3507" s="45"/>
      <c r="VAT3507" s="45"/>
      <c r="VAU3507" s="45"/>
      <c r="VAV3507" s="45"/>
      <c r="VAW3507" s="45"/>
      <c r="VAX3507" s="45"/>
      <c r="VAY3507" s="45"/>
      <c r="VAZ3507" s="45"/>
      <c r="VBA3507" s="45"/>
      <c r="VBB3507" s="45"/>
      <c r="VBC3507" s="45"/>
      <c r="VBD3507" s="45"/>
      <c r="VBE3507" s="45"/>
      <c r="VBF3507" s="45"/>
      <c r="VBG3507" s="45"/>
      <c r="VBH3507" s="45"/>
      <c r="VBI3507" s="45"/>
      <c r="VBJ3507" s="45"/>
      <c r="VBK3507" s="45"/>
      <c r="VBL3507" s="45"/>
      <c r="VBM3507" s="45"/>
      <c r="VBN3507" s="45"/>
      <c r="VBO3507" s="45"/>
      <c r="VBP3507" s="45"/>
      <c r="VBQ3507" s="45"/>
      <c r="VBR3507" s="45"/>
      <c r="VBS3507" s="45"/>
      <c r="VBT3507" s="45"/>
      <c r="VBU3507" s="45"/>
      <c r="VBV3507" s="45"/>
      <c r="VBW3507" s="45"/>
      <c r="VBX3507" s="45"/>
      <c r="VBY3507" s="45"/>
      <c r="VBZ3507" s="45"/>
      <c r="VCA3507" s="45"/>
      <c r="VCB3507" s="45"/>
      <c r="VCC3507" s="45"/>
      <c r="VCD3507" s="45"/>
      <c r="VCE3507" s="45"/>
      <c r="VCF3507" s="45"/>
      <c r="VCG3507" s="45"/>
      <c r="VCH3507" s="45"/>
      <c r="VCI3507" s="45"/>
      <c r="VCJ3507" s="45"/>
      <c r="VCK3507" s="45"/>
      <c r="VCL3507" s="45"/>
      <c r="VCM3507" s="45"/>
      <c r="VCN3507" s="45"/>
      <c r="VCO3507" s="45"/>
      <c r="VCP3507" s="45"/>
      <c r="VCQ3507" s="45"/>
      <c r="VCR3507" s="45"/>
      <c r="VCS3507" s="45"/>
      <c r="VCT3507" s="45"/>
      <c r="VCU3507" s="45"/>
      <c r="VCV3507" s="45"/>
      <c r="VCW3507" s="45"/>
      <c r="VCX3507" s="45"/>
      <c r="VCY3507" s="45"/>
      <c r="VCZ3507" s="45"/>
      <c r="VDA3507" s="45"/>
      <c r="VDB3507" s="45"/>
      <c r="VDC3507" s="45"/>
      <c r="VDD3507" s="45"/>
      <c r="VDE3507" s="45"/>
      <c r="VDF3507" s="45"/>
      <c r="VDG3507" s="45"/>
      <c r="VDH3507" s="45"/>
      <c r="VDI3507" s="45"/>
      <c r="VDJ3507" s="45"/>
      <c r="VDK3507" s="45"/>
      <c r="VDL3507" s="45"/>
      <c r="VDM3507" s="45"/>
      <c r="VDN3507" s="45"/>
      <c r="VDO3507" s="45"/>
      <c r="VDP3507" s="45"/>
      <c r="VDQ3507" s="45"/>
      <c r="VDR3507" s="45"/>
      <c r="VDS3507" s="45"/>
      <c r="VDT3507" s="45"/>
      <c r="VDU3507" s="45"/>
      <c r="VDV3507" s="45"/>
      <c r="VDW3507" s="45"/>
      <c r="VDX3507" s="45"/>
      <c r="VDY3507" s="45"/>
      <c r="VDZ3507" s="45"/>
      <c r="VEA3507" s="45"/>
      <c r="VEB3507" s="45"/>
      <c r="VEC3507" s="45"/>
      <c r="VED3507" s="45"/>
      <c r="VEE3507" s="45"/>
      <c r="VEF3507" s="45"/>
      <c r="VEG3507" s="45"/>
      <c r="VEH3507" s="45"/>
      <c r="VEI3507" s="45"/>
      <c r="VEJ3507" s="45"/>
      <c r="VEK3507" s="45"/>
      <c r="VEL3507" s="45"/>
      <c r="VEM3507" s="45"/>
      <c r="VEN3507" s="45"/>
      <c r="VEO3507" s="45"/>
      <c r="VEP3507" s="45"/>
      <c r="VEQ3507" s="45"/>
      <c r="VER3507" s="45"/>
      <c r="VES3507" s="45"/>
      <c r="VET3507" s="45"/>
      <c r="VEU3507" s="45"/>
      <c r="VEV3507" s="45"/>
      <c r="VEW3507" s="45"/>
      <c r="VEX3507" s="45"/>
      <c r="VEY3507" s="45"/>
      <c r="VEZ3507" s="45"/>
      <c r="VFA3507" s="45"/>
      <c r="VFB3507" s="45"/>
      <c r="VFC3507" s="45"/>
      <c r="VFD3507" s="45"/>
      <c r="VFE3507" s="45"/>
      <c r="VFF3507" s="45"/>
      <c r="VFG3507" s="45"/>
      <c r="VFH3507" s="45"/>
      <c r="VFI3507" s="45"/>
      <c r="VFJ3507" s="45"/>
      <c r="VFK3507" s="45"/>
      <c r="VFL3507" s="45"/>
      <c r="VFM3507" s="45"/>
      <c r="VFN3507" s="45"/>
      <c r="VFO3507" s="45"/>
      <c r="VFP3507" s="45"/>
      <c r="VFQ3507" s="45"/>
      <c r="VFR3507" s="45"/>
      <c r="VFS3507" s="45"/>
      <c r="VFT3507" s="45"/>
      <c r="VFU3507" s="45"/>
      <c r="VFV3507" s="45"/>
      <c r="VFW3507" s="45"/>
      <c r="VFX3507" s="45"/>
      <c r="VFY3507" s="45"/>
      <c r="VFZ3507" s="45"/>
      <c r="VGA3507" s="45"/>
      <c r="VGB3507" s="45"/>
      <c r="VGC3507" s="45"/>
      <c r="VGD3507" s="45"/>
      <c r="VGE3507" s="45"/>
      <c r="VGF3507" s="45"/>
      <c r="VGG3507" s="45"/>
      <c r="VGH3507" s="45"/>
      <c r="VGI3507" s="45"/>
      <c r="VGJ3507" s="45"/>
      <c r="VGK3507" s="45"/>
      <c r="VGL3507" s="45"/>
      <c r="VGM3507" s="45"/>
      <c r="VGN3507" s="45"/>
      <c r="VGO3507" s="45"/>
      <c r="VGP3507" s="45"/>
      <c r="VGQ3507" s="45"/>
      <c r="VGR3507" s="45"/>
      <c r="VGS3507" s="45"/>
      <c r="VGT3507" s="45"/>
      <c r="VGU3507" s="45"/>
      <c r="VGV3507" s="45"/>
      <c r="VGW3507" s="45"/>
      <c r="VGX3507" s="45"/>
      <c r="VGY3507" s="45"/>
      <c r="VGZ3507" s="45"/>
      <c r="VHA3507" s="45"/>
      <c r="VHB3507" s="45"/>
      <c r="VHC3507" s="45"/>
      <c r="VHD3507" s="45"/>
      <c r="VHE3507" s="45"/>
      <c r="VHF3507" s="45"/>
      <c r="VHG3507" s="45"/>
      <c r="VHH3507" s="45"/>
      <c r="VHI3507" s="45"/>
      <c r="VHJ3507" s="45"/>
      <c r="VHK3507" s="45"/>
      <c r="VHL3507" s="45"/>
      <c r="VHM3507" s="45"/>
      <c r="VHN3507" s="45"/>
      <c r="VHO3507" s="45"/>
      <c r="VHP3507" s="45"/>
      <c r="VHQ3507" s="45"/>
      <c r="VHR3507" s="45"/>
      <c r="VHS3507" s="45"/>
      <c r="VHT3507" s="45"/>
      <c r="VHU3507" s="45"/>
      <c r="VHV3507" s="45"/>
      <c r="VHW3507" s="45"/>
      <c r="VHX3507" s="45"/>
      <c r="VHY3507" s="45"/>
      <c r="VHZ3507" s="45"/>
      <c r="VIA3507" s="45"/>
      <c r="VIB3507" s="45"/>
      <c r="VIC3507" s="45"/>
      <c r="VID3507" s="45"/>
      <c r="VIE3507" s="45"/>
      <c r="VIF3507" s="45"/>
      <c r="VIG3507" s="45"/>
      <c r="VIH3507" s="45"/>
      <c r="VII3507" s="45"/>
      <c r="VIJ3507" s="45"/>
      <c r="VIK3507" s="45"/>
      <c r="VIL3507" s="45"/>
      <c r="VIM3507" s="45"/>
      <c r="VIN3507" s="45"/>
      <c r="VIO3507" s="45"/>
      <c r="VIP3507" s="45"/>
      <c r="VIQ3507" s="45"/>
      <c r="VIR3507" s="45"/>
      <c r="VIS3507" s="45"/>
      <c r="VIT3507" s="45"/>
      <c r="VIU3507" s="45"/>
      <c r="VIV3507" s="45"/>
      <c r="VIW3507" s="45"/>
      <c r="VIX3507" s="45"/>
      <c r="VIY3507" s="45"/>
      <c r="VIZ3507" s="45"/>
      <c r="VJA3507" s="45"/>
      <c r="VJB3507" s="45"/>
      <c r="VJC3507" s="45"/>
      <c r="VJD3507" s="45"/>
      <c r="VJE3507" s="45"/>
      <c r="VJF3507" s="45"/>
      <c r="VJG3507" s="45"/>
      <c r="VJH3507" s="45"/>
      <c r="VJI3507" s="45"/>
      <c r="VJJ3507" s="45"/>
      <c r="VJK3507" s="45"/>
      <c r="VJL3507" s="45"/>
      <c r="VJM3507" s="45"/>
      <c r="VJN3507" s="45"/>
      <c r="VJO3507" s="45"/>
      <c r="VJP3507" s="45"/>
      <c r="VJQ3507" s="45"/>
      <c r="VJR3507" s="45"/>
      <c r="VJS3507" s="45"/>
      <c r="VJT3507" s="45"/>
      <c r="VJU3507" s="45"/>
      <c r="VJV3507" s="45"/>
      <c r="VJW3507" s="45"/>
      <c r="VJX3507" s="45"/>
      <c r="VJY3507" s="45"/>
      <c r="VJZ3507" s="45"/>
      <c r="VKA3507" s="45"/>
      <c r="VKB3507" s="45"/>
      <c r="VKC3507" s="45"/>
      <c r="VKD3507" s="45"/>
      <c r="VKE3507" s="45"/>
      <c r="VKF3507" s="45"/>
      <c r="VKG3507" s="45"/>
      <c r="VKH3507" s="45"/>
      <c r="VKI3507" s="45"/>
      <c r="VKJ3507" s="45"/>
      <c r="VKK3507" s="45"/>
      <c r="VKL3507" s="45"/>
      <c r="VKM3507" s="45"/>
      <c r="VKN3507" s="45"/>
      <c r="VKO3507" s="45"/>
      <c r="VKP3507" s="45"/>
      <c r="VKQ3507" s="45"/>
      <c r="VKR3507" s="45"/>
      <c r="VKS3507" s="45"/>
      <c r="VKT3507" s="45"/>
      <c r="VKU3507" s="45"/>
      <c r="VKV3507" s="45"/>
      <c r="VKW3507" s="45"/>
      <c r="VKX3507" s="45"/>
      <c r="VKY3507" s="45"/>
      <c r="VKZ3507" s="45"/>
      <c r="VLA3507" s="45"/>
      <c r="VLB3507" s="45"/>
      <c r="VLC3507" s="45"/>
      <c r="VLD3507" s="45"/>
      <c r="VLE3507" s="45"/>
      <c r="VLF3507" s="45"/>
      <c r="VLG3507" s="45"/>
      <c r="VLH3507" s="45"/>
      <c r="VLI3507" s="45"/>
      <c r="VLJ3507" s="45"/>
      <c r="VLK3507" s="45"/>
      <c r="VLL3507" s="45"/>
      <c r="VLM3507" s="45"/>
      <c r="VLN3507" s="45"/>
      <c r="VLO3507" s="45"/>
      <c r="VLP3507" s="45"/>
      <c r="VLQ3507" s="45"/>
      <c r="VLR3507" s="45"/>
      <c r="VLS3507" s="45"/>
      <c r="VLT3507" s="45"/>
      <c r="VLU3507" s="45"/>
      <c r="VLV3507" s="45"/>
      <c r="VLW3507" s="45"/>
      <c r="VLX3507" s="45"/>
      <c r="VLY3507" s="45"/>
      <c r="VLZ3507" s="45"/>
      <c r="VMA3507" s="45"/>
      <c r="VMB3507" s="45"/>
      <c r="VMC3507" s="45"/>
      <c r="VMD3507" s="45"/>
      <c r="VME3507" s="45"/>
      <c r="VMF3507" s="45"/>
      <c r="VMG3507" s="45"/>
      <c r="VMH3507" s="45"/>
      <c r="VMI3507" s="45"/>
      <c r="VMJ3507" s="45"/>
      <c r="VMK3507" s="45"/>
      <c r="VML3507" s="45"/>
      <c r="VMM3507" s="45"/>
      <c r="VMN3507" s="45"/>
      <c r="VMO3507" s="45"/>
      <c r="VMP3507" s="45"/>
      <c r="VMQ3507" s="45"/>
      <c r="VMR3507" s="45"/>
      <c r="VMS3507" s="45"/>
      <c r="VMT3507" s="45"/>
      <c r="VMU3507" s="45"/>
      <c r="VMV3507" s="45"/>
      <c r="VMW3507" s="45"/>
      <c r="VMX3507" s="45"/>
      <c r="VMY3507" s="45"/>
      <c r="VMZ3507" s="45"/>
      <c r="VNA3507" s="45"/>
      <c r="VNB3507" s="45"/>
      <c r="VNC3507" s="45"/>
      <c r="VND3507" s="45"/>
      <c r="VNE3507" s="45"/>
      <c r="VNF3507" s="45"/>
      <c r="VNG3507" s="45"/>
      <c r="VNH3507" s="45"/>
      <c r="VNI3507" s="45"/>
      <c r="VNJ3507" s="45"/>
      <c r="VNK3507" s="45"/>
      <c r="VNL3507" s="45"/>
      <c r="VNM3507" s="45"/>
      <c r="VNN3507" s="45"/>
      <c r="VNO3507" s="45"/>
      <c r="VNP3507" s="45"/>
      <c r="VNQ3507" s="45"/>
      <c r="VNR3507" s="45"/>
      <c r="VNS3507" s="45"/>
      <c r="VNT3507" s="45"/>
      <c r="VNU3507" s="45"/>
      <c r="VNV3507" s="45"/>
      <c r="VNW3507" s="45"/>
      <c r="VNX3507" s="45"/>
      <c r="VNY3507" s="45"/>
      <c r="VNZ3507" s="45"/>
      <c r="VOA3507" s="45"/>
      <c r="VOB3507" s="45"/>
      <c r="VOC3507" s="45"/>
      <c r="VOD3507" s="45"/>
      <c r="VOE3507" s="45"/>
      <c r="VOF3507" s="45"/>
      <c r="VOG3507" s="45"/>
      <c r="VOH3507" s="45"/>
      <c r="VOI3507" s="45"/>
      <c r="VOJ3507" s="45"/>
      <c r="VOK3507" s="45"/>
      <c r="VOL3507" s="45"/>
      <c r="VOM3507" s="45"/>
      <c r="VON3507" s="45"/>
      <c r="VOO3507" s="45"/>
      <c r="VOP3507" s="45"/>
      <c r="VOQ3507" s="45"/>
      <c r="VOR3507" s="45"/>
      <c r="VOS3507" s="45"/>
      <c r="VOT3507" s="45"/>
      <c r="VOU3507" s="45"/>
      <c r="VOV3507" s="45"/>
      <c r="VOW3507" s="45"/>
      <c r="VOX3507" s="45"/>
      <c r="VOY3507" s="45"/>
      <c r="VOZ3507" s="45"/>
      <c r="VPA3507" s="45"/>
      <c r="VPB3507" s="45"/>
      <c r="VPC3507" s="45"/>
      <c r="VPD3507" s="45"/>
      <c r="VPE3507" s="45"/>
      <c r="VPF3507" s="45"/>
      <c r="VPG3507" s="45"/>
      <c r="VPH3507" s="45"/>
      <c r="VPI3507" s="45"/>
      <c r="VPJ3507" s="45"/>
      <c r="VPK3507" s="45"/>
      <c r="VPL3507" s="45"/>
      <c r="VPM3507" s="45"/>
      <c r="VPN3507" s="45"/>
      <c r="VPO3507" s="45"/>
      <c r="VPP3507" s="45"/>
      <c r="VPQ3507" s="45"/>
      <c r="VPR3507" s="45"/>
      <c r="VPS3507" s="45"/>
      <c r="VPT3507" s="45"/>
      <c r="VPU3507" s="45"/>
      <c r="VPV3507" s="45"/>
      <c r="VPW3507" s="45"/>
      <c r="VPX3507" s="45"/>
      <c r="VPY3507" s="45"/>
      <c r="VPZ3507" s="45"/>
      <c r="VQA3507" s="45"/>
      <c r="VQB3507" s="45"/>
      <c r="VQC3507" s="45"/>
      <c r="VQD3507" s="45"/>
      <c r="VQE3507" s="45"/>
      <c r="VQF3507" s="45"/>
      <c r="VQG3507" s="45"/>
      <c r="VQH3507" s="45"/>
      <c r="VQI3507" s="45"/>
      <c r="VQJ3507" s="45"/>
      <c r="VQK3507" s="45"/>
      <c r="VQL3507" s="45"/>
      <c r="VQM3507" s="45"/>
      <c r="VQN3507" s="45"/>
      <c r="VQO3507" s="45"/>
      <c r="VQP3507" s="45"/>
      <c r="VQQ3507" s="45"/>
      <c r="VQR3507" s="45"/>
      <c r="VQS3507" s="45"/>
      <c r="VQT3507" s="45"/>
      <c r="VQU3507" s="45"/>
      <c r="VQV3507" s="45"/>
      <c r="VQW3507" s="45"/>
      <c r="VQX3507" s="45"/>
      <c r="VQY3507" s="45"/>
      <c r="VQZ3507" s="45"/>
      <c r="VRA3507" s="45"/>
      <c r="VRB3507" s="45"/>
      <c r="VRC3507" s="45"/>
      <c r="VRD3507" s="45"/>
      <c r="VRE3507" s="45"/>
      <c r="VRF3507" s="45"/>
      <c r="VRG3507" s="45"/>
      <c r="VRH3507" s="45"/>
      <c r="VRI3507" s="45"/>
      <c r="VRJ3507" s="45"/>
      <c r="VRK3507" s="45"/>
      <c r="VRL3507" s="45"/>
      <c r="VRM3507" s="45"/>
      <c r="VRN3507" s="45"/>
      <c r="VRO3507" s="45"/>
      <c r="VRP3507" s="45"/>
      <c r="VRQ3507" s="45"/>
      <c r="VRR3507" s="45"/>
      <c r="VRS3507" s="45"/>
      <c r="VRT3507" s="45"/>
      <c r="VRU3507" s="45"/>
      <c r="VRV3507" s="45"/>
      <c r="VRW3507" s="45"/>
      <c r="VRX3507" s="45"/>
      <c r="VRY3507" s="45"/>
      <c r="VRZ3507" s="45"/>
      <c r="VSA3507" s="45"/>
      <c r="VSB3507" s="45"/>
      <c r="VSC3507" s="45"/>
      <c r="VSD3507" s="45"/>
      <c r="VSE3507" s="45"/>
      <c r="VSF3507" s="45"/>
      <c r="VSG3507" s="45"/>
      <c r="VSH3507" s="45"/>
      <c r="VSI3507" s="45"/>
      <c r="VSJ3507" s="45"/>
      <c r="VSK3507" s="45"/>
      <c r="VSL3507" s="45"/>
      <c r="VSM3507" s="45"/>
      <c r="VSN3507" s="45"/>
      <c r="VSO3507" s="45"/>
      <c r="VSP3507" s="45"/>
      <c r="VSQ3507" s="45"/>
      <c r="VSR3507" s="45"/>
      <c r="VSS3507" s="45"/>
      <c r="VST3507" s="45"/>
      <c r="VSU3507" s="45"/>
      <c r="VSV3507" s="45"/>
      <c r="VSW3507" s="45"/>
      <c r="VSX3507" s="45"/>
      <c r="VSY3507" s="45"/>
      <c r="VSZ3507" s="45"/>
      <c r="VTA3507" s="45"/>
      <c r="VTB3507" s="45"/>
      <c r="VTC3507" s="45"/>
      <c r="VTD3507" s="45"/>
      <c r="VTE3507" s="45"/>
      <c r="VTF3507" s="45"/>
      <c r="VTG3507" s="45"/>
      <c r="VTH3507" s="45"/>
      <c r="VTI3507" s="45"/>
      <c r="VTJ3507" s="45"/>
      <c r="VTK3507" s="45"/>
      <c r="VTL3507" s="45"/>
      <c r="VTM3507" s="45"/>
      <c r="VTN3507" s="45"/>
      <c r="VTO3507" s="45"/>
      <c r="VTP3507" s="45"/>
      <c r="VTQ3507" s="45"/>
      <c r="VTR3507" s="45"/>
      <c r="VTS3507" s="45"/>
      <c r="VTT3507" s="45"/>
      <c r="VTU3507" s="45"/>
      <c r="VTV3507" s="45"/>
      <c r="VTW3507" s="45"/>
      <c r="VTX3507" s="45"/>
      <c r="VTY3507" s="45"/>
      <c r="VTZ3507" s="45"/>
      <c r="VUA3507" s="45"/>
      <c r="VUB3507" s="45"/>
      <c r="VUC3507" s="45"/>
      <c r="VUD3507" s="45"/>
      <c r="VUE3507" s="45"/>
      <c r="VUF3507" s="45"/>
      <c r="VUG3507" s="45"/>
      <c r="VUH3507" s="45"/>
      <c r="VUI3507" s="45"/>
      <c r="VUJ3507" s="45"/>
      <c r="VUK3507" s="45"/>
      <c r="VUL3507" s="45"/>
      <c r="VUM3507" s="45"/>
      <c r="VUN3507" s="45"/>
      <c r="VUO3507" s="45"/>
      <c r="VUP3507" s="45"/>
      <c r="VUQ3507" s="45"/>
      <c r="VUR3507" s="45"/>
      <c r="VUS3507" s="45"/>
      <c r="VUT3507" s="45"/>
      <c r="VUU3507" s="45"/>
      <c r="VUV3507" s="45"/>
      <c r="VUW3507" s="45"/>
      <c r="VUX3507" s="45"/>
      <c r="VUY3507" s="45"/>
      <c r="VUZ3507" s="45"/>
      <c r="VVA3507" s="45"/>
      <c r="VVB3507" s="45"/>
      <c r="VVC3507" s="45"/>
      <c r="VVD3507" s="45"/>
      <c r="VVE3507" s="45"/>
      <c r="VVF3507" s="45"/>
      <c r="VVG3507" s="45"/>
      <c r="VVH3507" s="45"/>
      <c r="VVI3507" s="45"/>
      <c r="VVJ3507" s="45"/>
      <c r="VVK3507" s="45"/>
      <c r="VVL3507" s="45"/>
      <c r="VVM3507" s="45"/>
      <c r="VVN3507" s="45"/>
      <c r="VVO3507" s="45"/>
      <c r="VVP3507" s="45"/>
      <c r="VVQ3507" s="45"/>
      <c r="VVR3507" s="45"/>
      <c r="VVS3507" s="45"/>
      <c r="VVT3507" s="45"/>
      <c r="VVU3507" s="45"/>
      <c r="VVV3507" s="45"/>
      <c r="VVW3507" s="45"/>
      <c r="VVX3507" s="45"/>
      <c r="VVY3507" s="45"/>
      <c r="VVZ3507" s="45"/>
      <c r="VWA3507" s="45"/>
      <c r="VWB3507" s="45"/>
      <c r="VWC3507" s="45"/>
      <c r="VWD3507" s="45"/>
      <c r="VWE3507" s="45"/>
      <c r="VWF3507" s="45"/>
      <c r="VWG3507" s="45"/>
      <c r="VWH3507" s="45"/>
      <c r="VWI3507" s="45"/>
      <c r="VWJ3507" s="45"/>
      <c r="VWK3507" s="45"/>
      <c r="VWL3507" s="45"/>
      <c r="VWM3507" s="45"/>
      <c r="VWN3507" s="45"/>
      <c r="VWO3507" s="45"/>
      <c r="VWP3507" s="45"/>
      <c r="VWQ3507" s="45"/>
      <c r="VWR3507" s="45"/>
      <c r="VWS3507" s="45"/>
      <c r="VWT3507" s="45"/>
      <c r="VWU3507" s="45"/>
      <c r="VWV3507" s="45"/>
      <c r="VWW3507" s="45"/>
      <c r="VWX3507" s="45"/>
      <c r="VWY3507" s="45"/>
      <c r="VWZ3507" s="45"/>
      <c r="VXA3507" s="45"/>
      <c r="VXB3507" s="45"/>
      <c r="VXC3507" s="45"/>
      <c r="VXD3507" s="45"/>
      <c r="VXE3507" s="45"/>
      <c r="VXF3507" s="45"/>
      <c r="VXG3507" s="45"/>
      <c r="VXH3507" s="45"/>
      <c r="VXI3507" s="45"/>
      <c r="VXJ3507" s="45"/>
      <c r="VXK3507" s="45"/>
      <c r="VXL3507" s="45"/>
      <c r="VXM3507" s="45"/>
      <c r="VXN3507" s="45"/>
      <c r="VXO3507" s="45"/>
      <c r="VXP3507" s="45"/>
      <c r="VXQ3507" s="45"/>
      <c r="VXR3507" s="45"/>
      <c r="VXS3507" s="45"/>
      <c r="VXT3507" s="45"/>
      <c r="VXU3507" s="45"/>
      <c r="VXV3507" s="45"/>
      <c r="VXW3507" s="45"/>
      <c r="VXX3507" s="45"/>
      <c r="VXY3507" s="45"/>
      <c r="VXZ3507" s="45"/>
      <c r="VYA3507" s="45"/>
      <c r="VYB3507" s="45"/>
      <c r="VYC3507" s="45"/>
      <c r="VYD3507" s="45"/>
      <c r="VYE3507" s="45"/>
      <c r="VYF3507" s="45"/>
      <c r="VYG3507" s="45"/>
      <c r="VYH3507" s="45"/>
      <c r="VYI3507" s="45"/>
      <c r="VYJ3507" s="45"/>
      <c r="VYK3507" s="45"/>
      <c r="VYL3507" s="45"/>
      <c r="VYM3507" s="45"/>
      <c r="VYN3507" s="45"/>
      <c r="VYO3507" s="45"/>
      <c r="VYP3507" s="45"/>
      <c r="VYQ3507" s="45"/>
      <c r="VYR3507" s="45"/>
      <c r="VYS3507" s="45"/>
      <c r="VYT3507" s="45"/>
      <c r="VYU3507" s="45"/>
      <c r="VYV3507" s="45"/>
      <c r="VYW3507" s="45"/>
      <c r="VYX3507" s="45"/>
      <c r="VYY3507" s="45"/>
      <c r="VYZ3507" s="45"/>
      <c r="VZA3507" s="45"/>
      <c r="VZB3507" s="45"/>
      <c r="VZC3507" s="45"/>
      <c r="VZD3507" s="45"/>
      <c r="VZE3507" s="45"/>
      <c r="VZF3507" s="45"/>
      <c r="VZG3507" s="45"/>
      <c r="VZH3507" s="45"/>
      <c r="VZI3507" s="45"/>
      <c r="VZJ3507" s="45"/>
      <c r="VZK3507" s="45"/>
      <c r="VZL3507" s="45"/>
      <c r="VZM3507" s="45"/>
      <c r="VZN3507" s="45"/>
      <c r="VZO3507" s="45"/>
      <c r="VZP3507" s="45"/>
      <c r="VZQ3507" s="45"/>
      <c r="VZR3507" s="45"/>
      <c r="VZS3507" s="45"/>
      <c r="VZT3507" s="45"/>
      <c r="VZU3507" s="45"/>
      <c r="VZV3507" s="45"/>
      <c r="VZW3507" s="45"/>
      <c r="VZX3507" s="45"/>
      <c r="VZY3507" s="45"/>
      <c r="VZZ3507" s="45"/>
      <c r="WAA3507" s="45"/>
      <c r="WAB3507" s="45"/>
      <c r="WAC3507" s="45"/>
      <c r="WAD3507" s="45"/>
      <c r="WAE3507" s="45"/>
      <c r="WAF3507" s="45"/>
      <c r="WAG3507" s="45"/>
      <c r="WAH3507" s="45"/>
      <c r="WAI3507" s="45"/>
      <c r="WAJ3507" s="45"/>
      <c r="WAK3507" s="45"/>
      <c r="WAL3507" s="45"/>
      <c r="WAM3507" s="45"/>
      <c r="WAN3507" s="45"/>
      <c r="WAO3507" s="45"/>
      <c r="WAP3507" s="45"/>
      <c r="WAQ3507" s="45"/>
      <c r="WAR3507" s="45"/>
      <c r="WAS3507" s="45"/>
      <c r="WAT3507" s="45"/>
      <c r="WAU3507" s="45"/>
      <c r="WAV3507" s="45"/>
      <c r="WAW3507" s="45"/>
      <c r="WAX3507" s="45"/>
      <c r="WAY3507" s="45"/>
      <c r="WAZ3507" s="45"/>
      <c r="WBA3507" s="45"/>
      <c r="WBB3507" s="45"/>
      <c r="WBC3507" s="45"/>
      <c r="WBD3507" s="45"/>
      <c r="WBE3507" s="45"/>
      <c r="WBF3507" s="45"/>
      <c r="WBG3507" s="45"/>
      <c r="WBH3507" s="45"/>
      <c r="WBI3507" s="45"/>
      <c r="WBJ3507" s="45"/>
      <c r="WBK3507" s="45"/>
      <c r="WBL3507" s="45"/>
      <c r="WBM3507" s="45"/>
      <c r="WBN3507" s="45"/>
      <c r="WBO3507" s="45"/>
      <c r="WBP3507" s="45"/>
      <c r="WBQ3507" s="45"/>
      <c r="WBR3507" s="45"/>
      <c r="WBS3507" s="45"/>
      <c r="WBT3507" s="45"/>
      <c r="WBU3507" s="45"/>
      <c r="WBV3507" s="45"/>
      <c r="WBW3507" s="45"/>
      <c r="WBX3507" s="45"/>
      <c r="WBY3507" s="45"/>
      <c r="WBZ3507" s="45"/>
      <c r="WCA3507" s="45"/>
      <c r="WCB3507" s="45"/>
      <c r="WCC3507" s="45"/>
      <c r="WCD3507" s="45"/>
      <c r="WCE3507" s="45"/>
      <c r="WCF3507" s="45"/>
      <c r="WCG3507" s="45"/>
      <c r="WCH3507" s="45"/>
      <c r="WCI3507" s="45"/>
      <c r="WCJ3507" s="45"/>
      <c r="WCK3507" s="45"/>
      <c r="WCL3507" s="45"/>
      <c r="WCM3507" s="45"/>
      <c r="WCN3507" s="45"/>
      <c r="WCO3507" s="45"/>
      <c r="WCP3507" s="45"/>
      <c r="WCQ3507" s="45"/>
      <c r="WCR3507" s="45"/>
      <c r="WCS3507" s="45"/>
      <c r="WCT3507" s="45"/>
      <c r="WCU3507" s="45"/>
      <c r="WCV3507" s="45"/>
      <c r="WCW3507" s="45"/>
      <c r="WCX3507" s="45"/>
      <c r="WCY3507" s="45"/>
      <c r="WCZ3507" s="45"/>
      <c r="WDA3507" s="45"/>
      <c r="WDB3507" s="45"/>
      <c r="WDC3507" s="45"/>
      <c r="WDD3507" s="45"/>
      <c r="WDE3507" s="45"/>
      <c r="WDF3507" s="45"/>
      <c r="WDG3507" s="45"/>
      <c r="WDH3507" s="45"/>
      <c r="WDI3507" s="45"/>
      <c r="WDJ3507" s="45"/>
      <c r="WDK3507" s="45"/>
      <c r="WDL3507" s="45"/>
      <c r="WDM3507" s="45"/>
      <c r="WDN3507" s="45"/>
      <c r="WDO3507" s="45"/>
      <c r="WDP3507" s="45"/>
      <c r="WDQ3507" s="45"/>
      <c r="WDR3507" s="45"/>
      <c r="WDS3507" s="45"/>
      <c r="WDT3507" s="45"/>
      <c r="WDU3507" s="45"/>
      <c r="WDV3507" s="45"/>
      <c r="WDW3507" s="45"/>
      <c r="WDX3507" s="45"/>
      <c r="WDY3507" s="45"/>
      <c r="WDZ3507" s="45"/>
      <c r="WEA3507" s="45"/>
      <c r="WEB3507" s="45"/>
      <c r="WEC3507" s="45"/>
      <c r="WED3507" s="45"/>
      <c r="WEE3507" s="45"/>
      <c r="WEF3507" s="45"/>
      <c r="WEG3507" s="45"/>
      <c r="WEH3507" s="45"/>
      <c r="WEI3507" s="45"/>
      <c r="WEJ3507" s="45"/>
      <c r="WEK3507" s="45"/>
      <c r="WEL3507" s="45"/>
      <c r="WEM3507" s="45"/>
      <c r="WEN3507" s="45"/>
      <c r="WEO3507" s="45"/>
      <c r="WEP3507" s="45"/>
      <c r="WEQ3507" s="45"/>
      <c r="WER3507" s="45"/>
      <c r="WES3507" s="45"/>
      <c r="WET3507" s="45"/>
      <c r="WEU3507" s="45"/>
      <c r="WEV3507" s="45"/>
      <c r="WEW3507" s="45"/>
      <c r="WEX3507" s="45"/>
      <c r="WEY3507" s="45"/>
      <c r="WEZ3507" s="45"/>
      <c r="WFA3507" s="45"/>
      <c r="WFB3507" s="45"/>
      <c r="WFC3507" s="45"/>
      <c r="WFD3507" s="45"/>
      <c r="WFE3507" s="45"/>
      <c r="WFF3507" s="45"/>
      <c r="WFG3507" s="45"/>
      <c r="WFH3507" s="45"/>
      <c r="WFI3507" s="45"/>
      <c r="WFJ3507" s="45"/>
      <c r="WFK3507" s="45"/>
      <c r="WFL3507" s="45"/>
      <c r="WFM3507" s="45"/>
      <c r="WFN3507" s="45"/>
      <c r="WFO3507" s="45"/>
      <c r="WFP3507" s="45"/>
      <c r="WFQ3507" s="45"/>
      <c r="WFR3507" s="45"/>
      <c r="WFS3507" s="45"/>
      <c r="WFT3507" s="45"/>
      <c r="WFU3507" s="45"/>
      <c r="WFV3507" s="45"/>
      <c r="WFW3507" s="45"/>
      <c r="WFX3507" s="45"/>
      <c r="WFY3507" s="45"/>
      <c r="WFZ3507" s="45"/>
      <c r="WGA3507" s="45"/>
      <c r="WGB3507" s="45"/>
      <c r="WGC3507" s="45"/>
      <c r="WGD3507" s="45"/>
      <c r="WGE3507" s="45"/>
      <c r="WGF3507" s="45"/>
      <c r="WGG3507" s="45"/>
      <c r="WGH3507" s="45"/>
      <c r="WGI3507" s="45"/>
      <c r="WGJ3507" s="45"/>
      <c r="WGK3507" s="45"/>
      <c r="WGL3507" s="45"/>
      <c r="WGM3507" s="45"/>
      <c r="WGN3507" s="45"/>
      <c r="WGO3507" s="45"/>
      <c r="WGP3507" s="45"/>
      <c r="WGQ3507" s="45"/>
      <c r="WGR3507" s="45"/>
      <c r="WGS3507" s="45"/>
      <c r="WGT3507" s="45"/>
      <c r="WGU3507" s="45"/>
      <c r="WGV3507" s="45"/>
      <c r="WGW3507" s="45"/>
      <c r="WGX3507" s="45"/>
      <c r="WGY3507" s="45"/>
      <c r="WGZ3507" s="45"/>
      <c r="WHA3507" s="45"/>
      <c r="WHB3507" s="45"/>
      <c r="WHC3507" s="45"/>
      <c r="WHD3507" s="45"/>
      <c r="WHE3507" s="45"/>
      <c r="WHF3507" s="45"/>
      <c r="WHG3507" s="45"/>
      <c r="WHH3507" s="45"/>
      <c r="WHI3507" s="45"/>
      <c r="WHJ3507" s="45"/>
      <c r="WHK3507" s="45"/>
      <c r="WHL3507" s="45"/>
      <c r="WHM3507" s="45"/>
      <c r="WHN3507" s="45"/>
      <c r="WHO3507" s="45"/>
      <c r="WHP3507" s="45"/>
      <c r="WHQ3507" s="45"/>
      <c r="WHR3507" s="45"/>
      <c r="WHS3507" s="45"/>
      <c r="WHT3507" s="45"/>
      <c r="WHU3507" s="45"/>
      <c r="WHV3507" s="45"/>
      <c r="WHW3507" s="45"/>
      <c r="WHX3507" s="45"/>
      <c r="WHY3507" s="45"/>
      <c r="WHZ3507" s="45"/>
      <c r="WIA3507" s="45"/>
      <c r="WIB3507" s="45"/>
      <c r="WIC3507" s="45"/>
      <c r="WID3507" s="45"/>
      <c r="WIE3507" s="45"/>
      <c r="WIF3507" s="45"/>
      <c r="WIG3507" s="45"/>
      <c r="WIH3507" s="45"/>
      <c r="WII3507" s="45"/>
      <c r="WIJ3507" s="45"/>
      <c r="WIK3507" s="45"/>
      <c r="WIL3507" s="45"/>
      <c r="WIM3507" s="45"/>
      <c r="WIN3507" s="45"/>
      <c r="WIO3507" s="45"/>
      <c r="WIP3507" s="45"/>
      <c r="WIQ3507" s="45"/>
      <c r="WIR3507" s="45"/>
      <c r="WIS3507" s="45"/>
      <c r="WIT3507" s="45"/>
      <c r="WIU3507" s="45"/>
      <c r="WIV3507" s="45"/>
      <c r="WIW3507" s="45"/>
      <c r="WIX3507" s="45"/>
      <c r="WIY3507" s="45"/>
      <c r="WIZ3507" s="45"/>
      <c r="WJA3507" s="45"/>
      <c r="WJB3507" s="45"/>
      <c r="WJC3507" s="45"/>
      <c r="WJD3507" s="45"/>
      <c r="WJE3507" s="45"/>
      <c r="WJF3507" s="45"/>
      <c r="WJG3507" s="45"/>
      <c r="WJH3507" s="45"/>
      <c r="WJI3507" s="45"/>
      <c r="WJJ3507" s="45"/>
      <c r="WJK3507" s="45"/>
      <c r="WJL3507" s="45"/>
      <c r="WJM3507" s="45"/>
      <c r="WJN3507" s="45"/>
      <c r="WJO3507" s="45"/>
      <c r="WJP3507" s="45"/>
      <c r="WJQ3507" s="45"/>
      <c r="WJR3507" s="45"/>
      <c r="WJS3507" s="45"/>
      <c r="WJT3507" s="45"/>
      <c r="WJU3507" s="45"/>
      <c r="WJV3507" s="45"/>
      <c r="WJW3507" s="45"/>
      <c r="WJX3507" s="45"/>
      <c r="WJY3507" s="45"/>
      <c r="WJZ3507" s="45"/>
      <c r="WKA3507" s="45"/>
      <c r="WKB3507" s="45"/>
      <c r="WKC3507" s="45"/>
      <c r="WKD3507" s="45"/>
      <c r="WKE3507" s="45"/>
      <c r="WKF3507" s="45"/>
      <c r="WKG3507" s="45"/>
      <c r="WKH3507" s="45"/>
      <c r="WKI3507" s="45"/>
      <c r="WKJ3507" s="45"/>
      <c r="WKK3507" s="45"/>
      <c r="WKL3507" s="45"/>
      <c r="WKM3507" s="45"/>
      <c r="WKN3507" s="45"/>
      <c r="WKO3507" s="45"/>
      <c r="WKP3507" s="45"/>
      <c r="WKQ3507" s="45"/>
      <c r="WKR3507" s="45"/>
      <c r="WKS3507" s="45"/>
      <c r="WKT3507" s="45"/>
      <c r="WKU3507" s="45"/>
      <c r="WKV3507" s="45"/>
      <c r="WKW3507" s="45"/>
      <c r="WKX3507" s="45"/>
      <c r="WKY3507" s="45"/>
      <c r="WKZ3507" s="45"/>
      <c r="WLA3507" s="45"/>
      <c r="WLB3507" s="45"/>
      <c r="WLC3507" s="45"/>
      <c r="WLD3507" s="45"/>
      <c r="WLE3507" s="45"/>
      <c r="WLF3507" s="45"/>
      <c r="WLG3507" s="45"/>
      <c r="WLH3507" s="45"/>
      <c r="WLI3507" s="45"/>
      <c r="WLJ3507" s="45"/>
      <c r="WLK3507" s="45"/>
      <c r="WLL3507" s="45"/>
      <c r="WLM3507" s="45"/>
      <c r="WLN3507" s="45"/>
      <c r="WLO3507" s="45"/>
      <c r="WLP3507" s="45"/>
      <c r="WLQ3507" s="45"/>
      <c r="WLR3507" s="45"/>
      <c r="WLS3507" s="45"/>
      <c r="WLT3507" s="45"/>
      <c r="WLU3507" s="45"/>
      <c r="WLV3507" s="45"/>
      <c r="WLW3507" s="45"/>
      <c r="WLX3507" s="45"/>
      <c r="WLY3507" s="45"/>
      <c r="WLZ3507" s="45"/>
      <c r="WMA3507" s="45"/>
      <c r="WMB3507" s="45"/>
      <c r="WMC3507" s="45"/>
      <c r="WMD3507" s="45"/>
      <c r="WME3507" s="45"/>
      <c r="WMF3507" s="45"/>
      <c r="WMG3507" s="45"/>
      <c r="WMH3507" s="45"/>
      <c r="WMI3507" s="45"/>
      <c r="WMJ3507" s="45"/>
      <c r="WMK3507" s="45"/>
      <c r="WML3507" s="45"/>
      <c r="WMM3507" s="45"/>
      <c r="WMN3507" s="45"/>
      <c r="WMO3507" s="45"/>
      <c r="WMP3507" s="45"/>
      <c r="WMQ3507" s="45"/>
      <c r="WMR3507" s="45"/>
      <c r="WMS3507" s="45"/>
      <c r="WMT3507" s="45"/>
      <c r="WMU3507" s="45"/>
      <c r="WMV3507" s="45"/>
      <c r="WMW3507" s="45"/>
      <c r="WMX3507" s="45"/>
      <c r="WMY3507" s="45"/>
      <c r="WMZ3507" s="45"/>
      <c r="WNA3507" s="45"/>
      <c r="WNB3507" s="45"/>
      <c r="WNC3507" s="45"/>
      <c r="WND3507" s="45"/>
      <c r="WNE3507" s="45"/>
      <c r="WNF3507" s="45"/>
      <c r="WNG3507" s="45"/>
      <c r="WNH3507" s="45"/>
      <c r="WNI3507" s="45"/>
      <c r="WNJ3507" s="45"/>
      <c r="WNK3507" s="45"/>
      <c r="WNL3507" s="45"/>
      <c r="WNM3507" s="45"/>
      <c r="WNN3507" s="45"/>
      <c r="WNO3507" s="45"/>
      <c r="WNP3507" s="45"/>
      <c r="WNQ3507" s="45"/>
      <c r="WNR3507" s="45"/>
      <c r="WNS3507" s="45"/>
      <c r="WNT3507" s="45"/>
      <c r="WNU3507" s="45"/>
      <c r="WNV3507" s="45"/>
      <c r="WNW3507" s="45"/>
      <c r="WNX3507" s="45"/>
      <c r="WNY3507" s="45"/>
      <c r="WNZ3507" s="45"/>
      <c r="WOA3507" s="45"/>
      <c r="WOB3507" s="45"/>
      <c r="WOC3507" s="45"/>
      <c r="WOD3507" s="45"/>
      <c r="WOE3507" s="45"/>
      <c r="WOF3507" s="45"/>
      <c r="WOG3507" s="45"/>
      <c r="WOH3507" s="45"/>
      <c r="WOI3507" s="45"/>
      <c r="WOJ3507" s="45"/>
      <c r="WOK3507" s="45"/>
      <c r="WOL3507" s="45"/>
      <c r="WOM3507" s="45"/>
      <c r="WON3507" s="45"/>
      <c r="WOO3507" s="45"/>
      <c r="WOP3507" s="45"/>
      <c r="WOQ3507" s="45"/>
      <c r="WOR3507" s="45"/>
      <c r="WOS3507" s="45"/>
      <c r="WOT3507" s="45"/>
      <c r="WOU3507" s="45"/>
      <c r="WOV3507" s="45"/>
      <c r="WOW3507" s="45"/>
      <c r="WOX3507" s="45"/>
      <c r="WOY3507" s="45"/>
      <c r="WOZ3507" s="45"/>
      <c r="WPA3507" s="45"/>
      <c r="WPB3507" s="45"/>
      <c r="WPC3507" s="45"/>
      <c r="WPD3507" s="45"/>
      <c r="WPE3507" s="45"/>
      <c r="WPF3507" s="45"/>
      <c r="WPG3507" s="45"/>
      <c r="WPH3507" s="45"/>
      <c r="WPI3507" s="45"/>
      <c r="WPJ3507" s="45"/>
      <c r="WPK3507" s="45"/>
      <c r="WPL3507" s="45"/>
      <c r="WPM3507" s="45"/>
      <c r="WPN3507" s="45"/>
      <c r="WPO3507" s="45"/>
      <c r="WPP3507" s="45"/>
      <c r="WPQ3507" s="45"/>
      <c r="WPR3507" s="45"/>
      <c r="WPS3507" s="45"/>
      <c r="WPT3507" s="45"/>
      <c r="WPU3507" s="45"/>
      <c r="WPV3507" s="45"/>
      <c r="WPW3507" s="45"/>
      <c r="WPX3507" s="45"/>
      <c r="WPY3507" s="45"/>
      <c r="WPZ3507" s="45"/>
      <c r="WQA3507" s="45"/>
      <c r="WQB3507" s="45"/>
      <c r="WQC3507" s="45"/>
      <c r="WQD3507" s="45"/>
      <c r="WQE3507" s="45"/>
      <c r="WQF3507" s="45"/>
      <c r="WQG3507" s="45"/>
      <c r="WQH3507" s="45"/>
      <c r="WQI3507" s="45"/>
      <c r="WQJ3507" s="45"/>
      <c r="WQK3507" s="45"/>
      <c r="WQL3507" s="45"/>
      <c r="WQM3507" s="45"/>
      <c r="WQN3507" s="45"/>
      <c r="WQO3507" s="45"/>
      <c r="WQP3507" s="45"/>
      <c r="WQQ3507" s="45"/>
      <c r="WQR3507" s="45"/>
      <c r="WQS3507" s="45"/>
      <c r="WQT3507" s="45"/>
      <c r="WQU3507" s="45"/>
      <c r="WQV3507" s="45"/>
      <c r="WQW3507" s="45"/>
      <c r="WQX3507" s="45"/>
      <c r="WQY3507" s="45"/>
      <c r="WQZ3507" s="45"/>
      <c r="WRA3507" s="45"/>
      <c r="WRB3507" s="45"/>
      <c r="WRC3507" s="45"/>
      <c r="WRD3507" s="45"/>
      <c r="WRE3507" s="45"/>
      <c r="WRF3507" s="45"/>
      <c r="WRG3507" s="45"/>
      <c r="WRH3507" s="45"/>
      <c r="WRI3507" s="45"/>
      <c r="WRJ3507" s="45"/>
      <c r="WRK3507" s="45"/>
      <c r="WRL3507" s="45"/>
      <c r="WRM3507" s="45"/>
      <c r="WRN3507" s="45"/>
      <c r="WRO3507" s="45"/>
      <c r="WRP3507" s="45"/>
      <c r="WRQ3507" s="45"/>
      <c r="WRR3507" s="45"/>
      <c r="WRS3507" s="45"/>
      <c r="WRT3507" s="45"/>
      <c r="WRU3507" s="45"/>
      <c r="WRV3507" s="45"/>
      <c r="WRW3507" s="45"/>
      <c r="WRX3507" s="45"/>
      <c r="WRY3507" s="45"/>
      <c r="WRZ3507" s="45"/>
      <c r="WSA3507" s="45"/>
      <c r="WSB3507" s="45"/>
      <c r="WSC3507" s="45"/>
      <c r="WSD3507" s="45"/>
      <c r="WSE3507" s="45"/>
      <c r="WSF3507" s="45"/>
      <c r="WSG3507" s="45"/>
      <c r="WSH3507" s="45"/>
      <c r="WSI3507" s="45"/>
      <c r="WSJ3507" s="45"/>
      <c r="WSK3507" s="45"/>
      <c r="WSL3507" s="45"/>
      <c r="WSM3507" s="45"/>
      <c r="WSN3507" s="45"/>
      <c r="WSO3507" s="45"/>
      <c r="WSP3507" s="45"/>
      <c r="WSQ3507" s="45"/>
      <c r="WSR3507" s="45"/>
      <c r="WSS3507" s="45"/>
      <c r="WST3507" s="45"/>
      <c r="WSU3507" s="45"/>
      <c r="WSV3507" s="45"/>
      <c r="WSW3507" s="45"/>
      <c r="WSX3507" s="45"/>
      <c r="WSY3507" s="45"/>
      <c r="WSZ3507" s="45"/>
      <c r="WTA3507" s="45"/>
      <c r="WTB3507" s="45"/>
      <c r="WTC3507" s="45"/>
      <c r="WTD3507" s="45"/>
      <c r="WTE3507" s="45"/>
      <c r="WTF3507" s="45"/>
      <c r="WTG3507" s="45"/>
      <c r="WTH3507" s="45"/>
      <c r="WTI3507" s="45"/>
      <c r="WTJ3507" s="45"/>
      <c r="WTK3507" s="45"/>
      <c r="WTL3507" s="45"/>
      <c r="WTM3507" s="45"/>
      <c r="WTN3507" s="45"/>
      <c r="WTO3507" s="45"/>
      <c r="WTP3507" s="45"/>
      <c r="WTQ3507" s="45"/>
      <c r="WTR3507" s="45"/>
      <c r="WTS3507" s="45"/>
      <c r="WTT3507" s="45"/>
      <c r="WTU3507" s="45"/>
      <c r="WTV3507" s="45"/>
      <c r="WTW3507" s="45"/>
      <c r="WTX3507" s="45"/>
      <c r="WTY3507" s="45"/>
      <c r="WTZ3507" s="45"/>
      <c r="WUA3507" s="45"/>
      <c r="WUB3507" s="45"/>
      <c r="WUC3507" s="45"/>
      <c r="WUD3507" s="45"/>
      <c r="WUE3507" s="45"/>
      <c r="WUF3507" s="45"/>
      <c r="WUG3507" s="45"/>
      <c r="WUH3507" s="45"/>
      <c r="WUI3507" s="45"/>
      <c r="WUJ3507" s="45"/>
      <c r="WUK3507" s="45"/>
      <c r="WUL3507" s="45"/>
      <c r="WUM3507" s="45"/>
      <c r="WUN3507" s="45"/>
      <c r="WUO3507" s="45"/>
      <c r="WUP3507" s="45"/>
      <c r="WUQ3507" s="45"/>
      <c r="WUR3507" s="45"/>
      <c r="WUS3507" s="45"/>
      <c r="WUT3507" s="45"/>
      <c r="WUU3507" s="45"/>
      <c r="WUV3507" s="45"/>
      <c r="WUW3507" s="45"/>
      <c r="WUX3507" s="45"/>
      <c r="WUY3507" s="45"/>
      <c r="WUZ3507" s="45"/>
      <c r="WVA3507" s="45"/>
      <c r="WVB3507" s="45"/>
      <c r="WVC3507" s="45"/>
      <c r="WVD3507" s="45"/>
      <c r="WVE3507" s="45"/>
      <c r="WVF3507" s="45"/>
      <c r="WVG3507" s="45"/>
      <c r="WVH3507" s="45"/>
      <c r="WVI3507" s="45"/>
      <c r="WVJ3507" s="45"/>
      <c r="WVK3507" s="45"/>
      <c r="WVL3507" s="45"/>
      <c r="WVM3507" s="45"/>
      <c r="WVN3507" s="45"/>
      <c r="WVO3507" s="45"/>
      <c r="WVP3507" s="45"/>
      <c r="WVQ3507" s="45"/>
      <c r="WVR3507" s="45"/>
      <c r="WVS3507" s="45"/>
      <c r="WVT3507" s="45"/>
      <c r="WVU3507" s="45"/>
      <c r="WVV3507" s="45"/>
      <c r="WVW3507" s="45"/>
      <c r="WVX3507" s="45"/>
      <c r="WVY3507" s="45"/>
      <c r="WVZ3507" s="45"/>
      <c r="WWA3507" s="45"/>
      <c r="WWB3507" s="45"/>
      <c r="WWC3507" s="45"/>
      <c r="WWD3507" s="45"/>
      <c r="WWE3507" s="45"/>
      <c r="WWF3507" s="45"/>
      <c r="WWG3507" s="45"/>
      <c r="WWH3507" s="45"/>
      <c r="WWI3507" s="45"/>
      <c r="WWJ3507" s="45"/>
      <c r="WWK3507" s="45"/>
      <c r="WWL3507" s="45"/>
      <c r="WWM3507" s="45"/>
      <c r="WWN3507" s="45"/>
      <c r="WWO3507" s="45"/>
      <c r="WWP3507" s="45"/>
      <c r="WWQ3507" s="45"/>
      <c r="WWR3507" s="45"/>
      <c r="WWS3507" s="45"/>
      <c r="WWT3507" s="45"/>
      <c r="WWU3507" s="45"/>
      <c r="WWV3507" s="45"/>
      <c r="WWW3507" s="45"/>
      <c r="WWX3507" s="45"/>
      <c r="WWY3507" s="45"/>
      <c r="WWZ3507" s="45"/>
      <c r="WXA3507" s="45"/>
      <c r="WXB3507" s="45"/>
      <c r="WXC3507" s="45"/>
      <c r="WXD3507" s="45"/>
      <c r="WXE3507" s="45"/>
      <c r="WXF3507" s="45"/>
      <c r="WXG3507" s="45"/>
      <c r="WXH3507" s="45"/>
      <c r="WXI3507" s="45"/>
      <c r="WXJ3507" s="45"/>
      <c r="WXK3507" s="45"/>
      <c r="WXL3507" s="45"/>
      <c r="WXM3507" s="45"/>
      <c r="WXN3507" s="45"/>
      <c r="WXO3507" s="45"/>
      <c r="WXP3507" s="45"/>
      <c r="WXQ3507" s="45"/>
      <c r="WXR3507" s="45"/>
      <c r="WXS3507" s="45"/>
      <c r="WXT3507" s="45"/>
      <c r="WXU3507" s="45"/>
      <c r="WXV3507" s="45"/>
      <c r="WXW3507" s="45"/>
      <c r="WXX3507" s="45"/>
      <c r="WXY3507" s="45"/>
      <c r="WXZ3507" s="45"/>
      <c r="WYA3507" s="45"/>
      <c r="WYB3507" s="45"/>
      <c r="WYC3507" s="45"/>
      <c r="WYD3507" s="45"/>
      <c r="WYE3507" s="45"/>
      <c r="WYF3507" s="45"/>
      <c r="WYG3507" s="45"/>
      <c r="WYH3507" s="45"/>
      <c r="WYI3507" s="45"/>
      <c r="WYJ3507" s="45"/>
      <c r="WYK3507" s="45"/>
      <c r="WYL3507" s="45"/>
      <c r="WYM3507" s="45"/>
      <c r="WYN3507" s="45"/>
      <c r="WYO3507" s="45"/>
      <c r="WYP3507" s="45"/>
      <c r="WYQ3507" s="45"/>
      <c r="WYR3507" s="45"/>
      <c r="WYS3507" s="45"/>
      <c r="WYT3507" s="45"/>
      <c r="WYU3507" s="45"/>
      <c r="WYV3507" s="45"/>
      <c r="WYW3507" s="45"/>
      <c r="WYX3507" s="45"/>
      <c r="WYY3507" s="45"/>
      <c r="WYZ3507" s="45"/>
      <c r="WZA3507" s="45"/>
      <c r="WZB3507" s="45"/>
      <c r="WZC3507" s="45"/>
      <c r="WZD3507" s="45"/>
      <c r="WZE3507" s="45"/>
      <c r="WZF3507" s="45"/>
      <c r="WZG3507" s="45"/>
      <c r="WZH3507" s="45"/>
      <c r="WZI3507" s="45"/>
      <c r="WZJ3507" s="45"/>
      <c r="WZK3507" s="45"/>
      <c r="WZL3507" s="45"/>
      <c r="WZM3507" s="45"/>
      <c r="WZN3507" s="45"/>
      <c r="WZO3507" s="45"/>
      <c r="WZP3507" s="45"/>
      <c r="WZQ3507" s="45"/>
      <c r="WZR3507" s="45"/>
      <c r="WZS3507" s="45"/>
      <c r="WZT3507" s="45"/>
      <c r="WZU3507" s="45"/>
      <c r="WZV3507" s="45"/>
      <c r="WZW3507" s="45"/>
      <c r="WZX3507" s="45"/>
    </row>
    <row r="3508" spans="1:16248" s="44" customFormat="1" x14ac:dyDescent="0.25">
      <c r="A3508" s="172"/>
      <c r="B3508" s="172"/>
      <c r="C3508" s="172"/>
      <c r="D3508" s="201"/>
      <c r="E3508" s="173"/>
      <c r="F3508" s="173"/>
      <c r="G3508" s="173"/>
      <c r="H3508" s="173"/>
      <c r="I3508" s="173"/>
      <c r="J3508" s="173"/>
      <c r="K3508" s="173"/>
      <c r="L3508" s="173"/>
      <c r="M3508" s="173"/>
      <c r="N3508" s="173"/>
      <c r="O3508" s="173"/>
      <c r="P3508" s="173"/>
      <c r="Q3508" s="174"/>
      <c r="R3508" s="174"/>
      <c r="S3508" s="45"/>
      <c r="T3508" s="45"/>
      <c r="U3508" s="45"/>
      <c r="V3508" s="45"/>
      <c r="W3508" s="45"/>
      <c r="X3508" s="45"/>
      <c r="Y3508" s="45"/>
      <c r="AB3508" s="45"/>
      <c r="AC3508" s="45"/>
      <c r="AD3508" s="45"/>
      <c r="AE3508" s="45"/>
      <c r="AF3508" s="45"/>
      <c r="AG3508" s="45"/>
      <c r="AH3508" s="45"/>
      <c r="AI3508" s="45"/>
      <c r="AJ3508" s="45"/>
      <c r="AK3508" s="45"/>
      <c r="AL3508" s="45"/>
      <c r="AM3508" s="45"/>
      <c r="AN3508" s="45"/>
      <c r="AO3508" s="45"/>
      <c r="AP3508" s="45"/>
      <c r="AQ3508" s="45"/>
      <c r="AR3508" s="45"/>
      <c r="AS3508" s="45"/>
      <c r="AT3508" s="45"/>
      <c r="AU3508" s="45"/>
      <c r="AV3508" s="45"/>
      <c r="AW3508" s="45"/>
      <c r="AX3508" s="45"/>
      <c r="AY3508" s="45"/>
      <c r="AZ3508" s="45"/>
      <c r="BA3508" s="45"/>
      <c r="BB3508" s="45"/>
      <c r="BC3508" s="45"/>
      <c r="BD3508" s="45"/>
      <c r="BE3508" s="45"/>
      <c r="BF3508" s="45"/>
      <c r="BG3508" s="45"/>
      <c r="BH3508" s="45"/>
      <c r="BI3508" s="45"/>
      <c r="BJ3508" s="45"/>
      <c r="BK3508" s="45"/>
      <c r="BL3508" s="45"/>
      <c r="BM3508" s="45"/>
      <c r="BN3508" s="45"/>
      <c r="BO3508" s="45"/>
      <c r="BP3508" s="45"/>
      <c r="BQ3508" s="45"/>
      <c r="BR3508" s="45"/>
      <c r="BS3508" s="45"/>
      <c r="BT3508" s="45"/>
      <c r="BU3508" s="45"/>
      <c r="BV3508" s="45"/>
      <c r="BW3508" s="45"/>
      <c r="BX3508" s="45"/>
      <c r="BY3508" s="45"/>
      <c r="BZ3508" s="45"/>
      <c r="CA3508" s="45"/>
      <c r="CB3508" s="45"/>
      <c r="CC3508" s="45"/>
      <c r="CD3508" s="45"/>
      <c r="CE3508" s="45"/>
      <c r="CF3508" s="45"/>
      <c r="CG3508" s="45"/>
      <c r="CH3508" s="45"/>
      <c r="CI3508" s="45"/>
      <c r="CJ3508" s="45"/>
      <c r="CK3508" s="45"/>
      <c r="CL3508" s="45"/>
      <c r="CM3508" s="45"/>
      <c r="CN3508" s="45"/>
      <c r="CO3508" s="45"/>
      <c r="CP3508" s="45"/>
      <c r="CQ3508" s="45"/>
      <c r="CR3508" s="45"/>
      <c r="CS3508" s="45"/>
      <c r="CT3508" s="45"/>
      <c r="CU3508" s="45"/>
      <c r="CV3508" s="45"/>
      <c r="CW3508" s="45"/>
      <c r="CX3508" s="45"/>
      <c r="CY3508" s="45"/>
      <c r="CZ3508" s="45"/>
      <c r="DA3508" s="45"/>
      <c r="DB3508" s="45"/>
      <c r="DC3508" s="45"/>
      <c r="DD3508" s="45"/>
      <c r="DE3508" s="45"/>
      <c r="DF3508" s="45"/>
      <c r="DG3508" s="45"/>
      <c r="DH3508" s="45"/>
      <c r="DI3508" s="45"/>
      <c r="DJ3508" s="45"/>
      <c r="DK3508" s="45"/>
      <c r="DL3508" s="45"/>
      <c r="DM3508" s="45"/>
      <c r="DN3508" s="45"/>
      <c r="DO3508" s="45"/>
      <c r="DP3508" s="45"/>
      <c r="DQ3508" s="45"/>
      <c r="DR3508" s="45"/>
      <c r="DS3508" s="45"/>
      <c r="DT3508" s="45"/>
      <c r="DU3508" s="45"/>
      <c r="DV3508" s="45"/>
      <c r="DW3508" s="45"/>
      <c r="DX3508" s="45"/>
      <c r="DY3508" s="45"/>
      <c r="DZ3508" s="45"/>
      <c r="EA3508" s="45"/>
      <c r="EB3508" s="45"/>
      <c r="EC3508" s="45"/>
      <c r="ED3508" s="45"/>
      <c r="EE3508" s="45"/>
      <c r="EF3508" s="45"/>
      <c r="EG3508" s="45"/>
      <c r="EH3508" s="45"/>
      <c r="EI3508" s="45"/>
      <c r="EJ3508" s="45"/>
      <c r="EK3508" s="45"/>
      <c r="EL3508" s="45"/>
      <c r="EM3508" s="45"/>
      <c r="EN3508" s="45"/>
      <c r="EO3508" s="45"/>
      <c r="EP3508" s="45"/>
      <c r="EQ3508" s="45"/>
      <c r="ER3508" s="45"/>
      <c r="ES3508" s="45"/>
      <c r="ET3508" s="45"/>
      <c r="EU3508" s="45"/>
      <c r="EV3508" s="45"/>
      <c r="EW3508" s="45"/>
      <c r="EX3508" s="45"/>
      <c r="EY3508" s="45"/>
      <c r="EZ3508" s="45"/>
      <c r="FA3508" s="45"/>
      <c r="FB3508" s="45"/>
      <c r="FC3508" s="45"/>
      <c r="FD3508" s="45"/>
      <c r="FE3508" s="45"/>
      <c r="FF3508" s="45"/>
      <c r="FG3508" s="45"/>
      <c r="FH3508" s="45"/>
      <c r="FI3508" s="45"/>
      <c r="FJ3508" s="45"/>
      <c r="FK3508" s="45"/>
      <c r="FL3508" s="45"/>
      <c r="FM3508" s="45"/>
      <c r="FN3508" s="45"/>
      <c r="FO3508" s="45"/>
      <c r="FP3508" s="45"/>
      <c r="FQ3508" s="45"/>
      <c r="FR3508" s="45"/>
      <c r="FS3508" s="45"/>
      <c r="FT3508" s="45"/>
      <c r="FU3508" s="45"/>
      <c r="FV3508" s="45"/>
      <c r="FW3508" s="45"/>
      <c r="FX3508" s="45"/>
      <c r="FY3508" s="45"/>
      <c r="FZ3508" s="45"/>
      <c r="GA3508" s="45"/>
      <c r="GB3508" s="45"/>
      <c r="GC3508" s="45"/>
      <c r="GD3508" s="45"/>
      <c r="GE3508" s="45"/>
      <c r="GF3508" s="45"/>
      <c r="GG3508" s="45"/>
      <c r="GH3508" s="45"/>
      <c r="GI3508" s="45"/>
      <c r="GJ3508" s="45"/>
      <c r="GK3508" s="45"/>
      <c r="GL3508" s="45"/>
      <c r="GM3508" s="45"/>
      <c r="GN3508" s="45"/>
      <c r="GO3508" s="45"/>
      <c r="GP3508" s="45"/>
      <c r="GQ3508" s="45"/>
      <c r="GR3508" s="45"/>
      <c r="GS3508" s="45"/>
      <c r="GT3508" s="45"/>
      <c r="GU3508" s="45"/>
      <c r="GV3508" s="45"/>
      <c r="GW3508" s="45"/>
      <c r="GX3508" s="45"/>
      <c r="GY3508" s="45"/>
      <c r="GZ3508" s="45"/>
      <c r="HA3508" s="45"/>
      <c r="HB3508" s="45"/>
      <c r="HC3508" s="45"/>
      <c r="HD3508" s="45"/>
      <c r="HE3508" s="45"/>
      <c r="HF3508" s="45"/>
      <c r="HG3508" s="45"/>
      <c r="HH3508" s="45"/>
      <c r="HI3508" s="45"/>
      <c r="HJ3508" s="45"/>
      <c r="HK3508" s="45"/>
      <c r="HL3508" s="45"/>
      <c r="HM3508" s="45"/>
      <c r="HN3508" s="45"/>
      <c r="HO3508" s="45"/>
      <c r="HP3508" s="45"/>
      <c r="HQ3508" s="45"/>
      <c r="HR3508" s="45"/>
      <c r="HS3508" s="45"/>
      <c r="HT3508" s="45"/>
      <c r="HU3508" s="45"/>
      <c r="HV3508" s="45"/>
      <c r="HW3508" s="45"/>
      <c r="HX3508" s="45"/>
      <c r="HY3508" s="45"/>
      <c r="HZ3508" s="45"/>
      <c r="IA3508" s="45"/>
      <c r="IB3508" s="45"/>
      <c r="IC3508" s="45"/>
      <c r="ID3508" s="45"/>
      <c r="IE3508" s="45"/>
      <c r="IF3508" s="45"/>
      <c r="IG3508" s="45"/>
      <c r="IH3508" s="45"/>
      <c r="II3508" s="45"/>
      <c r="IJ3508" s="45"/>
      <c r="IK3508" s="45"/>
      <c r="IL3508" s="45"/>
      <c r="IM3508" s="45"/>
      <c r="IN3508" s="45"/>
      <c r="IO3508" s="45"/>
      <c r="IP3508" s="45"/>
      <c r="IQ3508" s="45"/>
      <c r="IR3508" s="45"/>
      <c r="IS3508" s="45"/>
      <c r="IT3508" s="45"/>
      <c r="IU3508" s="45"/>
      <c r="IV3508" s="45"/>
      <c r="IW3508" s="45"/>
      <c r="IX3508" s="45"/>
      <c r="IY3508" s="45"/>
      <c r="IZ3508" s="45"/>
      <c r="JA3508" s="45"/>
      <c r="JB3508" s="45"/>
      <c r="JC3508" s="45"/>
      <c r="JD3508" s="45"/>
      <c r="JE3508" s="45"/>
      <c r="JF3508" s="45"/>
      <c r="JG3508" s="45"/>
      <c r="JH3508" s="45"/>
      <c r="JI3508" s="45"/>
      <c r="JJ3508" s="45"/>
      <c r="JK3508" s="45"/>
      <c r="JL3508" s="45"/>
      <c r="JM3508" s="45"/>
      <c r="JN3508" s="45"/>
      <c r="JO3508" s="45"/>
      <c r="JP3508" s="45"/>
      <c r="JQ3508" s="45"/>
      <c r="JR3508" s="45"/>
      <c r="JS3508" s="45"/>
      <c r="JT3508" s="45"/>
      <c r="JU3508" s="45"/>
      <c r="JV3508" s="45"/>
      <c r="JW3508" s="45"/>
      <c r="JX3508" s="45"/>
      <c r="JY3508" s="45"/>
      <c r="JZ3508" s="45"/>
      <c r="KA3508" s="45"/>
      <c r="KB3508" s="45"/>
      <c r="KC3508" s="45"/>
      <c r="KD3508" s="45"/>
      <c r="KE3508" s="45"/>
      <c r="KF3508" s="45"/>
      <c r="KG3508" s="45"/>
      <c r="KH3508" s="45"/>
      <c r="KI3508" s="45"/>
      <c r="KJ3508" s="45"/>
      <c r="KK3508" s="45"/>
      <c r="KL3508" s="45"/>
      <c r="KM3508" s="45"/>
      <c r="KN3508" s="45"/>
      <c r="KO3508" s="45"/>
      <c r="KP3508" s="45"/>
      <c r="KQ3508" s="45"/>
      <c r="KR3508" s="45"/>
      <c r="KS3508" s="45"/>
      <c r="KT3508" s="45"/>
      <c r="KU3508" s="45"/>
      <c r="KV3508" s="45"/>
      <c r="KW3508" s="45"/>
      <c r="KX3508" s="45"/>
      <c r="KY3508" s="45"/>
      <c r="KZ3508" s="45"/>
      <c r="LA3508" s="45"/>
      <c r="LB3508" s="45"/>
      <c r="LC3508" s="45"/>
      <c r="LD3508" s="45"/>
      <c r="LE3508" s="45"/>
      <c r="LF3508" s="45"/>
      <c r="LG3508" s="45"/>
      <c r="LH3508" s="45"/>
      <c r="LI3508" s="45"/>
      <c r="LJ3508" s="45"/>
      <c r="LK3508" s="45"/>
      <c r="LL3508" s="45"/>
      <c r="LM3508" s="45"/>
      <c r="LN3508" s="45"/>
      <c r="LO3508" s="45"/>
      <c r="LP3508" s="45"/>
      <c r="LQ3508" s="45"/>
      <c r="LR3508" s="45"/>
      <c r="LS3508" s="45"/>
      <c r="LT3508" s="45"/>
      <c r="LU3508" s="45"/>
      <c r="LV3508" s="45"/>
      <c r="LW3508" s="45"/>
      <c r="LX3508" s="45"/>
      <c r="LY3508" s="45"/>
      <c r="LZ3508" s="45"/>
      <c r="MA3508" s="45"/>
      <c r="MB3508" s="45"/>
      <c r="MC3508" s="45"/>
      <c r="MD3508" s="45"/>
      <c r="ME3508" s="45"/>
      <c r="MF3508" s="45"/>
      <c r="MG3508" s="45"/>
      <c r="MH3508" s="45"/>
      <c r="MI3508" s="45"/>
      <c r="MJ3508" s="45"/>
      <c r="MK3508" s="45"/>
      <c r="ML3508" s="45"/>
      <c r="MM3508" s="45"/>
      <c r="MN3508" s="45"/>
      <c r="MO3508" s="45"/>
      <c r="MP3508" s="45"/>
      <c r="MQ3508" s="45"/>
      <c r="MR3508" s="45"/>
      <c r="MS3508" s="45"/>
      <c r="MT3508" s="45"/>
      <c r="MU3508" s="45"/>
      <c r="MV3508" s="45"/>
      <c r="MW3508" s="45"/>
      <c r="MX3508" s="45"/>
      <c r="MY3508" s="45"/>
      <c r="MZ3508" s="45"/>
      <c r="NA3508" s="45"/>
      <c r="NB3508" s="45"/>
      <c r="NC3508" s="45"/>
      <c r="ND3508" s="45"/>
      <c r="NE3508" s="45"/>
      <c r="NF3508" s="45"/>
      <c r="NG3508" s="45"/>
      <c r="NH3508" s="45"/>
      <c r="NI3508" s="45"/>
      <c r="NJ3508" s="45"/>
      <c r="NK3508" s="45"/>
      <c r="NL3508" s="45"/>
      <c r="NM3508" s="45"/>
      <c r="NN3508" s="45"/>
      <c r="NO3508" s="45"/>
      <c r="NP3508" s="45"/>
      <c r="NQ3508" s="45"/>
      <c r="NR3508" s="45"/>
      <c r="NS3508" s="45"/>
      <c r="NT3508" s="45"/>
      <c r="NU3508" s="45"/>
      <c r="NV3508" s="45"/>
      <c r="NW3508" s="45"/>
      <c r="NX3508" s="45"/>
      <c r="NY3508" s="45"/>
      <c r="NZ3508" s="45"/>
      <c r="OA3508" s="45"/>
      <c r="OB3508" s="45"/>
      <c r="OC3508" s="45"/>
      <c r="OD3508" s="45"/>
      <c r="OE3508" s="45"/>
      <c r="OF3508" s="45"/>
      <c r="OG3508" s="45"/>
      <c r="OH3508" s="45"/>
      <c r="OI3508" s="45"/>
      <c r="OJ3508" s="45"/>
      <c r="OK3508" s="45"/>
      <c r="OL3508" s="45"/>
      <c r="OM3508" s="45"/>
      <c r="ON3508" s="45"/>
      <c r="OO3508" s="45"/>
      <c r="OP3508" s="45"/>
      <c r="OQ3508" s="45"/>
      <c r="OR3508" s="45"/>
      <c r="OS3508" s="45"/>
      <c r="OT3508" s="45"/>
      <c r="OU3508" s="45"/>
      <c r="OV3508" s="45"/>
      <c r="OW3508" s="45"/>
      <c r="OX3508" s="45"/>
      <c r="OY3508" s="45"/>
      <c r="OZ3508" s="45"/>
      <c r="PA3508" s="45"/>
      <c r="PB3508" s="45"/>
      <c r="PC3508" s="45"/>
      <c r="PD3508" s="45"/>
      <c r="PE3508" s="45"/>
      <c r="PF3508" s="45"/>
      <c r="PG3508" s="45"/>
      <c r="PH3508" s="45"/>
      <c r="PI3508" s="45"/>
      <c r="PJ3508" s="45"/>
      <c r="PK3508" s="45"/>
      <c r="PL3508" s="45"/>
      <c r="PM3508" s="45"/>
      <c r="PN3508" s="45"/>
      <c r="PO3508" s="45"/>
      <c r="PP3508" s="45"/>
      <c r="PQ3508" s="45"/>
      <c r="PR3508" s="45"/>
      <c r="PS3508" s="45"/>
      <c r="PT3508" s="45"/>
      <c r="PU3508" s="45"/>
      <c r="PV3508" s="45"/>
      <c r="PW3508" s="45"/>
      <c r="PX3508" s="45"/>
      <c r="PY3508" s="45"/>
      <c r="PZ3508" s="45"/>
      <c r="QA3508" s="45"/>
      <c r="QB3508" s="45"/>
      <c r="QC3508" s="45"/>
      <c r="QD3508" s="45"/>
      <c r="QE3508" s="45"/>
      <c r="QF3508" s="45"/>
      <c r="QG3508" s="45"/>
      <c r="QH3508" s="45"/>
      <c r="QI3508" s="45"/>
      <c r="QJ3508" s="45"/>
      <c r="QK3508" s="45"/>
      <c r="QL3508" s="45"/>
      <c r="QM3508" s="45"/>
      <c r="QN3508" s="45"/>
      <c r="QO3508" s="45"/>
      <c r="QP3508" s="45"/>
      <c r="QQ3508" s="45"/>
      <c r="QR3508" s="45"/>
      <c r="QS3508" s="45"/>
      <c r="QT3508" s="45"/>
      <c r="QU3508" s="45"/>
      <c r="QV3508" s="45"/>
      <c r="QW3508" s="45"/>
      <c r="QX3508" s="45"/>
      <c r="QY3508" s="45"/>
      <c r="QZ3508" s="45"/>
      <c r="RA3508" s="45"/>
      <c r="RB3508" s="45"/>
      <c r="RC3508" s="45"/>
      <c r="RD3508" s="45"/>
      <c r="RE3508" s="45"/>
      <c r="RF3508" s="45"/>
      <c r="RG3508" s="45"/>
      <c r="RH3508" s="45"/>
      <c r="RI3508" s="45"/>
      <c r="RJ3508" s="45"/>
      <c r="RK3508" s="45"/>
      <c r="RL3508" s="45"/>
      <c r="RM3508" s="45"/>
      <c r="RN3508" s="45"/>
      <c r="RO3508" s="45"/>
      <c r="RP3508" s="45"/>
      <c r="RQ3508" s="45"/>
      <c r="RR3508" s="45"/>
      <c r="RS3508" s="45"/>
      <c r="RT3508" s="45"/>
      <c r="RU3508" s="45"/>
      <c r="RV3508" s="45"/>
      <c r="RW3508" s="45"/>
      <c r="RX3508" s="45"/>
      <c r="RY3508" s="45"/>
      <c r="RZ3508" s="45"/>
      <c r="SA3508" s="45"/>
      <c r="SB3508" s="45"/>
      <c r="SC3508" s="45"/>
      <c r="SD3508" s="45"/>
      <c r="SE3508" s="45"/>
      <c r="SF3508" s="45"/>
      <c r="SG3508" s="45"/>
      <c r="SH3508" s="45"/>
      <c r="SI3508" s="45"/>
      <c r="SJ3508" s="45"/>
      <c r="SK3508" s="45"/>
      <c r="SL3508" s="45"/>
      <c r="SM3508" s="45"/>
      <c r="SN3508" s="45"/>
      <c r="SO3508" s="45"/>
      <c r="SP3508" s="45"/>
      <c r="SQ3508" s="45"/>
      <c r="SR3508" s="45"/>
      <c r="SS3508" s="45"/>
      <c r="ST3508" s="45"/>
      <c r="SU3508" s="45"/>
      <c r="SV3508" s="45"/>
      <c r="SW3508" s="45"/>
      <c r="SX3508" s="45"/>
      <c r="SY3508" s="45"/>
      <c r="SZ3508" s="45"/>
      <c r="TA3508" s="45"/>
      <c r="TB3508" s="45"/>
      <c r="TC3508" s="45"/>
      <c r="TD3508" s="45"/>
      <c r="TE3508" s="45"/>
      <c r="TF3508" s="45"/>
      <c r="TG3508" s="45"/>
      <c r="TH3508" s="45"/>
      <c r="TI3508" s="45"/>
      <c r="TJ3508" s="45"/>
      <c r="TK3508" s="45"/>
      <c r="TL3508" s="45"/>
      <c r="TM3508" s="45"/>
      <c r="TN3508" s="45"/>
      <c r="TO3508" s="45"/>
      <c r="TP3508" s="45"/>
      <c r="TQ3508" s="45"/>
      <c r="TR3508" s="45"/>
      <c r="TS3508" s="45"/>
      <c r="TT3508" s="45"/>
      <c r="TU3508" s="45"/>
      <c r="TV3508" s="45"/>
      <c r="TW3508" s="45"/>
      <c r="TX3508" s="45"/>
      <c r="TY3508" s="45"/>
      <c r="TZ3508" s="45"/>
      <c r="UA3508" s="45"/>
      <c r="UB3508" s="45"/>
      <c r="UC3508" s="45"/>
      <c r="UD3508" s="45"/>
      <c r="UE3508" s="45"/>
      <c r="UF3508" s="45"/>
      <c r="UG3508" s="45"/>
      <c r="UH3508" s="45"/>
      <c r="UI3508" s="45"/>
      <c r="UJ3508" s="45"/>
      <c r="UK3508" s="45"/>
      <c r="UL3508" s="45"/>
      <c r="UM3508" s="45"/>
      <c r="UN3508" s="45"/>
      <c r="UO3508" s="45"/>
      <c r="UP3508" s="45"/>
      <c r="UQ3508" s="45"/>
      <c r="UR3508" s="45"/>
      <c r="US3508" s="45"/>
      <c r="UT3508" s="45"/>
      <c r="UU3508" s="45"/>
      <c r="UV3508" s="45"/>
      <c r="UW3508" s="45"/>
      <c r="UX3508" s="45"/>
      <c r="UY3508" s="45"/>
      <c r="UZ3508" s="45"/>
      <c r="VA3508" s="45"/>
      <c r="VB3508" s="45"/>
      <c r="VC3508" s="45"/>
      <c r="VD3508" s="45"/>
      <c r="VE3508" s="45"/>
      <c r="VF3508" s="45"/>
      <c r="VG3508" s="45"/>
      <c r="VH3508" s="45"/>
      <c r="VI3508" s="45"/>
      <c r="VJ3508" s="45"/>
      <c r="VK3508" s="45"/>
      <c r="VL3508" s="45"/>
      <c r="VM3508" s="45"/>
      <c r="VN3508" s="45"/>
      <c r="VO3508" s="45"/>
      <c r="VP3508" s="45"/>
      <c r="VQ3508" s="45"/>
      <c r="VR3508" s="45"/>
      <c r="VS3508" s="45"/>
      <c r="VT3508" s="45"/>
      <c r="VU3508" s="45"/>
      <c r="VV3508" s="45"/>
      <c r="VW3508" s="45"/>
      <c r="VX3508" s="45"/>
      <c r="VY3508" s="45"/>
      <c r="VZ3508" s="45"/>
      <c r="WA3508" s="45"/>
      <c r="WB3508" s="45"/>
      <c r="WC3508" s="45"/>
      <c r="WD3508" s="45"/>
      <c r="WE3508" s="45"/>
      <c r="WF3508" s="45"/>
      <c r="WG3508" s="45"/>
      <c r="WH3508" s="45"/>
      <c r="WI3508" s="45"/>
      <c r="WJ3508" s="45"/>
      <c r="WK3508" s="45"/>
      <c r="WL3508" s="45"/>
      <c r="WM3508" s="45"/>
      <c r="WN3508" s="45"/>
      <c r="WO3508" s="45"/>
      <c r="WP3508" s="45"/>
      <c r="WQ3508" s="45"/>
      <c r="WR3508" s="45"/>
      <c r="WS3508" s="45"/>
      <c r="WT3508" s="45"/>
      <c r="WU3508" s="45"/>
      <c r="WV3508" s="45"/>
      <c r="WW3508" s="45"/>
      <c r="WX3508" s="45"/>
      <c r="WY3508" s="45"/>
      <c r="WZ3508" s="45"/>
      <c r="XA3508" s="45"/>
      <c r="XB3508" s="45"/>
      <c r="XC3508" s="45"/>
      <c r="XD3508" s="45"/>
      <c r="XE3508" s="45"/>
      <c r="XF3508" s="45"/>
      <c r="XG3508" s="45"/>
      <c r="XH3508" s="45"/>
      <c r="XI3508" s="45"/>
      <c r="XJ3508" s="45"/>
      <c r="XK3508" s="45"/>
      <c r="XL3508" s="45"/>
      <c r="XM3508" s="45"/>
      <c r="XN3508" s="45"/>
      <c r="XO3508" s="45"/>
      <c r="XP3508" s="45"/>
      <c r="XQ3508" s="45"/>
      <c r="XR3508" s="45"/>
      <c r="XS3508" s="45"/>
      <c r="XT3508" s="45"/>
      <c r="XU3508" s="45"/>
      <c r="XV3508" s="45"/>
      <c r="XW3508" s="45"/>
      <c r="XX3508" s="45"/>
      <c r="XY3508" s="45"/>
      <c r="XZ3508" s="45"/>
      <c r="YA3508" s="45"/>
      <c r="YB3508" s="45"/>
      <c r="YC3508" s="45"/>
      <c r="YD3508" s="45"/>
      <c r="YE3508" s="45"/>
      <c r="YF3508" s="45"/>
      <c r="YG3508" s="45"/>
      <c r="YH3508" s="45"/>
      <c r="YI3508" s="45"/>
      <c r="YJ3508" s="45"/>
      <c r="YK3508" s="45"/>
      <c r="YL3508" s="45"/>
      <c r="YM3508" s="45"/>
      <c r="YN3508" s="45"/>
      <c r="YO3508" s="45"/>
      <c r="YP3508" s="45"/>
      <c r="YQ3508" s="45"/>
      <c r="YR3508" s="45"/>
      <c r="YS3508" s="45"/>
      <c r="YT3508" s="45"/>
      <c r="YU3508" s="45"/>
      <c r="YV3508" s="45"/>
      <c r="YW3508" s="45"/>
      <c r="YX3508" s="45"/>
      <c r="YY3508" s="45"/>
      <c r="YZ3508" s="45"/>
      <c r="ZA3508" s="45"/>
      <c r="ZB3508" s="45"/>
      <c r="ZC3508" s="45"/>
      <c r="ZD3508" s="45"/>
      <c r="ZE3508" s="45"/>
      <c r="ZF3508" s="45"/>
      <c r="ZG3508" s="45"/>
      <c r="ZH3508" s="45"/>
      <c r="ZI3508" s="45"/>
      <c r="ZJ3508" s="45"/>
      <c r="ZK3508" s="45"/>
      <c r="ZL3508" s="45"/>
      <c r="ZM3508" s="45"/>
      <c r="ZN3508" s="45"/>
      <c r="ZO3508" s="45"/>
      <c r="ZP3508" s="45"/>
      <c r="ZQ3508" s="45"/>
      <c r="ZR3508" s="45"/>
      <c r="ZS3508" s="45"/>
      <c r="ZT3508" s="45"/>
      <c r="ZU3508" s="45"/>
      <c r="ZV3508" s="45"/>
      <c r="ZW3508" s="45"/>
      <c r="ZX3508" s="45"/>
      <c r="ZY3508" s="45"/>
      <c r="ZZ3508" s="45"/>
      <c r="AAA3508" s="45"/>
      <c r="AAB3508" s="45"/>
      <c r="AAC3508" s="45"/>
      <c r="AAD3508" s="45"/>
      <c r="AAE3508" s="45"/>
      <c r="AAF3508" s="45"/>
      <c r="AAG3508" s="45"/>
      <c r="AAH3508" s="45"/>
      <c r="AAI3508" s="45"/>
      <c r="AAJ3508" s="45"/>
      <c r="AAK3508" s="45"/>
      <c r="AAL3508" s="45"/>
      <c r="AAM3508" s="45"/>
      <c r="AAN3508" s="45"/>
      <c r="AAO3508" s="45"/>
      <c r="AAP3508" s="45"/>
      <c r="AAQ3508" s="45"/>
      <c r="AAR3508" s="45"/>
      <c r="AAS3508" s="45"/>
      <c r="AAT3508" s="45"/>
      <c r="AAU3508" s="45"/>
      <c r="AAV3508" s="45"/>
      <c r="AAW3508" s="45"/>
      <c r="AAX3508" s="45"/>
      <c r="AAY3508" s="45"/>
      <c r="AAZ3508" s="45"/>
      <c r="ABA3508" s="45"/>
      <c r="ABB3508" s="45"/>
      <c r="ABC3508" s="45"/>
      <c r="ABD3508" s="45"/>
      <c r="ABE3508" s="45"/>
      <c r="ABF3508" s="45"/>
      <c r="ABG3508" s="45"/>
      <c r="ABH3508" s="45"/>
      <c r="ABI3508" s="45"/>
      <c r="ABJ3508" s="45"/>
      <c r="ABK3508" s="45"/>
      <c r="ABL3508" s="45"/>
      <c r="ABM3508" s="45"/>
      <c r="ABN3508" s="45"/>
      <c r="ABO3508" s="45"/>
      <c r="ABP3508" s="45"/>
      <c r="ABQ3508" s="45"/>
      <c r="ABR3508" s="45"/>
      <c r="ABS3508" s="45"/>
      <c r="ABT3508" s="45"/>
      <c r="ABU3508" s="45"/>
      <c r="ABV3508" s="45"/>
      <c r="ABW3508" s="45"/>
      <c r="ABX3508" s="45"/>
      <c r="ABY3508" s="45"/>
      <c r="ABZ3508" s="45"/>
      <c r="ACA3508" s="45"/>
      <c r="ACB3508" s="45"/>
      <c r="ACC3508" s="45"/>
      <c r="ACD3508" s="45"/>
      <c r="ACE3508" s="45"/>
      <c r="ACF3508" s="45"/>
      <c r="ACG3508" s="45"/>
      <c r="ACH3508" s="45"/>
      <c r="ACI3508" s="45"/>
      <c r="ACJ3508" s="45"/>
      <c r="ACK3508" s="45"/>
      <c r="ACL3508" s="45"/>
      <c r="ACM3508" s="45"/>
      <c r="ACN3508" s="45"/>
      <c r="ACO3508" s="45"/>
      <c r="ACP3508" s="45"/>
      <c r="ACQ3508" s="45"/>
      <c r="ACR3508" s="45"/>
      <c r="ACS3508" s="45"/>
      <c r="ACT3508" s="45"/>
      <c r="ACU3508" s="45"/>
      <c r="ACV3508" s="45"/>
      <c r="ACW3508" s="45"/>
      <c r="ACX3508" s="45"/>
      <c r="ACY3508" s="45"/>
      <c r="ACZ3508" s="45"/>
      <c r="ADA3508" s="45"/>
      <c r="ADB3508" s="45"/>
      <c r="ADC3508" s="45"/>
      <c r="ADD3508" s="45"/>
      <c r="ADE3508" s="45"/>
      <c r="ADF3508" s="45"/>
      <c r="ADG3508" s="45"/>
      <c r="ADH3508" s="45"/>
      <c r="ADI3508" s="45"/>
      <c r="ADJ3508" s="45"/>
      <c r="ADK3508" s="45"/>
      <c r="ADL3508" s="45"/>
      <c r="ADM3508" s="45"/>
      <c r="ADN3508" s="45"/>
      <c r="ADO3508" s="45"/>
      <c r="ADP3508" s="45"/>
      <c r="ADQ3508" s="45"/>
      <c r="ADR3508" s="45"/>
      <c r="ADS3508" s="45"/>
      <c r="ADT3508" s="45"/>
      <c r="ADU3508" s="45"/>
      <c r="ADV3508" s="45"/>
      <c r="ADW3508" s="45"/>
      <c r="ADX3508" s="45"/>
      <c r="ADY3508" s="45"/>
      <c r="ADZ3508" s="45"/>
      <c r="AEA3508" s="45"/>
      <c r="AEB3508" s="45"/>
      <c r="AEC3508" s="45"/>
      <c r="AED3508" s="45"/>
      <c r="AEE3508" s="45"/>
      <c r="AEF3508" s="45"/>
      <c r="AEG3508" s="45"/>
      <c r="AEH3508" s="45"/>
      <c r="AEI3508" s="45"/>
      <c r="AEJ3508" s="45"/>
      <c r="AEK3508" s="45"/>
      <c r="AEL3508" s="45"/>
      <c r="AEM3508" s="45"/>
      <c r="AEN3508" s="45"/>
      <c r="AEO3508" s="45"/>
      <c r="AEP3508" s="45"/>
      <c r="AEQ3508" s="45"/>
      <c r="AER3508" s="45"/>
      <c r="AES3508" s="45"/>
      <c r="AET3508" s="45"/>
      <c r="AEU3508" s="45"/>
      <c r="AEV3508" s="45"/>
      <c r="AEW3508" s="45"/>
      <c r="AEX3508" s="45"/>
      <c r="AEY3508" s="45"/>
      <c r="AEZ3508" s="45"/>
      <c r="AFA3508" s="45"/>
      <c r="AFB3508" s="45"/>
      <c r="AFC3508" s="45"/>
      <c r="AFD3508" s="45"/>
      <c r="AFE3508" s="45"/>
      <c r="AFF3508" s="45"/>
      <c r="AFG3508" s="45"/>
      <c r="AFH3508" s="45"/>
      <c r="AFI3508" s="45"/>
      <c r="AFJ3508" s="45"/>
      <c r="AFK3508" s="45"/>
      <c r="AFL3508" s="45"/>
      <c r="AFM3508" s="45"/>
      <c r="AFN3508" s="45"/>
      <c r="AFO3508" s="45"/>
      <c r="AFP3508" s="45"/>
      <c r="AFQ3508" s="45"/>
      <c r="AFR3508" s="45"/>
      <c r="AFS3508" s="45"/>
      <c r="AFT3508" s="45"/>
      <c r="AFU3508" s="45"/>
      <c r="AFV3508" s="45"/>
      <c r="AFW3508" s="45"/>
      <c r="AFX3508" s="45"/>
      <c r="AFY3508" s="45"/>
      <c r="AFZ3508" s="45"/>
      <c r="AGA3508" s="45"/>
      <c r="AGB3508" s="45"/>
      <c r="AGC3508" s="45"/>
      <c r="AGD3508" s="45"/>
      <c r="AGE3508" s="45"/>
      <c r="AGF3508" s="45"/>
      <c r="AGG3508" s="45"/>
      <c r="AGH3508" s="45"/>
      <c r="AGI3508" s="45"/>
      <c r="AGJ3508" s="45"/>
      <c r="AGK3508" s="45"/>
      <c r="AGL3508" s="45"/>
      <c r="AGM3508" s="45"/>
      <c r="AGN3508" s="45"/>
      <c r="AGO3508" s="45"/>
      <c r="AGP3508" s="45"/>
      <c r="AGQ3508" s="45"/>
      <c r="AGR3508" s="45"/>
      <c r="AGS3508" s="45"/>
      <c r="AGT3508" s="45"/>
      <c r="AGU3508" s="45"/>
      <c r="AGV3508" s="45"/>
      <c r="AGW3508" s="45"/>
      <c r="AGX3508" s="45"/>
      <c r="AGY3508" s="45"/>
      <c r="AGZ3508" s="45"/>
      <c r="AHA3508" s="45"/>
      <c r="AHB3508" s="45"/>
      <c r="AHC3508" s="45"/>
      <c r="AHD3508" s="45"/>
      <c r="AHE3508" s="45"/>
      <c r="AHF3508" s="45"/>
      <c r="AHG3508" s="45"/>
      <c r="AHH3508" s="45"/>
      <c r="AHI3508" s="45"/>
      <c r="AHJ3508" s="45"/>
      <c r="AHK3508" s="45"/>
      <c r="AHL3508" s="45"/>
      <c r="AHM3508" s="45"/>
      <c r="AHN3508" s="45"/>
      <c r="AHO3508" s="45"/>
      <c r="AHP3508" s="45"/>
      <c r="AHQ3508" s="45"/>
      <c r="AHR3508" s="45"/>
      <c r="AHS3508" s="45"/>
      <c r="AHT3508" s="45"/>
      <c r="AHU3508" s="45"/>
      <c r="AHV3508" s="45"/>
      <c r="AHW3508" s="45"/>
      <c r="AHX3508" s="45"/>
      <c r="AHY3508" s="45"/>
      <c r="AHZ3508" s="45"/>
      <c r="AIA3508" s="45"/>
      <c r="AIB3508" s="45"/>
      <c r="AIC3508" s="45"/>
      <c r="AID3508" s="45"/>
      <c r="AIE3508" s="45"/>
      <c r="AIF3508" s="45"/>
      <c r="AIG3508" s="45"/>
      <c r="AIH3508" s="45"/>
      <c r="AII3508" s="45"/>
      <c r="AIJ3508" s="45"/>
      <c r="AIK3508" s="45"/>
      <c r="AIL3508" s="45"/>
      <c r="AIM3508" s="45"/>
      <c r="AIN3508" s="45"/>
      <c r="AIO3508" s="45"/>
      <c r="AIP3508" s="45"/>
      <c r="AIQ3508" s="45"/>
      <c r="AIR3508" s="45"/>
      <c r="AIS3508" s="45"/>
      <c r="AIT3508" s="45"/>
      <c r="AIU3508" s="45"/>
      <c r="AIV3508" s="45"/>
      <c r="AIW3508" s="45"/>
      <c r="AIX3508" s="45"/>
      <c r="AIY3508" s="45"/>
      <c r="AIZ3508" s="45"/>
      <c r="AJA3508" s="45"/>
      <c r="AJB3508" s="45"/>
      <c r="AJC3508" s="45"/>
      <c r="AJD3508" s="45"/>
      <c r="AJE3508" s="45"/>
      <c r="AJF3508" s="45"/>
      <c r="AJG3508" s="45"/>
      <c r="AJH3508" s="45"/>
      <c r="AJI3508" s="45"/>
      <c r="AJJ3508" s="45"/>
      <c r="AJK3508" s="45"/>
      <c r="AJL3508" s="45"/>
      <c r="AJM3508" s="45"/>
      <c r="AJN3508" s="45"/>
      <c r="AJO3508" s="45"/>
      <c r="AJP3508" s="45"/>
      <c r="AJQ3508" s="45"/>
      <c r="AJR3508" s="45"/>
      <c r="AJS3508" s="45"/>
      <c r="AJT3508" s="45"/>
      <c r="AJU3508" s="45"/>
      <c r="AJV3508" s="45"/>
      <c r="AJW3508" s="45"/>
      <c r="AJX3508" s="45"/>
      <c r="AJY3508" s="45"/>
      <c r="AJZ3508" s="45"/>
      <c r="AKA3508" s="45"/>
      <c r="AKB3508" s="45"/>
      <c r="AKC3508" s="45"/>
      <c r="AKD3508" s="45"/>
      <c r="AKE3508" s="45"/>
      <c r="AKF3508" s="45"/>
      <c r="AKG3508" s="45"/>
      <c r="AKH3508" s="45"/>
      <c r="AKI3508" s="45"/>
      <c r="AKJ3508" s="45"/>
      <c r="AKK3508" s="45"/>
      <c r="AKL3508" s="45"/>
      <c r="AKM3508" s="45"/>
      <c r="AKN3508" s="45"/>
      <c r="AKO3508" s="45"/>
      <c r="AKP3508" s="45"/>
      <c r="AKQ3508" s="45"/>
      <c r="AKR3508" s="45"/>
      <c r="AKS3508" s="45"/>
      <c r="AKT3508" s="45"/>
      <c r="AKU3508" s="45"/>
      <c r="AKV3508" s="45"/>
      <c r="AKW3508" s="45"/>
      <c r="AKX3508" s="45"/>
      <c r="AKY3508" s="45"/>
      <c r="AKZ3508" s="45"/>
      <c r="ALA3508" s="45"/>
      <c r="ALB3508" s="45"/>
      <c r="ALC3508" s="45"/>
      <c r="ALD3508" s="45"/>
      <c r="ALE3508" s="45"/>
      <c r="ALF3508" s="45"/>
      <c r="ALG3508" s="45"/>
      <c r="ALH3508" s="45"/>
      <c r="ALI3508" s="45"/>
      <c r="ALJ3508" s="45"/>
      <c r="ALK3508" s="45"/>
      <c r="ALL3508" s="45"/>
      <c r="ALM3508" s="45"/>
      <c r="ALN3508" s="45"/>
      <c r="ALO3508" s="45"/>
      <c r="ALP3508" s="45"/>
      <c r="ALQ3508" s="45"/>
      <c r="ALR3508" s="45"/>
      <c r="ALS3508" s="45"/>
      <c r="ALT3508" s="45"/>
      <c r="ALU3508" s="45"/>
      <c r="ALV3508" s="45"/>
      <c r="ALW3508" s="45"/>
      <c r="ALX3508" s="45"/>
      <c r="ALY3508" s="45"/>
      <c r="ALZ3508" s="45"/>
      <c r="AMA3508" s="45"/>
      <c r="AMB3508" s="45"/>
      <c r="AMC3508" s="45"/>
      <c r="AMD3508" s="45"/>
      <c r="AME3508" s="45"/>
      <c r="AMF3508" s="45"/>
      <c r="AMG3508" s="45"/>
      <c r="AMH3508" s="45"/>
      <c r="AMI3508" s="45"/>
      <c r="AMJ3508" s="45"/>
      <c r="AMK3508" s="45"/>
      <c r="AML3508" s="45"/>
      <c r="AMM3508" s="45"/>
      <c r="AMN3508" s="45"/>
      <c r="AMO3508" s="45"/>
      <c r="AMP3508" s="45"/>
      <c r="AMQ3508" s="45"/>
      <c r="AMR3508" s="45"/>
      <c r="AMS3508" s="45"/>
      <c r="AMT3508" s="45"/>
      <c r="AMU3508" s="45"/>
      <c r="AMV3508" s="45"/>
      <c r="AMW3508" s="45"/>
      <c r="AMX3508" s="45"/>
      <c r="AMY3508" s="45"/>
      <c r="AMZ3508" s="45"/>
      <c r="ANA3508" s="45"/>
      <c r="ANB3508" s="45"/>
      <c r="ANC3508" s="45"/>
      <c r="AND3508" s="45"/>
      <c r="ANE3508" s="45"/>
      <c r="ANF3508" s="45"/>
      <c r="ANG3508" s="45"/>
      <c r="ANH3508" s="45"/>
      <c r="ANI3508" s="45"/>
      <c r="ANJ3508" s="45"/>
      <c r="ANK3508" s="45"/>
      <c r="ANL3508" s="45"/>
      <c r="ANM3508" s="45"/>
      <c r="ANN3508" s="45"/>
      <c r="ANO3508" s="45"/>
      <c r="ANP3508" s="45"/>
      <c r="ANQ3508" s="45"/>
      <c r="ANR3508" s="45"/>
      <c r="ANS3508" s="45"/>
      <c r="ANT3508" s="45"/>
      <c r="ANU3508" s="45"/>
      <c r="ANV3508" s="45"/>
      <c r="ANW3508" s="45"/>
      <c r="ANX3508" s="45"/>
      <c r="ANY3508" s="45"/>
      <c r="ANZ3508" s="45"/>
      <c r="AOA3508" s="45"/>
      <c r="AOB3508" s="45"/>
      <c r="AOC3508" s="45"/>
      <c r="AOD3508" s="45"/>
      <c r="AOE3508" s="45"/>
      <c r="AOF3508" s="45"/>
      <c r="AOG3508" s="45"/>
      <c r="AOH3508" s="45"/>
      <c r="AOI3508" s="45"/>
      <c r="AOJ3508" s="45"/>
      <c r="AOK3508" s="45"/>
      <c r="AOL3508" s="45"/>
      <c r="AOM3508" s="45"/>
      <c r="AON3508" s="45"/>
      <c r="AOO3508" s="45"/>
      <c r="AOP3508" s="45"/>
      <c r="AOQ3508" s="45"/>
      <c r="AOR3508" s="45"/>
      <c r="AOS3508" s="45"/>
      <c r="AOT3508" s="45"/>
      <c r="AOU3508" s="45"/>
      <c r="AOV3508" s="45"/>
      <c r="AOW3508" s="45"/>
      <c r="AOX3508" s="45"/>
      <c r="AOY3508" s="45"/>
      <c r="AOZ3508" s="45"/>
      <c r="APA3508" s="45"/>
      <c r="APB3508" s="45"/>
      <c r="APC3508" s="45"/>
      <c r="APD3508" s="45"/>
      <c r="APE3508" s="45"/>
      <c r="APF3508" s="45"/>
      <c r="APG3508" s="45"/>
      <c r="APH3508" s="45"/>
      <c r="API3508" s="45"/>
      <c r="APJ3508" s="45"/>
      <c r="APK3508" s="45"/>
      <c r="APL3508" s="45"/>
      <c r="APM3508" s="45"/>
      <c r="APN3508" s="45"/>
      <c r="APO3508" s="45"/>
      <c r="APP3508" s="45"/>
      <c r="APQ3508" s="45"/>
      <c r="APR3508" s="45"/>
      <c r="APS3508" s="45"/>
      <c r="APT3508" s="45"/>
      <c r="APU3508" s="45"/>
      <c r="APV3508" s="45"/>
      <c r="APW3508" s="45"/>
      <c r="APX3508" s="45"/>
      <c r="APY3508" s="45"/>
      <c r="APZ3508" s="45"/>
      <c r="AQA3508" s="45"/>
      <c r="AQB3508" s="45"/>
      <c r="AQC3508" s="45"/>
      <c r="AQD3508" s="45"/>
      <c r="AQE3508" s="45"/>
      <c r="AQF3508" s="45"/>
      <c r="AQG3508" s="45"/>
      <c r="AQH3508" s="45"/>
      <c r="AQI3508" s="45"/>
      <c r="AQJ3508" s="45"/>
      <c r="AQK3508" s="45"/>
      <c r="AQL3508" s="45"/>
      <c r="AQM3508" s="45"/>
      <c r="AQN3508" s="45"/>
      <c r="AQO3508" s="45"/>
      <c r="AQP3508" s="45"/>
      <c r="AQQ3508" s="45"/>
      <c r="AQR3508" s="45"/>
      <c r="AQS3508" s="45"/>
      <c r="AQT3508" s="45"/>
      <c r="AQU3508" s="45"/>
      <c r="AQV3508" s="45"/>
      <c r="AQW3508" s="45"/>
      <c r="AQX3508" s="45"/>
      <c r="AQY3508" s="45"/>
      <c r="AQZ3508" s="45"/>
      <c r="ARA3508" s="45"/>
      <c r="ARB3508" s="45"/>
      <c r="ARC3508" s="45"/>
      <c r="ARD3508" s="45"/>
      <c r="ARE3508" s="45"/>
      <c r="ARF3508" s="45"/>
      <c r="ARG3508" s="45"/>
      <c r="ARH3508" s="45"/>
      <c r="ARI3508" s="45"/>
      <c r="ARJ3508" s="45"/>
      <c r="ARK3508" s="45"/>
      <c r="ARL3508" s="45"/>
      <c r="ARM3508" s="45"/>
      <c r="ARN3508" s="45"/>
      <c r="ARO3508" s="45"/>
      <c r="ARP3508" s="45"/>
      <c r="ARQ3508" s="45"/>
      <c r="ARR3508" s="45"/>
      <c r="ARS3508" s="45"/>
      <c r="ART3508" s="45"/>
      <c r="ARU3508" s="45"/>
      <c r="ARV3508" s="45"/>
      <c r="ARW3508" s="45"/>
      <c r="ARX3508" s="45"/>
      <c r="ARY3508" s="45"/>
      <c r="ARZ3508" s="45"/>
      <c r="ASA3508" s="45"/>
      <c r="ASB3508" s="45"/>
      <c r="ASC3508" s="45"/>
      <c r="ASD3508" s="45"/>
      <c r="ASE3508" s="45"/>
      <c r="ASF3508" s="45"/>
      <c r="ASG3508" s="45"/>
      <c r="ASH3508" s="45"/>
      <c r="ASI3508" s="45"/>
      <c r="ASJ3508" s="45"/>
      <c r="ASK3508" s="45"/>
      <c r="ASL3508" s="45"/>
      <c r="ASM3508" s="45"/>
      <c r="ASN3508" s="45"/>
      <c r="ASO3508" s="45"/>
      <c r="ASP3508" s="45"/>
      <c r="ASQ3508" s="45"/>
      <c r="ASR3508" s="45"/>
      <c r="ASS3508" s="45"/>
      <c r="AST3508" s="45"/>
      <c r="ASU3508" s="45"/>
      <c r="ASV3508" s="45"/>
      <c r="ASW3508" s="45"/>
      <c r="ASX3508" s="45"/>
      <c r="ASY3508" s="45"/>
      <c r="ASZ3508" s="45"/>
      <c r="ATA3508" s="45"/>
      <c r="ATB3508" s="45"/>
      <c r="ATC3508" s="45"/>
      <c r="ATD3508" s="45"/>
      <c r="ATE3508" s="45"/>
      <c r="ATF3508" s="45"/>
      <c r="ATG3508" s="45"/>
      <c r="ATH3508" s="45"/>
      <c r="ATI3508" s="45"/>
      <c r="ATJ3508" s="45"/>
      <c r="ATK3508" s="45"/>
      <c r="ATL3508" s="45"/>
      <c r="ATM3508" s="45"/>
      <c r="ATN3508" s="45"/>
      <c r="ATO3508" s="45"/>
      <c r="ATP3508" s="45"/>
      <c r="ATQ3508" s="45"/>
      <c r="ATR3508" s="45"/>
      <c r="ATS3508" s="45"/>
      <c r="ATT3508" s="45"/>
      <c r="ATU3508" s="45"/>
      <c r="ATV3508" s="45"/>
      <c r="ATW3508" s="45"/>
      <c r="ATX3508" s="45"/>
      <c r="ATY3508" s="45"/>
      <c r="ATZ3508" s="45"/>
      <c r="AUA3508" s="45"/>
      <c r="AUB3508" s="45"/>
      <c r="AUC3508" s="45"/>
      <c r="AUD3508" s="45"/>
      <c r="AUE3508" s="45"/>
      <c r="AUF3508" s="45"/>
      <c r="AUG3508" s="45"/>
      <c r="AUH3508" s="45"/>
      <c r="AUI3508" s="45"/>
      <c r="AUJ3508" s="45"/>
      <c r="AUK3508" s="45"/>
      <c r="AUL3508" s="45"/>
      <c r="AUM3508" s="45"/>
      <c r="AUN3508" s="45"/>
      <c r="AUO3508" s="45"/>
      <c r="AUP3508" s="45"/>
      <c r="AUQ3508" s="45"/>
      <c r="AUR3508" s="45"/>
      <c r="AUS3508" s="45"/>
      <c r="AUT3508" s="45"/>
      <c r="AUU3508" s="45"/>
      <c r="AUV3508" s="45"/>
      <c r="AUW3508" s="45"/>
      <c r="AUX3508" s="45"/>
      <c r="AUY3508" s="45"/>
      <c r="AUZ3508" s="45"/>
      <c r="AVA3508" s="45"/>
      <c r="AVB3508" s="45"/>
      <c r="AVC3508" s="45"/>
      <c r="AVD3508" s="45"/>
      <c r="AVE3508" s="45"/>
      <c r="AVF3508" s="45"/>
      <c r="AVG3508" s="45"/>
      <c r="AVH3508" s="45"/>
      <c r="AVI3508" s="45"/>
      <c r="AVJ3508" s="45"/>
      <c r="AVK3508" s="45"/>
      <c r="AVL3508" s="45"/>
      <c r="AVM3508" s="45"/>
      <c r="AVN3508" s="45"/>
      <c r="AVO3508" s="45"/>
      <c r="AVP3508" s="45"/>
      <c r="AVQ3508" s="45"/>
      <c r="AVR3508" s="45"/>
      <c r="AVS3508" s="45"/>
      <c r="AVT3508" s="45"/>
      <c r="AVU3508" s="45"/>
      <c r="AVV3508" s="45"/>
      <c r="AVW3508" s="45"/>
      <c r="AVX3508" s="45"/>
      <c r="AVY3508" s="45"/>
      <c r="AVZ3508" s="45"/>
      <c r="AWA3508" s="45"/>
      <c r="AWB3508" s="45"/>
      <c r="AWC3508" s="45"/>
      <c r="AWD3508" s="45"/>
      <c r="AWE3508" s="45"/>
      <c r="AWF3508" s="45"/>
      <c r="AWG3508" s="45"/>
      <c r="AWH3508" s="45"/>
      <c r="AWI3508" s="45"/>
      <c r="AWJ3508" s="45"/>
      <c r="AWK3508" s="45"/>
      <c r="AWL3508" s="45"/>
      <c r="AWM3508" s="45"/>
      <c r="AWN3508" s="45"/>
      <c r="AWO3508" s="45"/>
      <c r="AWP3508" s="45"/>
      <c r="AWQ3508" s="45"/>
      <c r="AWR3508" s="45"/>
      <c r="AWS3508" s="45"/>
      <c r="AWT3508" s="45"/>
      <c r="AWU3508" s="45"/>
      <c r="AWV3508" s="45"/>
      <c r="AWW3508" s="45"/>
      <c r="AWX3508" s="45"/>
      <c r="AWY3508" s="45"/>
      <c r="AWZ3508" s="45"/>
      <c r="AXA3508" s="45"/>
      <c r="AXB3508" s="45"/>
      <c r="AXC3508" s="45"/>
      <c r="AXD3508" s="45"/>
      <c r="AXE3508" s="45"/>
      <c r="AXF3508" s="45"/>
      <c r="AXG3508" s="45"/>
      <c r="AXH3508" s="45"/>
      <c r="AXI3508" s="45"/>
      <c r="AXJ3508" s="45"/>
      <c r="AXK3508" s="45"/>
      <c r="AXL3508" s="45"/>
      <c r="AXM3508" s="45"/>
      <c r="AXN3508" s="45"/>
      <c r="AXO3508" s="45"/>
      <c r="AXP3508" s="45"/>
      <c r="AXQ3508" s="45"/>
      <c r="AXR3508" s="45"/>
      <c r="AXS3508" s="45"/>
      <c r="AXT3508" s="45"/>
      <c r="AXU3508" s="45"/>
      <c r="AXV3508" s="45"/>
      <c r="AXW3508" s="45"/>
      <c r="AXX3508" s="45"/>
      <c r="AXY3508" s="45"/>
      <c r="AXZ3508" s="45"/>
      <c r="AYA3508" s="45"/>
      <c r="AYB3508" s="45"/>
      <c r="AYC3508" s="45"/>
      <c r="AYD3508" s="45"/>
      <c r="AYE3508" s="45"/>
      <c r="AYF3508" s="45"/>
      <c r="AYG3508" s="45"/>
      <c r="AYH3508" s="45"/>
      <c r="AYI3508" s="45"/>
      <c r="AYJ3508" s="45"/>
      <c r="AYK3508" s="45"/>
      <c r="AYL3508" s="45"/>
      <c r="AYM3508" s="45"/>
      <c r="AYN3508" s="45"/>
      <c r="AYO3508" s="45"/>
      <c r="AYP3508" s="45"/>
      <c r="AYQ3508" s="45"/>
      <c r="AYR3508" s="45"/>
      <c r="AYS3508" s="45"/>
      <c r="AYT3508" s="45"/>
      <c r="AYU3508" s="45"/>
      <c r="AYV3508" s="45"/>
      <c r="AYW3508" s="45"/>
      <c r="AYX3508" s="45"/>
      <c r="AYY3508" s="45"/>
      <c r="AYZ3508" s="45"/>
      <c r="AZA3508" s="45"/>
      <c r="AZB3508" s="45"/>
      <c r="AZC3508" s="45"/>
      <c r="AZD3508" s="45"/>
      <c r="AZE3508" s="45"/>
      <c r="AZF3508" s="45"/>
      <c r="AZG3508" s="45"/>
      <c r="AZH3508" s="45"/>
      <c r="AZI3508" s="45"/>
      <c r="AZJ3508" s="45"/>
      <c r="AZK3508" s="45"/>
      <c r="AZL3508" s="45"/>
      <c r="AZM3508" s="45"/>
      <c r="AZN3508" s="45"/>
      <c r="AZO3508" s="45"/>
      <c r="AZP3508" s="45"/>
      <c r="AZQ3508" s="45"/>
      <c r="AZR3508" s="45"/>
      <c r="AZS3508" s="45"/>
      <c r="AZT3508" s="45"/>
      <c r="AZU3508" s="45"/>
      <c r="AZV3508" s="45"/>
      <c r="AZW3508" s="45"/>
      <c r="AZX3508" s="45"/>
      <c r="AZY3508" s="45"/>
      <c r="AZZ3508" s="45"/>
      <c r="BAA3508" s="45"/>
      <c r="BAB3508" s="45"/>
      <c r="BAC3508" s="45"/>
      <c r="BAD3508" s="45"/>
      <c r="BAE3508" s="45"/>
      <c r="BAF3508" s="45"/>
      <c r="BAG3508" s="45"/>
      <c r="BAH3508" s="45"/>
      <c r="BAI3508" s="45"/>
      <c r="BAJ3508" s="45"/>
      <c r="BAK3508" s="45"/>
      <c r="BAL3508" s="45"/>
      <c r="BAM3508" s="45"/>
      <c r="BAN3508" s="45"/>
      <c r="BAO3508" s="45"/>
      <c r="BAP3508" s="45"/>
      <c r="BAQ3508" s="45"/>
      <c r="BAR3508" s="45"/>
      <c r="BAS3508" s="45"/>
      <c r="BAT3508" s="45"/>
      <c r="BAU3508" s="45"/>
      <c r="BAV3508" s="45"/>
      <c r="BAW3508" s="45"/>
      <c r="BAX3508" s="45"/>
      <c r="BAY3508" s="45"/>
      <c r="BAZ3508" s="45"/>
      <c r="BBA3508" s="45"/>
      <c r="BBB3508" s="45"/>
      <c r="BBC3508" s="45"/>
      <c r="BBD3508" s="45"/>
      <c r="BBE3508" s="45"/>
      <c r="BBF3508" s="45"/>
      <c r="BBG3508" s="45"/>
      <c r="BBH3508" s="45"/>
      <c r="BBI3508" s="45"/>
      <c r="BBJ3508" s="45"/>
      <c r="BBK3508" s="45"/>
      <c r="BBL3508" s="45"/>
      <c r="BBM3508" s="45"/>
      <c r="BBN3508" s="45"/>
      <c r="BBO3508" s="45"/>
      <c r="BBP3508" s="45"/>
      <c r="BBQ3508" s="45"/>
      <c r="BBR3508" s="45"/>
      <c r="BBS3508" s="45"/>
      <c r="BBT3508" s="45"/>
      <c r="BBU3508" s="45"/>
      <c r="BBV3508" s="45"/>
      <c r="BBW3508" s="45"/>
      <c r="BBX3508" s="45"/>
      <c r="BBY3508" s="45"/>
      <c r="BBZ3508" s="45"/>
      <c r="BCA3508" s="45"/>
      <c r="BCB3508" s="45"/>
      <c r="BCC3508" s="45"/>
      <c r="BCD3508" s="45"/>
      <c r="BCE3508" s="45"/>
      <c r="BCF3508" s="45"/>
      <c r="BCG3508" s="45"/>
      <c r="BCH3508" s="45"/>
      <c r="BCI3508" s="45"/>
      <c r="BCJ3508" s="45"/>
      <c r="BCK3508" s="45"/>
      <c r="BCL3508" s="45"/>
      <c r="BCM3508" s="45"/>
      <c r="BCN3508" s="45"/>
      <c r="BCO3508" s="45"/>
      <c r="BCP3508" s="45"/>
      <c r="BCQ3508" s="45"/>
      <c r="BCR3508" s="45"/>
      <c r="BCS3508" s="45"/>
      <c r="BCT3508" s="45"/>
      <c r="BCU3508" s="45"/>
      <c r="BCV3508" s="45"/>
      <c r="BCW3508" s="45"/>
      <c r="BCX3508" s="45"/>
      <c r="BCY3508" s="45"/>
      <c r="BCZ3508" s="45"/>
      <c r="BDA3508" s="45"/>
      <c r="BDB3508" s="45"/>
      <c r="BDC3508" s="45"/>
      <c r="BDD3508" s="45"/>
      <c r="BDE3508" s="45"/>
      <c r="BDF3508" s="45"/>
      <c r="BDG3508" s="45"/>
      <c r="BDH3508" s="45"/>
      <c r="BDI3508" s="45"/>
      <c r="BDJ3508" s="45"/>
      <c r="BDK3508" s="45"/>
      <c r="BDL3508" s="45"/>
      <c r="BDM3508" s="45"/>
      <c r="BDN3508" s="45"/>
      <c r="BDO3508" s="45"/>
      <c r="BDP3508" s="45"/>
      <c r="BDQ3508" s="45"/>
      <c r="BDR3508" s="45"/>
      <c r="BDS3508" s="45"/>
      <c r="BDT3508" s="45"/>
      <c r="BDU3508" s="45"/>
      <c r="BDV3508" s="45"/>
      <c r="BDW3508" s="45"/>
      <c r="BDX3508" s="45"/>
      <c r="BDY3508" s="45"/>
      <c r="BDZ3508" s="45"/>
      <c r="BEA3508" s="45"/>
      <c r="BEB3508" s="45"/>
      <c r="BEC3508" s="45"/>
      <c r="BED3508" s="45"/>
      <c r="BEE3508" s="45"/>
      <c r="BEF3508" s="45"/>
      <c r="BEG3508" s="45"/>
      <c r="BEH3508" s="45"/>
      <c r="BEI3508" s="45"/>
      <c r="BEJ3508" s="45"/>
      <c r="BEK3508" s="45"/>
      <c r="BEL3508" s="45"/>
      <c r="BEM3508" s="45"/>
      <c r="BEN3508" s="45"/>
      <c r="BEO3508" s="45"/>
      <c r="BEP3508" s="45"/>
      <c r="BEQ3508" s="45"/>
      <c r="BER3508" s="45"/>
      <c r="BES3508" s="45"/>
      <c r="BET3508" s="45"/>
      <c r="BEU3508" s="45"/>
      <c r="BEV3508" s="45"/>
      <c r="BEW3508" s="45"/>
      <c r="BEX3508" s="45"/>
      <c r="BEY3508" s="45"/>
      <c r="BEZ3508" s="45"/>
      <c r="BFA3508" s="45"/>
      <c r="BFB3508" s="45"/>
      <c r="BFC3508" s="45"/>
      <c r="BFD3508" s="45"/>
      <c r="BFE3508" s="45"/>
      <c r="BFF3508" s="45"/>
      <c r="BFG3508" s="45"/>
      <c r="BFH3508" s="45"/>
      <c r="BFI3508" s="45"/>
      <c r="BFJ3508" s="45"/>
      <c r="BFK3508" s="45"/>
      <c r="BFL3508" s="45"/>
      <c r="BFM3508" s="45"/>
      <c r="BFN3508" s="45"/>
      <c r="BFO3508" s="45"/>
      <c r="BFP3508" s="45"/>
      <c r="BFQ3508" s="45"/>
      <c r="BFR3508" s="45"/>
      <c r="BFS3508" s="45"/>
      <c r="BFT3508" s="45"/>
      <c r="BFU3508" s="45"/>
      <c r="BFV3508" s="45"/>
      <c r="BFW3508" s="45"/>
      <c r="BFX3508" s="45"/>
      <c r="BFY3508" s="45"/>
      <c r="BFZ3508" s="45"/>
      <c r="BGA3508" s="45"/>
      <c r="BGB3508" s="45"/>
      <c r="BGC3508" s="45"/>
      <c r="BGD3508" s="45"/>
      <c r="BGE3508" s="45"/>
      <c r="BGF3508" s="45"/>
      <c r="BGG3508" s="45"/>
      <c r="BGH3508" s="45"/>
      <c r="BGI3508" s="45"/>
      <c r="BGJ3508" s="45"/>
      <c r="BGK3508" s="45"/>
      <c r="BGL3508" s="45"/>
      <c r="BGM3508" s="45"/>
      <c r="BGN3508" s="45"/>
      <c r="BGO3508" s="45"/>
      <c r="BGP3508" s="45"/>
      <c r="BGQ3508" s="45"/>
      <c r="BGR3508" s="45"/>
      <c r="BGS3508" s="45"/>
      <c r="BGT3508" s="45"/>
      <c r="BGU3508" s="45"/>
      <c r="BGV3508" s="45"/>
      <c r="BGW3508" s="45"/>
      <c r="BGX3508" s="45"/>
      <c r="BGY3508" s="45"/>
      <c r="BGZ3508" s="45"/>
      <c r="BHA3508" s="45"/>
      <c r="BHB3508" s="45"/>
      <c r="BHC3508" s="45"/>
      <c r="BHD3508" s="45"/>
      <c r="BHE3508" s="45"/>
      <c r="BHF3508" s="45"/>
      <c r="BHG3508" s="45"/>
      <c r="BHH3508" s="45"/>
      <c r="BHI3508" s="45"/>
      <c r="BHJ3508" s="45"/>
      <c r="BHK3508" s="45"/>
      <c r="BHL3508" s="45"/>
      <c r="BHM3508" s="45"/>
      <c r="BHN3508" s="45"/>
      <c r="BHO3508" s="45"/>
      <c r="BHP3508" s="45"/>
      <c r="BHQ3508" s="45"/>
      <c r="BHR3508" s="45"/>
      <c r="BHS3508" s="45"/>
      <c r="BHT3508" s="45"/>
      <c r="BHU3508" s="45"/>
      <c r="BHV3508" s="45"/>
      <c r="BHW3508" s="45"/>
      <c r="BHX3508" s="45"/>
      <c r="BHY3508" s="45"/>
      <c r="BHZ3508" s="45"/>
      <c r="BIA3508" s="45"/>
      <c r="BIB3508" s="45"/>
      <c r="BIC3508" s="45"/>
      <c r="BID3508" s="45"/>
      <c r="BIE3508" s="45"/>
      <c r="BIF3508" s="45"/>
      <c r="BIG3508" s="45"/>
      <c r="BIH3508" s="45"/>
      <c r="BII3508" s="45"/>
      <c r="BIJ3508" s="45"/>
      <c r="BIK3508" s="45"/>
      <c r="BIL3508" s="45"/>
      <c r="BIM3508" s="45"/>
      <c r="BIN3508" s="45"/>
      <c r="BIO3508" s="45"/>
      <c r="BIP3508" s="45"/>
      <c r="BIQ3508" s="45"/>
      <c r="BIR3508" s="45"/>
      <c r="BIS3508" s="45"/>
      <c r="BIT3508" s="45"/>
      <c r="BIU3508" s="45"/>
      <c r="BIV3508" s="45"/>
      <c r="BIW3508" s="45"/>
      <c r="BIX3508" s="45"/>
      <c r="BIY3508" s="45"/>
      <c r="BIZ3508" s="45"/>
      <c r="BJA3508" s="45"/>
      <c r="BJB3508" s="45"/>
      <c r="BJC3508" s="45"/>
      <c r="BJD3508" s="45"/>
      <c r="BJE3508" s="45"/>
      <c r="BJF3508" s="45"/>
      <c r="BJG3508" s="45"/>
      <c r="BJH3508" s="45"/>
      <c r="BJI3508" s="45"/>
      <c r="BJJ3508" s="45"/>
      <c r="BJK3508" s="45"/>
      <c r="BJL3508" s="45"/>
      <c r="BJM3508" s="45"/>
      <c r="BJN3508" s="45"/>
      <c r="BJO3508" s="45"/>
      <c r="BJP3508" s="45"/>
      <c r="BJQ3508" s="45"/>
      <c r="BJR3508" s="45"/>
      <c r="BJS3508" s="45"/>
      <c r="BJT3508" s="45"/>
      <c r="BJU3508" s="45"/>
      <c r="BJV3508" s="45"/>
      <c r="BJW3508" s="45"/>
      <c r="BJX3508" s="45"/>
      <c r="BJY3508" s="45"/>
      <c r="BJZ3508" s="45"/>
      <c r="BKA3508" s="45"/>
      <c r="BKB3508" s="45"/>
      <c r="BKC3508" s="45"/>
      <c r="BKD3508" s="45"/>
      <c r="BKE3508" s="45"/>
      <c r="BKF3508" s="45"/>
      <c r="BKG3508" s="45"/>
      <c r="BKH3508" s="45"/>
      <c r="BKI3508" s="45"/>
      <c r="BKJ3508" s="45"/>
      <c r="BKK3508" s="45"/>
      <c r="BKL3508" s="45"/>
      <c r="BKM3508" s="45"/>
      <c r="BKN3508" s="45"/>
      <c r="BKO3508" s="45"/>
      <c r="BKP3508" s="45"/>
      <c r="BKQ3508" s="45"/>
      <c r="BKR3508" s="45"/>
      <c r="BKS3508" s="45"/>
      <c r="BKT3508" s="45"/>
      <c r="BKU3508" s="45"/>
      <c r="BKV3508" s="45"/>
      <c r="BKW3508" s="45"/>
      <c r="BKX3508" s="45"/>
      <c r="BKY3508" s="45"/>
      <c r="BKZ3508" s="45"/>
      <c r="BLA3508" s="45"/>
      <c r="BLB3508" s="45"/>
      <c r="BLC3508" s="45"/>
      <c r="BLD3508" s="45"/>
      <c r="BLE3508" s="45"/>
      <c r="BLF3508" s="45"/>
      <c r="BLG3508" s="45"/>
      <c r="BLH3508" s="45"/>
      <c r="BLI3508" s="45"/>
      <c r="BLJ3508" s="45"/>
      <c r="BLK3508" s="45"/>
      <c r="BLL3508" s="45"/>
      <c r="BLM3508" s="45"/>
      <c r="BLN3508" s="45"/>
      <c r="BLO3508" s="45"/>
      <c r="BLP3508" s="45"/>
      <c r="BLQ3508" s="45"/>
      <c r="BLR3508" s="45"/>
      <c r="BLS3508" s="45"/>
      <c r="BLT3508" s="45"/>
      <c r="BLU3508" s="45"/>
      <c r="BLV3508" s="45"/>
      <c r="BLW3508" s="45"/>
      <c r="BLX3508" s="45"/>
      <c r="BLY3508" s="45"/>
      <c r="BLZ3508" s="45"/>
      <c r="BMA3508" s="45"/>
      <c r="BMB3508" s="45"/>
      <c r="BMC3508" s="45"/>
      <c r="BMD3508" s="45"/>
      <c r="BME3508" s="45"/>
      <c r="BMF3508" s="45"/>
      <c r="BMG3508" s="45"/>
      <c r="BMH3508" s="45"/>
      <c r="BMI3508" s="45"/>
      <c r="BMJ3508" s="45"/>
      <c r="BMK3508" s="45"/>
      <c r="BML3508" s="45"/>
      <c r="BMM3508" s="45"/>
      <c r="BMN3508" s="45"/>
      <c r="BMO3508" s="45"/>
      <c r="BMP3508" s="45"/>
      <c r="BMQ3508" s="45"/>
      <c r="BMR3508" s="45"/>
      <c r="BMS3508" s="45"/>
      <c r="BMT3508" s="45"/>
      <c r="BMU3508" s="45"/>
      <c r="BMV3508" s="45"/>
      <c r="BMW3508" s="45"/>
      <c r="BMX3508" s="45"/>
      <c r="BMY3508" s="45"/>
      <c r="BMZ3508" s="45"/>
      <c r="BNA3508" s="45"/>
      <c r="BNB3508" s="45"/>
      <c r="BNC3508" s="45"/>
      <c r="BND3508" s="45"/>
      <c r="BNE3508" s="45"/>
      <c r="BNF3508" s="45"/>
      <c r="BNG3508" s="45"/>
      <c r="BNH3508" s="45"/>
      <c r="BNI3508" s="45"/>
      <c r="BNJ3508" s="45"/>
      <c r="BNK3508" s="45"/>
      <c r="BNL3508" s="45"/>
      <c r="BNM3508" s="45"/>
      <c r="BNN3508" s="45"/>
      <c r="BNO3508" s="45"/>
      <c r="BNP3508" s="45"/>
      <c r="BNQ3508" s="45"/>
      <c r="BNR3508" s="45"/>
      <c r="BNS3508" s="45"/>
      <c r="BNT3508" s="45"/>
      <c r="BNU3508" s="45"/>
      <c r="BNV3508" s="45"/>
      <c r="BNW3508" s="45"/>
      <c r="BNX3508" s="45"/>
      <c r="BNY3508" s="45"/>
      <c r="BNZ3508" s="45"/>
      <c r="BOA3508" s="45"/>
      <c r="BOB3508" s="45"/>
      <c r="BOC3508" s="45"/>
      <c r="BOD3508" s="45"/>
      <c r="BOE3508" s="45"/>
      <c r="BOF3508" s="45"/>
      <c r="BOG3508" s="45"/>
      <c r="BOH3508" s="45"/>
      <c r="BOI3508" s="45"/>
      <c r="BOJ3508" s="45"/>
      <c r="BOK3508" s="45"/>
      <c r="BOL3508" s="45"/>
      <c r="BOM3508" s="45"/>
      <c r="BON3508" s="45"/>
      <c r="BOO3508" s="45"/>
      <c r="BOP3508" s="45"/>
      <c r="BOQ3508" s="45"/>
      <c r="BOR3508" s="45"/>
      <c r="BOS3508" s="45"/>
      <c r="BOT3508" s="45"/>
      <c r="BOU3508" s="45"/>
      <c r="BOV3508" s="45"/>
      <c r="BOW3508" s="45"/>
      <c r="BOX3508" s="45"/>
      <c r="BOY3508" s="45"/>
      <c r="BOZ3508" s="45"/>
      <c r="BPA3508" s="45"/>
      <c r="BPB3508" s="45"/>
      <c r="BPC3508" s="45"/>
      <c r="BPD3508" s="45"/>
      <c r="BPE3508" s="45"/>
      <c r="BPF3508" s="45"/>
      <c r="BPG3508" s="45"/>
      <c r="BPH3508" s="45"/>
      <c r="BPI3508" s="45"/>
      <c r="BPJ3508" s="45"/>
      <c r="BPK3508" s="45"/>
      <c r="BPL3508" s="45"/>
      <c r="BPM3508" s="45"/>
      <c r="BPN3508" s="45"/>
      <c r="BPO3508" s="45"/>
      <c r="BPP3508" s="45"/>
      <c r="BPQ3508" s="45"/>
      <c r="BPR3508" s="45"/>
      <c r="BPS3508" s="45"/>
      <c r="BPT3508" s="45"/>
      <c r="BPU3508" s="45"/>
      <c r="BPV3508" s="45"/>
      <c r="BPW3508" s="45"/>
      <c r="BPX3508" s="45"/>
      <c r="BPY3508" s="45"/>
      <c r="BPZ3508" s="45"/>
      <c r="BQA3508" s="45"/>
      <c r="BQB3508" s="45"/>
      <c r="BQC3508" s="45"/>
      <c r="BQD3508" s="45"/>
      <c r="BQE3508" s="45"/>
      <c r="BQF3508" s="45"/>
      <c r="BQG3508" s="45"/>
      <c r="BQH3508" s="45"/>
      <c r="BQI3508" s="45"/>
      <c r="BQJ3508" s="45"/>
      <c r="BQK3508" s="45"/>
      <c r="BQL3508" s="45"/>
      <c r="BQM3508" s="45"/>
      <c r="BQN3508" s="45"/>
      <c r="BQO3508" s="45"/>
      <c r="BQP3508" s="45"/>
      <c r="BQQ3508" s="45"/>
      <c r="BQR3508" s="45"/>
      <c r="BQS3508" s="45"/>
      <c r="BQT3508" s="45"/>
      <c r="BQU3508" s="45"/>
      <c r="BQV3508" s="45"/>
      <c r="BQW3508" s="45"/>
      <c r="BQX3508" s="45"/>
      <c r="BQY3508" s="45"/>
      <c r="BQZ3508" s="45"/>
      <c r="BRA3508" s="45"/>
      <c r="BRB3508" s="45"/>
      <c r="BRC3508" s="45"/>
      <c r="BRD3508" s="45"/>
      <c r="BRE3508" s="45"/>
      <c r="BRF3508" s="45"/>
      <c r="BRG3508" s="45"/>
      <c r="BRH3508" s="45"/>
      <c r="BRI3508" s="45"/>
      <c r="BRJ3508" s="45"/>
      <c r="BRK3508" s="45"/>
      <c r="BRL3508" s="45"/>
      <c r="BRM3508" s="45"/>
      <c r="BRN3508" s="45"/>
      <c r="BRO3508" s="45"/>
      <c r="BRP3508" s="45"/>
      <c r="BRQ3508" s="45"/>
      <c r="BRR3508" s="45"/>
      <c r="BRS3508" s="45"/>
      <c r="BRT3508" s="45"/>
      <c r="BRU3508" s="45"/>
      <c r="BRV3508" s="45"/>
      <c r="BRW3508" s="45"/>
      <c r="BRX3508" s="45"/>
      <c r="BRY3508" s="45"/>
      <c r="BRZ3508" s="45"/>
      <c r="BSA3508" s="45"/>
      <c r="BSB3508" s="45"/>
      <c r="BSC3508" s="45"/>
      <c r="BSD3508" s="45"/>
      <c r="BSE3508" s="45"/>
      <c r="BSF3508" s="45"/>
      <c r="BSG3508" s="45"/>
      <c r="BSH3508" s="45"/>
      <c r="BSI3508" s="45"/>
      <c r="BSJ3508" s="45"/>
      <c r="BSK3508" s="45"/>
      <c r="BSL3508" s="45"/>
      <c r="BSM3508" s="45"/>
      <c r="BSN3508" s="45"/>
      <c r="BSO3508" s="45"/>
      <c r="BSP3508" s="45"/>
      <c r="BSQ3508" s="45"/>
      <c r="BSR3508" s="45"/>
      <c r="BSS3508" s="45"/>
      <c r="BST3508" s="45"/>
      <c r="BSU3508" s="45"/>
      <c r="BSV3508" s="45"/>
      <c r="BSW3508" s="45"/>
      <c r="BSX3508" s="45"/>
      <c r="BSY3508" s="45"/>
      <c r="BSZ3508" s="45"/>
      <c r="BTA3508" s="45"/>
      <c r="BTB3508" s="45"/>
      <c r="BTC3508" s="45"/>
      <c r="BTD3508" s="45"/>
      <c r="BTE3508" s="45"/>
      <c r="BTF3508" s="45"/>
      <c r="BTG3508" s="45"/>
      <c r="BTH3508" s="45"/>
      <c r="BTI3508" s="45"/>
      <c r="BTJ3508" s="45"/>
      <c r="BTK3508" s="45"/>
      <c r="BTL3508" s="45"/>
      <c r="BTM3508" s="45"/>
      <c r="BTN3508" s="45"/>
      <c r="BTO3508" s="45"/>
      <c r="BTP3508" s="45"/>
      <c r="BTQ3508" s="45"/>
      <c r="BTR3508" s="45"/>
      <c r="BTS3508" s="45"/>
      <c r="BTT3508" s="45"/>
      <c r="BTU3508" s="45"/>
      <c r="BTV3508" s="45"/>
      <c r="BTW3508" s="45"/>
      <c r="BTX3508" s="45"/>
      <c r="BTY3508" s="45"/>
      <c r="BTZ3508" s="45"/>
      <c r="BUA3508" s="45"/>
      <c r="BUB3508" s="45"/>
      <c r="BUC3508" s="45"/>
      <c r="BUD3508" s="45"/>
      <c r="BUE3508" s="45"/>
      <c r="BUF3508" s="45"/>
      <c r="BUG3508" s="45"/>
      <c r="BUH3508" s="45"/>
      <c r="BUI3508" s="45"/>
      <c r="BUJ3508" s="45"/>
      <c r="BUK3508" s="45"/>
      <c r="BUL3508" s="45"/>
      <c r="BUM3508" s="45"/>
      <c r="BUN3508" s="45"/>
      <c r="BUO3508" s="45"/>
      <c r="BUP3508" s="45"/>
      <c r="BUQ3508" s="45"/>
      <c r="BUR3508" s="45"/>
      <c r="BUS3508" s="45"/>
      <c r="BUT3508" s="45"/>
      <c r="BUU3508" s="45"/>
      <c r="BUV3508" s="45"/>
      <c r="BUW3508" s="45"/>
      <c r="BUX3508" s="45"/>
      <c r="BUY3508" s="45"/>
      <c r="BUZ3508" s="45"/>
      <c r="BVA3508" s="45"/>
      <c r="BVB3508" s="45"/>
      <c r="BVC3508" s="45"/>
      <c r="BVD3508" s="45"/>
      <c r="BVE3508" s="45"/>
      <c r="BVF3508" s="45"/>
      <c r="BVG3508" s="45"/>
      <c r="BVH3508" s="45"/>
      <c r="BVI3508" s="45"/>
      <c r="BVJ3508" s="45"/>
      <c r="BVK3508" s="45"/>
      <c r="BVL3508" s="45"/>
      <c r="BVM3508" s="45"/>
      <c r="BVN3508" s="45"/>
      <c r="BVO3508" s="45"/>
      <c r="BVP3508" s="45"/>
      <c r="BVQ3508" s="45"/>
      <c r="BVR3508" s="45"/>
      <c r="BVS3508" s="45"/>
      <c r="BVT3508" s="45"/>
      <c r="BVU3508" s="45"/>
      <c r="BVV3508" s="45"/>
      <c r="BVW3508" s="45"/>
      <c r="BVX3508" s="45"/>
      <c r="BVY3508" s="45"/>
      <c r="BVZ3508" s="45"/>
      <c r="BWA3508" s="45"/>
      <c r="BWB3508" s="45"/>
      <c r="BWC3508" s="45"/>
      <c r="BWD3508" s="45"/>
      <c r="BWE3508" s="45"/>
      <c r="BWF3508" s="45"/>
      <c r="BWG3508" s="45"/>
      <c r="BWH3508" s="45"/>
      <c r="BWI3508" s="45"/>
      <c r="BWJ3508" s="45"/>
      <c r="BWK3508" s="45"/>
      <c r="BWL3508" s="45"/>
      <c r="BWM3508" s="45"/>
      <c r="BWN3508" s="45"/>
      <c r="BWO3508" s="45"/>
      <c r="BWP3508" s="45"/>
      <c r="BWQ3508" s="45"/>
      <c r="BWR3508" s="45"/>
      <c r="BWS3508" s="45"/>
      <c r="BWT3508" s="45"/>
      <c r="BWU3508" s="45"/>
      <c r="BWV3508" s="45"/>
      <c r="BWW3508" s="45"/>
      <c r="BWX3508" s="45"/>
      <c r="BWY3508" s="45"/>
      <c r="BWZ3508" s="45"/>
      <c r="BXA3508" s="45"/>
      <c r="BXB3508" s="45"/>
      <c r="BXC3508" s="45"/>
      <c r="BXD3508" s="45"/>
      <c r="BXE3508" s="45"/>
      <c r="BXF3508" s="45"/>
      <c r="BXG3508" s="45"/>
      <c r="BXH3508" s="45"/>
      <c r="BXI3508" s="45"/>
      <c r="BXJ3508" s="45"/>
      <c r="BXK3508" s="45"/>
      <c r="BXL3508" s="45"/>
      <c r="BXM3508" s="45"/>
      <c r="BXN3508" s="45"/>
      <c r="BXO3508" s="45"/>
      <c r="BXP3508" s="45"/>
      <c r="BXQ3508" s="45"/>
      <c r="BXR3508" s="45"/>
      <c r="BXS3508" s="45"/>
      <c r="BXT3508" s="45"/>
      <c r="BXU3508" s="45"/>
      <c r="BXV3508" s="45"/>
      <c r="BXW3508" s="45"/>
      <c r="BXX3508" s="45"/>
      <c r="BXY3508" s="45"/>
      <c r="BXZ3508" s="45"/>
      <c r="BYA3508" s="45"/>
      <c r="BYB3508" s="45"/>
      <c r="BYC3508" s="45"/>
      <c r="BYD3508" s="45"/>
      <c r="BYE3508" s="45"/>
      <c r="BYF3508" s="45"/>
      <c r="BYG3508" s="45"/>
      <c r="BYH3508" s="45"/>
      <c r="BYI3508" s="45"/>
      <c r="BYJ3508" s="45"/>
      <c r="BYK3508" s="45"/>
      <c r="BYL3508" s="45"/>
      <c r="BYM3508" s="45"/>
      <c r="BYN3508" s="45"/>
      <c r="BYO3508" s="45"/>
      <c r="BYP3508" s="45"/>
      <c r="BYQ3508" s="45"/>
      <c r="BYR3508" s="45"/>
      <c r="BYS3508" s="45"/>
      <c r="BYT3508" s="45"/>
      <c r="BYU3508" s="45"/>
      <c r="BYV3508" s="45"/>
      <c r="BYW3508" s="45"/>
      <c r="BYX3508" s="45"/>
      <c r="BYY3508" s="45"/>
      <c r="BYZ3508" s="45"/>
      <c r="BZA3508" s="45"/>
      <c r="BZB3508" s="45"/>
      <c r="BZC3508" s="45"/>
      <c r="BZD3508" s="45"/>
      <c r="BZE3508" s="45"/>
      <c r="BZF3508" s="45"/>
      <c r="BZG3508" s="45"/>
      <c r="BZH3508" s="45"/>
      <c r="BZI3508" s="45"/>
      <c r="BZJ3508" s="45"/>
      <c r="BZK3508" s="45"/>
      <c r="BZL3508" s="45"/>
      <c r="BZM3508" s="45"/>
      <c r="BZN3508" s="45"/>
      <c r="BZO3508" s="45"/>
      <c r="BZP3508" s="45"/>
      <c r="BZQ3508" s="45"/>
      <c r="BZR3508" s="45"/>
      <c r="BZS3508" s="45"/>
      <c r="BZT3508" s="45"/>
      <c r="BZU3508" s="45"/>
      <c r="BZV3508" s="45"/>
      <c r="BZW3508" s="45"/>
      <c r="BZX3508" s="45"/>
      <c r="BZY3508" s="45"/>
      <c r="BZZ3508" s="45"/>
      <c r="CAA3508" s="45"/>
      <c r="CAB3508" s="45"/>
      <c r="CAC3508" s="45"/>
      <c r="CAD3508" s="45"/>
      <c r="CAE3508" s="45"/>
      <c r="CAF3508" s="45"/>
      <c r="CAG3508" s="45"/>
      <c r="CAH3508" s="45"/>
      <c r="CAI3508" s="45"/>
      <c r="CAJ3508" s="45"/>
      <c r="CAK3508" s="45"/>
      <c r="CAL3508" s="45"/>
      <c r="CAM3508" s="45"/>
      <c r="CAN3508" s="45"/>
      <c r="CAO3508" s="45"/>
      <c r="CAP3508" s="45"/>
      <c r="CAQ3508" s="45"/>
      <c r="CAR3508" s="45"/>
      <c r="CAS3508" s="45"/>
      <c r="CAT3508" s="45"/>
      <c r="CAU3508" s="45"/>
      <c r="CAV3508" s="45"/>
      <c r="CAW3508" s="45"/>
      <c r="CAX3508" s="45"/>
      <c r="CAY3508" s="45"/>
      <c r="CAZ3508" s="45"/>
      <c r="CBA3508" s="45"/>
      <c r="CBB3508" s="45"/>
      <c r="CBC3508" s="45"/>
      <c r="CBD3508" s="45"/>
      <c r="CBE3508" s="45"/>
      <c r="CBF3508" s="45"/>
      <c r="CBG3508" s="45"/>
      <c r="CBH3508" s="45"/>
      <c r="CBI3508" s="45"/>
      <c r="CBJ3508" s="45"/>
      <c r="CBK3508" s="45"/>
      <c r="CBL3508" s="45"/>
      <c r="CBM3508" s="45"/>
      <c r="CBN3508" s="45"/>
      <c r="CBO3508" s="45"/>
      <c r="CBP3508" s="45"/>
      <c r="CBQ3508" s="45"/>
      <c r="CBR3508" s="45"/>
      <c r="CBS3508" s="45"/>
      <c r="CBT3508" s="45"/>
      <c r="CBU3508" s="45"/>
      <c r="CBV3508" s="45"/>
      <c r="CBW3508" s="45"/>
      <c r="CBX3508" s="45"/>
      <c r="CBY3508" s="45"/>
      <c r="CBZ3508" s="45"/>
      <c r="CCA3508" s="45"/>
      <c r="CCB3508" s="45"/>
      <c r="CCC3508" s="45"/>
      <c r="CCD3508" s="45"/>
      <c r="CCE3508" s="45"/>
      <c r="CCF3508" s="45"/>
      <c r="CCG3508" s="45"/>
      <c r="CCH3508" s="45"/>
      <c r="CCI3508" s="45"/>
      <c r="CCJ3508" s="45"/>
      <c r="CCK3508" s="45"/>
      <c r="CCL3508" s="45"/>
      <c r="CCM3508" s="45"/>
      <c r="CCN3508" s="45"/>
      <c r="CCO3508" s="45"/>
      <c r="CCP3508" s="45"/>
      <c r="CCQ3508" s="45"/>
      <c r="CCR3508" s="45"/>
      <c r="CCS3508" s="45"/>
      <c r="CCT3508" s="45"/>
      <c r="CCU3508" s="45"/>
      <c r="CCV3508" s="45"/>
      <c r="CCW3508" s="45"/>
      <c r="CCX3508" s="45"/>
      <c r="CCY3508" s="45"/>
      <c r="CCZ3508" s="45"/>
      <c r="CDA3508" s="45"/>
      <c r="CDB3508" s="45"/>
      <c r="CDC3508" s="45"/>
      <c r="CDD3508" s="45"/>
      <c r="CDE3508" s="45"/>
      <c r="CDF3508" s="45"/>
      <c r="CDG3508" s="45"/>
      <c r="CDH3508" s="45"/>
      <c r="CDI3508" s="45"/>
      <c r="CDJ3508" s="45"/>
      <c r="CDK3508" s="45"/>
      <c r="CDL3508" s="45"/>
      <c r="CDM3508" s="45"/>
      <c r="CDN3508" s="45"/>
      <c r="CDO3508" s="45"/>
      <c r="CDP3508" s="45"/>
      <c r="CDQ3508" s="45"/>
      <c r="CDR3508" s="45"/>
      <c r="CDS3508" s="45"/>
      <c r="CDT3508" s="45"/>
      <c r="CDU3508" s="45"/>
      <c r="CDV3508" s="45"/>
      <c r="CDW3508" s="45"/>
      <c r="CDX3508" s="45"/>
      <c r="CDY3508" s="45"/>
      <c r="CDZ3508" s="45"/>
      <c r="CEA3508" s="45"/>
      <c r="CEB3508" s="45"/>
      <c r="CEC3508" s="45"/>
      <c r="CED3508" s="45"/>
      <c r="CEE3508" s="45"/>
      <c r="CEF3508" s="45"/>
      <c r="CEG3508" s="45"/>
      <c r="CEH3508" s="45"/>
      <c r="CEI3508" s="45"/>
      <c r="CEJ3508" s="45"/>
      <c r="CEK3508" s="45"/>
      <c r="CEL3508" s="45"/>
      <c r="CEM3508" s="45"/>
      <c r="CEN3508" s="45"/>
      <c r="CEO3508" s="45"/>
      <c r="CEP3508" s="45"/>
      <c r="CEQ3508" s="45"/>
      <c r="CER3508" s="45"/>
      <c r="CES3508" s="45"/>
      <c r="CET3508" s="45"/>
      <c r="CEU3508" s="45"/>
      <c r="CEV3508" s="45"/>
      <c r="CEW3508" s="45"/>
      <c r="CEX3508" s="45"/>
      <c r="CEY3508" s="45"/>
      <c r="CEZ3508" s="45"/>
      <c r="CFA3508" s="45"/>
      <c r="CFB3508" s="45"/>
      <c r="CFC3508" s="45"/>
      <c r="CFD3508" s="45"/>
      <c r="CFE3508" s="45"/>
      <c r="CFF3508" s="45"/>
      <c r="CFG3508" s="45"/>
      <c r="CFH3508" s="45"/>
      <c r="CFI3508" s="45"/>
      <c r="CFJ3508" s="45"/>
      <c r="CFK3508" s="45"/>
      <c r="CFL3508" s="45"/>
      <c r="CFM3508" s="45"/>
      <c r="CFN3508" s="45"/>
      <c r="CFO3508" s="45"/>
      <c r="CFP3508" s="45"/>
      <c r="CFQ3508" s="45"/>
      <c r="CFR3508" s="45"/>
      <c r="CFS3508" s="45"/>
      <c r="CFT3508" s="45"/>
      <c r="CFU3508" s="45"/>
      <c r="CFV3508" s="45"/>
      <c r="CFW3508" s="45"/>
      <c r="CFX3508" s="45"/>
      <c r="CFY3508" s="45"/>
      <c r="CFZ3508" s="45"/>
      <c r="CGA3508" s="45"/>
      <c r="CGB3508" s="45"/>
      <c r="CGC3508" s="45"/>
      <c r="CGD3508" s="45"/>
      <c r="CGE3508" s="45"/>
      <c r="CGF3508" s="45"/>
      <c r="CGG3508" s="45"/>
      <c r="CGH3508" s="45"/>
      <c r="CGI3508" s="45"/>
      <c r="CGJ3508" s="45"/>
      <c r="CGK3508" s="45"/>
      <c r="CGL3508" s="45"/>
      <c r="CGM3508" s="45"/>
      <c r="CGN3508" s="45"/>
      <c r="CGO3508" s="45"/>
      <c r="CGP3508" s="45"/>
      <c r="CGQ3508" s="45"/>
      <c r="CGR3508" s="45"/>
      <c r="CGS3508" s="45"/>
      <c r="CGT3508" s="45"/>
      <c r="CGU3508" s="45"/>
      <c r="CGV3508" s="45"/>
      <c r="CGW3508" s="45"/>
      <c r="CGX3508" s="45"/>
      <c r="CGY3508" s="45"/>
      <c r="CGZ3508" s="45"/>
      <c r="CHA3508" s="45"/>
      <c r="CHB3508" s="45"/>
      <c r="CHC3508" s="45"/>
      <c r="CHD3508" s="45"/>
      <c r="CHE3508" s="45"/>
      <c r="CHF3508" s="45"/>
      <c r="CHG3508" s="45"/>
      <c r="CHH3508" s="45"/>
      <c r="CHI3508" s="45"/>
      <c r="CHJ3508" s="45"/>
      <c r="CHK3508" s="45"/>
      <c r="CHL3508" s="45"/>
      <c r="CHM3508" s="45"/>
      <c r="CHN3508" s="45"/>
      <c r="CHO3508" s="45"/>
      <c r="CHP3508" s="45"/>
      <c r="CHQ3508" s="45"/>
      <c r="CHR3508" s="45"/>
      <c r="CHS3508" s="45"/>
      <c r="CHT3508" s="45"/>
      <c r="CHU3508" s="45"/>
      <c r="CHV3508" s="45"/>
      <c r="CHW3508" s="45"/>
      <c r="CHX3508" s="45"/>
      <c r="CHY3508" s="45"/>
      <c r="CHZ3508" s="45"/>
      <c r="CIA3508" s="45"/>
      <c r="CIB3508" s="45"/>
      <c r="CIC3508" s="45"/>
      <c r="CID3508" s="45"/>
      <c r="CIE3508" s="45"/>
      <c r="CIF3508" s="45"/>
      <c r="CIG3508" s="45"/>
      <c r="CIH3508" s="45"/>
      <c r="CII3508" s="45"/>
      <c r="CIJ3508" s="45"/>
      <c r="CIK3508" s="45"/>
      <c r="CIL3508" s="45"/>
      <c r="CIM3508" s="45"/>
      <c r="CIN3508" s="45"/>
      <c r="CIO3508" s="45"/>
      <c r="CIP3508" s="45"/>
      <c r="CIQ3508" s="45"/>
      <c r="CIR3508" s="45"/>
      <c r="CIS3508" s="45"/>
      <c r="CIT3508" s="45"/>
      <c r="CIU3508" s="45"/>
      <c r="CIV3508" s="45"/>
      <c r="CIW3508" s="45"/>
      <c r="CIX3508" s="45"/>
      <c r="CIY3508" s="45"/>
      <c r="CIZ3508" s="45"/>
      <c r="CJA3508" s="45"/>
      <c r="CJB3508" s="45"/>
      <c r="CJC3508" s="45"/>
      <c r="CJD3508" s="45"/>
      <c r="CJE3508" s="45"/>
      <c r="CJF3508" s="45"/>
      <c r="CJG3508" s="45"/>
      <c r="CJH3508" s="45"/>
      <c r="CJI3508" s="45"/>
      <c r="CJJ3508" s="45"/>
      <c r="CJK3508" s="45"/>
      <c r="CJL3508" s="45"/>
      <c r="CJM3508" s="45"/>
      <c r="CJN3508" s="45"/>
      <c r="CJO3508" s="45"/>
      <c r="CJP3508" s="45"/>
      <c r="CJQ3508" s="45"/>
      <c r="CJR3508" s="45"/>
      <c r="CJS3508" s="45"/>
      <c r="CJT3508" s="45"/>
      <c r="CJU3508" s="45"/>
      <c r="CJV3508" s="45"/>
      <c r="CJW3508" s="45"/>
      <c r="CJX3508" s="45"/>
      <c r="CJY3508" s="45"/>
      <c r="CJZ3508" s="45"/>
      <c r="CKA3508" s="45"/>
      <c r="CKB3508" s="45"/>
      <c r="CKC3508" s="45"/>
      <c r="CKD3508" s="45"/>
      <c r="CKE3508" s="45"/>
      <c r="CKF3508" s="45"/>
      <c r="CKG3508" s="45"/>
      <c r="CKH3508" s="45"/>
      <c r="CKI3508" s="45"/>
      <c r="CKJ3508" s="45"/>
      <c r="CKK3508" s="45"/>
      <c r="CKL3508" s="45"/>
      <c r="CKM3508" s="45"/>
      <c r="CKN3508" s="45"/>
      <c r="CKO3508" s="45"/>
      <c r="CKP3508" s="45"/>
      <c r="CKQ3508" s="45"/>
      <c r="CKR3508" s="45"/>
      <c r="CKS3508" s="45"/>
      <c r="CKT3508" s="45"/>
      <c r="CKU3508" s="45"/>
      <c r="CKV3508" s="45"/>
      <c r="CKW3508" s="45"/>
      <c r="CKX3508" s="45"/>
      <c r="CKY3508" s="45"/>
      <c r="CKZ3508" s="45"/>
      <c r="CLA3508" s="45"/>
      <c r="CLB3508" s="45"/>
      <c r="CLC3508" s="45"/>
      <c r="CLD3508" s="45"/>
      <c r="CLE3508" s="45"/>
      <c r="CLF3508" s="45"/>
      <c r="CLG3508" s="45"/>
      <c r="CLH3508" s="45"/>
      <c r="CLI3508" s="45"/>
      <c r="CLJ3508" s="45"/>
      <c r="CLK3508" s="45"/>
      <c r="CLL3508" s="45"/>
      <c r="CLM3508" s="45"/>
      <c r="CLN3508" s="45"/>
      <c r="CLO3508" s="45"/>
      <c r="CLP3508" s="45"/>
      <c r="CLQ3508" s="45"/>
      <c r="CLR3508" s="45"/>
      <c r="CLS3508" s="45"/>
      <c r="CLT3508" s="45"/>
      <c r="CLU3508" s="45"/>
      <c r="CLV3508" s="45"/>
      <c r="CLW3508" s="45"/>
      <c r="CLX3508" s="45"/>
      <c r="CLY3508" s="45"/>
      <c r="CLZ3508" s="45"/>
      <c r="CMA3508" s="45"/>
      <c r="CMB3508" s="45"/>
      <c r="CMC3508" s="45"/>
      <c r="CMD3508" s="45"/>
      <c r="CME3508" s="45"/>
      <c r="CMF3508" s="45"/>
      <c r="CMG3508" s="45"/>
      <c r="CMH3508" s="45"/>
      <c r="CMI3508" s="45"/>
      <c r="CMJ3508" s="45"/>
      <c r="CMK3508" s="45"/>
      <c r="CML3508" s="45"/>
      <c r="CMM3508" s="45"/>
      <c r="CMN3508" s="45"/>
      <c r="CMO3508" s="45"/>
      <c r="CMP3508" s="45"/>
      <c r="CMQ3508" s="45"/>
      <c r="CMR3508" s="45"/>
      <c r="CMS3508" s="45"/>
      <c r="CMT3508" s="45"/>
      <c r="CMU3508" s="45"/>
      <c r="CMV3508" s="45"/>
      <c r="CMW3508" s="45"/>
      <c r="CMX3508" s="45"/>
      <c r="CMY3508" s="45"/>
      <c r="CMZ3508" s="45"/>
      <c r="CNA3508" s="45"/>
      <c r="CNB3508" s="45"/>
      <c r="CNC3508" s="45"/>
      <c r="CND3508" s="45"/>
      <c r="CNE3508" s="45"/>
      <c r="CNF3508" s="45"/>
      <c r="CNG3508" s="45"/>
      <c r="CNH3508" s="45"/>
      <c r="CNI3508" s="45"/>
      <c r="CNJ3508" s="45"/>
      <c r="CNK3508" s="45"/>
      <c r="CNL3508" s="45"/>
      <c r="CNM3508" s="45"/>
      <c r="CNN3508" s="45"/>
      <c r="CNO3508" s="45"/>
      <c r="CNP3508" s="45"/>
      <c r="CNQ3508" s="45"/>
      <c r="CNR3508" s="45"/>
      <c r="CNS3508" s="45"/>
      <c r="CNT3508" s="45"/>
      <c r="CNU3508" s="45"/>
      <c r="CNV3508" s="45"/>
      <c r="CNW3508" s="45"/>
      <c r="CNX3508" s="45"/>
      <c r="CNY3508" s="45"/>
      <c r="CNZ3508" s="45"/>
      <c r="COA3508" s="45"/>
      <c r="COB3508" s="45"/>
      <c r="COC3508" s="45"/>
      <c r="COD3508" s="45"/>
      <c r="COE3508" s="45"/>
      <c r="COF3508" s="45"/>
      <c r="COG3508" s="45"/>
      <c r="COH3508" s="45"/>
      <c r="COI3508" s="45"/>
      <c r="COJ3508" s="45"/>
      <c r="COK3508" s="45"/>
      <c r="COL3508" s="45"/>
      <c r="COM3508" s="45"/>
      <c r="CON3508" s="45"/>
      <c r="COO3508" s="45"/>
      <c r="COP3508" s="45"/>
      <c r="COQ3508" s="45"/>
      <c r="COR3508" s="45"/>
      <c r="COS3508" s="45"/>
      <c r="COT3508" s="45"/>
      <c r="COU3508" s="45"/>
      <c r="COV3508" s="45"/>
      <c r="COW3508" s="45"/>
      <c r="COX3508" s="45"/>
      <c r="COY3508" s="45"/>
      <c r="COZ3508" s="45"/>
      <c r="CPA3508" s="45"/>
      <c r="CPB3508" s="45"/>
      <c r="CPC3508" s="45"/>
      <c r="CPD3508" s="45"/>
      <c r="CPE3508" s="45"/>
      <c r="CPF3508" s="45"/>
      <c r="CPG3508" s="45"/>
      <c r="CPH3508" s="45"/>
      <c r="CPI3508" s="45"/>
      <c r="CPJ3508" s="45"/>
      <c r="CPK3508" s="45"/>
      <c r="CPL3508" s="45"/>
      <c r="CPM3508" s="45"/>
      <c r="CPN3508" s="45"/>
      <c r="CPO3508" s="45"/>
      <c r="CPP3508" s="45"/>
      <c r="CPQ3508" s="45"/>
      <c r="CPR3508" s="45"/>
      <c r="CPS3508" s="45"/>
      <c r="CPT3508" s="45"/>
      <c r="CPU3508" s="45"/>
      <c r="CPV3508" s="45"/>
      <c r="CPW3508" s="45"/>
      <c r="CPX3508" s="45"/>
      <c r="CPY3508" s="45"/>
      <c r="CPZ3508" s="45"/>
      <c r="CQA3508" s="45"/>
      <c r="CQB3508" s="45"/>
      <c r="CQC3508" s="45"/>
      <c r="CQD3508" s="45"/>
      <c r="CQE3508" s="45"/>
      <c r="CQF3508" s="45"/>
      <c r="CQG3508" s="45"/>
      <c r="CQH3508" s="45"/>
      <c r="CQI3508" s="45"/>
      <c r="CQJ3508" s="45"/>
      <c r="CQK3508" s="45"/>
      <c r="CQL3508" s="45"/>
      <c r="CQM3508" s="45"/>
      <c r="CQN3508" s="45"/>
      <c r="CQO3508" s="45"/>
      <c r="CQP3508" s="45"/>
      <c r="CQQ3508" s="45"/>
      <c r="CQR3508" s="45"/>
      <c r="CQS3508" s="45"/>
      <c r="CQT3508" s="45"/>
      <c r="CQU3508" s="45"/>
      <c r="CQV3508" s="45"/>
      <c r="CQW3508" s="45"/>
      <c r="CQX3508" s="45"/>
      <c r="CQY3508" s="45"/>
      <c r="CQZ3508" s="45"/>
      <c r="CRA3508" s="45"/>
      <c r="CRB3508" s="45"/>
      <c r="CRC3508" s="45"/>
      <c r="CRD3508" s="45"/>
      <c r="CRE3508" s="45"/>
      <c r="CRF3508" s="45"/>
      <c r="CRG3508" s="45"/>
      <c r="CRH3508" s="45"/>
      <c r="CRI3508" s="45"/>
      <c r="CRJ3508" s="45"/>
      <c r="CRK3508" s="45"/>
      <c r="CRL3508" s="45"/>
      <c r="CRM3508" s="45"/>
      <c r="CRN3508" s="45"/>
      <c r="CRO3508" s="45"/>
      <c r="CRP3508" s="45"/>
      <c r="CRQ3508" s="45"/>
      <c r="CRR3508" s="45"/>
      <c r="CRS3508" s="45"/>
      <c r="CRT3508" s="45"/>
      <c r="CRU3508" s="45"/>
      <c r="CRV3508" s="45"/>
      <c r="CRW3508" s="45"/>
      <c r="CRX3508" s="45"/>
      <c r="CRY3508" s="45"/>
      <c r="CRZ3508" s="45"/>
      <c r="CSA3508" s="45"/>
      <c r="CSB3508" s="45"/>
      <c r="CSC3508" s="45"/>
      <c r="CSD3508" s="45"/>
      <c r="CSE3508" s="45"/>
      <c r="CSF3508" s="45"/>
      <c r="CSG3508" s="45"/>
      <c r="CSH3508" s="45"/>
      <c r="CSI3508" s="45"/>
      <c r="CSJ3508" s="45"/>
      <c r="CSK3508" s="45"/>
      <c r="CSL3508" s="45"/>
      <c r="CSM3508" s="45"/>
      <c r="CSN3508" s="45"/>
      <c r="CSO3508" s="45"/>
      <c r="CSP3508" s="45"/>
      <c r="CSQ3508" s="45"/>
      <c r="CSR3508" s="45"/>
      <c r="CSS3508" s="45"/>
      <c r="CST3508" s="45"/>
      <c r="CSU3508" s="45"/>
      <c r="CSV3508" s="45"/>
      <c r="CSW3508" s="45"/>
      <c r="CSX3508" s="45"/>
      <c r="CSY3508" s="45"/>
      <c r="CSZ3508" s="45"/>
      <c r="CTA3508" s="45"/>
      <c r="CTB3508" s="45"/>
      <c r="CTC3508" s="45"/>
      <c r="CTD3508" s="45"/>
      <c r="CTE3508" s="45"/>
      <c r="CTF3508" s="45"/>
      <c r="CTG3508" s="45"/>
      <c r="CTH3508" s="45"/>
      <c r="CTI3508" s="45"/>
      <c r="CTJ3508" s="45"/>
      <c r="CTK3508" s="45"/>
      <c r="CTL3508" s="45"/>
      <c r="CTM3508" s="45"/>
      <c r="CTN3508" s="45"/>
      <c r="CTO3508" s="45"/>
      <c r="CTP3508" s="45"/>
      <c r="CTQ3508" s="45"/>
      <c r="CTR3508" s="45"/>
      <c r="CTS3508" s="45"/>
      <c r="CTT3508" s="45"/>
      <c r="CTU3508" s="45"/>
      <c r="CTV3508" s="45"/>
      <c r="CTW3508" s="45"/>
      <c r="CTX3508" s="45"/>
      <c r="CTY3508" s="45"/>
      <c r="CTZ3508" s="45"/>
      <c r="CUA3508" s="45"/>
      <c r="CUB3508" s="45"/>
      <c r="CUC3508" s="45"/>
      <c r="CUD3508" s="45"/>
      <c r="CUE3508" s="45"/>
      <c r="CUF3508" s="45"/>
      <c r="CUG3508" s="45"/>
      <c r="CUH3508" s="45"/>
      <c r="CUI3508" s="45"/>
      <c r="CUJ3508" s="45"/>
      <c r="CUK3508" s="45"/>
      <c r="CUL3508" s="45"/>
      <c r="CUM3508" s="45"/>
      <c r="CUN3508" s="45"/>
      <c r="CUO3508" s="45"/>
      <c r="CUP3508" s="45"/>
      <c r="CUQ3508" s="45"/>
      <c r="CUR3508" s="45"/>
      <c r="CUS3508" s="45"/>
      <c r="CUT3508" s="45"/>
      <c r="CUU3508" s="45"/>
      <c r="CUV3508" s="45"/>
      <c r="CUW3508" s="45"/>
      <c r="CUX3508" s="45"/>
      <c r="CUY3508" s="45"/>
      <c r="CUZ3508" s="45"/>
      <c r="CVA3508" s="45"/>
      <c r="CVB3508" s="45"/>
      <c r="CVC3508" s="45"/>
      <c r="CVD3508" s="45"/>
      <c r="CVE3508" s="45"/>
      <c r="CVF3508" s="45"/>
      <c r="CVG3508" s="45"/>
      <c r="CVH3508" s="45"/>
      <c r="CVI3508" s="45"/>
      <c r="CVJ3508" s="45"/>
      <c r="CVK3508" s="45"/>
      <c r="CVL3508" s="45"/>
      <c r="CVM3508" s="45"/>
      <c r="CVN3508" s="45"/>
      <c r="CVO3508" s="45"/>
      <c r="CVP3508" s="45"/>
      <c r="CVQ3508" s="45"/>
      <c r="CVR3508" s="45"/>
      <c r="CVS3508" s="45"/>
      <c r="CVT3508" s="45"/>
      <c r="CVU3508" s="45"/>
      <c r="CVV3508" s="45"/>
      <c r="CVW3508" s="45"/>
      <c r="CVX3508" s="45"/>
      <c r="CVY3508" s="45"/>
      <c r="CVZ3508" s="45"/>
      <c r="CWA3508" s="45"/>
      <c r="CWB3508" s="45"/>
      <c r="CWC3508" s="45"/>
      <c r="CWD3508" s="45"/>
      <c r="CWE3508" s="45"/>
      <c r="CWF3508" s="45"/>
      <c r="CWG3508" s="45"/>
      <c r="CWH3508" s="45"/>
      <c r="CWI3508" s="45"/>
      <c r="CWJ3508" s="45"/>
      <c r="CWK3508" s="45"/>
      <c r="CWL3508" s="45"/>
      <c r="CWM3508" s="45"/>
      <c r="CWN3508" s="45"/>
      <c r="CWO3508" s="45"/>
      <c r="CWP3508" s="45"/>
      <c r="CWQ3508" s="45"/>
      <c r="CWR3508" s="45"/>
      <c r="CWS3508" s="45"/>
      <c r="CWT3508" s="45"/>
      <c r="CWU3508" s="45"/>
      <c r="CWV3508" s="45"/>
      <c r="CWW3508" s="45"/>
      <c r="CWX3508" s="45"/>
      <c r="CWY3508" s="45"/>
      <c r="CWZ3508" s="45"/>
      <c r="CXA3508" s="45"/>
      <c r="CXB3508" s="45"/>
      <c r="CXC3508" s="45"/>
      <c r="CXD3508" s="45"/>
      <c r="CXE3508" s="45"/>
      <c r="CXF3508" s="45"/>
      <c r="CXG3508" s="45"/>
      <c r="CXH3508" s="45"/>
      <c r="CXI3508" s="45"/>
      <c r="CXJ3508" s="45"/>
      <c r="CXK3508" s="45"/>
      <c r="CXL3508" s="45"/>
      <c r="CXM3508" s="45"/>
      <c r="CXN3508" s="45"/>
      <c r="CXO3508" s="45"/>
      <c r="CXP3508" s="45"/>
      <c r="CXQ3508" s="45"/>
      <c r="CXR3508" s="45"/>
      <c r="CXS3508" s="45"/>
      <c r="CXT3508" s="45"/>
      <c r="CXU3508" s="45"/>
      <c r="CXV3508" s="45"/>
      <c r="CXW3508" s="45"/>
      <c r="CXX3508" s="45"/>
      <c r="CXY3508" s="45"/>
      <c r="CXZ3508" s="45"/>
      <c r="CYA3508" s="45"/>
      <c r="CYB3508" s="45"/>
      <c r="CYC3508" s="45"/>
      <c r="CYD3508" s="45"/>
      <c r="CYE3508" s="45"/>
      <c r="CYF3508" s="45"/>
      <c r="CYG3508" s="45"/>
      <c r="CYH3508" s="45"/>
      <c r="CYI3508" s="45"/>
      <c r="CYJ3508" s="45"/>
      <c r="CYK3508" s="45"/>
      <c r="CYL3508" s="45"/>
      <c r="CYM3508" s="45"/>
      <c r="CYN3508" s="45"/>
      <c r="CYO3508" s="45"/>
      <c r="CYP3508" s="45"/>
      <c r="CYQ3508" s="45"/>
      <c r="CYR3508" s="45"/>
      <c r="CYS3508" s="45"/>
      <c r="CYT3508" s="45"/>
      <c r="CYU3508" s="45"/>
      <c r="CYV3508" s="45"/>
      <c r="CYW3508" s="45"/>
      <c r="CYX3508" s="45"/>
      <c r="CYY3508" s="45"/>
      <c r="CYZ3508" s="45"/>
      <c r="CZA3508" s="45"/>
      <c r="CZB3508" s="45"/>
      <c r="CZC3508" s="45"/>
      <c r="CZD3508" s="45"/>
      <c r="CZE3508" s="45"/>
      <c r="CZF3508" s="45"/>
      <c r="CZG3508" s="45"/>
      <c r="CZH3508" s="45"/>
      <c r="CZI3508" s="45"/>
      <c r="CZJ3508" s="45"/>
      <c r="CZK3508" s="45"/>
      <c r="CZL3508" s="45"/>
      <c r="CZM3508" s="45"/>
      <c r="CZN3508" s="45"/>
      <c r="CZO3508" s="45"/>
      <c r="CZP3508" s="45"/>
      <c r="CZQ3508" s="45"/>
      <c r="CZR3508" s="45"/>
      <c r="CZS3508" s="45"/>
      <c r="CZT3508" s="45"/>
      <c r="CZU3508" s="45"/>
      <c r="CZV3508" s="45"/>
      <c r="CZW3508" s="45"/>
      <c r="CZX3508" s="45"/>
      <c r="CZY3508" s="45"/>
      <c r="CZZ3508" s="45"/>
      <c r="DAA3508" s="45"/>
      <c r="DAB3508" s="45"/>
      <c r="DAC3508" s="45"/>
      <c r="DAD3508" s="45"/>
      <c r="DAE3508" s="45"/>
      <c r="DAF3508" s="45"/>
      <c r="DAG3508" s="45"/>
      <c r="DAH3508" s="45"/>
      <c r="DAI3508" s="45"/>
      <c r="DAJ3508" s="45"/>
      <c r="DAK3508" s="45"/>
      <c r="DAL3508" s="45"/>
      <c r="DAM3508" s="45"/>
      <c r="DAN3508" s="45"/>
      <c r="DAO3508" s="45"/>
      <c r="DAP3508" s="45"/>
      <c r="DAQ3508" s="45"/>
      <c r="DAR3508" s="45"/>
      <c r="DAS3508" s="45"/>
      <c r="DAT3508" s="45"/>
      <c r="DAU3508" s="45"/>
      <c r="DAV3508" s="45"/>
      <c r="DAW3508" s="45"/>
      <c r="DAX3508" s="45"/>
      <c r="DAY3508" s="45"/>
      <c r="DAZ3508" s="45"/>
      <c r="DBA3508" s="45"/>
      <c r="DBB3508" s="45"/>
      <c r="DBC3508" s="45"/>
      <c r="DBD3508" s="45"/>
      <c r="DBE3508" s="45"/>
      <c r="DBF3508" s="45"/>
      <c r="DBG3508" s="45"/>
      <c r="DBH3508" s="45"/>
      <c r="DBI3508" s="45"/>
      <c r="DBJ3508" s="45"/>
      <c r="DBK3508" s="45"/>
      <c r="DBL3508" s="45"/>
      <c r="DBM3508" s="45"/>
      <c r="DBN3508" s="45"/>
      <c r="DBO3508" s="45"/>
      <c r="DBP3508" s="45"/>
      <c r="DBQ3508" s="45"/>
      <c r="DBR3508" s="45"/>
      <c r="DBS3508" s="45"/>
      <c r="DBT3508" s="45"/>
      <c r="DBU3508" s="45"/>
      <c r="DBV3508" s="45"/>
      <c r="DBW3508" s="45"/>
      <c r="DBX3508" s="45"/>
      <c r="DBY3508" s="45"/>
      <c r="DBZ3508" s="45"/>
      <c r="DCA3508" s="45"/>
      <c r="DCB3508" s="45"/>
      <c r="DCC3508" s="45"/>
      <c r="DCD3508" s="45"/>
      <c r="DCE3508" s="45"/>
      <c r="DCF3508" s="45"/>
      <c r="DCG3508" s="45"/>
      <c r="DCH3508" s="45"/>
      <c r="DCI3508" s="45"/>
      <c r="DCJ3508" s="45"/>
      <c r="DCK3508" s="45"/>
      <c r="DCL3508" s="45"/>
      <c r="DCM3508" s="45"/>
      <c r="DCN3508" s="45"/>
      <c r="DCO3508" s="45"/>
      <c r="DCP3508" s="45"/>
      <c r="DCQ3508" s="45"/>
      <c r="DCR3508" s="45"/>
      <c r="DCS3508" s="45"/>
      <c r="DCT3508" s="45"/>
      <c r="DCU3508" s="45"/>
      <c r="DCV3508" s="45"/>
      <c r="DCW3508" s="45"/>
      <c r="DCX3508" s="45"/>
      <c r="DCY3508" s="45"/>
      <c r="DCZ3508" s="45"/>
      <c r="DDA3508" s="45"/>
      <c r="DDB3508" s="45"/>
      <c r="DDC3508" s="45"/>
      <c r="DDD3508" s="45"/>
      <c r="DDE3508" s="45"/>
      <c r="DDF3508" s="45"/>
      <c r="DDG3508" s="45"/>
      <c r="DDH3508" s="45"/>
      <c r="DDI3508" s="45"/>
      <c r="DDJ3508" s="45"/>
      <c r="DDK3508" s="45"/>
      <c r="DDL3508" s="45"/>
      <c r="DDM3508" s="45"/>
      <c r="DDN3508" s="45"/>
      <c r="DDO3508" s="45"/>
      <c r="DDP3508" s="45"/>
      <c r="DDQ3508" s="45"/>
      <c r="DDR3508" s="45"/>
      <c r="DDS3508" s="45"/>
      <c r="DDT3508" s="45"/>
      <c r="DDU3508" s="45"/>
      <c r="DDV3508" s="45"/>
      <c r="DDW3508" s="45"/>
      <c r="DDX3508" s="45"/>
      <c r="DDY3508" s="45"/>
      <c r="DDZ3508" s="45"/>
      <c r="DEA3508" s="45"/>
      <c r="DEB3508" s="45"/>
      <c r="DEC3508" s="45"/>
      <c r="DED3508" s="45"/>
      <c r="DEE3508" s="45"/>
      <c r="DEF3508" s="45"/>
      <c r="DEG3508" s="45"/>
      <c r="DEH3508" s="45"/>
      <c r="DEI3508" s="45"/>
      <c r="DEJ3508" s="45"/>
      <c r="DEK3508" s="45"/>
      <c r="DEL3508" s="45"/>
      <c r="DEM3508" s="45"/>
      <c r="DEN3508" s="45"/>
      <c r="DEO3508" s="45"/>
      <c r="DEP3508" s="45"/>
      <c r="DEQ3508" s="45"/>
      <c r="DER3508" s="45"/>
      <c r="DES3508" s="45"/>
      <c r="DET3508" s="45"/>
      <c r="DEU3508" s="45"/>
      <c r="DEV3508" s="45"/>
      <c r="DEW3508" s="45"/>
      <c r="DEX3508" s="45"/>
      <c r="DEY3508" s="45"/>
      <c r="DEZ3508" s="45"/>
      <c r="DFA3508" s="45"/>
      <c r="DFB3508" s="45"/>
      <c r="DFC3508" s="45"/>
      <c r="DFD3508" s="45"/>
      <c r="DFE3508" s="45"/>
      <c r="DFF3508" s="45"/>
      <c r="DFG3508" s="45"/>
      <c r="DFH3508" s="45"/>
      <c r="DFI3508" s="45"/>
      <c r="DFJ3508" s="45"/>
      <c r="DFK3508" s="45"/>
      <c r="DFL3508" s="45"/>
      <c r="DFM3508" s="45"/>
      <c r="DFN3508" s="45"/>
      <c r="DFO3508" s="45"/>
      <c r="DFP3508" s="45"/>
      <c r="DFQ3508" s="45"/>
      <c r="DFR3508" s="45"/>
      <c r="DFS3508" s="45"/>
      <c r="DFT3508" s="45"/>
      <c r="DFU3508" s="45"/>
      <c r="DFV3508" s="45"/>
      <c r="DFW3508" s="45"/>
      <c r="DFX3508" s="45"/>
      <c r="DFY3508" s="45"/>
      <c r="DFZ3508" s="45"/>
      <c r="DGA3508" s="45"/>
      <c r="DGB3508" s="45"/>
      <c r="DGC3508" s="45"/>
      <c r="DGD3508" s="45"/>
      <c r="DGE3508" s="45"/>
      <c r="DGF3508" s="45"/>
      <c r="DGG3508" s="45"/>
      <c r="DGH3508" s="45"/>
      <c r="DGI3508" s="45"/>
      <c r="DGJ3508" s="45"/>
      <c r="DGK3508" s="45"/>
      <c r="DGL3508" s="45"/>
      <c r="DGM3508" s="45"/>
      <c r="DGN3508" s="45"/>
      <c r="DGO3508" s="45"/>
      <c r="DGP3508" s="45"/>
      <c r="DGQ3508" s="45"/>
      <c r="DGR3508" s="45"/>
      <c r="DGS3508" s="45"/>
      <c r="DGT3508" s="45"/>
      <c r="DGU3508" s="45"/>
      <c r="DGV3508" s="45"/>
      <c r="DGW3508" s="45"/>
      <c r="DGX3508" s="45"/>
      <c r="DGY3508" s="45"/>
      <c r="DGZ3508" s="45"/>
      <c r="DHA3508" s="45"/>
      <c r="DHB3508" s="45"/>
      <c r="DHC3508" s="45"/>
      <c r="DHD3508" s="45"/>
      <c r="DHE3508" s="45"/>
      <c r="DHF3508" s="45"/>
      <c r="DHG3508" s="45"/>
      <c r="DHH3508" s="45"/>
      <c r="DHI3508" s="45"/>
      <c r="DHJ3508" s="45"/>
      <c r="DHK3508" s="45"/>
      <c r="DHL3508" s="45"/>
      <c r="DHM3508" s="45"/>
      <c r="DHN3508" s="45"/>
      <c r="DHO3508" s="45"/>
      <c r="DHP3508" s="45"/>
      <c r="DHQ3508" s="45"/>
      <c r="DHR3508" s="45"/>
      <c r="DHS3508" s="45"/>
      <c r="DHT3508" s="45"/>
      <c r="DHU3508" s="45"/>
      <c r="DHV3508" s="45"/>
      <c r="DHW3508" s="45"/>
      <c r="DHX3508" s="45"/>
      <c r="DHY3508" s="45"/>
      <c r="DHZ3508" s="45"/>
      <c r="DIA3508" s="45"/>
      <c r="DIB3508" s="45"/>
      <c r="DIC3508" s="45"/>
      <c r="DID3508" s="45"/>
      <c r="DIE3508" s="45"/>
      <c r="DIF3508" s="45"/>
      <c r="DIG3508" s="45"/>
      <c r="DIH3508" s="45"/>
      <c r="DII3508" s="45"/>
      <c r="DIJ3508" s="45"/>
      <c r="DIK3508" s="45"/>
      <c r="DIL3508" s="45"/>
      <c r="DIM3508" s="45"/>
      <c r="DIN3508" s="45"/>
      <c r="DIO3508" s="45"/>
      <c r="DIP3508" s="45"/>
      <c r="DIQ3508" s="45"/>
      <c r="DIR3508" s="45"/>
      <c r="DIS3508" s="45"/>
      <c r="DIT3508" s="45"/>
      <c r="DIU3508" s="45"/>
      <c r="DIV3508" s="45"/>
      <c r="DIW3508" s="45"/>
      <c r="DIX3508" s="45"/>
      <c r="DIY3508" s="45"/>
      <c r="DIZ3508" s="45"/>
      <c r="DJA3508" s="45"/>
      <c r="DJB3508" s="45"/>
      <c r="DJC3508" s="45"/>
      <c r="DJD3508" s="45"/>
      <c r="DJE3508" s="45"/>
      <c r="DJF3508" s="45"/>
      <c r="DJG3508" s="45"/>
      <c r="DJH3508" s="45"/>
      <c r="DJI3508" s="45"/>
      <c r="DJJ3508" s="45"/>
      <c r="DJK3508" s="45"/>
      <c r="DJL3508" s="45"/>
      <c r="DJM3508" s="45"/>
      <c r="DJN3508" s="45"/>
      <c r="DJO3508" s="45"/>
      <c r="DJP3508" s="45"/>
      <c r="DJQ3508" s="45"/>
      <c r="DJR3508" s="45"/>
      <c r="DJS3508" s="45"/>
      <c r="DJT3508" s="45"/>
      <c r="DJU3508" s="45"/>
      <c r="DJV3508" s="45"/>
      <c r="DJW3508" s="45"/>
      <c r="DJX3508" s="45"/>
      <c r="DJY3508" s="45"/>
      <c r="DJZ3508" s="45"/>
      <c r="DKA3508" s="45"/>
      <c r="DKB3508" s="45"/>
      <c r="DKC3508" s="45"/>
      <c r="DKD3508" s="45"/>
      <c r="DKE3508" s="45"/>
      <c r="DKF3508" s="45"/>
      <c r="DKG3508" s="45"/>
      <c r="DKH3508" s="45"/>
      <c r="DKI3508" s="45"/>
      <c r="DKJ3508" s="45"/>
      <c r="DKK3508" s="45"/>
      <c r="DKL3508" s="45"/>
      <c r="DKM3508" s="45"/>
      <c r="DKN3508" s="45"/>
      <c r="DKO3508" s="45"/>
      <c r="DKP3508" s="45"/>
      <c r="DKQ3508" s="45"/>
      <c r="DKR3508" s="45"/>
      <c r="DKS3508" s="45"/>
      <c r="DKT3508" s="45"/>
      <c r="DKU3508" s="45"/>
      <c r="DKV3508" s="45"/>
      <c r="DKW3508" s="45"/>
      <c r="DKX3508" s="45"/>
      <c r="DKY3508" s="45"/>
      <c r="DKZ3508" s="45"/>
      <c r="DLA3508" s="45"/>
      <c r="DLB3508" s="45"/>
      <c r="DLC3508" s="45"/>
      <c r="DLD3508" s="45"/>
      <c r="DLE3508" s="45"/>
      <c r="DLF3508" s="45"/>
      <c r="DLG3508" s="45"/>
      <c r="DLH3508" s="45"/>
      <c r="DLI3508" s="45"/>
      <c r="DLJ3508" s="45"/>
      <c r="DLK3508" s="45"/>
      <c r="DLL3508" s="45"/>
      <c r="DLM3508" s="45"/>
      <c r="DLN3508" s="45"/>
      <c r="DLO3508" s="45"/>
      <c r="DLP3508" s="45"/>
      <c r="DLQ3508" s="45"/>
      <c r="DLR3508" s="45"/>
      <c r="DLS3508" s="45"/>
      <c r="DLT3508" s="45"/>
      <c r="DLU3508" s="45"/>
      <c r="DLV3508" s="45"/>
      <c r="DLW3508" s="45"/>
      <c r="DLX3508" s="45"/>
      <c r="DLY3508" s="45"/>
      <c r="DLZ3508" s="45"/>
      <c r="DMA3508" s="45"/>
      <c r="DMB3508" s="45"/>
      <c r="DMC3508" s="45"/>
      <c r="DMD3508" s="45"/>
      <c r="DME3508" s="45"/>
      <c r="DMF3508" s="45"/>
      <c r="DMG3508" s="45"/>
      <c r="DMH3508" s="45"/>
      <c r="DMI3508" s="45"/>
      <c r="DMJ3508" s="45"/>
      <c r="DMK3508" s="45"/>
      <c r="DML3508" s="45"/>
      <c r="DMM3508" s="45"/>
      <c r="DMN3508" s="45"/>
      <c r="DMO3508" s="45"/>
      <c r="DMP3508" s="45"/>
      <c r="DMQ3508" s="45"/>
      <c r="DMR3508" s="45"/>
      <c r="DMS3508" s="45"/>
      <c r="DMT3508" s="45"/>
      <c r="DMU3508" s="45"/>
      <c r="DMV3508" s="45"/>
      <c r="DMW3508" s="45"/>
      <c r="DMX3508" s="45"/>
      <c r="DMY3508" s="45"/>
      <c r="DMZ3508" s="45"/>
      <c r="DNA3508" s="45"/>
      <c r="DNB3508" s="45"/>
      <c r="DNC3508" s="45"/>
      <c r="DND3508" s="45"/>
      <c r="DNE3508" s="45"/>
      <c r="DNF3508" s="45"/>
      <c r="DNG3508" s="45"/>
      <c r="DNH3508" s="45"/>
      <c r="DNI3508" s="45"/>
      <c r="DNJ3508" s="45"/>
      <c r="DNK3508" s="45"/>
      <c r="DNL3508" s="45"/>
      <c r="DNM3508" s="45"/>
      <c r="DNN3508" s="45"/>
      <c r="DNO3508" s="45"/>
      <c r="DNP3508" s="45"/>
      <c r="DNQ3508" s="45"/>
      <c r="DNR3508" s="45"/>
      <c r="DNS3508" s="45"/>
      <c r="DNT3508" s="45"/>
      <c r="DNU3508" s="45"/>
      <c r="DNV3508" s="45"/>
      <c r="DNW3508" s="45"/>
      <c r="DNX3508" s="45"/>
      <c r="DNY3508" s="45"/>
      <c r="DNZ3508" s="45"/>
      <c r="DOA3508" s="45"/>
      <c r="DOB3508" s="45"/>
      <c r="DOC3508" s="45"/>
      <c r="DOD3508" s="45"/>
      <c r="DOE3508" s="45"/>
      <c r="DOF3508" s="45"/>
      <c r="DOG3508" s="45"/>
      <c r="DOH3508" s="45"/>
      <c r="DOI3508" s="45"/>
      <c r="DOJ3508" s="45"/>
      <c r="DOK3508" s="45"/>
      <c r="DOL3508" s="45"/>
      <c r="DOM3508" s="45"/>
      <c r="DON3508" s="45"/>
      <c r="DOO3508" s="45"/>
      <c r="DOP3508" s="45"/>
      <c r="DOQ3508" s="45"/>
      <c r="DOR3508" s="45"/>
      <c r="DOS3508" s="45"/>
      <c r="DOT3508" s="45"/>
      <c r="DOU3508" s="45"/>
      <c r="DOV3508" s="45"/>
      <c r="DOW3508" s="45"/>
      <c r="DOX3508" s="45"/>
      <c r="DOY3508" s="45"/>
      <c r="DOZ3508" s="45"/>
      <c r="DPA3508" s="45"/>
      <c r="DPB3508" s="45"/>
      <c r="DPC3508" s="45"/>
      <c r="DPD3508" s="45"/>
      <c r="DPE3508" s="45"/>
      <c r="DPF3508" s="45"/>
      <c r="DPG3508" s="45"/>
      <c r="DPH3508" s="45"/>
      <c r="DPI3508" s="45"/>
      <c r="DPJ3508" s="45"/>
      <c r="DPK3508" s="45"/>
      <c r="DPL3508" s="45"/>
      <c r="DPM3508" s="45"/>
      <c r="DPN3508" s="45"/>
      <c r="DPO3508" s="45"/>
      <c r="DPP3508" s="45"/>
      <c r="DPQ3508" s="45"/>
      <c r="DPR3508" s="45"/>
      <c r="DPS3508" s="45"/>
      <c r="DPT3508" s="45"/>
      <c r="DPU3508" s="45"/>
      <c r="DPV3508" s="45"/>
      <c r="DPW3508" s="45"/>
      <c r="DPX3508" s="45"/>
      <c r="DPY3508" s="45"/>
      <c r="DPZ3508" s="45"/>
      <c r="DQA3508" s="45"/>
      <c r="DQB3508" s="45"/>
      <c r="DQC3508" s="45"/>
      <c r="DQD3508" s="45"/>
      <c r="DQE3508" s="45"/>
      <c r="DQF3508" s="45"/>
      <c r="DQG3508" s="45"/>
      <c r="DQH3508" s="45"/>
      <c r="DQI3508" s="45"/>
      <c r="DQJ3508" s="45"/>
      <c r="DQK3508" s="45"/>
      <c r="DQL3508" s="45"/>
      <c r="DQM3508" s="45"/>
      <c r="DQN3508" s="45"/>
      <c r="DQO3508" s="45"/>
      <c r="DQP3508" s="45"/>
      <c r="DQQ3508" s="45"/>
      <c r="DQR3508" s="45"/>
      <c r="DQS3508" s="45"/>
      <c r="DQT3508" s="45"/>
      <c r="DQU3508" s="45"/>
      <c r="DQV3508" s="45"/>
      <c r="DQW3508" s="45"/>
      <c r="DQX3508" s="45"/>
      <c r="DQY3508" s="45"/>
      <c r="DQZ3508" s="45"/>
      <c r="DRA3508" s="45"/>
      <c r="DRB3508" s="45"/>
      <c r="DRC3508" s="45"/>
      <c r="DRD3508" s="45"/>
      <c r="DRE3508" s="45"/>
      <c r="DRF3508" s="45"/>
      <c r="DRG3508" s="45"/>
      <c r="DRH3508" s="45"/>
      <c r="DRI3508" s="45"/>
      <c r="DRJ3508" s="45"/>
      <c r="DRK3508" s="45"/>
      <c r="DRL3508" s="45"/>
      <c r="DRM3508" s="45"/>
      <c r="DRN3508" s="45"/>
      <c r="DRO3508" s="45"/>
      <c r="DRP3508" s="45"/>
      <c r="DRQ3508" s="45"/>
      <c r="DRR3508" s="45"/>
      <c r="DRS3508" s="45"/>
      <c r="DRT3508" s="45"/>
      <c r="DRU3508" s="45"/>
      <c r="DRV3508" s="45"/>
      <c r="DRW3508" s="45"/>
      <c r="DRX3508" s="45"/>
      <c r="DRY3508" s="45"/>
      <c r="DRZ3508" s="45"/>
      <c r="DSA3508" s="45"/>
      <c r="DSB3508" s="45"/>
      <c r="DSC3508" s="45"/>
      <c r="DSD3508" s="45"/>
      <c r="DSE3508" s="45"/>
      <c r="DSF3508" s="45"/>
      <c r="DSG3508" s="45"/>
      <c r="DSH3508" s="45"/>
      <c r="DSI3508" s="45"/>
      <c r="DSJ3508" s="45"/>
      <c r="DSK3508" s="45"/>
      <c r="DSL3508" s="45"/>
      <c r="DSM3508" s="45"/>
      <c r="DSN3508" s="45"/>
      <c r="DSO3508" s="45"/>
      <c r="DSP3508" s="45"/>
      <c r="DSQ3508" s="45"/>
      <c r="DSR3508" s="45"/>
      <c r="DSS3508" s="45"/>
      <c r="DST3508" s="45"/>
      <c r="DSU3508" s="45"/>
      <c r="DSV3508" s="45"/>
      <c r="DSW3508" s="45"/>
      <c r="DSX3508" s="45"/>
      <c r="DSY3508" s="45"/>
      <c r="DSZ3508" s="45"/>
      <c r="DTA3508" s="45"/>
      <c r="DTB3508" s="45"/>
      <c r="DTC3508" s="45"/>
      <c r="DTD3508" s="45"/>
      <c r="DTE3508" s="45"/>
      <c r="DTF3508" s="45"/>
      <c r="DTG3508" s="45"/>
      <c r="DTH3508" s="45"/>
      <c r="DTI3508" s="45"/>
      <c r="DTJ3508" s="45"/>
      <c r="DTK3508" s="45"/>
      <c r="DTL3508" s="45"/>
      <c r="DTM3508" s="45"/>
      <c r="DTN3508" s="45"/>
      <c r="DTO3508" s="45"/>
      <c r="DTP3508" s="45"/>
      <c r="DTQ3508" s="45"/>
      <c r="DTR3508" s="45"/>
      <c r="DTS3508" s="45"/>
      <c r="DTT3508" s="45"/>
      <c r="DTU3508" s="45"/>
      <c r="DTV3508" s="45"/>
      <c r="DTW3508" s="45"/>
      <c r="DTX3508" s="45"/>
      <c r="DTY3508" s="45"/>
      <c r="DTZ3508" s="45"/>
      <c r="DUA3508" s="45"/>
      <c r="DUB3508" s="45"/>
      <c r="DUC3508" s="45"/>
      <c r="DUD3508" s="45"/>
      <c r="DUE3508" s="45"/>
      <c r="DUF3508" s="45"/>
      <c r="DUG3508" s="45"/>
      <c r="DUH3508" s="45"/>
      <c r="DUI3508" s="45"/>
      <c r="DUJ3508" s="45"/>
      <c r="DUK3508" s="45"/>
      <c r="DUL3508" s="45"/>
      <c r="DUM3508" s="45"/>
      <c r="DUN3508" s="45"/>
      <c r="DUO3508" s="45"/>
      <c r="DUP3508" s="45"/>
      <c r="DUQ3508" s="45"/>
      <c r="DUR3508" s="45"/>
      <c r="DUS3508" s="45"/>
      <c r="DUT3508" s="45"/>
      <c r="DUU3508" s="45"/>
      <c r="DUV3508" s="45"/>
      <c r="DUW3508" s="45"/>
      <c r="DUX3508" s="45"/>
      <c r="DUY3508" s="45"/>
      <c r="DUZ3508" s="45"/>
      <c r="DVA3508" s="45"/>
      <c r="DVB3508" s="45"/>
      <c r="DVC3508" s="45"/>
      <c r="DVD3508" s="45"/>
      <c r="DVE3508" s="45"/>
      <c r="DVF3508" s="45"/>
      <c r="DVG3508" s="45"/>
      <c r="DVH3508" s="45"/>
      <c r="DVI3508" s="45"/>
      <c r="DVJ3508" s="45"/>
      <c r="DVK3508" s="45"/>
      <c r="DVL3508" s="45"/>
      <c r="DVM3508" s="45"/>
      <c r="DVN3508" s="45"/>
      <c r="DVO3508" s="45"/>
      <c r="DVP3508" s="45"/>
      <c r="DVQ3508" s="45"/>
      <c r="DVR3508" s="45"/>
      <c r="DVS3508" s="45"/>
      <c r="DVT3508" s="45"/>
      <c r="DVU3508" s="45"/>
      <c r="DVV3508" s="45"/>
      <c r="DVW3508" s="45"/>
      <c r="DVX3508" s="45"/>
      <c r="DVY3508" s="45"/>
      <c r="DVZ3508" s="45"/>
      <c r="DWA3508" s="45"/>
      <c r="DWB3508" s="45"/>
      <c r="DWC3508" s="45"/>
      <c r="DWD3508" s="45"/>
      <c r="DWE3508" s="45"/>
      <c r="DWF3508" s="45"/>
      <c r="DWG3508" s="45"/>
      <c r="DWH3508" s="45"/>
      <c r="DWI3508" s="45"/>
      <c r="DWJ3508" s="45"/>
      <c r="DWK3508" s="45"/>
      <c r="DWL3508" s="45"/>
      <c r="DWM3508" s="45"/>
      <c r="DWN3508" s="45"/>
      <c r="DWO3508" s="45"/>
      <c r="DWP3508" s="45"/>
      <c r="DWQ3508" s="45"/>
      <c r="DWR3508" s="45"/>
      <c r="DWS3508" s="45"/>
      <c r="DWT3508" s="45"/>
      <c r="DWU3508" s="45"/>
      <c r="DWV3508" s="45"/>
      <c r="DWW3508" s="45"/>
      <c r="DWX3508" s="45"/>
      <c r="DWY3508" s="45"/>
      <c r="DWZ3508" s="45"/>
      <c r="DXA3508" s="45"/>
      <c r="DXB3508" s="45"/>
      <c r="DXC3508" s="45"/>
      <c r="DXD3508" s="45"/>
      <c r="DXE3508" s="45"/>
      <c r="DXF3508" s="45"/>
      <c r="DXG3508" s="45"/>
      <c r="DXH3508" s="45"/>
      <c r="DXI3508" s="45"/>
      <c r="DXJ3508" s="45"/>
      <c r="DXK3508" s="45"/>
      <c r="DXL3508" s="45"/>
      <c r="DXM3508" s="45"/>
      <c r="DXN3508" s="45"/>
      <c r="DXO3508" s="45"/>
      <c r="DXP3508" s="45"/>
      <c r="DXQ3508" s="45"/>
      <c r="DXR3508" s="45"/>
      <c r="DXS3508" s="45"/>
      <c r="DXT3508" s="45"/>
      <c r="DXU3508" s="45"/>
      <c r="DXV3508" s="45"/>
      <c r="DXW3508" s="45"/>
      <c r="DXX3508" s="45"/>
      <c r="DXY3508" s="45"/>
      <c r="DXZ3508" s="45"/>
      <c r="DYA3508" s="45"/>
      <c r="DYB3508" s="45"/>
      <c r="DYC3508" s="45"/>
      <c r="DYD3508" s="45"/>
      <c r="DYE3508" s="45"/>
      <c r="DYF3508" s="45"/>
      <c r="DYG3508" s="45"/>
      <c r="DYH3508" s="45"/>
      <c r="DYI3508" s="45"/>
      <c r="DYJ3508" s="45"/>
      <c r="DYK3508" s="45"/>
      <c r="DYL3508" s="45"/>
      <c r="DYM3508" s="45"/>
      <c r="DYN3508" s="45"/>
      <c r="DYO3508" s="45"/>
      <c r="DYP3508" s="45"/>
      <c r="DYQ3508" s="45"/>
      <c r="DYR3508" s="45"/>
      <c r="DYS3508" s="45"/>
      <c r="DYT3508" s="45"/>
      <c r="DYU3508" s="45"/>
      <c r="DYV3508" s="45"/>
      <c r="DYW3508" s="45"/>
      <c r="DYX3508" s="45"/>
      <c r="DYY3508" s="45"/>
      <c r="DYZ3508" s="45"/>
      <c r="DZA3508" s="45"/>
      <c r="DZB3508" s="45"/>
      <c r="DZC3508" s="45"/>
      <c r="DZD3508" s="45"/>
      <c r="DZE3508" s="45"/>
      <c r="DZF3508" s="45"/>
      <c r="DZG3508" s="45"/>
      <c r="DZH3508" s="45"/>
      <c r="DZI3508" s="45"/>
      <c r="DZJ3508" s="45"/>
      <c r="DZK3508" s="45"/>
      <c r="DZL3508" s="45"/>
      <c r="DZM3508" s="45"/>
      <c r="DZN3508" s="45"/>
      <c r="DZO3508" s="45"/>
      <c r="DZP3508" s="45"/>
      <c r="DZQ3508" s="45"/>
      <c r="DZR3508" s="45"/>
      <c r="DZS3508" s="45"/>
      <c r="DZT3508" s="45"/>
      <c r="DZU3508" s="45"/>
      <c r="DZV3508" s="45"/>
      <c r="DZW3508" s="45"/>
      <c r="DZX3508" s="45"/>
      <c r="DZY3508" s="45"/>
      <c r="DZZ3508" s="45"/>
      <c r="EAA3508" s="45"/>
      <c r="EAB3508" s="45"/>
      <c r="EAC3508" s="45"/>
      <c r="EAD3508" s="45"/>
      <c r="EAE3508" s="45"/>
      <c r="EAF3508" s="45"/>
      <c r="EAG3508" s="45"/>
      <c r="EAH3508" s="45"/>
      <c r="EAI3508" s="45"/>
      <c r="EAJ3508" s="45"/>
      <c r="EAK3508" s="45"/>
      <c r="EAL3508" s="45"/>
      <c r="EAM3508" s="45"/>
      <c r="EAN3508" s="45"/>
      <c r="EAO3508" s="45"/>
      <c r="EAP3508" s="45"/>
      <c r="EAQ3508" s="45"/>
      <c r="EAR3508" s="45"/>
      <c r="EAS3508" s="45"/>
      <c r="EAT3508" s="45"/>
      <c r="EAU3508" s="45"/>
      <c r="EAV3508" s="45"/>
      <c r="EAW3508" s="45"/>
      <c r="EAX3508" s="45"/>
      <c r="EAY3508" s="45"/>
      <c r="EAZ3508" s="45"/>
      <c r="EBA3508" s="45"/>
      <c r="EBB3508" s="45"/>
      <c r="EBC3508" s="45"/>
      <c r="EBD3508" s="45"/>
      <c r="EBE3508" s="45"/>
      <c r="EBF3508" s="45"/>
      <c r="EBG3508" s="45"/>
      <c r="EBH3508" s="45"/>
      <c r="EBI3508" s="45"/>
      <c r="EBJ3508" s="45"/>
      <c r="EBK3508" s="45"/>
      <c r="EBL3508" s="45"/>
      <c r="EBM3508" s="45"/>
      <c r="EBN3508" s="45"/>
      <c r="EBO3508" s="45"/>
      <c r="EBP3508" s="45"/>
      <c r="EBQ3508" s="45"/>
      <c r="EBR3508" s="45"/>
      <c r="EBS3508" s="45"/>
      <c r="EBT3508" s="45"/>
      <c r="EBU3508" s="45"/>
      <c r="EBV3508" s="45"/>
      <c r="EBW3508" s="45"/>
      <c r="EBX3508" s="45"/>
      <c r="EBY3508" s="45"/>
      <c r="EBZ3508" s="45"/>
      <c r="ECA3508" s="45"/>
      <c r="ECB3508" s="45"/>
      <c r="ECC3508" s="45"/>
      <c r="ECD3508" s="45"/>
      <c r="ECE3508" s="45"/>
      <c r="ECF3508" s="45"/>
      <c r="ECG3508" s="45"/>
      <c r="ECH3508" s="45"/>
      <c r="ECI3508" s="45"/>
      <c r="ECJ3508" s="45"/>
      <c r="ECK3508" s="45"/>
      <c r="ECL3508" s="45"/>
      <c r="ECM3508" s="45"/>
      <c r="ECN3508" s="45"/>
      <c r="ECO3508" s="45"/>
      <c r="ECP3508" s="45"/>
      <c r="ECQ3508" s="45"/>
      <c r="ECR3508" s="45"/>
      <c r="ECS3508" s="45"/>
      <c r="ECT3508" s="45"/>
      <c r="ECU3508" s="45"/>
      <c r="ECV3508" s="45"/>
      <c r="ECW3508" s="45"/>
      <c r="ECX3508" s="45"/>
      <c r="ECY3508" s="45"/>
      <c r="ECZ3508" s="45"/>
      <c r="EDA3508" s="45"/>
      <c r="EDB3508" s="45"/>
      <c r="EDC3508" s="45"/>
      <c r="EDD3508" s="45"/>
      <c r="EDE3508" s="45"/>
      <c r="EDF3508" s="45"/>
      <c r="EDG3508" s="45"/>
      <c r="EDH3508" s="45"/>
      <c r="EDI3508" s="45"/>
      <c r="EDJ3508" s="45"/>
      <c r="EDK3508" s="45"/>
      <c r="EDL3508" s="45"/>
      <c r="EDM3508" s="45"/>
      <c r="EDN3508" s="45"/>
      <c r="EDO3508" s="45"/>
      <c r="EDP3508" s="45"/>
      <c r="EDQ3508" s="45"/>
      <c r="EDR3508" s="45"/>
      <c r="EDS3508" s="45"/>
      <c r="EDT3508" s="45"/>
      <c r="EDU3508" s="45"/>
      <c r="EDV3508" s="45"/>
      <c r="EDW3508" s="45"/>
      <c r="EDX3508" s="45"/>
      <c r="EDY3508" s="45"/>
      <c r="EDZ3508" s="45"/>
      <c r="EEA3508" s="45"/>
      <c r="EEB3508" s="45"/>
      <c r="EEC3508" s="45"/>
      <c r="EED3508" s="45"/>
      <c r="EEE3508" s="45"/>
      <c r="EEF3508" s="45"/>
      <c r="EEG3508" s="45"/>
      <c r="EEH3508" s="45"/>
      <c r="EEI3508" s="45"/>
      <c r="EEJ3508" s="45"/>
      <c r="EEK3508" s="45"/>
      <c r="EEL3508" s="45"/>
      <c r="EEM3508" s="45"/>
      <c r="EEN3508" s="45"/>
      <c r="EEO3508" s="45"/>
      <c r="EEP3508" s="45"/>
      <c r="EEQ3508" s="45"/>
      <c r="EER3508" s="45"/>
      <c r="EES3508" s="45"/>
      <c r="EET3508" s="45"/>
      <c r="EEU3508" s="45"/>
      <c r="EEV3508" s="45"/>
      <c r="EEW3508" s="45"/>
      <c r="EEX3508" s="45"/>
      <c r="EEY3508" s="45"/>
      <c r="EEZ3508" s="45"/>
      <c r="EFA3508" s="45"/>
      <c r="EFB3508" s="45"/>
      <c r="EFC3508" s="45"/>
      <c r="EFD3508" s="45"/>
      <c r="EFE3508" s="45"/>
      <c r="EFF3508" s="45"/>
      <c r="EFG3508" s="45"/>
      <c r="EFH3508" s="45"/>
      <c r="EFI3508" s="45"/>
      <c r="EFJ3508" s="45"/>
      <c r="EFK3508" s="45"/>
      <c r="EFL3508" s="45"/>
      <c r="EFM3508" s="45"/>
      <c r="EFN3508" s="45"/>
      <c r="EFO3508" s="45"/>
      <c r="EFP3508" s="45"/>
      <c r="EFQ3508" s="45"/>
      <c r="EFR3508" s="45"/>
      <c r="EFS3508" s="45"/>
      <c r="EFT3508" s="45"/>
      <c r="EFU3508" s="45"/>
      <c r="EFV3508" s="45"/>
      <c r="EFW3508" s="45"/>
      <c r="EFX3508" s="45"/>
      <c r="EFY3508" s="45"/>
      <c r="EFZ3508" s="45"/>
      <c r="EGA3508" s="45"/>
      <c r="EGB3508" s="45"/>
      <c r="EGC3508" s="45"/>
      <c r="EGD3508" s="45"/>
      <c r="EGE3508" s="45"/>
      <c r="EGF3508" s="45"/>
      <c r="EGG3508" s="45"/>
      <c r="EGH3508" s="45"/>
      <c r="EGI3508" s="45"/>
      <c r="EGJ3508" s="45"/>
      <c r="EGK3508" s="45"/>
      <c r="EGL3508" s="45"/>
      <c r="EGM3508" s="45"/>
      <c r="EGN3508" s="45"/>
      <c r="EGO3508" s="45"/>
      <c r="EGP3508" s="45"/>
      <c r="EGQ3508" s="45"/>
      <c r="EGR3508" s="45"/>
      <c r="EGS3508" s="45"/>
      <c r="EGT3508" s="45"/>
      <c r="EGU3508" s="45"/>
      <c r="EGV3508" s="45"/>
      <c r="EGW3508" s="45"/>
      <c r="EGX3508" s="45"/>
      <c r="EGY3508" s="45"/>
      <c r="EGZ3508" s="45"/>
      <c r="EHA3508" s="45"/>
      <c r="EHB3508" s="45"/>
      <c r="EHC3508" s="45"/>
      <c r="EHD3508" s="45"/>
      <c r="EHE3508" s="45"/>
      <c r="EHF3508" s="45"/>
      <c r="EHG3508" s="45"/>
      <c r="EHH3508" s="45"/>
      <c r="EHI3508" s="45"/>
      <c r="EHJ3508" s="45"/>
      <c r="EHK3508" s="45"/>
      <c r="EHL3508" s="45"/>
      <c r="EHM3508" s="45"/>
      <c r="EHN3508" s="45"/>
      <c r="EHO3508" s="45"/>
      <c r="EHP3508" s="45"/>
      <c r="EHQ3508" s="45"/>
      <c r="EHR3508" s="45"/>
      <c r="EHS3508" s="45"/>
      <c r="EHT3508" s="45"/>
      <c r="EHU3508" s="45"/>
      <c r="EHV3508" s="45"/>
      <c r="EHW3508" s="45"/>
      <c r="EHX3508" s="45"/>
      <c r="EHY3508" s="45"/>
      <c r="EHZ3508" s="45"/>
      <c r="EIA3508" s="45"/>
      <c r="EIB3508" s="45"/>
      <c r="EIC3508" s="45"/>
      <c r="EID3508" s="45"/>
      <c r="EIE3508" s="45"/>
      <c r="EIF3508" s="45"/>
      <c r="EIG3508" s="45"/>
      <c r="EIH3508" s="45"/>
      <c r="EII3508" s="45"/>
      <c r="EIJ3508" s="45"/>
      <c r="EIK3508" s="45"/>
      <c r="EIL3508" s="45"/>
      <c r="EIM3508" s="45"/>
      <c r="EIN3508" s="45"/>
      <c r="EIO3508" s="45"/>
      <c r="EIP3508" s="45"/>
      <c r="EIQ3508" s="45"/>
      <c r="EIR3508" s="45"/>
      <c r="EIS3508" s="45"/>
      <c r="EIT3508" s="45"/>
      <c r="EIU3508" s="45"/>
      <c r="EIV3508" s="45"/>
      <c r="EIW3508" s="45"/>
      <c r="EIX3508" s="45"/>
      <c r="EIY3508" s="45"/>
      <c r="EIZ3508" s="45"/>
      <c r="EJA3508" s="45"/>
      <c r="EJB3508" s="45"/>
      <c r="EJC3508" s="45"/>
      <c r="EJD3508" s="45"/>
      <c r="EJE3508" s="45"/>
      <c r="EJF3508" s="45"/>
      <c r="EJG3508" s="45"/>
      <c r="EJH3508" s="45"/>
      <c r="EJI3508" s="45"/>
      <c r="EJJ3508" s="45"/>
      <c r="EJK3508" s="45"/>
      <c r="EJL3508" s="45"/>
      <c r="EJM3508" s="45"/>
      <c r="EJN3508" s="45"/>
      <c r="EJO3508" s="45"/>
      <c r="EJP3508" s="45"/>
      <c r="EJQ3508" s="45"/>
      <c r="EJR3508" s="45"/>
      <c r="EJS3508" s="45"/>
      <c r="EJT3508" s="45"/>
      <c r="EJU3508" s="45"/>
      <c r="EJV3508" s="45"/>
      <c r="EJW3508" s="45"/>
      <c r="EJX3508" s="45"/>
      <c r="EJY3508" s="45"/>
      <c r="EJZ3508" s="45"/>
      <c r="EKA3508" s="45"/>
      <c r="EKB3508" s="45"/>
      <c r="EKC3508" s="45"/>
      <c r="EKD3508" s="45"/>
      <c r="EKE3508" s="45"/>
      <c r="EKF3508" s="45"/>
      <c r="EKG3508" s="45"/>
      <c r="EKH3508" s="45"/>
      <c r="EKI3508" s="45"/>
      <c r="EKJ3508" s="45"/>
      <c r="EKK3508" s="45"/>
      <c r="EKL3508" s="45"/>
      <c r="EKM3508" s="45"/>
      <c r="EKN3508" s="45"/>
      <c r="EKO3508" s="45"/>
      <c r="EKP3508" s="45"/>
      <c r="EKQ3508" s="45"/>
      <c r="EKR3508" s="45"/>
      <c r="EKS3508" s="45"/>
      <c r="EKT3508" s="45"/>
      <c r="EKU3508" s="45"/>
      <c r="EKV3508" s="45"/>
      <c r="EKW3508" s="45"/>
      <c r="EKX3508" s="45"/>
      <c r="EKY3508" s="45"/>
      <c r="EKZ3508" s="45"/>
      <c r="ELA3508" s="45"/>
      <c r="ELB3508" s="45"/>
      <c r="ELC3508" s="45"/>
      <c r="ELD3508" s="45"/>
      <c r="ELE3508" s="45"/>
      <c r="ELF3508" s="45"/>
      <c r="ELG3508" s="45"/>
      <c r="ELH3508" s="45"/>
      <c r="ELI3508" s="45"/>
      <c r="ELJ3508" s="45"/>
      <c r="ELK3508" s="45"/>
      <c r="ELL3508" s="45"/>
      <c r="ELM3508" s="45"/>
      <c r="ELN3508" s="45"/>
      <c r="ELO3508" s="45"/>
      <c r="ELP3508" s="45"/>
      <c r="ELQ3508" s="45"/>
      <c r="ELR3508" s="45"/>
      <c r="ELS3508" s="45"/>
      <c r="ELT3508" s="45"/>
      <c r="ELU3508" s="45"/>
      <c r="ELV3508" s="45"/>
      <c r="ELW3508" s="45"/>
      <c r="ELX3508" s="45"/>
      <c r="ELY3508" s="45"/>
      <c r="ELZ3508" s="45"/>
      <c r="EMA3508" s="45"/>
      <c r="EMB3508" s="45"/>
      <c r="EMC3508" s="45"/>
      <c r="EMD3508" s="45"/>
      <c r="EME3508" s="45"/>
      <c r="EMF3508" s="45"/>
      <c r="EMG3508" s="45"/>
      <c r="EMH3508" s="45"/>
      <c r="EMI3508" s="45"/>
      <c r="EMJ3508" s="45"/>
      <c r="EMK3508" s="45"/>
      <c r="EML3508" s="45"/>
      <c r="EMM3508" s="45"/>
      <c r="EMN3508" s="45"/>
      <c r="EMO3508" s="45"/>
      <c r="EMP3508" s="45"/>
      <c r="EMQ3508" s="45"/>
      <c r="EMR3508" s="45"/>
      <c r="EMS3508" s="45"/>
      <c r="EMT3508" s="45"/>
      <c r="EMU3508" s="45"/>
      <c r="EMV3508" s="45"/>
      <c r="EMW3508" s="45"/>
      <c r="EMX3508" s="45"/>
      <c r="EMY3508" s="45"/>
      <c r="EMZ3508" s="45"/>
      <c r="ENA3508" s="45"/>
      <c r="ENB3508" s="45"/>
      <c r="ENC3508" s="45"/>
      <c r="END3508" s="45"/>
      <c r="ENE3508" s="45"/>
      <c r="ENF3508" s="45"/>
      <c r="ENG3508" s="45"/>
      <c r="ENH3508" s="45"/>
      <c r="ENI3508" s="45"/>
      <c r="ENJ3508" s="45"/>
      <c r="ENK3508" s="45"/>
      <c r="ENL3508" s="45"/>
      <c r="ENM3508" s="45"/>
      <c r="ENN3508" s="45"/>
      <c r="ENO3508" s="45"/>
      <c r="ENP3508" s="45"/>
      <c r="ENQ3508" s="45"/>
      <c r="ENR3508" s="45"/>
      <c r="ENS3508" s="45"/>
      <c r="ENT3508" s="45"/>
      <c r="ENU3508" s="45"/>
      <c r="ENV3508" s="45"/>
      <c r="ENW3508" s="45"/>
      <c r="ENX3508" s="45"/>
      <c r="ENY3508" s="45"/>
      <c r="ENZ3508" s="45"/>
      <c r="EOA3508" s="45"/>
      <c r="EOB3508" s="45"/>
      <c r="EOC3508" s="45"/>
      <c r="EOD3508" s="45"/>
      <c r="EOE3508" s="45"/>
      <c r="EOF3508" s="45"/>
      <c r="EOG3508" s="45"/>
      <c r="EOH3508" s="45"/>
      <c r="EOI3508" s="45"/>
      <c r="EOJ3508" s="45"/>
      <c r="EOK3508" s="45"/>
      <c r="EOL3508" s="45"/>
      <c r="EOM3508" s="45"/>
      <c r="EON3508" s="45"/>
      <c r="EOO3508" s="45"/>
      <c r="EOP3508" s="45"/>
      <c r="EOQ3508" s="45"/>
      <c r="EOR3508" s="45"/>
      <c r="EOS3508" s="45"/>
      <c r="EOT3508" s="45"/>
      <c r="EOU3508" s="45"/>
      <c r="EOV3508" s="45"/>
      <c r="EOW3508" s="45"/>
      <c r="EOX3508" s="45"/>
      <c r="EOY3508" s="45"/>
      <c r="EOZ3508" s="45"/>
      <c r="EPA3508" s="45"/>
      <c r="EPB3508" s="45"/>
      <c r="EPC3508" s="45"/>
      <c r="EPD3508" s="45"/>
      <c r="EPE3508" s="45"/>
      <c r="EPF3508" s="45"/>
      <c r="EPG3508" s="45"/>
      <c r="EPH3508" s="45"/>
      <c r="EPI3508" s="45"/>
      <c r="EPJ3508" s="45"/>
      <c r="EPK3508" s="45"/>
      <c r="EPL3508" s="45"/>
      <c r="EPM3508" s="45"/>
      <c r="EPN3508" s="45"/>
      <c r="EPO3508" s="45"/>
      <c r="EPP3508" s="45"/>
      <c r="EPQ3508" s="45"/>
      <c r="EPR3508" s="45"/>
      <c r="EPS3508" s="45"/>
      <c r="EPT3508" s="45"/>
      <c r="EPU3508" s="45"/>
      <c r="EPV3508" s="45"/>
      <c r="EPW3508" s="45"/>
      <c r="EPX3508" s="45"/>
      <c r="EPY3508" s="45"/>
      <c r="EPZ3508" s="45"/>
      <c r="EQA3508" s="45"/>
      <c r="EQB3508" s="45"/>
      <c r="EQC3508" s="45"/>
      <c r="EQD3508" s="45"/>
      <c r="EQE3508" s="45"/>
      <c r="EQF3508" s="45"/>
      <c r="EQG3508" s="45"/>
      <c r="EQH3508" s="45"/>
      <c r="EQI3508" s="45"/>
      <c r="EQJ3508" s="45"/>
      <c r="EQK3508" s="45"/>
      <c r="EQL3508" s="45"/>
      <c r="EQM3508" s="45"/>
      <c r="EQN3508" s="45"/>
      <c r="EQO3508" s="45"/>
      <c r="EQP3508" s="45"/>
      <c r="EQQ3508" s="45"/>
      <c r="EQR3508" s="45"/>
      <c r="EQS3508" s="45"/>
      <c r="EQT3508" s="45"/>
      <c r="EQU3508" s="45"/>
      <c r="EQV3508" s="45"/>
      <c r="EQW3508" s="45"/>
      <c r="EQX3508" s="45"/>
      <c r="EQY3508" s="45"/>
      <c r="EQZ3508" s="45"/>
      <c r="ERA3508" s="45"/>
      <c r="ERB3508" s="45"/>
      <c r="ERC3508" s="45"/>
      <c r="ERD3508" s="45"/>
      <c r="ERE3508" s="45"/>
      <c r="ERF3508" s="45"/>
      <c r="ERG3508" s="45"/>
      <c r="ERH3508" s="45"/>
      <c r="ERI3508" s="45"/>
      <c r="ERJ3508" s="45"/>
      <c r="ERK3508" s="45"/>
      <c r="ERL3508" s="45"/>
      <c r="ERM3508" s="45"/>
      <c r="ERN3508" s="45"/>
      <c r="ERO3508" s="45"/>
      <c r="ERP3508" s="45"/>
      <c r="ERQ3508" s="45"/>
      <c r="ERR3508" s="45"/>
      <c r="ERS3508" s="45"/>
      <c r="ERT3508" s="45"/>
      <c r="ERU3508" s="45"/>
      <c r="ERV3508" s="45"/>
      <c r="ERW3508" s="45"/>
      <c r="ERX3508" s="45"/>
      <c r="ERY3508" s="45"/>
      <c r="ERZ3508" s="45"/>
      <c r="ESA3508" s="45"/>
      <c r="ESB3508" s="45"/>
      <c r="ESC3508" s="45"/>
      <c r="ESD3508" s="45"/>
      <c r="ESE3508" s="45"/>
      <c r="ESF3508" s="45"/>
      <c r="ESG3508" s="45"/>
      <c r="ESH3508" s="45"/>
      <c r="ESI3508" s="45"/>
      <c r="ESJ3508" s="45"/>
      <c r="ESK3508" s="45"/>
      <c r="ESL3508" s="45"/>
      <c r="ESM3508" s="45"/>
      <c r="ESN3508" s="45"/>
      <c r="ESO3508" s="45"/>
      <c r="ESP3508" s="45"/>
      <c r="ESQ3508" s="45"/>
      <c r="ESR3508" s="45"/>
      <c r="ESS3508" s="45"/>
      <c r="EST3508" s="45"/>
      <c r="ESU3508" s="45"/>
      <c r="ESV3508" s="45"/>
      <c r="ESW3508" s="45"/>
      <c r="ESX3508" s="45"/>
      <c r="ESY3508" s="45"/>
      <c r="ESZ3508" s="45"/>
      <c r="ETA3508" s="45"/>
      <c r="ETB3508" s="45"/>
      <c r="ETC3508" s="45"/>
      <c r="ETD3508" s="45"/>
      <c r="ETE3508" s="45"/>
      <c r="ETF3508" s="45"/>
      <c r="ETG3508" s="45"/>
      <c r="ETH3508" s="45"/>
      <c r="ETI3508" s="45"/>
      <c r="ETJ3508" s="45"/>
      <c r="ETK3508" s="45"/>
      <c r="ETL3508" s="45"/>
      <c r="ETM3508" s="45"/>
      <c r="ETN3508" s="45"/>
      <c r="ETO3508" s="45"/>
      <c r="ETP3508" s="45"/>
      <c r="ETQ3508" s="45"/>
      <c r="ETR3508" s="45"/>
      <c r="ETS3508" s="45"/>
      <c r="ETT3508" s="45"/>
      <c r="ETU3508" s="45"/>
      <c r="ETV3508" s="45"/>
      <c r="ETW3508" s="45"/>
      <c r="ETX3508" s="45"/>
      <c r="ETY3508" s="45"/>
      <c r="ETZ3508" s="45"/>
      <c r="EUA3508" s="45"/>
      <c r="EUB3508" s="45"/>
      <c r="EUC3508" s="45"/>
      <c r="EUD3508" s="45"/>
      <c r="EUE3508" s="45"/>
      <c r="EUF3508" s="45"/>
      <c r="EUG3508" s="45"/>
      <c r="EUH3508" s="45"/>
      <c r="EUI3508" s="45"/>
      <c r="EUJ3508" s="45"/>
      <c r="EUK3508" s="45"/>
      <c r="EUL3508" s="45"/>
      <c r="EUM3508" s="45"/>
      <c r="EUN3508" s="45"/>
      <c r="EUO3508" s="45"/>
      <c r="EUP3508" s="45"/>
      <c r="EUQ3508" s="45"/>
      <c r="EUR3508" s="45"/>
      <c r="EUS3508" s="45"/>
      <c r="EUT3508" s="45"/>
      <c r="EUU3508" s="45"/>
      <c r="EUV3508" s="45"/>
      <c r="EUW3508" s="45"/>
      <c r="EUX3508" s="45"/>
      <c r="EUY3508" s="45"/>
      <c r="EUZ3508" s="45"/>
      <c r="EVA3508" s="45"/>
      <c r="EVB3508" s="45"/>
      <c r="EVC3508" s="45"/>
      <c r="EVD3508" s="45"/>
      <c r="EVE3508" s="45"/>
      <c r="EVF3508" s="45"/>
      <c r="EVG3508" s="45"/>
      <c r="EVH3508" s="45"/>
      <c r="EVI3508" s="45"/>
      <c r="EVJ3508" s="45"/>
      <c r="EVK3508" s="45"/>
      <c r="EVL3508" s="45"/>
      <c r="EVM3508" s="45"/>
      <c r="EVN3508" s="45"/>
      <c r="EVO3508" s="45"/>
      <c r="EVP3508" s="45"/>
      <c r="EVQ3508" s="45"/>
      <c r="EVR3508" s="45"/>
      <c r="EVS3508" s="45"/>
      <c r="EVT3508" s="45"/>
      <c r="EVU3508" s="45"/>
      <c r="EVV3508" s="45"/>
      <c r="EVW3508" s="45"/>
      <c r="EVX3508" s="45"/>
      <c r="EVY3508" s="45"/>
      <c r="EVZ3508" s="45"/>
      <c r="EWA3508" s="45"/>
      <c r="EWB3508" s="45"/>
      <c r="EWC3508" s="45"/>
      <c r="EWD3508" s="45"/>
      <c r="EWE3508" s="45"/>
      <c r="EWF3508" s="45"/>
      <c r="EWG3508" s="45"/>
      <c r="EWH3508" s="45"/>
      <c r="EWI3508" s="45"/>
      <c r="EWJ3508" s="45"/>
      <c r="EWK3508" s="45"/>
      <c r="EWL3508" s="45"/>
      <c r="EWM3508" s="45"/>
      <c r="EWN3508" s="45"/>
      <c r="EWO3508" s="45"/>
      <c r="EWP3508" s="45"/>
      <c r="EWQ3508" s="45"/>
      <c r="EWR3508" s="45"/>
      <c r="EWS3508" s="45"/>
      <c r="EWT3508" s="45"/>
      <c r="EWU3508" s="45"/>
      <c r="EWV3508" s="45"/>
      <c r="EWW3508" s="45"/>
      <c r="EWX3508" s="45"/>
      <c r="EWY3508" s="45"/>
      <c r="EWZ3508" s="45"/>
      <c r="EXA3508" s="45"/>
      <c r="EXB3508" s="45"/>
      <c r="EXC3508" s="45"/>
      <c r="EXD3508" s="45"/>
      <c r="EXE3508" s="45"/>
      <c r="EXF3508" s="45"/>
      <c r="EXG3508" s="45"/>
      <c r="EXH3508" s="45"/>
      <c r="EXI3508" s="45"/>
      <c r="EXJ3508" s="45"/>
      <c r="EXK3508" s="45"/>
      <c r="EXL3508" s="45"/>
      <c r="EXM3508" s="45"/>
      <c r="EXN3508" s="45"/>
      <c r="EXO3508" s="45"/>
      <c r="EXP3508" s="45"/>
      <c r="EXQ3508" s="45"/>
      <c r="EXR3508" s="45"/>
      <c r="EXS3508" s="45"/>
      <c r="EXT3508" s="45"/>
      <c r="EXU3508" s="45"/>
      <c r="EXV3508" s="45"/>
      <c r="EXW3508" s="45"/>
      <c r="EXX3508" s="45"/>
      <c r="EXY3508" s="45"/>
      <c r="EXZ3508" s="45"/>
      <c r="EYA3508" s="45"/>
      <c r="EYB3508" s="45"/>
      <c r="EYC3508" s="45"/>
      <c r="EYD3508" s="45"/>
      <c r="EYE3508" s="45"/>
      <c r="EYF3508" s="45"/>
      <c r="EYG3508" s="45"/>
      <c r="EYH3508" s="45"/>
      <c r="EYI3508" s="45"/>
      <c r="EYJ3508" s="45"/>
      <c r="EYK3508" s="45"/>
      <c r="EYL3508" s="45"/>
      <c r="EYM3508" s="45"/>
      <c r="EYN3508" s="45"/>
      <c r="EYO3508" s="45"/>
      <c r="EYP3508" s="45"/>
      <c r="EYQ3508" s="45"/>
      <c r="EYR3508" s="45"/>
      <c r="EYS3508" s="45"/>
      <c r="EYT3508" s="45"/>
      <c r="EYU3508" s="45"/>
      <c r="EYV3508" s="45"/>
      <c r="EYW3508" s="45"/>
      <c r="EYX3508" s="45"/>
      <c r="EYY3508" s="45"/>
      <c r="EYZ3508" s="45"/>
      <c r="EZA3508" s="45"/>
      <c r="EZB3508" s="45"/>
      <c r="EZC3508" s="45"/>
      <c r="EZD3508" s="45"/>
      <c r="EZE3508" s="45"/>
      <c r="EZF3508" s="45"/>
      <c r="EZG3508" s="45"/>
      <c r="EZH3508" s="45"/>
      <c r="EZI3508" s="45"/>
      <c r="EZJ3508" s="45"/>
      <c r="EZK3508" s="45"/>
      <c r="EZL3508" s="45"/>
      <c r="EZM3508" s="45"/>
      <c r="EZN3508" s="45"/>
      <c r="EZO3508" s="45"/>
      <c r="EZP3508" s="45"/>
      <c r="EZQ3508" s="45"/>
      <c r="EZR3508" s="45"/>
      <c r="EZS3508" s="45"/>
      <c r="EZT3508" s="45"/>
      <c r="EZU3508" s="45"/>
      <c r="EZV3508" s="45"/>
      <c r="EZW3508" s="45"/>
      <c r="EZX3508" s="45"/>
      <c r="EZY3508" s="45"/>
      <c r="EZZ3508" s="45"/>
      <c r="FAA3508" s="45"/>
      <c r="FAB3508" s="45"/>
      <c r="FAC3508" s="45"/>
      <c r="FAD3508" s="45"/>
      <c r="FAE3508" s="45"/>
      <c r="FAF3508" s="45"/>
      <c r="FAG3508" s="45"/>
      <c r="FAH3508" s="45"/>
      <c r="FAI3508" s="45"/>
      <c r="FAJ3508" s="45"/>
      <c r="FAK3508" s="45"/>
      <c r="FAL3508" s="45"/>
      <c r="FAM3508" s="45"/>
      <c r="FAN3508" s="45"/>
      <c r="FAO3508" s="45"/>
      <c r="FAP3508" s="45"/>
      <c r="FAQ3508" s="45"/>
      <c r="FAR3508" s="45"/>
      <c r="FAS3508" s="45"/>
      <c r="FAT3508" s="45"/>
      <c r="FAU3508" s="45"/>
      <c r="FAV3508" s="45"/>
      <c r="FAW3508" s="45"/>
      <c r="FAX3508" s="45"/>
      <c r="FAY3508" s="45"/>
      <c r="FAZ3508" s="45"/>
      <c r="FBA3508" s="45"/>
      <c r="FBB3508" s="45"/>
      <c r="FBC3508" s="45"/>
      <c r="FBD3508" s="45"/>
      <c r="FBE3508" s="45"/>
      <c r="FBF3508" s="45"/>
      <c r="FBG3508" s="45"/>
      <c r="FBH3508" s="45"/>
      <c r="FBI3508" s="45"/>
      <c r="FBJ3508" s="45"/>
      <c r="FBK3508" s="45"/>
      <c r="FBL3508" s="45"/>
      <c r="FBM3508" s="45"/>
      <c r="FBN3508" s="45"/>
      <c r="FBO3508" s="45"/>
      <c r="FBP3508" s="45"/>
      <c r="FBQ3508" s="45"/>
      <c r="FBR3508" s="45"/>
      <c r="FBS3508" s="45"/>
      <c r="FBT3508" s="45"/>
      <c r="FBU3508" s="45"/>
      <c r="FBV3508" s="45"/>
      <c r="FBW3508" s="45"/>
      <c r="FBX3508" s="45"/>
      <c r="FBY3508" s="45"/>
      <c r="FBZ3508" s="45"/>
      <c r="FCA3508" s="45"/>
      <c r="FCB3508" s="45"/>
      <c r="FCC3508" s="45"/>
      <c r="FCD3508" s="45"/>
      <c r="FCE3508" s="45"/>
      <c r="FCF3508" s="45"/>
      <c r="FCG3508" s="45"/>
      <c r="FCH3508" s="45"/>
      <c r="FCI3508" s="45"/>
      <c r="FCJ3508" s="45"/>
      <c r="FCK3508" s="45"/>
      <c r="FCL3508" s="45"/>
      <c r="FCM3508" s="45"/>
      <c r="FCN3508" s="45"/>
      <c r="FCO3508" s="45"/>
      <c r="FCP3508" s="45"/>
      <c r="FCQ3508" s="45"/>
      <c r="FCR3508" s="45"/>
      <c r="FCS3508" s="45"/>
      <c r="FCT3508" s="45"/>
      <c r="FCU3508" s="45"/>
      <c r="FCV3508" s="45"/>
      <c r="FCW3508" s="45"/>
      <c r="FCX3508" s="45"/>
      <c r="FCY3508" s="45"/>
      <c r="FCZ3508" s="45"/>
      <c r="FDA3508" s="45"/>
      <c r="FDB3508" s="45"/>
      <c r="FDC3508" s="45"/>
      <c r="FDD3508" s="45"/>
      <c r="FDE3508" s="45"/>
      <c r="FDF3508" s="45"/>
      <c r="FDG3508" s="45"/>
      <c r="FDH3508" s="45"/>
      <c r="FDI3508" s="45"/>
      <c r="FDJ3508" s="45"/>
      <c r="FDK3508" s="45"/>
      <c r="FDL3508" s="45"/>
      <c r="FDM3508" s="45"/>
      <c r="FDN3508" s="45"/>
      <c r="FDO3508" s="45"/>
      <c r="FDP3508" s="45"/>
      <c r="FDQ3508" s="45"/>
      <c r="FDR3508" s="45"/>
      <c r="FDS3508" s="45"/>
      <c r="FDT3508" s="45"/>
      <c r="FDU3508" s="45"/>
      <c r="FDV3508" s="45"/>
      <c r="FDW3508" s="45"/>
      <c r="FDX3508" s="45"/>
      <c r="FDY3508" s="45"/>
      <c r="FDZ3508" s="45"/>
      <c r="FEA3508" s="45"/>
      <c r="FEB3508" s="45"/>
      <c r="FEC3508" s="45"/>
      <c r="FED3508" s="45"/>
      <c r="FEE3508" s="45"/>
      <c r="FEF3508" s="45"/>
      <c r="FEG3508" s="45"/>
      <c r="FEH3508" s="45"/>
      <c r="FEI3508" s="45"/>
      <c r="FEJ3508" s="45"/>
      <c r="FEK3508" s="45"/>
      <c r="FEL3508" s="45"/>
      <c r="FEM3508" s="45"/>
      <c r="FEN3508" s="45"/>
      <c r="FEO3508" s="45"/>
      <c r="FEP3508" s="45"/>
      <c r="FEQ3508" s="45"/>
      <c r="FER3508" s="45"/>
      <c r="FES3508" s="45"/>
      <c r="FET3508" s="45"/>
      <c r="FEU3508" s="45"/>
      <c r="FEV3508" s="45"/>
      <c r="FEW3508" s="45"/>
      <c r="FEX3508" s="45"/>
      <c r="FEY3508" s="45"/>
      <c r="FEZ3508" s="45"/>
      <c r="FFA3508" s="45"/>
      <c r="FFB3508" s="45"/>
      <c r="FFC3508" s="45"/>
      <c r="FFD3508" s="45"/>
      <c r="FFE3508" s="45"/>
      <c r="FFF3508" s="45"/>
      <c r="FFG3508" s="45"/>
      <c r="FFH3508" s="45"/>
      <c r="FFI3508" s="45"/>
      <c r="FFJ3508" s="45"/>
      <c r="FFK3508" s="45"/>
      <c r="FFL3508" s="45"/>
      <c r="FFM3508" s="45"/>
      <c r="FFN3508" s="45"/>
      <c r="FFO3508" s="45"/>
      <c r="FFP3508" s="45"/>
      <c r="FFQ3508" s="45"/>
      <c r="FFR3508" s="45"/>
      <c r="FFS3508" s="45"/>
      <c r="FFT3508" s="45"/>
      <c r="FFU3508" s="45"/>
      <c r="FFV3508" s="45"/>
      <c r="FFW3508" s="45"/>
      <c r="FFX3508" s="45"/>
      <c r="FFY3508" s="45"/>
      <c r="FFZ3508" s="45"/>
      <c r="FGA3508" s="45"/>
      <c r="FGB3508" s="45"/>
      <c r="FGC3508" s="45"/>
      <c r="FGD3508" s="45"/>
      <c r="FGE3508" s="45"/>
      <c r="FGF3508" s="45"/>
      <c r="FGG3508" s="45"/>
      <c r="FGH3508" s="45"/>
      <c r="FGI3508" s="45"/>
      <c r="FGJ3508" s="45"/>
      <c r="FGK3508" s="45"/>
      <c r="FGL3508" s="45"/>
      <c r="FGM3508" s="45"/>
      <c r="FGN3508" s="45"/>
      <c r="FGO3508" s="45"/>
      <c r="FGP3508" s="45"/>
      <c r="FGQ3508" s="45"/>
      <c r="FGR3508" s="45"/>
      <c r="FGS3508" s="45"/>
      <c r="FGT3508" s="45"/>
      <c r="FGU3508" s="45"/>
      <c r="FGV3508" s="45"/>
      <c r="FGW3508" s="45"/>
      <c r="FGX3508" s="45"/>
      <c r="FGY3508" s="45"/>
      <c r="FGZ3508" s="45"/>
      <c r="FHA3508" s="45"/>
      <c r="FHB3508" s="45"/>
      <c r="FHC3508" s="45"/>
      <c r="FHD3508" s="45"/>
      <c r="FHE3508" s="45"/>
      <c r="FHF3508" s="45"/>
      <c r="FHG3508" s="45"/>
      <c r="FHH3508" s="45"/>
      <c r="FHI3508" s="45"/>
      <c r="FHJ3508" s="45"/>
      <c r="FHK3508" s="45"/>
      <c r="FHL3508" s="45"/>
      <c r="FHM3508" s="45"/>
      <c r="FHN3508" s="45"/>
      <c r="FHO3508" s="45"/>
      <c r="FHP3508" s="45"/>
      <c r="FHQ3508" s="45"/>
      <c r="FHR3508" s="45"/>
      <c r="FHS3508" s="45"/>
      <c r="FHT3508" s="45"/>
      <c r="FHU3508" s="45"/>
      <c r="FHV3508" s="45"/>
      <c r="FHW3508" s="45"/>
      <c r="FHX3508" s="45"/>
      <c r="FHY3508" s="45"/>
      <c r="FHZ3508" s="45"/>
      <c r="FIA3508" s="45"/>
      <c r="FIB3508" s="45"/>
      <c r="FIC3508" s="45"/>
      <c r="FID3508" s="45"/>
      <c r="FIE3508" s="45"/>
      <c r="FIF3508" s="45"/>
      <c r="FIG3508" s="45"/>
      <c r="FIH3508" s="45"/>
      <c r="FII3508" s="45"/>
      <c r="FIJ3508" s="45"/>
      <c r="FIK3508" s="45"/>
      <c r="FIL3508" s="45"/>
      <c r="FIM3508" s="45"/>
      <c r="FIN3508" s="45"/>
      <c r="FIO3508" s="45"/>
      <c r="FIP3508" s="45"/>
      <c r="FIQ3508" s="45"/>
      <c r="FIR3508" s="45"/>
      <c r="FIS3508" s="45"/>
      <c r="FIT3508" s="45"/>
      <c r="FIU3508" s="45"/>
      <c r="FIV3508" s="45"/>
      <c r="FIW3508" s="45"/>
      <c r="FIX3508" s="45"/>
      <c r="FIY3508" s="45"/>
      <c r="FIZ3508" s="45"/>
      <c r="FJA3508" s="45"/>
      <c r="FJB3508" s="45"/>
      <c r="FJC3508" s="45"/>
      <c r="FJD3508" s="45"/>
      <c r="FJE3508" s="45"/>
      <c r="FJF3508" s="45"/>
      <c r="FJG3508" s="45"/>
      <c r="FJH3508" s="45"/>
      <c r="FJI3508" s="45"/>
      <c r="FJJ3508" s="45"/>
      <c r="FJK3508" s="45"/>
      <c r="FJL3508" s="45"/>
      <c r="FJM3508" s="45"/>
      <c r="FJN3508" s="45"/>
      <c r="FJO3508" s="45"/>
      <c r="FJP3508" s="45"/>
      <c r="FJQ3508" s="45"/>
      <c r="FJR3508" s="45"/>
      <c r="FJS3508" s="45"/>
      <c r="FJT3508" s="45"/>
      <c r="FJU3508" s="45"/>
      <c r="FJV3508" s="45"/>
      <c r="FJW3508" s="45"/>
      <c r="FJX3508" s="45"/>
      <c r="FJY3508" s="45"/>
      <c r="FJZ3508" s="45"/>
      <c r="FKA3508" s="45"/>
      <c r="FKB3508" s="45"/>
      <c r="FKC3508" s="45"/>
      <c r="FKD3508" s="45"/>
      <c r="FKE3508" s="45"/>
      <c r="FKF3508" s="45"/>
      <c r="FKG3508" s="45"/>
      <c r="FKH3508" s="45"/>
      <c r="FKI3508" s="45"/>
      <c r="FKJ3508" s="45"/>
      <c r="FKK3508" s="45"/>
      <c r="FKL3508" s="45"/>
      <c r="FKM3508" s="45"/>
      <c r="FKN3508" s="45"/>
      <c r="FKO3508" s="45"/>
      <c r="FKP3508" s="45"/>
      <c r="FKQ3508" s="45"/>
      <c r="FKR3508" s="45"/>
      <c r="FKS3508" s="45"/>
      <c r="FKT3508" s="45"/>
      <c r="FKU3508" s="45"/>
      <c r="FKV3508" s="45"/>
      <c r="FKW3508" s="45"/>
      <c r="FKX3508" s="45"/>
      <c r="FKY3508" s="45"/>
      <c r="FKZ3508" s="45"/>
      <c r="FLA3508" s="45"/>
      <c r="FLB3508" s="45"/>
      <c r="FLC3508" s="45"/>
      <c r="FLD3508" s="45"/>
      <c r="FLE3508" s="45"/>
      <c r="FLF3508" s="45"/>
      <c r="FLG3508" s="45"/>
      <c r="FLH3508" s="45"/>
      <c r="FLI3508" s="45"/>
      <c r="FLJ3508" s="45"/>
      <c r="FLK3508" s="45"/>
      <c r="FLL3508" s="45"/>
      <c r="FLM3508" s="45"/>
      <c r="FLN3508" s="45"/>
      <c r="FLO3508" s="45"/>
      <c r="FLP3508" s="45"/>
      <c r="FLQ3508" s="45"/>
      <c r="FLR3508" s="45"/>
      <c r="FLS3508" s="45"/>
      <c r="FLT3508" s="45"/>
      <c r="FLU3508" s="45"/>
      <c r="FLV3508" s="45"/>
      <c r="FLW3508" s="45"/>
      <c r="FLX3508" s="45"/>
      <c r="FLY3508" s="45"/>
      <c r="FLZ3508" s="45"/>
      <c r="FMA3508" s="45"/>
      <c r="FMB3508" s="45"/>
      <c r="FMC3508" s="45"/>
      <c r="FMD3508" s="45"/>
      <c r="FME3508" s="45"/>
      <c r="FMF3508" s="45"/>
      <c r="FMG3508" s="45"/>
      <c r="FMH3508" s="45"/>
      <c r="FMI3508" s="45"/>
      <c r="FMJ3508" s="45"/>
      <c r="FMK3508" s="45"/>
      <c r="FML3508" s="45"/>
      <c r="FMM3508" s="45"/>
      <c r="FMN3508" s="45"/>
      <c r="FMO3508" s="45"/>
      <c r="FMP3508" s="45"/>
      <c r="FMQ3508" s="45"/>
      <c r="FMR3508" s="45"/>
      <c r="FMS3508" s="45"/>
      <c r="FMT3508" s="45"/>
      <c r="FMU3508" s="45"/>
      <c r="FMV3508" s="45"/>
      <c r="FMW3508" s="45"/>
      <c r="FMX3508" s="45"/>
      <c r="FMY3508" s="45"/>
      <c r="FMZ3508" s="45"/>
      <c r="FNA3508" s="45"/>
      <c r="FNB3508" s="45"/>
      <c r="FNC3508" s="45"/>
      <c r="FND3508" s="45"/>
      <c r="FNE3508" s="45"/>
      <c r="FNF3508" s="45"/>
      <c r="FNG3508" s="45"/>
      <c r="FNH3508" s="45"/>
      <c r="FNI3508" s="45"/>
      <c r="FNJ3508" s="45"/>
      <c r="FNK3508" s="45"/>
      <c r="FNL3508" s="45"/>
      <c r="FNM3508" s="45"/>
      <c r="FNN3508" s="45"/>
      <c r="FNO3508" s="45"/>
      <c r="FNP3508" s="45"/>
      <c r="FNQ3508" s="45"/>
      <c r="FNR3508" s="45"/>
      <c r="FNS3508" s="45"/>
      <c r="FNT3508" s="45"/>
      <c r="FNU3508" s="45"/>
      <c r="FNV3508" s="45"/>
      <c r="FNW3508" s="45"/>
      <c r="FNX3508" s="45"/>
      <c r="FNY3508" s="45"/>
      <c r="FNZ3508" s="45"/>
      <c r="FOA3508" s="45"/>
      <c r="FOB3508" s="45"/>
      <c r="FOC3508" s="45"/>
      <c r="FOD3508" s="45"/>
      <c r="FOE3508" s="45"/>
      <c r="FOF3508" s="45"/>
      <c r="FOG3508" s="45"/>
      <c r="FOH3508" s="45"/>
      <c r="FOI3508" s="45"/>
      <c r="FOJ3508" s="45"/>
      <c r="FOK3508" s="45"/>
      <c r="FOL3508" s="45"/>
      <c r="FOM3508" s="45"/>
      <c r="FON3508" s="45"/>
      <c r="FOO3508" s="45"/>
      <c r="FOP3508" s="45"/>
      <c r="FOQ3508" s="45"/>
      <c r="FOR3508" s="45"/>
      <c r="FOS3508" s="45"/>
      <c r="FOT3508" s="45"/>
      <c r="FOU3508" s="45"/>
      <c r="FOV3508" s="45"/>
      <c r="FOW3508" s="45"/>
      <c r="FOX3508" s="45"/>
      <c r="FOY3508" s="45"/>
      <c r="FOZ3508" s="45"/>
      <c r="FPA3508" s="45"/>
      <c r="FPB3508" s="45"/>
      <c r="FPC3508" s="45"/>
      <c r="FPD3508" s="45"/>
      <c r="FPE3508" s="45"/>
      <c r="FPF3508" s="45"/>
      <c r="FPG3508" s="45"/>
      <c r="FPH3508" s="45"/>
      <c r="FPI3508" s="45"/>
      <c r="FPJ3508" s="45"/>
      <c r="FPK3508" s="45"/>
      <c r="FPL3508" s="45"/>
      <c r="FPM3508" s="45"/>
      <c r="FPN3508" s="45"/>
      <c r="FPO3508" s="45"/>
      <c r="FPP3508" s="45"/>
      <c r="FPQ3508" s="45"/>
      <c r="FPR3508" s="45"/>
      <c r="FPS3508" s="45"/>
      <c r="FPT3508" s="45"/>
      <c r="FPU3508" s="45"/>
      <c r="FPV3508" s="45"/>
      <c r="FPW3508" s="45"/>
      <c r="FPX3508" s="45"/>
      <c r="FPY3508" s="45"/>
      <c r="FPZ3508" s="45"/>
      <c r="FQA3508" s="45"/>
      <c r="FQB3508" s="45"/>
      <c r="FQC3508" s="45"/>
      <c r="FQD3508" s="45"/>
      <c r="FQE3508" s="45"/>
      <c r="FQF3508" s="45"/>
      <c r="FQG3508" s="45"/>
      <c r="FQH3508" s="45"/>
      <c r="FQI3508" s="45"/>
      <c r="FQJ3508" s="45"/>
      <c r="FQK3508" s="45"/>
      <c r="FQL3508" s="45"/>
      <c r="FQM3508" s="45"/>
      <c r="FQN3508" s="45"/>
      <c r="FQO3508" s="45"/>
      <c r="FQP3508" s="45"/>
      <c r="FQQ3508" s="45"/>
      <c r="FQR3508" s="45"/>
      <c r="FQS3508" s="45"/>
      <c r="FQT3508" s="45"/>
      <c r="FQU3508" s="45"/>
      <c r="FQV3508" s="45"/>
      <c r="FQW3508" s="45"/>
      <c r="FQX3508" s="45"/>
      <c r="FQY3508" s="45"/>
      <c r="FQZ3508" s="45"/>
      <c r="FRA3508" s="45"/>
      <c r="FRB3508" s="45"/>
      <c r="FRC3508" s="45"/>
      <c r="FRD3508" s="45"/>
      <c r="FRE3508" s="45"/>
      <c r="FRF3508" s="45"/>
      <c r="FRG3508" s="45"/>
      <c r="FRH3508" s="45"/>
      <c r="FRI3508" s="45"/>
      <c r="FRJ3508" s="45"/>
      <c r="FRK3508" s="45"/>
      <c r="FRL3508" s="45"/>
      <c r="FRM3508" s="45"/>
      <c r="FRN3508" s="45"/>
      <c r="FRO3508" s="45"/>
      <c r="FRP3508" s="45"/>
      <c r="FRQ3508" s="45"/>
      <c r="FRR3508" s="45"/>
      <c r="FRS3508" s="45"/>
      <c r="FRT3508" s="45"/>
      <c r="FRU3508" s="45"/>
      <c r="FRV3508" s="45"/>
      <c r="FRW3508" s="45"/>
      <c r="FRX3508" s="45"/>
      <c r="FRY3508" s="45"/>
      <c r="FRZ3508" s="45"/>
      <c r="FSA3508" s="45"/>
      <c r="FSB3508" s="45"/>
      <c r="FSC3508" s="45"/>
      <c r="FSD3508" s="45"/>
      <c r="FSE3508" s="45"/>
      <c r="FSF3508" s="45"/>
      <c r="FSG3508" s="45"/>
      <c r="FSH3508" s="45"/>
      <c r="FSI3508" s="45"/>
      <c r="FSJ3508" s="45"/>
      <c r="FSK3508" s="45"/>
      <c r="FSL3508" s="45"/>
      <c r="FSM3508" s="45"/>
      <c r="FSN3508" s="45"/>
      <c r="FSO3508" s="45"/>
      <c r="FSP3508" s="45"/>
      <c r="FSQ3508" s="45"/>
      <c r="FSR3508" s="45"/>
      <c r="FSS3508" s="45"/>
      <c r="FST3508" s="45"/>
      <c r="FSU3508" s="45"/>
      <c r="FSV3508" s="45"/>
      <c r="FSW3508" s="45"/>
      <c r="FSX3508" s="45"/>
      <c r="FSY3508" s="45"/>
      <c r="FSZ3508" s="45"/>
      <c r="FTA3508" s="45"/>
      <c r="FTB3508" s="45"/>
      <c r="FTC3508" s="45"/>
      <c r="FTD3508" s="45"/>
      <c r="FTE3508" s="45"/>
      <c r="FTF3508" s="45"/>
      <c r="FTG3508" s="45"/>
      <c r="FTH3508" s="45"/>
      <c r="FTI3508" s="45"/>
      <c r="FTJ3508" s="45"/>
      <c r="FTK3508" s="45"/>
      <c r="FTL3508" s="45"/>
      <c r="FTM3508" s="45"/>
      <c r="FTN3508" s="45"/>
      <c r="FTO3508" s="45"/>
      <c r="FTP3508" s="45"/>
      <c r="FTQ3508" s="45"/>
      <c r="FTR3508" s="45"/>
      <c r="FTS3508" s="45"/>
      <c r="FTT3508" s="45"/>
      <c r="FTU3508" s="45"/>
      <c r="FTV3508" s="45"/>
      <c r="FTW3508" s="45"/>
      <c r="FTX3508" s="45"/>
      <c r="FTY3508" s="45"/>
      <c r="FTZ3508" s="45"/>
      <c r="FUA3508" s="45"/>
      <c r="FUB3508" s="45"/>
      <c r="FUC3508" s="45"/>
      <c r="FUD3508" s="45"/>
      <c r="FUE3508" s="45"/>
      <c r="FUF3508" s="45"/>
      <c r="FUG3508" s="45"/>
      <c r="FUH3508" s="45"/>
      <c r="FUI3508" s="45"/>
      <c r="FUJ3508" s="45"/>
      <c r="FUK3508" s="45"/>
      <c r="FUL3508" s="45"/>
      <c r="FUM3508" s="45"/>
      <c r="FUN3508" s="45"/>
      <c r="FUO3508" s="45"/>
      <c r="FUP3508" s="45"/>
      <c r="FUQ3508" s="45"/>
      <c r="FUR3508" s="45"/>
      <c r="FUS3508" s="45"/>
      <c r="FUT3508" s="45"/>
      <c r="FUU3508" s="45"/>
      <c r="FUV3508" s="45"/>
      <c r="FUW3508" s="45"/>
      <c r="FUX3508" s="45"/>
      <c r="FUY3508" s="45"/>
      <c r="FUZ3508" s="45"/>
      <c r="FVA3508" s="45"/>
      <c r="FVB3508" s="45"/>
      <c r="FVC3508" s="45"/>
      <c r="FVD3508" s="45"/>
      <c r="FVE3508" s="45"/>
      <c r="FVF3508" s="45"/>
      <c r="FVG3508" s="45"/>
      <c r="FVH3508" s="45"/>
      <c r="FVI3508" s="45"/>
      <c r="FVJ3508" s="45"/>
      <c r="FVK3508" s="45"/>
      <c r="FVL3508" s="45"/>
      <c r="FVM3508" s="45"/>
      <c r="FVN3508" s="45"/>
      <c r="FVO3508" s="45"/>
      <c r="FVP3508" s="45"/>
      <c r="FVQ3508" s="45"/>
      <c r="FVR3508" s="45"/>
      <c r="FVS3508" s="45"/>
      <c r="FVT3508" s="45"/>
      <c r="FVU3508" s="45"/>
      <c r="FVV3508" s="45"/>
      <c r="FVW3508" s="45"/>
      <c r="FVX3508" s="45"/>
      <c r="FVY3508" s="45"/>
      <c r="FVZ3508" s="45"/>
      <c r="FWA3508" s="45"/>
      <c r="FWB3508" s="45"/>
      <c r="FWC3508" s="45"/>
      <c r="FWD3508" s="45"/>
      <c r="FWE3508" s="45"/>
      <c r="FWF3508" s="45"/>
      <c r="FWG3508" s="45"/>
      <c r="FWH3508" s="45"/>
      <c r="FWI3508" s="45"/>
      <c r="FWJ3508" s="45"/>
      <c r="FWK3508" s="45"/>
      <c r="FWL3508" s="45"/>
      <c r="FWM3508" s="45"/>
      <c r="FWN3508" s="45"/>
      <c r="FWO3508" s="45"/>
      <c r="FWP3508" s="45"/>
      <c r="FWQ3508" s="45"/>
      <c r="FWR3508" s="45"/>
      <c r="FWS3508" s="45"/>
      <c r="FWT3508" s="45"/>
      <c r="FWU3508" s="45"/>
      <c r="FWV3508" s="45"/>
      <c r="FWW3508" s="45"/>
      <c r="FWX3508" s="45"/>
      <c r="FWY3508" s="45"/>
      <c r="FWZ3508" s="45"/>
      <c r="FXA3508" s="45"/>
      <c r="FXB3508" s="45"/>
      <c r="FXC3508" s="45"/>
      <c r="FXD3508" s="45"/>
      <c r="FXE3508" s="45"/>
      <c r="FXF3508" s="45"/>
      <c r="FXG3508" s="45"/>
      <c r="FXH3508" s="45"/>
      <c r="FXI3508" s="45"/>
      <c r="FXJ3508" s="45"/>
      <c r="FXK3508" s="45"/>
      <c r="FXL3508" s="45"/>
      <c r="FXM3508" s="45"/>
      <c r="FXN3508" s="45"/>
      <c r="FXO3508" s="45"/>
      <c r="FXP3508" s="45"/>
      <c r="FXQ3508" s="45"/>
      <c r="FXR3508" s="45"/>
      <c r="FXS3508" s="45"/>
      <c r="FXT3508" s="45"/>
      <c r="FXU3508" s="45"/>
      <c r="FXV3508" s="45"/>
      <c r="FXW3508" s="45"/>
      <c r="FXX3508" s="45"/>
      <c r="FXY3508" s="45"/>
      <c r="FXZ3508" s="45"/>
      <c r="FYA3508" s="45"/>
      <c r="FYB3508" s="45"/>
      <c r="FYC3508" s="45"/>
      <c r="FYD3508" s="45"/>
      <c r="FYE3508" s="45"/>
      <c r="FYF3508" s="45"/>
      <c r="FYG3508" s="45"/>
      <c r="FYH3508" s="45"/>
      <c r="FYI3508" s="45"/>
      <c r="FYJ3508" s="45"/>
      <c r="FYK3508" s="45"/>
      <c r="FYL3508" s="45"/>
      <c r="FYM3508" s="45"/>
      <c r="FYN3508" s="45"/>
      <c r="FYO3508" s="45"/>
      <c r="FYP3508" s="45"/>
      <c r="FYQ3508" s="45"/>
      <c r="FYR3508" s="45"/>
      <c r="FYS3508" s="45"/>
      <c r="FYT3508" s="45"/>
      <c r="FYU3508" s="45"/>
      <c r="FYV3508" s="45"/>
      <c r="FYW3508" s="45"/>
      <c r="FYX3508" s="45"/>
      <c r="FYY3508" s="45"/>
      <c r="FYZ3508" s="45"/>
      <c r="FZA3508" s="45"/>
      <c r="FZB3508" s="45"/>
      <c r="FZC3508" s="45"/>
      <c r="FZD3508" s="45"/>
      <c r="FZE3508" s="45"/>
      <c r="FZF3508" s="45"/>
      <c r="FZG3508" s="45"/>
      <c r="FZH3508" s="45"/>
      <c r="FZI3508" s="45"/>
      <c r="FZJ3508" s="45"/>
      <c r="FZK3508" s="45"/>
      <c r="FZL3508" s="45"/>
      <c r="FZM3508" s="45"/>
      <c r="FZN3508" s="45"/>
      <c r="FZO3508" s="45"/>
      <c r="FZP3508" s="45"/>
      <c r="FZQ3508" s="45"/>
      <c r="FZR3508" s="45"/>
      <c r="FZS3508" s="45"/>
      <c r="FZT3508" s="45"/>
      <c r="FZU3508" s="45"/>
      <c r="FZV3508" s="45"/>
      <c r="FZW3508" s="45"/>
      <c r="FZX3508" s="45"/>
      <c r="FZY3508" s="45"/>
      <c r="FZZ3508" s="45"/>
      <c r="GAA3508" s="45"/>
      <c r="GAB3508" s="45"/>
      <c r="GAC3508" s="45"/>
      <c r="GAD3508" s="45"/>
      <c r="GAE3508" s="45"/>
      <c r="GAF3508" s="45"/>
      <c r="GAG3508" s="45"/>
      <c r="GAH3508" s="45"/>
      <c r="GAI3508" s="45"/>
      <c r="GAJ3508" s="45"/>
      <c r="GAK3508" s="45"/>
      <c r="GAL3508" s="45"/>
      <c r="GAM3508" s="45"/>
      <c r="GAN3508" s="45"/>
      <c r="GAO3508" s="45"/>
      <c r="GAP3508" s="45"/>
      <c r="GAQ3508" s="45"/>
      <c r="GAR3508" s="45"/>
      <c r="GAS3508" s="45"/>
      <c r="GAT3508" s="45"/>
      <c r="GAU3508" s="45"/>
      <c r="GAV3508" s="45"/>
      <c r="GAW3508" s="45"/>
      <c r="GAX3508" s="45"/>
      <c r="GAY3508" s="45"/>
      <c r="GAZ3508" s="45"/>
      <c r="GBA3508" s="45"/>
      <c r="GBB3508" s="45"/>
      <c r="GBC3508" s="45"/>
      <c r="GBD3508" s="45"/>
      <c r="GBE3508" s="45"/>
      <c r="GBF3508" s="45"/>
      <c r="GBG3508" s="45"/>
      <c r="GBH3508" s="45"/>
      <c r="GBI3508" s="45"/>
      <c r="GBJ3508" s="45"/>
      <c r="GBK3508" s="45"/>
      <c r="GBL3508" s="45"/>
      <c r="GBM3508" s="45"/>
      <c r="GBN3508" s="45"/>
      <c r="GBO3508" s="45"/>
      <c r="GBP3508" s="45"/>
      <c r="GBQ3508" s="45"/>
      <c r="GBR3508" s="45"/>
      <c r="GBS3508" s="45"/>
      <c r="GBT3508" s="45"/>
      <c r="GBU3508" s="45"/>
      <c r="GBV3508" s="45"/>
      <c r="GBW3508" s="45"/>
      <c r="GBX3508" s="45"/>
      <c r="GBY3508" s="45"/>
      <c r="GBZ3508" s="45"/>
      <c r="GCA3508" s="45"/>
      <c r="GCB3508" s="45"/>
      <c r="GCC3508" s="45"/>
      <c r="GCD3508" s="45"/>
      <c r="GCE3508" s="45"/>
      <c r="GCF3508" s="45"/>
      <c r="GCG3508" s="45"/>
      <c r="GCH3508" s="45"/>
      <c r="GCI3508" s="45"/>
      <c r="GCJ3508" s="45"/>
      <c r="GCK3508" s="45"/>
      <c r="GCL3508" s="45"/>
      <c r="GCM3508" s="45"/>
      <c r="GCN3508" s="45"/>
      <c r="GCO3508" s="45"/>
      <c r="GCP3508" s="45"/>
      <c r="GCQ3508" s="45"/>
      <c r="GCR3508" s="45"/>
      <c r="GCS3508" s="45"/>
      <c r="GCT3508" s="45"/>
      <c r="GCU3508" s="45"/>
      <c r="GCV3508" s="45"/>
      <c r="GCW3508" s="45"/>
      <c r="GCX3508" s="45"/>
      <c r="GCY3508" s="45"/>
      <c r="GCZ3508" s="45"/>
      <c r="GDA3508" s="45"/>
      <c r="GDB3508" s="45"/>
      <c r="GDC3508" s="45"/>
      <c r="GDD3508" s="45"/>
      <c r="GDE3508" s="45"/>
      <c r="GDF3508" s="45"/>
      <c r="GDG3508" s="45"/>
      <c r="GDH3508" s="45"/>
      <c r="GDI3508" s="45"/>
      <c r="GDJ3508" s="45"/>
      <c r="GDK3508" s="45"/>
      <c r="GDL3508" s="45"/>
      <c r="GDM3508" s="45"/>
      <c r="GDN3508" s="45"/>
      <c r="GDO3508" s="45"/>
      <c r="GDP3508" s="45"/>
      <c r="GDQ3508" s="45"/>
      <c r="GDR3508" s="45"/>
      <c r="GDS3508" s="45"/>
      <c r="GDT3508" s="45"/>
      <c r="GDU3508" s="45"/>
      <c r="GDV3508" s="45"/>
      <c r="GDW3508" s="45"/>
      <c r="GDX3508" s="45"/>
      <c r="GDY3508" s="45"/>
      <c r="GDZ3508" s="45"/>
      <c r="GEA3508" s="45"/>
      <c r="GEB3508" s="45"/>
      <c r="GEC3508" s="45"/>
      <c r="GED3508" s="45"/>
      <c r="GEE3508" s="45"/>
      <c r="GEF3508" s="45"/>
      <c r="GEG3508" s="45"/>
      <c r="GEH3508" s="45"/>
      <c r="GEI3508" s="45"/>
      <c r="GEJ3508" s="45"/>
      <c r="GEK3508" s="45"/>
      <c r="GEL3508" s="45"/>
      <c r="GEM3508" s="45"/>
      <c r="GEN3508" s="45"/>
      <c r="GEO3508" s="45"/>
      <c r="GEP3508" s="45"/>
      <c r="GEQ3508" s="45"/>
      <c r="GER3508" s="45"/>
      <c r="GES3508" s="45"/>
      <c r="GET3508" s="45"/>
      <c r="GEU3508" s="45"/>
      <c r="GEV3508" s="45"/>
      <c r="GEW3508" s="45"/>
      <c r="GEX3508" s="45"/>
      <c r="GEY3508" s="45"/>
      <c r="GEZ3508" s="45"/>
      <c r="GFA3508" s="45"/>
      <c r="GFB3508" s="45"/>
      <c r="GFC3508" s="45"/>
      <c r="GFD3508" s="45"/>
      <c r="GFE3508" s="45"/>
      <c r="GFF3508" s="45"/>
      <c r="GFG3508" s="45"/>
      <c r="GFH3508" s="45"/>
      <c r="GFI3508" s="45"/>
      <c r="GFJ3508" s="45"/>
      <c r="GFK3508" s="45"/>
      <c r="GFL3508" s="45"/>
      <c r="GFM3508" s="45"/>
      <c r="GFN3508" s="45"/>
      <c r="GFO3508" s="45"/>
      <c r="GFP3508" s="45"/>
      <c r="GFQ3508" s="45"/>
      <c r="GFR3508" s="45"/>
      <c r="GFS3508" s="45"/>
      <c r="GFT3508" s="45"/>
      <c r="GFU3508" s="45"/>
      <c r="GFV3508" s="45"/>
      <c r="GFW3508" s="45"/>
      <c r="GFX3508" s="45"/>
      <c r="GFY3508" s="45"/>
      <c r="GFZ3508" s="45"/>
      <c r="GGA3508" s="45"/>
      <c r="GGB3508" s="45"/>
      <c r="GGC3508" s="45"/>
      <c r="GGD3508" s="45"/>
      <c r="GGE3508" s="45"/>
      <c r="GGF3508" s="45"/>
      <c r="GGG3508" s="45"/>
      <c r="GGH3508" s="45"/>
      <c r="GGI3508" s="45"/>
      <c r="GGJ3508" s="45"/>
      <c r="GGK3508" s="45"/>
      <c r="GGL3508" s="45"/>
      <c r="GGM3508" s="45"/>
      <c r="GGN3508" s="45"/>
      <c r="GGO3508" s="45"/>
      <c r="GGP3508" s="45"/>
      <c r="GGQ3508" s="45"/>
      <c r="GGR3508" s="45"/>
      <c r="GGS3508" s="45"/>
      <c r="GGT3508" s="45"/>
      <c r="GGU3508" s="45"/>
      <c r="GGV3508" s="45"/>
      <c r="GGW3508" s="45"/>
      <c r="GGX3508" s="45"/>
      <c r="GGY3508" s="45"/>
      <c r="GGZ3508" s="45"/>
      <c r="GHA3508" s="45"/>
      <c r="GHB3508" s="45"/>
      <c r="GHC3508" s="45"/>
      <c r="GHD3508" s="45"/>
      <c r="GHE3508" s="45"/>
      <c r="GHF3508" s="45"/>
      <c r="GHG3508" s="45"/>
      <c r="GHH3508" s="45"/>
      <c r="GHI3508" s="45"/>
      <c r="GHJ3508" s="45"/>
      <c r="GHK3508" s="45"/>
      <c r="GHL3508" s="45"/>
      <c r="GHM3508" s="45"/>
      <c r="GHN3508" s="45"/>
      <c r="GHO3508" s="45"/>
      <c r="GHP3508" s="45"/>
      <c r="GHQ3508" s="45"/>
      <c r="GHR3508" s="45"/>
      <c r="GHS3508" s="45"/>
      <c r="GHT3508" s="45"/>
      <c r="GHU3508" s="45"/>
      <c r="GHV3508" s="45"/>
      <c r="GHW3508" s="45"/>
      <c r="GHX3508" s="45"/>
      <c r="GHY3508" s="45"/>
      <c r="GHZ3508" s="45"/>
      <c r="GIA3508" s="45"/>
      <c r="GIB3508" s="45"/>
      <c r="GIC3508" s="45"/>
      <c r="GID3508" s="45"/>
      <c r="GIE3508" s="45"/>
      <c r="GIF3508" s="45"/>
      <c r="GIG3508" s="45"/>
      <c r="GIH3508" s="45"/>
      <c r="GII3508" s="45"/>
      <c r="GIJ3508" s="45"/>
      <c r="GIK3508" s="45"/>
      <c r="GIL3508" s="45"/>
      <c r="GIM3508" s="45"/>
      <c r="GIN3508" s="45"/>
      <c r="GIO3508" s="45"/>
      <c r="GIP3508" s="45"/>
      <c r="GIQ3508" s="45"/>
      <c r="GIR3508" s="45"/>
      <c r="GIS3508" s="45"/>
      <c r="GIT3508" s="45"/>
      <c r="GIU3508" s="45"/>
      <c r="GIV3508" s="45"/>
      <c r="GIW3508" s="45"/>
      <c r="GIX3508" s="45"/>
      <c r="GIY3508" s="45"/>
      <c r="GIZ3508" s="45"/>
      <c r="GJA3508" s="45"/>
      <c r="GJB3508" s="45"/>
      <c r="GJC3508" s="45"/>
      <c r="GJD3508" s="45"/>
      <c r="GJE3508" s="45"/>
      <c r="GJF3508" s="45"/>
      <c r="GJG3508" s="45"/>
      <c r="GJH3508" s="45"/>
      <c r="GJI3508" s="45"/>
      <c r="GJJ3508" s="45"/>
      <c r="GJK3508" s="45"/>
      <c r="GJL3508" s="45"/>
      <c r="GJM3508" s="45"/>
      <c r="GJN3508" s="45"/>
      <c r="GJO3508" s="45"/>
      <c r="GJP3508" s="45"/>
      <c r="GJQ3508" s="45"/>
      <c r="GJR3508" s="45"/>
      <c r="GJS3508" s="45"/>
      <c r="GJT3508" s="45"/>
      <c r="GJU3508" s="45"/>
      <c r="GJV3508" s="45"/>
      <c r="GJW3508" s="45"/>
      <c r="GJX3508" s="45"/>
      <c r="GJY3508" s="45"/>
      <c r="GJZ3508" s="45"/>
      <c r="GKA3508" s="45"/>
      <c r="GKB3508" s="45"/>
      <c r="GKC3508" s="45"/>
      <c r="GKD3508" s="45"/>
      <c r="GKE3508" s="45"/>
      <c r="GKF3508" s="45"/>
      <c r="GKG3508" s="45"/>
      <c r="GKH3508" s="45"/>
      <c r="GKI3508" s="45"/>
      <c r="GKJ3508" s="45"/>
      <c r="GKK3508" s="45"/>
      <c r="GKL3508" s="45"/>
      <c r="GKM3508" s="45"/>
      <c r="GKN3508" s="45"/>
      <c r="GKO3508" s="45"/>
      <c r="GKP3508" s="45"/>
      <c r="GKQ3508" s="45"/>
      <c r="GKR3508" s="45"/>
      <c r="GKS3508" s="45"/>
      <c r="GKT3508" s="45"/>
      <c r="GKU3508" s="45"/>
      <c r="GKV3508" s="45"/>
      <c r="GKW3508" s="45"/>
      <c r="GKX3508" s="45"/>
      <c r="GKY3508" s="45"/>
      <c r="GKZ3508" s="45"/>
      <c r="GLA3508" s="45"/>
      <c r="GLB3508" s="45"/>
      <c r="GLC3508" s="45"/>
      <c r="GLD3508" s="45"/>
      <c r="GLE3508" s="45"/>
      <c r="GLF3508" s="45"/>
      <c r="GLG3508" s="45"/>
      <c r="GLH3508" s="45"/>
      <c r="GLI3508" s="45"/>
      <c r="GLJ3508" s="45"/>
      <c r="GLK3508" s="45"/>
      <c r="GLL3508" s="45"/>
      <c r="GLM3508" s="45"/>
      <c r="GLN3508" s="45"/>
      <c r="GLO3508" s="45"/>
      <c r="GLP3508" s="45"/>
      <c r="GLQ3508" s="45"/>
      <c r="GLR3508" s="45"/>
      <c r="GLS3508" s="45"/>
      <c r="GLT3508" s="45"/>
      <c r="GLU3508" s="45"/>
      <c r="GLV3508" s="45"/>
      <c r="GLW3508" s="45"/>
      <c r="GLX3508" s="45"/>
      <c r="GLY3508" s="45"/>
      <c r="GLZ3508" s="45"/>
      <c r="GMA3508" s="45"/>
      <c r="GMB3508" s="45"/>
      <c r="GMC3508" s="45"/>
      <c r="GMD3508" s="45"/>
      <c r="GME3508" s="45"/>
      <c r="GMF3508" s="45"/>
      <c r="GMG3508" s="45"/>
      <c r="GMH3508" s="45"/>
      <c r="GMI3508" s="45"/>
      <c r="GMJ3508" s="45"/>
      <c r="GMK3508" s="45"/>
      <c r="GML3508" s="45"/>
      <c r="GMM3508" s="45"/>
      <c r="GMN3508" s="45"/>
      <c r="GMO3508" s="45"/>
      <c r="GMP3508" s="45"/>
      <c r="GMQ3508" s="45"/>
      <c r="GMR3508" s="45"/>
      <c r="GMS3508" s="45"/>
      <c r="GMT3508" s="45"/>
      <c r="GMU3508" s="45"/>
      <c r="GMV3508" s="45"/>
      <c r="GMW3508" s="45"/>
      <c r="GMX3508" s="45"/>
      <c r="GMY3508" s="45"/>
      <c r="GMZ3508" s="45"/>
      <c r="GNA3508" s="45"/>
      <c r="GNB3508" s="45"/>
      <c r="GNC3508" s="45"/>
      <c r="GND3508" s="45"/>
      <c r="GNE3508" s="45"/>
      <c r="GNF3508" s="45"/>
      <c r="GNG3508" s="45"/>
      <c r="GNH3508" s="45"/>
      <c r="GNI3508" s="45"/>
      <c r="GNJ3508" s="45"/>
      <c r="GNK3508" s="45"/>
      <c r="GNL3508" s="45"/>
      <c r="GNM3508" s="45"/>
      <c r="GNN3508" s="45"/>
      <c r="GNO3508" s="45"/>
      <c r="GNP3508" s="45"/>
      <c r="GNQ3508" s="45"/>
      <c r="GNR3508" s="45"/>
      <c r="GNS3508" s="45"/>
      <c r="GNT3508" s="45"/>
      <c r="GNU3508" s="45"/>
      <c r="GNV3508" s="45"/>
      <c r="GNW3508" s="45"/>
      <c r="GNX3508" s="45"/>
      <c r="GNY3508" s="45"/>
      <c r="GNZ3508" s="45"/>
      <c r="GOA3508" s="45"/>
      <c r="GOB3508" s="45"/>
      <c r="GOC3508" s="45"/>
      <c r="GOD3508" s="45"/>
      <c r="GOE3508" s="45"/>
      <c r="GOF3508" s="45"/>
      <c r="GOG3508" s="45"/>
      <c r="GOH3508" s="45"/>
      <c r="GOI3508" s="45"/>
      <c r="GOJ3508" s="45"/>
      <c r="GOK3508" s="45"/>
      <c r="GOL3508" s="45"/>
      <c r="GOM3508" s="45"/>
      <c r="GON3508" s="45"/>
      <c r="GOO3508" s="45"/>
      <c r="GOP3508" s="45"/>
      <c r="GOQ3508" s="45"/>
      <c r="GOR3508" s="45"/>
      <c r="GOS3508" s="45"/>
      <c r="GOT3508" s="45"/>
      <c r="GOU3508" s="45"/>
      <c r="GOV3508" s="45"/>
      <c r="GOW3508" s="45"/>
      <c r="GOX3508" s="45"/>
      <c r="GOY3508" s="45"/>
      <c r="GOZ3508" s="45"/>
      <c r="GPA3508" s="45"/>
      <c r="GPB3508" s="45"/>
      <c r="GPC3508" s="45"/>
      <c r="GPD3508" s="45"/>
      <c r="GPE3508" s="45"/>
      <c r="GPF3508" s="45"/>
      <c r="GPG3508" s="45"/>
      <c r="GPH3508" s="45"/>
      <c r="GPI3508" s="45"/>
      <c r="GPJ3508" s="45"/>
      <c r="GPK3508" s="45"/>
      <c r="GPL3508" s="45"/>
      <c r="GPM3508" s="45"/>
      <c r="GPN3508" s="45"/>
      <c r="GPO3508" s="45"/>
      <c r="GPP3508" s="45"/>
      <c r="GPQ3508" s="45"/>
      <c r="GPR3508" s="45"/>
      <c r="GPS3508" s="45"/>
      <c r="GPT3508" s="45"/>
      <c r="GPU3508" s="45"/>
      <c r="GPV3508" s="45"/>
      <c r="GPW3508" s="45"/>
      <c r="GPX3508" s="45"/>
      <c r="GPY3508" s="45"/>
      <c r="GPZ3508" s="45"/>
      <c r="GQA3508" s="45"/>
      <c r="GQB3508" s="45"/>
      <c r="GQC3508" s="45"/>
      <c r="GQD3508" s="45"/>
      <c r="GQE3508" s="45"/>
      <c r="GQF3508" s="45"/>
      <c r="GQG3508" s="45"/>
      <c r="GQH3508" s="45"/>
      <c r="GQI3508" s="45"/>
      <c r="GQJ3508" s="45"/>
      <c r="GQK3508" s="45"/>
      <c r="GQL3508" s="45"/>
      <c r="GQM3508" s="45"/>
      <c r="GQN3508" s="45"/>
      <c r="GQO3508" s="45"/>
      <c r="GQP3508" s="45"/>
      <c r="GQQ3508" s="45"/>
      <c r="GQR3508" s="45"/>
      <c r="GQS3508" s="45"/>
      <c r="GQT3508" s="45"/>
      <c r="GQU3508" s="45"/>
      <c r="GQV3508" s="45"/>
      <c r="GQW3508" s="45"/>
      <c r="GQX3508" s="45"/>
      <c r="GQY3508" s="45"/>
      <c r="GQZ3508" s="45"/>
      <c r="GRA3508" s="45"/>
      <c r="GRB3508" s="45"/>
      <c r="GRC3508" s="45"/>
      <c r="GRD3508" s="45"/>
      <c r="GRE3508" s="45"/>
      <c r="GRF3508" s="45"/>
      <c r="GRG3508" s="45"/>
      <c r="GRH3508" s="45"/>
      <c r="GRI3508" s="45"/>
      <c r="GRJ3508" s="45"/>
      <c r="GRK3508" s="45"/>
      <c r="GRL3508" s="45"/>
      <c r="GRM3508" s="45"/>
      <c r="GRN3508" s="45"/>
      <c r="GRO3508" s="45"/>
      <c r="GRP3508" s="45"/>
      <c r="GRQ3508" s="45"/>
      <c r="GRR3508" s="45"/>
      <c r="GRS3508" s="45"/>
      <c r="GRT3508" s="45"/>
      <c r="GRU3508" s="45"/>
      <c r="GRV3508" s="45"/>
      <c r="GRW3508" s="45"/>
      <c r="GRX3508" s="45"/>
      <c r="GRY3508" s="45"/>
      <c r="GRZ3508" s="45"/>
      <c r="GSA3508" s="45"/>
      <c r="GSB3508" s="45"/>
      <c r="GSC3508" s="45"/>
      <c r="GSD3508" s="45"/>
      <c r="GSE3508" s="45"/>
      <c r="GSF3508" s="45"/>
      <c r="GSG3508" s="45"/>
      <c r="GSH3508" s="45"/>
      <c r="GSI3508" s="45"/>
      <c r="GSJ3508" s="45"/>
      <c r="GSK3508" s="45"/>
      <c r="GSL3508" s="45"/>
      <c r="GSM3508" s="45"/>
      <c r="GSN3508" s="45"/>
      <c r="GSO3508" s="45"/>
      <c r="GSP3508" s="45"/>
      <c r="GSQ3508" s="45"/>
      <c r="GSR3508" s="45"/>
      <c r="GSS3508" s="45"/>
      <c r="GST3508" s="45"/>
      <c r="GSU3508" s="45"/>
      <c r="GSV3508" s="45"/>
      <c r="GSW3508" s="45"/>
      <c r="GSX3508" s="45"/>
      <c r="GSY3508" s="45"/>
      <c r="GSZ3508" s="45"/>
      <c r="GTA3508" s="45"/>
      <c r="GTB3508" s="45"/>
      <c r="GTC3508" s="45"/>
      <c r="GTD3508" s="45"/>
      <c r="GTE3508" s="45"/>
      <c r="GTF3508" s="45"/>
      <c r="GTG3508" s="45"/>
      <c r="GTH3508" s="45"/>
      <c r="GTI3508" s="45"/>
      <c r="GTJ3508" s="45"/>
      <c r="GTK3508" s="45"/>
      <c r="GTL3508" s="45"/>
      <c r="GTM3508" s="45"/>
      <c r="GTN3508" s="45"/>
      <c r="GTO3508" s="45"/>
      <c r="GTP3508" s="45"/>
      <c r="GTQ3508" s="45"/>
      <c r="GTR3508" s="45"/>
      <c r="GTS3508" s="45"/>
      <c r="GTT3508" s="45"/>
      <c r="GTU3508" s="45"/>
      <c r="GTV3508" s="45"/>
      <c r="GTW3508" s="45"/>
      <c r="GTX3508" s="45"/>
      <c r="GTY3508" s="45"/>
      <c r="GTZ3508" s="45"/>
      <c r="GUA3508" s="45"/>
      <c r="GUB3508" s="45"/>
      <c r="GUC3508" s="45"/>
      <c r="GUD3508" s="45"/>
      <c r="GUE3508" s="45"/>
      <c r="GUF3508" s="45"/>
      <c r="GUG3508" s="45"/>
      <c r="GUH3508" s="45"/>
      <c r="GUI3508" s="45"/>
      <c r="GUJ3508" s="45"/>
      <c r="GUK3508" s="45"/>
      <c r="GUL3508" s="45"/>
      <c r="GUM3508" s="45"/>
      <c r="GUN3508" s="45"/>
      <c r="GUO3508" s="45"/>
      <c r="GUP3508" s="45"/>
      <c r="GUQ3508" s="45"/>
      <c r="GUR3508" s="45"/>
      <c r="GUS3508" s="45"/>
      <c r="GUT3508" s="45"/>
      <c r="GUU3508" s="45"/>
      <c r="GUV3508" s="45"/>
      <c r="GUW3508" s="45"/>
      <c r="GUX3508" s="45"/>
      <c r="GUY3508" s="45"/>
      <c r="GUZ3508" s="45"/>
      <c r="GVA3508" s="45"/>
      <c r="GVB3508" s="45"/>
      <c r="GVC3508" s="45"/>
      <c r="GVD3508" s="45"/>
      <c r="GVE3508" s="45"/>
      <c r="GVF3508" s="45"/>
      <c r="GVG3508" s="45"/>
      <c r="GVH3508" s="45"/>
      <c r="GVI3508" s="45"/>
      <c r="GVJ3508" s="45"/>
      <c r="GVK3508" s="45"/>
      <c r="GVL3508" s="45"/>
      <c r="GVM3508" s="45"/>
      <c r="GVN3508" s="45"/>
      <c r="GVO3508" s="45"/>
      <c r="GVP3508" s="45"/>
      <c r="GVQ3508" s="45"/>
      <c r="GVR3508" s="45"/>
      <c r="GVS3508" s="45"/>
      <c r="GVT3508" s="45"/>
      <c r="GVU3508" s="45"/>
      <c r="GVV3508" s="45"/>
      <c r="GVW3508" s="45"/>
      <c r="GVX3508" s="45"/>
      <c r="GVY3508" s="45"/>
      <c r="GVZ3508" s="45"/>
      <c r="GWA3508" s="45"/>
      <c r="GWB3508" s="45"/>
      <c r="GWC3508" s="45"/>
      <c r="GWD3508" s="45"/>
      <c r="GWE3508" s="45"/>
      <c r="GWF3508" s="45"/>
      <c r="GWG3508" s="45"/>
      <c r="GWH3508" s="45"/>
      <c r="GWI3508" s="45"/>
      <c r="GWJ3508" s="45"/>
      <c r="GWK3508" s="45"/>
      <c r="GWL3508" s="45"/>
      <c r="GWM3508" s="45"/>
      <c r="GWN3508" s="45"/>
      <c r="GWO3508" s="45"/>
      <c r="GWP3508" s="45"/>
      <c r="GWQ3508" s="45"/>
      <c r="GWR3508" s="45"/>
      <c r="GWS3508" s="45"/>
      <c r="GWT3508" s="45"/>
      <c r="GWU3508" s="45"/>
      <c r="GWV3508" s="45"/>
      <c r="GWW3508" s="45"/>
      <c r="GWX3508" s="45"/>
      <c r="GWY3508" s="45"/>
      <c r="GWZ3508" s="45"/>
      <c r="GXA3508" s="45"/>
      <c r="GXB3508" s="45"/>
      <c r="GXC3508" s="45"/>
      <c r="GXD3508" s="45"/>
      <c r="GXE3508" s="45"/>
      <c r="GXF3508" s="45"/>
      <c r="GXG3508" s="45"/>
      <c r="GXH3508" s="45"/>
      <c r="GXI3508" s="45"/>
      <c r="GXJ3508" s="45"/>
      <c r="GXK3508" s="45"/>
      <c r="GXL3508" s="45"/>
      <c r="GXM3508" s="45"/>
      <c r="GXN3508" s="45"/>
      <c r="GXO3508" s="45"/>
      <c r="GXP3508" s="45"/>
      <c r="GXQ3508" s="45"/>
      <c r="GXR3508" s="45"/>
      <c r="GXS3508" s="45"/>
      <c r="GXT3508" s="45"/>
      <c r="GXU3508" s="45"/>
      <c r="GXV3508" s="45"/>
      <c r="GXW3508" s="45"/>
      <c r="GXX3508" s="45"/>
      <c r="GXY3508" s="45"/>
      <c r="GXZ3508" s="45"/>
      <c r="GYA3508" s="45"/>
      <c r="GYB3508" s="45"/>
      <c r="GYC3508" s="45"/>
      <c r="GYD3508" s="45"/>
      <c r="GYE3508" s="45"/>
      <c r="GYF3508" s="45"/>
      <c r="GYG3508" s="45"/>
      <c r="GYH3508" s="45"/>
      <c r="GYI3508" s="45"/>
      <c r="GYJ3508" s="45"/>
      <c r="GYK3508" s="45"/>
      <c r="GYL3508" s="45"/>
      <c r="GYM3508" s="45"/>
      <c r="GYN3508" s="45"/>
      <c r="GYO3508" s="45"/>
      <c r="GYP3508" s="45"/>
      <c r="GYQ3508" s="45"/>
      <c r="GYR3508" s="45"/>
      <c r="GYS3508" s="45"/>
      <c r="GYT3508" s="45"/>
      <c r="GYU3508" s="45"/>
      <c r="GYV3508" s="45"/>
      <c r="GYW3508" s="45"/>
      <c r="GYX3508" s="45"/>
      <c r="GYY3508" s="45"/>
      <c r="GYZ3508" s="45"/>
      <c r="GZA3508" s="45"/>
      <c r="GZB3508" s="45"/>
      <c r="GZC3508" s="45"/>
      <c r="GZD3508" s="45"/>
      <c r="GZE3508" s="45"/>
      <c r="GZF3508" s="45"/>
      <c r="GZG3508" s="45"/>
      <c r="GZH3508" s="45"/>
      <c r="GZI3508" s="45"/>
      <c r="GZJ3508" s="45"/>
      <c r="GZK3508" s="45"/>
      <c r="GZL3508" s="45"/>
      <c r="GZM3508" s="45"/>
      <c r="GZN3508" s="45"/>
      <c r="GZO3508" s="45"/>
      <c r="GZP3508" s="45"/>
      <c r="GZQ3508" s="45"/>
      <c r="GZR3508" s="45"/>
      <c r="GZS3508" s="45"/>
      <c r="GZT3508" s="45"/>
      <c r="GZU3508" s="45"/>
      <c r="GZV3508" s="45"/>
      <c r="GZW3508" s="45"/>
      <c r="GZX3508" s="45"/>
      <c r="GZY3508" s="45"/>
      <c r="GZZ3508" s="45"/>
      <c r="HAA3508" s="45"/>
      <c r="HAB3508" s="45"/>
      <c r="HAC3508" s="45"/>
      <c r="HAD3508" s="45"/>
      <c r="HAE3508" s="45"/>
      <c r="HAF3508" s="45"/>
      <c r="HAG3508" s="45"/>
      <c r="HAH3508" s="45"/>
      <c r="HAI3508" s="45"/>
      <c r="HAJ3508" s="45"/>
      <c r="HAK3508" s="45"/>
      <c r="HAL3508" s="45"/>
      <c r="HAM3508" s="45"/>
      <c r="HAN3508" s="45"/>
      <c r="HAO3508" s="45"/>
      <c r="HAP3508" s="45"/>
      <c r="HAQ3508" s="45"/>
      <c r="HAR3508" s="45"/>
      <c r="HAS3508" s="45"/>
      <c r="HAT3508" s="45"/>
      <c r="HAU3508" s="45"/>
      <c r="HAV3508" s="45"/>
      <c r="HAW3508" s="45"/>
      <c r="HAX3508" s="45"/>
      <c r="HAY3508" s="45"/>
      <c r="HAZ3508" s="45"/>
      <c r="HBA3508" s="45"/>
      <c r="HBB3508" s="45"/>
      <c r="HBC3508" s="45"/>
      <c r="HBD3508" s="45"/>
      <c r="HBE3508" s="45"/>
      <c r="HBF3508" s="45"/>
      <c r="HBG3508" s="45"/>
      <c r="HBH3508" s="45"/>
      <c r="HBI3508" s="45"/>
      <c r="HBJ3508" s="45"/>
      <c r="HBK3508" s="45"/>
      <c r="HBL3508" s="45"/>
      <c r="HBM3508" s="45"/>
      <c r="HBN3508" s="45"/>
      <c r="HBO3508" s="45"/>
      <c r="HBP3508" s="45"/>
      <c r="HBQ3508" s="45"/>
      <c r="HBR3508" s="45"/>
      <c r="HBS3508" s="45"/>
      <c r="HBT3508" s="45"/>
      <c r="HBU3508" s="45"/>
      <c r="HBV3508" s="45"/>
      <c r="HBW3508" s="45"/>
      <c r="HBX3508" s="45"/>
      <c r="HBY3508" s="45"/>
      <c r="HBZ3508" s="45"/>
      <c r="HCA3508" s="45"/>
      <c r="HCB3508" s="45"/>
      <c r="HCC3508" s="45"/>
      <c r="HCD3508" s="45"/>
      <c r="HCE3508" s="45"/>
      <c r="HCF3508" s="45"/>
      <c r="HCG3508" s="45"/>
      <c r="HCH3508" s="45"/>
      <c r="HCI3508" s="45"/>
      <c r="HCJ3508" s="45"/>
      <c r="HCK3508" s="45"/>
      <c r="HCL3508" s="45"/>
      <c r="HCM3508" s="45"/>
      <c r="HCN3508" s="45"/>
      <c r="HCO3508" s="45"/>
      <c r="HCP3508" s="45"/>
      <c r="HCQ3508" s="45"/>
      <c r="HCR3508" s="45"/>
      <c r="HCS3508" s="45"/>
      <c r="HCT3508" s="45"/>
      <c r="HCU3508" s="45"/>
      <c r="HCV3508" s="45"/>
      <c r="HCW3508" s="45"/>
      <c r="HCX3508" s="45"/>
      <c r="HCY3508" s="45"/>
      <c r="HCZ3508" s="45"/>
      <c r="HDA3508" s="45"/>
      <c r="HDB3508" s="45"/>
      <c r="HDC3508" s="45"/>
      <c r="HDD3508" s="45"/>
      <c r="HDE3508" s="45"/>
      <c r="HDF3508" s="45"/>
      <c r="HDG3508" s="45"/>
      <c r="HDH3508" s="45"/>
      <c r="HDI3508" s="45"/>
      <c r="HDJ3508" s="45"/>
      <c r="HDK3508" s="45"/>
      <c r="HDL3508" s="45"/>
      <c r="HDM3508" s="45"/>
      <c r="HDN3508" s="45"/>
      <c r="HDO3508" s="45"/>
      <c r="HDP3508" s="45"/>
      <c r="HDQ3508" s="45"/>
      <c r="HDR3508" s="45"/>
      <c r="HDS3508" s="45"/>
      <c r="HDT3508" s="45"/>
      <c r="HDU3508" s="45"/>
      <c r="HDV3508" s="45"/>
      <c r="HDW3508" s="45"/>
      <c r="HDX3508" s="45"/>
      <c r="HDY3508" s="45"/>
      <c r="HDZ3508" s="45"/>
      <c r="HEA3508" s="45"/>
      <c r="HEB3508" s="45"/>
      <c r="HEC3508" s="45"/>
      <c r="HED3508" s="45"/>
      <c r="HEE3508" s="45"/>
      <c r="HEF3508" s="45"/>
      <c r="HEG3508" s="45"/>
      <c r="HEH3508" s="45"/>
      <c r="HEI3508" s="45"/>
      <c r="HEJ3508" s="45"/>
      <c r="HEK3508" s="45"/>
      <c r="HEL3508" s="45"/>
      <c r="HEM3508" s="45"/>
      <c r="HEN3508" s="45"/>
      <c r="HEO3508" s="45"/>
      <c r="HEP3508" s="45"/>
      <c r="HEQ3508" s="45"/>
      <c r="HER3508" s="45"/>
      <c r="HES3508" s="45"/>
      <c r="HET3508" s="45"/>
      <c r="HEU3508" s="45"/>
      <c r="HEV3508" s="45"/>
      <c r="HEW3508" s="45"/>
      <c r="HEX3508" s="45"/>
      <c r="HEY3508" s="45"/>
      <c r="HEZ3508" s="45"/>
      <c r="HFA3508" s="45"/>
      <c r="HFB3508" s="45"/>
      <c r="HFC3508" s="45"/>
      <c r="HFD3508" s="45"/>
      <c r="HFE3508" s="45"/>
      <c r="HFF3508" s="45"/>
      <c r="HFG3508" s="45"/>
      <c r="HFH3508" s="45"/>
      <c r="HFI3508" s="45"/>
      <c r="HFJ3508" s="45"/>
      <c r="HFK3508" s="45"/>
      <c r="HFL3508" s="45"/>
      <c r="HFM3508" s="45"/>
      <c r="HFN3508" s="45"/>
      <c r="HFO3508" s="45"/>
      <c r="HFP3508" s="45"/>
      <c r="HFQ3508" s="45"/>
      <c r="HFR3508" s="45"/>
      <c r="HFS3508" s="45"/>
      <c r="HFT3508" s="45"/>
      <c r="HFU3508" s="45"/>
      <c r="HFV3508" s="45"/>
      <c r="HFW3508" s="45"/>
      <c r="HFX3508" s="45"/>
      <c r="HFY3508" s="45"/>
      <c r="HFZ3508" s="45"/>
      <c r="HGA3508" s="45"/>
      <c r="HGB3508" s="45"/>
      <c r="HGC3508" s="45"/>
      <c r="HGD3508" s="45"/>
      <c r="HGE3508" s="45"/>
      <c r="HGF3508" s="45"/>
      <c r="HGG3508" s="45"/>
      <c r="HGH3508" s="45"/>
      <c r="HGI3508" s="45"/>
      <c r="HGJ3508" s="45"/>
      <c r="HGK3508" s="45"/>
      <c r="HGL3508" s="45"/>
      <c r="HGM3508" s="45"/>
      <c r="HGN3508" s="45"/>
      <c r="HGO3508" s="45"/>
      <c r="HGP3508" s="45"/>
      <c r="HGQ3508" s="45"/>
      <c r="HGR3508" s="45"/>
      <c r="HGS3508" s="45"/>
      <c r="HGT3508" s="45"/>
      <c r="HGU3508" s="45"/>
      <c r="HGV3508" s="45"/>
      <c r="HGW3508" s="45"/>
      <c r="HGX3508" s="45"/>
      <c r="HGY3508" s="45"/>
      <c r="HGZ3508" s="45"/>
      <c r="HHA3508" s="45"/>
      <c r="HHB3508" s="45"/>
      <c r="HHC3508" s="45"/>
      <c r="HHD3508" s="45"/>
      <c r="HHE3508" s="45"/>
      <c r="HHF3508" s="45"/>
      <c r="HHG3508" s="45"/>
      <c r="HHH3508" s="45"/>
      <c r="HHI3508" s="45"/>
      <c r="HHJ3508" s="45"/>
      <c r="HHK3508" s="45"/>
      <c r="HHL3508" s="45"/>
      <c r="HHM3508" s="45"/>
      <c r="HHN3508" s="45"/>
      <c r="HHO3508" s="45"/>
      <c r="HHP3508" s="45"/>
      <c r="HHQ3508" s="45"/>
      <c r="HHR3508" s="45"/>
      <c r="HHS3508" s="45"/>
      <c r="HHT3508" s="45"/>
      <c r="HHU3508" s="45"/>
      <c r="HHV3508" s="45"/>
      <c r="HHW3508" s="45"/>
      <c r="HHX3508" s="45"/>
      <c r="HHY3508" s="45"/>
      <c r="HHZ3508" s="45"/>
      <c r="HIA3508" s="45"/>
      <c r="HIB3508" s="45"/>
      <c r="HIC3508" s="45"/>
      <c r="HID3508" s="45"/>
      <c r="HIE3508" s="45"/>
      <c r="HIF3508" s="45"/>
      <c r="HIG3508" s="45"/>
      <c r="HIH3508" s="45"/>
      <c r="HII3508" s="45"/>
      <c r="HIJ3508" s="45"/>
      <c r="HIK3508" s="45"/>
      <c r="HIL3508" s="45"/>
      <c r="HIM3508" s="45"/>
      <c r="HIN3508" s="45"/>
      <c r="HIO3508" s="45"/>
      <c r="HIP3508" s="45"/>
      <c r="HIQ3508" s="45"/>
      <c r="HIR3508" s="45"/>
      <c r="HIS3508" s="45"/>
      <c r="HIT3508" s="45"/>
      <c r="HIU3508" s="45"/>
      <c r="HIV3508" s="45"/>
      <c r="HIW3508" s="45"/>
      <c r="HIX3508" s="45"/>
      <c r="HIY3508" s="45"/>
      <c r="HIZ3508" s="45"/>
      <c r="HJA3508" s="45"/>
      <c r="HJB3508" s="45"/>
      <c r="HJC3508" s="45"/>
      <c r="HJD3508" s="45"/>
      <c r="HJE3508" s="45"/>
      <c r="HJF3508" s="45"/>
      <c r="HJG3508" s="45"/>
      <c r="HJH3508" s="45"/>
      <c r="HJI3508" s="45"/>
      <c r="HJJ3508" s="45"/>
      <c r="HJK3508" s="45"/>
      <c r="HJL3508" s="45"/>
      <c r="HJM3508" s="45"/>
      <c r="HJN3508" s="45"/>
      <c r="HJO3508" s="45"/>
      <c r="HJP3508" s="45"/>
      <c r="HJQ3508" s="45"/>
      <c r="HJR3508" s="45"/>
      <c r="HJS3508" s="45"/>
      <c r="HJT3508" s="45"/>
      <c r="HJU3508" s="45"/>
      <c r="HJV3508" s="45"/>
      <c r="HJW3508" s="45"/>
      <c r="HJX3508" s="45"/>
      <c r="HJY3508" s="45"/>
      <c r="HJZ3508" s="45"/>
      <c r="HKA3508" s="45"/>
      <c r="HKB3508" s="45"/>
      <c r="HKC3508" s="45"/>
      <c r="HKD3508" s="45"/>
      <c r="HKE3508" s="45"/>
      <c r="HKF3508" s="45"/>
      <c r="HKG3508" s="45"/>
      <c r="HKH3508" s="45"/>
      <c r="HKI3508" s="45"/>
      <c r="HKJ3508" s="45"/>
      <c r="HKK3508" s="45"/>
      <c r="HKL3508" s="45"/>
      <c r="HKM3508" s="45"/>
      <c r="HKN3508" s="45"/>
      <c r="HKO3508" s="45"/>
      <c r="HKP3508" s="45"/>
      <c r="HKQ3508" s="45"/>
      <c r="HKR3508" s="45"/>
      <c r="HKS3508" s="45"/>
      <c r="HKT3508" s="45"/>
      <c r="HKU3508" s="45"/>
      <c r="HKV3508" s="45"/>
      <c r="HKW3508" s="45"/>
      <c r="HKX3508" s="45"/>
      <c r="HKY3508" s="45"/>
      <c r="HKZ3508" s="45"/>
      <c r="HLA3508" s="45"/>
      <c r="HLB3508" s="45"/>
      <c r="HLC3508" s="45"/>
      <c r="HLD3508" s="45"/>
      <c r="HLE3508" s="45"/>
      <c r="HLF3508" s="45"/>
      <c r="HLG3508" s="45"/>
      <c r="HLH3508" s="45"/>
      <c r="HLI3508" s="45"/>
      <c r="HLJ3508" s="45"/>
      <c r="HLK3508" s="45"/>
      <c r="HLL3508" s="45"/>
      <c r="HLM3508" s="45"/>
      <c r="HLN3508" s="45"/>
      <c r="HLO3508" s="45"/>
      <c r="HLP3508" s="45"/>
      <c r="HLQ3508" s="45"/>
      <c r="HLR3508" s="45"/>
      <c r="HLS3508" s="45"/>
      <c r="HLT3508" s="45"/>
      <c r="HLU3508" s="45"/>
      <c r="HLV3508" s="45"/>
      <c r="HLW3508" s="45"/>
      <c r="HLX3508" s="45"/>
      <c r="HLY3508" s="45"/>
      <c r="HLZ3508" s="45"/>
      <c r="HMA3508" s="45"/>
      <c r="HMB3508" s="45"/>
      <c r="HMC3508" s="45"/>
      <c r="HMD3508" s="45"/>
      <c r="HME3508" s="45"/>
      <c r="HMF3508" s="45"/>
      <c r="HMG3508" s="45"/>
      <c r="HMH3508" s="45"/>
      <c r="HMI3508" s="45"/>
      <c r="HMJ3508" s="45"/>
      <c r="HMK3508" s="45"/>
      <c r="HML3508" s="45"/>
      <c r="HMM3508" s="45"/>
      <c r="HMN3508" s="45"/>
      <c r="HMO3508" s="45"/>
      <c r="HMP3508" s="45"/>
      <c r="HMQ3508" s="45"/>
      <c r="HMR3508" s="45"/>
      <c r="HMS3508" s="45"/>
      <c r="HMT3508" s="45"/>
      <c r="HMU3508" s="45"/>
      <c r="HMV3508" s="45"/>
      <c r="HMW3508" s="45"/>
      <c r="HMX3508" s="45"/>
      <c r="HMY3508" s="45"/>
      <c r="HMZ3508" s="45"/>
      <c r="HNA3508" s="45"/>
      <c r="HNB3508" s="45"/>
      <c r="HNC3508" s="45"/>
      <c r="HND3508" s="45"/>
      <c r="HNE3508" s="45"/>
      <c r="HNF3508" s="45"/>
      <c r="HNG3508" s="45"/>
      <c r="HNH3508" s="45"/>
      <c r="HNI3508" s="45"/>
      <c r="HNJ3508" s="45"/>
      <c r="HNK3508" s="45"/>
      <c r="HNL3508" s="45"/>
      <c r="HNM3508" s="45"/>
      <c r="HNN3508" s="45"/>
      <c r="HNO3508" s="45"/>
      <c r="HNP3508" s="45"/>
      <c r="HNQ3508" s="45"/>
      <c r="HNR3508" s="45"/>
      <c r="HNS3508" s="45"/>
      <c r="HNT3508" s="45"/>
      <c r="HNU3508" s="45"/>
      <c r="HNV3508" s="45"/>
      <c r="HNW3508" s="45"/>
      <c r="HNX3508" s="45"/>
      <c r="HNY3508" s="45"/>
      <c r="HNZ3508" s="45"/>
      <c r="HOA3508" s="45"/>
      <c r="HOB3508" s="45"/>
      <c r="HOC3508" s="45"/>
      <c r="HOD3508" s="45"/>
      <c r="HOE3508" s="45"/>
      <c r="HOF3508" s="45"/>
      <c r="HOG3508" s="45"/>
      <c r="HOH3508" s="45"/>
      <c r="HOI3508" s="45"/>
      <c r="HOJ3508" s="45"/>
      <c r="HOK3508" s="45"/>
      <c r="HOL3508" s="45"/>
      <c r="HOM3508" s="45"/>
      <c r="HON3508" s="45"/>
      <c r="HOO3508" s="45"/>
      <c r="HOP3508" s="45"/>
      <c r="HOQ3508" s="45"/>
      <c r="HOR3508" s="45"/>
      <c r="HOS3508" s="45"/>
      <c r="HOT3508" s="45"/>
      <c r="HOU3508" s="45"/>
      <c r="HOV3508" s="45"/>
      <c r="HOW3508" s="45"/>
      <c r="HOX3508" s="45"/>
      <c r="HOY3508" s="45"/>
      <c r="HOZ3508" s="45"/>
      <c r="HPA3508" s="45"/>
      <c r="HPB3508" s="45"/>
      <c r="HPC3508" s="45"/>
      <c r="HPD3508" s="45"/>
      <c r="HPE3508" s="45"/>
      <c r="HPF3508" s="45"/>
      <c r="HPG3508" s="45"/>
      <c r="HPH3508" s="45"/>
      <c r="HPI3508" s="45"/>
      <c r="HPJ3508" s="45"/>
      <c r="HPK3508" s="45"/>
      <c r="HPL3508" s="45"/>
      <c r="HPM3508" s="45"/>
      <c r="HPN3508" s="45"/>
      <c r="HPO3508" s="45"/>
      <c r="HPP3508" s="45"/>
      <c r="HPQ3508" s="45"/>
      <c r="HPR3508" s="45"/>
      <c r="HPS3508" s="45"/>
      <c r="HPT3508" s="45"/>
      <c r="HPU3508" s="45"/>
      <c r="HPV3508" s="45"/>
      <c r="HPW3508" s="45"/>
      <c r="HPX3508" s="45"/>
      <c r="HPY3508" s="45"/>
      <c r="HPZ3508" s="45"/>
      <c r="HQA3508" s="45"/>
      <c r="HQB3508" s="45"/>
      <c r="HQC3508" s="45"/>
      <c r="HQD3508" s="45"/>
      <c r="HQE3508" s="45"/>
      <c r="HQF3508" s="45"/>
      <c r="HQG3508" s="45"/>
      <c r="HQH3508" s="45"/>
      <c r="HQI3508" s="45"/>
      <c r="HQJ3508" s="45"/>
      <c r="HQK3508" s="45"/>
      <c r="HQL3508" s="45"/>
      <c r="HQM3508" s="45"/>
      <c r="HQN3508" s="45"/>
      <c r="HQO3508" s="45"/>
      <c r="HQP3508" s="45"/>
      <c r="HQQ3508" s="45"/>
      <c r="HQR3508" s="45"/>
      <c r="HQS3508" s="45"/>
      <c r="HQT3508" s="45"/>
      <c r="HQU3508" s="45"/>
      <c r="HQV3508" s="45"/>
      <c r="HQW3508" s="45"/>
      <c r="HQX3508" s="45"/>
      <c r="HQY3508" s="45"/>
      <c r="HQZ3508" s="45"/>
      <c r="HRA3508" s="45"/>
      <c r="HRB3508" s="45"/>
      <c r="HRC3508" s="45"/>
      <c r="HRD3508" s="45"/>
      <c r="HRE3508" s="45"/>
      <c r="HRF3508" s="45"/>
      <c r="HRG3508" s="45"/>
      <c r="HRH3508" s="45"/>
      <c r="HRI3508" s="45"/>
      <c r="HRJ3508" s="45"/>
      <c r="HRK3508" s="45"/>
      <c r="HRL3508" s="45"/>
      <c r="HRM3508" s="45"/>
      <c r="HRN3508" s="45"/>
      <c r="HRO3508" s="45"/>
      <c r="HRP3508" s="45"/>
      <c r="HRQ3508" s="45"/>
      <c r="HRR3508" s="45"/>
      <c r="HRS3508" s="45"/>
      <c r="HRT3508" s="45"/>
      <c r="HRU3508" s="45"/>
      <c r="HRV3508" s="45"/>
      <c r="HRW3508" s="45"/>
      <c r="HRX3508" s="45"/>
      <c r="HRY3508" s="45"/>
      <c r="HRZ3508" s="45"/>
      <c r="HSA3508" s="45"/>
      <c r="HSB3508" s="45"/>
      <c r="HSC3508" s="45"/>
      <c r="HSD3508" s="45"/>
      <c r="HSE3508" s="45"/>
      <c r="HSF3508" s="45"/>
      <c r="HSG3508" s="45"/>
      <c r="HSH3508" s="45"/>
      <c r="HSI3508" s="45"/>
      <c r="HSJ3508" s="45"/>
      <c r="HSK3508" s="45"/>
      <c r="HSL3508" s="45"/>
      <c r="HSM3508" s="45"/>
      <c r="HSN3508" s="45"/>
      <c r="HSO3508" s="45"/>
      <c r="HSP3508" s="45"/>
      <c r="HSQ3508" s="45"/>
      <c r="HSR3508" s="45"/>
      <c r="HSS3508" s="45"/>
      <c r="HST3508" s="45"/>
      <c r="HSU3508" s="45"/>
      <c r="HSV3508" s="45"/>
      <c r="HSW3508" s="45"/>
      <c r="HSX3508" s="45"/>
      <c r="HSY3508" s="45"/>
      <c r="HSZ3508" s="45"/>
      <c r="HTA3508" s="45"/>
      <c r="HTB3508" s="45"/>
      <c r="HTC3508" s="45"/>
      <c r="HTD3508" s="45"/>
      <c r="HTE3508" s="45"/>
      <c r="HTF3508" s="45"/>
      <c r="HTG3508" s="45"/>
      <c r="HTH3508" s="45"/>
      <c r="HTI3508" s="45"/>
      <c r="HTJ3508" s="45"/>
      <c r="HTK3508" s="45"/>
      <c r="HTL3508" s="45"/>
      <c r="HTM3508" s="45"/>
      <c r="HTN3508" s="45"/>
      <c r="HTO3508" s="45"/>
      <c r="HTP3508" s="45"/>
      <c r="HTQ3508" s="45"/>
      <c r="HTR3508" s="45"/>
      <c r="HTS3508" s="45"/>
      <c r="HTT3508" s="45"/>
      <c r="HTU3508" s="45"/>
      <c r="HTV3508" s="45"/>
      <c r="HTW3508" s="45"/>
      <c r="HTX3508" s="45"/>
      <c r="HTY3508" s="45"/>
      <c r="HTZ3508" s="45"/>
      <c r="HUA3508" s="45"/>
      <c r="HUB3508" s="45"/>
      <c r="HUC3508" s="45"/>
      <c r="HUD3508" s="45"/>
      <c r="HUE3508" s="45"/>
      <c r="HUF3508" s="45"/>
      <c r="HUG3508" s="45"/>
      <c r="HUH3508" s="45"/>
      <c r="HUI3508" s="45"/>
      <c r="HUJ3508" s="45"/>
      <c r="HUK3508" s="45"/>
      <c r="HUL3508" s="45"/>
      <c r="HUM3508" s="45"/>
      <c r="HUN3508" s="45"/>
      <c r="HUO3508" s="45"/>
      <c r="HUP3508" s="45"/>
      <c r="HUQ3508" s="45"/>
      <c r="HUR3508" s="45"/>
      <c r="HUS3508" s="45"/>
      <c r="HUT3508" s="45"/>
      <c r="HUU3508" s="45"/>
      <c r="HUV3508" s="45"/>
      <c r="HUW3508" s="45"/>
      <c r="HUX3508" s="45"/>
      <c r="HUY3508" s="45"/>
      <c r="HUZ3508" s="45"/>
      <c r="HVA3508" s="45"/>
      <c r="HVB3508" s="45"/>
      <c r="HVC3508" s="45"/>
      <c r="HVD3508" s="45"/>
      <c r="HVE3508" s="45"/>
      <c r="HVF3508" s="45"/>
      <c r="HVG3508" s="45"/>
      <c r="HVH3508" s="45"/>
      <c r="HVI3508" s="45"/>
      <c r="HVJ3508" s="45"/>
      <c r="HVK3508" s="45"/>
      <c r="HVL3508" s="45"/>
      <c r="HVM3508" s="45"/>
      <c r="HVN3508" s="45"/>
      <c r="HVO3508" s="45"/>
      <c r="HVP3508" s="45"/>
      <c r="HVQ3508" s="45"/>
      <c r="HVR3508" s="45"/>
      <c r="HVS3508" s="45"/>
      <c r="HVT3508" s="45"/>
      <c r="HVU3508" s="45"/>
      <c r="HVV3508" s="45"/>
      <c r="HVW3508" s="45"/>
      <c r="HVX3508" s="45"/>
      <c r="HVY3508" s="45"/>
      <c r="HVZ3508" s="45"/>
      <c r="HWA3508" s="45"/>
      <c r="HWB3508" s="45"/>
      <c r="HWC3508" s="45"/>
      <c r="HWD3508" s="45"/>
      <c r="HWE3508" s="45"/>
      <c r="HWF3508" s="45"/>
      <c r="HWG3508" s="45"/>
      <c r="HWH3508" s="45"/>
      <c r="HWI3508" s="45"/>
      <c r="HWJ3508" s="45"/>
      <c r="HWK3508" s="45"/>
      <c r="HWL3508" s="45"/>
      <c r="HWM3508" s="45"/>
      <c r="HWN3508" s="45"/>
      <c r="HWO3508" s="45"/>
      <c r="HWP3508" s="45"/>
      <c r="HWQ3508" s="45"/>
      <c r="HWR3508" s="45"/>
      <c r="HWS3508" s="45"/>
      <c r="HWT3508" s="45"/>
      <c r="HWU3508" s="45"/>
      <c r="HWV3508" s="45"/>
      <c r="HWW3508" s="45"/>
      <c r="HWX3508" s="45"/>
      <c r="HWY3508" s="45"/>
      <c r="HWZ3508" s="45"/>
      <c r="HXA3508" s="45"/>
      <c r="HXB3508" s="45"/>
      <c r="HXC3508" s="45"/>
      <c r="HXD3508" s="45"/>
      <c r="HXE3508" s="45"/>
      <c r="HXF3508" s="45"/>
      <c r="HXG3508" s="45"/>
      <c r="HXH3508" s="45"/>
      <c r="HXI3508" s="45"/>
      <c r="HXJ3508" s="45"/>
      <c r="HXK3508" s="45"/>
      <c r="HXL3508" s="45"/>
      <c r="HXM3508" s="45"/>
      <c r="HXN3508" s="45"/>
      <c r="HXO3508" s="45"/>
      <c r="HXP3508" s="45"/>
      <c r="HXQ3508" s="45"/>
      <c r="HXR3508" s="45"/>
      <c r="HXS3508" s="45"/>
      <c r="HXT3508" s="45"/>
      <c r="HXU3508" s="45"/>
      <c r="HXV3508" s="45"/>
      <c r="HXW3508" s="45"/>
      <c r="HXX3508" s="45"/>
      <c r="HXY3508" s="45"/>
      <c r="HXZ3508" s="45"/>
      <c r="HYA3508" s="45"/>
      <c r="HYB3508" s="45"/>
      <c r="HYC3508" s="45"/>
      <c r="HYD3508" s="45"/>
      <c r="HYE3508" s="45"/>
      <c r="HYF3508" s="45"/>
      <c r="HYG3508" s="45"/>
      <c r="HYH3508" s="45"/>
      <c r="HYI3508" s="45"/>
      <c r="HYJ3508" s="45"/>
      <c r="HYK3508" s="45"/>
      <c r="HYL3508" s="45"/>
      <c r="HYM3508" s="45"/>
      <c r="HYN3508" s="45"/>
      <c r="HYO3508" s="45"/>
      <c r="HYP3508" s="45"/>
      <c r="HYQ3508" s="45"/>
      <c r="HYR3508" s="45"/>
      <c r="HYS3508" s="45"/>
      <c r="HYT3508" s="45"/>
      <c r="HYU3508" s="45"/>
      <c r="HYV3508" s="45"/>
      <c r="HYW3508" s="45"/>
      <c r="HYX3508" s="45"/>
      <c r="HYY3508" s="45"/>
      <c r="HYZ3508" s="45"/>
      <c r="HZA3508" s="45"/>
      <c r="HZB3508" s="45"/>
      <c r="HZC3508" s="45"/>
      <c r="HZD3508" s="45"/>
      <c r="HZE3508" s="45"/>
      <c r="HZF3508" s="45"/>
      <c r="HZG3508" s="45"/>
      <c r="HZH3508" s="45"/>
      <c r="HZI3508" s="45"/>
      <c r="HZJ3508" s="45"/>
      <c r="HZK3508" s="45"/>
      <c r="HZL3508" s="45"/>
      <c r="HZM3508" s="45"/>
      <c r="HZN3508" s="45"/>
      <c r="HZO3508" s="45"/>
      <c r="HZP3508" s="45"/>
      <c r="HZQ3508" s="45"/>
      <c r="HZR3508" s="45"/>
      <c r="HZS3508" s="45"/>
      <c r="HZT3508" s="45"/>
      <c r="HZU3508" s="45"/>
      <c r="HZV3508" s="45"/>
      <c r="HZW3508" s="45"/>
      <c r="HZX3508" s="45"/>
      <c r="HZY3508" s="45"/>
      <c r="HZZ3508" s="45"/>
      <c r="IAA3508" s="45"/>
      <c r="IAB3508" s="45"/>
      <c r="IAC3508" s="45"/>
      <c r="IAD3508" s="45"/>
      <c r="IAE3508" s="45"/>
      <c r="IAF3508" s="45"/>
      <c r="IAG3508" s="45"/>
      <c r="IAH3508" s="45"/>
      <c r="IAI3508" s="45"/>
      <c r="IAJ3508" s="45"/>
      <c r="IAK3508" s="45"/>
      <c r="IAL3508" s="45"/>
      <c r="IAM3508" s="45"/>
      <c r="IAN3508" s="45"/>
      <c r="IAO3508" s="45"/>
      <c r="IAP3508" s="45"/>
      <c r="IAQ3508" s="45"/>
      <c r="IAR3508" s="45"/>
      <c r="IAS3508" s="45"/>
      <c r="IAT3508" s="45"/>
      <c r="IAU3508" s="45"/>
      <c r="IAV3508" s="45"/>
      <c r="IAW3508" s="45"/>
      <c r="IAX3508" s="45"/>
      <c r="IAY3508" s="45"/>
      <c r="IAZ3508" s="45"/>
      <c r="IBA3508" s="45"/>
      <c r="IBB3508" s="45"/>
      <c r="IBC3508" s="45"/>
      <c r="IBD3508" s="45"/>
      <c r="IBE3508" s="45"/>
      <c r="IBF3508" s="45"/>
      <c r="IBG3508" s="45"/>
      <c r="IBH3508" s="45"/>
      <c r="IBI3508" s="45"/>
      <c r="IBJ3508" s="45"/>
      <c r="IBK3508" s="45"/>
      <c r="IBL3508" s="45"/>
      <c r="IBM3508" s="45"/>
      <c r="IBN3508" s="45"/>
      <c r="IBO3508" s="45"/>
      <c r="IBP3508" s="45"/>
      <c r="IBQ3508" s="45"/>
      <c r="IBR3508" s="45"/>
      <c r="IBS3508" s="45"/>
      <c r="IBT3508" s="45"/>
      <c r="IBU3508" s="45"/>
      <c r="IBV3508" s="45"/>
      <c r="IBW3508" s="45"/>
      <c r="IBX3508" s="45"/>
      <c r="IBY3508" s="45"/>
      <c r="IBZ3508" s="45"/>
      <c r="ICA3508" s="45"/>
      <c r="ICB3508" s="45"/>
      <c r="ICC3508" s="45"/>
      <c r="ICD3508" s="45"/>
      <c r="ICE3508" s="45"/>
      <c r="ICF3508" s="45"/>
      <c r="ICG3508" s="45"/>
      <c r="ICH3508" s="45"/>
      <c r="ICI3508" s="45"/>
      <c r="ICJ3508" s="45"/>
      <c r="ICK3508" s="45"/>
      <c r="ICL3508" s="45"/>
      <c r="ICM3508" s="45"/>
      <c r="ICN3508" s="45"/>
      <c r="ICO3508" s="45"/>
      <c r="ICP3508" s="45"/>
      <c r="ICQ3508" s="45"/>
      <c r="ICR3508" s="45"/>
      <c r="ICS3508" s="45"/>
      <c r="ICT3508" s="45"/>
      <c r="ICU3508" s="45"/>
      <c r="ICV3508" s="45"/>
      <c r="ICW3508" s="45"/>
      <c r="ICX3508" s="45"/>
      <c r="ICY3508" s="45"/>
      <c r="ICZ3508" s="45"/>
      <c r="IDA3508" s="45"/>
      <c r="IDB3508" s="45"/>
      <c r="IDC3508" s="45"/>
      <c r="IDD3508" s="45"/>
      <c r="IDE3508" s="45"/>
      <c r="IDF3508" s="45"/>
      <c r="IDG3508" s="45"/>
      <c r="IDH3508" s="45"/>
      <c r="IDI3508" s="45"/>
      <c r="IDJ3508" s="45"/>
      <c r="IDK3508" s="45"/>
      <c r="IDL3508" s="45"/>
      <c r="IDM3508" s="45"/>
      <c r="IDN3508" s="45"/>
      <c r="IDO3508" s="45"/>
      <c r="IDP3508" s="45"/>
      <c r="IDQ3508" s="45"/>
      <c r="IDR3508" s="45"/>
      <c r="IDS3508" s="45"/>
      <c r="IDT3508" s="45"/>
      <c r="IDU3508" s="45"/>
      <c r="IDV3508" s="45"/>
      <c r="IDW3508" s="45"/>
      <c r="IDX3508" s="45"/>
      <c r="IDY3508" s="45"/>
      <c r="IDZ3508" s="45"/>
      <c r="IEA3508" s="45"/>
      <c r="IEB3508" s="45"/>
      <c r="IEC3508" s="45"/>
      <c r="IED3508" s="45"/>
      <c r="IEE3508" s="45"/>
      <c r="IEF3508" s="45"/>
      <c r="IEG3508" s="45"/>
      <c r="IEH3508" s="45"/>
      <c r="IEI3508" s="45"/>
      <c r="IEJ3508" s="45"/>
      <c r="IEK3508" s="45"/>
      <c r="IEL3508" s="45"/>
      <c r="IEM3508" s="45"/>
      <c r="IEN3508" s="45"/>
      <c r="IEO3508" s="45"/>
      <c r="IEP3508" s="45"/>
      <c r="IEQ3508" s="45"/>
      <c r="IER3508" s="45"/>
      <c r="IES3508" s="45"/>
      <c r="IET3508" s="45"/>
      <c r="IEU3508" s="45"/>
      <c r="IEV3508" s="45"/>
      <c r="IEW3508" s="45"/>
      <c r="IEX3508" s="45"/>
      <c r="IEY3508" s="45"/>
      <c r="IEZ3508" s="45"/>
      <c r="IFA3508" s="45"/>
      <c r="IFB3508" s="45"/>
      <c r="IFC3508" s="45"/>
      <c r="IFD3508" s="45"/>
      <c r="IFE3508" s="45"/>
      <c r="IFF3508" s="45"/>
      <c r="IFG3508" s="45"/>
      <c r="IFH3508" s="45"/>
      <c r="IFI3508" s="45"/>
      <c r="IFJ3508" s="45"/>
      <c r="IFK3508" s="45"/>
      <c r="IFL3508" s="45"/>
      <c r="IFM3508" s="45"/>
      <c r="IFN3508" s="45"/>
      <c r="IFO3508" s="45"/>
      <c r="IFP3508" s="45"/>
      <c r="IFQ3508" s="45"/>
      <c r="IFR3508" s="45"/>
      <c r="IFS3508" s="45"/>
      <c r="IFT3508" s="45"/>
      <c r="IFU3508" s="45"/>
      <c r="IFV3508" s="45"/>
      <c r="IFW3508" s="45"/>
      <c r="IFX3508" s="45"/>
      <c r="IFY3508" s="45"/>
      <c r="IFZ3508" s="45"/>
      <c r="IGA3508" s="45"/>
      <c r="IGB3508" s="45"/>
      <c r="IGC3508" s="45"/>
      <c r="IGD3508" s="45"/>
      <c r="IGE3508" s="45"/>
      <c r="IGF3508" s="45"/>
      <c r="IGG3508" s="45"/>
      <c r="IGH3508" s="45"/>
      <c r="IGI3508" s="45"/>
      <c r="IGJ3508" s="45"/>
      <c r="IGK3508" s="45"/>
      <c r="IGL3508" s="45"/>
      <c r="IGM3508" s="45"/>
      <c r="IGN3508" s="45"/>
      <c r="IGO3508" s="45"/>
      <c r="IGP3508" s="45"/>
      <c r="IGQ3508" s="45"/>
      <c r="IGR3508" s="45"/>
      <c r="IGS3508" s="45"/>
      <c r="IGT3508" s="45"/>
      <c r="IGU3508" s="45"/>
      <c r="IGV3508" s="45"/>
      <c r="IGW3508" s="45"/>
      <c r="IGX3508" s="45"/>
      <c r="IGY3508" s="45"/>
      <c r="IGZ3508" s="45"/>
      <c r="IHA3508" s="45"/>
      <c r="IHB3508" s="45"/>
      <c r="IHC3508" s="45"/>
      <c r="IHD3508" s="45"/>
      <c r="IHE3508" s="45"/>
      <c r="IHF3508" s="45"/>
      <c r="IHG3508" s="45"/>
      <c r="IHH3508" s="45"/>
      <c r="IHI3508" s="45"/>
      <c r="IHJ3508" s="45"/>
      <c r="IHK3508" s="45"/>
      <c r="IHL3508" s="45"/>
      <c r="IHM3508" s="45"/>
      <c r="IHN3508" s="45"/>
      <c r="IHO3508" s="45"/>
      <c r="IHP3508" s="45"/>
      <c r="IHQ3508" s="45"/>
      <c r="IHR3508" s="45"/>
      <c r="IHS3508" s="45"/>
      <c r="IHT3508" s="45"/>
      <c r="IHU3508" s="45"/>
      <c r="IHV3508" s="45"/>
      <c r="IHW3508" s="45"/>
      <c r="IHX3508" s="45"/>
      <c r="IHY3508" s="45"/>
      <c r="IHZ3508" s="45"/>
      <c r="IIA3508" s="45"/>
      <c r="IIB3508" s="45"/>
      <c r="IIC3508" s="45"/>
      <c r="IID3508" s="45"/>
      <c r="IIE3508" s="45"/>
      <c r="IIF3508" s="45"/>
      <c r="IIG3508" s="45"/>
      <c r="IIH3508" s="45"/>
      <c r="III3508" s="45"/>
      <c r="IIJ3508" s="45"/>
      <c r="IIK3508" s="45"/>
      <c r="IIL3508" s="45"/>
      <c r="IIM3508" s="45"/>
      <c r="IIN3508" s="45"/>
      <c r="IIO3508" s="45"/>
      <c r="IIP3508" s="45"/>
      <c r="IIQ3508" s="45"/>
      <c r="IIR3508" s="45"/>
      <c r="IIS3508" s="45"/>
      <c r="IIT3508" s="45"/>
      <c r="IIU3508" s="45"/>
      <c r="IIV3508" s="45"/>
      <c r="IIW3508" s="45"/>
      <c r="IIX3508" s="45"/>
      <c r="IIY3508" s="45"/>
      <c r="IIZ3508" s="45"/>
      <c r="IJA3508" s="45"/>
      <c r="IJB3508" s="45"/>
      <c r="IJC3508" s="45"/>
      <c r="IJD3508" s="45"/>
      <c r="IJE3508" s="45"/>
      <c r="IJF3508" s="45"/>
      <c r="IJG3508" s="45"/>
      <c r="IJH3508" s="45"/>
      <c r="IJI3508" s="45"/>
      <c r="IJJ3508" s="45"/>
      <c r="IJK3508" s="45"/>
      <c r="IJL3508" s="45"/>
      <c r="IJM3508" s="45"/>
      <c r="IJN3508" s="45"/>
      <c r="IJO3508" s="45"/>
      <c r="IJP3508" s="45"/>
      <c r="IJQ3508" s="45"/>
      <c r="IJR3508" s="45"/>
      <c r="IJS3508" s="45"/>
      <c r="IJT3508" s="45"/>
      <c r="IJU3508" s="45"/>
      <c r="IJV3508" s="45"/>
      <c r="IJW3508" s="45"/>
      <c r="IJX3508" s="45"/>
      <c r="IJY3508" s="45"/>
      <c r="IJZ3508" s="45"/>
      <c r="IKA3508" s="45"/>
      <c r="IKB3508" s="45"/>
      <c r="IKC3508" s="45"/>
      <c r="IKD3508" s="45"/>
      <c r="IKE3508" s="45"/>
      <c r="IKF3508" s="45"/>
      <c r="IKG3508" s="45"/>
      <c r="IKH3508" s="45"/>
      <c r="IKI3508" s="45"/>
      <c r="IKJ3508" s="45"/>
      <c r="IKK3508" s="45"/>
      <c r="IKL3508" s="45"/>
      <c r="IKM3508" s="45"/>
      <c r="IKN3508" s="45"/>
      <c r="IKO3508" s="45"/>
      <c r="IKP3508" s="45"/>
      <c r="IKQ3508" s="45"/>
      <c r="IKR3508" s="45"/>
      <c r="IKS3508" s="45"/>
      <c r="IKT3508" s="45"/>
      <c r="IKU3508" s="45"/>
      <c r="IKV3508" s="45"/>
      <c r="IKW3508" s="45"/>
      <c r="IKX3508" s="45"/>
      <c r="IKY3508" s="45"/>
      <c r="IKZ3508" s="45"/>
      <c r="ILA3508" s="45"/>
      <c r="ILB3508" s="45"/>
      <c r="ILC3508" s="45"/>
      <c r="ILD3508" s="45"/>
      <c r="ILE3508" s="45"/>
      <c r="ILF3508" s="45"/>
      <c r="ILG3508" s="45"/>
      <c r="ILH3508" s="45"/>
      <c r="ILI3508" s="45"/>
      <c r="ILJ3508" s="45"/>
      <c r="ILK3508" s="45"/>
      <c r="ILL3508" s="45"/>
      <c r="ILM3508" s="45"/>
      <c r="ILN3508" s="45"/>
      <c r="ILO3508" s="45"/>
      <c r="ILP3508" s="45"/>
      <c r="ILQ3508" s="45"/>
      <c r="ILR3508" s="45"/>
      <c r="ILS3508" s="45"/>
      <c r="ILT3508" s="45"/>
      <c r="ILU3508" s="45"/>
      <c r="ILV3508" s="45"/>
      <c r="ILW3508" s="45"/>
      <c r="ILX3508" s="45"/>
      <c r="ILY3508" s="45"/>
      <c r="ILZ3508" s="45"/>
      <c r="IMA3508" s="45"/>
      <c r="IMB3508" s="45"/>
      <c r="IMC3508" s="45"/>
      <c r="IMD3508" s="45"/>
      <c r="IME3508" s="45"/>
      <c r="IMF3508" s="45"/>
      <c r="IMG3508" s="45"/>
      <c r="IMH3508" s="45"/>
      <c r="IMI3508" s="45"/>
      <c r="IMJ3508" s="45"/>
      <c r="IMK3508" s="45"/>
      <c r="IML3508" s="45"/>
      <c r="IMM3508" s="45"/>
      <c r="IMN3508" s="45"/>
      <c r="IMO3508" s="45"/>
      <c r="IMP3508" s="45"/>
      <c r="IMQ3508" s="45"/>
      <c r="IMR3508" s="45"/>
      <c r="IMS3508" s="45"/>
      <c r="IMT3508" s="45"/>
      <c r="IMU3508" s="45"/>
      <c r="IMV3508" s="45"/>
      <c r="IMW3508" s="45"/>
      <c r="IMX3508" s="45"/>
      <c r="IMY3508" s="45"/>
      <c r="IMZ3508" s="45"/>
      <c r="INA3508" s="45"/>
      <c r="INB3508" s="45"/>
      <c r="INC3508" s="45"/>
      <c r="IND3508" s="45"/>
      <c r="INE3508" s="45"/>
      <c r="INF3508" s="45"/>
      <c r="ING3508" s="45"/>
      <c r="INH3508" s="45"/>
      <c r="INI3508" s="45"/>
      <c r="INJ3508" s="45"/>
      <c r="INK3508" s="45"/>
      <c r="INL3508" s="45"/>
      <c r="INM3508" s="45"/>
      <c r="INN3508" s="45"/>
      <c r="INO3508" s="45"/>
      <c r="INP3508" s="45"/>
      <c r="INQ3508" s="45"/>
      <c r="INR3508" s="45"/>
      <c r="INS3508" s="45"/>
      <c r="INT3508" s="45"/>
      <c r="INU3508" s="45"/>
      <c r="INV3508" s="45"/>
      <c r="INW3508" s="45"/>
      <c r="INX3508" s="45"/>
      <c r="INY3508" s="45"/>
      <c r="INZ3508" s="45"/>
      <c r="IOA3508" s="45"/>
      <c r="IOB3508" s="45"/>
      <c r="IOC3508" s="45"/>
      <c r="IOD3508" s="45"/>
      <c r="IOE3508" s="45"/>
      <c r="IOF3508" s="45"/>
      <c r="IOG3508" s="45"/>
      <c r="IOH3508" s="45"/>
      <c r="IOI3508" s="45"/>
      <c r="IOJ3508" s="45"/>
      <c r="IOK3508" s="45"/>
      <c r="IOL3508" s="45"/>
      <c r="IOM3508" s="45"/>
      <c r="ION3508" s="45"/>
      <c r="IOO3508" s="45"/>
      <c r="IOP3508" s="45"/>
      <c r="IOQ3508" s="45"/>
      <c r="IOR3508" s="45"/>
      <c r="IOS3508" s="45"/>
      <c r="IOT3508" s="45"/>
      <c r="IOU3508" s="45"/>
      <c r="IOV3508" s="45"/>
      <c r="IOW3508" s="45"/>
      <c r="IOX3508" s="45"/>
      <c r="IOY3508" s="45"/>
      <c r="IOZ3508" s="45"/>
      <c r="IPA3508" s="45"/>
      <c r="IPB3508" s="45"/>
      <c r="IPC3508" s="45"/>
      <c r="IPD3508" s="45"/>
      <c r="IPE3508" s="45"/>
      <c r="IPF3508" s="45"/>
      <c r="IPG3508" s="45"/>
      <c r="IPH3508" s="45"/>
      <c r="IPI3508" s="45"/>
      <c r="IPJ3508" s="45"/>
      <c r="IPK3508" s="45"/>
      <c r="IPL3508" s="45"/>
      <c r="IPM3508" s="45"/>
      <c r="IPN3508" s="45"/>
      <c r="IPO3508" s="45"/>
      <c r="IPP3508" s="45"/>
      <c r="IPQ3508" s="45"/>
      <c r="IPR3508" s="45"/>
      <c r="IPS3508" s="45"/>
      <c r="IPT3508" s="45"/>
      <c r="IPU3508" s="45"/>
      <c r="IPV3508" s="45"/>
      <c r="IPW3508" s="45"/>
      <c r="IPX3508" s="45"/>
      <c r="IPY3508" s="45"/>
      <c r="IPZ3508" s="45"/>
      <c r="IQA3508" s="45"/>
      <c r="IQB3508" s="45"/>
      <c r="IQC3508" s="45"/>
      <c r="IQD3508" s="45"/>
      <c r="IQE3508" s="45"/>
      <c r="IQF3508" s="45"/>
      <c r="IQG3508" s="45"/>
      <c r="IQH3508" s="45"/>
      <c r="IQI3508" s="45"/>
      <c r="IQJ3508" s="45"/>
      <c r="IQK3508" s="45"/>
      <c r="IQL3508" s="45"/>
      <c r="IQM3508" s="45"/>
      <c r="IQN3508" s="45"/>
      <c r="IQO3508" s="45"/>
      <c r="IQP3508" s="45"/>
      <c r="IQQ3508" s="45"/>
      <c r="IQR3508" s="45"/>
      <c r="IQS3508" s="45"/>
      <c r="IQT3508" s="45"/>
      <c r="IQU3508" s="45"/>
      <c r="IQV3508" s="45"/>
      <c r="IQW3508" s="45"/>
      <c r="IQX3508" s="45"/>
      <c r="IQY3508" s="45"/>
      <c r="IQZ3508" s="45"/>
      <c r="IRA3508" s="45"/>
      <c r="IRB3508" s="45"/>
      <c r="IRC3508" s="45"/>
      <c r="IRD3508" s="45"/>
      <c r="IRE3508" s="45"/>
      <c r="IRF3508" s="45"/>
      <c r="IRG3508" s="45"/>
      <c r="IRH3508" s="45"/>
      <c r="IRI3508" s="45"/>
      <c r="IRJ3508" s="45"/>
      <c r="IRK3508" s="45"/>
      <c r="IRL3508" s="45"/>
      <c r="IRM3508" s="45"/>
      <c r="IRN3508" s="45"/>
      <c r="IRO3508" s="45"/>
      <c r="IRP3508" s="45"/>
      <c r="IRQ3508" s="45"/>
      <c r="IRR3508" s="45"/>
      <c r="IRS3508" s="45"/>
      <c r="IRT3508" s="45"/>
      <c r="IRU3508" s="45"/>
      <c r="IRV3508" s="45"/>
      <c r="IRW3508" s="45"/>
      <c r="IRX3508" s="45"/>
      <c r="IRY3508" s="45"/>
      <c r="IRZ3508" s="45"/>
      <c r="ISA3508" s="45"/>
      <c r="ISB3508" s="45"/>
      <c r="ISC3508" s="45"/>
      <c r="ISD3508" s="45"/>
      <c r="ISE3508" s="45"/>
      <c r="ISF3508" s="45"/>
      <c r="ISG3508" s="45"/>
      <c r="ISH3508" s="45"/>
      <c r="ISI3508" s="45"/>
      <c r="ISJ3508" s="45"/>
      <c r="ISK3508" s="45"/>
      <c r="ISL3508" s="45"/>
      <c r="ISM3508" s="45"/>
      <c r="ISN3508" s="45"/>
      <c r="ISO3508" s="45"/>
      <c r="ISP3508" s="45"/>
      <c r="ISQ3508" s="45"/>
      <c r="ISR3508" s="45"/>
      <c r="ISS3508" s="45"/>
      <c r="IST3508" s="45"/>
      <c r="ISU3508" s="45"/>
      <c r="ISV3508" s="45"/>
      <c r="ISW3508" s="45"/>
      <c r="ISX3508" s="45"/>
      <c r="ISY3508" s="45"/>
      <c r="ISZ3508" s="45"/>
      <c r="ITA3508" s="45"/>
      <c r="ITB3508" s="45"/>
      <c r="ITC3508" s="45"/>
      <c r="ITD3508" s="45"/>
      <c r="ITE3508" s="45"/>
      <c r="ITF3508" s="45"/>
      <c r="ITG3508" s="45"/>
      <c r="ITH3508" s="45"/>
      <c r="ITI3508" s="45"/>
      <c r="ITJ3508" s="45"/>
      <c r="ITK3508" s="45"/>
      <c r="ITL3508" s="45"/>
      <c r="ITM3508" s="45"/>
      <c r="ITN3508" s="45"/>
      <c r="ITO3508" s="45"/>
      <c r="ITP3508" s="45"/>
      <c r="ITQ3508" s="45"/>
      <c r="ITR3508" s="45"/>
      <c r="ITS3508" s="45"/>
      <c r="ITT3508" s="45"/>
      <c r="ITU3508" s="45"/>
      <c r="ITV3508" s="45"/>
      <c r="ITW3508" s="45"/>
      <c r="ITX3508" s="45"/>
      <c r="ITY3508" s="45"/>
      <c r="ITZ3508" s="45"/>
      <c r="IUA3508" s="45"/>
      <c r="IUB3508" s="45"/>
      <c r="IUC3508" s="45"/>
      <c r="IUD3508" s="45"/>
      <c r="IUE3508" s="45"/>
      <c r="IUF3508" s="45"/>
      <c r="IUG3508" s="45"/>
      <c r="IUH3508" s="45"/>
      <c r="IUI3508" s="45"/>
      <c r="IUJ3508" s="45"/>
      <c r="IUK3508" s="45"/>
      <c r="IUL3508" s="45"/>
      <c r="IUM3508" s="45"/>
      <c r="IUN3508" s="45"/>
      <c r="IUO3508" s="45"/>
      <c r="IUP3508" s="45"/>
      <c r="IUQ3508" s="45"/>
      <c r="IUR3508" s="45"/>
      <c r="IUS3508" s="45"/>
      <c r="IUT3508" s="45"/>
      <c r="IUU3508" s="45"/>
      <c r="IUV3508" s="45"/>
      <c r="IUW3508" s="45"/>
      <c r="IUX3508" s="45"/>
      <c r="IUY3508" s="45"/>
      <c r="IUZ3508" s="45"/>
      <c r="IVA3508" s="45"/>
      <c r="IVB3508" s="45"/>
      <c r="IVC3508" s="45"/>
      <c r="IVD3508" s="45"/>
      <c r="IVE3508" s="45"/>
      <c r="IVF3508" s="45"/>
      <c r="IVG3508" s="45"/>
      <c r="IVH3508" s="45"/>
      <c r="IVI3508" s="45"/>
      <c r="IVJ3508" s="45"/>
      <c r="IVK3508" s="45"/>
      <c r="IVL3508" s="45"/>
      <c r="IVM3508" s="45"/>
      <c r="IVN3508" s="45"/>
      <c r="IVO3508" s="45"/>
      <c r="IVP3508" s="45"/>
      <c r="IVQ3508" s="45"/>
      <c r="IVR3508" s="45"/>
      <c r="IVS3508" s="45"/>
      <c r="IVT3508" s="45"/>
      <c r="IVU3508" s="45"/>
      <c r="IVV3508" s="45"/>
      <c r="IVW3508" s="45"/>
      <c r="IVX3508" s="45"/>
      <c r="IVY3508" s="45"/>
      <c r="IVZ3508" s="45"/>
      <c r="IWA3508" s="45"/>
      <c r="IWB3508" s="45"/>
      <c r="IWC3508" s="45"/>
      <c r="IWD3508" s="45"/>
      <c r="IWE3508" s="45"/>
      <c r="IWF3508" s="45"/>
      <c r="IWG3508" s="45"/>
      <c r="IWH3508" s="45"/>
      <c r="IWI3508" s="45"/>
      <c r="IWJ3508" s="45"/>
      <c r="IWK3508" s="45"/>
      <c r="IWL3508" s="45"/>
      <c r="IWM3508" s="45"/>
      <c r="IWN3508" s="45"/>
      <c r="IWO3508" s="45"/>
      <c r="IWP3508" s="45"/>
      <c r="IWQ3508" s="45"/>
      <c r="IWR3508" s="45"/>
      <c r="IWS3508" s="45"/>
      <c r="IWT3508" s="45"/>
      <c r="IWU3508" s="45"/>
      <c r="IWV3508" s="45"/>
      <c r="IWW3508" s="45"/>
      <c r="IWX3508" s="45"/>
      <c r="IWY3508" s="45"/>
      <c r="IWZ3508" s="45"/>
      <c r="IXA3508" s="45"/>
      <c r="IXB3508" s="45"/>
      <c r="IXC3508" s="45"/>
      <c r="IXD3508" s="45"/>
      <c r="IXE3508" s="45"/>
      <c r="IXF3508" s="45"/>
      <c r="IXG3508" s="45"/>
      <c r="IXH3508" s="45"/>
      <c r="IXI3508" s="45"/>
      <c r="IXJ3508" s="45"/>
      <c r="IXK3508" s="45"/>
      <c r="IXL3508" s="45"/>
      <c r="IXM3508" s="45"/>
      <c r="IXN3508" s="45"/>
      <c r="IXO3508" s="45"/>
      <c r="IXP3508" s="45"/>
      <c r="IXQ3508" s="45"/>
      <c r="IXR3508" s="45"/>
      <c r="IXS3508" s="45"/>
      <c r="IXT3508" s="45"/>
      <c r="IXU3508" s="45"/>
      <c r="IXV3508" s="45"/>
      <c r="IXW3508" s="45"/>
      <c r="IXX3508" s="45"/>
      <c r="IXY3508" s="45"/>
      <c r="IXZ3508" s="45"/>
      <c r="IYA3508" s="45"/>
      <c r="IYB3508" s="45"/>
      <c r="IYC3508" s="45"/>
      <c r="IYD3508" s="45"/>
      <c r="IYE3508" s="45"/>
      <c r="IYF3508" s="45"/>
      <c r="IYG3508" s="45"/>
      <c r="IYH3508" s="45"/>
      <c r="IYI3508" s="45"/>
      <c r="IYJ3508" s="45"/>
      <c r="IYK3508" s="45"/>
      <c r="IYL3508" s="45"/>
      <c r="IYM3508" s="45"/>
      <c r="IYN3508" s="45"/>
      <c r="IYO3508" s="45"/>
      <c r="IYP3508" s="45"/>
      <c r="IYQ3508" s="45"/>
      <c r="IYR3508" s="45"/>
      <c r="IYS3508" s="45"/>
      <c r="IYT3508" s="45"/>
      <c r="IYU3508" s="45"/>
      <c r="IYV3508" s="45"/>
      <c r="IYW3508" s="45"/>
      <c r="IYX3508" s="45"/>
      <c r="IYY3508" s="45"/>
      <c r="IYZ3508" s="45"/>
      <c r="IZA3508" s="45"/>
      <c r="IZB3508" s="45"/>
      <c r="IZC3508" s="45"/>
      <c r="IZD3508" s="45"/>
      <c r="IZE3508" s="45"/>
      <c r="IZF3508" s="45"/>
      <c r="IZG3508" s="45"/>
      <c r="IZH3508" s="45"/>
      <c r="IZI3508" s="45"/>
      <c r="IZJ3508" s="45"/>
      <c r="IZK3508" s="45"/>
      <c r="IZL3508" s="45"/>
      <c r="IZM3508" s="45"/>
      <c r="IZN3508" s="45"/>
      <c r="IZO3508" s="45"/>
      <c r="IZP3508" s="45"/>
      <c r="IZQ3508" s="45"/>
      <c r="IZR3508" s="45"/>
      <c r="IZS3508" s="45"/>
      <c r="IZT3508" s="45"/>
      <c r="IZU3508" s="45"/>
      <c r="IZV3508" s="45"/>
      <c r="IZW3508" s="45"/>
      <c r="IZX3508" s="45"/>
      <c r="IZY3508" s="45"/>
      <c r="IZZ3508" s="45"/>
      <c r="JAA3508" s="45"/>
      <c r="JAB3508" s="45"/>
      <c r="JAC3508" s="45"/>
      <c r="JAD3508" s="45"/>
      <c r="JAE3508" s="45"/>
      <c r="JAF3508" s="45"/>
      <c r="JAG3508" s="45"/>
      <c r="JAH3508" s="45"/>
      <c r="JAI3508" s="45"/>
      <c r="JAJ3508" s="45"/>
      <c r="JAK3508" s="45"/>
      <c r="JAL3508" s="45"/>
      <c r="JAM3508" s="45"/>
      <c r="JAN3508" s="45"/>
      <c r="JAO3508" s="45"/>
      <c r="JAP3508" s="45"/>
      <c r="JAQ3508" s="45"/>
      <c r="JAR3508" s="45"/>
      <c r="JAS3508" s="45"/>
      <c r="JAT3508" s="45"/>
      <c r="JAU3508" s="45"/>
      <c r="JAV3508" s="45"/>
      <c r="JAW3508" s="45"/>
      <c r="JAX3508" s="45"/>
      <c r="JAY3508" s="45"/>
      <c r="JAZ3508" s="45"/>
      <c r="JBA3508" s="45"/>
      <c r="JBB3508" s="45"/>
      <c r="JBC3508" s="45"/>
      <c r="JBD3508" s="45"/>
      <c r="JBE3508" s="45"/>
      <c r="JBF3508" s="45"/>
      <c r="JBG3508" s="45"/>
      <c r="JBH3508" s="45"/>
      <c r="JBI3508" s="45"/>
      <c r="JBJ3508" s="45"/>
      <c r="JBK3508" s="45"/>
      <c r="JBL3508" s="45"/>
      <c r="JBM3508" s="45"/>
      <c r="JBN3508" s="45"/>
      <c r="JBO3508" s="45"/>
      <c r="JBP3508" s="45"/>
      <c r="JBQ3508" s="45"/>
      <c r="JBR3508" s="45"/>
      <c r="JBS3508" s="45"/>
      <c r="JBT3508" s="45"/>
      <c r="JBU3508" s="45"/>
      <c r="JBV3508" s="45"/>
      <c r="JBW3508" s="45"/>
      <c r="JBX3508" s="45"/>
      <c r="JBY3508" s="45"/>
      <c r="JBZ3508" s="45"/>
      <c r="JCA3508" s="45"/>
      <c r="JCB3508" s="45"/>
      <c r="JCC3508" s="45"/>
      <c r="JCD3508" s="45"/>
      <c r="JCE3508" s="45"/>
      <c r="JCF3508" s="45"/>
      <c r="JCG3508" s="45"/>
      <c r="JCH3508" s="45"/>
      <c r="JCI3508" s="45"/>
      <c r="JCJ3508" s="45"/>
      <c r="JCK3508" s="45"/>
      <c r="JCL3508" s="45"/>
      <c r="JCM3508" s="45"/>
      <c r="JCN3508" s="45"/>
      <c r="JCO3508" s="45"/>
      <c r="JCP3508" s="45"/>
      <c r="JCQ3508" s="45"/>
      <c r="JCR3508" s="45"/>
      <c r="JCS3508" s="45"/>
      <c r="JCT3508" s="45"/>
      <c r="JCU3508" s="45"/>
      <c r="JCV3508" s="45"/>
      <c r="JCW3508" s="45"/>
      <c r="JCX3508" s="45"/>
      <c r="JCY3508" s="45"/>
      <c r="JCZ3508" s="45"/>
      <c r="JDA3508" s="45"/>
      <c r="JDB3508" s="45"/>
      <c r="JDC3508" s="45"/>
      <c r="JDD3508" s="45"/>
      <c r="JDE3508" s="45"/>
      <c r="JDF3508" s="45"/>
      <c r="JDG3508" s="45"/>
      <c r="JDH3508" s="45"/>
      <c r="JDI3508" s="45"/>
      <c r="JDJ3508" s="45"/>
      <c r="JDK3508" s="45"/>
      <c r="JDL3508" s="45"/>
      <c r="JDM3508" s="45"/>
      <c r="JDN3508" s="45"/>
      <c r="JDO3508" s="45"/>
      <c r="JDP3508" s="45"/>
      <c r="JDQ3508" s="45"/>
      <c r="JDR3508" s="45"/>
      <c r="JDS3508" s="45"/>
      <c r="JDT3508" s="45"/>
      <c r="JDU3508" s="45"/>
      <c r="JDV3508" s="45"/>
      <c r="JDW3508" s="45"/>
      <c r="JDX3508" s="45"/>
      <c r="JDY3508" s="45"/>
      <c r="JDZ3508" s="45"/>
      <c r="JEA3508" s="45"/>
      <c r="JEB3508" s="45"/>
      <c r="JEC3508" s="45"/>
      <c r="JED3508" s="45"/>
      <c r="JEE3508" s="45"/>
      <c r="JEF3508" s="45"/>
      <c r="JEG3508" s="45"/>
      <c r="JEH3508" s="45"/>
      <c r="JEI3508" s="45"/>
      <c r="JEJ3508" s="45"/>
      <c r="JEK3508" s="45"/>
      <c r="JEL3508" s="45"/>
      <c r="JEM3508" s="45"/>
      <c r="JEN3508" s="45"/>
      <c r="JEO3508" s="45"/>
      <c r="JEP3508" s="45"/>
      <c r="JEQ3508" s="45"/>
      <c r="JER3508" s="45"/>
      <c r="JES3508" s="45"/>
      <c r="JET3508" s="45"/>
      <c r="JEU3508" s="45"/>
      <c r="JEV3508" s="45"/>
      <c r="JEW3508" s="45"/>
      <c r="JEX3508" s="45"/>
      <c r="JEY3508" s="45"/>
      <c r="JEZ3508" s="45"/>
      <c r="JFA3508" s="45"/>
      <c r="JFB3508" s="45"/>
      <c r="JFC3508" s="45"/>
      <c r="JFD3508" s="45"/>
      <c r="JFE3508" s="45"/>
      <c r="JFF3508" s="45"/>
      <c r="JFG3508" s="45"/>
      <c r="JFH3508" s="45"/>
      <c r="JFI3508" s="45"/>
      <c r="JFJ3508" s="45"/>
      <c r="JFK3508" s="45"/>
      <c r="JFL3508" s="45"/>
      <c r="JFM3508" s="45"/>
      <c r="JFN3508" s="45"/>
      <c r="JFO3508" s="45"/>
      <c r="JFP3508" s="45"/>
      <c r="JFQ3508" s="45"/>
      <c r="JFR3508" s="45"/>
      <c r="JFS3508" s="45"/>
      <c r="JFT3508" s="45"/>
      <c r="JFU3508" s="45"/>
      <c r="JFV3508" s="45"/>
      <c r="JFW3508" s="45"/>
      <c r="JFX3508" s="45"/>
      <c r="JFY3508" s="45"/>
      <c r="JFZ3508" s="45"/>
      <c r="JGA3508" s="45"/>
      <c r="JGB3508" s="45"/>
      <c r="JGC3508" s="45"/>
      <c r="JGD3508" s="45"/>
      <c r="JGE3508" s="45"/>
      <c r="JGF3508" s="45"/>
      <c r="JGG3508" s="45"/>
      <c r="JGH3508" s="45"/>
      <c r="JGI3508" s="45"/>
      <c r="JGJ3508" s="45"/>
      <c r="JGK3508" s="45"/>
      <c r="JGL3508" s="45"/>
      <c r="JGM3508" s="45"/>
      <c r="JGN3508" s="45"/>
      <c r="JGO3508" s="45"/>
      <c r="JGP3508" s="45"/>
      <c r="JGQ3508" s="45"/>
      <c r="JGR3508" s="45"/>
      <c r="JGS3508" s="45"/>
      <c r="JGT3508" s="45"/>
      <c r="JGU3508" s="45"/>
      <c r="JGV3508" s="45"/>
      <c r="JGW3508" s="45"/>
      <c r="JGX3508" s="45"/>
      <c r="JGY3508" s="45"/>
      <c r="JGZ3508" s="45"/>
      <c r="JHA3508" s="45"/>
      <c r="JHB3508" s="45"/>
      <c r="JHC3508" s="45"/>
      <c r="JHD3508" s="45"/>
      <c r="JHE3508" s="45"/>
      <c r="JHF3508" s="45"/>
      <c r="JHG3508" s="45"/>
      <c r="JHH3508" s="45"/>
      <c r="JHI3508" s="45"/>
      <c r="JHJ3508" s="45"/>
      <c r="JHK3508" s="45"/>
      <c r="JHL3508" s="45"/>
      <c r="JHM3508" s="45"/>
      <c r="JHN3508" s="45"/>
      <c r="JHO3508" s="45"/>
      <c r="JHP3508" s="45"/>
      <c r="JHQ3508" s="45"/>
      <c r="JHR3508" s="45"/>
      <c r="JHS3508" s="45"/>
      <c r="JHT3508" s="45"/>
      <c r="JHU3508" s="45"/>
      <c r="JHV3508" s="45"/>
      <c r="JHW3508" s="45"/>
      <c r="JHX3508" s="45"/>
      <c r="JHY3508" s="45"/>
      <c r="JHZ3508" s="45"/>
      <c r="JIA3508" s="45"/>
      <c r="JIB3508" s="45"/>
      <c r="JIC3508" s="45"/>
      <c r="JID3508" s="45"/>
      <c r="JIE3508" s="45"/>
      <c r="JIF3508" s="45"/>
      <c r="JIG3508" s="45"/>
      <c r="JIH3508" s="45"/>
      <c r="JII3508" s="45"/>
      <c r="JIJ3508" s="45"/>
      <c r="JIK3508" s="45"/>
      <c r="JIL3508" s="45"/>
      <c r="JIM3508" s="45"/>
      <c r="JIN3508" s="45"/>
      <c r="JIO3508" s="45"/>
      <c r="JIP3508" s="45"/>
      <c r="JIQ3508" s="45"/>
      <c r="JIR3508" s="45"/>
      <c r="JIS3508" s="45"/>
      <c r="JIT3508" s="45"/>
      <c r="JIU3508" s="45"/>
      <c r="JIV3508" s="45"/>
      <c r="JIW3508" s="45"/>
      <c r="JIX3508" s="45"/>
      <c r="JIY3508" s="45"/>
      <c r="JIZ3508" s="45"/>
      <c r="JJA3508" s="45"/>
      <c r="JJB3508" s="45"/>
      <c r="JJC3508" s="45"/>
      <c r="JJD3508" s="45"/>
      <c r="JJE3508" s="45"/>
      <c r="JJF3508" s="45"/>
      <c r="JJG3508" s="45"/>
      <c r="JJH3508" s="45"/>
      <c r="JJI3508" s="45"/>
      <c r="JJJ3508" s="45"/>
      <c r="JJK3508" s="45"/>
      <c r="JJL3508" s="45"/>
      <c r="JJM3508" s="45"/>
      <c r="JJN3508" s="45"/>
      <c r="JJO3508" s="45"/>
      <c r="JJP3508" s="45"/>
      <c r="JJQ3508" s="45"/>
      <c r="JJR3508" s="45"/>
      <c r="JJS3508" s="45"/>
      <c r="JJT3508" s="45"/>
      <c r="JJU3508" s="45"/>
      <c r="JJV3508" s="45"/>
      <c r="JJW3508" s="45"/>
      <c r="JJX3508" s="45"/>
      <c r="JJY3508" s="45"/>
      <c r="JJZ3508" s="45"/>
      <c r="JKA3508" s="45"/>
      <c r="JKB3508" s="45"/>
      <c r="JKC3508" s="45"/>
      <c r="JKD3508" s="45"/>
      <c r="JKE3508" s="45"/>
      <c r="JKF3508" s="45"/>
      <c r="JKG3508" s="45"/>
      <c r="JKH3508" s="45"/>
      <c r="JKI3508" s="45"/>
      <c r="JKJ3508" s="45"/>
      <c r="JKK3508" s="45"/>
      <c r="JKL3508" s="45"/>
      <c r="JKM3508" s="45"/>
      <c r="JKN3508" s="45"/>
      <c r="JKO3508" s="45"/>
      <c r="JKP3508" s="45"/>
      <c r="JKQ3508" s="45"/>
      <c r="JKR3508" s="45"/>
      <c r="JKS3508" s="45"/>
      <c r="JKT3508" s="45"/>
      <c r="JKU3508" s="45"/>
      <c r="JKV3508" s="45"/>
      <c r="JKW3508" s="45"/>
      <c r="JKX3508" s="45"/>
      <c r="JKY3508" s="45"/>
      <c r="JKZ3508" s="45"/>
      <c r="JLA3508" s="45"/>
      <c r="JLB3508" s="45"/>
      <c r="JLC3508" s="45"/>
      <c r="JLD3508" s="45"/>
      <c r="JLE3508" s="45"/>
      <c r="JLF3508" s="45"/>
      <c r="JLG3508" s="45"/>
      <c r="JLH3508" s="45"/>
      <c r="JLI3508" s="45"/>
      <c r="JLJ3508" s="45"/>
      <c r="JLK3508" s="45"/>
      <c r="JLL3508" s="45"/>
      <c r="JLM3508" s="45"/>
      <c r="JLN3508" s="45"/>
      <c r="JLO3508" s="45"/>
      <c r="JLP3508" s="45"/>
      <c r="JLQ3508" s="45"/>
      <c r="JLR3508" s="45"/>
      <c r="JLS3508" s="45"/>
      <c r="JLT3508" s="45"/>
      <c r="JLU3508" s="45"/>
      <c r="JLV3508" s="45"/>
      <c r="JLW3508" s="45"/>
      <c r="JLX3508" s="45"/>
      <c r="JLY3508" s="45"/>
      <c r="JLZ3508" s="45"/>
      <c r="JMA3508" s="45"/>
      <c r="JMB3508" s="45"/>
      <c r="JMC3508" s="45"/>
      <c r="JMD3508" s="45"/>
      <c r="JME3508" s="45"/>
      <c r="JMF3508" s="45"/>
      <c r="JMG3508" s="45"/>
      <c r="JMH3508" s="45"/>
      <c r="JMI3508" s="45"/>
      <c r="JMJ3508" s="45"/>
      <c r="JMK3508" s="45"/>
      <c r="JML3508" s="45"/>
      <c r="JMM3508" s="45"/>
      <c r="JMN3508" s="45"/>
      <c r="JMO3508" s="45"/>
      <c r="JMP3508" s="45"/>
      <c r="JMQ3508" s="45"/>
      <c r="JMR3508" s="45"/>
      <c r="JMS3508" s="45"/>
      <c r="JMT3508" s="45"/>
      <c r="JMU3508" s="45"/>
      <c r="JMV3508" s="45"/>
      <c r="JMW3508" s="45"/>
      <c r="JMX3508" s="45"/>
      <c r="JMY3508" s="45"/>
      <c r="JMZ3508" s="45"/>
      <c r="JNA3508" s="45"/>
      <c r="JNB3508" s="45"/>
      <c r="JNC3508" s="45"/>
      <c r="JND3508" s="45"/>
      <c r="JNE3508" s="45"/>
      <c r="JNF3508" s="45"/>
      <c r="JNG3508" s="45"/>
      <c r="JNH3508" s="45"/>
      <c r="JNI3508" s="45"/>
      <c r="JNJ3508" s="45"/>
      <c r="JNK3508" s="45"/>
      <c r="JNL3508" s="45"/>
      <c r="JNM3508" s="45"/>
      <c r="JNN3508" s="45"/>
      <c r="JNO3508" s="45"/>
      <c r="JNP3508" s="45"/>
      <c r="JNQ3508" s="45"/>
      <c r="JNR3508" s="45"/>
      <c r="JNS3508" s="45"/>
      <c r="JNT3508" s="45"/>
      <c r="JNU3508" s="45"/>
      <c r="JNV3508" s="45"/>
      <c r="JNW3508" s="45"/>
      <c r="JNX3508" s="45"/>
      <c r="JNY3508" s="45"/>
      <c r="JNZ3508" s="45"/>
      <c r="JOA3508" s="45"/>
      <c r="JOB3508" s="45"/>
      <c r="JOC3508" s="45"/>
      <c r="JOD3508" s="45"/>
      <c r="JOE3508" s="45"/>
      <c r="JOF3508" s="45"/>
      <c r="JOG3508" s="45"/>
      <c r="JOH3508" s="45"/>
      <c r="JOI3508" s="45"/>
      <c r="JOJ3508" s="45"/>
      <c r="JOK3508" s="45"/>
      <c r="JOL3508" s="45"/>
      <c r="JOM3508" s="45"/>
      <c r="JON3508" s="45"/>
      <c r="JOO3508" s="45"/>
      <c r="JOP3508" s="45"/>
      <c r="JOQ3508" s="45"/>
      <c r="JOR3508" s="45"/>
      <c r="JOS3508" s="45"/>
      <c r="JOT3508" s="45"/>
      <c r="JOU3508" s="45"/>
      <c r="JOV3508" s="45"/>
      <c r="JOW3508" s="45"/>
      <c r="JOX3508" s="45"/>
      <c r="JOY3508" s="45"/>
      <c r="JOZ3508" s="45"/>
      <c r="JPA3508" s="45"/>
      <c r="JPB3508" s="45"/>
      <c r="JPC3508" s="45"/>
      <c r="JPD3508" s="45"/>
      <c r="JPE3508" s="45"/>
      <c r="JPF3508" s="45"/>
      <c r="JPG3508" s="45"/>
      <c r="JPH3508" s="45"/>
      <c r="JPI3508" s="45"/>
      <c r="JPJ3508" s="45"/>
      <c r="JPK3508" s="45"/>
      <c r="JPL3508" s="45"/>
      <c r="JPM3508" s="45"/>
      <c r="JPN3508" s="45"/>
      <c r="JPO3508" s="45"/>
      <c r="JPP3508" s="45"/>
      <c r="JPQ3508" s="45"/>
      <c r="JPR3508" s="45"/>
      <c r="JPS3508" s="45"/>
      <c r="JPT3508" s="45"/>
      <c r="JPU3508" s="45"/>
      <c r="JPV3508" s="45"/>
      <c r="JPW3508" s="45"/>
      <c r="JPX3508" s="45"/>
      <c r="JPY3508" s="45"/>
      <c r="JPZ3508" s="45"/>
      <c r="JQA3508" s="45"/>
      <c r="JQB3508" s="45"/>
      <c r="JQC3508" s="45"/>
      <c r="JQD3508" s="45"/>
      <c r="JQE3508" s="45"/>
      <c r="JQF3508" s="45"/>
      <c r="JQG3508" s="45"/>
      <c r="JQH3508" s="45"/>
      <c r="JQI3508" s="45"/>
      <c r="JQJ3508" s="45"/>
      <c r="JQK3508" s="45"/>
      <c r="JQL3508" s="45"/>
      <c r="JQM3508" s="45"/>
      <c r="JQN3508" s="45"/>
      <c r="JQO3508" s="45"/>
      <c r="JQP3508" s="45"/>
      <c r="JQQ3508" s="45"/>
      <c r="JQR3508" s="45"/>
      <c r="JQS3508" s="45"/>
      <c r="JQT3508" s="45"/>
      <c r="JQU3508" s="45"/>
      <c r="JQV3508" s="45"/>
      <c r="JQW3508" s="45"/>
      <c r="JQX3508" s="45"/>
      <c r="JQY3508" s="45"/>
      <c r="JQZ3508" s="45"/>
      <c r="JRA3508" s="45"/>
      <c r="JRB3508" s="45"/>
      <c r="JRC3508" s="45"/>
      <c r="JRD3508" s="45"/>
      <c r="JRE3508" s="45"/>
      <c r="JRF3508" s="45"/>
      <c r="JRG3508" s="45"/>
      <c r="JRH3508" s="45"/>
      <c r="JRI3508" s="45"/>
      <c r="JRJ3508" s="45"/>
      <c r="JRK3508" s="45"/>
      <c r="JRL3508" s="45"/>
      <c r="JRM3508" s="45"/>
      <c r="JRN3508" s="45"/>
      <c r="JRO3508" s="45"/>
      <c r="JRP3508" s="45"/>
      <c r="JRQ3508" s="45"/>
      <c r="JRR3508" s="45"/>
      <c r="JRS3508" s="45"/>
      <c r="JRT3508" s="45"/>
      <c r="JRU3508" s="45"/>
      <c r="JRV3508" s="45"/>
      <c r="JRW3508" s="45"/>
      <c r="JRX3508" s="45"/>
      <c r="JRY3508" s="45"/>
      <c r="JRZ3508" s="45"/>
      <c r="JSA3508" s="45"/>
      <c r="JSB3508" s="45"/>
      <c r="JSC3508" s="45"/>
      <c r="JSD3508" s="45"/>
      <c r="JSE3508" s="45"/>
      <c r="JSF3508" s="45"/>
      <c r="JSG3508" s="45"/>
      <c r="JSH3508" s="45"/>
      <c r="JSI3508" s="45"/>
      <c r="JSJ3508" s="45"/>
      <c r="JSK3508" s="45"/>
      <c r="JSL3508" s="45"/>
      <c r="JSM3508" s="45"/>
      <c r="JSN3508" s="45"/>
      <c r="JSO3508" s="45"/>
      <c r="JSP3508" s="45"/>
      <c r="JSQ3508" s="45"/>
      <c r="JSR3508" s="45"/>
      <c r="JSS3508" s="45"/>
      <c r="JST3508" s="45"/>
      <c r="JSU3508" s="45"/>
      <c r="JSV3508" s="45"/>
      <c r="JSW3508" s="45"/>
      <c r="JSX3508" s="45"/>
      <c r="JSY3508" s="45"/>
      <c r="JSZ3508" s="45"/>
      <c r="JTA3508" s="45"/>
      <c r="JTB3508" s="45"/>
      <c r="JTC3508" s="45"/>
      <c r="JTD3508" s="45"/>
      <c r="JTE3508" s="45"/>
      <c r="JTF3508" s="45"/>
      <c r="JTG3508" s="45"/>
      <c r="JTH3508" s="45"/>
      <c r="JTI3508" s="45"/>
      <c r="JTJ3508" s="45"/>
      <c r="JTK3508" s="45"/>
      <c r="JTL3508" s="45"/>
      <c r="JTM3508" s="45"/>
      <c r="JTN3508" s="45"/>
      <c r="JTO3508" s="45"/>
      <c r="JTP3508" s="45"/>
      <c r="JTQ3508" s="45"/>
      <c r="JTR3508" s="45"/>
      <c r="JTS3508" s="45"/>
      <c r="JTT3508" s="45"/>
      <c r="JTU3508" s="45"/>
      <c r="JTV3508" s="45"/>
      <c r="JTW3508" s="45"/>
      <c r="JTX3508" s="45"/>
      <c r="JTY3508" s="45"/>
      <c r="JTZ3508" s="45"/>
      <c r="JUA3508" s="45"/>
      <c r="JUB3508" s="45"/>
      <c r="JUC3508" s="45"/>
      <c r="JUD3508" s="45"/>
      <c r="JUE3508" s="45"/>
      <c r="JUF3508" s="45"/>
      <c r="JUG3508" s="45"/>
      <c r="JUH3508" s="45"/>
      <c r="JUI3508" s="45"/>
      <c r="JUJ3508" s="45"/>
      <c r="JUK3508" s="45"/>
      <c r="JUL3508" s="45"/>
      <c r="JUM3508" s="45"/>
      <c r="JUN3508" s="45"/>
      <c r="JUO3508" s="45"/>
      <c r="JUP3508" s="45"/>
      <c r="JUQ3508" s="45"/>
      <c r="JUR3508" s="45"/>
      <c r="JUS3508" s="45"/>
      <c r="JUT3508" s="45"/>
      <c r="JUU3508" s="45"/>
      <c r="JUV3508" s="45"/>
      <c r="JUW3508" s="45"/>
      <c r="JUX3508" s="45"/>
      <c r="JUY3508" s="45"/>
      <c r="JUZ3508" s="45"/>
      <c r="JVA3508" s="45"/>
      <c r="JVB3508" s="45"/>
      <c r="JVC3508" s="45"/>
      <c r="JVD3508" s="45"/>
      <c r="JVE3508" s="45"/>
      <c r="JVF3508" s="45"/>
      <c r="JVG3508" s="45"/>
      <c r="JVH3508" s="45"/>
      <c r="JVI3508" s="45"/>
      <c r="JVJ3508" s="45"/>
      <c r="JVK3508" s="45"/>
      <c r="JVL3508" s="45"/>
      <c r="JVM3508" s="45"/>
      <c r="JVN3508" s="45"/>
      <c r="JVO3508" s="45"/>
      <c r="JVP3508" s="45"/>
      <c r="JVQ3508" s="45"/>
      <c r="JVR3508" s="45"/>
      <c r="JVS3508" s="45"/>
      <c r="JVT3508" s="45"/>
      <c r="JVU3508" s="45"/>
      <c r="JVV3508" s="45"/>
      <c r="JVW3508" s="45"/>
      <c r="JVX3508" s="45"/>
      <c r="JVY3508" s="45"/>
      <c r="JVZ3508" s="45"/>
      <c r="JWA3508" s="45"/>
      <c r="JWB3508" s="45"/>
      <c r="JWC3508" s="45"/>
      <c r="JWD3508" s="45"/>
      <c r="JWE3508" s="45"/>
      <c r="JWF3508" s="45"/>
      <c r="JWG3508" s="45"/>
      <c r="JWH3508" s="45"/>
      <c r="JWI3508" s="45"/>
      <c r="JWJ3508" s="45"/>
      <c r="JWK3508" s="45"/>
      <c r="JWL3508" s="45"/>
      <c r="JWM3508" s="45"/>
      <c r="JWN3508" s="45"/>
      <c r="JWO3508" s="45"/>
      <c r="JWP3508" s="45"/>
      <c r="JWQ3508" s="45"/>
      <c r="JWR3508" s="45"/>
      <c r="JWS3508" s="45"/>
      <c r="JWT3508" s="45"/>
      <c r="JWU3508" s="45"/>
      <c r="JWV3508" s="45"/>
      <c r="JWW3508" s="45"/>
      <c r="JWX3508" s="45"/>
      <c r="JWY3508" s="45"/>
      <c r="JWZ3508" s="45"/>
      <c r="JXA3508" s="45"/>
      <c r="JXB3508" s="45"/>
      <c r="JXC3508" s="45"/>
      <c r="JXD3508" s="45"/>
      <c r="JXE3508" s="45"/>
      <c r="JXF3508" s="45"/>
      <c r="JXG3508" s="45"/>
      <c r="JXH3508" s="45"/>
      <c r="JXI3508" s="45"/>
      <c r="JXJ3508" s="45"/>
      <c r="JXK3508" s="45"/>
      <c r="JXL3508" s="45"/>
      <c r="JXM3508" s="45"/>
      <c r="JXN3508" s="45"/>
      <c r="JXO3508" s="45"/>
      <c r="JXP3508" s="45"/>
      <c r="JXQ3508" s="45"/>
      <c r="JXR3508" s="45"/>
      <c r="JXS3508" s="45"/>
      <c r="JXT3508" s="45"/>
      <c r="JXU3508" s="45"/>
      <c r="JXV3508" s="45"/>
      <c r="JXW3508" s="45"/>
      <c r="JXX3508" s="45"/>
      <c r="JXY3508" s="45"/>
      <c r="JXZ3508" s="45"/>
      <c r="JYA3508" s="45"/>
      <c r="JYB3508" s="45"/>
      <c r="JYC3508" s="45"/>
      <c r="JYD3508" s="45"/>
      <c r="JYE3508" s="45"/>
      <c r="JYF3508" s="45"/>
      <c r="JYG3508" s="45"/>
      <c r="JYH3508" s="45"/>
      <c r="JYI3508" s="45"/>
      <c r="JYJ3508" s="45"/>
      <c r="JYK3508" s="45"/>
      <c r="JYL3508" s="45"/>
      <c r="JYM3508" s="45"/>
      <c r="JYN3508" s="45"/>
      <c r="JYO3508" s="45"/>
      <c r="JYP3508" s="45"/>
      <c r="JYQ3508" s="45"/>
      <c r="JYR3508" s="45"/>
      <c r="JYS3508" s="45"/>
      <c r="JYT3508" s="45"/>
      <c r="JYU3508" s="45"/>
      <c r="JYV3508" s="45"/>
      <c r="JYW3508" s="45"/>
      <c r="JYX3508" s="45"/>
      <c r="JYY3508" s="45"/>
      <c r="JYZ3508" s="45"/>
      <c r="JZA3508" s="45"/>
      <c r="JZB3508" s="45"/>
      <c r="JZC3508" s="45"/>
      <c r="JZD3508" s="45"/>
      <c r="JZE3508" s="45"/>
      <c r="JZF3508" s="45"/>
      <c r="JZG3508" s="45"/>
      <c r="JZH3508" s="45"/>
      <c r="JZI3508" s="45"/>
      <c r="JZJ3508" s="45"/>
      <c r="JZK3508" s="45"/>
      <c r="JZL3508" s="45"/>
      <c r="JZM3508" s="45"/>
      <c r="JZN3508" s="45"/>
      <c r="JZO3508" s="45"/>
      <c r="JZP3508" s="45"/>
      <c r="JZQ3508" s="45"/>
      <c r="JZR3508" s="45"/>
      <c r="JZS3508" s="45"/>
      <c r="JZT3508" s="45"/>
      <c r="JZU3508" s="45"/>
      <c r="JZV3508" s="45"/>
      <c r="JZW3508" s="45"/>
      <c r="JZX3508" s="45"/>
      <c r="JZY3508" s="45"/>
      <c r="JZZ3508" s="45"/>
      <c r="KAA3508" s="45"/>
      <c r="KAB3508" s="45"/>
      <c r="KAC3508" s="45"/>
      <c r="KAD3508" s="45"/>
      <c r="KAE3508" s="45"/>
      <c r="KAF3508" s="45"/>
      <c r="KAG3508" s="45"/>
      <c r="KAH3508" s="45"/>
      <c r="KAI3508" s="45"/>
      <c r="KAJ3508" s="45"/>
      <c r="KAK3508" s="45"/>
      <c r="KAL3508" s="45"/>
      <c r="KAM3508" s="45"/>
      <c r="KAN3508" s="45"/>
      <c r="KAO3508" s="45"/>
      <c r="KAP3508" s="45"/>
      <c r="KAQ3508" s="45"/>
      <c r="KAR3508" s="45"/>
      <c r="KAS3508" s="45"/>
      <c r="KAT3508" s="45"/>
      <c r="KAU3508" s="45"/>
      <c r="KAV3508" s="45"/>
      <c r="KAW3508" s="45"/>
      <c r="KAX3508" s="45"/>
      <c r="KAY3508" s="45"/>
      <c r="KAZ3508" s="45"/>
      <c r="KBA3508" s="45"/>
      <c r="KBB3508" s="45"/>
      <c r="KBC3508" s="45"/>
      <c r="KBD3508" s="45"/>
      <c r="KBE3508" s="45"/>
      <c r="KBF3508" s="45"/>
      <c r="KBG3508" s="45"/>
      <c r="KBH3508" s="45"/>
      <c r="KBI3508" s="45"/>
      <c r="KBJ3508" s="45"/>
      <c r="KBK3508" s="45"/>
      <c r="KBL3508" s="45"/>
      <c r="KBM3508" s="45"/>
      <c r="KBN3508" s="45"/>
      <c r="KBO3508" s="45"/>
      <c r="KBP3508" s="45"/>
      <c r="KBQ3508" s="45"/>
      <c r="KBR3508" s="45"/>
      <c r="KBS3508" s="45"/>
      <c r="KBT3508" s="45"/>
      <c r="KBU3508" s="45"/>
      <c r="KBV3508" s="45"/>
      <c r="KBW3508" s="45"/>
      <c r="KBX3508" s="45"/>
      <c r="KBY3508" s="45"/>
      <c r="KBZ3508" s="45"/>
      <c r="KCA3508" s="45"/>
      <c r="KCB3508" s="45"/>
      <c r="KCC3508" s="45"/>
      <c r="KCD3508" s="45"/>
      <c r="KCE3508" s="45"/>
      <c r="KCF3508" s="45"/>
      <c r="KCG3508" s="45"/>
      <c r="KCH3508" s="45"/>
      <c r="KCI3508" s="45"/>
      <c r="KCJ3508" s="45"/>
      <c r="KCK3508" s="45"/>
      <c r="KCL3508" s="45"/>
      <c r="KCM3508" s="45"/>
      <c r="KCN3508" s="45"/>
      <c r="KCO3508" s="45"/>
      <c r="KCP3508" s="45"/>
      <c r="KCQ3508" s="45"/>
      <c r="KCR3508" s="45"/>
      <c r="KCS3508" s="45"/>
      <c r="KCT3508" s="45"/>
      <c r="KCU3508" s="45"/>
      <c r="KCV3508" s="45"/>
      <c r="KCW3508" s="45"/>
      <c r="KCX3508" s="45"/>
      <c r="KCY3508" s="45"/>
      <c r="KCZ3508" s="45"/>
      <c r="KDA3508" s="45"/>
      <c r="KDB3508" s="45"/>
      <c r="KDC3508" s="45"/>
      <c r="KDD3508" s="45"/>
      <c r="KDE3508" s="45"/>
      <c r="KDF3508" s="45"/>
      <c r="KDG3508" s="45"/>
      <c r="KDH3508" s="45"/>
      <c r="KDI3508" s="45"/>
      <c r="KDJ3508" s="45"/>
      <c r="KDK3508" s="45"/>
      <c r="KDL3508" s="45"/>
      <c r="KDM3508" s="45"/>
      <c r="KDN3508" s="45"/>
      <c r="KDO3508" s="45"/>
      <c r="KDP3508" s="45"/>
      <c r="KDQ3508" s="45"/>
      <c r="KDR3508" s="45"/>
      <c r="KDS3508" s="45"/>
      <c r="KDT3508" s="45"/>
      <c r="KDU3508" s="45"/>
      <c r="KDV3508" s="45"/>
      <c r="KDW3508" s="45"/>
      <c r="KDX3508" s="45"/>
      <c r="KDY3508" s="45"/>
      <c r="KDZ3508" s="45"/>
      <c r="KEA3508" s="45"/>
      <c r="KEB3508" s="45"/>
      <c r="KEC3508" s="45"/>
      <c r="KED3508" s="45"/>
      <c r="KEE3508" s="45"/>
      <c r="KEF3508" s="45"/>
      <c r="KEG3508" s="45"/>
      <c r="KEH3508" s="45"/>
      <c r="KEI3508" s="45"/>
      <c r="KEJ3508" s="45"/>
      <c r="KEK3508" s="45"/>
      <c r="KEL3508" s="45"/>
      <c r="KEM3508" s="45"/>
      <c r="KEN3508" s="45"/>
      <c r="KEO3508" s="45"/>
      <c r="KEP3508" s="45"/>
      <c r="KEQ3508" s="45"/>
      <c r="KER3508" s="45"/>
      <c r="KES3508" s="45"/>
      <c r="KET3508" s="45"/>
      <c r="KEU3508" s="45"/>
      <c r="KEV3508" s="45"/>
      <c r="KEW3508" s="45"/>
      <c r="KEX3508" s="45"/>
      <c r="KEY3508" s="45"/>
      <c r="KEZ3508" s="45"/>
      <c r="KFA3508" s="45"/>
      <c r="KFB3508" s="45"/>
      <c r="KFC3508" s="45"/>
      <c r="KFD3508" s="45"/>
      <c r="KFE3508" s="45"/>
      <c r="KFF3508" s="45"/>
      <c r="KFG3508" s="45"/>
      <c r="KFH3508" s="45"/>
      <c r="KFI3508" s="45"/>
      <c r="KFJ3508" s="45"/>
      <c r="KFK3508" s="45"/>
      <c r="KFL3508" s="45"/>
      <c r="KFM3508" s="45"/>
      <c r="KFN3508" s="45"/>
      <c r="KFO3508" s="45"/>
      <c r="KFP3508" s="45"/>
      <c r="KFQ3508" s="45"/>
      <c r="KFR3508" s="45"/>
      <c r="KFS3508" s="45"/>
      <c r="KFT3508" s="45"/>
      <c r="KFU3508" s="45"/>
      <c r="KFV3508" s="45"/>
      <c r="KFW3508" s="45"/>
      <c r="KFX3508" s="45"/>
      <c r="KFY3508" s="45"/>
      <c r="KFZ3508" s="45"/>
      <c r="KGA3508" s="45"/>
      <c r="KGB3508" s="45"/>
      <c r="KGC3508" s="45"/>
      <c r="KGD3508" s="45"/>
      <c r="KGE3508" s="45"/>
      <c r="KGF3508" s="45"/>
      <c r="KGG3508" s="45"/>
      <c r="KGH3508" s="45"/>
      <c r="KGI3508" s="45"/>
      <c r="KGJ3508" s="45"/>
      <c r="KGK3508" s="45"/>
      <c r="KGL3508" s="45"/>
      <c r="KGM3508" s="45"/>
      <c r="KGN3508" s="45"/>
      <c r="KGO3508" s="45"/>
      <c r="KGP3508" s="45"/>
      <c r="KGQ3508" s="45"/>
      <c r="KGR3508" s="45"/>
      <c r="KGS3508" s="45"/>
      <c r="KGT3508" s="45"/>
      <c r="KGU3508" s="45"/>
      <c r="KGV3508" s="45"/>
      <c r="KGW3508" s="45"/>
      <c r="KGX3508" s="45"/>
      <c r="KGY3508" s="45"/>
      <c r="KGZ3508" s="45"/>
      <c r="KHA3508" s="45"/>
      <c r="KHB3508" s="45"/>
      <c r="KHC3508" s="45"/>
      <c r="KHD3508" s="45"/>
      <c r="KHE3508" s="45"/>
      <c r="KHF3508" s="45"/>
      <c r="KHG3508" s="45"/>
      <c r="KHH3508" s="45"/>
      <c r="KHI3508" s="45"/>
      <c r="KHJ3508" s="45"/>
      <c r="KHK3508" s="45"/>
      <c r="KHL3508" s="45"/>
      <c r="KHM3508" s="45"/>
      <c r="KHN3508" s="45"/>
      <c r="KHO3508" s="45"/>
      <c r="KHP3508" s="45"/>
      <c r="KHQ3508" s="45"/>
      <c r="KHR3508" s="45"/>
      <c r="KHS3508" s="45"/>
      <c r="KHT3508" s="45"/>
      <c r="KHU3508" s="45"/>
      <c r="KHV3508" s="45"/>
      <c r="KHW3508" s="45"/>
      <c r="KHX3508" s="45"/>
      <c r="KHY3508" s="45"/>
      <c r="KHZ3508" s="45"/>
      <c r="KIA3508" s="45"/>
      <c r="KIB3508" s="45"/>
      <c r="KIC3508" s="45"/>
      <c r="KID3508" s="45"/>
      <c r="KIE3508" s="45"/>
      <c r="KIF3508" s="45"/>
      <c r="KIG3508" s="45"/>
      <c r="KIH3508" s="45"/>
      <c r="KII3508" s="45"/>
      <c r="KIJ3508" s="45"/>
      <c r="KIK3508" s="45"/>
      <c r="KIL3508" s="45"/>
      <c r="KIM3508" s="45"/>
      <c r="KIN3508" s="45"/>
      <c r="KIO3508" s="45"/>
      <c r="KIP3508" s="45"/>
      <c r="KIQ3508" s="45"/>
      <c r="KIR3508" s="45"/>
      <c r="KIS3508" s="45"/>
      <c r="KIT3508" s="45"/>
      <c r="KIU3508" s="45"/>
      <c r="KIV3508" s="45"/>
      <c r="KIW3508" s="45"/>
      <c r="KIX3508" s="45"/>
      <c r="KIY3508" s="45"/>
      <c r="KIZ3508" s="45"/>
      <c r="KJA3508" s="45"/>
      <c r="KJB3508" s="45"/>
      <c r="KJC3508" s="45"/>
      <c r="KJD3508" s="45"/>
      <c r="KJE3508" s="45"/>
      <c r="KJF3508" s="45"/>
      <c r="KJG3508" s="45"/>
      <c r="KJH3508" s="45"/>
      <c r="KJI3508" s="45"/>
      <c r="KJJ3508" s="45"/>
      <c r="KJK3508" s="45"/>
      <c r="KJL3508" s="45"/>
      <c r="KJM3508" s="45"/>
      <c r="KJN3508" s="45"/>
      <c r="KJO3508" s="45"/>
      <c r="KJP3508" s="45"/>
      <c r="KJQ3508" s="45"/>
      <c r="KJR3508" s="45"/>
      <c r="KJS3508" s="45"/>
      <c r="KJT3508" s="45"/>
      <c r="KJU3508" s="45"/>
      <c r="KJV3508" s="45"/>
      <c r="KJW3508" s="45"/>
      <c r="KJX3508" s="45"/>
      <c r="KJY3508" s="45"/>
      <c r="KJZ3508" s="45"/>
      <c r="KKA3508" s="45"/>
      <c r="KKB3508" s="45"/>
      <c r="KKC3508" s="45"/>
      <c r="KKD3508" s="45"/>
      <c r="KKE3508" s="45"/>
      <c r="KKF3508" s="45"/>
      <c r="KKG3508" s="45"/>
      <c r="KKH3508" s="45"/>
      <c r="KKI3508" s="45"/>
      <c r="KKJ3508" s="45"/>
      <c r="KKK3508" s="45"/>
      <c r="KKL3508" s="45"/>
      <c r="KKM3508" s="45"/>
      <c r="KKN3508" s="45"/>
      <c r="KKO3508" s="45"/>
      <c r="KKP3508" s="45"/>
      <c r="KKQ3508" s="45"/>
      <c r="KKR3508" s="45"/>
      <c r="KKS3508" s="45"/>
      <c r="KKT3508" s="45"/>
      <c r="KKU3508" s="45"/>
      <c r="KKV3508" s="45"/>
      <c r="KKW3508" s="45"/>
      <c r="KKX3508" s="45"/>
      <c r="KKY3508" s="45"/>
      <c r="KKZ3508" s="45"/>
      <c r="KLA3508" s="45"/>
      <c r="KLB3508" s="45"/>
      <c r="KLC3508" s="45"/>
      <c r="KLD3508" s="45"/>
      <c r="KLE3508" s="45"/>
      <c r="KLF3508" s="45"/>
      <c r="KLG3508" s="45"/>
      <c r="KLH3508" s="45"/>
      <c r="KLI3508" s="45"/>
      <c r="KLJ3508" s="45"/>
      <c r="KLK3508" s="45"/>
      <c r="KLL3508" s="45"/>
      <c r="KLM3508" s="45"/>
      <c r="KLN3508" s="45"/>
      <c r="KLO3508" s="45"/>
      <c r="KLP3508" s="45"/>
      <c r="KLQ3508" s="45"/>
      <c r="KLR3508" s="45"/>
      <c r="KLS3508" s="45"/>
      <c r="KLT3508" s="45"/>
      <c r="KLU3508" s="45"/>
      <c r="KLV3508" s="45"/>
      <c r="KLW3508" s="45"/>
      <c r="KLX3508" s="45"/>
      <c r="KLY3508" s="45"/>
      <c r="KLZ3508" s="45"/>
      <c r="KMA3508" s="45"/>
      <c r="KMB3508" s="45"/>
      <c r="KMC3508" s="45"/>
      <c r="KMD3508" s="45"/>
      <c r="KME3508" s="45"/>
      <c r="KMF3508" s="45"/>
      <c r="KMG3508" s="45"/>
      <c r="KMH3508" s="45"/>
      <c r="KMI3508" s="45"/>
      <c r="KMJ3508" s="45"/>
      <c r="KMK3508" s="45"/>
      <c r="KML3508" s="45"/>
      <c r="KMM3508" s="45"/>
      <c r="KMN3508" s="45"/>
      <c r="KMO3508" s="45"/>
      <c r="KMP3508" s="45"/>
      <c r="KMQ3508" s="45"/>
      <c r="KMR3508" s="45"/>
      <c r="KMS3508" s="45"/>
      <c r="KMT3508" s="45"/>
      <c r="KMU3508" s="45"/>
      <c r="KMV3508" s="45"/>
      <c r="KMW3508" s="45"/>
      <c r="KMX3508" s="45"/>
      <c r="KMY3508" s="45"/>
      <c r="KMZ3508" s="45"/>
      <c r="KNA3508" s="45"/>
      <c r="KNB3508" s="45"/>
      <c r="KNC3508" s="45"/>
      <c r="KND3508" s="45"/>
      <c r="KNE3508" s="45"/>
      <c r="KNF3508" s="45"/>
      <c r="KNG3508" s="45"/>
      <c r="KNH3508" s="45"/>
      <c r="KNI3508" s="45"/>
      <c r="KNJ3508" s="45"/>
      <c r="KNK3508" s="45"/>
      <c r="KNL3508" s="45"/>
      <c r="KNM3508" s="45"/>
      <c r="KNN3508" s="45"/>
      <c r="KNO3508" s="45"/>
      <c r="KNP3508" s="45"/>
      <c r="KNQ3508" s="45"/>
      <c r="KNR3508" s="45"/>
      <c r="KNS3508" s="45"/>
      <c r="KNT3508" s="45"/>
      <c r="KNU3508" s="45"/>
      <c r="KNV3508" s="45"/>
      <c r="KNW3508" s="45"/>
      <c r="KNX3508" s="45"/>
      <c r="KNY3508" s="45"/>
      <c r="KNZ3508" s="45"/>
      <c r="KOA3508" s="45"/>
      <c r="KOB3508" s="45"/>
      <c r="KOC3508" s="45"/>
      <c r="KOD3508" s="45"/>
      <c r="KOE3508" s="45"/>
      <c r="KOF3508" s="45"/>
      <c r="KOG3508" s="45"/>
      <c r="KOH3508" s="45"/>
      <c r="KOI3508" s="45"/>
      <c r="KOJ3508" s="45"/>
      <c r="KOK3508" s="45"/>
      <c r="KOL3508" s="45"/>
      <c r="KOM3508" s="45"/>
      <c r="KON3508" s="45"/>
      <c r="KOO3508" s="45"/>
      <c r="KOP3508" s="45"/>
      <c r="KOQ3508" s="45"/>
      <c r="KOR3508" s="45"/>
      <c r="KOS3508" s="45"/>
      <c r="KOT3508" s="45"/>
      <c r="KOU3508" s="45"/>
      <c r="KOV3508" s="45"/>
      <c r="KOW3508" s="45"/>
      <c r="KOX3508" s="45"/>
      <c r="KOY3508" s="45"/>
      <c r="KOZ3508" s="45"/>
      <c r="KPA3508" s="45"/>
      <c r="KPB3508" s="45"/>
      <c r="KPC3508" s="45"/>
      <c r="KPD3508" s="45"/>
      <c r="KPE3508" s="45"/>
      <c r="KPF3508" s="45"/>
      <c r="KPG3508" s="45"/>
      <c r="KPH3508" s="45"/>
      <c r="KPI3508" s="45"/>
      <c r="KPJ3508" s="45"/>
      <c r="KPK3508" s="45"/>
      <c r="KPL3508" s="45"/>
      <c r="KPM3508" s="45"/>
      <c r="KPN3508" s="45"/>
      <c r="KPO3508" s="45"/>
      <c r="KPP3508" s="45"/>
      <c r="KPQ3508" s="45"/>
      <c r="KPR3508" s="45"/>
      <c r="KPS3508" s="45"/>
      <c r="KPT3508" s="45"/>
      <c r="KPU3508" s="45"/>
      <c r="KPV3508" s="45"/>
      <c r="KPW3508" s="45"/>
      <c r="KPX3508" s="45"/>
      <c r="KPY3508" s="45"/>
      <c r="KPZ3508" s="45"/>
      <c r="KQA3508" s="45"/>
      <c r="KQB3508" s="45"/>
      <c r="KQC3508" s="45"/>
      <c r="KQD3508" s="45"/>
      <c r="KQE3508" s="45"/>
      <c r="KQF3508" s="45"/>
      <c r="KQG3508" s="45"/>
      <c r="KQH3508" s="45"/>
      <c r="KQI3508" s="45"/>
      <c r="KQJ3508" s="45"/>
      <c r="KQK3508" s="45"/>
      <c r="KQL3508" s="45"/>
      <c r="KQM3508" s="45"/>
      <c r="KQN3508" s="45"/>
      <c r="KQO3508" s="45"/>
      <c r="KQP3508" s="45"/>
      <c r="KQQ3508" s="45"/>
      <c r="KQR3508" s="45"/>
      <c r="KQS3508" s="45"/>
      <c r="KQT3508" s="45"/>
      <c r="KQU3508" s="45"/>
      <c r="KQV3508" s="45"/>
      <c r="KQW3508" s="45"/>
      <c r="KQX3508" s="45"/>
      <c r="KQY3508" s="45"/>
      <c r="KQZ3508" s="45"/>
      <c r="KRA3508" s="45"/>
      <c r="KRB3508" s="45"/>
      <c r="KRC3508" s="45"/>
      <c r="KRD3508" s="45"/>
      <c r="KRE3508" s="45"/>
      <c r="KRF3508" s="45"/>
      <c r="KRG3508" s="45"/>
      <c r="KRH3508" s="45"/>
      <c r="KRI3508" s="45"/>
      <c r="KRJ3508" s="45"/>
      <c r="KRK3508" s="45"/>
      <c r="KRL3508" s="45"/>
      <c r="KRM3508" s="45"/>
      <c r="KRN3508" s="45"/>
      <c r="KRO3508" s="45"/>
      <c r="KRP3508" s="45"/>
      <c r="KRQ3508" s="45"/>
      <c r="KRR3508" s="45"/>
      <c r="KRS3508" s="45"/>
      <c r="KRT3508" s="45"/>
      <c r="KRU3508" s="45"/>
      <c r="KRV3508" s="45"/>
      <c r="KRW3508" s="45"/>
      <c r="KRX3508" s="45"/>
      <c r="KRY3508" s="45"/>
      <c r="KRZ3508" s="45"/>
      <c r="KSA3508" s="45"/>
      <c r="KSB3508" s="45"/>
      <c r="KSC3508" s="45"/>
      <c r="KSD3508" s="45"/>
      <c r="KSE3508" s="45"/>
      <c r="KSF3508" s="45"/>
      <c r="KSG3508" s="45"/>
      <c r="KSH3508" s="45"/>
      <c r="KSI3508" s="45"/>
      <c r="KSJ3508" s="45"/>
      <c r="KSK3508" s="45"/>
      <c r="KSL3508" s="45"/>
      <c r="KSM3508" s="45"/>
      <c r="KSN3508" s="45"/>
      <c r="KSO3508" s="45"/>
      <c r="KSP3508" s="45"/>
      <c r="KSQ3508" s="45"/>
      <c r="KSR3508" s="45"/>
      <c r="KSS3508" s="45"/>
      <c r="KST3508" s="45"/>
      <c r="KSU3508" s="45"/>
      <c r="KSV3508" s="45"/>
      <c r="KSW3508" s="45"/>
      <c r="KSX3508" s="45"/>
      <c r="KSY3508" s="45"/>
      <c r="KSZ3508" s="45"/>
      <c r="KTA3508" s="45"/>
      <c r="KTB3508" s="45"/>
      <c r="KTC3508" s="45"/>
      <c r="KTD3508" s="45"/>
      <c r="KTE3508" s="45"/>
      <c r="KTF3508" s="45"/>
      <c r="KTG3508" s="45"/>
      <c r="KTH3508" s="45"/>
      <c r="KTI3508" s="45"/>
      <c r="KTJ3508" s="45"/>
      <c r="KTK3508" s="45"/>
      <c r="KTL3508" s="45"/>
      <c r="KTM3508" s="45"/>
      <c r="KTN3508" s="45"/>
      <c r="KTO3508" s="45"/>
      <c r="KTP3508" s="45"/>
      <c r="KTQ3508" s="45"/>
      <c r="KTR3508" s="45"/>
      <c r="KTS3508" s="45"/>
      <c r="KTT3508" s="45"/>
      <c r="KTU3508" s="45"/>
      <c r="KTV3508" s="45"/>
      <c r="KTW3508" s="45"/>
      <c r="KTX3508" s="45"/>
      <c r="KTY3508" s="45"/>
      <c r="KTZ3508" s="45"/>
      <c r="KUA3508" s="45"/>
      <c r="KUB3508" s="45"/>
      <c r="KUC3508" s="45"/>
      <c r="KUD3508" s="45"/>
      <c r="KUE3508" s="45"/>
      <c r="KUF3508" s="45"/>
      <c r="KUG3508" s="45"/>
      <c r="KUH3508" s="45"/>
      <c r="KUI3508" s="45"/>
      <c r="KUJ3508" s="45"/>
      <c r="KUK3508" s="45"/>
      <c r="KUL3508" s="45"/>
      <c r="KUM3508" s="45"/>
      <c r="KUN3508" s="45"/>
      <c r="KUO3508" s="45"/>
      <c r="KUP3508" s="45"/>
      <c r="KUQ3508" s="45"/>
      <c r="KUR3508" s="45"/>
      <c r="KUS3508" s="45"/>
      <c r="KUT3508" s="45"/>
      <c r="KUU3508" s="45"/>
      <c r="KUV3508" s="45"/>
      <c r="KUW3508" s="45"/>
      <c r="KUX3508" s="45"/>
      <c r="KUY3508" s="45"/>
      <c r="KUZ3508" s="45"/>
      <c r="KVA3508" s="45"/>
      <c r="KVB3508" s="45"/>
      <c r="KVC3508" s="45"/>
      <c r="KVD3508" s="45"/>
      <c r="KVE3508" s="45"/>
      <c r="KVF3508" s="45"/>
      <c r="KVG3508" s="45"/>
      <c r="KVH3508" s="45"/>
      <c r="KVI3508" s="45"/>
      <c r="KVJ3508" s="45"/>
      <c r="KVK3508" s="45"/>
      <c r="KVL3508" s="45"/>
      <c r="KVM3508" s="45"/>
      <c r="KVN3508" s="45"/>
      <c r="KVO3508" s="45"/>
      <c r="KVP3508" s="45"/>
      <c r="KVQ3508" s="45"/>
      <c r="KVR3508" s="45"/>
      <c r="KVS3508" s="45"/>
      <c r="KVT3508" s="45"/>
      <c r="KVU3508" s="45"/>
      <c r="KVV3508" s="45"/>
      <c r="KVW3508" s="45"/>
      <c r="KVX3508" s="45"/>
      <c r="KVY3508" s="45"/>
      <c r="KVZ3508" s="45"/>
      <c r="KWA3508" s="45"/>
      <c r="KWB3508" s="45"/>
      <c r="KWC3508" s="45"/>
      <c r="KWD3508" s="45"/>
      <c r="KWE3508" s="45"/>
      <c r="KWF3508" s="45"/>
      <c r="KWG3508" s="45"/>
      <c r="KWH3508" s="45"/>
      <c r="KWI3508" s="45"/>
      <c r="KWJ3508" s="45"/>
      <c r="KWK3508" s="45"/>
      <c r="KWL3508" s="45"/>
      <c r="KWM3508" s="45"/>
      <c r="KWN3508" s="45"/>
      <c r="KWO3508" s="45"/>
      <c r="KWP3508" s="45"/>
      <c r="KWQ3508" s="45"/>
      <c r="KWR3508" s="45"/>
      <c r="KWS3508" s="45"/>
      <c r="KWT3508" s="45"/>
      <c r="KWU3508" s="45"/>
      <c r="KWV3508" s="45"/>
      <c r="KWW3508" s="45"/>
      <c r="KWX3508" s="45"/>
      <c r="KWY3508" s="45"/>
      <c r="KWZ3508" s="45"/>
      <c r="KXA3508" s="45"/>
      <c r="KXB3508" s="45"/>
      <c r="KXC3508" s="45"/>
      <c r="KXD3508" s="45"/>
      <c r="KXE3508" s="45"/>
      <c r="KXF3508" s="45"/>
      <c r="KXG3508" s="45"/>
      <c r="KXH3508" s="45"/>
      <c r="KXI3508" s="45"/>
      <c r="KXJ3508" s="45"/>
      <c r="KXK3508" s="45"/>
      <c r="KXL3508" s="45"/>
      <c r="KXM3508" s="45"/>
      <c r="KXN3508" s="45"/>
      <c r="KXO3508" s="45"/>
      <c r="KXP3508" s="45"/>
      <c r="KXQ3508" s="45"/>
      <c r="KXR3508" s="45"/>
      <c r="KXS3508" s="45"/>
      <c r="KXT3508" s="45"/>
      <c r="KXU3508" s="45"/>
      <c r="KXV3508" s="45"/>
      <c r="KXW3508" s="45"/>
      <c r="KXX3508" s="45"/>
      <c r="KXY3508" s="45"/>
      <c r="KXZ3508" s="45"/>
      <c r="KYA3508" s="45"/>
      <c r="KYB3508" s="45"/>
      <c r="KYC3508" s="45"/>
      <c r="KYD3508" s="45"/>
      <c r="KYE3508" s="45"/>
      <c r="KYF3508" s="45"/>
      <c r="KYG3508" s="45"/>
      <c r="KYH3508" s="45"/>
      <c r="KYI3508" s="45"/>
      <c r="KYJ3508" s="45"/>
      <c r="KYK3508" s="45"/>
      <c r="KYL3508" s="45"/>
      <c r="KYM3508" s="45"/>
      <c r="KYN3508" s="45"/>
      <c r="KYO3508" s="45"/>
      <c r="KYP3508" s="45"/>
      <c r="KYQ3508" s="45"/>
      <c r="KYR3508" s="45"/>
      <c r="KYS3508" s="45"/>
      <c r="KYT3508" s="45"/>
      <c r="KYU3508" s="45"/>
      <c r="KYV3508" s="45"/>
      <c r="KYW3508" s="45"/>
      <c r="KYX3508" s="45"/>
      <c r="KYY3508" s="45"/>
      <c r="KYZ3508" s="45"/>
      <c r="KZA3508" s="45"/>
      <c r="KZB3508" s="45"/>
      <c r="KZC3508" s="45"/>
      <c r="KZD3508" s="45"/>
      <c r="KZE3508" s="45"/>
      <c r="KZF3508" s="45"/>
      <c r="KZG3508" s="45"/>
      <c r="KZH3508" s="45"/>
      <c r="KZI3508" s="45"/>
      <c r="KZJ3508" s="45"/>
      <c r="KZK3508" s="45"/>
      <c r="KZL3508" s="45"/>
      <c r="KZM3508" s="45"/>
      <c r="KZN3508" s="45"/>
      <c r="KZO3508" s="45"/>
      <c r="KZP3508" s="45"/>
      <c r="KZQ3508" s="45"/>
      <c r="KZR3508" s="45"/>
      <c r="KZS3508" s="45"/>
      <c r="KZT3508" s="45"/>
      <c r="KZU3508" s="45"/>
      <c r="KZV3508" s="45"/>
      <c r="KZW3508" s="45"/>
      <c r="KZX3508" s="45"/>
      <c r="KZY3508" s="45"/>
      <c r="KZZ3508" s="45"/>
      <c r="LAA3508" s="45"/>
      <c r="LAB3508" s="45"/>
      <c r="LAC3508" s="45"/>
      <c r="LAD3508" s="45"/>
      <c r="LAE3508" s="45"/>
      <c r="LAF3508" s="45"/>
      <c r="LAG3508" s="45"/>
      <c r="LAH3508" s="45"/>
      <c r="LAI3508" s="45"/>
      <c r="LAJ3508" s="45"/>
      <c r="LAK3508" s="45"/>
      <c r="LAL3508" s="45"/>
      <c r="LAM3508" s="45"/>
      <c r="LAN3508" s="45"/>
      <c r="LAO3508" s="45"/>
      <c r="LAP3508" s="45"/>
      <c r="LAQ3508" s="45"/>
      <c r="LAR3508" s="45"/>
      <c r="LAS3508" s="45"/>
      <c r="LAT3508" s="45"/>
      <c r="LAU3508" s="45"/>
      <c r="LAV3508" s="45"/>
      <c r="LAW3508" s="45"/>
      <c r="LAX3508" s="45"/>
      <c r="LAY3508" s="45"/>
      <c r="LAZ3508" s="45"/>
      <c r="LBA3508" s="45"/>
      <c r="LBB3508" s="45"/>
      <c r="LBC3508" s="45"/>
      <c r="LBD3508" s="45"/>
      <c r="LBE3508" s="45"/>
      <c r="LBF3508" s="45"/>
      <c r="LBG3508" s="45"/>
      <c r="LBH3508" s="45"/>
      <c r="LBI3508" s="45"/>
      <c r="LBJ3508" s="45"/>
      <c r="LBK3508" s="45"/>
      <c r="LBL3508" s="45"/>
      <c r="LBM3508" s="45"/>
      <c r="LBN3508" s="45"/>
      <c r="LBO3508" s="45"/>
      <c r="LBP3508" s="45"/>
      <c r="LBQ3508" s="45"/>
      <c r="LBR3508" s="45"/>
      <c r="LBS3508" s="45"/>
      <c r="LBT3508" s="45"/>
      <c r="LBU3508" s="45"/>
      <c r="LBV3508" s="45"/>
      <c r="LBW3508" s="45"/>
      <c r="LBX3508" s="45"/>
      <c r="LBY3508" s="45"/>
      <c r="LBZ3508" s="45"/>
      <c r="LCA3508" s="45"/>
      <c r="LCB3508" s="45"/>
      <c r="LCC3508" s="45"/>
      <c r="LCD3508" s="45"/>
      <c r="LCE3508" s="45"/>
      <c r="LCF3508" s="45"/>
      <c r="LCG3508" s="45"/>
      <c r="LCH3508" s="45"/>
      <c r="LCI3508" s="45"/>
      <c r="LCJ3508" s="45"/>
      <c r="LCK3508" s="45"/>
      <c r="LCL3508" s="45"/>
      <c r="LCM3508" s="45"/>
      <c r="LCN3508" s="45"/>
      <c r="LCO3508" s="45"/>
      <c r="LCP3508" s="45"/>
      <c r="LCQ3508" s="45"/>
      <c r="LCR3508" s="45"/>
      <c r="LCS3508" s="45"/>
      <c r="LCT3508" s="45"/>
      <c r="LCU3508" s="45"/>
      <c r="LCV3508" s="45"/>
      <c r="LCW3508" s="45"/>
      <c r="LCX3508" s="45"/>
      <c r="LCY3508" s="45"/>
      <c r="LCZ3508" s="45"/>
      <c r="LDA3508" s="45"/>
      <c r="LDB3508" s="45"/>
      <c r="LDC3508" s="45"/>
      <c r="LDD3508" s="45"/>
      <c r="LDE3508" s="45"/>
      <c r="LDF3508" s="45"/>
      <c r="LDG3508" s="45"/>
      <c r="LDH3508" s="45"/>
      <c r="LDI3508" s="45"/>
      <c r="LDJ3508" s="45"/>
      <c r="LDK3508" s="45"/>
      <c r="LDL3508" s="45"/>
      <c r="LDM3508" s="45"/>
      <c r="LDN3508" s="45"/>
      <c r="LDO3508" s="45"/>
      <c r="LDP3508" s="45"/>
      <c r="LDQ3508" s="45"/>
      <c r="LDR3508" s="45"/>
      <c r="LDS3508" s="45"/>
      <c r="LDT3508" s="45"/>
      <c r="LDU3508" s="45"/>
      <c r="LDV3508" s="45"/>
      <c r="LDW3508" s="45"/>
      <c r="LDX3508" s="45"/>
      <c r="LDY3508" s="45"/>
      <c r="LDZ3508" s="45"/>
      <c r="LEA3508" s="45"/>
      <c r="LEB3508" s="45"/>
      <c r="LEC3508" s="45"/>
      <c r="LED3508" s="45"/>
      <c r="LEE3508" s="45"/>
      <c r="LEF3508" s="45"/>
      <c r="LEG3508" s="45"/>
      <c r="LEH3508" s="45"/>
      <c r="LEI3508" s="45"/>
      <c r="LEJ3508" s="45"/>
      <c r="LEK3508" s="45"/>
      <c r="LEL3508" s="45"/>
      <c r="LEM3508" s="45"/>
      <c r="LEN3508" s="45"/>
      <c r="LEO3508" s="45"/>
      <c r="LEP3508" s="45"/>
      <c r="LEQ3508" s="45"/>
      <c r="LER3508" s="45"/>
      <c r="LES3508" s="45"/>
      <c r="LET3508" s="45"/>
      <c r="LEU3508" s="45"/>
      <c r="LEV3508" s="45"/>
      <c r="LEW3508" s="45"/>
      <c r="LEX3508" s="45"/>
      <c r="LEY3508" s="45"/>
      <c r="LEZ3508" s="45"/>
      <c r="LFA3508" s="45"/>
      <c r="LFB3508" s="45"/>
      <c r="LFC3508" s="45"/>
      <c r="LFD3508" s="45"/>
      <c r="LFE3508" s="45"/>
      <c r="LFF3508" s="45"/>
      <c r="LFG3508" s="45"/>
      <c r="LFH3508" s="45"/>
      <c r="LFI3508" s="45"/>
      <c r="LFJ3508" s="45"/>
      <c r="LFK3508" s="45"/>
      <c r="LFL3508" s="45"/>
      <c r="LFM3508" s="45"/>
      <c r="LFN3508" s="45"/>
      <c r="LFO3508" s="45"/>
      <c r="LFP3508" s="45"/>
      <c r="LFQ3508" s="45"/>
      <c r="LFR3508" s="45"/>
      <c r="LFS3508" s="45"/>
      <c r="LFT3508" s="45"/>
      <c r="LFU3508" s="45"/>
      <c r="LFV3508" s="45"/>
      <c r="LFW3508" s="45"/>
      <c r="LFX3508" s="45"/>
      <c r="LFY3508" s="45"/>
      <c r="LFZ3508" s="45"/>
      <c r="LGA3508" s="45"/>
      <c r="LGB3508" s="45"/>
      <c r="LGC3508" s="45"/>
      <c r="LGD3508" s="45"/>
      <c r="LGE3508" s="45"/>
      <c r="LGF3508" s="45"/>
      <c r="LGG3508" s="45"/>
      <c r="LGH3508" s="45"/>
      <c r="LGI3508" s="45"/>
      <c r="LGJ3508" s="45"/>
      <c r="LGK3508" s="45"/>
      <c r="LGL3508" s="45"/>
      <c r="LGM3508" s="45"/>
      <c r="LGN3508" s="45"/>
      <c r="LGO3508" s="45"/>
      <c r="LGP3508" s="45"/>
      <c r="LGQ3508" s="45"/>
      <c r="LGR3508" s="45"/>
      <c r="LGS3508" s="45"/>
      <c r="LGT3508" s="45"/>
      <c r="LGU3508" s="45"/>
      <c r="LGV3508" s="45"/>
      <c r="LGW3508" s="45"/>
      <c r="LGX3508" s="45"/>
      <c r="LGY3508" s="45"/>
      <c r="LGZ3508" s="45"/>
      <c r="LHA3508" s="45"/>
      <c r="LHB3508" s="45"/>
      <c r="LHC3508" s="45"/>
      <c r="LHD3508" s="45"/>
      <c r="LHE3508" s="45"/>
      <c r="LHF3508" s="45"/>
      <c r="LHG3508" s="45"/>
      <c r="LHH3508" s="45"/>
      <c r="LHI3508" s="45"/>
      <c r="LHJ3508" s="45"/>
      <c r="LHK3508" s="45"/>
      <c r="LHL3508" s="45"/>
      <c r="LHM3508" s="45"/>
      <c r="LHN3508" s="45"/>
      <c r="LHO3508" s="45"/>
      <c r="LHP3508" s="45"/>
      <c r="LHQ3508" s="45"/>
      <c r="LHR3508" s="45"/>
      <c r="LHS3508" s="45"/>
      <c r="LHT3508" s="45"/>
      <c r="LHU3508" s="45"/>
      <c r="LHV3508" s="45"/>
      <c r="LHW3508" s="45"/>
      <c r="LHX3508" s="45"/>
      <c r="LHY3508" s="45"/>
      <c r="LHZ3508" s="45"/>
      <c r="LIA3508" s="45"/>
      <c r="LIB3508" s="45"/>
      <c r="LIC3508" s="45"/>
      <c r="LID3508" s="45"/>
      <c r="LIE3508" s="45"/>
      <c r="LIF3508" s="45"/>
      <c r="LIG3508" s="45"/>
      <c r="LIH3508" s="45"/>
      <c r="LII3508" s="45"/>
      <c r="LIJ3508" s="45"/>
      <c r="LIK3508" s="45"/>
      <c r="LIL3508" s="45"/>
      <c r="LIM3508" s="45"/>
      <c r="LIN3508" s="45"/>
      <c r="LIO3508" s="45"/>
      <c r="LIP3508" s="45"/>
      <c r="LIQ3508" s="45"/>
      <c r="LIR3508" s="45"/>
      <c r="LIS3508" s="45"/>
      <c r="LIT3508" s="45"/>
      <c r="LIU3508" s="45"/>
      <c r="LIV3508" s="45"/>
      <c r="LIW3508" s="45"/>
      <c r="LIX3508" s="45"/>
      <c r="LIY3508" s="45"/>
      <c r="LIZ3508" s="45"/>
      <c r="LJA3508" s="45"/>
      <c r="LJB3508" s="45"/>
      <c r="LJC3508" s="45"/>
      <c r="LJD3508" s="45"/>
      <c r="LJE3508" s="45"/>
      <c r="LJF3508" s="45"/>
      <c r="LJG3508" s="45"/>
      <c r="LJH3508" s="45"/>
      <c r="LJI3508" s="45"/>
      <c r="LJJ3508" s="45"/>
      <c r="LJK3508" s="45"/>
      <c r="LJL3508" s="45"/>
      <c r="LJM3508" s="45"/>
      <c r="LJN3508" s="45"/>
      <c r="LJO3508" s="45"/>
      <c r="LJP3508" s="45"/>
      <c r="LJQ3508" s="45"/>
      <c r="LJR3508" s="45"/>
      <c r="LJS3508" s="45"/>
      <c r="LJT3508" s="45"/>
      <c r="LJU3508" s="45"/>
      <c r="LJV3508" s="45"/>
      <c r="LJW3508" s="45"/>
      <c r="LJX3508" s="45"/>
      <c r="LJY3508" s="45"/>
      <c r="LJZ3508" s="45"/>
      <c r="LKA3508" s="45"/>
      <c r="LKB3508" s="45"/>
      <c r="LKC3508" s="45"/>
      <c r="LKD3508" s="45"/>
      <c r="LKE3508" s="45"/>
      <c r="LKF3508" s="45"/>
      <c r="LKG3508" s="45"/>
      <c r="LKH3508" s="45"/>
      <c r="LKI3508" s="45"/>
      <c r="LKJ3508" s="45"/>
      <c r="LKK3508" s="45"/>
      <c r="LKL3508" s="45"/>
      <c r="LKM3508" s="45"/>
      <c r="LKN3508" s="45"/>
      <c r="LKO3508" s="45"/>
      <c r="LKP3508" s="45"/>
      <c r="LKQ3508" s="45"/>
      <c r="LKR3508" s="45"/>
      <c r="LKS3508" s="45"/>
      <c r="LKT3508" s="45"/>
      <c r="LKU3508" s="45"/>
      <c r="LKV3508" s="45"/>
      <c r="LKW3508" s="45"/>
      <c r="LKX3508" s="45"/>
      <c r="LKY3508" s="45"/>
      <c r="LKZ3508" s="45"/>
      <c r="LLA3508" s="45"/>
      <c r="LLB3508" s="45"/>
      <c r="LLC3508" s="45"/>
      <c r="LLD3508" s="45"/>
      <c r="LLE3508" s="45"/>
      <c r="LLF3508" s="45"/>
      <c r="LLG3508" s="45"/>
      <c r="LLH3508" s="45"/>
      <c r="LLI3508" s="45"/>
      <c r="LLJ3508" s="45"/>
      <c r="LLK3508" s="45"/>
      <c r="LLL3508" s="45"/>
      <c r="LLM3508" s="45"/>
      <c r="LLN3508" s="45"/>
      <c r="LLO3508" s="45"/>
      <c r="LLP3508" s="45"/>
      <c r="LLQ3508" s="45"/>
      <c r="LLR3508" s="45"/>
      <c r="LLS3508" s="45"/>
      <c r="LLT3508" s="45"/>
      <c r="LLU3508" s="45"/>
      <c r="LLV3508" s="45"/>
      <c r="LLW3508" s="45"/>
      <c r="LLX3508" s="45"/>
      <c r="LLY3508" s="45"/>
      <c r="LLZ3508" s="45"/>
      <c r="LMA3508" s="45"/>
      <c r="LMB3508" s="45"/>
      <c r="LMC3508" s="45"/>
      <c r="LMD3508" s="45"/>
      <c r="LME3508" s="45"/>
      <c r="LMF3508" s="45"/>
      <c r="LMG3508" s="45"/>
      <c r="LMH3508" s="45"/>
      <c r="LMI3508" s="45"/>
      <c r="LMJ3508" s="45"/>
      <c r="LMK3508" s="45"/>
      <c r="LML3508" s="45"/>
      <c r="LMM3508" s="45"/>
      <c r="LMN3508" s="45"/>
      <c r="LMO3508" s="45"/>
      <c r="LMP3508" s="45"/>
      <c r="LMQ3508" s="45"/>
      <c r="LMR3508" s="45"/>
      <c r="LMS3508" s="45"/>
      <c r="LMT3508" s="45"/>
      <c r="LMU3508" s="45"/>
      <c r="LMV3508" s="45"/>
      <c r="LMW3508" s="45"/>
      <c r="LMX3508" s="45"/>
      <c r="LMY3508" s="45"/>
      <c r="LMZ3508" s="45"/>
      <c r="LNA3508" s="45"/>
      <c r="LNB3508" s="45"/>
      <c r="LNC3508" s="45"/>
      <c r="LND3508" s="45"/>
      <c r="LNE3508" s="45"/>
      <c r="LNF3508" s="45"/>
      <c r="LNG3508" s="45"/>
      <c r="LNH3508" s="45"/>
      <c r="LNI3508" s="45"/>
      <c r="LNJ3508" s="45"/>
      <c r="LNK3508" s="45"/>
      <c r="LNL3508" s="45"/>
      <c r="LNM3508" s="45"/>
      <c r="LNN3508" s="45"/>
      <c r="LNO3508" s="45"/>
      <c r="LNP3508" s="45"/>
      <c r="LNQ3508" s="45"/>
      <c r="LNR3508" s="45"/>
      <c r="LNS3508" s="45"/>
      <c r="LNT3508" s="45"/>
      <c r="LNU3508" s="45"/>
      <c r="LNV3508" s="45"/>
      <c r="LNW3508" s="45"/>
      <c r="LNX3508" s="45"/>
      <c r="LNY3508" s="45"/>
      <c r="LNZ3508" s="45"/>
      <c r="LOA3508" s="45"/>
      <c r="LOB3508" s="45"/>
      <c r="LOC3508" s="45"/>
      <c r="LOD3508" s="45"/>
      <c r="LOE3508" s="45"/>
      <c r="LOF3508" s="45"/>
      <c r="LOG3508" s="45"/>
      <c r="LOH3508" s="45"/>
      <c r="LOI3508" s="45"/>
      <c r="LOJ3508" s="45"/>
      <c r="LOK3508" s="45"/>
      <c r="LOL3508" s="45"/>
      <c r="LOM3508" s="45"/>
      <c r="LON3508" s="45"/>
      <c r="LOO3508" s="45"/>
      <c r="LOP3508" s="45"/>
      <c r="LOQ3508" s="45"/>
      <c r="LOR3508" s="45"/>
      <c r="LOS3508" s="45"/>
      <c r="LOT3508" s="45"/>
      <c r="LOU3508" s="45"/>
      <c r="LOV3508" s="45"/>
      <c r="LOW3508" s="45"/>
      <c r="LOX3508" s="45"/>
      <c r="LOY3508" s="45"/>
      <c r="LOZ3508" s="45"/>
      <c r="LPA3508" s="45"/>
      <c r="LPB3508" s="45"/>
      <c r="LPC3508" s="45"/>
      <c r="LPD3508" s="45"/>
      <c r="LPE3508" s="45"/>
      <c r="LPF3508" s="45"/>
      <c r="LPG3508" s="45"/>
      <c r="LPH3508" s="45"/>
      <c r="LPI3508" s="45"/>
      <c r="LPJ3508" s="45"/>
      <c r="LPK3508" s="45"/>
      <c r="LPL3508" s="45"/>
      <c r="LPM3508" s="45"/>
      <c r="LPN3508" s="45"/>
      <c r="LPO3508" s="45"/>
      <c r="LPP3508" s="45"/>
      <c r="LPQ3508" s="45"/>
      <c r="LPR3508" s="45"/>
      <c r="LPS3508" s="45"/>
      <c r="LPT3508" s="45"/>
      <c r="LPU3508" s="45"/>
      <c r="LPV3508" s="45"/>
      <c r="LPW3508" s="45"/>
      <c r="LPX3508" s="45"/>
      <c r="LPY3508" s="45"/>
      <c r="LPZ3508" s="45"/>
      <c r="LQA3508" s="45"/>
      <c r="LQB3508" s="45"/>
      <c r="LQC3508" s="45"/>
      <c r="LQD3508" s="45"/>
      <c r="LQE3508" s="45"/>
      <c r="LQF3508" s="45"/>
      <c r="LQG3508" s="45"/>
      <c r="LQH3508" s="45"/>
      <c r="LQI3508" s="45"/>
      <c r="LQJ3508" s="45"/>
      <c r="LQK3508" s="45"/>
      <c r="LQL3508" s="45"/>
      <c r="LQM3508" s="45"/>
      <c r="LQN3508" s="45"/>
      <c r="LQO3508" s="45"/>
      <c r="LQP3508" s="45"/>
      <c r="LQQ3508" s="45"/>
      <c r="LQR3508" s="45"/>
      <c r="LQS3508" s="45"/>
      <c r="LQT3508" s="45"/>
      <c r="LQU3508" s="45"/>
      <c r="LQV3508" s="45"/>
      <c r="LQW3508" s="45"/>
      <c r="LQX3508" s="45"/>
      <c r="LQY3508" s="45"/>
      <c r="LQZ3508" s="45"/>
      <c r="LRA3508" s="45"/>
      <c r="LRB3508" s="45"/>
      <c r="LRC3508" s="45"/>
      <c r="LRD3508" s="45"/>
      <c r="LRE3508" s="45"/>
      <c r="LRF3508" s="45"/>
      <c r="LRG3508" s="45"/>
      <c r="LRH3508" s="45"/>
      <c r="LRI3508" s="45"/>
      <c r="LRJ3508" s="45"/>
      <c r="LRK3508" s="45"/>
      <c r="LRL3508" s="45"/>
      <c r="LRM3508" s="45"/>
      <c r="LRN3508" s="45"/>
      <c r="LRO3508" s="45"/>
      <c r="LRP3508" s="45"/>
      <c r="LRQ3508" s="45"/>
      <c r="LRR3508" s="45"/>
      <c r="LRS3508" s="45"/>
      <c r="LRT3508" s="45"/>
      <c r="LRU3508" s="45"/>
      <c r="LRV3508" s="45"/>
      <c r="LRW3508" s="45"/>
      <c r="LRX3508" s="45"/>
      <c r="LRY3508" s="45"/>
      <c r="LRZ3508" s="45"/>
      <c r="LSA3508" s="45"/>
      <c r="LSB3508" s="45"/>
      <c r="LSC3508" s="45"/>
      <c r="LSD3508" s="45"/>
      <c r="LSE3508" s="45"/>
      <c r="LSF3508" s="45"/>
      <c r="LSG3508" s="45"/>
      <c r="LSH3508" s="45"/>
      <c r="LSI3508" s="45"/>
      <c r="LSJ3508" s="45"/>
      <c r="LSK3508" s="45"/>
      <c r="LSL3508" s="45"/>
      <c r="LSM3508" s="45"/>
      <c r="LSN3508" s="45"/>
      <c r="LSO3508" s="45"/>
      <c r="LSP3508" s="45"/>
      <c r="LSQ3508" s="45"/>
      <c r="LSR3508" s="45"/>
      <c r="LSS3508" s="45"/>
      <c r="LST3508" s="45"/>
      <c r="LSU3508" s="45"/>
      <c r="LSV3508" s="45"/>
      <c r="LSW3508" s="45"/>
      <c r="LSX3508" s="45"/>
      <c r="LSY3508" s="45"/>
      <c r="LSZ3508" s="45"/>
      <c r="LTA3508" s="45"/>
      <c r="LTB3508" s="45"/>
      <c r="LTC3508" s="45"/>
      <c r="LTD3508" s="45"/>
      <c r="LTE3508" s="45"/>
      <c r="LTF3508" s="45"/>
      <c r="LTG3508" s="45"/>
      <c r="LTH3508" s="45"/>
      <c r="LTI3508" s="45"/>
      <c r="LTJ3508" s="45"/>
      <c r="LTK3508" s="45"/>
      <c r="LTL3508" s="45"/>
      <c r="LTM3508" s="45"/>
      <c r="LTN3508" s="45"/>
      <c r="LTO3508" s="45"/>
      <c r="LTP3508" s="45"/>
      <c r="LTQ3508" s="45"/>
      <c r="LTR3508" s="45"/>
      <c r="LTS3508" s="45"/>
      <c r="LTT3508" s="45"/>
      <c r="LTU3508" s="45"/>
      <c r="LTV3508" s="45"/>
      <c r="LTW3508" s="45"/>
      <c r="LTX3508" s="45"/>
      <c r="LTY3508" s="45"/>
      <c r="LTZ3508" s="45"/>
      <c r="LUA3508" s="45"/>
      <c r="LUB3508" s="45"/>
      <c r="LUC3508" s="45"/>
      <c r="LUD3508" s="45"/>
      <c r="LUE3508" s="45"/>
      <c r="LUF3508" s="45"/>
      <c r="LUG3508" s="45"/>
      <c r="LUH3508" s="45"/>
      <c r="LUI3508" s="45"/>
      <c r="LUJ3508" s="45"/>
      <c r="LUK3508" s="45"/>
      <c r="LUL3508" s="45"/>
      <c r="LUM3508" s="45"/>
      <c r="LUN3508" s="45"/>
      <c r="LUO3508" s="45"/>
      <c r="LUP3508" s="45"/>
      <c r="LUQ3508" s="45"/>
      <c r="LUR3508" s="45"/>
      <c r="LUS3508" s="45"/>
      <c r="LUT3508" s="45"/>
      <c r="LUU3508" s="45"/>
      <c r="LUV3508" s="45"/>
      <c r="LUW3508" s="45"/>
      <c r="LUX3508" s="45"/>
      <c r="LUY3508" s="45"/>
      <c r="LUZ3508" s="45"/>
      <c r="LVA3508" s="45"/>
      <c r="LVB3508" s="45"/>
      <c r="LVC3508" s="45"/>
      <c r="LVD3508" s="45"/>
      <c r="LVE3508" s="45"/>
      <c r="LVF3508" s="45"/>
      <c r="LVG3508" s="45"/>
      <c r="LVH3508" s="45"/>
      <c r="LVI3508" s="45"/>
      <c r="LVJ3508" s="45"/>
      <c r="LVK3508" s="45"/>
      <c r="LVL3508" s="45"/>
      <c r="LVM3508" s="45"/>
      <c r="LVN3508" s="45"/>
      <c r="LVO3508" s="45"/>
      <c r="LVP3508" s="45"/>
      <c r="LVQ3508" s="45"/>
      <c r="LVR3508" s="45"/>
      <c r="LVS3508" s="45"/>
      <c r="LVT3508" s="45"/>
      <c r="LVU3508" s="45"/>
      <c r="LVV3508" s="45"/>
      <c r="LVW3508" s="45"/>
      <c r="LVX3508" s="45"/>
      <c r="LVY3508" s="45"/>
      <c r="LVZ3508" s="45"/>
      <c r="LWA3508" s="45"/>
      <c r="LWB3508" s="45"/>
      <c r="LWC3508" s="45"/>
      <c r="LWD3508" s="45"/>
      <c r="LWE3508" s="45"/>
      <c r="LWF3508" s="45"/>
      <c r="LWG3508" s="45"/>
      <c r="LWH3508" s="45"/>
      <c r="LWI3508" s="45"/>
      <c r="LWJ3508" s="45"/>
      <c r="LWK3508" s="45"/>
      <c r="LWL3508" s="45"/>
      <c r="LWM3508" s="45"/>
      <c r="LWN3508" s="45"/>
      <c r="LWO3508" s="45"/>
      <c r="LWP3508" s="45"/>
      <c r="LWQ3508" s="45"/>
      <c r="LWR3508" s="45"/>
      <c r="LWS3508" s="45"/>
      <c r="LWT3508" s="45"/>
      <c r="LWU3508" s="45"/>
      <c r="LWV3508" s="45"/>
      <c r="LWW3508" s="45"/>
      <c r="LWX3508" s="45"/>
      <c r="LWY3508" s="45"/>
      <c r="LWZ3508" s="45"/>
      <c r="LXA3508" s="45"/>
      <c r="LXB3508" s="45"/>
      <c r="LXC3508" s="45"/>
      <c r="LXD3508" s="45"/>
      <c r="LXE3508" s="45"/>
      <c r="LXF3508" s="45"/>
      <c r="LXG3508" s="45"/>
      <c r="LXH3508" s="45"/>
      <c r="LXI3508" s="45"/>
      <c r="LXJ3508" s="45"/>
      <c r="LXK3508" s="45"/>
      <c r="LXL3508" s="45"/>
      <c r="LXM3508" s="45"/>
      <c r="LXN3508" s="45"/>
      <c r="LXO3508" s="45"/>
      <c r="LXP3508" s="45"/>
      <c r="LXQ3508" s="45"/>
      <c r="LXR3508" s="45"/>
      <c r="LXS3508" s="45"/>
      <c r="LXT3508" s="45"/>
      <c r="LXU3508" s="45"/>
      <c r="LXV3508" s="45"/>
      <c r="LXW3508" s="45"/>
      <c r="LXX3508" s="45"/>
      <c r="LXY3508" s="45"/>
      <c r="LXZ3508" s="45"/>
      <c r="LYA3508" s="45"/>
      <c r="LYB3508" s="45"/>
      <c r="LYC3508" s="45"/>
      <c r="LYD3508" s="45"/>
      <c r="LYE3508" s="45"/>
      <c r="LYF3508" s="45"/>
      <c r="LYG3508" s="45"/>
      <c r="LYH3508" s="45"/>
      <c r="LYI3508" s="45"/>
      <c r="LYJ3508" s="45"/>
      <c r="LYK3508" s="45"/>
      <c r="LYL3508" s="45"/>
      <c r="LYM3508" s="45"/>
      <c r="LYN3508" s="45"/>
      <c r="LYO3508" s="45"/>
      <c r="LYP3508" s="45"/>
      <c r="LYQ3508" s="45"/>
      <c r="LYR3508" s="45"/>
      <c r="LYS3508" s="45"/>
      <c r="LYT3508" s="45"/>
      <c r="LYU3508" s="45"/>
      <c r="LYV3508" s="45"/>
      <c r="LYW3508" s="45"/>
      <c r="LYX3508" s="45"/>
      <c r="LYY3508" s="45"/>
      <c r="LYZ3508" s="45"/>
      <c r="LZA3508" s="45"/>
      <c r="LZB3508" s="45"/>
      <c r="LZC3508" s="45"/>
      <c r="LZD3508" s="45"/>
      <c r="LZE3508" s="45"/>
      <c r="LZF3508" s="45"/>
      <c r="LZG3508" s="45"/>
      <c r="LZH3508" s="45"/>
      <c r="LZI3508" s="45"/>
      <c r="LZJ3508" s="45"/>
      <c r="LZK3508" s="45"/>
      <c r="LZL3508" s="45"/>
      <c r="LZM3508" s="45"/>
      <c r="LZN3508" s="45"/>
      <c r="LZO3508" s="45"/>
      <c r="LZP3508" s="45"/>
      <c r="LZQ3508" s="45"/>
      <c r="LZR3508" s="45"/>
      <c r="LZS3508" s="45"/>
      <c r="LZT3508" s="45"/>
      <c r="LZU3508" s="45"/>
      <c r="LZV3508" s="45"/>
      <c r="LZW3508" s="45"/>
      <c r="LZX3508" s="45"/>
      <c r="LZY3508" s="45"/>
      <c r="LZZ3508" s="45"/>
      <c r="MAA3508" s="45"/>
      <c r="MAB3508" s="45"/>
      <c r="MAC3508" s="45"/>
      <c r="MAD3508" s="45"/>
      <c r="MAE3508" s="45"/>
      <c r="MAF3508" s="45"/>
      <c r="MAG3508" s="45"/>
      <c r="MAH3508" s="45"/>
      <c r="MAI3508" s="45"/>
      <c r="MAJ3508" s="45"/>
      <c r="MAK3508" s="45"/>
      <c r="MAL3508" s="45"/>
      <c r="MAM3508" s="45"/>
      <c r="MAN3508" s="45"/>
      <c r="MAO3508" s="45"/>
      <c r="MAP3508" s="45"/>
      <c r="MAQ3508" s="45"/>
      <c r="MAR3508" s="45"/>
      <c r="MAS3508" s="45"/>
      <c r="MAT3508" s="45"/>
      <c r="MAU3508" s="45"/>
      <c r="MAV3508" s="45"/>
      <c r="MAW3508" s="45"/>
      <c r="MAX3508" s="45"/>
      <c r="MAY3508" s="45"/>
      <c r="MAZ3508" s="45"/>
      <c r="MBA3508" s="45"/>
      <c r="MBB3508" s="45"/>
      <c r="MBC3508" s="45"/>
      <c r="MBD3508" s="45"/>
      <c r="MBE3508" s="45"/>
      <c r="MBF3508" s="45"/>
      <c r="MBG3508" s="45"/>
      <c r="MBH3508" s="45"/>
      <c r="MBI3508" s="45"/>
      <c r="MBJ3508" s="45"/>
      <c r="MBK3508" s="45"/>
      <c r="MBL3508" s="45"/>
      <c r="MBM3508" s="45"/>
      <c r="MBN3508" s="45"/>
      <c r="MBO3508" s="45"/>
      <c r="MBP3508" s="45"/>
      <c r="MBQ3508" s="45"/>
      <c r="MBR3508" s="45"/>
      <c r="MBS3508" s="45"/>
      <c r="MBT3508" s="45"/>
      <c r="MBU3508" s="45"/>
      <c r="MBV3508" s="45"/>
      <c r="MBW3508" s="45"/>
      <c r="MBX3508" s="45"/>
      <c r="MBY3508" s="45"/>
      <c r="MBZ3508" s="45"/>
      <c r="MCA3508" s="45"/>
      <c r="MCB3508" s="45"/>
      <c r="MCC3508" s="45"/>
      <c r="MCD3508" s="45"/>
      <c r="MCE3508" s="45"/>
      <c r="MCF3508" s="45"/>
      <c r="MCG3508" s="45"/>
      <c r="MCH3508" s="45"/>
      <c r="MCI3508" s="45"/>
      <c r="MCJ3508" s="45"/>
      <c r="MCK3508" s="45"/>
      <c r="MCL3508" s="45"/>
      <c r="MCM3508" s="45"/>
      <c r="MCN3508" s="45"/>
      <c r="MCO3508" s="45"/>
      <c r="MCP3508" s="45"/>
      <c r="MCQ3508" s="45"/>
      <c r="MCR3508" s="45"/>
      <c r="MCS3508" s="45"/>
      <c r="MCT3508" s="45"/>
      <c r="MCU3508" s="45"/>
      <c r="MCV3508" s="45"/>
      <c r="MCW3508" s="45"/>
      <c r="MCX3508" s="45"/>
      <c r="MCY3508" s="45"/>
      <c r="MCZ3508" s="45"/>
      <c r="MDA3508" s="45"/>
      <c r="MDB3508" s="45"/>
      <c r="MDC3508" s="45"/>
      <c r="MDD3508" s="45"/>
      <c r="MDE3508" s="45"/>
      <c r="MDF3508" s="45"/>
      <c r="MDG3508" s="45"/>
      <c r="MDH3508" s="45"/>
      <c r="MDI3508" s="45"/>
      <c r="MDJ3508" s="45"/>
      <c r="MDK3508" s="45"/>
      <c r="MDL3508" s="45"/>
      <c r="MDM3508" s="45"/>
      <c r="MDN3508" s="45"/>
      <c r="MDO3508" s="45"/>
      <c r="MDP3508" s="45"/>
      <c r="MDQ3508" s="45"/>
      <c r="MDR3508" s="45"/>
      <c r="MDS3508" s="45"/>
      <c r="MDT3508" s="45"/>
      <c r="MDU3508" s="45"/>
      <c r="MDV3508" s="45"/>
      <c r="MDW3508" s="45"/>
      <c r="MDX3508" s="45"/>
      <c r="MDY3508" s="45"/>
      <c r="MDZ3508" s="45"/>
      <c r="MEA3508" s="45"/>
      <c r="MEB3508" s="45"/>
      <c r="MEC3508" s="45"/>
      <c r="MED3508" s="45"/>
      <c r="MEE3508" s="45"/>
      <c r="MEF3508" s="45"/>
      <c r="MEG3508" s="45"/>
      <c r="MEH3508" s="45"/>
      <c r="MEI3508" s="45"/>
      <c r="MEJ3508" s="45"/>
      <c r="MEK3508" s="45"/>
      <c r="MEL3508" s="45"/>
      <c r="MEM3508" s="45"/>
      <c r="MEN3508" s="45"/>
      <c r="MEO3508" s="45"/>
      <c r="MEP3508" s="45"/>
      <c r="MEQ3508" s="45"/>
      <c r="MER3508" s="45"/>
      <c r="MES3508" s="45"/>
      <c r="MET3508" s="45"/>
      <c r="MEU3508" s="45"/>
      <c r="MEV3508" s="45"/>
      <c r="MEW3508" s="45"/>
      <c r="MEX3508" s="45"/>
      <c r="MEY3508" s="45"/>
      <c r="MEZ3508" s="45"/>
      <c r="MFA3508" s="45"/>
      <c r="MFB3508" s="45"/>
      <c r="MFC3508" s="45"/>
      <c r="MFD3508" s="45"/>
      <c r="MFE3508" s="45"/>
      <c r="MFF3508" s="45"/>
      <c r="MFG3508" s="45"/>
      <c r="MFH3508" s="45"/>
      <c r="MFI3508" s="45"/>
      <c r="MFJ3508" s="45"/>
      <c r="MFK3508" s="45"/>
      <c r="MFL3508" s="45"/>
      <c r="MFM3508" s="45"/>
      <c r="MFN3508" s="45"/>
      <c r="MFO3508" s="45"/>
      <c r="MFP3508" s="45"/>
      <c r="MFQ3508" s="45"/>
      <c r="MFR3508" s="45"/>
      <c r="MFS3508" s="45"/>
      <c r="MFT3508" s="45"/>
      <c r="MFU3508" s="45"/>
      <c r="MFV3508" s="45"/>
      <c r="MFW3508" s="45"/>
      <c r="MFX3508" s="45"/>
      <c r="MFY3508" s="45"/>
      <c r="MFZ3508" s="45"/>
      <c r="MGA3508" s="45"/>
      <c r="MGB3508" s="45"/>
      <c r="MGC3508" s="45"/>
      <c r="MGD3508" s="45"/>
      <c r="MGE3508" s="45"/>
      <c r="MGF3508" s="45"/>
      <c r="MGG3508" s="45"/>
      <c r="MGH3508" s="45"/>
      <c r="MGI3508" s="45"/>
      <c r="MGJ3508" s="45"/>
      <c r="MGK3508" s="45"/>
      <c r="MGL3508" s="45"/>
      <c r="MGM3508" s="45"/>
      <c r="MGN3508" s="45"/>
      <c r="MGO3508" s="45"/>
      <c r="MGP3508" s="45"/>
      <c r="MGQ3508" s="45"/>
      <c r="MGR3508" s="45"/>
      <c r="MGS3508" s="45"/>
      <c r="MGT3508" s="45"/>
      <c r="MGU3508" s="45"/>
      <c r="MGV3508" s="45"/>
      <c r="MGW3508" s="45"/>
      <c r="MGX3508" s="45"/>
      <c r="MGY3508" s="45"/>
      <c r="MGZ3508" s="45"/>
      <c r="MHA3508" s="45"/>
      <c r="MHB3508" s="45"/>
      <c r="MHC3508" s="45"/>
      <c r="MHD3508" s="45"/>
      <c r="MHE3508" s="45"/>
      <c r="MHF3508" s="45"/>
      <c r="MHG3508" s="45"/>
      <c r="MHH3508" s="45"/>
      <c r="MHI3508" s="45"/>
      <c r="MHJ3508" s="45"/>
      <c r="MHK3508" s="45"/>
      <c r="MHL3508" s="45"/>
      <c r="MHM3508" s="45"/>
      <c r="MHN3508" s="45"/>
      <c r="MHO3508" s="45"/>
      <c r="MHP3508" s="45"/>
      <c r="MHQ3508" s="45"/>
      <c r="MHR3508" s="45"/>
      <c r="MHS3508" s="45"/>
      <c r="MHT3508" s="45"/>
      <c r="MHU3508" s="45"/>
      <c r="MHV3508" s="45"/>
      <c r="MHW3508" s="45"/>
      <c r="MHX3508" s="45"/>
      <c r="MHY3508" s="45"/>
      <c r="MHZ3508" s="45"/>
      <c r="MIA3508" s="45"/>
      <c r="MIB3508" s="45"/>
      <c r="MIC3508" s="45"/>
      <c r="MID3508" s="45"/>
      <c r="MIE3508" s="45"/>
      <c r="MIF3508" s="45"/>
      <c r="MIG3508" s="45"/>
      <c r="MIH3508" s="45"/>
      <c r="MII3508" s="45"/>
      <c r="MIJ3508" s="45"/>
      <c r="MIK3508" s="45"/>
      <c r="MIL3508" s="45"/>
      <c r="MIM3508" s="45"/>
      <c r="MIN3508" s="45"/>
      <c r="MIO3508" s="45"/>
      <c r="MIP3508" s="45"/>
      <c r="MIQ3508" s="45"/>
      <c r="MIR3508" s="45"/>
      <c r="MIS3508" s="45"/>
      <c r="MIT3508" s="45"/>
      <c r="MIU3508" s="45"/>
      <c r="MIV3508" s="45"/>
      <c r="MIW3508" s="45"/>
      <c r="MIX3508" s="45"/>
      <c r="MIY3508" s="45"/>
      <c r="MIZ3508" s="45"/>
      <c r="MJA3508" s="45"/>
      <c r="MJB3508" s="45"/>
      <c r="MJC3508" s="45"/>
      <c r="MJD3508" s="45"/>
      <c r="MJE3508" s="45"/>
      <c r="MJF3508" s="45"/>
      <c r="MJG3508" s="45"/>
      <c r="MJH3508" s="45"/>
      <c r="MJI3508" s="45"/>
      <c r="MJJ3508" s="45"/>
      <c r="MJK3508" s="45"/>
      <c r="MJL3508" s="45"/>
      <c r="MJM3508" s="45"/>
      <c r="MJN3508" s="45"/>
      <c r="MJO3508" s="45"/>
      <c r="MJP3508" s="45"/>
      <c r="MJQ3508" s="45"/>
      <c r="MJR3508" s="45"/>
      <c r="MJS3508" s="45"/>
      <c r="MJT3508" s="45"/>
      <c r="MJU3508" s="45"/>
      <c r="MJV3508" s="45"/>
      <c r="MJW3508" s="45"/>
      <c r="MJX3508" s="45"/>
      <c r="MJY3508" s="45"/>
      <c r="MJZ3508" s="45"/>
      <c r="MKA3508" s="45"/>
      <c r="MKB3508" s="45"/>
      <c r="MKC3508" s="45"/>
      <c r="MKD3508" s="45"/>
      <c r="MKE3508" s="45"/>
      <c r="MKF3508" s="45"/>
      <c r="MKG3508" s="45"/>
      <c r="MKH3508" s="45"/>
      <c r="MKI3508" s="45"/>
      <c r="MKJ3508" s="45"/>
      <c r="MKK3508" s="45"/>
      <c r="MKL3508" s="45"/>
      <c r="MKM3508" s="45"/>
      <c r="MKN3508" s="45"/>
      <c r="MKO3508" s="45"/>
      <c r="MKP3508" s="45"/>
      <c r="MKQ3508" s="45"/>
      <c r="MKR3508" s="45"/>
      <c r="MKS3508" s="45"/>
      <c r="MKT3508" s="45"/>
      <c r="MKU3508" s="45"/>
      <c r="MKV3508" s="45"/>
      <c r="MKW3508" s="45"/>
      <c r="MKX3508" s="45"/>
      <c r="MKY3508" s="45"/>
      <c r="MKZ3508" s="45"/>
      <c r="MLA3508" s="45"/>
      <c r="MLB3508" s="45"/>
      <c r="MLC3508" s="45"/>
      <c r="MLD3508" s="45"/>
      <c r="MLE3508" s="45"/>
      <c r="MLF3508" s="45"/>
      <c r="MLG3508" s="45"/>
      <c r="MLH3508" s="45"/>
      <c r="MLI3508" s="45"/>
      <c r="MLJ3508" s="45"/>
      <c r="MLK3508" s="45"/>
      <c r="MLL3508" s="45"/>
      <c r="MLM3508" s="45"/>
      <c r="MLN3508" s="45"/>
      <c r="MLO3508" s="45"/>
      <c r="MLP3508" s="45"/>
      <c r="MLQ3508" s="45"/>
      <c r="MLR3508" s="45"/>
      <c r="MLS3508" s="45"/>
      <c r="MLT3508" s="45"/>
      <c r="MLU3508" s="45"/>
      <c r="MLV3508" s="45"/>
      <c r="MLW3508" s="45"/>
      <c r="MLX3508" s="45"/>
      <c r="MLY3508" s="45"/>
      <c r="MLZ3508" s="45"/>
      <c r="MMA3508" s="45"/>
      <c r="MMB3508" s="45"/>
      <c r="MMC3508" s="45"/>
      <c r="MMD3508" s="45"/>
      <c r="MME3508" s="45"/>
      <c r="MMF3508" s="45"/>
      <c r="MMG3508" s="45"/>
      <c r="MMH3508" s="45"/>
      <c r="MMI3508" s="45"/>
      <c r="MMJ3508" s="45"/>
      <c r="MMK3508" s="45"/>
      <c r="MML3508" s="45"/>
      <c r="MMM3508" s="45"/>
      <c r="MMN3508" s="45"/>
      <c r="MMO3508" s="45"/>
      <c r="MMP3508" s="45"/>
      <c r="MMQ3508" s="45"/>
      <c r="MMR3508" s="45"/>
      <c r="MMS3508" s="45"/>
      <c r="MMT3508" s="45"/>
      <c r="MMU3508" s="45"/>
      <c r="MMV3508" s="45"/>
      <c r="MMW3508" s="45"/>
      <c r="MMX3508" s="45"/>
      <c r="MMY3508" s="45"/>
      <c r="MMZ3508" s="45"/>
      <c r="MNA3508" s="45"/>
      <c r="MNB3508" s="45"/>
      <c r="MNC3508" s="45"/>
      <c r="MND3508" s="45"/>
      <c r="MNE3508" s="45"/>
      <c r="MNF3508" s="45"/>
      <c r="MNG3508" s="45"/>
      <c r="MNH3508" s="45"/>
      <c r="MNI3508" s="45"/>
      <c r="MNJ3508" s="45"/>
      <c r="MNK3508" s="45"/>
      <c r="MNL3508" s="45"/>
      <c r="MNM3508" s="45"/>
      <c r="MNN3508" s="45"/>
      <c r="MNO3508" s="45"/>
      <c r="MNP3508" s="45"/>
      <c r="MNQ3508" s="45"/>
      <c r="MNR3508" s="45"/>
      <c r="MNS3508" s="45"/>
      <c r="MNT3508" s="45"/>
      <c r="MNU3508" s="45"/>
      <c r="MNV3508" s="45"/>
      <c r="MNW3508" s="45"/>
      <c r="MNX3508" s="45"/>
      <c r="MNY3508" s="45"/>
      <c r="MNZ3508" s="45"/>
      <c r="MOA3508" s="45"/>
      <c r="MOB3508" s="45"/>
      <c r="MOC3508" s="45"/>
      <c r="MOD3508" s="45"/>
      <c r="MOE3508" s="45"/>
      <c r="MOF3508" s="45"/>
      <c r="MOG3508" s="45"/>
      <c r="MOH3508" s="45"/>
      <c r="MOI3508" s="45"/>
      <c r="MOJ3508" s="45"/>
      <c r="MOK3508" s="45"/>
      <c r="MOL3508" s="45"/>
      <c r="MOM3508" s="45"/>
      <c r="MON3508" s="45"/>
      <c r="MOO3508" s="45"/>
      <c r="MOP3508" s="45"/>
      <c r="MOQ3508" s="45"/>
      <c r="MOR3508" s="45"/>
      <c r="MOS3508" s="45"/>
      <c r="MOT3508" s="45"/>
      <c r="MOU3508" s="45"/>
      <c r="MOV3508" s="45"/>
      <c r="MOW3508" s="45"/>
      <c r="MOX3508" s="45"/>
      <c r="MOY3508" s="45"/>
      <c r="MOZ3508" s="45"/>
      <c r="MPA3508" s="45"/>
      <c r="MPB3508" s="45"/>
      <c r="MPC3508" s="45"/>
      <c r="MPD3508" s="45"/>
      <c r="MPE3508" s="45"/>
      <c r="MPF3508" s="45"/>
      <c r="MPG3508" s="45"/>
      <c r="MPH3508" s="45"/>
      <c r="MPI3508" s="45"/>
      <c r="MPJ3508" s="45"/>
      <c r="MPK3508" s="45"/>
      <c r="MPL3508" s="45"/>
      <c r="MPM3508" s="45"/>
      <c r="MPN3508" s="45"/>
      <c r="MPO3508" s="45"/>
      <c r="MPP3508" s="45"/>
      <c r="MPQ3508" s="45"/>
      <c r="MPR3508" s="45"/>
      <c r="MPS3508" s="45"/>
      <c r="MPT3508" s="45"/>
      <c r="MPU3508" s="45"/>
      <c r="MPV3508" s="45"/>
      <c r="MPW3508" s="45"/>
      <c r="MPX3508" s="45"/>
      <c r="MPY3508" s="45"/>
      <c r="MPZ3508" s="45"/>
      <c r="MQA3508" s="45"/>
      <c r="MQB3508" s="45"/>
      <c r="MQC3508" s="45"/>
      <c r="MQD3508" s="45"/>
      <c r="MQE3508" s="45"/>
      <c r="MQF3508" s="45"/>
      <c r="MQG3508" s="45"/>
      <c r="MQH3508" s="45"/>
      <c r="MQI3508" s="45"/>
      <c r="MQJ3508" s="45"/>
      <c r="MQK3508" s="45"/>
      <c r="MQL3508" s="45"/>
      <c r="MQM3508" s="45"/>
      <c r="MQN3508" s="45"/>
      <c r="MQO3508" s="45"/>
      <c r="MQP3508" s="45"/>
      <c r="MQQ3508" s="45"/>
      <c r="MQR3508" s="45"/>
      <c r="MQS3508" s="45"/>
      <c r="MQT3508" s="45"/>
      <c r="MQU3508" s="45"/>
      <c r="MQV3508" s="45"/>
      <c r="MQW3508" s="45"/>
      <c r="MQX3508" s="45"/>
      <c r="MQY3508" s="45"/>
      <c r="MQZ3508" s="45"/>
      <c r="MRA3508" s="45"/>
      <c r="MRB3508" s="45"/>
      <c r="MRC3508" s="45"/>
      <c r="MRD3508" s="45"/>
      <c r="MRE3508" s="45"/>
      <c r="MRF3508" s="45"/>
      <c r="MRG3508" s="45"/>
      <c r="MRH3508" s="45"/>
      <c r="MRI3508" s="45"/>
      <c r="MRJ3508" s="45"/>
      <c r="MRK3508" s="45"/>
      <c r="MRL3508" s="45"/>
      <c r="MRM3508" s="45"/>
      <c r="MRN3508" s="45"/>
      <c r="MRO3508" s="45"/>
      <c r="MRP3508" s="45"/>
      <c r="MRQ3508" s="45"/>
      <c r="MRR3508" s="45"/>
      <c r="MRS3508" s="45"/>
      <c r="MRT3508" s="45"/>
      <c r="MRU3508" s="45"/>
      <c r="MRV3508" s="45"/>
      <c r="MRW3508" s="45"/>
      <c r="MRX3508" s="45"/>
      <c r="MRY3508" s="45"/>
      <c r="MRZ3508" s="45"/>
      <c r="MSA3508" s="45"/>
      <c r="MSB3508" s="45"/>
      <c r="MSC3508" s="45"/>
      <c r="MSD3508" s="45"/>
      <c r="MSE3508" s="45"/>
      <c r="MSF3508" s="45"/>
      <c r="MSG3508" s="45"/>
      <c r="MSH3508" s="45"/>
      <c r="MSI3508" s="45"/>
      <c r="MSJ3508" s="45"/>
      <c r="MSK3508" s="45"/>
      <c r="MSL3508" s="45"/>
      <c r="MSM3508" s="45"/>
      <c r="MSN3508" s="45"/>
      <c r="MSO3508" s="45"/>
      <c r="MSP3508" s="45"/>
      <c r="MSQ3508" s="45"/>
      <c r="MSR3508" s="45"/>
      <c r="MSS3508" s="45"/>
      <c r="MST3508" s="45"/>
      <c r="MSU3508" s="45"/>
      <c r="MSV3508" s="45"/>
      <c r="MSW3508" s="45"/>
      <c r="MSX3508" s="45"/>
      <c r="MSY3508" s="45"/>
      <c r="MSZ3508" s="45"/>
      <c r="MTA3508" s="45"/>
      <c r="MTB3508" s="45"/>
      <c r="MTC3508" s="45"/>
      <c r="MTD3508" s="45"/>
      <c r="MTE3508" s="45"/>
      <c r="MTF3508" s="45"/>
      <c r="MTG3508" s="45"/>
      <c r="MTH3508" s="45"/>
      <c r="MTI3508" s="45"/>
      <c r="MTJ3508" s="45"/>
      <c r="MTK3508" s="45"/>
      <c r="MTL3508" s="45"/>
      <c r="MTM3508" s="45"/>
      <c r="MTN3508" s="45"/>
      <c r="MTO3508" s="45"/>
      <c r="MTP3508" s="45"/>
      <c r="MTQ3508" s="45"/>
      <c r="MTR3508" s="45"/>
      <c r="MTS3508" s="45"/>
      <c r="MTT3508" s="45"/>
      <c r="MTU3508" s="45"/>
      <c r="MTV3508" s="45"/>
      <c r="MTW3508" s="45"/>
      <c r="MTX3508" s="45"/>
      <c r="MTY3508" s="45"/>
      <c r="MTZ3508" s="45"/>
      <c r="MUA3508" s="45"/>
      <c r="MUB3508" s="45"/>
      <c r="MUC3508" s="45"/>
      <c r="MUD3508" s="45"/>
      <c r="MUE3508" s="45"/>
      <c r="MUF3508" s="45"/>
      <c r="MUG3508" s="45"/>
      <c r="MUH3508" s="45"/>
      <c r="MUI3508" s="45"/>
      <c r="MUJ3508" s="45"/>
      <c r="MUK3508" s="45"/>
      <c r="MUL3508" s="45"/>
      <c r="MUM3508" s="45"/>
      <c r="MUN3508" s="45"/>
      <c r="MUO3508" s="45"/>
      <c r="MUP3508" s="45"/>
      <c r="MUQ3508" s="45"/>
      <c r="MUR3508" s="45"/>
      <c r="MUS3508" s="45"/>
      <c r="MUT3508" s="45"/>
      <c r="MUU3508" s="45"/>
      <c r="MUV3508" s="45"/>
      <c r="MUW3508" s="45"/>
      <c r="MUX3508" s="45"/>
      <c r="MUY3508" s="45"/>
      <c r="MUZ3508" s="45"/>
      <c r="MVA3508" s="45"/>
      <c r="MVB3508" s="45"/>
      <c r="MVC3508" s="45"/>
      <c r="MVD3508" s="45"/>
      <c r="MVE3508" s="45"/>
      <c r="MVF3508" s="45"/>
      <c r="MVG3508" s="45"/>
      <c r="MVH3508" s="45"/>
      <c r="MVI3508" s="45"/>
      <c r="MVJ3508" s="45"/>
      <c r="MVK3508" s="45"/>
      <c r="MVL3508" s="45"/>
      <c r="MVM3508" s="45"/>
      <c r="MVN3508" s="45"/>
      <c r="MVO3508" s="45"/>
      <c r="MVP3508" s="45"/>
      <c r="MVQ3508" s="45"/>
      <c r="MVR3508" s="45"/>
      <c r="MVS3508" s="45"/>
      <c r="MVT3508" s="45"/>
      <c r="MVU3508" s="45"/>
      <c r="MVV3508" s="45"/>
      <c r="MVW3508" s="45"/>
      <c r="MVX3508" s="45"/>
      <c r="MVY3508" s="45"/>
      <c r="MVZ3508" s="45"/>
      <c r="MWA3508" s="45"/>
      <c r="MWB3508" s="45"/>
      <c r="MWC3508" s="45"/>
      <c r="MWD3508" s="45"/>
      <c r="MWE3508" s="45"/>
      <c r="MWF3508" s="45"/>
      <c r="MWG3508" s="45"/>
      <c r="MWH3508" s="45"/>
      <c r="MWI3508" s="45"/>
      <c r="MWJ3508" s="45"/>
      <c r="MWK3508" s="45"/>
      <c r="MWL3508" s="45"/>
      <c r="MWM3508" s="45"/>
      <c r="MWN3508" s="45"/>
      <c r="MWO3508" s="45"/>
      <c r="MWP3508" s="45"/>
      <c r="MWQ3508" s="45"/>
      <c r="MWR3508" s="45"/>
      <c r="MWS3508" s="45"/>
      <c r="MWT3508" s="45"/>
      <c r="MWU3508" s="45"/>
      <c r="MWV3508" s="45"/>
      <c r="MWW3508" s="45"/>
      <c r="MWX3508" s="45"/>
      <c r="MWY3508" s="45"/>
      <c r="MWZ3508" s="45"/>
      <c r="MXA3508" s="45"/>
      <c r="MXB3508" s="45"/>
      <c r="MXC3508" s="45"/>
      <c r="MXD3508" s="45"/>
      <c r="MXE3508" s="45"/>
      <c r="MXF3508" s="45"/>
      <c r="MXG3508" s="45"/>
      <c r="MXH3508" s="45"/>
      <c r="MXI3508" s="45"/>
      <c r="MXJ3508" s="45"/>
      <c r="MXK3508" s="45"/>
      <c r="MXL3508" s="45"/>
      <c r="MXM3508" s="45"/>
      <c r="MXN3508" s="45"/>
      <c r="MXO3508" s="45"/>
      <c r="MXP3508" s="45"/>
      <c r="MXQ3508" s="45"/>
      <c r="MXR3508" s="45"/>
      <c r="MXS3508" s="45"/>
      <c r="MXT3508" s="45"/>
      <c r="MXU3508" s="45"/>
      <c r="MXV3508" s="45"/>
      <c r="MXW3508" s="45"/>
      <c r="MXX3508" s="45"/>
      <c r="MXY3508" s="45"/>
      <c r="MXZ3508" s="45"/>
      <c r="MYA3508" s="45"/>
      <c r="MYB3508" s="45"/>
      <c r="MYC3508" s="45"/>
      <c r="MYD3508" s="45"/>
      <c r="MYE3508" s="45"/>
      <c r="MYF3508" s="45"/>
      <c r="MYG3508" s="45"/>
      <c r="MYH3508" s="45"/>
      <c r="MYI3508" s="45"/>
      <c r="MYJ3508" s="45"/>
      <c r="MYK3508" s="45"/>
      <c r="MYL3508" s="45"/>
      <c r="MYM3508" s="45"/>
      <c r="MYN3508" s="45"/>
      <c r="MYO3508" s="45"/>
      <c r="MYP3508" s="45"/>
      <c r="MYQ3508" s="45"/>
      <c r="MYR3508" s="45"/>
      <c r="MYS3508" s="45"/>
      <c r="MYT3508" s="45"/>
      <c r="MYU3508" s="45"/>
      <c r="MYV3508" s="45"/>
      <c r="MYW3508" s="45"/>
      <c r="MYX3508" s="45"/>
      <c r="MYY3508" s="45"/>
      <c r="MYZ3508" s="45"/>
      <c r="MZA3508" s="45"/>
      <c r="MZB3508" s="45"/>
      <c r="MZC3508" s="45"/>
      <c r="MZD3508" s="45"/>
      <c r="MZE3508" s="45"/>
      <c r="MZF3508" s="45"/>
      <c r="MZG3508" s="45"/>
      <c r="MZH3508" s="45"/>
      <c r="MZI3508" s="45"/>
      <c r="MZJ3508" s="45"/>
      <c r="MZK3508" s="45"/>
      <c r="MZL3508" s="45"/>
      <c r="MZM3508" s="45"/>
      <c r="MZN3508" s="45"/>
      <c r="MZO3508" s="45"/>
      <c r="MZP3508" s="45"/>
      <c r="MZQ3508" s="45"/>
      <c r="MZR3508" s="45"/>
      <c r="MZS3508" s="45"/>
      <c r="MZT3508" s="45"/>
      <c r="MZU3508" s="45"/>
      <c r="MZV3508" s="45"/>
      <c r="MZW3508" s="45"/>
      <c r="MZX3508" s="45"/>
      <c r="MZY3508" s="45"/>
      <c r="MZZ3508" s="45"/>
      <c r="NAA3508" s="45"/>
      <c r="NAB3508" s="45"/>
      <c r="NAC3508" s="45"/>
      <c r="NAD3508" s="45"/>
      <c r="NAE3508" s="45"/>
      <c r="NAF3508" s="45"/>
      <c r="NAG3508" s="45"/>
      <c r="NAH3508" s="45"/>
      <c r="NAI3508" s="45"/>
      <c r="NAJ3508" s="45"/>
      <c r="NAK3508" s="45"/>
      <c r="NAL3508" s="45"/>
      <c r="NAM3508" s="45"/>
      <c r="NAN3508" s="45"/>
      <c r="NAO3508" s="45"/>
      <c r="NAP3508" s="45"/>
      <c r="NAQ3508" s="45"/>
      <c r="NAR3508" s="45"/>
      <c r="NAS3508" s="45"/>
      <c r="NAT3508" s="45"/>
      <c r="NAU3508" s="45"/>
      <c r="NAV3508" s="45"/>
      <c r="NAW3508" s="45"/>
      <c r="NAX3508" s="45"/>
      <c r="NAY3508" s="45"/>
      <c r="NAZ3508" s="45"/>
      <c r="NBA3508" s="45"/>
      <c r="NBB3508" s="45"/>
      <c r="NBC3508" s="45"/>
      <c r="NBD3508" s="45"/>
      <c r="NBE3508" s="45"/>
      <c r="NBF3508" s="45"/>
      <c r="NBG3508" s="45"/>
      <c r="NBH3508" s="45"/>
      <c r="NBI3508" s="45"/>
      <c r="NBJ3508" s="45"/>
      <c r="NBK3508" s="45"/>
      <c r="NBL3508" s="45"/>
      <c r="NBM3508" s="45"/>
      <c r="NBN3508" s="45"/>
      <c r="NBO3508" s="45"/>
      <c r="NBP3508" s="45"/>
      <c r="NBQ3508" s="45"/>
      <c r="NBR3508" s="45"/>
      <c r="NBS3508" s="45"/>
      <c r="NBT3508" s="45"/>
      <c r="NBU3508" s="45"/>
      <c r="NBV3508" s="45"/>
      <c r="NBW3508" s="45"/>
      <c r="NBX3508" s="45"/>
      <c r="NBY3508" s="45"/>
      <c r="NBZ3508" s="45"/>
      <c r="NCA3508" s="45"/>
      <c r="NCB3508" s="45"/>
      <c r="NCC3508" s="45"/>
      <c r="NCD3508" s="45"/>
      <c r="NCE3508" s="45"/>
      <c r="NCF3508" s="45"/>
      <c r="NCG3508" s="45"/>
      <c r="NCH3508" s="45"/>
      <c r="NCI3508" s="45"/>
      <c r="NCJ3508" s="45"/>
      <c r="NCK3508" s="45"/>
      <c r="NCL3508" s="45"/>
      <c r="NCM3508" s="45"/>
      <c r="NCN3508" s="45"/>
      <c r="NCO3508" s="45"/>
      <c r="NCP3508" s="45"/>
      <c r="NCQ3508" s="45"/>
      <c r="NCR3508" s="45"/>
      <c r="NCS3508" s="45"/>
      <c r="NCT3508" s="45"/>
      <c r="NCU3508" s="45"/>
      <c r="NCV3508" s="45"/>
      <c r="NCW3508" s="45"/>
      <c r="NCX3508" s="45"/>
      <c r="NCY3508" s="45"/>
      <c r="NCZ3508" s="45"/>
      <c r="NDA3508" s="45"/>
      <c r="NDB3508" s="45"/>
      <c r="NDC3508" s="45"/>
      <c r="NDD3508" s="45"/>
      <c r="NDE3508" s="45"/>
      <c r="NDF3508" s="45"/>
      <c r="NDG3508" s="45"/>
      <c r="NDH3508" s="45"/>
      <c r="NDI3508" s="45"/>
      <c r="NDJ3508" s="45"/>
      <c r="NDK3508" s="45"/>
      <c r="NDL3508" s="45"/>
      <c r="NDM3508" s="45"/>
      <c r="NDN3508" s="45"/>
      <c r="NDO3508" s="45"/>
      <c r="NDP3508" s="45"/>
      <c r="NDQ3508" s="45"/>
      <c r="NDR3508" s="45"/>
      <c r="NDS3508" s="45"/>
      <c r="NDT3508" s="45"/>
      <c r="NDU3508" s="45"/>
      <c r="NDV3508" s="45"/>
      <c r="NDW3508" s="45"/>
      <c r="NDX3508" s="45"/>
      <c r="NDY3508" s="45"/>
      <c r="NDZ3508" s="45"/>
      <c r="NEA3508" s="45"/>
      <c r="NEB3508" s="45"/>
      <c r="NEC3508" s="45"/>
      <c r="NED3508" s="45"/>
      <c r="NEE3508" s="45"/>
      <c r="NEF3508" s="45"/>
      <c r="NEG3508" s="45"/>
      <c r="NEH3508" s="45"/>
      <c r="NEI3508" s="45"/>
      <c r="NEJ3508" s="45"/>
      <c r="NEK3508" s="45"/>
      <c r="NEL3508" s="45"/>
      <c r="NEM3508" s="45"/>
      <c r="NEN3508" s="45"/>
      <c r="NEO3508" s="45"/>
      <c r="NEP3508" s="45"/>
      <c r="NEQ3508" s="45"/>
      <c r="NER3508" s="45"/>
      <c r="NES3508" s="45"/>
      <c r="NET3508" s="45"/>
      <c r="NEU3508" s="45"/>
      <c r="NEV3508" s="45"/>
      <c r="NEW3508" s="45"/>
      <c r="NEX3508" s="45"/>
      <c r="NEY3508" s="45"/>
      <c r="NEZ3508" s="45"/>
      <c r="NFA3508" s="45"/>
      <c r="NFB3508" s="45"/>
      <c r="NFC3508" s="45"/>
      <c r="NFD3508" s="45"/>
      <c r="NFE3508" s="45"/>
      <c r="NFF3508" s="45"/>
      <c r="NFG3508" s="45"/>
      <c r="NFH3508" s="45"/>
      <c r="NFI3508" s="45"/>
      <c r="NFJ3508" s="45"/>
      <c r="NFK3508" s="45"/>
      <c r="NFL3508" s="45"/>
      <c r="NFM3508" s="45"/>
      <c r="NFN3508" s="45"/>
      <c r="NFO3508" s="45"/>
      <c r="NFP3508" s="45"/>
      <c r="NFQ3508" s="45"/>
      <c r="NFR3508" s="45"/>
      <c r="NFS3508" s="45"/>
      <c r="NFT3508" s="45"/>
      <c r="NFU3508" s="45"/>
      <c r="NFV3508" s="45"/>
      <c r="NFW3508" s="45"/>
      <c r="NFX3508" s="45"/>
      <c r="NFY3508" s="45"/>
      <c r="NFZ3508" s="45"/>
      <c r="NGA3508" s="45"/>
      <c r="NGB3508" s="45"/>
      <c r="NGC3508" s="45"/>
      <c r="NGD3508" s="45"/>
      <c r="NGE3508" s="45"/>
      <c r="NGF3508" s="45"/>
      <c r="NGG3508" s="45"/>
      <c r="NGH3508" s="45"/>
      <c r="NGI3508" s="45"/>
      <c r="NGJ3508" s="45"/>
      <c r="NGK3508" s="45"/>
      <c r="NGL3508" s="45"/>
      <c r="NGM3508" s="45"/>
      <c r="NGN3508" s="45"/>
      <c r="NGO3508" s="45"/>
      <c r="NGP3508" s="45"/>
      <c r="NGQ3508" s="45"/>
      <c r="NGR3508" s="45"/>
      <c r="NGS3508" s="45"/>
      <c r="NGT3508" s="45"/>
      <c r="NGU3508" s="45"/>
      <c r="NGV3508" s="45"/>
      <c r="NGW3508" s="45"/>
      <c r="NGX3508" s="45"/>
      <c r="NGY3508" s="45"/>
      <c r="NGZ3508" s="45"/>
      <c r="NHA3508" s="45"/>
      <c r="NHB3508" s="45"/>
      <c r="NHC3508" s="45"/>
      <c r="NHD3508" s="45"/>
      <c r="NHE3508" s="45"/>
      <c r="NHF3508" s="45"/>
      <c r="NHG3508" s="45"/>
      <c r="NHH3508" s="45"/>
      <c r="NHI3508" s="45"/>
      <c r="NHJ3508" s="45"/>
      <c r="NHK3508" s="45"/>
      <c r="NHL3508" s="45"/>
      <c r="NHM3508" s="45"/>
      <c r="NHN3508" s="45"/>
      <c r="NHO3508" s="45"/>
      <c r="NHP3508" s="45"/>
      <c r="NHQ3508" s="45"/>
      <c r="NHR3508" s="45"/>
      <c r="NHS3508" s="45"/>
      <c r="NHT3508" s="45"/>
      <c r="NHU3508" s="45"/>
      <c r="NHV3508" s="45"/>
      <c r="NHW3508" s="45"/>
      <c r="NHX3508" s="45"/>
      <c r="NHY3508" s="45"/>
      <c r="NHZ3508" s="45"/>
      <c r="NIA3508" s="45"/>
      <c r="NIB3508" s="45"/>
      <c r="NIC3508" s="45"/>
      <c r="NID3508" s="45"/>
      <c r="NIE3508" s="45"/>
      <c r="NIF3508" s="45"/>
      <c r="NIG3508" s="45"/>
      <c r="NIH3508" s="45"/>
      <c r="NII3508" s="45"/>
      <c r="NIJ3508" s="45"/>
      <c r="NIK3508" s="45"/>
      <c r="NIL3508" s="45"/>
      <c r="NIM3508" s="45"/>
      <c r="NIN3508" s="45"/>
      <c r="NIO3508" s="45"/>
      <c r="NIP3508" s="45"/>
      <c r="NIQ3508" s="45"/>
      <c r="NIR3508" s="45"/>
      <c r="NIS3508" s="45"/>
      <c r="NIT3508" s="45"/>
      <c r="NIU3508" s="45"/>
      <c r="NIV3508" s="45"/>
      <c r="NIW3508" s="45"/>
      <c r="NIX3508" s="45"/>
      <c r="NIY3508" s="45"/>
      <c r="NIZ3508" s="45"/>
      <c r="NJA3508" s="45"/>
      <c r="NJB3508" s="45"/>
      <c r="NJC3508" s="45"/>
      <c r="NJD3508" s="45"/>
      <c r="NJE3508" s="45"/>
      <c r="NJF3508" s="45"/>
      <c r="NJG3508" s="45"/>
      <c r="NJH3508" s="45"/>
      <c r="NJI3508" s="45"/>
      <c r="NJJ3508" s="45"/>
      <c r="NJK3508" s="45"/>
      <c r="NJL3508" s="45"/>
      <c r="NJM3508" s="45"/>
      <c r="NJN3508" s="45"/>
      <c r="NJO3508" s="45"/>
      <c r="NJP3508" s="45"/>
      <c r="NJQ3508" s="45"/>
      <c r="NJR3508" s="45"/>
      <c r="NJS3508" s="45"/>
      <c r="NJT3508" s="45"/>
      <c r="NJU3508" s="45"/>
      <c r="NJV3508" s="45"/>
      <c r="NJW3508" s="45"/>
      <c r="NJX3508" s="45"/>
      <c r="NJY3508" s="45"/>
      <c r="NJZ3508" s="45"/>
      <c r="NKA3508" s="45"/>
      <c r="NKB3508" s="45"/>
      <c r="NKC3508" s="45"/>
      <c r="NKD3508" s="45"/>
      <c r="NKE3508" s="45"/>
      <c r="NKF3508" s="45"/>
      <c r="NKG3508" s="45"/>
      <c r="NKH3508" s="45"/>
      <c r="NKI3508" s="45"/>
      <c r="NKJ3508" s="45"/>
      <c r="NKK3508" s="45"/>
      <c r="NKL3508" s="45"/>
      <c r="NKM3508" s="45"/>
      <c r="NKN3508" s="45"/>
      <c r="NKO3508" s="45"/>
      <c r="NKP3508" s="45"/>
      <c r="NKQ3508" s="45"/>
      <c r="NKR3508" s="45"/>
      <c r="NKS3508" s="45"/>
      <c r="NKT3508" s="45"/>
      <c r="NKU3508" s="45"/>
      <c r="NKV3508" s="45"/>
      <c r="NKW3508" s="45"/>
      <c r="NKX3508" s="45"/>
      <c r="NKY3508" s="45"/>
      <c r="NKZ3508" s="45"/>
      <c r="NLA3508" s="45"/>
      <c r="NLB3508" s="45"/>
      <c r="NLC3508" s="45"/>
      <c r="NLD3508" s="45"/>
      <c r="NLE3508" s="45"/>
      <c r="NLF3508" s="45"/>
      <c r="NLG3508" s="45"/>
      <c r="NLH3508" s="45"/>
      <c r="NLI3508" s="45"/>
      <c r="NLJ3508" s="45"/>
      <c r="NLK3508" s="45"/>
      <c r="NLL3508" s="45"/>
      <c r="NLM3508" s="45"/>
      <c r="NLN3508" s="45"/>
      <c r="NLO3508" s="45"/>
      <c r="NLP3508" s="45"/>
      <c r="NLQ3508" s="45"/>
      <c r="NLR3508" s="45"/>
      <c r="NLS3508" s="45"/>
      <c r="NLT3508" s="45"/>
      <c r="NLU3508" s="45"/>
      <c r="NLV3508" s="45"/>
      <c r="NLW3508" s="45"/>
      <c r="NLX3508" s="45"/>
      <c r="NLY3508" s="45"/>
      <c r="NLZ3508" s="45"/>
      <c r="NMA3508" s="45"/>
      <c r="NMB3508" s="45"/>
      <c r="NMC3508" s="45"/>
      <c r="NMD3508" s="45"/>
      <c r="NME3508" s="45"/>
      <c r="NMF3508" s="45"/>
      <c r="NMG3508" s="45"/>
      <c r="NMH3508" s="45"/>
      <c r="NMI3508" s="45"/>
      <c r="NMJ3508" s="45"/>
      <c r="NMK3508" s="45"/>
      <c r="NML3508" s="45"/>
      <c r="NMM3508" s="45"/>
      <c r="NMN3508" s="45"/>
      <c r="NMO3508" s="45"/>
      <c r="NMP3508" s="45"/>
      <c r="NMQ3508" s="45"/>
      <c r="NMR3508" s="45"/>
      <c r="NMS3508" s="45"/>
      <c r="NMT3508" s="45"/>
      <c r="NMU3508" s="45"/>
      <c r="NMV3508" s="45"/>
      <c r="NMW3508" s="45"/>
      <c r="NMX3508" s="45"/>
      <c r="NMY3508" s="45"/>
      <c r="NMZ3508" s="45"/>
      <c r="NNA3508" s="45"/>
      <c r="NNB3508" s="45"/>
      <c r="NNC3508" s="45"/>
      <c r="NND3508" s="45"/>
      <c r="NNE3508" s="45"/>
      <c r="NNF3508" s="45"/>
      <c r="NNG3508" s="45"/>
      <c r="NNH3508" s="45"/>
      <c r="NNI3508" s="45"/>
      <c r="NNJ3508" s="45"/>
      <c r="NNK3508" s="45"/>
      <c r="NNL3508" s="45"/>
      <c r="NNM3508" s="45"/>
      <c r="NNN3508" s="45"/>
      <c r="NNO3508" s="45"/>
      <c r="NNP3508" s="45"/>
      <c r="NNQ3508" s="45"/>
      <c r="NNR3508" s="45"/>
      <c r="NNS3508" s="45"/>
      <c r="NNT3508" s="45"/>
      <c r="NNU3508" s="45"/>
      <c r="NNV3508" s="45"/>
      <c r="NNW3508" s="45"/>
      <c r="NNX3508" s="45"/>
      <c r="NNY3508" s="45"/>
      <c r="NNZ3508" s="45"/>
      <c r="NOA3508" s="45"/>
      <c r="NOB3508" s="45"/>
      <c r="NOC3508" s="45"/>
      <c r="NOD3508" s="45"/>
      <c r="NOE3508" s="45"/>
      <c r="NOF3508" s="45"/>
      <c r="NOG3508" s="45"/>
      <c r="NOH3508" s="45"/>
      <c r="NOI3508" s="45"/>
      <c r="NOJ3508" s="45"/>
      <c r="NOK3508" s="45"/>
      <c r="NOL3508" s="45"/>
      <c r="NOM3508" s="45"/>
      <c r="NON3508" s="45"/>
      <c r="NOO3508" s="45"/>
      <c r="NOP3508" s="45"/>
      <c r="NOQ3508" s="45"/>
      <c r="NOR3508" s="45"/>
      <c r="NOS3508" s="45"/>
      <c r="NOT3508" s="45"/>
      <c r="NOU3508" s="45"/>
      <c r="NOV3508" s="45"/>
      <c r="NOW3508" s="45"/>
      <c r="NOX3508" s="45"/>
      <c r="NOY3508" s="45"/>
      <c r="NOZ3508" s="45"/>
      <c r="NPA3508" s="45"/>
      <c r="NPB3508" s="45"/>
      <c r="NPC3508" s="45"/>
      <c r="NPD3508" s="45"/>
      <c r="NPE3508" s="45"/>
      <c r="NPF3508" s="45"/>
      <c r="NPG3508" s="45"/>
      <c r="NPH3508" s="45"/>
      <c r="NPI3508" s="45"/>
      <c r="NPJ3508" s="45"/>
      <c r="NPK3508" s="45"/>
      <c r="NPL3508" s="45"/>
      <c r="NPM3508" s="45"/>
      <c r="NPN3508" s="45"/>
      <c r="NPO3508" s="45"/>
      <c r="NPP3508" s="45"/>
      <c r="NPQ3508" s="45"/>
      <c r="NPR3508" s="45"/>
      <c r="NPS3508" s="45"/>
      <c r="NPT3508" s="45"/>
      <c r="NPU3508" s="45"/>
      <c r="NPV3508" s="45"/>
      <c r="NPW3508" s="45"/>
      <c r="NPX3508" s="45"/>
      <c r="NPY3508" s="45"/>
      <c r="NPZ3508" s="45"/>
      <c r="NQA3508" s="45"/>
      <c r="NQB3508" s="45"/>
      <c r="NQC3508" s="45"/>
      <c r="NQD3508" s="45"/>
      <c r="NQE3508" s="45"/>
      <c r="NQF3508" s="45"/>
      <c r="NQG3508" s="45"/>
      <c r="NQH3508" s="45"/>
      <c r="NQI3508" s="45"/>
      <c r="NQJ3508" s="45"/>
      <c r="NQK3508" s="45"/>
      <c r="NQL3508" s="45"/>
      <c r="NQM3508" s="45"/>
      <c r="NQN3508" s="45"/>
      <c r="NQO3508" s="45"/>
      <c r="NQP3508" s="45"/>
      <c r="NQQ3508" s="45"/>
      <c r="NQR3508" s="45"/>
      <c r="NQS3508" s="45"/>
      <c r="NQT3508" s="45"/>
      <c r="NQU3508" s="45"/>
      <c r="NQV3508" s="45"/>
      <c r="NQW3508" s="45"/>
      <c r="NQX3508" s="45"/>
      <c r="NQY3508" s="45"/>
      <c r="NQZ3508" s="45"/>
      <c r="NRA3508" s="45"/>
      <c r="NRB3508" s="45"/>
      <c r="NRC3508" s="45"/>
      <c r="NRD3508" s="45"/>
      <c r="NRE3508" s="45"/>
      <c r="NRF3508" s="45"/>
      <c r="NRG3508" s="45"/>
      <c r="NRH3508" s="45"/>
      <c r="NRI3508" s="45"/>
      <c r="NRJ3508" s="45"/>
      <c r="NRK3508" s="45"/>
      <c r="NRL3508" s="45"/>
      <c r="NRM3508" s="45"/>
      <c r="NRN3508" s="45"/>
      <c r="NRO3508" s="45"/>
      <c r="NRP3508" s="45"/>
      <c r="NRQ3508" s="45"/>
      <c r="NRR3508" s="45"/>
      <c r="NRS3508" s="45"/>
      <c r="NRT3508" s="45"/>
      <c r="NRU3508" s="45"/>
      <c r="NRV3508" s="45"/>
      <c r="NRW3508" s="45"/>
      <c r="NRX3508" s="45"/>
      <c r="NRY3508" s="45"/>
      <c r="NRZ3508" s="45"/>
      <c r="NSA3508" s="45"/>
      <c r="NSB3508" s="45"/>
      <c r="NSC3508" s="45"/>
      <c r="NSD3508" s="45"/>
      <c r="NSE3508" s="45"/>
      <c r="NSF3508" s="45"/>
      <c r="NSG3508" s="45"/>
      <c r="NSH3508" s="45"/>
      <c r="NSI3508" s="45"/>
      <c r="NSJ3508" s="45"/>
      <c r="NSK3508" s="45"/>
      <c r="NSL3508" s="45"/>
      <c r="NSM3508" s="45"/>
      <c r="NSN3508" s="45"/>
      <c r="NSO3508" s="45"/>
      <c r="NSP3508" s="45"/>
      <c r="NSQ3508" s="45"/>
      <c r="NSR3508" s="45"/>
      <c r="NSS3508" s="45"/>
      <c r="NST3508" s="45"/>
      <c r="NSU3508" s="45"/>
      <c r="NSV3508" s="45"/>
      <c r="NSW3508" s="45"/>
      <c r="NSX3508" s="45"/>
      <c r="NSY3508" s="45"/>
      <c r="NSZ3508" s="45"/>
      <c r="NTA3508" s="45"/>
      <c r="NTB3508" s="45"/>
      <c r="NTC3508" s="45"/>
      <c r="NTD3508" s="45"/>
      <c r="NTE3508" s="45"/>
      <c r="NTF3508" s="45"/>
      <c r="NTG3508" s="45"/>
      <c r="NTH3508" s="45"/>
      <c r="NTI3508" s="45"/>
      <c r="NTJ3508" s="45"/>
      <c r="NTK3508" s="45"/>
      <c r="NTL3508" s="45"/>
      <c r="NTM3508" s="45"/>
      <c r="NTN3508" s="45"/>
      <c r="NTO3508" s="45"/>
      <c r="NTP3508" s="45"/>
      <c r="NTQ3508" s="45"/>
      <c r="NTR3508" s="45"/>
      <c r="NTS3508" s="45"/>
      <c r="NTT3508" s="45"/>
      <c r="NTU3508" s="45"/>
      <c r="NTV3508" s="45"/>
      <c r="NTW3508" s="45"/>
      <c r="NTX3508" s="45"/>
      <c r="NTY3508" s="45"/>
      <c r="NTZ3508" s="45"/>
      <c r="NUA3508" s="45"/>
      <c r="NUB3508" s="45"/>
      <c r="NUC3508" s="45"/>
      <c r="NUD3508" s="45"/>
      <c r="NUE3508" s="45"/>
      <c r="NUF3508" s="45"/>
      <c r="NUG3508" s="45"/>
      <c r="NUH3508" s="45"/>
      <c r="NUI3508" s="45"/>
      <c r="NUJ3508" s="45"/>
      <c r="NUK3508" s="45"/>
      <c r="NUL3508" s="45"/>
      <c r="NUM3508" s="45"/>
      <c r="NUN3508" s="45"/>
      <c r="NUO3508" s="45"/>
      <c r="NUP3508" s="45"/>
      <c r="NUQ3508" s="45"/>
      <c r="NUR3508" s="45"/>
      <c r="NUS3508" s="45"/>
      <c r="NUT3508" s="45"/>
      <c r="NUU3508" s="45"/>
      <c r="NUV3508" s="45"/>
      <c r="NUW3508" s="45"/>
      <c r="NUX3508" s="45"/>
      <c r="NUY3508" s="45"/>
      <c r="NUZ3508" s="45"/>
      <c r="NVA3508" s="45"/>
      <c r="NVB3508" s="45"/>
      <c r="NVC3508" s="45"/>
      <c r="NVD3508" s="45"/>
      <c r="NVE3508" s="45"/>
      <c r="NVF3508" s="45"/>
      <c r="NVG3508" s="45"/>
      <c r="NVH3508" s="45"/>
      <c r="NVI3508" s="45"/>
      <c r="NVJ3508" s="45"/>
      <c r="NVK3508" s="45"/>
      <c r="NVL3508" s="45"/>
      <c r="NVM3508" s="45"/>
      <c r="NVN3508" s="45"/>
      <c r="NVO3508" s="45"/>
      <c r="NVP3508" s="45"/>
      <c r="NVQ3508" s="45"/>
      <c r="NVR3508" s="45"/>
      <c r="NVS3508" s="45"/>
      <c r="NVT3508" s="45"/>
      <c r="NVU3508" s="45"/>
      <c r="NVV3508" s="45"/>
      <c r="NVW3508" s="45"/>
      <c r="NVX3508" s="45"/>
      <c r="NVY3508" s="45"/>
      <c r="NVZ3508" s="45"/>
      <c r="NWA3508" s="45"/>
      <c r="NWB3508" s="45"/>
      <c r="NWC3508" s="45"/>
      <c r="NWD3508" s="45"/>
      <c r="NWE3508" s="45"/>
      <c r="NWF3508" s="45"/>
      <c r="NWG3508" s="45"/>
      <c r="NWH3508" s="45"/>
      <c r="NWI3508" s="45"/>
      <c r="NWJ3508" s="45"/>
      <c r="NWK3508" s="45"/>
      <c r="NWL3508" s="45"/>
      <c r="NWM3508" s="45"/>
      <c r="NWN3508" s="45"/>
      <c r="NWO3508" s="45"/>
      <c r="NWP3508" s="45"/>
      <c r="NWQ3508" s="45"/>
      <c r="NWR3508" s="45"/>
      <c r="NWS3508" s="45"/>
      <c r="NWT3508" s="45"/>
      <c r="NWU3508" s="45"/>
      <c r="NWV3508" s="45"/>
      <c r="NWW3508" s="45"/>
      <c r="NWX3508" s="45"/>
      <c r="NWY3508" s="45"/>
      <c r="NWZ3508" s="45"/>
      <c r="NXA3508" s="45"/>
      <c r="NXB3508" s="45"/>
      <c r="NXC3508" s="45"/>
      <c r="NXD3508" s="45"/>
      <c r="NXE3508" s="45"/>
      <c r="NXF3508" s="45"/>
      <c r="NXG3508" s="45"/>
      <c r="NXH3508" s="45"/>
      <c r="NXI3508" s="45"/>
      <c r="NXJ3508" s="45"/>
      <c r="NXK3508" s="45"/>
      <c r="NXL3508" s="45"/>
      <c r="NXM3508" s="45"/>
      <c r="NXN3508" s="45"/>
      <c r="NXO3508" s="45"/>
      <c r="NXP3508" s="45"/>
      <c r="NXQ3508" s="45"/>
      <c r="NXR3508" s="45"/>
      <c r="NXS3508" s="45"/>
      <c r="NXT3508" s="45"/>
      <c r="NXU3508" s="45"/>
      <c r="NXV3508" s="45"/>
      <c r="NXW3508" s="45"/>
      <c r="NXX3508" s="45"/>
      <c r="NXY3508" s="45"/>
      <c r="NXZ3508" s="45"/>
      <c r="NYA3508" s="45"/>
      <c r="NYB3508" s="45"/>
      <c r="NYC3508" s="45"/>
      <c r="NYD3508" s="45"/>
      <c r="NYE3508" s="45"/>
      <c r="NYF3508" s="45"/>
      <c r="NYG3508" s="45"/>
      <c r="NYH3508" s="45"/>
      <c r="NYI3508" s="45"/>
      <c r="NYJ3508" s="45"/>
      <c r="NYK3508" s="45"/>
      <c r="NYL3508" s="45"/>
      <c r="NYM3508" s="45"/>
      <c r="NYN3508" s="45"/>
      <c r="NYO3508" s="45"/>
      <c r="NYP3508" s="45"/>
      <c r="NYQ3508" s="45"/>
      <c r="NYR3508" s="45"/>
      <c r="NYS3508" s="45"/>
      <c r="NYT3508" s="45"/>
      <c r="NYU3508" s="45"/>
      <c r="NYV3508" s="45"/>
      <c r="NYW3508" s="45"/>
      <c r="NYX3508" s="45"/>
      <c r="NYY3508" s="45"/>
      <c r="NYZ3508" s="45"/>
      <c r="NZA3508" s="45"/>
      <c r="NZB3508" s="45"/>
      <c r="NZC3508" s="45"/>
      <c r="NZD3508" s="45"/>
      <c r="NZE3508" s="45"/>
      <c r="NZF3508" s="45"/>
      <c r="NZG3508" s="45"/>
      <c r="NZH3508" s="45"/>
      <c r="NZI3508" s="45"/>
      <c r="NZJ3508" s="45"/>
      <c r="NZK3508" s="45"/>
      <c r="NZL3508" s="45"/>
      <c r="NZM3508" s="45"/>
      <c r="NZN3508" s="45"/>
      <c r="NZO3508" s="45"/>
      <c r="NZP3508" s="45"/>
      <c r="NZQ3508" s="45"/>
      <c r="NZR3508" s="45"/>
      <c r="NZS3508" s="45"/>
      <c r="NZT3508" s="45"/>
      <c r="NZU3508" s="45"/>
      <c r="NZV3508" s="45"/>
      <c r="NZW3508" s="45"/>
      <c r="NZX3508" s="45"/>
      <c r="NZY3508" s="45"/>
      <c r="NZZ3508" s="45"/>
      <c r="OAA3508" s="45"/>
      <c r="OAB3508" s="45"/>
      <c r="OAC3508" s="45"/>
      <c r="OAD3508" s="45"/>
      <c r="OAE3508" s="45"/>
      <c r="OAF3508" s="45"/>
      <c r="OAG3508" s="45"/>
      <c r="OAH3508" s="45"/>
      <c r="OAI3508" s="45"/>
      <c r="OAJ3508" s="45"/>
      <c r="OAK3508" s="45"/>
      <c r="OAL3508" s="45"/>
      <c r="OAM3508" s="45"/>
      <c r="OAN3508" s="45"/>
      <c r="OAO3508" s="45"/>
      <c r="OAP3508" s="45"/>
      <c r="OAQ3508" s="45"/>
      <c r="OAR3508" s="45"/>
      <c r="OAS3508" s="45"/>
      <c r="OAT3508" s="45"/>
      <c r="OAU3508" s="45"/>
      <c r="OAV3508" s="45"/>
      <c r="OAW3508" s="45"/>
      <c r="OAX3508" s="45"/>
      <c r="OAY3508" s="45"/>
      <c r="OAZ3508" s="45"/>
      <c r="OBA3508" s="45"/>
      <c r="OBB3508" s="45"/>
      <c r="OBC3508" s="45"/>
      <c r="OBD3508" s="45"/>
      <c r="OBE3508" s="45"/>
      <c r="OBF3508" s="45"/>
      <c r="OBG3508" s="45"/>
      <c r="OBH3508" s="45"/>
      <c r="OBI3508" s="45"/>
      <c r="OBJ3508" s="45"/>
      <c r="OBK3508" s="45"/>
      <c r="OBL3508" s="45"/>
      <c r="OBM3508" s="45"/>
      <c r="OBN3508" s="45"/>
      <c r="OBO3508" s="45"/>
      <c r="OBP3508" s="45"/>
      <c r="OBQ3508" s="45"/>
      <c r="OBR3508" s="45"/>
      <c r="OBS3508" s="45"/>
      <c r="OBT3508" s="45"/>
      <c r="OBU3508" s="45"/>
      <c r="OBV3508" s="45"/>
      <c r="OBW3508" s="45"/>
      <c r="OBX3508" s="45"/>
      <c r="OBY3508" s="45"/>
      <c r="OBZ3508" s="45"/>
      <c r="OCA3508" s="45"/>
      <c r="OCB3508" s="45"/>
      <c r="OCC3508" s="45"/>
      <c r="OCD3508" s="45"/>
      <c r="OCE3508" s="45"/>
      <c r="OCF3508" s="45"/>
      <c r="OCG3508" s="45"/>
      <c r="OCH3508" s="45"/>
      <c r="OCI3508" s="45"/>
      <c r="OCJ3508" s="45"/>
      <c r="OCK3508" s="45"/>
      <c r="OCL3508" s="45"/>
      <c r="OCM3508" s="45"/>
      <c r="OCN3508" s="45"/>
      <c r="OCO3508" s="45"/>
      <c r="OCP3508" s="45"/>
      <c r="OCQ3508" s="45"/>
      <c r="OCR3508" s="45"/>
      <c r="OCS3508" s="45"/>
      <c r="OCT3508" s="45"/>
      <c r="OCU3508" s="45"/>
      <c r="OCV3508" s="45"/>
      <c r="OCW3508" s="45"/>
      <c r="OCX3508" s="45"/>
      <c r="OCY3508" s="45"/>
      <c r="OCZ3508" s="45"/>
      <c r="ODA3508" s="45"/>
      <c r="ODB3508" s="45"/>
      <c r="ODC3508" s="45"/>
      <c r="ODD3508" s="45"/>
      <c r="ODE3508" s="45"/>
      <c r="ODF3508" s="45"/>
      <c r="ODG3508" s="45"/>
      <c r="ODH3508" s="45"/>
      <c r="ODI3508" s="45"/>
      <c r="ODJ3508" s="45"/>
      <c r="ODK3508" s="45"/>
      <c r="ODL3508" s="45"/>
      <c r="ODM3508" s="45"/>
      <c r="ODN3508" s="45"/>
      <c r="ODO3508" s="45"/>
      <c r="ODP3508" s="45"/>
      <c r="ODQ3508" s="45"/>
      <c r="ODR3508" s="45"/>
      <c r="ODS3508" s="45"/>
      <c r="ODT3508" s="45"/>
      <c r="ODU3508" s="45"/>
      <c r="ODV3508" s="45"/>
      <c r="ODW3508" s="45"/>
      <c r="ODX3508" s="45"/>
      <c r="ODY3508" s="45"/>
      <c r="ODZ3508" s="45"/>
      <c r="OEA3508" s="45"/>
      <c r="OEB3508" s="45"/>
      <c r="OEC3508" s="45"/>
      <c r="OED3508" s="45"/>
      <c r="OEE3508" s="45"/>
      <c r="OEF3508" s="45"/>
      <c r="OEG3508" s="45"/>
      <c r="OEH3508" s="45"/>
      <c r="OEI3508" s="45"/>
      <c r="OEJ3508" s="45"/>
      <c r="OEK3508" s="45"/>
      <c r="OEL3508" s="45"/>
      <c r="OEM3508" s="45"/>
      <c r="OEN3508" s="45"/>
      <c r="OEO3508" s="45"/>
      <c r="OEP3508" s="45"/>
      <c r="OEQ3508" s="45"/>
      <c r="OER3508" s="45"/>
      <c r="OES3508" s="45"/>
      <c r="OET3508" s="45"/>
      <c r="OEU3508" s="45"/>
      <c r="OEV3508" s="45"/>
      <c r="OEW3508" s="45"/>
      <c r="OEX3508" s="45"/>
      <c r="OEY3508" s="45"/>
      <c r="OEZ3508" s="45"/>
      <c r="OFA3508" s="45"/>
      <c r="OFB3508" s="45"/>
      <c r="OFC3508" s="45"/>
      <c r="OFD3508" s="45"/>
      <c r="OFE3508" s="45"/>
      <c r="OFF3508" s="45"/>
      <c r="OFG3508" s="45"/>
      <c r="OFH3508" s="45"/>
      <c r="OFI3508" s="45"/>
      <c r="OFJ3508" s="45"/>
      <c r="OFK3508" s="45"/>
      <c r="OFL3508" s="45"/>
      <c r="OFM3508" s="45"/>
      <c r="OFN3508" s="45"/>
      <c r="OFO3508" s="45"/>
      <c r="OFP3508" s="45"/>
      <c r="OFQ3508" s="45"/>
      <c r="OFR3508" s="45"/>
      <c r="OFS3508" s="45"/>
      <c r="OFT3508" s="45"/>
      <c r="OFU3508" s="45"/>
      <c r="OFV3508" s="45"/>
      <c r="OFW3508" s="45"/>
      <c r="OFX3508" s="45"/>
      <c r="OFY3508" s="45"/>
      <c r="OFZ3508" s="45"/>
      <c r="OGA3508" s="45"/>
      <c r="OGB3508" s="45"/>
      <c r="OGC3508" s="45"/>
      <c r="OGD3508" s="45"/>
      <c r="OGE3508" s="45"/>
      <c r="OGF3508" s="45"/>
      <c r="OGG3508" s="45"/>
      <c r="OGH3508" s="45"/>
      <c r="OGI3508" s="45"/>
      <c r="OGJ3508" s="45"/>
      <c r="OGK3508" s="45"/>
      <c r="OGL3508" s="45"/>
      <c r="OGM3508" s="45"/>
      <c r="OGN3508" s="45"/>
      <c r="OGO3508" s="45"/>
      <c r="OGP3508" s="45"/>
      <c r="OGQ3508" s="45"/>
      <c r="OGR3508" s="45"/>
      <c r="OGS3508" s="45"/>
      <c r="OGT3508" s="45"/>
      <c r="OGU3508" s="45"/>
      <c r="OGV3508" s="45"/>
      <c r="OGW3508" s="45"/>
      <c r="OGX3508" s="45"/>
      <c r="OGY3508" s="45"/>
      <c r="OGZ3508" s="45"/>
      <c r="OHA3508" s="45"/>
      <c r="OHB3508" s="45"/>
      <c r="OHC3508" s="45"/>
      <c r="OHD3508" s="45"/>
      <c r="OHE3508" s="45"/>
      <c r="OHF3508" s="45"/>
      <c r="OHG3508" s="45"/>
      <c r="OHH3508" s="45"/>
      <c r="OHI3508" s="45"/>
      <c r="OHJ3508" s="45"/>
      <c r="OHK3508" s="45"/>
      <c r="OHL3508" s="45"/>
      <c r="OHM3508" s="45"/>
      <c r="OHN3508" s="45"/>
      <c r="OHO3508" s="45"/>
      <c r="OHP3508" s="45"/>
      <c r="OHQ3508" s="45"/>
      <c r="OHR3508" s="45"/>
      <c r="OHS3508" s="45"/>
      <c r="OHT3508" s="45"/>
      <c r="OHU3508" s="45"/>
      <c r="OHV3508" s="45"/>
      <c r="OHW3508" s="45"/>
      <c r="OHX3508" s="45"/>
      <c r="OHY3508" s="45"/>
      <c r="OHZ3508" s="45"/>
      <c r="OIA3508" s="45"/>
      <c r="OIB3508" s="45"/>
      <c r="OIC3508" s="45"/>
      <c r="OID3508" s="45"/>
      <c r="OIE3508" s="45"/>
      <c r="OIF3508" s="45"/>
      <c r="OIG3508" s="45"/>
      <c r="OIH3508" s="45"/>
      <c r="OII3508" s="45"/>
      <c r="OIJ3508" s="45"/>
      <c r="OIK3508" s="45"/>
      <c r="OIL3508" s="45"/>
      <c r="OIM3508" s="45"/>
      <c r="OIN3508" s="45"/>
      <c r="OIO3508" s="45"/>
      <c r="OIP3508" s="45"/>
      <c r="OIQ3508" s="45"/>
      <c r="OIR3508" s="45"/>
      <c r="OIS3508" s="45"/>
      <c r="OIT3508" s="45"/>
      <c r="OIU3508" s="45"/>
      <c r="OIV3508" s="45"/>
      <c r="OIW3508" s="45"/>
      <c r="OIX3508" s="45"/>
      <c r="OIY3508" s="45"/>
      <c r="OIZ3508" s="45"/>
      <c r="OJA3508" s="45"/>
      <c r="OJB3508" s="45"/>
      <c r="OJC3508" s="45"/>
      <c r="OJD3508" s="45"/>
      <c r="OJE3508" s="45"/>
      <c r="OJF3508" s="45"/>
      <c r="OJG3508" s="45"/>
      <c r="OJH3508" s="45"/>
      <c r="OJI3508" s="45"/>
      <c r="OJJ3508" s="45"/>
      <c r="OJK3508" s="45"/>
      <c r="OJL3508" s="45"/>
      <c r="OJM3508" s="45"/>
      <c r="OJN3508" s="45"/>
      <c r="OJO3508" s="45"/>
      <c r="OJP3508" s="45"/>
      <c r="OJQ3508" s="45"/>
      <c r="OJR3508" s="45"/>
      <c r="OJS3508" s="45"/>
      <c r="OJT3508" s="45"/>
      <c r="OJU3508" s="45"/>
      <c r="OJV3508" s="45"/>
      <c r="OJW3508" s="45"/>
      <c r="OJX3508" s="45"/>
      <c r="OJY3508" s="45"/>
      <c r="OJZ3508" s="45"/>
      <c r="OKA3508" s="45"/>
      <c r="OKB3508" s="45"/>
      <c r="OKC3508" s="45"/>
      <c r="OKD3508" s="45"/>
      <c r="OKE3508" s="45"/>
      <c r="OKF3508" s="45"/>
      <c r="OKG3508" s="45"/>
      <c r="OKH3508" s="45"/>
      <c r="OKI3508" s="45"/>
      <c r="OKJ3508" s="45"/>
      <c r="OKK3508" s="45"/>
      <c r="OKL3508" s="45"/>
      <c r="OKM3508" s="45"/>
      <c r="OKN3508" s="45"/>
      <c r="OKO3508" s="45"/>
      <c r="OKP3508" s="45"/>
      <c r="OKQ3508" s="45"/>
      <c r="OKR3508" s="45"/>
      <c r="OKS3508" s="45"/>
      <c r="OKT3508" s="45"/>
      <c r="OKU3508" s="45"/>
      <c r="OKV3508" s="45"/>
      <c r="OKW3508" s="45"/>
      <c r="OKX3508" s="45"/>
      <c r="OKY3508" s="45"/>
      <c r="OKZ3508" s="45"/>
      <c r="OLA3508" s="45"/>
      <c r="OLB3508" s="45"/>
      <c r="OLC3508" s="45"/>
      <c r="OLD3508" s="45"/>
      <c r="OLE3508" s="45"/>
      <c r="OLF3508" s="45"/>
      <c r="OLG3508" s="45"/>
      <c r="OLH3508" s="45"/>
      <c r="OLI3508" s="45"/>
      <c r="OLJ3508" s="45"/>
      <c r="OLK3508" s="45"/>
      <c r="OLL3508" s="45"/>
      <c r="OLM3508" s="45"/>
      <c r="OLN3508" s="45"/>
      <c r="OLO3508" s="45"/>
      <c r="OLP3508" s="45"/>
      <c r="OLQ3508" s="45"/>
      <c r="OLR3508" s="45"/>
      <c r="OLS3508" s="45"/>
      <c r="OLT3508" s="45"/>
      <c r="OLU3508" s="45"/>
      <c r="OLV3508" s="45"/>
      <c r="OLW3508" s="45"/>
      <c r="OLX3508" s="45"/>
      <c r="OLY3508" s="45"/>
      <c r="OLZ3508" s="45"/>
      <c r="OMA3508" s="45"/>
      <c r="OMB3508" s="45"/>
      <c r="OMC3508" s="45"/>
      <c r="OMD3508" s="45"/>
      <c r="OME3508" s="45"/>
      <c r="OMF3508" s="45"/>
      <c r="OMG3508" s="45"/>
      <c r="OMH3508" s="45"/>
      <c r="OMI3508" s="45"/>
      <c r="OMJ3508" s="45"/>
      <c r="OMK3508" s="45"/>
      <c r="OML3508" s="45"/>
      <c r="OMM3508" s="45"/>
      <c r="OMN3508" s="45"/>
      <c r="OMO3508" s="45"/>
      <c r="OMP3508" s="45"/>
      <c r="OMQ3508" s="45"/>
      <c r="OMR3508" s="45"/>
      <c r="OMS3508" s="45"/>
      <c r="OMT3508" s="45"/>
      <c r="OMU3508" s="45"/>
      <c r="OMV3508" s="45"/>
      <c r="OMW3508" s="45"/>
      <c r="OMX3508" s="45"/>
      <c r="OMY3508" s="45"/>
      <c r="OMZ3508" s="45"/>
      <c r="ONA3508" s="45"/>
      <c r="ONB3508" s="45"/>
      <c r="ONC3508" s="45"/>
      <c r="OND3508" s="45"/>
      <c r="ONE3508" s="45"/>
      <c r="ONF3508" s="45"/>
      <c r="ONG3508" s="45"/>
      <c r="ONH3508" s="45"/>
      <c r="ONI3508" s="45"/>
      <c r="ONJ3508" s="45"/>
      <c r="ONK3508" s="45"/>
      <c r="ONL3508" s="45"/>
      <c r="ONM3508" s="45"/>
      <c r="ONN3508" s="45"/>
      <c r="ONO3508" s="45"/>
      <c r="ONP3508" s="45"/>
      <c r="ONQ3508" s="45"/>
      <c r="ONR3508" s="45"/>
      <c r="ONS3508" s="45"/>
      <c r="ONT3508" s="45"/>
      <c r="ONU3508" s="45"/>
      <c r="ONV3508" s="45"/>
      <c r="ONW3508" s="45"/>
      <c r="ONX3508" s="45"/>
      <c r="ONY3508" s="45"/>
      <c r="ONZ3508" s="45"/>
      <c r="OOA3508" s="45"/>
      <c r="OOB3508" s="45"/>
      <c r="OOC3508" s="45"/>
      <c r="OOD3508" s="45"/>
      <c r="OOE3508" s="45"/>
      <c r="OOF3508" s="45"/>
      <c r="OOG3508" s="45"/>
      <c r="OOH3508" s="45"/>
      <c r="OOI3508" s="45"/>
      <c r="OOJ3508" s="45"/>
      <c r="OOK3508" s="45"/>
      <c r="OOL3508" s="45"/>
      <c r="OOM3508" s="45"/>
      <c r="OON3508" s="45"/>
      <c r="OOO3508" s="45"/>
      <c r="OOP3508" s="45"/>
      <c r="OOQ3508" s="45"/>
      <c r="OOR3508" s="45"/>
      <c r="OOS3508" s="45"/>
      <c r="OOT3508" s="45"/>
      <c r="OOU3508" s="45"/>
      <c r="OOV3508" s="45"/>
      <c r="OOW3508" s="45"/>
      <c r="OOX3508" s="45"/>
      <c r="OOY3508" s="45"/>
      <c r="OOZ3508" s="45"/>
      <c r="OPA3508" s="45"/>
      <c r="OPB3508" s="45"/>
      <c r="OPC3508" s="45"/>
      <c r="OPD3508" s="45"/>
      <c r="OPE3508" s="45"/>
      <c r="OPF3508" s="45"/>
      <c r="OPG3508" s="45"/>
      <c r="OPH3508" s="45"/>
      <c r="OPI3508" s="45"/>
      <c r="OPJ3508" s="45"/>
      <c r="OPK3508" s="45"/>
      <c r="OPL3508" s="45"/>
      <c r="OPM3508" s="45"/>
      <c r="OPN3508" s="45"/>
      <c r="OPO3508" s="45"/>
      <c r="OPP3508" s="45"/>
      <c r="OPQ3508" s="45"/>
      <c r="OPR3508" s="45"/>
      <c r="OPS3508" s="45"/>
      <c r="OPT3508" s="45"/>
      <c r="OPU3508" s="45"/>
      <c r="OPV3508" s="45"/>
      <c r="OPW3508" s="45"/>
      <c r="OPX3508" s="45"/>
      <c r="OPY3508" s="45"/>
      <c r="OPZ3508" s="45"/>
      <c r="OQA3508" s="45"/>
      <c r="OQB3508" s="45"/>
      <c r="OQC3508" s="45"/>
      <c r="OQD3508" s="45"/>
      <c r="OQE3508" s="45"/>
      <c r="OQF3508" s="45"/>
      <c r="OQG3508" s="45"/>
      <c r="OQH3508" s="45"/>
      <c r="OQI3508" s="45"/>
      <c r="OQJ3508" s="45"/>
      <c r="OQK3508" s="45"/>
      <c r="OQL3508" s="45"/>
      <c r="OQM3508" s="45"/>
      <c r="OQN3508" s="45"/>
      <c r="OQO3508" s="45"/>
      <c r="OQP3508" s="45"/>
      <c r="OQQ3508" s="45"/>
      <c r="OQR3508" s="45"/>
      <c r="OQS3508" s="45"/>
      <c r="OQT3508" s="45"/>
      <c r="OQU3508" s="45"/>
      <c r="OQV3508" s="45"/>
      <c r="OQW3508" s="45"/>
      <c r="OQX3508" s="45"/>
      <c r="OQY3508" s="45"/>
      <c r="OQZ3508" s="45"/>
      <c r="ORA3508" s="45"/>
      <c r="ORB3508" s="45"/>
      <c r="ORC3508" s="45"/>
      <c r="ORD3508" s="45"/>
      <c r="ORE3508" s="45"/>
      <c r="ORF3508" s="45"/>
      <c r="ORG3508" s="45"/>
      <c r="ORH3508" s="45"/>
      <c r="ORI3508" s="45"/>
      <c r="ORJ3508" s="45"/>
      <c r="ORK3508" s="45"/>
      <c r="ORL3508" s="45"/>
      <c r="ORM3508" s="45"/>
      <c r="ORN3508" s="45"/>
      <c r="ORO3508" s="45"/>
      <c r="ORP3508" s="45"/>
      <c r="ORQ3508" s="45"/>
      <c r="ORR3508" s="45"/>
      <c r="ORS3508" s="45"/>
      <c r="ORT3508" s="45"/>
      <c r="ORU3508" s="45"/>
      <c r="ORV3508" s="45"/>
      <c r="ORW3508" s="45"/>
      <c r="ORX3508" s="45"/>
      <c r="ORY3508" s="45"/>
      <c r="ORZ3508" s="45"/>
      <c r="OSA3508" s="45"/>
      <c r="OSB3508" s="45"/>
      <c r="OSC3508" s="45"/>
      <c r="OSD3508" s="45"/>
      <c r="OSE3508" s="45"/>
      <c r="OSF3508" s="45"/>
      <c r="OSG3508" s="45"/>
      <c r="OSH3508" s="45"/>
      <c r="OSI3508" s="45"/>
      <c r="OSJ3508" s="45"/>
      <c r="OSK3508" s="45"/>
      <c r="OSL3508" s="45"/>
      <c r="OSM3508" s="45"/>
      <c r="OSN3508" s="45"/>
      <c r="OSO3508" s="45"/>
      <c r="OSP3508" s="45"/>
      <c r="OSQ3508" s="45"/>
      <c r="OSR3508" s="45"/>
      <c r="OSS3508" s="45"/>
      <c r="OST3508" s="45"/>
      <c r="OSU3508" s="45"/>
      <c r="OSV3508" s="45"/>
      <c r="OSW3508" s="45"/>
      <c r="OSX3508" s="45"/>
      <c r="OSY3508" s="45"/>
      <c r="OSZ3508" s="45"/>
      <c r="OTA3508" s="45"/>
      <c r="OTB3508" s="45"/>
      <c r="OTC3508" s="45"/>
      <c r="OTD3508" s="45"/>
      <c r="OTE3508" s="45"/>
      <c r="OTF3508" s="45"/>
      <c r="OTG3508" s="45"/>
      <c r="OTH3508" s="45"/>
      <c r="OTI3508" s="45"/>
      <c r="OTJ3508" s="45"/>
      <c r="OTK3508" s="45"/>
      <c r="OTL3508" s="45"/>
      <c r="OTM3508" s="45"/>
      <c r="OTN3508" s="45"/>
      <c r="OTO3508" s="45"/>
      <c r="OTP3508" s="45"/>
      <c r="OTQ3508" s="45"/>
      <c r="OTR3508" s="45"/>
      <c r="OTS3508" s="45"/>
      <c r="OTT3508" s="45"/>
      <c r="OTU3508" s="45"/>
      <c r="OTV3508" s="45"/>
      <c r="OTW3508" s="45"/>
      <c r="OTX3508" s="45"/>
      <c r="OTY3508" s="45"/>
      <c r="OTZ3508" s="45"/>
      <c r="OUA3508" s="45"/>
      <c r="OUB3508" s="45"/>
      <c r="OUC3508" s="45"/>
      <c r="OUD3508" s="45"/>
      <c r="OUE3508" s="45"/>
      <c r="OUF3508" s="45"/>
      <c r="OUG3508" s="45"/>
      <c r="OUH3508" s="45"/>
      <c r="OUI3508" s="45"/>
      <c r="OUJ3508" s="45"/>
      <c r="OUK3508" s="45"/>
      <c r="OUL3508" s="45"/>
      <c r="OUM3508" s="45"/>
      <c r="OUN3508" s="45"/>
      <c r="OUO3508" s="45"/>
      <c r="OUP3508" s="45"/>
      <c r="OUQ3508" s="45"/>
      <c r="OUR3508" s="45"/>
      <c r="OUS3508" s="45"/>
      <c r="OUT3508" s="45"/>
      <c r="OUU3508" s="45"/>
      <c r="OUV3508" s="45"/>
      <c r="OUW3508" s="45"/>
      <c r="OUX3508" s="45"/>
      <c r="OUY3508" s="45"/>
      <c r="OUZ3508" s="45"/>
      <c r="OVA3508" s="45"/>
      <c r="OVB3508" s="45"/>
      <c r="OVC3508" s="45"/>
      <c r="OVD3508" s="45"/>
      <c r="OVE3508" s="45"/>
      <c r="OVF3508" s="45"/>
      <c r="OVG3508" s="45"/>
      <c r="OVH3508" s="45"/>
      <c r="OVI3508" s="45"/>
      <c r="OVJ3508" s="45"/>
      <c r="OVK3508" s="45"/>
      <c r="OVL3508" s="45"/>
      <c r="OVM3508" s="45"/>
      <c r="OVN3508" s="45"/>
      <c r="OVO3508" s="45"/>
      <c r="OVP3508" s="45"/>
      <c r="OVQ3508" s="45"/>
      <c r="OVR3508" s="45"/>
      <c r="OVS3508" s="45"/>
      <c r="OVT3508" s="45"/>
      <c r="OVU3508" s="45"/>
      <c r="OVV3508" s="45"/>
      <c r="OVW3508" s="45"/>
      <c r="OVX3508" s="45"/>
      <c r="OVY3508" s="45"/>
      <c r="OVZ3508" s="45"/>
      <c r="OWA3508" s="45"/>
      <c r="OWB3508" s="45"/>
      <c r="OWC3508" s="45"/>
      <c r="OWD3508" s="45"/>
      <c r="OWE3508" s="45"/>
      <c r="OWF3508" s="45"/>
      <c r="OWG3508" s="45"/>
      <c r="OWH3508" s="45"/>
      <c r="OWI3508" s="45"/>
      <c r="OWJ3508" s="45"/>
      <c r="OWK3508" s="45"/>
      <c r="OWL3508" s="45"/>
      <c r="OWM3508" s="45"/>
      <c r="OWN3508" s="45"/>
      <c r="OWO3508" s="45"/>
      <c r="OWP3508" s="45"/>
      <c r="OWQ3508" s="45"/>
      <c r="OWR3508" s="45"/>
      <c r="OWS3508" s="45"/>
      <c r="OWT3508" s="45"/>
      <c r="OWU3508" s="45"/>
      <c r="OWV3508" s="45"/>
      <c r="OWW3508" s="45"/>
      <c r="OWX3508" s="45"/>
      <c r="OWY3508" s="45"/>
      <c r="OWZ3508" s="45"/>
      <c r="OXA3508" s="45"/>
      <c r="OXB3508" s="45"/>
      <c r="OXC3508" s="45"/>
      <c r="OXD3508" s="45"/>
      <c r="OXE3508" s="45"/>
      <c r="OXF3508" s="45"/>
      <c r="OXG3508" s="45"/>
      <c r="OXH3508" s="45"/>
      <c r="OXI3508" s="45"/>
      <c r="OXJ3508" s="45"/>
      <c r="OXK3508" s="45"/>
      <c r="OXL3508" s="45"/>
      <c r="OXM3508" s="45"/>
      <c r="OXN3508" s="45"/>
      <c r="OXO3508" s="45"/>
      <c r="OXP3508" s="45"/>
      <c r="OXQ3508" s="45"/>
      <c r="OXR3508" s="45"/>
      <c r="OXS3508" s="45"/>
      <c r="OXT3508" s="45"/>
      <c r="OXU3508" s="45"/>
      <c r="OXV3508" s="45"/>
      <c r="OXW3508" s="45"/>
      <c r="OXX3508" s="45"/>
      <c r="OXY3508" s="45"/>
      <c r="OXZ3508" s="45"/>
      <c r="OYA3508" s="45"/>
      <c r="OYB3508" s="45"/>
      <c r="OYC3508" s="45"/>
      <c r="OYD3508" s="45"/>
      <c r="OYE3508" s="45"/>
      <c r="OYF3508" s="45"/>
      <c r="OYG3508" s="45"/>
      <c r="OYH3508" s="45"/>
      <c r="OYI3508" s="45"/>
      <c r="OYJ3508" s="45"/>
      <c r="OYK3508" s="45"/>
      <c r="OYL3508" s="45"/>
      <c r="OYM3508" s="45"/>
      <c r="OYN3508" s="45"/>
      <c r="OYO3508" s="45"/>
      <c r="OYP3508" s="45"/>
      <c r="OYQ3508" s="45"/>
      <c r="OYR3508" s="45"/>
      <c r="OYS3508" s="45"/>
      <c r="OYT3508" s="45"/>
      <c r="OYU3508" s="45"/>
      <c r="OYV3508" s="45"/>
      <c r="OYW3508" s="45"/>
      <c r="OYX3508" s="45"/>
      <c r="OYY3508" s="45"/>
      <c r="OYZ3508" s="45"/>
      <c r="OZA3508" s="45"/>
      <c r="OZB3508" s="45"/>
      <c r="OZC3508" s="45"/>
      <c r="OZD3508" s="45"/>
      <c r="OZE3508" s="45"/>
      <c r="OZF3508" s="45"/>
      <c r="OZG3508" s="45"/>
      <c r="OZH3508" s="45"/>
      <c r="OZI3508" s="45"/>
      <c r="OZJ3508" s="45"/>
      <c r="OZK3508" s="45"/>
      <c r="OZL3508" s="45"/>
      <c r="OZM3508" s="45"/>
      <c r="OZN3508" s="45"/>
      <c r="OZO3508" s="45"/>
      <c r="OZP3508" s="45"/>
      <c r="OZQ3508" s="45"/>
      <c r="OZR3508" s="45"/>
      <c r="OZS3508" s="45"/>
      <c r="OZT3508" s="45"/>
      <c r="OZU3508" s="45"/>
      <c r="OZV3508" s="45"/>
      <c r="OZW3508" s="45"/>
      <c r="OZX3508" s="45"/>
      <c r="OZY3508" s="45"/>
      <c r="OZZ3508" s="45"/>
      <c r="PAA3508" s="45"/>
      <c r="PAB3508" s="45"/>
      <c r="PAC3508" s="45"/>
      <c r="PAD3508" s="45"/>
      <c r="PAE3508" s="45"/>
      <c r="PAF3508" s="45"/>
      <c r="PAG3508" s="45"/>
      <c r="PAH3508" s="45"/>
      <c r="PAI3508" s="45"/>
      <c r="PAJ3508" s="45"/>
      <c r="PAK3508" s="45"/>
      <c r="PAL3508" s="45"/>
      <c r="PAM3508" s="45"/>
      <c r="PAN3508" s="45"/>
      <c r="PAO3508" s="45"/>
      <c r="PAP3508" s="45"/>
      <c r="PAQ3508" s="45"/>
      <c r="PAR3508" s="45"/>
      <c r="PAS3508" s="45"/>
      <c r="PAT3508" s="45"/>
      <c r="PAU3508" s="45"/>
      <c r="PAV3508" s="45"/>
      <c r="PAW3508" s="45"/>
      <c r="PAX3508" s="45"/>
      <c r="PAY3508" s="45"/>
      <c r="PAZ3508" s="45"/>
      <c r="PBA3508" s="45"/>
      <c r="PBB3508" s="45"/>
      <c r="PBC3508" s="45"/>
      <c r="PBD3508" s="45"/>
      <c r="PBE3508" s="45"/>
      <c r="PBF3508" s="45"/>
      <c r="PBG3508" s="45"/>
      <c r="PBH3508" s="45"/>
      <c r="PBI3508" s="45"/>
      <c r="PBJ3508" s="45"/>
      <c r="PBK3508" s="45"/>
      <c r="PBL3508" s="45"/>
      <c r="PBM3508" s="45"/>
      <c r="PBN3508" s="45"/>
      <c r="PBO3508" s="45"/>
      <c r="PBP3508" s="45"/>
      <c r="PBQ3508" s="45"/>
      <c r="PBR3508" s="45"/>
      <c r="PBS3508" s="45"/>
      <c r="PBT3508" s="45"/>
      <c r="PBU3508" s="45"/>
      <c r="PBV3508" s="45"/>
      <c r="PBW3508" s="45"/>
      <c r="PBX3508" s="45"/>
      <c r="PBY3508" s="45"/>
      <c r="PBZ3508" s="45"/>
      <c r="PCA3508" s="45"/>
      <c r="PCB3508" s="45"/>
      <c r="PCC3508" s="45"/>
      <c r="PCD3508" s="45"/>
      <c r="PCE3508" s="45"/>
      <c r="PCF3508" s="45"/>
      <c r="PCG3508" s="45"/>
      <c r="PCH3508" s="45"/>
      <c r="PCI3508" s="45"/>
      <c r="PCJ3508" s="45"/>
      <c r="PCK3508" s="45"/>
      <c r="PCL3508" s="45"/>
      <c r="PCM3508" s="45"/>
      <c r="PCN3508" s="45"/>
      <c r="PCO3508" s="45"/>
      <c r="PCP3508" s="45"/>
      <c r="PCQ3508" s="45"/>
      <c r="PCR3508" s="45"/>
      <c r="PCS3508" s="45"/>
      <c r="PCT3508" s="45"/>
      <c r="PCU3508" s="45"/>
      <c r="PCV3508" s="45"/>
      <c r="PCW3508" s="45"/>
      <c r="PCX3508" s="45"/>
      <c r="PCY3508" s="45"/>
      <c r="PCZ3508" s="45"/>
      <c r="PDA3508" s="45"/>
      <c r="PDB3508" s="45"/>
      <c r="PDC3508" s="45"/>
      <c r="PDD3508" s="45"/>
      <c r="PDE3508" s="45"/>
      <c r="PDF3508" s="45"/>
      <c r="PDG3508" s="45"/>
      <c r="PDH3508" s="45"/>
      <c r="PDI3508" s="45"/>
      <c r="PDJ3508" s="45"/>
      <c r="PDK3508" s="45"/>
      <c r="PDL3508" s="45"/>
      <c r="PDM3508" s="45"/>
      <c r="PDN3508" s="45"/>
      <c r="PDO3508" s="45"/>
      <c r="PDP3508" s="45"/>
      <c r="PDQ3508" s="45"/>
      <c r="PDR3508" s="45"/>
      <c r="PDS3508" s="45"/>
      <c r="PDT3508" s="45"/>
      <c r="PDU3508" s="45"/>
      <c r="PDV3508" s="45"/>
      <c r="PDW3508" s="45"/>
      <c r="PDX3508" s="45"/>
      <c r="PDY3508" s="45"/>
      <c r="PDZ3508" s="45"/>
      <c r="PEA3508" s="45"/>
      <c r="PEB3508" s="45"/>
      <c r="PEC3508" s="45"/>
      <c r="PED3508" s="45"/>
      <c r="PEE3508" s="45"/>
      <c r="PEF3508" s="45"/>
      <c r="PEG3508" s="45"/>
      <c r="PEH3508" s="45"/>
      <c r="PEI3508" s="45"/>
      <c r="PEJ3508" s="45"/>
      <c r="PEK3508" s="45"/>
      <c r="PEL3508" s="45"/>
      <c r="PEM3508" s="45"/>
      <c r="PEN3508" s="45"/>
      <c r="PEO3508" s="45"/>
      <c r="PEP3508" s="45"/>
      <c r="PEQ3508" s="45"/>
      <c r="PER3508" s="45"/>
      <c r="PES3508" s="45"/>
      <c r="PET3508" s="45"/>
      <c r="PEU3508" s="45"/>
      <c r="PEV3508" s="45"/>
      <c r="PEW3508" s="45"/>
      <c r="PEX3508" s="45"/>
      <c r="PEY3508" s="45"/>
      <c r="PEZ3508" s="45"/>
      <c r="PFA3508" s="45"/>
      <c r="PFB3508" s="45"/>
      <c r="PFC3508" s="45"/>
      <c r="PFD3508" s="45"/>
      <c r="PFE3508" s="45"/>
      <c r="PFF3508" s="45"/>
      <c r="PFG3508" s="45"/>
      <c r="PFH3508" s="45"/>
      <c r="PFI3508" s="45"/>
      <c r="PFJ3508" s="45"/>
      <c r="PFK3508" s="45"/>
      <c r="PFL3508" s="45"/>
      <c r="PFM3508" s="45"/>
      <c r="PFN3508" s="45"/>
      <c r="PFO3508" s="45"/>
      <c r="PFP3508" s="45"/>
      <c r="PFQ3508" s="45"/>
      <c r="PFR3508" s="45"/>
      <c r="PFS3508" s="45"/>
      <c r="PFT3508" s="45"/>
      <c r="PFU3508" s="45"/>
      <c r="PFV3508" s="45"/>
      <c r="PFW3508" s="45"/>
      <c r="PFX3508" s="45"/>
      <c r="PFY3508" s="45"/>
      <c r="PFZ3508" s="45"/>
      <c r="PGA3508" s="45"/>
      <c r="PGB3508" s="45"/>
      <c r="PGC3508" s="45"/>
      <c r="PGD3508" s="45"/>
      <c r="PGE3508" s="45"/>
      <c r="PGF3508" s="45"/>
      <c r="PGG3508" s="45"/>
      <c r="PGH3508" s="45"/>
      <c r="PGI3508" s="45"/>
      <c r="PGJ3508" s="45"/>
      <c r="PGK3508" s="45"/>
      <c r="PGL3508" s="45"/>
      <c r="PGM3508" s="45"/>
      <c r="PGN3508" s="45"/>
      <c r="PGO3508" s="45"/>
      <c r="PGP3508" s="45"/>
      <c r="PGQ3508" s="45"/>
      <c r="PGR3508" s="45"/>
      <c r="PGS3508" s="45"/>
      <c r="PGT3508" s="45"/>
      <c r="PGU3508" s="45"/>
      <c r="PGV3508" s="45"/>
      <c r="PGW3508" s="45"/>
      <c r="PGX3508" s="45"/>
      <c r="PGY3508" s="45"/>
      <c r="PGZ3508" s="45"/>
      <c r="PHA3508" s="45"/>
      <c r="PHB3508" s="45"/>
      <c r="PHC3508" s="45"/>
      <c r="PHD3508" s="45"/>
      <c r="PHE3508" s="45"/>
      <c r="PHF3508" s="45"/>
      <c r="PHG3508" s="45"/>
      <c r="PHH3508" s="45"/>
      <c r="PHI3508" s="45"/>
      <c r="PHJ3508" s="45"/>
      <c r="PHK3508" s="45"/>
      <c r="PHL3508" s="45"/>
      <c r="PHM3508" s="45"/>
      <c r="PHN3508" s="45"/>
      <c r="PHO3508" s="45"/>
      <c r="PHP3508" s="45"/>
      <c r="PHQ3508" s="45"/>
      <c r="PHR3508" s="45"/>
      <c r="PHS3508" s="45"/>
      <c r="PHT3508" s="45"/>
      <c r="PHU3508" s="45"/>
      <c r="PHV3508" s="45"/>
      <c r="PHW3508" s="45"/>
      <c r="PHX3508" s="45"/>
      <c r="PHY3508" s="45"/>
      <c r="PHZ3508" s="45"/>
      <c r="PIA3508" s="45"/>
      <c r="PIB3508" s="45"/>
      <c r="PIC3508" s="45"/>
      <c r="PID3508" s="45"/>
      <c r="PIE3508" s="45"/>
      <c r="PIF3508" s="45"/>
      <c r="PIG3508" s="45"/>
      <c r="PIH3508" s="45"/>
      <c r="PII3508" s="45"/>
      <c r="PIJ3508" s="45"/>
      <c r="PIK3508" s="45"/>
      <c r="PIL3508" s="45"/>
      <c r="PIM3508" s="45"/>
      <c r="PIN3508" s="45"/>
      <c r="PIO3508" s="45"/>
      <c r="PIP3508" s="45"/>
      <c r="PIQ3508" s="45"/>
      <c r="PIR3508" s="45"/>
      <c r="PIS3508" s="45"/>
      <c r="PIT3508" s="45"/>
      <c r="PIU3508" s="45"/>
      <c r="PIV3508" s="45"/>
      <c r="PIW3508" s="45"/>
      <c r="PIX3508" s="45"/>
      <c r="PIY3508" s="45"/>
      <c r="PIZ3508" s="45"/>
      <c r="PJA3508" s="45"/>
      <c r="PJB3508" s="45"/>
      <c r="PJC3508" s="45"/>
      <c r="PJD3508" s="45"/>
      <c r="PJE3508" s="45"/>
      <c r="PJF3508" s="45"/>
      <c r="PJG3508" s="45"/>
      <c r="PJH3508" s="45"/>
      <c r="PJI3508" s="45"/>
      <c r="PJJ3508" s="45"/>
      <c r="PJK3508" s="45"/>
      <c r="PJL3508" s="45"/>
      <c r="PJM3508" s="45"/>
      <c r="PJN3508" s="45"/>
      <c r="PJO3508" s="45"/>
      <c r="PJP3508" s="45"/>
      <c r="PJQ3508" s="45"/>
      <c r="PJR3508" s="45"/>
      <c r="PJS3508" s="45"/>
      <c r="PJT3508" s="45"/>
      <c r="PJU3508" s="45"/>
      <c r="PJV3508" s="45"/>
      <c r="PJW3508" s="45"/>
      <c r="PJX3508" s="45"/>
      <c r="PJY3508" s="45"/>
      <c r="PJZ3508" s="45"/>
      <c r="PKA3508" s="45"/>
      <c r="PKB3508" s="45"/>
      <c r="PKC3508" s="45"/>
      <c r="PKD3508" s="45"/>
      <c r="PKE3508" s="45"/>
      <c r="PKF3508" s="45"/>
      <c r="PKG3508" s="45"/>
      <c r="PKH3508" s="45"/>
      <c r="PKI3508" s="45"/>
      <c r="PKJ3508" s="45"/>
      <c r="PKK3508" s="45"/>
      <c r="PKL3508" s="45"/>
      <c r="PKM3508" s="45"/>
      <c r="PKN3508" s="45"/>
      <c r="PKO3508" s="45"/>
      <c r="PKP3508" s="45"/>
      <c r="PKQ3508" s="45"/>
      <c r="PKR3508" s="45"/>
      <c r="PKS3508" s="45"/>
      <c r="PKT3508" s="45"/>
      <c r="PKU3508" s="45"/>
      <c r="PKV3508" s="45"/>
      <c r="PKW3508" s="45"/>
      <c r="PKX3508" s="45"/>
      <c r="PKY3508" s="45"/>
      <c r="PKZ3508" s="45"/>
      <c r="PLA3508" s="45"/>
      <c r="PLB3508" s="45"/>
      <c r="PLC3508" s="45"/>
      <c r="PLD3508" s="45"/>
      <c r="PLE3508" s="45"/>
      <c r="PLF3508" s="45"/>
      <c r="PLG3508" s="45"/>
      <c r="PLH3508" s="45"/>
      <c r="PLI3508" s="45"/>
      <c r="PLJ3508" s="45"/>
      <c r="PLK3508" s="45"/>
      <c r="PLL3508" s="45"/>
      <c r="PLM3508" s="45"/>
      <c r="PLN3508" s="45"/>
      <c r="PLO3508" s="45"/>
      <c r="PLP3508" s="45"/>
      <c r="PLQ3508" s="45"/>
      <c r="PLR3508" s="45"/>
      <c r="PLS3508" s="45"/>
      <c r="PLT3508" s="45"/>
      <c r="PLU3508" s="45"/>
      <c r="PLV3508" s="45"/>
      <c r="PLW3508" s="45"/>
      <c r="PLX3508" s="45"/>
      <c r="PLY3508" s="45"/>
      <c r="PLZ3508" s="45"/>
      <c r="PMA3508" s="45"/>
      <c r="PMB3508" s="45"/>
      <c r="PMC3508" s="45"/>
      <c r="PMD3508" s="45"/>
      <c r="PME3508" s="45"/>
      <c r="PMF3508" s="45"/>
      <c r="PMG3508" s="45"/>
      <c r="PMH3508" s="45"/>
      <c r="PMI3508" s="45"/>
      <c r="PMJ3508" s="45"/>
      <c r="PMK3508" s="45"/>
      <c r="PML3508" s="45"/>
      <c r="PMM3508" s="45"/>
      <c r="PMN3508" s="45"/>
      <c r="PMO3508" s="45"/>
      <c r="PMP3508" s="45"/>
      <c r="PMQ3508" s="45"/>
      <c r="PMR3508" s="45"/>
      <c r="PMS3508" s="45"/>
      <c r="PMT3508" s="45"/>
      <c r="PMU3508" s="45"/>
      <c r="PMV3508" s="45"/>
      <c r="PMW3508" s="45"/>
      <c r="PMX3508" s="45"/>
      <c r="PMY3508" s="45"/>
      <c r="PMZ3508" s="45"/>
      <c r="PNA3508" s="45"/>
      <c r="PNB3508" s="45"/>
      <c r="PNC3508" s="45"/>
      <c r="PND3508" s="45"/>
      <c r="PNE3508" s="45"/>
      <c r="PNF3508" s="45"/>
      <c r="PNG3508" s="45"/>
      <c r="PNH3508" s="45"/>
      <c r="PNI3508" s="45"/>
      <c r="PNJ3508" s="45"/>
      <c r="PNK3508" s="45"/>
      <c r="PNL3508" s="45"/>
      <c r="PNM3508" s="45"/>
      <c r="PNN3508" s="45"/>
      <c r="PNO3508" s="45"/>
      <c r="PNP3508" s="45"/>
      <c r="PNQ3508" s="45"/>
      <c r="PNR3508" s="45"/>
      <c r="PNS3508" s="45"/>
      <c r="PNT3508" s="45"/>
      <c r="PNU3508" s="45"/>
      <c r="PNV3508" s="45"/>
      <c r="PNW3508" s="45"/>
      <c r="PNX3508" s="45"/>
      <c r="PNY3508" s="45"/>
      <c r="PNZ3508" s="45"/>
      <c r="POA3508" s="45"/>
      <c r="POB3508" s="45"/>
      <c r="POC3508" s="45"/>
      <c r="POD3508" s="45"/>
      <c r="POE3508" s="45"/>
      <c r="POF3508" s="45"/>
      <c r="POG3508" s="45"/>
      <c r="POH3508" s="45"/>
      <c r="POI3508" s="45"/>
      <c r="POJ3508" s="45"/>
      <c r="POK3508" s="45"/>
      <c r="POL3508" s="45"/>
      <c r="POM3508" s="45"/>
      <c r="PON3508" s="45"/>
      <c r="POO3508" s="45"/>
      <c r="POP3508" s="45"/>
      <c r="POQ3508" s="45"/>
      <c r="POR3508" s="45"/>
      <c r="POS3508" s="45"/>
      <c r="POT3508" s="45"/>
      <c r="POU3508" s="45"/>
      <c r="POV3508" s="45"/>
      <c r="POW3508" s="45"/>
      <c r="POX3508" s="45"/>
      <c r="POY3508" s="45"/>
      <c r="POZ3508" s="45"/>
      <c r="PPA3508" s="45"/>
      <c r="PPB3508" s="45"/>
      <c r="PPC3508" s="45"/>
      <c r="PPD3508" s="45"/>
      <c r="PPE3508" s="45"/>
      <c r="PPF3508" s="45"/>
      <c r="PPG3508" s="45"/>
      <c r="PPH3508" s="45"/>
      <c r="PPI3508" s="45"/>
      <c r="PPJ3508" s="45"/>
      <c r="PPK3508" s="45"/>
      <c r="PPL3508" s="45"/>
      <c r="PPM3508" s="45"/>
      <c r="PPN3508" s="45"/>
      <c r="PPO3508" s="45"/>
      <c r="PPP3508" s="45"/>
      <c r="PPQ3508" s="45"/>
      <c r="PPR3508" s="45"/>
      <c r="PPS3508" s="45"/>
      <c r="PPT3508" s="45"/>
      <c r="PPU3508" s="45"/>
      <c r="PPV3508" s="45"/>
      <c r="PPW3508" s="45"/>
      <c r="PPX3508" s="45"/>
      <c r="PPY3508" s="45"/>
      <c r="PPZ3508" s="45"/>
      <c r="PQA3508" s="45"/>
      <c r="PQB3508" s="45"/>
      <c r="PQC3508" s="45"/>
      <c r="PQD3508" s="45"/>
      <c r="PQE3508" s="45"/>
      <c r="PQF3508" s="45"/>
      <c r="PQG3508" s="45"/>
      <c r="PQH3508" s="45"/>
      <c r="PQI3508" s="45"/>
      <c r="PQJ3508" s="45"/>
      <c r="PQK3508" s="45"/>
      <c r="PQL3508" s="45"/>
      <c r="PQM3508" s="45"/>
      <c r="PQN3508" s="45"/>
      <c r="PQO3508" s="45"/>
      <c r="PQP3508" s="45"/>
      <c r="PQQ3508" s="45"/>
      <c r="PQR3508" s="45"/>
      <c r="PQS3508" s="45"/>
      <c r="PQT3508" s="45"/>
      <c r="PQU3508" s="45"/>
      <c r="PQV3508" s="45"/>
      <c r="PQW3508" s="45"/>
      <c r="PQX3508" s="45"/>
      <c r="PQY3508" s="45"/>
      <c r="PQZ3508" s="45"/>
      <c r="PRA3508" s="45"/>
      <c r="PRB3508" s="45"/>
      <c r="PRC3508" s="45"/>
      <c r="PRD3508" s="45"/>
      <c r="PRE3508" s="45"/>
      <c r="PRF3508" s="45"/>
      <c r="PRG3508" s="45"/>
      <c r="PRH3508" s="45"/>
      <c r="PRI3508" s="45"/>
      <c r="PRJ3508" s="45"/>
      <c r="PRK3508" s="45"/>
      <c r="PRL3508" s="45"/>
      <c r="PRM3508" s="45"/>
      <c r="PRN3508" s="45"/>
      <c r="PRO3508" s="45"/>
      <c r="PRP3508" s="45"/>
      <c r="PRQ3508" s="45"/>
      <c r="PRR3508" s="45"/>
      <c r="PRS3508" s="45"/>
      <c r="PRT3508" s="45"/>
      <c r="PRU3508" s="45"/>
      <c r="PRV3508" s="45"/>
      <c r="PRW3508" s="45"/>
      <c r="PRX3508" s="45"/>
      <c r="PRY3508" s="45"/>
      <c r="PRZ3508" s="45"/>
      <c r="PSA3508" s="45"/>
      <c r="PSB3508" s="45"/>
      <c r="PSC3508" s="45"/>
      <c r="PSD3508" s="45"/>
      <c r="PSE3508" s="45"/>
      <c r="PSF3508" s="45"/>
      <c r="PSG3508" s="45"/>
      <c r="PSH3508" s="45"/>
      <c r="PSI3508" s="45"/>
      <c r="PSJ3508" s="45"/>
      <c r="PSK3508" s="45"/>
      <c r="PSL3508" s="45"/>
      <c r="PSM3508" s="45"/>
      <c r="PSN3508" s="45"/>
      <c r="PSO3508" s="45"/>
      <c r="PSP3508" s="45"/>
      <c r="PSQ3508" s="45"/>
      <c r="PSR3508" s="45"/>
      <c r="PSS3508" s="45"/>
      <c r="PST3508" s="45"/>
      <c r="PSU3508" s="45"/>
      <c r="PSV3508" s="45"/>
      <c r="PSW3508" s="45"/>
      <c r="PSX3508" s="45"/>
      <c r="PSY3508" s="45"/>
      <c r="PSZ3508" s="45"/>
      <c r="PTA3508" s="45"/>
      <c r="PTB3508" s="45"/>
      <c r="PTC3508" s="45"/>
      <c r="PTD3508" s="45"/>
      <c r="PTE3508" s="45"/>
      <c r="PTF3508" s="45"/>
      <c r="PTG3508" s="45"/>
      <c r="PTH3508" s="45"/>
      <c r="PTI3508" s="45"/>
      <c r="PTJ3508" s="45"/>
      <c r="PTK3508" s="45"/>
      <c r="PTL3508" s="45"/>
      <c r="PTM3508" s="45"/>
      <c r="PTN3508" s="45"/>
      <c r="PTO3508" s="45"/>
      <c r="PTP3508" s="45"/>
      <c r="PTQ3508" s="45"/>
      <c r="PTR3508" s="45"/>
      <c r="PTS3508" s="45"/>
      <c r="PTT3508" s="45"/>
      <c r="PTU3508" s="45"/>
      <c r="PTV3508" s="45"/>
      <c r="PTW3508" s="45"/>
      <c r="PTX3508" s="45"/>
      <c r="PTY3508" s="45"/>
      <c r="PTZ3508" s="45"/>
      <c r="PUA3508" s="45"/>
      <c r="PUB3508" s="45"/>
      <c r="PUC3508" s="45"/>
      <c r="PUD3508" s="45"/>
      <c r="PUE3508" s="45"/>
      <c r="PUF3508" s="45"/>
      <c r="PUG3508" s="45"/>
      <c r="PUH3508" s="45"/>
      <c r="PUI3508" s="45"/>
      <c r="PUJ3508" s="45"/>
      <c r="PUK3508" s="45"/>
      <c r="PUL3508" s="45"/>
      <c r="PUM3508" s="45"/>
      <c r="PUN3508" s="45"/>
      <c r="PUO3508" s="45"/>
      <c r="PUP3508" s="45"/>
      <c r="PUQ3508" s="45"/>
      <c r="PUR3508" s="45"/>
      <c r="PUS3508" s="45"/>
      <c r="PUT3508" s="45"/>
      <c r="PUU3508" s="45"/>
      <c r="PUV3508" s="45"/>
      <c r="PUW3508" s="45"/>
      <c r="PUX3508" s="45"/>
      <c r="PUY3508" s="45"/>
      <c r="PUZ3508" s="45"/>
      <c r="PVA3508" s="45"/>
      <c r="PVB3508" s="45"/>
      <c r="PVC3508" s="45"/>
      <c r="PVD3508" s="45"/>
      <c r="PVE3508" s="45"/>
      <c r="PVF3508" s="45"/>
      <c r="PVG3508" s="45"/>
      <c r="PVH3508" s="45"/>
      <c r="PVI3508" s="45"/>
      <c r="PVJ3508" s="45"/>
      <c r="PVK3508" s="45"/>
      <c r="PVL3508" s="45"/>
      <c r="PVM3508" s="45"/>
      <c r="PVN3508" s="45"/>
      <c r="PVO3508" s="45"/>
      <c r="PVP3508" s="45"/>
      <c r="PVQ3508" s="45"/>
      <c r="PVR3508" s="45"/>
      <c r="PVS3508" s="45"/>
      <c r="PVT3508" s="45"/>
      <c r="PVU3508" s="45"/>
      <c r="PVV3508" s="45"/>
      <c r="PVW3508" s="45"/>
      <c r="PVX3508" s="45"/>
      <c r="PVY3508" s="45"/>
      <c r="PVZ3508" s="45"/>
      <c r="PWA3508" s="45"/>
      <c r="PWB3508" s="45"/>
      <c r="PWC3508" s="45"/>
      <c r="PWD3508" s="45"/>
      <c r="PWE3508" s="45"/>
      <c r="PWF3508" s="45"/>
      <c r="PWG3508" s="45"/>
      <c r="PWH3508" s="45"/>
      <c r="PWI3508" s="45"/>
      <c r="PWJ3508" s="45"/>
      <c r="PWK3508" s="45"/>
      <c r="PWL3508" s="45"/>
      <c r="PWM3508" s="45"/>
      <c r="PWN3508" s="45"/>
      <c r="PWO3508" s="45"/>
      <c r="PWP3508" s="45"/>
      <c r="PWQ3508" s="45"/>
      <c r="PWR3508" s="45"/>
      <c r="PWS3508" s="45"/>
      <c r="PWT3508" s="45"/>
      <c r="PWU3508" s="45"/>
      <c r="PWV3508" s="45"/>
      <c r="PWW3508" s="45"/>
      <c r="PWX3508" s="45"/>
      <c r="PWY3508" s="45"/>
      <c r="PWZ3508" s="45"/>
      <c r="PXA3508" s="45"/>
      <c r="PXB3508" s="45"/>
      <c r="PXC3508" s="45"/>
      <c r="PXD3508" s="45"/>
      <c r="PXE3508" s="45"/>
      <c r="PXF3508" s="45"/>
      <c r="PXG3508" s="45"/>
      <c r="PXH3508" s="45"/>
      <c r="PXI3508" s="45"/>
      <c r="PXJ3508" s="45"/>
      <c r="PXK3508" s="45"/>
      <c r="PXL3508" s="45"/>
      <c r="PXM3508" s="45"/>
      <c r="PXN3508" s="45"/>
      <c r="PXO3508" s="45"/>
      <c r="PXP3508" s="45"/>
      <c r="PXQ3508" s="45"/>
      <c r="PXR3508" s="45"/>
      <c r="PXS3508" s="45"/>
      <c r="PXT3508" s="45"/>
      <c r="PXU3508" s="45"/>
      <c r="PXV3508" s="45"/>
      <c r="PXW3508" s="45"/>
      <c r="PXX3508" s="45"/>
      <c r="PXY3508" s="45"/>
      <c r="PXZ3508" s="45"/>
      <c r="PYA3508" s="45"/>
      <c r="PYB3508" s="45"/>
      <c r="PYC3508" s="45"/>
      <c r="PYD3508" s="45"/>
      <c r="PYE3508" s="45"/>
      <c r="PYF3508" s="45"/>
      <c r="PYG3508" s="45"/>
      <c r="PYH3508" s="45"/>
      <c r="PYI3508" s="45"/>
      <c r="PYJ3508" s="45"/>
      <c r="PYK3508" s="45"/>
      <c r="PYL3508" s="45"/>
      <c r="PYM3508" s="45"/>
      <c r="PYN3508" s="45"/>
      <c r="PYO3508" s="45"/>
      <c r="PYP3508" s="45"/>
      <c r="PYQ3508" s="45"/>
      <c r="PYR3508" s="45"/>
      <c r="PYS3508" s="45"/>
      <c r="PYT3508" s="45"/>
      <c r="PYU3508" s="45"/>
      <c r="PYV3508" s="45"/>
      <c r="PYW3508" s="45"/>
      <c r="PYX3508" s="45"/>
      <c r="PYY3508" s="45"/>
      <c r="PYZ3508" s="45"/>
      <c r="PZA3508" s="45"/>
      <c r="PZB3508" s="45"/>
      <c r="PZC3508" s="45"/>
      <c r="PZD3508" s="45"/>
      <c r="PZE3508" s="45"/>
      <c r="PZF3508" s="45"/>
      <c r="PZG3508" s="45"/>
      <c r="PZH3508" s="45"/>
      <c r="PZI3508" s="45"/>
      <c r="PZJ3508" s="45"/>
      <c r="PZK3508" s="45"/>
      <c r="PZL3508" s="45"/>
      <c r="PZM3508" s="45"/>
      <c r="PZN3508" s="45"/>
      <c r="PZO3508" s="45"/>
      <c r="PZP3508" s="45"/>
      <c r="PZQ3508" s="45"/>
      <c r="PZR3508" s="45"/>
      <c r="PZS3508" s="45"/>
      <c r="PZT3508" s="45"/>
      <c r="PZU3508" s="45"/>
      <c r="PZV3508" s="45"/>
      <c r="PZW3508" s="45"/>
      <c r="PZX3508" s="45"/>
      <c r="PZY3508" s="45"/>
      <c r="PZZ3508" s="45"/>
      <c r="QAA3508" s="45"/>
      <c r="QAB3508" s="45"/>
      <c r="QAC3508" s="45"/>
      <c r="QAD3508" s="45"/>
      <c r="QAE3508" s="45"/>
      <c r="QAF3508" s="45"/>
      <c r="QAG3508" s="45"/>
      <c r="QAH3508" s="45"/>
      <c r="QAI3508" s="45"/>
      <c r="QAJ3508" s="45"/>
      <c r="QAK3508" s="45"/>
      <c r="QAL3508" s="45"/>
      <c r="QAM3508" s="45"/>
      <c r="QAN3508" s="45"/>
      <c r="QAO3508" s="45"/>
      <c r="QAP3508" s="45"/>
      <c r="QAQ3508" s="45"/>
      <c r="QAR3508" s="45"/>
      <c r="QAS3508" s="45"/>
      <c r="QAT3508" s="45"/>
      <c r="QAU3508" s="45"/>
      <c r="QAV3508" s="45"/>
      <c r="QAW3508" s="45"/>
      <c r="QAX3508" s="45"/>
      <c r="QAY3508" s="45"/>
      <c r="QAZ3508" s="45"/>
      <c r="QBA3508" s="45"/>
      <c r="QBB3508" s="45"/>
      <c r="QBC3508" s="45"/>
      <c r="QBD3508" s="45"/>
      <c r="QBE3508" s="45"/>
      <c r="QBF3508" s="45"/>
      <c r="QBG3508" s="45"/>
      <c r="QBH3508" s="45"/>
      <c r="QBI3508" s="45"/>
      <c r="QBJ3508" s="45"/>
      <c r="QBK3508" s="45"/>
      <c r="QBL3508" s="45"/>
      <c r="QBM3508" s="45"/>
      <c r="QBN3508" s="45"/>
      <c r="QBO3508" s="45"/>
      <c r="QBP3508" s="45"/>
      <c r="QBQ3508" s="45"/>
      <c r="QBR3508" s="45"/>
      <c r="QBS3508" s="45"/>
      <c r="QBT3508" s="45"/>
      <c r="QBU3508" s="45"/>
      <c r="QBV3508" s="45"/>
      <c r="QBW3508" s="45"/>
      <c r="QBX3508" s="45"/>
      <c r="QBY3508" s="45"/>
      <c r="QBZ3508" s="45"/>
      <c r="QCA3508" s="45"/>
      <c r="QCB3508" s="45"/>
      <c r="QCC3508" s="45"/>
      <c r="QCD3508" s="45"/>
      <c r="QCE3508" s="45"/>
      <c r="QCF3508" s="45"/>
      <c r="QCG3508" s="45"/>
      <c r="QCH3508" s="45"/>
      <c r="QCI3508" s="45"/>
      <c r="QCJ3508" s="45"/>
      <c r="QCK3508" s="45"/>
      <c r="QCL3508" s="45"/>
      <c r="QCM3508" s="45"/>
      <c r="QCN3508" s="45"/>
      <c r="QCO3508" s="45"/>
      <c r="QCP3508" s="45"/>
      <c r="QCQ3508" s="45"/>
      <c r="QCR3508" s="45"/>
      <c r="QCS3508" s="45"/>
      <c r="QCT3508" s="45"/>
      <c r="QCU3508" s="45"/>
      <c r="QCV3508" s="45"/>
      <c r="QCW3508" s="45"/>
      <c r="QCX3508" s="45"/>
      <c r="QCY3508" s="45"/>
      <c r="QCZ3508" s="45"/>
      <c r="QDA3508" s="45"/>
      <c r="QDB3508" s="45"/>
      <c r="QDC3508" s="45"/>
      <c r="QDD3508" s="45"/>
      <c r="QDE3508" s="45"/>
      <c r="QDF3508" s="45"/>
      <c r="QDG3508" s="45"/>
      <c r="QDH3508" s="45"/>
      <c r="QDI3508" s="45"/>
      <c r="QDJ3508" s="45"/>
      <c r="QDK3508" s="45"/>
      <c r="QDL3508" s="45"/>
      <c r="QDM3508" s="45"/>
      <c r="QDN3508" s="45"/>
      <c r="QDO3508" s="45"/>
      <c r="QDP3508" s="45"/>
      <c r="QDQ3508" s="45"/>
      <c r="QDR3508" s="45"/>
      <c r="QDS3508" s="45"/>
      <c r="QDT3508" s="45"/>
      <c r="QDU3508" s="45"/>
      <c r="QDV3508" s="45"/>
      <c r="QDW3508" s="45"/>
      <c r="QDX3508" s="45"/>
      <c r="QDY3508" s="45"/>
      <c r="QDZ3508" s="45"/>
      <c r="QEA3508" s="45"/>
      <c r="QEB3508" s="45"/>
      <c r="QEC3508" s="45"/>
      <c r="QED3508" s="45"/>
      <c r="QEE3508" s="45"/>
      <c r="QEF3508" s="45"/>
      <c r="QEG3508" s="45"/>
      <c r="QEH3508" s="45"/>
      <c r="QEI3508" s="45"/>
      <c r="QEJ3508" s="45"/>
      <c r="QEK3508" s="45"/>
      <c r="QEL3508" s="45"/>
      <c r="QEM3508" s="45"/>
      <c r="QEN3508" s="45"/>
      <c r="QEO3508" s="45"/>
      <c r="QEP3508" s="45"/>
      <c r="QEQ3508" s="45"/>
      <c r="QER3508" s="45"/>
      <c r="QES3508" s="45"/>
      <c r="QET3508" s="45"/>
      <c r="QEU3508" s="45"/>
      <c r="QEV3508" s="45"/>
      <c r="QEW3508" s="45"/>
      <c r="QEX3508" s="45"/>
      <c r="QEY3508" s="45"/>
      <c r="QEZ3508" s="45"/>
      <c r="QFA3508" s="45"/>
      <c r="QFB3508" s="45"/>
      <c r="QFC3508" s="45"/>
      <c r="QFD3508" s="45"/>
      <c r="QFE3508" s="45"/>
      <c r="QFF3508" s="45"/>
      <c r="QFG3508" s="45"/>
      <c r="QFH3508" s="45"/>
      <c r="QFI3508" s="45"/>
      <c r="QFJ3508" s="45"/>
      <c r="QFK3508" s="45"/>
      <c r="QFL3508" s="45"/>
      <c r="QFM3508" s="45"/>
      <c r="QFN3508" s="45"/>
      <c r="QFO3508" s="45"/>
      <c r="QFP3508" s="45"/>
      <c r="QFQ3508" s="45"/>
      <c r="QFR3508" s="45"/>
      <c r="QFS3508" s="45"/>
      <c r="QFT3508" s="45"/>
      <c r="QFU3508" s="45"/>
      <c r="QFV3508" s="45"/>
      <c r="QFW3508" s="45"/>
      <c r="QFX3508" s="45"/>
      <c r="QFY3508" s="45"/>
      <c r="QFZ3508" s="45"/>
      <c r="QGA3508" s="45"/>
      <c r="QGB3508" s="45"/>
      <c r="QGC3508" s="45"/>
      <c r="QGD3508" s="45"/>
      <c r="QGE3508" s="45"/>
      <c r="QGF3508" s="45"/>
      <c r="QGG3508" s="45"/>
      <c r="QGH3508" s="45"/>
      <c r="QGI3508" s="45"/>
      <c r="QGJ3508" s="45"/>
      <c r="QGK3508" s="45"/>
      <c r="QGL3508" s="45"/>
      <c r="QGM3508" s="45"/>
      <c r="QGN3508" s="45"/>
      <c r="QGO3508" s="45"/>
      <c r="QGP3508" s="45"/>
      <c r="QGQ3508" s="45"/>
      <c r="QGR3508" s="45"/>
      <c r="QGS3508" s="45"/>
      <c r="QGT3508" s="45"/>
      <c r="QGU3508" s="45"/>
      <c r="QGV3508" s="45"/>
      <c r="QGW3508" s="45"/>
      <c r="QGX3508" s="45"/>
      <c r="QGY3508" s="45"/>
      <c r="QGZ3508" s="45"/>
      <c r="QHA3508" s="45"/>
      <c r="QHB3508" s="45"/>
      <c r="QHC3508" s="45"/>
      <c r="QHD3508" s="45"/>
      <c r="QHE3508" s="45"/>
      <c r="QHF3508" s="45"/>
      <c r="QHG3508" s="45"/>
      <c r="QHH3508" s="45"/>
      <c r="QHI3508" s="45"/>
      <c r="QHJ3508" s="45"/>
      <c r="QHK3508" s="45"/>
      <c r="QHL3508" s="45"/>
      <c r="QHM3508" s="45"/>
      <c r="QHN3508" s="45"/>
      <c r="QHO3508" s="45"/>
      <c r="QHP3508" s="45"/>
      <c r="QHQ3508" s="45"/>
      <c r="QHR3508" s="45"/>
      <c r="QHS3508" s="45"/>
      <c r="QHT3508" s="45"/>
      <c r="QHU3508" s="45"/>
      <c r="QHV3508" s="45"/>
      <c r="QHW3508" s="45"/>
      <c r="QHX3508" s="45"/>
      <c r="QHY3508" s="45"/>
      <c r="QHZ3508" s="45"/>
      <c r="QIA3508" s="45"/>
      <c r="QIB3508" s="45"/>
      <c r="QIC3508" s="45"/>
      <c r="QID3508" s="45"/>
      <c r="QIE3508" s="45"/>
      <c r="QIF3508" s="45"/>
      <c r="QIG3508" s="45"/>
      <c r="QIH3508" s="45"/>
      <c r="QII3508" s="45"/>
      <c r="QIJ3508" s="45"/>
      <c r="QIK3508" s="45"/>
      <c r="QIL3508" s="45"/>
      <c r="QIM3508" s="45"/>
      <c r="QIN3508" s="45"/>
      <c r="QIO3508" s="45"/>
      <c r="QIP3508" s="45"/>
      <c r="QIQ3508" s="45"/>
      <c r="QIR3508" s="45"/>
      <c r="QIS3508" s="45"/>
      <c r="QIT3508" s="45"/>
      <c r="QIU3508" s="45"/>
      <c r="QIV3508" s="45"/>
      <c r="QIW3508" s="45"/>
      <c r="QIX3508" s="45"/>
      <c r="QIY3508" s="45"/>
      <c r="QIZ3508" s="45"/>
      <c r="QJA3508" s="45"/>
      <c r="QJB3508" s="45"/>
      <c r="QJC3508" s="45"/>
      <c r="QJD3508" s="45"/>
      <c r="QJE3508" s="45"/>
      <c r="QJF3508" s="45"/>
      <c r="QJG3508" s="45"/>
      <c r="QJH3508" s="45"/>
      <c r="QJI3508" s="45"/>
      <c r="QJJ3508" s="45"/>
      <c r="QJK3508" s="45"/>
      <c r="QJL3508" s="45"/>
      <c r="QJM3508" s="45"/>
      <c r="QJN3508" s="45"/>
      <c r="QJO3508" s="45"/>
      <c r="QJP3508" s="45"/>
      <c r="QJQ3508" s="45"/>
      <c r="QJR3508" s="45"/>
      <c r="QJS3508" s="45"/>
      <c r="QJT3508" s="45"/>
      <c r="QJU3508" s="45"/>
      <c r="QJV3508" s="45"/>
      <c r="QJW3508" s="45"/>
      <c r="QJX3508" s="45"/>
      <c r="QJY3508" s="45"/>
      <c r="QJZ3508" s="45"/>
      <c r="QKA3508" s="45"/>
      <c r="QKB3508" s="45"/>
      <c r="QKC3508" s="45"/>
      <c r="QKD3508" s="45"/>
      <c r="QKE3508" s="45"/>
      <c r="QKF3508" s="45"/>
      <c r="QKG3508" s="45"/>
      <c r="QKH3508" s="45"/>
      <c r="QKI3508" s="45"/>
      <c r="QKJ3508" s="45"/>
      <c r="QKK3508" s="45"/>
      <c r="QKL3508" s="45"/>
      <c r="QKM3508" s="45"/>
      <c r="QKN3508" s="45"/>
      <c r="QKO3508" s="45"/>
      <c r="QKP3508" s="45"/>
      <c r="QKQ3508" s="45"/>
      <c r="QKR3508" s="45"/>
      <c r="QKS3508" s="45"/>
      <c r="QKT3508" s="45"/>
      <c r="QKU3508" s="45"/>
      <c r="QKV3508" s="45"/>
      <c r="QKW3508" s="45"/>
      <c r="QKX3508" s="45"/>
      <c r="QKY3508" s="45"/>
      <c r="QKZ3508" s="45"/>
      <c r="QLA3508" s="45"/>
      <c r="QLB3508" s="45"/>
      <c r="QLC3508" s="45"/>
      <c r="QLD3508" s="45"/>
      <c r="QLE3508" s="45"/>
      <c r="QLF3508" s="45"/>
      <c r="QLG3508" s="45"/>
      <c r="QLH3508" s="45"/>
      <c r="QLI3508" s="45"/>
      <c r="QLJ3508" s="45"/>
      <c r="QLK3508" s="45"/>
      <c r="QLL3508" s="45"/>
      <c r="QLM3508" s="45"/>
      <c r="QLN3508" s="45"/>
      <c r="QLO3508" s="45"/>
      <c r="QLP3508" s="45"/>
      <c r="QLQ3508" s="45"/>
      <c r="QLR3508" s="45"/>
      <c r="QLS3508" s="45"/>
      <c r="QLT3508" s="45"/>
      <c r="QLU3508" s="45"/>
      <c r="QLV3508" s="45"/>
      <c r="QLW3508" s="45"/>
      <c r="QLX3508" s="45"/>
      <c r="QLY3508" s="45"/>
      <c r="QLZ3508" s="45"/>
      <c r="QMA3508" s="45"/>
      <c r="QMB3508" s="45"/>
      <c r="QMC3508" s="45"/>
      <c r="QMD3508" s="45"/>
      <c r="QME3508" s="45"/>
      <c r="QMF3508" s="45"/>
      <c r="QMG3508" s="45"/>
      <c r="QMH3508" s="45"/>
      <c r="QMI3508" s="45"/>
      <c r="QMJ3508" s="45"/>
      <c r="QMK3508" s="45"/>
      <c r="QML3508" s="45"/>
      <c r="QMM3508" s="45"/>
      <c r="QMN3508" s="45"/>
      <c r="QMO3508" s="45"/>
      <c r="QMP3508" s="45"/>
      <c r="QMQ3508" s="45"/>
      <c r="QMR3508" s="45"/>
      <c r="QMS3508" s="45"/>
      <c r="QMT3508" s="45"/>
      <c r="QMU3508" s="45"/>
      <c r="QMV3508" s="45"/>
      <c r="QMW3508" s="45"/>
      <c r="QMX3508" s="45"/>
      <c r="QMY3508" s="45"/>
      <c r="QMZ3508" s="45"/>
      <c r="QNA3508" s="45"/>
      <c r="QNB3508" s="45"/>
      <c r="QNC3508" s="45"/>
      <c r="QND3508" s="45"/>
      <c r="QNE3508" s="45"/>
      <c r="QNF3508" s="45"/>
      <c r="QNG3508" s="45"/>
      <c r="QNH3508" s="45"/>
      <c r="QNI3508" s="45"/>
      <c r="QNJ3508" s="45"/>
      <c r="QNK3508" s="45"/>
      <c r="QNL3508" s="45"/>
      <c r="QNM3508" s="45"/>
      <c r="QNN3508" s="45"/>
      <c r="QNO3508" s="45"/>
      <c r="QNP3508" s="45"/>
      <c r="QNQ3508" s="45"/>
      <c r="QNR3508" s="45"/>
      <c r="QNS3508" s="45"/>
      <c r="QNT3508" s="45"/>
      <c r="QNU3508" s="45"/>
      <c r="QNV3508" s="45"/>
      <c r="QNW3508" s="45"/>
      <c r="QNX3508" s="45"/>
      <c r="QNY3508" s="45"/>
      <c r="QNZ3508" s="45"/>
      <c r="QOA3508" s="45"/>
      <c r="QOB3508" s="45"/>
      <c r="QOC3508" s="45"/>
      <c r="QOD3508" s="45"/>
      <c r="QOE3508" s="45"/>
      <c r="QOF3508" s="45"/>
      <c r="QOG3508" s="45"/>
      <c r="QOH3508" s="45"/>
      <c r="QOI3508" s="45"/>
      <c r="QOJ3508" s="45"/>
      <c r="QOK3508" s="45"/>
      <c r="QOL3508" s="45"/>
      <c r="QOM3508" s="45"/>
      <c r="QON3508" s="45"/>
      <c r="QOO3508" s="45"/>
      <c r="QOP3508" s="45"/>
      <c r="QOQ3508" s="45"/>
      <c r="QOR3508" s="45"/>
      <c r="QOS3508" s="45"/>
      <c r="QOT3508" s="45"/>
      <c r="QOU3508" s="45"/>
      <c r="QOV3508" s="45"/>
      <c r="QOW3508" s="45"/>
      <c r="QOX3508" s="45"/>
      <c r="QOY3508" s="45"/>
      <c r="QOZ3508" s="45"/>
      <c r="QPA3508" s="45"/>
      <c r="QPB3508" s="45"/>
      <c r="QPC3508" s="45"/>
      <c r="QPD3508" s="45"/>
      <c r="QPE3508" s="45"/>
      <c r="QPF3508" s="45"/>
      <c r="QPG3508" s="45"/>
      <c r="QPH3508" s="45"/>
      <c r="QPI3508" s="45"/>
      <c r="QPJ3508" s="45"/>
      <c r="QPK3508" s="45"/>
      <c r="QPL3508" s="45"/>
      <c r="QPM3508" s="45"/>
      <c r="QPN3508" s="45"/>
      <c r="QPO3508" s="45"/>
      <c r="QPP3508" s="45"/>
      <c r="QPQ3508" s="45"/>
      <c r="QPR3508" s="45"/>
      <c r="QPS3508" s="45"/>
      <c r="QPT3508" s="45"/>
      <c r="QPU3508" s="45"/>
      <c r="QPV3508" s="45"/>
      <c r="QPW3508" s="45"/>
      <c r="QPX3508" s="45"/>
      <c r="QPY3508" s="45"/>
      <c r="QPZ3508" s="45"/>
      <c r="QQA3508" s="45"/>
      <c r="QQB3508" s="45"/>
      <c r="QQC3508" s="45"/>
      <c r="QQD3508" s="45"/>
      <c r="QQE3508" s="45"/>
      <c r="QQF3508" s="45"/>
      <c r="QQG3508" s="45"/>
      <c r="QQH3508" s="45"/>
      <c r="QQI3508" s="45"/>
      <c r="QQJ3508" s="45"/>
      <c r="QQK3508" s="45"/>
      <c r="QQL3508" s="45"/>
      <c r="QQM3508" s="45"/>
      <c r="QQN3508" s="45"/>
      <c r="QQO3508" s="45"/>
      <c r="QQP3508" s="45"/>
      <c r="QQQ3508" s="45"/>
      <c r="QQR3508" s="45"/>
      <c r="QQS3508" s="45"/>
      <c r="QQT3508" s="45"/>
      <c r="QQU3508" s="45"/>
      <c r="QQV3508" s="45"/>
      <c r="QQW3508" s="45"/>
      <c r="QQX3508" s="45"/>
      <c r="QQY3508" s="45"/>
      <c r="QQZ3508" s="45"/>
      <c r="QRA3508" s="45"/>
      <c r="QRB3508" s="45"/>
      <c r="QRC3508" s="45"/>
      <c r="QRD3508" s="45"/>
      <c r="QRE3508" s="45"/>
      <c r="QRF3508" s="45"/>
      <c r="QRG3508" s="45"/>
      <c r="QRH3508" s="45"/>
      <c r="QRI3508" s="45"/>
      <c r="QRJ3508" s="45"/>
      <c r="QRK3508" s="45"/>
      <c r="QRL3508" s="45"/>
      <c r="QRM3508" s="45"/>
      <c r="QRN3508" s="45"/>
      <c r="QRO3508" s="45"/>
      <c r="QRP3508" s="45"/>
      <c r="QRQ3508" s="45"/>
      <c r="QRR3508" s="45"/>
      <c r="QRS3508" s="45"/>
      <c r="QRT3508" s="45"/>
      <c r="QRU3508" s="45"/>
      <c r="QRV3508" s="45"/>
      <c r="QRW3508" s="45"/>
      <c r="QRX3508" s="45"/>
      <c r="QRY3508" s="45"/>
      <c r="QRZ3508" s="45"/>
      <c r="QSA3508" s="45"/>
      <c r="QSB3508" s="45"/>
      <c r="QSC3508" s="45"/>
      <c r="QSD3508" s="45"/>
      <c r="QSE3508" s="45"/>
      <c r="QSF3508" s="45"/>
      <c r="QSG3508" s="45"/>
      <c r="QSH3508" s="45"/>
      <c r="QSI3508" s="45"/>
      <c r="QSJ3508" s="45"/>
      <c r="QSK3508" s="45"/>
      <c r="QSL3508" s="45"/>
      <c r="QSM3508" s="45"/>
      <c r="QSN3508" s="45"/>
      <c r="QSO3508" s="45"/>
      <c r="QSP3508" s="45"/>
      <c r="QSQ3508" s="45"/>
      <c r="QSR3508" s="45"/>
      <c r="QSS3508" s="45"/>
      <c r="QST3508" s="45"/>
      <c r="QSU3508" s="45"/>
      <c r="QSV3508" s="45"/>
      <c r="QSW3508" s="45"/>
      <c r="QSX3508" s="45"/>
      <c r="QSY3508" s="45"/>
      <c r="QSZ3508" s="45"/>
      <c r="QTA3508" s="45"/>
      <c r="QTB3508" s="45"/>
      <c r="QTC3508" s="45"/>
      <c r="QTD3508" s="45"/>
      <c r="QTE3508" s="45"/>
      <c r="QTF3508" s="45"/>
      <c r="QTG3508" s="45"/>
      <c r="QTH3508" s="45"/>
      <c r="QTI3508" s="45"/>
      <c r="QTJ3508" s="45"/>
      <c r="QTK3508" s="45"/>
      <c r="QTL3508" s="45"/>
      <c r="QTM3508" s="45"/>
      <c r="QTN3508" s="45"/>
      <c r="QTO3508" s="45"/>
      <c r="QTP3508" s="45"/>
      <c r="QTQ3508" s="45"/>
      <c r="QTR3508" s="45"/>
      <c r="QTS3508" s="45"/>
      <c r="QTT3508" s="45"/>
      <c r="QTU3508" s="45"/>
      <c r="QTV3508" s="45"/>
      <c r="QTW3508" s="45"/>
      <c r="QTX3508" s="45"/>
      <c r="QTY3508" s="45"/>
      <c r="QTZ3508" s="45"/>
      <c r="QUA3508" s="45"/>
      <c r="QUB3508" s="45"/>
      <c r="QUC3508" s="45"/>
      <c r="QUD3508" s="45"/>
      <c r="QUE3508" s="45"/>
      <c r="QUF3508" s="45"/>
      <c r="QUG3508" s="45"/>
      <c r="QUH3508" s="45"/>
      <c r="QUI3508" s="45"/>
      <c r="QUJ3508" s="45"/>
      <c r="QUK3508" s="45"/>
      <c r="QUL3508" s="45"/>
      <c r="QUM3508" s="45"/>
      <c r="QUN3508" s="45"/>
      <c r="QUO3508" s="45"/>
      <c r="QUP3508" s="45"/>
      <c r="QUQ3508" s="45"/>
      <c r="QUR3508" s="45"/>
      <c r="QUS3508" s="45"/>
      <c r="QUT3508" s="45"/>
      <c r="QUU3508" s="45"/>
      <c r="QUV3508" s="45"/>
      <c r="QUW3508" s="45"/>
      <c r="QUX3508" s="45"/>
      <c r="QUY3508" s="45"/>
      <c r="QUZ3508" s="45"/>
      <c r="QVA3508" s="45"/>
      <c r="QVB3508" s="45"/>
      <c r="QVC3508" s="45"/>
      <c r="QVD3508" s="45"/>
      <c r="QVE3508" s="45"/>
      <c r="QVF3508" s="45"/>
      <c r="QVG3508" s="45"/>
      <c r="QVH3508" s="45"/>
      <c r="QVI3508" s="45"/>
      <c r="QVJ3508" s="45"/>
      <c r="QVK3508" s="45"/>
      <c r="QVL3508" s="45"/>
      <c r="QVM3508" s="45"/>
      <c r="QVN3508" s="45"/>
      <c r="QVO3508" s="45"/>
      <c r="QVP3508" s="45"/>
      <c r="QVQ3508" s="45"/>
      <c r="QVR3508" s="45"/>
      <c r="QVS3508" s="45"/>
      <c r="QVT3508" s="45"/>
      <c r="QVU3508" s="45"/>
      <c r="QVV3508" s="45"/>
      <c r="QVW3508" s="45"/>
      <c r="QVX3508" s="45"/>
      <c r="QVY3508" s="45"/>
      <c r="QVZ3508" s="45"/>
      <c r="QWA3508" s="45"/>
      <c r="QWB3508" s="45"/>
      <c r="QWC3508" s="45"/>
      <c r="QWD3508" s="45"/>
      <c r="QWE3508" s="45"/>
      <c r="QWF3508" s="45"/>
      <c r="QWG3508" s="45"/>
      <c r="QWH3508" s="45"/>
      <c r="QWI3508" s="45"/>
      <c r="QWJ3508" s="45"/>
      <c r="QWK3508" s="45"/>
      <c r="QWL3508" s="45"/>
      <c r="QWM3508" s="45"/>
      <c r="QWN3508" s="45"/>
      <c r="QWO3508" s="45"/>
      <c r="QWP3508" s="45"/>
      <c r="QWQ3508" s="45"/>
      <c r="QWR3508" s="45"/>
      <c r="QWS3508" s="45"/>
      <c r="QWT3508" s="45"/>
      <c r="QWU3508" s="45"/>
      <c r="QWV3508" s="45"/>
      <c r="QWW3508" s="45"/>
      <c r="QWX3508" s="45"/>
      <c r="QWY3508" s="45"/>
      <c r="QWZ3508" s="45"/>
      <c r="QXA3508" s="45"/>
      <c r="QXB3508" s="45"/>
      <c r="QXC3508" s="45"/>
      <c r="QXD3508" s="45"/>
      <c r="QXE3508" s="45"/>
      <c r="QXF3508" s="45"/>
      <c r="QXG3508" s="45"/>
      <c r="QXH3508" s="45"/>
      <c r="QXI3508" s="45"/>
      <c r="QXJ3508" s="45"/>
      <c r="QXK3508" s="45"/>
      <c r="QXL3508" s="45"/>
      <c r="QXM3508" s="45"/>
      <c r="QXN3508" s="45"/>
      <c r="QXO3508" s="45"/>
      <c r="QXP3508" s="45"/>
      <c r="QXQ3508" s="45"/>
      <c r="QXR3508" s="45"/>
      <c r="QXS3508" s="45"/>
      <c r="QXT3508" s="45"/>
      <c r="QXU3508" s="45"/>
      <c r="QXV3508" s="45"/>
      <c r="QXW3508" s="45"/>
      <c r="QXX3508" s="45"/>
      <c r="QXY3508" s="45"/>
      <c r="QXZ3508" s="45"/>
      <c r="QYA3508" s="45"/>
      <c r="QYB3508" s="45"/>
      <c r="QYC3508" s="45"/>
      <c r="QYD3508" s="45"/>
      <c r="QYE3508" s="45"/>
      <c r="QYF3508" s="45"/>
      <c r="QYG3508" s="45"/>
      <c r="QYH3508" s="45"/>
      <c r="QYI3508" s="45"/>
      <c r="QYJ3508" s="45"/>
      <c r="QYK3508" s="45"/>
      <c r="QYL3508" s="45"/>
      <c r="QYM3508" s="45"/>
      <c r="QYN3508" s="45"/>
      <c r="QYO3508" s="45"/>
      <c r="QYP3508" s="45"/>
      <c r="QYQ3508" s="45"/>
      <c r="QYR3508" s="45"/>
      <c r="QYS3508" s="45"/>
      <c r="QYT3508" s="45"/>
      <c r="QYU3508" s="45"/>
      <c r="QYV3508" s="45"/>
      <c r="QYW3508" s="45"/>
      <c r="QYX3508" s="45"/>
      <c r="QYY3508" s="45"/>
      <c r="QYZ3508" s="45"/>
      <c r="QZA3508" s="45"/>
      <c r="QZB3508" s="45"/>
      <c r="QZC3508" s="45"/>
      <c r="QZD3508" s="45"/>
      <c r="QZE3508" s="45"/>
      <c r="QZF3508" s="45"/>
      <c r="QZG3508" s="45"/>
      <c r="QZH3508" s="45"/>
      <c r="QZI3508" s="45"/>
      <c r="QZJ3508" s="45"/>
      <c r="QZK3508" s="45"/>
      <c r="QZL3508" s="45"/>
      <c r="QZM3508" s="45"/>
      <c r="QZN3508" s="45"/>
      <c r="QZO3508" s="45"/>
      <c r="QZP3508" s="45"/>
      <c r="QZQ3508" s="45"/>
      <c r="QZR3508" s="45"/>
      <c r="QZS3508" s="45"/>
      <c r="QZT3508" s="45"/>
      <c r="QZU3508" s="45"/>
      <c r="QZV3508" s="45"/>
      <c r="QZW3508" s="45"/>
      <c r="QZX3508" s="45"/>
      <c r="QZY3508" s="45"/>
      <c r="QZZ3508" s="45"/>
      <c r="RAA3508" s="45"/>
      <c r="RAB3508" s="45"/>
      <c r="RAC3508" s="45"/>
      <c r="RAD3508" s="45"/>
      <c r="RAE3508" s="45"/>
      <c r="RAF3508" s="45"/>
      <c r="RAG3508" s="45"/>
      <c r="RAH3508" s="45"/>
      <c r="RAI3508" s="45"/>
      <c r="RAJ3508" s="45"/>
      <c r="RAK3508" s="45"/>
      <c r="RAL3508" s="45"/>
      <c r="RAM3508" s="45"/>
      <c r="RAN3508" s="45"/>
      <c r="RAO3508" s="45"/>
      <c r="RAP3508" s="45"/>
      <c r="RAQ3508" s="45"/>
      <c r="RAR3508" s="45"/>
      <c r="RAS3508" s="45"/>
      <c r="RAT3508" s="45"/>
      <c r="RAU3508" s="45"/>
      <c r="RAV3508" s="45"/>
      <c r="RAW3508" s="45"/>
      <c r="RAX3508" s="45"/>
      <c r="RAY3508" s="45"/>
      <c r="RAZ3508" s="45"/>
      <c r="RBA3508" s="45"/>
      <c r="RBB3508" s="45"/>
      <c r="RBC3508" s="45"/>
      <c r="RBD3508" s="45"/>
      <c r="RBE3508" s="45"/>
      <c r="RBF3508" s="45"/>
      <c r="RBG3508" s="45"/>
      <c r="RBH3508" s="45"/>
      <c r="RBI3508" s="45"/>
      <c r="RBJ3508" s="45"/>
      <c r="RBK3508" s="45"/>
      <c r="RBL3508" s="45"/>
      <c r="RBM3508" s="45"/>
      <c r="RBN3508" s="45"/>
      <c r="RBO3508" s="45"/>
      <c r="RBP3508" s="45"/>
      <c r="RBQ3508" s="45"/>
      <c r="RBR3508" s="45"/>
      <c r="RBS3508" s="45"/>
      <c r="RBT3508" s="45"/>
      <c r="RBU3508" s="45"/>
      <c r="RBV3508" s="45"/>
      <c r="RBW3508" s="45"/>
      <c r="RBX3508" s="45"/>
      <c r="RBY3508" s="45"/>
      <c r="RBZ3508" s="45"/>
      <c r="RCA3508" s="45"/>
      <c r="RCB3508" s="45"/>
      <c r="RCC3508" s="45"/>
      <c r="RCD3508" s="45"/>
      <c r="RCE3508" s="45"/>
      <c r="RCF3508" s="45"/>
      <c r="RCG3508" s="45"/>
      <c r="RCH3508" s="45"/>
      <c r="RCI3508" s="45"/>
      <c r="RCJ3508" s="45"/>
      <c r="RCK3508" s="45"/>
      <c r="RCL3508" s="45"/>
      <c r="RCM3508" s="45"/>
      <c r="RCN3508" s="45"/>
      <c r="RCO3508" s="45"/>
      <c r="RCP3508" s="45"/>
      <c r="RCQ3508" s="45"/>
      <c r="RCR3508" s="45"/>
      <c r="RCS3508" s="45"/>
      <c r="RCT3508" s="45"/>
      <c r="RCU3508" s="45"/>
      <c r="RCV3508" s="45"/>
      <c r="RCW3508" s="45"/>
      <c r="RCX3508" s="45"/>
      <c r="RCY3508" s="45"/>
      <c r="RCZ3508" s="45"/>
      <c r="RDA3508" s="45"/>
      <c r="RDB3508" s="45"/>
      <c r="RDC3508" s="45"/>
      <c r="RDD3508" s="45"/>
      <c r="RDE3508" s="45"/>
      <c r="RDF3508" s="45"/>
      <c r="RDG3508" s="45"/>
      <c r="RDH3508" s="45"/>
      <c r="RDI3508" s="45"/>
      <c r="RDJ3508" s="45"/>
      <c r="RDK3508" s="45"/>
      <c r="RDL3508" s="45"/>
      <c r="RDM3508" s="45"/>
      <c r="RDN3508" s="45"/>
      <c r="RDO3508" s="45"/>
      <c r="RDP3508" s="45"/>
      <c r="RDQ3508" s="45"/>
      <c r="RDR3508" s="45"/>
      <c r="RDS3508" s="45"/>
      <c r="RDT3508" s="45"/>
      <c r="RDU3508" s="45"/>
      <c r="RDV3508" s="45"/>
      <c r="RDW3508" s="45"/>
      <c r="RDX3508" s="45"/>
      <c r="RDY3508" s="45"/>
      <c r="RDZ3508" s="45"/>
      <c r="REA3508" s="45"/>
      <c r="REB3508" s="45"/>
      <c r="REC3508" s="45"/>
      <c r="RED3508" s="45"/>
      <c r="REE3508" s="45"/>
      <c r="REF3508" s="45"/>
      <c r="REG3508" s="45"/>
      <c r="REH3508" s="45"/>
      <c r="REI3508" s="45"/>
      <c r="REJ3508" s="45"/>
      <c r="REK3508" s="45"/>
      <c r="REL3508" s="45"/>
      <c r="REM3508" s="45"/>
      <c r="REN3508" s="45"/>
      <c r="REO3508" s="45"/>
      <c r="REP3508" s="45"/>
      <c r="REQ3508" s="45"/>
      <c r="RER3508" s="45"/>
      <c r="RES3508" s="45"/>
      <c r="RET3508" s="45"/>
      <c r="REU3508" s="45"/>
      <c r="REV3508" s="45"/>
      <c r="REW3508" s="45"/>
      <c r="REX3508" s="45"/>
      <c r="REY3508" s="45"/>
      <c r="REZ3508" s="45"/>
      <c r="RFA3508" s="45"/>
      <c r="RFB3508" s="45"/>
      <c r="RFC3508" s="45"/>
      <c r="RFD3508" s="45"/>
      <c r="RFE3508" s="45"/>
      <c r="RFF3508" s="45"/>
      <c r="RFG3508" s="45"/>
      <c r="RFH3508" s="45"/>
      <c r="RFI3508" s="45"/>
      <c r="RFJ3508" s="45"/>
      <c r="RFK3508" s="45"/>
      <c r="RFL3508" s="45"/>
      <c r="RFM3508" s="45"/>
      <c r="RFN3508" s="45"/>
      <c r="RFO3508" s="45"/>
      <c r="RFP3508" s="45"/>
      <c r="RFQ3508" s="45"/>
      <c r="RFR3508" s="45"/>
      <c r="RFS3508" s="45"/>
      <c r="RFT3508" s="45"/>
      <c r="RFU3508" s="45"/>
      <c r="RFV3508" s="45"/>
      <c r="RFW3508" s="45"/>
      <c r="RFX3508" s="45"/>
      <c r="RFY3508" s="45"/>
      <c r="RFZ3508" s="45"/>
      <c r="RGA3508" s="45"/>
      <c r="RGB3508" s="45"/>
      <c r="RGC3508" s="45"/>
      <c r="RGD3508" s="45"/>
      <c r="RGE3508" s="45"/>
      <c r="RGF3508" s="45"/>
      <c r="RGG3508" s="45"/>
      <c r="RGH3508" s="45"/>
      <c r="RGI3508" s="45"/>
      <c r="RGJ3508" s="45"/>
      <c r="RGK3508" s="45"/>
      <c r="RGL3508" s="45"/>
      <c r="RGM3508" s="45"/>
      <c r="RGN3508" s="45"/>
      <c r="RGO3508" s="45"/>
      <c r="RGP3508" s="45"/>
      <c r="RGQ3508" s="45"/>
      <c r="RGR3508" s="45"/>
      <c r="RGS3508" s="45"/>
      <c r="RGT3508" s="45"/>
      <c r="RGU3508" s="45"/>
      <c r="RGV3508" s="45"/>
      <c r="RGW3508" s="45"/>
      <c r="RGX3508" s="45"/>
      <c r="RGY3508" s="45"/>
      <c r="RGZ3508" s="45"/>
      <c r="RHA3508" s="45"/>
      <c r="RHB3508" s="45"/>
      <c r="RHC3508" s="45"/>
      <c r="RHD3508" s="45"/>
      <c r="RHE3508" s="45"/>
      <c r="RHF3508" s="45"/>
      <c r="RHG3508" s="45"/>
      <c r="RHH3508" s="45"/>
      <c r="RHI3508" s="45"/>
      <c r="RHJ3508" s="45"/>
      <c r="RHK3508" s="45"/>
      <c r="RHL3508" s="45"/>
      <c r="RHM3508" s="45"/>
      <c r="RHN3508" s="45"/>
      <c r="RHO3508" s="45"/>
      <c r="RHP3508" s="45"/>
      <c r="RHQ3508" s="45"/>
      <c r="RHR3508" s="45"/>
      <c r="RHS3508" s="45"/>
      <c r="RHT3508" s="45"/>
      <c r="RHU3508" s="45"/>
      <c r="RHV3508" s="45"/>
      <c r="RHW3508" s="45"/>
      <c r="RHX3508" s="45"/>
      <c r="RHY3508" s="45"/>
      <c r="RHZ3508" s="45"/>
      <c r="RIA3508" s="45"/>
      <c r="RIB3508" s="45"/>
      <c r="RIC3508" s="45"/>
      <c r="RID3508" s="45"/>
      <c r="RIE3508" s="45"/>
      <c r="RIF3508" s="45"/>
      <c r="RIG3508" s="45"/>
      <c r="RIH3508" s="45"/>
      <c r="RII3508" s="45"/>
      <c r="RIJ3508" s="45"/>
      <c r="RIK3508" s="45"/>
      <c r="RIL3508" s="45"/>
      <c r="RIM3508" s="45"/>
      <c r="RIN3508" s="45"/>
      <c r="RIO3508" s="45"/>
      <c r="RIP3508" s="45"/>
      <c r="RIQ3508" s="45"/>
      <c r="RIR3508" s="45"/>
      <c r="RIS3508" s="45"/>
      <c r="RIT3508" s="45"/>
      <c r="RIU3508" s="45"/>
      <c r="RIV3508" s="45"/>
      <c r="RIW3508" s="45"/>
      <c r="RIX3508" s="45"/>
      <c r="RIY3508" s="45"/>
      <c r="RIZ3508" s="45"/>
      <c r="RJA3508" s="45"/>
      <c r="RJB3508" s="45"/>
      <c r="RJC3508" s="45"/>
      <c r="RJD3508" s="45"/>
      <c r="RJE3508" s="45"/>
      <c r="RJF3508" s="45"/>
      <c r="RJG3508" s="45"/>
      <c r="RJH3508" s="45"/>
      <c r="RJI3508" s="45"/>
      <c r="RJJ3508" s="45"/>
      <c r="RJK3508" s="45"/>
      <c r="RJL3508" s="45"/>
      <c r="RJM3508" s="45"/>
      <c r="RJN3508" s="45"/>
      <c r="RJO3508" s="45"/>
      <c r="RJP3508" s="45"/>
      <c r="RJQ3508" s="45"/>
      <c r="RJR3508" s="45"/>
      <c r="RJS3508" s="45"/>
      <c r="RJT3508" s="45"/>
      <c r="RJU3508" s="45"/>
      <c r="RJV3508" s="45"/>
      <c r="RJW3508" s="45"/>
      <c r="RJX3508" s="45"/>
      <c r="RJY3508" s="45"/>
      <c r="RJZ3508" s="45"/>
      <c r="RKA3508" s="45"/>
      <c r="RKB3508" s="45"/>
      <c r="RKC3508" s="45"/>
      <c r="RKD3508" s="45"/>
      <c r="RKE3508" s="45"/>
      <c r="RKF3508" s="45"/>
      <c r="RKG3508" s="45"/>
      <c r="RKH3508" s="45"/>
      <c r="RKI3508" s="45"/>
      <c r="RKJ3508" s="45"/>
      <c r="RKK3508" s="45"/>
      <c r="RKL3508" s="45"/>
      <c r="RKM3508" s="45"/>
      <c r="RKN3508" s="45"/>
      <c r="RKO3508" s="45"/>
      <c r="RKP3508" s="45"/>
      <c r="RKQ3508" s="45"/>
      <c r="RKR3508" s="45"/>
      <c r="RKS3508" s="45"/>
      <c r="RKT3508" s="45"/>
      <c r="RKU3508" s="45"/>
      <c r="RKV3508" s="45"/>
      <c r="RKW3508" s="45"/>
      <c r="RKX3508" s="45"/>
      <c r="RKY3508" s="45"/>
      <c r="RKZ3508" s="45"/>
      <c r="RLA3508" s="45"/>
      <c r="RLB3508" s="45"/>
      <c r="RLC3508" s="45"/>
      <c r="RLD3508" s="45"/>
      <c r="RLE3508" s="45"/>
      <c r="RLF3508" s="45"/>
      <c r="RLG3508" s="45"/>
      <c r="RLH3508" s="45"/>
      <c r="RLI3508" s="45"/>
      <c r="RLJ3508" s="45"/>
      <c r="RLK3508" s="45"/>
      <c r="RLL3508" s="45"/>
      <c r="RLM3508" s="45"/>
      <c r="RLN3508" s="45"/>
      <c r="RLO3508" s="45"/>
      <c r="RLP3508" s="45"/>
      <c r="RLQ3508" s="45"/>
      <c r="RLR3508" s="45"/>
      <c r="RLS3508" s="45"/>
      <c r="RLT3508" s="45"/>
      <c r="RLU3508" s="45"/>
      <c r="RLV3508" s="45"/>
      <c r="RLW3508" s="45"/>
      <c r="RLX3508" s="45"/>
      <c r="RLY3508" s="45"/>
      <c r="RLZ3508" s="45"/>
      <c r="RMA3508" s="45"/>
      <c r="RMB3508" s="45"/>
      <c r="RMC3508" s="45"/>
      <c r="RMD3508" s="45"/>
      <c r="RME3508" s="45"/>
      <c r="RMF3508" s="45"/>
      <c r="RMG3508" s="45"/>
      <c r="RMH3508" s="45"/>
      <c r="RMI3508" s="45"/>
      <c r="RMJ3508" s="45"/>
      <c r="RMK3508" s="45"/>
      <c r="RML3508" s="45"/>
      <c r="RMM3508" s="45"/>
      <c r="RMN3508" s="45"/>
      <c r="RMO3508" s="45"/>
      <c r="RMP3508" s="45"/>
      <c r="RMQ3508" s="45"/>
      <c r="RMR3508" s="45"/>
      <c r="RMS3508" s="45"/>
      <c r="RMT3508" s="45"/>
      <c r="RMU3508" s="45"/>
      <c r="RMV3508" s="45"/>
      <c r="RMW3508" s="45"/>
      <c r="RMX3508" s="45"/>
      <c r="RMY3508" s="45"/>
      <c r="RMZ3508" s="45"/>
      <c r="RNA3508" s="45"/>
      <c r="RNB3508" s="45"/>
      <c r="RNC3508" s="45"/>
      <c r="RND3508" s="45"/>
      <c r="RNE3508" s="45"/>
      <c r="RNF3508" s="45"/>
      <c r="RNG3508" s="45"/>
      <c r="RNH3508" s="45"/>
      <c r="RNI3508" s="45"/>
      <c r="RNJ3508" s="45"/>
      <c r="RNK3508" s="45"/>
      <c r="RNL3508" s="45"/>
      <c r="RNM3508" s="45"/>
      <c r="RNN3508" s="45"/>
      <c r="RNO3508" s="45"/>
      <c r="RNP3508" s="45"/>
      <c r="RNQ3508" s="45"/>
      <c r="RNR3508" s="45"/>
      <c r="RNS3508" s="45"/>
      <c r="RNT3508" s="45"/>
      <c r="RNU3508" s="45"/>
      <c r="RNV3508" s="45"/>
      <c r="RNW3508" s="45"/>
      <c r="RNX3508" s="45"/>
      <c r="RNY3508" s="45"/>
      <c r="RNZ3508" s="45"/>
      <c r="ROA3508" s="45"/>
      <c r="ROB3508" s="45"/>
      <c r="ROC3508" s="45"/>
      <c r="ROD3508" s="45"/>
      <c r="ROE3508" s="45"/>
      <c r="ROF3508" s="45"/>
      <c r="ROG3508" s="45"/>
      <c r="ROH3508" s="45"/>
      <c r="ROI3508" s="45"/>
      <c r="ROJ3508" s="45"/>
      <c r="ROK3508" s="45"/>
      <c r="ROL3508" s="45"/>
      <c r="ROM3508" s="45"/>
      <c r="RON3508" s="45"/>
      <c r="ROO3508" s="45"/>
      <c r="ROP3508" s="45"/>
      <c r="ROQ3508" s="45"/>
      <c r="ROR3508" s="45"/>
      <c r="ROS3508" s="45"/>
      <c r="ROT3508" s="45"/>
      <c r="ROU3508" s="45"/>
      <c r="ROV3508" s="45"/>
      <c r="ROW3508" s="45"/>
      <c r="ROX3508" s="45"/>
      <c r="ROY3508" s="45"/>
      <c r="ROZ3508" s="45"/>
      <c r="RPA3508" s="45"/>
      <c r="RPB3508" s="45"/>
      <c r="RPC3508" s="45"/>
      <c r="RPD3508" s="45"/>
      <c r="RPE3508" s="45"/>
      <c r="RPF3508" s="45"/>
      <c r="RPG3508" s="45"/>
      <c r="RPH3508" s="45"/>
      <c r="RPI3508" s="45"/>
      <c r="RPJ3508" s="45"/>
      <c r="RPK3508" s="45"/>
      <c r="RPL3508" s="45"/>
      <c r="RPM3508" s="45"/>
      <c r="RPN3508" s="45"/>
      <c r="RPO3508" s="45"/>
      <c r="RPP3508" s="45"/>
      <c r="RPQ3508" s="45"/>
      <c r="RPR3508" s="45"/>
      <c r="RPS3508" s="45"/>
      <c r="RPT3508" s="45"/>
      <c r="RPU3508" s="45"/>
      <c r="RPV3508" s="45"/>
      <c r="RPW3508" s="45"/>
      <c r="RPX3508" s="45"/>
      <c r="RPY3508" s="45"/>
      <c r="RPZ3508" s="45"/>
      <c r="RQA3508" s="45"/>
      <c r="RQB3508" s="45"/>
      <c r="RQC3508" s="45"/>
      <c r="RQD3508" s="45"/>
      <c r="RQE3508" s="45"/>
      <c r="RQF3508" s="45"/>
      <c r="RQG3508" s="45"/>
      <c r="RQH3508" s="45"/>
      <c r="RQI3508" s="45"/>
      <c r="RQJ3508" s="45"/>
      <c r="RQK3508" s="45"/>
      <c r="RQL3508" s="45"/>
      <c r="RQM3508" s="45"/>
      <c r="RQN3508" s="45"/>
      <c r="RQO3508" s="45"/>
      <c r="RQP3508" s="45"/>
      <c r="RQQ3508" s="45"/>
      <c r="RQR3508" s="45"/>
      <c r="RQS3508" s="45"/>
      <c r="RQT3508" s="45"/>
      <c r="RQU3508" s="45"/>
      <c r="RQV3508" s="45"/>
      <c r="RQW3508" s="45"/>
      <c r="RQX3508" s="45"/>
      <c r="RQY3508" s="45"/>
      <c r="RQZ3508" s="45"/>
      <c r="RRA3508" s="45"/>
      <c r="RRB3508" s="45"/>
      <c r="RRC3508" s="45"/>
      <c r="RRD3508" s="45"/>
      <c r="RRE3508" s="45"/>
      <c r="RRF3508" s="45"/>
      <c r="RRG3508" s="45"/>
      <c r="RRH3508" s="45"/>
      <c r="RRI3508" s="45"/>
      <c r="RRJ3508" s="45"/>
      <c r="RRK3508" s="45"/>
      <c r="RRL3508" s="45"/>
      <c r="RRM3508" s="45"/>
      <c r="RRN3508" s="45"/>
      <c r="RRO3508" s="45"/>
      <c r="RRP3508" s="45"/>
      <c r="RRQ3508" s="45"/>
      <c r="RRR3508" s="45"/>
      <c r="RRS3508" s="45"/>
      <c r="RRT3508" s="45"/>
      <c r="RRU3508" s="45"/>
      <c r="RRV3508" s="45"/>
      <c r="RRW3508" s="45"/>
      <c r="RRX3508" s="45"/>
      <c r="RRY3508" s="45"/>
      <c r="RRZ3508" s="45"/>
      <c r="RSA3508" s="45"/>
      <c r="RSB3508" s="45"/>
      <c r="RSC3508" s="45"/>
      <c r="RSD3508" s="45"/>
      <c r="RSE3508" s="45"/>
      <c r="RSF3508" s="45"/>
      <c r="RSG3508" s="45"/>
      <c r="RSH3508" s="45"/>
      <c r="RSI3508" s="45"/>
      <c r="RSJ3508" s="45"/>
      <c r="RSK3508" s="45"/>
      <c r="RSL3508" s="45"/>
      <c r="RSM3508" s="45"/>
      <c r="RSN3508" s="45"/>
      <c r="RSO3508" s="45"/>
      <c r="RSP3508" s="45"/>
      <c r="RSQ3508" s="45"/>
      <c r="RSR3508" s="45"/>
      <c r="RSS3508" s="45"/>
      <c r="RST3508" s="45"/>
      <c r="RSU3508" s="45"/>
      <c r="RSV3508" s="45"/>
      <c r="RSW3508" s="45"/>
      <c r="RSX3508" s="45"/>
      <c r="RSY3508" s="45"/>
      <c r="RSZ3508" s="45"/>
      <c r="RTA3508" s="45"/>
      <c r="RTB3508" s="45"/>
      <c r="RTC3508" s="45"/>
      <c r="RTD3508" s="45"/>
      <c r="RTE3508" s="45"/>
      <c r="RTF3508" s="45"/>
      <c r="RTG3508" s="45"/>
      <c r="RTH3508" s="45"/>
      <c r="RTI3508" s="45"/>
      <c r="RTJ3508" s="45"/>
      <c r="RTK3508" s="45"/>
      <c r="RTL3508" s="45"/>
      <c r="RTM3508" s="45"/>
      <c r="RTN3508" s="45"/>
      <c r="RTO3508" s="45"/>
      <c r="RTP3508" s="45"/>
      <c r="RTQ3508" s="45"/>
      <c r="RTR3508" s="45"/>
      <c r="RTS3508" s="45"/>
      <c r="RTT3508" s="45"/>
      <c r="RTU3508" s="45"/>
      <c r="RTV3508" s="45"/>
      <c r="RTW3508" s="45"/>
      <c r="RTX3508" s="45"/>
      <c r="RTY3508" s="45"/>
      <c r="RTZ3508" s="45"/>
      <c r="RUA3508" s="45"/>
      <c r="RUB3508" s="45"/>
      <c r="RUC3508" s="45"/>
      <c r="RUD3508" s="45"/>
      <c r="RUE3508" s="45"/>
      <c r="RUF3508" s="45"/>
      <c r="RUG3508" s="45"/>
      <c r="RUH3508" s="45"/>
      <c r="RUI3508" s="45"/>
      <c r="RUJ3508" s="45"/>
      <c r="RUK3508" s="45"/>
      <c r="RUL3508" s="45"/>
      <c r="RUM3508" s="45"/>
      <c r="RUN3508" s="45"/>
      <c r="RUO3508" s="45"/>
      <c r="RUP3508" s="45"/>
      <c r="RUQ3508" s="45"/>
      <c r="RUR3508" s="45"/>
      <c r="RUS3508" s="45"/>
      <c r="RUT3508" s="45"/>
      <c r="RUU3508" s="45"/>
      <c r="RUV3508" s="45"/>
      <c r="RUW3508" s="45"/>
      <c r="RUX3508" s="45"/>
      <c r="RUY3508" s="45"/>
      <c r="RUZ3508" s="45"/>
      <c r="RVA3508" s="45"/>
      <c r="RVB3508" s="45"/>
      <c r="RVC3508" s="45"/>
      <c r="RVD3508" s="45"/>
      <c r="RVE3508" s="45"/>
      <c r="RVF3508" s="45"/>
      <c r="RVG3508" s="45"/>
      <c r="RVH3508" s="45"/>
      <c r="RVI3508" s="45"/>
      <c r="RVJ3508" s="45"/>
      <c r="RVK3508" s="45"/>
      <c r="RVL3508" s="45"/>
      <c r="RVM3508" s="45"/>
      <c r="RVN3508" s="45"/>
      <c r="RVO3508" s="45"/>
      <c r="RVP3508" s="45"/>
      <c r="RVQ3508" s="45"/>
      <c r="RVR3508" s="45"/>
      <c r="RVS3508" s="45"/>
      <c r="RVT3508" s="45"/>
      <c r="RVU3508" s="45"/>
      <c r="RVV3508" s="45"/>
      <c r="RVW3508" s="45"/>
      <c r="RVX3508" s="45"/>
      <c r="RVY3508" s="45"/>
      <c r="RVZ3508" s="45"/>
      <c r="RWA3508" s="45"/>
      <c r="RWB3508" s="45"/>
      <c r="RWC3508" s="45"/>
      <c r="RWD3508" s="45"/>
      <c r="RWE3508" s="45"/>
      <c r="RWF3508" s="45"/>
      <c r="RWG3508" s="45"/>
      <c r="RWH3508" s="45"/>
      <c r="RWI3508" s="45"/>
      <c r="RWJ3508" s="45"/>
      <c r="RWK3508" s="45"/>
      <c r="RWL3508" s="45"/>
      <c r="RWM3508" s="45"/>
      <c r="RWN3508" s="45"/>
      <c r="RWO3508" s="45"/>
      <c r="RWP3508" s="45"/>
      <c r="RWQ3508" s="45"/>
      <c r="RWR3508" s="45"/>
      <c r="RWS3508" s="45"/>
      <c r="RWT3508" s="45"/>
      <c r="RWU3508" s="45"/>
      <c r="RWV3508" s="45"/>
      <c r="RWW3508" s="45"/>
      <c r="RWX3508" s="45"/>
      <c r="RWY3508" s="45"/>
      <c r="RWZ3508" s="45"/>
      <c r="RXA3508" s="45"/>
      <c r="RXB3508" s="45"/>
      <c r="RXC3508" s="45"/>
      <c r="RXD3508" s="45"/>
      <c r="RXE3508" s="45"/>
      <c r="RXF3508" s="45"/>
      <c r="RXG3508" s="45"/>
      <c r="RXH3508" s="45"/>
      <c r="RXI3508" s="45"/>
      <c r="RXJ3508" s="45"/>
      <c r="RXK3508" s="45"/>
      <c r="RXL3508" s="45"/>
      <c r="RXM3508" s="45"/>
      <c r="RXN3508" s="45"/>
      <c r="RXO3508" s="45"/>
      <c r="RXP3508" s="45"/>
      <c r="RXQ3508" s="45"/>
      <c r="RXR3508" s="45"/>
      <c r="RXS3508" s="45"/>
      <c r="RXT3508" s="45"/>
      <c r="RXU3508" s="45"/>
      <c r="RXV3508" s="45"/>
      <c r="RXW3508" s="45"/>
      <c r="RXX3508" s="45"/>
      <c r="RXY3508" s="45"/>
      <c r="RXZ3508" s="45"/>
      <c r="RYA3508" s="45"/>
      <c r="RYB3508" s="45"/>
      <c r="RYC3508" s="45"/>
      <c r="RYD3508" s="45"/>
      <c r="RYE3508" s="45"/>
      <c r="RYF3508" s="45"/>
      <c r="RYG3508" s="45"/>
      <c r="RYH3508" s="45"/>
      <c r="RYI3508" s="45"/>
      <c r="RYJ3508" s="45"/>
      <c r="RYK3508" s="45"/>
      <c r="RYL3508" s="45"/>
      <c r="RYM3508" s="45"/>
      <c r="RYN3508" s="45"/>
      <c r="RYO3508" s="45"/>
      <c r="RYP3508" s="45"/>
      <c r="RYQ3508" s="45"/>
      <c r="RYR3508" s="45"/>
      <c r="RYS3508" s="45"/>
      <c r="RYT3508" s="45"/>
      <c r="RYU3508" s="45"/>
      <c r="RYV3508" s="45"/>
      <c r="RYW3508" s="45"/>
      <c r="RYX3508" s="45"/>
      <c r="RYY3508" s="45"/>
      <c r="RYZ3508" s="45"/>
      <c r="RZA3508" s="45"/>
      <c r="RZB3508" s="45"/>
      <c r="RZC3508" s="45"/>
      <c r="RZD3508" s="45"/>
      <c r="RZE3508" s="45"/>
      <c r="RZF3508" s="45"/>
      <c r="RZG3508" s="45"/>
      <c r="RZH3508" s="45"/>
      <c r="RZI3508" s="45"/>
      <c r="RZJ3508" s="45"/>
      <c r="RZK3508" s="45"/>
      <c r="RZL3508" s="45"/>
      <c r="RZM3508" s="45"/>
      <c r="RZN3508" s="45"/>
      <c r="RZO3508" s="45"/>
      <c r="RZP3508" s="45"/>
      <c r="RZQ3508" s="45"/>
      <c r="RZR3508" s="45"/>
      <c r="RZS3508" s="45"/>
      <c r="RZT3508" s="45"/>
      <c r="RZU3508" s="45"/>
      <c r="RZV3508" s="45"/>
      <c r="RZW3508" s="45"/>
      <c r="RZX3508" s="45"/>
      <c r="RZY3508" s="45"/>
      <c r="RZZ3508" s="45"/>
      <c r="SAA3508" s="45"/>
      <c r="SAB3508" s="45"/>
      <c r="SAC3508" s="45"/>
      <c r="SAD3508" s="45"/>
      <c r="SAE3508" s="45"/>
      <c r="SAF3508" s="45"/>
      <c r="SAG3508" s="45"/>
      <c r="SAH3508" s="45"/>
      <c r="SAI3508" s="45"/>
      <c r="SAJ3508" s="45"/>
      <c r="SAK3508" s="45"/>
      <c r="SAL3508" s="45"/>
      <c r="SAM3508" s="45"/>
      <c r="SAN3508" s="45"/>
      <c r="SAO3508" s="45"/>
      <c r="SAP3508" s="45"/>
      <c r="SAQ3508" s="45"/>
      <c r="SAR3508" s="45"/>
      <c r="SAS3508" s="45"/>
      <c r="SAT3508" s="45"/>
      <c r="SAU3508" s="45"/>
      <c r="SAV3508" s="45"/>
      <c r="SAW3508" s="45"/>
      <c r="SAX3508" s="45"/>
      <c r="SAY3508" s="45"/>
      <c r="SAZ3508" s="45"/>
      <c r="SBA3508" s="45"/>
      <c r="SBB3508" s="45"/>
      <c r="SBC3508" s="45"/>
      <c r="SBD3508" s="45"/>
      <c r="SBE3508" s="45"/>
      <c r="SBF3508" s="45"/>
      <c r="SBG3508" s="45"/>
      <c r="SBH3508" s="45"/>
      <c r="SBI3508" s="45"/>
      <c r="SBJ3508" s="45"/>
      <c r="SBK3508" s="45"/>
      <c r="SBL3508" s="45"/>
      <c r="SBM3508" s="45"/>
      <c r="SBN3508" s="45"/>
      <c r="SBO3508" s="45"/>
      <c r="SBP3508" s="45"/>
      <c r="SBQ3508" s="45"/>
      <c r="SBR3508" s="45"/>
      <c r="SBS3508" s="45"/>
      <c r="SBT3508" s="45"/>
      <c r="SBU3508" s="45"/>
      <c r="SBV3508" s="45"/>
      <c r="SBW3508" s="45"/>
      <c r="SBX3508" s="45"/>
      <c r="SBY3508" s="45"/>
      <c r="SBZ3508" s="45"/>
      <c r="SCA3508" s="45"/>
      <c r="SCB3508" s="45"/>
      <c r="SCC3508" s="45"/>
      <c r="SCD3508" s="45"/>
      <c r="SCE3508" s="45"/>
      <c r="SCF3508" s="45"/>
      <c r="SCG3508" s="45"/>
      <c r="SCH3508" s="45"/>
      <c r="SCI3508" s="45"/>
      <c r="SCJ3508" s="45"/>
      <c r="SCK3508" s="45"/>
      <c r="SCL3508" s="45"/>
      <c r="SCM3508" s="45"/>
      <c r="SCN3508" s="45"/>
      <c r="SCO3508" s="45"/>
      <c r="SCP3508" s="45"/>
      <c r="SCQ3508" s="45"/>
      <c r="SCR3508" s="45"/>
      <c r="SCS3508" s="45"/>
      <c r="SCT3508" s="45"/>
      <c r="SCU3508" s="45"/>
      <c r="SCV3508" s="45"/>
      <c r="SCW3508" s="45"/>
      <c r="SCX3508" s="45"/>
      <c r="SCY3508" s="45"/>
      <c r="SCZ3508" s="45"/>
      <c r="SDA3508" s="45"/>
      <c r="SDB3508" s="45"/>
      <c r="SDC3508" s="45"/>
      <c r="SDD3508" s="45"/>
      <c r="SDE3508" s="45"/>
      <c r="SDF3508" s="45"/>
      <c r="SDG3508" s="45"/>
      <c r="SDH3508" s="45"/>
      <c r="SDI3508" s="45"/>
      <c r="SDJ3508" s="45"/>
      <c r="SDK3508" s="45"/>
      <c r="SDL3508" s="45"/>
      <c r="SDM3508" s="45"/>
      <c r="SDN3508" s="45"/>
      <c r="SDO3508" s="45"/>
      <c r="SDP3508" s="45"/>
      <c r="SDQ3508" s="45"/>
      <c r="SDR3508" s="45"/>
      <c r="SDS3508" s="45"/>
      <c r="SDT3508" s="45"/>
      <c r="SDU3508" s="45"/>
      <c r="SDV3508" s="45"/>
      <c r="SDW3508" s="45"/>
      <c r="SDX3508" s="45"/>
      <c r="SDY3508" s="45"/>
      <c r="SDZ3508" s="45"/>
      <c r="SEA3508" s="45"/>
      <c r="SEB3508" s="45"/>
      <c r="SEC3508" s="45"/>
      <c r="SED3508" s="45"/>
      <c r="SEE3508" s="45"/>
      <c r="SEF3508" s="45"/>
      <c r="SEG3508" s="45"/>
      <c r="SEH3508" s="45"/>
      <c r="SEI3508" s="45"/>
      <c r="SEJ3508" s="45"/>
      <c r="SEK3508" s="45"/>
      <c r="SEL3508" s="45"/>
      <c r="SEM3508" s="45"/>
      <c r="SEN3508" s="45"/>
      <c r="SEO3508" s="45"/>
      <c r="SEP3508" s="45"/>
      <c r="SEQ3508" s="45"/>
      <c r="SER3508" s="45"/>
      <c r="SES3508" s="45"/>
      <c r="SET3508" s="45"/>
      <c r="SEU3508" s="45"/>
      <c r="SEV3508" s="45"/>
      <c r="SEW3508" s="45"/>
      <c r="SEX3508" s="45"/>
      <c r="SEY3508" s="45"/>
      <c r="SEZ3508" s="45"/>
      <c r="SFA3508" s="45"/>
      <c r="SFB3508" s="45"/>
      <c r="SFC3508" s="45"/>
      <c r="SFD3508" s="45"/>
      <c r="SFE3508" s="45"/>
      <c r="SFF3508" s="45"/>
      <c r="SFG3508" s="45"/>
      <c r="SFH3508" s="45"/>
      <c r="SFI3508" s="45"/>
      <c r="SFJ3508" s="45"/>
      <c r="SFK3508" s="45"/>
      <c r="SFL3508" s="45"/>
      <c r="SFM3508" s="45"/>
      <c r="SFN3508" s="45"/>
      <c r="SFO3508" s="45"/>
      <c r="SFP3508" s="45"/>
      <c r="SFQ3508" s="45"/>
      <c r="SFR3508" s="45"/>
      <c r="SFS3508" s="45"/>
      <c r="SFT3508" s="45"/>
      <c r="SFU3508" s="45"/>
      <c r="SFV3508" s="45"/>
      <c r="SFW3508" s="45"/>
      <c r="SFX3508" s="45"/>
      <c r="SFY3508" s="45"/>
      <c r="SFZ3508" s="45"/>
      <c r="SGA3508" s="45"/>
      <c r="SGB3508" s="45"/>
      <c r="SGC3508" s="45"/>
      <c r="SGD3508" s="45"/>
      <c r="SGE3508" s="45"/>
      <c r="SGF3508" s="45"/>
      <c r="SGG3508" s="45"/>
      <c r="SGH3508" s="45"/>
      <c r="SGI3508" s="45"/>
      <c r="SGJ3508" s="45"/>
      <c r="SGK3508" s="45"/>
      <c r="SGL3508" s="45"/>
      <c r="SGM3508" s="45"/>
      <c r="SGN3508" s="45"/>
      <c r="SGO3508" s="45"/>
      <c r="SGP3508" s="45"/>
      <c r="SGQ3508" s="45"/>
      <c r="SGR3508" s="45"/>
      <c r="SGS3508" s="45"/>
      <c r="SGT3508" s="45"/>
      <c r="SGU3508" s="45"/>
      <c r="SGV3508" s="45"/>
      <c r="SGW3508" s="45"/>
      <c r="SGX3508" s="45"/>
      <c r="SGY3508" s="45"/>
      <c r="SGZ3508" s="45"/>
      <c r="SHA3508" s="45"/>
      <c r="SHB3508" s="45"/>
      <c r="SHC3508" s="45"/>
      <c r="SHD3508" s="45"/>
      <c r="SHE3508" s="45"/>
      <c r="SHF3508" s="45"/>
      <c r="SHG3508" s="45"/>
      <c r="SHH3508" s="45"/>
      <c r="SHI3508" s="45"/>
      <c r="SHJ3508" s="45"/>
      <c r="SHK3508" s="45"/>
      <c r="SHL3508" s="45"/>
      <c r="SHM3508" s="45"/>
      <c r="SHN3508" s="45"/>
      <c r="SHO3508" s="45"/>
      <c r="SHP3508" s="45"/>
      <c r="SHQ3508" s="45"/>
      <c r="SHR3508" s="45"/>
      <c r="SHS3508" s="45"/>
      <c r="SHT3508" s="45"/>
      <c r="SHU3508" s="45"/>
      <c r="SHV3508" s="45"/>
      <c r="SHW3508" s="45"/>
      <c r="SHX3508" s="45"/>
      <c r="SHY3508" s="45"/>
      <c r="SHZ3508" s="45"/>
      <c r="SIA3508" s="45"/>
      <c r="SIB3508" s="45"/>
      <c r="SIC3508" s="45"/>
      <c r="SID3508" s="45"/>
      <c r="SIE3508" s="45"/>
      <c r="SIF3508" s="45"/>
      <c r="SIG3508" s="45"/>
      <c r="SIH3508" s="45"/>
      <c r="SII3508" s="45"/>
      <c r="SIJ3508" s="45"/>
      <c r="SIK3508" s="45"/>
      <c r="SIL3508" s="45"/>
      <c r="SIM3508" s="45"/>
      <c r="SIN3508" s="45"/>
      <c r="SIO3508" s="45"/>
      <c r="SIP3508" s="45"/>
      <c r="SIQ3508" s="45"/>
      <c r="SIR3508" s="45"/>
      <c r="SIS3508" s="45"/>
      <c r="SIT3508" s="45"/>
      <c r="SIU3508" s="45"/>
      <c r="SIV3508" s="45"/>
      <c r="SIW3508" s="45"/>
      <c r="SIX3508" s="45"/>
      <c r="SIY3508" s="45"/>
      <c r="SIZ3508" s="45"/>
      <c r="SJA3508" s="45"/>
      <c r="SJB3508" s="45"/>
      <c r="SJC3508" s="45"/>
      <c r="SJD3508" s="45"/>
      <c r="SJE3508" s="45"/>
      <c r="SJF3508" s="45"/>
      <c r="SJG3508" s="45"/>
      <c r="SJH3508" s="45"/>
      <c r="SJI3508" s="45"/>
      <c r="SJJ3508" s="45"/>
      <c r="SJK3508" s="45"/>
      <c r="SJL3508" s="45"/>
      <c r="SJM3508" s="45"/>
      <c r="SJN3508" s="45"/>
      <c r="SJO3508" s="45"/>
      <c r="SJP3508" s="45"/>
      <c r="SJQ3508" s="45"/>
      <c r="SJR3508" s="45"/>
      <c r="SJS3508" s="45"/>
      <c r="SJT3508" s="45"/>
      <c r="SJU3508" s="45"/>
      <c r="SJV3508" s="45"/>
      <c r="SJW3508" s="45"/>
      <c r="SJX3508" s="45"/>
      <c r="SJY3508" s="45"/>
      <c r="SJZ3508" s="45"/>
      <c r="SKA3508" s="45"/>
      <c r="SKB3508" s="45"/>
      <c r="SKC3508" s="45"/>
      <c r="SKD3508" s="45"/>
      <c r="SKE3508" s="45"/>
      <c r="SKF3508" s="45"/>
      <c r="SKG3508" s="45"/>
      <c r="SKH3508" s="45"/>
      <c r="SKI3508" s="45"/>
      <c r="SKJ3508" s="45"/>
      <c r="SKK3508" s="45"/>
      <c r="SKL3508" s="45"/>
      <c r="SKM3508" s="45"/>
      <c r="SKN3508" s="45"/>
      <c r="SKO3508" s="45"/>
      <c r="SKP3508" s="45"/>
      <c r="SKQ3508" s="45"/>
      <c r="SKR3508" s="45"/>
      <c r="SKS3508" s="45"/>
      <c r="SKT3508" s="45"/>
      <c r="SKU3508" s="45"/>
      <c r="SKV3508" s="45"/>
      <c r="SKW3508" s="45"/>
      <c r="SKX3508" s="45"/>
      <c r="SKY3508" s="45"/>
      <c r="SKZ3508" s="45"/>
      <c r="SLA3508" s="45"/>
      <c r="SLB3508" s="45"/>
      <c r="SLC3508" s="45"/>
      <c r="SLD3508" s="45"/>
      <c r="SLE3508" s="45"/>
      <c r="SLF3508" s="45"/>
      <c r="SLG3508" s="45"/>
      <c r="SLH3508" s="45"/>
      <c r="SLI3508" s="45"/>
      <c r="SLJ3508" s="45"/>
      <c r="SLK3508" s="45"/>
      <c r="SLL3508" s="45"/>
      <c r="SLM3508" s="45"/>
      <c r="SLN3508" s="45"/>
      <c r="SLO3508" s="45"/>
      <c r="SLP3508" s="45"/>
      <c r="SLQ3508" s="45"/>
      <c r="SLR3508" s="45"/>
      <c r="SLS3508" s="45"/>
      <c r="SLT3508" s="45"/>
      <c r="SLU3508" s="45"/>
      <c r="SLV3508" s="45"/>
      <c r="SLW3508" s="45"/>
      <c r="SLX3508" s="45"/>
      <c r="SLY3508" s="45"/>
      <c r="SLZ3508" s="45"/>
      <c r="SMA3508" s="45"/>
      <c r="SMB3508" s="45"/>
      <c r="SMC3508" s="45"/>
      <c r="SMD3508" s="45"/>
      <c r="SME3508" s="45"/>
      <c r="SMF3508" s="45"/>
      <c r="SMG3508" s="45"/>
      <c r="SMH3508" s="45"/>
      <c r="SMI3508" s="45"/>
      <c r="SMJ3508" s="45"/>
      <c r="SMK3508" s="45"/>
      <c r="SML3508" s="45"/>
      <c r="SMM3508" s="45"/>
      <c r="SMN3508" s="45"/>
      <c r="SMO3508" s="45"/>
      <c r="SMP3508" s="45"/>
      <c r="SMQ3508" s="45"/>
      <c r="SMR3508" s="45"/>
      <c r="SMS3508" s="45"/>
      <c r="SMT3508" s="45"/>
      <c r="SMU3508" s="45"/>
      <c r="SMV3508" s="45"/>
      <c r="SMW3508" s="45"/>
      <c r="SMX3508" s="45"/>
      <c r="SMY3508" s="45"/>
      <c r="SMZ3508" s="45"/>
      <c r="SNA3508" s="45"/>
      <c r="SNB3508" s="45"/>
      <c r="SNC3508" s="45"/>
      <c r="SND3508" s="45"/>
      <c r="SNE3508" s="45"/>
      <c r="SNF3508" s="45"/>
      <c r="SNG3508" s="45"/>
      <c r="SNH3508" s="45"/>
      <c r="SNI3508" s="45"/>
      <c r="SNJ3508" s="45"/>
      <c r="SNK3508" s="45"/>
      <c r="SNL3508" s="45"/>
      <c r="SNM3508" s="45"/>
      <c r="SNN3508" s="45"/>
      <c r="SNO3508" s="45"/>
      <c r="SNP3508" s="45"/>
      <c r="SNQ3508" s="45"/>
      <c r="SNR3508" s="45"/>
      <c r="SNS3508" s="45"/>
      <c r="SNT3508" s="45"/>
      <c r="SNU3508" s="45"/>
      <c r="SNV3508" s="45"/>
      <c r="SNW3508" s="45"/>
      <c r="SNX3508" s="45"/>
      <c r="SNY3508" s="45"/>
      <c r="SNZ3508" s="45"/>
      <c r="SOA3508" s="45"/>
      <c r="SOB3508" s="45"/>
      <c r="SOC3508" s="45"/>
      <c r="SOD3508" s="45"/>
      <c r="SOE3508" s="45"/>
      <c r="SOF3508" s="45"/>
      <c r="SOG3508" s="45"/>
      <c r="SOH3508" s="45"/>
      <c r="SOI3508" s="45"/>
      <c r="SOJ3508" s="45"/>
      <c r="SOK3508" s="45"/>
      <c r="SOL3508" s="45"/>
      <c r="SOM3508" s="45"/>
      <c r="SON3508" s="45"/>
      <c r="SOO3508" s="45"/>
      <c r="SOP3508" s="45"/>
      <c r="SOQ3508" s="45"/>
      <c r="SOR3508" s="45"/>
      <c r="SOS3508" s="45"/>
      <c r="SOT3508" s="45"/>
      <c r="SOU3508" s="45"/>
      <c r="SOV3508" s="45"/>
      <c r="SOW3508" s="45"/>
      <c r="SOX3508" s="45"/>
      <c r="SOY3508" s="45"/>
      <c r="SOZ3508" s="45"/>
      <c r="SPA3508" s="45"/>
      <c r="SPB3508" s="45"/>
      <c r="SPC3508" s="45"/>
      <c r="SPD3508" s="45"/>
      <c r="SPE3508" s="45"/>
      <c r="SPF3508" s="45"/>
      <c r="SPG3508" s="45"/>
      <c r="SPH3508" s="45"/>
      <c r="SPI3508" s="45"/>
      <c r="SPJ3508" s="45"/>
      <c r="SPK3508" s="45"/>
      <c r="SPL3508" s="45"/>
      <c r="SPM3508" s="45"/>
      <c r="SPN3508" s="45"/>
      <c r="SPO3508" s="45"/>
      <c r="SPP3508" s="45"/>
      <c r="SPQ3508" s="45"/>
      <c r="SPR3508" s="45"/>
      <c r="SPS3508" s="45"/>
      <c r="SPT3508" s="45"/>
      <c r="SPU3508" s="45"/>
      <c r="SPV3508" s="45"/>
      <c r="SPW3508" s="45"/>
      <c r="SPX3508" s="45"/>
      <c r="SPY3508" s="45"/>
      <c r="SPZ3508" s="45"/>
      <c r="SQA3508" s="45"/>
      <c r="SQB3508" s="45"/>
      <c r="SQC3508" s="45"/>
      <c r="SQD3508" s="45"/>
      <c r="SQE3508" s="45"/>
      <c r="SQF3508" s="45"/>
      <c r="SQG3508" s="45"/>
      <c r="SQH3508" s="45"/>
      <c r="SQI3508" s="45"/>
      <c r="SQJ3508" s="45"/>
      <c r="SQK3508" s="45"/>
      <c r="SQL3508" s="45"/>
      <c r="SQM3508" s="45"/>
      <c r="SQN3508" s="45"/>
      <c r="SQO3508" s="45"/>
      <c r="SQP3508" s="45"/>
      <c r="SQQ3508" s="45"/>
      <c r="SQR3508" s="45"/>
      <c r="SQS3508" s="45"/>
      <c r="SQT3508" s="45"/>
      <c r="SQU3508" s="45"/>
      <c r="SQV3508" s="45"/>
      <c r="SQW3508" s="45"/>
      <c r="SQX3508" s="45"/>
      <c r="SQY3508" s="45"/>
      <c r="SQZ3508" s="45"/>
      <c r="SRA3508" s="45"/>
      <c r="SRB3508" s="45"/>
      <c r="SRC3508" s="45"/>
      <c r="SRD3508" s="45"/>
      <c r="SRE3508" s="45"/>
      <c r="SRF3508" s="45"/>
      <c r="SRG3508" s="45"/>
      <c r="SRH3508" s="45"/>
      <c r="SRI3508" s="45"/>
      <c r="SRJ3508" s="45"/>
      <c r="SRK3508" s="45"/>
      <c r="SRL3508" s="45"/>
      <c r="SRM3508" s="45"/>
      <c r="SRN3508" s="45"/>
      <c r="SRO3508" s="45"/>
      <c r="SRP3508" s="45"/>
      <c r="SRQ3508" s="45"/>
      <c r="SRR3508" s="45"/>
      <c r="SRS3508" s="45"/>
      <c r="SRT3508" s="45"/>
      <c r="SRU3508" s="45"/>
      <c r="SRV3508" s="45"/>
      <c r="SRW3508" s="45"/>
      <c r="SRX3508" s="45"/>
      <c r="SRY3508" s="45"/>
      <c r="SRZ3508" s="45"/>
      <c r="SSA3508" s="45"/>
      <c r="SSB3508" s="45"/>
      <c r="SSC3508" s="45"/>
      <c r="SSD3508" s="45"/>
      <c r="SSE3508" s="45"/>
      <c r="SSF3508" s="45"/>
      <c r="SSG3508" s="45"/>
      <c r="SSH3508" s="45"/>
      <c r="SSI3508" s="45"/>
      <c r="SSJ3508" s="45"/>
      <c r="SSK3508" s="45"/>
      <c r="SSL3508" s="45"/>
      <c r="SSM3508" s="45"/>
      <c r="SSN3508" s="45"/>
      <c r="SSO3508" s="45"/>
      <c r="SSP3508" s="45"/>
      <c r="SSQ3508" s="45"/>
      <c r="SSR3508" s="45"/>
      <c r="SSS3508" s="45"/>
      <c r="SST3508" s="45"/>
      <c r="SSU3508" s="45"/>
      <c r="SSV3508" s="45"/>
      <c r="SSW3508" s="45"/>
      <c r="SSX3508" s="45"/>
      <c r="SSY3508" s="45"/>
      <c r="SSZ3508" s="45"/>
      <c r="STA3508" s="45"/>
      <c r="STB3508" s="45"/>
      <c r="STC3508" s="45"/>
      <c r="STD3508" s="45"/>
      <c r="STE3508" s="45"/>
      <c r="STF3508" s="45"/>
      <c r="STG3508" s="45"/>
      <c r="STH3508" s="45"/>
      <c r="STI3508" s="45"/>
      <c r="STJ3508" s="45"/>
      <c r="STK3508" s="45"/>
      <c r="STL3508" s="45"/>
      <c r="STM3508" s="45"/>
      <c r="STN3508" s="45"/>
      <c r="STO3508" s="45"/>
      <c r="STP3508" s="45"/>
      <c r="STQ3508" s="45"/>
      <c r="STR3508" s="45"/>
      <c r="STS3508" s="45"/>
      <c r="STT3508" s="45"/>
      <c r="STU3508" s="45"/>
      <c r="STV3508" s="45"/>
      <c r="STW3508" s="45"/>
      <c r="STX3508" s="45"/>
      <c r="STY3508" s="45"/>
      <c r="STZ3508" s="45"/>
      <c r="SUA3508" s="45"/>
      <c r="SUB3508" s="45"/>
      <c r="SUC3508" s="45"/>
      <c r="SUD3508" s="45"/>
      <c r="SUE3508" s="45"/>
      <c r="SUF3508" s="45"/>
      <c r="SUG3508" s="45"/>
      <c r="SUH3508" s="45"/>
      <c r="SUI3508" s="45"/>
      <c r="SUJ3508" s="45"/>
      <c r="SUK3508" s="45"/>
      <c r="SUL3508" s="45"/>
      <c r="SUM3508" s="45"/>
      <c r="SUN3508" s="45"/>
      <c r="SUO3508" s="45"/>
      <c r="SUP3508" s="45"/>
      <c r="SUQ3508" s="45"/>
      <c r="SUR3508" s="45"/>
      <c r="SUS3508" s="45"/>
      <c r="SUT3508" s="45"/>
      <c r="SUU3508" s="45"/>
      <c r="SUV3508" s="45"/>
      <c r="SUW3508" s="45"/>
      <c r="SUX3508" s="45"/>
      <c r="SUY3508" s="45"/>
      <c r="SUZ3508" s="45"/>
      <c r="SVA3508" s="45"/>
      <c r="SVB3508" s="45"/>
      <c r="SVC3508" s="45"/>
      <c r="SVD3508" s="45"/>
      <c r="SVE3508" s="45"/>
      <c r="SVF3508" s="45"/>
      <c r="SVG3508" s="45"/>
      <c r="SVH3508" s="45"/>
      <c r="SVI3508" s="45"/>
      <c r="SVJ3508" s="45"/>
      <c r="SVK3508" s="45"/>
      <c r="SVL3508" s="45"/>
      <c r="SVM3508" s="45"/>
      <c r="SVN3508" s="45"/>
      <c r="SVO3508" s="45"/>
      <c r="SVP3508" s="45"/>
      <c r="SVQ3508" s="45"/>
      <c r="SVR3508" s="45"/>
      <c r="SVS3508" s="45"/>
      <c r="SVT3508" s="45"/>
      <c r="SVU3508" s="45"/>
      <c r="SVV3508" s="45"/>
      <c r="SVW3508" s="45"/>
      <c r="SVX3508" s="45"/>
      <c r="SVY3508" s="45"/>
      <c r="SVZ3508" s="45"/>
      <c r="SWA3508" s="45"/>
      <c r="SWB3508" s="45"/>
      <c r="SWC3508" s="45"/>
      <c r="SWD3508" s="45"/>
      <c r="SWE3508" s="45"/>
      <c r="SWF3508" s="45"/>
      <c r="SWG3508" s="45"/>
      <c r="SWH3508" s="45"/>
      <c r="SWI3508" s="45"/>
      <c r="SWJ3508" s="45"/>
      <c r="SWK3508" s="45"/>
      <c r="SWL3508" s="45"/>
      <c r="SWM3508" s="45"/>
      <c r="SWN3508" s="45"/>
      <c r="SWO3508" s="45"/>
      <c r="SWP3508" s="45"/>
      <c r="SWQ3508" s="45"/>
      <c r="SWR3508" s="45"/>
      <c r="SWS3508" s="45"/>
      <c r="SWT3508" s="45"/>
      <c r="SWU3508" s="45"/>
      <c r="SWV3508" s="45"/>
      <c r="SWW3508" s="45"/>
      <c r="SWX3508" s="45"/>
      <c r="SWY3508" s="45"/>
      <c r="SWZ3508" s="45"/>
      <c r="SXA3508" s="45"/>
      <c r="SXB3508" s="45"/>
      <c r="SXC3508" s="45"/>
      <c r="SXD3508" s="45"/>
      <c r="SXE3508" s="45"/>
      <c r="SXF3508" s="45"/>
      <c r="SXG3508" s="45"/>
      <c r="SXH3508" s="45"/>
      <c r="SXI3508" s="45"/>
      <c r="SXJ3508" s="45"/>
      <c r="SXK3508" s="45"/>
      <c r="SXL3508" s="45"/>
      <c r="SXM3508" s="45"/>
      <c r="SXN3508" s="45"/>
      <c r="SXO3508" s="45"/>
      <c r="SXP3508" s="45"/>
      <c r="SXQ3508" s="45"/>
      <c r="SXR3508" s="45"/>
      <c r="SXS3508" s="45"/>
      <c r="SXT3508" s="45"/>
      <c r="SXU3508" s="45"/>
      <c r="SXV3508" s="45"/>
      <c r="SXW3508" s="45"/>
      <c r="SXX3508" s="45"/>
      <c r="SXY3508" s="45"/>
      <c r="SXZ3508" s="45"/>
      <c r="SYA3508" s="45"/>
      <c r="SYB3508" s="45"/>
      <c r="SYC3508" s="45"/>
      <c r="SYD3508" s="45"/>
      <c r="SYE3508" s="45"/>
      <c r="SYF3508" s="45"/>
      <c r="SYG3508" s="45"/>
      <c r="SYH3508" s="45"/>
      <c r="SYI3508" s="45"/>
      <c r="SYJ3508" s="45"/>
      <c r="SYK3508" s="45"/>
      <c r="SYL3508" s="45"/>
      <c r="SYM3508" s="45"/>
      <c r="SYN3508" s="45"/>
      <c r="SYO3508" s="45"/>
      <c r="SYP3508" s="45"/>
      <c r="SYQ3508" s="45"/>
      <c r="SYR3508" s="45"/>
      <c r="SYS3508" s="45"/>
      <c r="SYT3508" s="45"/>
      <c r="SYU3508" s="45"/>
      <c r="SYV3508" s="45"/>
      <c r="SYW3508" s="45"/>
      <c r="SYX3508" s="45"/>
      <c r="SYY3508" s="45"/>
      <c r="SYZ3508" s="45"/>
      <c r="SZA3508" s="45"/>
      <c r="SZB3508" s="45"/>
      <c r="SZC3508" s="45"/>
      <c r="SZD3508" s="45"/>
      <c r="SZE3508" s="45"/>
      <c r="SZF3508" s="45"/>
      <c r="SZG3508" s="45"/>
      <c r="SZH3508" s="45"/>
      <c r="SZI3508" s="45"/>
      <c r="SZJ3508" s="45"/>
      <c r="SZK3508" s="45"/>
      <c r="SZL3508" s="45"/>
      <c r="SZM3508" s="45"/>
      <c r="SZN3508" s="45"/>
      <c r="SZO3508" s="45"/>
      <c r="SZP3508" s="45"/>
      <c r="SZQ3508" s="45"/>
      <c r="SZR3508" s="45"/>
      <c r="SZS3508" s="45"/>
      <c r="SZT3508" s="45"/>
      <c r="SZU3508" s="45"/>
      <c r="SZV3508" s="45"/>
      <c r="SZW3508" s="45"/>
      <c r="SZX3508" s="45"/>
      <c r="SZY3508" s="45"/>
      <c r="SZZ3508" s="45"/>
      <c r="TAA3508" s="45"/>
      <c r="TAB3508" s="45"/>
      <c r="TAC3508" s="45"/>
      <c r="TAD3508" s="45"/>
      <c r="TAE3508" s="45"/>
      <c r="TAF3508" s="45"/>
      <c r="TAG3508" s="45"/>
      <c r="TAH3508" s="45"/>
      <c r="TAI3508" s="45"/>
      <c r="TAJ3508" s="45"/>
      <c r="TAK3508" s="45"/>
      <c r="TAL3508" s="45"/>
      <c r="TAM3508" s="45"/>
      <c r="TAN3508" s="45"/>
      <c r="TAO3508" s="45"/>
      <c r="TAP3508" s="45"/>
      <c r="TAQ3508" s="45"/>
      <c r="TAR3508" s="45"/>
      <c r="TAS3508" s="45"/>
      <c r="TAT3508" s="45"/>
      <c r="TAU3508" s="45"/>
      <c r="TAV3508" s="45"/>
      <c r="TAW3508" s="45"/>
      <c r="TAX3508" s="45"/>
      <c r="TAY3508" s="45"/>
      <c r="TAZ3508" s="45"/>
      <c r="TBA3508" s="45"/>
      <c r="TBB3508" s="45"/>
      <c r="TBC3508" s="45"/>
      <c r="TBD3508" s="45"/>
      <c r="TBE3508" s="45"/>
      <c r="TBF3508" s="45"/>
      <c r="TBG3508" s="45"/>
      <c r="TBH3508" s="45"/>
      <c r="TBI3508" s="45"/>
      <c r="TBJ3508" s="45"/>
      <c r="TBK3508" s="45"/>
      <c r="TBL3508" s="45"/>
      <c r="TBM3508" s="45"/>
      <c r="TBN3508" s="45"/>
      <c r="TBO3508" s="45"/>
      <c r="TBP3508" s="45"/>
      <c r="TBQ3508" s="45"/>
      <c r="TBR3508" s="45"/>
      <c r="TBS3508" s="45"/>
      <c r="TBT3508" s="45"/>
      <c r="TBU3508" s="45"/>
      <c r="TBV3508" s="45"/>
      <c r="TBW3508" s="45"/>
      <c r="TBX3508" s="45"/>
      <c r="TBY3508" s="45"/>
      <c r="TBZ3508" s="45"/>
      <c r="TCA3508" s="45"/>
      <c r="TCB3508" s="45"/>
      <c r="TCC3508" s="45"/>
      <c r="TCD3508" s="45"/>
      <c r="TCE3508" s="45"/>
      <c r="TCF3508" s="45"/>
      <c r="TCG3508" s="45"/>
      <c r="TCH3508" s="45"/>
      <c r="TCI3508" s="45"/>
      <c r="TCJ3508" s="45"/>
      <c r="TCK3508" s="45"/>
      <c r="TCL3508" s="45"/>
      <c r="TCM3508" s="45"/>
      <c r="TCN3508" s="45"/>
      <c r="TCO3508" s="45"/>
      <c r="TCP3508" s="45"/>
      <c r="TCQ3508" s="45"/>
      <c r="TCR3508" s="45"/>
      <c r="TCS3508" s="45"/>
      <c r="TCT3508" s="45"/>
      <c r="TCU3508" s="45"/>
      <c r="TCV3508" s="45"/>
      <c r="TCW3508" s="45"/>
      <c r="TCX3508" s="45"/>
      <c r="TCY3508" s="45"/>
      <c r="TCZ3508" s="45"/>
      <c r="TDA3508" s="45"/>
      <c r="TDB3508" s="45"/>
      <c r="TDC3508" s="45"/>
      <c r="TDD3508" s="45"/>
      <c r="TDE3508" s="45"/>
      <c r="TDF3508" s="45"/>
      <c r="TDG3508" s="45"/>
      <c r="TDH3508" s="45"/>
      <c r="TDI3508" s="45"/>
      <c r="TDJ3508" s="45"/>
      <c r="TDK3508" s="45"/>
      <c r="TDL3508" s="45"/>
      <c r="TDM3508" s="45"/>
      <c r="TDN3508" s="45"/>
      <c r="TDO3508" s="45"/>
      <c r="TDP3508" s="45"/>
      <c r="TDQ3508" s="45"/>
      <c r="TDR3508" s="45"/>
      <c r="TDS3508" s="45"/>
      <c r="TDT3508" s="45"/>
      <c r="TDU3508" s="45"/>
      <c r="TDV3508" s="45"/>
      <c r="TDW3508" s="45"/>
      <c r="TDX3508" s="45"/>
      <c r="TDY3508" s="45"/>
      <c r="TDZ3508" s="45"/>
      <c r="TEA3508" s="45"/>
      <c r="TEB3508" s="45"/>
      <c r="TEC3508" s="45"/>
      <c r="TED3508" s="45"/>
      <c r="TEE3508" s="45"/>
      <c r="TEF3508" s="45"/>
      <c r="TEG3508" s="45"/>
      <c r="TEH3508" s="45"/>
      <c r="TEI3508" s="45"/>
      <c r="TEJ3508" s="45"/>
      <c r="TEK3508" s="45"/>
      <c r="TEL3508" s="45"/>
      <c r="TEM3508" s="45"/>
      <c r="TEN3508" s="45"/>
      <c r="TEO3508" s="45"/>
      <c r="TEP3508" s="45"/>
      <c r="TEQ3508" s="45"/>
      <c r="TER3508" s="45"/>
      <c r="TES3508" s="45"/>
      <c r="TET3508" s="45"/>
      <c r="TEU3508" s="45"/>
      <c r="TEV3508" s="45"/>
      <c r="TEW3508" s="45"/>
      <c r="TEX3508" s="45"/>
      <c r="TEY3508" s="45"/>
      <c r="TEZ3508" s="45"/>
      <c r="TFA3508" s="45"/>
      <c r="TFB3508" s="45"/>
      <c r="TFC3508" s="45"/>
      <c r="TFD3508" s="45"/>
      <c r="TFE3508" s="45"/>
      <c r="TFF3508" s="45"/>
      <c r="TFG3508" s="45"/>
      <c r="TFH3508" s="45"/>
      <c r="TFI3508" s="45"/>
      <c r="TFJ3508" s="45"/>
      <c r="TFK3508" s="45"/>
      <c r="TFL3508" s="45"/>
      <c r="TFM3508" s="45"/>
      <c r="TFN3508" s="45"/>
      <c r="TFO3508" s="45"/>
      <c r="TFP3508" s="45"/>
      <c r="TFQ3508" s="45"/>
      <c r="TFR3508" s="45"/>
      <c r="TFS3508" s="45"/>
      <c r="TFT3508" s="45"/>
      <c r="TFU3508" s="45"/>
      <c r="TFV3508" s="45"/>
      <c r="TFW3508" s="45"/>
      <c r="TFX3508" s="45"/>
      <c r="TFY3508" s="45"/>
      <c r="TFZ3508" s="45"/>
      <c r="TGA3508" s="45"/>
      <c r="TGB3508" s="45"/>
      <c r="TGC3508" s="45"/>
      <c r="TGD3508" s="45"/>
      <c r="TGE3508" s="45"/>
      <c r="TGF3508" s="45"/>
      <c r="TGG3508" s="45"/>
      <c r="TGH3508" s="45"/>
      <c r="TGI3508" s="45"/>
      <c r="TGJ3508" s="45"/>
      <c r="TGK3508" s="45"/>
      <c r="TGL3508" s="45"/>
      <c r="TGM3508" s="45"/>
      <c r="TGN3508" s="45"/>
      <c r="TGO3508" s="45"/>
      <c r="TGP3508" s="45"/>
      <c r="TGQ3508" s="45"/>
      <c r="TGR3508" s="45"/>
      <c r="TGS3508" s="45"/>
      <c r="TGT3508" s="45"/>
      <c r="TGU3508" s="45"/>
      <c r="TGV3508" s="45"/>
      <c r="TGW3508" s="45"/>
      <c r="TGX3508" s="45"/>
      <c r="TGY3508" s="45"/>
      <c r="TGZ3508" s="45"/>
      <c r="THA3508" s="45"/>
      <c r="THB3508" s="45"/>
      <c r="THC3508" s="45"/>
      <c r="THD3508" s="45"/>
      <c r="THE3508" s="45"/>
      <c r="THF3508" s="45"/>
      <c r="THG3508" s="45"/>
      <c r="THH3508" s="45"/>
      <c r="THI3508" s="45"/>
      <c r="THJ3508" s="45"/>
      <c r="THK3508" s="45"/>
      <c r="THL3508" s="45"/>
      <c r="THM3508" s="45"/>
      <c r="THN3508" s="45"/>
      <c r="THO3508" s="45"/>
      <c r="THP3508" s="45"/>
      <c r="THQ3508" s="45"/>
      <c r="THR3508" s="45"/>
      <c r="THS3508" s="45"/>
      <c r="THT3508" s="45"/>
      <c r="THU3508" s="45"/>
      <c r="THV3508" s="45"/>
      <c r="THW3508" s="45"/>
      <c r="THX3508" s="45"/>
      <c r="THY3508" s="45"/>
      <c r="THZ3508" s="45"/>
      <c r="TIA3508" s="45"/>
      <c r="TIB3508" s="45"/>
      <c r="TIC3508" s="45"/>
      <c r="TID3508" s="45"/>
      <c r="TIE3508" s="45"/>
      <c r="TIF3508" s="45"/>
      <c r="TIG3508" s="45"/>
      <c r="TIH3508" s="45"/>
      <c r="TII3508" s="45"/>
      <c r="TIJ3508" s="45"/>
      <c r="TIK3508" s="45"/>
      <c r="TIL3508" s="45"/>
      <c r="TIM3508" s="45"/>
      <c r="TIN3508" s="45"/>
      <c r="TIO3508" s="45"/>
      <c r="TIP3508" s="45"/>
      <c r="TIQ3508" s="45"/>
      <c r="TIR3508" s="45"/>
      <c r="TIS3508" s="45"/>
      <c r="TIT3508" s="45"/>
      <c r="TIU3508" s="45"/>
      <c r="TIV3508" s="45"/>
      <c r="TIW3508" s="45"/>
      <c r="TIX3508" s="45"/>
      <c r="TIY3508" s="45"/>
      <c r="TIZ3508" s="45"/>
      <c r="TJA3508" s="45"/>
      <c r="TJB3508" s="45"/>
      <c r="TJC3508" s="45"/>
      <c r="TJD3508" s="45"/>
      <c r="TJE3508" s="45"/>
      <c r="TJF3508" s="45"/>
      <c r="TJG3508" s="45"/>
      <c r="TJH3508" s="45"/>
      <c r="TJI3508" s="45"/>
      <c r="TJJ3508" s="45"/>
      <c r="TJK3508" s="45"/>
      <c r="TJL3508" s="45"/>
      <c r="TJM3508" s="45"/>
      <c r="TJN3508" s="45"/>
      <c r="TJO3508" s="45"/>
      <c r="TJP3508" s="45"/>
      <c r="TJQ3508" s="45"/>
      <c r="TJR3508" s="45"/>
      <c r="TJS3508" s="45"/>
      <c r="TJT3508" s="45"/>
      <c r="TJU3508" s="45"/>
      <c r="TJV3508" s="45"/>
      <c r="TJW3508" s="45"/>
      <c r="TJX3508" s="45"/>
      <c r="TJY3508" s="45"/>
      <c r="TJZ3508" s="45"/>
      <c r="TKA3508" s="45"/>
      <c r="TKB3508" s="45"/>
      <c r="TKC3508" s="45"/>
      <c r="TKD3508" s="45"/>
      <c r="TKE3508" s="45"/>
      <c r="TKF3508" s="45"/>
      <c r="TKG3508" s="45"/>
      <c r="TKH3508" s="45"/>
      <c r="TKI3508" s="45"/>
      <c r="TKJ3508" s="45"/>
      <c r="TKK3508" s="45"/>
      <c r="TKL3508" s="45"/>
      <c r="TKM3508" s="45"/>
      <c r="TKN3508" s="45"/>
      <c r="TKO3508" s="45"/>
      <c r="TKP3508" s="45"/>
      <c r="TKQ3508" s="45"/>
      <c r="TKR3508" s="45"/>
      <c r="TKS3508" s="45"/>
      <c r="TKT3508" s="45"/>
      <c r="TKU3508" s="45"/>
      <c r="TKV3508" s="45"/>
      <c r="TKW3508" s="45"/>
      <c r="TKX3508" s="45"/>
      <c r="TKY3508" s="45"/>
      <c r="TKZ3508" s="45"/>
      <c r="TLA3508" s="45"/>
      <c r="TLB3508" s="45"/>
      <c r="TLC3508" s="45"/>
      <c r="TLD3508" s="45"/>
      <c r="TLE3508" s="45"/>
      <c r="TLF3508" s="45"/>
      <c r="TLG3508" s="45"/>
      <c r="TLH3508" s="45"/>
      <c r="TLI3508" s="45"/>
      <c r="TLJ3508" s="45"/>
      <c r="TLK3508" s="45"/>
      <c r="TLL3508" s="45"/>
      <c r="TLM3508" s="45"/>
      <c r="TLN3508" s="45"/>
      <c r="TLO3508" s="45"/>
      <c r="TLP3508" s="45"/>
      <c r="TLQ3508" s="45"/>
      <c r="TLR3508" s="45"/>
      <c r="TLS3508" s="45"/>
      <c r="TLT3508" s="45"/>
      <c r="TLU3508" s="45"/>
      <c r="TLV3508" s="45"/>
      <c r="TLW3508" s="45"/>
      <c r="TLX3508" s="45"/>
      <c r="TLY3508" s="45"/>
      <c r="TLZ3508" s="45"/>
      <c r="TMA3508" s="45"/>
      <c r="TMB3508" s="45"/>
      <c r="TMC3508" s="45"/>
      <c r="TMD3508" s="45"/>
      <c r="TME3508" s="45"/>
      <c r="TMF3508" s="45"/>
      <c r="TMG3508" s="45"/>
      <c r="TMH3508" s="45"/>
      <c r="TMI3508" s="45"/>
      <c r="TMJ3508" s="45"/>
      <c r="TMK3508" s="45"/>
      <c r="TML3508" s="45"/>
      <c r="TMM3508" s="45"/>
      <c r="TMN3508" s="45"/>
      <c r="TMO3508" s="45"/>
      <c r="TMP3508" s="45"/>
      <c r="TMQ3508" s="45"/>
      <c r="TMR3508" s="45"/>
      <c r="TMS3508" s="45"/>
      <c r="TMT3508" s="45"/>
      <c r="TMU3508" s="45"/>
      <c r="TMV3508" s="45"/>
      <c r="TMW3508" s="45"/>
      <c r="TMX3508" s="45"/>
      <c r="TMY3508" s="45"/>
      <c r="TMZ3508" s="45"/>
      <c r="TNA3508" s="45"/>
      <c r="TNB3508" s="45"/>
      <c r="TNC3508" s="45"/>
      <c r="TND3508" s="45"/>
      <c r="TNE3508" s="45"/>
      <c r="TNF3508" s="45"/>
      <c r="TNG3508" s="45"/>
      <c r="TNH3508" s="45"/>
      <c r="TNI3508" s="45"/>
      <c r="TNJ3508" s="45"/>
      <c r="TNK3508" s="45"/>
      <c r="TNL3508" s="45"/>
      <c r="TNM3508" s="45"/>
      <c r="TNN3508" s="45"/>
      <c r="TNO3508" s="45"/>
      <c r="TNP3508" s="45"/>
      <c r="TNQ3508" s="45"/>
      <c r="TNR3508" s="45"/>
      <c r="TNS3508" s="45"/>
      <c r="TNT3508" s="45"/>
      <c r="TNU3508" s="45"/>
      <c r="TNV3508" s="45"/>
      <c r="TNW3508" s="45"/>
      <c r="TNX3508" s="45"/>
      <c r="TNY3508" s="45"/>
      <c r="TNZ3508" s="45"/>
      <c r="TOA3508" s="45"/>
      <c r="TOB3508" s="45"/>
      <c r="TOC3508" s="45"/>
      <c r="TOD3508" s="45"/>
      <c r="TOE3508" s="45"/>
      <c r="TOF3508" s="45"/>
      <c r="TOG3508" s="45"/>
      <c r="TOH3508" s="45"/>
      <c r="TOI3508" s="45"/>
      <c r="TOJ3508" s="45"/>
      <c r="TOK3508" s="45"/>
      <c r="TOL3508" s="45"/>
      <c r="TOM3508" s="45"/>
      <c r="TON3508" s="45"/>
      <c r="TOO3508" s="45"/>
      <c r="TOP3508" s="45"/>
      <c r="TOQ3508" s="45"/>
      <c r="TOR3508" s="45"/>
      <c r="TOS3508" s="45"/>
      <c r="TOT3508" s="45"/>
      <c r="TOU3508" s="45"/>
      <c r="TOV3508" s="45"/>
      <c r="TOW3508" s="45"/>
      <c r="TOX3508" s="45"/>
      <c r="TOY3508" s="45"/>
      <c r="TOZ3508" s="45"/>
      <c r="TPA3508" s="45"/>
      <c r="TPB3508" s="45"/>
      <c r="TPC3508" s="45"/>
      <c r="TPD3508" s="45"/>
      <c r="TPE3508" s="45"/>
      <c r="TPF3508" s="45"/>
      <c r="TPG3508" s="45"/>
      <c r="TPH3508" s="45"/>
      <c r="TPI3508" s="45"/>
      <c r="TPJ3508" s="45"/>
      <c r="TPK3508" s="45"/>
      <c r="TPL3508" s="45"/>
      <c r="TPM3508" s="45"/>
      <c r="TPN3508" s="45"/>
      <c r="TPO3508" s="45"/>
      <c r="TPP3508" s="45"/>
      <c r="TPQ3508" s="45"/>
      <c r="TPR3508" s="45"/>
      <c r="TPS3508" s="45"/>
      <c r="TPT3508" s="45"/>
      <c r="TPU3508" s="45"/>
      <c r="TPV3508" s="45"/>
      <c r="TPW3508" s="45"/>
      <c r="TPX3508" s="45"/>
      <c r="TPY3508" s="45"/>
      <c r="TPZ3508" s="45"/>
      <c r="TQA3508" s="45"/>
      <c r="TQB3508" s="45"/>
      <c r="TQC3508" s="45"/>
      <c r="TQD3508" s="45"/>
      <c r="TQE3508" s="45"/>
      <c r="TQF3508" s="45"/>
      <c r="TQG3508" s="45"/>
      <c r="TQH3508" s="45"/>
      <c r="TQI3508" s="45"/>
      <c r="TQJ3508" s="45"/>
      <c r="TQK3508" s="45"/>
      <c r="TQL3508" s="45"/>
      <c r="TQM3508" s="45"/>
      <c r="TQN3508" s="45"/>
      <c r="TQO3508" s="45"/>
      <c r="TQP3508" s="45"/>
      <c r="TQQ3508" s="45"/>
      <c r="TQR3508" s="45"/>
      <c r="TQS3508" s="45"/>
      <c r="TQT3508" s="45"/>
      <c r="TQU3508" s="45"/>
      <c r="TQV3508" s="45"/>
      <c r="TQW3508" s="45"/>
      <c r="TQX3508" s="45"/>
      <c r="TQY3508" s="45"/>
      <c r="TQZ3508" s="45"/>
      <c r="TRA3508" s="45"/>
      <c r="TRB3508" s="45"/>
      <c r="TRC3508" s="45"/>
      <c r="TRD3508" s="45"/>
      <c r="TRE3508" s="45"/>
      <c r="TRF3508" s="45"/>
      <c r="TRG3508" s="45"/>
      <c r="TRH3508" s="45"/>
      <c r="TRI3508" s="45"/>
      <c r="TRJ3508" s="45"/>
      <c r="TRK3508" s="45"/>
      <c r="TRL3508" s="45"/>
      <c r="TRM3508" s="45"/>
      <c r="TRN3508" s="45"/>
      <c r="TRO3508" s="45"/>
      <c r="TRP3508" s="45"/>
      <c r="TRQ3508" s="45"/>
      <c r="TRR3508" s="45"/>
      <c r="TRS3508" s="45"/>
      <c r="TRT3508" s="45"/>
      <c r="TRU3508" s="45"/>
      <c r="TRV3508" s="45"/>
      <c r="TRW3508" s="45"/>
      <c r="TRX3508" s="45"/>
      <c r="TRY3508" s="45"/>
      <c r="TRZ3508" s="45"/>
      <c r="TSA3508" s="45"/>
      <c r="TSB3508" s="45"/>
      <c r="TSC3508" s="45"/>
      <c r="TSD3508" s="45"/>
      <c r="TSE3508" s="45"/>
      <c r="TSF3508" s="45"/>
      <c r="TSG3508" s="45"/>
      <c r="TSH3508" s="45"/>
      <c r="TSI3508" s="45"/>
      <c r="TSJ3508" s="45"/>
      <c r="TSK3508" s="45"/>
      <c r="TSL3508" s="45"/>
      <c r="TSM3508" s="45"/>
      <c r="TSN3508" s="45"/>
      <c r="TSO3508" s="45"/>
      <c r="TSP3508" s="45"/>
      <c r="TSQ3508" s="45"/>
      <c r="TSR3508" s="45"/>
      <c r="TSS3508" s="45"/>
      <c r="TST3508" s="45"/>
      <c r="TSU3508" s="45"/>
      <c r="TSV3508" s="45"/>
      <c r="TSW3508" s="45"/>
      <c r="TSX3508" s="45"/>
      <c r="TSY3508" s="45"/>
      <c r="TSZ3508" s="45"/>
      <c r="TTA3508" s="45"/>
      <c r="TTB3508" s="45"/>
      <c r="TTC3508" s="45"/>
      <c r="TTD3508" s="45"/>
      <c r="TTE3508" s="45"/>
      <c r="TTF3508" s="45"/>
      <c r="TTG3508" s="45"/>
      <c r="TTH3508" s="45"/>
      <c r="TTI3508" s="45"/>
      <c r="TTJ3508" s="45"/>
      <c r="TTK3508" s="45"/>
      <c r="TTL3508" s="45"/>
      <c r="TTM3508" s="45"/>
      <c r="TTN3508" s="45"/>
      <c r="TTO3508" s="45"/>
      <c r="TTP3508" s="45"/>
      <c r="TTQ3508" s="45"/>
      <c r="TTR3508" s="45"/>
      <c r="TTS3508" s="45"/>
      <c r="TTT3508" s="45"/>
      <c r="TTU3508" s="45"/>
      <c r="TTV3508" s="45"/>
      <c r="TTW3508" s="45"/>
      <c r="TTX3508" s="45"/>
      <c r="TTY3508" s="45"/>
      <c r="TTZ3508" s="45"/>
      <c r="TUA3508" s="45"/>
      <c r="TUB3508" s="45"/>
      <c r="TUC3508" s="45"/>
      <c r="TUD3508" s="45"/>
      <c r="TUE3508" s="45"/>
      <c r="TUF3508" s="45"/>
      <c r="TUG3508" s="45"/>
      <c r="TUH3508" s="45"/>
      <c r="TUI3508" s="45"/>
      <c r="TUJ3508" s="45"/>
      <c r="TUK3508" s="45"/>
      <c r="TUL3508" s="45"/>
      <c r="TUM3508" s="45"/>
      <c r="TUN3508" s="45"/>
      <c r="TUO3508" s="45"/>
      <c r="TUP3508" s="45"/>
      <c r="TUQ3508" s="45"/>
      <c r="TUR3508" s="45"/>
      <c r="TUS3508" s="45"/>
      <c r="TUT3508" s="45"/>
      <c r="TUU3508" s="45"/>
      <c r="TUV3508" s="45"/>
      <c r="TUW3508" s="45"/>
      <c r="TUX3508" s="45"/>
      <c r="TUY3508" s="45"/>
      <c r="TUZ3508" s="45"/>
      <c r="TVA3508" s="45"/>
      <c r="TVB3508" s="45"/>
      <c r="TVC3508" s="45"/>
      <c r="TVD3508" s="45"/>
      <c r="TVE3508" s="45"/>
      <c r="TVF3508" s="45"/>
      <c r="TVG3508" s="45"/>
      <c r="TVH3508" s="45"/>
      <c r="TVI3508" s="45"/>
      <c r="TVJ3508" s="45"/>
      <c r="TVK3508" s="45"/>
      <c r="TVL3508" s="45"/>
      <c r="TVM3508" s="45"/>
      <c r="TVN3508" s="45"/>
      <c r="TVO3508" s="45"/>
      <c r="TVP3508" s="45"/>
      <c r="TVQ3508" s="45"/>
      <c r="TVR3508" s="45"/>
      <c r="TVS3508" s="45"/>
      <c r="TVT3508" s="45"/>
      <c r="TVU3508" s="45"/>
      <c r="TVV3508" s="45"/>
      <c r="TVW3508" s="45"/>
      <c r="TVX3508" s="45"/>
      <c r="TVY3508" s="45"/>
      <c r="TVZ3508" s="45"/>
      <c r="TWA3508" s="45"/>
      <c r="TWB3508" s="45"/>
      <c r="TWC3508" s="45"/>
      <c r="TWD3508" s="45"/>
      <c r="TWE3508" s="45"/>
      <c r="TWF3508" s="45"/>
      <c r="TWG3508" s="45"/>
      <c r="TWH3508" s="45"/>
      <c r="TWI3508" s="45"/>
      <c r="TWJ3508" s="45"/>
      <c r="TWK3508" s="45"/>
      <c r="TWL3508" s="45"/>
      <c r="TWM3508" s="45"/>
      <c r="TWN3508" s="45"/>
      <c r="TWO3508" s="45"/>
      <c r="TWP3508" s="45"/>
      <c r="TWQ3508" s="45"/>
      <c r="TWR3508" s="45"/>
      <c r="TWS3508" s="45"/>
      <c r="TWT3508" s="45"/>
      <c r="TWU3508" s="45"/>
      <c r="TWV3508" s="45"/>
      <c r="TWW3508" s="45"/>
      <c r="TWX3508" s="45"/>
      <c r="TWY3508" s="45"/>
      <c r="TWZ3508" s="45"/>
      <c r="TXA3508" s="45"/>
      <c r="TXB3508" s="45"/>
      <c r="TXC3508" s="45"/>
      <c r="TXD3508" s="45"/>
      <c r="TXE3508" s="45"/>
      <c r="TXF3508" s="45"/>
      <c r="TXG3508" s="45"/>
      <c r="TXH3508" s="45"/>
      <c r="TXI3508" s="45"/>
      <c r="TXJ3508" s="45"/>
      <c r="TXK3508" s="45"/>
      <c r="TXL3508" s="45"/>
      <c r="TXM3508" s="45"/>
      <c r="TXN3508" s="45"/>
      <c r="TXO3508" s="45"/>
      <c r="TXP3508" s="45"/>
      <c r="TXQ3508" s="45"/>
      <c r="TXR3508" s="45"/>
      <c r="TXS3508" s="45"/>
      <c r="TXT3508" s="45"/>
      <c r="TXU3508" s="45"/>
      <c r="TXV3508" s="45"/>
      <c r="TXW3508" s="45"/>
      <c r="TXX3508" s="45"/>
      <c r="TXY3508" s="45"/>
      <c r="TXZ3508" s="45"/>
      <c r="TYA3508" s="45"/>
      <c r="TYB3508" s="45"/>
      <c r="TYC3508" s="45"/>
      <c r="TYD3508" s="45"/>
      <c r="TYE3508" s="45"/>
      <c r="TYF3508" s="45"/>
      <c r="TYG3508" s="45"/>
      <c r="TYH3508" s="45"/>
      <c r="TYI3508" s="45"/>
      <c r="TYJ3508" s="45"/>
      <c r="TYK3508" s="45"/>
      <c r="TYL3508" s="45"/>
      <c r="TYM3508" s="45"/>
      <c r="TYN3508" s="45"/>
      <c r="TYO3508" s="45"/>
      <c r="TYP3508" s="45"/>
      <c r="TYQ3508" s="45"/>
      <c r="TYR3508" s="45"/>
      <c r="TYS3508" s="45"/>
      <c r="TYT3508" s="45"/>
      <c r="TYU3508" s="45"/>
      <c r="TYV3508" s="45"/>
      <c r="TYW3508" s="45"/>
      <c r="TYX3508" s="45"/>
      <c r="TYY3508" s="45"/>
      <c r="TYZ3508" s="45"/>
      <c r="TZA3508" s="45"/>
      <c r="TZB3508" s="45"/>
      <c r="TZC3508" s="45"/>
      <c r="TZD3508" s="45"/>
      <c r="TZE3508" s="45"/>
      <c r="TZF3508" s="45"/>
      <c r="TZG3508" s="45"/>
      <c r="TZH3508" s="45"/>
      <c r="TZI3508" s="45"/>
      <c r="TZJ3508" s="45"/>
      <c r="TZK3508" s="45"/>
      <c r="TZL3508" s="45"/>
      <c r="TZM3508" s="45"/>
      <c r="TZN3508" s="45"/>
      <c r="TZO3508" s="45"/>
      <c r="TZP3508" s="45"/>
      <c r="TZQ3508" s="45"/>
      <c r="TZR3508" s="45"/>
      <c r="TZS3508" s="45"/>
      <c r="TZT3508" s="45"/>
      <c r="TZU3508" s="45"/>
      <c r="TZV3508" s="45"/>
      <c r="TZW3508" s="45"/>
      <c r="TZX3508" s="45"/>
      <c r="TZY3508" s="45"/>
      <c r="TZZ3508" s="45"/>
      <c r="UAA3508" s="45"/>
      <c r="UAB3508" s="45"/>
      <c r="UAC3508" s="45"/>
      <c r="UAD3508" s="45"/>
      <c r="UAE3508" s="45"/>
      <c r="UAF3508" s="45"/>
      <c r="UAG3508" s="45"/>
      <c r="UAH3508" s="45"/>
      <c r="UAI3508" s="45"/>
      <c r="UAJ3508" s="45"/>
      <c r="UAK3508" s="45"/>
      <c r="UAL3508" s="45"/>
      <c r="UAM3508" s="45"/>
      <c r="UAN3508" s="45"/>
      <c r="UAO3508" s="45"/>
      <c r="UAP3508" s="45"/>
      <c r="UAQ3508" s="45"/>
      <c r="UAR3508" s="45"/>
      <c r="UAS3508" s="45"/>
      <c r="UAT3508" s="45"/>
      <c r="UAU3508" s="45"/>
      <c r="UAV3508" s="45"/>
      <c r="UAW3508" s="45"/>
      <c r="UAX3508" s="45"/>
      <c r="UAY3508" s="45"/>
      <c r="UAZ3508" s="45"/>
      <c r="UBA3508" s="45"/>
      <c r="UBB3508" s="45"/>
      <c r="UBC3508" s="45"/>
      <c r="UBD3508" s="45"/>
      <c r="UBE3508" s="45"/>
      <c r="UBF3508" s="45"/>
      <c r="UBG3508" s="45"/>
      <c r="UBH3508" s="45"/>
      <c r="UBI3508" s="45"/>
      <c r="UBJ3508" s="45"/>
      <c r="UBK3508" s="45"/>
      <c r="UBL3508" s="45"/>
      <c r="UBM3508" s="45"/>
      <c r="UBN3508" s="45"/>
      <c r="UBO3508" s="45"/>
      <c r="UBP3508" s="45"/>
      <c r="UBQ3508" s="45"/>
      <c r="UBR3508" s="45"/>
      <c r="UBS3508" s="45"/>
      <c r="UBT3508" s="45"/>
      <c r="UBU3508" s="45"/>
      <c r="UBV3508" s="45"/>
      <c r="UBW3508" s="45"/>
      <c r="UBX3508" s="45"/>
      <c r="UBY3508" s="45"/>
      <c r="UBZ3508" s="45"/>
      <c r="UCA3508" s="45"/>
      <c r="UCB3508" s="45"/>
      <c r="UCC3508" s="45"/>
      <c r="UCD3508" s="45"/>
      <c r="UCE3508" s="45"/>
      <c r="UCF3508" s="45"/>
      <c r="UCG3508" s="45"/>
      <c r="UCH3508" s="45"/>
      <c r="UCI3508" s="45"/>
      <c r="UCJ3508" s="45"/>
      <c r="UCK3508" s="45"/>
      <c r="UCL3508" s="45"/>
      <c r="UCM3508" s="45"/>
      <c r="UCN3508" s="45"/>
      <c r="UCO3508" s="45"/>
      <c r="UCP3508" s="45"/>
      <c r="UCQ3508" s="45"/>
      <c r="UCR3508" s="45"/>
      <c r="UCS3508" s="45"/>
      <c r="UCT3508" s="45"/>
      <c r="UCU3508" s="45"/>
      <c r="UCV3508" s="45"/>
      <c r="UCW3508" s="45"/>
      <c r="UCX3508" s="45"/>
      <c r="UCY3508" s="45"/>
      <c r="UCZ3508" s="45"/>
      <c r="UDA3508" s="45"/>
      <c r="UDB3508" s="45"/>
      <c r="UDC3508" s="45"/>
      <c r="UDD3508" s="45"/>
      <c r="UDE3508" s="45"/>
      <c r="UDF3508" s="45"/>
      <c r="UDG3508" s="45"/>
      <c r="UDH3508" s="45"/>
      <c r="UDI3508" s="45"/>
      <c r="UDJ3508" s="45"/>
      <c r="UDK3508" s="45"/>
      <c r="UDL3508" s="45"/>
      <c r="UDM3508" s="45"/>
      <c r="UDN3508" s="45"/>
      <c r="UDO3508" s="45"/>
      <c r="UDP3508" s="45"/>
      <c r="UDQ3508" s="45"/>
      <c r="UDR3508" s="45"/>
      <c r="UDS3508" s="45"/>
      <c r="UDT3508" s="45"/>
      <c r="UDU3508" s="45"/>
      <c r="UDV3508" s="45"/>
      <c r="UDW3508" s="45"/>
      <c r="UDX3508" s="45"/>
      <c r="UDY3508" s="45"/>
      <c r="UDZ3508" s="45"/>
      <c r="UEA3508" s="45"/>
      <c r="UEB3508" s="45"/>
      <c r="UEC3508" s="45"/>
      <c r="UED3508" s="45"/>
      <c r="UEE3508" s="45"/>
      <c r="UEF3508" s="45"/>
      <c r="UEG3508" s="45"/>
      <c r="UEH3508" s="45"/>
      <c r="UEI3508" s="45"/>
      <c r="UEJ3508" s="45"/>
      <c r="UEK3508" s="45"/>
      <c r="UEL3508" s="45"/>
      <c r="UEM3508" s="45"/>
      <c r="UEN3508" s="45"/>
      <c r="UEO3508" s="45"/>
      <c r="UEP3508" s="45"/>
      <c r="UEQ3508" s="45"/>
      <c r="UER3508" s="45"/>
      <c r="UES3508" s="45"/>
      <c r="UET3508" s="45"/>
      <c r="UEU3508" s="45"/>
      <c r="UEV3508" s="45"/>
      <c r="UEW3508" s="45"/>
      <c r="UEX3508" s="45"/>
      <c r="UEY3508" s="45"/>
      <c r="UEZ3508" s="45"/>
      <c r="UFA3508" s="45"/>
      <c r="UFB3508" s="45"/>
      <c r="UFC3508" s="45"/>
      <c r="UFD3508" s="45"/>
      <c r="UFE3508" s="45"/>
      <c r="UFF3508" s="45"/>
      <c r="UFG3508" s="45"/>
      <c r="UFH3508" s="45"/>
      <c r="UFI3508" s="45"/>
      <c r="UFJ3508" s="45"/>
      <c r="UFK3508" s="45"/>
      <c r="UFL3508" s="45"/>
      <c r="UFM3508" s="45"/>
      <c r="UFN3508" s="45"/>
      <c r="UFO3508" s="45"/>
      <c r="UFP3508" s="45"/>
      <c r="UFQ3508" s="45"/>
      <c r="UFR3508" s="45"/>
      <c r="UFS3508" s="45"/>
      <c r="UFT3508" s="45"/>
      <c r="UFU3508" s="45"/>
      <c r="UFV3508" s="45"/>
      <c r="UFW3508" s="45"/>
      <c r="UFX3508" s="45"/>
      <c r="UFY3508" s="45"/>
      <c r="UFZ3508" s="45"/>
      <c r="UGA3508" s="45"/>
      <c r="UGB3508" s="45"/>
      <c r="UGC3508" s="45"/>
      <c r="UGD3508" s="45"/>
      <c r="UGE3508" s="45"/>
      <c r="UGF3508" s="45"/>
      <c r="UGG3508" s="45"/>
      <c r="UGH3508" s="45"/>
      <c r="UGI3508" s="45"/>
      <c r="UGJ3508" s="45"/>
      <c r="UGK3508" s="45"/>
      <c r="UGL3508" s="45"/>
      <c r="UGM3508" s="45"/>
      <c r="UGN3508" s="45"/>
      <c r="UGO3508" s="45"/>
      <c r="UGP3508" s="45"/>
      <c r="UGQ3508" s="45"/>
      <c r="UGR3508" s="45"/>
      <c r="UGS3508" s="45"/>
      <c r="UGT3508" s="45"/>
      <c r="UGU3508" s="45"/>
      <c r="UGV3508" s="45"/>
      <c r="UGW3508" s="45"/>
      <c r="UGX3508" s="45"/>
      <c r="UGY3508" s="45"/>
      <c r="UGZ3508" s="45"/>
      <c r="UHA3508" s="45"/>
      <c r="UHB3508" s="45"/>
      <c r="UHC3508" s="45"/>
      <c r="UHD3508" s="45"/>
      <c r="UHE3508" s="45"/>
      <c r="UHF3508" s="45"/>
      <c r="UHG3508" s="45"/>
      <c r="UHH3508" s="45"/>
      <c r="UHI3508" s="45"/>
      <c r="UHJ3508" s="45"/>
      <c r="UHK3508" s="45"/>
      <c r="UHL3508" s="45"/>
      <c r="UHM3508" s="45"/>
      <c r="UHN3508" s="45"/>
      <c r="UHO3508" s="45"/>
      <c r="UHP3508" s="45"/>
      <c r="UHQ3508" s="45"/>
      <c r="UHR3508" s="45"/>
      <c r="UHS3508" s="45"/>
      <c r="UHT3508" s="45"/>
      <c r="UHU3508" s="45"/>
      <c r="UHV3508" s="45"/>
      <c r="UHW3508" s="45"/>
      <c r="UHX3508" s="45"/>
      <c r="UHY3508" s="45"/>
      <c r="UHZ3508" s="45"/>
      <c r="UIA3508" s="45"/>
      <c r="UIB3508" s="45"/>
      <c r="UIC3508" s="45"/>
      <c r="UID3508" s="45"/>
      <c r="UIE3508" s="45"/>
      <c r="UIF3508" s="45"/>
      <c r="UIG3508" s="45"/>
      <c r="UIH3508" s="45"/>
      <c r="UII3508" s="45"/>
      <c r="UIJ3508" s="45"/>
      <c r="UIK3508" s="45"/>
      <c r="UIL3508" s="45"/>
      <c r="UIM3508" s="45"/>
      <c r="UIN3508" s="45"/>
      <c r="UIO3508" s="45"/>
      <c r="UIP3508" s="45"/>
      <c r="UIQ3508" s="45"/>
      <c r="UIR3508" s="45"/>
      <c r="UIS3508" s="45"/>
      <c r="UIT3508" s="45"/>
      <c r="UIU3508" s="45"/>
      <c r="UIV3508" s="45"/>
      <c r="UIW3508" s="45"/>
      <c r="UIX3508" s="45"/>
      <c r="UIY3508" s="45"/>
      <c r="UIZ3508" s="45"/>
      <c r="UJA3508" s="45"/>
      <c r="UJB3508" s="45"/>
      <c r="UJC3508" s="45"/>
      <c r="UJD3508" s="45"/>
      <c r="UJE3508" s="45"/>
      <c r="UJF3508" s="45"/>
      <c r="UJG3508" s="45"/>
      <c r="UJH3508" s="45"/>
      <c r="UJI3508" s="45"/>
      <c r="UJJ3508" s="45"/>
      <c r="UJK3508" s="45"/>
      <c r="UJL3508" s="45"/>
      <c r="UJM3508" s="45"/>
      <c r="UJN3508" s="45"/>
      <c r="UJO3508" s="45"/>
      <c r="UJP3508" s="45"/>
      <c r="UJQ3508" s="45"/>
      <c r="UJR3508" s="45"/>
      <c r="UJS3508" s="45"/>
      <c r="UJT3508" s="45"/>
      <c r="UJU3508" s="45"/>
      <c r="UJV3508" s="45"/>
      <c r="UJW3508" s="45"/>
      <c r="UJX3508" s="45"/>
      <c r="UJY3508" s="45"/>
      <c r="UJZ3508" s="45"/>
      <c r="UKA3508" s="45"/>
      <c r="UKB3508" s="45"/>
      <c r="UKC3508" s="45"/>
      <c r="UKD3508" s="45"/>
      <c r="UKE3508" s="45"/>
      <c r="UKF3508" s="45"/>
      <c r="UKG3508" s="45"/>
      <c r="UKH3508" s="45"/>
      <c r="UKI3508" s="45"/>
      <c r="UKJ3508" s="45"/>
      <c r="UKK3508" s="45"/>
      <c r="UKL3508" s="45"/>
      <c r="UKM3508" s="45"/>
      <c r="UKN3508" s="45"/>
      <c r="UKO3508" s="45"/>
      <c r="UKP3508" s="45"/>
      <c r="UKQ3508" s="45"/>
      <c r="UKR3508" s="45"/>
      <c r="UKS3508" s="45"/>
      <c r="UKT3508" s="45"/>
      <c r="UKU3508" s="45"/>
      <c r="UKV3508" s="45"/>
      <c r="UKW3508" s="45"/>
      <c r="UKX3508" s="45"/>
      <c r="UKY3508" s="45"/>
      <c r="UKZ3508" s="45"/>
      <c r="ULA3508" s="45"/>
      <c r="ULB3508" s="45"/>
      <c r="ULC3508" s="45"/>
      <c r="ULD3508" s="45"/>
      <c r="ULE3508" s="45"/>
      <c r="ULF3508" s="45"/>
      <c r="ULG3508" s="45"/>
      <c r="ULH3508" s="45"/>
      <c r="ULI3508" s="45"/>
      <c r="ULJ3508" s="45"/>
      <c r="ULK3508" s="45"/>
      <c r="ULL3508" s="45"/>
      <c r="ULM3508" s="45"/>
      <c r="ULN3508" s="45"/>
      <c r="ULO3508" s="45"/>
      <c r="ULP3508" s="45"/>
      <c r="ULQ3508" s="45"/>
      <c r="ULR3508" s="45"/>
      <c r="ULS3508" s="45"/>
      <c r="ULT3508" s="45"/>
      <c r="ULU3508" s="45"/>
      <c r="ULV3508" s="45"/>
      <c r="ULW3508" s="45"/>
      <c r="ULX3508" s="45"/>
      <c r="ULY3508" s="45"/>
      <c r="ULZ3508" s="45"/>
      <c r="UMA3508" s="45"/>
      <c r="UMB3508" s="45"/>
      <c r="UMC3508" s="45"/>
      <c r="UMD3508" s="45"/>
      <c r="UME3508" s="45"/>
      <c r="UMF3508" s="45"/>
      <c r="UMG3508" s="45"/>
      <c r="UMH3508" s="45"/>
      <c r="UMI3508" s="45"/>
      <c r="UMJ3508" s="45"/>
      <c r="UMK3508" s="45"/>
      <c r="UML3508" s="45"/>
      <c r="UMM3508" s="45"/>
      <c r="UMN3508" s="45"/>
      <c r="UMO3508" s="45"/>
      <c r="UMP3508" s="45"/>
      <c r="UMQ3508" s="45"/>
      <c r="UMR3508" s="45"/>
      <c r="UMS3508" s="45"/>
      <c r="UMT3508" s="45"/>
      <c r="UMU3508" s="45"/>
      <c r="UMV3508" s="45"/>
      <c r="UMW3508" s="45"/>
      <c r="UMX3508" s="45"/>
      <c r="UMY3508" s="45"/>
      <c r="UMZ3508" s="45"/>
      <c r="UNA3508" s="45"/>
      <c r="UNB3508" s="45"/>
      <c r="UNC3508" s="45"/>
      <c r="UND3508" s="45"/>
      <c r="UNE3508" s="45"/>
      <c r="UNF3508" s="45"/>
      <c r="UNG3508" s="45"/>
      <c r="UNH3508" s="45"/>
      <c r="UNI3508" s="45"/>
      <c r="UNJ3508" s="45"/>
      <c r="UNK3508" s="45"/>
      <c r="UNL3508" s="45"/>
      <c r="UNM3508" s="45"/>
      <c r="UNN3508" s="45"/>
      <c r="UNO3508" s="45"/>
      <c r="UNP3508" s="45"/>
      <c r="UNQ3508" s="45"/>
      <c r="UNR3508" s="45"/>
      <c r="UNS3508" s="45"/>
      <c r="UNT3508" s="45"/>
      <c r="UNU3508" s="45"/>
      <c r="UNV3508" s="45"/>
      <c r="UNW3508" s="45"/>
      <c r="UNX3508" s="45"/>
      <c r="UNY3508" s="45"/>
      <c r="UNZ3508" s="45"/>
      <c r="UOA3508" s="45"/>
      <c r="UOB3508" s="45"/>
      <c r="UOC3508" s="45"/>
      <c r="UOD3508" s="45"/>
      <c r="UOE3508" s="45"/>
      <c r="UOF3508" s="45"/>
      <c r="UOG3508" s="45"/>
      <c r="UOH3508" s="45"/>
      <c r="UOI3508" s="45"/>
      <c r="UOJ3508" s="45"/>
      <c r="UOK3508" s="45"/>
      <c r="UOL3508" s="45"/>
      <c r="UOM3508" s="45"/>
      <c r="UON3508" s="45"/>
      <c r="UOO3508" s="45"/>
      <c r="UOP3508" s="45"/>
      <c r="UOQ3508" s="45"/>
      <c r="UOR3508" s="45"/>
      <c r="UOS3508" s="45"/>
      <c r="UOT3508" s="45"/>
      <c r="UOU3508" s="45"/>
      <c r="UOV3508" s="45"/>
      <c r="UOW3508" s="45"/>
      <c r="UOX3508" s="45"/>
      <c r="UOY3508" s="45"/>
      <c r="UOZ3508" s="45"/>
      <c r="UPA3508" s="45"/>
      <c r="UPB3508" s="45"/>
      <c r="UPC3508" s="45"/>
      <c r="UPD3508" s="45"/>
      <c r="UPE3508" s="45"/>
      <c r="UPF3508" s="45"/>
      <c r="UPG3508" s="45"/>
      <c r="UPH3508" s="45"/>
      <c r="UPI3508" s="45"/>
      <c r="UPJ3508" s="45"/>
      <c r="UPK3508" s="45"/>
      <c r="UPL3508" s="45"/>
      <c r="UPM3508" s="45"/>
      <c r="UPN3508" s="45"/>
      <c r="UPO3508" s="45"/>
      <c r="UPP3508" s="45"/>
      <c r="UPQ3508" s="45"/>
      <c r="UPR3508" s="45"/>
      <c r="UPS3508" s="45"/>
      <c r="UPT3508" s="45"/>
      <c r="UPU3508" s="45"/>
      <c r="UPV3508" s="45"/>
      <c r="UPW3508" s="45"/>
      <c r="UPX3508" s="45"/>
      <c r="UPY3508" s="45"/>
      <c r="UPZ3508" s="45"/>
      <c r="UQA3508" s="45"/>
      <c r="UQB3508" s="45"/>
      <c r="UQC3508" s="45"/>
      <c r="UQD3508" s="45"/>
      <c r="UQE3508" s="45"/>
      <c r="UQF3508" s="45"/>
      <c r="UQG3508" s="45"/>
      <c r="UQH3508" s="45"/>
      <c r="UQI3508" s="45"/>
      <c r="UQJ3508" s="45"/>
      <c r="UQK3508" s="45"/>
      <c r="UQL3508" s="45"/>
      <c r="UQM3508" s="45"/>
      <c r="UQN3508" s="45"/>
      <c r="UQO3508" s="45"/>
      <c r="UQP3508" s="45"/>
      <c r="UQQ3508" s="45"/>
      <c r="UQR3508" s="45"/>
      <c r="UQS3508" s="45"/>
      <c r="UQT3508" s="45"/>
      <c r="UQU3508" s="45"/>
      <c r="UQV3508" s="45"/>
      <c r="UQW3508" s="45"/>
      <c r="UQX3508" s="45"/>
      <c r="UQY3508" s="45"/>
      <c r="UQZ3508" s="45"/>
      <c r="URA3508" s="45"/>
      <c r="URB3508" s="45"/>
      <c r="URC3508" s="45"/>
      <c r="URD3508" s="45"/>
      <c r="URE3508" s="45"/>
      <c r="URF3508" s="45"/>
      <c r="URG3508" s="45"/>
      <c r="URH3508" s="45"/>
      <c r="URI3508" s="45"/>
      <c r="URJ3508" s="45"/>
      <c r="URK3508" s="45"/>
      <c r="URL3508" s="45"/>
      <c r="URM3508" s="45"/>
      <c r="URN3508" s="45"/>
      <c r="URO3508" s="45"/>
      <c r="URP3508" s="45"/>
      <c r="URQ3508" s="45"/>
      <c r="URR3508" s="45"/>
      <c r="URS3508" s="45"/>
      <c r="URT3508" s="45"/>
      <c r="URU3508" s="45"/>
      <c r="URV3508" s="45"/>
      <c r="URW3508" s="45"/>
      <c r="URX3508" s="45"/>
      <c r="URY3508" s="45"/>
      <c r="URZ3508" s="45"/>
      <c r="USA3508" s="45"/>
      <c r="USB3508" s="45"/>
      <c r="USC3508" s="45"/>
      <c r="USD3508" s="45"/>
      <c r="USE3508" s="45"/>
      <c r="USF3508" s="45"/>
      <c r="USG3508" s="45"/>
      <c r="USH3508" s="45"/>
      <c r="USI3508" s="45"/>
      <c r="USJ3508" s="45"/>
      <c r="USK3508" s="45"/>
      <c r="USL3508" s="45"/>
      <c r="USM3508" s="45"/>
      <c r="USN3508" s="45"/>
      <c r="USO3508" s="45"/>
      <c r="USP3508" s="45"/>
      <c r="USQ3508" s="45"/>
      <c r="USR3508" s="45"/>
      <c r="USS3508" s="45"/>
      <c r="UST3508" s="45"/>
      <c r="USU3508" s="45"/>
      <c r="USV3508" s="45"/>
      <c r="USW3508" s="45"/>
      <c r="USX3508" s="45"/>
      <c r="USY3508" s="45"/>
      <c r="USZ3508" s="45"/>
      <c r="UTA3508" s="45"/>
      <c r="UTB3508" s="45"/>
      <c r="UTC3508" s="45"/>
      <c r="UTD3508" s="45"/>
      <c r="UTE3508" s="45"/>
      <c r="UTF3508" s="45"/>
      <c r="UTG3508" s="45"/>
      <c r="UTH3508" s="45"/>
      <c r="UTI3508" s="45"/>
      <c r="UTJ3508" s="45"/>
      <c r="UTK3508" s="45"/>
      <c r="UTL3508" s="45"/>
      <c r="UTM3508" s="45"/>
      <c r="UTN3508" s="45"/>
      <c r="UTO3508" s="45"/>
      <c r="UTP3508" s="45"/>
      <c r="UTQ3508" s="45"/>
      <c r="UTR3508" s="45"/>
      <c r="UTS3508" s="45"/>
      <c r="UTT3508" s="45"/>
      <c r="UTU3508" s="45"/>
      <c r="UTV3508" s="45"/>
      <c r="UTW3508" s="45"/>
      <c r="UTX3508" s="45"/>
      <c r="UTY3508" s="45"/>
      <c r="UTZ3508" s="45"/>
      <c r="UUA3508" s="45"/>
      <c r="UUB3508" s="45"/>
      <c r="UUC3508" s="45"/>
      <c r="UUD3508" s="45"/>
      <c r="UUE3508" s="45"/>
      <c r="UUF3508" s="45"/>
      <c r="UUG3508" s="45"/>
      <c r="UUH3508" s="45"/>
      <c r="UUI3508" s="45"/>
      <c r="UUJ3508" s="45"/>
      <c r="UUK3508" s="45"/>
      <c r="UUL3508" s="45"/>
      <c r="UUM3508" s="45"/>
      <c r="UUN3508" s="45"/>
      <c r="UUO3508" s="45"/>
      <c r="UUP3508" s="45"/>
      <c r="UUQ3508" s="45"/>
      <c r="UUR3508" s="45"/>
      <c r="UUS3508" s="45"/>
      <c r="UUT3508" s="45"/>
      <c r="UUU3508" s="45"/>
      <c r="UUV3508" s="45"/>
      <c r="UUW3508" s="45"/>
      <c r="UUX3508" s="45"/>
      <c r="UUY3508" s="45"/>
      <c r="UUZ3508" s="45"/>
      <c r="UVA3508" s="45"/>
      <c r="UVB3508" s="45"/>
      <c r="UVC3508" s="45"/>
      <c r="UVD3508" s="45"/>
      <c r="UVE3508" s="45"/>
      <c r="UVF3508" s="45"/>
      <c r="UVG3508" s="45"/>
      <c r="UVH3508" s="45"/>
      <c r="UVI3508" s="45"/>
      <c r="UVJ3508" s="45"/>
      <c r="UVK3508" s="45"/>
      <c r="UVL3508" s="45"/>
      <c r="UVM3508" s="45"/>
      <c r="UVN3508" s="45"/>
      <c r="UVO3508" s="45"/>
      <c r="UVP3508" s="45"/>
      <c r="UVQ3508" s="45"/>
      <c r="UVR3508" s="45"/>
      <c r="UVS3508" s="45"/>
      <c r="UVT3508" s="45"/>
      <c r="UVU3508" s="45"/>
      <c r="UVV3508" s="45"/>
      <c r="UVW3508" s="45"/>
      <c r="UVX3508" s="45"/>
      <c r="UVY3508" s="45"/>
      <c r="UVZ3508" s="45"/>
      <c r="UWA3508" s="45"/>
      <c r="UWB3508" s="45"/>
      <c r="UWC3508" s="45"/>
      <c r="UWD3508" s="45"/>
      <c r="UWE3508" s="45"/>
      <c r="UWF3508" s="45"/>
      <c r="UWG3508" s="45"/>
      <c r="UWH3508" s="45"/>
      <c r="UWI3508" s="45"/>
      <c r="UWJ3508" s="45"/>
      <c r="UWK3508" s="45"/>
      <c r="UWL3508" s="45"/>
      <c r="UWM3508" s="45"/>
      <c r="UWN3508" s="45"/>
      <c r="UWO3508" s="45"/>
      <c r="UWP3508" s="45"/>
      <c r="UWQ3508" s="45"/>
      <c r="UWR3508" s="45"/>
      <c r="UWS3508" s="45"/>
      <c r="UWT3508" s="45"/>
      <c r="UWU3508" s="45"/>
      <c r="UWV3508" s="45"/>
      <c r="UWW3508" s="45"/>
      <c r="UWX3508" s="45"/>
      <c r="UWY3508" s="45"/>
      <c r="UWZ3508" s="45"/>
      <c r="UXA3508" s="45"/>
      <c r="UXB3508" s="45"/>
      <c r="UXC3508" s="45"/>
      <c r="UXD3508" s="45"/>
      <c r="UXE3508" s="45"/>
      <c r="UXF3508" s="45"/>
      <c r="UXG3508" s="45"/>
      <c r="UXH3508" s="45"/>
      <c r="UXI3508" s="45"/>
      <c r="UXJ3508" s="45"/>
      <c r="UXK3508" s="45"/>
      <c r="UXL3508" s="45"/>
      <c r="UXM3508" s="45"/>
      <c r="UXN3508" s="45"/>
      <c r="UXO3508" s="45"/>
      <c r="UXP3508" s="45"/>
      <c r="UXQ3508" s="45"/>
      <c r="UXR3508" s="45"/>
      <c r="UXS3508" s="45"/>
      <c r="UXT3508" s="45"/>
      <c r="UXU3508" s="45"/>
      <c r="UXV3508" s="45"/>
      <c r="UXW3508" s="45"/>
      <c r="UXX3508" s="45"/>
      <c r="UXY3508" s="45"/>
      <c r="UXZ3508" s="45"/>
      <c r="UYA3508" s="45"/>
      <c r="UYB3508" s="45"/>
      <c r="UYC3508" s="45"/>
      <c r="UYD3508" s="45"/>
      <c r="UYE3508" s="45"/>
      <c r="UYF3508" s="45"/>
      <c r="UYG3508" s="45"/>
      <c r="UYH3508" s="45"/>
      <c r="UYI3508" s="45"/>
      <c r="UYJ3508" s="45"/>
      <c r="UYK3508" s="45"/>
      <c r="UYL3508" s="45"/>
      <c r="UYM3508" s="45"/>
      <c r="UYN3508" s="45"/>
      <c r="UYO3508" s="45"/>
      <c r="UYP3508" s="45"/>
      <c r="UYQ3508" s="45"/>
      <c r="UYR3508" s="45"/>
      <c r="UYS3508" s="45"/>
      <c r="UYT3508" s="45"/>
      <c r="UYU3508" s="45"/>
      <c r="UYV3508" s="45"/>
      <c r="UYW3508" s="45"/>
      <c r="UYX3508" s="45"/>
      <c r="UYY3508" s="45"/>
      <c r="UYZ3508" s="45"/>
      <c r="UZA3508" s="45"/>
      <c r="UZB3508" s="45"/>
      <c r="UZC3508" s="45"/>
      <c r="UZD3508" s="45"/>
      <c r="UZE3508" s="45"/>
      <c r="UZF3508" s="45"/>
      <c r="UZG3508" s="45"/>
      <c r="UZH3508" s="45"/>
      <c r="UZI3508" s="45"/>
      <c r="UZJ3508" s="45"/>
      <c r="UZK3508" s="45"/>
      <c r="UZL3508" s="45"/>
      <c r="UZM3508" s="45"/>
      <c r="UZN3508" s="45"/>
      <c r="UZO3508" s="45"/>
      <c r="UZP3508" s="45"/>
      <c r="UZQ3508" s="45"/>
      <c r="UZR3508" s="45"/>
      <c r="UZS3508" s="45"/>
      <c r="UZT3508" s="45"/>
      <c r="UZU3508" s="45"/>
      <c r="UZV3508" s="45"/>
      <c r="UZW3508" s="45"/>
      <c r="UZX3508" s="45"/>
      <c r="UZY3508" s="45"/>
      <c r="UZZ3508" s="45"/>
      <c r="VAA3508" s="45"/>
      <c r="VAB3508" s="45"/>
      <c r="VAC3508" s="45"/>
      <c r="VAD3508" s="45"/>
      <c r="VAE3508" s="45"/>
      <c r="VAF3508" s="45"/>
      <c r="VAG3508" s="45"/>
      <c r="VAH3508" s="45"/>
      <c r="VAI3508" s="45"/>
      <c r="VAJ3508" s="45"/>
      <c r="VAK3508" s="45"/>
      <c r="VAL3508" s="45"/>
      <c r="VAM3508" s="45"/>
      <c r="VAN3508" s="45"/>
      <c r="VAO3508" s="45"/>
      <c r="VAP3508" s="45"/>
      <c r="VAQ3508" s="45"/>
      <c r="VAR3508" s="45"/>
      <c r="VAS3508" s="45"/>
      <c r="VAT3508" s="45"/>
      <c r="VAU3508" s="45"/>
      <c r="VAV3508" s="45"/>
      <c r="VAW3508" s="45"/>
      <c r="VAX3508" s="45"/>
      <c r="VAY3508" s="45"/>
      <c r="VAZ3508" s="45"/>
      <c r="VBA3508" s="45"/>
      <c r="VBB3508" s="45"/>
      <c r="VBC3508" s="45"/>
      <c r="VBD3508" s="45"/>
      <c r="VBE3508" s="45"/>
      <c r="VBF3508" s="45"/>
      <c r="VBG3508" s="45"/>
      <c r="VBH3508" s="45"/>
      <c r="VBI3508" s="45"/>
      <c r="VBJ3508" s="45"/>
      <c r="VBK3508" s="45"/>
      <c r="VBL3508" s="45"/>
      <c r="VBM3508" s="45"/>
      <c r="VBN3508" s="45"/>
      <c r="VBO3508" s="45"/>
      <c r="VBP3508" s="45"/>
      <c r="VBQ3508" s="45"/>
      <c r="VBR3508" s="45"/>
      <c r="VBS3508" s="45"/>
      <c r="VBT3508" s="45"/>
      <c r="VBU3508" s="45"/>
      <c r="VBV3508" s="45"/>
      <c r="VBW3508" s="45"/>
      <c r="VBX3508" s="45"/>
      <c r="VBY3508" s="45"/>
      <c r="VBZ3508" s="45"/>
      <c r="VCA3508" s="45"/>
      <c r="VCB3508" s="45"/>
      <c r="VCC3508" s="45"/>
      <c r="VCD3508" s="45"/>
      <c r="VCE3508" s="45"/>
      <c r="VCF3508" s="45"/>
      <c r="VCG3508" s="45"/>
      <c r="VCH3508" s="45"/>
      <c r="VCI3508" s="45"/>
      <c r="VCJ3508" s="45"/>
      <c r="VCK3508" s="45"/>
      <c r="VCL3508" s="45"/>
      <c r="VCM3508" s="45"/>
      <c r="VCN3508" s="45"/>
      <c r="VCO3508" s="45"/>
      <c r="VCP3508" s="45"/>
      <c r="VCQ3508" s="45"/>
      <c r="VCR3508" s="45"/>
      <c r="VCS3508" s="45"/>
      <c r="VCT3508" s="45"/>
      <c r="VCU3508" s="45"/>
      <c r="VCV3508" s="45"/>
      <c r="VCW3508" s="45"/>
      <c r="VCX3508" s="45"/>
      <c r="VCY3508" s="45"/>
      <c r="VCZ3508" s="45"/>
      <c r="VDA3508" s="45"/>
      <c r="VDB3508" s="45"/>
      <c r="VDC3508" s="45"/>
      <c r="VDD3508" s="45"/>
      <c r="VDE3508" s="45"/>
      <c r="VDF3508" s="45"/>
      <c r="VDG3508" s="45"/>
      <c r="VDH3508" s="45"/>
      <c r="VDI3508" s="45"/>
      <c r="VDJ3508" s="45"/>
      <c r="VDK3508" s="45"/>
      <c r="VDL3508" s="45"/>
      <c r="VDM3508" s="45"/>
      <c r="VDN3508" s="45"/>
      <c r="VDO3508" s="45"/>
      <c r="VDP3508" s="45"/>
      <c r="VDQ3508" s="45"/>
      <c r="VDR3508" s="45"/>
      <c r="VDS3508" s="45"/>
      <c r="VDT3508" s="45"/>
      <c r="VDU3508" s="45"/>
      <c r="VDV3508" s="45"/>
      <c r="VDW3508" s="45"/>
      <c r="VDX3508" s="45"/>
      <c r="VDY3508" s="45"/>
      <c r="VDZ3508" s="45"/>
      <c r="VEA3508" s="45"/>
      <c r="VEB3508" s="45"/>
      <c r="VEC3508" s="45"/>
      <c r="VED3508" s="45"/>
      <c r="VEE3508" s="45"/>
      <c r="VEF3508" s="45"/>
      <c r="VEG3508" s="45"/>
      <c r="VEH3508" s="45"/>
      <c r="VEI3508" s="45"/>
      <c r="VEJ3508" s="45"/>
      <c r="VEK3508" s="45"/>
      <c r="VEL3508" s="45"/>
      <c r="VEM3508" s="45"/>
      <c r="VEN3508" s="45"/>
      <c r="VEO3508" s="45"/>
      <c r="VEP3508" s="45"/>
      <c r="VEQ3508" s="45"/>
      <c r="VER3508" s="45"/>
      <c r="VES3508" s="45"/>
      <c r="VET3508" s="45"/>
      <c r="VEU3508" s="45"/>
      <c r="VEV3508" s="45"/>
      <c r="VEW3508" s="45"/>
      <c r="VEX3508" s="45"/>
      <c r="VEY3508" s="45"/>
      <c r="VEZ3508" s="45"/>
      <c r="VFA3508" s="45"/>
      <c r="VFB3508" s="45"/>
      <c r="VFC3508" s="45"/>
      <c r="VFD3508" s="45"/>
      <c r="VFE3508" s="45"/>
      <c r="VFF3508" s="45"/>
      <c r="VFG3508" s="45"/>
      <c r="VFH3508" s="45"/>
      <c r="VFI3508" s="45"/>
      <c r="VFJ3508" s="45"/>
      <c r="VFK3508" s="45"/>
      <c r="VFL3508" s="45"/>
      <c r="VFM3508" s="45"/>
      <c r="VFN3508" s="45"/>
      <c r="VFO3508" s="45"/>
      <c r="VFP3508" s="45"/>
      <c r="VFQ3508" s="45"/>
      <c r="VFR3508" s="45"/>
      <c r="VFS3508" s="45"/>
      <c r="VFT3508" s="45"/>
      <c r="VFU3508" s="45"/>
      <c r="VFV3508" s="45"/>
      <c r="VFW3508" s="45"/>
      <c r="VFX3508" s="45"/>
      <c r="VFY3508" s="45"/>
      <c r="VFZ3508" s="45"/>
      <c r="VGA3508" s="45"/>
      <c r="VGB3508" s="45"/>
      <c r="VGC3508" s="45"/>
      <c r="VGD3508" s="45"/>
      <c r="VGE3508" s="45"/>
      <c r="VGF3508" s="45"/>
      <c r="VGG3508" s="45"/>
      <c r="VGH3508" s="45"/>
      <c r="VGI3508" s="45"/>
      <c r="VGJ3508" s="45"/>
      <c r="VGK3508" s="45"/>
      <c r="VGL3508" s="45"/>
      <c r="VGM3508" s="45"/>
      <c r="VGN3508" s="45"/>
      <c r="VGO3508" s="45"/>
      <c r="VGP3508" s="45"/>
      <c r="VGQ3508" s="45"/>
      <c r="VGR3508" s="45"/>
      <c r="VGS3508" s="45"/>
      <c r="VGT3508" s="45"/>
      <c r="VGU3508" s="45"/>
      <c r="VGV3508" s="45"/>
      <c r="VGW3508" s="45"/>
      <c r="VGX3508" s="45"/>
      <c r="VGY3508" s="45"/>
      <c r="VGZ3508" s="45"/>
      <c r="VHA3508" s="45"/>
      <c r="VHB3508" s="45"/>
      <c r="VHC3508" s="45"/>
      <c r="VHD3508" s="45"/>
      <c r="VHE3508" s="45"/>
      <c r="VHF3508" s="45"/>
      <c r="VHG3508" s="45"/>
      <c r="VHH3508" s="45"/>
      <c r="VHI3508" s="45"/>
      <c r="VHJ3508" s="45"/>
      <c r="VHK3508" s="45"/>
      <c r="VHL3508" s="45"/>
      <c r="VHM3508" s="45"/>
      <c r="VHN3508" s="45"/>
      <c r="VHO3508" s="45"/>
      <c r="VHP3508" s="45"/>
      <c r="VHQ3508" s="45"/>
      <c r="VHR3508" s="45"/>
      <c r="VHS3508" s="45"/>
      <c r="VHT3508" s="45"/>
      <c r="VHU3508" s="45"/>
      <c r="VHV3508" s="45"/>
      <c r="VHW3508" s="45"/>
      <c r="VHX3508" s="45"/>
      <c r="VHY3508" s="45"/>
      <c r="VHZ3508" s="45"/>
      <c r="VIA3508" s="45"/>
      <c r="VIB3508" s="45"/>
      <c r="VIC3508" s="45"/>
      <c r="VID3508" s="45"/>
      <c r="VIE3508" s="45"/>
      <c r="VIF3508" s="45"/>
      <c r="VIG3508" s="45"/>
      <c r="VIH3508" s="45"/>
      <c r="VII3508" s="45"/>
      <c r="VIJ3508" s="45"/>
      <c r="VIK3508" s="45"/>
      <c r="VIL3508" s="45"/>
      <c r="VIM3508" s="45"/>
      <c r="VIN3508" s="45"/>
      <c r="VIO3508" s="45"/>
      <c r="VIP3508" s="45"/>
      <c r="VIQ3508" s="45"/>
      <c r="VIR3508" s="45"/>
      <c r="VIS3508" s="45"/>
      <c r="VIT3508" s="45"/>
      <c r="VIU3508" s="45"/>
      <c r="VIV3508" s="45"/>
      <c r="VIW3508" s="45"/>
      <c r="VIX3508" s="45"/>
      <c r="VIY3508" s="45"/>
      <c r="VIZ3508" s="45"/>
      <c r="VJA3508" s="45"/>
      <c r="VJB3508" s="45"/>
      <c r="VJC3508" s="45"/>
      <c r="VJD3508" s="45"/>
      <c r="VJE3508" s="45"/>
      <c r="VJF3508" s="45"/>
      <c r="VJG3508" s="45"/>
      <c r="VJH3508" s="45"/>
      <c r="VJI3508" s="45"/>
      <c r="VJJ3508" s="45"/>
      <c r="VJK3508" s="45"/>
      <c r="VJL3508" s="45"/>
      <c r="VJM3508" s="45"/>
      <c r="VJN3508" s="45"/>
      <c r="VJO3508" s="45"/>
      <c r="VJP3508" s="45"/>
      <c r="VJQ3508" s="45"/>
      <c r="VJR3508" s="45"/>
      <c r="VJS3508" s="45"/>
      <c r="VJT3508" s="45"/>
      <c r="VJU3508" s="45"/>
      <c r="VJV3508" s="45"/>
      <c r="VJW3508" s="45"/>
      <c r="VJX3508" s="45"/>
      <c r="VJY3508" s="45"/>
      <c r="VJZ3508" s="45"/>
      <c r="VKA3508" s="45"/>
      <c r="VKB3508" s="45"/>
      <c r="VKC3508" s="45"/>
      <c r="VKD3508" s="45"/>
      <c r="VKE3508" s="45"/>
      <c r="VKF3508" s="45"/>
      <c r="VKG3508" s="45"/>
      <c r="VKH3508" s="45"/>
      <c r="VKI3508" s="45"/>
      <c r="VKJ3508" s="45"/>
      <c r="VKK3508" s="45"/>
      <c r="VKL3508" s="45"/>
      <c r="VKM3508" s="45"/>
      <c r="VKN3508" s="45"/>
      <c r="VKO3508" s="45"/>
      <c r="VKP3508" s="45"/>
      <c r="VKQ3508" s="45"/>
      <c r="VKR3508" s="45"/>
      <c r="VKS3508" s="45"/>
      <c r="VKT3508" s="45"/>
      <c r="VKU3508" s="45"/>
      <c r="VKV3508" s="45"/>
      <c r="VKW3508" s="45"/>
      <c r="VKX3508" s="45"/>
      <c r="VKY3508" s="45"/>
      <c r="VKZ3508" s="45"/>
      <c r="VLA3508" s="45"/>
      <c r="VLB3508" s="45"/>
      <c r="VLC3508" s="45"/>
      <c r="VLD3508" s="45"/>
      <c r="VLE3508" s="45"/>
      <c r="VLF3508" s="45"/>
      <c r="VLG3508" s="45"/>
      <c r="VLH3508" s="45"/>
      <c r="VLI3508" s="45"/>
      <c r="VLJ3508" s="45"/>
      <c r="VLK3508" s="45"/>
      <c r="VLL3508" s="45"/>
      <c r="VLM3508" s="45"/>
      <c r="VLN3508" s="45"/>
      <c r="VLO3508" s="45"/>
      <c r="VLP3508" s="45"/>
      <c r="VLQ3508" s="45"/>
      <c r="VLR3508" s="45"/>
      <c r="VLS3508" s="45"/>
      <c r="VLT3508" s="45"/>
      <c r="VLU3508" s="45"/>
      <c r="VLV3508" s="45"/>
      <c r="VLW3508" s="45"/>
      <c r="VLX3508" s="45"/>
      <c r="VLY3508" s="45"/>
      <c r="VLZ3508" s="45"/>
      <c r="VMA3508" s="45"/>
      <c r="VMB3508" s="45"/>
      <c r="VMC3508" s="45"/>
      <c r="VMD3508" s="45"/>
      <c r="VME3508" s="45"/>
      <c r="VMF3508" s="45"/>
      <c r="VMG3508" s="45"/>
      <c r="VMH3508" s="45"/>
      <c r="VMI3508" s="45"/>
      <c r="VMJ3508" s="45"/>
      <c r="VMK3508" s="45"/>
      <c r="VML3508" s="45"/>
      <c r="VMM3508" s="45"/>
      <c r="VMN3508" s="45"/>
      <c r="VMO3508" s="45"/>
      <c r="VMP3508" s="45"/>
      <c r="VMQ3508" s="45"/>
      <c r="VMR3508" s="45"/>
      <c r="VMS3508" s="45"/>
      <c r="VMT3508" s="45"/>
      <c r="VMU3508" s="45"/>
      <c r="VMV3508" s="45"/>
      <c r="VMW3508" s="45"/>
      <c r="VMX3508" s="45"/>
      <c r="VMY3508" s="45"/>
      <c r="VMZ3508" s="45"/>
      <c r="VNA3508" s="45"/>
      <c r="VNB3508" s="45"/>
      <c r="VNC3508" s="45"/>
      <c r="VND3508" s="45"/>
      <c r="VNE3508" s="45"/>
      <c r="VNF3508" s="45"/>
      <c r="VNG3508" s="45"/>
      <c r="VNH3508" s="45"/>
      <c r="VNI3508" s="45"/>
      <c r="VNJ3508" s="45"/>
      <c r="VNK3508" s="45"/>
      <c r="VNL3508" s="45"/>
      <c r="VNM3508" s="45"/>
      <c r="VNN3508" s="45"/>
      <c r="VNO3508" s="45"/>
      <c r="VNP3508" s="45"/>
      <c r="VNQ3508" s="45"/>
      <c r="VNR3508" s="45"/>
      <c r="VNS3508" s="45"/>
      <c r="VNT3508" s="45"/>
      <c r="VNU3508" s="45"/>
      <c r="VNV3508" s="45"/>
      <c r="VNW3508" s="45"/>
      <c r="VNX3508" s="45"/>
      <c r="VNY3508" s="45"/>
      <c r="VNZ3508" s="45"/>
      <c r="VOA3508" s="45"/>
      <c r="VOB3508" s="45"/>
      <c r="VOC3508" s="45"/>
      <c r="VOD3508" s="45"/>
      <c r="VOE3508" s="45"/>
      <c r="VOF3508" s="45"/>
      <c r="VOG3508" s="45"/>
      <c r="VOH3508" s="45"/>
      <c r="VOI3508" s="45"/>
      <c r="VOJ3508" s="45"/>
      <c r="VOK3508" s="45"/>
      <c r="VOL3508" s="45"/>
      <c r="VOM3508" s="45"/>
      <c r="VON3508" s="45"/>
      <c r="VOO3508" s="45"/>
      <c r="VOP3508" s="45"/>
      <c r="VOQ3508" s="45"/>
      <c r="VOR3508" s="45"/>
      <c r="VOS3508" s="45"/>
      <c r="VOT3508" s="45"/>
      <c r="VOU3508" s="45"/>
      <c r="VOV3508" s="45"/>
      <c r="VOW3508" s="45"/>
      <c r="VOX3508" s="45"/>
      <c r="VOY3508" s="45"/>
      <c r="VOZ3508" s="45"/>
      <c r="VPA3508" s="45"/>
      <c r="VPB3508" s="45"/>
      <c r="VPC3508" s="45"/>
      <c r="VPD3508" s="45"/>
      <c r="VPE3508" s="45"/>
      <c r="VPF3508" s="45"/>
      <c r="VPG3508" s="45"/>
      <c r="VPH3508" s="45"/>
      <c r="VPI3508" s="45"/>
      <c r="VPJ3508" s="45"/>
      <c r="VPK3508" s="45"/>
      <c r="VPL3508" s="45"/>
      <c r="VPM3508" s="45"/>
      <c r="VPN3508" s="45"/>
      <c r="VPO3508" s="45"/>
      <c r="VPP3508" s="45"/>
      <c r="VPQ3508" s="45"/>
      <c r="VPR3508" s="45"/>
      <c r="VPS3508" s="45"/>
      <c r="VPT3508" s="45"/>
      <c r="VPU3508" s="45"/>
      <c r="VPV3508" s="45"/>
      <c r="VPW3508" s="45"/>
      <c r="VPX3508" s="45"/>
      <c r="VPY3508" s="45"/>
      <c r="VPZ3508" s="45"/>
      <c r="VQA3508" s="45"/>
      <c r="VQB3508" s="45"/>
      <c r="VQC3508" s="45"/>
      <c r="VQD3508" s="45"/>
      <c r="VQE3508" s="45"/>
      <c r="VQF3508" s="45"/>
      <c r="VQG3508" s="45"/>
      <c r="VQH3508" s="45"/>
      <c r="VQI3508" s="45"/>
      <c r="VQJ3508" s="45"/>
      <c r="VQK3508" s="45"/>
      <c r="VQL3508" s="45"/>
      <c r="VQM3508" s="45"/>
      <c r="VQN3508" s="45"/>
      <c r="VQO3508" s="45"/>
      <c r="VQP3508" s="45"/>
      <c r="VQQ3508" s="45"/>
      <c r="VQR3508" s="45"/>
      <c r="VQS3508" s="45"/>
      <c r="VQT3508" s="45"/>
      <c r="VQU3508" s="45"/>
      <c r="VQV3508" s="45"/>
      <c r="VQW3508" s="45"/>
      <c r="VQX3508" s="45"/>
      <c r="VQY3508" s="45"/>
      <c r="VQZ3508" s="45"/>
      <c r="VRA3508" s="45"/>
      <c r="VRB3508" s="45"/>
      <c r="VRC3508" s="45"/>
      <c r="VRD3508" s="45"/>
      <c r="VRE3508" s="45"/>
      <c r="VRF3508" s="45"/>
      <c r="VRG3508" s="45"/>
      <c r="VRH3508" s="45"/>
      <c r="VRI3508" s="45"/>
      <c r="VRJ3508" s="45"/>
      <c r="VRK3508" s="45"/>
      <c r="VRL3508" s="45"/>
      <c r="VRM3508" s="45"/>
      <c r="VRN3508" s="45"/>
      <c r="VRO3508" s="45"/>
      <c r="VRP3508" s="45"/>
      <c r="VRQ3508" s="45"/>
      <c r="VRR3508" s="45"/>
      <c r="VRS3508" s="45"/>
      <c r="VRT3508" s="45"/>
      <c r="VRU3508" s="45"/>
      <c r="VRV3508" s="45"/>
      <c r="VRW3508" s="45"/>
      <c r="VRX3508" s="45"/>
      <c r="VRY3508" s="45"/>
      <c r="VRZ3508" s="45"/>
      <c r="VSA3508" s="45"/>
      <c r="VSB3508" s="45"/>
      <c r="VSC3508" s="45"/>
      <c r="VSD3508" s="45"/>
      <c r="VSE3508" s="45"/>
      <c r="VSF3508" s="45"/>
      <c r="VSG3508" s="45"/>
      <c r="VSH3508" s="45"/>
      <c r="VSI3508" s="45"/>
      <c r="VSJ3508" s="45"/>
      <c r="VSK3508" s="45"/>
      <c r="VSL3508" s="45"/>
      <c r="VSM3508" s="45"/>
      <c r="VSN3508" s="45"/>
      <c r="VSO3508" s="45"/>
      <c r="VSP3508" s="45"/>
      <c r="VSQ3508" s="45"/>
      <c r="VSR3508" s="45"/>
      <c r="VSS3508" s="45"/>
      <c r="VST3508" s="45"/>
      <c r="VSU3508" s="45"/>
      <c r="VSV3508" s="45"/>
      <c r="VSW3508" s="45"/>
      <c r="VSX3508" s="45"/>
      <c r="VSY3508" s="45"/>
      <c r="VSZ3508" s="45"/>
      <c r="VTA3508" s="45"/>
      <c r="VTB3508" s="45"/>
      <c r="VTC3508" s="45"/>
      <c r="VTD3508" s="45"/>
      <c r="VTE3508" s="45"/>
      <c r="VTF3508" s="45"/>
      <c r="VTG3508" s="45"/>
      <c r="VTH3508" s="45"/>
      <c r="VTI3508" s="45"/>
      <c r="VTJ3508" s="45"/>
      <c r="VTK3508" s="45"/>
      <c r="VTL3508" s="45"/>
      <c r="VTM3508" s="45"/>
      <c r="VTN3508" s="45"/>
      <c r="VTO3508" s="45"/>
      <c r="VTP3508" s="45"/>
      <c r="VTQ3508" s="45"/>
      <c r="VTR3508" s="45"/>
      <c r="VTS3508" s="45"/>
      <c r="VTT3508" s="45"/>
      <c r="VTU3508" s="45"/>
      <c r="VTV3508" s="45"/>
      <c r="VTW3508" s="45"/>
      <c r="VTX3508" s="45"/>
      <c r="VTY3508" s="45"/>
      <c r="VTZ3508" s="45"/>
      <c r="VUA3508" s="45"/>
      <c r="VUB3508" s="45"/>
      <c r="VUC3508" s="45"/>
      <c r="VUD3508" s="45"/>
      <c r="VUE3508" s="45"/>
      <c r="VUF3508" s="45"/>
      <c r="VUG3508" s="45"/>
      <c r="VUH3508" s="45"/>
      <c r="VUI3508" s="45"/>
      <c r="VUJ3508" s="45"/>
      <c r="VUK3508" s="45"/>
      <c r="VUL3508" s="45"/>
      <c r="VUM3508" s="45"/>
      <c r="VUN3508" s="45"/>
      <c r="VUO3508" s="45"/>
      <c r="VUP3508" s="45"/>
      <c r="VUQ3508" s="45"/>
      <c r="VUR3508" s="45"/>
      <c r="VUS3508" s="45"/>
      <c r="VUT3508" s="45"/>
      <c r="VUU3508" s="45"/>
      <c r="VUV3508" s="45"/>
      <c r="VUW3508" s="45"/>
      <c r="VUX3508" s="45"/>
      <c r="VUY3508" s="45"/>
      <c r="VUZ3508" s="45"/>
      <c r="VVA3508" s="45"/>
      <c r="VVB3508" s="45"/>
      <c r="VVC3508" s="45"/>
      <c r="VVD3508" s="45"/>
      <c r="VVE3508" s="45"/>
      <c r="VVF3508" s="45"/>
      <c r="VVG3508" s="45"/>
      <c r="VVH3508" s="45"/>
      <c r="VVI3508" s="45"/>
      <c r="VVJ3508" s="45"/>
      <c r="VVK3508" s="45"/>
      <c r="VVL3508" s="45"/>
      <c r="VVM3508" s="45"/>
      <c r="VVN3508" s="45"/>
      <c r="VVO3508" s="45"/>
      <c r="VVP3508" s="45"/>
      <c r="VVQ3508" s="45"/>
      <c r="VVR3508" s="45"/>
      <c r="VVS3508" s="45"/>
      <c r="VVT3508" s="45"/>
      <c r="VVU3508" s="45"/>
      <c r="VVV3508" s="45"/>
      <c r="VVW3508" s="45"/>
      <c r="VVX3508" s="45"/>
      <c r="VVY3508" s="45"/>
      <c r="VVZ3508" s="45"/>
      <c r="VWA3508" s="45"/>
      <c r="VWB3508" s="45"/>
      <c r="VWC3508" s="45"/>
      <c r="VWD3508" s="45"/>
      <c r="VWE3508" s="45"/>
      <c r="VWF3508" s="45"/>
      <c r="VWG3508" s="45"/>
      <c r="VWH3508" s="45"/>
      <c r="VWI3508" s="45"/>
      <c r="VWJ3508" s="45"/>
      <c r="VWK3508" s="45"/>
      <c r="VWL3508" s="45"/>
      <c r="VWM3508" s="45"/>
      <c r="VWN3508" s="45"/>
      <c r="VWO3508" s="45"/>
      <c r="VWP3508" s="45"/>
      <c r="VWQ3508" s="45"/>
      <c r="VWR3508" s="45"/>
      <c r="VWS3508" s="45"/>
      <c r="VWT3508" s="45"/>
      <c r="VWU3508" s="45"/>
      <c r="VWV3508" s="45"/>
      <c r="VWW3508" s="45"/>
      <c r="VWX3508" s="45"/>
      <c r="VWY3508" s="45"/>
      <c r="VWZ3508" s="45"/>
      <c r="VXA3508" s="45"/>
      <c r="VXB3508" s="45"/>
      <c r="VXC3508" s="45"/>
      <c r="VXD3508" s="45"/>
      <c r="VXE3508" s="45"/>
      <c r="VXF3508" s="45"/>
      <c r="VXG3508" s="45"/>
      <c r="VXH3508" s="45"/>
      <c r="VXI3508" s="45"/>
      <c r="VXJ3508" s="45"/>
      <c r="VXK3508" s="45"/>
      <c r="VXL3508" s="45"/>
      <c r="VXM3508" s="45"/>
      <c r="VXN3508" s="45"/>
      <c r="VXO3508" s="45"/>
      <c r="VXP3508" s="45"/>
      <c r="VXQ3508" s="45"/>
      <c r="VXR3508" s="45"/>
      <c r="VXS3508" s="45"/>
      <c r="VXT3508" s="45"/>
      <c r="VXU3508" s="45"/>
      <c r="VXV3508" s="45"/>
      <c r="VXW3508" s="45"/>
      <c r="VXX3508" s="45"/>
      <c r="VXY3508" s="45"/>
      <c r="VXZ3508" s="45"/>
      <c r="VYA3508" s="45"/>
      <c r="VYB3508" s="45"/>
      <c r="VYC3508" s="45"/>
      <c r="VYD3508" s="45"/>
      <c r="VYE3508" s="45"/>
      <c r="VYF3508" s="45"/>
      <c r="VYG3508" s="45"/>
      <c r="VYH3508" s="45"/>
      <c r="VYI3508" s="45"/>
      <c r="VYJ3508" s="45"/>
      <c r="VYK3508" s="45"/>
      <c r="VYL3508" s="45"/>
      <c r="VYM3508" s="45"/>
      <c r="VYN3508" s="45"/>
      <c r="VYO3508" s="45"/>
      <c r="VYP3508" s="45"/>
      <c r="VYQ3508" s="45"/>
      <c r="VYR3508" s="45"/>
      <c r="VYS3508" s="45"/>
      <c r="VYT3508" s="45"/>
      <c r="VYU3508" s="45"/>
      <c r="VYV3508" s="45"/>
      <c r="VYW3508" s="45"/>
      <c r="VYX3508" s="45"/>
      <c r="VYY3508" s="45"/>
      <c r="VYZ3508" s="45"/>
      <c r="VZA3508" s="45"/>
      <c r="VZB3508" s="45"/>
      <c r="VZC3508" s="45"/>
      <c r="VZD3508" s="45"/>
      <c r="VZE3508" s="45"/>
      <c r="VZF3508" s="45"/>
      <c r="VZG3508" s="45"/>
      <c r="VZH3508" s="45"/>
      <c r="VZI3508" s="45"/>
      <c r="VZJ3508" s="45"/>
      <c r="VZK3508" s="45"/>
      <c r="VZL3508" s="45"/>
      <c r="VZM3508" s="45"/>
      <c r="VZN3508" s="45"/>
      <c r="VZO3508" s="45"/>
      <c r="VZP3508" s="45"/>
      <c r="VZQ3508" s="45"/>
      <c r="VZR3508" s="45"/>
      <c r="VZS3508" s="45"/>
      <c r="VZT3508" s="45"/>
      <c r="VZU3508" s="45"/>
      <c r="VZV3508" s="45"/>
      <c r="VZW3508" s="45"/>
      <c r="VZX3508" s="45"/>
      <c r="VZY3508" s="45"/>
      <c r="VZZ3508" s="45"/>
      <c r="WAA3508" s="45"/>
      <c r="WAB3508" s="45"/>
      <c r="WAC3508" s="45"/>
      <c r="WAD3508" s="45"/>
      <c r="WAE3508" s="45"/>
      <c r="WAF3508" s="45"/>
      <c r="WAG3508" s="45"/>
      <c r="WAH3508" s="45"/>
      <c r="WAI3508" s="45"/>
      <c r="WAJ3508" s="45"/>
      <c r="WAK3508" s="45"/>
      <c r="WAL3508" s="45"/>
      <c r="WAM3508" s="45"/>
      <c r="WAN3508" s="45"/>
      <c r="WAO3508" s="45"/>
      <c r="WAP3508" s="45"/>
      <c r="WAQ3508" s="45"/>
      <c r="WAR3508" s="45"/>
      <c r="WAS3508" s="45"/>
      <c r="WAT3508" s="45"/>
      <c r="WAU3508" s="45"/>
      <c r="WAV3508" s="45"/>
      <c r="WAW3508" s="45"/>
      <c r="WAX3508" s="45"/>
      <c r="WAY3508" s="45"/>
      <c r="WAZ3508" s="45"/>
      <c r="WBA3508" s="45"/>
      <c r="WBB3508" s="45"/>
      <c r="WBC3508" s="45"/>
      <c r="WBD3508" s="45"/>
      <c r="WBE3508" s="45"/>
      <c r="WBF3508" s="45"/>
      <c r="WBG3508" s="45"/>
      <c r="WBH3508" s="45"/>
      <c r="WBI3508" s="45"/>
      <c r="WBJ3508" s="45"/>
      <c r="WBK3508" s="45"/>
      <c r="WBL3508" s="45"/>
      <c r="WBM3508" s="45"/>
      <c r="WBN3508" s="45"/>
      <c r="WBO3508" s="45"/>
      <c r="WBP3508" s="45"/>
      <c r="WBQ3508" s="45"/>
      <c r="WBR3508" s="45"/>
      <c r="WBS3508" s="45"/>
      <c r="WBT3508" s="45"/>
      <c r="WBU3508" s="45"/>
      <c r="WBV3508" s="45"/>
      <c r="WBW3508" s="45"/>
      <c r="WBX3508" s="45"/>
      <c r="WBY3508" s="45"/>
      <c r="WBZ3508" s="45"/>
      <c r="WCA3508" s="45"/>
      <c r="WCB3508" s="45"/>
      <c r="WCC3508" s="45"/>
      <c r="WCD3508" s="45"/>
      <c r="WCE3508" s="45"/>
      <c r="WCF3508" s="45"/>
      <c r="WCG3508" s="45"/>
      <c r="WCH3508" s="45"/>
      <c r="WCI3508" s="45"/>
      <c r="WCJ3508" s="45"/>
      <c r="WCK3508" s="45"/>
      <c r="WCL3508" s="45"/>
      <c r="WCM3508" s="45"/>
      <c r="WCN3508" s="45"/>
      <c r="WCO3508" s="45"/>
      <c r="WCP3508" s="45"/>
      <c r="WCQ3508" s="45"/>
      <c r="WCR3508" s="45"/>
      <c r="WCS3508" s="45"/>
      <c r="WCT3508" s="45"/>
      <c r="WCU3508" s="45"/>
      <c r="WCV3508" s="45"/>
      <c r="WCW3508" s="45"/>
      <c r="WCX3508" s="45"/>
      <c r="WCY3508" s="45"/>
      <c r="WCZ3508" s="45"/>
      <c r="WDA3508" s="45"/>
      <c r="WDB3508" s="45"/>
      <c r="WDC3508" s="45"/>
      <c r="WDD3508" s="45"/>
      <c r="WDE3508" s="45"/>
      <c r="WDF3508" s="45"/>
      <c r="WDG3508" s="45"/>
      <c r="WDH3508" s="45"/>
      <c r="WDI3508" s="45"/>
      <c r="WDJ3508" s="45"/>
      <c r="WDK3508" s="45"/>
      <c r="WDL3508" s="45"/>
      <c r="WDM3508" s="45"/>
      <c r="WDN3508" s="45"/>
      <c r="WDO3508" s="45"/>
      <c r="WDP3508" s="45"/>
      <c r="WDQ3508" s="45"/>
      <c r="WDR3508" s="45"/>
      <c r="WDS3508" s="45"/>
      <c r="WDT3508" s="45"/>
      <c r="WDU3508" s="45"/>
      <c r="WDV3508" s="45"/>
      <c r="WDW3508" s="45"/>
      <c r="WDX3508" s="45"/>
      <c r="WDY3508" s="45"/>
      <c r="WDZ3508" s="45"/>
      <c r="WEA3508" s="45"/>
      <c r="WEB3508" s="45"/>
      <c r="WEC3508" s="45"/>
      <c r="WED3508" s="45"/>
      <c r="WEE3508" s="45"/>
      <c r="WEF3508" s="45"/>
      <c r="WEG3508" s="45"/>
      <c r="WEH3508" s="45"/>
      <c r="WEI3508" s="45"/>
      <c r="WEJ3508" s="45"/>
      <c r="WEK3508" s="45"/>
      <c r="WEL3508" s="45"/>
      <c r="WEM3508" s="45"/>
      <c r="WEN3508" s="45"/>
      <c r="WEO3508" s="45"/>
      <c r="WEP3508" s="45"/>
      <c r="WEQ3508" s="45"/>
      <c r="WER3508" s="45"/>
      <c r="WES3508" s="45"/>
      <c r="WET3508" s="45"/>
      <c r="WEU3508" s="45"/>
      <c r="WEV3508" s="45"/>
      <c r="WEW3508" s="45"/>
      <c r="WEX3508" s="45"/>
      <c r="WEY3508" s="45"/>
      <c r="WEZ3508" s="45"/>
      <c r="WFA3508" s="45"/>
      <c r="WFB3508" s="45"/>
      <c r="WFC3508" s="45"/>
      <c r="WFD3508" s="45"/>
      <c r="WFE3508" s="45"/>
      <c r="WFF3508" s="45"/>
      <c r="WFG3508" s="45"/>
      <c r="WFH3508" s="45"/>
      <c r="WFI3508" s="45"/>
      <c r="WFJ3508" s="45"/>
      <c r="WFK3508" s="45"/>
      <c r="WFL3508" s="45"/>
      <c r="WFM3508" s="45"/>
      <c r="WFN3508" s="45"/>
      <c r="WFO3508" s="45"/>
      <c r="WFP3508" s="45"/>
      <c r="WFQ3508" s="45"/>
      <c r="WFR3508" s="45"/>
      <c r="WFS3508" s="45"/>
      <c r="WFT3508" s="45"/>
      <c r="WFU3508" s="45"/>
      <c r="WFV3508" s="45"/>
      <c r="WFW3508" s="45"/>
      <c r="WFX3508" s="45"/>
      <c r="WFY3508" s="45"/>
      <c r="WFZ3508" s="45"/>
      <c r="WGA3508" s="45"/>
      <c r="WGB3508" s="45"/>
      <c r="WGC3508" s="45"/>
      <c r="WGD3508" s="45"/>
      <c r="WGE3508" s="45"/>
      <c r="WGF3508" s="45"/>
      <c r="WGG3508" s="45"/>
      <c r="WGH3508" s="45"/>
      <c r="WGI3508" s="45"/>
      <c r="WGJ3508" s="45"/>
      <c r="WGK3508" s="45"/>
      <c r="WGL3508" s="45"/>
      <c r="WGM3508" s="45"/>
      <c r="WGN3508" s="45"/>
      <c r="WGO3508" s="45"/>
      <c r="WGP3508" s="45"/>
      <c r="WGQ3508" s="45"/>
      <c r="WGR3508" s="45"/>
      <c r="WGS3508" s="45"/>
      <c r="WGT3508" s="45"/>
      <c r="WGU3508" s="45"/>
      <c r="WGV3508" s="45"/>
      <c r="WGW3508" s="45"/>
      <c r="WGX3508" s="45"/>
      <c r="WGY3508" s="45"/>
      <c r="WGZ3508" s="45"/>
      <c r="WHA3508" s="45"/>
      <c r="WHB3508" s="45"/>
      <c r="WHC3508" s="45"/>
      <c r="WHD3508" s="45"/>
      <c r="WHE3508" s="45"/>
      <c r="WHF3508" s="45"/>
      <c r="WHG3508" s="45"/>
      <c r="WHH3508" s="45"/>
      <c r="WHI3508" s="45"/>
      <c r="WHJ3508" s="45"/>
      <c r="WHK3508" s="45"/>
      <c r="WHL3508" s="45"/>
      <c r="WHM3508" s="45"/>
      <c r="WHN3508" s="45"/>
      <c r="WHO3508" s="45"/>
      <c r="WHP3508" s="45"/>
      <c r="WHQ3508" s="45"/>
      <c r="WHR3508" s="45"/>
      <c r="WHS3508" s="45"/>
      <c r="WHT3508" s="45"/>
      <c r="WHU3508" s="45"/>
      <c r="WHV3508" s="45"/>
      <c r="WHW3508" s="45"/>
      <c r="WHX3508" s="45"/>
      <c r="WHY3508" s="45"/>
      <c r="WHZ3508" s="45"/>
      <c r="WIA3508" s="45"/>
      <c r="WIB3508" s="45"/>
      <c r="WIC3508" s="45"/>
      <c r="WID3508" s="45"/>
      <c r="WIE3508" s="45"/>
      <c r="WIF3508" s="45"/>
      <c r="WIG3508" s="45"/>
      <c r="WIH3508" s="45"/>
      <c r="WII3508" s="45"/>
      <c r="WIJ3508" s="45"/>
      <c r="WIK3508" s="45"/>
      <c r="WIL3508" s="45"/>
      <c r="WIM3508" s="45"/>
      <c r="WIN3508" s="45"/>
      <c r="WIO3508" s="45"/>
      <c r="WIP3508" s="45"/>
      <c r="WIQ3508" s="45"/>
      <c r="WIR3508" s="45"/>
      <c r="WIS3508" s="45"/>
      <c r="WIT3508" s="45"/>
      <c r="WIU3508" s="45"/>
      <c r="WIV3508" s="45"/>
      <c r="WIW3508" s="45"/>
      <c r="WIX3508" s="45"/>
      <c r="WIY3508" s="45"/>
      <c r="WIZ3508" s="45"/>
      <c r="WJA3508" s="45"/>
      <c r="WJB3508" s="45"/>
      <c r="WJC3508" s="45"/>
      <c r="WJD3508" s="45"/>
      <c r="WJE3508" s="45"/>
      <c r="WJF3508" s="45"/>
      <c r="WJG3508" s="45"/>
      <c r="WJH3508" s="45"/>
      <c r="WJI3508" s="45"/>
      <c r="WJJ3508" s="45"/>
      <c r="WJK3508" s="45"/>
      <c r="WJL3508" s="45"/>
      <c r="WJM3508" s="45"/>
      <c r="WJN3508" s="45"/>
      <c r="WJO3508" s="45"/>
      <c r="WJP3508" s="45"/>
      <c r="WJQ3508" s="45"/>
      <c r="WJR3508" s="45"/>
      <c r="WJS3508" s="45"/>
      <c r="WJT3508" s="45"/>
      <c r="WJU3508" s="45"/>
      <c r="WJV3508" s="45"/>
      <c r="WJW3508" s="45"/>
      <c r="WJX3508" s="45"/>
      <c r="WJY3508" s="45"/>
      <c r="WJZ3508" s="45"/>
      <c r="WKA3508" s="45"/>
      <c r="WKB3508" s="45"/>
      <c r="WKC3508" s="45"/>
      <c r="WKD3508" s="45"/>
      <c r="WKE3508" s="45"/>
      <c r="WKF3508" s="45"/>
      <c r="WKG3508" s="45"/>
      <c r="WKH3508" s="45"/>
      <c r="WKI3508" s="45"/>
      <c r="WKJ3508" s="45"/>
      <c r="WKK3508" s="45"/>
      <c r="WKL3508" s="45"/>
      <c r="WKM3508" s="45"/>
      <c r="WKN3508" s="45"/>
      <c r="WKO3508" s="45"/>
      <c r="WKP3508" s="45"/>
      <c r="WKQ3508" s="45"/>
      <c r="WKR3508" s="45"/>
      <c r="WKS3508" s="45"/>
      <c r="WKT3508" s="45"/>
      <c r="WKU3508" s="45"/>
      <c r="WKV3508" s="45"/>
      <c r="WKW3508" s="45"/>
      <c r="WKX3508" s="45"/>
      <c r="WKY3508" s="45"/>
      <c r="WKZ3508" s="45"/>
      <c r="WLA3508" s="45"/>
      <c r="WLB3508" s="45"/>
      <c r="WLC3508" s="45"/>
      <c r="WLD3508" s="45"/>
      <c r="WLE3508" s="45"/>
      <c r="WLF3508" s="45"/>
      <c r="WLG3508" s="45"/>
      <c r="WLH3508" s="45"/>
      <c r="WLI3508" s="45"/>
      <c r="WLJ3508" s="45"/>
      <c r="WLK3508" s="45"/>
      <c r="WLL3508" s="45"/>
      <c r="WLM3508" s="45"/>
      <c r="WLN3508" s="45"/>
      <c r="WLO3508" s="45"/>
      <c r="WLP3508" s="45"/>
      <c r="WLQ3508" s="45"/>
      <c r="WLR3508" s="45"/>
      <c r="WLS3508" s="45"/>
      <c r="WLT3508" s="45"/>
      <c r="WLU3508" s="45"/>
      <c r="WLV3508" s="45"/>
      <c r="WLW3508" s="45"/>
      <c r="WLX3508" s="45"/>
      <c r="WLY3508" s="45"/>
      <c r="WLZ3508" s="45"/>
      <c r="WMA3508" s="45"/>
      <c r="WMB3508" s="45"/>
      <c r="WMC3508" s="45"/>
      <c r="WMD3508" s="45"/>
      <c r="WME3508" s="45"/>
      <c r="WMF3508" s="45"/>
      <c r="WMG3508" s="45"/>
      <c r="WMH3508" s="45"/>
      <c r="WMI3508" s="45"/>
      <c r="WMJ3508" s="45"/>
      <c r="WMK3508" s="45"/>
      <c r="WML3508" s="45"/>
      <c r="WMM3508" s="45"/>
      <c r="WMN3508" s="45"/>
      <c r="WMO3508" s="45"/>
      <c r="WMP3508" s="45"/>
      <c r="WMQ3508" s="45"/>
      <c r="WMR3508" s="45"/>
      <c r="WMS3508" s="45"/>
      <c r="WMT3508" s="45"/>
      <c r="WMU3508" s="45"/>
      <c r="WMV3508" s="45"/>
      <c r="WMW3508" s="45"/>
      <c r="WMX3508" s="45"/>
      <c r="WMY3508" s="45"/>
      <c r="WMZ3508" s="45"/>
      <c r="WNA3508" s="45"/>
      <c r="WNB3508" s="45"/>
      <c r="WNC3508" s="45"/>
      <c r="WND3508" s="45"/>
      <c r="WNE3508" s="45"/>
      <c r="WNF3508" s="45"/>
      <c r="WNG3508" s="45"/>
      <c r="WNH3508" s="45"/>
      <c r="WNI3508" s="45"/>
      <c r="WNJ3508" s="45"/>
      <c r="WNK3508" s="45"/>
      <c r="WNL3508" s="45"/>
      <c r="WNM3508" s="45"/>
      <c r="WNN3508" s="45"/>
      <c r="WNO3508" s="45"/>
      <c r="WNP3508" s="45"/>
      <c r="WNQ3508" s="45"/>
      <c r="WNR3508" s="45"/>
      <c r="WNS3508" s="45"/>
      <c r="WNT3508" s="45"/>
      <c r="WNU3508" s="45"/>
      <c r="WNV3508" s="45"/>
      <c r="WNW3508" s="45"/>
      <c r="WNX3508" s="45"/>
      <c r="WNY3508" s="45"/>
      <c r="WNZ3508" s="45"/>
      <c r="WOA3508" s="45"/>
      <c r="WOB3508" s="45"/>
      <c r="WOC3508" s="45"/>
      <c r="WOD3508" s="45"/>
      <c r="WOE3508" s="45"/>
      <c r="WOF3508" s="45"/>
      <c r="WOG3508" s="45"/>
      <c r="WOH3508" s="45"/>
      <c r="WOI3508" s="45"/>
      <c r="WOJ3508" s="45"/>
      <c r="WOK3508" s="45"/>
      <c r="WOL3508" s="45"/>
      <c r="WOM3508" s="45"/>
      <c r="WON3508" s="45"/>
      <c r="WOO3508" s="45"/>
      <c r="WOP3508" s="45"/>
      <c r="WOQ3508" s="45"/>
      <c r="WOR3508" s="45"/>
      <c r="WOS3508" s="45"/>
      <c r="WOT3508" s="45"/>
      <c r="WOU3508" s="45"/>
      <c r="WOV3508" s="45"/>
      <c r="WOW3508" s="45"/>
      <c r="WOX3508" s="45"/>
      <c r="WOY3508" s="45"/>
      <c r="WOZ3508" s="45"/>
      <c r="WPA3508" s="45"/>
      <c r="WPB3508" s="45"/>
      <c r="WPC3508" s="45"/>
      <c r="WPD3508" s="45"/>
      <c r="WPE3508" s="45"/>
      <c r="WPF3508" s="45"/>
      <c r="WPG3508" s="45"/>
      <c r="WPH3508" s="45"/>
      <c r="WPI3508" s="45"/>
      <c r="WPJ3508" s="45"/>
      <c r="WPK3508" s="45"/>
      <c r="WPL3508" s="45"/>
      <c r="WPM3508" s="45"/>
      <c r="WPN3508" s="45"/>
      <c r="WPO3508" s="45"/>
      <c r="WPP3508" s="45"/>
      <c r="WPQ3508" s="45"/>
      <c r="WPR3508" s="45"/>
      <c r="WPS3508" s="45"/>
      <c r="WPT3508" s="45"/>
      <c r="WPU3508" s="45"/>
      <c r="WPV3508" s="45"/>
      <c r="WPW3508" s="45"/>
      <c r="WPX3508" s="45"/>
      <c r="WPY3508" s="45"/>
      <c r="WPZ3508" s="45"/>
      <c r="WQA3508" s="45"/>
      <c r="WQB3508" s="45"/>
      <c r="WQC3508" s="45"/>
      <c r="WQD3508" s="45"/>
      <c r="WQE3508" s="45"/>
      <c r="WQF3508" s="45"/>
      <c r="WQG3508" s="45"/>
      <c r="WQH3508" s="45"/>
      <c r="WQI3508" s="45"/>
      <c r="WQJ3508" s="45"/>
      <c r="WQK3508" s="45"/>
      <c r="WQL3508" s="45"/>
      <c r="WQM3508" s="45"/>
      <c r="WQN3508" s="45"/>
      <c r="WQO3508" s="45"/>
      <c r="WQP3508" s="45"/>
      <c r="WQQ3508" s="45"/>
      <c r="WQR3508" s="45"/>
      <c r="WQS3508" s="45"/>
      <c r="WQT3508" s="45"/>
      <c r="WQU3508" s="45"/>
      <c r="WQV3508" s="45"/>
      <c r="WQW3508" s="45"/>
      <c r="WQX3508" s="45"/>
      <c r="WQY3508" s="45"/>
      <c r="WQZ3508" s="45"/>
      <c r="WRA3508" s="45"/>
      <c r="WRB3508" s="45"/>
      <c r="WRC3508" s="45"/>
      <c r="WRD3508" s="45"/>
      <c r="WRE3508" s="45"/>
      <c r="WRF3508" s="45"/>
      <c r="WRG3508" s="45"/>
      <c r="WRH3508" s="45"/>
      <c r="WRI3508" s="45"/>
      <c r="WRJ3508" s="45"/>
      <c r="WRK3508" s="45"/>
      <c r="WRL3508" s="45"/>
      <c r="WRM3508" s="45"/>
      <c r="WRN3508" s="45"/>
      <c r="WRO3508" s="45"/>
      <c r="WRP3508" s="45"/>
      <c r="WRQ3508" s="45"/>
      <c r="WRR3508" s="45"/>
      <c r="WRS3508" s="45"/>
      <c r="WRT3508" s="45"/>
      <c r="WRU3508" s="45"/>
      <c r="WRV3508" s="45"/>
      <c r="WRW3508" s="45"/>
      <c r="WRX3508" s="45"/>
      <c r="WRY3508" s="45"/>
      <c r="WRZ3508" s="45"/>
      <c r="WSA3508" s="45"/>
      <c r="WSB3508" s="45"/>
      <c r="WSC3508" s="45"/>
      <c r="WSD3508" s="45"/>
      <c r="WSE3508" s="45"/>
      <c r="WSF3508" s="45"/>
      <c r="WSG3508" s="45"/>
      <c r="WSH3508" s="45"/>
      <c r="WSI3508" s="45"/>
      <c r="WSJ3508" s="45"/>
      <c r="WSK3508" s="45"/>
      <c r="WSL3508" s="45"/>
      <c r="WSM3508" s="45"/>
      <c r="WSN3508" s="45"/>
      <c r="WSO3508" s="45"/>
      <c r="WSP3508" s="45"/>
      <c r="WSQ3508" s="45"/>
      <c r="WSR3508" s="45"/>
      <c r="WSS3508" s="45"/>
      <c r="WST3508" s="45"/>
      <c r="WSU3508" s="45"/>
      <c r="WSV3508" s="45"/>
      <c r="WSW3508" s="45"/>
      <c r="WSX3508" s="45"/>
      <c r="WSY3508" s="45"/>
      <c r="WSZ3508" s="45"/>
      <c r="WTA3508" s="45"/>
      <c r="WTB3508" s="45"/>
      <c r="WTC3508" s="45"/>
      <c r="WTD3508" s="45"/>
      <c r="WTE3508" s="45"/>
      <c r="WTF3508" s="45"/>
      <c r="WTG3508" s="45"/>
      <c r="WTH3508" s="45"/>
      <c r="WTI3508" s="45"/>
      <c r="WTJ3508" s="45"/>
      <c r="WTK3508" s="45"/>
      <c r="WTL3508" s="45"/>
      <c r="WTM3508" s="45"/>
      <c r="WTN3508" s="45"/>
      <c r="WTO3508" s="45"/>
      <c r="WTP3508" s="45"/>
      <c r="WTQ3508" s="45"/>
      <c r="WTR3508" s="45"/>
      <c r="WTS3508" s="45"/>
      <c r="WTT3508" s="45"/>
      <c r="WTU3508" s="45"/>
      <c r="WTV3508" s="45"/>
      <c r="WTW3508" s="45"/>
      <c r="WTX3508" s="45"/>
      <c r="WTY3508" s="45"/>
      <c r="WTZ3508" s="45"/>
      <c r="WUA3508" s="45"/>
      <c r="WUB3508" s="45"/>
      <c r="WUC3508" s="45"/>
      <c r="WUD3508" s="45"/>
      <c r="WUE3508" s="45"/>
      <c r="WUF3508" s="45"/>
      <c r="WUG3508" s="45"/>
      <c r="WUH3508" s="45"/>
      <c r="WUI3508" s="45"/>
      <c r="WUJ3508" s="45"/>
      <c r="WUK3508" s="45"/>
      <c r="WUL3508" s="45"/>
      <c r="WUM3508" s="45"/>
      <c r="WUN3508" s="45"/>
      <c r="WUO3508" s="45"/>
      <c r="WUP3508" s="45"/>
      <c r="WUQ3508" s="45"/>
      <c r="WUR3508" s="45"/>
      <c r="WUS3508" s="45"/>
      <c r="WUT3508" s="45"/>
      <c r="WUU3508" s="45"/>
      <c r="WUV3508" s="45"/>
      <c r="WUW3508" s="45"/>
      <c r="WUX3508" s="45"/>
      <c r="WUY3508" s="45"/>
      <c r="WUZ3508" s="45"/>
      <c r="WVA3508" s="45"/>
      <c r="WVB3508" s="45"/>
      <c r="WVC3508" s="45"/>
      <c r="WVD3508" s="45"/>
      <c r="WVE3508" s="45"/>
      <c r="WVF3508" s="45"/>
      <c r="WVG3508" s="45"/>
      <c r="WVH3508" s="45"/>
      <c r="WVI3508" s="45"/>
      <c r="WVJ3508" s="45"/>
      <c r="WVK3508" s="45"/>
      <c r="WVL3508" s="45"/>
      <c r="WVM3508" s="45"/>
      <c r="WVN3508" s="45"/>
      <c r="WVO3508" s="45"/>
      <c r="WVP3508" s="45"/>
      <c r="WVQ3508" s="45"/>
      <c r="WVR3508" s="45"/>
      <c r="WVS3508" s="45"/>
      <c r="WVT3508" s="45"/>
      <c r="WVU3508" s="45"/>
      <c r="WVV3508" s="45"/>
      <c r="WVW3508" s="45"/>
      <c r="WVX3508" s="45"/>
      <c r="WVY3508" s="45"/>
      <c r="WVZ3508" s="45"/>
      <c r="WWA3508" s="45"/>
      <c r="WWB3508" s="45"/>
      <c r="WWC3508" s="45"/>
      <c r="WWD3508" s="45"/>
      <c r="WWE3508" s="45"/>
      <c r="WWF3508" s="45"/>
      <c r="WWG3508" s="45"/>
      <c r="WWH3508" s="45"/>
      <c r="WWI3508" s="45"/>
      <c r="WWJ3508" s="45"/>
      <c r="WWK3508" s="45"/>
      <c r="WWL3508" s="45"/>
      <c r="WWM3508" s="45"/>
      <c r="WWN3508" s="45"/>
      <c r="WWO3508" s="45"/>
      <c r="WWP3508" s="45"/>
      <c r="WWQ3508" s="45"/>
      <c r="WWR3508" s="45"/>
      <c r="WWS3508" s="45"/>
      <c r="WWT3508" s="45"/>
      <c r="WWU3508" s="45"/>
      <c r="WWV3508" s="45"/>
      <c r="WWW3508" s="45"/>
      <c r="WWX3508" s="45"/>
      <c r="WWY3508" s="45"/>
      <c r="WWZ3508" s="45"/>
      <c r="WXA3508" s="45"/>
      <c r="WXB3508" s="45"/>
      <c r="WXC3508" s="45"/>
      <c r="WXD3508" s="45"/>
      <c r="WXE3508" s="45"/>
      <c r="WXF3508" s="45"/>
      <c r="WXG3508" s="45"/>
      <c r="WXH3508" s="45"/>
      <c r="WXI3508" s="45"/>
      <c r="WXJ3508" s="45"/>
      <c r="WXK3508" s="45"/>
      <c r="WXL3508" s="45"/>
      <c r="WXM3508" s="45"/>
      <c r="WXN3508" s="45"/>
      <c r="WXO3508" s="45"/>
      <c r="WXP3508" s="45"/>
      <c r="WXQ3508" s="45"/>
      <c r="WXR3508" s="45"/>
      <c r="WXS3508" s="45"/>
      <c r="WXT3508" s="45"/>
      <c r="WXU3508" s="45"/>
      <c r="WXV3508" s="45"/>
      <c r="WXW3508" s="45"/>
      <c r="WXX3508" s="45"/>
      <c r="WXY3508" s="45"/>
      <c r="WXZ3508" s="45"/>
      <c r="WYA3508" s="45"/>
      <c r="WYB3508" s="45"/>
      <c r="WYC3508" s="45"/>
      <c r="WYD3508" s="45"/>
      <c r="WYE3508" s="45"/>
      <c r="WYF3508" s="45"/>
      <c r="WYG3508" s="45"/>
      <c r="WYH3508" s="45"/>
      <c r="WYI3508" s="45"/>
      <c r="WYJ3508" s="45"/>
      <c r="WYK3508" s="45"/>
      <c r="WYL3508" s="45"/>
      <c r="WYM3508" s="45"/>
      <c r="WYN3508" s="45"/>
      <c r="WYO3508" s="45"/>
      <c r="WYP3508" s="45"/>
      <c r="WYQ3508" s="45"/>
      <c r="WYR3508" s="45"/>
      <c r="WYS3508" s="45"/>
      <c r="WYT3508" s="45"/>
      <c r="WYU3508" s="45"/>
      <c r="WYV3508" s="45"/>
      <c r="WYW3508" s="45"/>
      <c r="WYX3508" s="45"/>
      <c r="WYY3508" s="45"/>
      <c r="WYZ3508" s="45"/>
      <c r="WZA3508" s="45"/>
      <c r="WZB3508" s="45"/>
      <c r="WZC3508" s="45"/>
      <c r="WZD3508" s="45"/>
      <c r="WZE3508" s="45"/>
      <c r="WZF3508" s="45"/>
      <c r="WZG3508" s="45"/>
      <c r="WZH3508" s="45"/>
      <c r="WZI3508" s="45"/>
      <c r="WZJ3508" s="45"/>
      <c r="WZK3508" s="45"/>
      <c r="WZL3508" s="45"/>
      <c r="WZM3508" s="45"/>
      <c r="WZN3508" s="45"/>
      <c r="WZO3508" s="45"/>
      <c r="WZP3508" s="45"/>
      <c r="WZQ3508" s="45"/>
      <c r="WZR3508" s="45"/>
      <c r="WZS3508" s="45"/>
      <c r="WZT3508" s="45"/>
      <c r="WZU3508" s="45"/>
      <c r="WZV3508" s="45"/>
      <c r="WZW3508" s="45"/>
      <c r="WZX3508" s="45"/>
    </row>
    <row r="3509" spans="1:16248" s="44" customFormat="1" x14ac:dyDescent="0.25">
      <c r="A3509" s="172"/>
      <c r="B3509" s="172"/>
      <c r="C3509" s="172"/>
      <c r="D3509" s="201"/>
      <c r="E3509" s="173"/>
      <c r="F3509" s="173"/>
      <c r="G3509" s="173"/>
      <c r="H3509" s="173"/>
      <c r="I3509" s="173"/>
      <c r="J3509" s="173"/>
      <c r="K3509" s="173"/>
      <c r="L3509" s="173"/>
      <c r="M3509" s="173"/>
      <c r="N3509" s="173"/>
      <c r="O3509" s="173"/>
      <c r="P3509" s="173"/>
      <c r="Q3509" s="174"/>
      <c r="R3509" s="174"/>
      <c r="S3509" s="45"/>
      <c r="T3509" s="45"/>
      <c r="U3509" s="45"/>
      <c r="V3509" s="45"/>
      <c r="W3509" s="45"/>
      <c r="X3509" s="45"/>
      <c r="Y3509" s="45"/>
      <c r="AB3509" s="45"/>
      <c r="AC3509" s="45"/>
      <c r="AD3509" s="45"/>
      <c r="AE3509" s="45"/>
      <c r="AF3509" s="45"/>
      <c r="AG3509" s="45"/>
      <c r="AH3509" s="45"/>
      <c r="AI3509" s="45"/>
      <c r="AJ3509" s="45"/>
      <c r="AK3509" s="45"/>
      <c r="AL3509" s="45"/>
      <c r="AM3509" s="45"/>
      <c r="AN3509" s="45"/>
      <c r="AO3509" s="45"/>
      <c r="AP3509" s="45"/>
      <c r="AQ3509" s="45"/>
      <c r="AR3509" s="45"/>
      <c r="AS3509" s="45"/>
      <c r="AT3509" s="45"/>
      <c r="AU3509" s="45"/>
      <c r="AV3509" s="45"/>
      <c r="AW3509" s="45"/>
      <c r="AX3509" s="45"/>
      <c r="AY3509" s="45"/>
      <c r="AZ3509" s="45"/>
      <c r="BA3509" s="45"/>
      <c r="BB3509" s="45"/>
      <c r="BC3509" s="45"/>
      <c r="BD3509" s="45"/>
      <c r="BE3509" s="45"/>
      <c r="BF3509" s="45"/>
      <c r="BG3509" s="45"/>
      <c r="BH3509" s="45"/>
      <c r="BI3509" s="45"/>
      <c r="BJ3509" s="45"/>
      <c r="BK3509" s="45"/>
      <c r="BL3509" s="45"/>
      <c r="BM3509" s="45"/>
      <c r="BN3509" s="45"/>
      <c r="BO3509" s="45"/>
      <c r="BP3509" s="45"/>
      <c r="BQ3509" s="45"/>
      <c r="BR3509" s="45"/>
      <c r="BS3509" s="45"/>
      <c r="BT3509" s="45"/>
      <c r="BU3509" s="45"/>
      <c r="BV3509" s="45"/>
      <c r="BW3509" s="45"/>
      <c r="BX3509" s="45"/>
      <c r="BY3509" s="45"/>
      <c r="BZ3509" s="45"/>
      <c r="CA3509" s="45"/>
      <c r="CB3509" s="45"/>
      <c r="CC3509" s="45"/>
      <c r="CD3509" s="45"/>
      <c r="CE3509" s="45"/>
      <c r="CF3509" s="45"/>
      <c r="CG3509" s="45"/>
      <c r="CH3509" s="45"/>
      <c r="CI3509" s="45"/>
      <c r="CJ3509" s="45"/>
      <c r="CK3509" s="45"/>
      <c r="CL3509" s="45"/>
      <c r="CM3509" s="45"/>
      <c r="CN3509" s="45"/>
      <c r="CO3509" s="45"/>
      <c r="CP3509" s="45"/>
      <c r="CQ3509" s="45"/>
      <c r="CR3509" s="45"/>
      <c r="CS3509" s="45"/>
      <c r="CT3509" s="45"/>
      <c r="CU3509" s="45"/>
      <c r="CV3509" s="45"/>
      <c r="CW3509" s="45"/>
      <c r="CX3509" s="45"/>
      <c r="CY3509" s="45"/>
      <c r="CZ3509" s="45"/>
      <c r="DA3509" s="45"/>
      <c r="DB3509" s="45"/>
      <c r="DC3509" s="45"/>
      <c r="DD3509" s="45"/>
      <c r="DE3509" s="45"/>
      <c r="DF3509" s="45"/>
      <c r="DG3509" s="45"/>
      <c r="DH3509" s="45"/>
      <c r="DI3509" s="45"/>
      <c r="DJ3509" s="45"/>
      <c r="DK3509" s="45"/>
      <c r="DL3509" s="45"/>
      <c r="DM3509" s="45"/>
      <c r="DN3509" s="45"/>
      <c r="DO3509" s="45"/>
      <c r="DP3509" s="45"/>
      <c r="DQ3509" s="45"/>
      <c r="DR3509" s="45"/>
      <c r="DS3509" s="45"/>
      <c r="DT3509" s="45"/>
      <c r="DU3509" s="45"/>
      <c r="DV3509" s="45"/>
      <c r="DW3509" s="45"/>
      <c r="DX3509" s="45"/>
      <c r="DY3509" s="45"/>
      <c r="DZ3509" s="45"/>
      <c r="EA3509" s="45"/>
      <c r="EB3509" s="45"/>
      <c r="EC3509" s="45"/>
      <c r="ED3509" s="45"/>
      <c r="EE3509" s="45"/>
      <c r="EF3509" s="45"/>
      <c r="EG3509" s="45"/>
      <c r="EH3509" s="45"/>
      <c r="EI3509" s="45"/>
      <c r="EJ3509" s="45"/>
      <c r="EK3509" s="45"/>
      <c r="EL3509" s="45"/>
      <c r="EM3509" s="45"/>
      <c r="EN3509" s="45"/>
      <c r="EO3509" s="45"/>
      <c r="EP3509" s="45"/>
      <c r="EQ3509" s="45"/>
      <c r="ER3509" s="45"/>
      <c r="ES3509" s="45"/>
      <c r="ET3509" s="45"/>
      <c r="EU3509" s="45"/>
      <c r="EV3509" s="45"/>
      <c r="EW3509" s="45"/>
      <c r="EX3509" s="45"/>
      <c r="EY3509" s="45"/>
      <c r="EZ3509" s="45"/>
      <c r="FA3509" s="45"/>
      <c r="FB3509" s="45"/>
      <c r="FC3509" s="45"/>
      <c r="FD3509" s="45"/>
      <c r="FE3509" s="45"/>
      <c r="FF3509" s="45"/>
      <c r="FG3509" s="45"/>
      <c r="FH3509" s="45"/>
      <c r="FI3509" s="45"/>
      <c r="FJ3509" s="45"/>
      <c r="FK3509" s="45"/>
      <c r="FL3509" s="45"/>
      <c r="FM3509" s="45"/>
      <c r="FN3509" s="45"/>
      <c r="FO3509" s="45"/>
      <c r="FP3509" s="45"/>
      <c r="FQ3509" s="45"/>
      <c r="FR3509" s="45"/>
      <c r="FS3509" s="45"/>
      <c r="FT3509" s="45"/>
      <c r="FU3509" s="45"/>
      <c r="FV3509" s="45"/>
      <c r="FW3509" s="45"/>
      <c r="FX3509" s="45"/>
      <c r="FY3509" s="45"/>
      <c r="FZ3509" s="45"/>
      <c r="GA3509" s="45"/>
      <c r="GB3509" s="45"/>
      <c r="GC3509" s="45"/>
      <c r="GD3509" s="45"/>
      <c r="GE3509" s="45"/>
      <c r="GF3509" s="45"/>
      <c r="GG3509" s="45"/>
      <c r="GH3509" s="45"/>
      <c r="GI3509" s="45"/>
      <c r="GJ3509" s="45"/>
      <c r="GK3509" s="45"/>
      <c r="GL3509" s="45"/>
      <c r="GM3509" s="45"/>
      <c r="GN3509" s="45"/>
      <c r="GO3509" s="45"/>
      <c r="GP3509" s="45"/>
      <c r="GQ3509" s="45"/>
      <c r="GR3509" s="45"/>
      <c r="GS3509" s="45"/>
      <c r="GT3509" s="45"/>
      <c r="GU3509" s="45"/>
      <c r="GV3509" s="45"/>
      <c r="GW3509" s="45"/>
      <c r="GX3509" s="45"/>
      <c r="GY3509" s="45"/>
      <c r="GZ3509" s="45"/>
      <c r="HA3509" s="45"/>
      <c r="HB3509" s="45"/>
      <c r="HC3509" s="45"/>
      <c r="HD3509" s="45"/>
      <c r="HE3509" s="45"/>
      <c r="HF3509" s="45"/>
      <c r="HG3509" s="45"/>
      <c r="HH3509" s="45"/>
      <c r="HI3509" s="45"/>
      <c r="HJ3509" s="45"/>
      <c r="HK3509" s="45"/>
      <c r="HL3509" s="45"/>
      <c r="HM3509" s="45"/>
      <c r="HN3509" s="45"/>
      <c r="HO3509" s="45"/>
      <c r="HP3509" s="45"/>
      <c r="HQ3509" s="45"/>
      <c r="HR3509" s="45"/>
      <c r="HS3509" s="45"/>
      <c r="HT3509" s="45"/>
      <c r="HU3509" s="45"/>
      <c r="HV3509" s="45"/>
      <c r="HW3509" s="45"/>
      <c r="HX3509" s="45"/>
      <c r="HY3509" s="45"/>
      <c r="HZ3509" s="45"/>
      <c r="IA3509" s="45"/>
      <c r="IB3509" s="45"/>
      <c r="IC3509" s="45"/>
      <c r="ID3509" s="45"/>
      <c r="IE3509" s="45"/>
      <c r="IF3509" s="45"/>
      <c r="IG3509" s="45"/>
      <c r="IH3509" s="45"/>
      <c r="II3509" s="45"/>
      <c r="IJ3509" s="45"/>
      <c r="IK3509" s="45"/>
      <c r="IL3509" s="45"/>
      <c r="IM3509" s="45"/>
      <c r="IN3509" s="45"/>
      <c r="IO3509" s="45"/>
      <c r="IP3509" s="45"/>
      <c r="IQ3509" s="45"/>
      <c r="IR3509" s="45"/>
      <c r="IS3509" s="45"/>
      <c r="IT3509" s="45"/>
      <c r="IU3509" s="45"/>
      <c r="IV3509" s="45"/>
      <c r="IW3509" s="45"/>
      <c r="IX3509" s="45"/>
      <c r="IY3509" s="45"/>
      <c r="IZ3509" s="45"/>
      <c r="JA3509" s="45"/>
      <c r="JB3509" s="45"/>
      <c r="JC3509" s="45"/>
      <c r="JD3509" s="45"/>
      <c r="JE3509" s="45"/>
      <c r="JF3509" s="45"/>
      <c r="JG3509" s="45"/>
      <c r="JH3509" s="45"/>
      <c r="JI3509" s="45"/>
      <c r="JJ3509" s="45"/>
      <c r="JK3509" s="45"/>
      <c r="JL3509" s="45"/>
      <c r="JM3509" s="45"/>
      <c r="JN3509" s="45"/>
      <c r="JO3509" s="45"/>
      <c r="JP3509" s="45"/>
      <c r="JQ3509" s="45"/>
      <c r="JR3509" s="45"/>
      <c r="JS3509" s="45"/>
      <c r="JT3509" s="45"/>
      <c r="JU3509" s="45"/>
      <c r="JV3509" s="45"/>
      <c r="JW3509" s="45"/>
      <c r="JX3509" s="45"/>
      <c r="JY3509" s="45"/>
      <c r="JZ3509" s="45"/>
      <c r="KA3509" s="45"/>
      <c r="KB3509" s="45"/>
      <c r="KC3509" s="45"/>
      <c r="KD3509" s="45"/>
      <c r="KE3509" s="45"/>
      <c r="KF3509" s="45"/>
      <c r="KG3509" s="45"/>
      <c r="KH3509" s="45"/>
      <c r="KI3509" s="45"/>
      <c r="KJ3509" s="45"/>
      <c r="KK3509" s="45"/>
      <c r="KL3509" s="45"/>
      <c r="KM3509" s="45"/>
      <c r="KN3509" s="45"/>
      <c r="KO3509" s="45"/>
      <c r="KP3509" s="45"/>
      <c r="KQ3509" s="45"/>
      <c r="KR3509" s="45"/>
      <c r="KS3509" s="45"/>
      <c r="KT3509" s="45"/>
      <c r="KU3509" s="45"/>
      <c r="KV3509" s="45"/>
      <c r="KW3509" s="45"/>
      <c r="KX3509" s="45"/>
      <c r="KY3509" s="45"/>
      <c r="KZ3509" s="45"/>
      <c r="LA3509" s="45"/>
      <c r="LB3509" s="45"/>
      <c r="LC3509" s="45"/>
      <c r="LD3509" s="45"/>
      <c r="LE3509" s="45"/>
      <c r="LF3509" s="45"/>
      <c r="LG3509" s="45"/>
      <c r="LH3509" s="45"/>
      <c r="LI3509" s="45"/>
      <c r="LJ3509" s="45"/>
      <c r="LK3509" s="45"/>
      <c r="LL3509" s="45"/>
      <c r="LM3509" s="45"/>
      <c r="LN3509" s="45"/>
      <c r="LO3509" s="45"/>
      <c r="LP3509" s="45"/>
      <c r="LQ3509" s="45"/>
      <c r="LR3509" s="45"/>
      <c r="LS3509" s="45"/>
      <c r="LT3509" s="45"/>
      <c r="LU3509" s="45"/>
      <c r="LV3509" s="45"/>
      <c r="LW3509" s="45"/>
      <c r="LX3509" s="45"/>
      <c r="LY3509" s="45"/>
      <c r="LZ3509" s="45"/>
      <c r="MA3509" s="45"/>
      <c r="MB3509" s="45"/>
      <c r="MC3509" s="45"/>
      <c r="MD3509" s="45"/>
      <c r="ME3509" s="45"/>
      <c r="MF3509" s="45"/>
      <c r="MG3509" s="45"/>
      <c r="MH3509" s="45"/>
      <c r="MI3509" s="45"/>
      <c r="MJ3509" s="45"/>
      <c r="MK3509" s="45"/>
      <c r="ML3509" s="45"/>
      <c r="MM3509" s="45"/>
      <c r="MN3509" s="45"/>
      <c r="MO3509" s="45"/>
      <c r="MP3509" s="45"/>
      <c r="MQ3509" s="45"/>
      <c r="MR3509" s="45"/>
      <c r="MS3509" s="45"/>
      <c r="MT3509" s="45"/>
      <c r="MU3509" s="45"/>
      <c r="MV3509" s="45"/>
      <c r="MW3509" s="45"/>
      <c r="MX3509" s="45"/>
      <c r="MY3509" s="45"/>
      <c r="MZ3509" s="45"/>
      <c r="NA3509" s="45"/>
      <c r="NB3509" s="45"/>
      <c r="NC3509" s="45"/>
      <c r="ND3509" s="45"/>
      <c r="NE3509" s="45"/>
      <c r="NF3509" s="45"/>
      <c r="NG3509" s="45"/>
      <c r="NH3509" s="45"/>
      <c r="NI3509" s="45"/>
      <c r="NJ3509" s="45"/>
      <c r="NK3509" s="45"/>
      <c r="NL3509" s="45"/>
      <c r="NM3509" s="45"/>
      <c r="NN3509" s="45"/>
      <c r="NO3509" s="45"/>
      <c r="NP3509" s="45"/>
      <c r="NQ3509" s="45"/>
      <c r="NR3509" s="45"/>
      <c r="NS3509" s="45"/>
      <c r="NT3509" s="45"/>
      <c r="NU3509" s="45"/>
      <c r="NV3509" s="45"/>
      <c r="NW3509" s="45"/>
      <c r="NX3509" s="45"/>
      <c r="NY3509" s="45"/>
      <c r="NZ3509" s="45"/>
      <c r="OA3509" s="45"/>
      <c r="OB3509" s="45"/>
      <c r="OC3509" s="45"/>
      <c r="OD3509" s="45"/>
      <c r="OE3509" s="45"/>
      <c r="OF3509" s="45"/>
      <c r="OG3509" s="45"/>
      <c r="OH3509" s="45"/>
      <c r="OI3509" s="45"/>
      <c r="OJ3509" s="45"/>
      <c r="OK3509" s="45"/>
      <c r="OL3509" s="45"/>
      <c r="OM3509" s="45"/>
      <c r="ON3509" s="45"/>
      <c r="OO3509" s="45"/>
      <c r="OP3509" s="45"/>
      <c r="OQ3509" s="45"/>
      <c r="OR3509" s="45"/>
      <c r="OS3509" s="45"/>
      <c r="OT3509" s="45"/>
      <c r="OU3509" s="45"/>
      <c r="OV3509" s="45"/>
      <c r="OW3509" s="45"/>
      <c r="OX3509" s="45"/>
      <c r="OY3509" s="45"/>
      <c r="OZ3509" s="45"/>
      <c r="PA3509" s="45"/>
      <c r="PB3509" s="45"/>
      <c r="PC3509" s="45"/>
      <c r="PD3509" s="45"/>
      <c r="PE3509" s="45"/>
      <c r="PF3509" s="45"/>
      <c r="PG3509" s="45"/>
      <c r="PH3509" s="45"/>
      <c r="PI3509" s="45"/>
      <c r="PJ3509" s="45"/>
      <c r="PK3509" s="45"/>
      <c r="PL3509" s="45"/>
      <c r="PM3509" s="45"/>
      <c r="PN3509" s="45"/>
      <c r="PO3509" s="45"/>
      <c r="PP3509" s="45"/>
      <c r="PQ3509" s="45"/>
      <c r="PR3509" s="45"/>
      <c r="PS3509" s="45"/>
      <c r="PT3509" s="45"/>
      <c r="PU3509" s="45"/>
      <c r="PV3509" s="45"/>
      <c r="PW3509" s="45"/>
      <c r="PX3509" s="45"/>
      <c r="PY3509" s="45"/>
      <c r="PZ3509" s="45"/>
      <c r="QA3509" s="45"/>
      <c r="QB3509" s="45"/>
      <c r="QC3509" s="45"/>
      <c r="QD3509" s="45"/>
      <c r="QE3509" s="45"/>
      <c r="QF3509" s="45"/>
      <c r="QG3509" s="45"/>
      <c r="QH3509" s="45"/>
      <c r="QI3509" s="45"/>
      <c r="QJ3509" s="45"/>
      <c r="QK3509" s="45"/>
      <c r="QL3509" s="45"/>
      <c r="QM3509" s="45"/>
      <c r="QN3509" s="45"/>
      <c r="QO3509" s="45"/>
      <c r="QP3509" s="45"/>
      <c r="QQ3509" s="45"/>
      <c r="QR3509" s="45"/>
      <c r="QS3509" s="45"/>
      <c r="QT3509" s="45"/>
      <c r="QU3509" s="45"/>
      <c r="QV3509" s="45"/>
      <c r="QW3509" s="45"/>
      <c r="QX3509" s="45"/>
      <c r="QY3509" s="45"/>
      <c r="QZ3509" s="45"/>
      <c r="RA3509" s="45"/>
      <c r="RB3509" s="45"/>
      <c r="RC3509" s="45"/>
      <c r="RD3509" s="45"/>
      <c r="RE3509" s="45"/>
      <c r="RF3509" s="45"/>
      <c r="RG3509" s="45"/>
      <c r="RH3509" s="45"/>
      <c r="RI3509" s="45"/>
      <c r="RJ3509" s="45"/>
      <c r="RK3509" s="45"/>
      <c r="RL3509" s="45"/>
      <c r="RM3509" s="45"/>
      <c r="RN3509" s="45"/>
      <c r="RO3509" s="45"/>
      <c r="RP3509" s="45"/>
      <c r="RQ3509" s="45"/>
      <c r="RR3509" s="45"/>
      <c r="RS3509" s="45"/>
      <c r="RT3509" s="45"/>
      <c r="RU3509" s="45"/>
      <c r="RV3509" s="45"/>
      <c r="RW3509" s="45"/>
      <c r="RX3509" s="45"/>
      <c r="RY3509" s="45"/>
      <c r="RZ3509" s="45"/>
      <c r="SA3509" s="45"/>
      <c r="SB3509" s="45"/>
      <c r="SC3509" s="45"/>
      <c r="SD3509" s="45"/>
      <c r="SE3509" s="45"/>
      <c r="SF3509" s="45"/>
      <c r="SG3509" s="45"/>
      <c r="SH3509" s="45"/>
      <c r="SI3509" s="45"/>
      <c r="SJ3509" s="45"/>
      <c r="SK3509" s="45"/>
      <c r="SL3509" s="45"/>
      <c r="SM3509" s="45"/>
      <c r="SN3509" s="45"/>
      <c r="SO3509" s="45"/>
      <c r="SP3509" s="45"/>
      <c r="SQ3509" s="45"/>
      <c r="SR3509" s="45"/>
      <c r="SS3509" s="45"/>
      <c r="ST3509" s="45"/>
      <c r="SU3509" s="45"/>
      <c r="SV3509" s="45"/>
      <c r="SW3509" s="45"/>
      <c r="SX3509" s="45"/>
      <c r="SY3509" s="45"/>
      <c r="SZ3509" s="45"/>
      <c r="TA3509" s="45"/>
      <c r="TB3509" s="45"/>
      <c r="TC3509" s="45"/>
      <c r="TD3509" s="45"/>
      <c r="TE3509" s="45"/>
      <c r="TF3509" s="45"/>
      <c r="TG3509" s="45"/>
      <c r="TH3509" s="45"/>
      <c r="TI3509" s="45"/>
      <c r="TJ3509" s="45"/>
      <c r="TK3509" s="45"/>
      <c r="TL3509" s="45"/>
      <c r="TM3509" s="45"/>
      <c r="TN3509" s="45"/>
      <c r="TO3509" s="45"/>
      <c r="TP3509" s="45"/>
      <c r="TQ3509" s="45"/>
      <c r="TR3509" s="45"/>
      <c r="TS3509" s="45"/>
      <c r="TT3509" s="45"/>
      <c r="TU3509" s="45"/>
      <c r="TV3509" s="45"/>
      <c r="TW3509" s="45"/>
      <c r="TX3509" s="45"/>
      <c r="TY3509" s="45"/>
      <c r="TZ3509" s="45"/>
      <c r="UA3509" s="45"/>
      <c r="UB3509" s="45"/>
      <c r="UC3509" s="45"/>
      <c r="UD3509" s="45"/>
      <c r="UE3509" s="45"/>
      <c r="UF3509" s="45"/>
      <c r="UG3509" s="45"/>
      <c r="UH3509" s="45"/>
      <c r="UI3509" s="45"/>
      <c r="UJ3509" s="45"/>
      <c r="UK3509" s="45"/>
      <c r="UL3509" s="45"/>
      <c r="UM3509" s="45"/>
      <c r="UN3509" s="45"/>
      <c r="UO3509" s="45"/>
      <c r="UP3509" s="45"/>
      <c r="UQ3509" s="45"/>
      <c r="UR3509" s="45"/>
      <c r="US3509" s="45"/>
      <c r="UT3509" s="45"/>
      <c r="UU3509" s="45"/>
      <c r="UV3509" s="45"/>
      <c r="UW3509" s="45"/>
      <c r="UX3509" s="45"/>
      <c r="UY3509" s="45"/>
      <c r="UZ3509" s="45"/>
      <c r="VA3509" s="45"/>
      <c r="VB3509" s="45"/>
      <c r="VC3509" s="45"/>
      <c r="VD3509" s="45"/>
      <c r="VE3509" s="45"/>
      <c r="VF3509" s="45"/>
      <c r="VG3509" s="45"/>
      <c r="VH3509" s="45"/>
      <c r="VI3509" s="45"/>
      <c r="VJ3509" s="45"/>
      <c r="VK3509" s="45"/>
      <c r="VL3509" s="45"/>
      <c r="VM3509" s="45"/>
      <c r="VN3509" s="45"/>
      <c r="VO3509" s="45"/>
      <c r="VP3509" s="45"/>
      <c r="VQ3509" s="45"/>
      <c r="VR3509" s="45"/>
      <c r="VS3509" s="45"/>
      <c r="VT3509" s="45"/>
      <c r="VU3509" s="45"/>
      <c r="VV3509" s="45"/>
      <c r="VW3509" s="45"/>
      <c r="VX3509" s="45"/>
      <c r="VY3509" s="45"/>
      <c r="VZ3509" s="45"/>
      <c r="WA3509" s="45"/>
      <c r="WB3509" s="45"/>
      <c r="WC3509" s="45"/>
      <c r="WD3509" s="45"/>
      <c r="WE3509" s="45"/>
      <c r="WF3509" s="45"/>
      <c r="WG3509" s="45"/>
      <c r="WH3509" s="45"/>
      <c r="WI3509" s="45"/>
      <c r="WJ3509" s="45"/>
      <c r="WK3509" s="45"/>
      <c r="WL3509" s="45"/>
      <c r="WM3509" s="45"/>
      <c r="WN3509" s="45"/>
      <c r="WO3509" s="45"/>
      <c r="WP3509" s="45"/>
      <c r="WQ3509" s="45"/>
      <c r="WR3509" s="45"/>
      <c r="WS3509" s="45"/>
      <c r="WT3509" s="45"/>
      <c r="WU3509" s="45"/>
      <c r="WV3509" s="45"/>
      <c r="WW3509" s="45"/>
      <c r="WX3509" s="45"/>
      <c r="WY3509" s="45"/>
      <c r="WZ3509" s="45"/>
      <c r="XA3509" s="45"/>
      <c r="XB3509" s="45"/>
      <c r="XC3509" s="45"/>
      <c r="XD3509" s="45"/>
      <c r="XE3509" s="45"/>
      <c r="XF3509" s="45"/>
      <c r="XG3509" s="45"/>
      <c r="XH3509" s="45"/>
      <c r="XI3509" s="45"/>
      <c r="XJ3509" s="45"/>
      <c r="XK3509" s="45"/>
      <c r="XL3509" s="45"/>
      <c r="XM3509" s="45"/>
      <c r="XN3509" s="45"/>
      <c r="XO3509" s="45"/>
      <c r="XP3509" s="45"/>
      <c r="XQ3509" s="45"/>
      <c r="XR3509" s="45"/>
      <c r="XS3509" s="45"/>
      <c r="XT3509" s="45"/>
      <c r="XU3509" s="45"/>
      <c r="XV3509" s="45"/>
      <c r="XW3509" s="45"/>
      <c r="XX3509" s="45"/>
      <c r="XY3509" s="45"/>
      <c r="XZ3509" s="45"/>
      <c r="YA3509" s="45"/>
      <c r="YB3509" s="45"/>
      <c r="YC3509" s="45"/>
      <c r="YD3509" s="45"/>
      <c r="YE3509" s="45"/>
      <c r="YF3509" s="45"/>
      <c r="YG3509" s="45"/>
      <c r="YH3509" s="45"/>
      <c r="YI3509" s="45"/>
      <c r="YJ3509" s="45"/>
      <c r="YK3509" s="45"/>
      <c r="YL3509" s="45"/>
      <c r="YM3509" s="45"/>
      <c r="YN3509" s="45"/>
      <c r="YO3509" s="45"/>
      <c r="YP3509" s="45"/>
      <c r="YQ3509" s="45"/>
      <c r="YR3509" s="45"/>
      <c r="YS3509" s="45"/>
      <c r="YT3509" s="45"/>
      <c r="YU3509" s="45"/>
      <c r="YV3509" s="45"/>
      <c r="YW3509" s="45"/>
      <c r="YX3509" s="45"/>
      <c r="YY3509" s="45"/>
      <c r="YZ3509" s="45"/>
      <c r="ZA3509" s="45"/>
      <c r="ZB3509" s="45"/>
      <c r="ZC3509" s="45"/>
      <c r="ZD3509" s="45"/>
      <c r="ZE3509" s="45"/>
      <c r="ZF3509" s="45"/>
      <c r="ZG3509" s="45"/>
      <c r="ZH3509" s="45"/>
      <c r="ZI3509" s="45"/>
      <c r="ZJ3509" s="45"/>
      <c r="ZK3509" s="45"/>
      <c r="ZL3509" s="45"/>
      <c r="ZM3509" s="45"/>
      <c r="ZN3509" s="45"/>
      <c r="ZO3509" s="45"/>
      <c r="ZP3509" s="45"/>
      <c r="ZQ3509" s="45"/>
      <c r="ZR3509" s="45"/>
      <c r="ZS3509" s="45"/>
      <c r="ZT3509" s="45"/>
      <c r="ZU3509" s="45"/>
      <c r="ZV3509" s="45"/>
      <c r="ZW3509" s="45"/>
      <c r="ZX3509" s="45"/>
      <c r="ZY3509" s="45"/>
      <c r="ZZ3509" s="45"/>
      <c r="AAA3509" s="45"/>
      <c r="AAB3509" s="45"/>
      <c r="AAC3509" s="45"/>
      <c r="AAD3509" s="45"/>
      <c r="AAE3509" s="45"/>
      <c r="AAF3509" s="45"/>
      <c r="AAG3509" s="45"/>
      <c r="AAH3509" s="45"/>
      <c r="AAI3509" s="45"/>
      <c r="AAJ3509" s="45"/>
      <c r="AAK3509" s="45"/>
      <c r="AAL3509" s="45"/>
      <c r="AAM3509" s="45"/>
      <c r="AAN3509" s="45"/>
      <c r="AAO3509" s="45"/>
      <c r="AAP3509" s="45"/>
      <c r="AAQ3509" s="45"/>
      <c r="AAR3509" s="45"/>
      <c r="AAS3509" s="45"/>
      <c r="AAT3509" s="45"/>
      <c r="AAU3509" s="45"/>
      <c r="AAV3509" s="45"/>
      <c r="AAW3509" s="45"/>
      <c r="AAX3509" s="45"/>
      <c r="AAY3509" s="45"/>
      <c r="AAZ3509" s="45"/>
      <c r="ABA3509" s="45"/>
      <c r="ABB3509" s="45"/>
      <c r="ABC3509" s="45"/>
      <c r="ABD3509" s="45"/>
      <c r="ABE3509" s="45"/>
      <c r="ABF3509" s="45"/>
      <c r="ABG3509" s="45"/>
      <c r="ABH3509" s="45"/>
      <c r="ABI3509" s="45"/>
      <c r="ABJ3509" s="45"/>
      <c r="ABK3509" s="45"/>
      <c r="ABL3509" s="45"/>
      <c r="ABM3509" s="45"/>
      <c r="ABN3509" s="45"/>
      <c r="ABO3509" s="45"/>
      <c r="ABP3509" s="45"/>
      <c r="ABQ3509" s="45"/>
      <c r="ABR3509" s="45"/>
      <c r="ABS3509" s="45"/>
      <c r="ABT3509" s="45"/>
      <c r="ABU3509" s="45"/>
      <c r="ABV3509" s="45"/>
      <c r="ABW3509" s="45"/>
      <c r="ABX3509" s="45"/>
      <c r="ABY3509" s="45"/>
      <c r="ABZ3509" s="45"/>
      <c r="ACA3509" s="45"/>
      <c r="ACB3509" s="45"/>
      <c r="ACC3509" s="45"/>
      <c r="ACD3509" s="45"/>
      <c r="ACE3509" s="45"/>
      <c r="ACF3509" s="45"/>
      <c r="ACG3509" s="45"/>
      <c r="ACH3509" s="45"/>
      <c r="ACI3509" s="45"/>
      <c r="ACJ3509" s="45"/>
      <c r="ACK3509" s="45"/>
      <c r="ACL3509" s="45"/>
      <c r="ACM3509" s="45"/>
      <c r="ACN3509" s="45"/>
      <c r="ACO3509" s="45"/>
      <c r="ACP3509" s="45"/>
      <c r="ACQ3509" s="45"/>
      <c r="ACR3509" s="45"/>
      <c r="ACS3509" s="45"/>
      <c r="ACT3509" s="45"/>
      <c r="ACU3509" s="45"/>
      <c r="ACV3509" s="45"/>
      <c r="ACW3509" s="45"/>
      <c r="ACX3509" s="45"/>
      <c r="ACY3509" s="45"/>
      <c r="ACZ3509" s="45"/>
      <c r="ADA3509" s="45"/>
      <c r="ADB3509" s="45"/>
      <c r="ADC3509" s="45"/>
      <c r="ADD3509" s="45"/>
      <c r="ADE3509" s="45"/>
      <c r="ADF3509" s="45"/>
      <c r="ADG3509" s="45"/>
      <c r="ADH3509" s="45"/>
      <c r="ADI3509" s="45"/>
      <c r="ADJ3509" s="45"/>
      <c r="ADK3509" s="45"/>
      <c r="ADL3509" s="45"/>
      <c r="ADM3509" s="45"/>
      <c r="ADN3509" s="45"/>
      <c r="ADO3509" s="45"/>
      <c r="ADP3509" s="45"/>
      <c r="ADQ3509" s="45"/>
      <c r="ADR3509" s="45"/>
      <c r="ADS3509" s="45"/>
      <c r="ADT3509" s="45"/>
      <c r="ADU3509" s="45"/>
      <c r="ADV3509" s="45"/>
      <c r="ADW3509" s="45"/>
      <c r="ADX3509" s="45"/>
      <c r="ADY3509" s="45"/>
      <c r="ADZ3509" s="45"/>
      <c r="AEA3509" s="45"/>
      <c r="AEB3509" s="45"/>
      <c r="AEC3509" s="45"/>
      <c r="AED3509" s="45"/>
      <c r="AEE3509" s="45"/>
      <c r="AEF3509" s="45"/>
      <c r="AEG3509" s="45"/>
      <c r="AEH3509" s="45"/>
      <c r="AEI3509" s="45"/>
      <c r="AEJ3509" s="45"/>
      <c r="AEK3509" s="45"/>
      <c r="AEL3509" s="45"/>
      <c r="AEM3509" s="45"/>
      <c r="AEN3509" s="45"/>
      <c r="AEO3509" s="45"/>
      <c r="AEP3509" s="45"/>
      <c r="AEQ3509" s="45"/>
      <c r="AER3509" s="45"/>
      <c r="AES3509" s="45"/>
      <c r="AET3509" s="45"/>
      <c r="AEU3509" s="45"/>
      <c r="AEV3509" s="45"/>
      <c r="AEW3509" s="45"/>
      <c r="AEX3509" s="45"/>
      <c r="AEY3509" s="45"/>
      <c r="AEZ3509" s="45"/>
      <c r="AFA3509" s="45"/>
      <c r="AFB3509" s="45"/>
      <c r="AFC3509" s="45"/>
      <c r="AFD3509" s="45"/>
      <c r="AFE3509" s="45"/>
      <c r="AFF3509" s="45"/>
      <c r="AFG3509" s="45"/>
      <c r="AFH3509" s="45"/>
      <c r="AFI3509" s="45"/>
      <c r="AFJ3509" s="45"/>
      <c r="AFK3509" s="45"/>
      <c r="AFL3509" s="45"/>
      <c r="AFM3509" s="45"/>
      <c r="AFN3509" s="45"/>
      <c r="AFO3509" s="45"/>
      <c r="AFP3509" s="45"/>
      <c r="AFQ3509" s="45"/>
      <c r="AFR3509" s="45"/>
      <c r="AFS3509" s="45"/>
      <c r="AFT3509" s="45"/>
      <c r="AFU3509" s="45"/>
      <c r="AFV3509" s="45"/>
      <c r="AFW3509" s="45"/>
      <c r="AFX3509" s="45"/>
      <c r="AFY3509" s="45"/>
      <c r="AFZ3509" s="45"/>
      <c r="AGA3509" s="45"/>
      <c r="AGB3509" s="45"/>
      <c r="AGC3509" s="45"/>
      <c r="AGD3509" s="45"/>
      <c r="AGE3509" s="45"/>
      <c r="AGF3509" s="45"/>
      <c r="AGG3509" s="45"/>
      <c r="AGH3509" s="45"/>
      <c r="AGI3509" s="45"/>
      <c r="AGJ3509" s="45"/>
      <c r="AGK3509" s="45"/>
      <c r="AGL3509" s="45"/>
      <c r="AGM3509" s="45"/>
      <c r="AGN3509" s="45"/>
      <c r="AGO3509" s="45"/>
      <c r="AGP3509" s="45"/>
      <c r="AGQ3509" s="45"/>
      <c r="AGR3509" s="45"/>
      <c r="AGS3509" s="45"/>
      <c r="AGT3509" s="45"/>
      <c r="AGU3509" s="45"/>
      <c r="AGV3509" s="45"/>
      <c r="AGW3509" s="45"/>
      <c r="AGX3509" s="45"/>
      <c r="AGY3509" s="45"/>
      <c r="AGZ3509" s="45"/>
      <c r="AHA3509" s="45"/>
      <c r="AHB3509" s="45"/>
      <c r="AHC3509" s="45"/>
      <c r="AHD3509" s="45"/>
      <c r="AHE3509" s="45"/>
      <c r="AHF3509" s="45"/>
      <c r="AHG3509" s="45"/>
      <c r="AHH3509" s="45"/>
      <c r="AHI3509" s="45"/>
      <c r="AHJ3509" s="45"/>
      <c r="AHK3509" s="45"/>
      <c r="AHL3509" s="45"/>
      <c r="AHM3509" s="45"/>
      <c r="AHN3509" s="45"/>
      <c r="AHO3509" s="45"/>
      <c r="AHP3509" s="45"/>
      <c r="AHQ3509" s="45"/>
      <c r="AHR3509" s="45"/>
      <c r="AHS3509" s="45"/>
      <c r="AHT3509" s="45"/>
      <c r="AHU3509" s="45"/>
      <c r="AHV3509" s="45"/>
      <c r="AHW3509" s="45"/>
      <c r="AHX3509" s="45"/>
      <c r="AHY3509" s="45"/>
      <c r="AHZ3509" s="45"/>
      <c r="AIA3509" s="45"/>
      <c r="AIB3509" s="45"/>
      <c r="AIC3509" s="45"/>
      <c r="AID3509" s="45"/>
      <c r="AIE3509" s="45"/>
      <c r="AIF3509" s="45"/>
      <c r="AIG3509" s="45"/>
      <c r="AIH3509" s="45"/>
      <c r="AII3509" s="45"/>
      <c r="AIJ3509" s="45"/>
      <c r="AIK3509" s="45"/>
      <c r="AIL3509" s="45"/>
      <c r="AIM3509" s="45"/>
      <c r="AIN3509" s="45"/>
      <c r="AIO3509" s="45"/>
      <c r="AIP3509" s="45"/>
      <c r="AIQ3509" s="45"/>
      <c r="AIR3509" s="45"/>
      <c r="AIS3509" s="45"/>
      <c r="AIT3509" s="45"/>
      <c r="AIU3509" s="45"/>
      <c r="AIV3509" s="45"/>
      <c r="AIW3509" s="45"/>
      <c r="AIX3509" s="45"/>
      <c r="AIY3509" s="45"/>
      <c r="AIZ3509" s="45"/>
      <c r="AJA3509" s="45"/>
      <c r="AJB3509" s="45"/>
      <c r="AJC3509" s="45"/>
      <c r="AJD3509" s="45"/>
      <c r="AJE3509" s="45"/>
      <c r="AJF3509" s="45"/>
      <c r="AJG3509" s="45"/>
      <c r="AJH3509" s="45"/>
      <c r="AJI3509" s="45"/>
      <c r="AJJ3509" s="45"/>
      <c r="AJK3509" s="45"/>
      <c r="AJL3509" s="45"/>
      <c r="AJM3509" s="45"/>
      <c r="AJN3509" s="45"/>
      <c r="AJO3509" s="45"/>
      <c r="AJP3509" s="45"/>
      <c r="AJQ3509" s="45"/>
      <c r="AJR3509" s="45"/>
      <c r="AJS3509" s="45"/>
      <c r="AJT3509" s="45"/>
      <c r="AJU3509" s="45"/>
      <c r="AJV3509" s="45"/>
      <c r="AJW3509" s="45"/>
      <c r="AJX3509" s="45"/>
      <c r="AJY3509" s="45"/>
      <c r="AJZ3509" s="45"/>
      <c r="AKA3509" s="45"/>
      <c r="AKB3509" s="45"/>
      <c r="AKC3509" s="45"/>
      <c r="AKD3509" s="45"/>
      <c r="AKE3509" s="45"/>
      <c r="AKF3509" s="45"/>
      <c r="AKG3509" s="45"/>
      <c r="AKH3509" s="45"/>
      <c r="AKI3509" s="45"/>
      <c r="AKJ3509" s="45"/>
      <c r="AKK3509" s="45"/>
      <c r="AKL3509" s="45"/>
      <c r="AKM3509" s="45"/>
      <c r="AKN3509" s="45"/>
      <c r="AKO3509" s="45"/>
      <c r="AKP3509" s="45"/>
      <c r="AKQ3509" s="45"/>
      <c r="AKR3509" s="45"/>
      <c r="AKS3509" s="45"/>
      <c r="AKT3509" s="45"/>
      <c r="AKU3509" s="45"/>
      <c r="AKV3509" s="45"/>
      <c r="AKW3509" s="45"/>
      <c r="AKX3509" s="45"/>
      <c r="AKY3509" s="45"/>
      <c r="AKZ3509" s="45"/>
      <c r="ALA3509" s="45"/>
      <c r="ALB3509" s="45"/>
      <c r="ALC3509" s="45"/>
      <c r="ALD3509" s="45"/>
      <c r="ALE3509" s="45"/>
      <c r="ALF3509" s="45"/>
      <c r="ALG3509" s="45"/>
      <c r="ALH3509" s="45"/>
      <c r="ALI3509" s="45"/>
      <c r="ALJ3509" s="45"/>
      <c r="ALK3509" s="45"/>
      <c r="ALL3509" s="45"/>
      <c r="ALM3509" s="45"/>
      <c r="ALN3509" s="45"/>
      <c r="ALO3509" s="45"/>
      <c r="ALP3509" s="45"/>
      <c r="ALQ3509" s="45"/>
      <c r="ALR3509" s="45"/>
      <c r="ALS3509" s="45"/>
      <c r="ALT3509" s="45"/>
      <c r="ALU3509" s="45"/>
      <c r="ALV3509" s="45"/>
      <c r="ALW3509" s="45"/>
      <c r="ALX3509" s="45"/>
      <c r="ALY3509" s="45"/>
      <c r="ALZ3509" s="45"/>
      <c r="AMA3509" s="45"/>
      <c r="AMB3509" s="45"/>
      <c r="AMC3509" s="45"/>
      <c r="AMD3509" s="45"/>
      <c r="AME3509" s="45"/>
      <c r="AMF3509" s="45"/>
      <c r="AMG3509" s="45"/>
      <c r="AMH3509" s="45"/>
      <c r="AMI3509" s="45"/>
      <c r="AMJ3509" s="45"/>
      <c r="AMK3509" s="45"/>
      <c r="AML3509" s="45"/>
      <c r="AMM3509" s="45"/>
      <c r="AMN3509" s="45"/>
      <c r="AMO3509" s="45"/>
      <c r="AMP3509" s="45"/>
      <c r="AMQ3509" s="45"/>
      <c r="AMR3509" s="45"/>
      <c r="AMS3509" s="45"/>
      <c r="AMT3509" s="45"/>
      <c r="AMU3509" s="45"/>
      <c r="AMV3509" s="45"/>
      <c r="AMW3509" s="45"/>
      <c r="AMX3509" s="45"/>
      <c r="AMY3509" s="45"/>
      <c r="AMZ3509" s="45"/>
      <c r="ANA3509" s="45"/>
      <c r="ANB3509" s="45"/>
      <c r="ANC3509" s="45"/>
      <c r="AND3509" s="45"/>
      <c r="ANE3509" s="45"/>
      <c r="ANF3509" s="45"/>
      <c r="ANG3509" s="45"/>
      <c r="ANH3509" s="45"/>
      <c r="ANI3509" s="45"/>
      <c r="ANJ3509" s="45"/>
      <c r="ANK3509" s="45"/>
      <c r="ANL3509" s="45"/>
      <c r="ANM3509" s="45"/>
      <c r="ANN3509" s="45"/>
      <c r="ANO3509" s="45"/>
      <c r="ANP3509" s="45"/>
      <c r="ANQ3509" s="45"/>
      <c r="ANR3509" s="45"/>
      <c r="ANS3509" s="45"/>
      <c r="ANT3509" s="45"/>
      <c r="ANU3509" s="45"/>
      <c r="ANV3509" s="45"/>
      <c r="ANW3509" s="45"/>
      <c r="ANX3509" s="45"/>
      <c r="ANY3509" s="45"/>
      <c r="ANZ3509" s="45"/>
      <c r="AOA3509" s="45"/>
      <c r="AOB3509" s="45"/>
      <c r="AOC3509" s="45"/>
      <c r="AOD3509" s="45"/>
      <c r="AOE3509" s="45"/>
      <c r="AOF3509" s="45"/>
      <c r="AOG3509" s="45"/>
      <c r="AOH3509" s="45"/>
      <c r="AOI3509" s="45"/>
      <c r="AOJ3509" s="45"/>
      <c r="AOK3509" s="45"/>
      <c r="AOL3509" s="45"/>
      <c r="AOM3509" s="45"/>
      <c r="AON3509" s="45"/>
      <c r="AOO3509" s="45"/>
      <c r="AOP3509" s="45"/>
      <c r="AOQ3509" s="45"/>
      <c r="AOR3509" s="45"/>
      <c r="AOS3509" s="45"/>
      <c r="AOT3509" s="45"/>
      <c r="AOU3509" s="45"/>
      <c r="AOV3509" s="45"/>
      <c r="AOW3509" s="45"/>
      <c r="AOX3509" s="45"/>
      <c r="AOY3509" s="45"/>
      <c r="AOZ3509" s="45"/>
      <c r="APA3509" s="45"/>
      <c r="APB3509" s="45"/>
      <c r="APC3509" s="45"/>
      <c r="APD3509" s="45"/>
      <c r="APE3509" s="45"/>
      <c r="APF3509" s="45"/>
      <c r="APG3509" s="45"/>
      <c r="APH3509" s="45"/>
      <c r="API3509" s="45"/>
      <c r="APJ3509" s="45"/>
      <c r="APK3509" s="45"/>
      <c r="APL3509" s="45"/>
      <c r="APM3509" s="45"/>
      <c r="APN3509" s="45"/>
      <c r="APO3509" s="45"/>
      <c r="APP3509" s="45"/>
      <c r="APQ3509" s="45"/>
      <c r="APR3509" s="45"/>
      <c r="APS3509" s="45"/>
      <c r="APT3509" s="45"/>
      <c r="APU3509" s="45"/>
      <c r="APV3509" s="45"/>
      <c r="APW3509" s="45"/>
      <c r="APX3509" s="45"/>
      <c r="APY3509" s="45"/>
      <c r="APZ3509" s="45"/>
      <c r="AQA3509" s="45"/>
      <c r="AQB3509" s="45"/>
      <c r="AQC3509" s="45"/>
      <c r="AQD3509" s="45"/>
      <c r="AQE3509" s="45"/>
      <c r="AQF3509" s="45"/>
      <c r="AQG3509" s="45"/>
      <c r="AQH3509" s="45"/>
      <c r="AQI3509" s="45"/>
      <c r="AQJ3509" s="45"/>
      <c r="AQK3509" s="45"/>
      <c r="AQL3509" s="45"/>
      <c r="AQM3509" s="45"/>
      <c r="AQN3509" s="45"/>
      <c r="AQO3509" s="45"/>
      <c r="AQP3509" s="45"/>
      <c r="AQQ3509" s="45"/>
      <c r="AQR3509" s="45"/>
      <c r="AQS3509" s="45"/>
      <c r="AQT3509" s="45"/>
      <c r="AQU3509" s="45"/>
      <c r="AQV3509" s="45"/>
      <c r="AQW3509" s="45"/>
      <c r="AQX3509" s="45"/>
      <c r="AQY3509" s="45"/>
      <c r="AQZ3509" s="45"/>
      <c r="ARA3509" s="45"/>
      <c r="ARB3509" s="45"/>
      <c r="ARC3509" s="45"/>
      <c r="ARD3509" s="45"/>
      <c r="ARE3509" s="45"/>
      <c r="ARF3509" s="45"/>
      <c r="ARG3509" s="45"/>
      <c r="ARH3509" s="45"/>
      <c r="ARI3509" s="45"/>
      <c r="ARJ3509" s="45"/>
      <c r="ARK3509" s="45"/>
      <c r="ARL3509" s="45"/>
      <c r="ARM3509" s="45"/>
      <c r="ARN3509" s="45"/>
      <c r="ARO3509" s="45"/>
      <c r="ARP3509" s="45"/>
      <c r="ARQ3509" s="45"/>
      <c r="ARR3509" s="45"/>
      <c r="ARS3509" s="45"/>
      <c r="ART3509" s="45"/>
      <c r="ARU3509" s="45"/>
      <c r="ARV3509" s="45"/>
      <c r="ARW3509" s="45"/>
      <c r="ARX3509" s="45"/>
      <c r="ARY3509" s="45"/>
      <c r="ARZ3509" s="45"/>
      <c r="ASA3509" s="45"/>
      <c r="ASB3509" s="45"/>
      <c r="ASC3509" s="45"/>
      <c r="ASD3509" s="45"/>
      <c r="ASE3509" s="45"/>
      <c r="ASF3509" s="45"/>
      <c r="ASG3509" s="45"/>
      <c r="ASH3509" s="45"/>
      <c r="ASI3509" s="45"/>
      <c r="ASJ3509" s="45"/>
      <c r="ASK3509" s="45"/>
      <c r="ASL3509" s="45"/>
      <c r="ASM3509" s="45"/>
      <c r="ASN3509" s="45"/>
      <c r="ASO3509" s="45"/>
      <c r="ASP3509" s="45"/>
      <c r="ASQ3509" s="45"/>
      <c r="ASR3509" s="45"/>
      <c r="ASS3509" s="45"/>
      <c r="AST3509" s="45"/>
      <c r="ASU3509" s="45"/>
      <c r="ASV3509" s="45"/>
      <c r="ASW3509" s="45"/>
      <c r="ASX3509" s="45"/>
      <c r="ASY3509" s="45"/>
      <c r="ASZ3509" s="45"/>
      <c r="ATA3509" s="45"/>
      <c r="ATB3509" s="45"/>
      <c r="ATC3509" s="45"/>
      <c r="ATD3509" s="45"/>
      <c r="ATE3509" s="45"/>
      <c r="ATF3509" s="45"/>
      <c r="ATG3509" s="45"/>
      <c r="ATH3509" s="45"/>
      <c r="ATI3509" s="45"/>
      <c r="ATJ3509" s="45"/>
      <c r="ATK3509" s="45"/>
      <c r="ATL3509" s="45"/>
      <c r="ATM3509" s="45"/>
      <c r="ATN3509" s="45"/>
      <c r="ATO3509" s="45"/>
      <c r="ATP3509" s="45"/>
      <c r="ATQ3509" s="45"/>
      <c r="ATR3509" s="45"/>
      <c r="ATS3509" s="45"/>
      <c r="ATT3509" s="45"/>
      <c r="ATU3509" s="45"/>
      <c r="ATV3509" s="45"/>
      <c r="ATW3509" s="45"/>
      <c r="ATX3509" s="45"/>
      <c r="ATY3509" s="45"/>
      <c r="ATZ3509" s="45"/>
      <c r="AUA3509" s="45"/>
      <c r="AUB3509" s="45"/>
      <c r="AUC3509" s="45"/>
      <c r="AUD3509" s="45"/>
      <c r="AUE3509" s="45"/>
      <c r="AUF3509" s="45"/>
      <c r="AUG3509" s="45"/>
      <c r="AUH3509" s="45"/>
      <c r="AUI3509" s="45"/>
      <c r="AUJ3509" s="45"/>
      <c r="AUK3509" s="45"/>
      <c r="AUL3509" s="45"/>
      <c r="AUM3509" s="45"/>
      <c r="AUN3509" s="45"/>
      <c r="AUO3509" s="45"/>
      <c r="AUP3509" s="45"/>
      <c r="AUQ3509" s="45"/>
      <c r="AUR3509" s="45"/>
      <c r="AUS3509" s="45"/>
      <c r="AUT3509" s="45"/>
      <c r="AUU3509" s="45"/>
      <c r="AUV3509" s="45"/>
      <c r="AUW3509" s="45"/>
      <c r="AUX3509" s="45"/>
      <c r="AUY3509" s="45"/>
      <c r="AUZ3509" s="45"/>
      <c r="AVA3509" s="45"/>
      <c r="AVB3509" s="45"/>
      <c r="AVC3509" s="45"/>
      <c r="AVD3509" s="45"/>
      <c r="AVE3509" s="45"/>
      <c r="AVF3509" s="45"/>
      <c r="AVG3509" s="45"/>
      <c r="AVH3509" s="45"/>
      <c r="AVI3509" s="45"/>
      <c r="AVJ3509" s="45"/>
      <c r="AVK3509" s="45"/>
      <c r="AVL3509" s="45"/>
      <c r="AVM3509" s="45"/>
      <c r="AVN3509" s="45"/>
      <c r="AVO3509" s="45"/>
      <c r="AVP3509" s="45"/>
      <c r="AVQ3509" s="45"/>
      <c r="AVR3509" s="45"/>
      <c r="AVS3509" s="45"/>
      <c r="AVT3509" s="45"/>
      <c r="AVU3509" s="45"/>
      <c r="AVV3509" s="45"/>
      <c r="AVW3509" s="45"/>
      <c r="AVX3509" s="45"/>
      <c r="AVY3509" s="45"/>
      <c r="AVZ3509" s="45"/>
      <c r="AWA3509" s="45"/>
      <c r="AWB3509" s="45"/>
      <c r="AWC3509" s="45"/>
      <c r="AWD3509" s="45"/>
      <c r="AWE3509" s="45"/>
      <c r="AWF3509" s="45"/>
      <c r="AWG3509" s="45"/>
      <c r="AWH3509" s="45"/>
      <c r="AWI3509" s="45"/>
      <c r="AWJ3509" s="45"/>
      <c r="AWK3509" s="45"/>
      <c r="AWL3509" s="45"/>
      <c r="AWM3509" s="45"/>
      <c r="AWN3509" s="45"/>
      <c r="AWO3509" s="45"/>
      <c r="AWP3509" s="45"/>
      <c r="AWQ3509" s="45"/>
      <c r="AWR3509" s="45"/>
      <c r="AWS3509" s="45"/>
      <c r="AWT3509" s="45"/>
      <c r="AWU3509" s="45"/>
      <c r="AWV3509" s="45"/>
      <c r="AWW3509" s="45"/>
      <c r="AWX3509" s="45"/>
      <c r="AWY3509" s="45"/>
      <c r="AWZ3509" s="45"/>
      <c r="AXA3509" s="45"/>
      <c r="AXB3509" s="45"/>
      <c r="AXC3509" s="45"/>
      <c r="AXD3509" s="45"/>
      <c r="AXE3509" s="45"/>
      <c r="AXF3509" s="45"/>
      <c r="AXG3509" s="45"/>
      <c r="AXH3509" s="45"/>
      <c r="AXI3509" s="45"/>
      <c r="AXJ3509" s="45"/>
      <c r="AXK3509" s="45"/>
      <c r="AXL3509" s="45"/>
      <c r="AXM3509" s="45"/>
      <c r="AXN3509" s="45"/>
      <c r="AXO3509" s="45"/>
      <c r="AXP3509" s="45"/>
      <c r="AXQ3509" s="45"/>
      <c r="AXR3509" s="45"/>
      <c r="AXS3509" s="45"/>
      <c r="AXT3509" s="45"/>
      <c r="AXU3509" s="45"/>
      <c r="AXV3509" s="45"/>
      <c r="AXW3509" s="45"/>
      <c r="AXX3509" s="45"/>
      <c r="AXY3509" s="45"/>
      <c r="AXZ3509" s="45"/>
      <c r="AYA3509" s="45"/>
      <c r="AYB3509" s="45"/>
      <c r="AYC3509" s="45"/>
      <c r="AYD3509" s="45"/>
      <c r="AYE3509" s="45"/>
      <c r="AYF3509" s="45"/>
      <c r="AYG3509" s="45"/>
      <c r="AYH3509" s="45"/>
      <c r="AYI3509" s="45"/>
      <c r="AYJ3509" s="45"/>
      <c r="AYK3509" s="45"/>
      <c r="AYL3509" s="45"/>
      <c r="AYM3509" s="45"/>
      <c r="AYN3509" s="45"/>
      <c r="AYO3509" s="45"/>
      <c r="AYP3509" s="45"/>
      <c r="AYQ3509" s="45"/>
      <c r="AYR3509" s="45"/>
      <c r="AYS3509" s="45"/>
      <c r="AYT3509" s="45"/>
      <c r="AYU3509" s="45"/>
      <c r="AYV3509" s="45"/>
      <c r="AYW3509" s="45"/>
      <c r="AYX3509" s="45"/>
      <c r="AYY3509" s="45"/>
      <c r="AYZ3509" s="45"/>
      <c r="AZA3509" s="45"/>
      <c r="AZB3509" s="45"/>
      <c r="AZC3509" s="45"/>
      <c r="AZD3509" s="45"/>
      <c r="AZE3509" s="45"/>
      <c r="AZF3509" s="45"/>
      <c r="AZG3509" s="45"/>
      <c r="AZH3509" s="45"/>
      <c r="AZI3509" s="45"/>
      <c r="AZJ3509" s="45"/>
      <c r="AZK3509" s="45"/>
      <c r="AZL3509" s="45"/>
      <c r="AZM3509" s="45"/>
      <c r="AZN3509" s="45"/>
      <c r="AZO3509" s="45"/>
      <c r="AZP3509" s="45"/>
      <c r="AZQ3509" s="45"/>
      <c r="AZR3509" s="45"/>
      <c r="AZS3509" s="45"/>
      <c r="AZT3509" s="45"/>
      <c r="AZU3509" s="45"/>
      <c r="AZV3509" s="45"/>
      <c r="AZW3509" s="45"/>
      <c r="AZX3509" s="45"/>
      <c r="AZY3509" s="45"/>
      <c r="AZZ3509" s="45"/>
      <c r="BAA3509" s="45"/>
      <c r="BAB3509" s="45"/>
      <c r="BAC3509" s="45"/>
      <c r="BAD3509" s="45"/>
      <c r="BAE3509" s="45"/>
      <c r="BAF3509" s="45"/>
      <c r="BAG3509" s="45"/>
      <c r="BAH3509" s="45"/>
      <c r="BAI3509" s="45"/>
      <c r="BAJ3509" s="45"/>
      <c r="BAK3509" s="45"/>
      <c r="BAL3509" s="45"/>
      <c r="BAM3509" s="45"/>
      <c r="BAN3509" s="45"/>
      <c r="BAO3509" s="45"/>
      <c r="BAP3509" s="45"/>
      <c r="BAQ3509" s="45"/>
      <c r="BAR3509" s="45"/>
      <c r="BAS3509" s="45"/>
      <c r="BAT3509" s="45"/>
      <c r="BAU3509" s="45"/>
      <c r="BAV3509" s="45"/>
      <c r="BAW3509" s="45"/>
      <c r="BAX3509" s="45"/>
      <c r="BAY3509" s="45"/>
      <c r="BAZ3509" s="45"/>
      <c r="BBA3509" s="45"/>
      <c r="BBB3509" s="45"/>
      <c r="BBC3509" s="45"/>
      <c r="BBD3509" s="45"/>
      <c r="BBE3509" s="45"/>
      <c r="BBF3509" s="45"/>
      <c r="BBG3509" s="45"/>
      <c r="BBH3509" s="45"/>
      <c r="BBI3509" s="45"/>
      <c r="BBJ3509" s="45"/>
      <c r="BBK3509" s="45"/>
      <c r="BBL3509" s="45"/>
      <c r="BBM3509" s="45"/>
      <c r="BBN3509" s="45"/>
      <c r="BBO3509" s="45"/>
      <c r="BBP3509" s="45"/>
      <c r="BBQ3509" s="45"/>
      <c r="BBR3509" s="45"/>
      <c r="BBS3509" s="45"/>
      <c r="BBT3509" s="45"/>
      <c r="BBU3509" s="45"/>
      <c r="BBV3509" s="45"/>
      <c r="BBW3509" s="45"/>
      <c r="BBX3509" s="45"/>
      <c r="BBY3509" s="45"/>
      <c r="BBZ3509" s="45"/>
      <c r="BCA3509" s="45"/>
      <c r="BCB3509" s="45"/>
      <c r="BCC3509" s="45"/>
      <c r="BCD3509" s="45"/>
      <c r="BCE3509" s="45"/>
      <c r="BCF3509" s="45"/>
      <c r="BCG3509" s="45"/>
      <c r="BCH3509" s="45"/>
      <c r="BCI3509" s="45"/>
      <c r="BCJ3509" s="45"/>
      <c r="BCK3509" s="45"/>
      <c r="BCL3509" s="45"/>
      <c r="BCM3509" s="45"/>
      <c r="BCN3509" s="45"/>
      <c r="BCO3509" s="45"/>
      <c r="BCP3509" s="45"/>
      <c r="BCQ3509" s="45"/>
      <c r="BCR3509" s="45"/>
      <c r="BCS3509" s="45"/>
      <c r="BCT3509" s="45"/>
      <c r="BCU3509" s="45"/>
      <c r="BCV3509" s="45"/>
      <c r="BCW3509" s="45"/>
      <c r="BCX3509" s="45"/>
      <c r="BCY3509" s="45"/>
      <c r="BCZ3509" s="45"/>
      <c r="BDA3509" s="45"/>
      <c r="BDB3509" s="45"/>
      <c r="BDC3509" s="45"/>
      <c r="BDD3509" s="45"/>
      <c r="BDE3509" s="45"/>
      <c r="BDF3509" s="45"/>
      <c r="BDG3509" s="45"/>
      <c r="BDH3509" s="45"/>
      <c r="BDI3509" s="45"/>
      <c r="BDJ3509" s="45"/>
      <c r="BDK3509" s="45"/>
      <c r="BDL3509" s="45"/>
      <c r="BDM3509" s="45"/>
      <c r="BDN3509" s="45"/>
      <c r="BDO3509" s="45"/>
      <c r="BDP3509" s="45"/>
      <c r="BDQ3509" s="45"/>
      <c r="BDR3509" s="45"/>
      <c r="BDS3509" s="45"/>
      <c r="BDT3509" s="45"/>
      <c r="BDU3509" s="45"/>
      <c r="BDV3509" s="45"/>
      <c r="BDW3509" s="45"/>
      <c r="BDX3509" s="45"/>
      <c r="BDY3509" s="45"/>
      <c r="BDZ3509" s="45"/>
      <c r="BEA3509" s="45"/>
      <c r="BEB3509" s="45"/>
      <c r="BEC3509" s="45"/>
      <c r="BED3509" s="45"/>
      <c r="BEE3509" s="45"/>
      <c r="BEF3509" s="45"/>
      <c r="BEG3509" s="45"/>
      <c r="BEH3509" s="45"/>
      <c r="BEI3509" s="45"/>
      <c r="BEJ3509" s="45"/>
      <c r="BEK3509" s="45"/>
      <c r="BEL3509" s="45"/>
      <c r="BEM3509" s="45"/>
      <c r="BEN3509" s="45"/>
      <c r="BEO3509" s="45"/>
      <c r="BEP3509" s="45"/>
      <c r="BEQ3509" s="45"/>
      <c r="BER3509" s="45"/>
      <c r="BES3509" s="45"/>
      <c r="BET3509" s="45"/>
      <c r="BEU3509" s="45"/>
      <c r="BEV3509" s="45"/>
      <c r="BEW3509" s="45"/>
      <c r="BEX3509" s="45"/>
      <c r="BEY3509" s="45"/>
      <c r="BEZ3509" s="45"/>
      <c r="BFA3509" s="45"/>
      <c r="BFB3509" s="45"/>
      <c r="BFC3509" s="45"/>
      <c r="BFD3509" s="45"/>
      <c r="BFE3509" s="45"/>
      <c r="BFF3509" s="45"/>
      <c r="BFG3509" s="45"/>
      <c r="BFH3509" s="45"/>
      <c r="BFI3509" s="45"/>
      <c r="BFJ3509" s="45"/>
      <c r="BFK3509" s="45"/>
      <c r="BFL3509" s="45"/>
      <c r="BFM3509" s="45"/>
      <c r="BFN3509" s="45"/>
      <c r="BFO3509" s="45"/>
      <c r="BFP3509" s="45"/>
      <c r="BFQ3509" s="45"/>
      <c r="BFR3509" s="45"/>
      <c r="BFS3509" s="45"/>
      <c r="BFT3509" s="45"/>
      <c r="BFU3509" s="45"/>
      <c r="BFV3509" s="45"/>
      <c r="BFW3509" s="45"/>
      <c r="BFX3509" s="45"/>
      <c r="BFY3509" s="45"/>
      <c r="BFZ3509" s="45"/>
      <c r="BGA3509" s="45"/>
      <c r="BGB3509" s="45"/>
      <c r="BGC3509" s="45"/>
      <c r="BGD3509" s="45"/>
      <c r="BGE3509" s="45"/>
      <c r="BGF3509" s="45"/>
      <c r="BGG3509" s="45"/>
      <c r="BGH3509" s="45"/>
      <c r="BGI3509" s="45"/>
      <c r="BGJ3509" s="45"/>
      <c r="BGK3509" s="45"/>
      <c r="BGL3509" s="45"/>
      <c r="BGM3509" s="45"/>
      <c r="BGN3509" s="45"/>
      <c r="BGO3509" s="45"/>
      <c r="BGP3509" s="45"/>
      <c r="BGQ3509" s="45"/>
      <c r="BGR3509" s="45"/>
      <c r="BGS3509" s="45"/>
      <c r="BGT3509" s="45"/>
      <c r="BGU3509" s="45"/>
      <c r="BGV3509" s="45"/>
      <c r="BGW3509" s="45"/>
      <c r="BGX3509" s="45"/>
      <c r="BGY3509" s="45"/>
      <c r="BGZ3509" s="45"/>
      <c r="BHA3509" s="45"/>
      <c r="BHB3509" s="45"/>
      <c r="BHC3509" s="45"/>
      <c r="BHD3509" s="45"/>
      <c r="BHE3509" s="45"/>
      <c r="BHF3509" s="45"/>
      <c r="BHG3509" s="45"/>
      <c r="BHH3509" s="45"/>
      <c r="BHI3509" s="45"/>
      <c r="BHJ3509" s="45"/>
      <c r="BHK3509" s="45"/>
      <c r="BHL3509" s="45"/>
      <c r="BHM3509" s="45"/>
      <c r="BHN3509" s="45"/>
      <c r="BHO3509" s="45"/>
      <c r="BHP3509" s="45"/>
      <c r="BHQ3509" s="45"/>
      <c r="BHR3509" s="45"/>
      <c r="BHS3509" s="45"/>
      <c r="BHT3509" s="45"/>
      <c r="BHU3509" s="45"/>
      <c r="BHV3509" s="45"/>
      <c r="BHW3509" s="45"/>
      <c r="BHX3509" s="45"/>
      <c r="BHY3509" s="45"/>
      <c r="BHZ3509" s="45"/>
      <c r="BIA3509" s="45"/>
      <c r="BIB3509" s="45"/>
      <c r="BIC3509" s="45"/>
      <c r="BID3509" s="45"/>
      <c r="BIE3509" s="45"/>
      <c r="BIF3509" s="45"/>
      <c r="BIG3509" s="45"/>
      <c r="BIH3509" s="45"/>
      <c r="BII3509" s="45"/>
      <c r="BIJ3509" s="45"/>
      <c r="BIK3509" s="45"/>
      <c r="BIL3509" s="45"/>
      <c r="BIM3509" s="45"/>
      <c r="BIN3509" s="45"/>
      <c r="BIO3509" s="45"/>
      <c r="BIP3509" s="45"/>
      <c r="BIQ3509" s="45"/>
      <c r="BIR3509" s="45"/>
      <c r="BIS3509" s="45"/>
      <c r="BIT3509" s="45"/>
      <c r="BIU3509" s="45"/>
      <c r="BIV3509" s="45"/>
      <c r="BIW3509" s="45"/>
      <c r="BIX3509" s="45"/>
      <c r="BIY3509" s="45"/>
      <c r="BIZ3509" s="45"/>
      <c r="BJA3509" s="45"/>
      <c r="BJB3509" s="45"/>
      <c r="BJC3509" s="45"/>
      <c r="BJD3509" s="45"/>
      <c r="BJE3509" s="45"/>
      <c r="BJF3509" s="45"/>
      <c r="BJG3509" s="45"/>
      <c r="BJH3509" s="45"/>
      <c r="BJI3509" s="45"/>
      <c r="BJJ3509" s="45"/>
      <c r="BJK3509" s="45"/>
      <c r="BJL3509" s="45"/>
      <c r="BJM3509" s="45"/>
      <c r="BJN3509" s="45"/>
      <c r="BJO3509" s="45"/>
      <c r="BJP3509" s="45"/>
      <c r="BJQ3509" s="45"/>
      <c r="BJR3509" s="45"/>
      <c r="BJS3509" s="45"/>
      <c r="BJT3509" s="45"/>
      <c r="BJU3509" s="45"/>
      <c r="BJV3509" s="45"/>
      <c r="BJW3509" s="45"/>
      <c r="BJX3509" s="45"/>
      <c r="BJY3509" s="45"/>
      <c r="BJZ3509" s="45"/>
      <c r="BKA3509" s="45"/>
      <c r="BKB3509" s="45"/>
      <c r="BKC3509" s="45"/>
      <c r="BKD3509" s="45"/>
      <c r="BKE3509" s="45"/>
      <c r="BKF3509" s="45"/>
      <c r="BKG3509" s="45"/>
      <c r="BKH3509" s="45"/>
      <c r="BKI3509" s="45"/>
      <c r="BKJ3509" s="45"/>
      <c r="BKK3509" s="45"/>
      <c r="BKL3509" s="45"/>
      <c r="BKM3509" s="45"/>
      <c r="BKN3509" s="45"/>
      <c r="BKO3509" s="45"/>
      <c r="BKP3509" s="45"/>
      <c r="BKQ3509" s="45"/>
      <c r="BKR3509" s="45"/>
      <c r="BKS3509" s="45"/>
      <c r="BKT3509" s="45"/>
      <c r="BKU3509" s="45"/>
      <c r="BKV3509" s="45"/>
      <c r="BKW3509" s="45"/>
      <c r="BKX3509" s="45"/>
      <c r="BKY3509" s="45"/>
      <c r="BKZ3509" s="45"/>
      <c r="BLA3509" s="45"/>
      <c r="BLB3509" s="45"/>
      <c r="BLC3509" s="45"/>
      <c r="BLD3509" s="45"/>
      <c r="BLE3509" s="45"/>
      <c r="BLF3509" s="45"/>
      <c r="BLG3509" s="45"/>
      <c r="BLH3509" s="45"/>
      <c r="BLI3509" s="45"/>
      <c r="BLJ3509" s="45"/>
      <c r="BLK3509" s="45"/>
      <c r="BLL3509" s="45"/>
      <c r="BLM3509" s="45"/>
      <c r="BLN3509" s="45"/>
      <c r="BLO3509" s="45"/>
      <c r="BLP3509" s="45"/>
      <c r="BLQ3509" s="45"/>
      <c r="BLR3509" s="45"/>
      <c r="BLS3509" s="45"/>
      <c r="BLT3509" s="45"/>
      <c r="BLU3509" s="45"/>
      <c r="BLV3509" s="45"/>
      <c r="BLW3509" s="45"/>
      <c r="BLX3509" s="45"/>
      <c r="BLY3509" s="45"/>
      <c r="BLZ3509" s="45"/>
      <c r="BMA3509" s="45"/>
      <c r="BMB3509" s="45"/>
      <c r="BMC3509" s="45"/>
      <c r="BMD3509" s="45"/>
      <c r="BME3509" s="45"/>
      <c r="BMF3509" s="45"/>
      <c r="BMG3509" s="45"/>
      <c r="BMH3509" s="45"/>
      <c r="BMI3509" s="45"/>
      <c r="BMJ3509" s="45"/>
      <c r="BMK3509" s="45"/>
      <c r="BML3509" s="45"/>
      <c r="BMM3509" s="45"/>
      <c r="BMN3509" s="45"/>
      <c r="BMO3509" s="45"/>
      <c r="BMP3509" s="45"/>
      <c r="BMQ3509" s="45"/>
      <c r="BMR3509" s="45"/>
      <c r="BMS3509" s="45"/>
      <c r="BMT3509" s="45"/>
      <c r="BMU3509" s="45"/>
      <c r="BMV3509" s="45"/>
      <c r="BMW3509" s="45"/>
      <c r="BMX3509" s="45"/>
      <c r="BMY3509" s="45"/>
      <c r="BMZ3509" s="45"/>
      <c r="BNA3509" s="45"/>
      <c r="BNB3509" s="45"/>
      <c r="BNC3509" s="45"/>
      <c r="BND3509" s="45"/>
      <c r="BNE3509" s="45"/>
      <c r="BNF3509" s="45"/>
      <c r="BNG3509" s="45"/>
      <c r="BNH3509" s="45"/>
      <c r="BNI3509" s="45"/>
      <c r="BNJ3509" s="45"/>
      <c r="BNK3509" s="45"/>
      <c r="BNL3509" s="45"/>
      <c r="BNM3509" s="45"/>
      <c r="BNN3509" s="45"/>
      <c r="BNO3509" s="45"/>
      <c r="BNP3509" s="45"/>
      <c r="BNQ3509" s="45"/>
      <c r="BNR3509" s="45"/>
      <c r="BNS3509" s="45"/>
      <c r="BNT3509" s="45"/>
      <c r="BNU3509" s="45"/>
      <c r="BNV3509" s="45"/>
      <c r="BNW3509" s="45"/>
      <c r="BNX3509" s="45"/>
      <c r="BNY3509" s="45"/>
      <c r="BNZ3509" s="45"/>
      <c r="BOA3509" s="45"/>
      <c r="BOB3509" s="45"/>
      <c r="BOC3509" s="45"/>
      <c r="BOD3509" s="45"/>
      <c r="BOE3509" s="45"/>
      <c r="BOF3509" s="45"/>
      <c r="BOG3509" s="45"/>
      <c r="BOH3509" s="45"/>
      <c r="BOI3509" s="45"/>
      <c r="BOJ3509" s="45"/>
      <c r="BOK3509" s="45"/>
      <c r="BOL3509" s="45"/>
      <c r="BOM3509" s="45"/>
      <c r="BON3509" s="45"/>
      <c r="BOO3509" s="45"/>
      <c r="BOP3509" s="45"/>
      <c r="BOQ3509" s="45"/>
      <c r="BOR3509" s="45"/>
      <c r="BOS3509" s="45"/>
      <c r="BOT3509" s="45"/>
      <c r="BOU3509" s="45"/>
      <c r="BOV3509" s="45"/>
      <c r="BOW3509" s="45"/>
      <c r="BOX3509" s="45"/>
      <c r="BOY3509" s="45"/>
      <c r="BOZ3509" s="45"/>
      <c r="BPA3509" s="45"/>
      <c r="BPB3509" s="45"/>
      <c r="BPC3509" s="45"/>
      <c r="BPD3509" s="45"/>
      <c r="BPE3509" s="45"/>
      <c r="BPF3509" s="45"/>
      <c r="BPG3509" s="45"/>
      <c r="BPH3509" s="45"/>
      <c r="BPI3509" s="45"/>
      <c r="BPJ3509" s="45"/>
      <c r="BPK3509" s="45"/>
      <c r="BPL3509" s="45"/>
      <c r="BPM3509" s="45"/>
      <c r="BPN3509" s="45"/>
      <c r="BPO3509" s="45"/>
      <c r="BPP3509" s="45"/>
      <c r="BPQ3509" s="45"/>
      <c r="BPR3509" s="45"/>
      <c r="BPS3509" s="45"/>
      <c r="BPT3509" s="45"/>
      <c r="BPU3509" s="45"/>
      <c r="BPV3509" s="45"/>
      <c r="BPW3509" s="45"/>
      <c r="BPX3509" s="45"/>
      <c r="BPY3509" s="45"/>
      <c r="BPZ3509" s="45"/>
      <c r="BQA3509" s="45"/>
      <c r="BQB3509" s="45"/>
      <c r="BQC3509" s="45"/>
      <c r="BQD3509" s="45"/>
      <c r="BQE3509" s="45"/>
      <c r="BQF3509" s="45"/>
      <c r="BQG3509" s="45"/>
      <c r="BQH3509" s="45"/>
      <c r="BQI3509" s="45"/>
      <c r="BQJ3509" s="45"/>
      <c r="BQK3509" s="45"/>
      <c r="BQL3509" s="45"/>
      <c r="BQM3509" s="45"/>
      <c r="BQN3509" s="45"/>
      <c r="BQO3509" s="45"/>
      <c r="BQP3509" s="45"/>
      <c r="BQQ3509" s="45"/>
      <c r="BQR3509" s="45"/>
      <c r="BQS3509" s="45"/>
      <c r="BQT3509" s="45"/>
      <c r="BQU3509" s="45"/>
      <c r="BQV3509" s="45"/>
      <c r="BQW3509" s="45"/>
      <c r="BQX3509" s="45"/>
      <c r="BQY3509" s="45"/>
      <c r="BQZ3509" s="45"/>
      <c r="BRA3509" s="45"/>
      <c r="BRB3509" s="45"/>
      <c r="BRC3509" s="45"/>
      <c r="BRD3509" s="45"/>
      <c r="BRE3509" s="45"/>
      <c r="BRF3509" s="45"/>
      <c r="BRG3509" s="45"/>
      <c r="BRH3509" s="45"/>
      <c r="BRI3509" s="45"/>
      <c r="BRJ3509" s="45"/>
      <c r="BRK3509" s="45"/>
      <c r="BRL3509" s="45"/>
      <c r="BRM3509" s="45"/>
      <c r="BRN3509" s="45"/>
      <c r="BRO3509" s="45"/>
      <c r="BRP3509" s="45"/>
      <c r="BRQ3509" s="45"/>
      <c r="BRR3509" s="45"/>
      <c r="BRS3509" s="45"/>
      <c r="BRT3509" s="45"/>
      <c r="BRU3509" s="45"/>
      <c r="BRV3509" s="45"/>
      <c r="BRW3509" s="45"/>
      <c r="BRX3509" s="45"/>
      <c r="BRY3509" s="45"/>
      <c r="BRZ3509" s="45"/>
      <c r="BSA3509" s="45"/>
      <c r="BSB3509" s="45"/>
      <c r="BSC3509" s="45"/>
      <c r="BSD3509" s="45"/>
      <c r="BSE3509" s="45"/>
      <c r="BSF3509" s="45"/>
      <c r="BSG3509" s="45"/>
      <c r="BSH3509" s="45"/>
      <c r="BSI3509" s="45"/>
      <c r="BSJ3509" s="45"/>
      <c r="BSK3509" s="45"/>
      <c r="BSL3509" s="45"/>
      <c r="BSM3509" s="45"/>
      <c r="BSN3509" s="45"/>
      <c r="BSO3509" s="45"/>
      <c r="BSP3509" s="45"/>
      <c r="BSQ3509" s="45"/>
      <c r="BSR3509" s="45"/>
      <c r="BSS3509" s="45"/>
      <c r="BST3509" s="45"/>
      <c r="BSU3509" s="45"/>
      <c r="BSV3509" s="45"/>
      <c r="BSW3509" s="45"/>
      <c r="BSX3509" s="45"/>
      <c r="BSY3509" s="45"/>
      <c r="BSZ3509" s="45"/>
      <c r="BTA3509" s="45"/>
      <c r="BTB3509" s="45"/>
      <c r="BTC3509" s="45"/>
      <c r="BTD3509" s="45"/>
      <c r="BTE3509" s="45"/>
      <c r="BTF3509" s="45"/>
      <c r="BTG3509" s="45"/>
      <c r="BTH3509" s="45"/>
      <c r="BTI3509" s="45"/>
      <c r="BTJ3509" s="45"/>
      <c r="BTK3509" s="45"/>
      <c r="BTL3509" s="45"/>
      <c r="BTM3509" s="45"/>
      <c r="BTN3509" s="45"/>
      <c r="BTO3509" s="45"/>
      <c r="BTP3509" s="45"/>
      <c r="BTQ3509" s="45"/>
      <c r="BTR3509" s="45"/>
      <c r="BTS3509" s="45"/>
      <c r="BTT3509" s="45"/>
      <c r="BTU3509" s="45"/>
      <c r="BTV3509" s="45"/>
      <c r="BTW3509" s="45"/>
      <c r="BTX3509" s="45"/>
      <c r="BTY3509" s="45"/>
      <c r="BTZ3509" s="45"/>
      <c r="BUA3509" s="45"/>
      <c r="BUB3509" s="45"/>
      <c r="BUC3509" s="45"/>
      <c r="BUD3509" s="45"/>
      <c r="BUE3509" s="45"/>
      <c r="BUF3509" s="45"/>
      <c r="BUG3509" s="45"/>
      <c r="BUH3509" s="45"/>
      <c r="BUI3509" s="45"/>
      <c r="BUJ3509" s="45"/>
      <c r="BUK3509" s="45"/>
      <c r="BUL3509" s="45"/>
      <c r="BUM3509" s="45"/>
      <c r="BUN3509" s="45"/>
      <c r="BUO3509" s="45"/>
      <c r="BUP3509" s="45"/>
      <c r="BUQ3509" s="45"/>
      <c r="BUR3509" s="45"/>
      <c r="BUS3509" s="45"/>
      <c r="BUT3509" s="45"/>
      <c r="BUU3509" s="45"/>
      <c r="BUV3509" s="45"/>
      <c r="BUW3509" s="45"/>
      <c r="BUX3509" s="45"/>
      <c r="BUY3509" s="45"/>
      <c r="BUZ3509" s="45"/>
      <c r="BVA3509" s="45"/>
      <c r="BVB3509" s="45"/>
      <c r="BVC3509" s="45"/>
      <c r="BVD3509" s="45"/>
      <c r="BVE3509" s="45"/>
      <c r="BVF3509" s="45"/>
      <c r="BVG3509" s="45"/>
      <c r="BVH3509" s="45"/>
      <c r="BVI3509" s="45"/>
      <c r="BVJ3509" s="45"/>
      <c r="BVK3509" s="45"/>
      <c r="BVL3509" s="45"/>
      <c r="BVM3509" s="45"/>
      <c r="BVN3509" s="45"/>
      <c r="BVO3509" s="45"/>
      <c r="BVP3509" s="45"/>
      <c r="BVQ3509" s="45"/>
      <c r="BVR3509" s="45"/>
      <c r="BVS3509" s="45"/>
      <c r="BVT3509" s="45"/>
      <c r="BVU3509" s="45"/>
      <c r="BVV3509" s="45"/>
      <c r="BVW3509" s="45"/>
      <c r="BVX3509" s="45"/>
      <c r="BVY3509" s="45"/>
      <c r="BVZ3509" s="45"/>
      <c r="BWA3509" s="45"/>
      <c r="BWB3509" s="45"/>
      <c r="BWC3509" s="45"/>
      <c r="BWD3509" s="45"/>
      <c r="BWE3509" s="45"/>
      <c r="BWF3509" s="45"/>
      <c r="BWG3509" s="45"/>
      <c r="BWH3509" s="45"/>
      <c r="BWI3509" s="45"/>
      <c r="BWJ3509" s="45"/>
      <c r="BWK3509" s="45"/>
      <c r="BWL3509" s="45"/>
      <c r="BWM3509" s="45"/>
      <c r="BWN3509" s="45"/>
      <c r="BWO3509" s="45"/>
      <c r="BWP3509" s="45"/>
      <c r="BWQ3509" s="45"/>
      <c r="BWR3509" s="45"/>
      <c r="BWS3509" s="45"/>
      <c r="BWT3509" s="45"/>
      <c r="BWU3509" s="45"/>
      <c r="BWV3509" s="45"/>
      <c r="BWW3509" s="45"/>
      <c r="BWX3509" s="45"/>
      <c r="BWY3509" s="45"/>
      <c r="BWZ3509" s="45"/>
      <c r="BXA3509" s="45"/>
      <c r="BXB3509" s="45"/>
      <c r="BXC3509" s="45"/>
      <c r="BXD3509" s="45"/>
      <c r="BXE3509" s="45"/>
      <c r="BXF3509" s="45"/>
      <c r="BXG3509" s="45"/>
      <c r="BXH3509" s="45"/>
      <c r="BXI3509" s="45"/>
      <c r="BXJ3509" s="45"/>
      <c r="BXK3509" s="45"/>
      <c r="BXL3509" s="45"/>
      <c r="BXM3509" s="45"/>
      <c r="BXN3509" s="45"/>
      <c r="BXO3509" s="45"/>
      <c r="BXP3509" s="45"/>
      <c r="BXQ3509" s="45"/>
      <c r="BXR3509" s="45"/>
      <c r="BXS3509" s="45"/>
      <c r="BXT3509" s="45"/>
      <c r="BXU3509" s="45"/>
      <c r="BXV3509" s="45"/>
      <c r="BXW3509" s="45"/>
      <c r="BXX3509" s="45"/>
      <c r="BXY3509" s="45"/>
      <c r="BXZ3509" s="45"/>
      <c r="BYA3509" s="45"/>
      <c r="BYB3509" s="45"/>
      <c r="BYC3509" s="45"/>
      <c r="BYD3509" s="45"/>
      <c r="BYE3509" s="45"/>
      <c r="BYF3509" s="45"/>
      <c r="BYG3509" s="45"/>
      <c r="BYH3509" s="45"/>
      <c r="BYI3509" s="45"/>
      <c r="BYJ3509" s="45"/>
      <c r="BYK3509" s="45"/>
      <c r="BYL3509" s="45"/>
      <c r="BYM3509" s="45"/>
      <c r="BYN3509" s="45"/>
      <c r="BYO3509" s="45"/>
      <c r="BYP3509" s="45"/>
      <c r="BYQ3509" s="45"/>
      <c r="BYR3509" s="45"/>
      <c r="BYS3509" s="45"/>
      <c r="BYT3509" s="45"/>
      <c r="BYU3509" s="45"/>
      <c r="BYV3509" s="45"/>
      <c r="BYW3509" s="45"/>
      <c r="BYX3509" s="45"/>
      <c r="BYY3509" s="45"/>
      <c r="BYZ3509" s="45"/>
      <c r="BZA3509" s="45"/>
      <c r="BZB3509" s="45"/>
      <c r="BZC3509" s="45"/>
      <c r="BZD3509" s="45"/>
      <c r="BZE3509" s="45"/>
      <c r="BZF3509" s="45"/>
      <c r="BZG3509" s="45"/>
      <c r="BZH3509" s="45"/>
      <c r="BZI3509" s="45"/>
      <c r="BZJ3509" s="45"/>
      <c r="BZK3509" s="45"/>
      <c r="BZL3509" s="45"/>
      <c r="BZM3509" s="45"/>
      <c r="BZN3509" s="45"/>
      <c r="BZO3509" s="45"/>
      <c r="BZP3509" s="45"/>
      <c r="BZQ3509" s="45"/>
      <c r="BZR3509" s="45"/>
      <c r="BZS3509" s="45"/>
      <c r="BZT3509" s="45"/>
      <c r="BZU3509" s="45"/>
      <c r="BZV3509" s="45"/>
      <c r="BZW3509" s="45"/>
      <c r="BZX3509" s="45"/>
      <c r="BZY3509" s="45"/>
      <c r="BZZ3509" s="45"/>
      <c r="CAA3509" s="45"/>
      <c r="CAB3509" s="45"/>
      <c r="CAC3509" s="45"/>
      <c r="CAD3509" s="45"/>
      <c r="CAE3509" s="45"/>
      <c r="CAF3509" s="45"/>
      <c r="CAG3509" s="45"/>
      <c r="CAH3509" s="45"/>
      <c r="CAI3509" s="45"/>
      <c r="CAJ3509" s="45"/>
      <c r="CAK3509" s="45"/>
      <c r="CAL3509" s="45"/>
      <c r="CAM3509" s="45"/>
      <c r="CAN3509" s="45"/>
      <c r="CAO3509" s="45"/>
      <c r="CAP3509" s="45"/>
      <c r="CAQ3509" s="45"/>
      <c r="CAR3509" s="45"/>
      <c r="CAS3509" s="45"/>
      <c r="CAT3509" s="45"/>
      <c r="CAU3509" s="45"/>
      <c r="CAV3509" s="45"/>
      <c r="CAW3509" s="45"/>
      <c r="CAX3509" s="45"/>
      <c r="CAY3509" s="45"/>
      <c r="CAZ3509" s="45"/>
      <c r="CBA3509" s="45"/>
      <c r="CBB3509" s="45"/>
      <c r="CBC3509" s="45"/>
      <c r="CBD3509" s="45"/>
      <c r="CBE3509" s="45"/>
      <c r="CBF3509" s="45"/>
      <c r="CBG3509" s="45"/>
      <c r="CBH3509" s="45"/>
      <c r="CBI3509" s="45"/>
      <c r="CBJ3509" s="45"/>
      <c r="CBK3509" s="45"/>
      <c r="CBL3509" s="45"/>
      <c r="CBM3509" s="45"/>
      <c r="CBN3509" s="45"/>
      <c r="CBO3509" s="45"/>
      <c r="CBP3509" s="45"/>
      <c r="CBQ3509" s="45"/>
      <c r="CBR3509" s="45"/>
      <c r="CBS3509" s="45"/>
      <c r="CBT3509" s="45"/>
      <c r="CBU3509" s="45"/>
      <c r="CBV3509" s="45"/>
      <c r="CBW3509" s="45"/>
      <c r="CBX3509" s="45"/>
      <c r="CBY3509" s="45"/>
      <c r="CBZ3509" s="45"/>
      <c r="CCA3509" s="45"/>
      <c r="CCB3509" s="45"/>
      <c r="CCC3509" s="45"/>
      <c r="CCD3509" s="45"/>
      <c r="CCE3509" s="45"/>
      <c r="CCF3509" s="45"/>
      <c r="CCG3509" s="45"/>
      <c r="CCH3509" s="45"/>
      <c r="CCI3509" s="45"/>
      <c r="CCJ3509" s="45"/>
      <c r="CCK3509" s="45"/>
      <c r="CCL3509" s="45"/>
      <c r="CCM3509" s="45"/>
      <c r="CCN3509" s="45"/>
      <c r="CCO3509" s="45"/>
      <c r="CCP3509" s="45"/>
      <c r="CCQ3509" s="45"/>
      <c r="CCR3509" s="45"/>
      <c r="CCS3509" s="45"/>
      <c r="CCT3509" s="45"/>
      <c r="CCU3509" s="45"/>
      <c r="CCV3509" s="45"/>
      <c r="CCW3509" s="45"/>
      <c r="CCX3509" s="45"/>
      <c r="CCY3509" s="45"/>
      <c r="CCZ3509" s="45"/>
      <c r="CDA3509" s="45"/>
      <c r="CDB3509" s="45"/>
      <c r="CDC3509" s="45"/>
      <c r="CDD3509" s="45"/>
      <c r="CDE3509" s="45"/>
      <c r="CDF3509" s="45"/>
      <c r="CDG3509" s="45"/>
      <c r="CDH3509" s="45"/>
      <c r="CDI3509" s="45"/>
      <c r="CDJ3509" s="45"/>
      <c r="CDK3509" s="45"/>
      <c r="CDL3509" s="45"/>
      <c r="CDM3509" s="45"/>
      <c r="CDN3509" s="45"/>
      <c r="CDO3509" s="45"/>
      <c r="CDP3509" s="45"/>
      <c r="CDQ3509" s="45"/>
      <c r="CDR3509" s="45"/>
      <c r="CDS3509" s="45"/>
      <c r="CDT3509" s="45"/>
      <c r="CDU3509" s="45"/>
      <c r="CDV3509" s="45"/>
      <c r="CDW3509" s="45"/>
      <c r="CDX3509" s="45"/>
      <c r="CDY3509" s="45"/>
      <c r="CDZ3509" s="45"/>
      <c r="CEA3509" s="45"/>
      <c r="CEB3509" s="45"/>
      <c r="CEC3509" s="45"/>
      <c r="CED3509" s="45"/>
      <c r="CEE3509" s="45"/>
      <c r="CEF3509" s="45"/>
      <c r="CEG3509" s="45"/>
      <c r="CEH3509" s="45"/>
      <c r="CEI3509" s="45"/>
      <c r="CEJ3509" s="45"/>
      <c r="CEK3509" s="45"/>
      <c r="CEL3509" s="45"/>
      <c r="CEM3509" s="45"/>
      <c r="CEN3509" s="45"/>
      <c r="CEO3509" s="45"/>
      <c r="CEP3509" s="45"/>
      <c r="CEQ3509" s="45"/>
      <c r="CER3509" s="45"/>
      <c r="CES3509" s="45"/>
      <c r="CET3509" s="45"/>
      <c r="CEU3509" s="45"/>
      <c r="CEV3509" s="45"/>
      <c r="CEW3509" s="45"/>
      <c r="CEX3509" s="45"/>
      <c r="CEY3509" s="45"/>
      <c r="CEZ3509" s="45"/>
      <c r="CFA3509" s="45"/>
      <c r="CFB3509" s="45"/>
      <c r="CFC3509" s="45"/>
      <c r="CFD3509" s="45"/>
      <c r="CFE3509" s="45"/>
      <c r="CFF3509" s="45"/>
      <c r="CFG3509" s="45"/>
      <c r="CFH3509" s="45"/>
      <c r="CFI3509" s="45"/>
      <c r="CFJ3509" s="45"/>
      <c r="CFK3509" s="45"/>
      <c r="CFL3509" s="45"/>
      <c r="CFM3509" s="45"/>
      <c r="CFN3509" s="45"/>
      <c r="CFO3509" s="45"/>
      <c r="CFP3509" s="45"/>
      <c r="CFQ3509" s="45"/>
      <c r="CFR3509" s="45"/>
      <c r="CFS3509" s="45"/>
      <c r="CFT3509" s="45"/>
      <c r="CFU3509" s="45"/>
      <c r="CFV3509" s="45"/>
      <c r="CFW3509" s="45"/>
      <c r="CFX3509" s="45"/>
      <c r="CFY3509" s="45"/>
      <c r="CFZ3509" s="45"/>
      <c r="CGA3509" s="45"/>
      <c r="CGB3509" s="45"/>
      <c r="CGC3509" s="45"/>
      <c r="CGD3509" s="45"/>
      <c r="CGE3509" s="45"/>
      <c r="CGF3509" s="45"/>
      <c r="CGG3509" s="45"/>
      <c r="CGH3509" s="45"/>
      <c r="CGI3509" s="45"/>
      <c r="CGJ3509" s="45"/>
      <c r="CGK3509" s="45"/>
      <c r="CGL3509" s="45"/>
      <c r="CGM3509" s="45"/>
      <c r="CGN3509" s="45"/>
      <c r="CGO3509" s="45"/>
      <c r="CGP3509" s="45"/>
      <c r="CGQ3509" s="45"/>
      <c r="CGR3509" s="45"/>
      <c r="CGS3509" s="45"/>
      <c r="CGT3509" s="45"/>
      <c r="CGU3509" s="45"/>
      <c r="CGV3509" s="45"/>
      <c r="CGW3509" s="45"/>
      <c r="CGX3509" s="45"/>
      <c r="CGY3509" s="45"/>
      <c r="CGZ3509" s="45"/>
      <c r="CHA3509" s="45"/>
      <c r="CHB3509" s="45"/>
      <c r="CHC3509" s="45"/>
      <c r="CHD3509" s="45"/>
      <c r="CHE3509" s="45"/>
      <c r="CHF3509" s="45"/>
      <c r="CHG3509" s="45"/>
      <c r="CHH3509" s="45"/>
      <c r="CHI3509" s="45"/>
      <c r="CHJ3509" s="45"/>
      <c r="CHK3509" s="45"/>
      <c r="CHL3509" s="45"/>
      <c r="CHM3509" s="45"/>
      <c r="CHN3509" s="45"/>
      <c r="CHO3509" s="45"/>
      <c r="CHP3509" s="45"/>
      <c r="CHQ3509" s="45"/>
      <c r="CHR3509" s="45"/>
      <c r="CHS3509" s="45"/>
      <c r="CHT3509" s="45"/>
      <c r="CHU3509" s="45"/>
      <c r="CHV3509" s="45"/>
      <c r="CHW3509" s="45"/>
      <c r="CHX3509" s="45"/>
      <c r="CHY3509" s="45"/>
      <c r="CHZ3509" s="45"/>
      <c r="CIA3509" s="45"/>
      <c r="CIB3509" s="45"/>
      <c r="CIC3509" s="45"/>
      <c r="CID3509" s="45"/>
      <c r="CIE3509" s="45"/>
      <c r="CIF3509" s="45"/>
      <c r="CIG3509" s="45"/>
      <c r="CIH3509" s="45"/>
      <c r="CII3509" s="45"/>
      <c r="CIJ3509" s="45"/>
      <c r="CIK3509" s="45"/>
      <c r="CIL3509" s="45"/>
      <c r="CIM3509" s="45"/>
      <c r="CIN3509" s="45"/>
      <c r="CIO3509" s="45"/>
      <c r="CIP3509" s="45"/>
      <c r="CIQ3509" s="45"/>
      <c r="CIR3509" s="45"/>
      <c r="CIS3509" s="45"/>
      <c r="CIT3509" s="45"/>
      <c r="CIU3509" s="45"/>
      <c r="CIV3509" s="45"/>
      <c r="CIW3509" s="45"/>
      <c r="CIX3509" s="45"/>
      <c r="CIY3509" s="45"/>
      <c r="CIZ3509" s="45"/>
      <c r="CJA3509" s="45"/>
      <c r="CJB3509" s="45"/>
      <c r="CJC3509" s="45"/>
      <c r="CJD3509" s="45"/>
      <c r="CJE3509" s="45"/>
      <c r="CJF3509" s="45"/>
      <c r="CJG3509" s="45"/>
      <c r="CJH3509" s="45"/>
      <c r="CJI3509" s="45"/>
      <c r="CJJ3509" s="45"/>
      <c r="CJK3509" s="45"/>
      <c r="CJL3509" s="45"/>
      <c r="CJM3509" s="45"/>
      <c r="CJN3509" s="45"/>
      <c r="CJO3509" s="45"/>
      <c r="CJP3509" s="45"/>
      <c r="CJQ3509" s="45"/>
      <c r="CJR3509" s="45"/>
      <c r="CJS3509" s="45"/>
      <c r="CJT3509" s="45"/>
      <c r="CJU3509" s="45"/>
      <c r="CJV3509" s="45"/>
      <c r="CJW3509" s="45"/>
      <c r="CJX3509" s="45"/>
      <c r="CJY3509" s="45"/>
      <c r="CJZ3509" s="45"/>
      <c r="CKA3509" s="45"/>
      <c r="CKB3509" s="45"/>
      <c r="CKC3509" s="45"/>
      <c r="CKD3509" s="45"/>
      <c r="CKE3509" s="45"/>
      <c r="CKF3509" s="45"/>
      <c r="CKG3509" s="45"/>
      <c r="CKH3509" s="45"/>
      <c r="CKI3509" s="45"/>
      <c r="CKJ3509" s="45"/>
      <c r="CKK3509" s="45"/>
      <c r="CKL3509" s="45"/>
      <c r="CKM3509" s="45"/>
      <c r="CKN3509" s="45"/>
      <c r="CKO3509" s="45"/>
      <c r="CKP3509" s="45"/>
      <c r="CKQ3509" s="45"/>
      <c r="CKR3509" s="45"/>
      <c r="CKS3509" s="45"/>
      <c r="CKT3509" s="45"/>
      <c r="CKU3509" s="45"/>
      <c r="CKV3509" s="45"/>
      <c r="CKW3509" s="45"/>
      <c r="CKX3509" s="45"/>
      <c r="CKY3509" s="45"/>
      <c r="CKZ3509" s="45"/>
      <c r="CLA3509" s="45"/>
      <c r="CLB3509" s="45"/>
      <c r="CLC3509" s="45"/>
      <c r="CLD3509" s="45"/>
      <c r="CLE3509" s="45"/>
      <c r="CLF3509" s="45"/>
      <c r="CLG3509" s="45"/>
      <c r="CLH3509" s="45"/>
      <c r="CLI3509" s="45"/>
      <c r="CLJ3509" s="45"/>
      <c r="CLK3509" s="45"/>
      <c r="CLL3509" s="45"/>
      <c r="CLM3509" s="45"/>
      <c r="CLN3509" s="45"/>
      <c r="CLO3509" s="45"/>
      <c r="CLP3509" s="45"/>
      <c r="CLQ3509" s="45"/>
      <c r="CLR3509" s="45"/>
      <c r="CLS3509" s="45"/>
      <c r="CLT3509" s="45"/>
      <c r="CLU3509" s="45"/>
      <c r="CLV3509" s="45"/>
      <c r="CLW3509" s="45"/>
      <c r="CLX3509" s="45"/>
      <c r="CLY3509" s="45"/>
      <c r="CLZ3509" s="45"/>
      <c r="CMA3509" s="45"/>
      <c r="CMB3509" s="45"/>
      <c r="CMC3509" s="45"/>
      <c r="CMD3509" s="45"/>
      <c r="CME3509" s="45"/>
      <c r="CMF3509" s="45"/>
      <c r="CMG3509" s="45"/>
      <c r="CMH3509" s="45"/>
      <c r="CMI3509" s="45"/>
      <c r="CMJ3509" s="45"/>
      <c r="CMK3509" s="45"/>
      <c r="CML3509" s="45"/>
      <c r="CMM3509" s="45"/>
      <c r="CMN3509" s="45"/>
      <c r="CMO3509" s="45"/>
      <c r="CMP3509" s="45"/>
      <c r="CMQ3509" s="45"/>
      <c r="CMR3509" s="45"/>
      <c r="CMS3509" s="45"/>
      <c r="CMT3509" s="45"/>
      <c r="CMU3509" s="45"/>
      <c r="CMV3509" s="45"/>
      <c r="CMW3509" s="45"/>
      <c r="CMX3509" s="45"/>
      <c r="CMY3509" s="45"/>
      <c r="CMZ3509" s="45"/>
      <c r="CNA3509" s="45"/>
      <c r="CNB3509" s="45"/>
      <c r="CNC3509" s="45"/>
      <c r="CND3509" s="45"/>
      <c r="CNE3509" s="45"/>
      <c r="CNF3509" s="45"/>
      <c r="CNG3509" s="45"/>
      <c r="CNH3509" s="45"/>
      <c r="CNI3509" s="45"/>
      <c r="CNJ3509" s="45"/>
      <c r="CNK3509" s="45"/>
      <c r="CNL3509" s="45"/>
      <c r="CNM3509" s="45"/>
      <c r="CNN3509" s="45"/>
      <c r="CNO3509" s="45"/>
      <c r="CNP3509" s="45"/>
      <c r="CNQ3509" s="45"/>
      <c r="CNR3509" s="45"/>
      <c r="CNS3509" s="45"/>
      <c r="CNT3509" s="45"/>
      <c r="CNU3509" s="45"/>
      <c r="CNV3509" s="45"/>
      <c r="CNW3509" s="45"/>
      <c r="CNX3509" s="45"/>
      <c r="CNY3509" s="45"/>
      <c r="CNZ3509" s="45"/>
      <c r="COA3509" s="45"/>
      <c r="COB3509" s="45"/>
      <c r="COC3509" s="45"/>
      <c r="COD3509" s="45"/>
      <c r="COE3509" s="45"/>
      <c r="COF3509" s="45"/>
      <c r="COG3509" s="45"/>
      <c r="COH3509" s="45"/>
      <c r="COI3509" s="45"/>
      <c r="COJ3509" s="45"/>
      <c r="COK3509" s="45"/>
      <c r="COL3509" s="45"/>
      <c r="COM3509" s="45"/>
      <c r="CON3509" s="45"/>
      <c r="COO3509" s="45"/>
      <c r="COP3509" s="45"/>
      <c r="COQ3509" s="45"/>
      <c r="COR3509" s="45"/>
      <c r="COS3509" s="45"/>
      <c r="COT3509" s="45"/>
      <c r="COU3509" s="45"/>
      <c r="COV3509" s="45"/>
      <c r="COW3509" s="45"/>
      <c r="COX3509" s="45"/>
      <c r="COY3509" s="45"/>
      <c r="COZ3509" s="45"/>
      <c r="CPA3509" s="45"/>
      <c r="CPB3509" s="45"/>
      <c r="CPC3509" s="45"/>
      <c r="CPD3509" s="45"/>
      <c r="CPE3509" s="45"/>
      <c r="CPF3509" s="45"/>
      <c r="CPG3509" s="45"/>
      <c r="CPH3509" s="45"/>
      <c r="CPI3509" s="45"/>
      <c r="CPJ3509" s="45"/>
      <c r="CPK3509" s="45"/>
      <c r="CPL3509" s="45"/>
      <c r="CPM3509" s="45"/>
      <c r="CPN3509" s="45"/>
      <c r="CPO3509" s="45"/>
      <c r="CPP3509" s="45"/>
      <c r="CPQ3509" s="45"/>
      <c r="CPR3509" s="45"/>
      <c r="CPS3509" s="45"/>
      <c r="CPT3509" s="45"/>
      <c r="CPU3509" s="45"/>
      <c r="CPV3509" s="45"/>
      <c r="CPW3509" s="45"/>
      <c r="CPX3509" s="45"/>
      <c r="CPY3509" s="45"/>
      <c r="CPZ3509" s="45"/>
      <c r="CQA3509" s="45"/>
      <c r="CQB3509" s="45"/>
      <c r="CQC3509" s="45"/>
      <c r="CQD3509" s="45"/>
      <c r="CQE3509" s="45"/>
      <c r="CQF3509" s="45"/>
      <c r="CQG3509" s="45"/>
      <c r="CQH3509" s="45"/>
      <c r="CQI3509" s="45"/>
      <c r="CQJ3509" s="45"/>
      <c r="CQK3509" s="45"/>
      <c r="CQL3509" s="45"/>
      <c r="CQM3509" s="45"/>
      <c r="CQN3509" s="45"/>
      <c r="CQO3509" s="45"/>
      <c r="CQP3509" s="45"/>
      <c r="CQQ3509" s="45"/>
      <c r="CQR3509" s="45"/>
      <c r="CQS3509" s="45"/>
      <c r="CQT3509" s="45"/>
      <c r="CQU3509" s="45"/>
      <c r="CQV3509" s="45"/>
      <c r="CQW3509" s="45"/>
      <c r="CQX3509" s="45"/>
      <c r="CQY3509" s="45"/>
      <c r="CQZ3509" s="45"/>
      <c r="CRA3509" s="45"/>
      <c r="CRB3509" s="45"/>
      <c r="CRC3509" s="45"/>
      <c r="CRD3509" s="45"/>
      <c r="CRE3509" s="45"/>
      <c r="CRF3509" s="45"/>
      <c r="CRG3509" s="45"/>
      <c r="CRH3509" s="45"/>
      <c r="CRI3509" s="45"/>
      <c r="CRJ3509" s="45"/>
      <c r="CRK3509" s="45"/>
      <c r="CRL3509" s="45"/>
      <c r="CRM3509" s="45"/>
      <c r="CRN3509" s="45"/>
      <c r="CRO3509" s="45"/>
      <c r="CRP3509" s="45"/>
      <c r="CRQ3509" s="45"/>
      <c r="CRR3509" s="45"/>
      <c r="CRS3509" s="45"/>
      <c r="CRT3509" s="45"/>
      <c r="CRU3509" s="45"/>
      <c r="CRV3509" s="45"/>
      <c r="CRW3509" s="45"/>
      <c r="CRX3509" s="45"/>
      <c r="CRY3509" s="45"/>
      <c r="CRZ3509" s="45"/>
      <c r="CSA3509" s="45"/>
      <c r="CSB3509" s="45"/>
      <c r="CSC3509" s="45"/>
      <c r="CSD3509" s="45"/>
      <c r="CSE3509" s="45"/>
      <c r="CSF3509" s="45"/>
      <c r="CSG3509" s="45"/>
      <c r="CSH3509" s="45"/>
      <c r="CSI3509" s="45"/>
      <c r="CSJ3509" s="45"/>
      <c r="CSK3509" s="45"/>
      <c r="CSL3509" s="45"/>
      <c r="CSM3509" s="45"/>
      <c r="CSN3509" s="45"/>
      <c r="CSO3509" s="45"/>
      <c r="CSP3509" s="45"/>
      <c r="CSQ3509" s="45"/>
      <c r="CSR3509" s="45"/>
      <c r="CSS3509" s="45"/>
      <c r="CST3509" s="45"/>
      <c r="CSU3509" s="45"/>
      <c r="CSV3509" s="45"/>
      <c r="CSW3509" s="45"/>
      <c r="CSX3509" s="45"/>
      <c r="CSY3509" s="45"/>
      <c r="CSZ3509" s="45"/>
      <c r="CTA3509" s="45"/>
      <c r="CTB3509" s="45"/>
      <c r="CTC3509" s="45"/>
      <c r="CTD3509" s="45"/>
      <c r="CTE3509" s="45"/>
      <c r="CTF3509" s="45"/>
      <c r="CTG3509" s="45"/>
      <c r="CTH3509" s="45"/>
      <c r="CTI3509" s="45"/>
      <c r="CTJ3509" s="45"/>
      <c r="CTK3509" s="45"/>
      <c r="CTL3509" s="45"/>
      <c r="CTM3509" s="45"/>
      <c r="CTN3509" s="45"/>
      <c r="CTO3509" s="45"/>
      <c r="CTP3509" s="45"/>
      <c r="CTQ3509" s="45"/>
      <c r="CTR3509" s="45"/>
      <c r="CTS3509" s="45"/>
      <c r="CTT3509" s="45"/>
      <c r="CTU3509" s="45"/>
      <c r="CTV3509" s="45"/>
      <c r="CTW3509" s="45"/>
      <c r="CTX3509" s="45"/>
      <c r="CTY3509" s="45"/>
      <c r="CTZ3509" s="45"/>
      <c r="CUA3509" s="45"/>
      <c r="CUB3509" s="45"/>
      <c r="CUC3509" s="45"/>
      <c r="CUD3509" s="45"/>
      <c r="CUE3509" s="45"/>
      <c r="CUF3509" s="45"/>
      <c r="CUG3509" s="45"/>
      <c r="CUH3509" s="45"/>
      <c r="CUI3509" s="45"/>
      <c r="CUJ3509" s="45"/>
      <c r="CUK3509" s="45"/>
      <c r="CUL3509" s="45"/>
      <c r="CUM3509" s="45"/>
      <c r="CUN3509" s="45"/>
      <c r="CUO3509" s="45"/>
      <c r="CUP3509" s="45"/>
      <c r="CUQ3509" s="45"/>
      <c r="CUR3509" s="45"/>
      <c r="CUS3509" s="45"/>
      <c r="CUT3509" s="45"/>
      <c r="CUU3509" s="45"/>
      <c r="CUV3509" s="45"/>
      <c r="CUW3509" s="45"/>
      <c r="CUX3509" s="45"/>
      <c r="CUY3509" s="45"/>
      <c r="CUZ3509" s="45"/>
      <c r="CVA3509" s="45"/>
      <c r="CVB3509" s="45"/>
      <c r="CVC3509" s="45"/>
      <c r="CVD3509" s="45"/>
      <c r="CVE3509" s="45"/>
      <c r="CVF3509" s="45"/>
      <c r="CVG3509" s="45"/>
      <c r="CVH3509" s="45"/>
      <c r="CVI3509" s="45"/>
      <c r="CVJ3509" s="45"/>
      <c r="CVK3509" s="45"/>
      <c r="CVL3509" s="45"/>
      <c r="CVM3509" s="45"/>
      <c r="CVN3509" s="45"/>
      <c r="CVO3509" s="45"/>
      <c r="CVP3509" s="45"/>
      <c r="CVQ3509" s="45"/>
      <c r="CVR3509" s="45"/>
      <c r="CVS3509" s="45"/>
      <c r="CVT3509" s="45"/>
      <c r="CVU3509" s="45"/>
      <c r="CVV3509" s="45"/>
      <c r="CVW3509" s="45"/>
      <c r="CVX3509" s="45"/>
      <c r="CVY3509" s="45"/>
      <c r="CVZ3509" s="45"/>
      <c r="CWA3509" s="45"/>
      <c r="CWB3509" s="45"/>
      <c r="CWC3509" s="45"/>
      <c r="CWD3509" s="45"/>
      <c r="CWE3509" s="45"/>
      <c r="CWF3509" s="45"/>
      <c r="CWG3509" s="45"/>
      <c r="CWH3509" s="45"/>
      <c r="CWI3509" s="45"/>
      <c r="CWJ3509" s="45"/>
      <c r="CWK3509" s="45"/>
      <c r="CWL3509" s="45"/>
      <c r="CWM3509" s="45"/>
      <c r="CWN3509" s="45"/>
      <c r="CWO3509" s="45"/>
      <c r="CWP3509" s="45"/>
      <c r="CWQ3509" s="45"/>
      <c r="CWR3509" s="45"/>
      <c r="CWS3509" s="45"/>
      <c r="CWT3509" s="45"/>
      <c r="CWU3509" s="45"/>
      <c r="CWV3509" s="45"/>
      <c r="CWW3509" s="45"/>
      <c r="CWX3509" s="45"/>
      <c r="CWY3509" s="45"/>
      <c r="CWZ3509" s="45"/>
      <c r="CXA3509" s="45"/>
      <c r="CXB3509" s="45"/>
      <c r="CXC3509" s="45"/>
      <c r="CXD3509" s="45"/>
      <c r="CXE3509" s="45"/>
      <c r="CXF3509" s="45"/>
      <c r="CXG3509" s="45"/>
      <c r="CXH3509" s="45"/>
      <c r="CXI3509" s="45"/>
      <c r="CXJ3509" s="45"/>
      <c r="CXK3509" s="45"/>
      <c r="CXL3509" s="45"/>
      <c r="CXM3509" s="45"/>
      <c r="CXN3509" s="45"/>
      <c r="CXO3509" s="45"/>
      <c r="CXP3509" s="45"/>
      <c r="CXQ3509" s="45"/>
      <c r="CXR3509" s="45"/>
      <c r="CXS3509" s="45"/>
      <c r="CXT3509" s="45"/>
      <c r="CXU3509" s="45"/>
      <c r="CXV3509" s="45"/>
      <c r="CXW3509" s="45"/>
      <c r="CXX3509" s="45"/>
      <c r="CXY3509" s="45"/>
      <c r="CXZ3509" s="45"/>
      <c r="CYA3509" s="45"/>
      <c r="CYB3509" s="45"/>
      <c r="CYC3509" s="45"/>
      <c r="CYD3509" s="45"/>
      <c r="CYE3509" s="45"/>
      <c r="CYF3509" s="45"/>
      <c r="CYG3509" s="45"/>
      <c r="CYH3509" s="45"/>
      <c r="CYI3509" s="45"/>
      <c r="CYJ3509" s="45"/>
      <c r="CYK3509" s="45"/>
      <c r="CYL3509" s="45"/>
      <c r="CYM3509" s="45"/>
      <c r="CYN3509" s="45"/>
      <c r="CYO3509" s="45"/>
      <c r="CYP3509" s="45"/>
      <c r="CYQ3509" s="45"/>
      <c r="CYR3509" s="45"/>
      <c r="CYS3509" s="45"/>
      <c r="CYT3509" s="45"/>
      <c r="CYU3509" s="45"/>
      <c r="CYV3509" s="45"/>
      <c r="CYW3509" s="45"/>
      <c r="CYX3509" s="45"/>
      <c r="CYY3509" s="45"/>
      <c r="CYZ3509" s="45"/>
      <c r="CZA3509" s="45"/>
      <c r="CZB3509" s="45"/>
      <c r="CZC3509" s="45"/>
      <c r="CZD3509" s="45"/>
      <c r="CZE3509" s="45"/>
      <c r="CZF3509" s="45"/>
      <c r="CZG3509" s="45"/>
      <c r="CZH3509" s="45"/>
      <c r="CZI3509" s="45"/>
      <c r="CZJ3509" s="45"/>
      <c r="CZK3509" s="45"/>
      <c r="CZL3509" s="45"/>
      <c r="CZM3509" s="45"/>
      <c r="CZN3509" s="45"/>
      <c r="CZO3509" s="45"/>
      <c r="CZP3509" s="45"/>
      <c r="CZQ3509" s="45"/>
      <c r="CZR3509" s="45"/>
      <c r="CZS3509" s="45"/>
      <c r="CZT3509" s="45"/>
      <c r="CZU3509" s="45"/>
      <c r="CZV3509" s="45"/>
      <c r="CZW3509" s="45"/>
      <c r="CZX3509" s="45"/>
      <c r="CZY3509" s="45"/>
      <c r="CZZ3509" s="45"/>
      <c r="DAA3509" s="45"/>
      <c r="DAB3509" s="45"/>
      <c r="DAC3509" s="45"/>
      <c r="DAD3509" s="45"/>
      <c r="DAE3509" s="45"/>
      <c r="DAF3509" s="45"/>
      <c r="DAG3509" s="45"/>
      <c r="DAH3509" s="45"/>
      <c r="DAI3509" s="45"/>
      <c r="DAJ3509" s="45"/>
      <c r="DAK3509" s="45"/>
      <c r="DAL3509" s="45"/>
      <c r="DAM3509" s="45"/>
      <c r="DAN3509" s="45"/>
      <c r="DAO3509" s="45"/>
      <c r="DAP3509" s="45"/>
      <c r="DAQ3509" s="45"/>
      <c r="DAR3509" s="45"/>
      <c r="DAS3509" s="45"/>
      <c r="DAT3509" s="45"/>
      <c r="DAU3509" s="45"/>
      <c r="DAV3509" s="45"/>
      <c r="DAW3509" s="45"/>
      <c r="DAX3509" s="45"/>
      <c r="DAY3509" s="45"/>
      <c r="DAZ3509" s="45"/>
      <c r="DBA3509" s="45"/>
      <c r="DBB3509" s="45"/>
      <c r="DBC3509" s="45"/>
      <c r="DBD3509" s="45"/>
      <c r="DBE3509" s="45"/>
      <c r="DBF3509" s="45"/>
      <c r="DBG3509" s="45"/>
      <c r="DBH3509" s="45"/>
      <c r="DBI3509" s="45"/>
      <c r="DBJ3509" s="45"/>
      <c r="DBK3509" s="45"/>
      <c r="DBL3509" s="45"/>
      <c r="DBM3509" s="45"/>
      <c r="DBN3509" s="45"/>
      <c r="DBO3509" s="45"/>
      <c r="DBP3509" s="45"/>
      <c r="DBQ3509" s="45"/>
      <c r="DBR3509" s="45"/>
      <c r="DBS3509" s="45"/>
      <c r="DBT3509" s="45"/>
      <c r="DBU3509" s="45"/>
      <c r="DBV3509" s="45"/>
      <c r="DBW3509" s="45"/>
      <c r="DBX3509" s="45"/>
      <c r="DBY3509" s="45"/>
      <c r="DBZ3509" s="45"/>
      <c r="DCA3509" s="45"/>
      <c r="DCB3509" s="45"/>
      <c r="DCC3509" s="45"/>
      <c r="DCD3509" s="45"/>
      <c r="DCE3509" s="45"/>
      <c r="DCF3509" s="45"/>
      <c r="DCG3509" s="45"/>
      <c r="DCH3509" s="45"/>
      <c r="DCI3509" s="45"/>
      <c r="DCJ3509" s="45"/>
      <c r="DCK3509" s="45"/>
      <c r="DCL3509" s="45"/>
      <c r="DCM3509" s="45"/>
      <c r="DCN3509" s="45"/>
      <c r="DCO3509" s="45"/>
      <c r="DCP3509" s="45"/>
      <c r="DCQ3509" s="45"/>
      <c r="DCR3509" s="45"/>
      <c r="DCS3509" s="45"/>
      <c r="DCT3509" s="45"/>
      <c r="DCU3509" s="45"/>
      <c r="DCV3509" s="45"/>
      <c r="DCW3509" s="45"/>
      <c r="DCX3509" s="45"/>
      <c r="DCY3509" s="45"/>
      <c r="DCZ3509" s="45"/>
      <c r="DDA3509" s="45"/>
      <c r="DDB3509" s="45"/>
      <c r="DDC3509" s="45"/>
      <c r="DDD3509" s="45"/>
      <c r="DDE3509" s="45"/>
      <c r="DDF3509" s="45"/>
      <c r="DDG3509" s="45"/>
      <c r="DDH3509" s="45"/>
      <c r="DDI3509" s="45"/>
      <c r="DDJ3509" s="45"/>
      <c r="DDK3509" s="45"/>
      <c r="DDL3509" s="45"/>
      <c r="DDM3509" s="45"/>
      <c r="DDN3509" s="45"/>
      <c r="DDO3509" s="45"/>
      <c r="DDP3509" s="45"/>
      <c r="DDQ3509" s="45"/>
      <c r="DDR3509" s="45"/>
      <c r="DDS3509" s="45"/>
      <c r="DDT3509" s="45"/>
      <c r="DDU3509" s="45"/>
      <c r="DDV3509" s="45"/>
      <c r="DDW3509" s="45"/>
      <c r="DDX3509" s="45"/>
      <c r="DDY3509" s="45"/>
      <c r="DDZ3509" s="45"/>
      <c r="DEA3509" s="45"/>
      <c r="DEB3509" s="45"/>
      <c r="DEC3509" s="45"/>
      <c r="DED3509" s="45"/>
      <c r="DEE3509" s="45"/>
      <c r="DEF3509" s="45"/>
      <c r="DEG3509" s="45"/>
      <c r="DEH3509" s="45"/>
      <c r="DEI3509" s="45"/>
      <c r="DEJ3509" s="45"/>
      <c r="DEK3509" s="45"/>
      <c r="DEL3509" s="45"/>
      <c r="DEM3509" s="45"/>
      <c r="DEN3509" s="45"/>
      <c r="DEO3509" s="45"/>
      <c r="DEP3509" s="45"/>
      <c r="DEQ3509" s="45"/>
      <c r="DER3509" s="45"/>
      <c r="DES3509" s="45"/>
      <c r="DET3509" s="45"/>
      <c r="DEU3509" s="45"/>
      <c r="DEV3509" s="45"/>
      <c r="DEW3509" s="45"/>
      <c r="DEX3509" s="45"/>
      <c r="DEY3509" s="45"/>
      <c r="DEZ3509" s="45"/>
      <c r="DFA3509" s="45"/>
      <c r="DFB3509" s="45"/>
      <c r="DFC3509" s="45"/>
      <c r="DFD3509" s="45"/>
      <c r="DFE3509" s="45"/>
      <c r="DFF3509" s="45"/>
      <c r="DFG3509" s="45"/>
      <c r="DFH3509" s="45"/>
      <c r="DFI3509" s="45"/>
      <c r="DFJ3509" s="45"/>
      <c r="DFK3509" s="45"/>
      <c r="DFL3509" s="45"/>
      <c r="DFM3509" s="45"/>
      <c r="DFN3509" s="45"/>
      <c r="DFO3509" s="45"/>
      <c r="DFP3509" s="45"/>
      <c r="DFQ3509" s="45"/>
      <c r="DFR3509" s="45"/>
      <c r="DFS3509" s="45"/>
      <c r="DFT3509" s="45"/>
      <c r="DFU3509" s="45"/>
      <c r="DFV3509" s="45"/>
      <c r="DFW3509" s="45"/>
      <c r="DFX3509" s="45"/>
      <c r="DFY3509" s="45"/>
      <c r="DFZ3509" s="45"/>
      <c r="DGA3509" s="45"/>
      <c r="DGB3509" s="45"/>
      <c r="DGC3509" s="45"/>
      <c r="DGD3509" s="45"/>
      <c r="DGE3509" s="45"/>
      <c r="DGF3509" s="45"/>
      <c r="DGG3509" s="45"/>
      <c r="DGH3509" s="45"/>
      <c r="DGI3509" s="45"/>
      <c r="DGJ3509" s="45"/>
      <c r="DGK3509" s="45"/>
      <c r="DGL3509" s="45"/>
      <c r="DGM3509" s="45"/>
      <c r="DGN3509" s="45"/>
      <c r="DGO3509" s="45"/>
      <c r="DGP3509" s="45"/>
      <c r="DGQ3509" s="45"/>
      <c r="DGR3509" s="45"/>
      <c r="DGS3509" s="45"/>
      <c r="DGT3509" s="45"/>
      <c r="DGU3509" s="45"/>
      <c r="DGV3509" s="45"/>
      <c r="DGW3509" s="45"/>
      <c r="DGX3509" s="45"/>
      <c r="DGY3509" s="45"/>
      <c r="DGZ3509" s="45"/>
      <c r="DHA3509" s="45"/>
      <c r="DHB3509" s="45"/>
      <c r="DHC3509" s="45"/>
      <c r="DHD3509" s="45"/>
      <c r="DHE3509" s="45"/>
      <c r="DHF3509" s="45"/>
      <c r="DHG3509" s="45"/>
      <c r="DHH3509" s="45"/>
      <c r="DHI3509" s="45"/>
      <c r="DHJ3509" s="45"/>
      <c r="DHK3509" s="45"/>
      <c r="DHL3509" s="45"/>
      <c r="DHM3509" s="45"/>
      <c r="DHN3509" s="45"/>
      <c r="DHO3509" s="45"/>
      <c r="DHP3509" s="45"/>
      <c r="DHQ3509" s="45"/>
      <c r="DHR3509" s="45"/>
      <c r="DHS3509" s="45"/>
      <c r="DHT3509" s="45"/>
      <c r="DHU3509" s="45"/>
      <c r="DHV3509" s="45"/>
      <c r="DHW3509" s="45"/>
      <c r="DHX3509" s="45"/>
      <c r="DHY3509" s="45"/>
      <c r="DHZ3509" s="45"/>
      <c r="DIA3509" s="45"/>
      <c r="DIB3509" s="45"/>
      <c r="DIC3509" s="45"/>
      <c r="DID3509" s="45"/>
      <c r="DIE3509" s="45"/>
      <c r="DIF3509" s="45"/>
      <c r="DIG3509" s="45"/>
      <c r="DIH3509" s="45"/>
      <c r="DII3509" s="45"/>
      <c r="DIJ3509" s="45"/>
      <c r="DIK3509" s="45"/>
      <c r="DIL3509" s="45"/>
      <c r="DIM3509" s="45"/>
      <c r="DIN3509" s="45"/>
      <c r="DIO3509" s="45"/>
      <c r="DIP3509" s="45"/>
      <c r="DIQ3509" s="45"/>
      <c r="DIR3509" s="45"/>
      <c r="DIS3509" s="45"/>
      <c r="DIT3509" s="45"/>
      <c r="DIU3509" s="45"/>
      <c r="DIV3509" s="45"/>
      <c r="DIW3509" s="45"/>
      <c r="DIX3509" s="45"/>
      <c r="DIY3509" s="45"/>
      <c r="DIZ3509" s="45"/>
      <c r="DJA3509" s="45"/>
      <c r="DJB3509" s="45"/>
      <c r="DJC3509" s="45"/>
      <c r="DJD3509" s="45"/>
      <c r="DJE3509" s="45"/>
      <c r="DJF3509" s="45"/>
      <c r="DJG3509" s="45"/>
      <c r="DJH3509" s="45"/>
      <c r="DJI3509" s="45"/>
      <c r="DJJ3509" s="45"/>
      <c r="DJK3509" s="45"/>
      <c r="DJL3509" s="45"/>
      <c r="DJM3509" s="45"/>
      <c r="DJN3509" s="45"/>
      <c r="DJO3509" s="45"/>
      <c r="DJP3509" s="45"/>
      <c r="DJQ3509" s="45"/>
      <c r="DJR3509" s="45"/>
      <c r="DJS3509" s="45"/>
      <c r="DJT3509" s="45"/>
      <c r="DJU3509" s="45"/>
      <c r="DJV3509" s="45"/>
      <c r="DJW3509" s="45"/>
      <c r="DJX3509" s="45"/>
      <c r="DJY3509" s="45"/>
      <c r="DJZ3509" s="45"/>
      <c r="DKA3509" s="45"/>
      <c r="DKB3509" s="45"/>
      <c r="DKC3509" s="45"/>
      <c r="DKD3509" s="45"/>
      <c r="DKE3509" s="45"/>
      <c r="DKF3509" s="45"/>
      <c r="DKG3509" s="45"/>
      <c r="DKH3509" s="45"/>
      <c r="DKI3509" s="45"/>
      <c r="DKJ3509" s="45"/>
      <c r="DKK3509" s="45"/>
      <c r="DKL3509" s="45"/>
      <c r="DKM3509" s="45"/>
      <c r="DKN3509" s="45"/>
      <c r="DKO3509" s="45"/>
      <c r="DKP3509" s="45"/>
      <c r="DKQ3509" s="45"/>
      <c r="DKR3509" s="45"/>
      <c r="DKS3509" s="45"/>
      <c r="DKT3509" s="45"/>
      <c r="DKU3509" s="45"/>
      <c r="DKV3509" s="45"/>
      <c r="DKW3509" s="45"/>
      <c r="DKX3509" s="45"/>
      <c r="DKY3509" s="45"/>
      <c r="DKZ3509" s="45"/>
      <c r="DLA3509" s="45"/>
      <c r="DLB3509" s="45"/>
      <c r="DLC3509" s="45"/>
      <c r="DLD3509" s="45"/>
      <c r="DLE3509" s="45"/>
      <c r="DLF3509" s="45"/>
      <c r="DLG3509" s="45"/>
      <c r="DLH3509" s="45"/>
      <c r="DLI3509" s="45"/>
      <c r="DLJ3509" s="45"/>
      <c r="DLK3509" s="45"/>
      <c r="DLL3509" s="45"/>
      <c r="DLM3509" s="45"/>
      <c r="DLN3509" s="45"/>
      <c r="DLO3509" s="45"/>
      <c r="DLP3509" s="45"/>
      <c r="DLQ3509" s="45"/>
      <c r="DLR3509" s="45"/>
      <c r="DLS3509" s="45"/>
      <c r="DLT3509" s="45"/>
      <c r="DLU3509" s="45"/>
      <c r="DLV3509" s="45"/>
      <c r="DLW3509" s="45"/>
      <c r="DLX3509" s="45"/>
      <c r="DLY3509" s="45"/>
      <c r="DLZ3509" s="45"/>
      <c r="DMA3509" s="45"/>
      <c r="DMB3509" s="45"/>
      <c r="DMC3509" s="45"/>
      <c r="DMD3509" s="45"/>
      <c r="DME3509" s="45"/>
      <c r="DMF3509" s="45"/>
      <c r="DMG3509" s="45"/>
      <c r="DMH3509" s="45"/>
      <c r="DMI3509" s="45"/>
      <c r="DMJ3509" s="45"/>
      <c r="DMK3509" s="45"/>
      <c r="DML3509" s="45"/>
      <c r="DMM3509" s="45"/>
      <c r="DMN3509" s="45"/>
      <c r="DMO3509" s="45"/>
      <c r="DMP3509" s="45"/>
      <c r="DMQ3509" s="45"/>
      <c r="DMR3509" s="45"/>
      <c r="DMS3509" s="45"/>
      <c r="DMT3509" s="45"/>
      <c r="DMU3509" s="45"/>
      <c r="DMV3509" s="45"/>
      <c r="DMW3509" s="45"/>
      <c r="DMX3509" s="45"/>
      <c r="DMY3509" s="45"/>
      <c r="DMZ3509" s="45"/>
      <c r="DNA3509" s="45"/>
      <c r="DNB3509" s="45"/>
      <c r="DNC3509" s="45"/>
      <c r="DND3509" s="45"/>
      <c r="DNE3509" s="45"/>
      <c r="DNF3509" s="45"/>
      <c r="DNG3509" s="45"/>
      <c r="DNH3509" s="45"/>
      <c r="DNI3509" s="45"/>
      <c r="DNJ3509" s="45"/>
      <c r="DNK3509" s="45"/>
      <c r="DNL3509" s="45"/>
      <c r="DNM3509" s="45"/>
      <c r="DNN3509" s="45"/>
      <c r="DNO3509" s="45"/>
      <c r="DNP3509" s="45"/>
      <c r="DNQ3509" s="45"/>
      <c r="DNR3509" s="45"/>
      <c r="DNS3509" s="45"/>
      <c r="DNT3509" s="45"/>
      <c r="DNU3509" s="45"/>
      <c r="DNV3509" s="45"/>
      <c r="DNW3509" s="45"/>
      <c r="DNX3509" s="45"/>
      <c r="DNY3509" s="45"/>
      <c r="DNZ3509" s="45"/>
      <c r="DOA3509" s="45"/>
      <c r="DOB3509" s="45"/>
      <c r="DOC3509" s="45"/>
      <c r="DOD3509" s="45"/>
      <c r="DOE3509" s="45"/>
      <c r="DOF3509" s="45"/>
      <c r="DOG3509" s="45"/>
      <c r="DOH3509" s="45"/>
      <c r="DOI3509" s="45"/>
      <c r="DOJ3509" s="45"/>
      <c r="DOK3509" s="45"/>
      <c r="DOL3509" s="45"/>
      <c r="DOM3509" s="45"/>
      <c r="DON3509" s="45"/>
      <c r="DOO3509" s="45"/>
      <c r="DOP3509" s="45"/>
      <c r="DOQ3509" s="45"/>
      <c r="DOR3509" s="45"/>
      <c r="DOS3509" s="45"/>
      <c r="DOT3509" s="45"/>
      <c r="DOU3509" s="45"/>
      <c r="DOV3509" s="45"/>
      <c r="DOW3509" s="45"/>
      <c r="DOX3509" s="45"/>
      <c r="DOY3509" s="45"/>
      <c r="DOZ3509" s="45"/>
      <c r="DPA3509" s="45"/>
      <c r="DPB3509" s="45"/>
      <c r="DPC3509" s="45"/>
      <c r="DPD3509" s="45"/>
      <c r="DPE3509" s="45"/>
      <c r="DPF3509" s="45"/>
      <c r="DPG3509" s="45"/>
      <c r="DPH3509" s="45"/>
      <c r="DPI3509" s="45"/>
      <c r="DPJ3509" s="45"/>
      <c r="DPK3509" s="45"/>
      <c r="DPL3509" s="45"/>
      <c r="DPM3509" s="45"/>
      <c r="DPN3509" s="45"/>
      <c r="DPO3509" s="45"/>
      <c r="DPP3509" s="45"/>
      <c r="DPQ3509" s="45"/>
      <c r="DPR3509" s="45"/>
      <c r="DPS3509" s="45"/>
      <c r="DPT3509" s="45"/>
      <c r="DPU3509" s="45"/>
      <c r="DPV3509" s="45"/>
      <c r="DPW3509" s="45"/>
      <c r="DPX3509" s="45"/>
      <c r="DPY3509" s="45"/>
      <c r="DPZ3509" s="45"/>
      <c r="DQA3509" s="45"/>
      <c r="DQB3509" s="45"/>
      <c r="DQC3509" s="45"/>
      <c r="DQD3509" s="45"/>
      <c r="DQE3509" s="45"/>
      <c r="DQF3509" s="45"/>
      <c r="DQG3509" s="45"/>
      <c r="DQH3509" s="45"/>
      <c r="DQI3509" s="45"/>
      <c r="DQJ3509" s="45"/>
      <c r="DQK3509" s="45"/>
      <c r="DQL3509" s="45"/>
      <c r="DQM3509" s="45"/>
      <c r="DQN3509" s="45"/>
      <c r="DQO3509" s="45"/>
      <c r="DQP3509" s="45"/>
      <c r="DQQ3509" s="45"/>
      <c r="DQR3509" s="45"/>
      <c r="DQS3509" s="45"/>
      <c r="DQT3509" s="45"/>
      <c r="DQU3509" s="45"/>
      <c r="DQV3509" s="45"/>
      <c r="DQW3509" s="45"/>
      <c r="DQX3509" s="45"/>
      <c r="DQY3509" s="45"/>
      <c r="DQZ3509" s="45"/>
      <c r="DRA3509" s="45"/>
      <c r="DRB3509" s="45"/>
      <c r="DRC3509" s="45"/>
      <c r="DRD3509" s="45"/>
      <c r="DRE3509" s="45"/>
      <c r="DRF3509" s="45"/>
      <c r="DRG3509" s="45"/>
      <c r="DRH3509" s="45"/>
      <c r="DRI3509" s="45"/>
      <c r="DRJ3509" s="45"/>
      <c r="DRK3509" s="45"/>
      <c r="DRL3509" s="45"/>
      <c r="DRM3509" s="45"/>
      <c r="DRN3509" s="45"/>
      <c r="DRO3509" s="45"/>
      <c r="DRP3509" s="45"/>
      <c r="DRQ3509" s="45"/>
      <c r="DRR3509" s="45"/>
      <c r="DRS3509" s="45"/>
      <c r="DRT3509" s="45"/>
      <c r="DRU3509" s="45"/>
      <c r="DRV3509" s="45"/>
      <c r="DRW3509" s="45"/>
      <c r="DRX3509" s="45"/>
      <c r="DRY3509" s="45"/>
      <c r="DRZ3509" s="45"/>
      <c r="DSA3509" s="45"/>
      <c r="DSB3509" s="45"/>
      <c r="DSC3509" s="45"/>
      <c r="DSD3509" s="45"/>
      <c r="DSE3509" s="45"/>
      <c r="DSF3509" s="45"/>
      <c r="DSG3509" s="45"/>
      <c r="DSH3509" s="45"/>
      <c r="DSI3509" s="45"/>
      <c r="DSJ3509" s="45"/>
      <c r="DSK3509" s="45"/>
      <c r="DSL3509" s="45"/>
      <c r="DSM3509" s="45"/>
      <c r="DSN3509" s="45"/>
      <c r="DSO3509" s="45"/>
      <c r="DSP3509" s="45"/>
      <c r="DSQ3509" s="45"/>
      <c r="DSR3509" s="45"/>
      <c r="DSS3509" s="45"/>
      <c r="DST3509" s="45"/>
      <c r="DSU3509" s="45"/>
      <c r="DSV3509" s="45"/>
      <c r="DSW3509" s="45"/>
      <c r="DSX3509" s="45"/>
      <c r="DSY3509" s="45"/>
      <c r="DSZ3509" s="45"/>
      <c r="DTA3509" s="45"/>
      <c r="DTB3509" s="45"/>
      <c r="DTC3509" s="45"/>
      <c r="DTD3509" s="45"/>
      <c r="DTE3509" s="45"/>
      <c r="DTF3509" s="45"/>
      <c r="DTG3509" s="45"/>
      <c r="DTH3509" s="45"/>
      <c r="DTI3509" s="45"/>
      <c r="DTJ3509" s="45"/>
      <c r="DTK3509" s="45"/>
      <c r="DTL3509" s="45"/>
      <c r="DTM3509" s="45"/>
      <c r="DTN3509" s="45"/>
      <c r="DTO3509" s="45"/>
      <c r="DTP3509" s="45"/>
      <c r="DTQ3509" s="45"/>
      <c r="DTR3509" s="45"/>
      <c r="DTS3509" s="45"/>
      <c r="DTT3509" s="45"/>
      <c r="DTU3509" s="45"/>
      <c r="DTV3509" s="45"/>
      <c r="DTW3509" s="45"/>
      <c r="DTX3509" s="45"/>
      <c r="DTY3509" s="45"/>
      <c r="DTZ3509" s="45"/>
      <c r="DUA3509" s="45"/>
      <c r="DUB3509" s="45"/>
      <c r="DUC3509" s="45"/>
      <c r="DUD3509" s="45"/>
      <c r="DUE3509" s="45"/>
      <c r="DUF3509" s="45"/>
      <c r="DUG3509" s="45"/>
      <c r="DUH3509" s="45"/>
      <c r="DUI3509" s="45"/>
      <c r="DUJ3509" s="45"/>
      <c r="DUK3509" s="45"/>
      <c r="DUL3509" s="45"/>
      <c r="DUM3509" s="45"/>
      <c r="DUN3509" s="45"/>
      <c r="DUO3509" s="45"/>
      <c r="DUP3509" s="45"/>
      <c r="DUQ3509" s="45"/>
      <c r="DUR3509" s="45"/>
      <c r="DUS3509" s="45"/>
      <c r="DUT3509" s="45"/>
      <c r="DUU3509" s="45"/>
      <c r="DUV3509" s="45"/>
      <c r="DUW3509" s="45"/>
      <c r="DUX3509" s="45"/>
      <c r="DUY3509" s="45"/>
      <c r="DUZ3509" s="45"/>
      <c r="DVA3509" s="45"/>
      <c r="DVB3509" s="45"/>
      <c r="DVC3509" s="45"/>
      <c r="DVD3509" s="45"/>
      <c r="DVE3509" s="45"/>
      <c r="DVF3509" s="45"/>
      <c r="DVG3509" s="45"/>
      <c r="DVH3509" s="45"/>
      <c r="DVI3509" s="45"/>
      <c r="DVJ3509" s="45"/>
      <c r="DVK3509" s="45"/>
      <c r="DVL3509" s="45"/>
      <c r="DVM3509" s="45"/>
      <c r="DVN3509" s="45"/>
      <c r="DVO3509" s="45"/>
      <c r="DVP3509" s="45"/>
      <c r="DVQ3509" s="45"/>
      <c r="DVR3509" s="45"/>
      <c r="DVS3509" s="45"/>
      <c r="DVT3509" s="45"/>
      <c r="DVU3509" s="45"/>
      <c r="DVV3509" s="45"/>
      <c r="DVW3509" s="45"/>
      <c r="DVX3509" s="45"/>
      <c r="DVY3509" s="45"/>
      <c r="DVZ3509" s="45"/>
      <c r="DWA3509" s="45"/>
      <c r="DWB3509" s="45"/>
      <c r="DWC3509" s="45"/>
      <c r="DWD3509" s="45"/>
      <c r="DWE3509" s="45"/>
      <c r="DWF3509" s="45"/>
      <c r="DWG3509" s="45"/>
      <c r="DWH3509" s="45"/>
      <c r="DWI3509" s="45"/>
      <c r="DWJ3509" s="45"/>
      <c r="DWK3509" s="45"/>
      <c r="DWL3509" s="45"/>
      <c r="DWM3509" s="45"/>
      <c r="DWN3509" s="45"/>
      <c r="DWO3509" s="45"/>
      <c r="DWP3509" s="45"/>
      <c r="DWQ3509" s="45"/>
      <c r="DWR3509" s="45"/>
      <c r="DWS3509" s="45"/>
      <c r="DWT3509" s="45"/>
      <c r="DWU3509" s="45"/>
      <c r="DWV3509" s="45"/>
      <c r="DWW3509" s="45"/>
      <c r="DWX3509" s="45"/>
      <c r="DWY3509" s="45"/>
      <c r="DWZ3509" s="45"/>
      <c r="DXA3509" s="45"/>
      <c r="DXB3509" s="45"/>
      <c r="DXC3509" s="45"/>
      <c r="DXD3509" s="45"/>
      <c r="DXE3509" s="45"/>
      <c r="DXF3509" s="45"/>
      <c r="DXG3509" s="45"/>
      <c r="DXH3509" s="45"/>
      <c r="DXI3509" s="45"/>
      <c r="DXJ3509" s="45"/>
      <c r="DXK3509" s="45"/>
      <c r="DXL3509" s="45"/>
      <c r="DXM3509" s="45"/>
      <c r="DXN3509" s="45"/>
      <c r="DXO3509" s="45"/>
      <c r="DXP3509" s="45"/>
      <c r="DXQ3509" s="45"/>
      <c r="DXR3509" s="45"/>
      <c r="DXS3509" s="45"/>
      <c r="DXT3509" s="45"/>
      <c r="DXU3509" s="45"/>
      <c r="DXV3509" s="45"/>
      <c r="DXW3509" s="45"/>
      <c r="DXX3509" s="45"/>
      <c r="DXY3509" s="45"/>
      <c r="DXZ3509" s="45"/>
      <c r="DYA3509" s="45"/>
      <c r="DYB3509" s="45"/>
      <c r="DYC3509" s="45"/>
      <c r="DYD3509" s="45"/>
      <c r="DYE3509" s="45"/>
      <c r="DYF3509" s="45"/>
      <c r="DYG3509" s="45"/>
      <c r="DYH3509" s="45"/>
      <c r="DYI3509" s="45"/>
      <c r="DYJ3509" s="45"/>
      <c r="DYK3509" s="45"/>
      <c r="DYL3509" s="45"/>
      <c r="DYM3509" s="45"/>
      <c r="DYN3509" s="45"/>
      <c r="DYO3509" s="45"/>
      <c r="DYP3509" s="45"/>
      <c r="DYQ3509" s="45"/>
      <c r="DYR3509" s="45"/>
      <c r="DYS3509" s="45"/>
      <c r="DYT3509" s="45"/>
      <c r="DYU3509" s="45"/>
      <c r="DYV3509" s="45"/>
      <c r="DYW3509" s="45"/>
      <c r="DYX3509" s="45"/>
      <c r="DYY3509" s="45"/>
      <c r="DYZ3509" s="45"/>
      <c r="DZA3509" s="45"/>
      <c r="DZB3509" s="45"/>
      <c r="DZC3509" s="45"/>
      <c r="DZD3509" s="45"/>
      <c r="DZE3509" s="45"/>
      <c r="DZF3509" s="45"/>
      <c r="DZG3509" s="45"/>
      <c r="DZH3509" s="45"/>
      <c r="DZI3509" s="45"/>
      <c r="DZJ3509" s="45"/>
      <c r="DZK3509" s="45"/>
      <c r="DZL3509" s="45"/>
      <c r="DZM3509" s="45"/>
      <c r="DZN3509" s="45"/>
      <c r="DZO3509" s="45"/>
      <c r="DZP3509" s="45"/>
      <c r="DZQ3509" s="45"/>
      <c r="DZR3509" s="45"/>
      <c r="DZS3509" s="45"/>
      <c r="DZT3509" s="45"/>
      <c r="DZU3509" s="45"/>
      <c r="DZV3509" s="45"/>
      <c r="DZW3509" s="45"/>
      <c r="DZX3509" s="45"/>
      <c r="DZY3509" s="45"/>
      <c r="DZZ3509" s="45"/>
      <c r="EAA3509" s="45"/>
      <c r="EAB3509" s="45"/>
      <c r="EAC3509" s="45"/>
      <c r="EAD3509" s="45"/>
      <c r="EAE3509" s="45"/>
      <c r="EAF3509" s="45"/>
      <c r="EAG3509" s="45"/>
      <c r="EAH3509" s="45"/>
      <c r="EAI3509" s="45"/>
      <c r="EAJ3509" s="45"/>
      <c r="EAK3509" s="45"/>
      <c r="EAL3509" s="45"/>
      <c r="EAM3509" s="45"/>
      <c r="EAN3509" s="45"/>
      <c r="EAO3509" s="45"/>
      <c r="EAP3509" s="45"/>
      <c r="EAQ3509" s="45"/>
      <c r="EAR3509" s="45"/>
      <c r="EAS3509" s="45"/>
      <c r="EAT3509" s="45"/>
      <c r="EAU3509" s="45"/>
      <c r="EAV3509" s="45"/>
      <c r="EAW3509" s="45"/>
      <c r="EAX3509" s="45"/>
      <c r="EAY3509" s="45"/>
      <c r="EAZ3509" s="45"/>
      <c r="EBA3509" s="45"/>
      <c r="EBB3509" s="45"/>
      <c r="EBC3509" s="45"/>
      <c r="EBD3509" s="45"/>
      <c r="EBE3509" s="45"/>
      <c r="EBF3509" s="45"/>
      <c r="EBG3509" s="45"/>
      <c r="EBH3509" s="45"/>
      <c r="EBI3509" s="45"/>
      <c r="EBJ3509" s="45"/>
      <c r="EBK3509" s="45"/>
      <c r="EBL3509" s="45"/>
      <c r="EBM3509" s="45"/>
      <c r="EBN3509" s="45"/>
      <c r="EBO3509" s="45"/>
      <c r="EBP3509" s="45"/>
      <c r="EBQ3509" s="45"/>
      <c r="EBR3509" s="45"/>
      <c r="EBS3509" s="45"/>
      <c r="EBT3509" s="45"/>
      <c r="EBU3509" s="45"/>
      <c r="EBV3509" s="45"/>
      <c r="EBW3509" s="45"/>
      <c r="EBX3509" s="45"/>
      <c r="EBY3509" s="45"/>
      <c r="EBZ3509" s="45"/>
      <c r="ECA3509" s="45"/>
      <c r="ECB3509" s="45"/>
      <c r="ECC3509" s="45"/>
      <c r="ECD3509" s="45"/>
      <c r="ECE3509" s="45"/>
      <c r="ECF3509" s="45"/>
      <c r="ECG3509" s="45"/>
      <c r="ECH3509" s="45"/>
      <c r="ECI3509" s="45"/>
      <c r="ECJ3509" s="45"/>
      <c r="ECK3509" s="45"/>
      <c r="ECL3509" s="45"/>
      <c r="ECM3509" s="45"/>
      <c r="ECN3509" s="45"/>
      <c r="ECO3509" s="45"/>
      <c r="ECP3509" s="45"/>
      <c r="ECQ3509" s="45"/>
      <c r="ECR3509" s="45"/>
      <c r="ECS3509" s="45"/>
      <c r="ECT3509" s="45"/>
      <c r="ECU3509" s="45"/>
      <c r="ECV3509" s="45"/>
      <c r="ECW3509" s="45"/>
      <c r="ECX3509" s="45"/>
      <c r="ECY3509" s="45"/>
      <c r="ECZ3509" s="45"/>
      <c r="EDA3509" s="45"/>
      <c r="EDB3509" s="45"/>
      <c r="EDC3509" s="45"/>
      <c r="EDD3509" s="45"/>
      <c r="EDE3509" s="45"/>
      <c r="EDF3509" s="45"/>
      <c r="EDG3509" s="45"/>
      <c r="EDH3509" s="45"/>
      <c r="EDI3509" s="45"/>
      <c r="EDJ3509" s="45"/>
      <c r="EDK3509" s="45"/>
      <c r="EDL3509" s="45"/>
      <c r="EDM3509" s="45"/>
      <c r="EDN3509" s="45"/>
      <c r="EDO3509" s="45"/>
      <c r="EDP3509" s="45"/>
      <c r="EDQ3509" s="45"/>
      <c r="EDR3509" s="45"/>
      <c r="EDS3509" s="45"/>
      <c r="EDT3509" s="45"/>
      <c r="EDU3509" s="45"/>
      <c r="EDV3509" s="45"/>
      <c r="EDW3509" s="45"/>
      <c r="EDX3509" s="45"/>
      <c r="EDY3509" s="45"/>
      <c r="EDZ3509" s="45"/>
      <c r="EEA3509" s="45"/>
      <c r="EEB3509" s="45"/>
      <c r="EEC3509" s="45"/>
      <c r="EED3509" s="45"/>
      <c r="EEE3509" s="45"/>
      <c r="EEF3509" s="45"/>
      <c r="EEG3509" s="45"/>
      <c r="EEH3509" s="45"/>
      <c r="EEI3509" s="45"/>
      <c r="EEJ3509" s="45"/>
      <c r="EEK3509" s="45"/>
      <c r="EEL3509" s="45"/>
      <c r="EEM3509" s="45"/>
      <c r="EEN3509" s="45"/>
      <c r="EEO3509" s="45"/>
      <c r="EEP3509" s="45"/>
      <c r="EEQ3509" s="45"/>
      <c r="EER3509" s="45"/>
      <c r="EES3509" s="45"/>
      <c r="EET3509" s="45"/>
      <c r="EEU3509" s="45"/>
      <c r="EEV3509" s="45"/>
      <c r="EEW3509" s="45"/>
      <c r="EEX3509" s="45"/>
      <c r="EEY3509" s="45"/>
      <c r="EEZ3509" s="45"/>
      <c r="EFA3509" s="45"/>
      <c r="EFB3509" s="45"/>
      <c r="EFC3509" s="45"/>
      <c r="EFD3509" s="45"/>
      <c r="EFE3509" s="45"/>
      <c r="EFF3509" s="45"/>
      <c r="EFG3509" s="45"/>
      <c r="EFH3509" s="45"/>
      <c r="EFI3509" s="45"/>
      <c r="EFJ3509" s="45"/>
      <c r="EFK3509" s="45"/>
      <c r="EFL3509" s="45"/>
      <c r="EFM3509" s="45"/>
      <c r="EFN3509" s="45"/>
      <c r="EFO3509" s="45"/>
      <c r="EFP3509" s="45"/>
      <c r="EFQ3509" s="45"/>
      <c r="EFR3509" s="45"/>
      <c r="EFS3509" s="45"/>
      <c r="EFT3509" s="45"/>
      <c r="EFU3509" s="45"/>
      <c r="EFV3509" s="45"/>
      <c r="EFW3509" s="45"/>
      <c r="EFX3509" s="45"/>
      <c r="EFY3509" s="45"/>
      <c r="EFZ3509" s="45"/>
      <c r="EGA3509" s="45"/>
      <c r="EGB3509" s="45"/>
      <c r="EGC3509" s="45"/>
      <c r="EGD3509" s="45"/>
      <c r="EGE3509" s="45"/>
      <c r="EGF3509" s="45"/>
      <c r="EGG3509" s="45"/>
      <c r="EGH3509" s="45"/>
      <c r="EGI3509" s="45"/>
      <c r="EGJ3509" s="45"/>
      <c r="EGK3509" s="45"/>
      <c r="EGL3509" s="45"/>
      <c r="EGM3509" s="45"/>
      <c r="EGN3509" s="45"/>
      <c r="EGO3509" s="45"/>
      <c r="EGP3509" s="45"/>
      <c r="EGQ3509" s="45"/>
      <c r="EGR3509" s="45"/>
      <c r="EGS3509" s="45"/>
      <c r="EGT3509" s="45"/>
      <c r="EGU3509" s="45"/>
      <c r="EGV3509" s="45"/>
      <c r="EGW3509" s="45"/>
      <c r="EGX3509" s="45"/>
      <c r="EGY3509" s="45"/>
      <c r="EGZ3509" s="45"/>
      <c r="EHA3509" s="45"/>
      <c r="EHB3509" s="45"/>
      <c r="EHC3509" s="45"/>
      <c r="EHD3509" s="45"/>
      <c r="EHE3509" s="45"/>
      <c r="EHF3509" s="45"/>
      <c r="EHG3509" s="45"/>
      <c r="EHH3509" s="45"/>
      <c r="EHI3509" s="45"/>
      <c r="EHJ3509" s="45"/>
      <c r="EHK3509" s="45"/>
      <c r="EHL3509" s="45"/>
      <c r="EHM3509" s="45"/>
      <c r="EHN3509" s="45"/>
      <c r="EHO3509" s="45"/>
      <c r="EHP3509" s="45"/>
      <c r="EHQ3509" s="45"/>
      <c r="EHR3509" s="45"/>
      <c r="EHS3509" s="45"/>
      <c r="EHT3509" s="45"/>
      <c r="EHU3509" s="45"/>
      <c r="EHV3509" s="45"/>
      <c r="EHW3509" s="45"/>
      <c r="EHX3509" s="45"/>
      <c r="EHY3509" s="45"/>
      <c r="EHZ3509" s="45"/>
      <c r="EIA3509" s="45"/>
      <c r="EIB3509" s="45"/>
      <c r="EIC3509" s="45"/>
      <c r="EID3509" s="45"/>
      <c r="EIE3509" s="45"/>
      <c r="EIF3509" s="45"/>
      <c r="EIG3509" s="45"/>
      <c r="EIH3509" s="45"/>
      <c r="EII3509" s="45"/>
      <c r="EIJ3509" s="45"/>
      <c r="EIK3509" s="45"/>
      <c r="EIL3509" s="45"/>
      <c r="EIM3509" s="45"/>
      <c r="EIN3509" s="45"/>
      <c r="EIO3509" s="45"/>
      <c r="EIP3509" s="45"/>
      <c r="EIQ3509" s="45"/>
      <c r="EIR3509" s="45"/>
      <c r="EIS3509" s="45"/>
      <c r="EIT3509" s="45"/>
      <c r="EIU3509" s="45"/>
      <c r="EIV3509" s="45"/>
      <c r="EIW3509" s="45"/>
      <c r="EIX3509" s="45"/>
      <c r="EIY3509" s="45"/>
      <c r="EIZ3509" s="45"/>
      <c r="EJA3509" s="45"/>
      <c r="EJB3509" s="45"/>
      <c r="EJC3509" s="45"/>
      <c r="EJD3509" s="45"/>
      <c r="EJE3509" s="45"/>
      <c r="EJF3509" s="45"/>
      <c r="EJG3509" s="45"/>
      <c r="EJH3509" s="45"/>
      <c r="EJI3509" s="45"/>
      <c r="EJJ3509" s="45"/>
      <c r="EJK3509" s="45"/>
      <c r="EJL3509" s="45"/>
      <c r="EJM3509" s="45"/>
      <c r="EJN3509" s="45"/>
      <c r="EJO3509" s="45"/>
      <c r="EJP3509" s="45"/>
      <c r="EJQ3509" s="45"/>
      <c r="EJR3509" s="45"/>
      <c r="EJS3509" s="45"/>
      <c r="EJT3509" s="45"/>
      <c r="EJU3509" s="45"/>
      <c r="EJV3509" s="45"/>
      <c r="EJW3509" s="45"/>
      <c r="EJX3509" s="45"/>
      <c r="EJY3509" s="45"/>
      <c r="EJZ3509" s="45"/>
      <c r="EKA3509" s="45"/>
      <c r="EKB3509" s="45"/>
      <c r="EKC3509" s="45"/>
      <c r="EKD3509" s="45"/>
      <c r="EKE3509" s="45"/>
      <c r="EKF3509" s="45"/>
      <c r="EKG3509" s="45"/>
      <c r="EKH3509" s="45"/>
      <c r="EKI3509" s="45"/>
      <c r="EKJ3509" s="45"/>
      <c r="EKK3509" s="45"/>
      <c r="EKL3509" s="45"/>
      <c r="EKM3509" s="45"/>
      <c r="EKN3509" s="45"/>
      <c r="EKO3509" s="45"/>
      <c r="EKP3509" s="45"/>
      <c r="EKQ3509" s="45"/>
      <c r="EKR3509" s="45"/>
      <c r="EKS3509" s="45"/>
      <c r="EKT3509" s="45"/>
      <c r="EKU3509" s="45"/>
      <c r="EKV3509" s="45"/>
      <c r="EKW3509" s="45"/>
      <c r="EKX3509" s="45"/>
      <c r="EKY3509" s="45"/>
      <c r="EKZ3509" s="45"/>
      <c r="ELA3509" s="45"/>
      <c r="ELB3509" s="45"/>
      <c r="ELC3509" s="45"/>
      <c r="ELD3509" s="45"/>
      <c r="ELE3509" s="45"/>
      <c r="ELF3509" s="45"/>
      <c r="ELG3509" s="45"/>
      <c r="ELH3509" s="45"/>
      <c r="ELI3509" s="45"/>
      <c r="ELJ3509" s="45"/>
      <c r="ELK3509" s="45"/>
      <c r="ELL3509" s="45"/>
      <c r="ELM3509" s="45"/>
      <c r="ELN3509" s="45"/>
      <c r="ELO3509" s="45"/>
      <c r="ELP3509" s="45"/>
      <c r="ELQ3509" s="45"/>
      <c r="ELR3509" s="45"/>
      <c r="ELS3509" s="45"/>
      <c r="ELT3509" s="45"/>
      <c r="ELU3509" s="45"/>
      <c r="ELV3509" s="45"/>
      <c r="ELW3509" s="45"/>
      <c r="ELX3509" s="45"/>
      <c r="ELY3509" s="45"/>
      <c r="ELZ3509" s="45"/>
      <c r="EMA3509" s="45"/>
      <c r="EMB3509" s="45"/>
      <c r="EMC3509" s="45"/>
      <c r="EMD3509" s="45"/>
      <c r="EME3509" s="45"/>
      <c r="EMF3509" s="45"/>
      <c r="EMG3509" s="45"/>
      <c r="EMH3509" s="45"/>
      <c r="EMI3509" s="45"/>
      <c r="EMJ3509" s="45"/>
      <c r="EMK3509" s="45"/>
      <c r="EML3509" s="45"/>
      <c r="EMM3509" s="45"/>
      <c r="EMN3509" s="45"/>
      <c r="EMO3509" s="45"/>
      <c r="EMP3509" s="45"/>
      <c r="EMQ3509" s="45"/>
      <c r="EMR3509" s="45"/>
      <c r="EMS3509" s="45"/>
      <c r="EMT3509" s="45"/>
      <c r="EMU3509" s="45"/>
      <c r="EMV3509" s="45"/>
      <c r="EMW3509" s="45"/>
      <c r="EMX3509" s="45"/>
      <c r="EMY3509" s="45"/>
      <c r="EMZ3509" s="45"/>
      <c r="ENA3509" s="45"/>
      <c r="ENB3509" s="45"/>
      <c r="ENC3509" s="45"/>
      <c r="END3509" s="45"/>
      <c r="ENE3509" s="45"/>
      <c r="ENF3509" s="45"/>
      <c r="ENG3509" s="45"/>
      <c r="ENH3509" s="45"/>
      <c r="ENI3509" s="45"/>
      <c r="ENJ3509" s="45"/>
      <c r="ENK3509" s="45"/>
      <c r="ENL3509" s="45"/>
      <c r="ENM3509" s="45"/>
      <c r="ENN3509" s="45"/>
      <c r="ENO3509" s="45"/>
      <c r="ENP3509" s="45"/>
      <c r="ENQ3509" s="45"/>
      <c r="ENR3509" s="45"/>
      <c r="ENS3509" s="45"/>
      <c r="ENT3509" s="45"/>
      <c r="ENU3509" s="45"/>
      <c r="ENV3509" s="45"/>
      <c r="ENW3509" s="45"/>
      <c r="ENX3509" s="45"/>
      <c r="ENY3509" s="45"/>
      <c r="ENZ3509" s="45"/>
      <c r="EOA3509" s="45"/>
      <c r="EOB3509" s="45"/>
      <c r="EOC3509" s="45"/>
      <c r="EOD3509" s="45"/>
      <c r="EOE3509" s="45"/>
      <c r="EOF3509" s="45"/>
      <c r="EOG3509" s="45"/>
      <c r="EOH3509" s="45"/>
      <c r="EOI3509" s="45"/>
      <c r="EOJ3509" s="45"/>
      <c r="EOK3509" s="45"/>
      <c r="EOL3509" s="45"/>
      <c r="EOM3509" s="45"/>
      <c r="EON3509" s="45"/>
      <c r="EOO3509" s="45"/>
      <c r="EOP3509" s="45"/>
      <c r="EOQ3509" s="45"/>
      <c r="EOR3509" s="45"/>
      <c r="EOS3509" s="45"/>
      <c r="EOT3509" s="45"/>
      <c r="EOU3509" s="45"/>
      <c r="EOV3509" s="45"/>
      <c r="EOW3509" s="45"/>
      <c r="EOX3509" s="45"/>
      <c r="EOY3509" s="45"/>
      <c r="EOZ3509" s="45"/>
      <c r="EPA3509" s="45"/>
      <c r="EPB3509" s="45"/>
      <c r="EPC3509" s="45"/>
      <c r="EPD3509" s="45"/>
      <c r="EPE3509" s="45"/>
      <c r="EPF3509" s="45"/>
      <c r="EPG3509" s="45"/>
      <c r="EPH3509" s="45"/>
      <c r="EPI3509" s="45"/>
      <c r="EPJ3509" s="45"/>
      <c r="EPK3509" s="45"/>
      <c r="EPL3509" s="45"/>
      <c r="EPM3509" s="45"/>
      <c r="EPN3509" s="45"/>
      <c r="EPO3509" s="45"/>
      <c r="EPP3509" s="45"/>
      <c r="EPQ3509" s="45"/>
      <c r="EPR3509" s="45"/>
      <c r="EPS3509" s="45"/>
      <c r="EPT3509" s="45"/>
      <c r="EPU3509" s="45"/>
      <c r="EPV3509" s="45"/>
      <c r="EPW3509" s="45"/>
      <c r="EPX3509" s="45"/>
      <c r="EPY3509" s="45"/>
      <c r="EPZ3509" s="45"/>
      <c r="EQA3509" s="45"/>
      <c r="EQB3509" s="45"/>
      <c r="EQC3509" s="45"/>
      <c r="EQD3509" s="45"/>
      <c r="EQE3509" s="45"/>
      <c r="EQF3509" s="45"/>
      <c r="EQG3509" s="45"/>
      <c r="EQH3509" s="45"/>
      <c r="EQI3509" s="45"/>
      <c r="EQJ3509" s="45"/>
      <c r="EQK3509" s="45"/>
      <c r="EQL3509" s="45"/>
      <c r="EQM3509" s="45"/>
      <c r="EQN3509" s="45"/>
      <c r="EQO3509" s="45"/>
      <c r="EQP3509" s="45"/>
      <c r="EQQ3509" s="45"/>
      <c r="EQR3509" s="45"/>
      <c r="EQS3509" s="45"/>
      <c r="EQT3509" s="45"/>
      <c r="EQU3509" s="45"/>
      <c r="EQV3509" s="45"/>
      <c r="EQW3509" s="45"/>
      <c r="EQX3509" s="45"/>
      <c r="EQY3509" s="45"/>
      <c r="EQZ3509" s="45"/>
      <c r="ERA3509" s="45"/>
      <c r="ERB3509" s="45"/>
      <c r="ERC3509" s="45"/>
      <c r="ERD3509" s="45"/>
      <c r="ERE3509" s="45"/>
      <c r="ERF3509" s="45"/>
      <c r="ERG3509" s="45"/>
      <c r="ERH3509" s="45"/>
      <c r="ERI3509" s="45"/>
      <c r="ERJ3509" s="45"/>
      <c r="ERK3509" s="45"/>
      <c r="ERL3509" s="45"/>
      <c r="ERM3509" s="45"/>
      <c r="ERN3509" s="45"/>
      <c r="ERO3509" s="45"/>
      <c r="ERP3509" s="45"/>
      <c r="ERQ3509" s="45"/>
      <c r="ERR3509" s="45"/>
      <c r="ERS3509" s="45"/>
      <c r="ERT3509" s="45"/>
      <c r="ERU3509" s="45"/>
      <c r="ERV3509" s="45"/>
      <c r="ERW3509" s="45"/>
      <c r="ERX3509" s="45"/>
      <c r="ERY3509" s="45"/>
      <c r="ERZ3509" s="45"/>
      <c r="ESA3509" s="45"/>
      <c r="ESB3509" s="45"/>
      <c r="ESC3509" s="45"/>
      <c r="ESD3509" s="45"/>
      <c r="ESE3509" s="45"/>
      <c r="ESF3509" s="45"/>
      <c r="ESG3509" s="45"/>
      <c r="ESH3509" s="45"/>
      <c r="ESI3509" s="45"/>
      <c r="ESJ3509" s="45"/>
      <c r="ESK3509" s="45"/>
      <c r="ESL3509" s="45"/>
      <c r="ESM3509" s="45"/>
      <c r="ESN3509" s="45"/>
      <c r="ESO3509" s="45"/>
      <c r="ESP3509" s="45"/>
      <c r="ESQ3509" s="45"/>
      <c r="ESR3509" s="45"/>
      <c r="ESS3509" s="45"/>
      <c r="EST3509" s="45"/>
      <c r="ESU3509" s="45"/>
      <c r="ESV3509" s="45"/>
      <c r="ESW3509" s="45"/>
      <c r="ESX3509" s="45"/>
      <c r="ESY3509" s="45"/>
      <c r="ESZ3509" s="45"/>
      <c r="ETA3509" s="45"/>
      <c r="ETB3509" s="45"/>
      <c r="ETC3509" s="45"/>
      <c r="ETD3509" s="45"/>
      <c r="ETE3509" s="45"/>
      <c r="ETF3509" s="45"/>
      <c r="ETG3509" s="45"/>
      <c r="ETH3509" s="45"/>
      <c r="ETI3509" s="45"/>
      <c r="ETJ3509" s="45"/>
      <c r="ETK3509" s="45"/>
      <c r="ETL3509" s="45"/>
      <c r="ETM3509" s="45"/>
      <c r="ETN3509" s="45"/>
      <c r="ETO3509" s="45"/>
      <c r="ETP3509" s="45"/>
      <c r="ETQ3509" s="45"/>
      <c r="ETR3509" s="45"/>
      <c r="ETS3509" s="45"/>
      <c r="ETT3509" s="45"/>
      <c r="ETU3509" s="45"/>
      <c r="ETV3509" s="45"/>
      <c r="ETW3509" s="45"/>
      <c r="ETX3509" s="45"/>
      <c r="ETY3509" s="45"/>
      <c r="ETZ3509" s="45"/>
      <c r="EUA3509" s="45"/>
      <c r="EUB3509" s="45"/>
      <c r="EUC3509" s="45"/>
      <c r="EUD3509" s="45"/>
      <c r="EUE3509" s="45"/>
      <c r="EUF3509" s="45"/>
      <c r="EUG3509" s="45"/>
      <c r="EUH3509" s="45"/>
      <c r="EUI3509" s="45"/>
      <c r="EUJ3509" s="45"/>
      <c r="EUK3509" s="45"/>
      <c r="EUL3509" s="45"/>
      <c r="EUM3509" s="45"/>
      <c r="EUN3509" s="45"/>
      <c r="EUO3509" s="45"/>
      <c r="EUP3509" s="45"/>
      <c r="EUQ3509" s="45"/>
      <c r="EUR3509" s="45"/>
      <c r="EUS3509" s="45"/>
      <c r="EUT3509" s="45"/>
      <c r="EUU3509" s="45"/>
      <c r="EUV3509" s="45"/>
      <c r="EUW3509" s="45"/>
      <c r="EUX3509" s="45"/>
      <c r="EUY3509" s="45"/>
      <c r="EUZ3509" s="45"/>
      <c r="EVA3509" s="45"/>
      <c r="EVB3509" s="45"/>
      <c r="EVC3509" s="45"/>
      <c r="EVD3509" s="45"/>
      <c r="EVE3509" s="45"/>
      <c r="EVF3509" s="45"/>
      <c r="EVG3509" s="45"/>
      <c r="EVH3509" s="45"/>
      <c r="EVI3509" s="45"/>
      <c r="EVJ3509" s="45"/>
      <c r="EVK3509" s="45"/>
      <c r="EVL3509" s="45"/>
      <c r="EVM3509" s="45"/>
      <c r="EVN3509" s="45"/>
      <c r="EVO3509" s="45"/>
      <c r="EVP3509" s="45"/>
      <c r="EVQ3509" s="45"/>
      <c r="EVR3509" s="45"/>
      <c r="EVS3509" s="45"/>
      <c r="EVT3509" s="45"/>
      <c r="EVU3509" s="45"/>
      <c r="EVV3509" s="45"/>
      <c r="EVW3509" s="45"/>
      <c r="EVX3509" s="45"/>
      <c r="EVY3509" s="45"/>
      <c r="EVZ3509" s="45"/>
      <c r="EWA3509" s="45"/>
      <c r="EWB3509" s="45"/>
      <c r="EWC3509" s="45"/>
      <c r="EWD3509" s="45"/>
      <c r="EWE3509" s="45"/>
      <c r="EWF3509" s="45"/>
      <c r="EWG3509" s="45"/>
      <c r="EWH3509" s="45"/>
      <c r="EWI3509" s="45"/>
      <c r="EWJ3509" s="45"/>
      <c r="EWK3509" s="45"/>
      <c r="EWL3509" s="45"/>
      <c r="EWM3509" s="45"/>
      <c r="EWN3509" s="45"/>
      <c r="EWO3509" s="45"/>
      <c r="EWP3509" s="45"/>
      <c r="EWQ3509" s="45"/>
      <c r="EWR3509" s="45"/>
      <c r="EWS3509" s="45"/>
      <c r="EWT3509" s="45"/>
      <c r="EWU3509" s="45"/>
      <c r="EWV3509" s="45"/>
      <c r="EWW3509" s="45"/>
      <c r="EWX3509" s="45"/>
      <c r="EWY3509" s="45"/>
      <c r="EWZ3509" s="45"/>
      <c r="EXA3509" s="45"/>
      <c r="EXB3509" s="45"/>
      <c r="EXC3509" s="45"/>
      <c r="EXD3509" s="45"/>
      <c r="EXE3509" s="45"/>
      <c r="EXF3509" s="45"/>
      <c r="EXG3509" s="45"/>
      <c r="EXH3509" s="45"/>
      <c r="EXI3509" s="45"/>
      <c r="EXJ3509" s="45"/>
      <c r="EXK3509" s="45"/>
      <c r="EXL3509" s="45"/>
      <c r="EXM3509" s="45"/>
      <c r="EXN3509" s="45"/>
      <c r="EXO3509" s="45"/>
      <c r="EXP3509" s="45"/>
      <c r="EXQ3509" s="45"/>
      <c r="EXR3509" s="45"/>
      <c r="EXS3509" s="45"/>
      <c r="EXT3509" s="45"/>
      <c r="EXU3509" s="45"/>
      <c r="EXV3509" s="45"/>
      <c r="EXW3509" s="45"/>
      <c r="EXX3509" s="45"/>
      <c r="EXY3509" s="45"/>
      <c r="EXZ3509" s="45"/>
      <c r="EYA3509" s="45"/>
      <c r="EYB3509" s="45"/>
      <c r="EYC3509" s="45"/>
      <c r="EYD3509" s="45"/>
      <c r="EYE3509" s="45"/>
      <c r="EYF3509" s="45"/>
      <c r="EYG3509" s="45"/>
      <c r="EYH3509" s="45"/>
      <c r="EYI3509" s="45"/>
      <c r="EYJ3509" s="45"/>
      <c r="EYK3509" s="45"/>
      <c r="EYL3509" s="45"/>
      <c r="EYM3509" s="45"/>
      <c r="EYN3509" s="45"/>
      <c r="EYO3509" s="45"/>
      <c r="EYP3509" s="45"/>
      <c r="EYQ3509" s="45"/>
      <c r="EYR3509" s="45"/>
      <c r="EYS3509" s="45"/>
      <c r="EYT3509" s="45"/>
      <c r="EYU3509" s="45"/>
      <c r="EYV3509" s="45"/>
      <c r="EYW3509" s="45"/>
      <c r="EYX3509" s="45"/>
      <c r="EYY3509" s="45"/>
      <c r="EYZ3509" s="45"/>
      <c r="EZA3509" s="45"/>
      <c r="EZB3509" s="45"/>
      <c r="EZC3509" s="45"/>
      <c r="EZD3509" s="45"/>
      <c r="EZE3509" s="45"/>
      <c r="EZF3509" s="45"/>
      <c r="EZG3509" s="45"/>
      <c r="EZH3509" s="45"/>
      <c r="EZI3509" s="45"/>
      <c r="EZJ3509" s="45"/>
      <c r="EZK3509" s="45"/>
      <c r="EZL3509" s="45"/>
      <c r="EZM3509" s="45"/>
      <c r="EZN3509" s="45"/>
      <c r="EZO3509" s="45"/>
      <c r="EZP3509" s="45"/>
      <c r="EZQ3509" s="45"/>
      <c r="EZR3509" s="45"/>
      <c r="EZS3509" s="45"/>
      <c r="EZT3509" s="45"/>
      <c r="EZU3509" s="45"/>
      <c r="EZV3509" s="45"/>
      <c r="EZW3509" s="45"/>
      <c r="EZX3509" s="45"/>
      <c r="EZY3509" s="45"/>
      <c r="EZZ3509" s="45"/>
      <c r="FAA3509" s="45"/>
      <c r="FAB3509" s="45"/>
      <c r="FAC3509" s="45"/>
      <c r="FAD3509" s="45"/>
      <c r="FAE3509" s="45"/>
      <c r="FAF3509" s="45"/>
      <c r="FAG3509" s="45"/>
      <c r="FAH3509" s="45"/>
      <c r="FAI3509" s="45"/>
      <c r="FAJ3509" s="45"/>
      <c r="FAK3509" s="45"/>
      <c r="FAL3509" s="45"/>
      <c r="FAM3509" s="45"/>
      <c r="FAN3509" s="45"/>
      <c r="FAO3509" s="45"/>
      <c r="FAP3509" s="45"/>
      <c r="FAQ3509" s="45"/>
      <c r="FAR3509" s="45"/>
      <c r="FAS3509" s="45"/>
      <c r="FAT3509" s="45"/>
      <c r="FAU3509" s="45"/>
      <c r="FAV3509" s="45"/>
      <c r="FAW3509" s="45"/>
      <c r="FAX3509" s="45"/>
      <c r="FAY3509" s="45"/>
      <c r="FAZ3509" s="45"/>
      <c r="FBA3509" s="45"/>
      <c r="FBB3509" s="45"/>
      <c r="FBC3509" s="45"/>
      <c r="FBD3509" s="45"/>
      <c r="FBE3509" s="45"/>
      <c r="FBF3509" s="45"/>
      <c r="FBG3509" s="45"/>
      <c r="FBH3509" s="45"/>
      <c r="FBI3509" s="45"/>
      <c r="FBJ3509" s="45"/>
      <c r="FBK3509" s="45"/>
      <c r="FBL3509" s="45"/>
      <c r="FBM3509" s="45"/>
      <c r="FBN3509" s="45"/>
      <c r="FBO3509" s="45"/>
      <c r="FBP3509" s="45"/>
      <c r="FBQ3509" s="45"/>
      <c r="FBR3509" s="45"/>
      <c r="FBS3509" s="45"/>
      <c r="FBT3509" s="45"/>
      <c r="FBU3509" s="45"/>
      <c r="FBV3509" s="45"/>
      <c r="FBW3509" s="45"/>
      <c r="FBX3509" s="45"/>
      <c r="FBY3509" s="45"/>
      <c r="FBZ3509" s="45"/>
      <c r="FCA3509" s="45"/>
      <c r="FCB3509" s="45"/>
      <c r="FCC3509" s="45"/>
      <c r="FCD3509" s="45"/>
      <c r="FCE3509" s="45"/>
      <c r="FCF3509" s="45"/>
      <c r="FCG3509" s="45"/>
      <c r="FCH3509" s="45"/>
      <c r="FCI3509" s="45"/>
      <c r="FCJ3509" s="45"/>
      <c r="FCK3509" s="45"/>
      <c r="FCL3509" s="45"/>
      <c r="FCM3509" s="45"/>
      <c r="FCN3509" s="45"/>
      <c r="FCO3509" s="45"/>
      <c r="FCP3509" s="45"/>
      <c r="FCQ3509" s="45"/>
      <c r="FCR3509" s="45"/>
      <c r="FCS3509" s="45"/>
      <c r="FCT3509" s="45"/>
      <c r="FCU3509" s="45"/>
      <c r="FCV3509" s="45"/>
      <c r="FCW3509" s="45"/>
      <c r="FCX3509" s="45"/>
      <c r="FCY3509" s="45"/>
      <c r="FCZ3509" s="45"/>
      <c r="FDA3509" s="45"/>
      <c r="FDB3509" s="45"/>
      <c r="FDC3509" s="45"/>
      <c r="FDD3509" s="45"/>
      <c r="FDE3509" s="45"/>
      <c r="FDF3509" s="45"/>
      <c r="FDG3509" s="45"/>
      <c r="FDH3509" s="45"/>
      <c r="FDI3509" s="45"/>
      <c r="FDJ3509" s="45"/>
      <c r="FDK3509" s="45"/>
      <c r="FDL3509" s="45"/>
      <c r="FDM3509" s="45"/>
      <c r="FDN3509" s="45"/>
      <c r="FDO3509" s="45"/>
      <c r="FDP3509" s="45"/>
      <c r="FDQ3509" s="45"/>
      <c r="FDR3509" s="45"/>
      <c r="FDS3509" s="45"/>
      <c r="FDT3509" s="45"/>
      <c r="FDU3509" s="45"/>
      <c r="FDV3509" s="45"/>
      <c r="FDW3509" s="45"/>
      <c r="FDX3509" s="45"/>
      <c r="FDY3509" s="45"/>
      <c r="FDZ3509" s="45"/>
      <c r="FEA3509" s="45"/>
      <c r="FEB3509" s="45"/>
      <c r="FEC3509" s="45"/>
      <c r="FED3509" s="45"/>
      <c r="FEE3509" s="45"/>
      <c r="FEF3509" s="45"/>
      <c r="FEG3509" s="45"/>
      <c r="FEH3509" s="45"/>
      <c r="FEI3509" s="45"/>
      <c r="FEJ3509" s="45"/>
      <c r="FEK3509" s="45"/>
      <c r="FEL3509" s="45"/>
      <c r="FEM3509" s="45"/>
      <c r="FEN3509" s="45"/>
      <c r="FEO3509" s="45"/>
      <c r="FEP3509" s="45"/>
      <c r="FEQ3509" s="45"/>
      <c r="FER3509" s="45"/>
      <c r="FES3509" s="45"/>
      <c r="FET3509" s="45"/>
      <c r="FEU3509" s="45"/>
      <c r="FEV3509" s="45"/>
      <c r="FEW3509" s="45"/>
      <c r="FEX3509" s="45"/>
      <c r="FEY3509" s="45"/>
      <c r="FEZ3509" s="45"/>
      <c r="FFA3509" s="45"/>
      <c r="FFB3509" s="45"/>
      <c r="FFC3509" s="45"/>
      <c r="FFD3509" s="45"/>
      <c r="FFE3509" s="45"/>
      <c r="FFF3509" s="45"/>
      <c r="FFG3509" s="45"/>
      <c r="FFH3509" s="45"/>
      <c r="FFI3509" s="45"/>
      <c r="FFJ3509" s="45"/>
      <c r="FFK3509" s="45"/>
      <c r="FFL3509" s="45"/>
      <c r="FFM3509" s="45"/>
      <c r="FFN3509" s="45"/>
      <c r="FFO3509" s="45"/>
      <c r="FFP3509" s="45"/>
      <c r="FFQ3509" s="45"/>
      <c r="FFR3509" s="45"/>
      <c r="FFS3509" s="45"/>
      <c r="FFT3509" s="45"/>
      <c r="FFU3509" s="45"/>
      <c r="FFV3509" s="45"/>
      <c r="FFW3509" s="45"/>
      <c r="FFX3509" s="45"/>
      <c r="FFY3509" s="45"/>
      <c r="FFZ3509" s="45"/>
      <c r="FGA3509" s="45"/>
      <c r="FGB3509" s="45"/>
      <c r="FGC3509" s="45"/>
      <c r="FGD3509" s="45"/>
      <c r="FGE3509" s="45"/>
      <c r="FGF3509" s="45"/>
      <c r="FGG3509" s="45"/>
      <c r="FGH3509" s="45"/>
      <c r="FGI3509" s="45"/>
      <c r="FGJ3509" s="45"/>
      <c r="FGK3509" s="45"/>
      <c r="FGL3509" s="45"/>
      <c r="FGM3509" s="45"/>
      <c r="FGN3509" s="45"/>
      <c r="FGO3509" s="45"/>
      <c r="FGP3509" s="45"/>
      <c r="FGQ3509" s="45"/>
      <c r="FGR3509" s="45"/>
      <c r="FGS3509" s="45"/>
      <c r="FGT3509" s="45"/>
      <c r="FGU3509" s="45"/>
      <c r="FGV3509" s="45"/>
      <c r="FGW3509" s="45"/>
      <c r="FGX3509" s="45"/>
      <c r="FGY3509" s="45"/>
      <c r="FGZ3509" s="45"/>
      <c r="FHA3509" s="45"/>
      <c r="FHB3509" s="45"/>
      <c r="FHC3509" s="45"/>
      <c r="FHD3509" s="45"/>
      <c r="FHE3509" s="45"/>
      <c r="FHF3509" s="45"/>
      <c r="FHG3509" s="45"/>
      <c r="FHH3509" s="45"/>
      <c r="FHI3509" s="45"/>
      <c r="FHJ3509" s="45"/>
      <c r="FHK3509" s="45"/>
      <c r="FHL3509" s="45"/>
      <c r="FHM3509" s="45"/>
      <c r="FHN3509" s="45"/>
      <c r="FHO3509" s="45"/>
      <c r="FHP3509" s="45"/>
      <c r="FHQ3509" s="45"/>
      <c r="FHR3509" s="45"/>
      <c r="FHS3509" s="45"/>
      <c r="FHT3509" s="45"/>
      <c r="FHU3509" s="45"/>
      <c r="FHV3509" s="45"/>
      <c r="FHW3509" s="45"/>
      <c r="FHX3509" s="45"/>
      <c r="FHY3509" s="45"/>
      <c r="FHZ3509" s="45"/>
      <c r="FIA3509" s="45"/>
      <c r="FIB3509" s="45"/>
      <c r="FIC3509" s="45"/>
      <c r="FID3509" s="45"/>
      <c r="FIE3509" s="45"/>
      <c r="FIF3509" s="45"/>
      <c r="FIG3509" s="45"/>
      <c r="FIH3509" s="45"/>
      <c r="FII3509" s="45"/>
      <c r="FIJ3509" s="45"/>
      <c r="FIK3509" s="45"/>
      <c r="FIL3509" s="45"/>
      <c r="FIM3509" s="45"/>
      <c r="FIN3509" s="45"/>
      <c r="FIO3509" s="45"/>
      <c r="FIP3509" s="45"/>
      <c r="FIQ3509" s="45"/>
      <c r="FIR3509" s="45"/>
      <c r="FIS3509" s="45"/>
      <c r="FIT3509" s="45"/>
      <c r="FIU3509" s="45"/>
      <c r="FIV3509" s="45"/>
      <c r="FIW3509" s="45"/>
      <c r="FIX3509" s="45"/>
      <c r="FIY3509" s="45"/>
      <c r="FIZ3509" s="45"/>
      <c r="FJA3509" s="45"/>
      <c r="FJB3509" s="45"/>
      <c r="FJC3509" s="45"/>
      <c r="FJD3509" s="45"/>
      <c r="FJE3509" s="45"/>
      <c r="FJF3509" s="45"/>
      <c r="FJG3509" s="45"/>
      <c r="FJH3509" s="45"/>
      <c r="FJI3509" s="45"/>
      <c r="FJJ3509" s="45"/>
      <c r="FJK3509" s="45"/>
      <c r="FJL3509" s="45"/>
      <c r="FJM3509" s="45"/>
      <c r="FJN3509" s="45"/>
      <c r="FJO3509" s="45"/>
      <c r="FJP3509" s="45"/>
      <c r="FJQ3509" s="45"/>
      <c r="FJR3509" s="45"/>
      <c r="FJS3509" s="45"/>
      <c r="FJT3509" s="45"/>
      <c r="FJU3509" s="45"/>
      <c r="FJV3509" s="45"/>
      <c r="FJW3509" s="45"/>
      <c r="FJX3509" s="45"/>
      <c r="FJY3509" s="45"/>
      <c r="FJZ3509" s="45"/>
      <c r="FKA3509" s="45"/>
      <c r="FKB3509" s="45"/>
      <c r="FKC3509" s="45"/>
      <c r="FKD3509" s="45"/>
      <c r="FKE3509" s="45"/>
      <c r="FKF3509" s="45"/>
      <c r="FKG3509" s="45"/>
      <c r="FKH3509" s="45"/>
      <c r="FKI3509" s="45"/>
      <c r="FKJ3509" s="45"/>
      <c r="FKK3509" s="45"/>
      <c r="FKL3509" s="45"/>
      <c r="FKM3509" s="45"/>
      <c r="FKN3509" s="45"/>
      <c r="FKO3509" s="45"/>
      <c r="FKP3509" s="45"/>
      <c r="FKQ3509" s="45"/>
      <c r="FKR3509" s="45"/>
      <c r="FKS3509" s="45"/>
      <c r="FKT3509" s="45"/>
      <c r="FKU3509" s="45"/>
      <c r="FKV3509" s="45"/>
      <c r="FKW3509" s="45"/>
      <c r="FKX3509" s="45"/>
      <c r="FKY3509" s="45"/>
      <c r="FKZ3509" s="45"/>
      <c r="FLA3509" s="45"/>
      <c r="FLB3509" s="45"/>
      <c r="FLC3509" s="45"/>
      <c r="FLD3509" s="45"/>
      <c r="FLE3509" s="45"/>
      <c r="FLF3509" s="45"/>
      <c r="FLG3509" s="45"/>
      <c r="FLH3509" s="45"/>
      <c r="FLI3509" s="45"/>
      <c r="FLJ3509" s="45"/>
      <c r="FLK3509" s="45"/>
      <c r="FLL3509" s="45"/>
      <c r="FLM3509" s="45"/>
      <c r="FLN3509" s="45"/>
      <c r="FLO3509" s="45"/>
      <c r="FLP3509" s="45"/>
      <c r="FLQ3509" s="45"/>
      <c r="FLR3509" s="45"/>
      <c r="FLS3509" s="45"/>
      <c r="FLT3509" s="45"/>
      <c r="FLU3509" s="45"/>
      <c r="FLV3509" s="45"/>
      <c r="FLW3509" s="45"/>
      <c r="FLX3509" s="45"/>
      <c r="FLY3509" s="45"/>
      <c r="FLZ3509" s="45"/>
      <c r="FMA3509" s="45"/>
      <c r="FMB3509" s="45"/>
      <c r="FMC3509" s="45"/>
      <c r="FMD3509" s="45"/>
      <c r="FME3509" s="45"/>
      <c r="FMF3509" s="45"/>
      <c r="FMG3509" s="45"/>
      <c r="FMH3509" s="45"/>
      <c r="FMI3509" s="45"/>
      <c r="FMJ3509" s="45"/>
      <c r="FMK3509" s="45"/>
      <c r="FML3509" s="45"/>
      <c r="FMM3509" s="45"/>
      <c r="FMN3509" s="45"/>
      <c r="FMO3509" s="45"/>
      <c r="FMP3509" s="45"/>
      <c r="FMQ3509" s="45"/>
      <c r="FMR3509" s="45"/>
      <c r="FMS3509" s="45"/>
      <c r="FMT3509" s="45"/>
      <c r="FMU3509" s="45"/>
      <c r="FMV3509" s="45"/>
      <c r="FMW3509" s="45"/>
      <c r="FMX3509" s="45"/>
      <c r="FMY3509" s="45"/>
      <c r="FMZ3509" s="45"/>
      <c r="FNA3509" s="45"/>
      <c r="FNB3509" s="45"/>
      <c r="FNC3509" s="45"/>
      <c r="FND3509" s="45"/>
      <c r="FNE3509" s="45"/>
      <c r="FNF3509" s="45"/>
      <c r="FNG3509" s="45"/>
      <c r="FNH3509" s="45"/>
      <c r="FNI3509" s="45"/>
      <c r="FNJ3509" s="45"/>
      <c r="FNK3509" s="45"/>
      <c r="FNL3509" s="45"/>
      <c r="FNM3509" s="45"/>
      <c r="FNN3509" s="45"/>
      <c r="FNO3509" s="45"/>
      <c r="FNP3509" s="45"/>
      <c r="FNQ3509" s="45"/>
      <c r="FNR3509" s="45"/>
      <c r="FNS3509" s="45"/>
      <c r="FNT3509" s="45"/>
      <c r="FNU3509" s="45"/>
      <c r="FNV3509" s="45"/>
      <c r="FNW3509" s="45"/>
      <c r="FNX3509" s="45"/>
      <c r="FNY3509" s="45"/>
      <c r="FNZ3509" s="45"/>
      <c r="FOA3509" s="45"/>
      <c r="FOB3509" s="45"/>
      <c r="FOC3509" s="45"/>
      <c r="FOD3509" s="45"/>
      <c r="FOE3509" s="45"/>
      <c r="FOF3509" s="45"/>
      <c r="FOG3509" s="45"/>
      <c r="FOH3509" s="45"/>
      <c r="FOI3509" s="45"/>
      <c r="FOJ3509" s="45"/>
      <c r="FOK3509" s="45"/>
      <c r="FOL3509" s="45"/>
      <c r="FOM3509" s="45"/>
      <c r="FON3509" s="45"/>
      <c r="FOO3509" s="45"/>
      <c r="FOP3509" s="45"/>
      <c r="FOQ3509" s="45"/>
      <c r="FOR3509" s="45"/>
      <c r="FOS3509" s="45"/>
      <c r="FOT3509" s="45"/>
      <c r="FOU3509" s="45"/>
      <c r="FOV3509" s="45"/>
      <c r="FOW3509" s="45"/>
      <c r="FOX3509" s="45"/>
      <c r="FOY3509" s="45"/>
      <c r="FOZ3509" s="45"/>
      <c r="FPA3509" s="45"/>
      <c r="FPB3509" s="45"/>
      <c r="FPC3509" s="45"/>
      <c r="FPD3509" s="45"/>
      <c r="FPE3509" s="45"/>
      <c r="FPF3509" s="45"/>
      <c r="FPG3509" s="45"/>
      <c r="FPH3509" s="45"/>
      <c r="FPI3509" s="45"/>
      <c r="FPJ3509" s="45"/>
      <c r="FPK3509" s="45"/>
      <c r="FPL3509" s="45"/>
      <c r="FPM3509" s="45"/>
      <c r="FPN3509" s="45"/>
      <c r="FPO3509" s="45"/>
      <c r="FPP3509" s="45"/>
      <c r="FPQ3509" s="45"/>
      <c r="FPR3509" s="45"/>
      <c r="FPS3509" s="45"/>
      <c r="FPT3509" s="45"/>
      <c r="FPU3509" s="45"/>
      <c r="FPV3509" s="45"/>
      <c r="FPW3509" s="45"/>
      <c r="FPX3509" s="45"/>
      <c r="FPY3509" s="45"/>
      <c r="FPZ3509" s="45"/>
      <c r="FQA3509" s="45"/>
      <c r="FQB3509" s="45"/>
      <c r="FQC3509" s="45"/>
      <c r="FQD3509" s="45"/>
      <c r="FQE3509" s="45"/>
      <c r="FQF3509" s="45"/>
      <c r="FQG3509" s="45"/>
      <c r="FQH3509" s="45"/>
      <c r="FQI3509" s="45"/>
      <c r="FQJ3509" s="45"/>
      <c r="FQK3509" s="45"/>
      <c r="FQL3509" s="45"/>
      <c r="FQM3509" s="45"/>
      <c r="FQN3509" s="45"/>
      <c r="FQO3509" s="45"/>
      <c r="FQP3509" s="45"/>
      <c r="FQQ3509" s="45"/>
      <c r="FQR3509" s="45"/>
      <c r="FQS3509" s="45"/>
      <c r="FQT3509" s="45"/>
      <c r="FQU3509" s="45"/>
      <c r="FQV3509" s="45"/>
      <c r="FQW3509" s="45"/>
      <c r="FQX3509" s="45"/>
      <c r="FQY3509" s="45"/>
      <c r="FQZ3509" s="45"/>
      <c r="FRA3509" s="45"/>
      <c r="FRB3509" s="45"/>
      <c r="FRC3509" s="45"/>
      <c r="FRD3509" s="45"/>
      <c r="FRE3509" s="45"/>
      <c r="FRF3509" s="45"/>
      <c r="FRG3509" s="45"/>
      <c r="FRH3509" s="45"/>
      <c r="FRI3509" s="45"/>
      <c r="FRJ3509" s="45"/>
      <c r="FRK3509" s="45"/>
      <c r="FRL3509" s="45"/>
      <c r="FRM3509" s="45"/>
      <c r="FRN3509" s="45"/>
      <c r="FRO3509" s="45"/>
      <c r="FRP3509" s="45"/>
      <c r="FRQ3509" s="45"/>
      <c r="FRR3509" s="45"/>
      <c r="FRS3509" s="45"/>
      <c r="FRT3509" s="45"/>
      <c r="FRU3509" s="45"/>
      <c r="FRV3509" s="45"/>
      <c r="FRW3509" s="45"/>
      <c r="FRX3509" s="45"/>
      <c r="FRY3509" s="45"/>
      <c r="FRZ3509" s="45"/>
      <c r="FSA3509" s="45"/>
      <c r="FSB3509" s="45"/>
      <c r="FSC3509" s="45"/>
      <c r="FSD3509" s="45"/>
      <c r="FSE3509" s="45"/>
      <c r="FSF3509" s="45"/>
      <c r="FSG3509" s="45"/>
      <c r="FSH3509" s="45"/>
      <c r="FSI3509" s="45"/>
      <c r="FSJ3509" s="45"/>
      <c r="FSK3509" s="45"/>
      <c r="FSL3509" s="45"/>
      <c r="FSM3509" s="45"/>
      <c r="FSN3509" s="45"/>
      <c r="FSO3509" s="45"/>
      <c r="FSP3509" s="45"/>
      <c r="FSQ3509" s="45"/>
      <c r="FSR3509" s="45"/>
      <c r="FSS3509" s="45"/>
      <c r="FST3509" s="45"/>
      <c r="FSU3509" s="45"/>
      <c r="FSV3509" s="45"/>
      <c r="FSW3509" s="45"/>
      <c r="FSX3509" s="45"/>
      <c r="FSY3509" s="45"/>
      <c r="FSZ3509" s="45"/>
      <c r="FTA3509" s="45"/>
      <c r="FTB3509" s="45"/>
      <c r="FTC3509" s="45"/>
      <c r="FTD3509" s="45"/>
      <c r="FTE3509" s="45"/>
      <c r="FTF3509" s="45"/>
      <c r="FTG3509" s="45"/>
      <c r="FTH3509" s="45"/>
      <c r="FTI3509" s="45"/>
      <c r="FTJ3509" s="45"/>
      <c r="FTK3509" s="45"/>
      <c r="FTL3509" s="45"/>
      <c r="FTM3509" s="45"/>
      <c r="FTN3509" s="45"/>
      <c r="FTO3509" s="45"/>
      <c r="FTP3509" s="45"/>
      <c r="FTQ3509" s="45"/>
      <c r="FTR3509" s="45"/>
      <c r="FTS3509" s="45"/>
      <c r="FTT3509" s="45"/>
      <c r="FTU3509" s="45"/>
      <c r="FTV3509" s="45"/>
      <c r="FTW3509" s="45"/>
      <c r="FTX3509" s="45"/>
      <c r="FTY3509" s="45"/>
      <c r="FTZ3509" s="45"/>
      <c r="FUA3509" s="45"/>
      <c r="FUB3509" s="45"/>
      <c r="FUC3509" s="45"/>
      <c r="FUD3509" s="45"/>
      <c r="FUE3509" s="45"/>
      <c r="FUF3509" s="45"/>
      <c r="FUG3509" s="45"/>
      <c r="FUH3509" s="45"/>
      <c r="FUI3509" s="45"/>
      <c r="FUJ3509" s="45"/>
      <c r="FUK3509" s="45"/>
      <c r="FUL3509" s="45"/>
      <c r="FUM3509" s="45"/>
      <c r="FUN3509" s="45"/>
      <c r="FUO3509" s="45"/>
      <c r="FUP3509" s="45"/>
      <c r="FUQ3509" s="45"/>
      <c r="FUR3509" s="45"/>
      <c r="FUS3509" s="45"/>
      <c r="FUT3509" s="45"/>
      <c r="FUU3509" s="45"/>
      <c r="FUV3509" s="45"/>
      <c r="FUW3509" s="45"/>
      <c r="FUX3509" s="45"/>
      <c r="FUY3509" s="45"/>
      <c r="FUZ3509" s="45"/>
      <c r="FVA3509" s="45"/>
      <c r="FVB3509" s="45"/>
      <c r="FVC3509" s="45"/>
      <c r="FVD3509" s="45"/>
      <c r="FVE3509" s="45"/>
      <c r="FVF3509" s="45"/>
      <c r="FVG3509" s="45"/>
      <c r="FVH3509" s="45"/>
      <c r="FVI3509" s="45"/>
      <c r="FVJ3509" s="45"/>
      <c r="FVK3509" s="45"/>
      <c r="FVL3509" s="45"/>
      <c r="FVM3509" s="45"/>
      <c r="FVN3509" s="45"/>
      <c r="FVO3509" s="45"/>
      <c r="FVP3509" s="45"/>
      <c r="FVQ3509" s="45"/>
      <c r="FVR3509" s="45"/>
      <c r="FVS3509" s="45"/>
      <c r="FVT3509" s="45"/>
      <c r="FVU3509" s="45"/>
      <c r="FVV3509" s="45"/>
      <c r="FVW3509" s="45"/>
      <c r="FVX3509" s="45"/>
      <c r="FVY3509" s="45"/>
      <c r="FVZ3509" s="45"/>
      <c r="FWA3509" s="45"/>
      <c r="FWB3509" s="45"/>
      <c r="FWC3509" s="45"/>
      <c r="FWD3509" s="45"/>
      <c r="FWE3509" s="45"/>
      <c r="FWF3509" s="45"/>
      <c r="FWG3509" s="45"/>
      <c r="FWH3509" s="45"/>
      <c r="FWI3509" s="45"/>
      <c r="FWJ3509" s="45"/>
      <c r="FWK3509" s="45"/>
      <c r="FWL3509" s="45"/>
      <c r="FWM3509" s="45"/>
      <c r="FWN3509" s="45"/>
      <c r="FWO3509" s="45"/>
      <c r="FWP3509" s="45"/>
      <c r="FWQ3509" s="45"/>
      <c r="FWR3509" s="45"/>
      <c r="FWS3509" s="45"/>
      <c r="FWT3509" s="45"/>
      <c r="FWU3509" s="45"/>
      <c r="FWV3509" s="45"/>
      <c r="FWW3509" s="45"/>
      <c r="FWX3509" s="45"/>
      <c r="FWY3509" s="45"/>
      <c r="FWZ3509" s="45"/>
      <c r="FXA3509" s="45"/>
      <c r="FXB3509" s="45"/>
      <c r="FXC3509" s="45"/>
      <c r="FXD3509" s="45"/>
      <c r="FXE3509" s="45"/>
      <c r="FXF3509" s="45"/>
      <c r="FXG3509" s="45"/>
      <c r="FXH3509" s="45"/>
      <c r="FXI3509" s="45"/>
      <c r="FXJ3509" s="45"/>
      <c r="FXK3509" s="45"/>
      <c r="FXL3509" s="45"/>
      <c r="FXM3509" s="45"/>
      <c r="FXN3509" s="45"/>
      <c r="FXO3509" s="45"/>
      <c r="FXP3509" s="45"/>
      <c r="FXQ3509" s="45"/>
      <c r="FXR3509" s="45"/>
      <c r="FXS3509" s="45"/>
      <c r="FXT3509" s="45"/>
      <c r="FXU3509" s="45"/>
      <c r="FXV3509" s="45"/>
      <c r="FXW3509" s="45"/>
      <c r="FXX3509" s="45"/>
      <c r="FXY3509" s="45"/>
      <c r="FXZ3509" s="45"/>
      <c r="FYA3509" s="45"/>
      <c r="FYB3509" s="45"/>
      <c r="FYC3509" s="45"/>
      <c r="FYD3509" s="45"/>
      <c r="FYE3509" s="45"/>
      <c r="FYF3509" s="45"/>
      <c r="FYG3509" s="45"/>
      <c r="FYH3509" s="45"/>
      <c r="FYI3509" s="45"/>
      <c r="FYJ3509" s="45"/>
      <c r="FYK3509" s="45"/>
      <c r="FYL3509" s="45"/>
      <c r="FYM3509" s="45"/>
      <c r="FYN3509" s="45"/>
      <c r="FYO3509" s="45"/>
      <c r="FYP3509" s="45"/>
      <c r="FYQ3509" s="45"/>
      <c r="FYR3509" s="45"/>
      <c r="FYS3509" s="45"/>
      <c r="FYT3509" s="45"/>
      <c r="FYU3509" s="45"/>
      <c r="FYV3509" s="45"/>
      <c r="FYW3509" s="45"/>
      <c r="FYX3509" s="45"/>
      <c r="FYY3509" s="45"/>
      <c r="FYZ3509" s="45"/>
      <c r="FZA3509" s="45"/>
      <c r="FZB3509" s="45"/>
      <c r="FZC3509" s="45"/>
      <c r="FZD3509" s="45"/>
      <c r="FZE3509" s="45"/>
      <c r="FZF3509" s="45"/>
      <c r="FZG3509" s="45"/>
      <c r="FZH3509" s="45"/>
      <c r="FZI3509" s="45"/>
      <c r="FZJ3509" s="45"/>
      <c r="FZK3509" s="45"/>
      <c r="FZL3509" s="45"/>
      <c r="FZM3509" s="45"/>
      <c r="FZN3509" s="45"/>
      <c r="FZO3509" s="45"/>
      <c r="FZP3509" s="45"/>
      <c r="FZQ3509" s="45"/>
      <c r="FZR3509" s="45"/>
      <c r="FZS3509" s="45"/>
      <c r="FZT3509" s="45"/>
      <c r="FZU3509" s="45"/>
      <c r="FZV3509" s="45"/>
      <c r="FZW3509" s="45"/>
      <c r="FZX3509" s="45"/>
      <c r="FZY3509" s="45"/>
      <c r="FZZ3509" s="45"/>
      <c r="GAA3509" s="45"/>
      <c r="GAB3509" s="45"/>
      <c r="GAC3509" s="45"/>
      <c r="GAD3509" s="45"/>
      <c r="GAE3509" s="45"/>
      <c r="GAF3509" s="45"/>
      <c r="GAG3509" s="45"/>
      <c r="GAH3509" s="45"/>
      <c r="GAI3509" s="45"/>
      <c r="GAJ3509" s="45"/>
      <c r="GAK3509" s="45"/>
      <c r="GAL3509" s="45"/>
      <c r="GAM3509" s="45"/>
      <c r="GAN3509" s="45"/>
      <c r="GAO3509" s="45"/>
      <c r="GAP3509" s="45"/>
      <c r="GAQ3509" s="45"/>
      <c r="GAR3509" s="45"/>
      <c r="GAS3509" s="45"/>
      <c r="GAT3509" s="45"/>
      <c r="GAU3509" s="45"/>
      <c r="GAV3509" s="45"/>
      <c r="GAW3509" s="45"/>
      <c r="GAX3509" s="45"/>
      <c r="GAY3509" s="45"/>
      <c r="GAZ3509" s="45"/>
      <c r="GBA3509" s="45"/>
      <c r="GBB3509" s="45"/>
      <c r="GBC3509" s="45"/>
      <c r="GBD3509" s="45"/>
      <c r="GBE3509" s="45"/>
      <c r="GBF3509" s="45"/>
      <c r="GBG3509" s="45"/>
      <c r="GBH3509" s="45"/>
      <c r="GBI3509" s="45"/>
      <c r="GBJ3509" s="45"/>
      <c r="GBK3509" s="45"/>
      <c r="GBL3509" s="45"/>
      <c r="GBM3509" s="45"/>
      <c r="GBN3509" s="45"/>
      <c r="GBO3509" s="45"/>
      <c r="GBP3509" s="45"/>
      <c r="GBQ3509" s="45"/>
      <c r="GBR3509" s="45"/>
      <c r="GBS3509" s="45"/>
      <c r="GBT3509" s="45"/>
      <c r="GBU3509" s="45"/>
      <c r="GBV3509" s="45"/>
      <c r="GBW3509" s="45"/>
      <c r="GBX3509" s="45"/>
      <c r="GBY3509" s="45"/>
      <c r="GBZ3509" s="45"/>
      <c r="GCA3509" s="45"/>
      <c r="GCB3509" s="45"/>
      <c r="GCC3509" s="45"/>
      <c r="GCD3509" s="45"/>
      <c r="GCE3509" s="45"/>
      <c r="GCF3509" s="45"/>
      <c r="GCG3509" s="45"/>
      <c r="GCH3509" s="45"/>
      <c r="GCI3509" s="45"/>
      <c r="GCJ3509" s="45"/>
      <c r="GCK3509" s="45"/>
      <c r="GCL3509" s="45"/>
      <c r="GCM3509" s="45"/>
      <c r="GCN3509" s="45"/>
      <c r="GCO3509" s="45"/>
      <c r="GCP3509" s="45"/>
      <c r="GCQ3509" s="45"/>
      <c r="GCR3509" s="45"/>
      <c r="GCS3509" s="45"/>
      <c r="GCT3509" s="45"/>
      <c r="GCU3509" s="45"/>
      <c r="GCV3509" s="45"/>
      <c r="GCW3509" s="45"/>
      <c r="GCX3509" s="45"/>
      <c r="GCY3509" s="45"/>
      <c r="GCZ3509" s="45"/>
      <c r="GDA3509" s="45"/>
      <c r="GDB3509" s="45"/>
      <c r="GDC3509" s="45"/>
      <c r="GDD3509" s="45"/>
      <c r="GDE3509" s="45"/>
      <c r="GDF3509" s="45"/>
      <c r="GDG3509" s="45"/>
      <c r="GDH3509" s="45"/>
      <c r="GDI3509" s="45"/>
      <c r="GDJ3509" s="45"/>
      <c r="GDK3509" s="45"/>
      <c r="GDL3509" s="45"/>
      <c r="GDM3509" s="45"/>
      <c r="GDN3509" s="45"/>
      <c r="GDO3509" s="45"/>
      <c r="GDP3509" s="45"/>
      <c r="GDQ3509" s="45"/>
      <c r="GDR3509" s="45"/>
      <c r="GDS3509" s="45"/>
      <c r="GDT3509" s="45"/>
      <c r="GDU3509" s="45"/>
      <c r="GDV3509" s="45"/>
      <c r="GDW3509" s="45"/>
      <c r="GDX3509" s="45"/>
      <c r="GDY3509" s="45"/>
      <c r="GDZ3509" s="45"/>
      <c r="GEA3509" s="45"/>
      <c r="GEB3509" s="45"/>
      <c r="GEC3509" s="45"/>
      <c r="GED3509" s="45"/>
      <c r="GEE3509" s="45"/>
      <c r="GEF3509" s="45"/>
      <c r="GEG3509" s="45"/>
      <c r="GEH3509" s="45"/>
      <c r="GEI3509" s="45"/>
      <c r="GEJ3509" s="45"/>
      <c r="GEK3509" s="45"/>
      <c r="GEL3509" s="45"/>
      <c r="GEM3509" s="45"/>
      <c r="GEN3509" s="45"/>
      <c r="GEO3509" s="45"/>
      <c r="GEP3509" s="45"/>
      <c r="GEQ3509" s="45"/>
      <c r="GER3509" s="45"/>
      <c r="GES3509" s="45"/>
      <c r="GET3509" s="45"/>
      <c r="GEU3509" s="45"/>
      <c r="GEV3509" s="45"/>
      <c r="GEW3509" s="45"/>
      <c r="GEX3509" s="45"/>
      <c r="GEY3509" s="45"/>
      <c r="GEZ3509" s="45"/>
      <c r="GFA3509" s="45"/>
      <c r="GFB3509" s="45"/>
      <c r="GFC3509" s="45"/>
      <c r="GFD3509" s="45"/>
      <c r="GFE3509" s="45"/>
      <c r="GFF3509" s="45"/>
      <c r="GFG3509" s="45"/>
      <c r="GFH3509" s="45"/>
      <c r="GFI3509" s="45"/>
      <c r="GFJ3509" s="45"/>
      <c r="GFK3509" s="45"/>
      <c r="GFL3509" s="45"/>
      <c r="GFM3509" s="45"/>
      <c r="GFN3509" s="45"/>
      <c r="GFO3509" s="45"/>
      <c r="GFP3509" s="45"/>
      <c r="GFQ3509" s="45"/>
      <c r="GFR3509" s="45"/>
      <c r="GFS3509" s="45"/>
      <c r="GFT3509" s="45"/>
      <c r="GFU3509" s="45"/>
      <c r="GFV3509" s="45"/>
      <c r="GFW3509" s="45"/>
      <c r="GFX3509" s="45"/>
      <c r="GFY3509" s="45"/>
      <c r="GFZ3509" s="45"/>
      <c r="GGA3509" s="45"/>
      <c r="GGB3509" s="45"/>
      <c r="GGC3509" s="45"/>
      <c r="GGD3509" s="45"/>
      <c r="GGE3509" s="45"/>
      <c r="GGF3509" s="45"/>
      <c r="GGG3509" s="45"/>
      <c r="GGH3509" s="45"/>
      <c r="GGI3509" s="45"/>
      <c r="GGJ3509" s="45"/>
      <c r="GGK3509" s="45"/>
      <c r="GGL3509" s="45"/>
      <c r="GGM3509" s="45"/>
      <c r="GGN3509" s="45"/>
      <c r="GGO3509" s="45"/>
      <c r="GGP3509" s="45"/>
      <c r="GGQ3509" s="45"/>
      <c r="GGR3509" s="45"/>
      <c r="GGS3509" s="45"/>
      <c r="GGT3509" s="45"/>
      <c r="GGU3509" s="45"/>
      <c r="GGV3509" s="45"/>
      <c r="GGW3509" s="45"/>
      <c r="GGX3509" s="45"/>
      <c r="GGY3509" s="45"/>
      <c r="GGZ3509" s="45"/>
      <c r="GHA3509" s="45"/>
      <c r="GHB3509" s="45"/>
      <c r="GHC3509" s="45"/>
      <c r="GHD3509" s="45"/>
      <c r="GHE3509" s="45"/>
      <c r="GHF3509" s="45"/>
      <c r="GHG3509" s="45"/>
      <c r="GHH3509" s="45"/>
      <c r="GHI3509" s="45"/>
      <c r="GHJ3509" s="45"/>
      <c r="GHK3509" s="45"/>
      <c r="GHL3509" s="45"/>
      <c r="GHM3509" s="45"/>
      <c r="GHN3509" s="45"/>
      <c r="GHO3509" s="45"/>
      <c r="GHP3509" s="45"/>
      <c r="GHQ3509" s="45"/>
      <c r="GHR3509" s="45"/>
      <c r="GHS3509" s="45"/>
      <c r="GHT3509" s="45"/>
      <c r="GHU3509" s="45"/>
      <c r="GHV3509" s="45"/>
      <c r="GHW3509" s="45"/>
      <c r="GHX3509" s="45"/>
      <c r="GHY3509" s="45"/>
      <c r="GHZ3509" s="45"/>
      <c r="GIA3509" s="45"/>
      <c r="GIB3509" s="45"/>
      <c r="GIC3509" s="45"/>
      <c r="GID3509" s="45"/>
      <c r="GIE3509" s="45"/>
      <c r="GIF3509" s="45"/>
      <c r="GIG3509" s="45"/>
      <c r="GIH3509" s="45"/>
      <c r="GII3509" s="45"/>
      <c r="GIJ3509" s="45"/>
      <c r="GIK3509" s="45"/>
      <c r="GIL3509" s="45"/>
      <c r="GIM3509" s="45"/>
      <c r="GIN3509" s="45"/>
      <c r="GIO3509" s="45"/>
      <c r="GIP3509" s="45"/>
      <c r="GIQ3509" s="45"/>
      <c r="GIR3509" s="45"/>
      <c r="GIS3509" s="45"/>
      <c r="GIT3509" s="45"/>
      <c r="GIU3509" s="45"/>
      <c r="GIV3509" s="45"/>
      <c r="GIW3509" s="45"/>
      <c r="GIX3509" s="45"/>
      <c r="GIY3509" s="45"/>
      <c r="GIZ3509" s="45"/>
      <c r="GJA3509" s="45"/>
      <c r="GJB3509" s="45"/>
      <c r="GJC3509" s="45"/>
      <c r="GJD3509" s="45"/>
      <c r="GJE3509" s="45"/>
      <c r="GJF3509" s="45"/>
      <c r="GJG3509" s="45"/>
      <c r="GJH3509" s="45"/>
      <c r="GJI3509" s="45"/>
      <c r="GJJ3509" s="45"/>
      <c r="GJK3509" s="45"/>
      <c r="GJL3509" s="45"/>
      <c r="GJM3509" s="45"/>
      <c r="GJN3509" s="45"/>
      <c r="GJO3509" s="45"/>
      <c r="GJP3509" s="45"/>
      <c r="GJQ3509" s="45"/>
      <c r="GJR3509" s="45"/>
      <c r="GJS3509" s="45"/>
      <c r="GJT3509" s="45"/>
      <c r="GJU3509" s="45"/>
      <c r="GJV3509" s="45"/>
      <c r="GJW3509" s="45"/>
      <c r="GJX3509" s="45"/>
      <c r="GJY3509" s="45"/>
      <c r="GJZ3509" s="45"/>
      <c r="GKA3509" s="45"/>
      <c r="GKB3509" s="45"/>
      <c r="GKC3509" s="45"/>
      <c r="GKD3509" s="45"/>
      <c r="GKE3509" s="45"/>
      <c r="GKF3509" s="45"/>
      <c r="GKG3509" s="45"/>
      <c r="GKH3509" s="45"/>
      <c r="GKI3509" s="45"/>
      <c r="GKJ3509" s="45"/>
      <c r="GKK3509" s="45"/>
      <c r="GKL3509" s="45"/>
      <c r="GKM3509" s="45"/>
      <c r="GKN3509" s="45"/>
      <c r="GKO3509" s="45"/>
      <c r="GKP3509" s="45"/>
      <c r="GKQ3509" s="45"/>
      <c r="GKR3509" s="45"/>
      <c r="GKS3509" s="45"/>
      <c r="GKT3509" s="45"/>
      <c r="GKU3509" s="45"/>
      <c r="GKV3509" s="45"/>
      <c r="GKW3509" s="45"/>
      <c r="GKX3509" s="45"/>
      <c r="GKY3509" s="45"/>
      <c r="GKZ3509" s="45"/>
      <c r="GLA3509" s="45"/>
      <c r="GLB3509" s="45"/>
      <c r="GLC3509" s="45"/>
      <c r="GLD3509" s="45"/>
      <c r="GLE3509" s="45"/>
      <c r="GLF3509" s="45"/>
      <c r="GLG3509" s="45"/>
      <c r="GLH3509" s="45"/>
      <c r="GLI3509" s="45"/>
      <c r="GLJ3509" s="45"/>
      <c r="GLK3509" s="45"/>
      <c r="GLL3509" s="45"/>
      <c r="GLM3509" s="45"/>
      <c r="GLN3509" s="45"/>
      <c r="GLO3509" s="45"/>
      <c r="GLP3509" s="45"/>
      <c r="GLQ3509" s="45"/>
      <c r="GLR3509" s="45"/>
      <c r="GLS3509" s="45"/>
      <c r="GLT3509" s="45"/>
      <c r="GLU3509" s="45"/>
      <c r="GLV3509" s="45"/>
      <c r="GLW3509" s="45"/>
      <c r="GLX3509" s="45"/>
      <c r="GLY3509" s="45"/>
      <c r="GLZ3509" s="45"/>
      <c r="GMA3509" s="45"/>
      <c r="GMB3509" s="45"/>
      <c r="GMC3509" s="45"/>
      <c r="GMD3509" s="45"/>
      <c r="GME3509" s="45"/>
      <c r="GMF3509" s="45"/>
      <c r="GMG3509" s="45"/>
      <c r="GMH3509" s="45"/>
      <c r="GMI3509" s="45"/>
      <c r="GMJ3509" s="45"/>
      <c r="GMK3509" s="45"/>
      <c r="GML3509" s="45"/>
      <c r="GMM3509" s="45"/>
      <c r="GMN3509" s="45"/>
      <c r="GMO3509" s="45"/>
      <c r="GMP3509" s="45"/>
      <c r="GMQ3509" s="45"/>
      <c r="GMR3509" s="45"/>
      <c r="GMS3509" s="45"/>
      <c r="GMT3509" s="45"/>
      <c r="GMU3509" s="45"/>
      <c r="GMV3509" s="45"/>
      <c r="GMW3509" s="45"/>
      <c r="GMX3509" s="45"/>
      <c r="GMY3509" s="45"/>
      <c r="GMZ3509" s="45"/>
      <c r="GNA3509" s="45"/>
      <c r="GNB3509" s="45"/>
      <c r="GNC3509" s="45"/>
      <c r="GND3509" s="45"/>
      <c r="GNE3509" s="45"/>
      <c r="GNF3509" s="45"/>
      <c r="GNG3509" s="45"/>
      <c r="GNH3509" s="45"/>
      <c r="GNI3509" s="45"/>
      <c r="GNJ3509" s="45"/>
      <c r="GNK3509" s="45"/>
      <c r="GNL3509" s="45"/>
      <c r="GNM3509" s="45"/>
      <c r="GNN3509" s="45"/>
      <c r="GNO3509" s="45"/>
      <c r="GNP3509" s="45"/>
      <c r="GNQ3509" s="45"/>
      <c r="GNR3509" s="45"/>
      <c r="GNS3509" s="45"/>
      <c r="GNT3509" s="45"/>
      <c r="GNU3509" s="45"/>
      <c r="GNV3509" s="45"/>
      <c r="GNW3509" s="45"/>
      <c r="GNX3509" s="45"/>
      <c r="GNY3509" s="45"/>
      <c r="GNZ3509" s="45"/>
      <c r="GOA3509" s="45"/>
      <c r="GOB3509" s="45"/>
      <c r="GOC3509" s="45"/>
      <c r="GOD3509" s="45"/>
      <c r="GOE3509" s="45"/>
      <c r="GOF3509" s="45"/>
      <c r="GOG3509" s="45"/>
      <c r="GOH3509" s="45"/>
      <c r="GOI3509" s="45"/>
      <c r="GOJ3509" s="45"/>
      <c r="GOK3509" s="45"/>
      <c r="GOL3509" s="45"/>
      <c r="GOM3509" s="45"/>
      <c r="GON3509" s="45"/>
      <c r="GOO3509" s="45"/>
      <c r="GOP3509" s="45"/>
      <c r="GOQ3509" s="45"/>
      <c r="GOR3509" s="45"/>
      <c r="GOS3509" s="45"/>
      <c r="GOT3509" s="45"/>
      <c r="GOU3509" s="45"/>
      <c r="GOV3509" s="45"/>
      <c r="GOW3509" s="45"/>
      <c r="GOX3509" s="45"/>
      <c r="GOY3509" s="45"/>
      <c r="GOZ3509" s="45"/>
      <c r="GPA3509" s="45"/>
      <c r="GPB3509" s="45"/>
      <c r="GPC3509" s="45"/>
      <c r="GPD3509" s="45"/>
      <c r="GPE3509" s="45"/>
      <c r="GPF3509" s="45"/>
      <c r="GPG3509" s="45"/>
      <c r="GPH3509" s="45"/>
      <c r="GPI3509" s="45"/>
      <c r="GPJ3509" s="45"/>
      <c r="GPK3509" s="45"/>
      <c r="GPL3509" s="45"/>
      <c r="GPM3509" s="45"/>
      <c r="GPN3509" s="45"/>
      <c r="GPO3509" s="45"/>
      <c r="GPP3509" s="45"/>
      <c r="GPQ3509" s="45"/>
      <c r="GPR3509" s="45"/>
      <c r="GPS3509" s="45"/>
      <c r="GPT3509" s="45"/>
      <c r="GPU3509" s="45"/>
      <c r="GPV3509" s="45"/>
      <c r="GPW3509" s="45"/>
      <c r="GPX3509" s="45"/>
      <c r="GPY3509" s="45"/>
      <c r="GPZ3509" s="45"/>
      <c r="GQA3509" s="45"/>
      <c r="GQB3509" s="45"/>
      <c r="GQC3509" s="45"/>
      <c r="GQD3509" s="45"/>
      <c r="GQE3509" s="45"/>
      <c r="GQF3509" s="45"/>
      <c r="GQG3509" s="45"/>
      <c r="GQH3509" s="45"/>
      <c r="GQI3509" s="45"/>
      <c r="GQJ3509" s="45"/>
      <c r="GQK3509" s="45"/>
      <c r="GQL3509" s="45"/>
      <c r="GQM3509" s="45"/>
      <c r="GQN3509" s="45"/>
      <c r="GQO3509" s="45"/>
      <c r="GQP3509" s="45"/>
      <c r="GQQ3509" s="45"/>
      <c r="GQR3509" s="45"/>
      <c r="GQS3509" s="45"/>
      <c r="GQT3509" s="45"/>
      <c r="GQU3509" s="45"/>
      <c r="GQV3509" s="45"/>
      <c r="GQW3509" s="45"/>
      <c r="GQX3509" s="45"/>
      <c r="GQY3509" s="45"/>
      <c r="GQZ3509" s="45"/>
      <c r="GRA3509" s="45"/>
      <c r="GRB3509" s="45"/>
      <c r="GRC3509" s="45"/>
      <c r="GRD3509" s="45"/>
      <c r="GRE3509" s="45"/>
      <c r="GRF3509" s="45"/>
      <c r="GRG3509" s="45"/>
      <c r="GRH3509" s="45"/>
      <c r="GRI3509" s="45"/>
      <c r="GRJ3509" s="45"/>
      <c r="GRK3509" s="45"/>
      <c r="GRL3509" s="45"/>
      <c r="GRM3509" s="45"/>
      <c r="GRN3509" s="45"/>
      <c r="GRO3509" s="45"/>
      <c r="GRP3509" s="45"/>
      <c r="GRQ3509" s="45"/>
      <c r="GRR3509" s="45"/>
      <c r="GRS3509" s="45"/>
      <c r="GRT3509" s="45"/>
      <c r="GRU3509" s="45"/>
      <c r="GRV3509" s="45"/>
      <c r="GRW3509" s="45"/>
      <c r="GRX3509" s="45"/>
      <c r="GRY3509" s="45"/>
      <c r="GRZ3509" s="45"/>
      <c r="GSA3509" s="45"/>
      <c r="GSB3509" s="45"/>
      <c r="GSC3509" s="45"/>
      <c r="GSD3509" s="45"/>
      <c r="GSE3509" s="45"/>
      <c r="GSF3509" s="45"/>
      <c r="GSG3509" s="45"/>
      <c r="GSH3509" s="45"/>
      <c r="GSI3509" s="45"/>
      <c r="GSJ3509" s="45"/>
      <c r="GSK3509" s="45"/>
      <c r="GSL3509" s="45"/>
      <c r="GSM3509" s="45"/>
      <c r="GSN3509" s="45"/>
      <c r="GSO3509" s="45"/>
      <c r="GSP3509" s="45"/>
      <c r="GSQ3509" s="45"/>
      <c r="GSR3509" s="45"/>
      <c r="GSS3509" s="45"/>
      <c r="GST3509" s="45"/>
      <c r="GSU3509" s="45"/>
      <c r="GSV3509" s="45"/>
      <c r="GSW3509" s="45"/>
      <c r="GSX3509" s="45"/>
      <c r="GSY3509" s="45"/>
      <c r="GSZ3509" s="45"/>
      <c r="GTA3509" s="45"/>
      <c r="GTB3509" s="45"/>
      <c r="GTC3509" s="45"/>
      <c r="GTD3509" s="45"/>
      <c r="GTE3509" s="45"/>
      <c r="GTF3509" s="45"/>
      <c r="GTG3509" s="45"/>
      <c r="GTH3509" s="45"/>
      <c r="GTI3509" s="45"/>
      <c r="GTJ3509" s="45"/>
      <c r="GTK3509" s="45"/>
      <c r="GTL3509" s="45"/>
      <c r="GTM3509" s="45"/>
      <c r="GTN3509" s="45"/>
      <c r="GTO3509" s="45"/>
      <c r="GTP3509" s="45"/>
      <c r="GTQ3509" s="45"/>
      <c r="GTR3509" s="45"/>
      <c r="GTS3509" s="45"/>
      <c r="GTT3509" s="45"/>
      <c r="GTU3509" s="45"/>
      <c r="GTV3509" s="45"/>
      <c r="GTW3509" s="45"/>
      <c r="GTX3509" s="45"/>
      <c r="GTY3509" s="45"/>
      <c r="GTZ3509" s="45"/>
      <c r="GUA3509" s="45"/>
      <c r="GUB3509" s="45"/>
      <c r="GUC3509" s="45"/>
      <c r="GUD3509" s="45"/>
      <c r="GUE3509" s="45"/>
      <c r="GUF3509" s="45"/>
      <c r="GUG3509" s="45"/>
      <c r="GUH3509" s="45"/>
      <c r="GUI3509" s="45"/>
      <c r="GUJ3509" s="45"/>
      <c r="GUK3509" s="45"/>
      <c r="GUL3509" s="45"/>
      <c r="GUM3509" s="45"/>
      <c r="GUN3509" s="45"/>
      <c r="GUO3509" s="45"/>
      <c r="GUP3509" s="45"/>
      <c r="GUQ3509" s="45"/>
      <c r="GUR3509" s="45"/>
      <c r="GUS3509" s="45"/>
      <c r="GUT3509" s="45"/>
      <c r="GUU3509" s="45"/>
      <c r="GUV3509" s="45"/>
      <c r="GUW3509" s="45"/>
      <c r="GUX3509" s="45"/>
      <c r="GUY3509" s="45"/>
      <c r="GUZ3509" s="45"/>
      <c r="GVA3509" s="45"/>
      <c r="GVB3509" s="45"/>
      <c r="GVC3509" s="45"/>
      <c r="GVD3509" s="45"/>
      <c r="GVE3509" s="45"/>
      <c r="GVF3509" s="45"/>
      <c r="GVG3509" s="45"/>
      <c r="GVH3509" s="45"/>
      <c r="GVI3509" s="45"/>
      <c r="GVJ3509" s="45"/>
      <c r="GVK3509" s="45"/>
      <c r="GVL3509" s="45"/>
      <c r="GVM3509" s="45"/>
      <c r="GVN3509" s="45"/>
      <c r="GVO3509" s="45"/>
      <c r="GVP3509" s="45"/>
      <c r="GVQ3509" s="45"/>
      <c r="GVR3509" s="45"/>
      <c r="GVS3509" s="45"/>
      <c r="GVT3509" s="45"/>
      <c r="GVU3509" s="45"/>
      <c r="GVV3509" s="45"/>
      <c r="GVW3509" s="45"/>
      <c r="GVX3509" s="45"/>
      <c r="GVY3509" s="45"/>
      <c r="GVZ3509" s="45"/>
      <c r="GWA3509" s="45"/>
      <c r="GWB3509" s="45"/>
      <c r="GWC3509" s="45"/>
      <c r="GWD3509" s="45"/>
      <c r="GWE3509" s="45"/>
      <c r="GWF3509" s="45"/>
      <c r="GWG3509" s="45"/>
      <c r="GWH3509" s="45"/>
      <c r="GWI3509" s="45"/>
      <c r="GWJ3509" s="45"/>
      <c r="GWK3509" s="45"/>
      <c r="GWL3509" s="45"/>
      <c r="GWM3509" s="45"/>
      <c r="GWN3509" s="45"/>
      <c r="GWO3509" s="45"/>
      <c r="GWP3509" s="45"/>
      <c r="GWQ3509" s="45"/>
      <c r="GWR3509" s="45"/>
      <c r="GWS3509" s="45"/>
      <c r="GWT3509" s="45"/>
      <c r="GWU3509" s="45"/>
      <c r="GWV3509" s="45"/>
      <c r="GWW3509" s="45"/>
      <c r="GWX3509" s="45"/>
      <c r="GWY3509" s="45"/>
      <c r="GWZ3509" s="45"/>
      <c r="GXA3509" s="45"/>
      <c r="GXB3509" s="45"/>
      <c r="GXC3509" s="45"/>
      <c r="GXD3509" s="45"/>
      <c r="GXE3509" s="45"/>
      <c r="GXF3509" s="45"/>
      <c r="GXG3509" s="45"/>
      <c r="GXH3509" s="45"/>
      <c r="GXI3509" s="45"/>
      <c r="GXJ3509" s="45"/>
      <c r="GXK3509" s="45"/>
      <c r="GXL3509" s="45"/>
      <c r="GXM3509" s="45"/>
      <c r="GXN3509" s="45"/>
      <c r="GXO3509" s="45"/>
      <c r="GXP3509" s="45"/>
      <c r="GXQ3509" s="45"/>
      <c r="GXR3509" s="45"/>
      <c r="GXS3509" s="45"/>
      <c r="GXT3509" s="45"/>
      <c r="GXU3509" s="45"/>
      <c r="GXV3509" s="45"/>
      <c r="GXW3509" s="45"/>
      <c r="GXX3509" s="45"/>
      <c r="GXY3509" s="45"/>
      <c r="GXZ3509" s="45"/>
      <c r="GYA3509" s="45"/>
      <c r="GYB3509" s="45"/>
      <c r="GYC3509" s="45"/>
      <c r="GYD3509" s="45"/>
      <c r="GYE3509" s="45"/>
      <c r="GYF3509" s="45"/>
      <c r="GYG3509" s="45"/>
      <c r="GYH3509" s="45"/>
      <c r="GYI3509" s="45"/>
      <c r="GYJ3509" s="45"/>
      <c r="GYK3509" s="45"/>
      <c r="GYL3509" s="45"/>
      <c r="GYM3509" s="45"/>
      <c r="GYN3509" s="45"/>
      <c r="GYO3509" s="45"/>
      <c r="GYP3509" s="45"/>
      <c r="GYQ3509" s="45"/>
      <c r="GYR3509" s="45"/>
      <c r="GYS3509" s="45"/>
      <c r="GYT3509" s="45"/>
      <c r="GYU3509" s="45"/>
      <c r="GYV3509" s="45"/>
      <c r="GYW3509" s="45"/>
      <c r="GYX3509" s="45"/>
      <c r="GYY3509" s="45"/>
      <c r="GYZ3509" s="45"/>
      <c r="GZA3509" s="45"/>
      <c r="GZB3509" s="45"/>
      <c r="GZC3509" s="45"/>
      <c r="GZD3509" s="45"/>
      <c r="GZE3509" s="45"/>
      <c r="GZF3509" s="45"/>
      <c r="GZG3509" s="45"/>
      <c r="GZH3509" s="45"/>
      <c r="GZI3509" s="45"/>
      <c r="GZJ3509" s="45"/>
      <c r="GZK3509" s="45"/>
      <c r="GZL3509" s="45"/>
      <c r="GZM3509" s="45"/>
      <c r="GZN3509" s="45"/>
      <c r="GZO3509" s="45"/>
      <c r="GZP3509" s="45"/>
      <c r="GZQ3509" s="45"/>
      <c r="GZR3509" s="45"/>
      <c r="GZS3509" s="45"/>
      <c r="GZT3509" s="45"/>
      <c r="GZU3509" s="45"/>
      <c r="GZV3509" s="45"/>
      <c r="GZW3509" s="45"/>
      <c r="GZX3509" s="45"/>
      <c r="GZY3509" s="45"/>
      <c r="GZZ3509" s="45"/>
      <c r="HAA3509" s="45"/>
      <c r="HAB3509" s="45"/>
      <c r="HAC3509" s="45"/>
      <c r="HAD3509" s="45"/>
      <c r="HAE3509" s="45"/>
      <c r="HAF3509" s="45"/>
      <c r="HAG3509" s="45"/>
      <c r="HAH3509" s="45"/>
      <c r="HAI3509" s="45"/>
      <c r="HAJ3509" s="45"/>
      <c r="HAK3509" s="45"/>
      <c r="HAL3509" s="45"/>
      <c r="HAM3509" s="45"/>
      <c r="HAN3509" s="45"/>
      <c r="HAO3509" s="45"/>
      <c r="HAP3509" s="45"/>
      <c r="HAQ3509" s="45"/>
      <c r="HAR3509" s="45"/>
      <c r="HAS3509" s="45"/>
      <c r="HAT3509" s="45"/>
      <c r="HAU3509" s="45"/>
      <c r="HAV3509" s="45"/>
      <c r="HAW3509" s="45"/>
      <c r="HAX3509" s="45"/>
      <c r="HAY3509" s="45"/>
      <c r="HAZ3509" s="45"/>
      <c r="HBA3509" s="45"/>
      <c r="HBB3509" s="45"/>
      <c r="HBC3509" s="45"/>
      <c r="HBD3509" s="45"/>
      <c r="HBE3509" s="45"/>
      <c r="HBF3509" s="45"/>
      <c r="HBG3509" s="45"/>
      <c r="HBH3509" s="45"/>
      <c r="HBI3509" s="45"/>
      <c r="HBJ3509" s="45"/>
      <c r="HBK3509" s="45"/>
      <c r="HBL3509" s="45"/>
      <c r="HBM3509" s="45"/>
      <c r="HBN3509" s="45"/>
      <c r="HBO3509" s="45"/>
      <c r="HBP3509" s="45"/>
      <c r="HBQ3509" s="45"/>
      <c r="HBR3509" s="45"/>
      <c r="HBS3509" s="45"/>
      <c r="HBT3509" s="45"/>
      <c r="HBU3509" s="45"/>
      <c r="HBV3509" s="45"/>
      <c r="HBW3509" s="45"/>
      <c r="HBX3509" s="45"/>
      <c r="HBY3509" s="45"/>
      <c r="HBZ3509" s="45"/>
      <c r="HCA3509" s="45"/>
      <c r="HCB3509" s="45"/>
      <c r="HCC3509" s="45"/>
      <c r="HCD3509" s="45"/>
      <c r="HCE3509" s="45"/>
      <c r="HCF3509" s="45"/>
      <c r="HCG3509" s="45"/>
      <c r="HCH3509" s="45"/>
      <c r="HCI3509" s="45"/>
      <c r="HCJ3509" s="45"/>
      <c r="HCK3509" s="45"/>
      <c r="HCL3509" s="45"/>
      <c r="HCM3509" s="45"/>
      <c r="HCN3509" s="45"/>
      <c r="HCO3509" s="45"/>
      <c r="HCP3509" s="45"/>
      <c r="HCQ3509" s="45"/>
      <c r="HCR3509" s="45"/>
      <c r="HCS3509" s="45"/>
      <c r="HCT3509" s="45"/>
      <c r="HCU3509" s="45"/>
      <c r="HCV3509" s="45"/>
      <c r="HCW3509" s="45"/>
      <c r="HCX3509" s="45"/>
      <c r="HCY3509" s="45"/>
      <c r="HCZ3509" s="45"/>
      <c r="HDA3509" s="45"/>
      <c r="HDB3509" s="45"/>
      <c r="HDC3509" s="45"/>
      <c r="HDD3509" s="45"/>
      <c r="HDE3509" s="45"/>
      <c r="HDF3509" s="45"/>
      <c r="HDG3509" s="45"/>
      <c r="HDH3509" s="45"/>
      <c r="HDI3509" s="45"/>
      <c r="HDJ3509" s="45"/>
      <c r="HDK3509" s="45"/>
      <c r="HDL3509" s="45"/>
      <c r="HDM3509" s="45"/>
      <c r="HDN3509" s="45"/>
      <c r="HDO3509" s="45"/>
      <c r="HDP3509" s="45"/>
      <c r="HDQ3509" s="45"/>
      <c r="HDR3509" s="45"/>
      <c r="HDS3509" s="45"/>
      <c r="HDT3509" s="45"/>
      <c r="HDU3509" s="45"/>
      <c r="HDV3509" s="45"/>
      <c r="HDW3509" s="45"/>
      <c r="HDX3509" s="45"/>
      <c r="HDY3509" s="45"/>
      <c r="HDZ3509" s="45"/>
      <c r="HEA3509" s="45"/>
      <c r="HEB3509" s="45"/>
      <c r="HEC3509" s="45"/>
      <c r="HED3509" s="45"/>
      <c r="HEE3509" s="45"/>
      <c r="HEF3509" s="45"/>
      <c r="HEG3509" s="45"/>
      <c r="HEH3509" s="45"/>
      <c r="HEI3509" s="45"/>
      <c r="HEJ3509" s="45"/>
      <c r="HEK3509" s="45"/>
      <c r="HEL3509" s="45"/>
      <c r="HEM3509" s="45"/>
      <c r="HEN3509" s="45"/>
      <c r="HEO3509" s="45"/>
      <c r="HEP3509" s="45"/>
      <c r="HEQ3509" s="45"/>
      <c r="HER3509" s="45"/>
      <c r="HES3509" s="45"/>
      <c r="HET3509" s="45"/>
      <c r="HEU3509" s="45"/>
      <c r="HEV3509" s="45"/>
      <c r="HEW3509" s="45"/>
      <c r="HEX3509" s="45"/>
      <c r="HEY3509" s="45"/>
      <c r="HEZ3509" s="45"/>
      <c r="HFA3509" s="45"/>
      <c r="HFB3509" s="45"/>
      <c r="HFC3509" s="45"/>
      <c r="HFD3509" s="45"/>
      <c r="HFE3509" s="45"/>
      <c r="HFF3509" s="45"/>
      <c r="HFG3509" s="45"/>
      <c r="HFH3509" s="45"/>
      <c r="HFI3509" s="45"/>
      <c r="HFJ3509" s="45"/>
      <c r="HFK3509" s="45"/>
      <c r="HFL3509" s="45"/>
      <c r="HFM3509" s="45"/>
      <c r="HFN3509" s="45"/>
      <c r="HFO3509" s="45"/>
      <c r="HFP3509" s="45"/>
      <c r="HFQ3509" s="45"/>
      <c r="HFR3509" s="45"/>
      <c r="HFS3509" s="45"/>
      <c r="HFT3509" s="45"/>
      <c r="HFU3509" s="45"/>
      <c r="HFV3509" s="45"/>
      <c r="HFW3509" s="45"/>
      <c r="HFX3509" s="45"/>
      <c r="HFY3509" s="45"/>
      <c r="HFZ3509" s="45"/>
      <c r="HGA3509" s="45"/>
      <c r="HGB3509" s="45"/>
      <c r="HGC3509" s="45"/>
      <c r="HGD3509" s="45"/>
      <c r="HGE3509" s="45"/>
      <c r="HGF3509" s="45"/>
      <c r="HGG3509" s="45"/>
      <c r="HGH3509" s="45"/>
      <c r="HGI3509" s="45"/>
      <c r="HGJ3509" s="45"/>
      <c r="HGK3509" s="45"/>
      <c r="HGL3509" s="45"/>
      <c r="HGM3509" s="45"/>
      <c r="HGN3509" s="45"/>
      <c r="HGO3509" s="45"/>
      <c r="HGP3509" s="45"/>
      <c r="HGQ3509" s="45"/>
      <c r="HGR3509" s="45"/>
      <c r="HGS3509" s="45"/>
      <c r="HGT3509" s="45"/>
      <c r="HGU3509" s="45"/>
      <c r="HGV3509" s="45"/>
      <c r="HGW3509" s="45"/>
      <c r="HGX3509" s="45"/>
      <c r="HGY3509" s="45"/>
      <c r="HGZ3509" s="45"/>
      <c r="HHA3509" s="45"/>
      <c r="HHB3509" s="45"/>
      <c r="HHC3509" s="45"/>
      <c r="HHD3509" s="45"/>
      <c r="HHE3509" s="45"/>
      <c r="HHF3509" s="45"/>
      <c r="HHG3509" s="45"/>
      <c r="HHH3509" s="45"/>
      <c r="HHI3509" s="45"/>
      <c r="HHJ3509" s="45"/>
      <c r="HHK3509" s="45"/>
      <c r="HHL3509" s="45"/>
      <c r="HHM3509" s="45"/>
      <c r="HHN3509" s="45"/>
      <c r="HHO3509" s="45"/>
      <c r="HHP3509" s="45"/>
      <c r="HHQ3509" s="45"/>
      <c r="HHR3509" s="45"/>
      <c r="HHS3509" s="45"/>
      <c r="HHT3509" s="45"/>
      <c r="HHU3509" s="45"/>
      <c r="HHV3509" s="45"/>
      <c r="HHW3509" s="45"/>
      <c r="HHX3509" s="45"/>
      <c r="HHY3509" s="45"/>
      <c r="HHZ3509" s="45"/>
      <c r="HIA3509" s="45"/>
      <c r="HIB3509" s="45"/>
      <c r="HIC3509" s="45"/>
      <c r="HID3509" s="45"/>
      <c r="HIE3509" s="45"/>
      <c r="HIF3509" s="45"/>
      <c r="HIG3509" s="45"/>
      <c r="HIH3509" s="45"/>
      <c r="HII3509" s="45"/>
      <c r="HIJ3509" s="45"/>
      <c r="HIK3509" s="45"/>
      <c r="HIL3509" s="45"/>
      <c r="HIM3509" s="45"/>
      <c r="HIN3509" s="45"/>
      <c r="HIO3509" s="45"/>
      <c r="HIP3509" s="45"/>
      <c r="HIQ3509" s="45"/>
      <c r="HIR3509" s="45"/>
      <c r="HIS3509" s="45"/>
      <c r="HIT3509" s="45"/>
      <c r="HIU3509" s="45"/>
      <c r="HIV3509" s="45"/>
      <c r="HIW3509" s="45"/>
      <c r="HIX3509" s="45"/>
      <c r="HIY3509" s="45"/>
      <c r="HIZ3509" s="45"/>
      <c r="HJA3509" s="45"/>
      <c r="HJB3509" s="45"/>
      <c r="HJC3509" s="45"/>
      <c r="HJD3509" s="45"/>
      <c r="HJE3509" s="45"/>
      <c r="HJF3509" s="45"/>
      <c r="HJG3509" s="45"/>
      <c r="HJH3509" s="45"/>
      <c r="HJI3509" s="45"/>
      <c r="HJJ3509" s="45"/>
      <c r="HJK3509" s="45"/>
      <c r="HJL3509" s="45"/>
      <c r="HJM3509" s="45"/>
      <c r="HJN3509" s="45"/>
      <c r="HJO3509" s="45"/>
      <c r="HJP3509" s="45"/>
      <c r="HJQ3509" s="45"/>
      <c r="HJR3509" s="45"/>
      <c r="HJS3509" s="45"/>
      <c r="HJT3509" s="45"/>
      <c r="HJU3509" s="45"/>
      <c r="HJV3509" s="45"/>
      <c r="HJW3509" s="45"/>
      <c r="HJX3509" s="45"/>
      <c r="HJY3509" s="45"/>
      <c r="HJZ3509" s="45"/>
      <c r="HKA3509" s="45"/>
      <c r="HKB3509" s="45"/>
      <c r="HKC3509" s="45"/>
      <c r="HKD3509" s="45"/>
      <c r="HKE3509" s="45"/>
      <c r="HKF3509" s="45"/>
      <c r="HKG3509" s="45"/>
      <c r="HKH3509" s="45"/>
      <c r="HKI3509" s="45"/>
      <c r="HKJ3509" s="45"/>
      <c r="HKK3509" s="45"/>
      <c r="HKL3509" s="45"/>
      <c r="HKM3509" s="45"/>
      <c r="HKN3509" s="45"/>
      <c r="HKO3509" s="45"/>
      <c r="HKP3509" s="45"/>
      <c r="HKQ3509" s="45"/>
      <c r="HKR3509" s="45"/>
      <c r="HKS3509" s="45"/>
      <c r="HKT3509" s="45"/>
      <c r="HKU3509" s="45"/>
      <c r="HKV3509" s="45"/>
      <c r="HKW3509" s="45"/>
      <c r="HKX3509" s="45"/>
      <c r="HKY3509" s="45"/>
      <c r="HKZ3509" s="45"/>
      <c r="HLA3509" s="45"/>
      <c r="HLB3509" s="45"/>
      <c r="HLC3509" s="45"/>
      <c r="HLD3509" s="45"/>
      <c r="HLE3509" s="45"/>
      <c r="HLF3509" s="45"/>
      <c r="HLG3509" s="45"/>
      <c r="HLH3509" s="45"/>
      <c r="HLI3509" s="45"/>
      <c r="HLJ3509" s="45"/>
      <c r="HLK3509" s="45"/>
      <c r="HLL3509" s="45"/>
      <c r="HLM3509" s="45"/>
      <c r="HLN3509" s="45"/>
      <c r="HLO3509" s="45"/>
      <c r="HLP3509" s="45"/>
      <c r="HLQ3509" s="45"/>
      <c r="HLR3509" s="45"/>
      <c r="HLS3509" s="45"/>
      <c r="HLT3509" s="45"/>
      <c r="HLU3509" s="45"/>
      <c r="HLV3509" s="45"/>
      <c r="HLW3509" s="45"/>
      <c r="HLX3509" s="45"/>
      <c r="HLY3509" s="45"/>
      <c r="HLZ3509" s="45"/>
      <c r="HMA3509" s="45"/>
      <c r="HMB3509" s="45"/>
      <c r="HMC3509" s="45"/>
      <c r="HMD3509" s="45"/>
      <c r="HME3509" s="45"/>
      <c r="HMF3509" s="45"/>
      <c r="HMG3509" s="45"/>
      <c r="HMH3509" s="45"/>
      <c r="HMI3509" s="45"/>
      <c r="HMJ3509" s="45"/>
      <c r="HMK3509" s="45"/>
      <c r="HML3509" s="45"/>
      <c r="HMM3509" s="45"/>
      <c r="HMN3509" s="45"/>
      <c r="HMO3509" s="45"/>
      <c r="HMP3509" s="45"/>
      <c r="HMQ3509" s="45"/>
      <c r="HMR3509" s="45"/>
      <c r="HMS3509" s="45"/>
      <c r="HMT3509" s="45"/>
      <c r="HMU3509" s="45"/>
      <c r="HMV3509" s="45"/>
      <c r="HMW3509" s="45"/>
      <c r="HMX3509" s="45"/>
      <c r="HMY3509" s="45"/>
      <c r="HMZ3509" s="45"/>
      <c r="HNA3509" s="45"/>
      <c r="HNB3509" s="45"/>
      <c r="HNC3509" s="45"/>
      <c r="HND3509" s="45"/>
      <c r="HNE3509" s="45"/>
      <c r="HNF3509" s="45"/>
      <c r="HNG3509" s="45"/>
      <c r="HNH3509" s="45"/>
      <c r="HNI3509" s="45"/>
      <c r="HNJ3509" s="45"/>
      <c r="HNK3509" s="45"/>
      <c r="HNL3509" s="45"/>
      <c r="HNM3509" s="45"/>
      <c r="HNN3509" s="45"/>
      <c r="HNO3509" s="45"/>
      <c r="HNP3509" s="45"/>
      <c r="HNQ3509" s="45"/>
      <c r="HNR3509" s="45"/>
      <c r="HNS3509" s="45"/>
      <c r="HNT3509" s="45"/>
      <c r="HNU3509" s="45"/>
      <c r="HNV3509" s="45"/>
      <c r="HNW3509" s="45"/>
      <c r="HNX3509" s="45"/>
      <c r="HNY3509" s="45"/>
      <c r="HNZ3509" s="45"/>
      <c r="HOA3509" s="45"/>
      <c r="HOB3509" s="45"/>
      <c r="HOC3509" s="45"/>
      <c r="HOD3509" s="45"/>
      <c r="HOE3509" s="45"/>
      <c r="HOF3509" s="45"/>
      <c r="HOG3509" s="45"/>
      <c r="HOH3509" s="45"/>
      <c r="HOI3509" s="45"/>
      <c r="HOJ3509" s="45"/>
      <c r="HOK3509" s="45"/>
      <c r="HOL3509" s="45"/>
      <c r="HOM3509" s="45"/>
      <c r="HON3509" s="45"/>
      <c r="HOO3509" s="45"/>
      <c r="HOP3509" s="45"/>
      <c r="HOQ3509" s="45"/>
      <c r="HOR3509" s="45"/>
      <c r="HOS3509" s="45"/>
      <c r="HOT3509" s="45"/>
      <c r="HOU3509" s="45"/>
      <c r="HOV3509" s="45"/>
      <c r="HOW3509" s="45"/>
      <c r="HOX3509" s="45"/>
      <c r="HOY3509" s="45"/>
      <c r="HOZ3509" s="45"/>
      <c r="HPA3509" s="45"/>
      <c r="HPB3509" s="45"/>
      <c r="HPC3509" s="45"/>
      <c r="HPD3509" s="45"/>
      <c r="HPE3509" s="45"/>
      <c r="HPF3509" s="45"/>
      <c r="HPG3509" s="45"/>
      <c r="HPH3509" s="45"/>
      <c r="HPI3509" s="45"/>
      <c r="HPJ3509" s="45"/>
      <c r="HPK3509" s="45"/>
      <c r="HPL3509" s="45"/>
      <c r="HPM3509" s="45"/>
      <c r="HPN3509" s="45"/>
      <c r="HPO3509" s="45"/>
      <c r="HPP3509" s="45"/>
      <c r="HPQ3509" s="45"/>
      <c r="HPR3509" s="45"/>
      <c r="HPS3509" s="45"/>
      <c r="HPT3509" s="45"/>
      <c r="HPU3509" s="45"/>
      <c r="HPV3509" s="45"/>
      <c r="HPW3509" s="45"/>
      <c r="HPX3509" s="45"/>
      <c r="HPY3509" s="45"/>
      <c r="HPZ3509" s="45"/>
      <c r="HQA3509" s="45"/>
      <c r="HQB3509" s="45"/>
      <c r="HQC3509" s="45"/>
      <c r="HQD3509" s="45"/>
      <c r="HQE3509" s="45"/>
      <c r="HQF3509" s="45"/>
      <c r="HQG3509" s="45"/>
      <c r="HQH3509" s="45"/>
      <c r="HQI3509" s="45"/>
      <c r="HQJ3509" s="45"/>
      <c r="HQK3509" s="45"/>
      <c r="HQL3509" s="45"/>
      <c r="HQM3509" s="45"/>
      <c r="HQN3509" s="45"/>
      <c r="HQO3509" s="45"/>
      <c r="HQP3509" s="45"/>
      <c r="HQQ3509" s="45"/>
      <c r="HQR3509" s="45"/>
      <c r="HQS3509" s="45"/>
      <c r="HQT3509" s="45"/>
      <c r="HQU3509" s="45"/>
      <c r="HQV3509" s="45"/>
      <c r="HQW3509" s="45"/>
      <c r="HQX3509" s="45"/>
      <c r="HQY3509" s="45"/>
      <c r="HQZ3509" s="45"/>
      <c r="HRA3509" s="45"/>
      <c r="HRB3509" s="45"/>
      <c r="HRC3509" s="45"/>
      <c r="HRD3509" s="45"/>
      <c r="HRE3509" s="45"/>
      <c r="HRF3509" s="45"/>
      <c r="HRG3509" s="45"/>
      <c r="HRH3509" s="45"/>
      <c r="HRI3509" s="45"/>
      <c r="HRJ3509" s="45"/>
      <c r="HRK3509" s="45"/>
      <c r="HRL3509" s="45"/>
      <c r="HRM3509" s="45"/>
      <c r="HRN3509" s="45"/>
      <c r="HRO3509" s="45"/>
      <c r="HRP3509" s="45"/>
      <c r="HRQ3509" s="45"/>
      <c r="HRR3509" s="45"/>
      <c r="HRS3509" s="45"/>
      <c r="HRT3509" s="45"/>
      <c r="HRU3509" s="45"/>
      <c r="HRV3509" s="45"/>
      <c r="HRW3509" s="45"/>
      <c r="HRX3509" s="45"/>
      <c r="HRY3509" s="45"/>
      <c r="HRZ3509" s="45"/>
      <c r="HSA3509" s="45"/>
      <c r="HSB3509" s="45"/>
      <c r="HSC3509" s="45"/>
      <c r="HSD3509" s="45"/>
      <c r="HSE3509" s="45"/>
      <c r="HSF3509" s="45"/>
      <c r="HSG3509" s="45"/>
      <c r="HSH3509" s="45"/>
      <c r="HSI3509" s="45"/>
      <c r="HSJ3509" s="45"/>
      <c r="HSK3509" s="45"/>
      <c r="HSL3509" s="45"/>
      <c r="HSM3509" s="45"/>
      <c r="HSN3509" s="45"/>
      <c r="HSO3509" s="45"/>
      <c r="HSP3509" s="45"/>
      <c r="HSQ3509" s="45"/>
      <c r="HSR3509" s="45"/>
      <c r="HSS3509" s="45"/>
      <c r="HST3509" s="45"/>
      <c r="HSU3509" s="45"/>
      <c r="HSV3509" s="45"/>
      <c r="HSW3509" s="45"/>
      <c r="HSX3509" s="45"/>
      <c r="HSY3509" s="45"/>
      <c r="HSZ3509" s="45"/>
      <c r="HTA3509" s="45"/>
      <c r="HTB3509" s="45"/>
      <c r="HTC3509" s="45"/>
      <c r="HTD3509" s="45"/>
      <c r="HTE3509" s="45"/>
      <c r="HTF3509" s="45"/>
      <c r="HTG3509" s="45"/>
      <c r="HTH3509" s="45"/>
      <c r="HTI3509" s="45"/>
      <c r="HTJ3509" s="45"/>
      <c r="HTK3509" s="45"/>
      <c r="HTL3509" s="45"/>
      <c r="HTM3509" s="45"/>
      <c r="HTN3509" s="45"/>
      <c r="HTO3509" s="45"/>
      <c r="HTP3509" s="45"/>
      <c r="HTQ3509" s="45"/>
      <c r="HTR3509" s="45"/>
      <c r="HTS3509" s="45"/>
      <c r="HTT3509" s="45"/>
      <c r="HTU3509" s="45"/>
      <c r="HTV3509" s="45"/>
      <c r="HTW3509" s="45"/>
      <c r="HTX3509" s="45"/>
      <c r="HTY3509" s="45"/>
      <c r="HTZ3509" s="45"/>
      <c r="HUA3509" s="45"/>
      <c r="HUB3509" s="45"/>
      <c r="HUC3509" s="45"/>
      <c r="HUD3509" s="45"/>
      <c r="HUE3509" s="45"/>
      <c r="HUF3509" s="45"/>
      <c r="HUG3509" s="45"/>
      <c r="HUH3509" s="45"/>
      <c r="HUI3509" s="45"/>
      <c r="HUJ3509" s="45"/>
      <c r="HUK3509" s="45"/>
      <c r="HUL3509" s="45"/>
      <c r="HUM3509" s="45"/>
      <c r="HUN3509" s="45"/>
      <c r="HUO3509" s="45"/>
      <c r="HUP3509" s="45"/>
      <c r="HUQ3509" s="45"/>
      <c r="HUR3509" s="45"/>
      <c r="HUS3509" s="45"/>
      <c r="HUT3509" s="45"/>
      <c r="HUU3509" s="45"/>
      <c r="HUV3509" s="45"/>
      <c r="HUW3509" s="45"/>
      <c r="HUX3509" s="45"/>
      <c r="HUY3509" s="45"/>
      <c r="HUZ3509" s="45"/>
      <c r="HVA3509" s="45"/>
      <c r="HVB3509" s="45"/>
      <c r="HVC3509" s="45"/>
      <c r="HVD3509" s="45"/>
      <c r="HVE3509" s="45"/>
      <c r="HVF3509" s="45"/>
      <c r="HVG3509" s="45"/>
      <c r="HVH3509" s="45"/>
      <c r="HVI3509" s="45"/>
      <c r="HVJ3509" s="45"/>
      <c r="HVK3509" s="45"/>
      <c r="HVL3509" s="45"/>
      <c r="HVM3509" s="45"/>
      <c r="HVN3509" s="45"/>
      <c r="HVO3509" s="45"/>
      <c r="HVP3509" s="45"/>
      <c r="HVQ3509" s="45"/>
      <c r="HVR3509" s="45"/>
      <c r="HVS3509" s="45"/>
      <c r="HVT3509" s="45"/>
      <c r="HVU3509" s="45"/>
      <c r="HVV3509" s="45"/>
      <c r="HVW3509" s="45"/>
      <c r="HVX3509" s="45"/>
      <c r="HVY3509" s="45"/>
      <c r="HVZ3509" s="45"/>
      <c r="HWA3509" s="45"/>
      <c r="HWB3509" s="45"/>
      <c r="HWC3509" s="45"/>
      <c r="HWD3509" s="45"/>
      <c r="HWE3509" s="45"/>
      <c r="HWF3509" s="45"/>
      <c r="HWG3509" s="45"/>
      <c r="HWH3509" s="45"/>
      <c r="HWI3509" s="45"/>
      <c r="HWJ3509" s="45"/>
      <c r="HWK3509" s="45"/>
      <c r="HWL3509" s="45"/>
      <c r="HWM3509" s="45"/>
      <c r="HWN3509" s="45"/>
      <c r="HWO3509" s="45"/>
      <c r="HWP3509" s="45"/>
      <c r="HWQ3509" s="45"/>
      <c r="HWR3509" s="45"/>
      <c r="HWS3509" s="45"/>
      <c r="HWT3509" s="45"/>
      <c r="HWU3509" s="45"/>
      <c r="HWV3509" s="45"/>
      <c r="HWW3509" s="45"/>
      <c r="HWX3509" s="45"/>
      <c r="HWY3509" s="45"/>
      <c r="HWZ3509" s="45"/>
      <c r="HXA3509" s="45"/>
      <c r="HXB3509" s="45"/>
      <c r="HXC3509" s="45"/>
      <c r="HXD3509" s="45"/>
      <c r="HXE3509" s="45"/>
      <c r="HXF3509" s="45"/>
      <c r="HXG3509" s="45"/>
      <c r="HXH3509" s="45"/>
      <c r="HXI3509" s="45"/>
      <c r="HXJ3509" s="45"/>
      <c r="HXK3509" s="45"/>
      <c r="HXL3509" s="45"/>
      <c r="HXM3509" s="45"/>
      <c r="HXN3509" s="45"/>
      <c r="HXO3509" s="45"/>
      <c r="HXP3509" s="45"/>
      <c r="HXQ3509" s="45"/>
      <c r="HXR3509" s="45"/>
      <c r="HXS3509" s="45"/>
      <c r="HXT3509" s="45"/>
      <c r="HXU3509" s="45"/>
      <c r="HXV3509" s="45"/>
      <c r="HXW3509" s="45"/>
      <c r="HXX3509" s="45"/>
      <c r="HXY3509" s="45"/>
      <c r="HXZ3509" s="45"/>
      <c r="HYA3509" s="45"/>
      <c r="HYB3509" s="45"/>
      <c r="HYC3509" s="45"/>
      <c r="HYD3509" s="45"/>
      <c r="HYE3509" s="45"/>
      <c r="HYF3509" s="45"/>
      <c r="HYG3509" s="45"/>
      <c r="HYH3509" s="45"/>
      <c r="HYI3509" s="45"/>
      <c r="HYJ3509" s="45"/>
      <c r="HYK3509" s="45"/>
      <c r="HYL3509" s="45"/>
      <c r="HYM3509" s="45"/>
      <c r="HYN3509" s="45"/>
      <c r="HYO3509" s="45"/>
      <c r="HYP3509" s="45"/>
      <c r="HYQ3509" s="45"/>
      <c r="HYR3509" s="45"/>
      <c r="HYS3509" s="45"/>
      <c r="HYT3509" s="45"/>
      <c r="HYU3509" s="45"/>
      <c r="HYV3509" s="45"/>
      <c r="HYW3509" s="45"/>
      <c r="HYX3509" s="45"/>
      <c r="HYY3509" s="45"/>
      <c r="HYZ3509" s="45"/>
      <c r="HZA3509" s="45"/>
      <c r="HZB3509" s="45"/>
      <c r="HZC3509" s="45"/>
      <c r="HZD3509" s="45"/>
      <c r="HZE3509" s="45"/>
      <c r="HZF3509" s="45"/>
      <c r="HZG3509" s="45"/>
      <c r="HZH3509" s="45"/>
      <c r="HZI3509" s="45"/>
      <c r="HZJ3509" s="45"/>
      <c r="HZK3509" s="45"/>
      <c r="HZL3509" s="45"/>
      <c r="HZM3509" s="45"/>
      <c r="HZN3509" s="45"/>
      <c r="HZO3509" s="45"/>
      <c r="HZP3509" s="45"/>
      <c r="HZQ3509" s="45"/>
      <c r="HZR3509" s="45"/>
      <c r="HZS3509" s="45"/>
      <c r="HZT3509" s="45"/>
      <c r="HZU3509" s="45"/>
      <c r="HZV3509" s="45"/>
      <c r="HZW3509" s="45"/>
      <c r="HZX3509" s="45"/>
      <c r="HZY3509" s="45"/>
      <c r="HZZ3509" s="45"/>
      <c r="IAA3509" s="45"/>
      <c r="IAB3509" s="45"/>
      <c r="IAC3509" s="45"/>
      <c r="IAD3509" s="45"/>
      <c r="IAE3509" s="45"/>
      <c r="IAF3509" s="45"/>
      <c r="IAG3509" s="45"/>
      <c r="IAH3509" s="45"/>
      <c r="IAI3509" s="45"/>
      <c r="IAJ3509" s="45"/>
      <c r="IAK3509" s="45"/>
      <c r="IAL3509" s="45"/>
      <c r="IAM3509" s="45"/>
      <c r="IAN3509" s="45"/>
      <c r="IAO3509" s="45"/>
      <c r="IAP3509" s="45"/>
      <c r="IAQ3509" s="45"/>
      <c r="IAR3509" s="45"/>
      <c r="IAS3509" s="45"/>
      <c r="IAT3509" s="45"/>
      <c r="IAU3509" s="45"/>
      <c r="IAV3509" s="45"/>
      <c r="IAW3509" s="45"/>
      <c r="IAX3509" s="45"/>
      <c r="IAY3509" s="45"/>
      <c r="IAZ3509" s="45"/>
      <c r="IBA3509" s="45"/>
      <c r="IBB3509" s="45"/>
      <c r="IBC3509" s="45"/>
      <c r="IBD3509" s="45"/>
      <c r="IBE3509" s="45"/>
      <c r="IBF3509" s="45"/>
      <c r="IBG3509" s="45"/>
      <c r="IBH3509" s="45"/>
      <c r="IBI3509" s="45"/>
      <c r="IBJ3509" s="45"/>
      <c r="IBK3509" s="45"/>
      <c r="IBL3509" s="45"/>
      <c r="IBM3509" s="45"/>
      <c r="IBN3509" s="45"/>
      <c r="IBO3509" s="45"/>
      <c r="IBP3509" s="45"/>
      <c r="IBQ3509" s="45"/>
      <c r="IBR3509" s="45"/>
      <c r="IBS3509" s="45"/>
      <c r="IBT3509" s="45"/>
      <c r="IBU3509" s="45"/>
      <c r="IBV3509" s="45"/>
      <c r="IBW3509" s="45"/>
      <c r="IBX3509" s="45"/>
      <c r="IBY3509" s="45"/>
      <c r="IBZ3509" s="45"/>
      <c r="ICA3509" s="45"/>
      <c r="ICB3509" s="45"/>
      <c r="ICC3509" s="45"/>
      <c r="ICD3509" s="45"/>
      <c r="ICE3509" s="45"/>
      <c r="ICF3509" s="45"/>
      <c r="ICG3509" s="45"/>
      <c r="ICH3509" s="45"/>
      <c r="ICI3509" s="45"/>
      <c r="ICJ3509" s="45"/>
      <c r="ICK3509" s="45"/>
      <c r="ICL3509" s="45"/>
      <c r="ICM3509" s="45"/>
      <c r="ICN3509" s="45"/>
      <c r="ICO3509" s="45"/>
      <c r="ICP3509" s="45"/>
      <c r="ICQ3509" s="45"/>
      <c r="ICR3509" s="45"/>
      <c r="ICS3509" s="45"/>
      <c r="ICT3509" s="45"/>
      <c r="ICU3509" s="45"/>
      <c r="ICV3509" s="45"/>
      <c r="ICW3509" s="45"/>
      <c r="ICX3509" s="45"/>
      <c r="ICY3509" s="45"/>
      <c r="ICZ3509" s="45"/>
      <c r="IDA3509" s="45"/>
      <c r="IDB3509" s="45"/>
      <c r="IDC3509" s="45"/>
      <c r="IDD3509" s="45"/>
      <c r="IDE3509" s="45"/>
      <c r="IDF3509" s="45"/>
      <c r="IDG3509" s="45"/>
      <c r="IDH3509" s="45"/>
      <c r="IDI3509" s="45"/>
      <c r="IDJ3509" s="45"/>
      <c r="IDK3509" s="45"/>
      <c r="IDL3509" s="45"/>
      <c r="IDM3509" s="45"/>
      <c r="IDN3509" s="45"/>
      <c r="IDO3509" s="45"/>
      <c r="IDP3509" s="45"/>
      <c r="IDQ3509" s="45"/>
      <c r="IDR3509" s="45"/>
      <c r="IDS3509" s="45"/>
      <c r="IDT3509" s="45"/>
      <c r="IDU3509" s="45"/>
      <c r="IDV3509" s="45"/>
      <c r="IDW3509" s="45"/>
      <c r="IDX3509" s="45"/>
      <c r="IDY3509" s="45"/>
      <c r="IDZ3509" s="45"/>
      <c r="IEA3509" s="45"/>
      <c r="IEB3509" s="45"/>
      <c r="IEC3509" s="45"/>
      <c r="IED3509" s="45"/>
      <c r="IEE3509" s="45"/>
      <c r="IEF3509" s="45"/>
      <c r="IEG3509" s="45"/>
      <c r="IEH3509" s="45"/>
      <c r="IEI3509" s="45"/>
      <c r="IEJ3509" s="45"/>
      <c r="IEK3509" s="45"/>
      <c r="IEL3509" s="45"/>
      <c r="IEM3509" s="45"/>
      <c r="IEN3509" s="45"/>
      <c r="IEO3509" s="45"/>
      <c r="IEP3509" s="45"/>
      <c r="IEQ3509" s="45"/>
      <c r="IER3509" s="45"/>
      <c r="IES3509" s="45"/>
      <c r="IET3509" s="45"/>
      <c r="IEU3509" s="45"/>
      <c r="IEV3509" s="45"/>
      <c r="IEW3509" s="45"/>
      <c r="IEX3509" s="45"/>
      <c r="IEY3509" s="45"/>
      <c r="IEZ3509" s="45"/>
      <c r="IFA3509" s="45"/>
      <c r="IFB3509" s="45"/>
      <c r="IFC3509" s="45"/>
      <c r="IFD3509" s="45"/>
      <c r="IFE3509" s="45"/>
      <c r="IFF3509" s="45"/>
      <c r="IFG3509" s="45"/>
      <c r="IFH3509" s="45"/>
      <c r="IFI3509" s="45"/>
      <c r="IFJ3509" s="45"/>
      <c r="IFK3509" s="45"/>
      <c r="IFL3509" s="45"/>
      <c r="IFM3509" s="45"/>
      <c r="IFN3509" s="45"/>
      <c r="IFO3509" s="45"/>
      <c r="IFP3509" s="45"/>
      <c r="IFQ3509" s="45"/>
      <c r="IFR3509" s="45"/>
      <c r="IFS3509" s="45"/>
      <c r="IFT3509" s="45"/>
      <c r="IFU3509" s="45"/>
      <c r="IFV3509" s="45"/>
      <c r="IFW3509" s="45"/>
      <c r="IFX3509" s="45"/>
      <c r="IFY3509" s="45"/>
      <c r="IFZ3509" s="45"/>
      <c r="IGA3509" s="45"/>
      <c r="IGB3509" s="45"/>
      <c r="IGC3509" s="45"/>
      <c r="IGD3509" s="45"/>
      <c r="IGE3509" s="45"/>
      <c r="IGF3509" s="45"/>
      <c r="IGG3509" s="45"/>
      <c r="IGH3509" s="45"/>
      <c r="IGI3509" s="45"/>
      <c r="IGJ3509" s="45"/>
      <c r="IGK3509" s="45"/>
      <c r="IGL3509" s="45"/>
      <c r="IGM3509" s="45"/>
      <c r="IGN3509" s="45"/>
      <c r="IGO3509" s="45"/>
      <c r="IGP3509" s="45"/>
      <c r="IGQ3509" s="45"/>
      <c r="IGR3509" s="45"/>
      <c r="IGS3509" s="45"/>
      <c r="IGT3509" s="45"/>
      <c r="IGU3509" s="45"/>
      <c r="IGV3509" s="45"/>
      <c r="IGW3509" s="45"/>
      <c r="IGX3509" s="45"/>
      <c r="IGY3509" s="45"/>
      <c r="IGZ3509" s="45"/>
      <c r="IHA3509" s="45"/>
      <c r="IHB3509" s="45"/>
      <c r="IHC3509" s="45"/>
      <c r="IHD3509" s="45"/>
      <c r="IHE3509" s="45"/>
      <c r="IHF3509" s="45"/>
      <c r="IHG3509" s="45"/>
      <c r="IHH3509" s="45"/>
      <c r="IHI3509" s="45"/>
      <c r="IHJ3509" s="45"/>
      <c r="IHK3509" s="45"/>
      <c r="IHL3509" s="45"/>
      <c r="IHM3509" s="45"/>
      <c r="IHN3509" s="45"/>
      <c r="IHO3509" s="45"/>
      <c r="IHP3509" s="45"/>
      <c r="IHQ3509" s="45"/>
      <c r="IHR3509" s="45"/>
      <c r="IHS3509" s="45"/>
      <c r="IHT3509" s="45"/>
      <c r="IHU3509" s="45"/>
      <c r="IHV3509" s="45"/>
      <c r="IHW3509" s="45"/>
      <c r="IHX3509" s="45"/>
      <c r="IHY3509" s="45"/>
      <c r="IHZ3509" s="45"/>
      <c r="IIA3509" s="45"/>
      <c r="IIB3509" s="45"/>
      <c r="IIC3509" s="45"/>
      <c r="IID3509" s="45"/>
      <c r="IIE3509" s="45"/>
      <c r="IIF3509" s="45"/>
      <c r="IIG3509" s="45"/>
      <c r="IIH3509" s="45"/>
      <c r="III3509" s="45"/>
      <c r="IIJ3509" s="45"/>
      <c r="IIK3509" s="45"/>
      <c r="IIL3509" s="45"/>
      <c r="IIM3509" s="45"/>
      <c r="IIN3509" s="45"/>
      <c r="IIO3509" s="45"/>
      <c r="IIP3509" s="45"/>
      <c r="IIQ3509" s="45"/>
      <c r="IIR3509" s="45"/>
      <c r="IIS3509" s="45"/>
      <c r="IIT3509" s="45"/>
      <c r="IIU3509" s="45"/>
      <c r="IIV3509" s="45"/>
      <c r="IIW3509" s="45"/>
      <c r="IIX3509" s="45"/>
      <c r="IIY3509" s="45"/>
      <c r="IIZ3509" s="45"/>
      <c r="IJA3509" s="45"/>
      <c r="IJB3509" s="45"/>
      <c r="IJC3509" s="45"/>
      <c r="IJD3509" s="45"/>
      <c r="IJE3509" s="45"/>
      <c r="IJF3509" s="45"/>
      <c r="IJG3509" s="45"/>
      <c r="IJH3509" s="45"/>
      <c r="IJI3509" s="45"/>
      <c r="IJJ3509" s="45"/>
      <c r="IJK3509" s="45"/>
      <c r="IJL3509" s="45"/>
      <c r="IJM3509" s="45"/>
      <c r="IJN3509" s="45"/>
      <c r="IJO3509" s="45"/>
      <c r="IJP3509" s="45"/>
      <c r="IJQ3509" s="45"/>
      <c r="IJR3509" s="45"/>
      <c r="IJS3509" s="45"/>
      <c r="IJT3509" s="45"/>
      <c r="IJU3509" s="45"/>
      <c r="IJV3509" s="45"/>
      <c r="IJW3509" s="45"/>
      <c r="IJX3509" s="45"/>
      <c r="IJY3509" s="45"/>
      <c r="IJZ3509" s="45"/>
      <c r="IKA3509" s="45"/>
      <c r="IKB3509" s="45"/>
      <c r="IKC3509" s="45"/>
      <c r="IKD3509" s="45"/>
      <c r="IKE3509" s="45"/>
      <c r="IKF3509" s="45"/>
      <c r="IKG3509" s="45"/>
      <c r="IKH3509" s="45"/>
      <c r="IKI3509" s="45"/>
      <c r="IKJ3509" s="45"/>
      <c r="IKK3509" s="45"/>
      <c r="IKL3509" s="45"/>
      <c r="IKM3509" s="45"/>
      <c r="IKN3509" s="45"/>
      <c r="IKO3509" s="45"/>
      <c r="IKP3509" s="45"/>
      <c r="IKQ3509" s="45"/>
      <c r="IKR3509" s="45"/>
      <c r="IKS3509" s="45"/>
      <c r="IKT3509" s="45"/>
      <c r="IKU3509" s="45"/>
      <c r="IKV3509" s="45"/>
      <c r="IKW3509" s="45"/>
      <c r="IKX3509" s="45"/>
      <c r="IKY3509" s="45"/>
      <c r="IKZ3509" s="45"/>
      <c r="ILA3509" s="45"/>
      <c r="ILB3509" s="45"/>
      <c r="ILC3509" s="45"/>
      <c r="ILD3509" s="45"/>
      <c r="ILE3509" s="45"/>
      <c r="ILF3509" s="45"/>
      <c r="ILG3509" s="45"/>
      <c r="ILH3509" s="45"/>
      <c r="ILI3509" s="45"/>
      <c r="ILJ3509" s="45"/>
      <c r="ILK3509" s="45"/>
      <c r="ILL3509" s="45"/>
      <c r="ILM3509" s="45"/>
      <c r="ILN3509" s="45"/>
      <c r="ILO3509" s="45"/>
      <c r="ILP3509" s="45"/>
      <c r="ILQ3509" s="45"/>
      <c r="ILR3509" s="45"/>
      <c r="ILS3509" s="45"/>
      <c r="ILT3509" s="45"/>
      <c r="ILU3509" s="45"/>
      <c r="ILV3509" s="45"/>
      <c r="ILW3509" s="45"/>
      <c r="ILX3509" s="45"/>
      <c r="ILY3509" s="45"/>
      <c r="ILZ3509" s="45"/>
      <c r="IMA3509" s="45"/>
      <c r="IMB3509" s="45"/>
      <c r="IMC3509" s="45"/>
      <c r="IMD3509" s="45"/>
      <c r="IME3509" s="45"/>
      <c r="IMF3509" s="45"/>
      <c r="IMG3509" s="45"/>
      <c r="IMH3509" s="45"/>
      <c r="IMI3509" s="45"/>
      <c r="IMJ3509" s="45"/>
      <c r="IMK3509" s="45"/>
      <c r="IML3509" s="45"/>
      <c r="IMM3509" s="45"/>
      <c r="IMN3509" s="45"/>
      <c r="IMO3509" s="45"/>
      <c r="IMP3509" s="45"/>
      <c r="IMQ3509" s="45"/>
      <c r="IMR3509" s="45"/>
      <c r="IMS3509" s="45"/>
      <c r="IMT3509" s="45"/>
      <c r="IMU3509" s="45"/>
      <c r="IMV3509" s="45"/>
      <c r="IMW3509" s="45"/>
      <c r="IMX3509" s="45"/>
      <c r="IMY3509" s="45"/>
      <c r="IMZ3509" s="45"/>
      <c r="INA3509" s="45"/>
      <c r="INB3509" s="45"/>
      <c r="INC3509" s="45"/>
      <c r="IND3509" s="45"/>
      <c r="INE3509" s="45"/>
      <c r="INF3509" s="45"/>
      <c r="ING3509" s="45"/>
      <c r="INH3509" s="45"/>
      <c r="INI3509" s="45"/>
      <c r="INJ3509" s="45"/>
      <c r="INK3509" s="45"/>
      <c r="INL3509" s="45"/>
      <c r="INM3509" s="45"/>
      <c r="INN3509" s="45"/>
      <c r="INO3509" s="45"/>
      <c r="INP3509" s="45"/>
      <c r="INQ3509" s="45"/>
      <c r="INR3509" s="45"/>
      <c r="INS3509" s="45"/>
      <c r="INT3509" s="45"/>
      <c r="INU3509" s="45"/>
      <c r="INV3509" s="45"/>
      <c r="INW3509" s="45"/>
      <c r="INX3509" s="45"/>
      <c r="INY3509" s="45"/>
      <c r="INZ3509" s="45"/>
      <c r="IOA3509" s="45"/>
      <c r="IOB3509" s="45"/>
      <c r="IOC3509" s="45"/>
      <c r="IOD3509" s="45"/>
      <c r="IOE3509" s="45"/>
      <c r="IOF3509" s="45"/>
      <c r="IOG3509" s="45"/>
      <c r="IOH3509" s="45"/>
      <c r="IOI3509" s="45"/>
      <c r="IOJ3509" s="45"/>
      <c r="IOK3509" s="45"/>
      <c r="IOL3509" s="45"/>
      <c r="IOM3509" s="45"/>
      <c r="ION3509" s="45"/>
      <c r="IOO3509" s="45"/>
      <c r="IOP3509" s="45"/>
      <c r="IOQ3509" s="45"/>
      <c r="IOR3509" s="45"/>
      <c r="IOS3509" s="45"/>
      <c r="IOT3509" s="45"/>
      <c r="IOU3509" s="45"/>
      <c r="IOV3509" s="45"/>
      <c r="IOW3509" s="45"/>
      <c r="IOX3509" s="45"/>
      <c r="IOY3509" s="45"/>
      <c r="IOZ3509" s="45"/>
      <c r="IPA3509" s="45"/>
      <c r="IPB3509" s="45"/>
      <c r="IPC3509" s="45"/>
      <c r="IPD3509" s="45"/>
      <c r="IPE3509" s="45"/>
      <c r="IPF3509" s="45"/>
      <c r="IPG3509" s="45"/>
      <c r="IPH3509" s="45"/>
      <c r="IPI3509" s="45"/>
      <c r="IPJ3509" s="45"/>
      <c r="IPK3509" s="45"/>
      <c r="IPL3509" s="45"/>
      <c r="IPM3509" s="45"/>
      <c r="IPN3509" s="45"/>
      <c r="IPO3509" s="45"/>
      <c r="IPP3509" s="45"/>
      <c r="IPQ3509" s="45"/>
      <c r="IPR3509" s="45"/>
      <c r="IPS3509" s="45"/>
      <c r="IPT3509" s="45"/>
      <c r="IPU3509" s="45"/>
      <c r="IPV3509" s="45"/>
      <c r="IPW3509" s="45"/>
      <c r="IPX3509" s="45"/>
      <c r="IPY3509" s="45"/>
      <c r="IPZ3509" s="45"/>
      <c r="IQA3509" s="45"/>
      <c r="IQB3509" s="45"/>
      <c r="IQC3509" s="45"/>
      <c r="IQD3509" s="45"/>
      <c r="IQE3509" s="45"/>
      <c r="IQF3509" s="45"/>
      <c r="IQG3509" s="45"/>
      <c r="IQH3509" s="45"/>
      <c r="IQI3509" s="45"/>
      <c r="IQJ3509" s="45"/>
      <c r="IQK3509" s="45"/>
      <c r="IQL3509" s="45"/>
      <c r="IQM3509" s="45"/>
      <c r="IQN3509" s="45"/>
      <c r="IQO3509" s="45"/>
      <c r="IQP3509" s="45"/>
      <c r="IQQ3509" s="45"/>
      <c r="IQR3509" s="45"/>
      <c r="IQS3509" s="45"/>
      <c r="IQT3509" s="45"/>
      <c r="IQU3509" s="45"/>
      <c r="IQV3509" s="45"/>
      <c r="IQW3509" s="45"/>
      <c r="IQX3509" s="45"/>
      <c r="IQY3509" s="45"/>
      <c r="IQZ3509" s="45"/>
      <c r="IRA3509" s="45"/>
      <c r="IRB3509" s="45"/>
      <c r="IRC3509" s="45"/>
      <c r="IRD3509" s="45"/>
      <c r="IRE3509" s="45"/>
      <c r="IRF3509" s="45"/>
      <c r="IRG3509" s="45"/>
      <c r="IRH3509" s="45"/>
      <c r="IRI3509" s="45"/>
      <c r="IRJ3509" s="45"/>
      <c r="IRK3509" s="45"/>
      <c r="IRL3509" s="45"/>
      <c r="IRM3509" s="45"/>
      <c r="IRN3509" s="45"/>
      <c r="IRO3509" s="45"/>
      <c r="IRP3509" s="45"/>
      <c r="IRQ3509" s="45"/>
      <c r="IRR3509" s="45"/>
      <c r="IRS3509" s="45"/>
      <c r="IRT3509" s="45"/>
      <c r="IRU3509" s="45"/>
      <c r="IRV3509" s="45"/>
      <c r="IRW3509" s="45"/>
      <c r="IRX3509" s="45"/>
      <c r="IRY3509" s="45"/>
      <c r="IRZ3509" s="45"/>
      <c r="ISA3509" s="45"/>
      <c r="ISB3509" s="45"/>
      <c r="ISC3509" s="45"/>
      <c r="ISD3509" s="45"/>
      <c r="ISE3509" s="45"/>
      <c r="ISF3509" s="45"/>
      <c r="ISG3509" s="45"/>
      <c r="ISH3509" s="45"/>
      <c r="ISI3509" s="45"/>
      <c r="ISJ3509" s="45"/>
      <c r="ISK3509" s="45"/>
      <c r="ISL3509" s="45"/>
      <c r="ISM3509" s="45"/>
      <c r="ISN3509" s="45"/>
      <c r="ISO3509" s="45"/>
      <c r="ISP3509" s="45"/>
      <c r="ISQ3509" s="45"/>
      <c r="ISR3509" s="45"/>
      <c r="ISS3509" s="45"/>
      <c r="IST3509" s="45"/>
      <c r="ISU3509" s="45"/>
      <c r="ISV3509" s="45"/>
      <c r="ISW3509" s="45"/>
      <c r="ISX3509" s="45"/>
      <c r="ISY3509" s="45"/>
      <c r="ISZ3509" s="45"/>
      <c r="ITA3509" s="45"/>
      <c r="ITB3509" s="45"/>
      <c r="ITC3509" s="45"/>
      <c r="ITD3509" s="45"/>
      <c r="ITE3509" s="45"/>
      <c r="ITF3509" s="45"/>
      <c r="ITG3509" s="45"/>
      <c r="ITH3509" s="45"/>
      <c r="ITI3509" s="45"/>
      <c r="ITJ3509" s="45"/>
      <c r="ITK3509" s="45"/>
      <c r="ITL3509" s="45"/>
      <c r="ITM3509" s="45"/>
      <c r="ITN3509" s="45"/>
      <c r="ITO3509" s="45"/>
      <c r="ITP3509" s="45"/>
      <c r="ITQ3509" s="45"/>
      <c r="ITR3509" s="45"/>
      <c r="ITS3509" s="45"/>
      <c r="ITT3509" s="45"/>
      <c r="ITU3509" s="45"/>
      <c r="ITV3509" s="45"/>
      <c r="ITW3509" s="45"/>
      <c r="ITX3509" s="45"/>
      <c r="ITY3509" s="45"/>
      <c r="ITZ3509" s="45"/>
      <c r="IUA3509" s="45"/>
      <c r="IUB3509" s="45"/>
      <c r="IUC3509" s="45"/>
      <c r="IUD3509" s="45"/>
      <c r="IUE3509" s="45"/>
      <c r="IUF3509" s="45"/>
      <c r="IUG3509" s="45"/>
      <c r="IUH3509" s="45"/>
      <c r="IUI3509" s="45"/>
      <c r="IUJ3509" s="45"/>
      <c r="IUK3509" s="45"/>
      <c r="IUL3509" s="45"/>
      <c r="IUM3509" s="45"/>
      <c r="IUN3509" s="45"/>
      <c r="IUO3509" s="45"/>
      <c r="IUP3509" s="45"/>
      <c r="IUQ3509" s="45"/>
      <c r="IUR3509" s="45"/>
      <c r="IUS3509" s="45"/>
      <c r="IUT3509" s="45"/>
      <c r="IUU3509" s="45"/>
      <c r="IUV3509" s="45"/>
      <c r="IUW3509" s="45"/>
      <c r="IUX3509" s="45"/>
      <c r="IUY3509" s="45"/>
      <c r="IUZ3509" s="45"/>
      <c r="IVA3509" s="45"/>
      <c r="IVB3509" s="45"/>
      <c r="IVC3509" s="45"/>
      <c r="IVD3509" s="45"/>
      <c r="IVE3509" s="45"/>
      <c r="IVF3509" s="45"/>
      <c r="IVG3509" s="45"/>
      <c r="IVH3509" s="45"/>
      <c r="IVI3509" s="45"/>
      <c r="IVJ3509" s="45"/>
      <c r="IVK3509" s="45"/>
      <c r="IVL3509" s="45"/>
      <c r="IVM3509" s="45"/>
      <c r="IVN3509" s="45"/>
      <c r="IVO3509" s="45"/>
      <c r="IVP3509" s="45"/>
      <c r="IVQ3509" s="45"/>
      <c r="IVR3509" s="45"/>
      <c r="IVS3509" s="45"/>
      <c r="IVT3509" s="45"/>
      <c r="IVU3509" s="45"/>
      <c r="IVV3509" s="45"/>
      <c r="IVW3509" s="45"/>
      <c r="IVX3509" s="45"/>
      <c r="IVY3509" s="45"/>
      <c r="IVZ3509" s="45"/>
      <c r="IWA3509" s="45"/>
      <c r="IWB3509" s="45"/>
      <c r="IWC3509" s="45"/>
      <c r="IWD3509" s="45"/>
      <c r="IWE3509" s="45"/>
      <c r="IWF3509" s="45"/>
      <c r="IWG3509" s="45"/>
      <c r="IWH3509" s="45"/>
      <c r="IWI3509" s="45"/>
      <c r="IWJ3509" s="45"/>
      <c r="IWK3509" s="45"/>
      <c r="IWL3509" s="45"/>
      <c r="IWM3509" s="45"/>
      <c r="IWN3509" s="45"/>
      <c r="IWO3509" s="45"/>
      <c r="IWP3509" s="45"/>
      <c r="IWQ3509" s="45"/>
      <c r="IWR3509" s="45"/>
      <c r="IWS3509" s="45"/>
      <c r="IWT3509" s="45"/>
      <c r="IWU3509" s="45"/>
      <c r="IWV3509" s="45"/>
      <c r="IWW3509" s="45"/>
      <c r="IWX3509" s="45"/>
      <c r="IWY3509" s="45"/>
      <c r="IWZ3509" s="45"/>
      <c r="IXA3509" s="45"/>
      <c r="IXB3509" s="45"/>
      <c r="IXC3509" s="45"/>
      <c r="IXD3509" s="45"/>
      <c r="IXE3509" s="45"/>
      <c r="IXF3509" s="45"/>
      <c r="IXG3509" s="45"/>
      <c r="IXH3509" s="45"/>
      <c r="IXI3509" s="45"/>
      <c r="IXJ3509" s="45"/>
      <c r="IXK3509" s="45"/>
      <c r="IXL3509" s="45"/>
      <c r="IXM3509" s="45"/>
      <c r="IXN3509" s="45"/>
      <c r="IXO3509" s="45"/>
      <c r="IXP3509" s="45"/>
      <c r="IXQ3509" s="45"/>
      <c r="IXR3509" s="45"/>
      <c r="IXS3509" s="45"/>
      <c r="IXT3509" s="45"/>
      <c r="IXU3509" s="45"/>
      <c r="IXV3509" s="45"/>
      <c r="IXW3509" s="45"/>
      <c r="IXX3509" s="45"/>
      <c r="IXY3509" s="45"/>
      <c r="IXZ3509" s="45"/>
      <c r="IYA3509" s="45"/>
      <c r="IYB3509" s="45"/>
      <c r="IYC3509" s="45"/>
      <c r="IYD3509" s="45"/>
      <c r="IYE3509" s="45"/>
      <c r="IYF3509" s="45"/>
      <c r="IYG3509" s="45"/>
      <c r="IYH3509" s="45"/>
      <c r="IYI3509" s="45"/>
      <c r="IYJ3509" s="45"/>
      <c r="IYK3509" s="45"/>
      <c r="IYL3509" s="45"/>
      <c r="IYM3509" s="45"/>
      <c r="IYN3509" s="45"/>
      <c r="IYO3509" s="45"/>
      <c r="IYP3509" s="45"/>
      <c r="IYQ3509" s="45"/>
      <c r="IYR3509" s="45"/>
      <c r="IYS3509" s="45"/>
      <c r="IYT3509" s="45"/>
      <c r="IYU3509" s="45"/>
      <c r="IYV3509" s="45"/>
      <c r="IYW3509" s="45"/>
      <c r="IYX3509" s="45"/>
      <c r="IYY3509" s="45"/>
      <c r="IYZ3509" s="45"/>
      <c r="IZA3509" s="45"/>
      <c r="IZB3509" s="45"/>
      <c r="IZC3509" s="45"/>
      <c r="IZD3509" s="45"/>
      <c r="IZE3509" s="45"/>
      <c r="IZF3509" s="45"/>
      <c r="IZG3509" s="45"/>
      <c r="IZH3509" s="45"/>
      <c r="IZI3509" s="45"/>
      <c r="IZJ3509" s="45"/>
      <c r="IZK3509" s="45"/>
      <c r="IZL3509" s="45"/>
      <c r="IZM3509" s="45"/>
      <c r="IZN3509" s="45"/>
      <c r="IZO3509" s="45"/>
      <c r="IZP3509" s="45"/>
      <c r="IZQ3509" s="45"/>
      <c r="IZR3509" s="45"/>
      <c r="IZS3509" s="45"/>
      <c r="IZT3509" s="45"/>
      <c r="IZU3509" s="45"/>
      <c r="IZV3509" s="45"/>
      <c r="IZW3509" s="45"/>
      <c r="IZX3509" s="45"/>
      <c r="IZY3509" s="45"/>
      <c r="IZZ3509" s="45"/>
      <c r="JAA3509" s="45"/>
      <c r="JAB3509" s="45"/>
      <c r="JAC3509" s="45"/>
      <c r="JAD3509" s="45"/>
      <c r="JAE3509" s="45"/>
      <c r="JAF3509" s="45"/>
      <c r="JAG3509" s="45"/>
      <c r="JAH3509" s="45"/>
      <c r="JAI3509" s="45"/>
      <c r="JAJ3509" s="45"/>
      <c r="JAK3509" s="45"/>
      <c r="JAL3509" s="45"/>
      <c r="JAM3509" s="45"/>
      <c r="JAN3509" s="45"/>
      <c r="JAO3509" s="45"/>
      <c r="JAP3509" s="45"/>
      <c r="JAQ3509" s="45"/>
      <c r="JAR3509" s="45"/>
      <c r="JAS3509" s="45"/>
      <c r="JAT3509" s="45"/>
      <c r="JAU3509" s="45"/>
      <c r="JAV3509" s="45"/>
      <c r="JAW3509" s="45"/>
      <c r="JAX3509" s="45"/>
      <c r="JAY3509" s="45"/>
      <c r="JAZ3509" s="45"/>
      <c r="JBA3509" s="45"/>
      <c r="JBB3509" s="45"/>
      <c r="JBC3509" s="45"/>
      <c r="JBD3509" s="45"/>
      <c r="JBE3509" s="45"/>
      <c r="JBF3509" s="45"/>
      <c r="JBG3509" s="45"/>
      <c r="JBH3509" s="45"/>
      <c r="JBI3509" s="45"/>
      <c r="JBJ3509" s="45"/>
      <c r="JBK3509" s="45"/>
      <c r="JBL3509" s="45"/>
      <c r="JBM3509" s="45"/>
      <c r="JBN3509" s="45"/>
      <c r="JBO3509" s="45"/>
      <c r="JBP3509" s="45"/>
      <c r="JBQ3509" s="45"/>
      <c r="JBR3509" s="45"/>
      <c r="JBS3509" s="45"/>
      <c r="JBT3509" s="45"/>
      <c r="JBU3509" s="45"/>
      <c r="JBV3509" s="45"/>
      <c r="JBW3509" s="45"/>
      <c r="JBX3509" s="45"/>
      <c r="JBY3509" s="45"/>
      <c r="JBZ3509" s="45"/>
      <c r="JCA3509" s="45"/>
      <c r="JCB3509" s="45"/>
      <c r="JCC3509" s="45"/>
      <c r="JCD3509" s="45"/>
      <c r="JCE3509" s="45"/>
      <c r="JCF3509" s="45"/>
      <c r="JCG3509" s="45"/>
      <c r="JCH3509" s="45"/>
      <c r="JCI3509" s="45"/>
      <c r="JCJ3509" s="45"/>
      <c r="JCK3509" s="45"/>
      <c r="JCL3509" s="45"/>
      <c r="JCM3509" s="45"/>
      <c r="JCN3509" s="45"/>
      <c r="JCO3509" s="45"/>
      <c r="JCP3509" s="45"/>
      <c r="JCQ3509" s="45"/>
      <c r="JCR3509" s="45"/>
      <c r="JCS3509" s="45"/>
      <c r="JCT3509" s="45"/>
      <c r="JCU3509" s="45"/>
      <c r="JCV3509" s="45"/>
      <c r="JCW3509" s="45"/>
      <c r="JCX3509" s="45"/>
      <c r="JCY3509" s="45"/>
      <c r="JCZ3509" s="45"/>
      <c r="JDA3509" s="45"/>
      <c r="JDB3509" s="45"/>
      <c r="JDC3509" s="45"/>
      <c r="JDD3509" s="45"/>
      <c r="JDE3509" s="45"/>
      <c r="JDF3509" s="45"/>
      <c r="JDG3509" s="45"/>
      <c r="JDH3509" s="45"/>
      <c r="JDI3509" s="45"/>
      <c r="JDJ3509" s="45"/>
      <c r="JDK3509" s="45"/>
      <c r="JDL3509" s="45"/>
      <c r="JDM3509" s="45"/>
      <c r="JDN3509" s="45"/>
      <c r="JDO3509" s="45"/>
      <c r="JDP3509" s="45"/>
      <c r="JDQ3509" s="45"/>
      <c r="JDR3509" s="45"/>
      <c r="JDS3509" s="45"/>
      <c r="JDT3509" s="45"/>
      <c r="JDU3509" s="45"/>
      <c r="JDV3509" s="45"/>
      <c r="JDW3509" s="45"/>
      <c r="JDX3509" s="45"/>
      <c r="JDY3509" s="45"/>
      <c r="JDZ3509" s="45"/>
      <c r="JEA3509" s="45"/>
      <c r="JEB3509" s="45"/>
      <c r="JEC3509" s="45"/>
      <c r="JED3509" s="45"/>
      <c r="JEE3509" s="45"/>
      <c r="JEF3509" s="45"/>
      <c r="JEG3509" s="45"/>
      <c r="JEH3509" s="45"/>
      <c r="JEI3509" s="45"/>
      <c r="JEJ3509" s="45"/>
      <c r="JEK3509" s="45"/>
      <c r="JEL3509" s="45"/>
      <c r="JEM3509" s="45"/>
      <c r="JEN3509" s="45"/>
      <c r="JEO3509" s="45"/>
      <c r="JEP3509" s="45"/>
      <c r="JEQ3509" s="45"/>
      <c r="JER3509" s="45"/>
      <c r="JES3509" s="45"/>
      <c r="JET3509" s="45"/>
      <c r="JEU3509" s="45"/>
      <c r="JEV3509" s="45"/>
      <c r="JEW3509" s="45"/>
      <c r="JEX3509" s="45"/>
      <c r="JEY3509" s="45"/>
      <c r="JEZ3509" s="45"/>
      <c r="JFA3509" s="45"/>
      <c r="JFB3509" s="45"/>
      <c r="JFC3509" s="45"/>
      <c r="JFD3509" s="45"/>
      <c r="JFE3509" s="45"/>
      <c r="JFF3509" s="45"/>
      <c r="JFG3509" s="45"/>
      <c r="JFH3509" s="45"/>
      <c r="JFI3509" s="45"/>
      <c r="JFJ3509" s="45"/>
      <c r="JFK3509" s="45"/>
      <c r="JFL3509" s="45"/>
      <c r="JFM3509" s="45"/>
      <c r="JFN3509" s="45"/>
      <c r="JFO3509" s="45"/>
      <c r="JFP3509" s="45"/>
      <c r="JFQ3509" s="45"/>
      <c r="JFR3509" s="45"/>
      <c r="JFS3509" s="45"/>
      <c r="JFT3509" s="45"/>
      <c r="JFU3509" s="45"/>
      <c r="JFV3509" s="45"/>
      <c r="JFW3509" s="45"/>
      <c r="JFX3509" s="45"/>
      <c r="JFY3509" s="45"/>
      <c r="JFZ3509" s="45"/>
      <c r="JGA3509" s="45"/>
      <c r="JGB3509" s="45"/>
      <c r="JGC3509" s="45"/>
      <c r="JGD3509" s="45"/>
      <c r="JGE3509" s="45"/>
      <c r="JGF3509" s="45"/>
      <c r="JGG3509" s="45"/>
      <c r="JGH3509" s="45"/>
      <c r="JGI3509" s="45"/>
      <c r="JGJ3509" s="45"/>
      <c r="JGK3509" s="45"/>
      <c r="JGL3509" s="45"/>
      <c r="JGM3509" s="45"/>
      <c r="JGN3509" s="45"/>
      <c r="JGO3509" s="45"/>
      <c r="JGP3509" s="45"/>
      <c r="JGQ3509" s="45"/>
      <c r="JGR3509" s="45"/>
      <c r="JGS3509" s="45"/>
      <c r="JGT3509" s="45"/>
      <c r="JGU3509" s="45"/>
      <c r="JGV3509" s="45"/>
      <c r="JGW3509" s="45"/>
      <c r="JGX3509" s="45"/>
      <c r="JGY3509" s="45"/>
      <c r="JGZ3509" s="45"/>
      <c r="JHA3509" s="45"/>
      <c r="JHB3509" s="45"/>
      <c r="JHC3509" s="45"/>
      <c r="JHD3509" s="45"/>
      <c r="JHE3509" s="45"/>
      <c r="JHF3509" s="45"/>
      <c r="JHG3509" s="45"/>
      <c r="JHH3509" s="45"/>
      <c r="JHI3509" s="45"/>
      <c r="JHJ3509" s="45"/>
      <c r="JHK3509" s="45"/>
      <c r="JHL3509" s="45"/>
      <c r="JHM3509" s="45"/>
      <c r="JHN3509" s="45"/>
      <c r="JHO3509" s="45"/>
      <c r="JHP3509" s="45"/>
      <c r="JHQ3509" s="45"/>
      <c r="JHR3509" s="45"/>
      <c r="JHS3509" s="45"/>
      <c r="JHT3509" s="45"/>
      <c r="JHU3509" s="45"/>
      <c r="JHV3509" s="45"/>
      <c r="JHW3509" s="45"/>
      <c r="JHX3509" s="45"/>
      <c r="JHY3509" s="45"/>
      <c r="JHZ3509" s="45"/>
      <c r="JIA3509" s="45"/>
      <c r="JIB3509" s="45"/>
      <c r="JIC3509" s="45"/>
      <c r="JID3509" s="45"/>
      <c r="JIE3509" s="45"/>
      <c r="JIF3509" s="45"/>
      <c r="JIG3509" s="45"/>
      <c r="JIH3509" s="45"/>
      <c r="JII3509" s="45"/>
      <c r="JIJ3509" s="45"/>
      <c r="JIK3509" s="45"/>
      <c r="JIL3509" s="45"/>
      <c r="JIM3509" s="45"/>
      <c r="JIN3509" s="45"/>
      <c r="JIO3509" s="45"/>
      <c r="JIP3509" s="45"/>
      <c r="JIQ3509" s="45"/>
      <c r="JIR3509" s="45"/>
      <c r="JIS3509" s="45"/>
      <c r="JIT3509" s="45"/>
      <c r="JIU3509" s="45"/>
      <c r="JIV3509" s="45"/>
      <c r="JIW3509" s="45"/>
      <c r="JIX3509" s="45"/>
      <c r="JIY3509" s="45"/>
      <c r="JIZ3509" s="45"/>
      <c r="JJA3509" s="45"/>
      <c r="JJB3509" s="45"/>
      <c r="JJC3509" s="45"/>
      <c r="JJD3509" s="45"/>
      <c r="JJE3509" s="45"/>
      <c r="JJF3509" s="45"/>
      <c r="JJG3509" s="45"/>
      <c r="JJH3509" s="45"/>
      <c r="JJI3509" s="45"/>
      <c r="JJJ3509" s="45"/>
      <c r="JJK3509" s="45"/>
      <c r="JJL3509" s="45"/>
      <c r="JJM3509" s="45"/>
      <c r="JJN3509" s="45"/>
      <c r="JJO3509" s="45"/>
      <c r="JJP3509" s="45"/>
      <c r="JJQ3509" s="45"/>
      <c r="JJR3509" s="45"/>
      <c r="JJS3509" s="45"/>
      <c r="JJT3509" s="45"/>
      <c r="JJU3509" s="45"/>
      <c r="JJV3509" s="45"/>
      <c r="JJW3509" s="45"/>
      <c r="JJX3509" s="45"/>
      <c r="JJY3509" s="45"/>
      <c r="JJZ3509" s="45"/>
      <c r="JKA3509" s="45"/>
      <c r="JKB3509" s="45"/>
      <c r="JKC3509" s="45"/>
      <c r="JKD3509" s="45"/>
      <c r="JKE3509" s="45"/>
      <c r="JKF3509" s="45"/>
      <c r="JKG3509" s="45"/>
      <c r="JKH3509" s="45"/>
      <c r="JKI3509" s="45"/>
      <c r="JKJ3509" s="45"/>
      <c r="JKK3509" s="45"/>
      <c r="JKL3509" s="45"/>
      <c r="JKM3509" s="45"/>
      <c r="JKN3509" s="45"/>
      <c r="JKO3509" s="45"/>
      <c r="JKP3509" s="45"/>
      <c r="JKQ3509" s="45"/>
      <c r="JKR3509" s="45"/>
      <c r="JKS3509" s="45"/>
      <c r="JKT3509" s="45"/>
      <c r="JKU3509" s="45"/>
      <c r="JKV3509" s="45"/>
      <c r="JKW3509" s="45"/>
      <c r="JKX3509" s="45"/>
      <c r="JKY3509" s="45"/>
      <c r="JKZ3509" s="45"/>
      <c r="JLA3509" s="45"/>
      <c r="JLB3509" s="45"/>
      <c r="JLC3509" s="45"/>
      <c r="JLD3509" s="45"/>
      <c r="JLE3509" s="45"/>
      <c r="JLF3509" s="45"/>
      <c r="JLG3509" s="45"/>
      <c r="JLH3509" s="45"/>
      <c r="JLI3509" s="45"/>
      <c r="JLJ3509" s="45"/>
      <c r="JLK3509" s="45"/>
      <c r="JLL3509" s="45"/>
      <c r="JLM3509" s="45"/>
      <c r="JLN3509" s="45"/>
      <c r="JLO3509" s="45"/>
      <c r="JLP3509" s="45"/>
      <c r="JLQ3509" s="45"/>
      <c r="JLR3509" s="45"/>
      <c r="JLS3509" s="45"/>
      <c r="JLT3509" s="45"/>
      <c r="JLU3509" s="45"/>
      <c r="JLV3509" s="45"/>
      <c r="JLW3509" s="45"/>
      <c r="JLX3509" s="45"/>
      <c r="JLY3509" s="45"/>
      <c r="JLZ3509" s="45"/>
      <c r="JMA3509" s="45"/>
      <c r="JMB3509" s="45"/>
      <c r="JMC3509" s="45"/>
      <c r="JMD3509" s="45"/>
      <c r="JME3509" s="45"/>
      <c r="JMF3509" s="45"/>
      <c r="JMG3509" s="45"/>
      <c r="JMH3509" s="45"/>
      <c r="JMI3509" s="45"/>
      <c r="JMJ3509" s="45"/>
      <c r="JMK3509" s="45"/>
      <c r="JML3509" s="45"/>
      <c r="JMM3509" s="45"/>
      <c r="JMN3509" s="45"/>
      <c r="JMO3509" s="45"/>
      <c r="JMP3509" s="45"/>
      <c r="JMQ3509" s="45"/>
      <c r="JMR3509" s="45"/>
      <c r="JMS3509" s="45"/>
      <c r="JMT3509" s="45"/>
      <c r="JMU3509" s="45"/>
      <c r="JMV3509" s="45"/>
      <c r="JMW3509" s="45"/>
      <c r="JMX3509" s="45"/>
      <c r="JMY3509" s="45"/>
      <c r="JMZ3509" s="45"/>
      <c r="JNA3509" s="45"/>
      <c r="JNB3509" s="45"/>
      <c r="JNC3509" s="45"/>
      <c r="JND3509" s="45"/>
      <c r="JNE3509" s="45"/>
      <c r="JNF3509" s="45"/>
      <c r="JNG3509" s="45"/>
      <c r="JNH3509" s="45"/>
      <c r="JNI3509" s="45"/>
      <c r="JNJ3509" s="45"/>
      <c r="JNK3509" s="45"/>
      <c r="JNL3509" s="45"/>
      <c r="JNM3509" s="45"/>
      <c r="JNN3509" s="45"/>
      <c r="JNO3509" s="45"/>
      <c r="JNP3509" s="45"/>
      <c r="JNQ3509" s="45"/>
      <c r="JNR3509" s="45"/>
      <c r="JNS3509" s="45"/>
      <c r="JNT3509" s="45"/>
      <c r="JNU3509" s="45"/>
      <c r="JNV3509" s="45"/>
      <c r="JNW3509" s="45"/>
      <c r="JNX3509" s="45"/>
      <c r="JNY3509" s="45"/>
      <c r="JNZ3509" s="45"/>
      <c r="JOA3509" s="45"/>
      <c r="JOB3509" s="45"/>
      <c r="JOC3509" s="45"/>
      <c r="JOD3509" s="45"/>
      <c r="JOE3509" s="45"/>
      <c r="JOF3509" s="45"/>
      <c r="JOG3509" s="45"/>
      <c r="JOH3509" s="45"/>
      <c r="JOI3509" s="45"/>
      <c r="JOJ3509" s="45"/>
      <c r="JOK3509" s="45"/>
      <c r="JOL3509" s="45"/>
      <c r="JOM3509" s="45"/>
      <c r="JON3509" s="45"/>
      <c r="JOO3509" s="45"/>
      <c r="JOP3509" s="45"/>
      <c r="JOQ3509" s="45"/>
      <c r="JOR3509" s="45"/>
      <c r="JOS3509" s="45"/>
      <c r="JOT3509" s="45"/>
      <c r="JOU3509" s="45"/>
      <c r="JOV3509" s="45"/>
      <c r="JOW3509" s="45"/>
      <c r="JOX3509" s="45"/>
      <c r="JOY3509" s="45"/>
      <c r="JOZ3509" s="45"/>
      <c r="JPA3509" s="45"/>
      <c r="JPB3509" s="45"/>
      <c r="JPC3509" s="45"/>
      <c r="JPD3509" s="45"/>
      <c r="JPE3509" s="45"/>
      <c r="JPF3509" s="45"/>
      <c r="JPG3509" s="45"/>
      <c r="JPH3509" s="45"/>
      <c r="JPI3509" s="45"/>
      <c r="JPJ3509" s="45"/>
      <c r="JPK3509" s="45"/>
      <c r="JPL3509" s="45"/>
      <c r="JPM3509" s="45"/>
      <c r="JPN3509" s="45"/>
      <c r="JPO3509" s="45"/>
      <c r="JPP3509" s="45"/>
      <c r="JPQ3509" s="45"/>
      <c r="JPR3509" s="45"/>
      <c r="JPS3509" s="45"/>
      <c r="JPT3509" s="45"/>
      <c r="JPU3509" s="45"/>
      <c r="JPV3509" s="45"/>
      <c r="JPW3509" s="45"/>
      <c r="JPX3509" s="45"/>
      <c r="JPY3509" s="45"/>
      <c r="JPZ3509" s="45"/>
      <c r="JQA3509" s="45"/>
      <c r="JQB3509" s="45"/>
      <c r="JQC3509" s="45"/>
      <c r="JQD3509" s="45"/>
      <c r="JQE3509" s="45"/>
      <c r="JQF3509" s="45"/>
      <c r="JQG3509" s="45"/>
      <c r="JQH3509" s="45"/>
      <c r="JQI3509" s="45"/>
      <c r="JQJ3509" s="45"/>
      <c r="JQK3509" s="45"/>
      <c r="JQL3509" s="45"/>
      <c r="JQM3509" s="45"/>
      <c r="JQN3509" s="45"/>
      <c r="JQO3509" s="45"/>
      <c r="JQP3509" s="45"/>
      <c r="JQQ3509" s="45"/>
      <c r="JQR3509" s="45"/>
      <c r="JQS3509" s="45"/>
      <c r="JQT3509" s="45"/>
      <c r="JQU3509" s="45"/>
      <c r="JQV3509" s="45"/>
      <c r="JQW3509" s="45"/>
      <c r="JQX3509" s="45"/>
      <c r="JQY3509" s="45"/>
      <c r="JQZ3509" s="45"/>
      <c r="JRA3509" s="45"/>
      <c r="JRB3509" s="45"/>
      <c r="JRC3509" s="45"/>
      <c r="JRD3509" s="45"/>
      <c r="JRE3509" s="45"/>
      <c r="JRF3509" s="45"/>
      <c r="JRG3509" s="45"/>
      <c r="JRH3509" s="45"/>
      <c r="JRI3509" s="45"/>
      <c r="JRJ3509" s="45"/>
      <c r="JRK3509" s="45"/>
      <c r="JRL3509" s="45"/>
      <c r="JRM3509" s="45"/>
      <c r="JRN3509" s="45"/>
      <c r="JRO3509" s="45"/>
      <c r="JRP3509" s="45"/>
      <c r="JRQ3509" s="45"/>
      <c r="JRR3509" s="45"/>
      <c r="JRS3509" s="45"/>
      <c r="JRT3509" s="45"/>
      <c r="JRU3509" s="45"/>
      <c r="JRV3509" s="45"/>
      <c r="JRW3509" s="45"/>
      <c r="JRX3509" s="45"/>
      <c r="JRY3509" s="45"/>
      <c r="JRZ3509" s="45"/>
      <c r="JSA3509" s="45"/>
      <c r="JSB3509" s="45"/>
      <c r="JSC3509" s="45"/>
      <c r="JSD3509" s="45"/>
      <c r="JSE3509" s="45"/>
      <c r="JSF3509" s="45"/>
      <c r="JSG3509" s="45"/>
      <c r="JSH3509" s="45"/>
      <c r="JSI3509" s="45"/>
      <c r="JSJ3509" s="45"/>
      <c r="JSK3509" s="45"/>
      <c r="JSL3509" s="45"/>
      <c r="JSM3509" s="45"/>
      <c r="JSN3509" s="45"/>
      <c r="JSO3509" s="45"/>
      <c r="JSP3509" s="45"/>
      <c r="JSQ3509" s="45"/>
      <c r="JSR3509" s="45"/>
      <c r="JSS3509" s="45"/>
      <c r="JST3509" s="45"/>
      <c r="JSU3509" s="45"/>
      <c r="JSV3509" s="45"/>
      <c r="JSW3509" s="45"/>
      <c r="JSX3509" s="45"/>
      <c r="JSY3509" s="45"/>
      <c r="JSZ3509" s="45"/>
      <c r="JTA3509" s="45"/>
      <c r="JTB3509" s="45"/>
      <c r="JTC3509" s="45"/>
      <c r="JTD3509" s="45"/>
      <c r="JTE3509" s="45"/>
      <c r="JTF3509" s="45"/>
      <c r="JTG3509" s="45"/>
      <c r="JTH3509" s="45"/>
      <c r="JTI3509" s="45"/>
      <c r="JTJ3509" s="45"/>
      <c r="JTK3509" s="45"/>
      <c r="JTL3509" s="45"/>
      <c r="JTM3509" s="45"/>
      <c r="JTN3509" s="45"/>
      <c r="JTO3509" s="45"/>
      <c r="JTP3509" s="45"/>
      <c r="JTQ3509" s="45"/>
      <c r="JTR3509" s="45"/>
      <c r="JTS3509" s="45"/>
      <c r="JTT3509" s="45"/>
      <c r="JTU3509" s="45"/>
      <c r="JTV3509" s="45"/>
      <c r="JTW3509" s="45"/>
      <c r="JTX3509" s="45"/>
      <c r="JTY3509" s="45"/>
      <c r="JTZ3509" s="45"/>
      <c r="JUA3509" s="45"/>
      <c r="JUB3509" s="45"/>
      <c r="JUC3509" s="45"/>
      <c r="JUD3509" s="45"/>
      <c r="JUE3509" s="45"/>
      <c r="JUF3509" s="45"/>
      <c r="JUG3509" s="45"/>
      <c r="JUH3509" s="45"/>
      <c r="JUI3509" s="45"/>
      <c r="JUJ3509" s="45"/>
      <c r="JUK3509" s="45"/>
      <c r="JUL3509" s="45"/>
      <c r="JUM3509" s="45"/>
      <c r="JUN3509" s="45"/>
      <c r="JUO3509" s="45"/>
      <c r="JUP3509" s="45"/>
      <c r="JUQ3509" s="45"/>
      <c r="JUR3509" s="45"/>
      <c r="JUS3509" s="45"/>
      <c r="JUT3509" s="45"/>
      <c r="JUU3509" s="45"/>
      <c r="JUV3509" s="45"/>
      <c r="JUW3509" s="45"/>
      <c r="JUX3509" s="45"/>
      <c r="JUY3509" s="45"/>
      <c r="JUZ3509" s="45"/>
      <c r="JVA3509" s="45"/>
      <c r="JVB3509" s="45"/>
      <c r="JVC3509" s="45"/>
      <c r="JVD3509" s="45"/>
      <c r="JVE3509" s="45"/>
      <c r="JVF3509" s="45"/>
      <c r="JVG3509" s="45"/>
      <c r="JVH3509" s="45"/>
      <c r="JVI3509" s="45"/>
      <c r="JVJ3509" s="45"/>
      <c r="JVK3509" s="45"/>
      <c r="JVL3509" s="45"/>
      <c r="JVM3509" s="45"/>
      <c r="JVN3509" s="45"/>
      <c r="JVO3509" s="45"/>
      <c r="JVP3509" s="45"/>
      <c r="JVQ3509" s="45"/>
      <c r="JVR3509" s="45"/>
      <c r="JVS3509" s="45"/>
      <c r="JVT3509" s="45"/>
      <c r="JVU3509" s="45"/>
      <c r="JVV3509" s="45"/>
      <c r="JVW3509" s="45"/>
      <c r="JVX3509" s="45"/>
      <c r="JVY3509" s="45"/>
      <c r="JVZ3509" s="45"/>
      <c r="JWA3509" s="45"/>
      <c r="JWB3509" s="45"/>
      <c r="JWC3509" s="45"/>
      <c r="JWD3509" s="45"/>
      <c r="JWE3509" s="45"/>
      <c r="JWF3509" s="45"/>
      <c r="JWG3509" s="45"/>
      <c r="JWH3509" s="45"/>
      <c r="JWI3509" s="45"/>
      <c r="JWJ3509" s="45"/>
      <c r="JWK3509" s="45"/>
      <c r="JWL3509" s="45"/>
      <c r="JWM3509" s="45"/>
      <c r="JWN3509" s="45"/>
      <c r="JWO3509" s="45"/>
      <c r="JWP3509" s="45"/>
      <c r="JWQ3509" s="45"/>
      <c r="JWR3509" s="45"/>
      <c r="JWS3509" s="45"/>
      <c r="JWT3509" s="45"/>
      <c r="JWU3509" s="45"/>
      <c r="JWV3509" s="45"/>
      <c r="JWW3509" s="45"/>
      <c r="JWX3509" s="45"/>
      <c r="JWY3509" s="45"/>
      <c r="JWZ3509" s="45"/>
      <c r="JXA3509" s="45"/>
      <c r="JXB3509" s="45"/>
      <c r="JXC3509" s="45"/>
      <c r="JXD3509" s="45"/>
      <c r="JXE3509" s="45"/>
      <c r="JXF3509" s="45"/>
      <c r="JXG3509" s="45"/>
      <c r="JXH3509" s="45"/>
      <c r="JXI3509" s="45"/>
      <c r="JXJ3509" s="45"/>
      <c r="JXK3509" s="45"/>
      <c r="JXL3509" s="45"/>
      <c r="JXM3509" s="45"/>
      <c r="JXN3509" s="45"/>
      <c r="JXO3509" s="45"/>
      <c r="JXP3509" s="45"/>
      <c r="JXQ3509" s="45"/>
      <c r="JXR3509" s="45"/>
      <c r="JXS3509" s="45"/>
      <c r="JXT3509" s="45"/>
      <c r="JXU3509" s="45"/>
      <c r="JXV3509" s="45"/>
      <c r="JXW3509" s="45"/>
      <c r="JXX3509" s="45"/>
      <c r="JXY3509" s="45"/>
      <c r="JXZ3509" s="45"/>
      <c r="JYA3509" s="45"/>
      <c r="JYB3509" s="45"/>
      <c r="JYC3509" s="45"/>
      <c r="JYD3509" s="45"/>
      <c r="JYE3509" s="45"/>
      <c r="JYF3509" s="45"/>
      <c r="JYG3509" s="45"/>
      <c r="JYH3509" s="45"/>
      <c r="JYI3509" s="45"/>
      <c r="JYJ3509" s="45"/>
      <c r="JYK3509" s="45"/>
      <c r="JYL3509" s="45"/>
      <c r="JYM3509" s="45"/>
      <c r="JYN3509" s="45"/>
      <c r="JYO3509" s="45"/>
      <c r="JYP3509" s="45"/>
      <c r="JYQ3509" s="45"/>
      <c r="JYR3509" s="45"/>
      <c r="JYS3509" s="45"/>
      <c r="JYT3509" s="45"/>
      <c r="JYU3509" s="45"/>
      <c r="JYV3509" s="45"/>
      <c r="JYW3509" s="45"/>
      <c r="JYX3509" s="45"/>
      <c r="JYY3509" s="45"/>
      <c r="JYZ3509" s="45"/>
      <c r="JZA3509" s="45"/>
      <c r="JZB3509" s="45"/>
      <c r="JZC3509" s="45"/>
      <c r="JZD3509" s="45"/>
      <c r="JZE3509" s="45"/>
      <c r="JZF3509" s="45"/>
      <c r="JZG3509" s="45"/>
      <c r="JZH3509" s="45"/>
      <c r="JZI3509" s="45"/>
      <c r="JZJ3509" s="45"/>
      <c r="JZK3509" s="45"/>
      <c r="JZL3509" s="45"/>
      <c r="JZM3509" s="45"/>
      <c r="JZN3509" s="45"/>
      <c r="JZO3509" s="45"/>
      <c r="JZP3509" s="45"/>
      <c r="JZQ3509" s="45"/>
      <c r="JZR3509" s="45"/>
      <c r="JZS3509" s="45"/>
      <c r="JZT3509" s="45"/>
      <c r="JZU3509" s="45"/>
      <c r="JZV3509" s="45"/>
      <c r="JZW3509" s="45"/>
      <c r="JZX3509" s="45"/>
      <c r="JZY3509" s="45"/>
      <c r="JZZ3509" s="45"/>
      <c r="KAA3509" s="45"/>
      <c r="KAB3509" s="45"/>
      <c r="KAC3509" s="45"/>
      <c r="KAD3509" s="45"/>
      <c r="KAE3509" s="45"/>
      <c r="KAF3509" s="45"/>
      <c r="KAG3509" s="45"/>
      <c r="KAH3509" s="45"/>
      <c r="KAI3509" s="45"/>
      <c r="KAJ3509" s="45"/>
      <c r="KAK3509" s="45"/>
      <c r="KAL3509" s="45"/>
      <c r="KAM3509" s="45"/>
      <c r="KAN3509" s="45"/>
      <c r="KAO3509" s="45"/>
      <c r="KAP3509" s="45"/>
      <c r="KAQ3509" s="45"/>
      <c r="KAR3509" s="45"/>
      <c r="KAS3509" s="45"/>
      <c r="KAT3509" s="45"/>
      <c r="KAU3509" s="45"/>
      <c r="KAV3509" s="45"/>
      <c r="KAW3509" s="45"/>
      <c r="KAX3509" s="45"/>
      <c r="KAY3509" s="45"/>
      <c r="KAZ3509" s="45"/>
      <c r="KBA3509" s="45"/>
      <c r="KBB3509" s="45"/>
      <c r="KBC3509" s="45"/>
      <c r="KBD3509" s="45"/>
      <c r="KBE3509" s="45"/>
      <c r="KBF3509" s="45"/>
      <c r="KBG3509" s="45"/>
      <c r="KBH3509" s="45"/>
      <c r="KBI3509" s="45"/>
      <c r="KBJ3509" s="45"/>
      <c r="KBK3509" s="45"/>
      <c r="KBL3509" s="45"/>
      <c r="KBM3509" s="45"/>
      <c r="KBN3509" s="45"/>
      <c r="KBO3509" s="45"/>
      <c r="KBP3509" s="45"/>
      <c r="KBQ3509" s="45"/>
      <c r="KBR3509" s="45"/>
      <c r="KBS3509" s="45"/>
      <c r="KBT3509" s="45"/>
      <c r="KBU3509" s="45"/>
      <c r="KBV3509" s="45"/>
      <c r="KBW3509" s="45"/>
      <c r="KBX3509" s="45"/>
      <c r="KBY3509" s="45"/>
      <c r="KBZ3509" s="45"/>
      <c r="KCA3509" s="45"/>
      <c r="KCB3509" s="45"/>
      <c r="KCC3509" s="45"/>
      <c r="KCD3509" s="45"/>
      <c r="KCE3509" s="45"/>
      <c r="KCF3509" s="45"/>
      <c r="KCG3509" s="45"/>
      <c r="KCH3509" s="45"/>
      <c r="KCI3509" s="45"/>
      <c r="KCJ3509" s="45"/>
      <c r="KCK3509" s="45"/>
      <c r="KCL3509" s="45"/>
      <c r="KCM3509" s="45"/>
      <c r="KCN3509" s="45"/>
      <c r="KCO3509" s="45"/>
      <c r="KCP3509" s="45"/>
      <c r="KCQ3509" s="45"/>
      <c r="KCR3509" s="45"/>
      <c r="KCS3509" s="45"/>
      <c r="KCT3509" s="45"/>
      <c r="KCU3509" s="45"/>
      <c r="KCV3509" s="45"/>
      <c r="KCW3509" s="45"/>
      <c r="KCX3509" s="45"/>
      <c r="KCY3509" s="45"/>
      <c r="KCZ3509" s="45"/>
      <c r="KDA3509" s="45"/>
      <c r="KDB3509" s="45"/>
      <c r="KDC3509" s="45"/>
      <c r="KDD3509" s="45"/>
      <c r="KDE3509" s="45"/>
      <c r="KDF3509" s="45"/>
      <c r="KDG3509" s="45"/>
      <c r="KDH3509" s="45"/>
      <c r="KDI3509" s="45"/>
      <c r="KDJ3509" s="45"/>
      <c r="KDK3509" s="45"/>
      <c r="KDL3509" s="45"/>
      <c r="KDM3509" s="45"/>
      <c r="KDN3509" s="45"/>
      <c r="KDO3509" s="45"/>
      <c r="KDP3509" s="45"/>
      <c r="KDQ3509" s="45"/>
      <c r="KDR3509" s="45"/>
      <c r="KDS3509" s="45"/>
      <c r="KDT3509" s="45"/>
      <c r="KDU3509" s="45"/>
      <c r="KDV3509" s="45"/>
      <c r="KDW3509" s="45"/>
      <c r="KDX3509" s="45"/>
      <c r="KDY3509" s="45"/>
      <c r="KDZ3509" s="45"/>
      <c r="KEA3509" s="45"/>
      <c r="KEB3509" s="45"/>
      <c r="KEC3509" s="45"/>
      <c r="KED3509" s="45"/>
      <c r="KEE3509" s="45"/>
      <c r="KEF3509" s="45"/>
      <c r="KEG3509" s="45"/>
      <c r="KEH3509" s="45"/>
      <c r="KEI3509" s="45"/>
      <c r="KEJ3509" s="45"/>
      <c r="KEK3509" s="45"/>
      <c r="KEL3509" s="45"/>
      <c r="KEM3509" s="45"/>
      <c r="KEN3509" s="45"/>
      <c r="KEO3509" s="45"/>
      <c r="KEP3509" s="45"/>
      <c r="KEQ3509" s="45"/>
      <c r="KER3509" s="45"/>
      <c r="KES3509" s="45"/>
      <c r="KET3509" s="45"/>
      <c r="KEU3509" s="45"/>
      <c r="KEV3509" s="45"/>
      <c r="KEW3509" s="45"/>
      <c r="KEX3509" s="45"/>
      <c r="KEY3509" s="45"/>
      <c r="KEZ3509" s="45"/>
      <c r="KFA3509" s="45"/>
      <c r="KFB3509" s="45"/>
      <c r="KFC3509" s="45"/>
      <c r="KFD3509" s="45"/>
      <c r="KFE3509" s="45"/>
      <c r="KFF3509" s="45"/>
      <c r="KFG3509" s="45"/>
      <c r="KFH3509" s="45"/>
      <c r="KFI3509" s="45"/>
      <c r="KFJ3509" s="45"/>
      <c r="KFK3509" s="45"/>
      <c r="KFL3509" s="45"/>
      <c r="KFM3509" s="45"/>
      <c r="KFN3509" s="45"/>
      <c r="KFO3509" s="45"/>
      <c r="KFP3509" s="45"/>
      <c r="KFQ3509" s="45"/>
      <c r="KFR3509" s="45"/>
      <c r="KFS3509" s="45"/>
      <c r="KFT3509" s="45"/>
      <c r="KFU3509" s="45"/>
      <c r="KFV3509" s="45"/>
      <c r="KFW3509" s="45"/>
      <c r="KFX3509" s="45"/>
      <c r="KFY3509" s="45"/>
      <c r="KFZ3509" s="45"/>
      <c r="KGA3509" s="45"/>
      <c r="KGB3509" s="45"/>
      <c r="KGC3509" s="45"/>
      <c r="KGD3509" s="45"/>
      <c r="KGE3509" s="45"/>
      <c r="KGF3509" s="45"/>
      <c r="KGG3509" s="45"/>
      <c r="KGH3509" s="45"/>
      <c r="KGI3509" s="45"/>
      <c r="KGJ3509" s="45"/>
      <c r="KGK3509" s="45"/>
      <c r="KGL3509" s="45"/>
      <c r="KGM3509" s="45"/>
      <c r="KGN3509" s="45"/>
      <c r="KGO3509" s="45"/>
      <c r="KGP3509" s="45"/>
      <c r="KGQ3509" s="45"/>
      <c r="KGR3509" s="45"/>
      <c r="KGS3509" s="45"/>
      <c r="KGT3509" s="45"/>
      <c r="KGU3509" s="45"/>
      <c r="KGV3509" s="45"/>
      <c r="KGW3509" s="45"/>
      <c r="KGX3509" s="45"/>
      <c r="KGY3509" s="45"/>
      <c r="KGZ3509" s="45"/>
      <c r="KHA3509" s="45"/>
      <c r="KHB3509" s="45"/>
      <c r="KHC3509" s="45"/>
      <c r="KHD3509" s="45"/>
      <c r="KHE3509" s="45"/>
      <c r="KHF3509" s="45"/>
      <c r="KHG3509" s="45"/>
      <c r="KHH3509" s="45"/>
      <c r="KHI3509" s="45"/>
      <c r="KHJ3509" s="45"/>
      <c r="KHK3509" s="45"/>
      <c r="KHL3509" s="45"/>
      <c r="KHM3509" s="45"/>
      <c r="KHN3509" s="45"/>
      <c r="KHO3509" s="45"/>
      <c r="KHP3509" s="45"/>
      <c r="KHQ3509" s="45"/>
      <c r="KHR3509" s="45"/>
      <c r="KHS3509" s="45"/>
      <c r="KHT3509" s="45"/>
      <c r="KHU3509" s="45"/>
      <c r="KHV3509" s="45"/>
      <c r="KHW3509" s="45"/>
      <c r="KHX3509" s="45"/>
      <c r="KHY3509" s="45"/>
      <c r="KHZ3509" s="45"/>
      <c r="KIA3509" s="45"/>
      <c r="KIB3509" s="45"/>
      <c r="KIC3509" s="45"/>
      <c r="KID3509" s="45"/>
      <c r="KIE3509" s="45"/>
      <c r="KIF3509" s="45"/>
      <c r="KIG3509" s="45"/>
      <c r="KIH3509" s="45"/>
      <c r="KII3509" s="45"/>
      <c r="KIJ3509" s="45"/>
      <c r="KIK3509" s="45"/>
      <c r="KIL3509" s="45"/>
      <c r="KIM3509" s="45"/>
      <c r="KIN3509" s="45"/>
      <c r="KIO3509" s="45"/>
      <c r="KIP3509" s="45"/>
      <c r="KIQ3509" s="45"/>
      <c r="KIR3509" s="45"/>
      <c r="KIS3509" s="45"/>
      <c r="KIT3509" s="45"/>
      <c r="KIU3509" s="45"/>
      <c r="KIV3509" s="45"/>
      <c r="KIW3509" s="45"/>
      <c r="KIX3509" s="45"/>
      <c r="KIY3509" s="45"/>
      <c r="KIZ3509" s="45"/>
      <c r="KJA3509" s="45"/>
      <c r="KJB3509" s="45"/>
      <c r="KJC3509" s="45"/>
      <c r="KJD3509" s="45"/>
      <c r="KJE3509" s="45"/>
      <c r="KJF3509" s="45"/>
      <c r="KJG3509" s="45"/>
      <c r="KJH3509" s="45"/>
      <c r="KJI3509" s="45"/>
      <c r="KJJ3509" s="45"/>
      <c r="KJK3509" s="45"/>
      <c r="KJL3509" s="45"/>
      <c r="KJM3509" s="45"/>
      <c r="KJN3509" s="45"/>
      <c r="KJO3509" s="45"/>
      <c r="KJP3509" s="45"/>
      <c r="KJQ3509" s="45"/>
      <c r="KJR3509" s="45"/>
      <c r="KJS3509" s="45"/>
      <c r="KJT3509" s="45"/>
      <c r="KJU3509" s="45"/>
      <c r="KJV3509" s="45"/>
      <c r="KJW3509" s="45"/>
      <c r="KJX3509" s="45"/>
      <c r="KJY3509" s="45"/>
      <c r="KJZ3509" s="45"/>
      <c r="KKA3509" s="45"/>
      <c r="KKB3509" s="45"/>
      <c r="KKC3509" s="45"/>
      <c r="KKD3509" s="45"/>
      <c r="KKE3509" s="45"/>
      <c r="KKF3509" s="45"/>
      <c r="KKG3509" s="45"/>
      <c r="KKH3509" s="45"/>
      <c r="KKI3509" s="45"/>
      <c r="KKJ3509" s="45"/>
      <c r="KKK3509" s="45"/>
      <c r="KKL3509" s="45"/>
      <c r="KKM3509" s="45"/>
      <c r="KKN3509" s="45"/>
      <c r="KKO3509" s="45"/>
      <c r="KKP3509" s="45"/>
      <c r="KKQ3509" s="45"/>
      <c r="KKR3509" s="45"/>
      <c r="KKS3509" s="45"/>
      <c r="KKT3509" s="45"/>
      <c r="KKU3509" s="45"/>
      <c r="KKV3509" s="45"/>
      <c r="KKW3509" s="45"/>
      <c r="KKX3509" s="45"/>
      <c r="KKY3509" s="45"/>
      <c r="KKZ3509" s="45"/>
      <c r="KLA3509" s="45"/>
      <c r="KLB3509" s="45"/>
      <c r="KLC3509" s="45"/>
      <c r="KLD3509" s="45"/>
      <c r="KLE3509" s="45"/>
      <c r="KLF3509" s="45"/>
      <c r="KLG3509" s="45"/>
      <c r="KLH3509" s="45"/>
      <c r="KLI3509" s="45"/>
      <c r="KLJ3509" s="45"/>
      <c r="KLK3509" s="45"/>
      <c r="KLL3509" s="45"/>
      <c r="KLM3509" s="45"/>
      <c r="KLN3509" s="45"/>
      <c r="KLO3509" s="45"/>
      <c r="KLP3509" s="45"/>
      <c r="KLQ3509" s="45"/>
      <c r="KLR3509" s="45"/>
      <c r="KLS3509" s="45"/>
      <c r="KLT3509" s="45"/>
      <c r="KLU3509" s="45"/>
      <c r="KLV3509" s="45"/>
      <c r="KLW3509" s="45"/>
      <c r="KLX3509" s="45"/>
      <c r="KLY3509" s="45"/>
      <c r="KLZ3509" s="45"/>
      <c r="KMA3509" s="45"/>
      <c r="KMB3509" s="45"/>
      <c r="KMC3509" s="45"/>
      <c r="KMD3509" s="45"/>
      <c r="KME3509" s="45"/>
      <c r="KMF3509" s="45"/>
      <c r="KMG3509" s="45"/>
      <c r="KMH3509" s="45"/>
      <c r="KMI3509" s="45"/>
      <c r="KMJ3509" s="45"/>
      <c r="KMK3509" s="45"/>
      <c r="KML3509" s="45"/>
      <c r="KMM3509" s="45"/>
      <c r="KMN3509" s="45"/>
      <c r="KMO3509" s="45"/>
      <c r="KMP3509" s="45"/>
      <c r="KMQ3509" s="45"/>
      <c r="KMR3509" s="45"/>
      <c r="KMS3509" s="45"/>
      <c r="KMT3509" s="45"/>
      <c r="KMU3509" s="45"/>
      <c r="KMV3509" s="45"/>
      <c r="KMW3509" s="45"/>
      <c r="KMX3509" s="45"/>
      <c r="KMY3509" s="45"/>
      <c r="KMZ3509" s="45"/>
      <c r="KNA3509" s="45"/>
      <c r="KNB3509" s="45"/>
      <c r="KNC3509" s="45"/>
      <c r="KND3509" s="45"/>
      <c r="KNE3509" s="45"/>
      <c r="KNF3509" s="45"/>
      <c r="KNG3509" s="45"/>
      <c r="KNH3509" s="45"/>
      <c r="KNI3509" s="45"/>
      <c r="KNJ3509" s="45"/>
      <c r="KNK3509" s="45"/>
      <c r="KNL3509" s="45"/>
      <c r="KNM3509" s="45"/>
      <c r="KNN3509" s="45"/>
      <c r="KNO3509" s="45"/>
      <c r="KNP3509" s="45"/>
      <c r="KNQ3509" s="45"/>
      <c r="KNR3509" s="45"/>
      <c r="KNS3509" s="45"/>
      <c r="KNT3509" s="45"/>
      <c r="KNU3509" s="45"/>
      <c r="KNV3509" s="45"/>
      <c r="KNW3509" s="45"/>
      <c r="KNX3509" s="45"/>
      <c r="KNY3509" s="45"/>
      <c r="KNZ3509" s="45"/>
      <c r="KOA3509" s="45"/>
      <c r="KOB3509" s="45"/>
      <c r="KOC3509" s="45"/>
      <c r="KOD3509" s="45"/>
      <c r="KOE3509" s="45"/>
      <c r="KOF3509" s="45"/>
      <c r="KOG3509" s="45"/>
      <c r="KOH3509" s="45"/>
      <c r="KOI3509" s="45"/>
      <c r="KOJ3509" s="45"/>
      <c r="KOK3509" s="45"/>
      <c r="KOL3509" s="45"/>
      <c r="KOM3509" s="45"/>
      <c r="KON3509" s="45"/>
      <c r="KOO3509" s="45"/>
      <c r="KOP3509" s="45"/>
      <c r="KOQ3509" s="45"/>
      <c r="KOR3509" s="45"/>
      <c r="KOS3509" s="45"/>
      <c r="KOT3509" s="45"/>
      <c r="KOU3509" s="45"/>
      <c r="KOV3509" s="45"/>
      <c r="KOW3509" s="45"/>
      <c r="KOX3509" s="45"/>
      <c r="KOY3509" s="45"/>
      <c r="KOZ3509" s="45"/>
      <c r="KPA3509" s="45"/>
      <c r="KPB3509" s="45"/>
      <c r="KPC3509" s="45"/>
      <c r="KPD3509" s="45"/>
      <c r="KPE3509" s="45"/>
      <c r="KPF3509" s="45"/>
      <c r="KPG3509" s="45"/>
      <c r="KPH3509" s="45"/>
      <c r="KPI3509" s="45"/>
      <c r="KPJ3509" s="45"/>
      <c r="KPK3509" s="45"/>
      <c r="KPL3509" s="45"/>
      <c r="KPM3509" s="45"/>
      <c r="KPN3509" s="45"/>
      <c r="KPO3509" s="45"/>
      <c r="KPP3509" s="45"/>
      <c r="KPQ3509" s="45"/>
      <c r="KPR3509" s="45"/>
      <c r="KPS3509" s="45"/>
      <c r="KPT3509" s="45"/>
      <c r="KPU3509" s="45"/>
      <c r="KPV3509" s="45"/>
      <c r="KPW3509" s="45"/>
      <c r="KPX3509" s="45"/>
      <c r="KPY3509" s="45"/>
      <c r="KPZ3509" s="45"/>
      <c r="KQA3509" s="45"/>
      <c r="KQB3509" s="45"/>
      <c r="KQC3509" s="45"/>
      <c r="KQD3509" s="45"/>
      <c r="KQE3509" s="45"/>
      <c r="KQF3509" s="45"/>
      <c r="KQG3509" s="45"/>
      <c r="KQH3509" s="45"/>
      <c r="KQI3509" s="45"/>
      <c r="KQJ3509" s="45"/>
      <c r="KQK3509" s="45"/>
      <c r="KQL3509" s="45"/>
      <c r="KQM3509" s="45"/>
      <c r="KQN3509" s="45"/>
      <c r="KQO3509" s="45"/>
      <c r="KQP3509" s="45"/>
      <c r="KQQ3509" s="45"/>
      <c r="KQR3509" s="45"/>
      <c r="KQS3509" s="45"/>
      <c r="KQT3509" s="45"/>
      <c r="KQU3509" s="45"/>
      <c r="KQV3509" s="45"/>
      <c r="KQW3509" s="45"/>
      <c r="KQX3509" s="45"/>
      <c r="KQY3509" s="45"/>
      <c r="KQZ3509" s="45"/>
      <c r="KRA3509" s="45"/>
      <c r="KRB3509" s="45"/>
      <c r="KRC3509" s="45"/>
      <c r="KRD3509" s="45"/>
      <c r="KRE3509" s="45"/>
      <c r="KRF3509" s="45"/>
      <c r="KRG3509" s="45"/>
      <c r="KRH3509" s="45"/>
      <c r="KRI3509" s="45"/>
      <c r="KRJ3509" s="45"/>
      <c r="KRK3509" s="45"/>
      <c r="KRL3509" s="45"/>
      <c r="KRM3509" s="45"/>
      <c r="KRN3509" s="45"/>
      <c r="KRO3509" s="45"/>
      <c r="KRP3509" s="45"/>
      <c r="KRQ3509" s="45"/>
      <c r="KRR3509" s="45"/>
      <c r="KRS3509" s="45"/>
      <c r="KRT3509" s="45"/>
      <c r="KRU3509" s="45"/>
      <c r="KRV3509" s="45"/>
      <c r="KRW3509" s="45"/>
      <c r="KRX3509" s="45"/>
      <c r="KRY3509" s="45"/>
      <c r="KRZ3509" s="45"/>
      <c r="KSA3509" s="45"/>
      <c r="KSB3509" s="45"/>
      <c r="KSC3509" s="45"/>
      <c r="KSD3509" s="45"/>
      <c r="KSE3509" s="45"/>
      <c r="KSF3509" s="45"/>
      <c r="KSG3509" s="45"/>
      <c r="KSH3509" s="45"/>
      <c r="KSI3509" s="45"/>
      <c r="KSJ3509" s="45"/>
      <c r="KSK3509" s="45"/>
      <c r="KSL3509" s="45"/>
      <c r="KSM3509" s="45"/>
      <c r="KSN3509" s="45"/>
      <c r="KSO3509" s="45"/>
      <c r="KSP3509" s="45"/>
      <c r="KSQ3509" s="45"/>
      <c r="KSR3509" s="45"/>
      <c r="KSS3509" s="45"/>
      <c r="KST3509" s="45"/>
      <c r="KSU3509" s="45"/>
      <c r="KSV3509" s="45"/>
      <c r="KSW3509" s="45"/>
      <c r="KSX3509" s="45"/>
      <c r="KSY3509" s="45"/>
      <c r="KSZ3509" s="45"/>
      <c r="KTA3509" s="45"/>
      <c r="KTB3509" s="45"/>
      <c r="KTC3509" s="45"/>
      <c r="KTD3509" s="45"/>
      <c r="KTE3509" s="45"/>
      <c r="KTF3509" s="45"/>
      <c r="KTG3509" s="45"/>
      <c r="KTH3509" s="45"/>
      <c r="KTI3509" s="45"/>
      <c r="KTJ3509" s="45"/>
      <c r="KTK3509" s="45"/>
      <c r="KTL3509" s="45"/>
      <c r="KTM3509" s="45"/>
      <c r="KTN3509" s="45"/>
      <c r="KTO3509" s="45"/>
      <c r="KTP3509" s="45"/>
      <c r="KTQ3509" s="45"/>
      <c r="KTR3509" s="45"/>
      <c r="KTS3509" s="45"/>
      <c r="KTT3509" s="45"/>
      <c r="KTU3509" s="45"/>
      <c r="KTV3509" s="45"/>
      <c r="KTW3509" s="45"/>
      <c r="KTX3509" s="45"/>
      <c r="KTY3509" s="45"/>
      <c r="KTZ3509" s="45"/>
      <c r="KUA3509" s="45"/>
      <c r="KUB3509" s="45"/>
      <c r="KUC3509" s="45"/>
      <c r="KUD3509" s="45"/>
      <c r="KUE3509" s="45"/>
      <c r="KUF3509" s="45"/>
      <c r="KUG3509" s="45"/>
      <c r="KUH3509" s="45"/>
      <c r="KUI3509" s="45"/>
      <c r="KUJ3509" s="45"/>
      <c r="KUK3509" s="45"/>
      <c r="KUL3509" s="45"/>
      <c r="KUM3509" s="45"/>
      <c r="KUN3509" s="45"/>
      <c r="KUO3509" s="45"/>
      <c r="KUP3509" s="45"/>
      <c r="KUQ3509" s="45"/>
      <c r="KUR3509" s="45"/>
      <c r="KUS3509" s="45"/>
      <c r="KUT3509" s="45"/>
      <c r="KUU3509" s="45"/>
      <c r="KUV3509" s="45"/>
      <c r="KUW3509" s="45"/>
      <c r="KUX3509" s="45"/>
      <c r="KUY3509" s="45"/>
      <c r="KUZ3509" s="45"/>
      <c r="KVA3509" s="45"/>
      <c r="KVB3509" s="45"/>
      <c r="KVC3509" s="45"/>
      <c r="KVD3509" s="45"/>
      <c r="KVE3509" s="45"/>
      <c r="KVF3509" s="45"/>
      <c r="KVG3509" s="45"/>
      <c r="KVH3509" s="45"/>
      <c r="KVI3509" s="45"/>
      <c r="KVJ3509" s="45"/>
      <c r="KVK3509" s="45"/>
      <c r="KVL3509" s="45"/>
      <c r="KVM3509" s="45"/>
      <c r="KVN3509" s="45"/>
      <c r="KVO3509" s="45"/>
      <c r="KVP3509" s="45"/>
      <c r="KVQ3509" s="45"/>
      <c r="KVR3509" s="45"/>
      <c r="KVS3509" s="45"/>
      <c r="KVT3509" s="45"/>
      <c r="KVU3509" s="45"/>
      <c r="KVV3509" s="45"/>
      <c r="KVW3509" s="45"/>
      <c r="KVX3509" s="45"/>
      <c r="KVY3509" s="45"/>
      <c r="KVZ3509" s="45"/>
      <c r="KWA3509" s="45"/>
      <c r="KWB3509" s="45"/>
      <c r="KWC3509" s="45"/>
      <c r="KWD3509" s="45"/>
      <c r="KWE3509" s="45"/>
      <c r="KWF3509" s="45"/>
      <c r="KWG3509" s="45"/>
      <c r="KWH3509" s="45"/>
      <c r="KWI3509" s="45"/>
      <c r="KWJ3509" s="45"/>
      <c r="KWK3509" s="45"/>
      <c r="KWL3509" s="45"/>
      <c r="KWM3509" s="45"/>
      <c r="KWN3509" s="45"/>
      <c r="KWO3509" s="45"/>
      <c r="KWP3509" s="45"/>
      <c r="KWQ3509" s="45"/>
      <c r="KWR3509" s="45"/>
      <c r="KWS3509" s="45"/>
      <c r="KWT3509" s="45"/>
      <c r="KWU3509" s="45"/>
      <c r="KWV3509" s="45"/>
      <c r="KWW3509" s="45"/>
      <c r="KWX3509" s="45"/>
      <c r="KWY3509" s="45"/>
      <c r="KWZ3509" s="45"/>
      <c r="KXA3509" s="45"/>
      <c r="KXB3509" s="45"/>
      <c r="KXC3509" s="45"/>
      <c r="KXD3509" s="45"/>
      <c r="KXE3509" s="45"/>
      <c r="KXF3509" s="45"/>
      <c r="KXG3509" s="45"/>
      <c r="KXH3509" s="45"/>
      <c r="KXI3509" s="45"/>
      <c r="KXJ3509" s="45"/>
      <c r="KXK3509" s="45"/>
      <c r="KXL3509" s="45"/>
      <c r="KXM3509" s="45"/>
      <c r="KXN3509" s="45"/>
      <c r="KXO3509" s="45"/>
      <c r="KXP3509" s="45"/>
      <c r="KXQ3509" s="45"/>
      <c r="KXR3509" s="45"/>
      <c r="KXS3509" s="45"/>
      <c r="KXT3509" s="45"/>
      <c r="KXU3509" s="45"/>
      <c r="KXV3509" s="45"/>
      <c r="KXW3509" s="45"/>
      <c r="KXX3509" s="45"/>
      <c r="KXY3509" s="45"/>
      <c r="KXZ3509" s="45"/>
      <c r="KYA3509" s="45"/>
      <c r="KYB3509" s="45"/>
      <c r="KYC3509" s="45"/>
      <c r="KYD3509" s="45"/>
      <c r="KYE3509" s="45"/>
      <c r="KYF3509" s="45"/>
      <c r="KYG3509" s="45"/>
      <c r="KYH3509" s="45"/>
      <c r="KYI3509" s="45"/>
      <c r="KYJ3509" s="45"/>
      <c r="KYK3509" s="45"/>
      <c r="KYL3509" s="45"/>
      <c r="KYM3509" s="45"/>
      <c r="KYN3509" s="45"/>
      <c r="KYO3509" s="45"/>
      <c r="KYP3509" s="45"/>
      <c r="KYQ3509" s="45"/>
      <c r="KYR3509" s="45"/>
      <c r="KYS3509" s="45"/>
      <c r="KYT3509" s="45"/>
      <c r="KYU3509" s="45"/>
      <c r="KYV3509" s="45"/>
      <c r="KYW3509" s="45"/>
      <c r="KYX3509" s="45"/>
      <c r="KYY3509" s="45"/>
      <c r="KYZ3509" s="45"/>
      <c r="KZA3509" s="45"/>
      <c r="KZB3509" s="45"/>
      <c r="KZC3509" s="45"/>
      <c r="KZD3509" s="45"/>
      <c r="KZE3509" s="45"/>
      <c r="KZF3509" s="45"/>
      <c r="KZG3509" s="45"/>
      <c r="KZH3509" s="45"/>
      <c r="KZI3509" s="45"/>
      <c r="KZJ3509" s="45"/>
      <c r="KZK3509" s="45"/>
      <c r="KZL3509" s="45"/>
      <c r="KZM3509" s="45"/>
      <c r="KZN3509" s="45"/>
      <c r="KZO3509" s="45"/>
      <c r="KZP3509" s="45"/>
      <c r="KZQ3509" s="45"/>
      <c r="KZR3509" s="45"/>
      <c r="KZS3509" s="45"/>
      <c r="KZT3509" s="45"/>
      <c r="KZU3509" s="45"/>
      <c r="KZV3509" s="45"/>
      <c r="KZW3509" s="45"/>
      <c r="KZX3509" s="45"/>
      <c r="KZY3509" s="45"/>
      <c r="KZZ3509" s="45"/>
      <c r="LAA3509" s="45"/>
      <c r="LAB3509" s="45"/>
      <c r="LAC3509" s="45"/>
      <c r="LAD3509" s="45"/>
      <c r="LAE3509" s="45"/>
      <c r="LAF3509" s="45"/>
      <c r="LAG3509" s="45"/>
      <c r="LAH3509" s="45"/>
      <c r="LAI3509" s="45"/>
      <c r="LAJ3509" s="45"/>
      <c r="LAK3509" s="45"/>
      <c r="LAL3509" s="45"/>
      <c r="LAM3509" s="45"/>
      <c r="LAN3509" s="45"/>
      <c r="LAO3509" s="45"/>
      <c r="LAP3509" s="45"/>
      <c r="LAQ3509" s="45"/>
      <c r="LAR3509" s="45"/>
      <c r="LAS3509" s="45"/>
      <c r="LAT3509" s="45"/>
      <c r="LAU3509" s="45"/>
      <c r="LAV3509" s="45"/>
      <c r="LAW3509" s="45"/>
      <c r="LAX3509" s="45"/>
      <c r="LAY3509" s="45"/>
      <c r="LAZ3509" s="45"/>
      <c r="LBA3509" s="45"/>
      <c r="LBB3509" s="45"/>
      <c r="LBC3509" s="45"/>
      <c r="LBD3509" s="45"/>
      <c r="LBE3509" s="45"/>
      <c r="LBF3509" s="45"/>
      <c r="LBG3509" s="45"/>
      <c r="LBH3509" s="45"/>
      <c r="LBI3509" s="45"/>
      <c r="LBJ3509" s="45"/>
      <c r="LBK3509" s="45"/>
      <c r="LBL3509" s="45"/>
      <c r="LBM3509" s="45"/>
      <c r="LBN3509" s="45"/>
      <c r="LBO3509" s="45"/>
      <c r="LBP3509" s="45"/>
      <c r="LBQ3509" s="45"/>
      <c r="LBR3509" s="45"/>
      <c r="LBS3509" s="45"/>
      <c r="LBT3509" s="45"/>
      <c r="LBU3509" s="45"/>
      <c r="LBV3509" s="45"/>
      <c r="LBW3509" s="45"/>
      <c r="LBX3509" s="45"/>
      <c r="LBY3509" s="45"/>
      <c r="LBZ3509" s="45"/>
      <c r="LCA3509" s="45"/>
      <c r="LCB3509" s="45"/>
      <c r="LCC3509" s="45"/>
      <c r="LCD3509" s="45"/>
      <c r="LCE3509" s="45"/>
      <c r="LCF3509" s="45"/>
      <c r="LCG3509" s="45"/>
      <c r="LCH3509" s="45"/>
      <c r="LCI3509" s="45"/>
      <c r="LCJ3509" s="45"/>
      <c r="LCK3509" s="45"/>
      <c r="LCL3509" s="45"/>
      <c r="LCM3509" s="45"/>
      <c r="LCN3509" s="45"/>
      <c r="LCO3509" s="45"/>
      <c r="LCP3509" s="45"/>
      <c r="LCQ3509" s="45"/>
      <c r="LCR3509" s="45"/>
      <c r="LCS3509" s="45"/>
      <c r="LCT3509" s="45"/>
      <c r="LCU3509" s="45"/>
      <c r="LCV3509" s="45"/>
      <c r="LCW3509" s="45"/>
      <c r="LCX3509" s="45"/>
      <c r="LCY3509" s="45"/>
      <c r="LCZ3509" s="45"/>
      <c r="LDA3509" s="45"/>
      <c r="LDB3509" s="45"/>
      <c r="LDC3509" s="45"/>
      <c r="LDD3509" s="45"/>
      <c r="LDE3509" s="45"/>
      <c r="LDF3509" s="45"/>
      <c r="LDG3509" s="45"/>
      <c r="LDH3509" s="45"/>
      <c r="LDI3509" s="45"/>
      <c r="LDJ3509" s="45"/>
      <c r="LDK3509" s="45"/>
      <c r="LDL3509" s="45"/>
      <c r="LDM3509" s="45"/>
      <c r="LDN3509" s="45"/>
      <c r="LDO3509" s="45"/>
      <c r="LDP3509" s="45"/>
      <c r="LDQ3509" s="45"/>
      <c r="LDR3509" s="45"/>
      <c r="LDS3509" s="45"/>
      <c r="LDT3509" s="45"/>
      <c r="LDU3509" s="45"/>
      <c r="LDV3509" s="45"/>
      <c r="LDW3509" s="45"/>
      <c r="LDX3509" s="45"/>
      <c r="LDY3509" s="45"/>
      <c r="LDZ3509" s="45"/>
      <c r="LEA3509" s="45"/>
      <c r="LEB3509" s="45"/>
      <c r="LEC3509" s="45"/>
      <c r="LED3509" s="45"/>
      <c r="LEE3509" s="45"/>
      <c r="LEF3509" s="45"/>
      <c r="LEG3509" s="45"/>
      <c r="LEH3509" s="45"/>
      <c r="LEI3509" s="45"/>
      <c r="LEJ3509" s="45"/>
      <c r="LEK3509" s="45"/>
      <c r="LEL3509" s="45"/>
      <c r="LEM3509" s="45"/>
      <c r="LEN3509" s="45"/>
      <c r="LEO3509" s="45"/>
      <c r="LEP3509" s="45"/>
      <c r="LEQ3509" s="45"/>
      <c r="LER3509" s="45"/>
      <c r="LES3509" s="45"/>
      <c r="LET3509" s="45"/>
      <c r="LEU3509" s="45"/>
      <c r="LEV3509" s="45"/>
      <c r="LEW3509" s="45"/>
      <c r="LEX3509" s="45"/>
      <c r="LEY3509" s="45"/>
      <c r="LEZ3509" s="45"/>
      <c r="LFA3509" s="45"/>
      <c r="LFB3509" s="45"/>
      <c r="LFC3509" s="45"/>
      <c r="LFD3509" s="45"/>
      <c r="LFE3509" s="45"/>
      <c r="LFF3509" s="45"/>
      <c r="LFG3509" s="45"/>
      <c r="LFH3509" s="45"/>
      <c r="LFI3509" s="45"/>
      <c r="LFJ3509" s="45"/>
      <c r="LFK3509" s="45"/>
      <c r="LFL3509" s="45"/>
      <c r="LFM3509" s="45"/>
      <c r="LFN3509" s="45"/>
      <c r="LFO3509" s="45"/>
      <c r="LFP3509" s="45"/>
      <c r="LFQ3509" s="45"/>
      <c r="LFR3509" s="45"/>
      <c r="LFS3509" s="45"/>
      <c r="LFT3509" s="45"/>
      <c r="LFU3509" s="45"/>
      <c r="LFV3509" s="45"/>
      <c r="LFW3509" s="45"/>
      <c r="LFX3509" s="45"/>
      <c r="LFY3509" s="45"/>
      <c r="LFZ3509" s="45"/>
      <c r="LGA3509" s="45"/>
      <c r="LGB3509" s="45"/>
      <c r="LGC3509" s="45"/>
      <c r="LGD3509" s="45"/>
      <c r="LGE3509" s="45"/>
      <c r="LGF3509" s="45"/>
      <c r="LGG3509" s="45"/>
      <c r="LGH3509" s="45"/>
      <c r="LGI3509" s="45"/>
      <c r="LGJ3509" s="45"/>
      <c r="LGK3509" s="45"/>
      <c r="LGL3509" s="45"/>
      <c r="LGM3509" s="45"/>
      <c r="LGN3509" s="45"/>
      <c r="LGO3509" s="45"/>
      <c r="LGP3509" s="45"/>
      <c r="LGQ3509" s="45"/>
      <c r="LGR3509" s="45"/>
      <c r="LGS3509" s="45"/>
      <c r="LGT3509" s="45"/>
      <c r="LGU3509" s="45"/>
      <c r="LGV3509" s="45"/>
      <c r="LGW3509" s="45"/>
      <c r="LGX3509" s="45"/>
      <c r="LGY3509" s="45"/>
      <c r="LGZ3509" s="45"/>
      <c r="LHA3509" s="45"/>
      <c r="LHB3509" s="45"/>
      <c r="LHC3509" s="45"/>
      <c r="LHD3509" s="45"/>
      <c r="LHE3509" s="45"/>
      <c r="LHF3509" s="45"/>
      <c r="LHG3509" s="45"/>
      <c r="LHH3509" s="45"/>
      <c r="LHI3509" s="45"/>
      <c r="LHJ3509" s="45"/>
      <c r="LHK3509" s="45"/>
      <c r="LHL3509" s="45"/>
      <c r="LHM3509" s="45"/>
      <c r="LHN3509" s="45"/>
      <c r="LHO3509" s="45"/>
      <c r="LHP3509" s="45"/>
      <c r="LHQ3509" s="45"/>
      <c r="LHR3509" s="45"/>
      <c r="LHS3509" s="45"/>
      <c r="LHT3509" s="45"/>
      <c r="LHU3509" s="45"/>
      <c r="LHV3509" s="45"/>
      <c r="LHW3509" s="45"/>
      <c r="LHX3509" s="45"/>
      <c r="LHY3509" s="45"/>
      <c r="LHZ3509" s="45"/>
      <c r="LIA3509" s="45"/>
      <c r="LIB3509" s="45"/>
      <c r="LIC3509" s="45"/>
      <c r="LID3509" s="45"/>
      <c r="LIE3509" s="45"/>
      <c r="LIF3509" s="45"/>
      <c r="LIG3509" s="45"/>
      <c r="LIH3509" s="45"/>
      <c r="LII3509" s="45"/>
      <c r="LIJ3509" s="45"/>
      <c r="LIK3509" s="45"/>
      <c r="LIL3509" s="45"/>
      <c r="LIM3509" s="45"/>
      <c r="LIN3509" s="45"/>
      <c r="LIO3509" s="45"/>
      <c r="LIP3509" s="45"/>
      <c r="LIQ3509" s="45"/>
      <c r="LIR3509" s="45"/>
      <c r="LIS3509" s="45"/>
      <c r="LIT3509" s="45"/>
      <c r="LIU3509" s="45"/>
      <c r="LIV3509" s="45"/>
      <c r="LIW3509" s="45"/>
      <c r="LIX3509" s="45"/>
      <c r="LIY3509" s="45"/>
      <c r="LIZ3509" s="45"/>
      <c r="LJA3509" s="45"/>
      <c r="LJB3509" s="45"/>
      <c r="LJC3509" s="45"/>
      <c r="LJD3509" s="45"/>
      <c r="LJE3509" s="45"/>
      <c r="LJF3509" s="45"/>
      <c r="LJG3509" s="45"/>
      <c r="LJH3509" s="45"/>
      <c r="LJI3509" s="45"/>
      <c r="LJJ3509" s="45"/>
      <c r="LJK3509" s="45"/>
      <c r="LJL3509" s="45"/>
      <c r="LJM3509" s="45"/>
      <c r="LJN3509" s="45"/>
      <c r="LJO3509" s="45"/>
      <c r="LJP3509" s="45"/>
      <c r="LJQ3509" s="45"/>
      <c r="LJR3509" s="45"/>
      <c r="LJS3509" s="45"/>
      <c r="LJT3509" s="45"/>
      <c r="LJU3509" s="45"/>
      <c r="LJV3509" s="45"/>
      <c r="LJW3509" s="45"/>
      <c r="LJX3509" s="45"/>
      <c r="LJY3509" s="45"/>
      <c r="LJZ3509" s="45"/>
      <c r="LKA3509" s="45"/>
      <c r="LKB3509" s="45"/>
      <c r="LKC3509" s="45"/>
      <c r="LKD3509" s="45"/>
      <c r="LKE3509" s="45"/>
      <c r="LKF3509" s="45"/>
      <c r="LKG3509" s="45"/>
      <c r="LKH3509" s="45"/>
      <c r="LKI3509" s="45"/>
      <c r="LKJ3509" s="45"/>
      <c r="LKK3509" s="45"/>
      <c r="LKL3509" s="45"/>
      <c r="LKM3509" s="45"/>
      <c r="LKN3509" s="45"/>
      <c r="LKO3509" s="45"/>
      <c r="LKP3509" s="45"/>
      <c r="LKQ3509" s="45"/>
      <c r="LKR3509" s="45"/>
      <c r="LKS3509" s="45"/>
      <c r="LKT3509" s="45"/>
      <c r="LKU3509" s="45"/>
      <c r="LKV3509" s="45"/>
      <c r="LKW3509" s="45"/>
      <c r="LKX3509" s="45"/>
      <c r="LKY3509" s="45"/>
      <c r="LKZ3509" s="45"/>
      <c r="LLA3509" s="45"/>
      <c r="LLB3509" s="45"/>
      <c r="LLC3509" s="45"/>
      <c r="LLD3509" s="45"/>
      <c r="LLE3509" s="45"/>
      <c r="LLF3509" s="45"/>
      <c r="LLG3509" s="45"/>
      <c r="LLH3509" s="45"/>
      <c r="LLI3509" s="45"/>
      <c r="LLJ3509" s="45"/>
      <c r="LLK3509" s="45"/>
      <c r="LLL3509" s="45"/>
      <c r="LLM3509" s="45"/>
      <c r="LLN3509" s="45"/>
      <c r="LLO3509" s="45"/>
      <c r="LLP3509" s="45"/>
      <c r="LLQ3509" s="45"/>
      <c r="LLR3509" s="45"/>
      <c r="LLS3509" s="45"/>
      <c r="LLT3509" s="45"/>
      <c r="LLU3509" s="45"/>
      <c r="LLV3509" s="45"/>
      <c r="LLW3509" s="45"/>
      <c r="LLX3509" s="45"/>
      <c r="LLY3509" s="45"/>
      <c r="LLZ3509" s="45"/>
      <c r="LMA3509" s="45"/>
      <c r="LMB3509" s="45"/>
      <c r="LMC3509" s="45"/>
      <c r="LMD3509" s="45"/>
      <c r="LME3509" s="45"/>
      <c r="LMF3509" s="45"/>
      <c r="LMG3509" s="45"/>
      <c r="LMH3509" s="45"/>
      <c r="LMI3509" s="45"/>
      <c r="LMJ3509" s="45"/>
      <c r="LMK3509" s="45"/>
      <c r="LML3509" s="45"/>
      <c r="LMM3509" s="45"/>
      <c r="LMN3509" s="45"/>
      <c r="LMO3509" s="45"/>
      <c r="LMP3509" s="45"/>
      <c r="LMQ3509" s="45"/>
      <c r="LMR3509" s="45"/>
      <c r="LMS3509" s="45"/>
      <c r="LMT3509" s="45"/>
      <c r="LMU3509" s="45"/>
      <c r="LMV3509" s="45"/>
      <c r="LMW3509" s="45"/>
      <c r="LMX3509" s="45"/>
      <c r="LMY3509" s="45"/>
      <c r="LMZ3509" s="45"/>
      <c r="LNA3509" s="45"/>
      <c r="LNB3509" s="45"/>
      <c r="LNC3509" s="45"/>
      <c r="LND3509" s="45"/>
      <c r="LNE3509" s="45"/>
      <c r="LNF3509" s="45"/>
      <c r="LNG3509" s="45"/>
      <c r="LNH3509" s="45"/>
      <c r="LNI3509" s="45"/>
      <c r="LNJ3509" s="45"/>
      <c r="LNK3509" s="45"/>
      <c r="LNL3509" s="45"/>
      <c r="LNM3509" s="45"/>
      <c r="LNN3509" s="45"/>
      <c r="LNO3509" s="45"/>
      <c r="LNP3509" s="45"/>
      <c r="LNQ3509" s="45"/>
      <c r="LNR3509" s="45"/>
      <c r="LNS3509" s="45"/>
      <c r="LNT3509" s="45"/>
      <c r="LNU3509" s="45"/>
      <c r="LNV3509" s="45"/>
      <c r="LNW3509" s="45"/>
      <c r="LNX3509" s="45"/>
      <c r="LNY3509" s="45"/>
      <c r="LNZ3509" s="45"/>
      <c r="LOA3509" s="45"/>
      <c r="LOB3509" s="45"/>
      <c r="LOC3509" s="45"/>
      <c r="LOD3509" s="45"/>
      <c r="LOE3509" s="45"/>
      <c r="LOF3509" s="45"/>
      <c r="LOG3509" s="45"/>
      <c r="LOH3509" s="45"/>
      <c r="LOI3509" s="45"/>
      <c r="LOJ3509" s="45"/>
      <c r="LOK3509" s="45"/>
      <c r="LOL3509" s="45"/>
      <c r="LOM3509" s="45"/>
      <c r="LON3509" s="45"/>
      <c r="LOO3509" s="45"/>
      <c r="LOP3509" s="45"/>
      <c r="LOQ3509" s="45"/>
      <c r="LOR3509" s="45"/>
      <c r="LOS3509" s="45"/>
      <c r="LOT3509" s="45"/>
      <c r="LOU3509" s="45"/>
      <c r="LOV3509" s="45"/>
      <c r="LOW3509" s="45"/>
      <c r="LOX3509" s="45"/>
      <c r="LOY3509" s="45"/>
      <c r="LOZ3509" s="45"/>
      <c r="LPA3509" s="45"/>
      <c r="LPB3509" s="45"/>
      <c r="LPC3509" s="45"/>
      <c r="LPD3509" s="45"/>
      <c r="LPE3509" s="45"/>
      <c r="LPF3509" s="45"/>
      <c r="LPG3509" s="45"/>
      <c r="LPH3509" s="45"/>
      <c r="LPI3509" s="45"/>
      <c r="LPJ3509" s="45"/>
      <c r="LPK3509" s="45"/>
      <c r="LPL3509" s="45"/>
      <c r="LPM3509" s="45"/>
      <c r="LPN3509" s="45"/>
      <c r="LPO3509" s="45"/>
      <c r="LPP3509" s="45"/>
      <c r="LPQ3509" s="45"/>
      <c r="LPR3509" s="45"/>
      <c r="LPS3509" s="45"/>
      <c r="LPT3509" s="45"/>
      <c r="LPU3509" s="45"/>
      <c r="LPV3509" s="45"/>
      <c r="LPW3509" s="45"/>
      <c r="LPX3509" s="45"/>
      <c r="LPY3509" s="45"/>
      <c r="LPZ3509" s="45"/>
      <c r="LQA3509" s="45"/>
      <c r="LQB3509" s="45"/>
      <c r="LQC3509" s="45"/>
      <c r="LQD3509" s="45"/>
      <c r="LQE3509" s="45"/>
      <c r="LQF3509" s="45"/>
      <c r="LQG3509" s="45"/>
      <c r="LQH3509" s="45"/>
      <c r="LQI3509" s="45"/>
      <c r="LQJ3509" s="45"/>
      <c r="LQK3509" s="45"/>
      <c r="LQL3509" s="45"/>
      <c r="LQM3509" s="45"/>
      <c r="LQN3509" s="45"/>
      <c r="LQO3509" s="45"/>
      <c r="LQP3509" s="45"/>
      <c r="LQQ3509" s="45"/>
      <c r="LQR3509" s="45"/>
      <c r="LQS3509" s="45"/>
      <c r="LQT3509" s="45"/>
      <c r="LQU3509" s="45"/>
      <c r="LQV3509" s="45"/>
      <c r="LQW3509" s="45"/>
      <c r="LQX3509" s="45"/>
      <c r="LQY3509" s="45"/>
      <c r="LQZ3509" s="45"/>
      <c r="LRA3509" s="45"/>
      <c r="LRB3509" s="45"/>
      <c r="LRC3509" s="45"/>
      <c r="LRD3509" s="45"/>
      <c r="LRE3509" s="45"/>
      <c r="LRF3509" s="45"/>
      <c r="LRG3509" s="45"/>
      <c r="LRH3509" s="45"/>
      <c r="LRI3509" s="45"/>
      <c r="LRJ3509" s="45"/>
      <c r="LRK3509" s="45"/>
      <c r="LRL3509" s="45"/>
      <c r="LRM3509" s="45"/>
      <c r="LRN3509" s="45"/>
      <c r="LRO3509" s="45"/>
      <c r="LRP3509" s="45"/>
      <c r="LRQ3509" s="45"/>
      <c r="LRR3509" s="45"/>
      <c r="LRS3509" s="45"/>
      <c r="LRT3509" s="45"/>
      <c r="LRU3509" s="45"/>
      <c r="LRV3509" s="45"/>
      <c r="LRW3509" s="45"/>
      <c r="LRX3509" s="45"/>
      <c r="LRY3509" s="45"/>
      <c r="LRZ3509" s="45"/>
      <c r="LSA3509" s="45"/>
      <c r="LSB3509" s="45"/>
      <c r="LSC3509" s="45"/>
      <c r="LSD3509" s="45"/>
      <c r="LSE3509" s="45"/>
      <c r="LSF3509" s="45"/>
      <c r="LSG3509" s="45"/>
      <c r="LSH3509" s="45"/>
      <c r="LSI3509" s="45"/>
      <c r="LSJ3509" s="45"/>
      <c r="LSK3509" s="45"/>
      <c r="LSL3509" s="45"/>
      <c r="LSM3509" s="45"/>
      <c r="LSN3509" s="45"/>
      <c r="LSO3509" s="45"/>
      <c r="LSP3509" s="45"/>
      <c r="LSQ3509" s="45"/>
      <c r="LSR3509" s="45"/>
      <c r="LSS3509" s="45"/>
      <c r="LST3509" s="45"/>
      <c r="LSU3509" s="45"/>
      <c r="LSV3509" s="45"/>
      <c r="LSW3509" s="45"/>
      <c r="LSX3509" s="45"/>
      <c r="LSY3509" s="45"/>
      <c r="LSZ3509" s="45"/>
      <c r="LTA3509" s="45"/>
      <c r="LTB3509" s="45"/>
      <c r="LTC3509" s="45"/>
      <c r="LTD3509" s="45"/>
      <c r="LTE3509" s="45"/>
      <c r="LTF3509" s="45"/>
      <c r="LTG3509" s="45"/>
      <c r="LTH3509" s="45"/>
      <c r="LTI3509" s="45"/>
      <c r="LTJ3509" s="45"/>
      <c r="LTK3509" s="45"/>
      <c r="LTL3509" s="45"/>
      <c r="LTM3509" s="45"/>
      <c r="LTN3509" s="45"/>
      <c r="LTO3509" s="45"/>
      <c r="LTP3509" s="45"/>
      <c r="LTQ3509" s="45"/>
      <c r="LTR3509" s="45"/>
      <c r="LTS3509" s="45"/>
      <c r="LTT3509" s="45"/>
      <c r="LTU3509" s="45"/>
      <c r="LTV3509" s="45"/>
      <c r="LTW3509" s="45"/>
      <c r="LTX3509" s="45"/>
      <c r="LTY3509" s="45"/>
      <c r="LTZ3509" s="45"/>
      <c r="LUA3509" s="45"/>
      <c r="LUB3509" s="45"/>
      <c r="LUC3509" s="45"/>
      <c r="LUD3509" s="45"/>
      <c r="LUE3509" s="45"/>
      <c r="LUF3509" s="45"/>
      <c r="LUG3509" s="45"/>
      <c r="LUH3509" s="45"/>
      <c r="LUI3509" s="45"/>
      <c r="LUJ3509" s="45"/>
      <c r="LUK3509" s="45"/>
      <c r="LUL3509" s="45"/>
      <c r="LUM3509" s="45"/>
      <c r="LUN3509" s="45"/>
      <c r="LUO3509" s="45"/>
      <c r="LUP3509" s="45"/>
      <c r="LUQ3509" s="45"/>
      <c r="LUR3509" s="45"/>
      <c r="LUS3509" s="45"/>
      <c r="LUT3509" s="45"/>
      <c r="LUU3509" s="45"/>
      <c r="LUV3509" s="45"/>
      <c r="LUW3509" s="45"/>
      <c r="LUX3509" s="45"/>
      <c r="LUY3509" s="45"/>
      <c r="LUZ3509" s="45"/>
      <c r="LVA3509" s="45"/>
      <c r="LVB3509" s="45"/>
      <c r="LVC3509" s="45"/>
      <c r="LVD3509" s="45"/>
      <c r="LVE3509" s="45"/>
      <c r="LVF3509" s="45"/>
      <c r="LVG3509" s="45"/>
      <c r="LVH3509" s="45"/>
      <c r="LVI3509" s="45"/>
      <c r="LVJ3509" s="45"/>
      <c r="LVK3509" s="45"/>
      <c r="LVL3509" s="45"/>
      <c r="LVM3509" s="45"/>
      <c r="LVN3509" s="45"/>
      <c r="LVO3509" s="45"/>
      <c r="LVP3509" s="45"/>
      <c r="LVQ3509" s="45"/>
      <c r="LVR3509" s="45"/>
      <c r="LVS3509" s="45"/>
      <c r="LVT3509" s="45"/>
      <c r="LVU3509" s="45"/>
      <c r="LVV3509" s="45"/>
      <c r="LVW3509" s="45"/>
      <c r="LVX3509" s="45"/>
      <c r="LVY3509" s="45"/>
      <c r="LVZ3509" s="45"/>
      <c r="LWA3509" s="45"/>
      <c r="LWB3509" s="45"/>
      <c r="LWC3509" s="45"/>
      <c r="LWD3509" s="45"/>
      <c r="LWE3509" s="45"/>
      <c r="LWF3509" s="45"/>
      <c r="LWG3509" s="45"/>
      <c r="LWH3509" s="45"/>
      <c r="LWI3509" s="45"/>
      <c r="LWJ3509" s="45"/>
      <c r="LWK3509" s="45"/>
      <c r="LWL3509" s="45"/>
      <c r="LWM3509" s="45"/>
      <c r="LWN3509" s="45"/>
      <c r="LWO3509" s="45"/>
      <c r="LWP3509" s="45"/>
      <c r="LWQ3509" s="45"/>
      <c r="LWR3509" s="45"/>
      <c r="LWS3509" s="45"/>
      <c r="LWT3509" s="45"/>
      <c r="LWU3509" s="45"/>
      <c r="LWV3509" s="45"/>
      <c r="LWW3509" s="45"/>
      <c r="LWX3509" s="45"/>
      <c r="LWY3509" s="45"/>
      <c r="LWZ3509" s="45"/>
      <c r="LXA3509" s="45"/>
      <c r="LXB3509" s="45"/>
      <c r="LXC3509" s="45"/>
      <c r="LXD3509" s="45"/>
      <c r="LXE3509" s="45"/>
      <c r="LXF3509" s="45"/>
      <c r="LXG3509" s="45"/>
      <c r="LXH3509" s="45"/>
      <c r="LXI3509" s="45"/>
      <c r="LXJ3509" s="45"/>
      <c r="LXK3509" s="45"/>
      <c r="LXL3509" s="45"/>
      <c r="LXM3509" s="45"/>
      <c r="LXN3509" s="45"/>
      <c r="LXO3509" s="45"/>
      <c r="LXP3509" s="45"/>
      <c r="LXQ3509" s="45"/>
      <c r="LXR3509" s="45"/>
      <c r="LXS3509" s="45"/>
      <c r="LXT3509" s="45"/>
      <c r="LXU3509" s="45"/>
      <c r="LXV3509" s="45"/>
      <c r="LXW3509" s="45"/>
      <c r="LXX3509" s="45"/>
      <c r="LXY3509" s="45"/>
      <c r="LXZ3509" s="45"/>
      <c r="LYA3509" s="45"/>
      <c r="LYB3509" s="45"/>
      <c r="LYC3509" s="45"/>
      <c r="LYD3509" s="45"/>
      <c r="LYE3509" s="45"/>
      <c r="LYF3509" s="45"/>
      <c r="LYG3509" s="45"/>
      <c r="LYH3509" s="45"/>
      <c r="LYI3509" s="45"/>
      <c r="LYJ3509" s="45"/>
      <c r="LYK3509" s="45"/>
      <c r="LYL3509" s="45"/>
      <c r="LYM3509" s="45"/>
      <c r="LYN3509" s="45"/>
      <c r="LYO3509" s="45"/>
      <c r="LYP3509" s="45"/>
      <c r="LYQ3509" s="45"/>
      <c r="LYR3509" s="45"/>
      <c r="LYS3509" s="45"/>
      <c r="LYT3509" s="45"/>
      <c r="LYU3509" s="45"/>
      <c r="LYV3509" s="45"/>
      <c r="LYW3509" s="45"/>
      <c r="LYX3509" s="45"/>
      <c r="LYY3509" s="45"/>
      <c r="LYZ3509" s="45"/>
      <c r="LZA3509" s="45"/>
      <c r="LZB3509" s="45"/>
      <c r="LZC3509" s="45"/>
      <c r="LZD3509" s="45"/>
      <c r="LZE3509" s="45"/>
      <c r="LZF3509" s="45"/>
      <c r="LZG3509" s="45"/>
      <c r="LZH3509" s="45"/>
      <c r="LZI3509" s="45"/>
      <c r="LZJ3509" s="45"/>
      <c r="LZK3509" s="45"/>
      <c r="LZL3509" s="45"/>
      <c r="LZM3509" s="45"/>
      <c r="LZN3509" s="45"/>
      <c r="LZO3509" s="45"/>
      <c r="LZP3509" s="45"/>
      <c r="LZQ3509" s="45"/>
      <c r="LZR3509" s="45"/>
      <c r="LZS3509" s="45"/>
      <c r="LZT3509" s="45"/>
      <c r="LZU3509" s="45"/>
      <c r="LZV3509" s="45"/>
      <c r="LZW3509" s="45"/>
      <c r="LZX3509" s="45"/>
      <c r="LZY3509" s="45"/>
      <c r="LZZ3509" s="45"/>
      <c r="MAA3509" s="45"/>
      <c r="MAB3509" s="45"/>
      <c r="MAC3509" s="45"/>
      <c r="MAD3509" s="45"/>
      <c r="MAE3509" s="45"/>
      <c r="MAF3509" s="45"/>
      <c r="MAG3509" s="45"/>
      <c r="MAH3509" s="45"/>
      <c r="MAI3509" s="45"/>
      <c r="MAJ3509" s="45"/>
      <c r="MAK3509" s="45"/>
      <c r="MAL3509" s="45"/>
      <c r="MAM3509" s="45"/>
      <c r="MAN3509" s="45"/>
      <c r="MAO3509" s="45"/>
      <c r="MAP3509" s="45"/>
      <c r="MAQ3509" s="45"/>
      <c r="MAR3509" s="45"/>
      <c r="MAS3509" s="45"/>
      <c r="MAT3509" s="45"/>
      <c r="MAU3509" s="45"/>
      <c r="MAV3509" s="45"/>
      <c r="MAW3509" s="45"/>
      <c r="MAX3509" s="45"/>
      <c r="MAY3509" s="45"/>
      <c r="MAZ3509" s="45"/>
      <c r="MBA3509" s="45"/>
      <c r="MBB3509" s="45"/>
      <c r="MBC3509" s="45"/>
      <c r="MBD3509" s="45"/>
      <c r="MBE3509" s="45"/>
      <c r="MBF3509" s="45"/>
      <c r="MBG3509" s="45"/>
      <c r="MBH3509" s="45"/>
      <c r="MBI3509" s="45"/>
      <c r="MBJ3509" s="45"/>
      <c r="MBK3509" s="45"/>
      <c r="MBL3509" s="45"/>
      <c r="MBM3509" s="45"/>
      <c r="MBN3509" s="45"/>
      <c r="MBO3509" s="45"/>
      <c r="MBP3509" s="45"/>
      <c r="MBQ3509" s="45"/>
      <c r="MBR3509" s="45"/>
      <c r="MBS3509" s="45"/>
      <c r="MBT3509" s="45"/>
      <c r="MBU3509" s="45"/>
      <c r="MBV3509" s="45"/>
      <c r="MBW3509" s="45"/>
      <c r="MBX3509" s="45"/>
      <c r="MBY3509" s="45"/>
      <c r="MBZ3509" s="45"/>
      <c r="MCA3509" s="45"/>
      <c r="MCB3509" s="45"/>
      <c r="MCC3509" s="45"/>
      <c r="MCD3509" s="45"/>
      <c r="MCE3509" s="45"/>
      <c r="MCF3509" s="45"/>
      <c r="MCG3509" s="45"/>
      <c r="MCH3509" s="45"/>
      <c r="MCI3509" s="45"/>
      <c r="MCJ3509" s="45"/>
      <c r="MCK3509" s="45"/>
      <c r="MCL3509" s="45"/>
      <c r="MCM3509" s="45"/>
      <c r="MCN3509" s="45"/>
      <c r="MCO3509" s="45"/>
      <c r="MCP3509" s="45"/>
      <c r="MCQ3509" s="45"/>
      <c r="MCR3509" s="45"/>
      <c r="MCS3509" s="45"/>
      <c r="MCT3509" s="45"/>
      <c r="MCU3509" s="45"/>
      <c r="MCV3509" s="45"/>
      <c r="MCW3509" s="45"/>
      <c r="MCX3509" s="45"/>
      <c r="MCY3509" s="45"/>
      <c r="MCZ3509" s="45"/>
      <c r="MDA3509" s="45"/>
      <c r="MDB3509" s="45"/>
      <c r="MDC3509" s="45"/>
      <c r="MDD3509" s="45"/>
      <c r="MDE3509" s="45"/>
      <c r="MDF3509" s="45"/>
      <c r="MDG3509" s="45"/>
      <c r="MDH3509" s="45"/>
      <c r="MDI3509" s="45"/>
      <c r="MDJ3509" s="45"/>
      <c r="MDK3509" s="45"/>
      <c r="MDL3509" s="45"/>
      <c r="MDM3509" s="45"/>
      <c r="MDN3509" s="45"/>
      <c r="MDO3509" s="45"/>
      <c r="MDP3509" s="45"/>
      <c r="MDQ3509" s="45"/>
      <c r="MDR3509" s="45"/>
      <c r="MDS3509" s="45"/>
      <c r="MDT3509" s="45"/>
      <c r="MDU3509" s="45"/>
      <c r="MDV3509" s="45"/>
      <c r="MDW3509" s="45"/>
      <c r="MDX3509" s="45"/>
      <c r="MDY3509" s="45"/>
      <c r="MDZ3509" s="45"/>
      <c r="MEA3509" s="45"/>
      <c r="MEB3509" s="45"/>
      <c r="MEC3509" s="45"/>
      <c r="MED3509" s="45"/>
      <c r="MEE3509" s="45"/>
      <c r="MEF3509" s="45"/>
      <c r="MEG3509" s="45"/>
      <c r="MEH3509" s="45"/>
      <c r="MEI3509" s="45"/>
      <c r="MEJ3509" s="45"/>
      <c r="MEK3509" s="45"/>
      <c r="MEL3509" s="45"/>
      <c r="MEM3509" s="45"/>
      <c r="MEN3509" s="45"/>
      <c r="MEO3509" s="45"/>
      <c r="MEP3509" s="45"/>
      <c r="MEQ3509" s="45"/>
      <c r="MER3509" s="45"/>
      <c r="MES3509" s="45"/>
      <c r="MET3509" s="45"/>
      <c r="MEU3509" s="45"/>
      <c r="MEV3509" s="45"/>
      <c r="MEW3509" s="45"/>
      <c r="MEX3509" s="45"/>
      <c r="MEY3509" s="45"/>
      <c r="MEZ3509" s="45"/>
      <c r="MFA3509" s="45"/>
      <c r="MFB3509" s="45"/>
      <c r="MFC3509" s="45"/>
      <c r="MFD3509" s="45"/>
      <c r="MFE3509" s="45"/>
      <c r="MFF3509" s="45"/>
      <c r="MFG3509" s="45"/>
      <c r="MFH3509" s="45"/>
      <c r="MFI3509" s="45"/>
      <c r="MFJ3509" s="45"/>
      <c r="MFK3509" s="45"/>
      <c r="MFL3509" s="45"/>
      <c r="MFM3509" s="45"/>
      <c r="MFN3509" s="45"/>
      <c r="MFO3509" s="45"/>
      <c r="MFP3509" s="45"/>
      <c r="MFQ3509" s="45"/>
      <c r="MFR3509" s="45"/>
      <c r="MFS3509" s="45"/>
      <c r="MFT3509" s="45"/>
      <c r="MFU3509" s="45"/>
      <c r="MFV3509" s="45"/>
      <c r="MFW3509" s="45"/>
      <c r="MFX3509" s="45"/>
      <c r="MFY3509" s="45"/>
      <c r="MFZ3509" s="45"/>
      <c r="MGA3509" s="45"/>
      <c r="MGB3509" s="45"/>
      <c r="MGC3509" s="45"/>
      <c r="MGD3509" s="45"/>
      <c r="MGE3509" s="45"/>
      <c r="MGF3509" s="45"/>
      <c r="MGG3509" s="45"/>
      <c r="MGH3509" s="45"/>
      <c r="MGI3509" s="45"/>
      <c r="MGJ3509" s="45"/>
      <c r="MGK3509" s="45"/>
      <c r="MGL3509" s="45"/>
      <c r="MGM3509" s="45"/>
      <c r="MGN3509" s="45"/>
      <c r="MGO3509" s="45"/>
      <c r="MGP3509" s="45"/>
      <c r="MGQ3509" s="45"/>
      <c r="MGR3509" s="45"/>
      <c r="MGS3509" s="45"/>
      <c r="MGT3509" s="45"/>
      <c r="MGU3509" s="45"/>
      <c r="MGV3509" s="45"/>
      <c r="MGW3509" s="45"/>
      <c r="MGX3509" s="45"/>
      <c r="MGY3509" s="45"/>
      <c r="MGZ3509" s="45"/>
      <c r="MHA3509" s="45"/>
      <c r="MHB3509" s="45"/>
      <c r="MHC3509" s="45"/>
      <c r="MHD3509" s="45"/>
      <c r="MHE3509" s="45"/>
      <c r="MHF3509" s="45"/>
      <c r="MHG3509" s="45"/>
      <c r="MHH3509" s="45"/>
      <c r="MHI3509" s="45"/>
      <c r="MHJ3509" s="45"/>
      <c r="MHK3509" s="45"/>
      <c r="MHL3509" s="45"/>
      <c r="MHM3509" s="45"/>
      <c r="MHN3509" s="45"/>
      <c r="MHO3509" s="45"/>
      <c r="MHP3509" s="45"/>
      <c r="MHQ3509" s="45"/>
      <c r="MHR3509" s="45"/>
      <c r="MHS3509" s="45"/>
      <c r="MHT3509" s="45"/>
      <c r="MHU3509" s="45"/>
      <c r="MHV3509" s="45"/>
      <c r="MHW3509" s="45"/>
      <c r="MHX3509" s="45"/>
      <c r="MHY3509" s="45"/>
      <c r="MHZ3509" s="45"/>
      <c r="MIA3509" s="45"/>
      <c r="MIB3509" s="45"/>
      <c r="MIC3509" s="45"/>
      <c r="MID3509" s="45"/>
      <c r="MIE3509" s="45"/>
      <c r="MIF3509" s="45"/>
      <c r="MIG3509" s="45"/>
      <c r="MIH3509" s="45"/>
      <c r="MII3509" s="45"/>
      <c r="MIJ3509" s="45"/>
      <c r="MIK3509" s="45"/>
      <c r="MIL3509" s="45"/>
      <c r="MIM3509" s="45"/>
      <c r="MIN3509" s="45"/>
      <c r="MIO3509" s="45"/>
      <c r="MIP3509" s="45"/>
      <c r="MIQ3509" s="45"/>
      <c r="MIR3509" s="45"/>
      <c r="MIS3509" s="45"/>
      <c r="MIT3509" s="45"/>
      <c r="MIU3509" s="45"/>
      <c r="MIV3509" s="45"/>
      <c r="MIW3509" s="45"/>
      <c r="MIX3509" s="45"/>
      <c r="MIY3509" s="45"/>
      <c r="MIZ3509" s="45"/>
      <c r="MJA3509" s="45"/>
      <c r="MJB3509" s="45"/>
      <c r="MJC3509" s="45"/>
      <c r="MJD3509" s="45"/>
      <c r="MJE3509" s="45"/>
      <c r="MJF3509" s="45"/>
      <c r="MJG3509" s="45"/>
      <c r="MJH3509" s="45"/>
      <c r="MJI3509" s="45"/>
      <c r="MJJ3509" s="45"/>
      <c r="MJK3509" s="45"/>
      <c r="MJL3509" s="45"/>
      <c r="MJM3509" s="45"/>
      <c r="MJN3509" s="45"/>
      <c r="MJO3509" s="45"/>
      <c r="MJP3509" s="45"/>
      <c r="MJQ3509" s="45"/>
      <c r="MJR3509" s="45"/>
      <c r="MJS3509" s="45"/>
      <c r="MJT3509" s="45"/>
      <c r="MJU3509" s="45"/>
      <c r="MJV3509" s="45"/>
      <c r="MJW3509" s="45"/>
      <c r="MJX3509" s="45"/>
      <c r="MJY3509" s="45"/>
      <c r="MJZ3509" s="45"/>
      <c r="MKA3509" s="45"/>
      <c r="MKB3509" s="45"/>
      <c r="MKC3509" s="45"/>
      <c r="MKD3509" s="45"/>
      <c r="MKE3509" s="45"/>
      <c r="MKF3509" s="45"/>
      <c r="MKG3509" s="45"/>
      <c r="MKH3509" s="45"/>
      <c r="MKI3509" s="45"/>
      <c r="MKJ3509" s="45"/>
      <c r="MKK3509" s="45"/>
      <c r="MKL3509" s="45"/>
      <c r="MKM3509" s="45"/>
      <c r="MKN3509" s="45"/>
      <c r="MKO3509" s="45"/>
      <c r="MKP3509" s="45"/>
      <c r="MKQ3509" s="45"/>
      <c r="MKR3509" s="45"/>
      <c r="MKS3509" s="45"/>
      <c r="MKT3509" s="45"/>
      <c r="MKU3509" s="45"/>
      <c r="MKV3509" s="45"/>
      <c r="MKW3509" s="45"/>
      <c r="MKX3509" s="45"/>
      <c r="MKY3509" s="45"/>
      <c r="MKZ3509" s="45"/>
      <c r="MLA3509" s="45"/>
      <c r="MLB3509" s="45"/>
      <c r="MLC3509" s="45"/>
      <c r="MLD3509" s="45"/>
      <c r="MLE3509" s="45"/>
      <c r="MLF3509" s="45"/>
      <c r="MLG3509" s="45"/>
      <c r="MLH3509" s="45"/>
      <c r="MLI3509" s="45"/>
      <c r="MLJ3509" s="45"/>
      <c r="MLK3509" s="45"/>
      <c r="MLL3509" s="45"/>
      <c r="MLM3509" s="45"/>
      <c r="MLN3509" s="45"/>
      <c r="MLO3509" s="45"/>
      <c r="MLP3509" s="45"/>
      <c r="MLQ3509" s="45"/>
      <c r="MLR3509" s="45"/>
      <c r="MLS3509" s="45"/>
      <c r="MLT3509" s="45"/>
      <c r="MLU3509" s="45"/>
      <c r="MLV3509" s="45"/>
      <c r="MLW3509" s="45"/>
      <c r="MLX3509" s="45"/>
      <c r="MLY3509" s="45"/>
      <c r="MLZ3509" s="45"/>
      <c r="MMA3509" s="45"/>
      <c r="MMB3509" s="45"/>
      <c r="MMC3509" s="45"/>
      <c r="MMD3509" s="45"/>
      <c r="MME3509" s="45"/>
      <c r="MMF3509" s="45"/>
      <c r="MMG3509" s="45"/>
      <c r="MMH3509" s="45"/>
      <c r="MMI3509" s="45"/>
      <c r="MMJ3509" s="45"/>
      <c r="MMK3509" s="45"/>
      <c r="MML3509" s="45"/>
      <c r="MMM3509" s="45"/>
      <c r="MMN3509" s="45"/>
      <c r="MMO3509" s="45"/>
      <c r="MMP3509" s="45"/>
      <c r="MMQ3509" s="45"/>
      <c r="MMR3509" s="45"/>
      <c r="MMS3509" s="45"/>
      <c r="MMT3509" s="45"/>
      <c r="MMU3509" s="45"/>
      <c r="MMV3509" s="45"/>
      <c r="MMW3509" s="45"/>
      <c r="MMX3509" s="45"/>
      <c r="MMY3509" s="45"/>
      <c r="MMZ3509" s="45"/>
      <c r="MNA3509" s="45"/>
      <c r="MNB3509" s="45"/>
      <c r="MNC3509" s="45"/>
      <c r="MND3509" s="45"/>
      <c r="MNE3509" s="45"/>
      <c r="MNF3509" s="45"/>
      <c r="MNG3509" s="45"/>
      <c r="MNH3509" s="45"/>
      <c r="MNI3509" s="45"/>
      <c r="MNJ3509" s="45"/>
      <c r="MNK3509" s="45"/>
      <c r="MNL3509" s="45"/>
      <c r="MNM3509" s="45"/>
      <c r="MNN3509" s="45"/>
      <c r="MNO3509" s="45"/>
      <c r="MNP3509" s="45"/>
      <c r="MNQ3509" s="45"/>
      <c r="MNR3509" s="45"/>
      <c r="MNS3509" s="45"/>
      <c r="MNT3509" s="45"/>
      <c r="MNU3509" s="45"/>
      <c r="MNV3509" s="45"/>
      <c r="MNW3509" s="45"/>
      <c r="MNX3509" s="45"/>
      <c r="MNY3509" s="45"/>
      <c r="MNZ3509" s="45"/>
      <c r="MOA3509" s="45"/>
      <c r="MOB3509" s="45"/>
      <c r="MOC3509" s="45"/>
      <c r="MOD3509" s="45"/>
      <c r="MOE3509" s="45"/>
      <c r="MOF3509" s="45"/>
      <c r="MOG3509" s="45"/>
      <c r="MOH3509" s="45"/>
      <c r="MOI3509" s="45"/>
      <c r="MOJ3509" s="45"/>
      <c r="MOK3509" s="45"/>
      <c r="MOL3509" s="45"/>
      <c r="MOM3509" s="45"/>
      <c r="MON3509" s="45"/>
      <c r="MOO3509" s="45"/>
      <c r="MOP3509" s="45"/>
      <c r="MOQ3509" s="45"/>
      <c r="MOR3509" s="45"/>
      <c r="MOS3509" s="45"/>
      <c r="MOT3509" s="45"/>
      <c r="MOU3509" s="45"/>
      <c r="MOV3509" s="45"/>
      <c r="MOW3509" s="45"/>
      <c r="MOX3509" s="45"/>
      <c r="MOY3509" s="45"/>
      <c r="MOZ3509" s="45"/>
      <c r="MPA3509" s="45"/>
      <c r="MPB3509" s="45"/>
      <c r="MPC3509" s="45"/>
      <c r="MPD3509" s="45"/>
      <c r="MPE3509" s="45"/>
      <c r="MPF3509" s="45"/>
      <c r="MPG3509" s="45"/>
      <c r="MPH3509" s="45"/>
      <c r="MPI3509" s="45"/>
      <c r="MPJ3509" s="45"/>
      <c r="MPK3509" s="45"/>
      <c r="MPL3509" s="45"/>
      <c r="MPM3509" s="45"/>
      <c r="MPN3509" s="45"/>
      <c r="MPO3509" s="45"/>
      <c r="MPP3509" s="45"/>
      <c r="MPQ3509" s="45"/>
      <c r="MPR3509" s="45"/>
      <c r="MPS3509" s="45"/>
      <c r="MPT3509" s="45"/>
      <c r="MPU3509" s="45"/>
      <c r="MPV3509" s="45"/>
      <c r="MPW3509" s="45"/>
      <c r="MPX3509" s="45"/>
      <c r="MPY3509" s="45"/>
      <c r="MPZ3509" s="45"/>
      <c r="MQA3509" s="45"/>
      <c r="MQB3509" s="45"/>
      <c r="MQC3509" s="45"/>
      <c r="MQD3509" s="45"/>
      <c r="MQE3509" s="45"/>
      <c r="MQF3509" s="45"/>
      <c r="MQG3509" s="45"/>
      <c r="MQH3509" s="45"/>
      <c r="MQI3509" s="45"/>
      <c r="MQJ3509" s="45"/>
      <c r="MQK3509" s="45"/>
      <c r="MQL3509" s="45"/>
      <c r="MQM3509" s="45"/>
      <c r="MQN3509" s="45"/>
      <c r="MQO3509" s="45"/>
      <c r="MQP3509" s="45"/>
      <c r="MQQ3509" s="45"/>
      <c r="MQR3509" s="45"/>
      <c r="MQS3509" s="45"/>
      <c r="MQT3509" s="45"/>
      <c r="MQU3509" s="45"/>
      <c r="MQV3509" s="45"/>
      <c r="MQW3509" s="45"/>
      <c r="MQX3509" s="45"/>
      <c r="MQY3509" s="45"/>
      <c r="MQZ3509" s="45"/>
      <c r="MRA3509" s="45"/>
      <c r="MRB3509" s="45"/>
      <c r="MRC3509" s="45"/>
      <c r="MRD3509" s="45"/>
      <c r="MRE3509" s="45"/>
      <c r="MRF3509" s="45"/>
      <c r="MRG3509" s="45"/>
      <c r="MRH3509" s="45"/>
      <c r="MRI3509" s="45"/>
      <c r="MRJ3509" s="45"/>
      <c r="MRK3509" s="45"/>
      <c r="MRL3509" s="45"/>
      <c r="MRM3509" s="45"/>
      <c r="MRN3509" s="45"/>
      <c r="MRO3509" s="45"/>
      <c r="MRP3509" s="45"/>
      <c r="MRQ3509" s="45"/>
      <c r="MRR3509" s="45"/>
      <c r="MRS3509" s="45"/>
      <c r="MRT3509" s="45"/>
      <c r="MRU3509" s="45"/>
      <c r="MRV3509" s="45"/>
      <c r="MRW3509" s="45"/>
      <c r="MRX3509" s="45"/>
      <c r="MRY3509" s="45"/>
      <c r="MRZ3509" s="45"/>
      <c r="MSA3509" s="45"/>
      <c r="MSB3509" s="45"/>
      <c r="MSC3509" s="45"/>
      <c r="MSD3509" s="45"/>
      <c r="MSE3509" s="45"/>
      <c r="MSF3509" s="45"/>
      <c r="MSG3509" s="45"/>
      <c r="MSH3509" s="45"/>
      <c r="MSI3509" s="45"/>
      <c r="MSJ3509" s="45"/>
      <c r="MSK3509" s="45"/>
      <c r="MSL3509" s="45"/>
      <c r="MSM3509" s="45"/>
      <c r="MSN3509" s="45"/>
      <c r="MSO3509" s="45"/>
      <c r="MSP3509" s="45"/>
      <c r="MSQ3509" s="45"/>
      <c r="MSR3509" s="45"/>
      <c r="MSS3509" s="45"/>
      <c r="MST3509" s="45"/>
      <c r="MSU3509" s="45"/>
      <c r="MSV3509" s="45"/>
      <c r="MSW3509" s="45"/>
      <c r="MSX3509" s="45"/>
      <c r="MSY3509" s="45"/>
      <c r="MSZ3509" s="45"/>
      <c r="MTA3509" s="45"/>
      <c r="MTB3509" s="45"/>
      <c r="MTC3509" s="45"/>
      <c r="MTD3509" s="45"/>
      <c r="MTE3509" s="45"/>
      <c r="MTF3509" s="45"/>
      <c r="MTG3509" s="45"/>
      <c r="MTH3509" s="45"/>
      <c r="MTI3509" s="45"/>
      <c r="MTJ3509" s="45"/>
      <c r="MTK3509" s="45"/>
      <c r="MTL3509" s="45"/>
      <c r="MTM3509" s="45"/>
      <c r="MTN3509" s="45"/>
      <c r="MTO3509" s="45"/>
      <c r="MTP3509" s="45"/>
      <c r="MTQ3509" s="45"/>
      <c r="MTR3509" s="45"/>
      <c r="MTS3509" s="45"/>
      <c r="MTT3509" s="45"/>
      <c r="MTU3509" s="45"/>
      <c r="MTV3509" s="45"/>
      <c r="MTW3509" s="45"/>
      <c r="MTX3509" s="45"/>
      <c r="MTY3509" s="45"/>
      <c r="MTZ3509" s="45"/>
      <c r="MUA3509" s="45"/>
      <c r="MUB3509" s="45"/>
      <c r="MUC3509" s="45"/>
      <c r="MUD3509" s="45"/>
      <c r="MUE3509" s="45"/>
      <c r="MUF3509" s="45"/>
      <c r="MUG3509" s="45"/>
      <c r="MUH3509" s="45"/>
      <c r="MUI3509" s="45"/>
      <c r="MUJ3509" s="45"/>
      <c r="MUK3509" s="45"/>
      <c r="MUL3509" s="45"/>
      <c r="MUM3509" s="45"/>
      <c r="MUN3509" s="45"/>
      <c r="MUO3509" s="45"/>
      <c r="MUP3509" s="45"/>
      <c r="MUQ3509" s="45"/>
      <c r="MUR3509" s="45"/>
      <c r="MUS3509" s="45"/>
      <c r="MUT3509" s="45"/>
      <c r="MUU3509" s="45"/>
      <c r="MUV3509" s="45"/>
      <c r="MUW3509" s="45"/>
      <c r="MUX3509" s="45"/>
      <c r="MUY3509" s="45"/>
      <c r="MUZ3509" s="45"/>
      <c r="MVA3509" s="45"/>
      <c r="MVB3509" s="45"/>
      <c r="MVC3509" s="45"/>
      <c r="MVD3509" s="45"/>
      <c r="MVE3509" s="45"/>
      <c r="MVF3509" s="45"/>
      <c r="MVG3509" s="45"/>
      <c r="MVH3509" s="45"/>
      <c r="MVI3509" s="45"/>
      <c r="MVJ3509" s="45"/>
      <c r="MVK3509" s="45"/>
      <c r="MVL3509" s="45"/>
      <c r="MVM3509" s="45"/>
      <c r="MVN3509" s="45"/>
      <c r="MVO3509" s="45"/>
      <c r="MVP3509" s="45"/>
      <c r="MVQ3509" s="45"/>
      <c r="MVR3509" s="45"/>
      <c r="MVS3509" s="45"/>
      <c r="MVT3509" s="45"/>
      <c r="MVU3509" s="45"/>
      <c r="MVV3509" s="45"/>
      <c r="MVW3509" s="45"/>
      <c r="MVX3509" s="45"/>
      <c r="MVY3509" s="45"/>
      <c r="MVZ3509" s="45"/>
      <c r="MWA3509" s="45"/>
      <c r="MWB3509" s="45"/>
      <c r="MWC3509" s="45"/>
      <c r="MWD3509" s="45"/>
      <c r="MWE3509" s="45"/>
      <c r="MWF3509" s="45"/>
      <c r="MWG3509" s="45"/>
      <c r="MWH3509" s="45"/>
      <c r="MWI3509" s="45"/>
      <c r="MWJ3509" s="45"/>
      <c r="MWK3509" s="45"/>
      <c r="MWL3509" s="45"/>
      <c r="MWM3509" s="45"/>
      <c r="MWN3509" s="45"/>
      <c r="MWO3509" s="45"/>
      <c r="MWP3509" s="45"/>
      <c r="MWQ3509" s="45"/>
      <c r="MWR3509" s="45"/>
      <c r="MWS3509" s="45"/>
      <c r="MWT3509" s="45"/>
      <c r="MWU3509" s="45"/>
      <c r="MWV3509" s="45"/>
      <c r="MWW3509" s="45"/>
      <c r="MWX3509" s="45"/>
      <c r="MWY3509" s="45"/>
      <c r="MWZ3509" s="45"/>
      <c r="MXA3509" s="45"/>
      <c r="MXB3509" s="45"/>
      <c r="MXC3509" s="45"/>
      <c r="MXD3509" s="45"/>
      <c r="MXE3509" s="45"/>
      <c r="MXF3509" s="45"/>
      <c r="MXG3509" s="45"/>
      <c r="MXH3509" s="45"/>
      <c r="MXI3509" s="45"/>
      <c r="MXJ3509" s="45"/>
      <c r="MXK3509" s="45"/>
      <c r="MXL3509" s="45"/>
      <c r="MXM3509" s="45"/>
      <c r="MXN3509" s="45"/>
      <c r="MXO3509" s="45"/>
      <c r="MXP3509" s="45"/>
      <c r="MXQ3509" s="45"/>
      <c r="MXR3509" s="45"/>
      <c r="MXS3509" s="45"/>
      <c r="MXT3509" s="45"/>
      <c r="MXU3509" s="45"/>
      <c r="MXV3509" s="45"/>
      <c r="MXW3509" s="45"/>
      <c r="MXX3509" s="45"/>
      <c r="MXY3509" s="45"/>
      <c r="MXZ3509" s="45"/>
      <c r="MYA3509" s="45"/>
      <c r="MYB3509" s="45"/>
      <c r="MYC3509" s="45"/>
      <c r="MYD3509" s="45"/>
      <c r="MYE3509" s="45"/>
      <c r="MYF3509" s="45"/>
      <c r="MYG3509" s="45"/>
      <c r="MYH3509" s="45"/>
      <c r="MYI3509" s="45"/>
      <c r="MYJ3509" s="45"/>
      <c r="MYK3509" s="45"/>
      <c r="MYL3509" s="45"/>
      <c r="MYM3509" s="45"/>
      <c r="MYN3509" s="45"/>
      <c r="MYO3509" s="45"/>
      <c r="MYP3509" s="45"/>
      <c r="MYQ3509" s="45"/>
      <c r="MYR3509" s="45"/>
      <c r="MYS3509" s="45"/>
      <c r="MYT3509" s="45"/>
      <c r="MYU3509" s="45"/>
      <c r="MYV3509" s="45"/>
      <c r="MYW3509" s="45"/>
      <c r="MYX3509" s="45"/>
      <c r="MYY3509" s="45"/>
      <c r="MYZ3509" s="45"/>
      <c r="MZA3509" s="45"/>
      <c r="MZB3509" s="45"/>
      <c r="MZC3509" s="45"/>
      <c r="MZD3509" s="45"/>
      <c r="MZE3509" s="45"/>
      <c r="MZF3509" s="45"/>
      <c r="MZG3509" s="45"/>
      <c r="MZH3509" s="45"/>
      <c r="MZI3509" s="45"/>
      <c r="MZJ3509" s="45"/>
      <c r="MZK3509" s="45"/>
      <c r="MZL3509" s="45"/>
      <c r="MZM3509" s="45"/>
      <c r="MZN3509" s="45"/>
      <c r="MZO3509" s="45"/>
      <c r="MZP3509" s="45"/>
      <c r="MZQ3509" s="45"/>
      <c r="MZR3509" s="45"/>
      <c r="MZS3509" s="45"/>
      <c r="MZT3509" s="45"/>
      <c r="MZU3509" s="45"/>
      <c r="MZV3509" s="45"/>
      <c r="MZW3509" s="45"/>
      <c r="MZX3509" s="45"/>
      <c r="MZY3509" s="45"/>
      <c r="MZZ3509" s="45"/>
      <c r="NAA3509" s="45"/>
      <c r="NAB3509" s="45"/>
      <c r="NAC3509" s="45"/>
      <c r="NAD3509" s="45"/>
      <c r="NAE3509" s="45"/>
      <c r="NAF3509" s="45"/>
      <c r="NAG3509" s="45"/>
      <c r="NAH3509" s="45"/>
      <c r="NAI3509" s="45"/>
      <c r="NAJ3509" s="45"/>
      <c r="NAK3509" s="45"/>
      <c r="NAL3509" s="45"/>
      <c r="NAM3509" s="45"/>
      <c r="NAN3509" s="45"/>
      <c r="NAO3509" s="45"/>
      <c r="NAP3509" s="45"/>
      <c r="NAQ3509" s="45"/>
      <c r="NAR3509" s="45"/>
      <c r="NAS3509" s="45"/>
      <c r="NAT3509" s="45"/>
      <c r="NAU3509" s="45"/>
      <c r="NAV3509" s="45"/>
      <c r="NAW3509" s="45"/>
      <c r="NAX3509" s="45"/>
      <c r="NAY3509" s="45"/>
      <c r="NAZ3509" s="45"/>
      <c r="NBA3509" s="45"/>
      <c r="NBB3509" s="45"/>
      <c r="NBC3509" s="45"/>
      <c r="NBD3509" s="45"/>
      <c r="NBE3509" s="45"/>
      <c r="NBF3509" s="45"/>
      <c r="NBG3509" s="45"/>
      <c r="NBH3509" s="45"/>
      <c r="NBI3509" s="45"/>
      <c r="NBJ3509" s="45"/>
      <c r="NBK3509" s="45"/>
      <c r="NBL3509" s="45"/>
      <c r="NBM3509" s="45"/>
      <c r="NBN3509" s="45"/>
      <c r="NBO3509" s="45"/>
      <c r="NBP3509" s="45"/>
      <c r="NBQ3509" s="45"/>
      <c r="NBR3509" s="45"/>
      <c r="NBS3509" s="45"/>
      <c r="NBT3509" s="45"/>
      <c r="NBU3509" s="45"/>
      <c r="NBV3509" s="45"/>
      <c r="NBW3509" s="45"/>
      <c r="NBX3509" s="45"/>
      <c r="NBY3509" s="45"/>
      <c r="NBZ3509" s="45"/>
      <c r="NCA3509" s="45"/>
      <c r="NCB3509" s="45"/>
      <c r="NCC3509" s="45"/>
      <c r="NCD3509" s="45"/>
      <c r="NCE3509" s="45"/>
      <c r="NCF3509" s="45"/>
      <c r="NCG3509" s="45"/>
      <c r="NCH3509" s="45"/>
      <c r="NCI3509" s="45"/>
      <c r="NCJ3509" s="45"/>
      <c r="NCK3509" s="45"/>
      <c r="NCL3509" s="45"/>
      <c r="NCM3509" s="45"/>
      <c r="NCN3509" s="45"/>
      <c r="NCO3509" s="45"/>
      <c r="NCP3509" s="45"/>
      <c r="NCQ3509" s="45"/>
      <c r="NCR3509" s="45"/>
      <c r="NCS3509" s="45"/>
      <c r="NCT3509" s="45"/>
      <c r="NCU3509" s="45"/>
      <c r="NCV3509" s="45"/>
      <c r="NCW3509" s="45"/>
      <c r="NCX3509" s="45"/>
      <c r="NCY3509" s="45"/>
      <c r="NCZ3509" s="45"/>
      <c r="NDA3509" s="45"/>
      <c r="NDB3509" s="45"/>
      <c r="NDC3509" s="45"/>
      <c r="NDD3509" s="45"/>
      <c r="NDE3509" s="45"/>
      <c r="NDF3509" s="45"/>
      <c r="NDG3509" s="45"/>
      <c r="NDH3509" s="45"/>
      <c r="NDI3509" s="45"/>
      <c r="NDJ3509" s="45"/>
      <c r="NDK3509" s="45"/>
      <c r="NDL3509" s="45"/>
      <c r="NDM3509" s="45"/>
      <c r="NDN3509" s="45"/>
      <c r="NDO3509" s="45"/>
      <c r="NDP3509" s="45"/>
      <c r="NDQ3509" s="45"/>
      <c r="NDR3509" s="45"/>
      <c r="NDS3509" s="45"/>
      <c r="NDT3509" s="45"/>
      <c r="NDU3509" s="45"/>
      <c r="NDV3509" s="45"/>
      <c r="NDW3509" s="45"/>
      <c r="NDX3509" s="45"/>
      <c r="NDY3509" s="45"/>
      <c r="NDZ3509" s="45"/>
      <c r="NEA3509" s="45"/>
      <c r="NEB3509" s="45"/>
      <c r="NEC3509" s="45"/>
      <c r="NED3509" s="45"/>
      <c r="NEE3509" s="45"/>
      <c r="NEF3509" s="45"/>
      <c r="NEG3509" s="45"/>
      <c r="NEH3509" s="45"/>
      <c r="NEI3509" s="45"/>
      <c r="NEJ3509" s="45"/>
      <c r="NEK3509" s="45"/>
      <c r="NEL3509" s="45"/>
      <c r="NEM3509" s="45"/>
      <c r="NEN3509" s="45"/>
      <c r="NEO3509" s="45"/>
      <c r="NEP3509" s="45"/>
      <c r="NEQ3509" s="45"/>
      <c r="NER3509" s="45"/>
      <c r="NES3509" s="45"/>
      <c r="NET3509" s="45"/>
      <c r="NEU3509" s="45"/>
      <c r="NEV3509" s="45"/>
      <c r="NEW3509" s="45"/>
      <c r="NEX3509" s="45"/>
      <c r="NEY3509" s="45"/>
      <c r="NEZ3509" s="45"/>
      <c r="NFA3509" s="45"/>
      <c r="NFB3509" s="45"/>
      <c r="NFC3509" s="45"/>
      <c r="NFD3509" s="45"/>
      <c r="NFE3509" s="45"/>
      <c r="NFF3509" s="45"/>
      <c r="NFG3509" s="45"/>
      <c r="NFH3509" s="45"/>
      <c r="NFI3509" s="45"/>
      <c r="NFJ3509" s="45"/>
      <c r="NFK3509" s="45"/>
      <c r="NFL3509" s="45"/>
      <c r="NFM3509" s="45"/>
      <c r="NFN3509" s="45"/>
      <c r="NFO3509" s="45"/>
      <c r="NFP3509" s="45"/>
      <c r="NFQ3509" s="45"/>
      <c r="NFR3509" s="45"/>
      <c r="NFS3509" s="45"/>
      <c r="NFT3509" s="45"/>
      <c r="NFU3509" s="45"/>
      <c r="NFV3509" s="45"/>
      <c r="NFW3509" s="45"/>
      <c r="NFX3509" s="45"/>
      <c r="NFY3509" s="45"/>
      <c r="NFZ3509" s="45"/>
      <c r="NGA3509" s="45"/>
      <c r="NGB3509" s="45"/>
      <c r="NGC3509" s="45"/>
      <c r="NGD3509" s="45"/>
      <c r="NGE3509" s="45"/>
      <c r="NGF3509" s="45"/>
      <c r="NGG3509" s="45"/>
      <c r="NGH3509" s="45"/>
      <c r="NGI3509" s="45"/>
      <c r="NGJ3509" s="45"/>
      <c r="NGK3509" s="45"/>
      <c r="NGL3509" s="45"/>
      <c r="NGM3509" s="45"/>
      <c r="NGN3509" s="45"/>
      <c r="NGO3509" s="45"/>
      <c r="NGP3509" s="45"/>
      <c r="NGQ3509" s="45"/>
      <c r="NGR3509" s="45"/>
      <c r="NGS3509" s="45"/>
      <c r="NGT3509" s="45"/>
      <c r="NGU3509" s="45"/>
      <c r="NGV3509" s="45"/>
      <c r="NGW3509" s="45"/>
      <c r="NGX3509" s="45"/>
      <c r="NGY3509" s="45"/>
      <c r="NGZ3509" s="45"/>
      <c r="NHA3509" s="45"/>
      <c r="NHB3509" s="45"/>
      <c r="NHC3509" s="45"/>
      <c r="NHD3509" s="45"/>
      <c r="NHE3509" s="45"/>
      <c r="NHF3509" s="45"/>
      <c r="NHG3509" s="45"/>
      <c r="NHH3509" s="45"/>
      <c r="NHI3509" s="45"/>
      <c r="NHJ3509" s="45"/>
      <c r="NHK3509" s="45"/>
      <c r="NHL3509" s="45"/>
      <c r="NHM3509" s="45"/>
      <c r="NHN3509" s="45"/>
      <c r="NHO3509" s="45"/>
      <c r="NHP3509" s="45"/>
      <c r="NHQ3509" s="45"/>
      <c r="NHR3509" s="45"/>
      <c r="NHS3509" s="45"/>
      <c r="NHT3509" s="45"/>
      <c r="NHU3509" s="45"/>
      <c r="NHV3509" s="45"/>
      <c r="NHW3509" s="45"/>
      <c r="NHX3509" s="45"/>
      <c r="NHY3509" s="45"/>
      <c r="NHZ3509" s="45"/>
      <c r="NIA3509" s="45"/>
      <c r="NIB3509" s="45"/>
      <c r="NIC3509" s="45"/>
      <c r="NID3509" s="45"/>
      <c r="NIE3509" s="45"/>
      <c r="NIF3509" s="45"/>
      <c r="NIG3509" s="45"/>
      <c r="NIH3509" s="45"/>
      <c r="NII3509" s="45"/>
      <c r="NIJ3509" s="45"/>
      <c r="NIK3509" s="45"/>
      <c r="NIL3509" s="45"/>
      <c r="NIM3509" s="45"/>
      <c r="NIN3509" s="45"/>
      <c r="NIO3509" s="45"/>
      <c r="NIP3509" s="45"/>
      <c r="NIQ3509" s="45"/>
      <c r="NIR3509" s="45"/>
      <c r="NIS3509" s="45"/>
      <c r="NIT3509" s="45"/>
      <c r="NIU3509" s="45"/>
      <c r="NIV3509" s="45"/>
      <c r="NIW3509" s="45"/>
      <c r="NIX3509" s="45"/>
      <c r="NIY3509" s="45"/>
      <c r="NIZ3509" s="45"/>
      <c r="NJA3509" s="45"/>
      <c r="NJB3509" s="45"/>
      <c r="NJC3509" s="45"/>
      <c r="NJD3509" s="45"/>
      <c r="NJE3509" s="45"/>
      <c r="NJF3509" s="45"/>
      <c r="NJG3509" s="45"/>
      <c r="NJH3509" s="45"/>
      <c r="NJI3509" s="45"/>
      <c r="NJJ3509" s="45"/>
      <c r="NJK3509" s="45"/>
      <c r="NJL3509" s="45"/>
      <c r="NJM3509" s="45"/>
      <c r="NJN3509" s="45"/>
      <c r="NJO3509" s="45"/>
      <c r="NJP3509" s="45"/>
      <c r="NJQ3509" s="45"/>
      <c r="NJR3509" s="45"/>
      <c r="NJS3509" s="45"/>
      <c r="NJT3509" s="45"/>
      <c r="NJU3509" s="45"/>
      <c r="NJV3509" s="45"/>
      <c r="NJW3509" s="45"/>
      <c r="NJX3509" s="45"/>
      <c r="NJY3509" s="45"/>
      <c r="NJZ3509" s="45"/>
      <c r="NKA3509" s="45"/>
      <c r="NKB3509" s="45"/>
      <c r="NKC3509" s="45"/>
      <c r="NKD3509" s="45"/>
      <c r="NKE3509" s="45"/>
      <c r="NKF3509" s="45"/>
      <c r="NKG3509" s="45"/>
      <c r="NKH3509" s="45"/>
      <c r="NKI3509" s="45"/>
      <c r="NKJ3509" s="45"/>
      <c r="NKK3509" s="45"/>
      <c r="NKL3509" s="45"/>
      <c r="NKM3509" s="45"/>
      <c r="NKN3509" s="45"/>
      <c r="NKO3509" s="45"/>
      <c r="NKP3509" s="45"/>
      <c r="NKQ3509" s="45"/>
      <c r="NKR3509" s="45"/>
      <c r="NKS3509" s="45"/>
      <c r="NKT3509" s="45"/>
      <c r="NKU3509" s="45"/>
      <c r="NKV3509" s="45"/>
      <c r="NKW3509" s="45"/>
      <c r="NKX3509" s="45"/>
      <c r="NKY3509" s="45"/>
      <c r="NKZ3509" s="45"/>
      <c r="NLA3509" s="45"/>
      <c r="NLB3509" s="45"/>
      <c r="NLC3509" s="45"/>
      <c r="NLD3509" s="45"/>
      <c r="NLE3509" s="45"/>
      <c r="NLF3509" s="45"/>
      <c r="NLG3509" s="45"/>
      <c r="NLH3509" s="45"/>
      <c r="NLI3509" s="45"/>
      <c r="NLJ3509" s="45"/>
      <c r="NLK3509" s="45"/>
      <c r="NLL3509" s="45"/>
      <c r="NLM3509" s="45"/>
      <c r="NLN3509" s="45"/>
      <c r="NLO3509" s="45"/>
      <c r="NLP3509" s="45"/>
      <c r="NLQ3509" s="45"/>
      <c r="NLR3509" s="45"/>
      <c r="NLS3509" s="45"/>
      <c r="NLT3509" s="45"/>
      <c r="NLU3509" s="45"/>
      <c r="NLV3509" s="45"/>
      <c r="NLW3509" s="45"/>
      <c r="NLX3509" s="45"/>
      <c r="NLY3509" s="45"/>
      <c r="NLZ3509" s="45"/>
      <c r="NMA3509" s="45"/>
      <c r="NMB3509" s="45"/>
      <c r="NMC3509" s="45"/>
      <c r="NMD3509" s="45"/>
      <c r="NME3509" s="45"/>
      <c r="NMF3509" s="45"/>
      <c r="NMG3509" s="45"/>
      <c r="NMH3509" s="45"/>
      <c r="NMI3509" s="45"/>
      <c r="NMJ3509" s="45"/>
      <c r="NMK3509" s="45"/>
      <c r="NML3509" s="45"/>
      <c r="NMM3509" s="45"/>
      <c r="NMN3509" s="45"/>
      <c r="NMO3509" s="45"/>
      <c r="NMP3509" s="45"/>
      <c r="NMQ3509" s="45"/>
      <c r="NMR3509" s="45"/>
      <c r="NMS3509" s="45"/>
      <c r="NMT3509" s="45"/>
      <c r="NMU3509" s="45"/>
      <c r="NMV3509" s="45"/>
      <c r="NMW3509" s="45"/>
      <c r="NMX3509" s="45"/>
      <c r="NMY3509" s="45"/>
      <c r="NMZ3509" s="45"/>
      <c r="NNA3509" s="45"/>
      <c r="NNB3509" s="45"/>
      <c r="NNC3509" s="45"/>
      <c r="NND3509" s="45"/>
      <c r="NNE3509" s="45"/>
      <c r="NNF3509" s="45"/>
      <c r="NNG3509" s="45"/>
      <c r="NNH3509" s="45"/>
      <c r="NNI3509" s="45"/>
      <c r="NNJ3509" s="45"/>
      <c r="NNK3509" s="45"/>
      <c r="NNL3509" s="45"/>
      <c r="NNM3509" s="45"/>
      <c r="NNN3509" s="45"/>
      <c r="NNO3509" s="45"/>
      <c r="NNP3509" s="45"/>
      <c r="NNQ3509" s="45"/>
      <c r="NNR3509" s="45"/>
      <c r="NNS3509" s="45"/>
      <c r="NNT3509" s="45"/>
      <c r="NNU3509" s="45"/>
      <c r="NNV3509" s="45"/>
      <c r="NNW3509" s="45"/>
      <c r="NNX3509" s="45"/>
      <c r="NNY3509" s="45"/>
      <c r="NNZ3509" s="45"/>
      <c r="NOA3509" s="45"/>
      <c r="NOB3509" s="45"/>
      <c r="NOC3509" s="45"/>
      <c r="NOD3509" s="45"/>
      <c r="NOE3509" s="45"/>
      <c r="NOF3509" s="45"/>
      <c r="NOG3509" s="45"/>
      <c r="NOH3509" s="45"/>
      <c r="NOI3509" s="45"/>
      <c r="NOJ3509" s="45"/>
      <c r="NOK3509" s="45"/>
      <c r="NOL3509" s="45"/>
      <c r="NOM3509" s="45"/>
      <c r="NON3509" s="45"/>
      <c r="NOO3509" s="45"/>
      <c r="NOP3509" s="45"/>
      <c r="NOQ3509" s="45"/>
      <c r="NOR3509" s="45"/>
      <c r="NOS3509" s="45"/>
      <c r="NOT3509" s="45"/>
      <c r="NOU3509" s="45"/>
      <c r="NOV3509" s="45"/>
      <c r="NOW3509" s="45"/>
      <c r="NOX3509" s="45"/>
      <c r="NOY3509" s="45"/>
      <c r="NOZ3509" s="45"/>
      <c r="NPA3509" s="45"/>
      <c r="NPB3509" s="45"/>
      <c r="NPC3509" s="45"/>
      <c r="NPD3509" s="45"/>
      <c r="NPE3509" s="45"/>
      <c r="NPF3509" s="45"/>
      <c r="NPG3509" s="45"/>
      <c r="NPH3509" s="45"/>
      <c r="NPI3509" s="45"/>
      <c r="NPJ3509" s="45"/>
      <c r="NPK3509" s="45"/>
      <c r="NPL3509" s="45"/>
      <c r="NPM3509" s="45"/>
      <c r="NPN3509" s="45"/>
      <c r="NPO3509" s="45"/>
      <c r="NPP3509" s="45"/>
      <c r="NPQ3509" s="45"/>
      <c r="NPR3509" s="45"/>
      <c r="NPS3509" s="45"/>
      <c r="NPT3509" s="45"/>
      <c r="NPU3509" s="45"/>
      <c r="NPV3509" s="45"/>
      <c r="NPW3509" s="45"/>
      <c r="NPX3509" s="45"/>
      <c r="NPY3509" s="45"/>
      <c r="NPZ3509" s="45"/>
      <c r="NQA3509" s="45"/>
      <c r="NQB3509" s="45"/>
      <c r="NQC3509" s="45"/>
      <c r="NQD3509" s="45"/>
      <c r="NQE3509" s="45"/>
      <c r="NQF3509" s="45"/>
      <c r="NQG3509" s="45"/>
      <c r="NQH3509" s="45"/>
      <c r="NQI3509" s="45"/>
      <c r="NQJ3509" s="45"/>
      <c r="NQK3509" s="45"/>
      <c r="NQL3509" s="45"/>
      <c r="NQM3509" s="45"/>
      <c r="NQN3509" s="45"/>
      <c r="NQO3509" s="45"/>
      <c r="NQP3509" s="45"/>
      <c r="NQQ3509" s="45"/>
      <c r="NQR3509" s="45"/>
      <c r="NQS3509" s="45"/>
      <c r="NQT3509" s="45"/>
      <c r="NQU3509" s="45"/>
      <c r="NQV3509" s="45"/>
      <c r="NQW3509" s="45"/>
      <c r="NQX3509" s="45"/>
      <c r="NQY3509" s="45"/>
      <c r="NQZ3509" s="45"/>
      <c r="NRA3509" s="45"/>
      <c r="NRB3509" s="45"/>
      <c r="NRC3509" s="45"/>
      <c r="NRD3509" s="45"/>
      <c r="NRE3509" s="45"/>
      <c r="NRF3509" s="45"/>
      <c r="NRG3509" s="45"/>
      <c r="NRH3509" s="45"/>
      <c r="NRI3509" s="45"/>
      <c r="NRJ3509" s="45"/>
      <c r="NRK3509" s="45"/>
      <c r="NRL3509" s="45"/>
      <c r="NRM3509" s="45"/>
      <c r="NRN3509" s="45"/>
      <c r="NRO3509" s="45"/>
      <c r="NRP3509" s="45"/>
      <c r="NRQ3509" s="45"/>
      <c r="NRR3509" s="45"/>
      <c r="NRS3509" s="45"/>
      <c r="NRT3509" s="45"/>
      <c r="NRU3509" s="45"/>
      <c r="NRV3509" s="45"/>
      <c r="NRW3509" s="45"/>
      <c r="NRX3509" s="45"/>
      <c r="NRY3509" s="45"/>
      <c r="NRZ3509" s="45"/>
      <c r="NSA3509" s="45"/>
      <c r="NSB3509" s="45"/>
      <c r="NSC3509" s="45"/>
      <c r="NSD3509" s="45"/>
      <c r="NSE3509" s="45"/>
      <c r="NSF3509" s="45"/>
      <c r="NSG3509" s="45"/>
      <c r="NSH3509" s="45"/>
      <c r="NSI3509" s="45"/>
      <c r="NSJ3509" s="45"/>
      <c r="NSK3509" s="45"/>
      <c r="NSL3509" s="45"/>
      <c r="NSM3509" s="45"/>
      <c r="NSN3509" s="45"/>
      <c r="NSO3509" s="45"/>
      <c r="NSP3509" s="45"/>
      <c r="NSQ3509" s="45"/>
      <c r="NSR3509" s="45"/>
      <c r="NSS3509" s="45"/>
      <c r="NST3509" s="45"/>
      <c r="NSU3509" s="45"/>
      <c r="NSV3509" s="45"/>
      <c r="NSW3509" s="45"/>
      <c r="NSX3509" s="45"/>
      <c r="NSY3509" s="45"/>
      <c r="NSZ3509" s="45"/>
      <c r="NTA3509" s="45"/>
      <c r="NTB3509" s="45"/>
      <c r="NTC3509" s="45"/>
      <c r="NTD3509" s="45"/>
      <c r="NTE3509" s="45"/>
      <c r="NTF3509" s="45"/>
      <c r="NTG3509" s="45"/>
      <c r="NTH3509" s="45"/>
      <c r="NTI3509" s="45"/>
      <c r="NTJ3509" s="45"/>
      <c r="NTK3509" s="45"/>
      <c r="NTL3509" s="45"/>
      <c r="NTM3509" s="45"/>
      <c r="NTN3509" s="45"/>
      <c r="NTO3509" s="45"/>
      <c r="NTP3509" s="45"/>
      <c r="NTQ3509" s="45"/>
      <c r="NTR3509" s="45"/>
      <c r="NTS3509" s="45"/>
      <c r="NTT3509" s="45"/>
      <c r="NTU3509" s="45"/>
      <c r="NTV3509" s="45"/>
      <c r="NTW3509" s="45"/>
      <c r="NTX3509" s="45"/>
      <c r="NTY3509" s="45"/>
      <c r="NTZ3509" s="45"/>
      <c r="NUA3509" s="45"/>
      <c r="NUB3509" s="45"/>
      <c r="NUC3509" s="45"/>
      <c r="NUD3509" s="45"/>
      <c r="NUE3509" s="45"/>
      <c r="NUF3509" s="45"/>
      <c r="NUG3509" s="45"/>
      <c r="NUH3509" s="45"/>
      <c r="NUI3509" s="45"/>
      <c r="NUJ3509" s="45"/>
      <c r="NUK3509" s="45"/>
      <c r="NUL3509" s="45"/>
      <c r="NUM3509" s="45"/>
      <c r="NUN3509" s="45"/>
      <c r="NUO3509" s="45"/>
      <c r="NUP3509" s="45"/>
      <c r="NUQ3509" s="45"/>
      <c r="NUR3509" s="45"/>
      <c r="NUS3509" s="45"/>
      <c r="NUT3509" s="45"/>
      <c r="NUU3509" s="45"/>
      <c r="NUV3509" s="45"/>
      <c r="NUW3509" s="45"/>
      <c r="NUX3509" s="45"/>
      <c r="NUY3509" s="45"/>
      <c r="NUZ3509" s="45"/>
      <c r="NVA3509" s="45"/>
      <c r="NVB3509" s="45"/>
      <c r="NVC3509" s="45"/>
      <c r="NVD3509" s="45"/>
      <c r="NVE3509" s="45"/>
      <c r="NVF3509" s="45"/>
      <c r="NVG3509" s="45"/>
      <c r="NVH3509" s="45"/>
      <c r="NVI3509" s="45"/>
      <c r="NVJ3509" s="45"/>
      <c r="NVK3509" s="45"/>
      <c r="NVL3509" s="45"/>
      <c r="NVM3509" s="45"/>
      <c r="NVN3509" s="45"/>
      <c r="NVO3509" s="45"/>
      <c r="NVP3509" s="45"/>
      <c r="NVQ3509" s="45"/>
      <c r="NVR3509" s="45"/>
      <c r="NVS3509" s="45"/>
      <c r="NVT3509" s="45"/>
      <c r="NVU3509" s="45"/>
      <c r="NVV3509" s="45"/>
      <c r="NVW3509" s="45"/>
      <c r="NVX3509" s="45"/>
      <c r="NVY3509" s="45"/>
      <c r="NVZ3509" s="45"/>
      <c r="NWA3509" s="45"/>
      <c r="NWB3509" s="45"/>
      <c r="NWC3509" s="45"/>
      <c r="NWD3509" s="45"/>
      <c r="NWE3509" s="45"/>
      <c r="NWF3509" s="45"/>
      <c r="NWG3509" s="45"/>
      <c r="NWH3509" s="45"/>
      <c r="NWI3509" s="45"/>
      <c r="NWJ3509" s="45"/>
      <c r="NWK3509" s="45"/>
      <c r="NWL3509" s="45"/>
      <c r="NWM3509" s="45"/>
      <c r="NWN3509" s="45"/>
      <c r="NWO3509" s="45"/>
      <c r="NWP3509" s="45"/>
      <c r="NWQ3509" s="45"/>
      <c r="NWR3509" s="45"/>
      <c r="NWS3509" s="45"/>
      <c r="NWT3509" s="45"/>
      <c r="NWU3509" s="45"/>
      <c r="NWV3509" s="45"/>
      <c r="NWW3509" s="45"/>
      <c r="NWX3509" s="45"/>
      <c r="NWY3509" s="45"/>
      <c r="NWZ3509" s="45"/>
      <c r="NXA3509" s="45"/>
      <c r="NXB3509" s="45"/>
      <c r="NXC3509" s="45"/>
      <c r="NXD3509" s="45"/>
      <c r="NXE3509" s="45"/>
      <c r="NXF3509" s="45"/>
      <c r="NXG3509" s="45"/>
      <c r="NXH3509" s="45"/>
      <c r="NXI3509" s="45"/>
      <c r="NXJ3509" s="45"/>
      <c r="NXK3509" s="45"/>
      <c r="NXL3509" s="45"/>
      <c r="NXM3509" s="45"/>
      <c r="NXN3509" s="45"/>
      <c r="NXO3509" s="45"/>
      <c r="NXP3509" s="45"/>
      <c r="NXQ3509" s="45"/>
      <c r="NXR3509" s="45"/>
      <c r="NXS3509" s="45"/>
      <c r="NXT3509" s="45"/>
      <c r="NXU3509" s="45"/>
      <c r="NXV3509" s="45"/>
      <c r="NXW3509" s="45"/>
      <c r="NXX3509" s="45"/>
      <c r="NXY3509" s="45"/>
      <c r="NXZ3509" s="45"/>
      <c r="NYA3509" s="45"/>
      <c r="NYB3509" s="45"/>
      <c r="NYC3509" s="45"/>
      <c r="NYD3509" s="45"/>
      <c r="NYE3509" s="45"/>
      <c r="NYF3509" s="45"/>
      <c r="NYG3509" s="45"/>
      <c r="NYH3509" s="45"/>
      <c r="NYI3509" s="45"/>
      <c r="NYJ3509" s="45"/>
      <c r="NYK3509" s="45"/>
      <c r="NYL3509" s="45"/>
      <c r="NYM3509" s="45"/>
      <c r="NYN3509" s="45"/>
      <c r="NYO3509" s="45"/>
      <c r="NYP3509" s="45"/>
      <c r="NYQ3509" s="45"/>
      <c r="NYR3509" s="45"/>
      <c r="NYS3509" s="45"/>
      <c r="NYT3509" s="45"/>
      <c r="NYU3509" s="45"/>
      <c r="NYV3509" s="45"/>
      <c r="NYW3509" s="45"/>
      <c r="NYX3509" s="45"/>
      <c r="NYY3509" s="45"/>
      <c r="NYZ3509" s="45"/>
      <c r="NZA3509" s="45"/>
      <c r="NZB3509" s="45"/>
      <c r="NZC3509" s="45"/>
      <c r="NZD3509" s="45"/>
      <c r="NZE3509" s="45"/>
      <c r="NZF3509" s="45"/>
      <c r="NZG3509" s="45"/>
      <c r="NZH3509" s="45"/>
      <c r="NZI3509" s="45"/>
      <c r="NZJ3509" s="45"/>
      <c r="NZK3509" s="45"/>
      <c r="NZL3509" s="45"/>
      <c r="NZM3509" s="45"/>
      <c r="NZN3509" s="45"/>
      <c r="NZO3509" s="45"/>
      <c r="NZP3509" s="45"/>
      <c r="NZQ3509" s="45"/>
      <c r="NZR3509" s="45"/>
      <c r="NZS3509" s="45"/>
      <c r="NZT3509" s="45"/>
      <c r="NZU3509" s="45"/>
      <c r="NZV3509" s="45"/>
      <c r="NZW3509" s="45"/>
      <c r="NZX3509" s="45"/>
      <c r="NZY3509" s="45"/>
      <c r="NZZ3509" s="45"/>
      <c r="OAA3509" s="45"/>
      <c r="OAB3509" s="45"/>
      <c r="OAC3509" s="45"/>
      <c r="OAD3509" s="45"/>
      <c r="OAE3509" s="45"/>
      <c r="OAF3509" s="45"/>
      <c r="OAG3509" s="45"/>
      <c r="OAH3509" s="45"/>
      <c r="OAI3509" s="45"/>
      <c r="OAJ3509" s="45"/>
      <c r="OAK3509" s="45"/>
      <c r="OAL3509" s="45"/>
      <c r="OAM3509" s="45"/>
      <c r="OAN3509" s="45"/>
      <c r="OAO3509" s="45"/>
      <c r="OAP3509" s="45"/>
      <c r="OAQ3509" s="45"/>
      <c r="OAR3509" s="45"/>
      <c r="OAS3509" s="45"/>
      <c r="OAT3509" s="45"/>
      <c r="OAU3509" s="45"/>
      <c r="OAV3509" s="45"/>
      <c r="OAW3509" s="45"/>
      <c r="OAX3509" s="45"/>
      <c r="OAY3509" s="45"/>
      <c r="OAZ3509" s="45"/>
      <c r="OBA3509" s="45"/>
      <c r="OBB3509" s="45"/>
      <c r="OBC3509" s="45"/>
      <c r="OBD3509" s="45"/>
      <c r="OBE3509" s="45"/>
      <c r="OBF3509" s="45"/>
      <c r="OBG3509" s="45"/>
      <c r="OBH3509" s="45"/>
      <c r="OBI3509" s="45"/>
      <c r="OBJ3509" s="45"/>
      <c r="OBK3509" s="45"/>
      <c r="OBL3509" s="45"/>
      <c r="OBM3509" s="45"/>
      <c r="OBN3509" s="45"/>
      <c r="OBO3509" s="45"/>
      <c r="OBP3509" s="45"/>
      <c r="OBQ3509" s="45"/>
      <c r="OBR3509" s="45"/>
      <c r="OBS3509" s="45"/>
      <c r="OBT3509" s="45"/>
      <c r="OBU3509" s="45"/>
      <c r="OBV3509" s="45"/>
      <c r="OBW3509" s="45"/>
      <c r="OBX3509" s="45"/>
      <c r="OBY3509" s="45"/>
      <c r="OBZ3509" s="45"/>
      <c r="OCA3509" s="45"/>
      <c r="OCB3509" s="45"/>
      <c r="OCC3509" s="45"/>
      <c r="OCD3509" s="45"/>
      <c r="OCE3509" s="45"/>
      <c r="OCF3509" s="45"/>
      <c r="OCG3509" s="45"/>
      <c r="OCH3509" s="45"/>
      <c r="OCI3509" s="45"/>
      <c r="OCJ3509" s="45"/>
      <c r="OCK3509" s="45"/>
      <c r="OCL3509" s="45"/>
      <c r="OCM3509" s="45"/>
      <c r="OCN3509" s="45"/>
      <c r="OCO3509" s="45"/>
      <c r="OCP3509" s="45"/>
      <c r="OCQ3509" s="45"/>
      <c r="OCR3509" s="45"/>
      <c r="OCS3509" s="45"/>
      <c r="OCT3509" s="45"/>
      <c r="OCU3509" s="45"/>
      <c r="OCV3509" s="45"/>
      <c r="OCW3509" s="45"/>
      <c r="OCX3509" s="45"/>
      <c r="OCY3509" s="45"/>
      <c r="OCZ3509" s="45"/>
      <c r="ODA3509" s="45"/>
      <c r="ODB3509" s="45"/>
      <c r="ODC3509" s="45"/>
      <c r="ODD3509" s="45"/>
      <c r="ODE3509" s="45"/>
      <c r="ODF3509" s="45"/>
      <c r="ODG3509" s="45"/>
      <c r="ODH3509" s="45"/>
      <c r="ODI3509" s="45"/>
      <c r="ODJ3509" s="45"/>
      <c r="ODK3509" s="45"/>
      <c r="ODL3509" s="45"/>
      <c r="ODM3509" s="45"/>
      <c r="ODN3509" s="45"/>
      <c r="ODO3509" s="45"/>
      <c r="ODP3509" s="45"/>
      <c r="ODQ3509" s="45"/>
      <c r="ODR3509" s="45"/>
      <c r="ODS3509" s="45"/>
      <c r="ODT3509" s="45"/>
      <c r="ODU3509" s="45"/>
      <c r="ODV3509" s="45"/>
      <c r="ODW3509" s="45"/>
      <c r="ODX3509" s="45"/>
      <c r="ODY3509" s="45"/>
      <c r="ODZ3509" s="45"/>
      <c r="OEA3509" s="45"/>
      <c r="OEB3509" s="45"/>
      <c r="OEC3509" s="45"/>
      <c r="OED3509" s="45"/>
      <c r="OEE3509" s="45"/>
      <c r="OEF3509" s="45"/>
      <c r="OEG3509" s="45"/>
      <c r="OEH3509" s="45"/>
      <c r="OEI3509" s="45"/>
      <c r="OEJ3509" s="45"/>
      <c r="OEK3509" s="45"/>
      <c r="OEL3509" s="45"/>
      <c r="OEM3509" s="45"/>
      <c r="OEN3509" s="45"/>
      <c r="OEO3509" s="45"/>
      <c r="OEP3509" s="45"/>
      <c r="OEQ3509" s="45"/>
      <c r="OER3509" s="45"/>
      <c r="OES3509" s="45"/>
      <c r="OET3509" s="45"/>
      <c r="OEU3509" s="45"/>
      <c r="OEV3509" s="45"/>
      <c r="OEW3509" s="45"/>
      <c r="OEX3509" s="45"/>
      <c r="OEY3509" s="45"/>
      <c r="OEZ3509" s="45"/>
      <c r="OFA3509" s="45"/>
      <c r="OFB3509" s="45"/>
      <c r="OFC3509" s="45"/>
      <c r="OFD3509" s="45"/>
      <c r="OFE3509" s="45"/>
      <c r="OFF3509" s="45"/>
      <c r="OFG3509" s="45"/>
      <c r="OFH3509" s="45"/>
      <c r="OFI3509" s="45"/>
      <c r="OFJ3509" s="45"/>
      <c r="OFK3509" s="45"/>
      <c r="OFL3509" s="45"/>
      <c r="OFM3509" s="45"/>
      <c r="OFN3509" s="45"/>
      <c r="OFO3509" s="45"/>
      <c r="OFP3509" s="45"/>
      <c r="OFQ3509" s="45"/>
      <c r="OFR3509" s="45"/>
      <c r="OFS3509" s="45"/>
      <c r="OFT3509" s="45"/>
      <c r="OFU3509" s="45"/>
      <c r="OFV3509" s="45"/>
      <c r="OFW3509" s="45"/>
      <c r="OFX3509" s="45"/>
      <c r="OFY3509" s="45"/>
      <c r="OFZ3509" s="45"/>
      <c r="OGA3509" s="45"/>
      <c r="OGB3509" s="45"/>
      <c r="OGC3509" s="45"/>
      <c r="OGD3509" s="45"/>
      <c r="OGE3509" s="45"/>
      <c r="OGF3509" s="45"/>
      <c r="OGG3509" s="45"/>
      <c r="OGH3509" s="45"/>
      <c r="OGI3509" s="45"/>
      <c r="OGJ3509" s="45"/>
      <c r="OGK3509" s="45"/>
      <c r="OGL3509" s="45"/>
      <c r="OGM3509" s="45"/>
      <c r="OGN3509" s="45"/>
      <c r="OGO3509" s="45"/>
      <c r="OGP3509" s="45"/>
      <c r="OGQ3509" s="45"/>
      <c r="OGR3509" s="45"/>
      <c r="OGS3509" s="45"/>
      <c r="OGT3509" s="45"/>
      <c r="OGU3509" s="45"/>
      <c r="OGV3509" s="45"/>
      <c r="OGW3509" s="45"/>
      <c r="OGX3509" s="45"/>
      <c r="OGY3509" s="45"/>
      <c r="OGZ3509" s="45"/>
      <c r="OHA3509" s="45"/>
      <c r="OHB3509" s="45"/>
      <c r="OHC3509" s="45"/>
      <c r="OHD3509" s="45"/>
      <c r="OHE3509" s="45"/>
      <c r="OHF3509" s="45"/>
      <c r="OHG3509" s="45"/>
      <c r="OHH3509" s="45"/>
      <c r="OHI3509" s="45"/>
      <c r="OHJ3509" s="45"/>
      <c r="OHK3509" s="45"/>
      <c r="OHL3509" s="45"/>
      <c r="OHM3509" s="45"/>
      <c r="OHN3509" s="45"/>
      <c r="OHO3509" s="45"/>
      <c r="OHP3509" s="45"/>
      <c r="OHQ3509" s="45"/>
      <c r="OHR3509" s="45"/>
      <c r="OHS3509" s="45"/>
      <c r="OHT3509" s="45"/>
      <c r="OHU3509" s="45"/>
      <c r="OHV3509" s="45"/>
      <c r="OHW3509" s="45"/>
      <c r="OHX3509" s="45"/>
      <c r="OHY3509" s="45"/>
      <c r="OHZ3509" s="45"/>
      <c r="OIA3509" s="45"/>
      <c r="OIB3509" s="45"/>
      <c r="OIC3509" s="45"/>
      <c r="OID3509" s="45"/>
      <c r="OIE3509" s="45"/>
      <c r="OIF3509" s="45"/>
      <c r="OIG3509" s="45"/>
      <c r="OIH3509" s="45"/>
      <c r="OII3509" s="45"/>
      <c r="OIJ3509" s="45"/>
      <c r="OIK3509" s="45"/>
      <c r="OIL3509" s="45"/>
      <c r="OIM3509" s="45"/>
      <c r="OIN3509" s="45"/>
      <c r="OIO3509" s="45"/>
      <c r="OIP3509" s="45"/>
      <c r="OIQ3509" s="45"/>
      <c r="OIR3509" s="45"/>
      <c r="OIS3509" s="45"/>
      <c r="OIT3509" s="45"/>
      <c r="OIU3509" s="45"/>
      <c r="OIV3509" s="45"/>
      <c r="OIW3509" s="45"/>
      <c r="OIX3509" s="45"/>
      <c r="OIY3509" s="45"/>
      <c r="OIZ3509" s="45"/>
      <c r="OJA3509" s="45"/>
      <c r="OJB3509" s="45"/>
      <c r="OJC3509" s="45"/>
      <c r="OJD3509" s="45"/>
      <c r="OJE3509" s="45"/>
      <c r="OJF3509" s="45"/>
      <c r="OJG3509" s="45"/>
      <c r="OJH3509" s="45"/>
      <c r="OJI3509" s="45"/>
      <c r="OJJ3509" s="45"/>
      <c r="OJK3509" s="45"/>
      <c r="OJL3509" s="45"/>
      <c r="OJM3509" s="45"/>
      <c r="OJN3509" s="45"/>
      <c r="OJO3509" s="45"/>
      <c r="OJP3509" s="45"/>
      <c r="OJQ3509" s="45"/>
      <c r="OJR3509" s="45"/>
      <c r="OJS3509" s="45"/>
      <c r="OJT3509" s="45"/>
      <c r="OJU3509" s="45"/>
      <c r="OJV3509" s="45"/>
      <c r="OJW3509" s="45"/>
      <c r="OJX3509" s="45"/>
      <c r="OJY3509" s="45"/>
      <c r="OJZ3509" s="45"/>
      <c r="OKA3509" s="45"/>
      <c r="OKB3509" s="45"/>
      <c r="OKC3509" s="45"/>
      <c r="OKD3509" s="45"/>
      <c r="OKE3509" s="45"/>
      <c r="OKF3509" s="45"/>
      <c r="OKG3509" s="45"/>
      <c r="OKH3509" s="45"/>
      <c r="OKI3509" s="45"/>
      <c r="OKJ3509" s="45"/>
      <c r="OKK3509" s="45"/>
      <c r="OKL3509" s="45"/>
      <c r="OKM3509" s="45"/>
      <c r="OKN3509" s="45"/>
      <c r="OKO3509" s="45"/>
      <c r="OKP3509" s="45"/>
      <c r="OKQ3509" s="45"/>
      <c r="OKR3509" s="45"/>
      <c r="OKS3509" s="45"/>
      <c r="OKT3509" s="45"/>
      <c r="OKU3509" s="45"/>
      <c r="OKV3509" s="45"/>
      <c r="OKW3509" s="45"/>
      <c r="OKX3509" s="45"/>
      <c r="OKY3509" s="45"/>
      <c r="OKZ3509" s="45"/>
      <c r="OLA3509" s="45"/>
      <c r="OLB3509" s="45"/>
      <c r="OLC3509" s="45"/>
      <c r="OLD3509" s="45"/>
      <c r="OLE3509" s="45"/>
      <c r="OLF3509" s="45"/>
      <c r="OLG3509" s="45"/>
      <c r="OLH3509" s="45"/>
      <c r="OLI3509" s="45"/>
      <c r="OLJ3509" s="45"/>
      <c r="OLK3509" s="45"/>
      <c r="OLL3509" s="45"/>
      <c r="OLM3509" s="45"/>
      <c r="OLN3509" s="45"/>
      <c r="OLO3509" s="45"/>
      <c r="OLP3509" s="45"/>
      <c r="OLQ3509" s="45"/>
      <c r="OLR3509" s="45"/>
      <c r="OLS3509" s="45"/>
      <c r="OLT3509" s="45"/>
      <c r="OLU3509" s="45"/>
      <c r="OLV3509" s="45"/>
      <c r="OLW3509" s="45"/>
      <c r="OLX3509" s="45"/>
      <c r="OLY3509" s="45"/>
      <c r="OLZ3509" s="45"/>
      <c r="OMA3509" s="45"/>
      <c r="OMB3509" s="45"/>
      <c r="OMC3509" s="45"/>
      <c r="OMD3509" s="45"/>
      <c r="OME3509" s="45"/>
      <c r="OMF3509" s="45"/>
      <c r="OMG3509" s="45"/>
      <c r="OMH3509" s="45"/>
      <c r="OMI3509" s="45"/>
      <c r="OMJ3509" s="45"/>
      <c r="OMK3509" s="45"/>
      <c r="OML3509" s="45"/>
      <c r="OMM3509" s="45"/>
      <c r="OMN3509" s="45"/>
      <c r="OMO3509" s="45"/>
      <c r="OMP3509" s="45"/>
      <c r="OMQ3509" s="45"/>
      <c r="OMR3509" s="45"/>
      <c r="OMS3509" s="45"/>
      <c r="OMT3509" s="45"/>
      <c r="OMU3509" s="45"/>
      <c r="OMV3509" s="45"/>
      <c r="OMW3509" s="45"/>
      <c r="OMX3509" s="45"/>
      <c r="OMY3509" s="45"/>
      <c r="OMZ3509" s="45"/>
      <c r="ONA3509" s="45"/>
      <c r="ONB3509" s="45"/>
      <c r="ONC3509" s="45"/>
      <c r="OND3509" s="45"/>
      <c r="ONE3509" s="45"/>
      <c r="ONF3509" s="45"/>
      <c r="ONG3509" s="45"/>
      <c r="ONH3509" s="45"/>
      <c r="ONI3509" s="45"/>
      <c r="ONJ3509" s="45"/>
      <c r="ONK3509" s="45"/>
      <c r="ONL3509" s="45"/>
      <c r="ONM3509" s="45"/>
      <c r="ONN3509" s="45"/>
      <c r="ONO3509" s="45"/>
      <c r="ONP3509" s="45"/>
      <c r="ONQ3509" s="45"/>
      <c r="ONR3509" s="45"/>
      <c r="ONS3509" s="45"/>
      <c r="ONT3509" s="45"/>
      <c r="ONU3509" s="45"/>
      <c r="ONV3509" s="45"/>
      <c r="ONW3509" s="45"/>
      <c r="ONX3509" s="45"/>
      <c r="ONY3509" s="45"/>
      <c r="ONZ3509" s="45"/>
      <c r="OOA3509" s="45"/>
      <c r="OOB3509" s="45"/>
      <c r="OOC3509" s="45"/>
      <c r="OOD3509" s="45"/>
      <c r="OOE3509" s="45"/>
      <c r="OOF3509" s="45"/>
      <c r="OOG3509" s="45"/>
      <c r="OOH3509" s="45"/>
      <c r="OOI3509" s="45"/>
      <c r="OOJ3509" s="45"/>
      <c r="OOK3509" s="45"/>
      <c r="OOL3509" s="45"/>
      <c r="OOM3509" s="45"/>
      <c r="OON3509" s="45"/>
      <c r="OOO3509" s="45"/>
      <c r="OOP3509" s="45"/>
      <c r="OOQ3509" s="45"/>
      <c r="OOR3509" s="45"/>
      <c r="OOS3509" s="45"/>
      <c r="OOT3509" s="45"/>
      <c r="OOU3509" s="45"/>
      <c r="OOV3509" s="45"/>
      <c r="OOW3509" s="45"/>
      <c r="OOX3509" s="45"/>
      <c r="OOY3509" s="45"/>
      <c r="OOZ3509" s="45"/>
      <c r="OPA3509" s="45"/>
      <c r="OPB3509" s="45"/>
      <c r="OPC3509" s="45"/>
      <c r="OPD3509" s="45"/>
      <c r="OPE3509" s="45"/>
      <c r="OPF3509" s="45"/>
      <c r="OPG3509" s="45"/>
      <c r="OPH3509" s="45"/>
      <c r="OPI3509" s="45"/>
      <c r="OPJ3509" s="45"/>
      <c r="OPK3509" s="45"/>
      <c r="OPL3509" s="45"/>
      <c r="OPM3509" s="45"/>
      <c r="OPN3509" s="45"/>
      <c r="OPO3509" s="45"/>
      <c r="OPP3509" s="45"/>
      <c r="OPQ3509" s="45"/>
      <c r="OPR3509" s="45"/>
      <c r="OPS3509" s="45"/>
      <c r="OPT3509" s="45"/>
      <c r="OPU3509" s="45"/>
      <c r="OPV3509" s="45"/>
      <c r="OPW3509" s="45"/>
      <c r="OPX3509" s="45"/>
      <c r="OPY3509" s="45"/>
      <c r="OPZ3509" s="45"/>
      <c r="OQA3509" s="45"/>
      <c r="OQB3509" s="45"/>
      <c r="OQC3509" s="45"/>
      <c r="OQD3509" s="45"/>
      <c r="OQE3509" s="45"/>
      <c r="OQF3509" s="45"/>
      <c r="OQG3509" s="45"/>
      <c r="OQH3509" s="45"/>
      <c r="OQI3509" s="45"/>
      <c r="OQJ3509" s="45"/>
      <c r="OQK3509" s="45"/>
      <c r="OQL3509" s="45"/>
      <c r="OQM3509" s="45"/>
      <c r="OQN3509" s="45"/>
      <c r="OQO3509" s="45"/>
      <c r="OQP3509" s="45"/>
      <c r="OQQ3509" s="45"/>
      <c r="OQR3509" s="45"/>
      <c r="OQS3509" s="45"/>
      <c r="OQT3509" s="45"/>
      <c r="OQU3509" s="45"/>
      <c r="OQV3509" s="45"/>
      <c r="OQW3509" s="45"/>
      <c r="OQX3509" s="45"/>
      <c r="OQY3509" s="45"/>
      <c r="OQZ3509" s="45"/>
      <c r="ORA3509" s="45"/>
      <c r="ORB3509" s="45"/>
      <c r="ORC3509" s="45"/>
      <c r="ORD3509" s="45"/>
      <c r="ORE3509" s="45"/>
      <c r="ORF3509" s="45"/>
      <c r="ORG3509" s="45"/>
      <c r="ORH3509" s="45"/>
      <c r="ORI3509" s="45"/>
      <c r="ORJ3509" s="45"/>
      <c r="ORK3509" s="45"/>
      <c r="ORL3509" s="45"/>
      <c r="ORM3509" s="45"/>
      <c r="ORN3509" s="45"/>
      <c r="ORO3509" s="45"/>
      <c r="ORP3509" s="45"/>
      <c r="ORQ3509" s="45"/>
      <c r="ORR3509" s="45"/>
      <c r="ORS3509" s="45"/>
      <c r="ORT3509" s="45"/>
      <c r="ORU3509" s="45"/>
      <c r="ORV3509" s="45"/>
      <c r="ORW3509" s="45"/>
      <c r="ORX3509" s="45"/>
      <c r="ORY3509" s="45"/>
      <c r="ORZ3509" s="45"/>
      <c r="OSA3509" s="45"/>
      <c r="OSB3509" s="45"/>
      <c r="OSC3509" s="45"/>
      <c r="OSD3509" s="45"/>
      <c r="OSE3509" s="45"/>
      <c r="OSF3509" s="45"/>
      <c r="OSG3509" s="45"/>
      <c r="OSH3509" s="45"/>
      <c r="OSI3509" s="45"/>
      <c r="OSJ3509" s="45"/>
      <c r="OSK3509" s="45"/>
      <c r="OSL3509" s="45"/>
      <c r="OSM3509" s="45"/>
      <c r="OSN3509" s="45"/>
      <c r="OSO3509" s="45"/>
      <c r="OSP3509" s="45"/>
      <c r="OSQ3509" s="45"/>
      <c r="OSR3509" s="45"/>
      <c r="OSS3509" s="45"/>
      <c r="OST3509" s="45"/>
      <c r="OSU3509" s="45"/>
      <c r="OSV3509" s="45"/>
      <c r="OSW3509" s="45"/>
      <c r="OSX3509" s="45"/>
      <c r="OSY3509" s="45"/>
      <c r="OSZ3509" s="45"/>
      <c r="OTA3509" s="45"/>
      <c r="OTB3509" s="45"/>
      <c r="OTC3509" s="45"/>
      <c r="OTD3509" s="45"/>
      <c r="OTE3509" s="45"/>
      <c r="OTF3509" s="45"/>
      <c r="OTG3509" s="45"/>
      <c r="OTH3509" s="45"/>
      <c r="OTI3509" s="45"/>
      <c r="OTJ3509" s="45"/>
      <c r="OTK3509" s="45"/>
      <c r="OTL3509" s="45"/>
      <c r="OTM3509" s="45"/>
      <c r="OTN3509" s="45"/>
      <c r="OTO3509" s="45"/>
      <c r="OTP3509" s="45"/>
      <c r="OTQ3509" s="45"/>
      <c r="OTR3509" s="45"/>
      <c r="OTS3509" s="45"/>
      <c r="OTT3509" s="45"/>
      <c r="OTU3509" s="45"/>
      <c r="OTV3509" s="45"/>
      <c r="OTW3509" s="45"/>
      <c r="OTX3509" s="45"/>
      <c r="OTY3509" s="45"/>
      <c r="OTZ3509" s="45"/>
      <c r="OUA3509" s="45"/>
      <c r="OUB3509" s="45"/>
      <c r="OUC3509" s="45"/>
      <c r="OUD3509" s="45"/>
      <c r="OUE3509" s="45"/>
      <c r="OUF3509" s="45"/>
      <c r="OUG3509" s="45"/>
      <c r="OUH3509" s="45"/>
      <c r="OUI3509" s="45"/>
      <c r="OUJ3509" s="45"/>
      <c r="OUK3509" s="45"/>
      <c r="OUL3509" s="45"/>
      <c r="OUM3509" s="45"/>
      <c r="OUN3509" s="45"/>
      <c r="OUO3509" s="45"/>
      <c r="OUP3509" s="45"/>
      <c r="OUQ3509" s="45"/>
      <c r="OUR3509" s="45"/>
      <c r="OUS3509" s="45"/>
      <c r="OUT3509" s="45"/>
      <c r="OUU3509" s="45"/>
      <c r="OUV3509" s="45"/>
      <c r="OUW3509" s="45"/>
      <c r="OUX3509" s="45"/>
      <c r="OUY3509" s="45"/>
      <c r="OUZ3509" s="45"/>
      <c r="OVA3509" s="45"/>
      <c r="OVB3509" s="45"/>
      <c r="OVC3509" s="45"/>
      <c r="OVD3509" s="45"/>
      <c r="OVE3509" s="45"/>
      <c r="OVF3509" s="45"/>
      <c r="OVG3509" s="45"/>
      <c r="OVH3509" s="45"/>
      <c r="OVI3509" s="45"/>
      <c r="OVJ3509" s="45"/>
      <c r="OVK3509" s="45"/>
      <c r="OVL3509" s="45"/>
      <c r="OVM3509" s="45"/>
      <c r="OVN3509" s="45"/>
      <c r="OVO3509" s="45"/>
      <c r="OVP3509" s="45"/>
      <c r="OVQ3509" s="45"/>
      <c r="OVR3509" s="45"/>
      <c r="OVS3509" s="45"/>
      <c r="OVT3509" s="45"/>
      <c r="OVU3509" s="45"/>
      <c r="OVV3509" s="45"/>
      <c r="OVW3509" s="45"/>
      <c r="OVX3509" s="45"/>
      <c r="OVY3509" s="45"/>
      <c r="OVZ3509" s="45"/>
      <c r="OWA3509" s="45"/>
      <c r="OWB3509" s="45"/>
      <c r="OWC3509" s="45"/>
      <c r="OWD3509" s="45"/>
      <c r="OWE3509" s="45"/>
      <c r="OWF3509" s="45"/>
      <c r="OWG3509" s="45"/>
      <c r="OWH3509" s="45"/>
      <c r="OWI3509" s="45"/>
      <c r="OWJ3509" s="45"/>
      <c r="OWK3509" s="45"/>
      <c r="OWL3509" s="45"/>
      <c r="OWM3509" s="45"/>
      <c r="OWN3509" s="45"/>
      <c r="OWO3509" s="45"/>
      <c r="OWP3509" s="45"/>
      <c r="OWQ3509" s="45"/>
      <c r="OWR3509" s="45"/>
      <c r="OWS3509" s="45"/>
      <c r="OWT3509" s="45"/>
      <c r="OWU3509" s="45"/>
      <c r="OWV3509" s="45"/>
      <c r="OWW3509" s="45"/>
      <c r="OWX3509" s="45"/>
      <c r="OWY3509" s="45"/>
      <c r="OWZ3509" s="45"/>
      <c r="OXA3509" s="45"/>
      <c r="OXB3509" s="45"/>
      <c r="OXC3509" s="45"/>
      <c r="OXD3509" s="45"/>
      <c r="OXE3509" s="45"/>
      <c r="OXF3509" s="45"/>
      <c r="OXG3509" s="45"/>
      <c r="OXH3509" s="45"/>
      <c r="OXI3509" s="45"/>
      <c r="OXJ3509" s="45"/>
      <c r="OXK3509" s="45"/>
      <c r="OXL3509" s="45"/>
      <c r="OXM3509" s="45"/>
      <c r="OXN3509" s="45"/>
      <c r="OXO3509" s="45"/>
      <c r="OXP3509" s="45"/>
      <c r="OXQ3509" s="45"/>
      <c r="OXR3509" s="45"/>
      <c r="OXS3509" s="45"/>
      <c r="OXT3509" s="45"/>
      <c r="OXU3509" s="45"/>
      <c r="OXV3509" s="45"/>
      <c r="OXW3509" s="45"/>
      <c r="OXX3509" s="45"/>
      <c r="OXY3509" s="45"/>
      <c r="OXZ3509" s="45"/>
      <c r="OYA3509" s="45"/>
      <c r="OYB3509" s="45"/>
      <c r="OYC3509" s="45"/>
      <c r="OYD3509" s="45"/>
      <c r="OYE3509" s="45"/>
      <c r="OYF3509" s="45"/>
      <c r="OYG3509" s="45"/>
      <c r="OYH3509" s="45"/>
      <c r="OYI3509" s="45"/>
      <c r="OYJ3509" s="45"/>
      <c r="OYK3509" s="45"/>
      <c r="OYL3509" s="45"/>
      <c r="OYM3509" s="45"/>
      <c r="OYN3509" s="45"/>
      <c r="OYO3509" s="45"/>
      <c r="OYP3509" s="45"/>
      <c r="OYQ3509" s="45"/>
      <c r="OYR3509" s="45"/>
      <c r="OYS3509" s="45"/>
      <c r="OYT3509" s="45"/>
      <c r="OYU3509" s="45"/>
      <c r="OYV3509" s="45"/>
      <c r="OYW3509" s="45"/>
      <c r="OYX3509" s="45"/>
      <c r="OYY3509" s="45"/>
      <c r="OYZ3509" s="45"/>
      <c r="OZA3509" s="45"/>
      <c r="OZB3509" s="45"/>
      <c r="OZC3509" s="45"/>
      <c r="OZD3509" s="45"/>
      <c r="OZE3509" s="45"/>
      <c r="OZF3509" s="45"/>
      <c r="OZG3509" s="45"/>
      <c r="OZH3509" s="45"/>
      <c r="OZI3509" s="45"/>
      <c r="OZJ3509" s="45"/>
      <c r="OZK3509" s="45"/>
      <c r="OZL3509" s="45"/>
      <c r="OZM3509" s="45"/>
      <c r="OZN3509" s="45"/>
      <c r="OZO3509" s="45"/>
      <c r="OZP3509" s="45"/>
      <c r="OZQ3509" s="45"/>
      <c r="OZR3509" s="45"/>
      <c r="OZS3509" s="45"/>
      <c r="OZT3509" s="45"/>
      <c r="OZU3509" s="45"/>
      <c r="OZV3509" s="45"/>
      <c r="OZW3509" s="45"/>
      <c r="OZX3509" s="45"/>
      <c r="OZY3509" s="45"/>
      <c r="OZZ3509" s="45"/>
      <c r="PAA3509" s="45"/>
      <c r="PAB3509" s="45"/>
      <c r="PAC3509" s="45"/>
      <c r="PAD3509" s="45"/>
      <c r="PAE3509" s="45"/>
      <c r="PAF3509" s="45"/>
      <c r="PAG3509" s="45"/>
      <c r="PAH3509" s="45"/>
      <c r="PAI3509" s="45"/>
      <c r="PAJ3509" s="45"/>
      <c r="PAK3509" s="45"/>
      <c r="PAL3509" s="45"/>
      <c r="PAM3509" s="45"/>
      <c r="PAN3509" s="45"/>
      <c r="PAO3509" s="45"/>
      <c r="PAP3509" s="45"/>
      <c r="PAQ3509" s="45"/>
      <c r="PAR3509" s="45"/>
      <c r="PAS3509" s="45"/>
      <c r="PAT3509" s="45"/>
      <c r="PAU3509" s="45"/>
      <c r="PAV3509" s="45"/>
      <c r="PAW3509" s="45"/>
      <c r="PAX3509" s="45"/>
      <c r="PAY3509" s="45"/>
      <c r="PAZ3509" s="45"/>
      <c r="PBA3509" s="45"/>
      <c r="PBB3509" s="45"/>
      <c r="PBC3509" s="45"/>
      <c r="PBD3509" s="45"/>
      <c r="PBE3509" s="45"/>
      <c r="PBF3509" s="45"/>
      <c r="PBG3509" s="45"/>
      <c r="PBH3509" s="45"/>
      <c r="PBI3509" s="45"/>
      <c r="PBJ3509" s="45"/>
      <c r="PBK3509" s="45"/>
      <c r="PBL3509" s="45"/>
      <c r="PBM3509" s="45"/>
      <c r="PBN3509" s="45"/>
      <c r="PBO3509" s="45"/>
      <c r="PBP3509" s="45"/>
      <c r="PBQ3509" s="45"/>
      <c r="PBR3509" s="45"/>
      <c r="PBS3509" s="45"/>
      <c r="PBT3509" s="45"/>
      <c r="PBU3509" s="45"/>
      <c r="PBV3509" s="45"/>
      <c r="PBW3509" s="45"/>
      <c r="PBX3509" s="45"/>
      <c r="PBY3509" s="45"/>
      <c r="PBZ3509" s="45"/>
      <c r="PCA3509" s="45"/>
      <c r="PCB3509" s="45"/>
      <c r="PCC3509" s="45"/>
      <c r="PCD3509" s="45"/>
      <c r="PCE3509" s="45"/>
      <c r="PCF3509" s="45"/>
      <c r="PCG3509" s="45"/>
      <c r="PCH3509" s="45"/>
      <c r="PCI3509" s="45"/>
      <c r="PCJ3509" s="45"/>
      <c r="PCK3509" s="45"/>
      <c r="PCL3509" s="45"/>
      <c r="PCM3509" s="45"/>
      <c r="PCN3509" s="45"/>
      <c r="PCO3509" s="45"/>
      <c r="PCP3509" s="45"/>
      <c r="PCQ3509" s="45"/>
      <c r="PCR3509" s="45"/>
      <c r="PCS3509" s="45"/>
      <c r="PCT3509" s="45"/>
      <c r="PCU3509" s="45"/>
      <c r="PCV3509" s="45"/>
      <c r="PCW3509" s="45"/>
      <c r="PCX3509" s="45"/>
      <c r="PCY3509" s="45"/>
      <c r="PCZ3509" s="45"/>
      <c r="PDA3509" s="45"/>
      <c r="PDB3509" s="45"/>
      <c r="PDC3509" s="45"/>
      <c r="PDD3509" s="45"/>
      <c r="PDE3509" s="45"/>
      <c r="PDF3509" s="45"/>
      <c r="PDG3509" s="45"/>
      <c r="PDH3509" s="45"/>
      <c r="PDI3509" s="45"/>
      <c r="PDJ3509" s="45"/>
      <c r="PDK3509" s="45"/>
      <c r="PDL3509" s="45"/>
      <c r="PDM3509" s="45"/>
      <c r="PDN3509" s="45"/>
      <c r="PDO3509" s="45"/>
      <c r="PDP3509" s="45"/>
      <c r="PDQ3509" s="45"/>
      <c r="PDR3509" s="45"/>
      <c r="PDS3509" s="45"/>
      <c r="PDT3509" s="45"/>
      <c r="PDU3509" s="45"/>
      <c r="PDV3509" s="45"/>
      <c r="PDW3509" s="45"/>
      <c r="PDX3509" s="45"/>
      <c r="PDY3509" s="45"/>
      <c r="PDZ3509" s="45"/>
      <c r="PEA3509" s="45"/>
      <c r="PEB3509" s="45"/>
      <c r="PEC3509" s="45"/>
      <c r="PED3509" s="45"/>
      <c r="PEE3509" s="45"/>
      <c r="PEF3509" s="45"/>
      <c r="PEG3509" s="45"/>
      <c r="PEH3509" s="45"/>
      <c r="PEI3509" s="45"/>
      <c r="PEJ3509" s="45"/>
      <c r="PEK3509" s="45"/>
      <c r="PEL3509" s="45"/>
      <c r="PEM3509" s="45"/>
      <c r="PEN3509" s="45"/>
      <c r="PEO3509" s="45"/>
      <c r="PEP3509" s="45"/>
      <c r="PEQ3509" s="45"/>
      <c r="PER3509" s="45"/>
      <c r="PES3509" s="45"/>
      <c r="PET3509" s="45"/>
      <c r="PEU3509" s="45"/>
      <c r="PEV3509" s="45"/>
      <c r="PEW3509" s="45"/>
      <c r="PEX3509" s="45"/>
      <c r="PEY3509" s="45"/>
      <c r="PEZ3509" s="45"/>
      <c r="PFA3509" s="45"/>
      <c r="PFB3509" s="45"/>
      <c r="PFC3509" s="45"/>
      <c r="PFD3509" s="45"/>
      <c r="PFE3509" s="45"/>
      <c r="PFF3509" s="45"/>
      <c r="PFG3509" s="45"/>
      <c r="PFH3509" s="45"/>
      <c r="PFI3509" s="45"/>
      <c r="PFJ3509" s="45"/>
      <c r="PFK3509" s="45"/>
      <c r="PFL3509" s="45"/>
      <c r="PFM3509" s="45"/>
      <c r="PFN3509" s="45"/>
      <c r="PFO3509" s="45"/>
      <c r="PFP3509" s="45"/>
      <c r="PFQ3509" s="45"/>
      <c r="PFR3509" s="45"/>
      <c r="PFS3509" s="45"/>
      <c r="PFT3509" s="45"/>
      <c r="PFU3509" s="45"/>
      <c r="PFV3509" s="45"/>
      <c r="PFW3509" s="45"/>
      <c r="PFX3509" s="45"/>
      <c r="PFY3509" s="45"/>
      <c r="PFZ3509" s="45"/>
      <c r="PGA3509" s="45"/>
      <c r="PGB3509" s="45"/>
      <c r="PGC3509" s="45"/>
      <c r="PGD3509" s="45"/>
      <c r="PGE3509" s="45"/>
      <c r="PGF3509" s="45"/>
      <c r="PGG3509" s="45"/>
      <c r="PGH3509" s="45"/>
      <c r="PGI3509" s="45"/>
      <c r="PGJ3509" s="45"/>
      <c r="PGK3509" s="45"/>
      <c r="PGL3509" s="45"/>
      <c r="PGM3509" s="45"/>
      <c r="PGN3509" s="45"/>
      <c r="PGO3509" s="45"/>
      <c r="PGP3509" s="45"/>
      <c r="PGQ3509" s="45"/>
      <c r="PGR3509" s="45"/>
      <c r="PGS3509" s="45"/>
      <c r="PGT3509" s="45"/>
      <c r="PGU3509" s="45"/>
      <c r="PGV3509" s="45"/>
      <c r="PGW3509" s="45"/>
      <c r="PGX3509" s="45"/>
      <c r="PGY3509" s="45"/>
      <c r="PGZ3509" s="45"/>
      <c r="PHA3509" s="45"/>
      <c r="PHB3509" s="45"/>
      <c r="PHC3509" s="45"/>
      <c r="PHD3509" s="45"/>
      <c r="PHE3509" s="45"/>
      <c r="PHF3509" s="45"/>
      <c r="PHG3509" s="45"/>
      <c r="PHH3509" s="45"/>
      <c r="PHI3509" s="45"/>
      <c r="PHJ3509" s="45"/>
      <c r="PHK3509" s="45"/>
      <c r="PHL3509" s="45"/>
      <c r="PHM3509" s="45"/>
      <c r="PHN3509" s="45"/>
      <c r="PHO3509" s="45"/>
      <c r="PHP3509" s="45"/>
      <c r="PHQ3509" s="45"/>
      <c r="PHR3509" s="45"/>
      <c r="PHS3509" s="45"/>
      <c r="PHT3509" s="45"/>
      <c r="PHU3509" s="45"/>
      <c r="PHV3509" s="45"/>
      <c r="PHW3509" s="45"/>
      <c r="PHX3509" s="45"/>
      <c r="PHY3509" s="45"/>
      <c r="PHZ3509" s="45"/>
      <c r="PIA3509" s="45"/>
      <c r="PIB3509" s="45"/>
      <c r="PIC3509" s="45"/>
      <c r="PID3509" s="45"/>
      <c r="PIE3509" s="45"/>
      <c r="PIF3509" s="45"/>
      <c r="PIG3509" s="45"/>
      <c r="PIH3509" s="45"/>
      <c r="PII3509" s="45"/>
      <c r="PIJ3509" s="45"/>
      <c r="PIK3509" s="45"/>
      <c r="PIL3509" s="45"/>
      <c r="PIM3509" s="45"/>
      <c r="PIN3509" s="45"/>
      <c r="PIO3509" s="45"/>
      <c r="PIP3509" s="45"/>
      <c r="PIQ3509" s="45"/>
      <c r="PIR3509" s="45"/>
      <c r="PIS3509" s="45"/>
      <c r="PIT3509" s="45"/>
      <c r="PIU3509" s="45"/>
      <c r="PIV3509" s="45"/>
      <c r="PIW3509" s="45"/>
      <c r="PIX3509" s="45"/>
      <c r="PIY3509" s="45"/>
      <c r="PIZ3509" s="45"/>
      <c r="PJA3509" s="45"/>
      <c r="PJB3509" s="45"/>
      <c r="PJC3509" s="45"/>
      <c r="PJD3509" s="45"/>
      <c r="PJE3509" s="45"/>
      <c r="PJF3509" s="45"/>
      <c r="PJG3509" s="45"/>
      <c r="PJH3509" s="45"/>
      <c r="PJI3509" s="45"/>
      <c r="PJJ3509" s="45"/>
      <c r="PJK3509" s="45"/>
      <c r="PJL3509" s="45"/>
      <c r="PJM3509" s="45"/>
      <c r="PJN3509" s="45"/>
      <c r="PJO3509" s="45"/>
      <c r="PJP3509" s="45"/>
      <c r="PJQ3509" s="45"/>
      <c r="PJR3509" s="45"/>
      <c r="PJS3509" s="45"/>
      <c r="PJT3509" s="45"/>
      <c r="PJU3509" s="45"/>
      <c r="PJV3509" s="45"/>
      <c r="PJW3509" s="45"/>
      <c r="PJX3509" s="45"/>
      <c r="PJY3509" s="45"/>
      <c r="PJZ3509" s="45"/>
      <c r="PKA3509" s="45"/>
      <c r="PKB3509" s="45"/>
      <c r="PKC3509" s="45"/>
      <c r="PKD3509" s="45"/>
      <c r="PKE3509" s="45"/>
      <c r="PKF3509" s="45"/>
      <c r="PKG3509" s="45"/>
      <c r="PKH3509" s="45"/>
      <c r="PKI3509" s="45"/>
      <c r="PKJ3509" s="45"/>
      <c r="PKK3509" s="45"/>
      <c r="PKL3509" s="45"/>
      <c r="PKM3509" s="45"/>
      <c r="PKN3509" s="45"/>
      <c r="PKO3509" s="45"/>
      <c r="PKP3509" s="45"/>
      <c r="PKQ3509" s="45"/>
      <c r="PKR3509" s="45"/>
      <c r="PKS3509" s="45"/>
      <c r="PKT3509" s="45"/>
      <c r="PKU3509" s="45"/>
      <c r="PKV3509" s="45"/>
      <c r="PKW3509" s="45"/>
      <c r="PKX3509" s="45"/>
      <c r="PKY3509" s="45"/>
      <c r="PKZ3509" s="45"/>
      <c r="PLA3509" s="45"/>
      <c r="PLB3509" s="45"/>
      <c r="PLC3509" s="45"/>
      <c r="PLD3509" s="45"/>
      <c r="PLE3509" s="45"/>
      <c r="PLF3509" s="45"/>
      <c r="PLG3509" s="45"/>
      <c r="PLH3509" s="45"/>
      <c r="PLI3509" s="45"/>
      <c r="PLJ3509" s="45"/>
      <c r="PLK3509" s="45"/>
      <c r="PLL3509" s="45"/>
      <c r="PLM3509" s="45"/>
      <c r="PLN3509" s="45"/>
      <c r="PLO3509" s="45"/>
      <c r="PLP3509" s="45"/>
      <c r="PLQ3509" s="45"/>
      <c r="PLR3509" s="45"/>
      <c r="PLS3509" s="45"/>
      <c r="PLT3509" s="45"/>
      <c r="PLU3509" s="45"/>
      <c r="PLV3509" s="45"/>
      <c r="PLW3509" s="45"/>
      <c r="PLX3509" s="45"/>
      <c r="PLY3509" s="45"/>
      <c r="PLZ3509" s="45"/>
      <c r="PMA3509" s="45"/>
      <c r="PMB3509" s="45"/>
      <c r="PMC3509" s="45"/>
      <c r="PMD3509" s="45"/>
      <c r="PME3509" s="45"/>
      <c r="PMF3509" s="45"/>
      <c r="PMG3509" s="45"/>
      <c r="PMH3509" s="45"/>
      <c r="PMI3509" s="45"/>
      <c r="PMJ3509" s="45"/>
      <c r="PMK3509" s="45"/>
      <c r="PML3509" s="45"/>
      <c r="PMM3509" s="45"/>
      <c r="PMN3509" s="45"/>
      <c r="PMO3509" s="45"/>
      <c r="PMP3509" s="45"/>
      <c r="PMQ3509" s="45"/>
      <c r="PMR3509" s="45"/>
      <c r="PMS3509" s="45"/>
      <c r="PMT3509" s="45"/>
      <c r="PMU3509" s="45"/>
      <c r="PMV3509" s="45"/>
      <c r="PMW3509" s="45"/>
      <c r="PMX3509" s="45"/>
      <c r="PMY3509" s="45"/>
      <c r="PMZ3509" s="45"/>
      <c r="PNA3509" s="45"/>
      <c r="PNB3509" s="45"/>
      <c r="PNC3509" s="45"/>
      <c r="PND3509" s="45"/>
      <c r="PNE3509" s="45"/>
      <c r="PNF3509" s="45"/>
      <c r="PNG3509" s="45"/>
      <c r="PNH3509" s="45"/>
      <c r="PNI3509" s="45"/>
      <c r="PNJ3509" s="45"/>
      <c r="PNK3509" s="45"/>
      <c r="PNL3509" s="45"/>
      <c r="PNM3509" s="45"/>
      <c r="PNN3509" s="45"/>
      <c r="PNO3509" s="45"/>
      <c r="PNP3509" s="45"/>
      <c r="PNQ3509" s="45"/>
      <c r="PNR3509" s="45"/>
      <c r="PNS3509" s="45"/>
      <c r="PNT3509" s="45"/>
      <c r="PNU3509" s="45"/>
      <c r="PNV3509" s="45"/>
      <c r="PNW3509" s="45"/>
      <c r="PNX3509" s="45"/>
      <c r="PNY3509" s="45"/>
      <c r="PNZ3509" s="45"/>
      <c r="POA3509" s="45"/>
      <c r="POB3509" s="45"/>
      <c r="POC3509" s="45"/>
      <c r="POD3509" s="45"/>
      <c r="POE3509" s="45"/>
      <c r="POF3509" s="45"/>
      <c r="POG3509" s="45"/>
      <c r="POH3509" s="45"/>
      <c r="POI3509" s="45"/>
      <c r="POJ3509" s="45"/>
      <c r="POK3509" s="45"/>
      <c r="POL3509" s="45"/>
      <c r="POM3509" s="45"/>
      <c r="PON3509" s="45"/>
      <c r="POO3509" s="45"/>
      <c r="POP3509" s="45"/>
      <c r="POQ3509" s="45"/>
      <c r="POR3509" s="45"/>
      <c r="POS3509" s="45"/>
      <c r="POT3509" s="45"/>
      <c r="POU3509" s="45"/>
      <c r="POV3509" s="45"/>
      <c r="POW3509" s="45"/>
      <c r="POX3509" s="45"/>
      <c r="POY3509" s="45"/>
      <c r="POZ3509" s="45"/>
      <c r="PPA3509" s="45"/>
      <c r="PPB3509" s="45"/>
      <c r="PPC3509" s="45"/>
      <c r="PPD3509" s="45"/>
      <c r="PPE3509" s="45"/>
      <c r="PPF3509" s="45"/>
      <c r="PPG3509" s="45"/>
      <c r="PPH3509" s="45"/>
      <c r="PPI3509" s="45"/>
      <c r="PPJ3509" s="45"/>
      <c r="PPK3509" s="45"/>
      <c r="PPL3509" s="45"/>
      <c r="PPM3509" s="45"/>
      <c r="PPN3509" s="45"/>
      <c r="PPO3509" s="45"/>
      <c r="PPP3509" s="45"/>
      <c r="PPQ3509" s="45"/>
      <c r="PPR3509" s="45"/>
      <c r="PPS3509" s="45"/>
      <c r="PPT3509" s="45"/>
      <c r="PPU3509" s="45"/>
      <c r="PPV3509" s="45"/>
      <c r="PPW3509" s="45"/>
      <c r="PPX3509" s="45"/>
      <c r="PPY3509" s="45"/>
      <c r="PPZ3509" s="45"/>
      <c r="PQA3509" s="45"/>
      <c r="PQB3509" s="45"/>
      <c r="PQC3509" s="45"/>
      <c r="PQD3509" s="45"/>
      <c r="PQE3509" s="45"/>
      <c r="PQF3509" s="45"/>
      <c r="PQG3509" s="45"/>
      <c r="PQH3509" s="45"/>
      <c r="PQI3509" s="45"/>
      <c r="PQJ3509" s="45"/>
      <c r="PQK3509" s="45"/>
      <c r="PQL3509" s="45"/>
      <c r="PQM3509" s="45"/>
      <c r="PQN3509" s="45"/>
      <c r="PQO3509" s="45"/>
      <c r="PQP3509" s="45"/>
      <c r="PQQ3509" s="45"/>
      <c r="PQR3509" s="45"/>
      <c r="PQS3509" s="45"/>
      <c r="PQT3509" s="45"/>
      <c r="PQU3509" s="45"/>
      <c r="PQV3509" s="45"/>
      <c r="PQW3509" s="45"/>
      <c r="PQX3509" s="45"/>
      <c r="PQY3509" s="45"/>
      <c r="PQZ3509" s="45"/>
      <c r="PRA3509" s="45"/>
      <c r="PRB3509" s="45"/>
      <c r="PRC3509" s="45"/>
      <c r="PRD3509" s="45"/>
      <c r="PRE3509" s="45"/>
      <c r="PRF3509" s="45"/>
      <c r="PRG3509" s="45"/>
      <c r="PRH3509" s="45"/>
      <c r="PRI3509" s="45"/>
      <c r="PRJ3509" s="45"/>
      <c r="PRK3509" s="45"/>
      <c r="PRL3509" s="45"/>
      <c r="PRM3509" s="45"/>
      <c r="PRN3509" s="45"/>
      <c r="PRO3509" s="45"/>
      <c r="PRP3509" s="45"/>
      <c r="PRQ3509" s="45"/>
      <c r="PRR3509" s="45"/>
      <c r="PRS3509" s="45"/>
      <c r="PRT3509" s="45"/>
      <c r="PRU3509" s="45"/>
      <c r="PRV3509" s="45"/>
      <c r="PRW3509" s="45"/>
      <c r="PRX3509" s="45"/>
      <c r="PRY3509" s="45"/>
      <c r="PRZ3509" s="45"/>
      <c r="PSA3509" s="45"/>
      <c r="PSB3509" s="45"/>
      <c r="PSC3509" s="45"/>
      <c r="PSD3509" s="45"/>
      <c r="PSE3509" s="45"/>
      <c r="PSF3509" s="45"/>
      <c r="PSG3509" s="45"/>
      <c r="PSH3509" s="45"/>
      <c r="PSI3509" s="45"/>
      <c r="PSJ3509" s="45"/>
      <c r="PSK3509" s="45"/>
      <c r="PSL3509" s="45"/>
      <c r="PSM3509" s="45"/>
      <c r="PSN3509" s="45"/>
      <c r="PSO3509" s="45"/>
      <c r="PSP3509" s="45"/>
      <c r="PSQ3509" s="45"/>
      <c r="PSR3509" s="45"/>
      <c r="PSS3509" s="45"/>
      <c r="PST3509" s="45"/>
      <c r="PSU3509" s="45"/>
      <c r="PSV3509" s="45"/>
      <c r="PSW3509" s="45"/>
      <c r="PSX3509" s="45"/>
      <c r="PSY3509" s="45"/>
      <c r="PSZ3509" s="45"/>
      <c r="PTA3509" s="45"/>
      <c r="PTB3509" s="45"/>
      <c r="PTC3509" s="45"/>
      <c r="PTD3509" s="45"/>
      <c r="PTE3509" s="45"/>
      <c r="PTF3509" s="45"/>
      <c r="PTG3509" s="45"/>
      <c r="PTH3509" s="45"/>
      <c r="PTI3509" s="45"/>
      <c r="PTJ3509" s="45"/>
      <c r="PTK3509" s="45"/>
      <c r="PTL3509" s="45"/>
      <c r="PTM3509" s="45"/>
      <c r="PTN3509" s="45"/>
      <c r="PTO3509" s="45"/>
      <c r="PTP3509" s="45"/>
      <c r="PTQ3509" s="45"/>
      <c r="PTR3509" s="45"/>
      <c r="PTS3509" s="45"/>
      <c r="PTT3509" s="45"/>
      <c r="PTU3509" s="45"/>
      <c r="PTV3509" s="45"/>
      <c r="PTW3509" s="45"/>
      <c r="PTX3509" s="45"/>
      <c r="PTY3509" s="45"/>
      <c r="PTZ3509" s="45"/>
      <c r="PUA3509" s="45"/>
      <c r="PUB3509" s="45"/>
      <c r="PUC3509" s="45"/>
      <c r="PUD3509" s="45"/>
      <c r="PUE3509" s="45"/>
      <c r="PUF3509" s="45"/>
      <c r="PUG3509" s="45"/>
      <c r="PUH3509" s="45"/>
      <c r="PUI3509" s="45"/>
      <c r="PUJ3509" s="45"/>
      <c r="PUK3509" s="45"/>
      <c r="PUL3509" s="45"/>
      <c r="PUM3509" s="45"/>
      <c r="PUN3509" s="45"/>
      <c r="PUO3509" s="45"/>
      <c r="PUP3509" s="45"/>
      <c r="PUQ3509" s="45"/>
      <c r="PUR3509" s="45"/>
      <c r="PUS3509" s="45"/>
      <c r="PUT3509" s="45"/>
      <c r="PUU3509" s="45"/>
      <c r="PUV3509" s="45"/>
      <c r="PUW3509" s="45"/>
      <c r="PUX3509" s="45"/>
      <c r="PUY3509" s="45"/>
      <c r="PUZ3509" s="45"/>
      <c r="PVA3509" s="45"/>
      <c r="PVB3509" s="45"/>
      <c r="PVC3509" s="45"/>
      <c r="PVD3509" s="45"/>
      <c r="PVE3509" s="45"/>
      <c r="PVF3509" s="45"/>
      <c r="PVG3509" s="45"/>
      <c r="PVH3509" s="45"/>
      <c r="PVI3509" s="45"/>
      <c r="PVJ3509" s="45"/>
      <c r="PVK3509" s="45"/>
      <c r="PVL3509" s="45"/>
      <c r="PVM3509" s="45"/>
      <c r="PVN3509" s="45"/>
      <c r="PVO3509" s="45"/>
      <c r="PVP3509" s="45"/>
      <c r="PVQ3509" s="45"/>
      <c r="PVR3509" s="45"/>
      <c r="PVS3509" s="45"/>
      <c r="PVT3509" s="45"/>
      <c r="PVU3509" s="45"/>
      <c r="PVV3509" s="45"/>
      <c r="PVW3509" s="45"/>
      <c r="PVX3509" s="45"/>
      <c r="PVY3509" s="45"/>
      <c r="PVZ3509" s="45"/>
      <c r="PWA3509" s="45"/>
      <c r="PWB3509" s="45"/>
      <c r="PWC3509" s="45"/>
      <c r="PWD3509" s="45"/>
      <c r="PWE3509" s="45"/>
      <c r="PWF3509" s="45"/>
      <c r="PWG3509" s="45"/>
      <c r="PWH3509" s="45"/>
      <c r="PWI3509" s="45"/>
      <c r="PWJ3509" s="45"/>
      <c r="PWK3509" s="45"/>
      <c r="PWL3509" s="45"/>
      <c r="PWM3509" s="45"/>
      <c r="PWN3509" s="45"/>
      <c r="PWO3509" s="45"/>
      <c r="PWP3509" s="45"/>
      <c r="PWQ3509" s="45"/>
      <c r="PWR3509" s="45"/>
      <c r="PWS3509" s="45"/>
      <c r="PWT3509" s="45"/>
      <c r="PWU3509" s="45"/>
      <c r="PWV3509" s="45"/>
      <c r="PWW3509" s="45"/>
      <c r="PWX3509" s="45"/>
      <c r="PWY3509" s="45"/>
      <c r="PWZ3509" s="45"/>
      <c r="PXA3509" s="45"/>
      <c r="PXB3509" s="45"/>
      <c r="PXC3509" s="45"/>
      <c r="PXD3509" s="45"/>
      <c r="PXE3509" s="45"/>
      <c r="PXF3509" s="45"/>
      <c r="PXG3509" s="45"/>
      <c r="PXH3509" s="45"/>
      <c r="PXI3509" s="45"/>
      <c r="PXJ3509" s="45"/>
      <c r="PXK3509" s="45"/>
      <c r="PXL3509" s="45"/>
      <c r="PXM3509" s="45"/>
      <c r="PXN3509" s="45"/>
      <c r="PXO3509" s="45"/>
      <c r="PXP3509" s="45"/>
      <c r="PXQ3509" s="45"/>
      <c r="PXR3509" s="45"/>
      <c r="PXS3509" s="45"/>
      <c r="PXT3509" s="45"/>
      <c r="PXU3509" s="45"/>
      <c r="PXV3509" s="45"/>
      <c r="PXW3509" s="45"/>
      <c r="PXX3509" s="45"/>
      <c r="PXY3509" s="45"/>
      <c r="PXZ3509" s="45"/>
      <c r="PYA3509" s="45"/>
      <c r="PYB3509" s="45"/>
      <c r="PYC3509" s="45"/>
      <c r="PYD3509" s="45"/>
      <c r="PYE3509" s="45"/>
      <c r="PYF3509" s="45"/>
      <c r="PYG3509" s="45"/>
      <c r="PYH3509" s="45"/>
      <c r="PYI3509" s="45"/>
      <c r="PYJ3509" s="45"/>
      <c r="PYK3509" s="45"/>
      <c r="PYL3509" s="45"/>
      <c r="PYM3509" s="45"/>
      <c r="PYN3509" s="45"/>
      <c r="PYO3509" s="45"/>
      <c r="PYP3509" s="45"/>
      <c r="PYQ3509" s="45"/>
      <c r="PYR3509" s="45"/>
      <c r="PYS3509" s="45"/>
      <c r="PYT3509" s="45"/>
      <c r="PYU3509" s="45"/>
      <c r="PYV3509" s="45"/>
      <c r="PYW3509" s="45"/>
      <c r="PYX3509" s="45"/>
      <c r="PYY3509" s="45"/>
      <c r="PYZ3509" s="45"/>
      <c r="PZA3509" s="45"/>
      <c r="PZB3509" s="45"/>
      <c r="PZC3509" s="45"/>
      <c r="PZD3509" s="45"/>
      <c r="PZE3509" s="45"/>
      <c r="PZF3509" s="45"/>
      <c r="PZG3509" s="45"/>
      <c r="PZH3509" s="45"/>
      <c r="PZI3509" s="45"/>
      <c r="PZJ3509" s="45"/>
      <c r="PZK3509" s="45"/>
      <c r="PZL3509" s="45"/>
      <c r="PZM3509" s="45"/>
      <c r="PZN3509" s="45"/>
      <c r="PZO3509" s="45"/>
      <c r="PZP3509" s="45"/>
      <c r="PZQ3509" s="45"/>
      <c r="PZR3509" s="45"/>
      <c r="PZS3509" s="45"/>
      <c r="PZT3509" s="45"/>
      <c r="PZU3509" s="45"/>
      <c r="PZV3509" s="45"/>
      <c r="PZW3509" s="45"/>
      <c r="PZX3509" s="45"/>
      <c r="PZY3509" s="45"/>
      <c r="PZZ3509" s="45"/>
      <c r="QAA3509" s="45"/>
      <c r="QAB3509" s="45"/>
      <c r="QAC3509" s="45"/>
      <c r="QAD3509" s="45"/>
      <c r="QAE3509" s="45"/>
      <c r="QAF3509" s="45"/>
      <c r="QAG3509" s="45"/>
      <c r="QAH3509" s="45"/>
      <c r="QAI3509" s="45"/>
      <c r="QAJ3509" s="45"/>
      <c r="QAK3509" s="45"/>
      <c r="QAL3509" s="45"/>
      <c r="QAM3509" s="45"/>
      <c r="QAN3509" s="45"/>
      <c r="QAO3509" s="45"/>
      <c r="QAP3509" s="45"/>
      <c r="QAQ3509" s="45"/>
      <c r="QAR3509" s="45"/>
      <c r="QAS3509" s="45"/>
      <c r="QAT3509" s="45"/>
      <c r="QAU3509" s="45"/>
      <c r="QAV3509" s="45"/>
      <c r="QAW3509" s="45"/>
      <c r="QAX3509" s="45"/>
      <c r="QAY3509" s="45"/>
      <c r="QAZ3509" s="45"/>
      <c r="QBA3509" s="45"/>
      <c r="QBB3509" s="45"/>
      <c r="QBC3509" s="45"/>
      <c r="QBD3509" s="45"/>
      <c r="QBE3509" s="45"/>
      <c r="QBF3509" s="45"/>
      <c r="QBG3509" s="45"/>
      <c r="QBH3509" s="45"/>
      <c r="QBI3509" s="45"/>
      <c r="QBJ3509" s="45"/>
      <c r="QBK3509" s="45"/>
      <c r="QBL3509" s="45"/>
      <c r="QBM3509" s="45"/>
      <c r="QBN3509" s="45"/>
      <c r="QBO3509" s="45"/>
      <c r="QBP3509" s="45"/>
      <c r="QBQ3509" s="45"/>
      <c r="QBR3509" s="45"/>
      <c r="QBS3509" s="45"/>
      <c r="QBT3509" s="45"/>
      <c r="QBU3509" s="45"/>
      <c r="QBV3509" s="45"/>
      <c r="QBW3509" s="45"/>
      <c r="QBX3509" s="45"/>
      <c r="QBY3509" s="45"/>
      <c r="QBZ3509" s="45"/>
      <c r="QCA3509" s="45"/>
      <c r="QCB3509" s="45"/>
      <c r="QCC3509" s="45"/>
      <c r="QCD3509" s="45"/>
      <c r="QCE3509" s="45"/>
      <c r="QCF3509" s="45"/>
      <c r="QCG3509" s="45"/>
      <c r="QCH3509" s="45"/>
      <c r="QCI3509" s="45"/>
      <c r="QCJ3509" s="45"/>
      <c r="QCK3509" s="45"/>
      <c r="QCL3509" s="45"/>
      <c r="QCM3509" s="45"/>
      <c r="QCN3509" s="45"/>
      <c r="QCO3509" s="45"/>
      <c r="QCP3509" s="45"/>
      <c r="QCQ3509" s="45"/>
      <c r="QCR3509" s="45"/>
      <c r="QCS3509" s="45"/>
      <c r="QCT3509" s="45"/>
      <c r="QCU3509" s="45"/>
      <c r="QCV3509" s="45"/>
      <c r="QCW3509" s="45"/>
      <c r="QCX3509" s="45"/>
      <c r="QCY3509" s="45"/>
      <c r="QCZ3509" s="45"/>
      <c r="QDA3509" s="45"/>
      <c r="QDB3509" s="45"/>
      <c r="QDC3509" s="45"/>
      <c r="QDD3509" s="45"/>
      <c r="QDE3509" s="45"/>
      <c r="QDF3509" s="45"/>
      <c r="QDG3509" s="45"/>
      <c r="QDH3509" s="45"/>
      <c r="QDI3509" s="45"/>
      <c r="QDJ3509" s="45"/>
      <c r="QDK3509" s="45"/>
      <c r="QDL3509" s="45"/>
      <c r="QDM3509" s="45"/>
      <c r="QDN3509" s="45"/>
      <c r="QDO3509" s="45"/>
      <c r="QDP3509" s="45"/>
      <c r="QDQ3509" s="45"/>
      <c r="QDR3509" s="45"/>
      <c r="QDS3509" s="45"/>
      <c r="QDT3509" s="45"/>
      <c r="QDU3509" s="45"/>
      <c r="QDV3509" s="45"/>
      <c r="QDW3509" s="45"/>
      <c r="QDX3509" s="45"/>
      <c r="QDY3509" s="45"/>
      <c r="QDZ3509" s="45"/>
      <c r="QEA3509" s="45"/>
      <c r="QEB3509" s="45"/>
      <c r="QEC3509" s="45"/>
      <c r="QED3509" s="45"/>
      <c r="QEE3509" s="45"/>
      <c r="QEF3509" s="45"/>
      <c r="QEG3509" s="45"/>
      <c r="QEH3509" s="45"/>
      <c r="QEI3509" s="45"/>
      <c r="QEJ3509" s="45"/>
      <c r="QEK3509" s="45"/>
      <c r="QEL3509" s="45"/>
      <c r="QEM3509" s="45"/>
      <c r="QEN3509" s="45"/>
      <c r="QEO3509" s="45"/>
      <c r="QEP3509" s="45"/>
      <c r="QEQ3509" s="45"/>
      <c r="QER3509" s="45"/>
      <c r="QES3509" s="45"/>
      <c r="QET3509" s="45"/>
      <c r="QEU3509" s="45"/>
      <c r="QEV3509" s="45"/>
      <c r="QEW3509" s="45"/>
      <c r="QEX3509" s="45"/>
      <c r="QEY3509" s="45"/>
      <c r="QEZ3509" s="45"/>
      <c r="QFA3509" s="45"/>
      <c r="QFB3509" s="45"/>
      <c r="QFC3509" s="45"/>
      <c r="QFD3509" s="45"/>
      <c r="QFE3509" s="45"/>
      <c r="QFF3509" s="45"/>
      <c r="QFG3509" s="45"/>
      <c r="QFH3509" s="45"/>
      <c r="QFI3509" s="45"/>
      <c r="QFJ3509" s="45"/>
      <c r="QFK3509" s="45"/>
      <c r="QFL3509" s="45"/>
      <c r="QFM3509" s="45"/>
      <c r="QFN3509" s="45"/>
      <c r="QFO3509" s="45"/>
      <c r="QFP3509" s="45"/>
      <c r="QFQ3509" s="45"/>
      <c r="QFR3509" s="45"/>
      <c r="QFS3509" s="45"/>
      <c r="QFT3509" s="45"/>
      <c r="QFU3509" s="45"/>
      <c r="QFV3509" s="45"/>
      <c r="QFW3509" s="45"/>
      <c r="QFX3509" s="45"/>
      <c r="QFY3509" s="45"/>
      <c r="QFZ3509" s="45"/>
      <c r="QGA3509" s="45"/>
      <c r="QGB3509" s="45"/>
      <c r="QGC3509" s="45"/>
      <c r="QGD3509" s="45"/>
      <c r="QGE3509" s="45"/>
      <c r="QGF3509" s="45"/>
      <c r="QGG3509" s="45"/>
      <c r="QGH3509" s="45"/>
      <c r="QGI3509" s="45"/>
      <c r="QGJ3509" s="45"/>
      <c r="QGK3509" s="45"/>
      <c r="QGL3509" s="45"/>
      <c r="QGM3509" s="45"/>
      <c r="QGN3509" s="45"/>
      <c r="QGO3509" s="45"/>
      <c r="QGP3509" s="45"/>
      <c r="QGQ3509" s="45"/>
      <c r="QGR3509" s="45"/>
      <c r="QGS3509" s="45"/>
      <c r="QGT3509" s="45"/>
      <c r="QGU3509" s="45"/>
      <c r="QGV3509" s="45"/>
      <c r="QGW3509" s="45"/>
      <c r="QGX3509" s="45"/>
      <c r="QGY3509" s="45"/>
      <c r="QGZ3509" s="45"/>
      <c r="QHA3509" s="45"/>
      <c r="QHB3509" s="45"/>
      <c r="QHC3509" s="45"/>
      <c r="QHD3509" s="45"/>
      <c r="QHE3509" s="45"/>
      <c r="QHF3509" s="45"/>
      <c r="QHG3509" s="45"/>
      <c r="QHH3509" s="45"/>
      <c r="QHI3509" s="45"/>
      <c r="QHJ3509" s="45"/>
      <c r="QHK3509" s="45"/>
      <c r="QHL3509" s="45"/>
      <c r="QHM3509" s="45"/>
      <c r="QHN3509" s="45"/>
      <c r="QHO3509" s="45"/>
      <c r="QHP3509" s="45"/>
      <c r="QHQ3509" s="45"/>
      <c r="QHR3509" s="45"/>
      <c r="QHS3509" s="45"/>
      <c r="QHT3509" s="45"/>
      <c r="QHU3509" s="45"/>
      <c r="QHV3509" s="45"/>
      <c r="QHW3509" s="45"/>
      <c r="QHX3509" s="45"/>
      <c r="QHY3509" s="45"/>
      <c r="QHZ3509" s="45"/>
      <c r="QIA3509" s="45"/>
      <c r="QIB3509" s="45"/>
      <c r="QIC3509" s="45"/>
      <c r="QID3509" s="45"/>
      <c r="QIE3509" s="45"/>
      <c r="QIF3509" s="45"/>
      <c r="QIG3509" s="45"/>
      <c r="QIH3509" s="45"/>
      <c r="QII3509" s="45"/>
      <c r="QIJ3509" s="45"/>
      <c r="QIK3509" s="45"/>
      <c r="QIL3509" s="45"/>
      <c r="QIM3509" s="45"/>
      <c r="QIN3509" s="45"/>
      <c r="QIO3509" s="45"/>
      <c r="QIP3509" s="45"/>
      <c r="QIQ3509" s="45"/>
      <c r="QIR3509" s="45"/>
      <c r="QIS3509" s="45"/>
      <c r="QIT3509" s="45"/>
      <c r="QIU3509" s="45"/>
      <c r="QIV3509" s="45"/>
      <c r="QIW3509" s="45"/>
      <c r="QIX3509" s="45"/>
      <c r="QIY3509" s="45"/>
      <c r="QIZ3509" s="45"/>
      <c r="QJA3509" s="45"/>
      <c r="QJB3509" s="45"/>
      <c r="QJC3509" s="45"/>
      <c r="QJD3509" s="45"/>
      <c r="QJE3509" s="45"/>
      <c r="QJF3509" s="45"/>
      <c r="QJG3509" s="45"/>
      <c r="QJH3509" s="45"/>
      <c r="QJI3509" s="45"/>
      <c r="QJJ3509" s="45"/>
      <c r="QJK3509" s="45"/>
      <c r="QJL3509" s="45"/>
      <c r="QJM3509" s="45"/>
      <c r="QJN3509" s="45"/>
      <c r="QJO3509" s="45"/>
      <c r="QJP3509" s="45"/>
      <c r="QJQ3509" s="45"/>
      <c r="QJR3509" s="45"/>
      <c r="QJS3509" s="45"/>
      <c r="QJT3509" s="45"/>
      <c r="QJU3509" s="45"/>
      <c r="QJV3509" s="45"/>
      <c r="QJW3509" s="45"/>
      <c r="QJX3509" s="45"/>
      <c r="QJY3509" s="45"/>
      <c r="QJZ3509" s="45"/>
      <c r="QKA3509" s="45"/>
      <c r="QKB3509" s="45"/>
      <c r="QKC3509" s="45"/>
      <c r="QKD3509" s="45"/>
      <c r="QKE3509" s="45"/>
      <c r="QKF3509" s="45"/>
      <c r="QKG3509" s="45"/>
      <c r="QKH3509" s="45"/>
      <c r="QKI3509" s="45"/>
      <c r="QKJ3509" s="45"/>
      <c r="QKK3509" s="45"/>
      <c r="QKL3509" s="45"/>
      <c r="QKM3509" s="45"/>
      <c r="QKN3509" s="45"/>
      <c r="QKO3509" s="45"/>
      <c r="QKP3509" s="45"/>
      <c r="QKQ3509" s="45"/>
      <c r="QKR3509" s="45"/>
      <c r="QKS3509" s="45"/>
      <c r="QKT3509" s="45"/>
      <c r="QKU3509" s="45"/>
      <c r="QKV3509" s="45"/>
      <c r="QKW3509" s="45"/>
      <c r="QKX3509" s="45"/>
      <c r="QKY3509" s="45"/>
      <c r="QKZ3509" s="45"/>
      <c r="QLA3509" s="45"/>
      <c r="QLB3509" s="45"/>
      <c r="QLC3509" s="45"/>
      <c r="QLD3509" s="45"/>
      <c r="QLE3509" s="45"/>
      <c r="QLF3509" s="45"/>
      <c r="QLG3509" s="45"/>
      <c r="QLH3509" s="45"/>
      <c r="QLI3509" s="45"/>
      <c r="QLJ3509" s="45"/>
      <c r="QLK3509" s="45"/>
      <c r="QLL3509" s="45"/>
      <c r="QLM3509" s="45"/>
      <c r="QLN3509" s="45"/>
      <c r="QLO3509" s="45"/>
      <c r="QLP3509" s="45"/>
      <c r="QLQ3509" s="45"/>
      <c r="QLR3509" s="45"/>
      <c r="QLS3509" s="45"/>
      <c r="QLT3509" s="45"/>
      <c r="QLU3509" s="45"/>
      <c r="QLV3509" s="45"/>
      <c r="QLW3509" s="45"/>
      <c r="QLX3509" s="45"/>
      <c r="QLY3509" s="45"/>
      <c r="QLZ3509" s="45"/>
      <c r="QMA3509" s="45"/>
      <c r="QMB3509" s="45"/>
      <c r="QMC3509" s="45"/>
      <c r="QMD3509" s="45"/>
      <c r="QME3509" s="45"/>
      <c r="QMF3509" s="45"/>
      <c r="QMG3509" s="45"/>
      <c r="QMH3509" s="45"/>
      <c r="QMI3509" s="45"/>
      <c r="QMJ3509" s="45"/>
      <c r="QMK3509" s="45"/>
      <c r="QML3509" s="45"/>
      <c r="QMM3509" s="45"/>
      <c r="QMN3509" s="45"/>
      <c r="QMO3509" s="45"/>
      <c r="QMP3509" s="45"/>
      <c r="QMQ3509" s="45"/>
      <c r="QMR3509" s="45"/>
      <c r="QMS3509" s="45"/>
      <c r="QMT3509" s="45"/>
      <c r="QMU3509" s="45"/>
      <c r="QMV3509" s="45"/>
      <c r="QMW3509" s="45"/>
      <c r="QMX3509" s="45"/>
      <c r="QMY3509" s="45"/>
      <c r="QMZ3509" s="45"/>
      <c r="QNA3509" s="45"/>
      <c r="QNB3509" s="45"/>
      <c r="QNC3509" s="45"/>
      <c r="QND3509" s="45"/>
      <c r="QNE3509" s="45"/>
      <c r="QNF3509" s="45"/>
      <c r="QNG3509" s="45"/>
      <c r="QNH3509" s="45"/>
      <c r="QNI3509" s="45"/>
      <c r="QNJ3509" s="45"/>
      <c r="QNK3509" s="45"/>
      <c r="QNL3509" s="45"/>
      <c r="QNM3509" s="45"/>
      <c r="QNN3509" s="45"/>
      <c r="QNO3509" s="45"/>
      <c r="QNP3509" s="45"/>
      <c r="QNQ3509" s="45"/>
      <c r="QNR3509" s="45"/>
      <c r="QNS3509" s="45"/>
      <c r="QNT3509" s="45"/>
      <c r="QNU3509" s="45"/>
      <c r="QNV3509" s="45"/>
      <c r="QNW3509" s="45"/>
      <c r="QNX3509" s="45"/>
      <c r="QNY3509" s="45"/>
      <c r="QNZ3509" s="45"/>
      <c r="QOA3509" s="45"/>
      <c r="QOB3509" s="45"/>
      <c r="QOC3509" s="45"/>
      <c r="QOD3509" s="45"/>
      <c r="QOE3509" s="45"/>
      <c r="QOF3509" s="45"/>
      <c r="QOG3509" s="45"/>
      <c r="QOH3509" s="45"/>
      <c r="QOI3509" s="45"/>
      <c r="QOJ3509" s="45"/>
      <c r="QOK3509" s="45"/>
      <c r="QOL3509" s="45"/>
      <c r="QOM3509" s="45"/>
      <c r="QON3509" s="45"/>
      <c r="QOO3509" s="45"/>
      <c r="QOP3509" s="45"/>
      <c r="QOQ3509" s="45"/>
      <c r="QOR3509" s="45"/>
      <c r="QOS3509" s="45"/>
      <c r="QOT3509" s="45"/>
      <c r="QOU3509" s="45"/>
      <c r="QOV3509" s="45"/>
      <c r="QOW3509" s="45"/>
      <c r="QOX3509" s="45"/>
      <c r="QOY3509" s="45"/>
      <c r="QOZ3509" s="45"/>
      <c r="QPA3509" s="45"/>
      <c r="QPB3509" s="45"/>
      <c r="QPC3509" s="45"/>
      <c r="QPD3509" s="45"/>
      <c r="QPE3509" s="45"/>
      <c r="QPF3509" s="45"/>
      <c r="QPG3509" s="45"/>
      <c r="QPH3509" s="45"/>
      <c r="QPI3509" s="45"/>
      <c r="QPJ3509" s="45"/>
      <c r="QPK3509" s="45"/>
      <c r="QPL3509" s="45"/>
      <c r="QPM3509" s="45"/>
      <c r="QPN3509" s="45"/>
      <c r="QPO3509" s="45"/>
      <c r="QPP3509" s="45"/>
      <c r="QPQ3509" s="45"/>
      <c r="QPR3509" s="45"/>
      <c r="QPS3509" s="45"/>
      <c r="QPT3509" s="45"/>
      <c r="QPU3509" s="45"/>
      <c r="QPV3509" s="45"/>
      <c r="QPW3509" s="45"/>
      <c r="QPX3509" s="45"/>
      <c r="QPY3509" s="45"/>
      <c r="QPZ3509" s="45"/>
      <c r="QQA3509" s="45"/>
      <c r="QQB3509" s="45"/>
      <c r="QQC3509" s="45"/>
      <c r="QQD3509" s="45"/>
      <c r="QQE3509" s="45"/>
      <c r="QQF3509" s="45"/>
      <c r="QQG3509" s="45"/>
      <c r="QQH3509" s="45"/>
      <c r="QQI3509" s="45"/>
      <c r="QQJ3509" s="45"/>
      <c r="QQK3509" s="45"/>
      <c r="QQL3509" s="45"/>
      <c r="QQM3509" s="45"/>
      <c r="QQN3509" s="45"/>
      <c r="QQO3509" s="45"/>
      <c r="QQP3509" s="45"/>
      <c r="QQQ3509" s="45"/>
      <c r="QQR3509" s="45"/>
      <c r="QQS3509" s="45"/>
      <c r="QQT3509" s="45"/>
      <c r="QQU3509" s="45"/>
      <c r="QQV3509" s="45"/>
      <c r="QQW3509" s="45"/>
      <c r="QQX3509" s="45"/>
      <c r="QQY3509" s="45"/>
      <c r="QQZ3509" s="45"/>
      <c r="QRA3509" s="45"/>
      <c r="QRB3509" s="45"/>
      <c r="QRC3509" s="45"/>
      <c r="QRD3509" s="45"/>
      <c r="QRE3509" s="45"/>
      <c r="QRF3509" s="45"/>
      <c r="QRG3509" s="45"/>
      <c r="QRH3509" s="45"/>
      <c r="QRI3509" s="45"/>
      <c r="QRJ3509" s="45"/>
      <c r="QRK3509" s="45"/>
      <c r="QRL3509" s="45"/>
      <c r="QRM3509" s="45"/>
      <c r="QRN3509" s="45"/>
      <c r="QRO3509" s="45"/>
      <c r="QRP3509" s="45"/>
      <c r="QRQ3509" s="45"/>
      <c r="QRR3509" s="45"/>
      <c r="QRS3509" s="45"/>
      <c r="QRT3509" s="45"/>
      <c r="QRU3509" s="45"/>
      <c r="QRV3509" s="45"/>
      <c r="QRW3509" s="45"/>
      <c r="QRX3509" s="45"/>
      <c r="QRY3509" s="45"/>
      <c r="QRZ3509" s="45"/>
      <c r="QSA3509" s="45"/>
      <c r="QSB3509" s="45"/>
      <c r="QSC3509" s="45"/>
      <c r="QSD3509" s="45"/>
      <c r="QSE3509" s="45"/>
      <c r="QSF3509" s="45"/>
      <c r="QSG3509" s="45"/>
      <c r="QSH3509" s="45"/>
      <c r="QSI3509" s="45"/>
      <c r="QSJ3509" s="45"/>
      <c r="QSK3509" s="45"/>
      <c r="QSL3509" s="45"/>
      <c r="QSM3509" s="45"/>
      <c r="QSN3509" s="45"/>
      <c r="QSO3509" s="45"/>
      <c r="QSP3509" s="45"/>
      <c r="QSQ3509" s="45"/>
      <c r="QSR3509" s="45"/>
      <c r="QSS3509" s="45"/>
      <c r="QST3509" s="45"/>
      <c r="QSU3509" s="45"/>
      <c r="QSV3509" s="45"/>
      <c r="QSW3509" s="45"/>
      <c r="QSX3509" s="45"/>
      <c r="QSY3509" s="45"/>
      <c r="QSZ3509" s="45"/>
      <c r="QTA3509" s="45"/>
      <c r="QTB3509" s="45"/>
      <c r="QTC3509" s="45"/>
      <c r="QTD3509" s="45"/>
      <c r="QTE3509" s="45"/>
      <c r="QTF3509" s="45"/>
      <c r="QTG3509" s="45"/>
      <c r="QTH3509" s="45"/>
      <c r="QTI3509" s="45"/>
      <c r="QTJ3509" s="45"/>
      <c r="QTK3509" s="45"/>
      <c r="QTL3509" s="45"/>
      <c r="QTM3509" s="45"/>
      <c r="QTN3509" s="45"/>
      <c r="QTO3509" s="45"/>
      <c r="QTP3509" s="45"/>
      <c r="QTQ3509" s="45"/>
      <c r="QTR3509" s="45"/>
      <c r="QTS3509" s="45"/>
      <c r="QTT3509" s="45"/>
      <c r="QTU3509" s="45"/>
      <c r="QTV3509" s="45"/>
      <c r="QTW3509" s="45"/>
      <c r="QTX3509" s="45"/>
      <c r="QTY3509" s="45"/>
      <c r="QTZ3509" s="45"/>
      <c r="QUA3509" s="45"/>
      <c r="QUB3509" s="45"/>
      <c r="QUC3509" s="45"/>
      <c r="QUD3509" s="45"/>
      <c r="QUE3509" s="45"/>
      <c r="QUF3509" s="45"/>
      <c r="QUG3509" s="45"/>
      <c r="QUH3509" s="45"/>
      <c r="QUI3509" s="45"/>
      <c r="QUJ3509" s="45"/>
      <c r="QUK3509" s="45"/>
      <c r="QUL3509" s="45"/>
      <c r="QUM3509" s="45"/>
      <c r="QUN3509" s="45"/>
      <c r="QUO3509" s="45"/>
      <c r="QUP3509" s="45"/>
      <c r="QUQ3509" s="45"/>
      <c r="QUR3509" s="45"/>
      <c r="QUS3509" s="45"/>
      <c r="QUT3509" s="45"/>
      <c r="QUU3509" s="45"/>
      <c r="QUV3509" s="45"/>
      <c r="QUW3509" s="45"/>
      <c r="QUX3509" s="45"/>
      <c r="QUY3509" s="45"/>
      <c r="QUZ3509" s="45"/>
      <c r="QVA3509" s="45"/>
      <c r="QVB3509" s="45"/>
      <c r="QVC3509" s="45"/>
      <c r="QVD3509" s="45"/>
      <c r="QVE3509" s="45"/>
      <c r="QVF3509" s="45"/>
      <c r="QVG3509" s="45"/>
      <c r="QVH3509" s="45"/>
      <c r="QVI3509" s="45"/>
      <c r="QVJ3509" s="45"/>
      <c r="QVK3509" s="45"/>
      <c r="QVL3509" s="45"/>
      <c r="QVM3509" s="45"/>
      <c r="QVN3509" s="45"/>
      <c r="QVO3509" s="45"/>
      <c r="QVP3509" s="45"/>
      <c r="QVQ3509" s="45"/>
      <c r="QVR3509" s="45"/>
      <c r="QVS3509" s="45"/>
      <c r="QVT3509" s="45"/>
      <c r="QVU3509" s="45"/>
      <c r="QVV3509" s="45"/>
      <c r="QVW3509" s="45"/>
      <c r="QVX3509" s="45"/>
      <c r="QVY3509" s="45"/>
      <c r="QVZ3509" s="45"/>
      <c r="QWA3509" s="45"/>
      <c r="QWB3509" s="45"/>
      <c r="QWC3509" s="45"/>
      <c r="QWD3509" s="45"/>
      <c r="QWE3509" s="45"/>
      <c r="QWF3509" s="45"/>
      <c r="QWG3509" s="45"/>
      <c r="QWH3509" s="45"/>
      <c r="QWI3509" s="45"/>
      <c r="QWJ3509" s="45"/>
      <c r="QWK3509" s="45"/>
      <c r="QWL3509" s="45"/>
      <c r="QWM3509" s="45"/>
      <c r="QWN3509" s="45"/>
      <c r="QWO3509" s="45"/>
      <c r="QWP3509" s="45"/>
      <c r="QWQ3509" s="45"/>
      <c r="QWR3509" s="45"/>
      <c r="QWS3509" s="45"/>
      <c r="QWT3509" s="45"/>
      <c r="QWU3509" s="45"/>
      <c r="QWV3509" s="45"/>
      <c r="QWW3509" s="45"/>
      <c r="QWX3509" s="45"/>
      <c r="QWY3509" s="45"/>
      <c r="QWZ3509" s="45"/>
      <c r="QXA3509" s="45"/>
      <c r="QXB3509" s="45"/>
      <c r="QXC3509" s="45"/>
      <c r="QXD3509" s="45"/>
      <c r="QXE3509" s="45"/>
      <c r="QXF3509" s="45"/>
      <c r="QXG3509" s="45"/>
      <c r="QXH3509" s="45"/>
      <c r="QXI3509" s="45"/>
      <c r="QXJ3509" s="45"/>
      <c r="QXK3509" s="45"/>
      <c r="QXL3509" s="45"/>
      <c r="QXM3509" s="45"/>
      <c r="QXN3509" s="45"/>
      <c r="QXO3509" s="45"/>
      <c r="QXP3509" s="45"/>
      <c r="QXQ3509" s="45"/>
      <c r="QXR3509" s="45"/>
      <c r="QXS3509" s="45"/>
      <c r="QXT3509" s="45"/>
      <c r="QXU3509" s="45"/>
      <c r="QXV3509" s="45"/>
      <c r="QXW3509" s="45"/>
      <c r="QXX3509" s="45"/>
      <c r="QXY3509" s="45"/>
      <c r="QXZ3509" s="45"/>
      <c r="QYA3509" s="45"/>
      <c r="QYB3509" s="45"/>
      <c r="QYC3509" s="45"/>
      <c r="QYD3509" s="45"/>
      <c r="QYE3509" s="45"/>
      <c r="QYF3509" s="45"/>
      <c r="QYG3509" s="45"/>
      <c r="QYH3509" s="45"/>
      <c r="QYI3509" s="45"/>
      <c r="QYJ3509" s="45"/>
      <c r="QYK3509" s="45"/>
      <c r="QYL3509" s="45"/>
      <c r="QYM3509" s="45"/>
      <c r="QYN3509" s="45"/>
      <c r="QYO3509" s="45"/>
      <c r="QYP3509" s="45"/>
      <c r="QYQ3509" s="45"/>
      <c r="QYR3509" s="45"/>
      <c r="QYS3509" s="45"/>
      <c r="QYT3509" s="45"/>
      <c r="QYU3509" s="45"/>
      <c r="QYV3509" s="45"/>
      <c r="QYW3509" s="45"/>
      <c r="QYX3509" s="45"/>
      <c r="QYY3509" s="45"/>
      <c r="QYZ3509" s="45"/>
      <c r="QZA3509" s="45"/>
      <c r="QZB3509" s="45"/>
      <c r="QZC3509" s="45"/>
      <c r="QZD3509" s="45"/>
      <c r="QZE3509" s="45"/>
      <c r="QZF3509" s="45"/>
      <c r="QZG3509" s="45"/>
      <c r="QZH3509" s="45"/>
      <c r="QZI3509" s="45"/>
      <c r="QZJ3509" s="45"/>
      <c r="QZK3509" s="45"/>
      <c r="QZL3509" s="45"/>
      <c r="QZM3509" s="45"/>
      <c r="QZN3509" s="45"/>
      <c r="QZO3509" s="45"/>
      <c r="QZP3509" s="45"/>
      <c r="QZQ3509" s="45"/>
      <c r="QZR3509" s="45"/>
      <c r="QZS3509" s="45"/>
      <c r="QZT3509" s="45"/>
      <c r="QZU3509" s="45"/>
      <c r="QZV3509" s="45"/>
      <c r="QZW3509" s="45"/>
      <c r="QZX3509" s="45"/>
      <c r="QZY3509" s="45"/>
      <c r="QZZ3509" s="45"/>
      <c r="RAA3509" s="45"/>
      <c r="RAB3509" s="45"/>
      <c r="RAC3509" s="45"/>
      <c r="RAD3509" s="45"/>
      <c r="RAE3509" s="45"/>
      <c r="RAF3509" s="45"/>
      <c r="RAG3509" s="45"/>
      <c r="RAH3509" s="45"/>
      <c r="RAI3509" s="45"/>
      <c r="RAJ3509" s="45"/>
      <c r="RAK3509" s="45"/>
      <c r="RAL3509" s="45"/>
      <c r="RAM3509" s="45"/>
      <c r="RAN3509" s="45"/>
      <c r="RAO3509" s="45"/>
      <c r="RAP3509" s="45"/>
      <c r="RAQ3509" s="45"/>
      <c r="RAR3509" s="45"/>
      <c r="RAS3509" s="45"/>
      <c r="RAT3509" s="45"/>
      <c r="RAU3509" s="45"/>
      <c r="RAV3509" s="45"/>
      <c r="RAW3509" s="45"/>
      <c r="RAX3509" s="45"/>
      <c r="RAY3509" s="45"/>
      <c r="RAZ3509" s="45"/>
      <c r="RBA3509" s="45"/>
      <c r="RBB3509" s="45"/>
      <c r="RBC3509" s="45"/>
      <c r="RBD3509" s="45"/>
      <c r="RBE3509" s="45"/>
      <c r="RBF3509" s="45"/>
      <c r="RBG3509" s="45"/>
      <c r="RBH3509" s="45"/>
      <c r="RBI3509" s="45"/>
      <c r="RBJ3509" s="45"/>
      <c r="RBK3509" s="45"/>
      <c r="RBL3509" s="45"/>
      <c r="RBM3509" s="45"/>
      <c r="RBN3509" s="45"/>
      <c r="RBO3509" s="45"/>
      <c r="RBP3509" s="45"/>
      <c r="RBQ3509" s="45"/>
      <c r="RBR3509" s="45"/>
      <c r="RBS3509" s="45"/>
      <c r="RBT3509" s="45"/>
      <c r="RBU3509" s="45"/>
      <c r="RBV3509" s="45"/>
      <c r="RBW3509" s="45"/>
      <c r="RBX3509" s="45"/>
      <c r="RBY3509" s="45"/>
      <c r="RBZ3509" s="45"/>
      <c r="RCA3509" s="45"/>
      <c r="RCB3509" s="45"/>
      <c r="RCC3509" s="45"/>
      <c r="RCD3509" s="45"/>
      <c r="RCE3509" s="45"/>
      <c r="RCF3509" s="45"/>
      <c r="RCG3509" s="45"/>
      <c r="RCH3509" s="45"/>
      <c r="RCI3509" s="45"/>
      <c r="RCJ3509" s="45"/>
      <c r="RCK3509" s="45"/>
      <c r="RCL3509" s="45"/>
      <c r="RCM3509" s="45"/>
      <c r="RCN3509" s="45"/>
      <c r="RCO3509" s="45"/>
      <c r="RCP3509" s="45"/>
      <c r="RCQ3509" s="45"/>
      <c r="RCR3509" s="45"/>
      <c r="RCS3509" s="45"/>
      <c r="RCT3509" s="45"/>
      <c r="RCU3509" s="45"/>
      <c r="RCV3509" s="45"/>
      <c r="RCW3509" s="45"/>
      <c r="RCX3509" s="45"/>
      <c r="RCY3509" s="45"/>
      <c r="RCZ3509" s="45"/>
      <c r="RDA3509" s="45"/>
      <c r="RDB3509" s="45"/>
      <c r="RDC3509" s="45"/>
      <c r="RDD3509" s="45"/>
      <c r="RDE3509" s="45"/>
      <c r="RDF3509" s="45"/>
      <c r="RDG3509" s="45"/>
      <c r="RDH3509" s="45"/>
      <c r="RDI3509" s="45"/>
      <c r="RDJ3509" s="45"/>
      <c r="RDK3509" s="45"/>
      <c r="RDL3509" s="45"/>
      <c r="RDM3509" s="45"/>
      <c r="RDN3509" s="45"/>
      <c r="RDO3509" s="45"/>
      <c r="RDP3509" s="45"/>
      <c r="RDQ3509" s="45"/>
      <c r="RDR3509" s="45"/>
      <c r="RDS3509" s="45"/>
      <c r="RDT3509" s="45"/>
      <c r="RDU3509" s="45"/>
      <c r="RDV3509" s="45"/>
      <c r="RDW3509" s="45"/>
      <c r="RDX3509" s="45"/>
      <c r="RDY3509" s="45"/>
      <c r="RDZ3509" s="45"/>
      <c r="REA3509" s="45"/>
      <c r="REB3509" s="45"/>
      <c r="REC3509" s="45"/>
      <c r="RED3509" s="45"/>
      <c r="REE3509" s="45"/>
      <c r="REF3509" s="45"/>
      <c r="REG3509" s="45"/>
      <c r="REH3509" s="45"/>
      <c r="REI3509" s="45"/>
      <c r="REJ3509" s="45"/>
      <c r="REK3509" s="45"/>
      <c r="REL3509" s="45"/>
      <c r="REM3509" s="45"/>
      <c r="REN3509" s="45"/>
      <c r="REO3509" s="45"/>
      <c r="REP3509" s="45"/>
      <c r="REQ3509" s="45"/>
      <c r="RER3509" s="45"/>
      <c r="RES3509" s="45"/>
      <c r="RET3509" s="45"/>
      <c r="REU3509" s="45"/>
      <c r="REV3509" s="45"/>
      <c r="REW3509" s="45"/>
      <c r="REX3509" s="45"/>
      <c r="REY3509" s="45"/>
      <c r="REZ3509" s="45"/>
      <c r="RFA3509" s="45"/>
      <c r="RFB3509" s="45"/>
      <c r="RFC3509" s="45"/>
      <c r="RFD3509" s="45"/>
      <c r="RFE3509" s="45"/>
      <c r="RFF3509" s="45"/>
      <c r="RFG3509" s="45"/>
      <c r="RFH3509" s="45"/>
      <c r="RFI3509" s="45"/>
      <c r="RFJ3509" s="45"/>
      <c r="RFK3509" s="45"/>
      <c r="RFL3509" s="45"/>
      <c r="RFM3509" s="45"/>
      <c r="RFN3509" s="45"/>
      <c r="RFO3509" s="45"/>
      <c r="RFP3509" s="45"/>
      <c r="RFQ3509" s="45"/>
      <c r="RFR3509" s="45"/>
      <c r="RFS3509" s="45"/>
      <c r="RFT3509" s="45"/>
      <c r="RFU3509" s="45"/>
      <c r="RFV3509" s="45"/>
      <c r="RFW3509" s="45"/>
      <c r="RFX3509" s="45"/>
      <c r="RFY3509" s="45"/>
      <c r="RFZ3509" s="45"/>
      <c r="RGA3509" s="45"/>
      <c r="RGB3509" s="45"/>
      <c r="RGC3509" s="45"/>
      <c r="RGD3509" s="45"/>
      <c r="RGE3509" s="45"/>
      <c r="RGF3509" s="45"/>
      <c r="RGG3509" s="45"/>
      <c r="RGH3509" s="45"/>
      <c r="RGI3509" s="45"/>
      <c r="RGJ3509" s="45"/>
      <c r="RGK3509" s="45"/>
      <c r="RGL3509" s="45"/>
      <c r="RGM3509" s="45"/>
      <c r="RGN3509" s="45"/>
      <c r="RGO3509" s="45"/>
      <c r="RGP3509" s="45"/>
      <c r="RGQ3509" s="45"/>
      <c r="RGR3509" s="45"/>
      <c r="RGS3509" s="45"/>
      <c r="RGT3509" s="45"/>
      <c r="RGU3509" s="45"/>
      <c r="RGV3509" s="45"/>
      <c r="RGW3509" s="45"/>
      <c r="RGX3509" s="45"/>
      <c r="RGY3509" s="45"/>
      <c r="RGZ3509" s="45"/>
      <c r="RHA3509" s="45"/>
      <c r="RHB3509" s="45"/>
      <c r="RHC3509" s="45"/>
      <c r="RHD3509" s="45"/>
      <c r="RHE3509" s="45"/>
      <c r="RHF3509" s="45"/>
      <c r="RHG3509" s="45"/>
      <c r="RHH3509" s="45"/>
      <c r="RHI3509" s="45"/>
      <c r="RHJ3509" s="45"/>
      <c r="RHK3509" s="45"/>
      <c r="RHL3509" s="45"/>
      <c r="RHM3509" s="45"/>
      <c r="RHN3509" s="45"/>
      <c r="RHO3509" s="45"/>
      <c r="RHP3509" s="45"/>
      <c r="RHQ3509" s="45"/>
      <c r="RHR3509" s="45"/>
      <c r="RHS3509" s="45"/>
      <c r="RHT3509" s="45"/>
      <c r="RHU3509" s="45"/>
      <c r="RHV3509" s="45"/>
      <c r="RHW3509" s="45"/>
      <c r="RHX3509" s="45"/>
      <c r="RHY3509" s="45"/>
      <c r="RHZ3509" s="45"/>
      <c r="RIA3509" s="45"/>
      <c r="RIB3509" s="45"/>
      <c r="RIC3509" s="45"/>
      <c r="RID3509" s="45"/>
      <c r="RIE3509" s="45"/>
      <c r="RIF3509" s="45"/>
      <c r="RIG3509" s="45"/>
      <c r="RIH3509" s="45"/>
      <c r="RII3509" s="45"/>
      <c r="RIJ3509" s="45"/>
      <c r="RIK3509" s="45"/>
      <c r="RIL3509" s="45"/>
      <c r="RIM3509" s="45"/>
      <c r="RIN3509" s="45"/>
      <c r="RIO3509" s="45"/>
      <c r="RIP3509" s="45"/>
      <c r="RIQ3509" s="45"/>
      <c r="RIR3509" s="45"/>
      <c r="RIS3509" s="45"/>
      <c r="RIT3509" s="45"/>
      <c r="RIU3509" s="45"/>
      <c r="RIV3509" s="45"/>
      <c r="RIW3509" s="45"/>
      <c r="RIX3509" s="45"/>
      <c r="RIY3509" s="45"/>
      <c r="RIZ3509" s="45"/>
      <c r="RJA3509" s="45"/>
      <c r="RJB3509" s="45"/>
      <c r="RJC3509" s="45"/>
      <c r="RJD3509" s="45"/>
      <c r="RJE3509" s="45"/>
      <c r="RJF3509" s="45"/>
      <c r="RJG3509" s="45"/>
      <c r="RJH3509" s="45"/>
      <c r="RJI3509" s="45"/>
      <c r="RJJ3509" s="45"/>
      <c r="RJK3509" s="45"/>
      <c r="RJL3509" s="45"/>
      <c r="RJM3509" s="45"/>
      <c r="RJN3509" s="45"/>
      <c r="RJO3509" s="45"/>
      <c r="RJP3509" s="45"/>
      <c r="RJQ3509" s="45"/>
      <c r="RJR3509" s="45"/>
      <c r="RJS3509" s="45"/>
      <c r="RJT3509" s="45"/>
      <c r="RJU3509" s="45"/>
      <c r="RJV3509" s="45"/>
      <c r="RJW3509" s="45"/>
      <c r="RJX3509" s="45"/>
      <c r="RJY3509" s="45"/>
      <c r="RJZ3509" s="45"/>
      <c r="RKA3509" s="45"/>
      <c r="RKB3509" s="45"/>
      <c r="RKC3509" s="45"/>
      <c r="RKD3509" s="45"/>
      <c r="RKE3509" s="45"/>
      <c r="RKF3509" s="45"/>
      <c r="RKG3509" s="45"/>
      <c r="RKH3509" s="45"/>
      <c r="RKI3509" s="45"/>
      <c r="RKJ3509" s="45"/>
      <c r="RKK3509" s="45"/>
      <c r="RKL3509" s="45"/>
      <c r="RKM3509" s="45"/>
      <c r="RKN3509" s="45"/>
      <c r="RKO3509" s="45"/>
      <c r="RKP3509" s="45"/>
      <c r="RKQ3509" s="45"/>
      <c r="RKR3509" s="45"/>
      <c r="RKS3509" s="45"/>
      <c r="RKT3509" s="45"/>
      <c r="RKU3509" s="45"/>
      <c r="RKV3509" s="45"/>
      <c r="RKW3509" s="45"/>
      <c r="RKX3509" s="45"/>
      <c r="RKY3509" s="45"/>
      <c r="RKZ3509" s="45"/>
      <c r="RLA3509" s="45"/>
      <c r="RLB3509" s="45"/>
      <c r="RLC3509" s="45"/>
      <c r="RLD3509" s="45"/>
      <c r="RLE3509" s="45"/>
      <c r="RLF3509" s="45"/>
      <c r="RLG3509" s="45"/>
      <c r="RLH3509" s="45"/>
      <c r="RLI3509" s="45"/>
      <c r="RLJ3509" s="45"/>
      <c r="RLK3509" s="45"/>
      <c r="RLL3509" s="45"/>
      <c r="RLM3509" s="45"/>
      <c r="RLN3509" s="45"/>
      <c r="RLO3509" s="45"/>
      <c r="RLP3509" s="45"/>
      <c r="RLQ3509" s="45"/>
      <c r="RLR3509" s="45"/>
      <c r="RLS3509" s="45"/>
      <c r="RLT3509" s="45"/>
      <c r="RLU3509" s="45"/>
      <c r="RLV3509" s="45"/>
      <c r="RLW3509" s="45"/>
      <c r="RLX3509" s="45"/>
      <c r="RLY3509" s="45"/>
      <c r="RLZ3509" s="45"/>
      <c r="RMA3509" s="45"/>
      <c r="RMB3509" s="45"/>
      <c r="RMC3509" s="45"/>
      <c r="RMD3509" s="45"/>
      <c r="RME3509" s="45"/>
      <c r="RMF3509" s="45"/>
      <c r="RMG3509" s="45"/>
      <c r="RMH3509" s="45"/>
      <c r="RMI3509" s="45"/>
      <c r="RMJ3509" s="45"/>
      <c r="RMK3509" s="45"/>
      <c r="RML3509" s="45"/>
      <c r="RMM3509" s="45"/>
      <c r="RMN3509" s="45"/>
      <c r="RMO3509" s="45"/>
      <c r="RMP3509" s="45"/>
      <c r="RMQ3509" s="45"/>
      <c r="RMR3509" s="45"/>
      <c r="RMS3509" s="45"/>
      <c r="RMT3509" s="45"/>
      <c r="RMU3509" s="45"/>
      <c r="RMV3509" s="45"/>
      <c r="RMW3509" s="45"/>
      <c r="RMX3509" s="45"/>
      <c r="RMY3509" s="45"/>
      <c r="RMZ3509" s="45"/>
      <c r="RNA3509" s="45"/>
      <c r="RNB3509" s="45"/>
      <c r="RNC3509" s="45"/>
      <c r="RND3509" s="45"/>
      <c r="RNE3509" s="45"/>
      <c r="RNF3509" s="45"/>
      <c r="RNG3509" s="45"/>
      <c r="RNH3509" s="45"/>
      <c r="RNI3509" s="45"/>
      <c r="RNJ3509" s="45"/>
      <c r="RNK3509" s="45"/>
      <c r="RNL3509" s="45"/>
      <c r="RNM3509" s="45"/>
      <c r="RNN3509" s="45"/>
      <c r="RNO3509" s="45"/>
      <c r="RNP3509" s="45"/>
      <c r="RNQ3509" s="45"/>
      <c r="RNR3509" s="45"/>
      <c r="RNS3509" s="45"/>
      <c r="RNT3509" s="45"/>
      <c r="RNU3509" s="45"/>
      <c r="RNV3509" s="45"/>
      <c r="RNW3509" s="45"/>
      <c r="RNX3509" s="45"/>
      <c r="RNY3509" s="45"/>
      <c r="RNZ3509" s="45"/>
      <c r="ROA3509" s="45"/>
      <c r="ROB3509" s="45"/>
      <c r="ROC3509" s="45"/>
      <c r="ROD3509" s="45"/>
      <c r="ROE3509" s="45"/>
      <c r="ROF3509" s="45"/>
      <c r="ROG3509" s="45"/>
      <c r="ROH3509" s="45"/>
      <c r="ROI3509" s="45"/>
      <c r="ROJ3509" s="45"/>
      <c r="ROK3509" s="45"/>
      <c r="ROL3509" s="45"/>
      <c r="ROM3509" s="45"/>
      <c r="RON3509" s="45"/>
      <c r="ROO3509" s="45"/>
      <c r="ROP3509" s="45"/>
      <c r="ROQ3509" s="45"/>
      <c r="ROR3509" s="45"/>
      <c r="ROS3509" s="45"/>
      <c r="ROT3509" s="45"/>
      <c r="ROU3509" s="45"/>
      <c r="ROV3509" s="45"/>
      <c r="ROW3509" s="45"/>
      <c r="ROX3509" s="45"/>
      <c r="ROY3509" s="45"/>
      <c r="ROZ3509" s="45"/>
      <c r="RPA3509" s="45"/>
      <c r="RPB3509" s="45"/>
      <c r="RPC3509" s="45"/>
      <c r="RPD3509" s="45"/>
      <c r="RPE3509" s="45"/>
      <c r="RPF3509" s="45"/>
      <c r="RPG3509" s="45"/>
      <c r="RPH3509" s="45"/>
      <c r="RPI3509" s="45"/>
      <c r="RPJ3509" s="45"/>
      <c r="RPK3509" s="45"/>
      <c r="RPL3509" s="45"/>
      <c r="RPM3509" s="45"/>
      <c r="RPN3509" s="45"/>
      <c r="RPO3509" s="45"/>
      <c r="RPP3509" s="45"/>
      <c r="RPQ3509" s="45"/>
      <c r="RPR3509" s="45"/>
      <c r="RPS3509" s="45"/>
      <c r="RPT3509" s="45"/>
      <c r="RPU3509" s="45"/>
      <c r="RPV3509" s="45"/>
      <c r="RPW3509" s="45"/>
      <c r="RPX3509" s="45"/>
      <c r="RPY3509" s="45"/>
      <c r="RPZ3509" s="45"/>
      <c r="RQA3509" s="45"/>
      <c r="RQB3509" s="45"/>
      <c r="RQC3509" s="45"/>
      <c r="RQD3509" s="45"/>
      <c r="RQE3509" s="45"/>
      <c r="RQF3509" s="45"/>
      <c r="RQG3509" s="45"/>
      <c r="RQH3509" s="45"/>
      <c r="RQI3509" s="45"/>
      <c r="RQJ3509" s="45"/>
      <c r="RQK3509" s="45"/>
      <c r="RQL3509" s="45"/>
      <c r="RQM3509" s="45"/>
      <c r="RQN3509" s="45"/>
      <c r="RQO3509" s="45"/>
      <c r="RQP3509" s="45"/>
      <c r="RQQ3509" s="45"/>
      <c r="RQR3509" s="45"/>
      <c r="RQS3509" s="45"/>
      <c r="RQT3509" s="45"/>
      <c r="RQU3509" s="45"/>
      <c r="RQV3509" s="45"/>
      <c r="RQW3509" s="45"/>
      <c r="RQX3509" s="45"/>
      <c r="RQY3509" s="45"/>
      <c r="RQZ3509" s="45"/>
      <c r="RRA3509" s="45"/>
      <c r="RRB3509" s="45"/>
      <c r="RRC3509" s="45"/>
      <c r="RRD3509" s="45"/>
      <c r="RRE3509" s="45"/>
      <c r="RRF3509" s="45"/>
      <c r="RRG3509" s="45"/>
      <c r="RRH3509" s="45"/>
      <c r="RRI3509" s="45"/>
      <c r="RRJ3509" s="45"/>
      <c r="RRK3509" s="45"/>
      <c r="RRL3509" s="45"/>
      <c r="RRM3509" s="45"/>
      <c r="RRN3509" s="45"/>
      <c r="RRO3509" s="45"/>
      <c r="RRP3509" s="45"/>
      <c r="RRQ3509" s="45"/>
      <c r="RRR3509" s="45"/>
      <c r="RRS3509" s="45"/>
      <c r="RRT3509" s="45"/>
      <c r="RRU3509" s="45"/>
      <c r="RRV3509" s="45"/>
      <c r="RRW3509" s="45"/>
      <c r="RRX3509" s="45"/>
      <c r="RRY3509" s="45"/>
      <c r="RRZ3509" s="45"/>
      <c r="RSA3509" s="45"/>
      <c r="RSB3509" s="45"/>
      <c r="RSC3509" s="45"/>
      <c r="RSD3509" s="45"/>
      <c r="RSE3509" s="45"/>
      <c r="RSF3509" s="45"/>
      <c r="RSG3509" s="45"/>
      <c r="RSH3509" s="45"/>
      <c r="RSI3509" s="45"/>
      <c r="RSJ3509" s="45"/>
      <c r="RSK3509" s="45"/>
      <c r="RSL3509" s="45"/>
      <c r="RSM3509" s="45"/>
      <c r="RSN3509" s="45"/>
      <c r="RSO3509" s="45"/>
      <c r="RSP3509" s="45"/>
      <c r="RSQ3509" s="45"/>
      <c r="RSR3509" s="45"/>
      <c r="RSS3509" s="45"/>
      <c r="RST3509" s="45"/>
      <c r="RSU3509" s="45"/>
      <c r="RSV3509" s="45"/>
      <c r="RSW3509" s="45"/>
      <c r="RSX3509" s="45"/>
      <c r="RSY3509" s="45"/>
      <c r="RSZ3509" s="45"/>
      <c r="RTA3509" s="45"/>
      <c r="RTB3509" s="45"/>
      <c r="RTC3509" s="45"/>
      <c r="RTD3509" s="45"/>
      <c r="RTE3509" s="45"/>
      <c r="RTF3509" s="45"/>
      <c r="RTG3509" s="45"/>
      <c r="RTH3509" s="45"/>
      <c r="RTI3509" s="45"/>
      <c r="RTJ3509" s="45"/>
      <c r="RTK3509" s="45"/>
      <c r="RTL3509" s="45"/>
      <c r="RTM3509" s="45"/>
      <c r="RTN3509" s="45"/>
      <c r="RTO3509" s="45"/>
      <c r="RTP3509" s="45"/>
      <c r="RTQ3509" s="45"/>
      <c r="RTR3509" s="45"/>
      <c r="RTS3509" s="45"/>
      <c r="RTT3509" s="45"/>
      <c r="RTU3509" s="45"/>
      <c r="RTV3509" s="45"/>
      <c r="RTW3509" s="45"/>
      <c r="RTX3509" s="45"/>
      <c r="RTY3509" s="45"/>
      <c r="RTZ3509" s="45"/>
      <c r="RUA3509" s="45"/>
      <c r="RUB3509" s="45"/>
      <c r="RUC3509" s="45"/>
      <c r="RUD3509" s="45"/>
      <c r="RUE3509" s="45"/>
      <c r="RUF3509" s="45"/>
      <c r="RUG3509" s="45"/>
      <c r="RUH3509" s="45"/>
      <c r="RUI3509" s="45"/>
      <c r="RUJ3509" s="45"/>
      <c r="RUK3509" s="45"/>
      <c r="RUL3509" s="45"/>
      <c r="RUM3509" s="45"/>
      <c r="RUN3509" s="45"/>
      <c r="RUO3509" s="45"/>
      <c r="RUP3509" s="45"/>
      <c r="RUQ3509" s="45"/>
      <c r="RUR3509" s="45"/>
      <c r="RUS3509" s="45"/>
      <c r="RUT3509" s="45"/>
      <c r="RUU3509" s="45"/>
      <c r="RUV3509" s="45"/>
      <c r="RUW3509" s="45"/>
      <c r="RUX3509" s="45"/>
      <c r="RUY3509" s="45"/>
      <c r="RUZ3509" s="45"/>
      <c r="RVA3509" s="45"/>
      <c r="RVB3509" s="45"/>
      <c r="RVC3509" s="45"/>
      <c r="RVD3509" s="45"/>
      <c r="RVE3509" s="45"/>
      <c r="RVF3509" s="45"/>
      <c r="RVG3509" s="45"/>
      <c r="RVH3509" s="45"/>
      <c r="RVI3509" s="45"/>
      <c r="RVJ3509" s="45"/>
      <c r="RVK3509" s="45"/>
      <c r="RVL3509" s="45"/>
      <c r="RVM3509" s="45"/>
      <c r="RVN3509" s="45"/>
      <c r="RVO3509" s="45"/>
      <c r="RVP3509" s="45"/>
      <c r="RVQ3509" s="45"/>
      <c r="RVR3509" s="45"/>
      <c r="RVS3509" s="45"/>
      <c r="RVT3509" s="45"/>
      <c r="RVU3509" s="45"/>
      <c r="RVV3509" s="45"/>
      <c r="RVW3509" s="45"/>
      <c r="RVX3509" s="45"/>
      <c r="RVY3509" s="45"/>
      <c r="RVZ3509" s="45"/>
      <c r="RWA3509" s="45"/>
      <c r="RWB3509" s="45"/>
      <c r="RWC3509" s="45"/>
      <c r="RWD3509" s="45"/>
      <c r="RWE3509" s="45"/>
      <c r="RWF3509" s="45"/>
      <c r="RWG3509" s="45"/>
      <c r="RWH3509" s="45"/>
      <c r="RWI3509" s="45"/>
      <c r="RWJ3509" s="45"/>
      <c r="RWK3509" s="45"/>
      <c r="RWL3509" s="45"/>
      <c r="RWM3509" s="45"/>
      <c r="RWN3509" s="45"/>
      <c r="RWO3509" s="45"/>
      <c r="RWP3509" s="45"/>
      <c r="RWQ3509" s="45"/>
      <c r="RWR3509" s="45"/>
      <c r="RWS3509" s="45"/>
      <c r="RWT3509" s="45"/>
      <c r="RWU3509" s="45"/>
      <c r="RWV3509" s="45"/>
      <c r="RWW3509" s="45"/>
      <c r="RWX3509" s="45"/>
      <c r="RWY3509" s="45"/>
      <c r="RWZ3509" s="45"/>
      <c r="RXA3509" s="45"/>
      <c r="RXB3509" s="45"/>
      <c r="RXC3509" s="45"/>
      <c r="RXD3509" s="45"/>
      <c r="RXE3509" s="45"/>
      <c r="RXF3509" s="45"/>
      <c r="RXG3509" s="45"/>
      <c r="RXH3509" s="45"/>
      <c r="RXI3509" s="45"/>
      <c r="RXJ3509" s="45"/>
      <c r="RXK3509" s="45"/>
      <c r="RXL3509" s="45"/>
      <c r="RXM3509" s="45"/>
      <c r="RXN3509" s="45"/>
      <c r="RXO3509" s="45"/>
      <c r="RXP3509" s="45"/>
      <c r="RXQ3509" s="45"/>
      <c r="RXR3509" s="45"/>
      <c r="RXS3509" s="45"/>
      <c r="RXT3509" s="45"/>
      <c r="RXU3509" s="45"/>
      <c r="RXV3509" s="45"/>
      <c r="RXW3509" s="45"/>
      <c r="RXX3509" s="45"/>
      <c r="RXY3509" s="45"/>
      <c r="RXZ3509" s="45"/>
      <c r="RYA3509" s="45"/>
      <c r="RYB3509" s="45"/>
      <c r="RYC3509" s="45"/>
      <c r="RYD3509" s="45"/>
      <c r="RYE3509" s="45"/>
      <c r="RYF3509" s="45"/>
      <c r="RYG3509" s="45"/>
      <c r="RYH3509" s="45"/>
      <c r="RYI3509" s="45"/>
      <c r="RYJ3509" s="45"/>
      <c r="RYK3509" s="45"/>
      <c r="RYL3509" s="45"/>
      <c r="RYM3509" s="45"/>
      <c r="RYN3509" s="45"/>
      <c r="RYO3509" s="45"/>
      <c r="RYP3509" s="45"/>
      <c r="RYQ3509" s="45"/>
      <c r="RYR3509" s="45"/>
      <c r="RYS3509" s="45"/>
      <c r="RYT3509" s="45"/>
      <c r="RYU3509" s="45"/>
      <c r="RYV3509" s="45"/>
      <c r="RYW3509" s="45"/>
      <c r="RYX3509" s="45"/>
      <c r="RYY3509" s="45"/>
      <c r="RYZ3509" s="45"/>
      <c r="RZA3509" s="45"/>
      <c r="RZB3509" s="45"/>
      <c r="RZC3509" s="45"/>
      <c r="RZD3509" s="45"/>
      <c r="RZE3509" s="45"/>
      <c r="RZF3509" s="45"/>
      <c r="RZG3509" s="45"/>
      <c r="RZH3509" s="45"/>
      <c r="RZI3509" s="45"/>
      <c r="RZJ3509" s="45"/>
      <c r="RZK3509" s="45"/>
      <c r="RZL3509" s="45"/>
      <c r="RZM3509" s="45"/>
      <c r="RZN3509" s="45"/>
      <c r="RZO3509" s="45"/>
      <c r="RZP3509" s="45"/>
      <c r="RZQ3509" s="45"/>
      <c r="RZR3509" s="45"/>
      <c r="RZS3509" s="45"/>
      <c r="RZT3509" s="45"/>
      <c r="RZU3509" s="45"/>
      <c r="RZV3509" s="45"/>
      <c r="RZW3509" s="45"/>
      <c r="RZX3509" s="45"/>
      <c r="RZY3509" s="45"/>
      <c r="RZZ3509" s="45"/>
      <c r="SAA3509" s="45"/>
      <c r="SAB3509" s="45"/>
      <c r="SAC3509" s="45"/>
      <c r="SAD3509" s="45"/>
      <c r="SAE3509" s="45"/>
      <c r="SAF3509" s="45"/>
      <c r="SAG3509" s="45"/>
      <c r="SAH3509" s="45"/>
      <c r="SAI3509" s="45"/>
      <c r="SAJ3509" s="45"/>
      <c r="SAK3509" s="45"/>
      <c r="SAL3509" s="45"/>
      <c r="SAM3509" s="45"/>
      <c r="SAN3509" s="45"/>
      <c r="SAO3509" s="45"/>
      <c r="SAP3509" s="45"/>
      <c r="SAQ3509" s="45"/>
      <c r="SAR3509" s="45"/>
      <c r="SAS3509" s="45"/>
      <c r="SAT3509" s="45"/>
      <c r="SAU3509" s="45"/>
      <c r="SAV3509" s="45"/>
      <c r="SAW3509" s="45"/>
      <c r="SAX3509" s="45"/>
      <c r="SAY3509" s="45"/>
      <c r="SAZ3509" s="45"/>
      <c r="SBA3509" s="45"/>
      <c r="SBB3509" s="45"/>
      <c r="SBC3509" s="45"/>
      <c r="SBD3509" s="45"/>
      <c r="SBE3509" s="45"/>
      <c r="SBF3509" s="45"/>
      <c r="SBG3509" s="45"/>
      <c r="SBH3509" s="45"/>
      <c r="SBI3509" s="45"/>
      <c r="SBJ3509" s="45"/>
      <c r="SBK3509" s="45"/>
      <c r="SBL3509" s="45"/>
      <c r="SBM3509" s="45"/>
      <c r="SBN3509" s="45"/>
      <c r="SBO3509" s="45"/>
      <c r="SBP3509" s="45"/>
      <c r="SBQ3509" s="45"/>
      <c r="SBR3509" s="45"/>
      <c r="SBS3509" s="45"/>
      <c r="SBT3509" s="45"/>
      <c r="SBU3509" s="45"/>
      <c r="SBV3509" s="45"/>
      <c r="SBW3509" s="45"/>
      <c r="SBX3509" s="45"/>
      <c r="SBY3509" s="45"/>
      <c r="SBZ3509" s="45"/>
      <c r="SCA3509" s="45"/>
      <c r="SCB3509" s="45"/>
      <c r="SCC3509" s="45"/>
      <c r="SCD3509" s="45"/>
      <c r="SCE3509" s="45"/>
      <c r="SCF3509" s="45"/>
      <c r="SCG3509" s="45"/>
      <c r="SCH3509" s="45"/>
      <c r="SCI3509" s="45"/>
      <c r="SCJ3509" s="45"/>
      <c r="SCK3509" s="45"/>
      <c r="SCL3509" s="45"/>
      <c r="SCM3509" s="45"/>
      <c r="SCN3509" s="45"/>
      <c r="SCO3509" s="45"/>
      <c r="SCP3509" s="45"/>
      <c r="SCQ3509" s="45"/>
      <c r="SCR3509" s="45"/>
      <c r="SCS3509" s="45"/>
      <c r="SCT3509" s="45"/>
      <c r="SCU3509" s="45"/>
      <c r="SCV3509" s="45"/>
      <c r="SCW3509" s="45"/>
      <c r="SCX3509" s="45"/>
      <c r="SCY3509" s="45"/>
      <c r="SCZ3509" s="45"/>
      <c r="SDA3509" s="45"/>
      <c r="SDB3509" s="45"/>
      <c r="SDC3509" s="45"/>
      <c r="SDD3509" s="45"/>
      <c r="SDE3509" s="45"/>
      <c r="SDF3509" s="45"/>
      <c r="SDG3509" s="45"/>
      <c r="SDH3509" s="45"/>
      <c r="SDI3509" s="45"/>
      <c r="SDJ3509" s="45"/>
      <c r="SDK3509" s="45"/>
      <c r="SDL3509" s="45"/>
      <c r="SDM3509" s="45"/>
      <c r="SDN3509" s="45"/>
      <c r="SDO3509" s="45"/>
      <c r="SDP3509" s="45"/>
      <c r="SDQ3509" s="45"/>
      <c r="SDR3509" s="45"/>
      <c r="SDS3509" s="45"/>
      <c r="SDT3509" s="45"/>
      <c r="SDU3509" s="45"/>
      <c r="SDV3509" s="45"/>
      <c r="SDW3509" s="45"/>
      <c r="SDX3509" s="45"/>
      <c r="SDY3509" s="45"/>
      <c r="SDZ3509" s="45"/>
      <c r="SEA3509" s="45"/>
      <c r="SEB3509" s="45"/>
      <c r="SEC3509" s="45"/>
      <c r="SED3509" s="45"/>
      <c r="SEE3509" s="45"/>
      <c r="SEF3509" s="45"/>
      <c r="SEG3509" s="45"/>
      <c r="SEH3509" s="45"/>
      <c r="SEI3509" s="45"/>
      <c r="SEJ3509" s="45"/>
      <c r="SEK3509" s="45"/>
      <c r="SEL3509" s="45"/>
      <c r="SEM3509" s="45"/>
      <c r="SEN3509" s="45"/>
      <c r="SEO3509" s="45"/>
      <c r="SEP3509" s="45"/>
      <c r="SEQ3509" s="45"/>
      <c r="SER3509" s="45"/>
      <c r="SES3509" s="45"/>
      <c r="SET3509" s="45"/>
      <c r="SEU3509" s="45"/>
      <c r="SEV3509" s="45"/>
      <c r="SEW3509" s="45"/>
      <c r="SEX3509" s="45"/>
      <c r="SEY3509" s="45"/>
      <c r="SEZ3509" s="45"/>
      <c r="SFA3509" s="45"/>
      <c r="SFB3509" s="45"/>
      <c r="SFC3509" s="45"/>
      <c r="SFD3509" s="45"/>
      <c r="SFE3509" s="45"/>
      <c r="SFF3509" s="45"/>
      <c r="SFG3509" s="45"/>
      <c r="SFH3509" s="45"/>
      <c r="SFI3509" s="45"/>
      <c r="SFJ3509" s="45"/>
      <c r="SFK3509" s="45"/>
      <c r="SFL3509" s="45"/>
      <c r="SFM3509" s="45"/>
      <c r="SFN3509" s="45"/>
      <c r="SFO3509" s="45"/>
      <c r="SFP3509" s="45"/>
      <c r="SFQ3509" s="45"/>
      <c r="SFR3509" s="45"/>
      <c r="SFS3509" s="45"/>
      <c r="SFT3509" s="45"/>
      <c r="SFU3509" s="45"/>
      <c r="SFV3509" s="45"/>
      <c r="SFW3509" s="45"/>
      <c r="SFX3509" s="45"/>
      <c r="SFY3509" s="45"/>
      <c r="SFZ3509" s="45"/>
      <c r="SGA3509" s="45"/>
      <c r="SGB3509" s="45"/>
      <c r="SGC3509" s="45"/>
      <c r="SGD3509" s="45"/>
      <c r="SGE3509" s="45"/>
      <c r="SGF3509" s="45"/>
      <c r="SGG3509" s="45"/>
      <c r="SGH3509" s="45"/>
      <c r="SGI3509" s="45"/>
      <c r="SGJ3509" s="45"/>
      <c r="SGK3509" s="45"/>
      <c r="SGL3509" s="45"/>
      <c r="SGM3509" s="45"/>
      <c r="SGN3509" s="45"/>
      <c r="SGO3509" s="45"/>
      <c r="SGP3509" s="45"/>
      <c r="SGQ3509" s="45"/>
      <c r="SGR3509" s="45"/>
      <c r="SGS3509" s="45"/>
      <c r="SGT3509" s="45"/>
      <c r="SGU3509" s="45"/>
      <c r="SGV3509" s="45"/>
      <c r="SGW3509" s="45"/>
      <c r="SGX3509" s="45"/>
      <c r="SGY3509" s="45"/>
      <c r="SGZ3509" s="45"/>
      <c r="SHA3509" s="45"/>
      <c r="SHB3509" s="45"/>
      <c r="SHC3509" s="45"/>
      <c r="SHD3509" s="45"/>
      <c r="SHE3509" s="45"/>
      <c r="SHF3509" s="45"/>
      <c r="SHG3509" s="45"/>
      <c r="SHH3509" s="45"/>
      <c r="SHI3509" s="45"/>
      <c r="SHJ3509" s="45"/>
      <c r="SHK3509" s="45"/>
      <c r="SHL3509" s="45"/>
      <c r="SHM3509" s="45"/>
      <c r="SHN3509" s="45"/>
      <c r="SHO3509" s="45"/>
      <c r="SHP3509" s="45"/>
      <c r="SHQ3509" s="45"/>
      <c r="SHR3509" s="45"/>
      <c r="SHS3509" s="45"/>
      <c r="SHT3509" s="45"/>
      <c r="SHU3509" s="45"/>
      <c r="SHV3509" s="45"/>
      <c r="SHW3509" s="45"/>
      <c r="SHX3509" s="45"/>
      <c r="SHY3509" s="45"/>
      <c r="SHZ3509" s="45"/>
      <c r="SIA3509" s="45"/>
      <c r="SIB3509" s="45"/>
      <c r="SIC3509" s="45"/>
      <c r="SID3509" s="45"/>
      <c r="SIE3509" s="45"/>
      <c r="SIF3509" s="45"/>
      <c r="SIG3509" s="45"/>
      <c r="SIH3509" s="45"/>
      <c r="SII3509" s="45"/>
      <c r="SIJ3509" s="45"/>
      <c r="SIK3509" s="45"/>
      <c r="SIL3509" s="45"/>
      <c r="SIM3509" s="45"/>
      <c r="SIN3509" s="45"/>
      <c r="SIO3509" s="45"/>
      <c r="SIP3509" s="45"/>
      <c r="SIQ3509" s="45"/>
      <c r="SIR3509" s="45"/>
      <c r="SIS3509" s="45"/>
      <c r="SIT3509" s="45"/>
      <c r="SIU3509" s="45"/>
      <c r="SIV3509" s="45"/>
      <c r="SIW3509" s="45"/>
      <c r="SIX3509" s="45"/>
      <c r="SIY3509" s="45"/>
      <c r="SIZ3509" s="45"/>
      <c r="SJA3509" s="45"/>
      <c r="SJB3509" s="45"/>
      <c r="SJC3509" s="45"/>
      <c r="SJD3509" s="45"/>
      <c r="SJE3509" s="45"/>
      <c r="SJF3509" s="45"/>
      <c r="SJG3509" s="45"/>
      <c r="SJH3509" s="45"/>
      <c r="SJI3509" s="45"/>
      <c r="SJJ3509" s="45"/>
      <c r="SJK3509" s="45"/>
      <c r="SJL3509" s="45"/>
      <c r="SJM3509" s="45"/>
      <c r="SJN3509" s="45"/>
      <c r="SJO3509" s="45"/>
      <c r="SJP3509" s="45"/>
      <c r="SJQ3509" s="45"/>
      <c r="SJR3509" s="45"/>
      <c r="SJS3509" s="45"/>
      <c r="SJT3509" s="45"/>
      <c r="SJU3509" s="45"/>
      <c r="SJV3509" s="45"/>
      <c r="SJW3509" s="45"/>
      <c r="SJX3509" s="45"/>
      <c r="SJY3509" s="45"/>
      <c r="SJZ3509" s="45"/>
      <c r="SKA3509" s="45"/>
      <c r="SKB3509" s="45"/>
      <c r="SKC3509" s="45"/>
      <c r="SKD3509" s="45"/>
      <c r="SKE3509" s="45"/>
      <c r="SKF3509" s="45"/>
      <c r="SKG3509" s="45"/>
      <c r="SKH3509" s="45"/>
      <c r="SKI3509" s="45"/>
      <c r="SKJ3509" s="45"/>
      <c r="SKK3509" s="45"/>
      <c r="SKL3509" s="45"/>
      <c r="SKM3509" s="45"/>
      <c r="SKN3509" s="45"/>
      <c r="SKO3509" s="45"/>
      <c r="SKP3509" s="45"/>
      <c r="SKQ3509" s="45"/>
      <c r="SKR3509" s="45"/>
      <c r="SKS3509" s="45"/>
      <c r="SKT3509" s="45"/>
      <c r="SKU3509" s="45"/>
      <c r="SKV3509" s="45"/>
      <c r="SKW3509" s="45"/>
      <c r="SKX3509" s="45"/>
      <c r="SKY3509" s="45"/>
      <c r="SKZ3509" s="45"/>
      <c r="SLA3509" s="45"/>
      <c r="SLB3509" s="45"/>
      <c r="SLC3509" s="45"/>
      <c r="SLD3509" s="45"/>
      <c r="SLE3509" s="45"/>
      <c r="SLF3509" s="45"/>
      <c r="SLG3509" s="45"/>
      <c r="SLH3509" s="45"/>
      <c r="SLI3509" s="45"/>
      <c r="SLJ3509" s="45"/>
      <c r="SLK3509" s="45"/>
      <c r="SLL3509" s="45"/>
      <c r="SLM3509" s="45"/>
      <c r="SLN3509" s="45"/>
      <c r="SLO3509" s="45"/>
      <c r="SLP3509" s="45"/>
      <c r="SLQ3509" s="45"/>
      <c r="SLR3509" s="45"/>
      <c r="SLS3509" s="45"/>
      <c r="SLT3509" s="45"/>
      <c r="SLU3509" s="45"/>
      <c r="SLV3509" s="45"/>
      <c r="SLW3509" s="45"/>
      <c r="SLX3509" s="45"/>
      <c r="SLY3509" s="45"/>
      <c r="SLZ3509" s="45"/>
      <c r="SMA3509" s="45"/>
      <c r="SMB3509" s="45"/>
      <c r="SMC3509" s="45"/>
      <c r="SMD3509" s="45"/>
      <c r="SME3509" s="45"/>
      <c r="SMF3509" s="45"/>
      <c r="SMG3509" s="45"/>
      <c r="SMH3509" s="45"/>
      <c r="SMI3509" s="45"/>
      <c r="SMJ3509" s="45"/>
      <c r="SMK3509" s="45"/>
      <c r="SML3509" s="45"/>
      <c r="SMM3509" s="45"/>
      <c r="SMN3509" s="45"/>
      <c r="SMO3509" s="45"/>
      <c r="SMP3509" s="45"/>
      <c r="SMQ3509" s="45"/>
      <c r="SMR3509" s="45"/>
      <c r="SMS3509" s="45"/>
      <c r="SMT3509" s="45"/>
      <c r="SMU3509" s="45"/>
      <c r="SMV3509" s="45"/>
      <c r="SMW3509" s="45"/>
      <c r="SMX3509" s="45"/>
      <c r="SMY3509" s="45"/>
      <c r="SMZ3509" s="45"/>
      <c r="SNA3509" s="45"/>
      <c r="SNB3509" s="45"/>
      <c r="SNC3509" s="45"/>
      <c r="SND3509" s="45"/>
      <c r="SNE3509" s="45"/>
      <c r="SNF3509" s="45"/>
      <c r="SNG3509" s="45"/>
      <c r="SNH3509" s="45"/>
      <c r="SNI3509" s="45"/>
      <c r="SNJ3509" s="45"/>
      <c r="SNK3509" s="45"/>
      <c r="SNL3509" s="45"/>
      <c r="SNM3509" s="45"/>
      <c r="SNN3509" s="45"/>
      <c r="SNO3509" s="45"/>
      <c r="SNP3509" s="45"/>
      <c r="SNQ3509" s="45"/>
      <c r="SNR3509" s="45"/>
      <c r="SNS3509" s="45"/>
      <c r="SNT3509" s="45"/>
      <c r="SNU3509" s="45"/>
      <c r="SNV3509" s="45"/>
      <c r="SNW3509" s="45"/>
      <c r="SNX3509" s="45"/>
      <c r="SNY3509" s="45"/>
      <c r="SNZ3509" s="45"/>
      <c r="SOA3509" s="45"/>
      <c r="SOB3509" s="45"/>
      <c r="SOC3509" s="45"/>
      <c r="SOD3509" s="45"/>
      <c r="SOE3509" s="45"/>
      <c r="SOF3509" s="45"/>
      <c r="SOG3509" s="45"/>
      <c r="SOH3509" s="45"/>
      <c r="SOI3509" s="45"/>
      <c r="SOJ3509" s="45"/>
      <c r="SOK3509" s="45"/>
      <c r="SOL3509" s="45"/>
      <c r="SOM3509" s="45"/>
      <c r="SON3509" s="45"/>
      <c r="SOO3509" s="45"/>
      <c r="SOP3509" s="45"/>
      <c r="SOQ3509" s="45"/>
      <c r="SOR3509" s="45"/>
      <c r="SOS3509" s="45"/>
      <c r="SOT3509" s="45"/>
      <c r="SOU3509" s="45"/>
      <c r="SOV3509" s="45"/>
      <c r="SOW3509" s="45"/>
      <c r="SOX3509" s="45"/>
      <c r="SOY3509" s="45"/>
      <c r="SOZ3509" s="45"/>
      <c r="SPA3509" s="45"/>
      <c r="SPB3509" s="45"/>
      <c r="SPC3509" s="45"/>
      <c r="SPD3509" s="45"/>
      <c r="SPE3509" s="45"/>
      <c r="SPF3509" s="45"/>
      <c r="SPG3509" s="45"/>
      <c r="SPH3509" s="45"/>
      <c r="SPI3509" s="45"/>
      <c r="SPJ3509" s="45"/>
      <c r="SPK3509" s="45"/>
      <c r="SPL3509" s="45"/>
      <c r="SPM3509" s="45"/>
      <c r="SPN3509" s="45"/>
      <c r="SPO3509" s="45"/>
      <c r="SPP3509" s="45"/>
      <c r="SPQ3509" s="45"/>
      <c r="SPR3509" s="45"/>
      <c r="SPS3509" s="45"/>
      <c r="SPT3509" s="45"/>
      <c r="SPU3509" s="45"/>
      <c r="SPV3509" s="45"/>
      <c r="SPW3509" s="45"/>
      <c r="SPX3509" s="45"/>
      <c r="SPY3509" s="45"/>
      <c r="SPZ3509" s="45"/>
      <c r="SQA3509" s="45"/>
      <c r="SQB3509" s="45"/>
      <c r="SQC3509" s="45"/>
      <c r="SQD3509" s="45"/>
      <c r="SQE3509" s="45"/>
      <c r="SQF3509" s="45"/>
      <c r="SQG3509" s="45"/>
      <c r="SQH3509" s="45"/>
      <c r="SQI3509" s="45"/>
      <c r="SQJ3509" s="45"/>
      <c r="SQK3509" s="45"/>
      <c r="SQL3509" s="45"/>
      <c r="SQM3509" s="45"/>
      <c r="SQN3509" s="45"/>
      <c r="SQO3509" s="45"/>
      <c r="SQP3509" s="45"/>
      <c r="SQQ3509" s="45"/>
      <c r="SQR3509" s="45"/>
      <c r="SQS3509" s="45"/>
      <c r="SQT3509" s="45"/>
      <c r="SQU3509" s="45"/>
      <c r="SQV3509" s="45"/>
      <c r="SQW3509" s="45"/>
      <c r="SQX3509" s="45"/>
      <c r="SQY3509" s="45"/>
      <c r="SQZ3509" s="45"/>
      <c r="SRA3509" s="45"/>
      <c r="SRB3509" s="45"/>
      <c r="SRC3509" s="45"/>
      <c r="SRD3509" s="45"/>
      <c r="SRE3509" s="45"/>
      <c r="SRF3509" s="45"/>
      <c r="SRG3509" s="45"/>
      <c r="SRH3509" s="45"/>
      <c r="SRI3509" s="45"/>
      <c r="SRJ3509" s="45"/>
      <c r="SRK3509" s="45"/>
      <c r="SRL3509" s="45"/>
      <c r="SRM3509" s="45"/>
      <c r="SRN3509" s="45"/>
      <c r="SRO3509" s="45"/>
      <c r="SRP3509" s="45"/>
      <c r="SRQ3509" s="45"/>
      <c r="SRR3509" s="45"/>
      <c r="SRS3509" s="45"/>
      <c r="SRT3509" s="45"/>
      <c r="SRU3509" s="45"/>
      <c r="SRV3509" s="45"/>
      <c r="SRW3509" s="45"/>
      <c r="SRX3509" s="45"/>
      <c r="SRY3509" s="45"/>
      <c r="SRZ3509" s="45"/>
      <c r="SSA3509" s="45"/>
      <c r="SSB3509" s="45"/>
      <c r="SSC3509" s="45"/>
      <c r="SSD3509" s="45"/>
      <c r="SSE3509" s="45"/>
      <c r="SSF3509" s="45"/>
      <c r="SSG3509" s="45"/>
      <c r="SSH3509" s="45"/>
      <c r="SSI3509" s="45"/>
      <c r="SSJ3509" s="45"/>
      <c r="SSK3509" s="45"/>
      <c r="SSL3509" s="45"/>
      <c r="SSM3509" s="45"/>
      <c r="SSN3509" s="45"/>
      <c r="SSO3509" s="45"/>
      <c r="SSP3509" s="45"/>
      <c r="SSQ3509" s="45"/>
      <c r="SSR3509" s="45"/>
      <c r="SSS3509" s="45"/>
      <c r="SST3509" s="45"/>
      <c r="SSU3509" s="45"/>
      <c r="SSV3509" s="45"/>
      <c r="SSW3509" s="45"/>
      <c r="SSX3509" s="45"/>
      <c r="SSY3509" s="45"/>
      <c r="SSZ3509" s="45"/>
      <c r="STA3509" s="45"/>
      <c r="STB3509" s="45"/>
      <c r="STC3509" s="45"/>
      <c r="STD3509" s="45"/>
      <c r="STE3509" s="45"/>
      <c r="STF3509" s="45"/>
      <c r="STG3509" s="45"/>
      <c r="STH3509" s="45"/>
      <c r="STI3509" s="45"/>
      <c r="STJ3509" s="45"/>
      <c r="STK3509" s="45"/>
      <c r="STL3509" s="45"/>
      <c r="STM3509" s="45"/>
      <c r="STN3509" s="45"/>
      <c r="STO3509" s="45"/>
      <c r="STP3509" s="45"/>
      <c r="STQ3509" s="45"/>
      <c r="STR3509" s="45"/>
      <c r="STS3509" s="45"/>
      <c r="STT3509" s="45"/>
      <c r="STU3509" s="45"/>
      <c r="STV3509" s="45"/>
      <c r="STW3509" s="45"/>
      <c r="STX3509" s="45"/>
      <c r="STY3509" s="45"/>
      <c r="STZ3509" s="45"/>
      <c r="SUA3509" s="45"/>
      <c r="SUB3509" s="45"/>
      <c r="SUC3509" s="45"/>
      <c r="SUD3509" s="45"/>
      <c r="SUE3509" s="45"/>
      <c r="SUF3509" s="45"/>
      <c r="SUG3509" s="45"/>
      <c r="SUH3509" s="45"/>
      <c r="SUI3509" s="45"/>
      <c r="SUJ3509" s="45"/>
      <c r="SUK3509" s="45"/>
      <c r="SUL3509" s="45"/>
      <c r="SUM3509" s="45"/>
      <c r="SUN3509" s="45"/>
      <c r="SUO3509" s="45"/>
      <c r="SUP3509" s="45"/>
      <c r="SUQ3509" s="45"/>
      <c r="SUR3509" s="45"/>
      <c r="SUS3509" s="45"/>
      <c r="SUT3509" s="45"/>
      <c r="SUU3509" s="45"/>
      <c r="SUV3509" s="45"/>
      <c r="SUW3509" s="45"/>
      <c r="SUX3509" s="45"/>
      <c r="SUY3509" s="45"/>
      <c r="SUZ3509" s="45"/>
      <c r="SVA3509" s="45"/>
      <c r="SVB3509" s="45"/>
      <c r="SVC3509" s="45"/>
      <c r="SVD3509" s="45"/>
      <c r="SVE3509" s="45"/>
      <c r="SVF3509" s="45"/>
      <c r="SVG3509" s="45"/>
      <c r="SVH3509" s="45"/>
      <c r="SVI3509" s="45"/>
      <c r="SVJ3509" s="45"/>
      <c r="SVK3509" s="45"/>
      <c r="SVL3509" s="45"/>
      <c r="SVM3509" s="45"/>
      <c r="SVN3509" s="45"/>
      <c r="SVO3509" s="45"/>
      <c r="SVP3509" s="45"/>
      <c r="SVQ3509" s="45"/>
      <c r="SVR3509" s="45"/>
      <c r="SVS3509" s="45"/>
      <c r="SVT3509" s="45"/>
      <c r="SVU3509" s="45"/>
      <c r="SVV3509" s="45"/>
      <c r="SVW3509" s="45"/>
      <c r="SVX3509" s="45"/>
      <c r="SVY3509" s="45"/>
      <c r="SVZ3509" s="45"/>
      <c r="SWA3509" s="45"/>
      <c r="SWB3509" s="45"/>
      <c r="SWC3509" s="45"/>
      <c r="SWD3509" s="45"/>
      <c r="SWE3509" s="45"/>
      <c r="SWF3509" s="45"/>
      <c r="SWG3509" s="45"/>
      <c r="SWH3509" s="45"/>
      <c r="SWI3509" s="45"/>
      <c r="SWJ3509" s="45"/>
      <c r="SWK3509" s="45"/>
      <c r="SWL3509" s="45"/>
      <c r="SWM3509" s="45"/>
      <c r="SWN3509" s="45"/>
      <c r="SWO3509" s="45"/>
      <c r="SWP3509" s="45"/>
      <c r="SWQ3509" s="45"/>
      <c r="SWR3509" s="45"/>
      <c r="SWS3509" s="45"/>
      <c r="SWT3509" s="45"/>
      <c r="SWU3509" s="45"/>
      <c r="SWV3509" s="45"/>
      <c r="SWW3509" s="45"/>
      <c r="SWX3509" s="45"/>
      <c r="SWY3509" s="45"/>
      <c r="SWZ3509" s="45"/>
      <c r="SXA3509" s="45"/>
      <c r="SXB3509" s="45"/>
      <c r="SXC3509" s="45"/>
      <c r="SXD3509" s="45"/>
      <c r="SXE3509" s="45"/>
      <c r="SXF3509" s="45"/>
      <c r="SXG3509" s="45"/>
      <c r="SXH3509" s="45"/>
      <c r="SXI3509" s="45"/>
      <c r="SXJ3509" s="45"/>
      <c r="SXK3509" s="45"/>
      <c r="SXL3509" s="45"/>
      <c r="SXM3509" s="45"/>
      <c r="SXN3509" s="45"/>
      <c r="SXO3509" s="45"/>
      <c r="SXP3509" s="45"/>
      <c r="SXQ3509" s="45"/>
      <c r="SXR3509" s="45"/>
      <c r="SXS3509" s="45"/>
      <c r="SXT3509" s="45"/>
      <c r="SXU3509" s="45"/>
      <c r="SXV3509" s="45"/>
      <c r="SXW3509" s="45"/>
      <c r="SXX3509" s="45"/>
      <c r="SXY3509" s="45"/>
      <c r="SXZ3509" s="45"/>
      <c r="SYA3509" s="45"/>
      <c r="SYB3509" s="45"/>
      <c r="SYC3509" s="45"/>
      <c r="SYD3509" s="45"/>
      <c r="SYE3509" s="45"/>
      <c r="SYF3509" s="45"/>
      <c r="SYG3509" s="45"/>
      <c r="SYH3509" s="45"/>
      <c r="SYI3509" s="45"/>
      <c r="SYJ3509" s="45"/>
      <c r="SYK3509" s="45"/>
      <c r="SYL3509" s="45"/>
      <c r="SYM3509" s="45"/>
      <c r="SYN3509" s="45"/>
      <c r="SYO3509" s="45"/>
      <c r="SYP3509" s="45"/>
      <c r="SYQ3509" s="45"/>
      <c r="SYR3509" s="45"/>
      <c r="SYS3509" s="45"/>
      <c r="SYT3509" s="45"/>
      <c r="SYU3509" s="45"/>
      <c r="SYV3509" s="45"/>
      <c r="SYW3509" s="45"/>
      <c r="SYX3509" s="45"/>
      <c r="SYY3509" s="45"/>
      <c r="SYZ3509" s="45"/>
      <c r="SZA3509" s="45"/>
      <c r="SZB3509" s="45"/>
      <c r="SZC3509" s="45"/>
      <c r="SZD3509" s="45"/>
      <c r="SZE3509" s="45"/>
      <c r="SZF3509" s="45"/>
      <c r="SZG3509" s="45"/>
      <c r="SZH3509" s="45"/>
      <c r="SZI3509" s="45"/>
      <c r="SZJ3509" s="45"/>
      <c r="SZK3509" s="45"/>
      <c r="SZL3509" s="45"/>
      <c r="SZM3509" s="45"/>
      <c r="SZN3509" s="45"/>
      <c r="SZO3509" s="45"/>
      <c r="SZP3509" s="45"/>
      <c r="SZQ3509" s="45"/>
      <c r="SZR3509" s="45"/>
      <c r="SZS3509" s="45"/>
      <c r="SZT3509" s="45"/>
      <c r="SZU3509" s="45"/>
      <c r="SZV3509" s="45"/>
      <c r="SZW3509" s="45"/>
      <c r="SZX3509" s="45"/>
      <c r="SZY3509" s="45"/>
      <c r="SZZ3509" s="45"/>
      <c r="TAA3509" s="45"/>
      <c r="TAB3509" s="45"/>
      <c r="TAC3509" s="45"/>
      <c r="TAD3509" s="45"/>
      <c r="TAE3509" s="45"/>
      <c r="TAF3509" s="45"/>
      <c r="TAG3509" s="45"/>
      <c r="TAH3509" s="45"/>
      <c r="TAI3509" s="45"/>
      <c r="TAJ3509" s="45"/>
      <c r="TAK3509" s="45"/>
      <c r="TAL3509" s="45"/>
      <c r="TAM3509" s="45"/>
      <c r="TAN3509" s="45"/>
      <c r="TAO3509" s="45"/>
      <c r="TAP3509" s="45"/>
      <c r="TAQ3509" s="45"/>
      <c r="TAR3509" s="45"/>
      <c r="TAS3509" s="45"/>
      <c r="TAT3509" s="45"/>
      <c r="TAU3509" s="45"/>
      <c r="TAV3509" s="45"/>
      <c r="TAW3509" s="45"/>
      <c r="TAX3509" s="45"/>
      <c r="TAY3509" s="45"/>
      <c r="TAZ3509" s="45"/>
      <c r="TBA3509" s="45"/>
      <c r="TBB3509" s="45"/>
      <c r="TBC3509" s="45"/>
      <c r="TBD3509" s="45"/>
      <c r="TBE3509" s="45"/>
      <c r="TBF3509" s="45"/>
      <c r="TBG3509" s="45"/>
      <c r="TBH3509" s="45"/>
      <c r="TBI3509" s="45"/>
      <c r="TBJ3509" s="45"/>
      <c r="TBK3509" s="45"/>
      <c r="TBL3509" s="45"/>
      <c r="TBM3509" s="45"/>
      <c r="TBN3509" s="45"/>
      <c r="TBO3509" s="45"/>
      <c r="TBP3509" s="45"/>
      <c r="TBQ3509" s="45"/>
      <c r="TBR3509" s="45"/>
      <c r="TBS3509" s="45"/>
      <c r="TBT3509" s="45"/>
      <c r="TBU3509" s="45"/>
      <c r="TBV3509" s="45"/>
      <c r="TBW3509" s="45"/>
      <c r="TBX3509" s="45"/>
      <c r="TBY3509" s="45"/>
      <c r="TBZ3509" s="45"/>
      <c r="TCA3509" s="45"/>
      <c r="TCB3509" s="45"/>
      <c r="TCC3509" s="45"/>
      <c r="TCD3509" s="45"/>
      <c r="TCE3509" s="45"/>
      <c r="TCF3509" s="45"/>
      <c r="TCG3509" s="45"/>
      <c r="TCH3509" s="45"/>
      <c r="TCI3509" s="45"/>
      <c r="TCJ3509" s="45"/>
      <c r="TCK3509" s="45"/>
      <c r="TCL3509" s="45"/>
      <c r="TCM3509" s="45"/>
      <c r="TCN3509" s="45"/>
      <c r="TCO3509" s="45"/>
      <c r="TCP3509" s="45"/>
      <c r="TCQ3509" s="45"/>
      <c r="TCR3509" s="45"/>
      <c r="TCS3509" s="45"/>
      <c r="TCT3509" s="45"/>
      <c r="TCU3509" s="45"/>
      <c r="TCV3509" s="45"/>
      <c r="TCW3509" s="45"/>
      <c r="TCX3509" s="45"/>
      <c r="TCY3509" s="45"/>
      <c r="TCZ3509" s="45"/>
      <c r="TDA3509" s="45"/>
      <c r="TDB3509" s="45"/>
      <c r="TDC3509" s="45"/>
      <c r="TDD3509" s="45"/>
      <c r="TDE3509" s="45"/>
      <c r="TDF3509" s="45"/>
      <c r="TDG3509" s="45"/>
      <c r="TDH3509" s="45"/>
      <c r="TDI3509" s="45"/>
      <c r="TDJ3509" s="45"/>
      <c r="TDK3509" s="45"/>
      <c r="TDL3509" s="45"/>
      <c r="TDM3509" s="45"/>
      <c r="TDN3509" s="45"/>
      <c r="TDO3509" s="45"/>
      <c r="TDP3509" s="45"/>
      <c r="TDQ3509" s="45"/>
      <c r="TDR3509" s="45"/>
      <c r="TDS3509" s="45"/>
      <c r="TDT3509" s="45"/>
      <c r="TDU3509" s="45"/>
      <c r="TDV3509" s="45"/>
      <c r="TDW3509" s="45"/>
      <c r="TDX3509" s="45"/>
      <c r="TDY3509" s="45"/>
      <c r="TDZ3509" s="45"/>
      <c r="TEA3509" s="45"/>
      <c r="TEB3509" s="45"/>
      <c r="TEC3509" s="45"/>
      <c r="TED3509" s="45"/>
      <c r="TEE3509" s="45"/>
      <c r="TEF3509" s="45"/>
      <c r="TEG3509" s="45"/>
      <c r="TEH3509" s="45"/>
      <c r="TEI3509" s="45"/>
      <c r="TEJ3509" s="45"/>
      <c r="TEK3509" s="45"/>
      <c r="TEL3509" s="45"/>
      <c r="TEM3509" s="45"/>
      <c r="TEN3509" s="45"/>
      <c r="TEO3509" s="45"/>
      <c r="TEP3509" s="45"/>
      <c r="TEQ3509" s="45"/>
      <c r="TER3509" s="45"/>
      <c r="TES3509" s="45"/>
      <c r="TET3509" s="45"/>
      <c r="TEU3509" s="45"/>
      <c r="TEV3509" s="45"/>
      <c r="TEW3509" s="45"/>
      <c r="TEX3509" s="45"/>
      <c r="TEY3509" s="45"/>
      <c r="TEZ3509" s="45"/>
      <c r="TFA3509" s="45"/>
      <c r="TFB3509" s="45"/>
      <c r="TFC3509" s="45"/>
      <c r="TFD3509" s="45"/>
      <c r="TFE3509" s="45"/>
      <c r="TFF3509" s="45"/>
      <c r="TFG3509" s="45"/>
      <c r="TFH3509" s="45"/>
      <c r="TFI3509" s="45"/>
      <c r="TFJ3509" s="45"/>
      <c r="TFK3509" s="45"/>
      <c r="TFL3509" s="45"/>
      <c r="TFM3509" s="45"/>
      <c r="TFN3509" s="45"/>
      <c r="TFO3509" s="45"/>
      <c r="TFP3509" s="45"/>
      <c r="TFQ3509" s="45"/>
      <c r="TFR3509" s="45"/>
      <c r="TFS3509" s="45"/>
      <c r="TFT3509" s="45"/>
      <c r="TFU3509" s="45"/>
      <c r="TFV3509" s="45"/>
      <c r="TFW3509" s="45"/>
      <c r="TFX3509" s="45"/>
      <c r="TFY3509" s="45"/>
      <c r="TFZ3509" s="45"/>
      <c r="TGA3509" s="45"/>
      <c r="TGB3509" s="45"/>
      <c r="TGC3509" s="45"/>
      <c r="TGD3509" s="45"/>
      <c r="TGE3509" s="45"/>
      <c r="TGF3509" s="45"/>
      <c r="TGG3509" s="45"/>
      <c r="TGH3509" s="45"/>
      <c r="TGI3509" s="45"/>
      <c r="TGJ3509" s="45"/>
      <c r="TGK3509" s="45"/>
      <c r="TGL3509" s="45"/>
      <c r="TGM3509" s="45"/>
      <c r="TGN3509" s="45"/>
      <c r="TGO3509" s="45"/>
      <c r="TGP3509" s="45"/>
      <c r="TGQ3509" s="45"/>
      <c r="TGR3509" s="45"/>
      <c r="TGS3509" s="45"/>
      <c r="TGT3509" s="45"/>
      <c r="TGU3509" s="45"/>
      <c r="TGV3509" s="45"/>
      <c r="TGW3509" s="45"/>
      <c r="TGX3509" s="45"/>
      <c r="TGY3509" s="45"/>
      <c r="TGZ3509" s="45"/>
      <c r="THA3509" s="45"/>
      <c r="THB3509" s="45"/>
      <c r="THC3509" s="45"/>
      <c r="THD3509" s="45"/>
      <c r="THE3509" s="45"/>
      <c r="THF3509" s="45"/>
      <c r="THG3509" s="45"/>
      <c r="THH3509" s="45"/>
      <c r="THI3509" s="45"/>
      <c r="THJ3509" s="45"/>
      <c r="THK3509" s="45"/>
      <c r="THL3509" s="45"/>
      <c r="THM3509" s="45"/>
      <c r="THN3509" s="45"/>
      <c r="THO3509" s="45"/>
      <c r="THP3509" s="45"/>
      <c r="THQ3509" s="45"/>
      <c r="THR3509" s="45"/>
      <c r="THS3509" s="45"/>
      <c r="THT3509" s="45"/>
      <c r="THU3509" s="45"/>
      <c r="THV3509" s="45"/>
      <c r="THW3509" s="45"/>
      <c r="THX3509" s="45"/>
      <c r="THY3509" s="45"/>
      <c r="THZ3509" s="45"/>
      <c r="TIA3509" s="45"/>
      <c r="TIB3509" s="45"/>
      <c r="TIC3509" s="45"/>
      <c r="TID3509" s="45"/>
      <c r="TIE3509" s="45"/>
      <c r="TIF3509" s="45"/>
      <c r="TIG3509" s="45"/>
      <c r="TIH3509" s="45"/>
      <c r="TII3509" s="45"/>
      <c r="TIJ3509" s="45"/>
      <c r="TIK3509" s="45"/>
      <c r="TIL3509" s="45"/>
      <c r="TIM3509" s="45"/>
      <c r="TIN3509" s="45"/>
      <c r="TIO3509" s="45"/>
      <c r="TIP3509" s="45"/>
      <c r="TIQ3509" s="45"/>
      <c r="TIR3509" s="45"/>
      <c r="TIS3509" s="45"/>
      <c r="TIT3509" s="45"/>
      <c r="TIU3509" s="45"/>
      <c r="TIV3509" s="45"/>
      <c r="TIW3509" s="45"/>
      <c r="TIX3509" s="45"/>
      <c r="TIY3509" s="45"/>
      <c r="TIZ3509" s="45"/>
      <c r="TJA3509" s="45"/>
      <c r="TJB3509" s="45"/>
      <c r="TJC3509" s="45"/>
      <c r="TJD3509" s="45"/>
      <c r="TJE3509" s="45"/>
      <c r="TJF3509" s="45"/>
      <c r="TJG3509" s="45"/>
      <c r="TJH3509" s="45"/>
      <c r="TJI3509" s="45"/>
      <c r="TJJ3509" s="45"/>
      <c r="TJK3509" s="45"/>
      <c r="TJL3509" s="45"/>
      <c r="TJM3509" s="45"/>
      <c r="TJN3509" s="45"/>
      <c r="TJO3509" s="45"/>
      <c r="TJP3509" s="45"/>
      <c r="TJQ3509" s="45"/>
      <c r="TJR3509" s="45"/>
      <c r="TJS3509" s="45"/>
      <c r="TJT3509" s="45"/>
      <c r="TJU3509" s="45"/>
      <c r="TJV3509" s="45"/>
      <c r="TJW3509" s="45"/>
      <c r="TJX3509" s="45"/>
      <c r="TJY3509" s="45"/>
      <c r="TJZ3509" s="45"/>
      <c r="TKA3509" s="45"/>
      <c r="TKB3509" s="45"/>
      <c r="TKC3509" s="45"/>
      <c r="TKD3509" s="45"/>
      <c r="TKE3509" s="45"/>
      <c r="TKF3509" s="45"/>
      <c r="TKG3509" s="45"/>
      <c r="TKH3509" s="45"/>
      <c r="TKI3509" s="45"/>
      <c r="TKJ3509" s="45"/>
      <c r="TKK3509" s="45"/>
      <c r="TKL3509" s="45"/>
      <c r="TKM3509" s="45"/>
      <c r="TKN3509" s="45"/>
      <c r="TKO3509" s="45"/>
      <c r="TKP3509" s="45"/>
      <c r="TKQ3509" s="45"/>
      <c r="TKR3509" s="45"/>
      <c r="TKS3509" s="45"/>
      <c r="TKT3509" s="45"/>
      <c r="TKU3509" s="45"/>
      <c r="TKV3509" s="45"/>
      <c r="TKW3509" s="45"/>
      <c r="TKX3509" s="45"/>
      <c r="TKY3509" s="45"/>
      <c r="TKZ3509" s="45"/>
      <c r="TLA3509" s="45"/>
      <c r="TLB3509" s="45"/>
      <c r="TLC3509" s="45"/>
      <c r="TLD3509" s="45"/>
      <c r="TLE3509" s="45"/>
      <c r="TLF3509" s="45"/>
      <c r="TLG3509" s="45"/>
      <c r="TLH3509" s="45"/>
      <c r="TLI3509" s="45"/>
      <c r="TLJ3509" s="45"/>
      <c r="TLK3509" s="45"/>
      <c r="TLL3509" s="45"/>
      <c r="TLM3509" s="45"/>
      <c r="TLN3509" s="45"/>
      <c r="TLO3509" s="45"/>
      <c r="TLP3509" s="45"/>
      <c r="TLQ3509" s="45"/>
      <c r="TLR3509" s="45"/>
      <c r="TLS3509" s="45"/>
      <c r="TLT3509" s="45"/>
      <c r="TLU3509" s="45"/>
      <c r="TLV3509" s="45"/>
      <c r="TLW3509" s="45"/>
      <c r="TLX3509" s="45"/>
      <c r="TLY3509" s="45"/>
      <c r="TLZ3509" s="45"/>
      <c r="TMA3509" s="45"/>
      <c r="TMB3509" s="45"/>
      <c r="TMC3509" s="45"/>
      <c r="TMD3509" s="45"/>
      <c r="TME3509" s="45"/>
      <c r="TMF3509" s="45"/>
      <c r="TMG3509" s="45"/>
      <c r="TMH3509" s="45"/>
      <c r="TMI3509" s="45"/>
      <c r="TMJ3509" s="45"/>
      <c r="TMK3509" s="45"/>
      <c r="TML3509" s="45"/>
      <c r="TMM3509" s="45"/>
      <c r="TMN3509" s="45"/>
      <c r="TMO3509" s="45"/>
      <c r="TMP3509" s="45"/>
      <c r="TMQ3509" s="45"/>
      <c r="TMR3509" s="45"/>
      <c r="TMS3509" s="45"/>
      <c r="TMT3509" s="45"/>
      <c r="TMU3509" s="45"/>
      <c r="TMV3509" s="45"/>
      <c r="TMW3509" s="45"/>
      <c r="TMX3509" s="45"/>
      <c r="TMY3509" s="45"/>
      <c r="TMZ3509" s="45"/>
      <c r="TNA3509" s="45"/>
      <c r="TNB3509" s="45"/>
      <c r="TNC3509" s="45"/>
      <c r="TND3509" s="45"/>
      <c r="TNE3509" s="45"/>
      <c r="TNF3509" s="45"/>
      <c r="TNG3509" s="45"/>
      <c r="TNH3509" s="45"/>
      <c r="TNI3509" s="45"/>
      <c r="TNJ3509" s="45"/>
      <c r="TNK3509" s="45"/>
      <c r="TNL3509" s="45"/>
      <c r="TNM3509" s="45"/>
      <c r="TNN3509" s="45"/>
      <c r="TNO3509" s="45"/>
      <c r="TNP3509" s="45"/>
      <c r="TNQ3509" s="45"/>
      <c r="TNR3509" s="45"/>
      <c r="TNS3509" s="45"/>
      <c r="TNT3509" s="45"/>
      <c r="TNU3509" s="45"/>
      <c r="TNV3509" s="45"/>
      <c r="TNW3509" s="45"/>
      <c r="TNX3509" s="45"/>
      <c r="TNY3509" s="45"/>
      <c r="TNZ3509" s="45"/>
      <c r="TOA3509" s="45"/>
      <c r="TOB3509" s="45"/>
      <c r="TOC3509" s="45"/>
      <c r="TOD3509" s="45"/>
      <c r="TOE3509" s="45"/>
      <c r="TOF3509" s="45"/>
      <c r="TOG3509" s="45"/>
      <c r="TOH3509" s="45"/>
      <c r="TOI3509" s="45"/>
      <c r="TOJ3509" s="45"/>
      <c r="TOK3509" s="45"/>
      <c r="TOL3509" s="45"/>
      <c r="TOM3509" s="45"/>
      <c r="TON3509" s="45"/>
      <c r="TOO3509" s="45"/>
      <c r="TOP3509" s="45"/>
      <c r="TOQ3509" s="45"/>
      <c r="TOR3509" s="45"/>
      <c r="TOS3509" s="45"/>
      <c r="TOT3509" s="45"/>
      <c r="TOU3509" s="45"/>
      <c r="TOV3509" s="45"/>
      <c r="TOW3509" s="45"/>
      <c r="TOX3509" s="45"/>
      <c r="TOY3509" s="45"/>
      <c r="TOZ3509" s="45"/>
      <c r="TPA3509" s="45"/>
      <c r="TPB3509" s="45"/>
      <c r="TPC3509" s="45"/>
      <c r="TPD3509" s="45"/>
      <c r="TPE3509" s="45"/>
      <c r="TPF3509" s="45"/>
      <c r="TPG3509" s="45"/>
      <c r="TPH3509" s="45"/>
      <c r="TPI3509" s="45"/>
      <c r="TPJ3509" s="45"/>
      <c r="TPK3509" s="45"/>
      <c r="TPL3509" s="45"/>
      <c r="TPM3509" s="45"/>
      <c r="TPN3509" s="45"/>
      <c r="TPO3509" s="45"/>
      <c r="TPP3509" s="45"/>
      <c r="TPQ3509" s="45"/>
      <c r="TPR3509" s="45"/>
      <c r="TPS3509" s="45"/>
      <c r="TPT3509" s="45"/>
      <c r="TPU3509" s="45"/>
      <c r="TPV3509" s="45"/>
      <c r="TPW3509" s="45"/>
      <c r="TPX3509" s="45"/>
      <c r="TPY3509" s="45"/>
      <c r="TPZ3509" s="45"/>
      <c r="TQA3509" s="45"/>
      <c r="TQB3509" s="45"/>
      <c r="TQC3509" s="45"/>
      <c r="TQD3509" s="45"/>
      <c r="TQE3509" s="45"/>
      <c r="TQF3509" s="45"/>
      <c r="TQG3509" s="45"/>
      <c r="TQH3509" s="45"/>
      <c r="TQI3509" s="45"/>
      <c r="TQJ3509" s="45"/>
      <c r="TQK3509" s="45"/>
      <c r="TQL3509" s="45"/>
      <c r="TQM3509" s="45"/>
      <c r="TQN3509" s="45"/>
      <c r="TQO3509" s="45"/>
      <c r="TQP3509" s="45"/>
      <c r="TQQ3509" s="45"/>
      <c r="TQR3509" s="45"/>
      <c r="TQS3509" s="45"/>
      <c r="TQT3509" s="45"/>
      <c r="TQU3509" s="45"/>
      <c r="TQV3509" s="45"/>
      <c r="TQW3509" s="45"/>
      <c r="TQX3509" s="45"/>
      <c r="TQY3509" s="45"/>
      <c r="TQZ3509" s="45"/>
      <c r="TRA3509" s="45"/>
      <c r="TRB3509" s="45"/>
      <c r="TRC3509" s="45"/>
      <c r="TRD3509" s="45"/>
      <c r="TRE3509" s="45"/>
      <c r="TRF3509" s="45"/>
      <c r="TRG3509" s="45"/>
      <c r="TRH3509" s="45"/>
      <c r="TRI3509" s="45"/>
      <c r="TRJ3509" s="45"/>
      <c r="TRK3509" s="45"/>
      <c r="TRL3509" s="45"/>
      <c r="TRM3509" s="45"/>
      <c r="TRN3509" s="45"/>
      <c r="TRO3509" s="45"/>
      <c r="TRP3509" s="45"/>
      <c r="TRQ3509" s="45"/>
      <c r="TRR3509" s="45"/>
      <c r="TRS3509" s="45"/>
      <c r="TRT3509" s="45"/>
      <c r="TRU3509" s="45"/>
      <c r="TRV3509" s="45"/>
      <c r="TRW3509" s="45"/>
      <c r="TRX3509" s="45"/>
      <c r="TRY3509" s="45"/>
      <c r="TRZ3509" s="45"/>
      <c r="TSA3509" s="45"/>
      <c r="TSB3509" s="45"/>
      <c r="TSC3509" s="45"/>
      <c r="TSD3509" s="45"/>
      <c r="TSE3509" s="45"/>
      <c r="TSF3509" s="45"/>
      <c r="TSG3509" s="45"/>
      <c r="TSH3509" s="45"/>
      <c r="TSI3509" s="45"/>
      <c r="TSJ3509" s="45"/>
      <c r="TSK3509" s="45"/>
      <c r="TSL3509" s="45"/>
      <c r="TSM3509" s="45"/>
      <c r="TSN3509" s="45"/>
      <c r="TSO3509" s="45"/>
      <c r="TSP3509" s="45"/>
      <c r="TSQ3509" s="45"/>
      <c r="TSR3509" s="45"/>
      <c r="TSS3509" s="45"/>
      <c r="TST3509" s="45"/>
      <c r="TSU3509" s="45"/>
      <c r="TSV3509" s="45"/>
      <c r="TSW3509" s="45"/>
      <c r="TSX3509" s="45"/>
      <c r="TSY3509" s="45"/>
      <c r="TSZ3509" s="45"/>
      <c r="TTA3509" s="45"/>
      <c r="TTB3509" s="45"/>
      <c r="TTC3509" s="45"/>
      <c r="TTD3509" s="45"/>
      <c r="TTE3509" s="45"/>
      <c r="TTF3509" s="45"/>
      <c r="TTG3509" s="45"/>
      <c r="TTH3509" s="45"/>
      <c r="TTI3509" s="45"/>
      <c r="TTJ3509" s="45"/>
      <c r="TTK3509" s="45"/>
      <c r="TTL3509" s="45"/>
      <c r="TTM3509" s="45"/>
      <c r="TTN3509" s="45"/>
      <c r="TTO3509" s="45"/>
      <c r="TTP3509" s="45"/>
      <c r="TTQ3509" s="45"/>
      <c r="TTR3509" s="45"/>
      <c r="TTS3509" s="45"/>
      <c r="TTT3509" s="45"/>
      <c r="TTU3509" s="45"/>
      <c r="TTV3509" s="45"/>
      <c r="TTW3509" s="45"/>
      <c r="TTX3509" s="45"/>
      <c r="TTY3509" s="45"/>
      <c r="TTZ3509" s="45"/>
      <c r="TUA3509" s="45"/>
      <c r="TUB3509" s="45"/>
      <c r="TUC3509" s="45"/>
      <c r="TUD3509" s="45"/>
      <c r="TUE3509" s="45"/>
      <c r="TUF3509" s="45"/>
      <c r="TUG3509" s="45"/>
      <c r="TUH3509" s="45"/>
      <c r="TUI3509" s="45"/>
      <c r="TUJ3509" s="45"/>
      <c r="TUK3509" s="45"/>
      <c r="TUL3509" s="45"/>
      <c r="TUM3509" s="45"/>
      <c r="TUN3509" s="45"/>
      <c r="TUO3509" s="45"/>
      <c r="TUP3509" s="45"/>
      <c r="TUQ3509" s="45"/>
      <c r="TUR3509" s="45"/>
      <c r="TUS3509" s="45"/>
      <c r="TUT3509" s="45"/>
      <c r="TUU3509" s="45"/>
      <c r="TUV3509" s="45"/>
      <c r="TUW3509" s="45"/>
      <c r="TUX3509" s="45"/>
      <c r="TUY3509" s="45"/>
      <c r="TUZ3509" s="45"/>
      <c r="TVA3509" s="45"/>
      <c r="TVB3509" s="45"/>
      <c r="TVC3509" s="45"/>
      <c r="TVD3509" s="45"/>
      <c r="TVE3509" s="45"/>
      <c r="TVF3509" s="45"/>
      <c r="TVG3509" s="45"/>
      <c r="TVH3509" s="45"/>
      <c r="TVI3509" s="45"/>
      <c r="TVJ3509" s="45"/>
      <c r="TVK3509" s="45"/>
      <c r="TVL3509" s="45"/>
      <c r="TVM3509" s="45"/>
      <c r="TVN3509" s="45"/>
      <c r="TVO3509" s="45"/>
      <c r="TVP3509" s="45"/>
      <c r="TVQ3509" s="45"/>
      <c r="TVR3509" s="45"/>
      <c r="TVS3509" s="45"/>
      <c r="TVT3509" s="45"/>
      <c r="TVU3509" s="45"/>
      <c r="TVV3509" s="45"/>
      <c r="TVW3509" s="45"/>
      <c r="TVX3509" s="45"/>
      <c r="TVY3509" s="45"/>
      <c r="TVZ3509" s="45"/>
      <c r="TWA3509" s="45"/>
      <c r="TWB3509" s="45"/>
      <c r="TWC3509" s="45"/>
      <c r="TWD3509" s="45"/>
      <c r="TWE3509" s="45"/>
      <c r="TWF3509" s="45"/>
      <c r="TWG3509" s="45"/>
      <c r="TWH3509" s="45"/>
      <c r="TWI3509" s="45"/>
      <c r="TWJ3509" s="45"/>
      <c r="TWK3509" s="45"/>
      <c r="TWL3509" s="45"/>
      <c r="TWM3509" s="45"/>
      <c r="TWN3509" s="45"/>
      <c r="TWO3509" s="45"/>
      <c r="TWP3509" s="45"/>
      <c r="TWQ3509" s="45"/>
      <c r="TWR3509" s="45"/>
      <c r="TWS3509" s="45"/>
      <c r="TWT3509" s="45"/>
      <c r="TWU3509" s="45"/>
      <c r="TWV3509" s="45"/>
      <c r="TWW3509" s="45"/>
      <c r="TWX3509" s="45"/>
      <c r="TWY3509" s="45"/>
      <c r="TWZ3509" s="45"/>
      <c r="TXA3509" s="45"/>
      <c r="TXB3509" s="45"/>
      <c r="TXC3509" s="45"/>
      <c r="TXD3509" s="45"/>
      <c r="TXE3509" s="45"/>
      <c r="TXF3509" s="45"/>
      <c r="TXG3509" s="45"/>
      <c r="TXH3509" s="45"/>
      <c r="TXI3509" s="45"/>
      <c r="TXJ3509" s="45"/>
      <c r="TXK3509" s="45"/>
      <c r="TXL3509" s="45"/>
      <c r="TXM3509" s="45"/>
      <c r="TXN3509" s="45"/>
      <c r="TXO3509" s="45"/>
      <c r="TXP3509" s="45"/>
      <c r="TXQ3509" s="45"/>
      <c r="TXR3509" s="45"/>
      <c r="TXS3509" s="45"/>
      <c r="TXT3509" s="45"/>
      <c r="TXU3509" s="45"/>
      <c r="TXV3509" s="45"/>
      <c r="TXW3509" s="45"/>
      <c r="TXX3509" s="45"/>
      <c r="TXY3509" s="45"/>
      <c r="TXZ3509" s="45"/>
      <c r="TYA3509" s="45"/>
      <c r="TYB3509" s="45"/>
      <c r="TYC3509" s="45"/>
      <c r="TYD3509" s="45"/>
      <c r="TYE3509" s="45"/>
      <c r="TYF3509" s="45"/>
      <c r="TYG3509" s="45"/>
      <c r="TYH3509" s="45"/>
      <c r="TYI3509" s="45"/>
      <c r="TYJ3509" s="45"/>
      <c r="TYK3509" s="45"/>
      <c r="TYL3509" s="45"/>
      <c r="TYM3509" s="45"/>
      <c r="TYN3509" s="45"/>
      <c r="TYO3509" s="45"/>
      <c r="TYP3509" s="45"/>
      <c r="TYQ3509" s="45"/>
      <c r="TYR3509" s="45"/>
      <c r="TYS3509" s="45"/>
      <c r="TYT3509" s="45"/>
      <c r="TYU3509" s="45"/>
      <c r="TYV3509" s="45"/>
      <c r="TYW3509" s="45"/>
      <c r="TYX3509" s="45"/>
      <c r="TYY3509" s="45"/>
      <c r="TYZ3509" s="45"/>
      <c r="TZA3509" s="45"/>
      <c r="TZB3509" s="45"/>
      <c r="TZC3509" s="45"/>
      <c r="TZD3509" s="45"/>
      <c r="TZE3509" s="45"/>
      <c r="TZF3509" s="45"/>
      <c r="TZG3509" s="45"/>
      <c r="TZH3509" s="45"/>
      <c r="TZI3509" s="45"/>
      <c r="TZJ3509" s="45"/>
      <c r="TZK3509" s="45"/>
      <c r="TZL3509" s="45"/>
      <c r="TZM3509" s="45"/>
      <c r="TZN3509" s="45"/>
      <c r="TZO3509" s="45"/>
      <c r="TZP3509" s="45"/>
      <c r="TZQ3509" s="45"/>
      <c r="TZR3509" s="45"/>
      <c r="TZS3509" s="45"/>
      <c r="TZT3509" s="45"/>
      <c r="TZU3509" s="45"/>
      <c r="TZV3509" s="45"/>
      <c r="TZW3509" s="45"/>
      <c r="TZX3509" s="45"/>
      <c r="TZY3509" s="45"/>
      <c r="TZZ3509" s="45"/>
      <c r="UAA3509" s="45"/>
      <c r="UAB3509" s="45"/>
      <c r="UAC3509" s="45"/>
      <c r="UAD3509" s="45"/>
      <c r="UAE3509" s="45"/>
      <c r="UAF3509" s="45"/>
      <c r="UAG3509" s="45"/>
      <c r="UAH3509" s="45"/>
      <c r="UAI3509" s="45"/>
      <c r="UAJ3509" s="45"/>
      <c r="UAK3509" s="45"/>
      <c r="UAL3509" s="45"/>
      <c r="UAM3509" s="45"/>
      <c r="UAN3509" s="45"/>
      <c r="UAO3509" s="45"/>
      <c r="UAP3509" s="45"/>
      <c r="UAQ3509" s="45"/>
      <c r="UAR3509" s="45"/>
      <c r="UAS3509" s="45"/>
      <c r="UAT3509" s="45"/>
      <c r="UAU3509" s="45"/>
      <c r="UAV3509" s="45"/>
      <c r="UAW3509" s="45"/>
      <c r="UAX3509" s="45"/>
      <c r="UAY3509" s="45"/>
      <c r="UAZ3509" s="45"/>
      <c r="UBA3509" s="45"/>
      <c r="UBB3509" s="45"/>
      <c r="UBC3509" s="45"/>
      <c r="UBD3509" s="45"/>
      <c r="UBE3509" s="45"/>
      <c r="UBF3509" s="45"/>
      <c r="UBG3509" s="45"/>
      <c r="UBH3509" s="45"/>
      <c r="UBI3509" s="45"/>
      <c r="UBJ3509" s="45"/>
      <c r="UBK3509" s="45"/>
      <c r="UBL3509" s="45"/>
      <c r="UBM3509" s="45"/>
      <c r="UBN3509" s="45"/>
      <c r="UBO3509" s="45"/>
      <c r="UBP3509" s="45"/>
      <c r="UBQ3509" s="45"/>
      <c r="UBR3509" s="45"/>
      <c r="UBS3509" s="45"/>
      <c r="UBT3509" s="45"/>
      <c r="UBU3509" s="45"/>
      <c r="UBV3509" s="45"/>
      <c r="UBW3509" s="45"/>
      <c r="UBX3509" s="45"/>
      <c r="UBY3509" s="45"/>
      <c r="UBZ3509" s="45"/>
      <c r="UCA3509" s="45"/>
      <c r="UCB3509" s="45"/>
      <c r="UCC3509" s="45"/>
      <c r="UCD3509" s="45"/>
      <c r="UCE3509" s="45"/>
      <c r="UCF3509" s="45"/>
      <c r="UCG3509" s="45"/>
      <c r="UCH3509" s="45"/>
      <c r="UCI3509" s="45"/>
      <c r="UCJ3509" s="45"/>
      <c r="UCK3509" s="45"/>
      <c r="UCL3509" s="45"/>
      <c r="UCM3509" s="45"/>
      <c r="UCN3509" s="45"/>
      <c r="UCO3509" s="45"/>
      <c r="UCP3509" s="45"/>
      <c r="UCQ3509" s="45"/>
      <c r="UCR3509" s="45"/>
      <c r="UCS3509" s="45"/>
      <c r="UCT3509" s="45"/>
      <c r="UCU3509" s="45"/>
      <c r="UCV3509" s="45"/>
      <c r="UCW3509" s="45"/>
      <c r="UCX3509" s="45"/>
      <c r="UCY3509" s="45"/>
      <c r="UCZ3509" s="45"/>
      <c r="UDA3509" s="45"/>
      <c r="UDB3509" s="45"/>
      <c r="UDC3509" s="45"/>
      <c r="UDD3509" s="45"/>
      <c r="UDE3509" s="45"/>
      <c r="UDF3509" s="45"/>
      <c r="UDG3509" s="45"/>
      <c r="UDH3509" s="45"/>
      <c r="UDI3509" s="45"/>
      <c r="UDJ3509" s="45"/>
      <c r="UDK3509" s="45"/>
      <c r="UDL3509" s="45"/>
      <c r="UDM3509" s="45"/>
      <c r="UDN3509" s="45"/>
      <c r="UDO3509" s="45"/>
      <c r="UDP3509" s="45"/>
      <c r="UDQ3509" s="45"/>
      <c r="UDR3509" s="45"/>
      <c r="UDS3509" s="45"/>
      <c r="UDT3509" s="45"/>
      <c r="UDU3509" s="45"/>
      <c r="UDV3509" s="45"/>
      <c r="UDW3509" s="45"/>
      <c r="UDX3509" s="45"/>
      <c r="UDY3509" s="45"/>
      <c r="UDZ3509" s="45"/>
      <c r="UEA3509" s="45"/>
      <c r="UEB3509" s="45"/>
      <c r="UEC3509" s="45"/>
      <c r="UED3509" s="45"/>
      <c r="UEE3509" s="45"/>
      <c r="UEF3509" s="45"/>
      <c r="UEG3509" s="45"/>
      <c r="UEH3509" s="45"/>
      <c r="UEI3509" s="45"/>
      <c r="UEJ3509" s="45"/>
      <c r="UEK3509" s="45"/>
      <c r="UEL3509" s="45"/>
      <c r="UEM3509" s="45"/>
      <c r="UEN3509" s="45"/>
      <c r="UEO3509" s="45"/>
      <c r="UEP3509" s="45"/>
      <c r="UEQ3509" s="45"/>
      <c r="UER3509" s="45"/>
      <c r="UES3509" s="45"/>
      <c r="UET3509" s="45"/>
      <c r="UEU3509" s="45"/>
      <c r="UEV3509" s="45"/>
      <c r="UEW3509" s="45"/>
      <c r="UEX3509" s="45"/>
      <c r="UEY3509" s="45"/>
      <c r="UEZ3509" s="45"/>
      <c r="UFA3509" s="45"/>
      <c r="UFB3509" s="45"/>
      <c r="UFC3509" s="45"/>
      <c r="UFD3509" s="45"/>
      <c r="UFE3509" s="45"/>
      <c r="UFF3509" s="45"/>
      <c r="UFG3509" s="45"/>
      <c r="UFH3509" s="45"/>
      <c r="UFI3509" s="45"/>
      <c r="UFJ3509" s="45"/>
      <c r="UFK3509" s="45"/>
      <c r="UFL3509" s="45"/>
      <c r="UFM3509" s="45"/>
      <c r="UFN3509" s="45"/>
      <c r="UFO3509" s="45"/>
      <c r="UFP3509" s="45"/>
      <c r="UFQ3509" s="45"/>
      <c r="UFR3509" s="45"/>
      <c r="UFS3509" s="45"/>
      <c r="UFT3509" s="45"/>
      <c r="UFU3509" s="45"/>
      <c r="UFV3509" s="45"/>
      <c r="UFW3509" s="45"/>
      <c r="UFX3509" s="45"/>
      <c r="UFY3509" s="45"/>
      <c r="UFZ3509" s="45"/>
      <c r="UGA3509" s="45"/>
      <c r="UGB3509" s="45"/>
      <c r="UGC3509" s="45"/>
      <c r="UGD3509" s="45"/>
      <c r="UGE3509" s="45"/>
      <c r="UGF3509" s="45"/>
      <c r="UGG3509" s="45"/>
      <c r="UGH3509" s="45"/>
      <c r="UGI3509" s="45"/>
      <c r="UGJ3509" s="45"/>
      <c r="UGK3509" s="45"/>
      <c r="UGL3509" s="45"/>
      <c r="UGM3509" s="45"/>
      <c r="UGN3509" s="45"/>
      <c r="UGO3509" s="45"/>
      <c r="UGP3509" s="45"/>
      <c r="UGQ3509" s="45"/>
      <c r="UGR3509" s="45"/>
      <c r="UGS3509" s="45"/>
      <c r="UGT3509" s="45"/>
      <c r="UGU3509" s="45"/>
      <c r="UGV3509" s="45"/>
      <c r="UGW3509" s="45"/>
      <c r="UGX3509" s="45"/>
      <c r="UGY3509" s="45"/>
      <c r="UGZ3509" s="45"/>
      <c r="UHA3509" s="45"/>
      <c r="UHB3509" s="45"/>
      <c r="UHC3509" s="45"/>
      <c r="UHD3509" s="45"/>
      <c r="UHE3509" s="45"/>
      <c r="UHF3509" s="45"/>
      <c r="UHG3509" s="45"/>
      <c r="UHH3509" s="45"/>
      <c r="UHI3509" s="45"/>
      <c r="UHJ3509" s="45"/>
      <c r="UHK3509" s="45"/>
      <c r="UHL3509" s="45"/>
      <c r="UHM3509" s="45"/>
      <c r="UHN3509" s="45"/>
      <c r="UHO3509" s="45"/>
      <c r="UHP3509" s="45"/>
      <c r="UHQ3509" s="45"/>
      <c r="UHR3509" s="45"/>
      <c r="UHS3509" s="45"/>
      <c r="UHT3509" s="45"/>
      <c r="UHU3509" s="45"/>
      <c r="UHV3509" s="45"/>
      <c r="UHW3509" s="45"/>
      <c r="UHX3509" s="45"/>
      <c r="UHY3509" s="45"/>
      <c r="UHZ3509" s="45"/>
      <c r="UIA3509" s="45"/>
      <c r="UIB3509" s="45"/>
      <c r="UIC3509" s="45"/>
      <c r="UID3509" s="45"/>
      <c r="UIE3509" s="45"/>
      <c r="UIF3509" s="45"/>
      <c r="UIG3509" s="45"/>
      <c r="UIH3509" s="45"/>
      <c r="UII3509" s="45"/>
      <c r="UIJ3509" s="45"/>
      <c r="UIK3509" s="45"/>
      <c r="UIL3509" s="45"/>
      <c r="UIM3509" s="45"/>
      <c r="UIN3509" s="45"/>
      <c r="UIO3509" s="45"/>
      <c r="UIP3509" s="45"/>
      <c r="UIQ3509" s="45"/>
      <c r="UIR3509" s="45"/>
      <c r="UIS3509" s="45"/>
      <c r="UIT3509" s="45"/>
      <c r="UIU3509" s="45"/>
      <c r="UIV3509" s="45"/>
      <c r="UIW3509" s="45"/>
      <c r="UIX3509" s="45"/>
      <c r="UIY3509" s="45"/>
      <c r="UIZ3509" s="45"/>
      <c r="UJA3509" s="45"/>
      <c r="UJB3509" s="45"/>
      <c r="UJC3509" s="45"/>
      <c r="UJD3509" s="45"/>
      <c r="UJE3509" s="45"/>
      <c r="UJF3509" s="45"/>
      <c r="UJG3509" s="45"/>
      <c r="UJH3509" s="45"/>
      <c r="UJI3509" s="45"/>
      <c r="UJJ3509" s="45"/>
      <c r="UJK3509" s="45"/>
      <c r="UJL3509" s="45"/>
      <c r="UJM3509" s="45"/>
      <c r="UJN3509" s="45"/>
      <c r="UJO3509" s="45"/>
      <c r="UJP3509" s="45"/>
      <c r="UJQ3509" s="45"/>
      <c r="UJR3509" s="45"/>
      <c r="UJS3509" s="45"/>
      <c r="UJT3509" s="45"/>
      <c r="UJU3509" s="45"/>
      <c r="UJV3509" s="45"/>
      <c r="UJW3509" s="45"/>
      <c r="UJX3509" s="45"/>
      <c r="UJY3509" s="45"/>
      <c r="UJZ3509" s="45"/>
      <c r="UKA3509" s="45"/>
      <c r="UKB3509" s="45"/>
      <c r="UKC3509" s="45"/>
      <c r="UKD3509" s="45"/>
      <c r="UKE3509" s="45"/>
      <c r="UKF3509" s="45"/>
      <c r="UKG3509" s="45"/>
      <c r="UKH3509" s="45"/>
      <c r="UKI3509" s="45"/>
      <c r="UKJ3509" s="45"/>
      <c r="UKK3509" s="45"/>
      <c r="UKL3509" s="45"/>
      <c r="UKM3509" s="45"/>
      <c r="UKN3509" s="45"/>
      <c r="UKO3509" s="45"/>
      <c r="UKP3509" s="45"/>
      <c r="UKQ3509" s="45"/>
      <c r="UKR3509" s="45"/>
      <c r="UKS3509" s="45"/>
      <c r="UKT3509" s="45"/>
      <c r="UKU3509" s="45"/>
      <c r="UKV3509" s="45"/>
      <c r="UKW3509" s="45"/>
      <c r="UKX3509" s="45"/>
      <c r="UKY3509" s="45"/>
      <c r="UKZ3509" s="45"/>
      <c r="ULA3509" s="45"/>
      <c r="ULB3509" s="45"/>
      <c r="ULC3509" s="45"/>
      <c r="ULD3509" s="45"/>
      <c r="ULE3509" s="45"/>
      <c r="ULF3509" s="45"/>
      <c r="ULG3509" s="45"/>
      <c r="ULH3509" s="45"/>
      <c r="ULI3509" s="45"/>
      <c r="ULJ3509" s="45"/>
      <c r="ULK3509" s="45"/>
      <c r="ULL3509" s="45"/>
      <c r="ULM3509" s="45"/>
      <c r="ULN3509" s="45"/>
      <c r="ULO3509" s="45"/>
      <c r="ULP3509" s="45"/>
      <c r="ULQ3509" s="45"/>
      <c r="ULR3509" s="45"/>
      <c r="ULS3509" s="45"/>
      <c r="ULT3509" s="45"/>
      <c r="ULU3509" s="45"/>
      <c r="ULV3509" s="45"/>
      <c r="ULW3509" s="45"/>
      <c r="ULX3509" s="45"/>
      <c r="ULY3509" s="45"/>
      <c r="ULZ3509" s="45"/>
      <c r="UMA3509" s="45"/>
      <c r="UMB3509" s="45"/>
      <c r="UMC3509" s="45"/>
      <c r="UMD3509" s="45"/>
      <c r="UME3509" s="45"/>
      <c r="UMF3509" s="45"/>
      <c r="UMG3509" s="45"/>
      <c r="UMH3509" s="45"/>
      <c r="UMI3509" s="45"/>
      <c r="UMJ3509" s="45"/>
      <c r="UMK3509" s="45"/>
      <c r="UML3509" s="45"/>
      <c r="UMM3509" s="45"/>
      <c r="UMN3509" s="45"/>
      <c r="UMO3509" s="45"/>
      <c r="UMP3509" s="45"/>
      <c r="UMQ3509" s="45"/>
      <c r="UMR3509" s="45"/>
      <c r="UMS3509" s="45"/>
      <c r="UMT3509" s="45"/>
      <c r="UMU3509" s="45"/>
      <c r="UMV3509" s="45"/>
      <c r="UMW3509" s="45"/>
      <c r="UMX3509" s="45"/>
      <c r="UMY3509" s="45"/>
      <c r="UMZ3509" s="45"/>
      <c r="UNA3509" s="45"/>
      <c r="UNB3509" s="45"/>
      <c r="UNC3509" s="45"/>
      <c r="UND3509" s="45"/>
      <c r="UNE3509" s="45"/>
      <c r="UNF3509" s="45"/>
      <c r="UNG3509" s="45"/>
      <c r="UNH3509" s="45"/>
      <c r="UNI3509" s="45"/>
      <c r="UNJ3509" s="45"/>
      <c r="UNK3509" s="45"/>
      <c r="UNL3509" s="45"/>
      <c r="UNM3509" s="45"/>
      <c r="UNN3509" s="45"/>
      <c r="UNO3509" s="45"/>
      <c r="UNP3509" s="45"/>
      <c r="UNQ3509" s="45"/>
      <c r="UNR3509" s="45"/>
      <c r="UNS3509" s="45"/>
      <c r="UNT3509" s="45"/>
      <c r="UNU3509" s="45"/>
      <c r="UNV3509" s="45"/>
      <c r="UNW3509" s="45"/>
      <c r="UNX3509" s="45"/>
      <c r="UNY3509" s="45"/>
      <c r="UNZ3509" s="45"/>
      <c r="UOA3509" s="45"/>
      <c r="UOB3509" s="45"/>
      <c r="UOC3509" s="45"/>
      <c r="UOD3509" s="45"/>
      <c r="UOE3509" s="45"/>
      <c r="UOF3509" s="45"/>
      <c r="UOG3509" s="45"/>
      <c r="UOH3509" s="45"/>
      <c r="UOI3509" s="45"/>
      <c r="UOJ3509" s="45"/>
      <c r="UOK3509" s="45"/>
      <c r="UOL3509" s="45"/>
      <c r="UOM3509" s="45"/>
      <c r="UON3509" s="45"/>
      <c r="UOO3509" s="45"/>
      <c r="UOP3509" s="45"/>
      <c r="UOQ3509" s="45"/>
      <c r="UOR3509" s="45"/>
      <c r="UOS3509" s="45"/>
      <c r="UOT3509" s="45"/>
      <c r="UOU3509" s="45"/>
      <c r="UOV3509" s="45"/>
      <c r="UOW3509" s="45"/>
      <c r="UOX3509" s="45"/>
      <c r="UOY3509" s="45"/>
      <c r="UOZ3509" s="45"/>
      <c r="UPA3509" s="45"/>
      <c r="UPB3509" s="45"/>
      <c r="UPC3509" s="45"/>
      <c r="UPD3509" s="45"/>
      <c r="UPE3509" s="45"/>
      <c r="UPF3509" s="45"/>
      <c r="UPG3509" s="45"/>
      <c r="UPH3509" s="45"/>
      <c r="UPI3509" s="45"/>
      <c r="UPJ3509" s="45"/>
      <c r="UPK3509" s="45"/>
      <c r="UPL3509" s="45"/>
      <c r="UPM3509" s="45"/>
      <c r="UPN3509" s="45"/>
      <c r="UPO3509" s="45"/>
      <c r="UPP3509" s="45"/>
      <c r="UPQ3509" s="45"/>
      <c r="UPR3509" s="45"/>
      <c r="UPS3509" s="45"/>
      <c r="UPT3509" s="45"/>
      <c r="UPU3509" s="45"/>
      <c r="UPV3509" s="45"/>
      <c r="UPW3509" s="45"/>
      <c r="UPX3509" s="45"/>
      <c r="UPY3509" s="45"/>
      <c r="UPZ3509" s="45"/>
      <c r="UQA3509" s="45"/>
      <c r="UQB3509" s="45"/>
      <c r="UQC3509" s="45"/>
      <c r="UQD3509" s="45"/>
      <c r="UQE3509" s="45"/>
      <c r="UQF3509" s="45"/>
      <c r="UQG3509" s="45"/>
      <c r="UQH3509" s="45"/>
      <c r="UQI3509" s="45"/>
      <c r="UQJ3509" s="45"/>
      <c r="UQK3509" s="45"/>
      <c r="UQL3509" s="45"/>
      <c r="UQM3509" s="45"/>
      <c r="UQN3509" s="45"/>
      <c r="UQO3509" s="45"/>
      <c r="UQP3509" s="45"/>
      <c r="UQQ3509" s="45"/>
      <c r="UQR3509" s="45"/>
      <c r="UQS3509" s="45"/>
      <c r="UQT3509" s="45"/>
      <c r="UQU3509" s="45"/>
      <c r="UQV3509" s="45"/>
      <c r="UQW3509" s="45"/>
      <c r="UQX3509" s="45"/>
      <c r="UQY3509" s="45"/>
      <c r="UQZ3509" s="45"/>
      <c r="URA3509" s="45"/>
      <c r="URB3509" s="45"/>
      <c r="URC3509" s="45"/>
      <c r="URD3509" s="45"/>
      <c r="URE3509" s="45"/>
      <c r="URF3509" s="45"/>
      <c r="URG3509" s="45"/>
      <c r="URH3509" s="45"/>
      <c r="URI3509" s="45"/>
      <c r="URJ3509" s="45"/>
      <c r="URK3509" s="45"/>
      <c r="URL3509" s="45"/>
      <c r="URM3509" s="45"/>
      <c r="URN3509" s="45"/>
      <c r="URO3509" s="45"/>
      <c r="URP3509" s="45"/>
      <c r="URQ3509" s="45"/>
      <c r="URR3509" s="45"/>
      <c r="URS3509" s="45"/>
      <c r="URT3509" s="45"/>
      <c r="URU3509" s="45"/>
      <c r="URV3509" s="45"/>
      <c r="URW3509" s="45"/>
      <c r="URX3509" s="45"/>
      <c r="URY3509" s="45"/>
      <c r="URZ3509" s="45"/>
      <c r="USA3509" s="45"/>
      <c r="USB3509" s="45"/>
      <c r="USC3509" s="45"/>
      <c r="USD3509" s="45"/>
      <c r="USE3509" s="45"/>
      <c r="USF3509" s="45"/>
      <c r="USG3509" s="45"/>
      <c r="USH3509" s="45"/>
      <c r="USI3509" s="45"/>
      <c r="USJ3509" s="45"/>
      <c r="USK3509" s="45"/>
      <c r="USL3509" s="45"/>
      <c r="USM3509" s="45"/>
      <c r="USN3509" s="45"/>
      <c r="USO3509" s="45"/>
      <c r="USP3509" s="45"/>
      <c r="USQ3509" s="45"/>
      <c r="USR3509" s="45"/>
      <c r="USS3509" s="45"/>
      <c r="UST3509" s="45"/>
      <c r="USU3509" s="45"/>
      <c r="USV3509" s="45"/>
      <c r="USW3509" s="45"/>
      <c r="USX3509" s="45"/>
      <c r="USY3509" s="45"/>
      <c r="USZ3509" s="45"/>
      <c r="UTA3509" s="45"/>
      <c r="UTB3509" s="45"/>
      <c r="UTC3509" s="45"/>
      <c r="UTD3509" s="45"/>
      <c r="UTE3509" s="45"/>
      <c r="UTF3509" s="45"/>
      <c r="UTG3509" s="45"/>
      <c r="UTH3509" s="45"/>
      <c r="UTI3509" s="45"/>
      <c r="UTJ3509" s="45"/>
      <c r="UTK3509" s="45"/>
      <c r="UTL3509" s="45"/>
      <c r="UTM3509" s="45"/>
      <c r="UTN3509" s="45"/>
      <c r="UTO3509" s="45"/>
      <c r="UTP3509" s="45"/>
      <c r="UTQ3509" s="45"/>
      <c r="UTR3509" s="45"/>
      <c r="UTS3509" s="45"/>
      <c r="UTT3509" s="45"/>
      <c r="UTU3509" s="45"/>
      <c r="UTV3509" s="45"/>
      <c r="UTW3509" s="45"/>
      <c r="UTX3509" s="45"/>
      <c r="UTY3509" s="45"/>
      <c r="UTZ3509" s="45"/>
      <c r="UUA3509" s="45"/>
      <c r="UUB3509" s="45"/>
      <c r="UUC3509" s="45"/>
      <c r="UUD3509" s="45"/>
      <c r="UUE3509" s="45"/>
      <c r="UUF3509" s="45"/>
      <c r="UUG3509" s="45"/>
      <c r="UUH3509" s="45"/>
      <c r="UUI3509" s="45"/>
      <c r="UUJ3509" s="45"/>
      <c r="UUK3509" s="45"/>
      <c r="UUL3509" s="45"/>
      <c r="UUM3509" s="45"/>
      <c r="UUN3509" s="45"/>
      <c r="UUO3509" s="45"/>
      <c r="UUP3509" s="45"/>
      <c r="UUQ3509" s="45"/>
      <c r="UUR3509" s="45"/>
      <c r="UUS3509" s="45"/>
      <c r="UUT3509" s="45"/>
      <c r="UUU3509" s="45"/>
      <c r="UUV3509" s="45"/>
      <c r="UUW3509" s="45"/>
      <c r="UUX3509" s="45"/>
      <c r="UUY3509" s="45"/>
      <c r="UUZ3509" s="45"/>
      <c r="UVA3509" s="45"/>
      <c r="UVB3509" s="45"/>
      <c r="UVC3509" s="45"/>
      <c r="UVD3509" s="45"/>
      <c r="UVE3509" s="45"/>
      <c r="UVF3509" s="45"/>
      <c r="UVG3509" s="45"/>
      <c r="UVH3509" s="45"/>
      <c r="UVI3509" s="45"/>
      <c r="UVJ3509" s="45"/>
      <c r="UVK3509" s="45"/>
      <c r="UVL3509" s="45"/>
      <c r="UVM3509" s="45"/>
      <c r="UVN3509" s="45"/>
      <c r="UVO3509" s="45"/>
      <c r="UVP3509" s="45"/>
      <c r="UVQ3509" s="45"/>
      <c r="UVR3509" s="45"/>
      <c r="UVS3509" s="45"/>
      <c r="UVT3509" s="45"/>
      <c r="UVU3509" s="45"/>
      <c r="UVV3509" s="45"/>
      <c r="UVW3509" s="45"/>
      <c r="UVX3509" s="45"/>
      <c r="UVY3509" s="45"/>
      <c r="UVZ3509" s="45"/>
      <c r="UWA3509" s="45"/>
      <c r="UWB3509" s="45"/>
      <c r="UWC3509" s="45"/>
      <c r="UWD3509" s="45"/>
      <c r="UWE3509" s="45"/>
      <c r="UWF3509" s="45"/>
      <c r="UWG3509" s="45"/>
      <c r="UWH3509" s="45"/>
      <c r="UWI3509" s="45"/>
      <c r="UWJ3509" s="45"/>
      <c r="UWK3509" s="45"/>
      <c r="UWL3509" s="45"/>
      <c r="UWM3509" s="45"/>
      <c r="UWN3509" s="45"/>
      <c r="UWO3509" s="45"/>
      <c r="UWP3509" s="45"/>
      <c r="UWQ3509" s="45"/>
      <c r="UWR3509" s="45"/>
      <c r="UWS3509" s="45"/>
      <c r="UWT3509" s="45"/>
      <c r="UWU3509" s="45"/>
      <c r="UWV3509" s="45"/>
      <c r="UWW3509" s="45"/>
      <c r="UWX3509" s="45"/>
      <c r="UWY3509" s="45"/>
      <c r="UWZ3509" s="45"/>
      <c r="UXA3509" s="45"/>
      <c r="UXB3509" s="45"/>
      <c r="UXC3509" s="45"/>
      <c r="UXD3509" s="45"/>
      <c r="UXE3509" s="45"/>
      <c r="UXF3509" s="45"/>
      <c r="UXG3509" s="45"/>
      <c r="UXH3509" s="45"/>
      <c r="UXI3509" s="45"/>
      <c r="UXJ3509" s="45"/>
      <c r="UXK3509" s="45"/>
      <c r="UXL3509" s="45"/>
      <c r="UXM3509" s="45"/>
      <c r="UXN3509" s="45"/>
      <c r="UXO3509" s="45"/>
      <c r="UXP3509" s="45"/>
      <c r="UXQ3509" s="45"/>
      <c r="UXR3509" s="45"/>
      <c r="UXS3509" s="45"/>
      <c r="UXT3509" s="45"/>
      <c r="UXU3509" s="45"/>
      <c r="UXV3509" s="45"/>
      <c r="UXW3509" s="45"/>
      <c r="UXX3509" s="45"/>
      <c r="UXY3509" s="45"/>
      <c r="UXZ3509" s="45"/>
      <c r="UYA3509" s="45"/>
      <c r="UYB3509" s="45"/>
      <c r="UYC3509" s="45"/>
      <c r="UYD3509" s="45"/>
      <c r="UYE3509" s="45"/>
      <c r="UYF3509" s="45"/>
      <c r="UYG3509" s="45"/>
      <c r="UYH3509" s="45"/>
      <c r="UYI3509" s="45"/>
      <c r="UYJ3509" s="45"/>
      <c r="UYK3509" s="45"/>
      <c r="UYL3509" s="45"/>
      <c r="UYM3509" s="45"/>
      <c r="UYN3509" s="45"/>
      <c r="UYO3509" s="45"/>
      <c r="UYP3509" s="45"/>
      <c r="UYQ3509" s="45"/>
      <c r="UYR3509" s="45"/>
      <c r="UYS3509" s="45"/>
      <c r="UYT3509" s="45"/>
      <c r="UYU3509" s="45"/>
      <c r="UYV3509" s="45"/>
      <c r="UYW3509" s="45"/>
      <c r="UYX3509" s="45"/>
      <c r="UYY3509" s="45"/>
      <c r="UYZ3509" s="45"/>
      <c r="UZA3509" s="45"/>
      <c r="UZB3509" s="45"/>
      <c r="UZC3509" s="45"/>
      <c r="UZD3509" s="45"/>
      <c r="UZE3509" s="45"/>
      <c r="UZF3509" s="45"/>
      <c r="UZG3509" s="45"/>
      <c r="UZH3509" s="45"/>
      <c r="UZI3509" s="45"/>
      <c r="UZJ3509" s="45"/>
      <c r="UZK3509" s="45"/>
      <c r="UZL3509" s="45"/>
      <c r="UZM3509" s="45"/>
      <c r="UZN3509" s="45"/>
      <c r="UZO3509" s="45"/>
      <c r="UZP3509" s="45"/>
      <c r="UZQ3509" s="45"/>
      <c r="UZR3509" s="45"/>
      <c r="UZS3509" s="45"/>
      <c r="UZT3509" s="45"/>
      <c r="UZU3509" s="45"/>
      <c r="UZV3509" s="45"/>
      <c r="UZW3509" s="45"/>
      <c r="UZX3509" s="45"/>
      <c r="UZY3509" s="45"/>
      <c r="UZZ3509" s="45"/>
      <c r="VAA3509" s="45"/>
      <c r="VAB3509" s="45"/>
      <c r="VAC3509" s="45"/>
      <c r="VAD3509" s="45"/>
      <c r="VAE3509" s="45"/>
      <c r="VAF3509" s="45"/>
      <c r="VAG3509" s="45"/>
      <c r="VAH3509" s="45"/>
      <c r="VAI3509" s="45"/>
      <c r="VAJ3509" s="45"/>
      <c r="VAK3509" s="45"/>
      <c r="VAL3509" s="45"/>
      <c r="VAM3509" s="45"/>
      <c r="VAN3509" s="45"/>
      <c r="VAO3509" s="45"/>
      <c r="VAP3509" s="45"/>
      <c r="VAQ3509" s="45"/>
      <c r="VAR3509" s="45"/>
      <c r="VAS3509" s="45"/>
      <c r="VAT3509" s="45"/>
      <c r="VAU3509" s="45"/>
      <c r="VAV3509" s="45"/>
      <c r="VAW3509" s="45"/>
      <c r="VAX3509" s="45"/>
      <c r="VAY3509" s="45"/>
      <c r="VAZ3509" s="45"/>
      <c r="VBA3509" s="45"/>
      <c r="VBB3509" s="45"/>
      <c r="VBC3509" s="45"/>
      <c r="VBD3509" s="45"/>
      <c r="VBE3509" s="45"/>
      <c r="VBF3509" s="45"/>
      <c r="VBG3509" s="45"/>
      <c r="VBH3509" s="45"/>
      <c r="VBI3509" s="45"/>
      <c r="VBJ3509" s="45"/>
      <c r="VBK3509" s="45"/>
      <c r="VBL3509" s="45"/>
      <c r="VBM3509" s="45"/>
      <c r="VBN3509" s="45"/>
      <c r="VBO3509" s="45"/>
      <c r="VBP3509" s="45"/>
      <c r="VBQ3509" s="45"/>
      <c r="VBR3509" s="45"/>
      <c r="VBS3509" s="45"/>
      <c r="VBT3509" s="45"/>
      <c r="VBU3509" s="45"/>
      <c r="VBV3509" s="45"/>
      <c r="VBW3509" s="45"/>
      <c r="VBX3509" s="45"/>
      <c r="VBY3509" s="45"/>
      <c r="VBZ3509" s="45"/>
      <c r="VCA3509" s="45"/>
      <c r="VCB3509" s="45"/>
      <c r="VCC3509" s="45"/>
      <c r="VCD3509" s="45"/>
      <c r="VCE3509" s="45"/>
      <c r="VCF3509" s="45"/>
      <c r="VCG3509" s="45"/>
      <c r="VCH3509" s="45"/>
      <c r="VCI3509" s="45"/>
      <c r="VCJ3509" s="45"/>
      <c r="VCK3509" s="45"/>
      <c r="VCL3509" s="45"/>
      <c r="VCM3509" s="45"/>
      <c r="VCN3509" s="45"/>
      <c r="VCO3509" s="45"/>
      <c r="VCP3509" s="45"/>
      <c r="VCQ3509" s="45"/>
      <c r="VCR3509" s="45"/>
      <c r="VCS3509" s="45"/>
      <c r="VCT3509" s="45"/>
      <c r="VCU3509" s="45"/>
      <c r="VCV3509" s="45"/>
      <c r="VCW3509" s="45"/>
      <c r="VCX3509" s="45"/>
      <c r="VCY3509" s="45"/>
      <c r="VCZ3509" s="45"/>
      <c r="VDA3509" s="45"/>
      <c r="VDB3509" s="45"/>
      <c r="VDC3509" s="45"/>
      <c r="VDD3509" s="45"/>
      <c r="VDE3509" s="45"/>
      <c r="VDF3509" s="45"/>
      <c r="VDG3509" s="45"/>
      <c r="VDH3509" s="45"/>
      <c r="VDI3509" s="45"/>
      <c r="VDJ3509" s="45"/>
      <c r="VDK3509" s="45"/>
      <c r="VDL3509" s="45"/>
      <c r="VDM3509" s="45"/>
      <c r="VDN3509" s="45"/>
      <c r="VDO3509" s="45"/>
      <c r="VDP3509" s="45"/>
      <c r="VDQ3509" s="45"/>
      <c r="VDR3509" s="45"/>
      <c r="VDS3509" s="45"/>
      <c r="VDT3509" s="45"/>
      <c r="VDU3509" s="45"/>
      <c r="VDV3509" s="45"/>
      <c r="VDW3509" s="45"/>
      <c r="VDX3509" s="45"/>
      <c r="VDY3509" s="45"/>
      <c r="VDZ3509" s="45"/>
      <c r="VEA3509" s="45"/>
      <c r="VEB3509" s="45"/>
      <c r="VEC3509" s="45"/>
      <c r="VED3509" s="45"/>
      <c r="VEE3509" s="45"/>
      <c r="VEF3509" s="45"/>
      <c r="VEG3509" s="45"/>
      <c r="VEH3509" s="45"/>
      <c r="VEI3509" s="45"/>
      <c r="VEJ3509" s="45"/>
      <c r="VEK3509" s="45"/>
      <c r="VEL3509" s="45"/>
      <c r="VEM3509" s="45"/>
      <c r="VEN3509" s="45"/>
      <c r="VEO3509" s="45"/>
      <c r="VEP3509" s="45"/>
      <c r="VEQ3509" s="45"/>
      <c r="VER3509" s="45"/>
      <c r="VES3509" s="45"/>
      <c r="VET3509" s="45"/>
      <c r="VEU3509" s="45"/>
      <c r="VEV3509" s="45"/>
      <c r="VEW3509" s="45"/>
      <c r="VEX3509" s="45"/>
      <c r="VEY3509" s="45"/>
      <c r="VEZ3509" s="45"/>
      <c r="VFA3509" s="45"/>
      <c r="VFB3509" s="45"/>
      <c r="VFC3509" s="45"/>
      <c r="VFD3509" s="45"/>
      <c r="VFE3509" s="45"/>
      <c r="VFF3509" s="45"/>
      <c r="VFG3509" s="45"/>
      <c r="VFH3509" s="45"/>
      <c r="VFI3509" s="45"/>
      <c r="VFJ3509" s="45"/>
      <c r="VFK3509" s="45"/>
      <c r="VFL3509" s="45"/>
      <c r="VFM3509" s="45"/>
      <c r="VFN3509" s="45"/>
      <c r="VFO3509" s="45"/>
      <c r="VFP3509" s="45"/>
      <c r="VFQ3509" s="45"/>
      <c r="VFR3509" s="45"/>
      <c r="VFS3509" s="45"/>
      <c r="VFT3509" s="45"/>
      <c r="VFU3509" s="45"/>
      <c r="VFV3509" s="45"/>
      <c r="VFW3509" s="45"/>
      <c r="VFX3509" s="45"/>
      <c r="VFY3509" s="45"/>
      <c r="VFZ3509" s="45"/>
      <c r="VGA3509" s="45"/>
      <c r="VGB3509" s="45"/>
      <c r="VGC3509" s="45"/>
      <c r="VGD3509" s="45"/>
      <c r="VGE3509" s="45"/>
      <c r="VGF3509" s="45"/>
      <c r="VGG3509" s="45"/>
      <c r="VGH3509" s="45"/>
      <c r="VGI3509" s="45"/>
      <c r="VGJ3509" s="45"/>
      <c r="VGK3509" s="45"/>
      <c r="VGL3509" s="45"/>
      <c r="VGM3509" s="45"/>
      <c r="VGN3509" s="45"/>
      <c r="VGO3509" s="45"/>
      <c r="VGP3509" s="45"/>
      <c r="VGQ3509" s="45"/>
      <c r="VGR3509" s="45"/>
      <c r="VGS3509" s="45"/>
      <c r="VGT3509" s="45"/>
      <c r="VGU3509" s="45"/>
      <c r="VGV3509" s="45"/>
      <c r="VGW3509" s="45"/>
      <c r="VGX3509" s="45"/>
      <c r="VGY3509" s="45"/>
      <c r="VGZ3509" s="45"/>
      <c r="VHA3509" s="45"/>
      <c r="VHB3509" s="45"/>
      <c r="VHC3509" s="45"/>
      <c r="VHD3509" s="45"/>
      <c r="VHE3509" s="45"/>
      <c r="VHF3509" s="45"/>
      <c r="VHG3509" s="45"/>
      <c r="VHH3509" s="45"/>
      <c r="VHI3509" s="45"/>
      <c r="VHJ3509" s="45"/>
      <c r="VHK3509" s="45"/>
      <c r="VHL3509" s="45"/>
      <c r="VHM3509" s="45"/>
      <c r="VHN3509" s="45"/>
      <c r="VHO3509" s="45"/>
      <c r="VHP3509" s="45"/>
      <c r="VHQ3509" s="45"/>
      <c r="VHR3509" s="45"/>
      <c r="VHS3509" s="45"/>
      <c r="VHT3509" s="45"/>
      <c r="VHU3509" s="45"/>
      <c r="VHV3509" s="45"/>
      <c r="VHW3509" s="45"/>
      <c r="VHX3509" s="45"/>
      <c r="VHY3509" s="45"/>
      <c r="VHZ3509" s="45"/>
      <c r="VIA3509" s="45"/>
      <c r="VIB3509" s="45"/>
      <c r="VIC3509" s="45"/>
      <c r="VID3509" s="45"/>
      <c r="VIE3509" s="45"/>
      <c r="VIF3509" s="45"/>
      <c r="VIG3509" s="45"/>
      <c r="VIH3509" s="45"/>
      <c r="VII3509" s="45"/>
      <c r="VIJ3509" s="45"/>
      <c r="VIK3509" s="45"/>
      <c r="VIL3509" s="45"/>
      <c r="VIM3509" s="45"/>
      <c r="VIN3509" s="45"/>
      <c r="VIO3509" s="45"/>
      <c r="VIP3509" s="45"/>
      <c r="VIQ3509" s="45"/>
      <c r="VIR3509" s="45"/>
      <c r="VIS3509" s="45"/>
      <c r="VIT3509" s="45"/>
      <c r="VIU3509" s="45"/>
      <c r="VIV3509" s="45"/>
      <c r="VIW3509" s="45"/>
      <c r="VIX3509" s="45"/>
      <c r="VIY3509" s="45"/>
      <c r="VIZ3509" s="45"/>
      <c r="VJA3509" s="45"/>
      <c r="VJB3509" s="45"/>
      <c r="VJC3509" s="45"/>
      <c r="VJD3509" s="45"/>
      <c r="VJE3509" s="45"/>
      <c r="VJF3509" s="45"/>
      <c r="VJG3509" s="45"/>
      <c r="VJH3509" s="45"/>
      <c r="VJI3509" s="45"/>
      <c r="VJJ3509" s="45"/>
      <c r="VJK3509" s="45"/>
      <c r="VJL3509" s="45"/>
      <c r="VJM3509" s="45"/>
      <c r="VJN3509" s="45"/>
      <c r="VJO3509" s="45"/>
      <c r="VJP3509" s="45"/>
      <c r="VJQ3509" s="45"/>
      <c r="VJR3509" s="45"/>
      <c r="VJS3509" s="45"/>
      <c r="VJT3509" s="45"/>
      <c r="VJU3509" s="45"/>
      <c r="VJV3509" s="45"/>
      <c r="VJW3509" s="45"/>
      <c r="VJX3509" s="45"/>
      <c r="VJY3509" s="45"/>
      <c r="VJZ3509" s="45"/>
      <c r="VKA3509" s="45"/>
      <c r="VKB3509" s="45"/>
      <c r="VKC3509" s="45"/>
      <c r="VKD3509" s="45"/>
      <c r="VKE3509" s="45"/>
      <c r="VKF3509" s="45"/>
      <c r="VKG3509" s="45"/>
      <c r="VKH3509" s="45"/>
      <c r="VKI3509" s="45"/>
      <c r="VKJ3509" s="45"/>
      <c r="VKK3509" s="45"/>
      <c r="VKL3509" s="45"/>
      <c r="VKM3509" s="45"/>
      <c r="VKN3509" s="45"/>
      <c r="VKO3509" s="45"/>
      <c r="VKP3509" s="45"/>
      <c r="VKQ3509" s="45"/>
      <c r="VKR3509" s="45"/>
      <c r="VKS3509" s="45"/>
      <c r="VKT3509" s="45"/>
      <c r="VKU3509" s="45"/>
      <c r="VKV3509" s="45"/>
      <c r="VKW3509" s="45"/>
      <c r="VKX3509" s="45"/>
      <c r="VKY3509" s="45"/>
      <c r="VKZ3509" s="45"/>
      <c r="VLA3509" s="45"/>
      <c r="VLB3509" s="45"/>
      <c r="VLC3509" s="45"/>
      <c r="VLD3509" s="45"/>
      <c r="VLE3509" s="45"/>
      <c r="VLF3509" s="45"/>
      <c r="VLG3509" s="45"/>
      <c r="VLH3509" s="45"/>
      <c r="VLI3509" s="45"/>
      <c r="VLJ3509" s="45"/>
      <c r="VLK3509" s="45"/>
      <c r="VLL3509" s="45"/>
      <c r="VLM3509" s="45"/>
      <c r="VLN3509" s="45"/>
      <c r="VLO3509" s="45"/>
      <c r="VLP3509" s="45"/>
      <c r="VLQ3509" s="45"/>
      <c r="VLR3509" s="45"/>
      <c r="VLS3509" s="45"/>
      <c r="VLT3509" s="45"/>
      <c r="VLU3509" s="45"/>
      <c r="VLV3509" s="45"/>
      <c r="VLW3509" s="45"/>
      <c r="VLX3509" s="45"/>
      <c r="VLY3509" s="45"/>
      <c r="VLZ3509" s="45"/>
      <c r="VMA3509" s="45"/>
      <c r="VMB3509" s="45"/>
      <c r="VMC3509" s="45"/>
      <c r="VMD3509" s="45"/>
      <c r="VME3509" s="45"/>
      <c r="VMF3509" s="45"/>
      <c r="VMG3509" s="45"/>
      <c r="VMH3509" s="45"/>
      <c r="VMI3509" s="45"/>
      <c r="VMJ3509" s="45"/>
      <c r="VMK3509" s="45"/>
      <c r="VML3509" s="45"/>
      <c r="VMM3509" s="45"/>
      <c r="VMN3509" s="45"/>
      <c r="VMO3509" s="45"/>
      <c r="VMP3509" s="45"/>
      <c r="VMQ3509" s="45"/>
      <c r="VMR3509" s="45"/>
      <c r="VMS3509" s="45"/>
      <c r="VMT3509" s="45"/>
      <c r="VMU3509" s="45"/>
      <c r="VMV3509" s="45"/>
      <c r="VMW3509" s="45"/>
      <c r="VMX3509" s="45"/>
      <c r="VMY3509" s="45"/>
      <c r="VMZ3509" s="45"/>
      <c r="VNA3509" s="45"/>
      <c r="VNB3509" s="45"/>
      <c r="VNC3509" s="45"/>
      <c r="VND3509" s="45"/>
      <c r="VNE3509" s="45"/>
      <c r="VNF3509" s="45"/>
      <c r="VNG3509" s="45"/>
      <c r="VNH3509" s="45"/>
      <c r="VNI3509" s="45"/>
      <c r="VNJ3509" s="45"/>
      <c r="VNK3509" s="45"/>
      <c r="VNL3509" s="45"/>
      <c r="VNM3509" s="45"/>
      <c r="VNN3509" s="45"/>
      <c r="VNO3509" s="45"/>
      <c r="VNP3509" s="45"/>
      <c r="VNQ3509" s="45"/>
      <c r="VNR3509" s="45"/>
      <c r="VNS3509" s="45"/>
      <c r="VNT3509" s="45"/>
      <c r="VNU3509" s="45"/>
      <c r="VNV3509" s="45"/>
      <c r="VNW3509" s="45"/>
      <c r="VNX3509" s="45"/>
      <c r="VNY3509" s="45"/>
      <c r="VNZ3509" s="45"/>
      <c r="VOA3509" s="45"/>
      <c r="VOB3509" s="45"/>
      <c r="VOC3509" s="45"/>
      <c r="VOD3509" s="45"/>
      <c r="VOE3509" s="45"/>
      <c r="VOF3509" s="45"/>
      <c r="VOG3509" s="45"/>
      <c r="VOH3509" s="45"/>
      <c r="VOI3509" s="45"/>
      <c r="VOJ3509" s="45"/>
      <c r="VOK3509" s="45"/>
      <c r="VOL3509" s="45"/>
      <c r="VOM3509" s="45"/>
      <c r="VON3509" s="45"/>
      <c r="VOO3509" s="45"/>
      <c r="VOP3509" s="45"/>
      <c r="VOQ3509" s="45"/>
      <c r="VOR3509" s="45"/>
      <c r="VOS3509" s="45"/>
      <c r="VOT3509" s="45"/>
      <c r="VOU3509" s="45"/>
      <c r="VOV3509" s="45"/>
      <c r="VOW3509" s="45"/>
      <c r="VOX3509" s="45"/>
      <c r="VOY3509" s="45"/>
      <c r="VOZ3509" s="45"/>
      <c r="VPA3509" s="45"/>
      <c r="VPB3509" s="45"/>
      <c r="VPC3509" s="45"/>
      <c r="VPD3509" s="45"/>
      <c r="VPE3509" s="45"/>
      <c r="VPF3509" s="45"/>
      <c r="VPG3509" s="45"/>
      <c r="VPH3509" s="45"/>
      <c r="VPI3509" s="45"/>
      <c r="VPJ3509" s="45"/>
      <c r="VPK3509" s="45"/>
      <c r="VPL3509" s="45"/>
      <c r="VPM3509" s="45"/>
      <c r="VPN3509" s="45"/>
      <c r="VPO3509" s="45"/>
      <c r="VPP3509" s="45"/>
      <c r="VPQ3509" s="45"/>
      <c r="VPR3509" s="45"/>
      <c r="VPS3509" s="45"/>
      <c r="VPT3509" s="45"/>
      <c r="VPU3509" s="45"/>
      <c r="VPV3509" s="45"/>
      <c r="VPW3509" s="45"/>
      <c r="VPX3509" s="45"/>
      <c r="VPY3509" s="45"/>
      <c r="VPZ3509" s="45"/>
      <c r="VQA3509" s="45"/>
      <c r="VQB3509" s="45"/>
      <c r="VQC3509" s="45"/>
      <c r="VQD3509" s="45"/>
      <c r="VQE3509" s="45"/>
      <c r="VQF3509" s="45"/>
      <c r="VQG3509" s="45"/>
      <c r="VQH3509" s="45"/>
      <c r="VQI3509" s="45"/>
      <c r="VQJ3509" s="45"/>
      <c r="VQK3509" s="45"/>
      <c r="VQL3509" s="45"/>
      <c r="VQM3509" s="45"/>
      <c r="VQN3509" s="45"/>
      <c r="VQO3509" s="45"/>
      <c r="VQP3509" s="45"/>
      <c r="VQQ3509" s="45"/>
      <c r="VQR3509" s="45"/>
      <c r="VQS3509" s="45"/>
      <c r="VQT3509" s="45"/>
      <c r="VQU3509" s="45"/>
      <c r="VQV3509" s="45"/>
      <c r="VQW3509" s="45"/>
      <c r="VQX3509" s="45"/>
      <c r="VQY3509" s="45"/>
      <c r="VQZ3509" s="45"/>
      <c r="VRA3509" s="45"/>
      <c r="VRB3509" s="45"/>
      <c r="VRC3509" s="45"/>
      <c r="VRD3509" s="45"/>
      <c r="VRE3509" s="45"/>
      <c r="VRF3509" s="45"/>
      <c r="VRG3509" s="45"/>
      <c r="VRH3509" s="45"/>
      <c r="VRI3509" s="45"/>
      <c r="VRJ3509" s="45"/>
      <c r="VRK3509" s="45"/>
      <c r="VRL3509" s="45"/>
      <c r="VRM3509" s="45"/>
      <c r="VRN3509" s="45"/>
      <c r="VRO3509" s="45"/>
      <c r="VRP3509" s="45"/>
      <c r="VRQ3509" s="45"/>
      <c r="VRR3509" s="45"/>
      <c r="VRS3509" s="45"/>
      <c r="VRT3509" s="45"/>
      <c r="VRU3509" s="45"/>
      <c r="VRV3509" s="45"/>
      <c r="VRW3509" s="45"/>
      <c r="VRX3509" s="45"/>
      <c r="VRY3509" s="45"/>
      <c r="VRZ3509" s="45"/>
      <c r="VSA3509" s="45"/>
      <c r="VSB3509" s="45"/>
      <c r="VSC3509" s="45"/>
      <c r="VSD3509" s="45"/>
      <c r="VSE3509" s="45"/>
      <c r="VSF3509" s="45"/>
      <c r="VSG3509" s="45"/>
      <c r="VSH3509" s="45"/>
      <c r="VSI3509" s="45"/>
      <c r="VSJ3509" s="45"/>
      <c r="VSK3509" s="45"/>
      <c r="VSL3509" s="45"/>
      <c r="VSM3509" s="45"/>
      <c r="VSN3509" s="45"/>
      <c r="VSO3509" s="45"/>
      <c r="VSP3509" s="45"/>
      <c r="VSQ3509" s="45"/>
      <c r="VSR3509" s="45"/>
      <c r="VSS3509" s="45"/>
      <c r="VST3509" s="45"/>
      <c r="VSU3509" s="45"/>
      <c r="VSV3509" s="45"/>
      <c r="VSW3509" s="45"/>
      <c r="VSX3509" s="45"/>
      <c r="VSY3509" s="45"/>
      <c r="VSZ3509" s="45"/>
      <c r="VTA3509" s="45"/>
      <c r="VTB3509" s="45"/>
      <c r="VTC3509" s="45"/>
      <c r="VTD3509" s="45"/>
      <c r="VTE3509" s="45"/>
      <c r="VTF3509" s="45"/>
      <c r="VTG3509" s="45"/>
      <c r="VTH3509" s="45"/>
      <c r="VTI3509" s="45"/>
      <c r="VTJ3509" s="45"/>
      <c r="VTK3509" s="45"/>
      <c r="VTL3509" s="45"/>
      <c r="VTM3509" s="45"/>
      <c r="VTN3509" s="45"/>
      <c r="VTO3509" s="45"/>
      <c r="VTP3509" s="45"/>
      <c r="VTQ3509" s="45"/>
      <c r="VTR3509" s="45"/>
      <c r="VTS3509" s="45"/>
      <c r="VTT3509" s="45"/>
      <c r="VTU3509" s="45"/>
      <c r="VTV3509" s="45"/>
      <c r="VTW3509" s="45"/>
      <c r="VTX3509" s="45"/>
      <c r="VTY3509" s="45"/>
      <c r="VTZ3509" s="45"/>
      <c r="VUA3509" s="45"/>
      <c r="VUB3509" s="45"/>
      <c r="VUC3509" s="45"/>
      <c r="VUD3509" s="45"/>
      <c r="VUE3509" s="45"/>
      <c r="VUF3509" s="45"/>
      <c r="VUG3509" s="45"/>
      <c r="VUH3509" s="45"/>
      <c r="VUI3509" s="45"/>
      <c r="VUJ3509" s="45"/>
      <c r="VUK3509" s="45"/>
      <c r="VUL3509" s="45"/>
      <c r="VUM3509" s="45"/>
      <c r="VUN3509" s="45"/>
      <c r="VUO3509" s="45"/>
      <c r="VUP3509" s="45"/>
      <c r="VUQ3509" s="45"/>
      <c r="VUR3509" s="45"/>
      <c r="VUS3509" s="45"/>
      <c r="VUT3509" s="45"/>
      <c r="VUU3509" s="45"/>
      <c r="VUV3509" s="45"/>
      <c r="VUW3509" s="45"/>
      <c r="VUX3509" s="45"/>
      <c r="VUY3509" s="45"/>
      <c r="VUZ3509" s="45"/>
      <c r="VVA3509" s="45"/>
      <c r="VVB3509" s="45"/>
      <c r="VVC3509" s="45"/>
      <c r="VVD3509" s="45"/>
      <c r="VVE3509" s="45"/>
      <c r="VVF3509" s="45"/>
      <c r="VVG3509" s="45"/>
      <c r="VVH3509" s="45"/>
      <c r="VVI3509" s="45"/>
      <c r="VVJ3509" s="45"/>
      <c r="VVK3509" s="45"/>
      <c r="VVL3509" s="45"/>
      <c r="VVM3509" s="45"/>
      <c r="VVN3509" s="45"/>
      <c r="VVO3509" s="45"/>
      <c r="VVP3509" s="45"/>
      <c r="VVQ3509" s="45"/>
      <c r="VVR3509" s="45"/>
      <c r="VVS3509" s="45"/>
      <c r="VVT3509" s="45"/>
      <c r="VVU3509" s="45"/>
      <c r="VVV3509" s="45"/>
      <c r="VVW3509" s="45"/>
      <c r="VVX3509" s="45"/>
      <c r="VVY3509" s="45"/>
      <c r="VVZ3509" s="45"/>
      <c r="VWA3509" s="45"/>
      <c r="VWB3509" s="45"/>
      <c r="VWC3509" s="45"/>
      <c r="VWD3509" s="45"/>
      <c r="VWE3509" s="45"/>
      <c r="VWF3509" s="45"/>
      <c r="VWG3509" s="45"/>
      <c r="VWH3509" s="45"/>
      <c r="VWI3509" s="45"/>
      <c r="VWJ3509" s="45"/>
      <c r="VWK3509" s="45"/>
      <c r="VWL3509" s="45"/>
      <c r="VWM3509" s="45"/>
      <c r="VWN3509" s="45"/>
      <c r="VWO3509" s="45"/>
      <c r="VWP3509" s="45"/>
      <c r="VWQ3509" s="45"/>
      <c r="VWR3509" s="45"/>
      <c r="VWS3509" s="45"/>
      <c r="VWT3509" s="45"/>
      <c r="VWU3509" s="45"/>
      <c r="VWV3509" s="45"/>
      <c r="VWW3509" s="45"/>
      <c r="VWX3509" s="45"/>
      <c r="VWY3509" s="45"/>
      <c r="VWZ3509" s="45"/>
      <c r="VXA3509" s="45"/>
      <c r="VXB3509" s="45"/>
      <c r="VXC3509" s="45"/>
      <c r="VXD3509" s="45"/>
      <c r="VXE3509" s="45"/>
      <c r="VXF3509" s="45"/>
      <c r="VXG3509" s="45"/>
      <c r="VXH3509" s="45"/>
      <c r="VXI3509" s="45"/>
      <c r="VXJ3509" s="45"/>
      <c r="VXK3509" s="45"/>
      <c r="VXL3509" s="45"/>
      <c r="VXM3509" s="45"/>
      <c r="VXN3509" s="45"/>
      <c r="VXO3509" s="45"/>
      <c r="VXP3509" s="45"/>
      <c r="VXQ3509" s="45"/>
      <c r="VXR3509" s="45"/>
      <c r="VXS3509" s="45"/>
      <c r="VXT3509" s="45"/>
      <c r="VXU3509" s="45"/>
      <c r="VXV3509" s="45"/>
      <c r="VXW3509" s="45"/>
      <c r="VXX3509" s="45"/>
      <c r="VXY3509" s="45"/>
      <c r="VXZ3509" s="45"/>
      <c r="VYA3509" s="45"/>
      <c r="VYB3509" s="45"/>
      <c r="VYC3509" s="45"/>
      <c r="VYD3509" s="45"/>
      <c r="VYE3509" s="45"/>
      <c r="VYF3509" s="45"/>
      <c r="VYG3509" s="45"/>
      <c r="VYH3509" s="45"/>
      <c r="VYI3509" s="45"/>
      <c r="VYJ3509" s="45"/>
      <c r="VYK3509" s="45"/>
      <c r="VYL3509" s="45"/>
      <c r="VYM3509" s="45"/>
      <c r="VYN3509" s="45"/>
      <c r="VYO3509" s="45"/>
      <c r="VYP3509" s="45"/>
      <c r="VYQ3509" s="45"/>
      <c r="VYR3509" s="45"/>
      <c r="VYS3509" s="45"/>
      <c r="VYT3509" s="45"/>
      <c r="VYU3509" s="45"/>
      <c r="VYV3509" s="45"/>
      <c r="VYW3509" s="45"/>
      <c r="VYX3509" s="45"/>
      <c r="VYY3509" s="45"/>
      <c r="VYZ3509" s="45"/>
      <c r="VZA3509" s="45"/>
      <c r="VZB3509" s="45"/>
      <c r="VZC3509" s="45"/>
      <c r="VZD3509" s="45"/>
      <c r="VZE3509" s="45"/>
      <c r="VZF3509" s="45"/>
      <c r="VZG3509" s="45"/>
      <c r="VZH3509" s="45"/>
      <c r="VZI3509" s="45"/>
      <c r="VZJ3509" s="45"/>
      <c r="VZK3509" s="45"/>
      <c r="VZL3509" s="45"/>
      <c r="VZM3509" s="45"/>
      <c r="VZN3509" s="45"/>
      <c r="VZO3509" s="45"/>
      <c r="VZP3509" s="45"/>
      <c r="VZQ3509" s="45"/>
      <c r="VZR3509" s="45"/>
      <c r="VZS3509" s="45"/>
      <c r="VZT3509" s="45"/>
      <c r="VZU3509" s="45"/>
      <c r="VZV3509" s="45"/>
      <c r="VZW3509" s="45"/>
      <c r="VZX3509" s="45"/>
      <c r="VZY3509" s="45"/>
      <c r="VZZ3509" s="45"/>
      <c r="WAA3509" s="45"/>
      <c r="WAB3509" s="45"/>
      <c r="WAC3509" s="45"/>
      <c r="WAD3509" s="45"/>
      <c r="WAE3509" s="45"/>
      <c r="WAF3509" s="45"/>
      <c r="WAG3509" s="45"/>
      <c r="WAH3509" s="45"/>
      <c r="WAI3509" s="45"/>
      <c r="WAJ3509" s="45"/>
      <c r="WAK3509" s="45"/>
      <c r="WAL3509" s="45"/>
      <c r="WAM3509" s="45"/>
      <c r="WAN3509" s="45"/>
      <c r="WAO3509" s="45"/>
      <c r="WAP3509" s="45"/>
      <c r="WAQ3509" s="45"/>
      <c r="WAR3509" s="45"/>
      <c r="WAS3509" s="45"/>
      <c r="WAT3509" s="45"/>
      <c r="WAU3509" s="45"/>
      <c r="WAV3509" s="45"/>
      <c r="WAW3509" s="45"/>
      <c r="WAX3509" s="45"/>
      <c r="WAY3509" s="45"/>
      <c r="WAZ3509" s="45"/>
      <c r="WBA3509" s="45"/>
      <c r="WBB3509" s="45"/>
      <c r="WBC3509" s="45"/>
      <c r="WBD3509" s="45"/>
      <c r="WBE3509" s="45"/>
      <c r="WBF3509" s="45"/>
      <c r="WBG3509" s="45"/>
      <c r="WBH3509" s="45"/>
      <c r="WBI3509" s="45"/>
      <c r="WBJ3509" s="45"/>
      <c r="WBK3509" s="45"/>
      <c r="WBL3509" s="45"/>
      <c r="WBM3509" s="45"/>
      <c r="WBN3509" s="45"/>
      <c r="WBO3509" s="45"/>
      <c r="WBP3509" s="45"/>
      <c r="WBQ3509" s="45"/>
      <c r="WBR3509" s="45"/>
      <c r="WBS3509" s="45"/>
      <c r="WBT3509" s="45"/>
      <c r="WBU3509" s="45"/>
      <c r="WBV3509" s="45"/>
      <c r="WBW3509" s="45"/>
      <c r="WBX3509" s="45"/>
      <c r="WBY3509" s="45"/>
      <c r="WBZ3509" s="45"/>
      <c r="WCA3509" s="45"/>
      <c r="WCB3509" s="45"/>
      <c r="WCC3509" s="45"/>
      <c r="WCD3509" s="45"/>
      <c r="WCE3509" s="45"/>
      <c r="WCF3509" s="45"/>
      <c r="WCG3509" s="45"/>
      <c r="WCH3509" s="45"/>
      <c r="WCI3509" s="45"/>
      <c r="WCJ3509" s="45"/>
      <c r="WCK3509" s="45"/>
      <c r="WCL3509" s="45"/>
      <c r="WCM3509" s="45"/>
      <c r="WCN3509" s="45"/>
      <c r="WCO3509" s="45"/>
      <c r="WCP3509" s="45"/>
      <c r="WCQ3509" s="45"/>
      <c r="WCR3509" s="45"/>
      <c r="WCS3509" s="45"/>
      <c r="WCT3509" s="45"/>
      <c r="WCU3509" s="45"/>
      <c r="WCV3509" s="45"/>
      <c r="WCW3509" s="45"/>
      <c r="WCX3509" s="45"/>
      <c r="WCY3509" s="45"/>
      <c r="WCZ3509" s="45"/>
      <c r="WDA3509" s="45"/>
      <c r="WDB3509" s="45"/>
      <c r="WDC3509" s="45"/>
      <c r="WDD3509" s="45"/>
      <c r="WDE3509" s="45"/>
      <c r="WDF3509" s="45"/>
      <c r="WDG3509" s="45"/>
      <c r="WDH3509" s="45"/>
      <c r="WDI3509" s="45"/>
      <c r="WDJ3509" s="45"/>
      <c r="WDK3509" s="45"/>
      <c r="WDL3509" s="45"/>
      <c r="WDM3509" s="45"/>
      <c r="WDN3509" s="45"/>
      <c r="WDO3509" s="45"/>
      <c r="WDP3509" s="45"/>
      <c r="WDQ3509" s="45"/>
      <c r="WDR3509" s="45"/>
      <c r="WDS3509" s="45"/>
      <c r="WDT3509" s="45"/>
      <c r="WDU3509" s="45"/>
      <c r="WDV3509" s="45"/>
      <c r="WDW3509" s="45"/>
      <c r="WDX3509" s="45"/>
      <c r="WDY3509" s="45"/>
      <c r="WDZ3509" s="45"/>
      <c r="WEA3509" s="45"/>
      <c r="WEB3509" s="45"/>
      <c r="WEC3509" s="45"/>
      <c r="WED3509" s="45"/>
      <c r="WEE3509" s="45"/>
      <c r="WEF3509" s="45"/>
      <c r="WEG3509" s="45"/>
      <c r="WEH3509" s="45"/>
      <c r="WEI3509" s="45"/>
      <c r="WEJ3509" s="45"/>
      <c r="WEK3509" s="45"/>
      <c r="WEL3509" s="45"/>
      <c r="WEM3509" s="45"/>
      <c r="WEN3509" s="45"/>
      <c r="WEO3509" s="45"/>
      <c r="WEP3509" s="45"/>
      <c r="WEQ3509" s="45"/>
      <c r="WER3509" s="45"/>
      <c r="WES3509" s="45"/>
      <c r="WET3509" s="45"/>
      <c r="WEU3509" s="45"/>
      <c r="WEV3509" s="45"/>
      <c r="WEW3509" s="45"/>
      <c r="WEX3509" s="45"/>
      <c r="WEY3509" s="45"/>
      <c r="WEZ3509" s="45"/>
      <c r="WFA3509" s="45"/>
      <c r="WFB3509" s="45"/>
      <c r="WFC3509" s="45"/>
      <c r="WFD3509" s="45"/>
      <c r="WFE3509" s="45"/>
      <c r="WFF3509" s="45"/>
      <c r="WFG3509" s="45"/>
      <c r="WFH3509" s="45"/>
      <c r="WFI3509" s="45"/>
      <c r="WFJ3509" s="45"/>
      <c r="WFK3509" s="45"/>
      <c r="WFL3509" s="45"/>
      <c r="WFM3509" s="45"/>
      <c r="WFN3509" s="45"/>
      <c r="WFO3509" s="45"/>
      <c r="WFP3509" s="45"/>
      <c r="WFQ3509" s="45"/>
      <c r="WFR3509" s="45"/>
      <c r="WFS3509" s="45"/>
      <c r="WFT3509" s="45"/>
      <c r="WFU3509" s="45"/>
      <c r="WFV3509" s="45"/>
      <c r="WFW3509" s="45"/>
      <c r="WFX3509" s="45"/>
      <c r="WFY3509" s="45"/>
      <c r="WFZ3509" s="45"/>
      <c r="WGA3509" s="45"/>
      <c r="WGB3509" s="45"/>
      <c r="WGC3509" s="45"/>
      <c r="WGD3509" s="45"/>
      <c r="WGE3509" s="45"/>
      <c r="WGF3509" s="45"/>
      <c r="WGG3509" s="45"/>
      <c r="WGH3509" s="45"/>
      <c r="WGI3509" s="45"/>
      <c r="WGJ3509" s="45"/>
      <c r="WGK3509" s="45"/>
      <c r="WGL3509" s="45"/>
      <c r="WGM3509" s="45"/>
      <c r="WGN3509" s="45"/>
      <c r="WGO3509" s="45"/>
      <c r="WGP3509" s="45"/>
      <c r="WGQ3509" s="45"/>
      <c r="WGR3509" s="45"/>
      <c r="WGS3509" s="45"/>
      <c r="WGT3509" s="45"/>
      <c r="WGU3509" s="45"/>
      <c r="WGV3509" s="45"/>
      <c r="WGW3509" s="45"/>
      <c r="WGX3509" s="45"/>
      <c r="WGY3509" s="45"/>
      <c r="WGZ3509" s="45"/>
      <c r="WHA3509" s="45"/>
      <c r="WHB3509" s="45"/>
      <c r="WHC3509" s="45"/>
      <c r="WHD3509" s="45"/>
      <c r="WHE3509" s="45"/>
      <c r="WHF3509" s="45"/>
      <c r="WHG3509" s="45"/>
      <c r="WHH3509" s="45"/>
      <c r="WHI3509" s="45"/>
      <c r="WHJ3509" s="45"/>
      <c r="WHK3509" s="45"/>
      <c r="WHL3509" s="45"/>
      <c r="WHM3509" s="45"/>
      <c r="WHN3509" s="45"/>
      <c r="WHO3509" s="45"/>
      <c r="WHP3509" s="45"/>
      <c r="WHQ3509" s="45"/>
      <c r="WHR3509" s="45"/>
      <c r="WHS3509" s="45"/>
      <c r="WHT3509" s="45"/>
      <c r="WHU3509" s="45"/>
      <c r="WHV3509" s="45"/>
      <c r="WHW3509" s="45"/>
      <c r="WHX3509" s="45"/>
      <c r="WHY3509" s="45"/>
      <c r="WHZ3509" s="45"/>
      <c r="WIA3509" s="45"/>
      <c r="WIB3509" s="45"/>
      <c r="WIC3509" s="45"/>
      <c r="WID3509" s="45"/>
      <c r="WIE3509" s="45"/>
      <c r="WIF3509" s="45"/>
      <c r="WIG3509" s="45"/>
      <c r="WIH3509" s="45"/>
      <c r="WII3509" s="45"/>
      <c r="WIJ3509" s="45"/>
      <c r="WIK3509" s="45"/>
      <c r="WIL3509" s="45"/>
      <c r="WIM3509" s="45"/>
      <c r="WIN3509" s="45"/>
      <c r="WIO3509" s="45"/>
      <c r="WIP3509" s="45"/>
      <c r="WIQ3509" s="45"/>
      <c r="WIR3509" s="45"/>
      <c r="WIS3509" s="45"/>
      <c r="WIT3509" s="45"/>
      <c r="WIU3509" s="45"/>
      <c r="WIV3509" s="45"/>
      <c r="WIW3509" s="45"/>
      <c r="WIX3509" s="45"/>
      <c r="WIY3509" s="45"/>
      <c r="WIZ3509" s="45"/>
      <c r="WJA3509" s="45"/>
      <c r="WJB3509" s="45"/>
      <c r="WJC3509" s="45"/>
      <c r="WJD3509" s="45"/>
      <c r="WJE3509" s="45"/>
      <c r="WJF3509" s="45"/>
      <c r="WJG3509" s="45"/>
      <c r="WJH3509" s="45"/>
      <c r="WJI3509" s="45"/>
      <c r="WJJ3509" s="45"/>
      <c r="WJK3509" s="45"/>
      <c r="WJL3509" s="45"/>
      <c r="WJM3509" s="45"/>
      <c r="WJN3509" s="45"/>
      <c r="WJO3509" s="45"/>
      <c r="WJP3509" s="45"/>
      <c r="WJQ3509" s="45"/>
      <c r="WJR3509" s="45"/>
      <c r="WJS3509" s="45"/>
      <c r="WJT3509" s="45"/>
      <c r="WJU3509" s="45"/>
      <c r="WJV3509" s="45"/>
      <c r="WJW3509" s="45"/>
      <c r="WJX3509" s="45"/>
      <c r="WJY3509" s="45"/>
      <c r="WJZ3509" s="45"/>
      <c r="WKA3509" s="45"/>
      <c r="WKB3509" s="45"/>
      <c r="WKC3509" s="45"/>
      <c r="WKD3509" s="45"/>
      <c r="WKE3509" s="45"/>
      <c r="WKF3509" s="45"/>
      <c r="WKG3509" s="45"/>
      <c r="WKH3509" s="45"/>
      <c r="WKI3509" s="45"/>
      <c r="WKJ3509" s="45"/>
      <c r="WKK3509" s="45"/>
      <c r="WKL3509" s="45"/>
      <c r="WKM3509" s="45"/>
      <c r="WKN3509" s="45"/>
      <c r="WKO3509" s="45"/>
      <c r="WKP3509" s="45"/>
      <c r="WKQ3509" s="45"/>
      <c r="WKR3509" s="45"/>
      <c r="WKS3509" s="45"/>
      <c r="WKT3509" s="45"/>
      <c r="WKU3509" s="45"/>
      <c r="WKV3509" s="45"/>
      <c r="WKW3509" s="45"/>
      <c r="WKX3509" s="45"/>
      <c r="WKY3509" s="45"/>
      <c r="WKZ3509" s="45"/>
      <c r="WLA3509" s="45"/>
      <c r="WLB3509" s="45"/>
      <c r="WLC3509" s="45"/>
      <c r="WLD3509" s="45"/>
      <c r="WLE3509" s="45"/>
      <c r="WLF3509" s="45"/>
      <c r="WLG3509" s="45"/>
      <c r="WLH3509" s="45"/>
      <c r="WLI3509" s="45"/>
      <c r="WLJ3509" s="45"/>
      <c r="WLK3509" s="45"/>
      <c r="WLL3509" s="45"/>
      <c r="WLM3509" s="45"/>
      <c r="WLN3509" s="45"/>
      <c r="WLO3509" s="45"/>
      <c r="WLP3509" s="45"/>
      <c r="WLQ3509" s="45"/>
      <c r="WLR3509" s="45"/>
      <c r="WLS3509" s="45"/>
      <c r="WLT3509" s="45"/>
      <c r="WLU3509" s="45"/>
      <c r="WLV3509" s="45"/>
      <c r="WLW3509" s="45"/>
      <c r="WLX3509" s="45"/>
      <c r="WLY3509" s="45"/>
      <c r="WLZ3509" s="45"/>
      <c r="WMA3509" s="45"/>
      <c r="WMB3509" s="45"/>
      <c r="WMC3509" s="45"/>
      <c r="WMD3509" s="45"/>
      <c r="WME3509" s="45"/>
      <c r="WMF3509" s="45"/>
      <c r="WMG3509" s="45"/>
      <c r="WMH3509" s="45"/>
      <c r="WMI3509" s="45"/>
      <c r="WMJ3509" s="45"/>
      <c r="WMK3509" s="45"/>
      <c r="WML3509" s="45"/>
      <c r="WMM3509" s="45"/>
      <c r="WMN3509" s="45"/>
      <c r="WMO3509" s="45"/>
      <c r="WMP3509" s="45"/>
      <c r="WMQ3509" s="45"/>
      <c r="WMR3509" s="45"/>
      <c r="WMS3509" s="45"/>
      <c r="WMT3509" s="45"/>
      <c r="WMU3509" s="45"/>
      <c r="WMV3509" s="45"/>
      <c r="WMW3509" s="45"/>
      <c r="WMX3509" s="45"/>
      <c r="WMY3509" s="45"/>
      <c r="WMZ3509" s="45"/>
      <c r="WNA3509" s="45"/>
      <c r="WNB3509" s="45"/>
      <c r="WNC3509" s="45"/>
      <c r="WND3509" s="45"/>
      <c r="WNE3509" s="45"/>
      <c r="WNF3509" s="45"/>
      <c r="WNG3509" s="45"/>
      <c r="WNH3509" s="45"/>
      <c r="WNI3509" s="45"/>
      <c r="WNJ3509" s="45"/>
      <c r="WNK3509" s="45"/>
      <c r="WNL3509" s="45"/>
      <c r="WNM3509" s="45"/>
      <c r="WNN3509" s="45"/>
      <c r="WNO3509" s="45"/>
      <c r="WNP3509" s="45"/>
      <c r="WNQ3509" s="45"/>
      <c r="WNR3509" s="45"/>
      <c r="WNS3509" s="45"/>
      <c r="WNT3509" s="45"/>
      <c r="WNU3509" s="45"/>
      <c r="WNV3509" s="45"/>
      <c r="WNW3509" s="45"/>
      <c r="WNX3509" s="45"/>
      <c r="WNY3509" s="45"/>
      <c r="WNZ3509" s="45"/>
      <c r="WOA3509" s="45"/>
      <c r="WOB3509" s="45"/>
      <c r="WOC3509" s="45"/>
      <c r="WOD3509" s="45"/>
      <c r="WOE3509" s="45"/>
      <c r="WOF3509" s="45"/>
      <c r="WOG3509" s="45"/>
      <c r="WOH3509" s="45"/>
      <c r="WOI3509" s="45"/>
      <c r="WOJ3509" s="45"/>
      <c r="WOK3509" s="45"/>
      <c r="WOL3509" s="45"/>
      <c r="WOM3509" s="45"/>
      <c r="WON3509" s="45"/>
      <c r="WOO3509" s="45"/>
      <c r="WOP3509" s="45"/>
      <c r="WOQ3509" s="45"/>
      <c r="WOR3509" s="45"/>
      <c r="WOS3509" s="45"/>
      <c r="WOT3509" s="45"/>
      <c r="WOU3509" s="45"/>
      <c r="WOV3509" s="45"/>
      <c r="WOW3509" s="45"/>
      <c r="WOX3509" s="45"/>
      <c r="WOY3509" s="45"/>
      <c r="WOZ3509" s="45"/>
      <c r="WPA3509" s="45"/>
      <c r="WPB3509" s="45"/>
      <c r="WPC3509" s="45"/>
      <c r="WPD3509" s="45"/>
      <c r="WPE3509" s="45"/>
      <c r="WPF3509" s="45"/>
      <c r="WPG3509" s="45"/>
      <c r="WPH3509" s="45"/>
      <c r="WPI3509" s="45"/>
      <c r="WPJ3509" s="45"/>
      <c r="WPK3509" s="45"/>
      <c r="WPL3509" s="45"/>
      <c r="WPM3509" s="45"/>
      <c r="WPN3509" s="45"/>
      <c r="WPO3509" s="45"/>
      <c r="WPP3509" s="45"/>
      <c r="WPQ3509" s="45"/>
      <c r="WPR3509" s="45"/>
      <c r="WPS3509" s="45"/>
      <c r="WPT3509" s="45"/>
      <c r="WPU3509" s="45"/>
      <c r="WPV3509" s="45"/>
      <c r="WPW3509" s="45"/>
      <c r="WPX3509" s="45"/>
      <c r="WPY3509" s="45"/>
      <c r="WPZ3509" s="45"/>
      <c r="WQA3509" s="45"/>
      <c r="WQB3509" s="45"/>
      <c r="WQC3509" s="45"/>
      <c r="WQD3509" s="45"/>
      <c r="WQE3509" s="45"/>
      <c r="WQF3509" s="45"/>
      <c r="WQG3509" s="45"/>
      <c r="WQH3509" s="45"/>
      <c r="WQI3509" s="45"/>
      <c r="WQJ3509" s="45"/>
      <c r="WQK3509" s="45"/>
      <c r="WQL3509" s="45"/>
      <c r="WQM3509" s="45"/>
      <c r="WQN3509" s="45"/>
      <c r="WQO3509" s="45"/>
      <c r="WQP3509" s="45"/>
      <c r="WQQ3509" s="45"/>
      <c r="WQR3509" s="45"/>
      <c r="WQS3509" s="45"/>
      <c r="WQT3509" s="45"/>
      <c r="WQU3509" s="45"/>
      <c r="WQV3509" s="45"/>
      <c r="WQW3509" s="45"/>
      <c r="WQX3509" s="45"/>
      <c r="WQY3509" s="45"/>
      <c r="WQZ3509" s="45"/>
      <c r="WRA3509" s="45"/>
      <c r="WRB3509" s="45"/>
      <c r="WRC3509" s="45"/>
      <c r="WRD3509" s="45"/>
      <c r="WRE3509" s="45"/>
      <c r="WRF3509" s="45"/>
      <c r="WRG3509" s="45"/>
      <c r="WRH3509" s="45"/>
      <c r="WRI3509" s="45"/>
      <c r="WRJ3509" s="45"/>
      <c r="WRK3509" s="45"/>
      <c r="WRL3509" s="45"/>
      <c r="WRM3509" s="45"/>
      <c r="WRN3509" s="45"/>
      <c r="WRO3509" s="45"/>
      <c r="WRP3509" s="45"/>
      <c r="WRQ3509" s="45"/>
      <c r="WRR3509" s="45"/>
      <c r="WRS3509" s="45"/>
      <c r="WRT3509" s="45"/>
      <c r="WRU3509" s="45"/>
      <c r="WRV3509" s="45"/>
      <c r="WRW3509" s="45"/>
      <c r="WRX3509" s="45"/>
      <c r="WRY3509" s="45"/>
      <c r="WRZ3509" s="45"/>
      <c r="WSA3509" s="45"/>
      <c r="WSB3509" s="45"/>
      <c r="WSC3509" s="45"/>
      <c r="WSD3509" s="45"/>
      <c r="WSE3509" s="45"/>
      <c r="WSF3509" s="45"/>
      <c r="WSG3509" s="45"/>
      <c r="WSH3509" s="45"/>
      <c r="WSI3509" s="45"/>
      <c r="WSJ3509" s="45"/>
      <c r="WSK3509" s="45"/>
      <c r="WSL3509" s="45"/>
      <c r="WSM3509" s="45"/>
      <c r="WSN3509" s="45"/>
      <c r="WSO3509" s="45"/>
      <c r="WSP3509" s="45"/>
      <c r="WSQ3509" s="45"/>
      <c r="WSR3509" s="45"/>
      <c r="WSS3509" s="45"/>
      <c r="WST3509" s="45"/>
      <c r="WSU3509" s="45"/>
      <c r="WSV3509" s="45"/>
      <c r="WSW3509" s="45"/>
      <c r="WSX3509" s="45"/>
      <c r="WSY3509" s="45"/>
      <c r="WSZ3509" s="45"/>
      <c r="WTA3509" s="45"/>
      <c r="WTB3509" s="45"/>
      <c r="WTC3509" s="45"/>
      <c r="WTD3509" s="45"/>
      <c r="WTE3509" s="45"/>
      <c r="WTF3509" s="45"/>
      <c r="WTG3509" s="45"/>
      <c r="WTH3509" s="45"/>
      <c r="WTI3509" s="45"/>
      <c r="WTJ3509" s="45"/>
      <c r="WTK3509" s="45"/>
      <c r="WTL3509" s="45"/>
      <c r="WTM3509" s="45"/>
      <c r="WTN3509" s="45"/>
      <c r="WTO3509" s="45"/>
      <c r="WTP3509" s="45"/>
      <c r="WTQ3509" s="45"/>
      <c r="WTR3509" s="45"/>
      <c r="WTS3509" s="45"/>
      <c r="WTT3509" s="45"/>
      <c r="WTU3509" s="45"/>
      <c r="WTV3509" s="45"/>
      <c r="WTW3509" s="45"/>
      <c r="WTX3509" s="45"/>
      <c r="WTY3509" s="45"/>
      <c r="WTZ3509" s="45"/>
      <c r="WUA3509" s="45"/>
      <c r="WUB3509" s="45"/>
      <c r="WUC3509" s="45"/>
      <c r="WUD3509" s="45"/>
      <c r="WUE3509" s="45"/>
      <c r="WUF3509" s="45"/>
      <c r="WUG3509" s="45"/>
      <c r="WUH3509" s="45"/>
      <c r="WUI3509" s="45"/>
      <c r="WUJ3509" s="45"/>
      <c r="WUK3509" s="45"/>
      <c r="WUL3509" s="45"/>
      <c r="WUM3509" s="45"/>
      <c r="WUN3509" s="45"/>
      <c r="WUO3509" s="45"/>
      <c r="WUP3509" s="45"/>
      <c r="WUQ3509" s="45"/>
      <c r="WUR3509" s="45"/>
      <c r="WUS3509" s="45"/>
      <c r="WUT3509" s="45"/>
      <c r="WUU3509" s="45"/>
      <c r="WUV3509" s="45"/>
      <c r="WUW3509" s="45"/>
      <c r="WUX3509" s="45"/>
      <c r="WUY3509" s="45"/>
      <c r="WUZ3509" s="45"/>
      <c r="WVA3509" s="45"/>
      <c r="WVB3509" s="45"/>
      <c r="WVC3509" s="45"/>
      <c r="WVD3509" s="45"/>
      <c r="WVE3509" s="45"/>
      <c r="WVF3509" s="45"/>
      <c r="WVG3509" s="45"/>
      <c r="WVH3509" s="45"/>
      <c r="WVI3509" s="45"/>
      <c r="WVJ3509" s="45"/>
      <c r="WVK3509" s="45"/>
      <c r="WVL3509" s="45"/>
      <c r="WVM3509" s="45"/>
      <c r="WVN3509" s="45"/>
      <c r="WVO3509" s="45"/>
      <c r="WVP3509" s="45"/>
      <c r="WVQ3509" s="45"/>
      <c r="WVR3509" s="45"/>
      <c r="WVS3509" s="45"/>
      <c r="WVT3509" s="45"/>
      <c r="WVU3509" s="45"/>
      <c r="WVV3509" s="45"/>
      <c r="WVW3509" s="45"/>
      <c r="WVX3509" s="45"/>
      <c r="WVY3509" s="45"/>
      <c r="WVZ3509" s="45"/>
      <c r="WWA3509" s="45"/>
      <c r="WWB3509" s="45"/>
      <c r="WWC3509" s="45"/>
      <c r="WWD3509" s="45"/>
      <c r="WWE3509" s="45"/>
      <c r="WWF3509" s="45"/>
      <c r="WWG3509" s="45"/>
      <c r="WWH3509" s="45"/>
      <c r="WWI3509" s="45"/>
      <c r="WWJ3509" s="45"/>
      <c r="WWK3509" s="45"/>
      <c r="WWL3509" s="45"/>
      <c r="WWM3509" s="45"/>
      <c r="WWN3509" s="45"/>
      <c r="WWO3509" s="45"/>
      <c r="WWP3509" s="45"/>
      <c r="WWQ3509" s="45"/>
      <c r="WWR3509" s="45"/>
      <c r="WWS3509" s="45"/>
      <c r="WWT3509" s="45"/>
      <c r="WWU3509" s="45"/>
      <c r="WWV3509" s="45"/>
      <c r="WWW3509" s="45"/>
      <c r="WWX3509" s="45"/>
      <c r="WWY3509" s="45"/>
      <c r="WWZ3509" s="45"/>
      <c r="WXA3509" s="45"/>
      <c r="WXB3509" s="45"/>
      <c r="WXC3509" s="45"/>
      <c r="WXD3509" s="45"/>
      <c r="WXE3509" s="45"/>
      <c r="WXF3509" s="45"/>
      <c r="WXG3509" s="45"/>
      <c r="WXH3509" s="45"/>
      <c r="WXI3509" s="45"/>
      <c r="WXJ3509" s="45"/>
      <c r="WXK3509" s="45"/>
      <c r="WXL3509" s="45"/>
      <c r="WXM3509" s="45"/>
      <c r="WXN3509" s="45"/>
      <c r="WXO3509" s="45"/>
      <c r="WXP3509" s="45"/>
      <c r="WXQ3509" s="45"/>
      <c r="WXR3509" s="45"/>
      <c r="WXS3509" s="45"/>
      <c r="WXT3509" s="45"/>
      <c r="WXU3509" s="45"/>
      <c r="WXV3509" s="45"/>
      <c r="WXW3509" s="45"/>
      <c r="WXX3509" s="45"/>
      <c r="WXY3509" s="45"/>
      <c r="WXZ3509" s="45"/>
      <c r="WYA3509" s="45"/>
      <c r="WYB3509" s="45"/>
      <c r="WYC3509" s="45"/>
      <c r="WYD3509" s="45"/>
      <c r="WYE3509" s="45"/>
      <c r="WYF3509" s="45"/>
      <c r="WYG3509" s="45"/>
      <c r="WYH3509" s="45"/>
      <c r="WYI3509" s="45"/>
      <c r="WYJ3509" s="45"/>
      <c r="WYK3509" s="45"/>
      <c r="WYL3509" s="45"/>
      <c r="WYM3509" s="45"/>
      <c r="WYN3509" s="45"/>
      <c r="WYO3509" s="45"/>
      <c r="WYP3509" s="45"/>
      <c r="WYQ3509" s="45"/>
      <c r="WYR3509" s="45"/>
      <c r="WYS3509" s="45"/>
      <c r="WYT3509" s="45"/>
      <c r="WYU3509" s="45"/>
      <c r="WYV3509" s="45"/>
      <c r="WYW3509" s="45"/>
      <c r="WYX3509" s="45"/>
      <c r="WYY3509" s="45"/>
      <c r="WYZ3509" s="45"/>
      <c r="WZA3509" s="45"/>
      <c r="WZB3509" s="45"/>
      <c r="WZC3509" s="45"/>
      <c r="WZD3509" s="45"/>
      <c r="WZE3509" s="45"/>
      <c r="WZF3509" s="45"/>
      <c r="WZG3509" s="45"/>
      <c r="WZH3509" s="45"/>
      <c r="WZI3509" s="45"/>
      <c r="WZJ3509" s="45"/>
      <c r="WZK3509" s="45"/>
      <c r="WZL3509" s="45"/>
      <c r="WZM3509" s="45"/>
      <c r="WZN3509" s="45"/>
      <c r="WZO3509" s="45"/>
      <c r="WZP3509" s="45"/>
      <c r="WZQ3509" s="45"/>
      <c r="WZR3509" s="45"/>
      <c r="WZS3509" s="45"/>
      <c r="WZT3509" s="45"/>
      <c r="WZU3509" s="45"/>
      <c r="WZV3509" s="45"/>
      <c r="WZW3509" s="45"/>
      <c r="WZX3509" s="45"/>
    </row>
    <row r="3510" spans="1:16248" s="44" customFormat="1" x14ac:dyDescent="0.25">
      <c r="A3510" s="172"/>
      <c r="B3510" s="172"/>
      <c r="C3510" s="172"/>
      <c r="D3510" s="201"/>
      <c r="E3510" s="173"/>
      <c r="F3510" s="173"/>
      <c r="G3510" s="173"/>
      <c r="H3510" s="173"/>
      <c r="I3510" s="173"/>
      <c r="J3510" s="173"/>
      <c r="K3510" s="173"/>
      <c r="L3510" s="173"/>
      <c r="M3510" s="173"/>
      <c r="N3510" s="173"/>
      <c r="O3510" s="173"/>
      <c r="P3510" s="173"/>
      <c r="Q3510" s="174"/>
      <c r="R3510" s="174"/>
      <c r="S3510" s="45"/>
      <c r="T3510" s="45"/>
      <c r="U3510" s="45"/>
      <c r="V3510" s="45"/>
      <c r="W3510" s="45"/>
      <c r="X3510" s="45"/>
      <c r="Y3510" s="45"/>
      <c r="AB3510" s="45"/>
      <c r="AC3510" s="45"/>
      <c r="AD3510" s="45"/>
      <c r="AE3510" s="45"/>
      <c r="AF3510" s="45"/>
      <c r="AG3510" s="45"/>
      <c r="AH3510" s="45"/>
      <c r="AI3510" s="45"/>
      <c r="AJ3510" s="45"/>
      <c r="AK3510" s="45"/>
      <c r="AL3510" s="45"/>
      <c r="AM3510" s="45"/>
      <c r="AN3510" s="45"/>
      <c r="AO3510" s="45"/>
      <c r="AP3510" s="45"/>
      <c r="AQ3510" s="45"/>
      <c r="AR3510" s="45"/>
      <c r="AS3510" s="45"/>
      <c r="AT3510" s="45"/>
      <c r="AU3510" s="45"/>
      <c r="AV3510" s="45"/>
      <c r="AW3510" s="45"/>
      <c r="AX3510" s="45"/>
      <c r="AY3510" s="45"/>
      <c r="AZ3510" s="45"/>
      <c r="BA3510" s="45"/>
      <c r="BB3510" s="45"/>
      <c r="BC3510" s="45"/>
      <c r="BD3510" s="45"/>
      <c r="BE3510" s="45"/>
      <c r="BF3510" s="45"/>
      <c r="BG3510" s="45"/>
      <c r="BH3510" s="45"/>
      <c r="BI3510" s="45"/>
      <c r="BJ3510" s="45"/>
      <c r="BK3510" s="45"/>
      <c r="BL3510" s="45"/>
      <c r="BM3510" s="45"/>
      <c r="BN3510" s="45"/>
      <c r="BO3510" s="45"/>
      <c r="BP3510" s="45"/>
      <c r="BQ3510" s="45"/>
      <c r="BR3510" s="45"/>
      <c r="BS3510" s="45"/>
      <c r="BT3510" s="45"/>
      <c r="BU3510" s="45"/>
      <c r="BV3510" s="45"/>
      <c r="BW3510" s="45"/>
      <c r="BX3510" s="45"/>
      <c r="BY3510" s="45"/>
      <c r="BZ3510" s="45"/>
      <c r="CA3510" s="45"/>
      <c r="CB3510" s="45"/>
      <c r="CC3510" s="45"/>
      <c r="CD3510" s="45"/>
      <c r="CE3510" s="45"/>
      <c r="CF3510" s="45"/>
      <c r="CG3510" s="45"/>
      <c r="CH3510" s="45"/>
      <c r="CI3510" s="45"/>
      <c r="CJ3510" s="45"/>
      <c r="CK3510" s="45"/>
      <c r="CL3510" s="45"/>
      <c r="CM3510" s="45"/>
      <c r="CN3510" s="45"/>
      <c r="CO3510" s="45"/>
      <c r="CP3510" s="45"/>
      <c r="CQ3510" s="45"/>
      <c r="CR3510" s="45"/>
      <c r="CS3510" s="45"/>
      <c r="CT3510" s="45"/>
      <c r="CU3510" s="45"/>
      <c r="CV3510" s="45"/>
      <c r="CW3510" s="45"/>
      <c r="CX3510" s="45"/>
      <c r="CY3510" s="45"/>
      <c r="CZ3510" s="45"/>
      <c r="DA3510" s="45"/>
      <c r="DB3510" s="45"/>
      <c r="DC3510" s="45"/>
      <c r="DD3510" s="45"/>
      <c r="DE3510" s="45"/>
      <c r="DF3510" s="45"/>
      <c r="DG3510" s="45"/>
      <c r="DH3510" s="45"/>
      <c r="DI3510" s="45"/>
      <c r="DJ3510" s="45"/>
      <c r="DK3510" s="45"/>
      <c r="DL3510" s="45"/>
      <c r="DM3510" s="45"/>
      <c r="DN3510" s="45"/>
      <c r="DO3510" s="45"/>
      <c r="DP3510" s="45"/>
      <c r="DQ3510" s="45"/>
      <c r="DR3510" s="45"/>
      <c r="DS3510" s="45"/>
      <c r="DT3510" s="45"/>
      <c r="DU3510" s="45"/>
      <c r="DV3510" s="45"/>
      <c r="DW3510" s="45"/>
      <c r="DX3510" s="45"/>
      <c r="DY3510" s="45"/>
      <c r="DZ3510" s="45"/>
      <c r="EA3510" s="45"/>
      <c r="EB3510" s="45"/>
      <c r="EC3510" s="45"/>
      <c r="ED3510" s="45"/>
      <c r="EE3510" s="45"/>
      <c r="EF3510" s="45"/>
      <c r="EG3510" s="45"/>
      <c r="EH3510" s="45"/>
      <c r="EI3510" s="45"/>
      <c r="EJ3510" s="45"/>
      <c r="EK3510" s="45"/>
      <c r="EL3510" s="45"/>
      <c r="EM3510" s="45"/>
      <c r="EN3510" s="45"/>
      <c r="EO3510" s="45"/>
      <c r="EP3510" s="45"/>
      <c r="EQ3510" s="45"/>
      <c r="ER3510" s="45"/>
      <c r="ES3510" s="45"/>
      <c r="ET3510" s="45"/>
      <c r="EU3510" s="45"/>
      <c r="EV3510" s="45"/>
      <c r="EW3510" s="45"/>
      <c r="EX3510" s="45"/>
      <c r="EY3510" s="45"/>
      <c r="EZ3510" s="45"/>
      <c r="FA3510" s="45"/>
      <c r="FB3510" s="45"/>
      <c r="FC3510" s="45"/>
      <c r="FD3510" s="45"/>
      <c r="FE3510" s="45"/>
      <c r="FF3510" s="45"/>
      <c r="FG3510" s="45"/>
      <c r="FH3510" s="45"/>
      <c r="FI3510" s="45"/>
      <c r="FJ3510" s="45"/>
      <c r="FK3510" s="45"/>
      <c r="FL3510" s="45"/>
      <c r="FM3510" s="45"/>
      <c r="FN3510" s="45"/>
      <c r="FO3510" s="45"/>
      <c r="FP3510" s="45"/>
      <c r="FQ3510" s="45"/>
      <c r="FR3510" s="45"/>
      <c r="FS3510" s="45"/>
      <c r="FT3510" s="45"/>
      <c r="FU3510" s="45"/>
      <c r="FV3510" s="45"/>
      <c r="FW3510" s="45"/>
      <c r="FX3510" s="45"/>
      <c r="FY3510" s="45"/>
      <c r="FZ3510" s="45"/>
      <c r="GA3510" s="45"/>
      <c r="GB3510" s="45"/>
      <c r="GC3510" s="45"/>
      <c r="GD3510" s="45"/>
      <c r="GE3510" s="45"/>
      <c r="GF3510" s="45"/>
      <c r="GG3510" s="45"/>
      <c r="GH3510" s="45"/>
      <c r="GI3510" s="45"/>
      <c r="GJ3510" s="45"/>
      <c r="GK3510" s="45"/>
      <c r="GL3510" s="45"/>
      <c r="GM3510" s="45"/>
      <c r="GN3510" s="45"/>
      <c r="GO3510" s="45"/>
      <c r="GP3510" s="45"/>
      <c r="GQ3510" s="45"/>
      <c r="GR3510" s="45"/>
      <c r="GS3510" s="45"/>
      <c r="GT3510" s="45"/>
      <c r="GU3510" s="45"/>
      <c r="GV3510" s="45"/>
      <c r="GW3510" s="45"/>
      <c r="GX3510" s="45"/>
      <c r="GY3510" s="45"/>
      <c r="GZ3510" s="45"/>
      <c r="HA3510" s="45"/>
      <c r="HB3510" s="45"/>
      <c r="HC3510" s="45"/>
      <c r="HD3510" s="45"/>
      <c r="HE3510" s="45"/>
      <c r="HF3510" s="45"/>
      <c r="HG3510" s="45"/>
      <c r="HH3510" s="45"/>
      <c r="HI3510" s="45"/>
      <c r="HJ3510" s="45"/>
      <c r="HK3510" s="45"/>
      <c r="HL3510" s="45"/>
      <c r="HM3510" s="45"/>
      <c r="HN3510" s="45"/>
      <c r="HO3510" s="45"/>
      <c r="HP3510" s="45"/>
      <c r="HQ3510" s="45"/>
      <c r="HR3510" s="45"/>
      <c r="HS3510" s="45"/>
      <c r="HT3510" s="45"/>
      <c r="HU3510" s="45"/>
      <c r="HV3510" s="45"/>
      <c r="HW3510" s="45"/>
      <c r="HX3510" s="45"/>
      <c r="HY3510" s="45"/>
      <c r="HZ3510" s="45"/>
      <c r="IA3510" s="45"/>
      <c r="IB3510" s="45"/>
      <c r="IC3510" s="45"/>
      <c r="ID3510" s="45"/>
      <c r="IE3510" s="45"/>
      <c r="IF3510" s="45"/>
      <c r="IG3510" s="45"/>
      <c r="IH3510" s="45"/>
      <c r="II3510" s="45"/>
      <c r="IJ3510" s="45"/>
      <c r="IK3510" s="45"/>
      <c r="IL3510" s="45"/>
      <c r="IM3510" s="45"/>
      <c r="IN3510" s="45"/>
      <c r="IO3510" s="45"/>
      <c r="IP3510" s="45"/>
      <c r="IQ3510" s="45"/>
      <c r="IR3510" s="45"/>
      <c r="IS3510" s="45"/>
      <c r="IT3510" s="45"/>
      <c r="IU3510" s="45"/>
      <c r="IV3510" s="45"/>
      <c r="IW3510" s="45"/>
      <c r="IX3510" s="45"/>
      <c r="IY3510" s="45"/>
      <c r="IZ3510" s="45"/>
      <c r="JA3510" s="45"/>
      <c r="JB3510" s="45"/>
      <c r="JC3510" s="45"/>
      <c r="JD3510" s="45"/>
      <c r="JE3510" s="45"/>
      <c r="JF3510" s="45"/>
      <c r="JG3510" s="45"/>
      <c r="JH3510" s="45"/>
      <c r="JI3510" s="45"/>
      <c r="JJ3510" s="45"/>
      <c r="JK3510" s="45"/>
      <c r="JL3510" s="45"/>
      <c r="JM3510" s="45"/>
      <c r="JN3510" s="45"/>
      <c r="JO3510" s="45"/>
      <c r="JP3510" s="45"/>
      <c r="JQ3510" s="45"/>
      <c r="JR3510" s="45"/>
      <c r="JS3510" s="45"/>
      <c r="JT3510" s="45"/>
      <c r="JU3510" s="45"/>
      <c r="JV3510" s="45"/>
      <c r="JW3510" s="45"/>
      <c r="JX3510" s="45"/>
      <c r="JY3510" s="45"/>
      <c r="JZ3510" s="45"/>
      <c r="KA3510" s="45"/>
      <c r="KB3510" s="45"/>
      <c r="KC3510" s="45"/>
      <c r="KD3510" s="45"/>
      <c r="KE3510" s="45"/>
      <c r="KF3510" s="45"/>
      <c r="KG3510" s="45"/>
      <c r="KH3510" s="45"/>
      <c r="KI3510" s="45"/>
      <c r="KJ3510" s="45"/>
      <c r="KK3510" s="45"/>
      <c r="KL3510" s="45"/>
      <c r="KM3510" s="45"/>
      <c r="KN3510" s="45"/>
      <c r="KO3510" s="45"/>
      <c r="KP3510" s="45"/>
      <c r="KQ3510" s="45"/>
      <c r="KR3510" s="45"/>
      <c r="KS3510" s="45"/>
      <c r="KT3510" s="45"/>
      <c r="KU3510" s="45"/>
      <c r="KV3510" s="45"/>
      <c r="KW3510" s="45"/>
      <c r="KX3510" s="45"/>
      <c r="KY3510" s="45"/>
      <c r="KZ3510" s="45"/>
      <c r="LA3510" s="45"/>
      <c r="LB3510" s="45"/>
      <c r="LC3510" s="45"/>
      <c r="LD3510" s="45"/>
      <c r="LE3510" s="45"/>
      <c r="LF3510" s="45"/>
      <c r="LG3510" s="45"/>
      <c r="LH3510" s="45"/>
      <c r="LI3510" s="45"/>
      <c r="LJ3510" s="45"/>
      <c r="LK3510" s="45"/>
      <c r="LL3510" s="45"/>
      <c r="LM3510" s="45"/>
      <c r="LN3510" s="45"/>
      <c r="LO3510" s="45"/>
      <c r="LP3510" s="45"/>
      <c r="LQ3510" s="45"/>
      <c r="LR3510" s="45"/>
      <c r="LS3510" s="45"/>
      <c r="LT3510" s="45"/>
      <c r="LU3510" s="45"/>
      <c r="LV3510" s="45"/>
      <c r="LW3510" s="45"/>
      <c r="LX3510" s="45"/>
      <c r="LY3510" s="45"/>
      <c r="LZ3510" s="45"/>
      <c r="MA3510" s="45"/>
      <c r="MB3510" s="45"/>
      <c r="MC3510" s="45"/>
      <c r="MD3510" s="45"/>
      <c r="ME3510" s="45"/>
      <c r="MF3510" s="45"/>
      <c r="MG3510" s="45"/>
      <c r="MH3510" s="45"/>
      <c r="MI3510" s="45"/>
      <c r="MJ3510" s="45"/>
      <c r="MK3510" s="45"/>
      <c r="ML3510" s="45"/>
      <c r="MM3510" s="45"/>
      <c r="MN3510" s="45"/>
      <c r="MO3510" s="45"/>
      <c r="MP3510" s="45"/>
      <c r="MQ3510" s="45"/>
      <c r="MR3510" s="45"/>
      <c r="MS3510" s="45"/>
      <c r="MT3510" s="45"/>
      <c r="MU3510" s="45"/>
      <c r="MV3510" s="45"/>
      <c r="MW3510" s="45"/>
      <c r="MX3510" s="45"/>
      <c r="MY3510" s="45"/>
      <c r="MZ3510" s="45"/>
      <c r="NA3510" s="45"/>
      <c r="NB3510" s="45"/>
      <c r="NC3510" s="45"/>
      <c r="ND3510" s="45"/>
      <c r="NE3510" s="45"/>
      <c r="NF3510" s="45"/>
      <c r="NG3510" s="45"/>
      <c r="NH3510" s="45"/>
      <c r="NI3510" s="45"/>
      <c r="NJ3510" s="45"/>
      <c r="NK3510" s="45"/>
      <c r="NL3510" s="45"/>
      <c r="NM3510" s="45"/>
      <c r="NN3510" s="45"/>
      <c r="NO3510" s="45"/>
      <c r="NP3510" s="45"/>
      <c r="NQ3510" s="45"/>
      <c r="NR3510" s="45"/>
      <c r="NS3510" s="45"/>
      <c r="NT3510" s="45"/>
      <c r="NU3510" s="45"/>
      <c r="NV3510" s="45"/>
      <c r="NW3510" s="45"/>
      <c r="NX3510" s="45"/>
      <c r="NY3510" s="45"/>
      <c r="NZ3510" s="45"/>
      <c r="OA3510" s="45"/>
      <c r="OB3510" s="45"/>
      <c r="OC3510" s="45"/>
      <c r="OD3510" s="45"/>
      <c r="OE3510" s="45"/>
      <c r="OF3510" s="45"/>
      <c r="OG3510" s="45"/>
      <c r="OH3510" s="45"/>
      <c r="OI3510" s="45"/>
      <c r="OJ3510" s="45"/>
      <c r="OK3510" s="45"/>
      <c r="OL3510" s="45"/>
      <c r="OM3510" s="45"/>
      <c r="ON3510" s="45"/>
      <c r="OO3510" s="45"/>
      <c r="OP3510" s="45"/>
      <c r="OQ3510" s="45"/>
      <c r="OR3510" s="45"/>
      <c r="OS3510" s="45"/>
      <c r="OT3510" s="45"/>
      <c r="OU3510" s="45"/>
      <c r="OV3510" s="45"/>
      <c r="OW3510" s="45"/>
      <c r="OX3510" s="45"/>
      <c r="OY3510" s="45"/>
      <c r="OZ3510" s="45"/>
      <c r="PA3510" s="45"/>
      <c r="PB3510" s="45"/>
      <c r="PC3510" s="45"/>
      <c r="PD3510" s="45"/>
      <c r="PE3510" s="45"/>
      <c r="PF3510" s="45"/>
      <c r="PG3510" s="45"/>
      <c r="PH3510" s="45"/>
      <c r="PI3510" s="45"/>
      <c r="PJ3510" s="45"/>
      <c r="PK3510" s="45"/>
      <c r="PL3510" s="45"/>
      <c r="PM3510" s="45"/>
      <c r="PN3510" s="45"/>
      <c r="PO3510" s="45"/>
      <c r="PP3510" s="45"/>
      <c r="PQ3510" s="45"/>
      <c r="PR3510" s="45"/>
      <c r="PS3510" s="45"/>
      <c r="PT3510" s="45"/>
      <c r="PU3510" s="45"/>
      <c r="PV3510" s="45"/>
      <c r="PW3510" s="45"/>
      <c r="PX3510" s="45"/>
      <c r="PY3510" s="45"/>
      <c r="PZ3510" s="45"/>
      <c r="QA3510" s="45"/>
      <c r="QB3510" s="45"/>
      <c r="QC3510" s="45"/>
      <c r="QD3510" s="45"/>
      <c r="QE3510" s="45"/>
      <c r="QF3510" s="45"/>
      <c r="QG3510" s="45"/>
      <c r="QH3510" s="45"/>
      <c r="QI3510" s="45"/>
      <c r="QJ3510" s="45"/>
      <c r="QK3510" s="45"/>
      <c r="QL3510" s="45"/>
      <c r="QM3510" s="45"/>
      <c r="QN3510" s="45"/>
      <c r="QO3510" s="45"/>
      <c r="QP3510" s="45"/>
      <c r="QQ3510" s="45"/>
      <c r="QR3510" s="45"/>
      <c r="QS3510" s="45"/>
      <c r="QT3510" s="45"/>
      <c r="QU3510" s="45"/>
      <c r="QV3510" s="45"/>
      <c r="QW3510" s="45"/>
      <c r="QX3510" s="45"/>
      <c r="QY3510" s="45"/>
      <c r="QZ3510" s="45"/>
      <c r="RA3510" s="45"/>
      <c r="RB3510" s="45"/>
      <c r="RC3510" s="45"/>
      <c r="RD3510" s="45"/>
      <c r="RE3510" s="45"/>
      <c r="RF3510" s="45"/>
      <c r="RG3510" s="45"/>
      <c r="RH3510" s="45"/>
      <c r="RI3510" s="45"/>
      <c r="RJ3510" s="45"/>
      <c r="RK3510" s="45"/>
      <c r="RL3510" s="45"/>
      <c r="RM3510" s="45"/>
      <c r="RN3510" s="45"/>
      <c r="RO3510" s="45"/>
      <c r="RP3510" s="45"/>
      <c r="RQ3510" s="45"/>
      <c r="RR3510" s="45"/>
      <c r="RS3510" s="45"/>
      <c r="RT3510" s="45"/>
      <c r="RU3510" s="45"/>
      <c r="RV3510" s="45"/>
      <c r="RW3510" s="45"/>
      <c r="RX3510" s="45"/>
      <c r="RY3510" s="45"/>
      <c r="RZ3510" s="45"/>
      <c r="SA3510" s="45"/>
      <c r="SB3510" s="45"/>
      <c r="SC3510" s="45"/>
      <c r="SD3510" s="45"/>
      <c r="SE3510" s="45"/>
      <c r="SF3510" s="45"/>
      <c r="SG3510" s="45"/>
      <c r="SH3510" s="45"/>
      <c r="SI3510" s="45"/>
      <c r="SJ3510" s="45"/>
      <c r="SK3510" s="45"/>
      <c r="SL3510" s="45"/>
      <c r="SM3510" s="45"/>
      <c r="SN3510" s="45"/>
      <c r="SO3510" s="45"/>
      <c r="SP3510" s="45"/>
      <c r="SQ3510" s="45"/>
      <c r="SR3510" s="45"/>
      <c r="SS3510" s="45"/>
      <c r="ST3510" s="45"/>
      <c r="SU3510" s="45"/>
      <c r="SV3510" s="45"/>
      <c r="SW3510" s="45"/>
      <c r="SX3510" s="45"/>
      <c r="SY3510" s="45"/>
      <c r="SZ3510" s="45"/>
      <c r="TA3510" s="45"/>
      <c r="TB3510" s="45"/>
      <c r="TC3510" s="45"/>
      <c r="TD3510" s="45"/>
      <c r="TE3510" s="45"/>
      <c r="TF3510" s="45"/>
      <c r="TG3510" s="45"/>
      <c r="TH3510" s="45"/>
      <c r="TI3510" s="45"/>
      <c r="TJ3510" s="45"/>
      <c r="TK3510" s="45"/>
      <c r="TL3510" s="45"/>
      <c r="TM3510" s="45"/>
      <c r="TN3510" s="45"/>
      <c r="TO3510" s="45"/>
      <c r="TP3510" s="45"/>
      <c r="TQ3510" s="45"/>
      <c r="TR3510" s="45"/>
      <c r="TS3510" s="45"/>
      <c r="TT3510" s="45"/>
      <c r="TU3510" s="45"/>
      <c r="TV3510" s="45"/>
      <c r="TW3510" s="45"/>
      <c r="TX3510" s="45"/>
      <c r="TY3510" s="45"/>
      <c r="TZ3510" s="45"/>
      <c r="UA3510" s="45"/>
      <c r="UB3510" s="45"/>
      <c r="UC3510" s="45"/>
      <c r="UD3510" s="45"/>
      <c r="UE3510" s="45"/>
      <c r="UF3510" s="45"/>
      <c r="UG3510" s="45"/>
      <c r="UH3510" s="45"/>
      <c r="UI3510" s="45"/>
      <c r="UJ3510" s="45"/>
      <c r="UK3510" s="45"/>
      <c r="UL3510" s="45"/>
      <c r="UM3510" s="45"/>
      <c r="UN3510" s="45"/>
      <c r="UO3510" s="45"/>
      <c r="UP3510" s="45"/>
      <c r="UQ3510" s="45"/>
      <c r="UR3510" s="45"/>
      <c r="US3510" s="45"/>
      <c r="UT3510" s="45"/>
      <c r="UU3510" s="45"/>
      <c r="UV3510" s="45"/>
      <c r="UW3510" s="45"/>
      <c r="UX3510" s="45"/>
      <c r="UY3510" s="45"/>
      <c r="UZ3510" s="45"/>
      <c r="VA3510" s="45"/>
      <c r="VB3510" s="45"/>
      <c r="VC3510" s="45"/>
      <c r="VD3510" s="45"/>
      <c r="VE3510" s="45"/>
      <c r="VF3510" s="45"/>
      <c r="VG3510" s="45"/>
      <c r="VH3510" s="45"/>
      <c r="VI3510" s="45"/>
      <c r="VJ3510" s="45"/>
      <c r="VK3510" s="45"/>
      <c r="VL3510" s="45"/>
      <c r="VM3510" s="45"/>
      <c r="VN3510" s="45"/>
      <c r="VO3510" s="45"/>
      <c r="VP3510" s="45"/>
      <c r="VQ3510" s="45"/>
      <c r="VR3510" s="45"/>
      <c r="VS3510" s="45"/>
      <c r="VT3510" s="45"/>
      <c r="VU3510" s="45"/>
      <c r="VV3510" s="45"/>
      <c r="VW3510" s="45"/>
      <c r="VX3510" s="45"/>
      <c r="VY3510" s="45"/>
      <c r="VZ3510" s="45"/>
      <c r="WA3510" s="45"/>
      <c r="WB3510" s="45"/>
      <c r="WC3510" s="45"/>
      <c r="WD3510" s="45"/>
      <c r="WE3510" s="45"/>
      <c r="WF3510" s="45"/>
      <c r="WG3510" s="45"/>
      <c r="WH3510" s="45"/>
      <c r="WI3510" s="45"/>
      <c r="WJ3510" s="45"/>
      <c r="WK3510" s="45"/>
      <c r="WL3510" s="45"/>
      <c r="WM3510" s="45"/>
      <c r="WN3510" s="45"/>
      <c r="WO3510" s="45"/>
      <c r="WP3510" s="45"/>
      <c r="WQ3510" s="45"/>
      <c r="WR3510" s="45"/>
      <c r="WS3510" s="45"/>
      <c r="WT3510" s="45"/>
      <c r="WU3510" s="45"/>
      <c r="WV3510" s="45"/>
      <c r="WW3510" s="45"/>
      <c r="WX3510" s="45"/>
      <c r="WY3510" s="45"/>
      <c r="WZ3510" s="45"/>
      <c r="XA3510" s="45"/>
      <c r="XB3510" s="45"/>
      <c r="XC3510" s="45"/>
      <c r="XD3510" s="45"/>
      <c r="XE3510" s="45"/>
      <c r="XF3510" s="45"/>
      <c r="XG3510" s="45"/>
      <c r="XH3510" s="45"/>
      <c r="XI3510" s="45"/>
      <c r="XJ3510" s="45"/>
      <c r="XK3510" s="45"/>
      <c r="XL3510" s="45"/>
      <c r="XM3510" s="45"/>
      <c r="XN3510" s="45"/>
      <c r="XO3510" s="45"/>
      <c r="XP3510" s="45"/>
      <c r="XQ3510" s="45"/>
      <c r="XR3510" s="45"/>
      <c r="XS3510" s="45"/>
      <c r="XT3510" s="45"/>
      <c r="XU3510" s="45"/>
      <c r="XV3510" s="45"/>
      <c r="XW3510" s="45"/>
      <c r="XX3510" s="45"/>
      <c r="XY3510" s="45"/>
      <c r="XZ3510" s="45"/>
      <c r="YA3510" s="45"/>
      <c r="YB3510" s="45"/>
      <c r="YC3510" s="45"/>
      <c r="YD3510" s="45"/>
      <c r="YE3510" s="45"/>
      <c r="YF3510" s="45"/>
      <c r="YG3510" s="45"/>
      <c r="YH3510" s="45"/>
      <c r="YI3510" s="45"/>
      <c r="YJ3510" s="45"/>
      <c r="YK3510" s="45"/>
      <c r="YL3510" s="45"/>
      <c r="YM3510" s="45"/>
      <c r="YN3510" s="45"/>
      <c r="YO3510" s="45"/>
      <c r="YP3510" s="45"/>
      <c r="YQ3510" s="45"/>
      <c r="YR3510" s="45"/>
      <c r="YS3510" s="45"/>
      <c r="YT3510" s="45"/>
      <c r="YU3510" s="45"/>
      <c r="YV3510" s="45"/>
      <c r="YW3510" s="45"/>
      <c r="YX3510" s="45"/>
      <c r="YY3510" s="45"/>
      <c r="YZ3510" s="45"/>
      <c r="ZA3510" s="45"/>
      <c r="ZB3510" s="45"/>
      <c r="ZC3510" s="45"/>
      <c r="ZD3510" s="45"/>
      <c r="ZE3510" s="45"/>
      <c r="ZF3510" s="45"/>
      <c r="ZG3510" s="45"/>
      <c r="ZH3510" s="45"/>
      <c r="ZI3510" s="45"/>
      <c r="ZJ3510" s="45"/>
      <c r="ZK3510" s="45"/>
      <c r="ZL3510" s="45"/>
      <c r="ZM3510" s="45"/>
      <c r="ZN3510" s="45"/>
      <c r="ZO3510" s="45"/>
      <c r="ZP3510" s="45"/>
      <c r="ZQ3510" s="45"/>
      <c r="ZR3510" s="45"/>
      <c r="ZS3510" s="45"/>
      <c r="ZT3510" s="45"/>
      <c r="ZU3510" s="45"/>
      <c r="ZV3510" s="45"/>
      <c r="ZW3510" s="45"/>
      <c r="ZX3510" s="45"/>
      <c r="ZY3510" s="45"/>
      <c r="ZZ3510" s="45"/>
      <c r="AAA3510" s="45"/>
      <c r="AAB3510" s="45"/>
      <c r="AAC3510" s="45"/>
      <c r="AAD3510" s="45"/>
      <c r="AAE3510" s="45"/>
      <c r="AAF3510" s="45"/>
      <c r="AAG3510" s="45"/>
      <c r="AAH3510" s="45"/>
      <c r="AAI3510" s="45"/>
      <c r="AAJ3510" s="45"/>
      <c r="AAK3510" s="45"/>
      <c r="AAL3510" s="45"/>
      <c r="AAM3510" s="45"/>
      <c r="AAN3510" s="45"/>
      <c r="AAO3510" s="45"/>
      <c r="AAP3510" s="45"/>
      <c r="AAQ3510" s="45"/>
      <c r="AAR3510" s="45"/>
      <c r="AAS3510" s="45"/>
      <c r="AAT3510" s="45"/>
      <c r="AAU3510" s="45"/>
      <c r="AAV3510" s="45"/>
      <c r="AAW3510" s="45"/>
      <c r="AAX3510" s="45"/>
      <c r="AAY3510" s="45"/>
      <c r="AAZ3510" s="45"/>
      <c r="ABA3510" s="45"/>
      <c r="ABB3510" s="45"/>
      <c r="ABC3510" s="45"/>
      <c r="ABD3510" s="45"/>
      <c r="ABE3510" s="45"/>
      <c r="ABF3510" s="45"/>
      <c r="ABG3510" s="45"/>
      <c r="ABH3510" s="45"/>
      <c r="ABI3510" s="45"/>
      <c r="ABJ3510" s="45"/>
      <c r="ABK3510" s="45"/>
      <c r="ABL3510" s="45"/>
      <c r="ABM3510" s="45"/>
      <c r="ABN3510" s="45"/>
      <c r="ABO3510" s="45"/>
      <c r="ABP3510" s="45"/>
      <c r="ABQ3510" s="45"/>
      <c r="ABR3510" s="45"/>
      <c r="ABS3510" s="45"/>
      <c r="ABT3510" s="45"/>
      <c r="ABU3510" s="45"/>
      <c r="ABV3510" s="45"/>
      <c r="ABW3510" s="45"/>
      <c r="ABX3510" s="45"/>
      <c r="ABY3510" s="45"/>
      <c r="ABZ3510" s="45"/>
      <c r="ACA3510" s="45"/>
      <c r="ACB3510" s="45"/>
      <c r="ACC3510" s="45"/>
      <c r="ACD3510" s="45"/>
      <c r="ACE3510" s="45"/>
      <c r="ACF3510" s="45"/>
      <c r="ACG3510" s="45"/>
      <c r="ACH3510" s="45"/>
      <c r="ACI3510" s="45"/>
      <c r="ACJ3510" s="45"/>
      <c r="ACK3510" s="45"/>
      <c r="ACL3510" s="45"/>
      <c r="ACM3510" s="45"/>
      <c r="ACN3510" s="45"/>
      <c r="ACO3510" s="45"/>
      <c r="ACP3510" s="45"/>
      <c r="ACQ3510" s="45"/>
      <c r="ACR3510" s="45"/>
      <c r="ACS3510" s="45"/>
      <c r="ACT3510" s="45"/>
      <c r="ACU3510" s="45"/>
      <c r="ACV3510" s="45"/>
      <c r="ACW3510" s="45"/>
      <c r="ACX3510" s="45"/>
      <c r="ACY3510" s="45"/>
      <c r="ACZ3510" s="45"/>
      <c r="ADA3510" s="45"/>
      <c r="ADB3510" s="45"/>
      <c r="ADC3510" s="45"/>
      <c r="ADD3510" s="45"/>
      <c r="ADE3510" s="45"/>
      <c r="ADF3510" s="45"/>
      <c r="ADG3510" s="45"/>
      <c r="ADH3510" s="45"/>
      <c r="ADI3510" s="45"/>
      <c r="ADJ3510" s="45"/>
      <c r="ADK3510" s="45"/>
      <c r="ADL3510" s="45"/>
      <c r="ADM3510" s="45"/>
      <c r="ADN3510" s="45"/>
      <c r="ADO3510" s="45"/>
      <c r="ADP3510" s="45"/>
      <c r="ADQ3510" s="45"/>
      <c r="ADR3510" s="45"/>
      <c r="ADS3510" s="45"/>
      <c r="ADT3510" s="45"/>
      <c r="ADU3510" s="45"/>
      <c r="ADV3510" s="45"/>
      <c r="ADW3510" s="45"/>
      <c r="ADX3510" s="45"/>
      <c r="ADY3510" s="45"/>
      <c r="ADZ3510" s="45"/>
      <c r="AEA3510" s="45"/>
      <c r="AEB3510" s="45"/>
      <c r="AEC3510" s="45"/>
      <c r="AED3510" s="45"/>
      <c r="AEE3510" s="45"/>
      <c r="AEF3510" s="45"/>
      <c r="AEG3510" s="45"/>
      <c r="AEH3510" s="45"/>
      <c r="AEI3510" s="45"/>
      <c r="AEJ3510" s="45"/>
      <c r="AEK3510" s="45"/>
      <c r="AEL3510" s="45"/>
      <c r="AEM3510" s="45"/>
      <c r="AEN3510" s="45"/>
      <c r="AEO3510" s="45"/>
      <c r="AEP3510" s="45"/>
      <c r="AEQ3510" s="45"/>
      <c r="AER3510" s="45"/>
      <c r="AES3510" s="45"/>
      <c r="AET3510" s="45"/>
      <c r="AEU3510" s="45"/>
      <c r="AEV3510" s="45"/>
      <c r="AEW3510" s="45"/>
      <c r="AEX3510" s="45"/>
      <c r="AEY3510" s="45"/>
      <c r="AEZ3510" s="45"/>
      <c r="AFA3510" s="45"/>
      <c r="AFB3510" s="45"/>
      <c r="AFC3510" s="45"/>
      <c r="AFD3510" s="45"/>
      <c r="AFE3510" s="45"/>
      <c r="AFF3510" s="45"/>
      <c r="AFG3510" s="45"/>
      <c r="AFH3510" s="45"/>
      <c r="AFI3510" s="45"/>
      <c r="AFJ3510" s="45"/>
      <c r="AFK3510" s="45"/>
      <c r="AFL3510" s="45"/>
      <c r="AFM3510" s="45"/>
      <c r="AFN3510" s="45"/>
      <c r="AFO3510" s="45"/>
      <c r="AFP3510" s="45"/>
      <c r="AFQ3510" s="45"/>
      <c r="AFR3510" s="45"/>
      <c r="AFS3510" s="45"/>
      <c r="AFT3510" s="45"/>
      <c r="AFU3510" s="45"/>
      <c r="AFV3510" s="45"/>
      <c r="AFW3510" s="45"/>
      <c r="AFX3510" s="45"/>
      <c r="AFY3510" s="45"/>
      <c r="AFZ3510" s="45"/>
      <c r="AGA3510" s="45"/>
      <c r="AGB3510" s="45"/>
      <c r="AGC3510" s="45"/>
      <c r="AGD3510" s="45"/>
      <c r="AGE3510" s="45"/>
      <c r="AGF3510" s="45"/>
      <c r="AGG3510" s="45"/>
      <c r="AGH3510" s="45"/>
      <c r="AGI3510" s="45"/>
      <c r="AGJ3510" s="45"/>
      <c r="AGK3510" s="45"/>
      <c r="AGL3510" s="45"/>
      <c r="AGM3510" s="45"/>
      <c r="AGN3510" s="45"/>
      <c r="AGO3510" s="45"/>
      <c r="AGP3510" s="45"/>
      <c r="AGQ3510" s="45"/>
      <c r="AGR3510" s="45"/>
      <c r="AGS3510" s="45"/>
      <c r="AGT3510" s="45"/>
      <c r="AGU3510" s="45"/>
      <c r="AGV3510" s="45"/>
      <c r="AGW3510" s="45"/>
      <c r="AGX3510" s="45"/>
      <c r="AGY3510" s="45"/>
      <c r="AGZ3510" s="45"/>
      <c r="AHA3510" s="45"/>
      <c r="AHB3510" s="45"/>
      <c r="AHC3510" s="45"/>
      <c r="AHD3510" s="45"/>
      <c r="AHE3510" s="45"/>
      <c r="AHF3510" s="45"/>
      <c r="AHG3510" s="45"/>
      <c r="AHH3510" s="45"/>
      <c r="AHI3510" s="45"/>
      <c r="AHJ3510" s="45"/>
      <c r="AHK3510" s="45"/>
      <c r="AHL3510" s="45"/>
      <c r="AHM3510" s="45"/>
      <c r="AHN3510" s="45"/>
      <c r="AHO3510" s="45"/>
      <c r="AHP3510" s="45"/>
      <c r="AHQ3510" s="45"/>
      <c r="AHR3510" s="45"/>
      <c r="AHS3510" s="45"/>
      <c r="AHT3510" s="45"/>
      <c r="AHU3510" s="45"/>
      <c r="AHV3510" s="45"/>
      <c r="AHW3510" s="45"/>
      <c r="AHX3510" s="45"/>
      <c r="AHY3510" s="45"/>
      <c r="AHZ3510" s="45"/>
      <c r="AIA3510" s="45"/>
      <c r="AIB3510" s="45"/>
      <c r="AIC3510" s="45"/>
      <c r="AID3510" s="45"/>
      <c r="AIE3510" s="45"/>
      <c r="AIF3510" s="45"/>
      <c r="AIG3510" s="45"/>
      <c r="AIH3510" s="45"/>
      <c r="AII3510" s="45"/>
      <c r="AIJ3510" s="45"/>
      <c r="AIK3510" s="45"/>
      <c r="AIL3510" s="45"/>
      <c r="AIM3510" s="45"/>
      <c r="AIN3510" s="45"/>
      <c r="AIO3510" s="45"/>
      <c r="AIP3510" s="45"/>
      <c r="AIQ3510" s="45"/>
      <c r="AIR3510" s="45"/>
      <c r="AIS3510" s="45"/>
      <c r="AIT3510" s="45"/>
      <c r="AIU3510" s="45"/>
      <c r="AIV3510" s="45"/>
      <c r="AIW3510" s="45"/>
      <c r="AIX3510" s="45"/>
      <c r="AIY3510" s="45"/>
      <c r="AIZ3510" s="45"/>
      <c r="AJA3510" s="45"/>
      <c r="AJB3510" s="45"/>
      <c r="AJC3510" s="45"/>
      <c r="AJD3510" s="45"/>
      <c r="AJE3510" s="45"/>
      <c r="AJF3510" s="45"/>
      <c r="AJG3510" s="45"/>
      <c r="AJH3510" s="45"/>
      <c r="AJI3510" s="45"/>
      <c r="AJJ3510" s="45"/>
      <c r="AJK3510" s="45"/>
      <c r="AJL3510" s="45"/>
      <c r="AJM3510" s="45"/>
      <c r="AJN3510" s="45"/>
      <c r="AJO3510" s="45"/>
      <c r="AJP3510" s="45"/>
      <c r="AJQ3510" s="45"/>
      <c r="AJR3510" s="45"/>
      <c r="AJS3510" s="45"/>
      <c r="AJT3510" s="45"/>
      <c r="AJU3510" s="45"/>
      <c r="AJV3510" s="45"/>
      <c r="AJW3510" s="45"/>
      <c r="AJX3510" s="45"/>
      <c r="AJY3510" s="45"/>
      <c r="AJZ3510" s="45"/>
      <c r="AKA3510" s="45"/>
      <c r="AKB3510" s="45"/>
      <c r="AKC3510" s="45"/>
      <c r="AKD3510" s="45"/>
      <c r="AKE3510" s="45"/>
      <c r="AKF3510" s="45"/>
      <c r="AKG3510" s="45"/>
      <c r="AKH3510" s="45"/>
      <c r="AKI3510" s="45"/>
      <c r="AKJ3510" s="45"/>
      <c r="AKK3510" s="45"/>
      <c r="AKL3510" s="45"/>
      <c r="AKM3510" s="45"/>
      <c r="AKN3510" s="45"/>
      <c r="AKO3510" s="45"/>
      <c r="AKP3510" s="45"/>
      <c r="AKQ3510" s="45"/>
      <c r="AKR3510" s="45"/>
      <c r="AKS3510" s="45"/>
      <c r="AKT3510" s="45"/>
      <c r="AKU3510" s="45"/>
      <c r="AKV3510" s="45"/>
      <c r="AKW3510" s="45"/>
      <c r="AKX3510" s="45"/>
      <c r="AKY3510" s="45"/>
      <c r="AKZ3510" s="45"/>
      <c r="ALA3510" s="45"/>
      <c r="ALB3510" s="45"/>
      <c r="ALC3510" s="45"/>
      <c r="ALD3510" s="45"/>
      <c r="ALE3510" s="45"/>
      <c r="ALF3510" s="45"/>
      <c r="ALG3510" s="45"/>
      <c r="ALH3510" s="45"/>
      <c r="ALI3510" s="45"/>
      <c r="ALJ3510" s="45"/>
      <c r="ALK3510" s="45"/>
      <c r="ALL3510" s="45"/>
      <c r="ALM3510" s="45"/>
      <c r="ALN3510" s="45"/>
      <c r="ALO3510" s="45"/>
      <c r="ALP3510" s="45"/>
      <c r="ALQ3510" s="45"/>
      <c r="ALR3510" s="45"/>
      <c r="ALS3510" s="45"/>
      <c r="ALT3510" s="45"/>
      <c r="ALU3510" s="45"/>
      <c r="ALV3510" s="45"/>
      <c r="ALW3510" s="45"/>
      <c r="ALX3510" s="45"/>
      <c r="ALY3510" s="45"/>
      <c r="ALZ3510" s="45"/>
      <c r="AMA3510" s="45"/>
      <c r="AMB3510" s="45"/>
      <c r="AMC3510" s="45"/>
      <c r="AMD3510" s="45"/>
      <c r="AME3510" s="45"/>
      <c r="AMF3510" s="45"/>
      <c r="AMG3510" s="45"/>
      <c r="AMH3510" s="45"/>
      <c r="AMI3510" s="45"/>
      <c r="AMJ3510" s="45"/>
      <c r="AMK3510" s="45"/>
      <c r="AML3510" s="45"/>
      <c r="AMM3510" s="45"/>
      <c r="AMN3510" s="45"/>
      <c r="AMO3510" s="45"/>
      <c r="AMP3510" s="45"/>
      <c r="AMQ3510" s="45"/>
      <c r="AMR3510" s="45"/>
      <c r="AMS3510" s="45"/>
      <c r="AMT3510" s="45"/>
      <c r="AMU3510" s="45"/>
      <c r="AMV3510" s="45"/>
      <c r="AMW3510" s="45"/>
      <c r="AMX3510" s="45"/>
      <c r="AMY3510" s="45"/>
      <c r="AMZ3510" s="45"/>
      <c r="ANA3510" s="45"/>
      <c r="ANB3510" s="45"/>
      <c r="ANC3510" s="45"/>
      <c r="AND3510" s="45"/>
      <c r="ANE3510" s="45"/>
      <c r="ANF3510" s="45"/>
      <c r="ANG3510" s="45"/>
      <c r="ANH3510" s="45"/>
      <c r="ANI3510" s="45"/>
      <c r="ANJ3510" s="45"/>
      <c r="ANK3510" s="45"/>
      <c r="ANL3510" s="45"/>
      <c r="ANM3510" s="45"/>
      <c r="ANN3510" s="45"/>
      <c r="ANO3510" s="45"/>
      <c r="ANP3510" s="45"/>
      <c r="ANQ3510" s="45"/>
      <c r="ANR3510" s="45"/>
      <c r="ANS3510" s="45"/>
      <c r="ANT3510" s="45"/>
      <c r="ANU3510" s="45"/>
      <c r="ANV3510" s="45"/>
      <c r="ANW3510" s="45"/>
      <c r="ANX3510" s="45"/>
      <c r="ANY3510" s="45"/>
      <c r="ANZ3510" s="45"/>
      <c r="AOA3510" s="45"/>
      <c r="AOB3510" s="45"/>
      <c r="AOC3510" s="45"/>
      <c r="AOD3510" s="45"/>
      <c r="AOE3510" s="45"/>
      <c r="AOF3510" s="45"/>
      <c r="AOG3510" s="45"/>
      <c r="AOH3510" s="45"/>
      <c r="AOI3510" s="45"/>
      <c r="AOJ3510" s="45"/>
      <c r="AOK3510" s="45"/>
      <c r="AOL3510" s="45"/>
      <c r="AOM3510" s="45"/>
      <c r="AON3510" s="45"/>
      <c r="AOO3510" s="45"/>
      <c r="AOP3510" s="45"/>
      <c r="AOQ3510" s="45"/>
      <c r="AOR3510" s="45"/>
      <c r="AOS3510" s="45"/>
      <c r="AOT3510" s="45"/>
      <c r="AOU3510" s="45"/>
      <c r="AOV3510" s="45"/>
      <c r="AOW3510" s="45"/>
      <c r="AOX3510" s="45"/>
      <c r="AOY3510" s="45"/>
      <c r="AOZ3510" s="45"/>
      <c r="APA3510" s="45"/>
      <c r="APB3510" s="45"/>
      <c r="APC3510" s="45"/>
      <c r="APD3510" s="45"/>
      <c r="APE3510" s="45"/>
      <c r="APF3510" s="45"/>
      <c r="APG3510" s="45"/>
      <c r="APH3510" s="45"/>
      <c r="API3510" s="45"/>
      <c r="APJ3510" s="45"/>
      <c r="APK3510" s="45"/>
      <c r="APL3510" s="45"/>
      <c r="APM3510" s="45"/>
      <c r="APN3510" s="45"/>
      <c r="APO3510" s="45"/>
      <c r="APP3510" s="45"/>
      <c r="APQ3510" s="45"/>
      <c r="APR3510" s="45"/>
      <c r="APS3510" s="45"/>
      <c r="APT3510" s="45"/>
      <c r="APU3510" s="45"/>
      <c r="APV3510" s="45"/>
      <c r="APW3510" s="45"/>
      <c r="APX3510" s="45"/>
      <c r="APY3510" s="45"/>
      <c r="APZ3510" s="45"/>
      <c r="AQA3510" s="45"/>
      <c r="AQB3510" s="45"/>
      <c r="AQC3510" s="45"/>
      <c r="AQD3510" s="45"/>
      <c r="AQE3510" s="45"/>
      <c r="AQF3510" s="45"/>
      <c r="AQG3510" s="45"/>
      <c r="AQH3510" s="45"/>
      <c r="AQI3510" s="45"/>
      <c r="AQJ3510" s="45"/>
      <c r="AQK3510" s="45"/>
      <c r="AQL3510" s="45"/>
      <c r="AQM3510" s="45"/>
      <c r="AQN3510" s="45"/>
      <c r="AQO3510" s="45"/>
      <c r="AQP3510" s="45"/>
      <c r="AQQ3510" s="45"/>
      <c r="AQR3510" s="45"/>
      <c r="AQS3510" s="45"/>
      <c r="AQT3510" s="45"/>
      <c r="AQU3510" s="45"/>
      <c r="AQV3510" s="45"/>
      <c r="AQW3510" s="45"/>
      <c r="AQX3510" s="45"/>
      <c r="AQY3510" s="45"/>
      <c r="AQZ3510" s="45"/>
      <c r="ARA3510" s="45"/>
      <c r="ARB3510" s="45"/>
      <c r="ARC3510" s="45"/>
      <c r="ARD3510" s="45"/>
      <c r="ARE3510" s="45"/>
      <c r="ARF3510" s="45"/>
      <c r="ARG3510" s="45"/>
      <c r="ARH3510" s="45"/>
      <c r="ARI3510" s="45"/>
      <c r="ARJ3510" s="45"/>
      <c r="ARK3510" s="45"/>
      <c r="ARL3510" s="45"/>
      <c r="ARM3510" s="45"/>
      <c r="ARN3510" s="45"/>
      <c r="ARO3510" s="45"/>
      <c r="ARP3510" s="45"/>
      <c r="ARQ3510" s="45"/>
      <c r="ARR3510" s="45"/>
      <c r="ARS3510" s="45"/>
      <c r="ART3510" s="45"/>
      <c r="ARU3510" s="45"/>
      <c r="ARV3510" s="45"/>
      <c r="ARW3510" s="45"/>
      <c r="ARX3510" s="45"/>
      <c r="ARY3510" s="45"/>
      <c r="ARZ3510" s="45"/>
      <c r="ASA3510" s="45"/>
      <c r="ASB3510" s="45"/>
      <c r="ASC3510" s="45"/>
      <c r="ASD3510" s="45"/>
      <c r="ASE3510" s="45"/>
      <c r="ASF3510" s="45"/>
      <c r="ASG3510" s="45"/>
      <c r="ASH3510" s="45"/>
      <c r="ASI3510" s="45"/>
      <c r="ASJ3510" s="45"/>
      <c r="ASK3510" s="45"/>
      <c r="ASL3510" s="45"/>
      <c r="ASM3510" s="45"/>
      <c r="ASN3510" s="45"/>
      <c r="ASO3510" s="45"/>
      <c r="ASP3510" s="45"/>
      <c r="ASQ3510" s="45"/>
      <c r="ASR3510" s="45"/>
      <c r="ASS3510" s="45"/>
      <c r="AST3510" s="45"/>
      <c r="ASU3510" s="45"/>
      <c r="ASV3510" s="45"/>
      <c r="ASW3510" s="45"/>
      <c r="ASX3510" s="45"/>
      <c r="ASY3510" s="45"/>
      <c r="ASZ3510" s="45"/>
      <c r="ATA3510" s="45"/>
      <c r="ATB3510" s="45"/>
      <c r="ATC3510" s="45"/>
      <c r="ATD3510" s="45"/>
      <c r="ATE3510" s="45"/>
      <c r="ATF3510" s="45"/>
      <c r="ATG3510" s="45"/>
      <c r="ATH3510" s="45"/>
      <c r="ATI3510" s="45"/>
      <c r="ATJ3510" s="45"/>
      <c r="ATK3510" s="45"/>
      <c r="ATL3510" s="45"/>
      <c r="ATM3510" s="45"/>
      <c r="ATN3510" s="45"/>
      <c r="ATO3510" s="45"/>
      <c r="ATP3510" s="45"/>
      <c r="ATQ3510" s="45"/>
      <c r="ATR3510" s="45"/>
      <c r="ATS3510" s="45"/>
      <c r="ATT3510" s="45"/>
      <c r="ATU3510" s="45"/>
      <c r="ATV3510" s="45"/>
      <c r="ATW3510" s="45"/>
      <c r="ATX3510" s="45"/>
      <c r="ATY3510" s="45"/>
      <c r="ATZ3510" s="45"/>
      <c r="AUA3510" s="45"/>
      <c r="AUB3510" s="45"/>
      <c r="AUC3510" s="45"/>
      <c r="AUD3510" s="45"/>
      <c r="AUE3510" s="45"/>
      <c r="AUF3510" s="45"/>
      <c r="AUG3510" s="45"/>
      <c r="AUH3510" s="45"/>
      <c r="AUI3510" s="45"/>
      <c r="AUJ3510" s="45"/>
      <c r="AUK3510" s="45"/>
      <c r="AUL3510" s="45"/>
      <c r="AUM3510" s="45"/>
      <c r="AUN3510" s="45"/>
      <c r="AUO3510" s="45"/>
      <c r="AUP3510" s="45"/>
      <c r="AUQ3510" s="45"/>
      <c r="AUR3510" s="45"/>
      <c r="AUS3510" s="45"/>
      <c r="AUT3510" s="45"/>
      <c r="AUU3510" s="45"/>
      <c r="AUV3510" s="45"/>
      <c r="AUW3510" s="45"/>
      <c r="AUX3510" s="45"/>
      <c r="AUY3510" s="45"/>
      <c r="AUZ3510" s="45"/>
      <c r="AVA3510" s="45"/>
      <c r="AVB3510" s="45"/>
      <c r="AVC3510" s="45"/>
      <c r="AVD3510" s="45"/>
      <c r="AVE3510" s="45"/>
      <c r="AVF3510" s="45"/>
      <c r="AVG3510" s="45"/>
      <c r="AVH3510" s="45"/>
      <c r="AVI3510" s="45"/>
      <c r="AVJ3510" s="45"/>
      <c r="AVK3510" s="45"/>
      <c r="AVL3510" s="45"/>
      <c r="AVM3510" s="45"/>
      <c r="AVN3510" s="45"/>
      <c r="AVO3510" s="45"/>
      <c r="AVP3510" s="45"/>
      <c r="AVQ3510" s="45"/>
      <c r="AVR3510" s="45"/>
      <c r="AVS3510" s="45"/>
      <c r="AVT3510" s="45"/>
      <c r="AVU3510" s="45"/>
      <c r="AVV3510" s="45"/>
      <c r="AVW3510" s="45"/>
      <c r="AVX3510" s="45"/>
      <c r="AVY3510" s="45"/>
      <c r="AVZ3510" s="45"/>
      <c r="AWA3510" s="45"/>
      <c r="AWB3510" s="45"/>
      <c r="AWC3510" s="45"/>
      <c r="AWD3510" s="45"/>
      <c r="AWE3510" s="45"/>
      <c r="AWF3510" s="45"/>
      <c r="AWG3510" s="45"/>
      <c r="AWH3510" s="45"/>
      <c r="AWI3510" s="45"/>
      <c r="AWJ3510" s="45"/>
      <c r="AWK3510" s="45"/>
      <c r="AWL3510" s="45"/>
      <c r="AWM3510" s="45"/>
      <c r="AWN3510" s="45"/>
      <c r="AWO3510" s="45"/>
      <c r="AWP3510" s="45"/>
      <c r="AWQ3510" s="45"/>
      <c r="AWR3510" s="45"/>
      <c r="AWS3510" s="45"/>
      <c r="AWT3510" s="45"/>
      <c r="AWU3510" s="45"/>
      <c r="AWV3510" s="45"/>
      <c r="AWW3510" s="45"/>
      <c r="AWX3510" s="45"/>
      <c r="AWY3510" s="45"/>
      <c r="AWZ3510" s="45"/>
      <c r="AXA3510" s="45"/>
      <c r="AXB3510" s="45"/>
      <c r="AXC3510" s="45"/>
      <c r="AXD3510" s="45"/>
      <c r="AXE3510" s="45"/>
      <c r="AXF3510" s="45"/>
      <c r="AXG3510" s="45"/>
      <c r="AXH3510" s="45"/>
      <c r="AXI3510" s="45"/>
      <c r="AXJ3510" s="45"/>
      <c r="AXK3510" s="45"/>
      <c r="AXL3510" s="45"/>
      <c r="AXM3510" s="45"/>
      <c r="AXN3510" s="45"/>
      <c r="AXO3510" s="45"/>
      <c r="AXP3510" s="45"/>
      <c r="AXQ3510" s="45"/>
      <c r="AXR3510" s="45"/>
      <c r="AXS3510" s="45"/>
      <c r="AXT3510" s="45"/>
      <c r="AXU3510" s="45"/>
      <c r="AXV3510" s="45"/>
      <c r="AXW3510" s="45"/>
      <c r="AXX3510" s="45"/>
      <c r="AXY3510" s="45"/>
      <c r="AXZ3510" s="45"/>
      <c r="AYA3510" s="45"/>
      <c r="AYB3510" s="45"/>
      <c r="AYC3510" s="45"/>
      <c r="AYD3510" s="45"/>
      <c r="AYE3510" s="45"/>
      <c r="AYF3510" s="45"/>
      <c r="AYG3510" s="45"/>
      <c r="AYH3510" s="45"/>
      <c r="AYI3510" s="45"/>
      <c r="AYJ3510" s="45"/>
      <c r="AYK3510" s="45"/>
      <c r="AYL3510" s="45"/>
      <c r="AYM3510" s="45"/>
      <c r="AYN3510" s="45"/>
      <c r="AYO3510" s="45"/>
      <c r="AYP3510" s="45"/>
      <c r="AYQ3510" s="45"/>
      <c r="AYR3510" s="45"/>
      <c r="AYS3510" s="45"/>
      <c r="AYT3510" s="45"/>
      <c r="AYU3510" s="45"/>
      <c r="AYV3510" s="45"/>
      <c r="AYW3510" s="45"/>
      <c r="AYX3510" s="45"/>
      <c r="AYY3510" s="45"/>
      <c r="AYZ3510" s="45"/>
      <c r="AZA3510" s="45"/>
      <c r="AZB3510" s="45"/>
      <c r="AZC3510" s="45"/>
      <c r="AZD3510" s="45"/>
      <c r="AZE3510" s="45"/>
      <c r="AZF3510" s="45"/>
      <c r="AZG3510" s="45"/>
      <c r="AZH3510" s="45"/>
      <c r="AZI3510" s="45"/>
      <c r="AZJ3510" s="45"/>
      <c r="AZK3510" s="45"/>
      <c r="AZL3510" s="45"/>
      <c r="AZM3510" s="45"/>
      <c r="AZN3510" s="45"/>
      <c r="AZO3510" s="45"/>
      <c r="AZP3510" s="45"/>
      <c r="AZQ3510" s="45"/>
      <c r="AZR3510" s="45"/>
      <c r="AZS3510" s="45"/>
      <c r="AZT3510" s="45"/>
      <c r="AZU3510" s="45"/>
      <c r="AZV3510" s="45"/>
      <c r="AZW3510" s="45"/>
      <c r="AZX3510" s="45"/>
      <c r="AZY3510" s="45"/>
      <c r="AZZ3510" s="45"/>
      <c r="BAA3510" s="45"/>
      <c r="BAB3510" s="45"/>
      <c r="BAC3510" s="45"/>
      <c r="BAD3510" s="45"/>
      <c r="BAE3510" s="45"/>
      <c r="BAF3510" s="45"/>
      <c r="BAG3510" s="45"/>
      <c r="BAH3510" s="45"/>
      <c r="BAI3510" s="45"/>
      <c r="BAJ3510" s="45"/>
      <c r="BAK3510" s="45"/>
      <c r="BAL3510" s="45"/>
      <c r="BAM3510" s="45"/>
      <c r="BAN3510" s="45"/>
      <c r="BAO3510" s="45"/>
      <c r="BAP3510" s="45"/>
      <c r="BAQ3510" s="45"/>
      <c r="BAR3510" s="45"/>
      <c r="BAS3510" s="45"/>
      <c r="BAT3510" s="45"/>
      <c r="BAU3510" s="45"/>
      <c r="BAV3510" s="45"/>
      <c r="BAW3510" s="45"/>
      <c r="BAX3510" s="45"/>
      <c r="BAY3510" s="45"/>
      <c r="BAZ3510" s="45"/>
      <c r="BBA3510" s="45"/>
      <c r="BBB3510" s="45"/>
      <c r="BBC3510" s="45"/>
      <c r="BBD3510" s="45"/>
      <c r="BBE3510" s="45"/>
      <c r="BBF3510" s="45"/>
      <c r="BBG3510" s="45"/>
      <c r="BBH3510" s="45"/>
      <c r="BBI3510" s="45"/>
      <c r="BBJ3510" s="45"/>
      <c r="BBK3510" s="45"/>
      <c r="BBL3510" s="45"/>
      <c r="BBM3510" s="45"/>
      <c r="BBN3510" s="45"/>
      <c r="BBO3510" s="45"/>
      <c r="BBP3510" s="45"/>
      <c r="BBQ3510" s="45"/>
      <c r="BBR3510" s="45"/>
      <c r="BBS3510" s="45"/>
      <c r="BBT3510" s="45"/>
      <c r="BBU3510" s="45"/>
      <c r="BBV3510" s="45"/>
      <c r="BBW3510" s="45"/>
      <c r="BBX3510" s="45"/>
      <c r="BBY3510" s="45"/>
      <c r="BBZ3510" s="45"/>
      <c r="BCA3510" s="45"/>
      <c r="BCB3510" s="45"/>
      <c r="BCC3510" s="45"/>
      <c r="BCD3510" s="45"/>
      <c r="BCE3510" s="45"/>
      <c r="BCF3510" s="45"/>
      <c r="BCG3510" s="45"/>
      <c r="BCH3510" s="45"/>
      <c r="BCI3510" s="45"/>
      <c r="BCJ3510" s="45"/>
      <c r="BCK3510" s="45"/>
      <c r="BCL3510" s="45"/>
      <c r="BCM3510" s="45"/>
      <c r="BCN3510" s="45"/>
      <c r="BCO3510" s="45"/>
      <c r="BCP3510" s="45"/>
      <c r="BCQ3510" s="45"/>
      <c r="BCR3510" s="45"/>
      <c r="BCS3510" s="45"/>
      <c r="BCT3510" s="45"/>
      <c r="BCU3510" s="45"/>
      <c r="BCV3510" s="45"/>
      <c r="BCW3510" s="45"/>
      <c r="BCX3510" s="45"/>
      <c r="BCY3510" s="45"/>
      <c r="BCZ3510" s="45"/>
      <c r="BDA3510" s="45"/>
      <c r="BDB3510" s="45"/>
      <c r="BDC3510" s="45"/>
      <c r="BDD3510" s="45"/>
      <c r="BDE3510" s="45"/>
      <c r="BDF3510" s="45"/>
      <c r="BDG3510" s="45"/>
      <c r="BDH3510" s="45"/>
      <c r="BDI3510" s="45"/>
      <c r="BDJ3510" s="45"/>
      <c r="BDK3510" s="45"/>
      <c r="BDL3510" s="45"/>
      <c r="BDM3510" s="45"/>
      <c r="BDN3510" s="45"/>
      <c r="BDO3510" s="45"/>
      <c r="BDP3510" s="45"/>
      <c r="BDQ3510" s="45"/>
      <c r="BDR3510" s="45"/>
      <c r="BDS3510" s="45"/>
      <c r="BDT3510" s="45"/>
      <c r="BDU3510" s="45"/>
      <c r="BDV3510" s="45"/>
      <c r="BDW3510" s="45"/>
      <c r="BDX3510" s="45"/>
      <c r="BDY3510" s="45"/>
      <c r="BDZ3510" s="45"/>
      <c r="BEA3510" s="45"/>
      <c r="BEB3510" s="45"/>
      <c r="BEC3510" s="45"/>
      <c r="BED3510" s="45"/>
      <c r="BEE3510" s="45"/>
      <c r="BEF3510" s="45"/>
      <c r="BEG3510" s="45"/>
      <c r="BEH3510" s="45"/>
      <c r="BEI3510" s="45"/>
      <c r="BEJ3510" s="45"/>
      <c r="BEK3510" s="45"/>
      <c r="BEL3510" s="45"/>
      <c r="BEM3510" s="45"/>
      <c r="BEN3510" s="45"/>
      <c r="BEO3510" s="45"/>
      <c r="BEP3510" s="45"/>
      <c r="BEQ3510" s="45"/>
      <c r="BER3510" s="45"/>
      <c r="BES3510" s="45"/>
      <c r="BET3510" s="45"/>
      <c r="BEU3510" s="45"/>
      <c r="BEV3510" s="45"/>
      <c r="BEW3510" s="45"/>
      <c r="BEX3510" s="45"/>
      <c r="BEY3510" s="45"/>
      <c r="BEZ3510" s="45"/>
      <c r="BFA3510" s="45"/>
      <c r="BFB3510" s="45"/>
      <c r="BFC3510" s="45"/>
      <c r="BFD3510" s="45"/>
      <c r="BFE3510" s="45"/>
      <c r="BFF3510" s="45"/>
      <c r="BFG3510" s="45"/>
      <c r="BFH3510" s="45"/>
      <c r="BFI3510" s="45"/>
      <c r="BFJ3510" s="45"/>
      <c r="BFK3510" s="45"/>
      <c r="BFL3510" s="45"/>
      <c r="BFM3510" s="45"/>
      <c r="BFN3510" s="45"/>
      <c r="BFO3510" s="45"/>
      <c r="BFP3510" s="45"/>
      <c r="BFQ3510" s="45"/>
      <c r="BFR3510" s="45"/>
      <c r="BFS3510" s="45"/>
      <c r="BFT3510" s="45"/>
      <c r="BFU3510" s="45"/>
      <c r="BFV3510" s="45"/>
      <c r="BFW3510" s="45"/>
      <c r="BFX3510" s="45"/>
      <c r="BFY3510" s="45"/>
      <c r="BFZ3510" s="45"/>
      <c r="BGA3510" s="45"/>
      <c r="BGB3510" s="45"/>
      <c r="BGC3510" s="45"/>
      <c r="BGD3510" s="45"/>
      <c r="BGE3510" s="45"/>
      <c r="BGF3510" s="45"/>
      <c r="BGG3510" s="45"/>
      <c r="BGH3510" s="45"/>
      <c r="BGI3510" s="45"/>
      <c r="BGJ3510" s="45"/>
      <c r="BGK3510" s="45"/>
      <c r="BGL3510" s="45"/>
      <c r="BGM3510" s="45"/>
      <c r="BGN3510" s="45"/>
      <c r="BGO3510" s="45"/>
      <c r="BGP3510" s="45"/>
      <c r="BGQ3510" s="45"/>
      <c r="BGR3510" s="45"/>
      <c r="BGS3510" s="45"/>
      <c r="BGT3510" s="45"/>
      <c r="BGU3510" s="45"/>
      <c r="BGV3510" s="45"/>
      <c r="BGW3510" s="45"/>
      <c r="BGX3510" s="45"/>
      <c r="BGY3510" s="45"/>
      <c r="BGZ3510" s="45"/>
      <c r="BHA3510" s="45"/>
      <c r="BHB3510" s="45"/>
      <c r="BHC3510" s="45"/>
      <c r="BHD3510" s="45"/>
      <c r="BHE3510" s="45"/>
      <c r="BHF3510" s="45"/>
      <c r="BHG3510" s="45"/>
      <c r="BHH3510" s="45"/>
      <c r="BHI3510" s="45"/>
      <c r="BHJ3510" s="45"/>
      <c r="BHK3510" s="45"/>
      <c r="BHL3510" s="45"/>
      <c r="BHM3510" s="45"/>
      <c r="BHN3510" s="45"/>
      <c r="BHO3510" s="45"/>
      <c r="BHP3510" s="45"/>
      <c r="BHQ3510" s="45"/>
      <c r="BHR3510" s="45"/>
      <c r="BHS3510" s="45"/>
      <c r="BHT3510" s="45"/>
      <c r="BHU3510" s="45"/>
      <c r="BHV3510" s="45"/>
      <c r="BHW3510" s="45"/>
      <c r="BHX3510" s="45"/>
      <c r="BHY3510" s="45"/>
      <c r="BHZ3510" s="45"/>
      <c r="BIA3510" s="45"/>
      <c r="BIB3510" s="45"/>
      <c r="BIC3510" s="45"/>
      <c r="BID3510" s="45"/>
      <c r="BIE3510" s="45"/>
      <c r="BIF3510" s="45"/>
      <c r="BIG3510" s="45"/>
      <c r="BIH3510" s="45"/>
      <c r="BII3510" s="45"/>
      <c r="BIJ3510" s="45"/>
      <c r="BIK3510" s="45"/>
      <c r="BIL3510" s="45"/>
      <c r="BIM3510" s="45"/>
      <c r="BIN3510" s="45"/>
      <c r="BIO3510" s="45"/>
      <c r="BIP3510" s="45"/>
      <c r="BIQ3510" s="45"/>
      <c r="BIR3510" s="45"/>
      <c r="BIS3510" s="45"/>
      <c r="BIT3510" s="45"/>
      <c r="BIU3510" s="45"/>
      <c r="BIV3510" s="45"/>
      <c r="BIW3510" s="45"/>
      <c r="BIX3510" s="45"/>
      <c r="BIY3510" s="45"/>
      <c r="BIZ3510" s="45"/>
      <c r="BJA3510" s="45"/>
      <c r="BJB3510" s="45"/>
      <c r="BJC3510" s="45"/>
      <c r="BJD3510" s="45"/>
      <c r="BJE3510" s="45"/>
      <c r="BJF3510" s="45"/>
      <c r="BJG3510" s="45"/>
      <c r="BJH3510" s="45"/>
      <c r="BJI3510" s="45"/>
      <c r="BJJ3510" s="45"/>
      <c r="BJK3510" s="45"/>
      <c r="BJL3510" s="45"/>
      <c r="BJM3510" s="45"/>
      <c r="BJN3510" s="45"/>
      <c r="BJO3510" s="45"/>
      <c r="BJP3510" s="45"/>
      <c r="BJQ3510" s="45"/>
      <c r="BJR3510" s="45"/>
      <c r="BJS3510" s="45"/>
      <c r="BJT3510" s="45"/>
      <c r="BJU3510" s="45"/>
      <c r="BJV3510" s="45"/>
      <c r="BJW3510" s="45"/>
      <c r="BJX3510" s="45"/>
      <c r="BJY3510" s="45"/>
      <c r="BJZ3510" s="45"/>
      <c r="BKA3510" s="45"/>
      <c r="BKB3510" s="45"/>
      <c r="BKC3510" s="45"/>
      <c r="BKD3510" s="45"/>
      <c r="BKE3510" s="45"/>
      <c r="BKF3510" s="45"/>
      <c r="BKG3510" s="45"/>
      <c r="BKH3510" s="45"/>
      <c r="BKI3510" s="45"/>
      <c r="BKJ3510" s="45"/>
      <c r="BKK3510" s="45"/>
      <c r="BKL3510" s="45"/>
      <c r="BKM3510" s="45"/>
      <c r="BKN3510" s="45"/>
      <c r="BKO3510" s="45"/>
      <c r="BKP3510" s="45"/>
      <c r="BKQ3510" s="45"/>
      <c r="BKR3510" s="45"/>
      <c r="BKS3510" s="45"/>
      <c r="BKT3510" s="45"/>
      <c r="BKU3510" s="45"/>
      <c r="BKV3510" s="45"/>
      <c r="BKW3510" s="45"/>
      <c r="BKX3510" s="45"/>
      <c r="BKY3510" s="45"/>
      <c r="BKZ3510" s="45"/>
      <c r="BLA3510" s="45"/>
      <c r="BLB3510" s="45"/>
      <c r="BLC3510" s="45"/>
      <c r="BLD3510" s="45"/>
      <c r="BLE3510" s="45"/>
      <c r="BLF3510" s="45"/>
      <c r="BLG3510" s="45"/>
      <c r="BLH3510" s="45"/>
      <c r="BLI3510" s="45"/>
      <c r="BLJ3510" s="45"/>
      <c r="BLK3510" s="45"/>
      <c r="BLL3510" s="45"/>
      <c r="BLM3510" s="45"/>
      <c r="BLN3510" s="45"/>
      <c r="BLO3510" s="45"/>
      <c r="BLP3510" s="45"/>
      <c r="BLQ3510" s="45"/>
      <c r="BLR3510" s="45"/>
      <c r="BLS3510" s="45"/>
      <c r="BLT3510" s="45"/>
      <c r="BLU3510" s="45"/>
      <c r="BLV3510" s="45"/>
      <c r="BLW3510" s="45"/>
      <c r="BLX3510" s="45"/>
      <c r="BLY3510" s="45"/>
      <c r="BLZ3510" s="45"/>
      <c r="BMA3510" s="45"/>
      <c r="BMB3510" s="45"/>
      <c r="BMC3510" s="45"/>
      <c r="BMD3510" s="45"/>
      <c r="BME3510" s="45"/>
      <c r="BMF3510" s="45"/>
      <c r="BMG3510" s="45"/>
      <c r="BMH3510" s="45"/>
      <c r="BMI3510" s="45"/>
      <c r="BMJ3510" s="45"/>
      <c r="BMK3510" s="45"/>
      <c r="BML3510" s="45"/>
      <c r="BMM3510" s="45"/>
      <c r="BMN3510" s="45"/>
      <c r="BMO3510" s="45"/>
      <c r="BMP3510" s="45"/>
      <c r="BMQ3510" s="45"/>
      <c r="BMR3510" s="45"/>
      <c r="BMS3510" s="45"/>
      <c r="BMT3510" s="45"/>
      <c r="BMU3510" s="45"/>
      <c r="BMV3510" s="45"/>
      <c r="BMW3510" s="45"/>
      <c r="BMX3510" s="45"/>
      <c r="BMY3510" s="45"/>
      <c r="BMZ3510" s="45"/>
      <c r="BNA3510" s="45"/>
      <c r="BNB3510" s="45"/>
      <c r="BNC3510" s="45"/>
      <c r="BND3510" s="45"/>
      <c r="BNE3510" s="45"/>
      <c r="BNF3510" s="45"/>
      <c r="BNG3510" s="45"/>
      <c r="BNH3510" s="45"/>
      <c r="BNI3510" s="45"/>
      <c r="BNJ3510" s="45"/>
      <c r="BNK3510" s="45"/>
      <c r="BNL3510" s="45"/>
      <c r="BNM3510" s="45"/>
      <c r="BNN3510" s="45"/>
      <c r="BNO3510" s="45"/>
      <c r="BNP3510" s="45"/>
      <c r="BNQ3510" s="45"/>
      <c r="BNR3510" s="45"/>
      <c r="BNS3510" s="45"/>
      <c r="BNT3510" s="45"/>
      <c r="BNU3510" s="45"/>
      <c r="BNV3510" s="45"/>
      <c r="BNW3510" s="45"/>
      <c r="BNX3510" s="45"/>
      <c r="BNY3510" s="45"/>
      <c r="BNZ3510" s="45"/>
      <c r="BOA3510" s="45"/>
      <c r="BOB3510" s="45"/>
      <c r="BOC3510" s="45"/>
      <c r="BOD3510" s="45"/>
      <c r="BOE3510" s="45"/>
      <c r="BOF3510" s="45"/>
      <c r="BOG3510" s="45"/>
      <c r="BOH3510" s="45"/>
      <c r="BOI3510" s="45"/>
      <c r="BOJ3510" s="45"/>
      <c r="BOK3510" s="45"/>
      <c r="BOL3510" s="45"/>
      <c r="BOM3510" s="45"/>
      <c r="BON3510" s="45"/>
      <c r="BOO3510" s="45"/>
      <c r="BOP3510" s="45"/>
      <c r="BOQ3510" s="45"/>
      <c r="BOR3510" s="45"/>
      <c r="BOS3510" s="45"/>
      <c r="BOT3510" s="45"/>
      <c r="BOU3510" s="45"/>
      <c r="BOV3510" s="45"/>
      <c r="BOW3510" s="45"/>
      <c r="BOX3510" s="45"/>
      <c r="BOY3510" s="45"/>
      <c r="BOZ3510" s="45"/>
      <c r="BPA3510" s="45"/>
      <c r="BPB3510" s="45"/>
      <c r="BPC3510" s="45"/>
      <c r="BPD3510" s="45"/>
      <c r="BPE3510" s="45"/>
      <c r="BPF3510" s="45"/>
      <c r="BPG3510" s="45"/>
      <c r="BPH3510" s="45"/>
      <c r="BPI3510" s="45"/>
      <c r="BPJ3510" s="45"/>
      <c r="BPK3510" s="45"/>
      <c r="BPL3510" s="45"/>
      <c r="BPM3510" s="45"/>
      <c r="BPN3510" s="45"/>
      <c r="BPO3510" s="45"/>
      <c r="BPP3510" s="45"/>
      <c r="BPQ3510" s="45"/>
      <c r="BPR3510" s="45"/>
      <c r="BPS3510" s="45"/>
      <c r="BPT3510" s="45"/>
      <c r="BPU3510" s="45"/>
      <c r="BPV3510" s="45"/>
      <c r="BPW3510" s="45"/>
      <c r="BPX3510" s="45"/>
      <c r="BPY3510" s="45"/>
      <c r="BPZ3510" s="45"/>
      <c r="BQA3510" s="45"/>
      <c r="BQB3510" s="45"/>
      <c r="BQC3510" s="45"/>
      <c r="BQD3510" s="45"/>
      <c r="BQE3510" s="45"/>
      <c r="BQF3510" s="45"/>
      <c r="BQG3510" s="45"/>
      <c r="BQH3510" s="45"/>
      <c r="BQI3510" s="45"/>
      <c r="BQJ3510" s="45"/>
      <c r="BQK3510" s="45"/>
      <c r="BQL3510" s="45"/>
      <c r="BQM3510" s="45"/>
      <c r="BQN3510" s="45"/>
      <c r="BQO3510" s="45"/>
      <c r="BQP3510" s="45"/>
      <c r="BQQ3510" s="45"/>
      <c r="BQR3510" s="45"/>
      <c r="BQS3510" s="45"/>
      <c r="BQT3510" s="45"/>
      <c r="BQU3510" s="45"/>
      <c r="BQV3510" s="45"/>
      <c r="BQW3510" s="45"/>
      <c r="BQX3510" s="45"/>
      <c r="BQY3510" s="45"/>
      <c r="BQZ3510" s="45"/>
      <c r="BRA3510" s="45"/>
      <c r="BRB3510" s="45"/>
      <c r="BRC3510" s="45"/>
      <c r="BRD3510" s="45"/>
      <c r="BRE3510" s="45"/>
      <c r="BRF3510" s="45"/>
      <c r="BRG3510" s="45"/>
      <c r="BRH3510" s="45"/>
      <c r="BRI3510" s="45"/>
      <c r="BRJ3510" s="45"/>
      <c r="BRK3510" s="45"/>
      <c r="BRL3510" s="45"/>
      <c r="BRM3510" s="45"/>
      <c r="BRN3510" s="45"/>
      <c r="BRO3510" s="45"/>
      <c r="BRP3510" s="45"/>
      <c r="BRQ3510" s="45"/>
      <c r="BRR3510" s="45"/>
      <c r="BRS3510" s="45"/>
      <c r="BRT3510" s="45"/>
      <c r="BRU3510" s="45"/>
      <c r="BRV3510" s="45"/>
      <c r="BRW3510" s="45"/>
      <c r="BRX3510" s="45"/>
      <c r="BRY3510" s="45"/>
      <c r="BRZ3510" s="45"/>
      <c r="BSA3510" s="45"/>
      <c r="BSB3510" s="45"/>
      <c r="BSC3510" s="45"/>
      <c r="BSD3510" s="45"/>
      <c r="BSE3510" s="45"/>
      <c r="BSF3510" s="45"/>
      <c r="BSG3510" s="45"/>
      <c r="BSH3510" s="45"/>
      <c r="BSI3510" s="45"/>
      <c r="BSJ3510" s="45"/>
      <c r="BSK3510" s="45"/>
      <c r="BSL3510" s="45"/>
      <c r="BSM3510" s="45"/>
      <c r="BSN3510" s="45"/>
      <c r="BSO3510" s="45"/>
      <c r="BSP3510" s="45"/>
      <c r="BSQ3510" s="45"/>
      <c r="BSR3510" s="45"/>
      <c r="BSS3510" s="45"/>
      <c r="BST3510" s="45"/>
      <c r="BSU3510" s="45"/>
      <c r="BSV3510" s="45"/>
      <c r="BSW3510" s="45"/>
      <c r="BSX3510" s="45"/>
      <c r="BSY3510" s="45"/>
      <c r="BSZ3510" s="45"/>
      <c r="BTA3510" s="45"/>
      <c r="BTB3510" s="45"/>
      <c r="BTC3510" s="45"/>
      <c r="BTD3510" s="45"/>
      <c r="BTE3510" s="45"/>
      <c r="BTF3510" s="45"/>
      <c r="BTG3510" s="45"/>
      <c r="BTH3510" s="45"/>
      <c r="BTI3510" s="45"/>
      <c r="BTJ3510" s="45"/>
      <c r="BTK3510" s="45"/>
      <c r="BTL3510" s="45"/>
      <c r="BTM3510" s="45"/>
      <c r="BTN3510" s="45"/>
      <c r="BTO3510" s="45"/>
      <c r="BTP3510" s="45"/>
      <c r="BTQ3510" s="45"/>
      <c r="BTR3510" s="45"/>
      <c r="BTS3510" s="45"/>
      <c r="BTT3510" s="45"/>
      <c r="BTU3510" s="45"/>
      <c r="BTV3510" s="45"/>
      <c r="BTW3510" s="45"/>
      <c r="BTX3510" s="45"/>
      <c r="BTY3510" s="45"/>
      <c r="BTZ3510" s="45"/>
      <c r="BUA3510" s="45"/>
      <c r="BUB3510" s="45"/>
      <c r="BUC3510" s="45"/>
      <c r="BUD3510" s="45"/>
      <c r="BUE3510" s="45"/>
      <c r="BUF3510" s="45"/>
      <c r="BUG3510" s="45"/>
      <c r="BUH3510" s="45"/>
      <c r="BUI3510" s="45"/>
      <c r="BUJ3510" s="45"/>
      <c r="BUK3510" s="45"/>
      <c r="BUL3510" s="45"/>
      <c r="BUM3510" s="45"/>
      <c r="BUN3510" s="45"/>
      <c r="BUO3510" s="45"/>
      <c r="BUP3510" s="45"/>
      <c r="BUQ3510" s="45"/>
      <c r="BUR3510" s="45"/>
      <c r="BUS3510" s="45"/>
      <c r="BUT3510" s="45"/>
      <c r="BUU3510" s="45"/>
      <c r="BUV3510" s="45"/>
      <c r="BUW3510" s="45"/>
      <c r="BUX3510" s="45"/>
      <c r="BUY3510" s="45"/>
      <c r="BUZ3510" s="45"/>
      <c r="BVA3510" s="45"/>
      <c r="BVB3510" s="45"/>
      <c r="BVC3510" s="45"/>
      <c r="BVD3510" s="45"/>
      <c r="BVE3510" s="45"/>
      <c r="BVF3510" s="45"/>
      <c r="BVG3510" s="45"/>
      <c r="BVH3510" s="45"/>
      <c r="BVI3510" s="45"/>
      <c r="BVJ3510" s="45"/>
      <c r="BVK3510" s="45"/>
      <c r="BVL3510" s="45"/>
      <c r="BVM3510" s="45"/>
      <c r="BVN3510" s="45"/>
      <c r="BVO3510" s="45"/>
      <c r="BVP3510" s="45"/>
      <c r="BVQ3510" s="45"/>
      <c r="BVR3510" s="45"/>
      <c r="BVS3510" s="45"/>
      <c r="BVT3510" s="45"/>
      <c r="BVU3510" s="45"/>
      <c r="BVV3510" s="45"/>
      <c r="BVW3510" s="45"/>
      <c r="BVX3510" s="45"/>
      <c r="BVY3510" s="45"/>
      <c r="BVZ3510" s="45"/>
      <c r="BWA3510" s="45"/>
      <c r="BWB3510" s="45"/>
      <c r="BWC3510" s="45"/>
      <c r="BWD3510" s="45"/>
      <c r="BWE3510" s="45"/>
      <c r="BWF3510" s="45"/>
      <c r="BWG3510" s="45"/>
      <c r="BWH3510" s="45"/>
      <c r="BWI3510" s="45"/>
      <c r="BWJ3510" s="45"/>
      <c r="BWK3510" s="45"/>
      <c r="BWL3510" s="45"/>
      <c r="BWM3510" s="45"/>
      <c r="BWN3510" s="45"/>
      <c r="BWO3510" s="45"/>
      <c r="BWP3510" s="45"/>
      <c r="BWQ3510" s="45"/>
      <c r="BWR3510" s="45"/>
      <c r="BWS3510" s="45"/>
      <c r="BWT3510" s="45"/>
      <c r="BWU3510" s="45"/>
      <c r="BWV3510" s="45"/>
      <c r="BWW3510" s="45"/>
      <c r="BWX3510" s="45"/>
      <c r="BWY3510" s="45"/>
      <c r="BWZ3510" s="45"/>
      <c r="BXA3510" s="45"/>
      <c r="BXB3510" s="45"/>
      <c r="BXC3510" s="45"/>
      <c r="BXD3510" s="45"/>
      <c r="BXE3510" s="45"/>
      <c r="BXF3510" s="45"/>
      <c r="BXG3510" s="45"/>
      <c r="BXH3510" s="45"/>
      <c r="BXI3510" s="45"/>
      <c r="BXJ3510" s="45"/>
      <c r="BXK3510" s="45"/>
      <c r="BXL3510" s="45"/>
      <c r="BXM3510" s="45"/>
      <c r="BXN3510" s="45"/>
      <c r="BXO3510" s="45"/>
      <c r="BXP3510" s="45"/>
      <c r="BXQ3510" s="45"/>
      <c r="BXR3510" s="45"/>
      <c r="BXS3510" s="45"/>
      <c r="BXT3510" s="45"/>
      <c r="BXU3510" s="45"/>
      <c r="BXV3510" s="45"/>
      <c r="BXW3510" s="45"/>
      <c r="BXX3510" s="45"/>
      <c r="BXY3510" s="45"/>
      <c r="BXZ3510" s="45"/>
      <c r="BYA3510" s="45"/>
      <c r="BYB3510" s="45"/>
      <c r="BYC3510" s="45"/>
      <c r="BYD3510" s="45"/>
      <c r="BYE3510" s="45"/>
      <c r="BYF3510" s="45"/>
      <c r="BYG3510" s="45"/>
      <c r="BYH3510" s="45"/>
      <c r="BYI3510" s="45"/>
      <c r="BYJ3510" s="45"/>
      <c r="BYK3510" s="45"/>
      <c r="BYL3510" s="45"/>
      <c r="BYM3510" s="45"/>
      <c r="BYN3510" s="45"/>
      <c r="BYO3510" s="45"/>
      <c r="BYP3510" s="45"/>
      <c r="BYQ3510" s="45"/>
      <c r="BYR3510" s="45"/>
      <c r="BYS3510" s="45"/>
      <c r="BYT3510" s="45"/>
      <c r="BYU3510" s="45"/>
      <c r="BYV3510" s="45"/>
      <c r="BYW3510" s="45"/>
      <c r="BYX3510" s="45"/>
      <c r="BYY3510" s="45"/>
      <c r="BYZ3510" s="45"/>
      <c r="BZA3510" s="45"/>
      <c r="BZB3510" s="45"/>
      <c r="BZC3510" s="45"/>
      <c r="BZD3510" s="45"/>
      <c r="BZE3510" s="45"/>
      <c r="BZF3510" s="45"/>
      <c r="BZG3510" s="45"/>
      <c r="BZH3510" s="45"/>
      <c r="BZI3510" s="45"/>
      <c r="BZJ3510" s="45"/>
      <c r="BZK3510" s="45"/>
      <c r="BZL3510" s="45"/>
      <c r="BZM3510" s="45"/>
      <c r="BZN3510" s="45"/>
      <c r="BZO3510" s="45"/>
      <c r="BZP3510" s="45"/>
      <c r="BZQ3510" s="45"/>
      <c r="BZR3510" s="45"/>
      <c r="BZS3510" s="45"/>
      <c r="BZT3510" s="45"/>
      <c r="BZU3510" s="45"/>
      <c r="BZV3510" s="45"/>
      <c r="BZW3510" s="45"/>
      <c r="BZX3510" s="45"/>
      <c r="BZY3510" s="45"/>
      <c r="BZZ3510" s="45"/>
      <c r="CAA3510" s="45"/>
      <c r="CAB3510" s="45"/>
      <c r="CAC3510" s="45"/>
      <c r="CAD3510" s="45"/>
      <c r="CAE3510" s="45"/>
      <c r="CAF3510" s="45"/>
      <c r="CAG3510" s="45"/>
      <c r="CAH3510" s="45"/>
      <c r="CAI3510" s="45"/>
      <c r="CAJ3510" s="45"/>
      <c r="CAK3510" s="45"/>
      <c r="CAL3510" s="45"/>
      <c r="CAM3510" s="45"/>
      <c r="CAN3510" s="45"/>
      <c r="CAO3510" s="45"/>
      <c r="CAP3510" s="45"/>
      <c r="CAQ3510" s="45"/>
      <c r="CAR3510" s="45"/>
      <c r="CAS3510" s="45"/>
      <c r="CAT3510" s="45"/>
      <c r="CAU3510" s="45"/>
      <c r="CAV3510" s="45"/>
      <c r="CAW3510" s="45"/>
      <c r="CAX3510" s="45"/>
      <c r="CAY3510" s="45"/>
      <c r="CAZ3510" s="45"/>
      <c r="CBA3510" s="45"/>
      <c r="CBB3510" s="45"/>
      <c r="CBC3510" s="45"/>
      <c r="CBD3510" s="45"/>
      <c r="CBE3510" s="45"/>
      <c r="CBF3510" s="45"/>
      <c r="CBG3510" s="45"/>
      <c r="CBH3510" s="45"/>
      <c r="CBI3510" s="45"/>
      <c r="CBJ3510" s="45"/>
      <c r="CBK3510" s="45"/>
      <c r="CBL3510" s="45"/>
      <c r="CBM3510" s="45"/>
      <c r="CBN3510" s="45"/>
      <c r="CBO3510" s="45"/>
      <c r="CBP3510" s="45"/>
      <c r="CBQ3510" s="45"/>
      <c r="CBR3510" s="45"/>
      <c r="CBS3510" s="45"/>
      <c r="CBT3510" s="45"/>
      <c r="CBU3510" s="45"/>
      <c r="CBV3510" s="45"/>
      <c r="CBW3510" s="45"/>
      <c r="CBX3510" s="45"/>
      <c r="CBY3510" s="45"/>
      <c r="CBZ3510" s="45"/>
      <c r="CCA3510" s="45"/>
      <c r="CCB3510" s="45"/>
      <c r="CCC3510" s="45"/>
      <c r="CCD3510" s="45"/>
      <c r="CCE3510" s="45"/>
      <c r="CCF3510" s="45"/>
      <c r="CCG3510" s="45"/>
      <c r="CCH3510" s="45"/>
      <c r="CCI3510" s="45"/>
      <c r="CCJ3510" s="45"/>
      <c r="CCK3510" s="45"/>
      <c r="CCL3510" s="45"/>
      <c r="CCM3510" s="45"/>
      <c r="CCN3510" s="45"/>
      <c r="CCO3510" s="45"/>
      <c r="CCP3510" s="45"/>
      <c r="CCQ3510" s="45"/>
      <c r="CCR3510" s="45"/>
      <c r="CCS3510" s="45"/>
      <c r="CCT3510" s="45"/>
      <c r="CCU3510" s="45"/>
      <c r="CCV3510" s="45"/>
      <c r="CCW3510" s="45"/>
      <c r="CCX3510" s="45"/>
      <c r="CCY3510" s="45"/>
      <c r="CCZ3510" s="45"/>
      <c r="CDA3510" s="45"/>
      <c r="CDB3510" s="45"/>
      <c r="CDC3510" s="45"/>
      <c r="CDD3510" s="45"/>
      <c r="CDE3510" s="45"/>
      <c r="CDF3510" s="45"/>
      <c r="CDG3510" s="45"/>
      <c r="CDH3510" s="45"/>
      <c r="CDI3510" s="45"/>
      <c r="CDJ3510" s="45"/>
      <c r="CDK3510" s="45"/>
      <c r="CDL3510" s="45"/>
      <c r="CDM3510" s="45"/>
      <c r="CDN3510" s="45"/>
      <c r="CDO3510" s="45"/>
      <c r="CDP3510" s="45"/>
      <c r="CDQ3510" s="45"/>
      <c r="CDR3510" s="45"/>
      <c r="CDS3510" s="45"/>
      <c r="CDT3510" s="45"/>
      <c r="CDU3510" s="45"/>
      <c r="CDV3510" s="45"/>
      <c r="CDW3510" s="45"/>
      <c r="CDX3510" s="45"/>
      <c r="CDY3510" s="45"/>
      <c r="CDZ3510" s="45"/>
      <c r="CEA3510" s="45"/>
      <c r="CEB3510" s="45"/>
      <c r="CEC3510" s="45"/>
      <c r="CED3510" s="45"/>
      <c r="CEE3510" s="45"/>
      <c r="CEF3510" s="45"/>
      <c r="CEG3510" s="45"/>
      <c r="CEH3510" s="45"/>
      <c r="CEI3510" s="45"/>
      <c r="CEJ3510" s="45"/>
      <c r="CEK3510" s="45"/>
      <c r="CEL3510" s="45"/>
      <c r="CEM3510" s="45"/>
      <c r="CEN3510" s="45"/>
      <c r="CEO3510" s="45"/>
      <c r="CEP3510" s="45"/>
      <c r="CEQ3510" s="45"/>
      <c r="CER3510" s="45"/>
      <c r="CES3510" s="45"/>
      <c r="CET3510" s="45"/>
      <c r="CEU3510" s="45"/>
      <c r="CEV3510" s="45"/>
      <c r="CEW3510" s="45"/>
      <c r="CEX3510" s="45"/>
      <c r="CEY3510" s="45"/>
      <c r="CEZ3510" s="45"/>
      <c r="CFA3510" s="45"/>
      <c r="CFB3510" s="45"/>
      <c r="CFC3510" s="45"/>
      <c r="CFD3510" s="45"/>
      <c r="CFE3510" s="45"/>
      <c r="CFF3510" s="45"/>
      <c r="CFG3510" s="45"/>
      <c r="CFH3510" s="45"/>
      <c r="CFI3510" s="45"/>
      <c r="CFJ3510" s="45"/>
      <c r="CFK3510" s="45"/>
      <c r="CFL3510" s="45"/>
      <c r="CFM3510" s="45"/>
      <c r="CFN3510" s="45"/>
      <c r="CFO3510" s="45"/>
      <c r="CFP3510" s="45"/>
      <c r="CFQ3510" s="45"/>
      <c r="CFR3510" s="45"/>
      <c r="CFS3510" s="45"/>
      <c r="CFT3510" s="45"/>
      <c r="CFU3510" s="45"/>
      <c r="CFV3510" s="45"/>
      <c r="CFW3510" s="45"/>
      <c r="CFX3510" s="45"/>
      <c r="CFY3510" s="45"/>
      <c r="CFZ3510" s="45"/>
      <c r="CGA3510" s="45"/>
      <c r="CGB3510" s="45"/>
      <c r="CGC3510" s="45"/>
      <c r="CGD3510" s="45"/>
      <c r="CGE3510" s="45"/>
      <c r="CGF3510" s="45"/>
      <c r="CGG3510" s="45"/>
      <c r="CGH3510" s="45"/>
      <c r="CGI3510" s="45"/>
      <c r="CGJ3510" s="45"/>
      <c r="CGK3510" s="45"/>
      <c r="CGL3510" s="45"/>
      <c r="CGM3510" s="45"/>
      <c r="CGN3510" s="45"/>
      <c r="CGO3510" s="45"/>
      <c r="CGP3510" s="45"/>
      <c r="CGQ3510" s="45"/>
      <c r="CGR3510" s="45"/>
      <c r="CGS3510" s="45"/>
      <c r="CGT3510" s="45"/>
      <c r="CGU3510" s="45"/>
      <c r="CGV3510" s="45"/>
      <c r="CGW3510" s="45"/>
      <c r="CGX3510" s="45"/>
      <c r="CGY3510" s="45"/>
      <c r="CGZ3510" s="45"/>
      <c r="CHA3510" s="45"/>
      <c r="CHB3510" s="45"/>
      <c r="CHC3510" s="45"/>
      <c r="CHD3510" s="45"/>
      <c r="CHE3510" s="45"/>
      <c r="CHF3510" s="45"/>
      <c r="CHG3510" s="45"/>
      <c r="CHH3510" s="45"/>
      <c r="CHI3510" s="45"/>
      <c r="CHJ3510" s="45"/>
      <c r="CHK3510" s="45"/>
      <c r="CHL3510" s="45"/>
      <c r="CHM3510" s="45"/>
      <c r="CHN3510" s="45"/>
      <c r="CHO3510" s="45"/>
      <c r="CHP3510" s="45"/>
      <c r="CHQ3510" s="45"/>
      <c r="CHR3510" s="45"/>
      <c r="CHS3510" s="45"/>
      <c r="CHT3510" s="45"/>
      <c r="CHU3510" s="45"/>
      <c r="CHV3510" s="45"/>
      <c r="CHW3510" s="45"/>
      <c r="CHX3510" s="45"/>
      <c r="CHY3510" s="45"/>
      <c r="CHZ3510" s="45"/>
      <c r="CIA3510" s="45"/>
      <c r="CIB3510" s="45"/>
      <c r="CIC3510" s="45"/>
      <c r="CID3510" s="45"/>
      <c r="CIE3510" s="45"/>
      <c r="CIF3510" s="45"/>
      <c r="CIG3510" s="45"/>
      <c r="CIH3510" s="45"/>
      <c r="CII3510" s="45"/>
      <c r="CIJ3510" s="45"/>
      <c r="CIK3510" s="45"/>
      <c r="CIL3510" s="45"/>
      <c r="CIM3510" s="45"/>
      <c r="CIN3510" s="45"/>
      <c r="CIO3510" s="45"/>
      <c r="CIP3510" s="45"/>
      <c r="CIQ3510" s="45"/>
      <c r="CIR3510" s="45"/>
      <c r="CIS3510" s="45"/>
      <c r="CIT3510" s="45"/>
      <c r="CIU3510" s="45"/>
      <c r="CIV3510" s="45"/>
      <c r="CIW3510" s="45"/>
      <c r="CIX3510" s="45"/>
      <c r="CIY3510" s="45"/>
      <c r="CIZ3510" s="45"/>
      <c r="CJA3510" s="45"/>
      <c r="CJB3510" s="45"/>
      <c r="CJC3510" s="45"/>
      <c r="CJD3510" s="45"/>
      <c r="CJE3510" s="45"/>
      <c r="CJF3510" s="45"/>
      <c r="CJG3510" s="45"/>
      <c r="CJH3510" s="45"/>
      <c r="CJI3510" s="45"/>
      <c r="CJJ3510" s="45"/>
      <c r="CJK3510" s="45"/>
      <c r="CJL3510" s="45"/>
      <c r="CJM3510" s="45"/>
      <c r="CJN3510" s="45"/>
      <c r="CJO3510" s="45"/>
      <c r="CJP3510" s="45"/>
      <c r="CJQ3510" s="45"/>
      <c r="CJR3510" s="45"/>
      <c r="CJS3510" s="45"/>
      <c r="CJT3510" s="45"/>
      <c r="CJU3510" s="45"/>
      <c r="CJV3510" s="45"/>
      <c r="CJW3510" s="45"/>
      <c r="CJX3510" s="45"/>
      <c r="CJY3510" s="45"/>
      <c r="CJZ3510" s="45"/>
      <c r="CKA3510" s="45"/>
      <c r="CKB3510" s="45"/>
      <c r="CKC3510" s="45"/>
      <c r="CKD3510" s="45"/>
      <c r="CKE3510" s="45"/>
      <c r="CKF3510" s="45"/>
      <c r="CKG3510" s="45"/>
      <c r="CKH3510" s="45"/>
      <c r="CKI3510" s="45"/>
      <c r="CKJ3510" s="45"/>
      <c r="CKK3510" s="45"/>
      <c r="CKL3510" s="45"/>
      <c r="CKM3510" s="45"/>
      <c r="CKN3510" s="45"/>
      <c r="CKO3510" s="45"/>
      <c r="CKP3510" s="45"/>
      <c r="CKQ3510" s="45"/>
      <c r="CKR3510" s="45"/>
      <c r="CKS3510" s="45"/>
      <c r="CKT3510" s="45"/>
      <c r="CKU3510" s="45"/>
      <c r="CKV3510" s="45"/>
      <c r="CKW3510" s="45"/>
      <c r="CKX3510" s="45"/>
      <c r="CKY3510" s="45"/>
      <c r="CKZ3510" s="45"/>
      <c r="CLA3510" s="45"/>
      <c r="CLB3510" s="45"/>
      <c r="CLC3510" s="45"/>
      <c r="CLD3510" s="45"/>
      <c r="CLE3510" s="45"/>
      <c r="CLF3510" s="45"/>
      <c r="CLG3510" s="45"/>
      <c r="CLH3510" s="45"/>
      <c r="CLI3510" s="45"/>
      <c r="CLJ3510" s="45"/>
      <c r="CLK3510" s="45"/>
      <c r="CLL3510" s="45"/>
      <c r="CLM3510" s="45"/>
      <c r="CLN3510" s="45"/>
      <c r="CLO3510" s="45"/>
      <c r="CLP3510" s="45"/>
      <c r="CLQ3510" s="45"/>
      <c r="CLR3510" s="45"/>
      <c r="CLS3510" s="45"/>
      <c r="CLT3510" s="45"/>
      <c r="CLU3510" s="45"/>
      <c r="CLV3510" s="45"/>
      <c r="CLW3510" s="45"/>
      <c r="CLX3510" s="45"/>
      <c r="CLY3510" s="45"/>
      <c r="CLZ3510" s="45"/>
      <c r="CMA3510" s="45"/>
      <c r="CMB3510" s="45"/>
      <c r="CMC3510" s="45"/>
      <c r="CMD3510" s="45"/>
      <c r="CME3510" s="45"/>
      <c r="CMF3510" s="45"/>
      <c r="CMG3510" s="45"/>
      <c r="CMH3510" s="45"/>
      <c r="CMI3510" s="45"/>
      <c r="CMJ3510" s="45"/>
      <c r="CMK3510" s="45"/>
      <c r="CML3510" s="45"/>
      <c r="CMM3510" s="45"/>
      <c r="CMN3510" s="45"/>
      <c r="CMO3510" s="45"/>
      <c r="CMP3510" s="45"/>
      <c r="CMQ3510" s="45"/>
      <c r="CMR3510" s="45"/>
      <c r="CMS3510" s="45"/>
      <c r="CMT3510" s="45"/>
      <c r="CMU3510" s="45"/>
      <c r="CMV3510" s="45"/>
      <c r="CMW3510" s="45"/>
      <c r="CMX3510" s="45"/>
      <c r="CMY3510" s="45"/>
      <c r="CMZ3510" s="45"/>
      <c r="CNA3510" s="45"/>
      <c r="CNB3510" s="45"/>
      <c r="CNC3510" s="45"/>
      <c r="CND3510" s="45"/>
      <c r="CNE3510" s="45"/>
      <c r="CNF3510" s="45"/>
      <c r="CNG3510" s="45"/>
      <c r="CNH3510" s="45"/>
      <c r="CNI3510" s="45"/>
      <c r="CNJ3510" s="45"/>
      <c r="CNK3510" s="45"/>
      <c r="CNL3510" s="45"/>
      <c r="CNM3510" s="45"/>
      <c r="CNN3510" s="45"/>
      <c r="CNO3510" s="45"/>
      <c r="CNP3510" s="45"/>
      <c r="CNQ3510" s="45"/>
      <c r="CNR3510" s="45"/>
      <c r="CNS3510" s="45"/>
      <c r="CNT3510" s="45"/>
      <c r="CNU3510" s="45"/>
      <c r="CNV3510" s="45"/>
      <c r="CNW3510" s="45"/>
      <c r="CNX3510" s="45"/>
      <c r="CNY3510" s="45"/>
      <c r="CNZ3510" s="45"/>
      <c r="COA3510" s="45"/>
      <c r="COB3510" s="45"/>
      <c r="COC3510" s="45"/>
      <c r="COD3510" s="45"/>
      <c r="COE3510" s="45"/>
      <c r="COF3510" s="45"/>
      <c r="COG3510" s="45"/>
      <c r="COH3510" s="45"/>
      <c r="COI3510" s="45"/>
      <c r="COJ3510" s="45"/>
      <c r="COK3510" s="45"/>
      <c r="COL3510" s="45"/>
      <c r="COM3510" s="45"/>
      <c r="CON3510" s="45"/>
      <c r="COO3510" s="45"/>
      <c r="COP3510" s="45"/>
      <c r="COQ3510" s="45"/>
      <c r="COR3510" s="45"/>
      <c r="COS3510" s="45"/>
      <c r="COT3510" s="45"/>
      <c r="COU3510" s="45"/>
      <c r="COV3510" s="45"/>
      <c r="COW3510" s="45"/>
      <c r="COX3510" s="45"/>
      <c r="COY3510" s="45"/>
      <c r="COZ3510" s="45"/>
      <c r="CPA3510" s="45"/>
      <c r="CPB3510" s="45"/>
      <c r="CPC3510" s="45"/>
      <c r="CPD3510" s="45"/>
      <c r="CPE3510" s="45"/>
      <c r="CPF3510" s="45"/>
      <c r="CPG3510" s="45"/>
      <c r="CPH3510" s="45"/>
      <c r="CPI3510" s="45"/>
      <c r="CPJ3510" s="45"/>
      <c r="CPK3510" s="45"/>
      <c r="CPL3510" s="45"/>
      <c r="CPM3510" s="45"/>
      <c r="CPN3510" s="45"/>
      <c r="CPO3510" s="45"/>
      <c r="CPP3510" s="45"/>
      <c r="CPQ3510" s="45"/>
      <c r="CPR3510" s="45"/>
      <c r="CPS3510" s="45"/>
      <c r="CPT3510" s="45"/>
      <c r="CPU3510" s="45"/>
      <c r="CPV3510" s="45"/>
      <c r="CPW3510" s="45"/>
      <c r="CPX3510" s="45"/>
      <c r="CPY3510" s="45"/>
      <c r="CPZ3510" s="45"/>
      <c r="CQA3510" s="45"/>
      <c r="CQB3510" s="45"/>
      <c r="CQC3510" s="45"/>
      <c r="CQD3510" s="45"/>
      <c r="CQE3510" s="45"/>
      <c r="CQF3510" s="45"/>
      <c r="CQG3510" s="45"/>
      <c r="CQH3510" s="45"/>
      <c r="CQI3510" s="45"/>
      <c r="CQJ3510" s="45"/>
      <c r="CQK3510" s="45"/>
      <c r="CQL3510" s="45"/>
      <c r="CQM3510" s="45"/>
      <c r="CQN3510" s="45"/>
      <c r="CQO3510" s="45"/>
      <c r="CQP3510" s="45"/>
      <c r="CQQ3510" s="45"/>
      <c r="CQR3510" s="45"/>
      <c r="CQS3510" s="45"/>
      <c r="CQT3510" s="45"/>
      <c r="CQU3510" s="45"/>
      <c r="CQV3510" s="45"/>
      <c r="CQW3510" s="45"/>
      <c r="CQX3510" s="45"/>
      <c r="CQY3510" s="45"/>
      <c r="CQZ3510" s="45"/>
      <c r="CRA3510" s="45"/>
      <c r="CRB3510" s="45"/>
      <c r="CRC3510" s="45"/>
      <c r="CRD3510" s="45"/>
      <c r="CRE3510" s="45"/>
      <c r="CRF3510" s="45"/>
      <c r="CRG3510" s="45"/>
      <c r="CRH3510" s="45"/>
      <c r="CRI3510" s="45"/>
      <c r="CRJ3510" s="45"/>
      <c r="CRK3510" s="45"/>
      <c r="CRL3510" s="45"/>
      <c r="CRM3510" s="45"/>
      <c r="CRN3510" s="45"/>
      <c r="CRO3510" s="45"/>
      <c r="CRP3510" s="45"/>
      <c r="CRQ3510" s="45"/>
      <c r="CRR3510" s="45"/>
      <c r="CRS3510" s="45"/>
      <c r="CRT3510" s="45"/>
      <c r="CRU3510" s="45"/>
      <c r="CRV3510" s="45"/>
      <c r="CRW3510" s="45"/>
      <c r="CRX3510" s="45"/>
      <c r="CRY3510" s="45"/>
      <c r="CRZ3510" s="45"/>
      <c r="CSA3510" s="45"/>
      <c r="CSB3510" s="45"/>
      <c r="CSC3510" s="45"/>
      <c r="CSD3510" s="45"/>
      <c r="CSE3510" s="45"/>
      <c r="CSF3510" s="45"/>
      <c r="CSG3510" s="45"/>
      <c r="CSH3510" s="45"/>
      <c r="CSI3510" s="45"/>
      <c r="CSJ3510" s="45"/>
      <c r="CSK3510" s="45"/>
      <c r="CSL3510" s="45"/>
      <c r="CSM3510" s="45"/>
      <c r="CSN3510" s="45"/>
      <c r="CSO3510" s="45"/>
      <c r="CSP3510" s="45"/>
      <c r="CSQ3510" s="45"/>
      <c r="CSR3510" s="45"/>
      <c r="CSS3510" s="45"/>
      <c r="CST3510" s="45"/>
      <c r="CSU3510" s="45"/>
      <c r="CSV3510" s="45"/>
      <c r="CSW3510" s="45"/>
      <c r="CSX3510" s="45"/>
      <c r="CSY3510" s="45"/>
      <c r="CSZ3510" s="45"/>
      <c r="CTA3510" s="45"/>
      <c r="CTB3510" s="45"/>
      <c r="CTC3510" s="45"/>
      <c r="CTD3510" s="45"/>
      <c r="CTE3510" s="45"/>
      <c r="CTF3510" s="45"/>
      <c r="CTG3510" s="45"/>
      <c r="CTH3510" s="45"/>
      <c r="CTI3510" s="45"/>
      <c r="CTJ3510" s="45"/>
      <c r="CTK3510" s="45"/>
      <c r="CTL3510" s="45"/>
      <c r="CTM3510" s="45"/>
      <c r="CTN3510" s="45"/>
      <c r="CTO3510" s="45"/>
      <c r="CTP3510" s="45"/>
      <c r="CTQ3510" s="45"/>
      <c r="CTR3510" s="45"/>
      <c r="CTS3510" s="45"/>
      <c r="CTT3510" s="45"/>
      <c r="CTU3510" s="45"/>
      <c r="CTV3510" s="45"/>
      <c r="CTW3510" s="45"/>
      <c r="CTX3510" s="45"/>
      <c r="CTY3510" s="45"/>
      <c r="CTZ3510" s="45"/>
      <c r="CUA3510" s="45"/>
      <c r="CUB3510" s="45"/>
      <c r="CUC3510" s="45"/>
      <c r="CUD3510" s="45"/>
      <c r="CUE3510" s="45"/>
      <c r="CUF3510" s="45"/>
      <c r="CUG3510" s="45"/>
      <c r="CUH3510" s="45"/>
      <c r="CUI3510" s="45"/>
      <c r="CUJ3510" s="45"/>
      <c r="CUK3510" s="45"/>
      <c r="CUL3510" s="45"/>
      <c r="CUM3510" s="45"/>
      <c r="CUN3510" s="45"/>
      <c r="CUO3510" s="45"/>
      <c r="CUP3510" s="45"/>
      <c r="CUQ3510" s="45"/>
      <c r="CUR3510" s="45"/>
      <c r="CUS3510" s="45"/>
      <c r="CUT3510" s="45"/>
      <c r="CUU3510" s="45"/>
      <c r="CUV3510" s="45"/>
      <c r="CUW3510" s="45"/>
      <c r="CUX3510" s="45"/>
      <c r="CUY3510" s="45"/>
      <c r="CUZ3510" s="45"/>
      <c r="CVA3510" s="45"/>
      <c r="CVB3510" s="45"/>
      <c r="CVC3510" s="45"/>
      <c r="CVD3510" s="45"/>
      <c r="CVE3510" s="45"/>
      <c r="CVF3510" s="45"/>
      <c r="CVG3510" s="45"/>
      <c r="CVH3510" s="45"/>
      <c r="CVI3510" s="45"/>
      <c r="CVJ3510" s="45"/>
      <c r="CVK3510" s="45"/>
      <c r="CVL3510" s="45"/>
      <c r="CVM3510" s="45"/>
      <c r="CVN3510" s="45"/>
      <c r="CVO3510" s="45"/>
      <c r="CVP3510" s="45"/>
      <c r="CVQ3510" s="45"/>
      <c r="CVR3510" s="45"/>
      <c r="CVS3510" s="45"/>
      <c r="CVT3510" s="45"/>
      <c r="CVU3510" s="45"/>
      <c r="CVV3510" s="45"/>
      <c r="CVW3510" s="45"/>
      <c r="CVX3510" s="45"/>
      <c r="CVY3510" s="45"/>
      <c r="CVZ3510" s="45"/>
      <c r="CWA3510" s="45"/>
      <c r="CWB3510" s="45"/>
      <c r="CWC3510" s="45"/>
      <c r="CWD3510" s="45"/>
      <c r="CWE3510" s="45"/>
      <c r="CWF3510" s="45"/>
      <c r="CWG3510" s="45"/>
      <c r="CWH3510" s="45"/>
      <c r="CWI3510" s="45"/>
      <c r="CWJ3510" s="45"/>
      <c r="CWK3510" s="45"/>
      <c r="CWL3510" s="45"/>
      <c r="CWM3510" s="45"/>
      <c r="CWN3510" s="45"/>
      <c r="CWO3510" s="45"/>
      <c r="CWP3510" s="45"/>
      <c r="CWQ3510" s="45"/>
      <c r="CWR3510" s="45"/>
      <c r="CWS3510" s="45"/>
      <c r="CWT3510" s="45"/>
      <c r="CWU3510" s="45"/>
      <c r="CWV3510" s="45"/>
      <c r="CWW3510" s="45"/>
      <c r="CWX3510" s="45"/>
      <c r="CWY3510" s="45"/>
      <c r="CWZ3510" s="45"/>
      <c r="CXA3510" s="45"/>
      <c r="CXB3510" s="45"/>
      <c r="CXC3510" s="45"/>
      <c r="CXD3510" s="45"/>
      <c r="CXE3510" s="45"/>
      <c r="CXF3510" s="45"/>
      <c r="CXG3510" s="45"/>
      <c r="CXH3510" s="45"/>
      <c r="CXI3510" s="45"/>
      <c r="CXJ3510" s="45"/>
      <c r="CXK3510" s="45"/>
      <c r="CXL3510" s="45"/>
      <c r="CXM3510" s="45"/>
      <c r="CXN3510" s="45"/>
      <c r="CXO3510" s="45"/>
      <c r="CXP3510" s="45"/>
      <c r="CXQ3510" s="45"/>
      <c r="CXR3510" s="45"/>
      <c r="CXS3510" s="45"/>
      <c r="CXT3510" s="45"/>
      <c r="CXU3510" s="45"/>
      <c r="CXV3510" s="45"/>
      <c r="CXW3510" s="45"/>
      <c r="CXX3510" s="45"/>
      <c r="CXY3510" s="45"/>
      <c r="CXZ3510" s="45"/>
      <c r="CYA3510" s="45"/>
      <c r="CYB3510" s="45"/>
      <c r="CYC3510" s="45"/>
      <c r="CYD3510" s="45"/>
      <c r="CYE3510" s="45"/>
      <c r="CYF3510" s="45"/>
      <c r="CYG3510" s="45"/>
      <c r="CYH3510" s="45"/>
      <c r="CYI3510" s="45"/>
      <c r="CYJ3510" s="45"/>
      <c r="CYK3510" s="45"/>
      <c r="CYL3510" s="45"/>
      <c r="CYM3510" s="45"/>
      <c r="CYN3510" s="45"/>
      <c r="CYO3510" s="45"/>
      <c r="CYP3510" s="45"/>
      <c r="CYQ3510" s="45"/>
      <c r="CYR3510" s="45"/>
      <c r="CYS3510" s="45"/>
      <c r="CYT3510" s="45"/>
      <c r="CYU3510" s="45"/>
      <c r="CYV3510" s="45"/>
      <c r="CYW3510" s="45"/>
      <c r="CYX3510" s="45"/>
      <c r="CYY3510" s="45"/>
      <c r="CYZ3510" s="45"/>
      <c r="CZA3510" s="45"/>
      <c r="CZB3510" s="45"/>
      <c r="CZC3510" s="45"/>
      <c r="CZD3510" s="45"/>
      <c r="CZE3510" s="45"/>
      <c r="CZF3510" s="45"/>
      <c r="CZG3510" s="45"/>
      <c r="CZH3510" s="45"/>
      <c r="CZI3510" s="45"/>
      <c r="CZJ3510" s="45"/>
      <c r="CZK3510" s="45"/>
      <c r="CZL3510" s="45"/>
      <c r="CZM3510" s="45"/>
      <c r="CZN3510" s="45"/>
      <c r="CZO3510" s="45"/>
      <c r="CZP3510" s="45"/>
      <c r="CZQ3510" s="45"/>
      <c r="CZR3510" s="45"/>
      <c r="CZS3510" s="45"/>
      <c r="CZT3510" s="45"/>
      <c r="CZU3510" s="45"/>
      <c r="CZV3510" s="45"/>
      <c r="CZW3510" s="45"/>
      <c r="CZX3510" s="45"/>
      <c r="CZY3510" s="45"/>
      <c r="CZZ3510" s="45"/>
      <c r="DAA3510" s="45"/>
      <c r="DAB3510" s="45"/>
      <c r="DAC3510" s="45"/>
      <c r="DAD3510" s="45"/>
      <c r="DAE3510" s="45"/>
      <c r="DAF3510" s="45"/>
      <c r="DAG3510" s="45"/>
      <c r="DAH3510" s="45"/>
      <c r="DAI3510" s="45"/>
      <c r="DAJ3510" s="45"/>
      <c r="DAK3510" s="45"/>
      <c r="DAL3510" s="45"/>
      <c r="DAM3510" s="45"/>
      <c r="DAN3510" s="45"/>
      <c r="DAO3510" s="45"/>
      <c r="DAP3510" s="45"/>
      <c r="DAQ3510" s="45"/>
      <c r="DAR3510" s="45"/>
      <c r="DAS3510" s="45"/>
      <c r="DAT3510" s="45"/>
      <c r="DAU3510" s="45"/>
      <c r="DAV3510" s="45"/>
      <c r="DAW3510" s="45"/>
      <c r="DAX3510" s="45"/>
      <c r="DAY3510" s="45"/>
      <c r="DAZ3510" s="45"/>
      <c r="DBA3510" s="45"/>
      <c r="DBB3510" s="45"/>
      <c r="DBC3510" s="45"/>
      <c r="DBD3510" s="45"/>
      <c r="DBE3510" s="45"/>
      <c r="DBF3510" s="45"/>
      <c r="DBG3510" s="45"/>
      <c r="DBH3510" s="45"/>
      <c r="DBI3510" s="45"/>
      <c r="DBJ3510" s="45"/>
      <c r="DBK3510" s="45"/>
      <c r="DBL3510" s="45"/>
      <c r="DBM3510" s="45"/>
      <c r="DBN3510" s="45"/>
      <c r="DBO3510" s="45"/>
      <c r="DBP3510" s="45"/>
      <c r="DBQ3510" s="45"/>
      <c r="DBR3510" s="45"/>
      <c r="DBS3510" s="45"/>
      <c r="DBT3510" s="45"/>
      <c r="DBU3510" s="45"/>
      <c r="DBV3510" s="45"/>
      <c r="DBW3510" s="45"/>
      <c r="DBX3510" s="45"/>
      <c r="DBY3510" s="45"/>
      <c r="DBZ3510" s="45"/>
      <c r="DCA3510" s="45"/>
      <c r="DCB3510" s="45"/>
      <c r="DCC3510" s="45"/>
      <c r="DCD3510" s="45"/>
      <c r="DCE3510" s="45"/>
      <c r="DCF3510" s="45"/>
      <c r="DCG3510" s="45"/>
      <c r="DCH3510" s="45"/>
      <c r="DCI3510" s="45"/>
      <c r="DCJ3510" s="45"/>
      <c r="DCK3510" s="45"/>
      <c r="DCL3510" s="45"/>
      <c r="DCM3510" s="45"/>
      <c r="DCN3510" s="45"/>
      <c r="DCO3510" s="45"/>
      <c r="DCP3510" s="45"/>
      <c r="DCQ3510" s="45"/>
      <c r="DCR3510" s="45"/>
      <c r="DCS3510" s="45"/>
      <c r="DCT3510" s="45"/>
      <c r="DCU3510" s="45"/>
      <c r="DCV3510" s="45"/>
      <c r="DCW3510" s="45"/>
      <c r="DCX3510" s="45"/>
      <c r="DCY3510" s="45"/>
      <c r="DCZ3510" s="45"/>
      <c r="DDA3510" s="45"/>
      <c r="DDB3510" s="45"/>
      <c r="DDC3510" s="45"/>
      <c r="DDD3510" s="45"/>
      <c r="DDE3510" s="45"/>
      <c r="DDF3510" s="45"/>
      <c r="DDG3510" s="45"/>
      <c r="DDH3510" s="45"/>
      <c r="DDI3510" s="45"/>
      <c r="DDJ3510" s="45"/>
      <c r="DDK3510" s="45"/>
      <c r="DDL3510" s="45"/>
      <c r="DDM3510" s="45"/>
      <c r="DDN3510" s="45"/>
      <c r="DDO3510" s="45"/>
      <c r="DDP3510" s="45"/>
      <c r="DDQ3510" s="45"/>
      <c r="DDR3510" s="45"/>
      <c r="DDS3510" s="45"/>
      <c r="DDT3510" s="45"/>
      <c r="DDU3510" s="45"/>
      <c r="DDV3510" s="45"/>
      <c r="DDW3510" s="45"/>
      <c r="DDX3510" s="45"/>
      <c r="DDY3510" s="45"/>
      <c r="DDZ3510" s="45"/>
      <c r="DEA3510" s="45"/>
      <c r="DEB3510" s="45"/>
      <c r="DEC3510" s="45"/>
      <c r="DED3510" s="45"/>
      <c r="DEE3510" s="45"/>
      <c r="DEF3510" s="45"/>
      <c r="DEG3510" s="45"/>
      <c r="DEH3510" s="45"/>
      <c r="DEI3510" s="45"/>
      <c r="DEJ3510" s="45"/>
      <c r="DEK3510" s="45"/>
      <c r="DEL3510" s="45"/>
      <c r="DEM3510" s="45"/>
      <c r="DEN3510" s="45"/>
      <c r="DEO3510" s="45"/>
      <c r="DEP3510" s="45"/>
      <c r="DEQ3510" s="45"/>
      <c r="DER3510" s="45"/>
      <c r="DES3510" s="45"/>
      <c r="DET3510" s="45"/>
      <c r="DEU3510" s="45"/>
      <c r="DEV3510" s="45"/>
      <c r="DEW3510" s="45"/>
      <c r="DEX3510" s="45"/>
      <c r="DEY3510" s="45"/>
      <c r="DEZ3510" s="45"/>
      <c r="DFA3510" s="45"/>
      <c r="DFB3510" s="45"/>
      <c r="DFC3510" s="45"/>
      <c r="DFD3510" s="45"/>
      <c r="DFE3510" s="45"/>
      <c r="DFF3510" s="45"/>
      <c r="DFG3510" s="45"/>
      <c r="DFH3510" s="45"/>
      <c r="DFI3510" s="45"/>
      <c r="DFJ3510" s="45"/>
      <c r="DFK3510" s="45"/>
      <c r="DFL3510" s="45"/>
      <c r="DFM3510" s="45"/>
      <c r="DFN3510" s="45"/>
      <c r="DFO3510" s="45"/>
      <c r="DFP3510" s="45"/>
      <c r="DFQ3510" s="45"/>
      <c r="DFR3510" s="45"/>
      <c r="DFS3510" s="45"/>
      <c r="DFT3510" s="45"/>
      <c r="DFU3510" s="45"/>
      <c r="DFV3510" s="45"/>
      <c r="DFW3510" s="45"/>
      <c r="DFX3510" s="45"/>
      <c r="DFY3510" s="45"/>
      <c r="DFZ3510" s="45"/>
      <c r="DGA3510" s="45"/>
      <c r="DGB3510" s="45"/>
      <c r="DGC3510" s="45"/>
      <c r="DGD3510" s="45"/>
      <c r="DGE3510" s="45"/>
      <c r="DGF3510" s="45"/>
      <c r="DGG3510" s="45"/>
      <c r="DGH3510" s="45"/>
      <c r="DGI3510" s="45"/>
      <c r="DGJ3510" s="45"/>
      <c r="DGK3510" s="45"/>
      <c r="DGL3510" s="45"/>
      <c r="DGM3510" s="45"/>
      <c r="DGN3510" s="45"/>
      <c r="DGO3510" s="45"/>
      <c r="DGP3510" s="45"/>
      <c r="DGQ3510" s="45"/>
      <c r="DGR3510" s="45"/>
      <c r="DGS3510" s="45"/>
      <c r="DGT3510" s="45"/>
      <c r="DGU3510" s="45"/>
      <c r="DGV3510" s="45"/>
      <c r="DGW3510" s="45"/>
      <c r="DGX3510" s="45"/>
      <c r="DGY3510" s="45"/>
      <c r="DGZ3510" s="45"/>
      <c r="DHA3510" s="45"/>
      <c r="DHB3510" s="45"/>
      <c r="DHC3510" s="45"/>
      <c r="DHD3510" s="45"/>
      <c r="DHE3510" s="45"/>
      <c r="DHF3510" s="45"/>
      <c r="DHG3510" s="45"/>
      <c r="DHH3510" s="45"/>
      <c r="DHI3510" s="45"/>
      <c r="DHJ3510" s="45"/>
      <c r="DHK3510" s="45"/>
      <c r="DHL3510" s="45"/>
      <c r="DHM3510" s="45"/>
      <c r="DHN3510" s="45"/>
      <c r="DHO3510" s="45"/>
      <c r="DHP3510" s="45"/>
      <c r="DHQ3510" s="45"/>
      <c r="DHR3510" s="45"/>
      <c r="DHS3510" s="45"/>
      <c r="DHT3510" s="45"/>
      <c r="DHU3510" s="45"/>
      <c r="DHV3510" s="45"/>
      <c r="DHW3510" s="45"/>
      <c r="DHX3510" s="45"/>
      <c r="DHY3510" s="45"/>
      <c r="DHZ3510" s="45"/>
      <c r="DIA3510" s="45"/>
      <c r="DIB3510" s="45"/>
      <c r="DIC3510" s="45"/>
      <c r="DID3510" s="45"/>
      <c r="DIE3510" s="45"/>
      <c r="DIF3510" s="45"/>
      <c r="DIG3510" s="45"/>
      <c r="DIH3510" s="45"/>
      <c r="DII3510" s="45"/>
      <c r="DIJ3510" s="45"/>
      <c r="DIK3510" s="45"/>
      <c r="DIL3510" s="45"/>
      <c r="DIM3510" s="45"/>
      <c r="DIN3510" s="45"/>
      <c r="DIO3510" s="45"/>
      <c r="DIP3510" s="45"/>
      <c r="DIQ3510" s="45"/>
      <c r="DIR3510" s="45"/>
      <c r="DIS3510" s="45"/>
      <c r="DIT3510" s="45"/>
      <c r="DIU3510" s="45"/>
      <c r="DIV3510" s="45"/>
      <c r="DIW3510" s="45"/>
      <c r="DIX3510" s="45"/>
      <c r="DIY3510" s="45"/>
      <c r="DIZ3510" s="45"/>
      <c r="DJA3510" s="45"/>
      <c r="DJB3510" s="45"/>
      <c r="DJC3510" s="45"/>
      <c r="DJD3510" s="45"/>
      <c r="DJE3510" s="45"/>
      <c r="DJF3510" s="45"/>
      <c r="DJG3510" s="45"/>
      <c r="DJH3510" s="45"/>
      <c r="DJI3510" s="45"/>
      <c r="DJJ3510" s="45"/>
      <c r="DJK3510" s="45"/>
      <c r="DJL3510" s="45"/>
      <c r="DJM3510" s="45"/>
      <c r="DJN3510" s="45"/>
      <c r="DJO3510" s="45"/>
      <c r="DJP3510" s="45"/>
      <c r="DJQ3510" s="45"/>
      <c r="DJR3510" s="45"/>
      <c r="DJS3510" s="45"/>
      <c r="DJT3510" s="45"/>
      <c r="DJU3510" s="45"/>
      <c r="DJV3510" s="45"/>
      <c r="DJW3510" s="45"/>
      <c r="DJX3510" s="45"/>
      <c r="DJY3510" s="45"/>
      <c r="DJZ3510" s="45"/>
      <c r="DKA3510" s="45"/>
      <c r="DKB3510" s="45"/>
      <c r="DKC3510" s="45"/>
      <c r="DKD3510" s="45"/>
      <c r="DKE3510" s="45"/>
      <c r="DKF3510" s="45"/>
      <c r="DKG3510" s="45"/>
      <c r="DKH3510" s="45"/>
      <c r="DKI3510" s="45"/>
      <c r="DKJ3510" s="45"/>
      <c r="DKK3510" s="45"/>
      <c r="DKL3510" s="45"/>
      <c r="DKM3510" s="45"/>
      <c r="DKN3510" s="45"/>
      <c r="DKO3510" s="45"/>
      <c r="DKP3510" s="45"/>
      <c r="DKQ3510" s="45"/>
      <c r="DKR3510" s="45"/>
      <c r="DKS3510" s="45"/>
      <c r="DKT3510" s="45"/>
      <c r="DKU3510" s="45"/>
      <c r="DKV3510" s="45"/>
      <c r="DKW3510" s="45"/>
      <c r="DKX3510" s="45"/>
      <c r="DKY3510" s="45"/>
      <c r="DKZ3510" s="45"/>
      <c r="DLA3510" s="45"/>
      <c r="DLB3510" s="45"/>
      <c r="DLC3510" s="45"/>
      <c r="DLD3510" s="45"/>
      <c r="DLE3510" s="45"/>
      <c r="DLF3510" s="45"/>
      <c r="DLG3510" s="45"/>
      <c r="DLH3510" s="45"/>
      <c r="DLI3510" s="45"/>
      <c r="DLJ3510" s="45"/>
      <c r="DLK3510" s="45"/>
      <c r="DLL3510" s="45"/>
      <c r="DLM3510" s="45"/>
      <c r="DLN3510" s="45"/>
      <c r="DLO3510" s="45"/>
      <c r="DLP3510" s="45"/>
      <c r="DLQ3510" s="45"/>
      <c r="DLR3510" s="45"/>
      <c r="DLS3510" s="45"/>
      <c r="DLT3510" s="45"/>
      <c r="DLU3510" s="45"/>
      <c r="DLV3510" s="45"/>
      <c r="DLW3510" s="45"/>
      <c r="DLX3510" s="45"/>
      <c r="DLY3510" s="45"/>
      <c r="DLZ3510" s="45"/>
      <c r="DMA3510" s="45"/>
      <c r="DMB3510" s="45"/>
      <c r="DMC3510" s="45"/>
      <c r="DMD3510" s="45"/>
      <c r="DME3510" s="45"/>
      <c r="DMF3510" s="45"/>
      <c r="DMG3510" s="45"/>
      <c r="DMH3510" s="45"/>
      <c r="DMI3510" s="45"/>
      <c r="DMJ3510" s="45"/>
      <c r="DMK3510" s="45"/>
      <c r="DML3510" s="45"/>
      <c r="DMM3510" s="45"/>
      <c r="DMN3510" s="45"/>
      <c r="DMO3510" s="45"/>
      <c r="DMP3510" s="45"/>
      <c r="DMQ3510" s="45"/>
      <c r="DMR3510" s="45"/>
      <c r="DMS3510" s="45"/>
      <c r="DMT3510" s="45"/>
      <c r="DMU3510" s="45"/>
      <c r="DMV3510" s="45"/>
      <c r="DMW3510" s="45"/>
      <c r="DMX3510" s="45"/>
      <c r="DMY3510" s="45"/>
      <c r="DMZ3510" s="45"/>
      <c r="DNA3510" s="45"/>
      <c r="DNB3510" s="45"/>
      <c r="DNC3510" s="45"/>
      <c r="DND3510" s="45"/>
      <c r="DNE3510" s="45"/>
      <c r="DNF3510" s="45"/>
      <c r="DNG3510" s="45"/>
      <c r="DNH3510" s="45"/>
      <c r="DNI3510" s="45"/>
      <c r="DNJ3510" s="45"/>
      <c r="DNK3510" s="45"/>
      <c r="DNL3510" s="45"/>
      <c r="DNM3510" s="45"/>
      <c r="DNN3510" s="45"/>
      <c r="DNO3510" s="45"/>
      <c r="DNP3510" s="45"/>
      <c r="DNQ3510" s="45"/>
      <c r="DNR3510" s="45"/>
      <c r="DNS3510" s="45"/>
      <c r="DNT3510" s="45"/>
      <c r="DNU3510" s="45"/>
      <c r="DNV3510" s="45"/>
      <c r="DNW3510" s="45"/>
      <c r="DNX3510" s="45"/>
      <c r="DNY3510" s="45"/>
      <c r="DNZ3510" s="45"/>
      <c r="DOA3510" s="45"/>
      <c r="DOB3510" s="45"/>
      <c r="DOC3510" s="45"/>
      <c r="DOD3510" s="45"/>
      <c r="DOE3510" s="45"/>
      <c r="DOF3510" s="45"/>
      <c r="DOG3510" s="45"/>
      <c r="DOH3510" s="45"/>
      <c r="DOI3510" s="45"/>
      <c r="DOJ3510" s="45"/>
      <c r="DOK3510" s="45"/>
      <c r="DOL3510" s="45"/>
      <c r="DOM3510" s="45"/>
      <c r="DON3510" s="45"/>
      <c r="DOO3510" s="45"/>
      <c r="DOP3510" s="45"/>
      <c r="DOQ3510" s="45"/>
      <c r="DOR3510" s="45"/>
      <c r="DOS3510" s="45"/>
      <c r="DOT3510" s="45"/>
      <c r="DOU3510" s="45"/>
      <c r="DOV3510" s="45"/>
      <c r="DOW3510" s="45"/>
      <c r="DOX3510" s="45"/>
      <c r="DOY3510" s="45"/>
      <c r="DOZ3510" s="45"/>
      <c r="DPA3510" s="45"/>
      <c r="DPB3510" s="45"/>
      <c r="DPC3510" s="45"/>
      <c r="DPD3510" s="45"/>
      <c r="DPE3510" s="45"/>
      <c r="DPF3510" s="45"/>
      <c r="DPG3510" s="45"/>
      <c r="DPH3510" s="45"/>
      <c r="DPI3510" s="45"/>
      <c r="DPJ3510" s="45"/>
      <c r="DPK3510" s="45"/>
      <c r="DPL3510" s="45"/>
      <c r="DPM3510" s="45"/>
      <c r="DPN3510" s="45"/>
      <c r="DPO3510" s="45"/>
      <c r="DPP3510" s="45"/>
      <c r="DPQ3510" s="45"/>
      <c r="DPR3510" s="45"/>
      <c r="DPS3510" s="45"/>
      <c r="DPT3510" s="45"/>
      <c r="DPU3510" s="45"/>
      <c r="DPV3510" s="45"/>
      <c r="DPW3510" s="45"/>
      <c r="DPX3510" s="45"/>
      <c r="DPY3510" s="45"/>
      <c r="DPZ3510" s="45"/>
      <c r="DQA3510" s="45"/>
      <c r="DQB3510" s="45"/>
      <c r="DQC3510" s="45"/>
      <c r="DQD3510" s="45"/>
      <c r="DQE3510" s="45"/>
      <c r="DQF3510" s="45"/>
      <c r="DQG3510" s="45"/>
      <c r="DQH3510" s="45"/>
      <c r="DQI3510" s="45"/>
      <c r="DQJ3510" s="45"/>
      <c r="DQK3510" s="45"/>
      <c r="DQL3510" s="45"/>
      <c r="DQM3510" s="45"/>
      <c r="DQN3510" s="45"/>
      <c r="DQO3510" s="45"/>
      <c r="DQP3510" s="45"/>
      <c r="DQQ3510" s="45"/>
      <c r="DQR3510" s="45"/>
      <c r="DQS3510" s="45"/>
      <c r="DQT3510" s="45"/>
      <c r="DQU3510" s="45"/>
      <c r="DQV3510" s="45"/>
      <c r="DQW3510" s="45"/>
      <c r="DQX3510" s="45"/>
      <c r="DQY3510" s="45"/>
      <c r="DQZ3510" s="45"/>
      <c r="DRA3510" s="45"/>
      <c r="DRB3510" s="45"/>
      <c r="DRC3510" s="45"/>
      <c r="DRD3510" s="45"/>
      <c r="DRE3510" s="45"/>
      <c r="DRF3510" s="45"/>
      <c r="DRG3510" s="45"/>
      <c r="DRH3510" s="45"/>
      <c r="DRI3510" s="45"/>
      <c r="DRJ3510" s="45"/>
      <c r="DRK3510" s="45"/>
      <c r="DRL3510" s="45"/>
      <c r="DRM3510" s="45"/>
      <c r="DRN3510" s="45"/>
      <c r="DRO3510" s="45"/>
      <c r="DRP3510" s="45"/>
      <c r="DRQ3510" s="45"/>
      <c r="DRR3510" s="45"/>
      <c r="DRS3510" s="45"/>
      <c r="DRT3510" s="45"/>
      <c r="DRU3510" s="45"/>
      <c r="DRV3510" s="45"/>
      <c r="DRW3510" s="45"/>
      <c r="DRX3510" s="45"/>
      <c r="DRY3510" s="45"/>
      <c r="DRZ3510" s="45"/>
      <c r="DSA3510" s="45"/>
      <c r="DSB3510" s="45"/>
      <c r="DSC3510" s="45"/>
      <c r="DSD3510" s="45"/>
      <c r="DSE3510" s="45"/>
      <c r="DSF3510" s="45"/>
      <c r="DSG3510" s="45"/>
      <c r="DSH3510" s="45"/>
      <c r="DSI3510" s="45"/>
      <c r="DSJ3510" s="45"/>
      <c r="DSK3510" s="45"/>
      <c r="DSL3510" s="45"/>
      <c r="DSM3510" s="45"/>
      <c r="DSN3510" s="45"/>
      <c r="DSO3510" s="45"/>
      <c r="DSP3510" s="45"/>
      <c r="DSQ3510" s="45"/>
      <c r="DSR3510" s="45"/>
      <c r="DSS3510" s="45"/>
      <c r="DST3510" s="45"/>
      <c r="DSU3510" s="45"/>
      <c r="DSV3510" s="45"/>
      <c r="DSW3510" s="45"/>
      <c r="DSX3510" s="45"/>
      <c r="DSY3510" s="45"/>
      <c r="DSZ3510" s="45"/>
      <c r="DTA3510" s="45"/>
      <c r="DTB3510" s="45"/>
      <c r="DTC3510" s="45"/>
      <c r="DTD3510" s="45"/>
      <c r="DTE3510" s="45"/>
      <c r="DTF3510" s="45"/>
      <c r="DTG3510" s="45"/>
      <c r="DTH3510" s="45"/>
      <c r="DTI3510" s="45"/>
      <c r="DTJ3510" s="45"/>
      <c r="DTK3510" s="45"/>
      <c r="DTL3510" s="45"/>
      <c r="DTM3510" s="45"/>
      <c r="DTN3510" s="45"/>
      <c r="DTO3510" s="45"/>
      <c r="DTP3510" s="45"/>
      <c r="DTQ3510" s="45"/>
      <c r="DTR3510" s="45"/>
      <c r="DTS3510" s="45"/>
      <c r="DTT3510" s="45"/>
      <c r="DTU3510" s="45"/>
      <c r="DTV3510" s="45"/>
      <c r="DTW3510" s="45"/>
      <c r="DTX3510" s="45"/>
      <c r="DTY3510" s="45"/>
      <c r="DTZ3510" s="45"/>
      <c r="DUA3510" s="45"/>
      <c r="DUB3510" s="45"/>
      <c r="DUC3510" s="45"/>
      <c r="DUD3510" s="45"/>
      <c r="DUE3510" s="45"/>
      <c r="DUF3510" s="45"/>
      <c r="DUG3510" s="45"/>
      <c r="DUH3510" s="45"/>
      <c r="DUI3510" s="45"/>
      <c r="DUJ3510" s="45"/>
      <c r="DUK3510" s="45"/>
      <c r="DUL3510" s="45"/>
      <c r="DUM3510" s="45"/>
      <c r="DUN3510" s="45"/>
      <c r="DUO3510" s="45"/>
      <c r="DUP3510" s="45"/>
      <c r="DUQ3510" s="45"/>
      <c r="DUR3510" s="45"/>
      <c r="DUS3510" s="45"/>
      <c r="DUT3510" s="45"/>
      <c r="DUU3510" s="45"/>
      <c r="DUV3510" s="45"/>
      <c r="DUW3510" s="45"/>
      <c r="DUX3510" s="45"/>
      <c r="DUY3510" s="45"/>
      <c r="DUZ3510" s="45"/>
      <c r="DVA3510" s="45"/>
      <c r="DVB3510" s="45"/>
      <c r="DVC3510" s="45"/>
      <c r="DVD3510" s="45"/>
      <c r="DVE3510" s="45"/>
      <c r="DVF3510" s="45"/>
      <c r="DVG3510" s="45"/>
      <c r="DVH3510" s="45"/>
      <c r="DVI3510" s="45"/>
      <c r="DVJ3510" s="45"/>
      <c r="DVK3510" s="45"/>
      <c r="DVL3510" s="45"/>
      <c r="DVM3510" s="45"/>
      <c r="DVN3510" s="45"/>
      <c r="DVO3510" s="45"/>
      <c r="DVP3510" s="45"/>
      <c r="DVQ3510" s="45"/>
      <c r="DVR3510" s="45"/>
      <c r="DVS3510" s="45"/>
      <c r="DVT3510" s="45"/>
      <c r="DVU3510" s="45"/>
      <c r="DVV3510" s="45"/>
      <c r="DVW3510" s="45"/>
      <c r="DVX3510" s="45"/>
      <c r="DVY3510" s="45"/>
      <c r="DVZ3510" s="45"/>
      <c r="DWA3510" s="45"/>
      <c r="DWB3510" s="45"/>
      <c r="DWC3510" s="45"/>
      <c r="DWD3510" s="45"/>
      <c r="DWE3510" s="45"/>
      <c r="DWF3510" s="45"/>
      <c r="DWG3510" s="45"/>
      <c r="DWH3510" s="45"/>
      <c r="DWI3510" s="45"/>
      <c r="DWJ3510" s="45"/>
      <c r="DWK3510" s="45"/>
      <c r="DWL3510" s="45"/>
      <c r="DWM3510" s="45"/>
      <c r="DWN3510" s="45"/>
      <c r="DWO3510" s="45"/>
      <c r="DWP3510" s="45"/>
      <c r="DWQ3510" s="45"/>
      <c r="DWR3510" s="45"/>
      <c r="DWS3510" s="45"/>
      <c r="DWT3510" s="45"/>
      <c r="DWU3510" s="45"/>
      <c r="DWV3510" s="45"/>
      <c r="DWW3510" s="45"/>
      <c r="DWX3510" s="45"/>
      <c r="DWY3510" s="45"/>
      <c r="DWZ3510" s="45"/>
      <c r="DXA3510" s="45"/>
      <c r="DXB3510" s="45"/>
      <c r="DXC3510" s="45"/>
      <c r="DXD3510" s="45"/>
      <c r="DXE3510" s="45"/>
      <c r="DXF3510" s="45"/>
      <c r="DXG3510" s="45"/>
      <c r="DXH3510" s="45"/>
      <c r="DXI3510" s="45"/>
      <c r="DXJ3510" s="45"/>
      <c r="DXK3510" s="45"/>
      <c r="DXL3510" s="45"/>
      <c r="DXM3510" s="45"/>
      <c r="DXN3510" s="45"/>
      <c r="DXO3510" s="45"/>
      <c r="DXP3510" s="45"/>
      <c r="DXQ3510" s="45"/>
      <c r="DXR3510" s="45"/>
      <c r="DXS3510" s="45"/>
      <c r="DXT3510" s="45"/>
      <c r="DXU3510" s="45"/>
      <c r="DXV3510" s="45"/>
      <c r="DXW3510" s="45"/>
      <c r="DXX3510" s="45"/>
      <c r="DXY3510" s="45"/>
      <c r="DXZ3510" s="45"/>
      <c r="DYA3510" s="45"/>
      <c r="DYB3510" s="45"/>
      <c r="DYC3510" s="45"/>
      <c r="DYD3510" s="45"/>
      <c r="DYE3510" s="45"/>
      <c r="DYF3510" s="45"/>
      <c r="DYG3510" s="45"/>
      <c r="DYH3510" s="45"/>
      <c r="DYI3510" s="45"/>
      <c r="DYJ3510" s="45"/>
      <c r="DYK3510" s="45"/>
      <c r="DYL3510" s="45"/>
      <c r="DYM3510" s="45"/>
      <c r="DYN3510" s="45"/>
      <c r="DYO3510" s="45"/>
      <c r="DYP3510" s="45"/>
      <c r="DYQ3510" s="45"/>
      <c r="DYR3510" s="45"/>
      <c r="DYS3510" s="45"/>
      <c r="DYT3510" s="45"/>
      <c r="DYU3510" s="45"/>
      <c r="DYV3510" s="45"/>
      <c r="DYW3510" s="45"/>
      <c r="DYX3510" s="45"/>
      <c r="DYY3510" s="45"/>
      <c r="DYZ3510" s="45"/>
      <c r="DZA3510" s="45"/>
      <c r="DZB3510" s="45"/>
      <c r="DZC3510" s="45"/>
      <c r="DZD3510" s="45"/>
      <c r="DZE3510" s="45"/>
      <c r="DZF3510" s="45"/>
      <c r="DZG3510" s="45"/>
      <c r="DZH3510" s="45"/>
      <c r="DZI3510" s="45"/>
      <c r="DZJ3510" s="45"/>
      <c r="DZK3510" s="45"/>
      <c r="DZL3510" s="45"/>
      <c r="DZM3510" s="45"/>
      <c r="DZN3510" s="45"/>
      <c r="DZO3510" s="45"/>
      <c r="DZP3510" s="45"/>
      <c r="DZQ3510" s="45"/>
      <c r="DZR3510" s="45"/>
      <c r="DZS3510" s="45"/>
      <c r="DZT3510" s="45"/>
      <c r="DZU3510" s="45"/>
      <c r="DZV3510" s="45"/>
      <c r="DZW3510" s="45"/>
      <c r="DZX3510" s="45"/>
      <c r="DZY3510" s="45"/>
      <c r="DZZ3510" s="45"/>
      <c r="EAA3510" s="45"/>
      <c r="EAB3510" s="45"/>
      <c r="EAC3510" s="45"/>
      <c r="EAD3510" s="45"/>
      <c r="EAE3510" s="45"/>
      <c r="EAF3510" s="45"/>
      <c r="EAG3510" s="45"/>
      <c r="EAH3510" s="45"/>
      <c r="EAI3510" s="45"/>
      <c r="EAJ3510" s="45"/>
      <c r="EAK3510" s="45"/>
      <c r="EAL3510" s="45"/>
      <c r="EAM3510" s="45"/>
      <c r="EAN3510" s="45"/>
      <c r="EAO3510" s="45"/>
      <c r="EAP3510" s="45"/>
      <c r="EAQ3510" s="45"/>
      <c r="EAR3510" s="45"/>
      <c r="EAS3510" s="45"/>
      <c r="EAT3510" s="45"/>
      <c r="EAU3510" s="45"/>
      <c r="EAV3510" s="45"/>
      <c r="EAW3510" s="45"/>
      <c r="EAX3510" s="45"/>
      <c r="EAY3510" s="45"/>
      <c r="EAZ3510" s="45"/>
      <c r="EBA3510" s="45"/>
      <c r="EBB3510" s="45"/>
      <c r="EBC3510" s="45"/>
      <c r="EBD3510" s="45"/>
      <c r="EBE3510" s="45"/>
      <c r="EBF3510" s="45"/>
      <c r="EBG3510" s="45"/>
      <c r="EBH3510" s="45"/>
      <c r="EBI3510" s="45"/>
      <c r="EBJ3510" s="45"/>
      <c r="EBK3510" s="45"/>
      <c r="EBL3510" s="45"/>
      <c r="EBM3510" s="45"/>
      <c r="EBN3510" s="45"/>
      <c r="EBO3510" s="45"/>
      <c r="EBP3510" s="45"/>
      <c r="EBQ3510" s="45"/>
      <c r="EBR3510" s="45"/>
      <c r="EBS3510" s="45"/>
      <c r="EBT3510" s="45"/>
      <c r="EBU3510" s="45"/>
      <c r="EBV3510" s="45"/>
      <c r="EBW3510" s="45"/>
      <c r="EBX3510" s="45"/>
      <c r="EBY3510" s="45"/>
      <c r="EBZ3510" s="45"/>
      <c r="ECA3510" s="45"/>
      <c r="ECB3510" s="45"/>
      <c r="ECC3510" s="45"/>
      <c r="ECD3510" s="45"/>
      <c r="ECE3510" s="45"/>
      <c r="ECF3510" s="45"/>
      <c r="ECG3510" s="45"/>
      <c r="ECH3510" s="45"/>
      <c r="ECI3510" s="45"/>
      <c r="ECJ3510" s="45"/>
      <c r="ECK3510" s="45"/>
      <c r="ECL3510" s="45"/>
      <c r="ECM3510" s="45"/>
      <c r="ECN3510" s="45"/>
      <c r="ECO3510" s="45"/>
      <c r="ECP3510" s="45"/>
      <c r="ECQ3510" s="45"/>
      <c r="ECR3510" s="45"/>
      <c r="ECS3510" s="45"/>
      <c r="ECT3510" s="45"/>
      <c r="ECU3510" s="45"/>
      <c r="ECV3510" s="45"/>
      <c r="ECW3510" s="45"/>
      <c r="ECX3510" s="45"/>
      <c r="ECY3510" s="45"/>
      <c r="ECZ3510" s="45"/>
      <c r="EDA3510" s="45"/>
      <c r="EDB3510" s="45"/>
      <c r="EDC3510" s="45"/>
      <c r="EDD3510" s="45"/>
      <c r="EDE3510" s="45"/>
      <c r="EDF3510" s="45"/>
      <c r="EDG3510" s="45"/>
      <c r="EDH3510" s="45"/>
      <c r="EDI3510" s="45"/>
      <c r="EDJ3510" s="45"/>
      <c r="EDK3510" s="45"/>
      <c r="EDL3510" s="45"/>
      <c r="EDM3510" s="45"/>
      <c r="EDN3510" s="45"/>
      <c r="EDO3510" s="45"/>
      <c r="EDP3510" s="45"/>
      <c r="EDQ3510" s="45"/>
      <c r="EDR3510" s="45"/>
      <c r="EDS3510" s="45"/>
      <c r="EDT3510" s="45"/>
      <c r="EDU3510" s="45"/>
      <c r="EDV3510" s="45"/>
      <c r="EDW3510" s="45"/>
      <c r="EDX3510" s="45"/>
      <c r="EDY3510" s="45"/>
      <c r="EDZ3510" s="45"/>
      <c r="EEA3510" s="45"/>
      <c r="EEB3510" s="45"/>
      <c r="EEC3510" s="45"/>
      <c r="EED3510" s="45"/>
      <c r="EEE3510" s="45"/>
      <c r="EEF3510" s="45"/>
      <c r="EEG3510" s="45"/>
      <c r="EEH3510" s="45"/>
      <c r="EEI3510" s="45"/>
      <c r="EEJ3510" s="45"/>
      <c r="EEK3510" s="45"/>
      <c r="EEL3510" s="45"/>
      <c r="EEM3510" s="45"/>
      <c r="EEN3510" s="45"/>
      <c r="EEO3510" s="45"/>
      <c r="EEP3510" s="45"/>
      <c r="EEQ3510" s="45"/>
      <c r="EER3510" s="45"/>
      <c r="EES3510" s="45"/>
      <c r="EET3510" s="45"/>
      <c r="EEU3510" s="45"/>
      <c r="EEV3510" s="45"/>
      <c r="EEW3510" s="45"/>
      <c r="EEX3510" s="45"/>
      <c r="EEY3510" s="45"/>
      <c r="EEZ3510" s="45"/>
      <c r="EFA3510" s="45"/>
      <c r="EFB3510" s="45"/>
      <c r="EFC3510" s="45"/>
      <c r="EFD3510" s="45"/>
      <c r="EFE3510" s="45"/>
      <c r="EFF3510" s="45"/>
      <c r="EFG3510" s="45"/>
      <c r="EFH3510" s="45"/>
      <c r="EFI3510" s="45"/>
      <c r="EFJ3510" s="45"/>
      <c r="EFK3510" s="45"/>
      <c r="EFL3510" s="45"/>
      <c r="EFM3510" s="45"/>
      <c r="EFN3510" s="45"/>
      <c r="EFO3510" s="45"/>
      <c r="EFP3510" s="45"/>
      <c r="EFQ3510" s="45"/>
      <c r="EFR3510" s="45"/>
      <c r="EFS3510" s="45"/>
      <c r="EFT3510" s="45"/>
      <c r="EFU3510" s="45"/>
      <c r="EFV3510" s="45"/>
      <c r="EFW3510" s="45"/>
      <c r="EFX3510" s="45"/>
      <c r="EFY3510" s="45"/>
      <c r="EFZ3510" s="45"/>
      <c r="EGA3510" s="45"/>
      <c r="EGB3510" s="45"/>
      <c r="EGC3510" s="45"/>
      <c r="EGD3510" s="45"/>
      <c r="EGE3510" s="45"/>
      <c r="EGF3510" s="45"/>
      <c r="EGG3510" s="45"/>
      <c r="EGH3510" s="45"/>
      <c r="EGI3510" s="45"/>
      <c r="EGJ3510" s="45"/>
      <c r="EGK3510" s="45"/>
      <c r="EGL3510" s="45"/>
      <c r="EGM3510" s="45"/>
      <c r="EGN3510" s="45"/>
      <c r="EGO3510" s="45"/>
      <c r="EGP3510" s="45"/>
      <c r="EGQ3510" s="45"/>
      <c r="EGR3510" s="45"/>
      <c r="EGS3510" s="45"/>
      <c r="EGT3510" s="45"/>
      <c r="EGU3510" s="45"/>
      <c r="EGV3510" s="45"/>
      <c r="EGW3510" s="45"/>
      <c r="EGX3510" s="45"/>
      <c r="EGY3510" s="45"/>
      <c r="EGZ3510" s="45"/>
      <c r="EHA3510" s="45"/>
      <c r="EHB3510" s="45"/>
      <c r="EHC3510" s="45"/>
      <c r="EHD3510" s="45"/>
      <c r="EHE3510" s="45"/>
      <c r="EHF3510" s="45"/>
      <c r="EHG3510" s="45"/>
      <c r="EHH3510" s="45"/>
      <c r="EHI3510" s="45"/>
      <c r="EHJ3510" s="45"/>
      <c r="EHK3510" s="45"/>
      <c r="EHL3510" s="45"/>
      <c r="EHM3510" s="45"/>
      <c r="EHN3510" s="45"/>
      <c r="EHO3510" s="45"/>
      <c r="EHP3510" s="45"/>
      <c r="EHQ3510" s="45"/>
      <c r="EHR3510" s="45"/>
      <c r="EHS3510" s="45"/>
      <c r="EHT3510" s="45"/>
      <c r="EHU3510" s="45"/>
      <c r="EHV3510" s="45"/>
      <c r="EHW3510" s="45"/>
      <c r="EHX3510" s="45"/>
      <c r="EHY3510" s="45"/>
      <c r="EHZ3510" s="45"/>
      <c r="EIA3510" s="45"/>
      <c r="EIB3510" s="45"/>
      <c r="EIC3510" s="45"/>
      <c r="EID3510" s="45"/>
      <c r="EIE3510" s="45"/>
      <c r="EIF3510" s="45"/>
      <c r="EIG3510" s="45"/>
      <c r="EIH3510" s="45"/>
      <c r="EII3510" s="45"/>
      <c r="EIJ3510" s="45"/>
      <c r="EIK3510" s="45"/>
      <c r="EIL3510" s="45"/>
      <c r="EIM3510" s="45"/>
      <c r="EIN3510" s="45"/>
      <c r="EIO3510" s="45"/>
      <c r="EIP3510" s="45"/>
      <c r="EIQ3510" s="45"/>
      <c r="EIR3510" s="45"/>
      <c r="EIS3510" s="45"/>
      <c r="EIT3510" s="45"/>
      <c r="EIU3510" s="45"/>
      <c r="EIV3510" s="45"/>
      <c r="EIW3510" s="45"/>
      <c r="EIX3510" s="45"/>
      <c r="EIY3510" s="45"/>
      <c r="EIZ3510" s="45"/>
      <c r="EJA3510" s="45"/>
      <c r="EJB3510" s="45"/>
      <c r="EJC3510" s="45"/>
      <c r="EJD3510" s="45"/>
      <c r="EJE3510" s="45"/>
      <c r="EJF3510" s="45"/>
      <c r="EJG3510" s="45"/>
      <c r="EJH3510" s="45"/>
      <c r="EJI3510" s="45"/>
      <c r="EJJ3510" s="45"/>
      <c r="EJK3510" s="45"/>
      <c r="EJL3510" s="45"/>
      <c r="EJM3510" s="45"/>
      <c r="EJN3510" s="45"/>
      <c r="EJO3510" s="45"/>
      <c r="EJP3510" s="45"/>
      <c r="EJQ3510" s="45"/>
      <c r="EJR3510" s="45"/>
      <c r="EJS3510" s="45"/>
      <c r="EJT3510" s="45"/>
      <c r="EJU3510" s="45"/>
      <c r="EJV3510" s="45"/>
      <c r="EJW3510" s="45"/>
      <c r="EJX3510" s="45"/>
      <c r="EJY3510" s="45"/>
      <c r="EJZ3510" s="45"/>
      <c r="EKA3510" s="45"/>
      <c r="EKB3510" s="45"/>
      <c r="EKC3510" s="45"/>
      <c r="EKD3510" s="45"/>
      <c r="EKE3510" s="45"/>
      <c r="EKF3510" s="45"/>
      <c r="EKG3510" s="45"/>
      <c r="EKH3510" s="45"/>
      <c r="EKI3510" s="45"/>
      <c r="EKJ3510" s="45"/>
      <c r="EKK3510" s="45"/>
      <c r="EKL3510" s="45"/>
      <c r="EKM3510" s="45"/>
      <c r="EKN3510" s="45"/>
      <c r="EKO3510" s="45"/>
      <c r="EKP3510" s="45"/>
      <c r="EKQ3510" s="45"/>
      <c r="EKR3510" s="45"/>
      <c r="EKS3510" s="45"/>
      <c r="EKT3510" s="45"/>
      <c r="EKU3510" s="45"/>
      <c r="EKV3510" s="45"/>
      <c r="EKW3510" s="45"/>
      <c r="EKX3510" s="45"/>
      <c r="EKY3510" s="45"/>
      <c r="EKZ3510" s="45"/>
      <c r="ELA3510" s="45"/>
      <c r="ELB3510" s="45"/>
      <c r="ELC3510" s="45"/>
      <c r="ELD3510" s="45"/>
      <c r="ELE3510" s="45"/>
      <c r="ELF3510" s="45"/>
      <c r="ELG3510" s="45"/>
      <c r="ELH3510" s="45"/>
      <c r="ELI3510" s="45"/>
      <c r="ELJ3510" s="45"/>
      <c r="ELK3510" s="45"/>
      <c r="ELL3510" s="45"/>
      <c r="ELM3510" s="45"/>
      <c r="ELN3510" s="45"/>
      <c r="ELO3510" s="45"/>
      <c r="ELP3510" s="45"/>
      <c r="ELQ3510" s="45"/>
      <c r="ELR3510" s="45"/>
      <c r="ELS3510" s="45"/>
      <c r="ELT3510" s="45"/>
      <c r="ELU3510" s="45"/>
      <c r="ELV3510" s="45"/>
      <c r="ELW3510" s="45"/>
      <c r="ELX3510" s="45"/>
      <c r="ELY3510" s="45"/>
      <c r="ELZ3510" s="45"/>
      <c r="EMA3510" s="45"/>
      <c r="EMB3510" s="45"/>
      <c r="EMC3510" s="45"/>
      <c r="EMD3510" s="45"/>
      <c r="EME3510" s="45"/>
      <c r="EMF3510" s="45"/>
      <c r="EMG3510" s="45"/>
      <c r="EMH3510" s="45"/>
      <c r="EMI3510" s="45"/>
      <c r="EMJ3510" s="45"/>
      <c r="EMK3510" s="45"/>
      <c r="EML3510" s="45"/>
      <c r="EMM3510" s="45"/>
      <c r="EMN3510" s="45"/>
      <c r="EMO3510" s="45"/>
      <c r="EMP3510" s="45"/>
      <c r="EMQ3510" s="45"/>
      <c r="EMR3510" s="45"/>
      <c r="EMS3510" s="45"/>
      <c r="EMT3510" s="45"/>
      <c r="EMU3510" s="45"/>
      <c r="EMV3510" s="45"/>
      <c r="EMW3510" s="45"/>
      <c r="EMX3510" s="45"/>
      <c r="EMY3510" s="45"/>
      <c r="EMZ3510" s="45"/>
      <c r="ENA3510" s="45"/>
      <c r="ENB3510" s="45"/>
      <c r="ENC3510" s="45"/>
      <c r="END3510" s="45"/>
      <c r="ENE3510" s="45"/>
      <c r="ENF3510" s="45"/>
      <c r="ENG3510" s="45"/>
      <c r="ENH3510" s="45"/>
      <c r="ENI3510" s="45"/>
      <c r="ENJ3510" s="45"/>
      <c r="ENK3510" s="45"/>
      <c r="ENL3510" s="45"/>
      <c r="ENM3510" s="45"/>
      <c r="ENN3510" s="45"/>
      <c r="ENO3510" s="45"/>
      <c r="ENP3510" s="45"/>
      <c r="ENQ3510" s="45"/>
      <c r="ENR3510" s="45"/>
      <c r="ENS3510" s="45"/>
      <c r="ENT3510" s="45"/>
      <c r="ENU3510" s="45"/>
      <c r="ENV3510" s="45"/>
      <c r="ENW3510" s="45"/>
      <c r="ENX3510" s="45"/>
      <c r="ENY3510" s="45"/>
      <c r="ENZ3510" s="45"/>
      <c r="EOA3510" s="45"/>
      <c r="EOB3510" s="45"/>
      <c r="EOC3510" s="45"/>
      <c r="EOD3510" s="45"/>
      <c r="EOE3510" s="45"/>
      <c r="EOF3510" s="45"/>
      <c r="EOG3510" s="45"/>
      <c r="EOH3510" s="45"/>
      <c r="EOI3510" s="45"/>
      <c r="EOJ3510" s="45"/>
      <c r="EOK3510" s="45"/>
      <c r="EOL3510" s="45"/>
      <c r="EOM3510" s="45"/>
      <c r="EON3510" s="45"/>
      <c r="EOO3510" s="45"/>
      <c r="EOP3510" s="45"/>
      <c r="EOQ3510" s="45"/>
      <c r="EOR3510" s="45"/>
      <c r="EOS3510" s="45"/>
      <c r="EOT3510" s="45"/>
      <c r="EOU3510" s="45"/>
      <c r="EOV3510" s="45"/>
      <c r="EOW3510" s="45"/>
      <c r="EOX3510" s="45"/>
      <c r="EOY3510" s="45"/>
      <c r="EOZ3510" s="45"/>
      <c r="EPA3510" s="45"/>
      <c r="EPB3510" s="45"/>
      <c r="EPC3510" s="45"/>
      <c r="EPD3510" s="45"/>
      <c r="EPE3510" s="45"/>
      <c r="EPF3510" s="45"/>
      <c r="EPG3510" s="45"/>
      <c r="EPH3510" s="45"/>
      <c r="EPI3510" s="45"/>
      <c r="EPJ3510" s="45"/>
      <c r="EPK3510" s="45"/>
      <c r="EPL3510" s="45"/>
      <c r="EPM3510" s="45"/>
      <c r="EPN3510" s="45"/>
      <c r="EPO3510" s="45"/>
      <c r="EPP3510" s="45"/>
      <c r="EPQ3510" s="45"/>
      <c r="EPR3510" s="45"/>
      <c r="EPS3510" s="45"/>
      <c r="EPT3510" s="45"/>
      <c r="EPU3510" s="45"/>
      <c r="EPV3510" s="45"/>
      <c r="EPW3510" s="45"/>
      <c r="EPX3510" s="45"/>
      <c r="EPY3510" s="45"/>
      <c r="EPZ3510" s="45"/>
      <c r="EQA3510" s="45"/>
      <c r="EQB3510" s="45"/>
      <c r="EQC3510" s="45"/>
      <c r="EQD3510" s="45"/>
      <c r="EQE3510" s="45"/>
      <c r="EQF3510" s="45"/>
      <c r="EQG3510" s="45"/>
      <c r="EQH3510" s="45"/>
      <c r="EQI3510" s="45"/>
      <c r="EQJ3510" s="45"/>
      <c r="EQK3510" s="45"/>
      <c r="EQL3510" s="45"/>
      <c r="EQM3510" s="45"/>
      <c r="EQN3510" s="45"/>
      <c r="EQO3510" s="45"/>
      <c r="EQP3510" s="45"/>
      <c r="EQQ3510" s="45"/>
      <c r="EQR3510" s="45"/>
      <c r="EQS3510" s="45"/>
      <c r="EQT3510" s="45"/>
      <c r="EQU3510" s="45"/>
      <c r="EQV3510" s="45"/>
      <c r="EQW3510" s="45"/>
      <c r="EQX3510" s="45"/>
      <c r="EQY3510" s="45"/>
      <c r="EQZ3510" s="45"/>
      <c r="ERA3510" s="45"/>
      <c r="ERB3510" s="45"/>
      <c r="ERC3510" s="45"/>
      <c r="ERD3510" s="45"/>
      <c r="ERE3510" s="45"/>
      <c r="ERF3510" s="45"/>
      <c r="ERG3510" s="45"/>
      <c r="ERH3510" s="45"/>
      <c r="ERI3510" s="45"/>
      <c r="ERJ3510" s="45"/>
      <c r="ERK3510" s="45"/>
      <c r="ERL3510" s="45"/>
      <c r="ERM3510" s="45"/>
      <c r="ERN3510" s="45"/>
      <c r="ERO3510" s="45"/>
      <c r="ERP3510" s="45"/>
      <c r="ERQ3510" s="45"/>
      <c r="ERR3510" s="45"/>
      <c r="ERS3510" s="45"/>
      <c r="ERT3510" s="45"/>
      <c r="ERU3510" s="45"/>
      <c r="ERV3510" s="45"/>
      <c r="ERW3510" s="45"/>
      <c r="ERX3510" s="45"/>
      <c r="ERY3510" s="45"/>
      <c r="ERZ3510" s="45"/>
      <c r="ESA3510" s="45"/>
      <c r="ESB3510" s="45"/>
      <c r="ESC3510" s="45"/>
      <c r="ESD3510" s="45"/>
      <c r="ESE3510" s="45"/>
      <c r="ESF3510" s="45"/>
      <c r="ESG3510" s="45"/>
      <c r="ESH3510" s="45"/>
      <c r="ESI3510" s="45"/>
      <c r="ESJ3510" s="45"/>
      <c r="ESK3510" s="45"/>
      <c r="ESL3510" s="45"/>
      <c r="ESM3510" s="45"/>
      <c r="ESN3510" s="45"/>
      <c r="ESO3510" s="45"/>
      <c r="ESP3510" s="45"/>
      <c r="ESQ3510" s="45"/>
      <c r="ESR3510" s="45"/>
      <c r="ESS3510" s="45"/>
      <c r="EST3510" s="45"/>
      <c r="ESU3510" s="45"/>
      <c r="ESV3510" s="45"/>
      <c r="ESW3510" s="45"/>
      <c r="ESX3510" s="45"/>
      <c r="ESY3510" s="45"/>
      <c r="ESZ3510" s="45"/>
      <c r="ETA3510" s="45"/>
      <c r="ETB3510" s="45"/>
      <c r="ETC3510" s="45"/>
      <c r="ETD3510" s="45"/>
      <c r="ETE3510" s="45"/>
      <c r="ETF3510" s="45"/>
      <c r="ETG3510" s="45"/>
      <c r="ETH3510" s="45"/>
      <c r="ETI3510" s="45"/>
      <c r="ETJ3510" s="45"/>
      <c r="ETK3510" s="45"/>
      <c r="ETL3510" s="45"/>
      <c r="ETM3510" s="45"/>
      <c r="ETN3510" s="45"/>
      <c r="ETO3510" s="45"/>
      <c r="ETP3510" s="45"/>
      <c r="ETQ3510" s="45"/>
      <c r="ETR3510" s="45"/>
      <c r="ETS3510" s="45"/>
      <c r="ETT3510" s="45"/>
      <c r="ETU3510" s="45"/>
      <c r="ETV3510" s="45"/>
      <c r="ETW3510" s="45"/>
      <c r="ETX3510" s="45"/>
      <c r="ETY3510" s="45"/>
      <c r="ETZ3510" s="45"/>
      <c r="EUA3510" s="45"/>
      <c r="EUB3510" s="45"/>
      <c r="EUC3510" s="45"/>
      <c r="EUD3510" s="45"/>
      <c r="EUE3510" s="45"/>
      <c r="EUF3510" s="45"/>
      <c r="EUG3510" s="45"/>
      <c r="EUH3510" s="45"/>
      <c r="EUI3510" s="45"/>
      <c r="EUJ3510" s="45"/>
      <c r="EUK3510" s="45"/>
      <c r="EUL3510" s="45"/>
      <c r="EUM3510" s="45"/>
      <c r="EUN3510" s="45"/>
      <c r="EUO3510" s="45"/>
      <c r="EUP3510" s="45"/>
      <c r="EUQ3510" s="45"/>
      <c r="EUR3510" s="45"/>
      <c r="EUS3510" s="45"/>
      <c r="EUT3510" s="45"/>
      <c r="EUU3510" s="45"/>
      <c r="EUV3510" s="45"/>
      <c r="EUW3510" s="45"/>
      <c r="EUX3510" s="45"/>
      <c r="EUY3510" s="45"/>
      <c r="EUZ3510" s="45"/>
      <c r="EVA3510" s="45"/>
      <c r="EVB3510" s="45"/>
      <c r="EVC3510" s="45"/>
      <c r="EVD3510" s="45"/>
      <c r="EVE3510" s="45"/>
      <c r="EVF3510" s="45"/>
      <c r="EVG3510" s="45"/>
      <c r="EVH3510" s="45"/>
      <c r="EVI3510" s="45"/>
      <c r="EVJ3510" s="45"/>
      <c r="EVK3510" s="45"/>
      <c r="EVL3510" s="45"/>
      <c r="EVM3510" s="45"/>
      <c r="EVN3510" s="45"/>
      <c r="EVO3510" s="45"/>
      <c r="EVP3510" s="45"/>
      <c r="EVQ3510" s="45"/>
      <c r="EVR3510" s="45"/>
      <c r="EVS3510" s="45"/>
      <c r="EVT3510" s="45"/>
      <c r="EVU3510" s="45"/>
      <c r="EVV3510" s="45"/>
      <c r="EVW3510" s="45"/>
      <c r="EVX3510" s="45"/>
      <c r="EVY3510" s="45"/>
      <c r="EVZ3510" s="45"/>
      <c r="EWA3510" s="45"/>
      <c r="EWB3510" s="45"/>
      <c r="EWC3510" s="45"/>
      <c r="EWD3510" s="45"/>
      <c r="EWE3510" s="45"/>
      <c r="EWF3510" s="45"/>
      <c r="EWG3510" s="45"/>
      <c r="EWH3510" s="45"/>
      <c r="EWI3510" s="45"/>
      <c r="EWJ3510" s="45"/>
      <c r="EWK3510" s="45"/>
      <c r="EWL3510" s="45"/>
      <c r="EWM3510" s="45"/>
      <c r="EWN3510" s="45"/>
      <c r="EWO3510" s="45"/>
      <c r="EWP3510" s="45"/>
      <c r="EWQ3510" s="45"/>
      <c r="EWR3510" s="45"/>
      <c r="EWS3510" s="45"/>
      <c r="EWT3510" s="45"/>
      <c r="EWU3510" s="45"/>
      <c r="EWV3510" s="45"/>
      <c r="EWW3510" s="45"/>
      <c r="EWX3510" s="45"/>
      <c r="EWY3510" s="45"/>
      <c r="EWZ3510" s="45"/>
      <c r="EXA3510" s="45"/>
      <c r="EXB3510" s="45"/>
      <c r="EXC3510" s="45"/>
      <c r="EXD3510" s="45"/>
      <c r="EXE3510" s="45"/>
      <c r="EXF3510" s="45"/>
      <c r="EXG3510" s="45"/>
      <c r="EXH3510" s="45"/>
      <c r="EXI3510" s="45"/>
      <c r="EXJ3510" s="45"/>
      <c r="EXK3510" s="45"/>
      <c r="EXL3510" s="45"/>
      <c r="EXM3510" s="45"/>
      <c r="EXN3510" s="45"/>
      <c r="EXO3510" s="45"/>
      <c r="EXP3510" s="45"/>
      <c r="EXQ3510" s="45"/>
      <c r="EXR3510" s="45"/>
      <c r="EXS3510" s="45"/>
      <c r="EXT3510" s="45"/>
      <c r="EXU3510" s="45"/>
      <c r="EXV3510" s="45"/>
      <c r="EXW3510" s="45"/>
      <c r="EXX3510" s="45"/>
      <c r="EXY3510" s="45"/>
      <c r="EXZ3510" s="45"/>
      <c r="EYA3510" s="45"/>
      <c r="EYB3510" s="45"/>
      <c r="EYC3510" s="45"/>
      <c r="EYD3510" s="45"/>
      <c r="EYE3510" s="45"/>
      <c r="EYF3510" s="45"/>
      <c r="EYG3510" s="45"/>
      <c r="EYH3510" s="45"/>
      <c r="EYI3510" s="45"/>
      <c r="EYJ3510" s="45"/>
      <c r="EYK3510" s="45"/>
      <c r="EYL3510" s="45"/>
      <c r="EYM3510" s="45"/>
      <c r="EYN3510" s="45"/>
      <c r="EYO3510" s="45"/>
      <c r="EYP3510" s="45"/>
      <c r="EYQ3510" s="45"/>
      <c r="EYR3510" s="45"/>
      <c r="EYS3510" s="45"/>
      <c r="EYT3510" s="45"/>
      <c r="EYU3510" s="45"/>
      <c r="EYV3510" s="45"/>
      <c r="EYW3510" s="45"/>
      <c r="EYX3510" s="45"/>
      <c r="EYY3510" s="45"/>
      <c r="EYZ3510" s="45"/>
      <c r="EZA3510" s="45"/>
      <c r="EZB3510" s="45"/>
      <c r="EZC3510" s="45"/>
      <c r="EZD3510" s="45"/>
      <c r="EZE3510" s="45"/>
      <c r="EZF3510" s="45"/>
      <c r="EZG3510" s="45"/>
      <c r="EZH3510" s="45"/>
      <c r="EZI3510" s="45"/>
      <c r="EZJ3510" s="45"/>
      <c r="EZK3510" s="45"/>
      <c r="EZL3510" s="45"/>
      <c r="EZM3510" s="45"/>
      <c r="EZN3510" s="45"/>
      <c r="EZO3510" s="45"/>
      <c r="EZP3510" s="45"/>
      <c r="EZQ3510" s="45"/>
      <c r="EZR3510" s="45"/>
      <c r="EZS3510" s="45"/>
      <c r="EZT3510" s="45"/>
      <c r="EZU3510" s="45"/>
      <c r="EZV3510" s="45"/>
      <c r="EZW3510" s="45"/>
      <c r="EZX3510" s="45"/>
      <c r="EZY3510" s="45"/>
      <c r="EZZ3510" s="45"/>
      <c r="FAA3510" s="45"/>
      <c r="FAB3510" s="45"/>
      <c r="FAC3510" s="45"/>
      <c r="FAD3510" s="45"/>
      <c r="FAE3510" s="45"/>
      <c r="FAF3510" s="45"/>
      <c r="FAG3510" s="45"/>
      <c r="FAH3510" s="45"/>
      <c r="FAI3510" s="45"/>
      <c r="FAJ3510" s="45"/>
      <c r="FAK3510" s="45"/>
      <c r="FAL3510" s="45"/>
      <c r="FAM3510" s="45"/>
      <c r="FAN3510" s="45"/>
      <c r="FAO3510" s="45"/>
      <c r="FAP3510" s="45"/>
      <c r="FAQ3510" s="45"/>
      <c r="FAR3510" s="45"/>
      <c r="FAS3510" s="45"/>
      <c r="FAT3510" s="45"/>
      <c r="FAU3510" s="45"/>
      <c r="FAV3510" s="45"/>
      <c r="FAW3510" s="45"/>
      <c r="FAX3510" s="45"/>
      <c r="FAY3510" s="45"/>
      <c r="FAZ3510" s="45"/>
      <c r="FBA3510" s="45"/>
      <c r="FBB3510" s="45"/>
      <c r="FBC3510" s="45"/>
      <c r="FBD3510" s="45"/>
      <c r="FBE3510" s="45"/>
      <c r="FBF3510" s="45"/>
      <c r="FBG3510" s="45"/>
      <c r="FBH3510" s="45"/>
      <c r="FBI3510" s="45"/>
      <c r="FBJ3510" s="45"/>
      <c r="FBK3510" s="45"/>
      <c r="FBL3510" s="45"/>
      <c r="FBM3510" s="45"/>
      <c r="FBN3510" s="45"/>
      <c r="FBO3510" s="45"/>
      <c r="FBP3510" s="45"/>
      <c r="FBQ3510" s="45"/>
      <c r="FBR3510" s="45"/>
      <c r="FBS3510" s="45"/>
      <c r="FBT3510" s="45"/>
      <c r="FBU3510" s="45"/>
      <c r="FBV3510" s="45"/>
      <c r="FBW3510" s="45"/>
      <c r="FBX3510" s="45"/>
      <c r="FBY3510" s="45"/>
      <c r="FBZ3510" s="45"/>
      <c r="FCA3510" s="45"/>
      <c r="FCB3510" s="45"/>
      <c r="FCC3510" s="45"/>
      <c r="FCD3510" s="45"/>
      <c r="FCE3510" s="45"/>
      <c r="FCF3510" s="45"/>
      <c r="FCG3510" s="45"/>
      <c r="FCH3510" s="45"/>
      <c r="FCI3510" s="45"/>
      <c r="FCJ3510" s="45"/>
      <c r="FCK3510" s="45"/>
      <c r="FCL3510" s="45"/>
      <c r="FCM3510" s="45"/>
      <c r="FCN3510" s="45"/>
      <c r="FCO3510" s="45"/>
      <c r="FCP3510" s="45"/>
      <c r="FCQ3510" s="45"/>
      <c r="FCR3510" s="45"/>
      <c r="FCS3510" s="45"/>
      <c r="FCT3510" s="45"/>
      <c r="FCU3510" s="45"/>
      <c r="FCV3510" s="45"/>
      <c r="FCW3510" s="45"/>
      <c r="FCX3510" s="45"/>
      <c r="FCY3510" s="45"/>
      <c r="FCZ3510" s="45"/>
      <c r="FDA3510" s="45"/>
      <c r="FDB3510" s="45"/>
      <c r="FDC3510" s="45"/>
      <c r="FDD3510" s="45"/>
      <c r="FDE3510" s="45"/>
      <c r="FDF3510" s="45"/>
      <c r="FDG3510" s="45"/>
      <c r="FDH3510" s="45"/>
      <c r="FDI3510" s="45"/>
      <c r="FDJ3510" s="45"/>
      <c r="FDK3510" s="45"/>
      <c r="FDL3510" s="45"/>
      <c r="FDM3510" s="45"/>
      <c r="FDN3510" s="45"/>
      <c r="FDO3510" s="45"/>
      <c r="FDP3510" s="45"/>
      <c r="FDQ3510" s="45"/>
      <c r="FDR3510" s="45"/>
      <c r="FDS3510" s="45"/>
      <c r="FDT3510" s="45"/>
      <c r="FDU3510" s="45"/>
      <c r="FDV3510" s="45"/>
      <c r="FDW3510" s="45"/>
      <c r="FDX3510" s="45"/>
      <c r="FDY3510" s="45"/>
      <c r="FDZ3510" s="45"/>
      <c r="FEA3510" s="45"/>
      <c r="FEB3510" s="45"/>
      <c r="FEC3510" s="45"/>
      <c r="FED3510" s="45"/>
      <c r="FEE3510" s="45"/>
      <c r="FEF3510" s="45"/>
      <c r="FEG3510" s="45"/>
      <c r="FEH3510" s="45"/>
      <c r="FEI3510" s="45"/>
      <c r="FEJ3510" s="45"/>
      <c r="FEK3510" s="45"/>
      <c r="FEL3510" s="45"/>
      <c r="FEM3510" s="45"/>
      <c r="FEN3510" s="45"/>
      <c r="FEO3510" s="45"/>
      <c r="FEP3510" s="45"/>
      <c r="FEQ3510" s="45"/>
      <c r="FER3510" s="45"/>
      <c r="FES3510" s="45"/>
      <c r="FET3510" s="45"/>
      <c r="FEU3510" s="45"/>
      <c r="FEV3510" s="45"/>
      <c r="FEW3510" s="45"/>
      <c r="FEX3510" s="45"/>
      <c r="FEY3510" s="45"/>
      <c r="FEZ3510" s="45"/>
      <c r="FFA3510" s="45"/>
      <c r="FFB3510" s="45"/>
      <c r="FFC3510" s="45"/>
      <c r="FFD3510" s="45"/>
      <c r="FFE3510" s="45"/>
      <c r="FFF3510" s="45"/>
      <c r="FFG3510" s="45"/>
      <c r="FFH3510" s="45"/>
      <c r="FFI3510" s="45"/>
      <c r="FFJ3510" s="45"/>
      <c r="FFK3510" s="45"/>
      <c r="FFL3510" s="45"/>
      <c r="FFM3510" s="45"/>
      <c r="FFN3510" s="45"/>
      <c r="FFO3510" s="45"/>
      <c r="FFP3510" s="45"/>
      <c r="FFQ3510" s="45"/>
      <c r="FFR3510" s="45"/>
      <c r="FFS3510" s="45"/>
      <c r="FFT3510" s="45"/>
      <c r="FFU3510" s="45"/>
      <c r="FFV3510" s="45"/>
      <c r="FFW3510" s="45"/>
      <c r="FFX3510" s="45"/>
      <c r="FFY3510" s="45"/>
      <c r="FFZ3510" s="45"/>
      <c r="FGA3510" s="45"/>
      <c r="FGB3510" s="45"/>
      <c r="FGC3510" s="45"/>
      <c r="FGD3510" s="45"/>
      <c r="FGE3510" s="45"/>
      <c r="FGF3510" s="45"/>
      <c r="FGG3510" s="45"/>
      <c r="FGH3510" s="45"/>
      <c r="FGI3510" s="45"/>
      <c r="FGJ3510" s="45"/>
      <c r="FGK3510" s="45"/>
      <c r="FGL3510" s="45"/>
      <c r="FGM3510" s="45"/>
      <c r="FGN3510" s="45"/>
      <c r="FGO3510" s="45"/>
      <c r="FGP3510" s="45"/>
      <c r="FGQ3510" s="45"/>
      <c r="FGR3510" s="45"/>
      <c r="FGS3510" s="45"/>
      <c r="FGT3510" s="45"/>
      <c r="FGU3510" s="45"/>
      <c r="FGV3510" s="45"/>
      <c r="FGW3510" s="45"/>
      <c r="FGX3510" s="45"/>
      <c r="FGY3510" s="45"/>
      <c r="FGZ3510" s="45"/>
      <c r="FHA3510" s="45"/>
      <c r="FHB3510" s="45"/>
      <c r="FHC3510" s="45"/>
      <c r="FHD3510" s="45"/>
      <c r="FHE3510" s="45"/>
      <c r="FHF3510" s="45"/>
      <c r="FHG3510" s="45"/>
      <c r="FHH3510" s="45"/>
      <c r="FHI3510" s="45"/>
      <c r="FHJ3510" s="45"/>
      <c r="FHK3510" s="45"/>
      <c r="FHL3510" s="45"/>
      <c r="FHM3510" s="45"/>
      <c r="FHN3510" s="45"/>
      <c r="FHO3510" s="45"/>
      <c r="FHP3510" s="45"/>
      <c r="FHQ3510" s="45"/>
      <c r="FHR3510" s="45"/>
      <c r="FHS3510" s="45"/>
      <c r="FHT3510" s="45"/>
      <c r="FHU3510" s="45"/>
      <c r="FHV3510" s="45"/>
      <c r="FHW3510" s="45"/>
      <c r="FHX3510" s="45"/>
      <c r="FHY3510" s="45"/>
      <c r="FHZ3510" s="45"/>
      <c r="FIA3510" s="45"/>
      <c r="FIB3510" s="45"/>
      <c r="FIC3510" s="45"/>
      <c r="FID3510" s="45"/>
      <c r="FIE3510" s="45"/>
      <c r="FIF3510" s="45"/>
      <c r="FIG3510" s="45"/>
      <c r="FIH3510" s="45"/>
      <c r="FII3510" s="45"/>
      <c r="FIJ3510" s="45"/>
      <c r="FIK3510" s="45"/>
      <c r="FIL3510" s="45"/>
      <c r="FIM3510" s="45"/>
      <c r="FIN3510" s="45"/>
      <c r="FIO3510" s="45"/>
      <c r="FIP3510" s="45"/>
      <c r="FIQ3510" s="45"/>
      <c r="FIR3510" s="45"/>
      <c r="FIS3510" s="45"/>
      <c r="FIT3510" s="45"/>
      <c r="FIU3510" s="45"/>
      <c r="FIV3510" s="45"/>
      <c r="FIW3510" s="45"/>
      <c r="FIX3510" s="45"/>
      <c r="FIY3510" s="45"/>
      <c r="FIZ3510" s="45"/>
      <c r="FJA3510" s="45"/>
      <c r="FJB3510" s="45"/>
      <c r="FJC3510" s="45"/>
      <c r="FJD3510" s="45"/>
      <c r="FJE3510" s="45"/>
      <c r="FJF3510" s="45"/>
      <c r="FJG3510" s="45"/>
      <c r="FJH3510" s="45"/>
      <c r="FJI3510" s="45"/>
      <c r="FJJ3510" s="45"/>
      <c r="FJK3510" s="45"/>
      <c r="FJL3510" s="45"/>
      <c r="FJM3510" s="45"/>
      <c r="FJN3510" s="45"/>
      <c r="FJO3510" s="45"/>
      <c r="FJP3510" s="45"/>
      <c r="FJQ3510" s="45"/>
      <c r="FJR3510" s="45"/>
      <c r="FJS3510" s="45"/>
      <c r="FJT3510" s="45"/>
      <c r="FJU3510" s="45"/>
      <c r="FJV3510" s="45"/>
      <c r="FJW3510" s="45"/>
      <c r="FJX3510" s="45"/>
      <c r="FJY3510" s="45"/>
      <c r="FJZ3510" s="45"/>
      <c r="FKA3510" s="45"/>
      <c r="FKB3510" s="45"/>
      <c r="FKC3510" s="45"/>
      <c r="FKD3510" s="45"/>
      <c r="FKE3510" s="45"/>
      <c r="FKF3510" s="45"/>
      <c r="FKG3510" s="45"/>
      <c r="FKH3510" s="45"/>
      <c r="FKI3510" s="45"/>
      <c r="FKJ3510" s="45"/>
      <c r="FKK3510" s="45"/>
      <c r="FKL3510" s="45"/>
      <c r="FKM3510" s="45"/>
      <c r="FKN3510" s="45"/>
      <c r="FKO3510" s="45"/>
      <c r="FKP3510" s="45"/>
      <c r="FKQ3510" s="45"/>
      <c r="FKR3510" s="45"/>
      <c r="FKS3510" s="45"/>
      <c r="FKT3510" s="45"/>
      <c r="FKU3510" s="45"/>
      <c r="FKV3510" s="45"/>
      <c r="FKW3510" s="45"/>
      <c r="FKX3510" s="45"/>
      <c r="FKY3510" s="45"/>
      <c r="FKZ3510" s="45"/>
      <c r="FLA3510" s="45"/>
      <c r="FLB3510" s="45"/>
      <c r="FLC3510" s="45"/>
      <c r="FLD3510" s="45"/>
      <c r="FLE3510" s="45"/>
      <c r="FLF3510" s="45"/>
      <c r="FLG3510" s="45"/>
      <c r="FLH3510" s="45"/>
      <c r="FLI3510" s="45"/>
      <c r="FLJ3510" s="45"/>
      <c r="FLK3510" s="45"/>
      <c r="FLL3510" s="45"/>
      <c r="FLM3510" s="45"/>
      <c r="FLN3510" s="45"/>
      <c r="FLO3510" s="45"/>
      <c r="FLP3510" s="45"/>
      <c r="FLQ3510" s="45"/>
      <c r="FLR3510" s="45"/>
      <c r="FLS3510" s="45"/>
      <c r="FLT3510" s="45"/>
      <c r="FLU3510" s="45"/>
      <c r="FLV3510" s="45"/>
      <c r="FLW3510" s="45"/>
      <c r="FLX3510" s="45"/>
      <c r="FLY3510" s="45"/>
      <c r="FLZ3510" s="45"/>
      <c r="FMA3510" s="45"/>
      <c r="FMB3510" s="45"/>
      <c r="FMC3510" s="45"/>
      <c r="FMD3510" s="45"/>
      <c r="FME3510" s="45"/>
      <c r="FMF3510" s="45"/>
      <c r="FMG3510" s="45"/>
      <c r="FMH3510" s="45"/>
      <c r="FMI3510" s="45"/>
      <c r="FMJ3510" s="45"/>
      <c r="FMK3510" s="45"/>
      <c r="FML3510" s="45"/>
      <c r="FMM3510" s="45"/>
      <c r="FMN3510" s="45"/>
      <c r="FMO3510" s="45"/>
      <c r="FMP3510" s="45"/>
      <c r="FMQ3510" s="45"/>
      <c r="FMR3510" s="45"/>
      <c r="FMS3510" s="45"/>
      <c r="FMT3510" s="45"/>
      <c r="FMU3510" s="45"/>
      <c r="FMV3510" s="45"/>
      <c r="FMW3510" s="45"/>
      <c r="FMX3510" s="45"/>
      <c r="FMY3510" s="45"/>
      <c r="FMZ3510" s="45"/>
      <c r="FNA3510" s="45"/>
      <c r="FNB3510" s="45"/>
      <c r="FNC3510" s="45"/>
      <c r="FND3510" s="45"/>
      <c r="FNE3510" s="45"/>
      <c r="FNF3510" s="45"/>
      <c r="FNG3510" s="45"/>
      <c r="FNH3510" s="45"/>
      <c r="FNI3510" s="45"/>
      <c r="FNJ3510" s="45"/>
      <c r="FNK3510" s="45"/>
      <c r="FNL3510" s="45"/>
      <c r="FNM3510" s="45"/>
      <c r="FNN3510" s="45"/>
      <c r="FNO3510" s="45"/>
      <c r="FNP3510" s="45"/>
      <c r="FNQ3510" s="45"/>
      <c r="FNR3510" s="45"/>
      <c r="FNS3510" s="45"/>
      <c r="FNT3510" s="45"/>
      <c r="FNU3510" s="45"/>
      <c r="FNV3510" s="45"/>
      <c r="FNW3510" s="45"/>
      <c r="FNX3510" s="45"/>
      <c r="FNY3510" s="45"/>
      <c r="FNZ3510" s="45"/>
      <c r="FOA3510" s="45"/>
      <c r="FOB3510" s="45"/>
      <c r="FOC3510" s="45"/>
      <c r="FOD3510" s="45"/>
      <c r="FOE3510" s="45"/>
      <c r="FOF3510" s="45"/>
      <c r="FOG3510" s="45"/>
      <c r="FOH3510" s="45"/>
      <c r="FOI3510" s="45"/>
      <c r="FOJ3510" s="45"/>
      <c r="FOK3510" s="45"/>
      <c r="FOL3510" s="45"/>
      <c r="FOM3510" s="45"/>
      <c r="FON3510" s="45"/>
      <c r="FOO3510" s="45"/>
      <c r="FOP3510" s="45"/>
      <c r="FOQ3510" s="45"/>
      <c r="FOR3510" s="45"/>
      <c r="FOS3510" s="45"/>
      <c r="FOT3510" s="45"/>
      <c r="FOU3510" s="45"/>
      <c r="FOV3510" s="45"/>
      <c r="FOW3510" s="45"/>
      <c r="FOX3510" s="45"/>
      <c r="FOY3510" s="45"/>
      <c r="FOZ3510" s="45"/>
      <c r="FPA3510" s="45"/>
      <c r="FPB3510" s="45"/>
      <c r="FPC3510" s="45"/>
      <c r="FPD3510" s="45"/>
      <c r="FPE3510" s="45"/>
      <c r="FPF3510" s="45"/>
      <c r="FPG3510" s="45"/>
      <c r="FPH3510" s="45"/>
      <c r="FPI3510" s="45"/>
      <c r="FPJ3510" s="45"/>
      <c r="FPK3510" s="45"/>
      <c r="FPL3510" s="45"/>
      <c r="FPM3510" s="45"/>
      <c r="FPN3510" s="45"/>
      <c r="FPO3510" s="45"/>
      <c r="FPP3510" s="45"/>
      <c r="FPQ3510" s="45"/>
      <c r="FPR3510" s="45"/>
      <c r="FPS3510" s="45"/>
      <c r="FPT3510" s="45"/>
      <c r="FPU3510" s="45"/>
      <c r="FPV3510" s="45"/>
      <c r="FPW3510" s="45"/>
      <c r="FPX3510" s="45"/>
      <c r="FPY3510" s="45"/>
      <c r="FPZ3510" s="45"/>
      <c r="FQA3510" s="45"/>
      <c r="FQB3510" s="45"/>
      <c r="FQC3510" s="45"/>
      <c r="FQD3510" s="45"/>
      <c r="FQE3510" s="45"/>
      <c r="FQF3510" s="45"/>
      <c r="FQG3510" s="45"/>
      <c r="FQH3510" s="45"/>
      <c r="FQI3510" s="45"/>
      <c r="FQJ3510" s="45"/>
      <c r="FQK3510" s="45"/>
      <c r="FQL3510" s="45"/>
      <c r="FQM3510" s="45"/>
      <c r="FQN3510" s="45"/>
      <c r="FQO3510" s="45"/>
      <c r="FQP3510" s="45"/>
      <c r="FQQ3510" s="45"/>
      <c r="FQR3510" s="45"/>
      <c r="FQS3510" s="45"/>
      <c r="FQT3510" s="45"/>
      <c r="FQU3510" s="45"/>
      <c r="FQV3510" s="45"/>
      <c r="FQW3510" s="45"/>
      <c r="FQX3510" s="45"/>
      <c r="FQY3510" s="45"/>
      <c r="FQZ3510" s="45"/>
      <c r="FRA3510" s="45"/>
      <c r="FRB3510" s="45"/>
      <c r="FRC3510" s="45"/>
      <c r="FRD3510" s="45"/>
      <c r="FRE3510" s="45"/>
      <c r="FRF3510" s="45"/>
      <c r="FRG3510" s="45"/>
      <c r="FRH3510" s="45"/>
      <c r="FRI3510" s="45"/>
      <c r="FRJ3510" s="45"/>
      <c r="FRK3510" s="45"/>
      <c r="FRL3510" s="45"/>
      <c r="FRM3510" s="45"/>
      <c r="FRN3510" s="45"/>
      <c r="FRO3510" s="45"/>
      <c r="FRP3510" s="45"/>
      <c r="FRQ3510" s="45"/>
      <c r="FRR3510" s="45"/>
      <c r="FRS3510" s="45"/>
      <c r="FRT3510" s="45"/>
      <c r="FRU3510" s="45"/>
      <c r="FRV3510" s="45"/>
      <c r="FRW3510" s="45"/>
      <c r="FRX3510" s="45"/>
      <c r="FRY3510" s="45"/>
      <c r="FRZ3510" s="45"/>
      <c r="FSA3510" s="45"/>
      <c r="FSB3510" s="45"/>
      <c r="FSC3510" s="45"/>
      <c r="FSD3510" s="45"/>
      <c r="FSE3510" s="45"/>
      <c r="FSF3510" s="45"/>
      <c r="FSG3510" s="45"/>
      <c r="FSH3510" s="45"/>
      <c r="FSI3510" s="45"/>
      <c r="FSJ3510" s="45"/>
      <c r="FSK3510" s="45"/>
      <c r="FSL3510" s="45"/>
      <c r="FSM3510" s="45"/>
      <c r="FSN3510" s="45"/>
      <c r="FSO3510" s="45"/>
      <c r="FSP3510" s="45"/>
      <c r="FSQ3510" s="45"/>
      <c r="FSR3510" s="45"/>
      <c r="FSS3510" s="45"/>
      <c r="FST3510" s="45"/>
      <c r="FSU3510" s="45"/>
      <c r="FSV3510" s="45"/>
      <c r="FSW3510" s="45"/>
      <c r="FSX3510" s="45"/>
      <c r="FSY3510" s="45"/>
      <c r="FSZ3510" s="45"/>
      <c r="FTA3510" s="45"/>
      <c r="FTB3510" s="45"/>
      <c r="FTC3510" s="45"/>
      <c r="FTD3510" s="45"/>
      <c r="FTE3510" s="45"/>
      <c r="FTF3510" s="45"/>
      <c r="FTG3510" s="45"/>
      <c r="FTH3510" s="45"/>
      <c r="FTI3510" s="45"/>
      <c r="FTJ3510" s="45"/>
      <c r="FTK3510" s="45"/>
      <c r="FTL3510" s="45"/>
      <c r="FTM3510" s="45"/>
      <c r="FTN3510" s="45"/>
      <c r="FTO3510" s="45"/>
      <c r="FTP3510" s="45"/>
      <c r="FTQ3510" s="45"/>
      <c r="FTR3510" s="45"/>
      <c r="FTS3510" s="45"/>
      <c r="FTT3510" s="45"/>
      <c r="FTU3510" s="45"/>
      <c r="FTV3510" s="45"/>
      <c r="FTW3510" s="45"/>
      <c r="FTX3510" s="45"/>
      <c r="FTY3510" s="45"/>
      <c r="FTZ3510" s="45"/>
      <c r="FUA3510" s="45"/>
      <c r="FUB3510" s="45"/>
      <c r="FUC3510" s="45"/>
      <c r="FUD3510" s="45"/>
      <c r="FUE3510" s="45"/>
      <c r="FUF3510" s="45"/>
      <c r="FUG3510" s="45"/>
      <c r="FUH3510" s="45"/>
      <c r="FUI3510" s="45"/>
      <c r="FUJ3510" s="45"/>
      <c r="FUK3510" s="45"/>
      <c r="FUL3510" s="45"/>
      <c r="FUM3510" s="45"/>
      <c r="FUN3510" s="45"/>
      <c r="FUO3510" s="45"/>
      <c r="FUP3510" s="45"/>
      <c r="FUQ3510" s="45"/>
      <c r="FUR3510" s="45"/>
      <c r="FUS3510" s="45"/>
      <c r="FUT3510" s="45"/>
      <c r="FUU3510" s="45"/>
      <c r="FUV3510" s="45"/>
      <c r="FUW3510" s="45"/>
      <c r="FUX3510" s="45"/>
      <c r="FUY3510" s="45"/>
      <c r="FUZ3510" s="45"/>
      <c r="FVA3510" s="45"/>
      <c r="FVB3510" s="45"/>
      <c r="FVC3510" s="45"/>
      <c r="FVD3510" s="45"/>
      <c r="FVE3510" s="45"/>
      <c r="FVF3510" s="45"/>
      <c r="FVG3510" s="45"/>
      <c r="FVH3510" s="45"/>
      <c r="FVI3510" s="45"/>
      <c r="FVJ3510" s="45"/>
      <c r="FVK3510" s="45"/>
      <c r="FVL3510" s="45"/>
      <c r="FVM3510" s="45"/>
      <c r="FVN3510" s="45"/>
      <c r="FVO3510" s="45"/>
      <c r="FVP3510" s="45"/>
      <c r="FVQ3510" s="45"/>
      <c r="FVR3510" s="45"/>
      <c r="FVS3510" s="45"/>
      <c r="FVT3510" s="45"/>
      <c r="FVU3510" s="45"/>
      <c r="FVV3510" s="45"/>
      <c r="FVW3510" s="45"/>
      <c r="FVX3510" s="45"/>
      <c r="FVY3510" s="45"/>
      <c r="FVZ3510" s="45"/>
      <c r="FWA3510" s="45"/>
      <c r="FWB3510" s="45"/>
      <c r="FWC3510" s="45"/>
      <c r="FWD3510" s="45"/>
      <c r="FWE3510" s="45"/>
      <c r="FWF3510" s="45"/>
      <c r="FWG3510" s="45"/>
      <c r="FWH3510" s="45"/>
      <c r="FWI3510" s="45"/>
      <c r="FWJ3510" s="45"/>
      <c r="FWK3510" s="45"/>
      <c r="FWL3510" s="45"/>
      <c r="FWM3510" s="45"/>
      <c r="FWN3510" s="45"/>
      <c r="FWO3510" s="45"/>
      <c r="FWP3510" s="45"/>
      <c r="FWQ3510" s="45"/>
      <c r="FWR3510" s="45"/>
      <c r="FWS3510" s="45"/>
      <c r="FWT3510" s="45"/>
      <c r="FWU3510" s="45"/>
      <c r="FWV3510" s="45"/>
      <c r="FWW3510" s="45"/>
      <c r="FWX3510" s="45"/>
      <c r="FWY3510" s="45"/>
      <c r="FWZ3510" s="45"/>
      <c r="FXA3510" s="45"/>
      <c r="FXB3510" s="45"/>
      <c r="FXC3510" s="45"/>
      <c r="FXD3510" s="45"/>
      <c r="FXE3510" s="45"/>
      <c r="FXF3510" s="45"/>
      <c r="FXG3510" s="45"/>
      <c r="FXH3510" s="45"/>
      <c r="FXI3510" s="45"/>
      <c r="FXJ3510" s="45"/>
      <c r="FXK3510" s="45"/>
      <c r="FXL3510" s="45"/>
      <c r="FXM3510" s="45"/>
      <c r="FXN3510" s="45"/>
      <c r="FXO3510" s="45"/>
      <c r="FXP3510" s="45"/>
      <c r="FXQ3510" s="45"/>
      <c r="FXR3510" s="45"/>
      <c r="FXS3510" s="45"/>
      <c r="FXT3510" s="45"/>
      <c r="FXU3510" s="45"/>
      <c r="FXV3510" s="45"/>
      <c r="FXW3510" s="45"/>
      <c r="FXX3510" s="45"/>
      <c r="FXY3510" s="45"/>
      <c r="FXZ3510" s="45"/>
      <c r="FYA3510" s="45"/>
      <c r="FYB3510" s="45"/>
      <c r="FYC3510" s="45"/>
      <c r="FYD3510" s="45"/>
      <c r="FYE3510" s="45"/>
      <c r="FYF3510" s="45"/>
      <c r="FYG3510" s="45"/>
      <c r="FYH3510" s="45"/>
      <c r="FYI3510" s="45"/>
      <c r="FYJ3510" s="45"/>
      <c r="FYK3510" s="45"/>
      <c r="FYL3510" s="45"/>
      <c r="FYM3510" s="45"/>
      <c r="FYN3510" s="45"/>
      <c r="FYO3510" s="45"/>
      <c r="FYP3510" s="45"/>
      <c r="FYQ3510" s="45"/>
      <c r="FYR3510" s="45"/>
      <c r="FYS3510" s="45"/>
      <c r="FYT3510" s="45"/>
      <c r="FYU3510" s="45"/>
      <c r="FYV3510" s="45"/>
      <c r="FYW3510" s="45"/>
      <c r="FYX3510" s="45"/>
      <c r="FYY3510" s="45"/>
      <c r="FYZ3510" s="45"/>
      <c r="FZA3510" s="45"/>
      <c r="FZB3510" s="45"/>
      <c r="FZC3510" s="45"/>
      <c r="FZD3510" s="45"/>
      <c r="FZE3510" s="45"/>
      <c r="FZF3510" s="45"/>
      <c r="FZG3510" s="45"/>
      <c r="FZH3510" s="45"/>
      <c r="FZI3510" s="45"/>
      <c r="FZJ3510" s="45"/>
      <c r="FZK3510" s="45"/>
      <c r="FZL3510" s="45"/>
      <c r="FZM3510" s="45"/>
      <c r="FZN3510" s="45"/>
      <c r="FZO3510" s="45"/>
      <c r="FZP3510" s="45"/>
      <c r="FZQ3510" s="45"/>
      <c r="FZR3510" s="45"/>
      <c r="FZS3510" s="45"/>
      <c r="FZT3510" s="45"/>
      <c r="FZU3510" s="45"/>
      <c r="FZV3510" s="45"/>
      <c r="FZW3510" s="45"/>
      <c r="FZX3510" s="45"/>
      <c r="FZY3510" s="45"/>
      <c r="FZZ3510" s="45"/>
      <c r="GAA3510" s="45"/>
      <c r="GAB3510" s="45"/>
      <c r="GAC3510" s="45"/>
      <c r="GAD3510" s="45"/>
      <c r="GAE3510" s="45"/>
      <c r="GAF3510" s="45"/>
      <c r="GAG3510" s="45"/>
      <c r="GAH3510" s="45"/>
      <c r="GAI3510" s="45"/>
      <c r="GAJ3510" s="45"/>
      <c r="GAK3510" s="45"/>
      <c r="GAL3510" s="45"/>
      <c r="GAM3510" s="45"/>
      <c r="GAN3510" s="45"/>
      <c r="GAO3510" s="45"/>
      <c r="GAP3510" s="45"/>
      <c r="GAQ3510" s="45"/>
      <c r="GAR3510" s="45"/>
      <c r="GAS3510" s="45"/>
      <c r="GAT3510" s="45"/>
      <c r="GAU3510" s="45"/>
      <c r="GAV3510" s="45"/>
      <c r="GAW3510" s="45"/>
      <c r="GAX3510" s="45"/>
      <c r="GAY3510" s="45"/>
      <c r="GAZ3510" s="45"/>
      <c r="GBA3510" s="45"/>
      <c r="GBB3510" s="45"/>
      <c r="GBC3510" s="45"/>
      <c r="GBD3510" s="45"/>
      <c r="GBE3510" s="45"/>
      <c r="GBF3510" s="45"/>
      <c r="GBG3510" s="45"/>
      <c r="GBH3510" s="45"/>
      <c r="GBI3510" s="45"/>
      <c r="GBJ3510" s="45"/>
      <c r="GBK3510" s="45"/>
      <c r="GBL3510" s="45"/>
      <c r="GBM3510" s="45"/>
      <c r="GBN3510" s="45"/>
      <c r="GBO3510" s="45"/>
      <c r="GBP3510" s="45"/>
      <c r="GBQ3510" s="45"/>
      <c r="GBR3510" s="45"/>
      <c r="GBS3510" s="45"/>
      <c r="GBT3510" s="45"/>
      <c r="GBU3510" s="45"/>
      <c r="GBV3510" s="45"/>
      <c r="GBW3510" s="45"/>
      <c r="GBX3510" s="45"/>
      <c r="GBY3510" s="45"/>
      <c r="GBZ3510" s="45"/>
      <c r="GCA3510" s="45"/>
      <c r="GCB3510" s="45"/>
      <c r="GCC3510" s="45"/>
      <c r="GCD3510" s="45"/>
      <c r="GCE3510" s="45"/>
      <c r="GCF3510" s="45"/>
      <c r="GCG3510" s="45"/>
      <c r="GCH3510" s="45"/>
      <c r="GCI3510" s="45"/>
      <c r="GCJ3510" s="45"/>
      <c r="GCK3510" s="45"/>
      <c r="GCL3510" s="45"/>
      <c r="GCM3510" s="45"/>
      <c r="GCN3510" s="45"/>
      <c r="GCO3510" s="45"/>
      <c r="GCP3510" s="45"/>
      <c r="GCQ3510" s="45"/>
      <c r="GCR3510" s="45"/>
      <c r="GCS3510" s="45"/>
      <c r="GCT3510" s="45"/>
      <c r="GCU3510" s="45"/>
      <c r="GCV3510" s="45"/>
      <c r="GCW3510" s="45"/>
      <c r="GCX3510" s="45"/>
      <c r="GCY3510" s="45"/>
      <c r="GCZ3510" s="45"/>
      <c r="GDA3510" s="45"/>
      <c r="GDB3510" s="45"/>
      <c r="GDC3510" s="45"/>
      <c r="GDD3510" s="45"/>
      <c r="GDE3510" s="45"/>
      <c r="GDF3510" s="45"/>
      <c r="GDG3510" s="45"/>
      <c r="GDH3510" s="45"/>
      <c r="GDI3510" s="45"/>
      <c r="GDJ3510" s="45"/>
      <c r="GDK3510" s="45"/>
      <c r="GDL3510" s="45"/>
      <c r="GDM3510" s="45"/>
      <c r="GDN3510" s="45"/>
      <c r="GDO3510" s="45"/>
      <c r="GDP3510" s="45"/>
      <c r="GDQ3510" s="45"/>
      <c r="GDR3510" s="45"/>
      <c r="GDS3510" s="45"/>
      <c r="GDT3510" s="45"/>
      <c r="GDU3510" s="45"/>
      <c r="GDV3510" s="45"/>
      <c r="GDW3510" s="45"/>
      <c r="GDX3510" s="45"/>
      <c r="GDY3510" s="45"/>
      <c r="GDZ3510" s="45"/>
      <c r="GEA3510" s="45"/>
      <c r="GEB3510" s="45"/>
      <c r="GEC3510" s="45"/>
      <c r="GED3510" s="45"/>
      <c r="GEE3510" s="45"/>
      <c r="GEF3510" s="45"/>
      <c r="GEG3510" s="45"/>
      <c r="GEH3510" s="45"/>
      <c r="GEI3510" s="45"/>
      <c r="GEJ3510" s="45"/>
      <c r="GEK3510" s="45"/>
      <c r="GEL3510" s="45"/>
      <c r="GEM3510" s="45"/>
      <c r="GEN3510" s="45"/>
      <c r="GEO3510" s="45"/>
      <c r="GEP3510" s="45"/>
      <c r="GEQ3510" s="45"/>
      <c r="GER3510" s="45"/>
      <c r="GES3510" s="45"/>
      <c r="GET3510" s="45"/>
      <c r="GEU3510" s="45"/>
      <c r="GEV3510" s="45"/>
      <c r="GEW3510" s="45"/>
      <c r="GEX3510" s="45"/>
      <c r="GEY3510" s="45"/>
      <c r="GEZ3510" s="45"/>
      <c r="GFA3510" s="45"/>
      <c r="GFB3510" s="45"/>
      <c r="GFC3510" s="45"/>
      <c r="GFD3510" s="45"/>
      <c r="GFE3510" s="45"/>
      <c r="GFF3510" s="45"/>
      <c r="GFG3510" s="45"/>
      <c r="GFH3510" s="45"/>
      <c r="GFI3510" s="45"/>
      <c r="GFJ3510" s="45"/>
      <c r="GFK3510" s="45"/>
      <c r="GFL3510" s="45"/>
      <c r="GFM3510" s="45"/>
      <c r="GFN3510" s="45"/>
      <c r="GFO3510" s="45"/>
      <c r="GFP3510" s="45"/>
      <c r="GFQ3510" s="45"/>
      <c r="GFR3510" s="45"/>
      <c r="GFS3510" s="45"/>
      <c r="GFT3510" s="45"/>
      <c r="GFU3510" s="45"/>
      <c r="GFV3510" s="45"/>
      <c r="GFW3510" s="45"/>
      <c r="GFX3510" s="45"/>
      <c r="GFY3510" s="45"/>
      <c r="GFZ3510" s="45"/>
      <c r="GGA3510" s="45"/>
      <c r="GGB3510" s="45"/>
      <c r="GGC3510" s="45"/>
      <c r="GGD3510" s="45"/>
      <c r="GGE3510" s="45"/>
      <c r="GGF3510" s="45"/>
      <c r="GGG3510" s="45"/>
      <c r="GGH3510" s="45"/>
      <c r="GGI3510" s="45"/>
      <c r="GGJ3510" s="45"/>
      <c r="GGK3510" s="45"/>
      <c r="GGL3510" s="45"/>
      <c r="GGM3510" s="45"/>
      <c r="GGN3510" s="45"/>
      <c r="GGO3510" s="45"/>
      <c r="GGP3510" s="45"/>
      <c r="GGQ3510" s="45"/>
      <c r="GGR3510" s="45"/>
      <c r="GGS3510" s="45"/>
      <c r="GGT3510" s="45"/>
      <c r="GGU3510" s="45"/>
      <c r="GGV3510" s="45"/>
      <c r="GGW3510" s="45"/>
      <c r="GGX3510" s="45"/>
      <c r="GGY3510" s="45"/>
      <c r="GGZ3510" s="45"/>
      <c r="GHA3510" s="45"/>
      <c r="GHB3510" s="45"/>
      <c r="GHC3510" s="45"/>
      <c r="GHD3510" s="45"/>
      <c r="GHE3510" s="45"/>
      <c r="GHF3510" s="45"/>
      <c r="GHG3510" s="45"/>
      <c r="GHH3510" s="45"/>
      <c r="GHI3510" s="45"/>
      <c r="GHJ3510" s="45"/>
      <c r="GHK3510" s="45"/>
      <c r="GHL3510" s="45"/>
      <c r="GHM3510" s="45"/>
      <c r="GHN3510" s="45"/>
      <c r="GHO3510" s="45"/>
      <c r="GHP3510" s="45"/>
      <c r="GHQ3510" s="45"/>
      <c r="GHR3510" s="45"/>
      <c r="GHS3510" s="45"/>
      <c r="GHT3510" s="45"/>
      <c r="GHU3510" s="45"/>
      <c r="GHV3510" s="45"/>
      <c r="GHW3510" s="45"/>
      <c r="GHX3510" s="45"/>
      <c r="GHY3510" s="45"/>
      <c r="GHZ3510" s="45"/>
      <c r="GIA3510" s="45"/>
      <c r="GIB3510" s="45"/>
      <c r="GIC3510" s="45"/>
      <c r="GID3510" s="45"/>
      <c r="GIE3510" s="45"/>
      <c r="GIF3510" s="45"/>
      <c r="GIG3510" s="45"/>
      <c r="GIH3510" s="45"/>
      <c r="GII3510" s="45"/>
      <c r="GIJ3510" s="45"/>
      <c r="GIK3510" s="45"/>
      <c r="GIL3510" s="45"/>
      <c r="GIM3510" s="45"/>
      <c r="GIN3510" s="45"/>
      <c r="GIO3510" s="45"/>
      <c r="GIP3510" s="45"/>
      <c r="GIQ3510" s="45"/>
      <c r="GIR3510" s="45"/>
      <c r="GIS3510" s="45"/>
      <c r="GIT3510" s="45"/>
      <c r="GIU3510" s="45"/>
      <c r="GIV3510" s="45"/>
      <c r="GIW3510" s="45"/>
      <c r="GIX3510" s="45"/>
      <c r="GIY3510" s="45"/>
      <c r="GIZ3510" s="45"/>
      <c r="GJA3510" s="45"/>
      <c r="GJB3510" s="45"/>
      <c r="GJC3510" s="45"/>
      <c r="GJD3510" s="45"/>
      <c r="GJE3510" s="45"/>
      <c r="GJF3510" s="45"/>
      <c r="GJG3510" s="45"/>
      <c r="GJH3510" s="45"/>
      <c r="GJI3510" s="45"/>
      <c r="GJJ3510" s="45"/>
      <c r="GJK3510" s="45"/>
      <c r="GJL3510" s="45"/>
      <c r="GJM3510" s="45"/>
      <c r="GJN3510" s="45"/>
      <c r="GJO3510" s="45"/>
      <c r="GJP3510" s="45"/>
      <c r="GJQ3510" s="45"/>
      <c r="GJR3510" s="45"/>
      <c r="GJS3510" s="45"/>
      <c r="GJT3510" s="45"/>
      <c r="GJU3510" s="45"/>
      <c r="GJV3510" s="45"/>
      <c r="GJW3510" s="45"/>
      <c r="GJX3510" s="45"/>
      <c r="GJY3510" s="45"/>
      <c r="GJZ3510" s="45"/>
      <c r="GKA3510" s="45"/>
      <c r="GKB3510" s="45"/>
      <c r="GKC3510" s="45"/>
      <c r="GKD3510" s="45"/>
      <c r="GKE3510" s="45"/>
      <c r="GKF3510" s="45"/>
      <c r="GKG3510" s="45"/>
      <c r="GKH3510" s="45"/>
      <c r="GKI3510" s="45"/>
      <c r="GKJ3510" s="45"/>
      <c r="GKK3510" s="45"/>
      <c r="GKL3510" s="45"/>
      <c r="GKM3510" s="45"/>
      <c r="GKN3510" s="45"/>
      <c r="GKO3510" s="45"/>
      <c r="GKP3510" s="45"/>
      <c r="GKQ3510" s="45"/>
      <c r="GKR3510" s="45"/>
      <c r="GKS3510" s="45"/>
      <c r="GKT3510" s="45"/>
      <c r="GKU3510" s="45"/>
      <c r="GKV3510" s="45"/>
      <c r="GKW3510" s="45"/>
      <c r="GKX3510" s="45"/>
      <c r="GKY3510" s="45"/>
      <c r="GKZ3510" s="45"/>
      <c r="GLA3510" s="45"/>
      <c r="GLB3510" s="45"/>
      <c r="GLC3510" s="45"/>
      <c r="GLD3510" s="45"/>
      <c r="GLE3510" s="45"/>
      <c r="GLF3510" s="45"/>
      <c r="GLG3510" s="45"/>
      <c r="GLH3510" s="45"/>
      <c r="GLI3510" s="45"/>
      <c r="GLJ3510" s="45"/>
      <c r="GLK3510" s="45"/>
      <c r="GLL3510" s="45"/>
      <c r="GLM3510" s="45"/>
      <c r="GLN3510" s="45"/>
      <c r="GLO3510" s="45"/>
      <c r="GLP3510" s="45"/>
      <c r="GLQ3510" s="45"/>
      <c r="GLR3510" s="45"/>
      <c r="GLS3510" s="45"/>
      <c r="GLT3510" s="45"/>
      <c r="GLU3510" s="45"/>
      <c r="GLV3510" s="45"/>
      <c r="GLW3510" s="45"/>
      <c r="GLX3510" s="45"/>
      <c r="GLY3510" s="45"/>
      <c r="GLZ3510" s="45"/>
      <c r="GMA3510" s="45"/>
      <c r="GMB3510" s="45"/>
      <c r="GMC3510" s="45"/>
      <c r="GMD3510" s="45"/>
      <c r="GME3510" s="45"/>
      <c r="GMF3510" s="45"/>
      <c r="GMG3510" s="45"/>
      <c r="GMH3510" s="45"/>
      <c r="GMI3510" s="45"/>
      <c r="GMJ3510" s="45"/>
      <c r="GMK3510" s="45"/>
      <c r="GML3510" s="45"/>
      <c r="GMM3510" s="45"/>
      <c r="GMN3510" s="45"/>
      <c r="GMO3510" s="45"/>
      <c r="GMP3510" s="45"/>
      <c r="GMQ3510" s="45"/>
      <c r="GMR3510" s="45"/>
      <c r="GMS3510" s="45"/>
      <c r="GMT3510" s="45"/>
      <c r="GMU3510" s="45"/>
      <c r="GMV3510" s="45"/>
      <c r="GMW3510" s="45"/>
      <c r="GMX3510" s="45"/>
      <c r="GMY3510" s="45"/>
      <c r="GMZ3510" s="45"/>
      <c r="GNA3510" s="45"/>
      <c r="GNB3510" s="45"/>
      <c r="GNC3510" s="45"/>
      <c r="GND3510" s="45"/>
      <c r="GNE3510" s="45"/>
      <c r="GNF3510" s="45"/>
      <c r="GNG3510" s="45"/>
      <c r="GNH3510" s="45"/>
      <c r="GNI3510" s="45"/>
      <c r="GNJ3510" s="45"/>
      <c r="GNK3510" s="45"/>
      <c r="GNL3510" s="45"/>
      <c r="GNM3510" s="45"/>
      <c r="GNN3510" s="45"/>
      <c r="GNO3510" s="45"/>
      <c r="GNP3510" s="45"/>
      <c r="GNQ3510" s="45"/>
      <c r="GNR3510" s="45"/>
      <c r="GNS3510" s="45"/>
      <c r="GNT3510" s="45"/>
      <c r="GNU3510" s="45"/>
      <c r="GNV3510" s="45"/>
      <c r="GNW3510" s="45"/>
      <c r="GNX3510" s="45"/>
      <c r="GNY3510" s="45"/>
      <c r="GNZ3510" s="45"/>
      <c r="GOA3510" s="45"/>
      <c r="GOB3510" s="45"/>
      <c r="GOC3510" s="45"/>
      <c r="GOD3510" s="45"/>
      <c r="GOE3510" s="45"/>
      <c r="GOF3510" s="45"/>
      <c r="GOG3510" s="45"/>
      <c r="GOH3510" s="45"/>
      <c r="GOI3510" s="45"/>
      <c r="GOJ3510" s="45"/>
      <c r="GOK3510" s="45"/>
      <c r="GOL3510" s="45"/>
      <c r="GOM3510" s="45"/>
      <c r="GON3510" s="45"/>
      <c r="GOO3510" s="45"/>
      <c r="GOP3510" s="45"/>
      <c r="GOQ3510" s="45"/>
      <c r="GOR3510" s="45"/>
      <c r="GOS3510" s="45"/>
      <c r="GOT3510" s="45"/>
      <c r="GOU3510" s="45"/>
      <c r="GOV3510" s="45"/>
      <c r="GOW3510" s="45"/>
      <c r="GOX3510" s="45"/>
      <c r="GOY3510" s="45"/>
      <c r="GOZ3510" s="45"/>
      <c r="GPA3510" s="45"/>
      <c r="GPB3510" s="45"/>
      <c r="GPC3510" s="45"/>
      <c r="GPD3510" s="45"/>
      <c r="GPE3510" s="45"/>
      <c r="GPF3510" s="45"/>
      <c r="GPG3510" s="45"/>
      <c r="GPH3510" s="45"/>
      <c r="GPI3510" s="45"/>
      <c r="GPJ3510" s="45"/>
      <c r="GPK3510" s="45"/>
      <c r="GPL3510" s="45"/>
      <c r="GPM3510" s="45"/>
      <c r="GPN3510" s="45"/>
      <c r="GPO3510" s="45"/>
      <c r="GPP3510" s="45"/>
      <c r="GPQ3510" s="45"/>
      <c r="GPR3510" s="45"/>
      <c r="GPS3510" s="45"/>
      <c r="GPT3510" s="45"/>
      <c r="GPU3510" s="45"/>
      <c r="GPV3510" s="45"/>
      <c r="GPW3510" s="45"/>
      <c r="GPX3510" s="45"/>
      <c r="GPY3510" s="45"/>
      <c r="GPZ3510" s="45"/>
      <c r="GQA3510" s="45"/>
      <c r="GQB3510" s="45"/>
      <c r="GQC3510" s="45"/>
      <c r="GQD3510" s="45"/>
      <c r="GQE3510" s="45"/>
      <c r="GQF3510" s="45"/>
      <c r="GQG3510" s="45"/>
      <c r="GQH3510" s="45"/>
      <c r="GQI3510" s="45"/>
      <c r="GQJ3510" s="45"/>
      <c r="GQK3510" s="45"/>
      <c r="GQL3510" s="45"/>
      <c r="GQM3510" s="45"/>
      <c r="GQN3510" s="45"/>
      <c r="GQO3510" s="45"/>
      <c r="GQP3510" s="45"/>
      <c r="GQQ3510" s="45"/>
      <c r="GQR3510" s="45"/>
      <c r="GQS3510" s="45"/>
      <c r="GQT3510" s="45"/>
      <c r="GQU3510" s="45"/>
      <c r="GQV3510" s="45"/>
      <c r="GQW3510" s="45"/>
      <c r="GQX3510" s="45"/>
      <c r="GQY3510" s="45"/>
      <c r="GQZ3510" s="45"/>
      <c r="GRA3510" s="45"/>
      <c r="GRB3510" s="45"/>
      <c r="GRC3510" s="45"/>
      <c r="GRD3510" s="45"/>
      <c r="GRE3510" s="45"/>
      <c r="GRF3510" s="45"/>
      <c r="GRG3510" s="45"/>
      <c r="GRH3510" s="45"/>
      <c r="GRI3510" s="45"/>
      <c r="GRJ3510" s="45"/>
      <c r="GRK3510" s="45"/>
      <c r="GRL3510" s="45"/>
      <c r="GRM3510" s="45"/>
      <c r="GRN3510" s="45"/>
      <c r="GRO3510" s="45"/>
      <c r="GRP3510" s="45"/>
      <c r="GRQ3510" s="45"/>
      <c r="GRR3510" s="45"/>
      <c r="GRS3510" s="45"/>
      <c r="GRT3510" s="45"/>
      <c r="GRU3510" s="45"/>
      <c r="GRV3510" s="45"/>
      <c r="GRW3510" s="45"/>
      <c r="GRX3510" s="45"/>
      <c r="GRY3510" s="45"/>
      <c r="GRZ3510" s="45"/>
      <c r="GSA3510" s="45"/>
      <c r="GSB3510" s="45"/>
      <c r="GSC3510" s="45"/>
      <c r="GSD3510" s="45"/>
      <c r="GSE3510" s="45"/>
      <c r="GSF3510" s="45"/>
      <c r="GSG3510" s="45"/>
      <c r="GSH3510" s="45"/>
      <c r="GSI3510" s="45"/>
      <c r="GSJ3510" s="45"/>
      <c r="GSK3510" s="45"/>
      <c r="GSL3510" s="45"/>
      <c r="GSM3510" s="45"/>
      <c r="GSN3510" s="45"/>
      <c r="GSO3510" s="45"/>
      <c r="GSP3510" s="45"/>
      <c r="GSQ3510" s="45"/>
      <c r="GSR3510" s="45"/>
      <c r="GSS3510" s="45"/>
      <c r="GST3510" s="45"/>
      <c r="GSU3510" s="45"/>
      <c r="GSV3510" s="45"/>
      <c r="GSW3510" s="45"/>
      <c r="GSX3510" s="45"/>
      <c r="GSY3510" s="45"/>
      <c r="GSZ3510" s="45"/>
      <c r="GTA3510" s="45"/>
      <c r="GTB3510" s="45"/>
      <c r="GTC3510" s="45"/>
      <c r="GTD3510" s="45"/>
      <c r="GTE3510" s="45"/>
      <c r="GTF3510" s="45"/>
      <c r="GTG3510" s="45"/>
      <c r="GTH3510" s="45"/>
      <c r="GTI3510" s="45"/>
      <c r="GTJ3510" s="45"/>
      <c r="GTK3510" s="45"/>
      <c r="GTL3510" s="45"/>
      <c r="GTM3510" s="45"/>
      <c r="GTN3510" s="45"/>
      <c r="GTO3510" s="45"/>
      <c r="GTP3510" s="45"/>
      <c r="GTQ3510" s="45"/>
      <c r="GTR3510" s="45"/>
      <c r="GTS3510" s="45"/>
      <c r="GTT3510" s="45"/>
      <c r="GTU3510" s="45"/>
      <c r="GTV3510" s="45"/>
      <c r="GTW3510" s="45"/>
      <c r="GTX3510" s="45"/>
      <c r="GTY3510" s="45"/>
      <c r="GTZ3510" s="45"/>
      <c r="GUA3510" s="45"/>
      <c r="GUB3510" s="45"/>
      <c r="GUC3510" s="45"/>
      <c r="GUD3510" s="45"/>
      <c r="GUE3510" s="45"/>
      <c r="GUF3510" s="45"/>
      <c r="GUG3510" s="45"/>
      <c r="GUH3510" s="45"/>
      <c r="GUI3510" s="45"/>
      <c r="GUJ3510" s="45"/>
      <c r="GUK3510" s="45"/>
      <c r="GUL3510" s="45"/>
      <c r="GUM3510" s="45"/>
      <c r="GUN3510" s="45"/>
      <c r="GUO3510" s="45"/>
      <c r="GUP3510" s="45"/>
      <c r="GUQ3510" s="45"/>
      <c r="GUR3510" s="45"/>
      <c r="GUS3510" s="45"/>
      <c r="GUT3510" s="45"/>
      <c r="GUU3510" s="45"/>
      <c r="GUV3510" s="45"/>
      <c r="GUW3510" s="45"/>
      <c r="GUX3510" s="45"/>
      <c r="GUY3510" s="45"/>
      <c r="GUZ3510" s="45"/>
      <c r="GVA3510" s="45"/>
      <c r="GVB3510" s="45"/>
      <c r="GVC3510" s="45"/>
      <c r="GVD3510" s="45"/>
      <c r="GVE3510" s="45"/>
      <c r="GVF3510" s="45"/>
      <c r="GVG3510" s="45"/>
      <c r="GVH3510" s="45"/>
      <c r="GVI3510" s="45"/>
      <c r="GVJ3510" s="45"/>
      <c r="GVK3510" s="45"/>
      <c r="GVL3510" s="45"/>
      <c r="GVM3510" s="45"/>
      <c r="GVN3510" s="45"/>
      <c r="GVO3510" s="45"/>
      <c r="GVP3510" s="45"/>
      <c r="GVQ3510" s="45"/>
      <c r="GVR3510" s="45"/>
      <c r="GVS3510" s="45"/>
      <c r="GVT3510" s="45"/>
      <c r="GVU3510" s="45"/>
      <c r="GVV3510" s="45"/>
      <c r="GVW3510" s="45"/>
      <c r="GVX3510" s="45"/>
      <c r="GVY3510" s="45"/>
      <c r="GVZ3510" s="45"/>
      <c r="GWA3510" s="45"/>
      <c r="GWB3510" s="45"/>
      <c r="GWC3510" s="45"/>
      <c r="GWD3510" s="45"/>
      <c r="GWE3510" s="45"/>
      <c r="GWF3510" s="45"/>
      <c r="GWG3510" s="45"/>
      <c r="GWH3510" s="45"/>
      <c r="GWI3510" s="45"/>
      <c r="GWJ3510" s="45"/>
      <c r="GWK3510" s="45"/>
      <c r="GWL3510" s="45"/>
      <c r="GWM3510" s="45"/>
      <c r="GWN3510" s="45"/>
      <c r="GWO3510" s="45"/>
      <c r="GWP3510" s="45"/>
      <c r="GWQ3510" s="45"/>
      <c r="GWR3510" s="45"/>
      <c r="GWS3510" s="45"/>
      <c r="GWT3510" s="45"/>
      <c r="GWU3510" s="45"/>
      <c r="GWV3510" s="45"/>
      <c r="GWW3510" s="45"/>
      <c r="GWX3510" s="45"/>
      <c r="GWY3510" s="45"/>
      <c r="GWZ3510" s="45"/>
      <c r="GXA3510" s="45"/>
      <c r="GXB3510" s="45"/>
      <c r="GXC3510" s="45"/>
      <c r="GXD3510" s="45"/>
      <c r="GXE3510" s="45"/>
      <c r="GXF3510" s="45"/>
      <c r="GXG3510" s="45"/>
      <c r="GXH3510" s="45"/>
      <c r="GXI3510" s="45"/>
      <c r="GXJ3510" s="45"/>
      <c r="GXK3510" s="45"/>
      <c r="GXL3510" s="45"/>
      <c r="GXM3510" s="45"/>
      <c r="GXN3510" s="45"/>
      <c r="GXO3510" s="45"/>
      <c r="GXP3510" s="45"/>
      <c r="GXQ3510" s="45"/>
      <c r="GXR3510" s="45"/>
      <c r="GXS3510" s="45"/>
      <c r="GXT3510" s="45"/>
      <c r="GXU3510" s="45"/>
      <c r="GXV3510" s="45"/>
      <c r="GXW3510" s="45"/>
      <c r="GXX3510" s="45"/>
      <c r="GXY3510" s="45"/>
      <c r="GXZ3510" s="45"/>
      <c r="GYA3510" s="45"/>
      <c r="GYB3510" s="45"/>
      <c r="GYC3510" s="45"/>
      <c r="GYD3510" s="45"/>
      <c r="GYE3510" s="45"/>
      <c r="GYF3510" s="45"/>
      <c r="GYG3510" s="45"/>
      <c r="GYH3510" s="45"/>
      <c r="GYI3510" s="45"/>
      <c r="GYJ3510" s="45"/>
      <c r="GYK3510" s="45"/>
      <c r="GYL3510" s="45"/>
      <c r="GYM3510" s="45"/>
      <c r="GYN3510" s="45"/>
      <c r="GYO3510" s="45"/>
      <c r="GYP3510" s="45"/>
      <c r="GYQ3510" s="45"/>
      <c r="GYR3510" s="45"/>
      <c r="GYS3510" s="45"/>
      <c r="GYT3510" s="45"/>
      <c r="GYU3510" s="45"/>
      <c r="GYV3510" s="45"/>
      <c r="GYW3510" s="45"/>
      <c r="GYX3510" s="45"/>
      <c r="GYY3510" s="45"/>
      <c r="GYZ3510" s="45"/>
      <c r="GZA3510" s="45"/>
      <c r="GZB3510" s="45"/>
      <c r="GZC3510" s="45"/>
      <c r="GZD3510" s="45"/>
      <c r="GZE3510" s="45"/>
      <c r="GZF3510" s="45"/>
      <c r="GZG3510" s="45"/>
      <c r="GZH3510" s="45"/>
      <c r="GZI3510" s="45"/>
      <c r="GZJ3510" s="45"/>
      <c r="GZK3510" s="45"/>
      <c r="GZL3510" s="45"/>
      <c r="GZM3510" s="45"/>
      <c r="GZN3510" s="45"/>
      <c r="GZO3510" s="45"/>
      <c r="GZP3510" s="45"/>
      <c r="GZQ3510" s="45"/>
      <c r="GZR3510" s="45"/>
      <c r="GZS3510" s="45"/>
      <c r="GZT3510" s="45"/>
      <c r="GZU3510" s="45"/>
      <c r="GZV3510" s="45"/>
      <c r="GZW3510" s="45"/>
      <c r="GZX3510" s="45"/>
      <c r="GZY3510" s="45"/>
      <c r="GZZ3510" s="45"/>
      <c r="HAA3510" s="45"/>
      <c r="HAB3510" s="45"/>
      <c r="HAC3510" s="45"/>
      <c r="HAD3510" s="45"/>
      <c r="HAE3510" s="45"/>
      <c r="HAF3510" s="45"/>
      <c r="HAG3510" s="45"/>
      <c r="HAH3510" s="45"/>
      <c r="HAI3510" s="45"/>
      <c r="HAJ3510" s="45"/>
      <c r="HAK3510" s="45"/>
      <c r="HAL3510" s="45"/>
      <c r="HAM3510" s="45"/>
      <c r="HAN3510" s="45"/>
      <c r="HAO3510" s="45"/>
      <c r="HAP3510" s="45"/>
      <c r="HAQ3510" s="45"/>
      <c r="HAR3510" s="45"/>
      <c r="HAS3510" s="45"/>
      <c r="HAT3510" s="45"/>
      <c r="HAU3510" s="45"/>
      <c r="HAV3510" s="45"/>
      <c r="HAW3510" s="45"/>
      <c r="HAX3510" s="45"/>
      <c r="HAY3510" s="45"/>
      <c r="HAZ3510" s="45"/>
      <c r="HBA3510" s="45"/>
      <c r="HBB3510" s="45"/>
      <c r="HBC3510" s="45"/>
      <c r="HBD3510" s="45"/>
      <c r="HBE3510" s="45"/>
      <c r="HBF3510" s="45"/>
      <c r="HBG3510" s="45"/>
      <c r="HBH3510" s="45"/>
      <c r="HBI3510" s="45"/>
      <c r="HBJ3510" s="45"/>
      <c r="HBK3510" s="45"/>
      <c r="HBL3510" s="45"/>
      <c r="HBM3510" s="45"/>
      <c r="HBN3510" s="45"/>
      <c r="HBO3510" s="45"/>
      <c r="HBP3510" s="45"/>
      <c r="HBQ3510" s="45"/>
      <c r="HBR3510" s="45"/>
      <c r="HBS3510" s="45"/>
      <c r="HBT3510" s="45"/>
      <c r="HBU3510" s="45"/>
      <c r="HBV3510" s="45"/>
      <c r="HBW3510" s="45"/>
      <c r="HBX3510" s="45"/>
      <c r="HBY3510" s="45"/>
      <c r="HBZ3510" s="45"/>
      <c r="HCA3510" s="45"/>
      <c r="HCB3510" s="45"/>
      <c r="HCC3510" s="45"/>
      <c r="HCD3510" s="45"/>
      <c r="HCE3510" s="45"/>
      <c r="HCF3510" s="45"/>
      <c r="HCG3510" s="45"/>
      <c r="HCH3510" s="45"/>
      <c r="HCI3510" s="45"/>
      <c r="HCJ3510" s="45"/>
      <c r="HCK3510" s="45"/>
      <c r="HCL3510" s="45"/>
      <c r="HCM3510" s="45"/>
      <c r="HCN3510" s="45"/>
      <c r="HCO3510" s="45"/>
      <c r="HCP3510" s="45"/>
      <c r="HCQ3510" s="45"/>
      <c r="HCR3510" s="45"/>
      <c r="HCS3510" s="45"/>
      <c r="HCT3510" s="45"/>
      <c r="HCU3510" s="45"/>
      <c r="HCV3510" s="45"/>
      <c r="HCW3510" s="45"/>
      <c r="HCX3510" s="45"/>
      <c r="HCY3510" s="45"/>
      <c r="HCZ3510" s="45"/>
      <c r="HDA3510" s="45"/>
      <c r="HDB3510" s="45"/>
      <c r="HDC3510" s="45"/>
      <c r="HDD3510" s="45"/>
      <c r="HDE3510" s="45"/>
      <c r="HDF3510" s="45"/>
      <c r="HDG3510" s="45"/>
      <c r="HDH3510" s="45"/>
      <c r="HDI3510" s="45"/>
      <c r="HDJ3510" s="45"/>
      <c r="HDK3510" s="45"/>
      <c r="HDL3510" s="45"/>
      <c r="HDM3510" s="45"/>
      <c r="HDN3510" s="45"/>
      <c r="HDO3510" s="45"/>
      <c r="HDP3510" s="45"/>
      <c r="HDQ3510" s="45"/>
      <c r="HDR3510" s="45"/>
      <c r="HDS3510" s="45"/>
      <c r="HDT3510" s="45"/>
      <c r="HDU3510" s="45"/>
      <c r="HDV3510" s="45"/>
      <c r="HDW3510" s="45"/>
      <c r="HDX3510" s="45"/>
      <c r="HDY3510" s="45"/>
      <c r="HDZ3510" s="45"/>
      <c r="HEA3510" s="45"/>
      <c r="HEB3510" s="45"/>
      <c r="HEC3510" s="45"/>
      <c r="HED3510" s="45"/>
      <c r="HEE3510" s="45"/>
      <c r="HEF3510" s="45"/>
      <c r="HEG3510" s="45"/>
      <c r="HEH3510" s="45"/>
      <c r="HEI3510" s="45"/>
      <c r="HEJ3510" s="45"/>
      <c r="HEK3510" s="45"/>
      <c r="HEL3510" s="45"/>
      <c r="HEM3510" s="45"/>
      <c r="HEN3510" s="45"/>
      <c r="HEO3510" s="45"/>
      <c r="HEP3510" s="45"/>
      <c r="HEQ3510" s="45"/>
      <c r="HER3510" s="45"/>
      <c r="HES3510" s="45"/>
      <c r="HET3510" s="45"/>
      <c r="HEU3510" s="45"/>
      <c r="HEV3510" s="45"/>
      <c r="HEW3510" s="45"/>
      <c r="HEX3510" s="45"/>
      <c r="HEY3510" s="45"/>
      <c r="HEZ3510" s="45"/>
      <c r="HFA3510" s="45"/>
      <c r="HFB3510" s="45"/>
      <c r="HFC3510" s="45"/>
      <c r="HFD3510" s="45"/>
      <c r="HFE3510" s="45"/>
      <c r="HFF3510" s="45"/>
      <c r="HFG3510" s="45"/>
      <c r="HFH3510" s="45"/>
      <c r="HFI3510" s="45"/>
      <c r="HFJ3510" s="45"/>
      <c r="HFK3510" s="45"/>
      <c r="HFL3510" s="45"/>
      <c r="HFM3510" s="45"/>
      <c r="HFN3510" s="45"/>
      <c r="HFO3510" s="45"/>
      <c r="HFP3510" s="45"/>
      <c r="HFQ3510" s="45"/>
      <c r="HFR3510" s="45"/>
      <c r="HFS3510" s="45"/>
      <c r="HFT3510" s="45"/>
      <c r="HFU3510" s="45"/>
      <c r="HFV3510" s="45"/>
      <c r="HFW3510" s="45"/>
      <c r="HFX3510" s="45"/>
      <c r="HFY3510" s="45"/>
      <c r="HFZ3510" s="45"/>
      <c r="HGA3510" s="45"/>
      <c r="HGB3510" s="45"/>
      <c r="HGC3510" s="45"/>
      <c r="HGD3510" s="45"/>
      <c r="HGE3510" s="45"/>
      <c r="HGF3510" s="45"/>
      <c r="HGG3510" s="45"/>
      <c r="HGH3510" s="45"/>
      <c r="HGI3510" s="45"/>
      <c r="HGJ3510" s="45"/>
      <c r="HGK3510" s="45"/>
      <c r="HGL3510" s="45"/>
      <c r="HGM3510" s="45"/>
      <c r="HGN3510" s="45"/>
      <c r="HGO3510" s="45"/>
      <c r="HGP3510" s="45"/>
      <c r="HGQ3510" s="45"/>
      <c r="HGR3510" s="45"/>
      <c r="HGS3510" s="45"/>
      <c r="HGT3510" s="45"/>
      <c r="HGU3510" s="45"/>
      <c r="HGV3510" s="45"/>
      <c r="HGW3510" s="45"/>
      <c r="HGX3510" s="45"/>
      <c r="HGY3510" s="45"/>
      <c r="HGZ3510" s="45"/>
      <c r="HHA3510" s="45"/>
      <c r="HHB3510" s="45"/>
      <c r="HHC3510" s="45"/>
      <c r="HHD3510" s="45"/>
      <c r="HHE3510" s="45"/>
      <c r="HHF3510" s="45"/>
      <c r="HHG3510" s="45"/>
      <c r="HHH3510" s="45"/>
      <c r="HHI3510" s="45"/>
      <c r="HHJ3510" s="45"/>
      <c r="HHK3510" s="45"/>
      <c r="HHL3510" s="45"/>
      <c r="HHM3510" s="45"/>
      <c r="HHN3510" s="45"/>
      <c r="HHO3510" s="45"/>
      <c r="HHP3510" s="45"/>
      <c r="HHQ3510" s="45"/>
      <c r="HHR3510" s="45"/>
      <c r="HHS3510" s="45"/>
      <c r="HHT3510" s="45"/>
      <c r="HHU3510" s="45"/>
      <c r="HHV3510" s="45"/>
      <c r="HHW3510" s="45"/>
      <c r="HHX3510" s="45"/>
      <c r="HHY3510" s="45"/>
      <c r="HHZ3510" s="45"/>
      <c r="HIA3510" s="45"/>
      <c r="HIB3510" s="45"/>
      <c r="HIC3510" s="45"/>
      <c r="HID3510" s="45"/>
      <c r="HIE3510" s="45"/>
      <c r="HIF3510" s="45"/>
      <c r="HIG3510" s="45"/>
      <c r="HIH3510" s="45"/>
      <c r="HII3510" s="45"/>
      <c r="HIJ3510" s="45"/>
      <c r="HIK3510" s="45"/>
      <c r="HIL3510" s="45"/>
      <c r="HIM3510" s="45"/>
      <c r="HIN3510" s="45"/>
      <c r="HIO3510" s="45"/>
      <c r="HIP3510" s="45"/>
      <c r="HIQ3510" s="45"/>
      <c r="HIR3510" s="45"/>
      <c r="HIS3510" s="45"/>
      <c r="HIT3510" s="45"/>
      <c r="HIU3510" s="45"/>
      <c r="HIV3510" s="45"/>
      <c r="HIW3510" s="45"/>
      <c r="HIX3510" s="45"/>
      <c r="HIY3510" s="45"/>
      <c r="HIZ3510" s="45"/>
      <c r="HJA3510" s="45"/>
      <c r="HJB3510" s="45"/>
      <c r="HJC3510" s="45"/>
      <c r="HJD3510" s="45"/>
      <c r="HJE3510" s="45"/>
      <c r="HJF3510" s="45"/>
      <c r="HJG3510" s="45"/>
      <c r="HJH3510" s="45"/>
      <c r="HJI3510" s="45"/>
      <c r="HJJ3510" s="45"/>
      <c r="HJK3510" s="45"/>
      <c r="HJL3510" s="45"/>
      <c r="HJM3510" s="45"/>
      <c r="HJN3510" s="45"/>
      <c r="HJO3510" s="45"/>
      <c r="HJP3510" s="45"/>
      <c r="HJQ3510" s="45"/>
      <c r="HJR3510" s="45"/>
      <c r="HJS3510" s="45"/>
      <c r="HJT3510" s="45"/>
      <c r="HJU3510" s="45"/>
      <c r="HJV3510" s="45"/>
      <c r="HJW3510" s="45"/>
      <c r="HJX3510" s="45"/>
      <c r="HJY3510" s="45"/>
      <c r="HJZ3510" s="45"/>
      <c r="HKA3510" s="45"/>
      <c r="HKB3510" s="45"/>
      <c r="HKC3510" s="45"/>
      <c r="HKD3510" s="45"/>
      <c r="HKE3510" s="45"/>
      <c r="HKF3510" s="45"/>
      <c r="HKG3510" s="45"/>
      <c r="HKH3510" s="45"/>
      <c r="HKI3510" s="45"/>
      <c r="HKJ3510" s="45"/>
      <c r="HKK3510" s="45"/>
      <c r="HKL3510" s="45"/>
      <c r="HKM3510" s="45"/>
      <c r="HKN3510" s="45"/>
      <c r="HKO3510" s="45"/>
      <c r="HKP3510" s="45"/>
      <c r="HKQ3510" s="45"/>
      <c r="HKR3510" s="45"/>
      <c r="HKS3510" s="45"/>
      <c r="HKT3510" s="45"/>
      <c r="HKU3510" s="45"/>
      <c r="HKV3510" s="45"/>
      <c r="HKW3510" s="45"/>
      <c r="HKX3510" s="45"/>
      <c r="HKY3510" s="45"/>
      <c r="HKZ3510" s="45"/>
      <c r="HLA3510" s="45"/>
      <c r="HLB3510" s="45"/>
      <c r="HLC3510" s="45"/>
      <c r="HLD3510" s="45"/>
      <c r="HLE3510" s="45"/>
      <c r="HLF3510" s="45"/>
      <c r="HLG3510" s="45"/>
      <c r="HLH3510" s="45"/>
      <c r="HLI3510" s="45"/>
      <c r="HLJ3510" s="45"/>
      <c r="HLK3510" s="45"/>
      <c r="HLL3510" s="45"/>
      <c r="HLM3510" s="45"/>
      <c r="HLN3510" s="45"/>
      <c r="HLO3510" s="45"/>
      <c r="HLP3510" s="45"/>
      <c r="HLQ3510" s="45"/>
      <c r="HLR3510" s="45"/>
      <c r="HLS3510" s="45"/>
      <c r="HLT3510" s="45"/>
      <c r="HLU3510" s="45"/>
      <c r="HLV3510" s="45"/>
      <c r="HLW3510" s="45"/>
      <c r="HLX3510" s="45"/>
      <c r="HLY3510" s="45"/>
      <c r="HLZ3510" s="45"/>
      <c r="HMA3510" s="45"/>
      <c r="HMB3510" s="45"/>
      <c r="HMC3510" s="45"/>
      <c r="HMD3510" s="45"/>
      <c r="HME3510" s="45"/>
      <c r="HMF3510" s="45"/>
      <c r="HMG3510" s="45"/>
      <c r="HMH3510" s="45"/>
      <c r="HMI3510" s="45"/>
      <c r="HMJ3510" s="45"/>
      <c r="HMK3510" s="45"/>
      <c r="HML3510" s="45"/>
      <c r="HMM3510" s="45"/>
      <c r="HMN3510" s="45"/>
      <c r="HMO3510" s="45"/>
      <c r="HMP3510" s="45"/>
      <c r="HMQ3510" s="45"/>
      <c r="HMR3510" s="45"/>
      <c r="HMS3510" s="45"/>
      <c r="HMT3510" s="45"/>
      <c r="HMU3510" s="45"/>
      <c r="HMV3510" s="45"/>
      <c r="HMW3510" s="45"/>
      <c r="HMX3510" s="45"/>
      <c r="HMY3510" s="45"/>
      <c r="HMZ3510" s="45"/>
      <c r="HNA3510" s="45"/>
      <c r="HNB3510" s="45"/>
      <c r="HNC3510" s="45"/>
      <c r="HND3510" s="45"/>
      <c r="HNE3510" s="45"/>
      <c r="HNF3510" s="45"/>
      <c r="HNG3510" s="45"/>
      <c r="HNH3510" s="45"/>
      <c r="HNI3510" s="45"/>
      <c r="HNJ3510" s="45"/>
      <c r="HNK3510" s="45"/>
      <c r="HNL3510" s="45"/>
      <c r="HNM3510" s="45"/>
      <c r="HNN3510" s="45"/>
      <c r="HNO3510" s="45"/>
      <c r="HNP3510" s="45"/>
      <c r="HNQ3510" s="45"/>
      <c r="HNR3510" s="45"/>
      <c r="HNS3510" s="45"/>
      <c r="HNT3510" s="45"/>
      <c r="HNU3510" s="45"/>
      <c r="HNV3510" s="45"/>
      <c r="HNW3510" s="45"/>
      <c r="HNX3510" s="45"/>
      <c r="HNY3510" s="45"/>
      <c r="HNZ3510" s="45"/>
      <c r="HOA3510" s="45"/>
      <c r="HOB3510" s="45"/>
      <c r="HOC3510" s="45"/>
      <c r="HOD3510" s="45"/>
      <c r="HOE3510" s="45"/>
      <c r="HOF3510" s="45"/>
      <c r="HOG3510" s="45"/>
      <c r="HOH3510" s="45"/>
      <c r="HOI3510" s="45"/>
      <c r="HOJ3510" s="45"/>
      <c r="HOK3510" s="45"/>
      <c r="HOL3510" s="45"/>
      <c r="HOM3510" s="45"/>
      <c r="HON3510" s="45"/>
      <c r="HOO3510" s="45"/>
      <c r="HOP3510" s="45"/>
      <c r="HOQ3510" s="45"/>
      <c r="HOR3510" s="45"/>
      <c r="HOS3510" s="45"/>
      <c r="HOT3510" s="45"/>
      <c r="HOU3510" s="45"/>
      <c r="HOV3510" s="45"/>
      <c r="HOW3510" s="45"/>
      <c r="HOX3510" s="45"/>
      <c r="HOY3510" s="45"/>
      <c r="HOZ3510" s="45"/>
      <c r="HPA3510" s="45"/>
      <c r="HPB3510" s="45"/>
      <c r="HPC3510" s="45"/>
      <c r="HPD3510" s="45"/>
      <c r="HPE3510" s="45"/>
      <c r="HPF3510" s="45"/>
      <c r="HPG3510" s="45"/>
      <c r="HPH3510" s="45"/>
      <c r="HPI3510" s="45"/>
      <c r="HPJ3510" s="45"/>
      <c r="HPK3510" s="45"/>
      <c r="HPL3510" s="45"/>
      <c r="HPM3510" s="45"/>
      <c r="HPN3510" s="45"/>
      <c r="HPO3510" s="45"/>
      <c r="HPP3510" s="45"/>
      <c r="HPQ3510" s="45"/>
      <c r="HPR3510" s="45"/>
      <c r="HPS3510" s="45"/>
      <c r="HPT3510" s="45"/>
      <c r="HPU3510" s="45"/>
      <c r="HPV3510" s="45"/>
      <c r="HPW3510" s="45"/>
      <c r="HPX3510" s="45"/>
      <c r="HPY3510" s="45"/>
      <c r="HPZ3510" s="45"/>
      <c r="HQA3510" s="45"/>
      <c r="HQB3510" s="45"/>
      <c r="HQC3510" s="45"/>
      <c r="HQD3510" s="45"/>
      <c r="HQE3510" s="45"/>
      <c r="HQF3510" s="45"/>
      <c r="HQG3510" s="45"/>
      <c r="HQH3510" s="45"/>
      <c r="HQI3510" s="45"/>
      <c r="HQJ3510" s="45"/>
      <c r="HQK3510" s="45"/>
      <c r="HQL3510" s="45"/>
      <c r="HQM3510" s="45"/>
      <c r="HQN3510" s="45"/>
      <c r="HQO3510" s="45"/>
      <c r="HQP3510" s="45"/>
      <c r="HQQ3510" s="45"/>
      <c r="HQR3510" s="45"/>
      <c r="HQS3510" s="45"/>
      <c r="HQT3510" s="45"/>
      <c r="HQU3510" s="45"/>
      <c r="HQV3510" s="45"/>
      <c r="HQW3510" s="45"/>
      <c r="HQX3510" s="45"/>
      <c r="HQY3510" s="45"/>
      <c r="HQZ3510" s="45"/>
      <c r="HRA3510" s="45"/>
      <c r="HRB3510" s="45"/>
      <c r="HRC3510" s="45"/>
      <c r="HRD3510" s="45"/>
      <c r="HRE3510" s="45"/>
      <c r="HRF3510" s="45"/>
      <c r="HRG3510" s="45"/>
      <c r="HRH3510" s="45"/>
      <c r="HRI3510" s="45"/>
      <c r="HRJ3510" s="45"/>
      <c r="HRK3510" s="45"/>
      <c r="HRL3510" s="45"/>
      <c r="HRM3510" s="45"/>
      <c r="HRN3510" s="45"/>
      <c r="HRO3510" s="45"/>
      <c r="HRP3510" s="45"/>
      <c r="HRQ3510" s="45"/>
      <c r="HRR3510" s="45"/>
      <c r="HRS3510" s="45"/>
      <c r="HRT3510" s="45"/>
      <c r="HRU3510" s="45"/>
      <c r="HRV3510" s="45"/>
      <c r="HRW3510" s="45"/>
      <c r="HRX3510" s="45"/>
      <c r="HRY3510" s="45"/>
      <c r="HRZ3510" s="45"/>
      <c r="HSA3510" s="45"/>
      <c r="HSB3510" s="45"/>
      <c r="HSC3510" s="45"/>
      <c r="HSD3510" s="45"/>
      <c r="HSE3510" s="45"/>
      <c r="HSF3510" s="45"/>
      <c r="HSG3510" s="45"/>
      <c r="HSH3510" s="45"/>
      <c r="HSI3510" s="45"/>
      <c r="HSJ3510" s="45"/>
      <c r="HSK3510" s="45"/>
      <c r="HSL3510" s="45"/>
      <c r="HSM3510" s="45"/>
      <c r="HSN3510" s="45"/>
      <c r="HSO3510" s="45"/>
      <c r="HSP3510" s="45"/>
      <c r="HSQ3510" s="45"/>
      <c r="HSR3510" s="45"/>
      <c r="HSS3510" s="45"/>
      <c r="HST3510" s="45"/>
      <c r="HSU3510" s="45"/>
      <c r="HSV3510" s="45"/>
      <c r="HSW3510" s="45"/>
      <c r="HSX3510" s="45"/>
      <c r="HSY3510" s="45"/>
      <c r="HSZ3510" s="45"/>
      <c r="HTA3510" s="45"/>
      <c r="HTB3510" s="45"/>
      <c r="HTC3510" s="45"/>
      <c r="HTD3510" s="45"/>
      <c r="HTE3510" s="45"/>
      <c r="HTF3510" s="45"/>
      <c r="HTG3510" s="45"/>
      <c r="HTH3510" s="45"/>
      <c r="HTI3510" s="45"/>
      <c r="HTJ3510" s="45"/>
      <c r="HTK3510" s="45"/>
      <c r="HTL3510" s="45"/>
      <c r="HTM3510" s="45"/>
      <c r="HTN3510" s="45"/>
      <c r="HTO3510" s="45"/>
      <c r="HTP3510" s="45"/>
      <c r="HTQ3510" s="45"/>
      <c r="HTR3510" s="45"/>
      <c r="HTS3510" s="45"/>
      <c r="HTT3510" s="45"/>
      <c r="HTU3510" s="45"/>
      <c r="HTV3510" s="45"/>
      <c r="HTW3510" s="45"/>
      <c r="HTX3510" s="45"/>
      <c r="HTY3510" s="45"/>
      <c r="HTZ3510" s="45"/>
      <c r="HUA3510" s="45"/>
      <c r="HUB3510" s="45"/>
      <c r="HUC3510" s="45"/>
      <c r="HUD3510" s="45"/>
      <c r="HUE3510" s="45"/>
      <c r="HUF3510" s="45"/>
      <c r="HUG3510" s="45"/>
      <c r="HUH3510" s="45"/>
      <c r="HUI3510" s="45"/>
      <c r="HUJ3510" s="45"/>
      <c r="HUK3510" s="45"/>
      <c r="HUL3510" s="45"/>
      <c r="HUM3510" s="45"/>
      <c r="HUN3510" s="45"/>
      <c r="HUO3510" s="45"/>
      <c r="HUP3510" s="45"/>
      <c r="HUQ3510" s="45"/>
      <c r="HUR3510" s="45"/>
      <c r="HUS3510" s="45"/>
      <c r="HUT3510" s="45"/>
      <c r="HUU3510" s="45"/>
      <c r="HUV3510" s="45"/>
      <c r="HUW3510" s="45"/>
      <c r="HUX3510" s="45"/>
      <c r="HUY3510" s="45"/>
      <c r="HUZ3510" s="45"/>
      <c r="HVA3510" s="45"/>
      <c r="HVB3510" s="45"/>
      <c r="HVC3510" s="45"/>
      <c r="HVD3510" s="45"/>
      <c r="HVE3510" s="45"/>
      <c r="HVF3510" s="45"/>
      <c r="HVG3510" s="45"/>
      <c r="HVH3510" s="45"/>
      <c r="HVI3510" s="45"/>
      <c r="HVJ3510" s="45"/>
      <c r="HVK3510" s="45"/>
      <c r="HVL3510" s="45"/>
      <c r="HVM3510" s="45"/>
      <c r="HVN3510" s="45"/>
      <c r="HVO3510" s="45"/>
      <c r="HVP3510" s="45"/>
      <c r="HVQ3510" s="45"/>
      <c r="HVR3510" s="45"/>
      <c r="HVS3510" s="45"/>
      <c r="HVT3510" s="45"/>
      <c r="HVU3510" s="45"/>
      <c r="HVV3510" s="45"/>
      <c r="HVW3510" s="45"/>
      <c r="HVX3510" s="45"/>
      <c r="HVY3510" s="45"/>
      <c r="HVZ3510" s="45"/>
      <c r="HWA3510" s="45"/>
      <c r="HWB3510" s="45"/>
      <c r="HWC3510" s="45"/>
      <c r="HWD3510" s="45"/>
      <c r="HWE3510" s="45"/>
      <c r="HWF3510" s="45"/>
      <c r="HWG3510" s="45"/>
      <c r="HWH3510" s="45"/>
      <c r="HWI3510" s="45"/>
      <c r="HWJ3510" s="45"/>
      <c r="HWK3510" s="45"/>
      <c r="HWL3510" s="45"/>
      <c r="HWM3510" s="45"/>
      <c r="HWN3510" s="45"/>
      <c r="HWO3510" s="45"/>
      <c r="HWP3510" s="45"/>
      <c r="HWQ3510" s="45"/>
      <c r="HWR3510" s="45"/>
      <c r="HWS3510" s="45"/>
      <c r="HWT3510" s="45"/>
      <c r="HWU3510" s="45"/>
      <c r="HWV3510" s="45"/>
      <c r="HWW3510" s="45"/>
      <c r="HWX3510" s="45"/>
      <c r="HWY3510" s="45"/>
      <c r="HWZ3510" s="45"/>
      <c r="HXA3510" s="45"/>
      <c r="HXB3510" s="45"/>
      <c r="HXC3510" s="45"/>
      <c r="HXD3510" s="45"/>
      <c r="HXE3510" s="45"/>
      <c r="HXF3510" s="45"/>
      <c r="HXG3510" s="45"/>
      <c r="HXH3510" s="45"/>
      <c r="HXI3510" s="45"/>
      <c r="HXJ3510" s="45"/>
      <c r="HXK3510" s="45"/>
      <c r="HXL3510" s="45"/>
      <c r="HXM3510" s="45"/>
      <c r="HXN3510" s="45"/>
      <c r="HXO3510" s="45"/>
      <c r="HXP3510" s="45"/>
      <c r="HXQ3510" s="45"/>
      <c r="HXR3510" s="45"/>
      <c r="HXS3510" s="45"/>
      <c r="HXT3510" s="45"/>
      <c r="HXU3510" s="45"/>
      <c r="HXV3510" s="45"/>
      <c r="HXW3510" s="45"/>
      <c r="HXX3510" s="45"/>
      <c r="HXY3510" s="45"/>
      <c r="HXZ3510" s="45"/>
      <c r="HYA3510" s="45"/>
      <c r="HYB3510" s="45"/>
      <c r="HYC3510" s="45"/>
      <c r="HYD3510" s="45"/>
      <c r="HYE3510" s="45"/>
      <c r="HYF3510" s="45"/>
      <c r="HYG3510" s="45"/>
      <c r="HYH3510" s="45"/>
      <c r="HYI3510" s="45"/>
      <c r="HYJ3510" s="45"/>
      <c r="HYK3510" s="45"/>
      <c r="HYL3510" s="45"/>
      <c r="HYM3510" s="45"/>
      <c r="HYN3510" s="45"/>
      <c r="HYO3510" s="45"/>
      <c r="HYP3510" s="45"/>
      <c r="HYQ3510" s="45"/>
      <c r="HYR3510" s="45"/>
      <c r="HYS3510" s="45"/>
      <c r="HYT3510" s="45"/>
      <c r="HYU3510" s="45"/>
      <c r="HYV3510" s="45"/>
      <c r="HYW3510" s="45"/>
      <c r="HYX3510" s="45"/>
      <c r="HYY3510" s="45"/>
      <c r="HYZ3510" s="45"/>
      <c r="HZA3510" s="45"/>
      <c r="HZB3510" s="45"/>
      <c r="HZC3510" s="45"/>
      <c r="HZD3510" s="45"/>
      <c r="HZE3510" s="45"/>
      <c r="HZF3510" s="45"/>
      <c r="HZG3510" s="45"/>
      <c r="HZH3510" s="45"/>
      <c r="HZI3510" s="45"/>
      <c r="HZJ3510" s="45"/>
      <c r="HZK3510" s="45"/>
      <c r="HZL3510" s="45"/>
      <c r="HZM3510" s="45"/>
      <c r="HZN3510" s="45"/>
      <c r="HZO3510" s="45"/>
      <c r="HZP3510" s="45"/>
      <c r="HZQ3510" s="45"/>
      <c r="HZR3510" s="45"/>
      <c r="HZS3510" s="45"/>
      <c r="HZT3510" s="45"/>
      <c r="HZU3510" s="45"/>
      <c r="HZV3510" s="45"/>
      <c r="HZW3510" s="45"/>
      <c r="HZX3510" s="45"/>
      <c r="HZY3510" s="45"/>
      <c r="HZZ3510" s="45"/>
      <c r="IAA3510" s="45"/>
      <c r="IAB3510" s="45"/>
      <c r="IAC3510" s="45"/>
      <c r="IAD3510" s="45"/>
      <c r="IAE3510" s="45"/>
      <c r="IAF3510" s="45"/>
      <c r="IAG3510" s="45"/>
      <c r="IAH3510" s="45"/>
      <c r="IAI3510" s="45"/>
      <c r="IAJ3510" s="45"/>
      <c r="IAK3510" s="45"/>
      <c r="IAL3510" s="45"/>
      <c r="IAM3510" s="45"/>
      <c r="IAN3510" s="45"/>
      <c r="IAO3510" s="45"/>
      <c r="IAP3510" s="45"/>
      <c r="IAQ3510" s="45"/>
      <c r="IAR3510" s="45"/>
      <c r="IAS3510" s="45"/>
      <c r="IAT3510" s="45"/>
      <c r="IAU3510" s="45"/>
      <c r="IAV3510" s="45"/>
      <c r="IAW3510" s="45"/>
      <c r="IAX3510" s="45"/>
      <c r="IAY3510" s="45"/>
      <c r="IAZ3510" s="45"/>
      <c r="IBA3510" s="45"/>
      <c r="IBB3510" s="45"/>
      <c r="IBC3510" s="45"/>
      <c r="IBD3510" s="45"/>
      <c r="IBE3510" s="45"/>
      <c r="IBF3510" s="45"/>
      <c r="IBG3510" s="45"/>
      <c r="IBH3510" s="45"/>
      <c r="IBI3510" s="45"/>
      <c r="IBJ3510" s="45"/>
      <c r="IBK3510" s="45"/>
      <c r="IBL3510" s="45"/>
      <c r="IBM3510" s="45"/>
      <c r="IBN3510" s="45"/>
      <c r="IBO3510" s="45"/>
      <c r="IBP3510" s="45"/>
      <c r="IBQ3510" s="45"/>
      <c r="IBR3510" s="45"/>
      <c r="IBS3510" s="45"/>
      <c r="IBT3510" s="45"/>
      <c r="IBU3510" s="45"/>
      <c r="IBV3510" s="45"/>
      <c r="IBW3510" s="45"/>
      <c r="IBX3510" s="45"/>
      <c r="IBY3510" s="45"/>
      <c r="IBZ3510" s="45"/>
      <c r="ICA3510" s="45"/>
      <c r="ICB3510" s="45"/>
      <c r="ICC3510" s="45"/>
      <c r="ICD3510" s="45"/>
      <c r="ICE3510" s="45"/>
      <c r="ICF3510" s="45"/>
      <c r="ICG3510" s="45"/>
      <c r="ICH3510" s="45"/>
      <c r="ICI3510" s="45"/>
      <c r="ICJ3510" s="45"/>
      <c r="ICK3510" s="45"/>
      <c r="ICL3510" s="45"/>
      <c r="ICM3510" s="45"/>
      <c r="ICN3510" s="45"/>
      <c r="ICO3510" s="45"/>
      <c r="ICP3510" s="45"/>
      <c r="ICQ3510" s="45"/>
      <c r="ICR3510" s="45"/>
      <c r="ICS3510" s="45"/>
      <c r="ICT3510" s="45"/>
      <c r="ICU3510" s="45"/>
      <c r="ICV3510" s="45"/>
      <c r="ICW3510" s="45"/>
      <c r="ICX3510" s="45"/>
      <c r="ICY3510" s="45"/>
      <c r="ICZ3510" s="45"/>
      <c r="IDA3510" s="45"/>
      <c r="IDB3510" s="45"/>
      <c r="IDC3510" s="45"/>
      <c r="IDD3510" s="45"/>
      <c r="IDE3510" s="45"/>
      <c r="IDF3510" s="45"/>
      <c r="IDG3510" s="45"/>
      <c r="IDH3510" s="45"/>
      <c r="IDI3510" s="45"/>
      <c r="IDJ3510" s="45"/>
      <c r="IDK3510" s="45"/>
      <c r="IDL3510" s="45"/>
      <c r="IDM3510" s="45"/>
      <c r="IDN3510" s="45"/>
      <c r="IDO3510" s="45"/>
      <c r="IDP3510" s="45"/>
      <c r="IDQ3510" s="45"/>
      <c r="IDR3510" s="45"/>
      <c r="IDS3510" s="45"/>
      <c r="IDT3510" s="45"/>
      <c r="IDU3510" s="45"/>
      <c r="IDV3510" s="45"/>
      <c r="IDW3510" s="45"/>
      <c r="IDX3510" s="45"/>
      <c r="IDY3510" s="45"/>
      <c r="IDZ3510" s="45"/>
      <c r="IEA3510" s="45"/>
      <c r="IEB3510" s="45"/>
      <c r="IEC3510" s="45"/>
      <c r="IED3510" s="45"/>
      <c r="IEE3510" s="45"/>
      <c r="IEF3510" s="45"/>
      <c r="IEG3510" s="45"/>
      <c r="IEH3510" s="45"/>
      <c r="IEI3510" s="45"/>
      <c r="IEJ3510" s="45"/>
      <c r="IEK3510" s="45"/>
      <c r="IEL3510" s="45"/>
      <c r="IEM3510" s="45"/>
      <c r="IEN3510" s="45"/>
      <c r="IEO3510" s="45"/>
      <c r="IEP3510" s="45"/>
      <c r="IEQ3510" s="45"/>
      <c r="IER3510" s="45"/>
      <c r="IES3510" s="45"/>
      <c r="IET3510" s="45"/>
      <c r="IEU3510" s="45"/>
      <c r="IEV3510" s="45"/>
      <c r="IEW3510" s="45"/>
      <c r="IEX3510" s="45"/>
      <c r="IEY3510" s="45"/>
      <c r="IEZ3510" s="45"/>
      <c r="IFA3510" s="45"/>
      <c r="IFB3510" s="45"/>
      <c r="IFC3510" s="45"/>
      <c r="IFD3510" s="45"/>
      <c r="IFE3510" s="45"/>
      <c r="IFF3510" s="45"/>
      <c r="IFG3510" s="45"/>
      <c r="IFH3510" s="45"/>
      <c r="IFI3510" s="45"/>
      <c r="IFJ3510" s="45"/>
      <c r="IFK3510" s="45"/>
      <c r="IFL3510" s="45"/>
      <c r="IFM3510" s="45"/>
      <c r="IFN3510" s="45"/>
      <c r="IFO3510" s="45"/>
      <c r="IFP3510" s="45"/>
      <c r="IFQ3510" s="45"/>
      <c r="IFR3510" s="45"/>
      <c r="IFS3510" s="45"/>
      <c r="IFT3510" s="45"/>
      <c r="IFU3510" s="45"/>
      <c r="IFV3510" s="45"/>
      <c r="IFW3510" s="45"/>
      <c r="IFX3510" s="45"/>
      <c r="IFY3510" s="45"/>
      <c r="IFZ3510" s="45"/>
      <c r="IGA3510" s="45"/>
      <c r="IGB3510" s="45"/>
      <c r="IGC3510" s="45"/>
      <c r="IGD3510" s="45"/>
      <c r="IGE3510" s="45"/>
      <c r="IGF3510" s="45"/>
      <c r="IGG3510" s="45"/>
      <c r="IGH3510" s="45"/>
      <c r="IGI3510" s="45"/>
      <c r="IGJ3510" s="45"/>
      <c r="IGK3510" s="45"/>
      <c r="IGL3510" s="45"/>
      <c r="IGM3510" s="45"/>
      <c r="IGN3510" s="45"/>
      <c r="IGO3510" s="45"/>
      <c r="IGP3510" s="45"/>
      <c r="IGQ3510" s="45"/>
      <c r="IGR3510" s="45"/>
      <c r="IGS3510" s="45"/>
      <c r="IGT3510" s="45"/>
      <c r="IGU3510" s="45"/>
      <c r="IGV3510" s="45"/>
      <c r="IGW3510" s="45"/>
      <c r="IGX3510" s="45"/>
      <c r="IGY3510" s="45"/>
      <c r="IGZ3510" s="45"/>
      <c r="IHA3510" s="45"/>
      <c r="IHB3510" s="45"/>
      <c r="IHC3510" s="45"/>
      <c r="IHD3510" s="45"/>
      <c r="IHE3510" s="45"/>
      <c r="IHF3510" s="45"/>
      <c r="IHG3510" s="45"/>
      <c r="IHH3510" s="45"/>
      <c r="IHI3510" s="45"/>
      <c r="IHJ3510" s="45"/>
      <c r="IHK3510" s="45"/>
      <c r="IHL3510" s="45"/>
      <c r="IHM3510" s="45"/>
      <c r="IHN3510" s="45"/>
      <c r="IHO3510" s="45"/>
      <c r="IHP3510" s="45"/>
      <c r="IHQ3510" s="45"/>
      <c r="IHR3510" s="45"/>
      <c r="IHS3510" s="45"/>
      <c r="IHT3510" s="45"/>
      <c r="IHU3510" s="45"/>
      <c r="IHV3510" s="45"/>
      <c r="IHW3510" s="45"/>
      <c r="IHX3510" s="45"/>
      <c r="IHY3510" s="45"/>
      <c r="IHZ3510" s="45"/>
      <c r="IIA3510" s="45"/>
      <c r="IIB3510" s="45"/>
      <c r="IIC3510" s="45"/>
      <c r="IID3510" s="45"/>
      <c r="IIE3510" s="45"/>
      <c r="IIF3510" s="45"/>
      <c r="IIG3510" s="45"/>
      <c r="IIH3510" s="45"/>
      <c r="III3510" s="45"/>
      <c r="IIJ3510" s="45"/>
      <c r="IIK3510" s="45"/>
      <c r="IIL3510" s="45"/>
      <c r="IIM3510" s="45"/>
      <c r="IIN3510" s="45"/>
      <c r="IIO3510" s="45"/>
      <c r="IIP3510" s="45"/>
      <c r="IIQ3510" s="45"/>
      <c r="IIR3510" s="45"/>
      <c r="IIS3510" s="45"/>
      <c r="IIT3510" s="45"/>
      <c r="IIU3510" s="45"/>
      <c r="IIV3510" s="45"/>
      <c r="IIW3510" s="45"/>
      <c r="IIX3510" s="45"/>
      <c r="IIY3510" s="45"/>
      <c r="IIZ3510" s="45"/>
      <c r="IJA3510" s="45"/>
      <c r="IJB3510" s="45"/>
      <c r="IJC3510" s="45"/>
      <c r="IJD3510" s="45"/>
      <c r="IJE3510" s="45"/>
      <c r="IJF3510" s="45"/>
      <c r="IJG3510" s="45"/>
      <c r="IJH3510" s="45"/>
      <c r="IJI3510" s="45"/>
      <c r="IJJ3510" s="45"/>
      <c r="IJK3510" s="45"/>
      <c r="IJL3510" s="45"/>
      <c r="IJM3510" s="45"/>
      <c r="IJN3510" s="45"/>
      <c r="IJO3510" s="45"/>
      <c r="IJP3510" s="45"/>
      <c r="IJQ3510" s="45"/>
      <c r="IJR3510" s="45"/>
      <c r="IJS3510" s="45"/>
      <c r="IJT3510" s="45"/>
      <c r="IJU3510" s="45"/>
      <c r="IJV3510" s="45"/>
      <c r="IJW3510" s="45"/>
      <c r="IJX3510" s="45"/>
      <c r="IJY3510" s="45"/>
      <c r="IJZ3510" s="45"/>
      <c r="IKA3510" s="45"/>
      <c r="IKB3510" s="45"/>
      <c r="IKC3510" s="45"/>
      <c r="IKD3510" s="45"/>
      <c r="IKE3510" s="45"/>
      <c r="IKF3510" s="45"/>
      <c r="IKG3510" s="45"/>
      <c r="IKH3510" s="45"/>
      <c r="IKI3510" s="45"/>
      <c r="IKJ3510" s="45"/>
      <c r="IKK3510" s="45"/>
      <c r="IKL3510" s="45"/>
      <c r="IKM3510" s="45"/>
      <c r="IKN3510" s="45"/>
      <c r="IKO3510" s="45"/>
      <c r="IKP3510" s="45"/>
      <c r="IKQ3510" s="45"/>
      <c r="IKR3510" s="45"/>
      <c r="IKS3510" s="45"/>
      <c r="IKT3510" s="45"/>
      <c r="IKU3510" s="45"/>
      <c r="IKV3510" s="45"/>
      <c r="IKW3510" s="45"/>
      <c r="IKX3510" s="45"/>
      <c r="IKY3510" s="45"/>
      <c r="IKZ3510" s="45"/>
      <c r="ILA3510" s="45"/>
      <c r="ILB3510" s="45"/>
      <c r="ILC3510" s="45"/>
      <c r="ILD3510" s="45"/>
      <c r="ILE3510" s="45"/>
      <c r="ILF3510" s="45"/>
      <c r="ILG3510" s="45"/>
      <c r="ILH3510" s="45"/>
      <c r="ILI3510" s="45"/>
      <c r="ILJ3510" s="45"/>
      <c r="ILK3510" s="45"/>
      <c r="ILL3510" s="45"/>
      <c r="ILM3510" s="45"/>
      <c r="ILN3510" s="45"/>
      <c r="ILO3510" s="45"/>
      <c r="ILP3510" s="45"/>
      <c r="ILQ3510" s="45"/>
      <c r="ILR3510" s="45"/>
      <c r="ILS3510" s="45"/>
      <c r="ILT3510" s="45"/>
      <c r="ILU3510" s="45"/>
      <c r="ILV3510" s="45"/>
      <c r="ILW3510" s="45"/>
      <c r="ILX3510" s="45"/>
      <c r="ILY3510" s="45"/>
      <c r="ILZ3510" s="45"/>
      <c r="IMA3510" s="45"/>
      <c r="IMB3510" s="45"/>
      <c r="IMC3510" s="45"/>
      <c r="IMD3510" s="45"/>
      <c r="IME3510" s="45"/>
      <c r="IMF3510" s="45"/>
      <c r="IMG3510" s="45"/>
      <c r="IMH3510" s="45"/>
      <c r="IMI3510" s="45"/>
      <c r="IMJ3510" s="45"/>
      <c r="IMK3510" s="45"/>
      <c r="IML3510" s="45"/>
      <c r="IMM3510" s="45"/>
      <c r="IMN3510" s="45"/>
      <c r="IMO3510" s="45"/>
      <c r="IMP3510" s="45"/>
      <c r="IMQ3510" s="45"/>
      <c r="IMR3510" s="45"/>
      <c r="IMS3510" s="45"/>
      <c r="IMT3510" s="45"/>
      <c r="IMU3510" s="45"/>
      <c r="IMV3510" s="45"/>
      <c r="IMW3510" s="45"/>
      <c r="IMX3510" s="45"/>
      <c r="IMY3510" s="45"/>
      <c r="IMZ3510" s="45"/>
      <c r="INA3510" s="45"/>
      <c r="INB3510" s="45"/>
      <c r="INC3510" s="45"/>
      <c r="IND3510" s="45"/>
      <c r="INE3510" s="45"/>
      <c r="INF3510" s="45"/>
      <c r="ING3510" s="45"/>
      <c r="INH3510" s="45"/>
      <c r="INI3510" s="45"/>
      <c r="INJ3510" s="45"/>
      <c r="INK3510" s="45"/>
      <c r="INL3510" s="45"/>
      <c r="INM3510" s="45"/>
      <c r="INN3510" s="45"/>
      <c r="INO3510" s="45"/>
      <c r="INP3510" s="45"/>
      <c r="INQ3510" s="45"/>
      <c r="INR3510" s="45"/>
      <c r="INS3510" s="45"/>
      <c r="INT3510" s="45"/>
      <c r="INU3510" s="45"/>
      <c r="INV3510" s="45"/>
      <c r="INW3510" s="45"/>
      <c r="INX3510" s="45"/>
      <c r="INY3510" s="45"/>
      <c r="INZ3510" s="45"/>
      <c r="IOA3510" s="45"/>
      <c r="IOB3510" s="45"/>
      <c r="IOC3510" s="45"/>
      <c r="IOD3510" s="45"/>
      <c r="IOE3510" s="45"/>
      <c r="IOF3510" s="45"/>
      <c r="IOG3510" s="45"/>
      <c r="IOH3510" s="45"/>
      <c r="IOI3510" s="45"/>
      <c r="IOJ3510" s="45"/>
      <c r="IOK3510" s="45"/>
      <c r="IOL3510" s="45"/>
      <c r="IOM3510" s="45"/>
      <c r="ION3510" s="45"/>
      <c r="IOO3510" s="45"/>
      <c r="IOP3510" s="45"/>
      <c r="IOQ3510" s="45"/>
      <c r="IOR3510" s="45"/>
      <c r="IOS3510" s="45"/>
      <c r="IOT3510" s="45"/>
      <c r="IOU3510" s="45"/>
      <c r="IOV3510" s="45"/>
      <c r="IOW3510" s="45"/>
      <c r="IOX3510" s="45"/>
      <c r="IOY3510" s="45"/>
      <c r="IOZ3510" s="45"/>
      <c r="IPA3510" s="45"/>
      <c r="IPB3510" s="45"/>
      <c r="IPC3510" s="45"/>
      <c r="IPD3510" s="45"/>
      <c r="IPE3510" s="45"/>
      <c r="IPF3510" s="45"/>
      <c r="IPG3510" s="45"/>
      <c r="IPH3510" s="45"/>
      <c r="IPI3510" s="45"/>
      <c r="IPJ3510" s="45"/>
      <c r="IPK3510" s="45"/>
      <c r="IPL3510" s="45"/>
      <c r="IPM3510" s="45"/>
      <c r="IPN3510" s="45"/>
      <c r="IPO3510" s="45"/>
      <c r="IPP3510" s="45"/>
      <c r="IPQ3510" s="45"/>
      <c r="IPR3510" s="45"/>
      <c r="IPS3510" s="45"/>
      <c r="IPT3510" s="45"/>
      <c r="IPU3510" s="45"/>
      <c r="IPV3510" s="45"/>
      <c r="IPW3510" s="45"/>
      <c r="IPX3510" s="45"/>
      <c r="IPY3510" s="45"/>
      <c r="IPZ3510" s="45"/>
      <c r="IQA3510" s="45"/>
      <c r="IQB3510" s="45"/>
      <c r="IQC3510" s="45"/>
      <c r="IQD3510" s="45"/>
      <c r="IQE3510" s="45"/>
      <c r="IQF3510" s="45"/>
      <c r="IQG3510" s="45"/>
      <c r="IQH3510" s="45"/>
      <c r="IQI3510" s="45"/>
      <c r="IQJ3510" s="45"/>
      <c r="IQK3510" s="45"/>
      <c r="IQL3510" s="45"/>
      <c r="IQM3510" s="45"/>
      <c r="IQN3510" s="45"/>
      <c r="IQO3510" s="45"/>
      <c r="IQP3510" s="45"/>
      <c r="IQQ3510" s="45"/>
      <c r="IQR3510" s="45"/>
      <c r="IQS3510" s="45"/>
      <c r="IQT3510" s="45"/>
      <c r="IQU3510" s="45"/>
      <c r="IQV3510" s="45"/>
      <c r="IQW3510" s="45"/>
      <c r="IQX3510" s="45"/>
      <c r="IQY3510" s="45"/>
      <c r="IQZ3510" s="45"/>
      <c r="IRA3510" s="45"/>
      <c r="IRB3510" s="45"/>
      <c r="IRC3510" s="45"/>
      <c r="IRD3510" s="45"/>
      <c r="IRE3510" s="45"/>
      <c r="IRF3510" s="45"/>
      <c r="IRG3510" s="45"/>
      <c r="IRH3510" s="45"/>
      <c r="IRI3510" s="45"/>
      <c r="IRJ3510" s="45"/>
      <c r="IRK3510" s="45"/>
      <c r="IRL3510" s="45"/>
      <c r="IRM3510" s="45"/>
      <c r="IRN3510" s="45"/>
      <c r="IRO3510" s="45"/>
      <c r="IRP3510" s="45"/>
      <c r="IRQ3510" s="45"/>
      <c r="IRR3510" s="45"/>
      <c r="IRS3510" s="45"/>
      <c r="IRT3510" s="45"/>
      <c r="IRU3510" s="45"/>
      <c r="IRV3510" s="45"/>
      <c r="IRW3510" s="45"/>
      <c r="IRX3510" s="45"/>
      <c r="IRY3510" s="45"/>
      <c r="IRZ3510" s="45"/>
      <c r="ISA3510" s="45"/>
      <c r="ISB3510" s="45"/>
      <c r="ISC3510" s="45"/>
      <c r="ISD3510" s="45"/>
      <c r="ISE3510" s="45"/>
      <c r="ISF3510" s="45"/>
      <c r="ISG3510" s="45"/>
      <c r="ISH3510" s="45"/>
      <c r="ISI3510" s="45"/>
      <c r="ISJ3510" s="45"/>
      <c r="ISK3510" s="45"/>
      <c r="ISL3510" s="45"/>
      <c r="ISM3510" s="45"/>
      <c r="ISN3510" s="45"/>
      <c r="ISO3510" s="45"/>
      <c r="ISP3510" s="45"/>
      <c r="ISQ3510" s="45"/>
      <c r="ISR3510" s="45"/>
      <c r="ISS3510" s="45"/>
      <c r="IST3510" s="45"/>
      <c r="ISU3510" s="45"/>
      <c r="ISV3510" s="45"/>
      <c r="ISW3510" s="45"/>
      <c r="ISX3510" s="45"/>
      <c r="ISY3510" s="45"/>
      <c r="ISZ3510" s="45"/>
      <c r="ITA3510" s="45"/>
      <c r="ITB3510" s="45"/>
      <c r="ITC3510" s="45"/>
      <c r="ITD3510" s="45"/>
      <c r="ITE3510" s="45"/>
      <c r="ITF3510" s="45"/>
      <c r="ITG3510" s="45"/>
      <c r="ITH3510" s="45"/>
      <c r="ITI3510" s="45"/>
      <c r="ITJ3510" s="45"/>
      <c r="ITK3510" s="45"/>
      <c r="ITL3510" s="45"/>
      <c r="ITM3510" s="45"/>
      <c r="ITN3510" s="45"/>
      <c r="ITO3510" s="45"/>
      <c r="ITP3510" s="45"/>
      <c r="ITQ3510" s="45"/>
      <c r="ITR3510" s="45"/>
      <c r="ITS3510" s="45"/>
      <c r="ITT3510" s="45"/>
      <c r="ITU3510" s="45"/>
      <c r="ITV3510" s="45"/>
      <c r="ITW3510" s="45"/>
      <c r="ITX3510" s="45"/>
      <c r="ITY3510" s="45"/>
      <c r="ITZ3510" s="45"/>
      <c r="IUA3510" s="45"/>
      <c r="IUB3510" s="45"/>
      <c r="IUC3510" s="45"/>
      <c r="IUD3510" s="45"/>
      <c r="IUE3510" s="45"/>
      <c r="IUF3510" s="45"/>
      <c r="IUG3510" s="45"/>
      <c r="IUH3510" s="45"/>
      <c r="IUI3510" s="45"/>
      <c r="IUJ3510" s="45"/>
      <c r="IUK3510" s="45"/>
      <c r="IUL3510" s="45"/>
      <c r="IUM3510" s="45"/>
      <c r="IUN3510" s="45"/>
      <c r="IUO3510" s="45"/>
      <c r="IUP3510" s="45"/>
      <c r="IUQ3510" s="45"/>
      <c r="IUR3510" s="45"/>
      <c r="IUS3510" s="45"/>
      <c r="IUT3510" s="45"/>
      <c r="IUU3510" s="45"/>
      <c r="IUV3510" s="45"/>
      <c r="IUW3510" s="45"/>
      <c r="IUX3510" s="45"/>
      <c r="IUY3510" s="45"/>
      <c r="IUZ3510" s="45"/>
      <c r="IVA3510" s="45"/>
      <c r="IVB3510" s="45"/>
      <c r="IVC3510" s="45"/>
      <c r="IVD3510" s="45"/>
      <c r="IVE3510" s="45"/>
      <c r="IVF3510" s="45"/>
      <c r="IVG3510" s="45"/>
      <c r="IVH3510" s="45"/>
      <c r="IVI3510" s="45"/>
      <c r="IVJ3510" s="45"/>
      <c r="IVK3510" s="45"/>
      <c r="IVL3510" s="45"/>
      <c r="IVM3510" s="45"/>
      <c r="IVN3510" s="45"/>
      <c r="IVO3510" s="45"/>
      <c r="IVP3510" s="45"/>
      <c r="IVQ3510" s="45"/>
      <c r="IVR3510" s="45"/>
      <c r="IVS3510" s="45"/>
      <c r="IVT3510" s="45"/>
      <c r="IVU3510" s="45"/>
      <c r="IVV3510" s="45"/>
      <c r="IVW3510" s="45"/>
      <c r="IVX3510" s="45"/>
      <c r="IVY3510" s="45"/>
      <c r="IVZ3510" s="45"/>
      <c r="IWA3510" s="45"/>
      <c r="IWB3510" s="45"/>
      <c r="IWC3510" s="45"/>
      <c r="IWD3510" s="45"/>
      <c r="IWE3510" s="45"/>
      <c r="IWF3510" s="45"/>
      <c r="IWG3510" s="45"/>
      <c r="IWH3510" s="45"/>
      <c r="IWI3510" s="45"/>
      <c r="IWJ3510" s="45"/>
      <c r="IWK3510" s="45"/>
      <c r="IWL3510" s="45"/>
      <c r="IWM3510" s="45"/>
      <c r="IWN3510" s="45"/>
      <c r="IWO3510" s="45"/>
      <c r="IWP3510" s="45"/>
      <c r="IWQ3510" s="45"/>
      <c r="IWR3510" s="45"/>
      <c r="IWS3510" s="45"/>
      <c r="IWT3510" s="45"/>
      <c r="IWU3510" s="45"/>
      <c r="IWV3510" s="45"/>
      <c r="IWW3510" s="45"/>
      <c r="IWX3510" s="45"/>
      <c r="IWY3510" s="45"/>
      <c r="IWZ3510" s="45"/>
      <c r="IXA3510" s="45"/>
      <c r="IXB3510" s="45"/>
      <c r="IXC3510" s="45"/>
      <c r="IXD3510" s="45"/>
      <c r="IXE3510" s="45"/>
      <c r="IXF3510" s="45"/>
      <c r="IXG3510" s="45"/>
      <c r="IXH3510" s="45"/>
      <c r="IXI3510" s="45"/>
      <c r="IXJ3510" s="45"/>
      <c r="IXK3510" s="45"/>
      <c r="IXL3510" s="45"/>
      <c r="IXM3510" s="45"/>
      <c r="IXN3510" s="45"/>
      <c r="IXO3510" s="45"/>
      <c r="IXP3510" s="45"/>
      <c r="IXQ3510" s="45"/>
      <c r="IXR3510" s="45"/>
      <c r="IXS3510" s="45"/>
      <c r="IXT3510" s="45"/>
      <c r="IXU3510" s="45"/>
      <c r="IXV3510" s="45"/>
      <c r="IXW3510" s="45"/>
      <c r="IXX3510" s="45"/>
      <c r="IXY3510" s="45"/>
      <c r="IXZ3510" s="45"/>
      <c r="IYA3510" s="45"/>
      <c r="IYB3510" s="45"/>
      <c r="IYC3510" s="45"/>
      <c r="IYD3510" s="45"/>
      <c r="IYE3510" s="45"/>
      <c r="IYF3510" s="45"/>
      <c r="IYG3510" s="45"/>
      <c r="IYH3510" s="45"/>
      <c r="IYI3510" s="45"/>
      <c r="IYJ3510" s="45"/>
      <c r="IYK3510" s="45"/>
      <c r="IYL3510" s="45"/>
      <c r="IYM3510" s="45"/>
      <c r="IYN3510" s="45"/>
      <c r="IYO3510" s="45"/>
      <c r="IYP3510" s="45"/>
      <c r="IYQ3510" s="45"/>
      <c r="IYR3510" s="45"/>
      <c r="IYS3510" s="45"/>
      <c r="IYT3510" s="45"/>
      <c r="IYU3510" s="45"/>
      <c r="IYV3510" s="45"/>
      <c r="IYW3510" s="45"/>
      <c r="IYX3510" s="45"/>
      <c r="IYY3510" s="45"/>
      <c r="IYZ3510" s="45"/>
      <c r="IZA3510" s="45"/>
      <c r="IZB3510" s="45"/>
      <c r="IZC3510" s="45"/>
      <c r="IZD3510" s="45"/>
      <c r="IZE3510" s="45"/>
      <c r="IZF3510" s="45"/>
      <c r="IZG3510" s="45"/>
      <c r="IZH3510" s="45"/>
      <c r="IZI3510" s="45"/>
      <c r="IZJ3510" s="45"/>
      <c r="IZK3510" s="45"/>
      <c r="IZL3510" s="45"/>
      <c r="IZM3510" s="45"/>
      <c r="IZN3510" s="45"/>
      <c r="IZO3510" s="45"/>
      <c r="IZP3510" s="45"/>
      <c r="IZQ3510" s="45"/>
      <c r="IZR3510" s="45"/>
      <c r="IZS3510" s="45"/>
      <c r="IZT3510" s="45"/>
      <c r="IZU3510" s="45"/>
      <c r="IZV3510" s="45"/>
      <c r="IZW3510" s="45"/>
      <c r="IZX3510" s="45"/>
      <c r="IZY3510" s="45"/>
      <c r="IZZ3510" s="45"/>
      <c r="JAA3510" s="45"/>
      <c r="JAB3510" s="45"/>
      <c r="JAC3510" s="45"/>
      <c r="JAD3510" s="45"/>
      <c r="JAE3510" s="45"/>
      <c r="JAF3510" s="45"/>
      <c r="JAG3510" s="45"/>
      <c r="JAH3510" s="45"/>
      <c r="JAI3510" s="45"/>
      <c r="JAJ3510" s="45"/>
      <c r="JAK3510" s="45"/>
      <c r="JAL3510" s="45"/>
      <c r="JAM3510" s="45"/>
      <c r="JAN3510" s="45"/>
      <c r="JAO3510" s="45"/>
      <c r="JAP3510" s="45"/>
      <c r="JAQ3510" s="45"/>
      <c r="JAR3510" s="45"/>
      <c r="JAS3510" s="45"/>
      <c r="JAT3510" s="45"/>
      <c r="JAU3510" s="45"/>
      <c r="JAV3510" s="45"/>
      <c r="JAW3510" s="45"/>
      <c r="JAX3510" s="45"/>
      <c r="JAY3510" s="45"/>
      <c r="JAZ3510" s="45"/>
      <c r="JBA3510" s="45"/>
      <c r="JBB3510" s="45"/>
      <c r="JBC3510" s="45"/>
      <c r="JBD3510" s="45"/>
      <c r="JBE3510" s="45"/>
      <c r="JBF3510" s="45"/>
      <c r="JBG3510" s="45"/>
      <c r="JBH3510" s="45"/>
      <c r="JBI3510" s="45"/>
      <c r="JBJ3510" s="45"/>
      <c r="JBK3510" s="45"/>
      <c r="JBL3510" s="45"/>
      <c r="JBM3510" s="45"/>
      <c r="JBN3510" s="45"/>
      <c r="JBO3510" s="45"/>
      <c r="JBP3510" s="45"/>
      <c r="JBQ3510" s="45"/>
      <c r="JBR3510" s="45"/>
      <c r="JBS3510" s="45"/>
      <c r="JBT3510" s="45"/>
      <c r="JBU3510" s="45"/>
      <c r="JBV3510" s="45"/>
      <c r="JBW3510" s="45"/>
      <c r="JBX3510" s="45"/>
      <c r="JBY3510" s="45"/>
      <c r="JBZ3510" s="45"/>
      <c r="JCA3510" s="45"/>
      <c r="JCB3510" s="45"/>
      <c r="JCC3510" s="45"/>
      <c r="JCD3510" s="45"/>
      <c r="JCE3510" s="45"/>
      <c r="JCF3510" s="45"/>
      <c r="JCG3510" s="45"/>
      <c r="JCH3510" s="45"/>
      <c r="JCI3510" s="45"/>
      <c r="JCJ3510" s="45"/>
      <c r="JCK3510" s="45"/>
      <c r="JCL3510" s="45"/>
      <c r="JCM3510" s="45"/>
      <c r="JCN3510" s="45"/>
      <c r="JCO3510" s="45"/>
      <c r="JCP3510" s="45"/>
      <c r="JCQ3510" s="45"/>
      <c r="JCR3510" s="45"/>
      <c r="JCS3510" s="45"/>
      <c r="JCT3510" s="45"/>
      <c r="JCU3510" s="45"/>
      <c r="JCV3510" s="45"/>
      <c r="JCW3510" s="45"/>
      <c r="JCX3510" s="45"/>
      <c r="JCY3510" s="45"/>
      <c r="JCZ3510" s="45"/>
      <c r="JDA3510" s="45"/>
      <c r="JDB3510" s="45"/>
      <c r="JDC3510" s="45"/>
      <c r="JDD3510" s="45"/>
      <c r="JDE3510" s="45"/>
      <c r="JDF3510" s="45"/>
      <c r="JDG3510" s="45"/>
      <c r="JDH3510" s="45"/>
      <c r="JDI3510" s="45"/>
      <c r="JDJ3510" s="45"/>
      <c r="JDK3510" s="45"/>
      <c r="JDL3510" s="45"/>
      <c r="JDM3510" s="45"/>
      <c r="JDN3510" s="45"/>
      <c r="JDO3510" s="45"/>
      <c r="JDP3510" s="45"/>
      <c r="JDQ3510" s="45"/>
      <c r="JDR3510" s="45"/>
      <c r="JDS3510" s="45"/>
      <c r="JDT3510" s="45"/>
      <c r="JDU3510" s="45"/>
      <c r="JDV3510" s="45"/>
      <c r="JDW3510" s="45"/>
      <c r="JDX3510" s="45"/>
      <c r="JDY3510" s="45"/>
      <c r="JDZ3510" s="45"/>
      <c r="JEA3510" s="45"/>
      <c r="JEB3510" s="45"/>
      <c r="JEC3510" s="45"/>
      <c r="JED3510" s="45"/>
      <c r="JEE3510" s="45"/>
      <c r="JEF3510" s="45"/>
      <c r="JEG3510" s="45"/>
      <c r="JEH3510" s="45"/>
      <c r="JEI3510" s="45"/>
      <c r="JEJ3510" s="45"/>
      <c r="JEK3510" s="45"/>
      <c r="JEL3510" s="45"/>
      <c r="JEM3510" s="45"/>
      <c r="JEN3510" s="45"/>
      <c r="JEO3510" s="45"/>
      <c r="JEP3510" s="45"/>
      <c r="JEQ3510" s="45"/>
      <c r="JER3510" s="45"/>
      <c r="JES3510" s="45"/>
      <c r="JET3510" s="45"/>
      <c r="JEU3510" s="45"/>
      <c r="JEV3510" s="45"/>
      <c r="JEW3510" s="45"/>
      <c r="JEX3510" s="45"/>
      <c r="JEY3510" s="45"/>
      <c r="JEZ3510" s="45"/>
      <c r="JFA3510" s="45"/>
      <c r="JFB3510" s="45"/>
      <c r="JFC3510" s="45"/>
      <c r="JFD3510" s="45"/>
      <c r="JFE3510" s="45"/>
      <c r="JFF3510" s="45"/>
      <c r="JFG3510" s="45"/>
      <c r="JFH3510" s="45"/>
      <c r="JFI3510" s="45"/>
      <c r="JFJ3510" s="45"/>
      <c r="JFK3510" s="45"/>
      <c r="JFL3510" s="45"/>
      <c r="JFM3510" s="45"/>
      <c r="JFN3510" s="45"/>
      <c r="JFO3510" s="45"/>
      <c r="JFP3510" s="45"/>
      <c r="JFQ3510" s="45"/>
      <c r="JFR3510" s="45"/>
      <c r="JFS3510" s="45"/>
      <c r="JFT3510" s="45"/>
      <c r="JFU3510" s="45"/>
      <c r="JFV3510" s="45"/>
      <c r="JFW3510" s="45"/>
      <c r="JFX3510" s="45"/>
      <c r="JFY3510" s="45"/>
      <c r="JFZ3510" s="45"/>
      <c r="JGA3510" s="45"/>
      <c r="JGB3510" s="45"/>
      <c r="JGC3510" s="45"/>
      <c r="JGD3510" s="45"/>
      <c r="JGE3510" s="45"/>
      <c r="JGF3510" s="45"/>
      <c r="JGG3510" s="45"/>
      <c r="JGH3510" s="45"/>
      <c r="JGI3510" s="45"/>
      <c r="JGJ3510" s="45"/>
      <c r="JGK3510" s="45"/>
      <c r="JGL3510" s="45"/>
      <c r="JGM3510" s="45"/>
      <c r="JGN3510" s="45"/>
      <c r="JGO3510" s="45"/>
      <c r="JGP3510" s="45"/>
      <c r="JGQ3510" s="45"/>
      <c r="JGR3510" s="45"/>
      <c r="JGS3510" s="45"/>
      <c r="JGT3510" s="45"/>
      <c r="JGU3510" s="45"/>
      <c r="JGV3510" s="45"/>
      <c r="JGW3510" s="45"/>
      <c r="JGX3510" s="45"/>
      <c r="JGY3510" s="45"/>
      <c r="JGZ3510" s="45"/>
      <c r="JHA3510" s="45"/>
      <c r="JHB3510" s="45"/>
      <c r="JHC3510" s="45"/>
      <c r="JHD3510" s="45"/>
      <c r="JHE3510" s="45"/>
      <c r="JHF3510" s="45"/>
      <c r="JHG3510" s="45"/>
      <c r="JHH3510" s="45"/>
      <c r="JHI3510" s="45"/>
      <c r="JHJ3510" s="45"/>
      <c r="JHK3510" s="45"/>
      <c r="JHL3510" s="45"/>
      <c r="JHM3510" s="45"/>
      <c r="JHN3510" s="45"/>
      <c r="JHO3510" s="45"/>
      <c r="JHP3510" s="45"/>
      <c r="JHQ3510" s="45"/>
      <c r="JHR3510" s="45"/>
      <c r="JHS3510" s="45"/>
      <c r="JHT3510" s="45"/>
      <c r="JHU3510" s="45"/>
      <c r="JHV3510" s="45"/>
      <c r="JHW3510" s="45"/>
      <c r="JHX3510" s="45"/>
      <c r="JHY3510" s="45"/>
      <c r="JHZ3510" s="45"/>
      <c r="JIA3510" s="45"/>
      <c r="JIB3510" s="45"/>
      <c r="JIC3510" s="45"/>
      <c r="JID3510" s="45"/>
      <c r="JIE3510" s="45"/>
      <c r="JIF3510" s="45"/>
      <c r="JIG3510" s="45"/>
      <c r="JIH3510" s="45"/>
      <c r="JII3510" s="45"/>
      <c r="JIJ3510" s="45"/>
      <c r="JIK3510" s="45"/>
      <c r="JIL3510" s="45"/>
      <c r="JIM3510" s="45"/>
      <c r="JIN3510" s="45"/>
      <c r="JIO3510" s="45"/>
      <c r="JIP3510" s="45"/>
      <c r="JIQ3510" s="45"/>
      <c r="JIR3510" s="45"/>
      <c r="JIS3510" s="45"/>
      <c r="JIT3510" s="45"/>
      <c r="JIU3510" s="45"/>
      <c r="JIV3510" s="45"/>
      <c r="JIW3510" s="45"/>
      <c r="JIX3510" s="45"/>
      <c r="JIY3510" s="45"/>
      <c r="JIZ3510" s="45"/>
      <c r="JJA3510" s="45"/>
      <c r="JJB3510" s="45"/>
      <c r="JJC3510" s="45"/>
      <c r="JJD3510" s="45"/>
      <c r="JJE3510" s="45"/>
      <c r="JJF3510" s="45"/>
      <c r="JJG3510" s="45"/>
      <c r="JJH3510" s="45"/>
      <c r="JJI3510" s="45"/>
      <c r="JJJ3510" s="45"/>
      <c r="JJK3510" s="45"/>
      <c r="JJL3510" s="45"/>
      <c r="JJM3510" s="45"/>
      <c r="JJN3510" s="45"/>
      <c r="JJO3510" s="45"/>
      <c r="JJP3510" s="45"/>
      <c r="JJQ3510" s="45"/>
      <c r="JJR3510" s="45"/>
      <c r="JJS3510" s="45"/>
      <c r="JJT3510" s="45"/>
      <c r="JJU3510" s="45"/>
      <c r="JJV3510" s="45"/>
      <c r="JJW3510" s="45"/>
      <c r="JJX3510" s="45"/>
      <c r="JJY3510" s="45"/>
      <c r="JJZ3510" s="45"/>
      <c r="JKA3510" s="45"/>
      <c r="JKB3510" s="45"/>
      <c r="JKC3510" s="45"/>
      <c r="JKD3510" s="45"/>
      <c r="JKE3510" s="45"/>
      <c r="JKF3510" s="45"/>
      <c r="JKG3510" s="45"/>
      <c r="JKH3510" s="45"/>
      <c r="JKI3510" s="45"/>
      <c r="JKJ3510" s="45"/>
      <c r="JKK3510" s="45"/>
      <c r="JKL3510" s="45"/>
      <c r="JKM3510" s="45"/>
      <c r="JKN3510" s="45"/>
      <c r="JKO3510" s="45"/>
      <c r="JKP3510" s="45"/>
      <c r="JKQ3510" s="45"/>
      <c r="JKR3510" s="45"/>
      <c r="JKS3510" s="45"/>
      <c r="JKT3510" s="45"/>
      <c r="JKU3510" s="45"/>
      <c r="JKV3510" s="45"/>
      <c r="JKW3510" s="45"/>
      <c r="JKX3510" s="45"/>
      <c r="JKY3510" s="45"/>
      <c r="JKZ3510" s="45"/>
      <c r="JLA3510" s="45"/>
      <c r="JLB3510" s="45"/>
      <c r="JLC3510" s="45"/>
      <c r="JLD3510" s="45"/>
      <c r="JLE3510" s="45"/>
      <c r="JLF3510" s="45"/>
      <c r="JLG3510" s="45"/>
      <c r="JLH3510" s="45"/>
      <c r="JLI3510" s="45"/>
      <c r="JLJ3510" s="45"/>
      <c r="JLK3510" s="45"/>
      <c r="JLL3510" s="45"/>
      <c r="JLM3510" s="45"/>
      <c r="JLN3510" s="45"/>
      <c r="JLO3510" s="45"/>
      <c r="JLP3510" s="45"/>
      <c r="JLQ3510" s="45"/>
      <c r="JLR3510" s="45"/>
      <c r="JLS3510" s="45"/>
      <c r="JLT3510" s="45"/>
      <c r="JLU3510" s="45"/>
      <c r="JLV3510" s="45"/>
      <c r="JLW3510" s="45"/>
      <c r="JLX3510" s="45"/>
      <c r="JLY3510" s="45"/>
      <c r="JLZ3510" s="45"/>
      <c r="JMA3510" s="45"/>
      <c r="JMB3510" s="45"/>
      <c r="JMC3510" s="45"/>
      <c r="JMD3510" s="45"/>
      <c r="JME3510" s="45"/>
      <c r="JMF3510" s="45"/>
      <c r="JMG3510" s="45"/>
      <c r="JMH3510" s="45"/>
      <c r="JMI3510" s="45"/>
      <c r="JMJ3510" s="45"/>
      <c r="JMK3510" s="45"/>
      <c r="JML3510" s="45"/>
      <c r="JMM3510" s="45"/>
      <c r="JMN3510" s="45"/>
      <c r="JMO3510" s="45"/>
      <c r="JMP3510" s="45"/>
      <c r="JMQ3510" s="45"/>
      <c r="JMR3510" s="45"/>
      <c r="JMS3510" s="45"/>
      <c r="JMT3510" s="45"/>
      <c r="JMU3510" s="45"/>
      <c r="JMV3510" s="45"/>
      <c r="JMW3510" s="45"/>
      <c r="JMX3510" s="45"/>
      <c r="JMY3510" s="45"/>
      <c r="JMZ3510" s="45"/>
      <c r="JNA3510" s="45"/>
      <c r="JNB3510" s="45"/>
      <c r="JNC3510" s="45"/>
      <c r="JND3510" s="45"/>
      <c r="JNE3510" s="45"/>
      <c r="JNF3510" s="45"/>
      <c r="JNG3510" s="45"/>
      <c r="JNH3510" s="45"/>
      <c r="JNI3510" s="45"/>
      <c r="JNJ3510" s="45"/>
      <c r="JNK3510" s="45"/>
      <c r="JNL3510" s="45"/>
      <c r="JNM3510" s="45"/>
      <c r="JNN3510" s="45"/>
      <c r="JNO3510" s="45"/>
      <c r="JNP3510" s="45"/>
      <c r="JNQ3510" s="45"/>
      <c r="JNR3510" s="45"/>
      <c r="JNS3510" s="45"/>
      <c r="JNT3510" s="45"/>
      <c r="JNU3510" s="45"/>
      <c r="JNV3510" s="45"/>
      <c r="JNW3510" s="45"/>
      <c r="JNX3510" s="45"/>
      <c r="JNY3510" s="45"/>
      <c r="JNZ3510" s="45"/>
      <c r="JOA3510" s="45"/>
      <c r="JOB3510" s="45"/>
      <c r="JOC3510" s="45"/>
      <c r="JOD3510" s="45"/>
      <c r="JOE3510" s="45"/>
      <c r="JOF3510" s="45"/>
      <c r="JOG3510" s="45"/>
      <c r="JOH3510" s="45"/>
      <c r="JOI3510" s="45"/>
      <c r="JOJ3510" s="45"/>
      <c r="JOK3510" s="45"/>
      <c r="JOL3510" s="45"/>
      <c r="JOM3510" s="45"/>
      <c r="JON3510" s="45"/>
      <c r="JOO3510" s="45"/>
      <c r="JOP3510" s="45"/>
      <c r="JOQ3510" s="45"/>
      <c r="JOR3510" s="45"/>
      <c r="JOS3510" s="45"/>
      <c r="JOT3510" s="45"/>
      <c r="JOU3510" s="45"/>
      <c r="JOV3510" s="45"/>
      <c r="JOW3510" s="45"/>
      <c r="JOX3510" s="45"/>
      <c r="JOY3510" s="45"/>
      <c r="JOZ3510" s="45"/>
      <c r="JPA3510" s="45"/>
      <c r="JPB3510" s="45"/>
      <c r="JPC3510" s="45"/>
      <c r="JPD3510" s="45"/>
      <c r="JPE3510" s="45"/>
      <c r="JPF3510" s="45"/>
      <c r="JPG3510" s="45"/>
      <c r="JPH3510" s="45"/>
      <c r="JPI3510" s="45"/>
      <c r="JPJ3510" s="45"/>
      <c r="JPK3510" s="45"/>
      <c r="JPL3510" s="45"/>
      <c r="JPM3510" s="45"/>
      <c r="JPN3510" s="45"/>
      <c r="JPO3510" s="45"/>
      <c r="JPP3510" s="45"/>
      <c r="JPQ3510" s="45"/>
      <c r="JPR3510" s="45"/>
      <c r="JPS3510" s="45"/>
      <c r="JPT3510" s="45"/>
      <c r="JPU3510" s="45"/>
      <c r="JPV3510" s="45"/>
      <c r="JPW3510" s="45"/>
      <c r="JPX3510" s="45"/>
      <c r="JPY3510" s="45"/>
      <c r="JPZ3510" s="45"/>
      <c r="JQA3510" s="45"/>
      <c r="JQB3510" s="45"/>
      <c r="JQC3510" s="45"/>
      <c r="JQD3510" s="45"/>
      <c r="JQE3510" s="45"/>
      <c r="JQF3510" s="45"/>
      <c r="JQG3510" s="45"/>
      <c r="JQH3510" s="45"/>
      <c r="JQI3510" s="45"/>
      <c r="JQJ3510" s="45"/>
      <c r="JQK3510" s="45"/>
      <c r="JQL3510" s="45"/>
      <c r="JQM3510" s="45"/>
      <c r="JQN3510" s="45"/>
      <c r="JQO3510" s="45"/>
      <c r="JQP3510" s="45"/>
      <c r="JQQ3510" s="45"/>
      <c r="JQR3510" s="45"/>
      <c r="JQS3510" s="45"/>
      <c r="JQT3510" s="45"/>
      <c r="JQU3510" s="45"/>
      <c r="JQV3510" s="45"/>
      <c r="JQW3510" s="45"/>
      <c r="JQX3510" s="45"/>
      <c r="JQY3510" s="45"/>
      <c r="JQZ3510" s="45"/>
      <c r="JRA3510" s="45"/>
      <c r="JRB3510" s="45"/>
      <c r="JRC3510" s="45"/>
      <c r="JRD3510" s="45"/>
      <c r="JRE3510" s="45"/>
      <c r="JRF3510" s="45"/>
      <c r="JRG3510" s="45"/>
      <c r="JRH3510" s="45"/>
      <c r="JRI3510" s="45"/>
      <c r="JRJ3510" s="45"/>
      <c r="JRK3510" s="45"/>
      <c r="JRL3510" s="45"/>
      <c r="JRM3510" s="45"/>
      <c r="JRN3510" s="45"/>
      <c r="JRO3510" s="45"/>
      <c r="JRP3510" s="45"/>
      <c r="JRQ3510" s="45"/>
      <c r="JRR3510" s="45"/>
      <c r="JRS3510" s="45"/>
      <c r="JRT3510" s="45"/>
      <c r="JRU3510" s="45"/>
      <c r="JRV3510" s="45"/>
      <c r="JRW3510" s="45"/>
      <c r="JRX3510" s="45"/>
      <c r="JRY3510" s="45"/>
      <c r="JRZ3510" s="45"/>
      <c r="JSA3510" s="45"/>
      <c r="JSB3510" s="45"/>
      <c r="JSC3510" s="45"/>
      <c r="JSD3510" s="45"/>
      <c r="JSE3510" s="45"/>
      <c r="JSF3510" s="45"/>
      <c r="JSG3510" s="45"/>
      <c r="JSH3510" s="45"/>
      <c r="JSI3510" s="45"/>
      <c r="JSJ3510" s="45"/>
      <c r="JSK3510" s="45"/>
      <c r="JSL3510" s="45"/>
      <c r="JSM3510" s="45"/>
      <c r="JSN3510" s="45"/>
      <c r="JSO3510" s="45"/>
      <c r="JSP3510" s="45"/>
      <c r="JSQ3510" s="45"/>
      <c r="JSR3510" s="45"/>
      <c r="JSS3510" s="45"/>
      <c r="JST3510" s="45"/>
      <c r="JSU3510" s="45"/>
      <c r="JSV3510" s="45"/>
      <c r="JSW3510" s="45"/>
      <c r="JSX3510" s="45"/>
      <c r="JSY3510" s="45"/>
      <c r="JSZ3510" s="45"/>
      <c r="JTA3510" s="45"/>
      <c r="JTB3510" s="45"/>
      <c r="JTC3510" s="45"/>
      <c r="JTD3510" s="45"/>
      <c r="JTE3510" s="45"/>
      <c r="JTF3510" s="45"/>
      <c r="JTG3510" s="45"/>
      <c r="JTH3510" s="45"/>
      <c r="JTI3510" s="45"/>
      <c r="JTJ3510" s="45"/>
      <c r="JTK3510" s="45"/>
      <c r="JTL3510" s="45"/>
      <c r="JTM3510" s="45"/>
      <c r="JTN3510" s="45"/>
      <c r="JTO3510" s="45"/>
      <c r="JTP3510" s="45"/>
      <c r="JTQ3510" s="45"/>
      <c r="JTR3510" s="45"/>
      <c r="JTS3510" s="45"/>
      <c r="JTT3510" s="45"/>
      <c r="JTU3510" s="45"/>
      <c r="JTV3510" s="45"/>
      <c r="JTW3510" s="45"/>
      <c r="JTX3510" s="45"/>
      <c r="JTY3510" s="45"/>
      <c r="JTZ3510" s="45"/>
      <c r="JUA3510" s="45"/>
      <c r="JUB3510" s="45"/>
      <c r="JUC3510" s="45"/>
      <c r="JUD3510" s="45"/>
      <c r="JUE3510" s="45"/>
      <c r="JUF3510" s="45"/>
      <c r="JUG3510" s="45"/>
      <c r="JUH3510" s="45"/>
      <c r="JUI3510" s="45"/>
      <c r="JUJ3510" s="45"/>
      <c r="JUK3510" s="45"/>
      <c r="JUL3510" s="45"/>
      <c r="JUM3510" s="45"/>
      <c r="JUN3510" s="45"/>
      <c r="JUO3510" s="45"/>
      <c r="JUP3510" s="45"/>
      <c r="JUQ3510" s="45"/>
      <c r="JUR3510" s="45"/>
      <c r="JUS3510" s="45"/>
      <c r="JUT3510" s="45"/>
      <c r="JUU3510" s="45"/>
      <c r="JUV3510" s="45"/>
      <c r="JUW3510" s="45"/>
      <c r="JUX3510" s="45"/>
      <c r="JUY3510" s="45"/>
      <c r="JUZ3510" s="45"/>
      <c r="JVA3510" s="45"/>
      <c r="JVB3510" s="45"/>
      <c r="JVC3510" s="45"/>
      <c r="JVD3510" s="45"/>
      <c r="JVE3510" s="45"/>
      <c r="JVF3510" s="45"/>
      <c r="JVG3510" s="45"/>
      <c r="JVH3510" s="45"/>
      <c r="JVI3510" s="45"/>
      <c r="JVJ3510" s="45"/>
      <c r="JVK3510" s="45"/>
      <c r="JVL3510" s="45"/>
      <c r="JVM3510" s="45"/>
      <c r="JVN3510" s="45"/>
      <c r="JVO3510" s="45"/>
      <c r="JVP3510" s="45"/>
      <c r="JVQ3510" s="45"/>
      <c r="JVR3510" s="45"/>
      <c r="JVS3510" s="45"/>
      <c r="JVT3510" s="45"/>
      <c r="JVU3510" s="45"/>
      <c r="JVV3510" s="45"/>
      <c r="JVW3510" s="45"/>
      <c r="JVX3510" s="45"/>
      <c r="JVY3510" s="45"/>
      <c r="JVZ3510" s="45"/>
      <c r="JWA3510" s="45"/>
      <c r="JWB3510" s="45"/>
      <c r="JWC3510" s="45"/>
      <c r="JWD3510" s="45"/>
      <c r="JWE3510" s="45"/>
      <c r="JWF3510" s="45"/>
      <c r="JWG3510" s="45"/>
      <c r="JWH3510" s="45"/>
      <c r="JWI3510" s="45"/>
      <c r="JWJ3510" s="45"/>
      <c r="JWK3510" s="45"/>
      <c r="JWL3510" s="45"/>
      <c r="JWM3510" s="45"/>
      <c r="JWN3510" s="45"/>
      <c r="JWO3510" s="45"/>
      <c r="JWP3510" s="45"/>
      <c r="JWQ3510" s="45"/>
      <c r="JWR3510" s="45"/>
      <c r="JWS3510" s="45"/>
      <c r="JWT3510" s="45"/>
      <c r="JWU3510" s="45"/>
      <c r="JWV3510" s="45"/>
      <c r="JWW3510" s="45"/>
      <c r="JWX3510" s="45"/>
      <c r="JWY3510" s="45"/>
      <c r="JWZ3510" s="45"/>
      <c r="JXA3510" s="45"/>
      <c r="JXB3510" s="45"/>
      <c r="JXC3510" s="45"/>
      <c r="JXD3510" s="45"/>
      <c r="JXE3510" s="45"/>
      <c r="JXF3510" s="45"/>
      <c r="JXG3510" s="45"/>
      <c r="JXH3510" s="45"/>
      <c r="JXI3510" s="45"/>
      <c r="JXJ3510" s="45"/>
      <c r="JXK3510" s="45"/>
      <c r="JXL3510" s="45"/>
      <c r="JXM3510" s="45"/>
      <c r="JXN3510" s="45"/>
      <c r="JXO3510" s="45"/>
      <c r="JXP3510" s="45"/>
      <c r="JXQ3510" s="45"/>
      <c r="JXR3510" s="45"/>
      <c r="JXS3510" s="45"/>
      <c r="JXT3510" s="45"/>
      <c r="JXU3510" s="45"/>
      <c r="JXV3510" s="45"/>
      <c r="JXW3510" s="45"/>
      <c r="JXX3510" s="45"/>
      <c r="JXY3510" s="45"/>
      <c r="JXZ3510" s="45"/>
      <c r="JYA3510" s="45"/>
      <c r="JYB3510" s="45"/>
      <c r="JYC3510" s="45"/>
      <c r="JYD3510" s="45"/>
      <c r="JYE3510" s="45"/>
      <c r="JYF3510" s="45"/>
      <c r="JYG3510" s="45"/>
      <c r="JYH3510" s="45"/>
      <c r="JYI3510" s="45"/>
      <c r="JYJ3510" s="45"/>
      <c r="JYK3510" s="45"/>
      <c r="JYL3510" s="45"/>
      <c r="JYM3510" s="45"/>
      <c r="JYN3510" s="45"/>
      <c r="JYO3510" s="45"/>
      <c r="JYP3510" s="45"/>
      <c r="JYQ3510" s="45"/>
      <c r="JYR3510" s="45"/>
      <c r="JYS3510" s="45"/>
      <c r="JYT3510" s="45"/>
      <c r="JYU3510" s="45"/>
      <c r="JYV3510" s="45"/>
      <c r="JYW3510" s="45"/>
      <c r="JYX3510" s="45"/>
      <c r="JYY3510" s="45"/>
      <c r="JYZ3510" s="45"/>
      <c r="JZA3510" s="45"/>
      <c r="JZB3510" s="45"/>
      <c r="JZC3510" s="45"/>
      <c r="JZD3510" s="45"/>
      <c r="JZE3510" s="45"/>
      <c r="JZF3510" s="45"/>
      <c r="JZG3510" s="45"/>
      <c r="JZH3510" s="45"/>
      <c r="JZI3510" s="45"/>
      <c r="JZJ3510" s="45"/>
      <c r="JZK3510" s="45"/>
      <c r="JZL3510" s="45"/>
      <c r="JZM3510" s="45"/>
      <c r="JZN3510" s="45"/>
      <c r="JZO3510" s="45"/>
      <c r="JZP3510" s="45"/>
      <c r="JZQ3510" s="45"/>
      <c r="JZR3510" s="45"/>
      <c r="JZS3510" s="45"/>
      <c r="JZT3510" s="45"/>
      <c r="JZU3510" s="45"/>
      <c r="JZV3510" s="45"/>
      <c r="JZW3510" s="45"/>
      <c r="JZX3510" s="45"/>
      <c r="JZY3510" s="45"/>
      <c r="JZZ3510" s="45"/>
      <c r="KAA3510" s="45"/>
      <c r="KAB3510" s="45"/>
      <c r="KAC3510" s="45"/>
      <c r="KAD3510" s="45"/>
      <c r="KAE3510" s="45"/>
      <c r="KAF3510" s="45"/>
      <c r="KAG3510" s="45"/>
      <c r="KAH3510" s="45"/>
      <c r="KAI3510" s="45"/>
      <c r="KAJ3510" s="45"/>
      <c r="KAK3510" s="45"/>
      <c r="KAL3510" s="45"/>
      <c r="KAM3510" s="45"/>
      <c r="KAN3510" s="45"/>
      <c r="KAO3510" s="45"/>
      <c r="KAP3510" s="45"/>
      <c r="KAQ3510" s="45"/>
      <c r="KAR3510" s="45"/>
      <c r="KAS3510" s="45"/>
      <c r="KAT3510" s="45"/>
      <c r="KAU3510" s="45"/>
      <c r="KAV3510" s="45"/>
      <c r="KAW3510" s="45"/>
      <c r="KAX3510" s="45"/>
      <c r="KAY3510" s="45"/>
      <c r="KAZ3510" s="45"/>
      <c r="KBA3510" s="45"/>
      <c r="KBB3510" s="45"/>
      <c r="KBC3510" s="45"/>
      <c r="KBD3510" s="45"/>
      <c r="KBE3510" s="45"/>
      <c r="KBF3510" s="45"/>
      <c r="KBG3510" s="45"/>
      <c r="KBH3510" s="45"/>
      <c r="KBI3510" s="45"/>
      <c r="KBJ3510" s="45"/>
      <c r="KBK3510" s="45"/>
      <c r="KBL3510" s="45"/>
      <c r="KBM3510" s="45"/>
      <c r="KBN3510" s="45"/>
      <c r="KBO3510" s="45"/>
      <c r="KBP3510" s="45"/>
      <c r="KBQ3510" s="45"/>
      <c r="KBR3510" s="45"/>
      <c r="KBS3510" s="45"/>
      <c r="KBT3510" s="45"/>
      <c r="KBU3510" s="45"/>
      <c r="KBV3510" s="45"/>
      <c r="KBW3510" s="45"/>
      <c r="KBX3510" s="45"/>
      <c r="KBY3510" s="45"/>
      <c r="KBZ3510" s="45"/>
      <c r="KCA3510" s="45"/>
      <c r="KCB3510" s="45"/>
      <c r="KCC3510" s="45"/>
      <c r="KCD3510" s="45"/>
      <c r="KCE3510" s="45"/>
      <c r="KCF3510" s="45"/>
      <c r="KCG3510" s="45"/>
      <c r="KCH3510" s="45"/>
      <c r="KCI3510" s="45"/>
      <c r="KCJ3510" s="45"/>
      <c r="KCK3510" s="45"/>
      <c r="KCL3510" s="45"/>
      <c r="KCM3510" s="45"/>
      <c r="KCN3510" s="45"/>
      <c r="KCO3510" s="45"/>
      <c r="KCP3510" s="45"/>
      <c r="KCQ3510" s="45"/>
      <c r="KCR3510" s="45"/>
      <c r="KCS3510" s="45"/>
      <c r="KCT3510" s="45"/>
      <c r="KCU3510" s="45"/>
      <c r="KCV3510" s="45"/>
      <c r="KCW3510" s="45"/>
      <c r="KCX3510" s="45"/>
      <c r="KCY3510" s="45"/>
      <c r="KCZ3510" s="45"/>
      <c r="KDA3510" s="45"/>
      <c r="KDB3510" s="45"/>
      <c r="KDC3510" s="45"/>
      <c r="KDD3510" s="45"/>
      <c r="KDE3510" s="45"/>
      <c r="KDF3510" s="45"/>
      <c r="KDG3510" s="45"/>
      <c r="KDH3510" s="45"/>
      <c r="KDI3510" s="45"/>
      <c r="KDJ3510" s="45"/>
      <c r="KDK3510" s="45"/>
      <c r="KDL3510" s="45"/>
      <c r="KDM3510" s="45"/>
      <c r="KDN3510" s="45"/>
      <c r="KDO3510" s="45"/>
      <c r="KDP3510" s="45"/>
      <c r="KDQ3510" s="45"/>
      <c r="KDR3510" s="45"/>
      <c r="KDS3510" s="45"/>
      <c r="KDT3510" s="45"/>
      <c r="KDU3510" s="45"/>
      <c r="KDV3510" s="45"/>
      <c r="KDW3510" s="45"/>
      <c r="KDX3510" s="45"/>
      <c r="KDY3510" s="45"/>
      <c r="KDZ3510" s="45"/>
      <c r="KEA3510" s="45"/>
      <c r="KEB3510" s="45"/>
      <c r="KEC3510" s="45"/>
      <c r="KED3510" s="45"/>
      <c r="KEE3510" s="45"/>
      <c r="KEF3510" s="45"/>
      <c r="KEG3510" s="45"/>
      <c r="KEH3510" s="45"/>
      <c r="KEI3510" s="45"/>
      <c r="KEJ3510" s="45"/>
      <c r="KEK3510" s="45"/>
      <c r="KEL3510" s="45"/>
      <c r="KEM3510" s="45"/>
      <c r="KEN3510" s="45"/>
      <c r="KEO3510" s="45"/>
      <c r="KEP3510" s="45"/>
      <c r="KEQ3510" s="45"/>
      <c r="KER3510" s="45"/>
      <c r="KES3510" s="45"/>
      <c r="KET3510" s="45"/>
      <c r="KEU3510" s="45"/>
      <c r="KEV3510" s="45"/>
      <c r="KEW3510" s="45"/>
      <c r="KEX3510" s="45"/>
      <c r="KEY3510" s="45"/>
      <c r="KEZ3510" s="45"/>
      <c r="KFA3510" s="45"/>
      <c r="KFB3510" s="45"/>
      <c r="KFC3510" s="45"/>
      <c r="KFD3510" s="45"/>
      <c r="KFE3510" s="45"/>
      <c r="KFF3510" s="45"/>
      <c r="KFG3510" s="45"/>
      <c r="KFH3510" s="45"/>
      <c r="KFI3510" s="45"/>
      <c r="KFJ3510" s="45"/>
      <c r="KFK3510" s="45"/>
      <c r="KFL3510" s="45"/>
      <c r="KFM3510" s="45"/>
      <c r="KFN3510" s="45"/>
      <c r="KFO3510" s="45"/>
      <c r="KFP3510" s="45"/>
      <c r="KFQ3510" s="45"/>
      <c r="KFR3510" s="45"/>
      <c r="KFS3510" s="45"/>
      <c r="KFT3510" s="45"/>
      <c r="KFU3510" s="45"/>
      <c r="KFV3510" s="45"/>
      <c r="KFW3510" s="45"/>
      <c r="KFX3510" s="45"/>
      <c r="KFY3510" s="45"/>
      <c r="KFZ3510" s="45"/>
      <c r="KGA3510" s="45"/>
      <c r="KGB3510" s="45"/>
      <c r="KGC3510" s="45"/>
      <c r="KGD3510" s="45"/>
      <c r="KGE3510" s="45"/>
      <c r="KGF3510" s="45"/>
      <c r="KGG3510" s="45"/>
      <c r="KGH3510" s="45"/>
      <c r="KGI3510" s="45"/>
      <c r="KGJ3510" s="45"/>
      <c r="KGK3510" s="45"/>
      <c r="KGL3510" s="45"/>
      <c r="KGM3510" s="45"/>
      <c r="KGN3510" s="45"/>
      <c r="KGO3510" s="45"/>
      <c r="KGP3510" s="45"/>
      <c r="KGQ3510" s="45"/>
      <c r="KGR3510" s="45"/>
      <c r="KGS3510" s="45"/>
      <c r="KGT3510" s="45"/>
      <c r="KGU3510" s="45"/>
      <c r="KGV3510" s="45"/>
      <c r="KGW3510" s="45"/>
      <c r="KGX3510" s="45"/>
      <c r="KGY3510" s="45"/>
      <c r="KGZ3510" s="45"/>
      <c r="KHA3510" s="45"/>
      <c r="KHB3510" s="45"/>
      <c r="KHC3510" s="45"/>
      <c r="KHD3510" s="45"/>
      <c r="KHE3510" s="45"/>
      <c r="KHF3510" s="45"/>
      <c r="KHG3510" s="45"/>
      <c r="KHH3510" s="45"/>
      <c r="KHI3510" s="45"/>
      <c r="KHJ3510" s="45"/>
      <c r="KHK3510" s="45"/>
      <c r="KHL3510" s="45"/>
      <c r="KHM3510" s="45"/>
      <c r="KHN3510" s="45"/>
      <c r="KHO3510" s="45"/>
      <c r="KHP3510" s="45"/>
      <c r="KHQ3510" s="45"/>
      <c r="KHR3510" s="45"/>
      <c r="KHS3510" s="45"/>
      <c r="KHT3510" s="45"/>
      <c r="KHU3510" s="45"/>
      <c r="KHV3510" s="45"/>
      <c r="KHW3510" s="45"/>
      <c r="KHX3510" s="45"/>
      <c r="KHY3510" s="45"/>
      <c r="KHZ3510" s="45"/>
      <c r="KIA3510" s="45"/>
      <c r="KIB3510" s="45"/>
      <c r="KIC3510" s="45"/>
      <c r="KID3510" s="45"/>
      <c r="KIE3510" s="45"/>
      <c r="KIF3510" s="45"/>
      <c r="KIG3510" s="45"/>
      <c r="KIH3510" s="45"/>
      <c r="KII3510" s="45"/>
      <c r="KIJ3510" s="45"/>
      <c r="KIK3510" s="45"/>
      <c r="KIL3510" s="45"/>
      <c r="KIM3510" s="45"/>
      <c r="KIN3510" s="45"/>
      <c r="KIO3510" s="45"/>
      <c r="KIP3510" s="45"/>
      <c r="KIQ3510" s="45"/>
      <c r="KIR3510" s="45"/>
      <c r="KIS3510" s="45"/>
      <c r="KIT3510" s="45"/>
      <c r="KIU3510" s="45"/>
      <c r="KIV3510" s="45"/>
      <c r="KIW3510" s="45"/>
      <c r="KIX3510" s="45"/>
      <c r="KIY3510" s="45"/>
      <c r="KIZ3510" s="45"/>
      <c r="KJA3510" s="45"/>
      <c r="KJB3510" s="45"/>
      <c r="KJC3510" s="45"/>
      <c r="KJD3510" s="45"/>
      <c r="KJE3510" s="45"/>
      <c r="KJF3510" s="45"/>
      <c r="KJG3510" s="45"/>
      <c r="KJH3510" s="45"/>
      <c r="KJI3510" s="45"/>
      <c r="KJJ3510" s="45"/>
      <c r="KJK3510" s="45"/>
      <c r="KJL3510" s="45"/>
      <c r="KJM3510" s="45"/>
      <c r="KJN3510" s="45"/>
      <c r="KJO3510" s="45"/>
      <c r="KJP3510" s="45"/>
      <c r="KJQ3510" s="45"/>
      <c r="KJR3510" s="45"/>
      <c r="KJS3510" s="45"/>
      <c r="KJT3510" s="45"/>
      <c r="KJU3510" s="45"/>
      <c r="KJV3510" s="45"/>
      <c r="KJW3510" s="45"/>
      <c r="KJX3510" s="45"/>
      <c r="KJY3510" s="45"/>
      <c r="KJZ3510" s="45"/>
      <c r="KKA3510" s="45"/>
      <c r="KKB3510" s="45"/>
      <c r="KKC3510" s="45"/>
      <c r="KKD3510" s="45"/>
      <c r="KKE3510" s="45"/>
      <c r="KKF3510" s="45"/>
      <c r="KKG3510" s="45"/>
      <c r="KKH3510" s="45"/>
      <c r="KKI3510" s="45"/>
      <c r="KKJ3510" s="45"/>
      <c r="KKK3510" s="45"/>
      <c r="KKL3510" s="45"/>
      <c r="KKM3510" s="45"/>
      <c r="KKN3510" s="45"/>
      <c r="KKO3510" s="45"/>
      <c r="KKP3510" s="45"/>
      <c r="KKQ3510" s="45"/>
      <c r="KKR3510" s="45"/>
      <c r="KKS3510" s="45"/>
      <c r="KKT3510" s="45"/>
      <c r="KKU3510" s="45"/>
      <c r="KKV3510" s="45"/>
      <c r="KKW3510" s="45"/>
      <c r="KKX3510" s="45"/>
      <c r="KKY3510" s="45"/>
      <c r="KKZ3510" s="45"/>
      <c r="KLA3510" s="45"/>
      <c r="KLB3510" s="45"/>
      <c r="KLC3510" s="45"/>
      <c r="KLD3510" s="45"/>
      <c r="KLE3510" s="45"/>
      <c r="KLF3510" s="45"/>
      <c r="KLG3510" s="45"/>
      <c r="KLH3510" s="45"/>
      <c r="KLI3510" s="45"/>
      <c r="KLJ3510" s="45"/>
      <c r="KLK3510" s="45"/>
      <c r="KLL3510" s="45"/>
      <c r="KLM3510" s="45"/>
      <c r="KLN3510" s="45"/>
      <c r="KLO3510" s="45"/>
      <c r="KLP3510" s="45"/>
      <c r="KLQ3510" s="45"/>
      <c r="KLR3510" s="45"/>
      <c r="KLS3510" s="45"/>
      <c r="KLT3510" s="45"/>
      <c r="KLU3510" s="45"/>
      <c r="KLV3510" s="45"/>
      <c r="KLW3510" s="45"/>
      <c r="KLX3510" s="45"/>
      <c r="KLY3510" s="45"/>
      <c r="KLZ3510" s="45"/>
      <c r="KMA3510" s="45"/>
      <c r="KMB3510" s="45"/>
      <c r="KMC3510" s="45"/>
      <c r="KMD3510" s="45"/>
      <c r="KME3510" s="45"/>
      <c r="KMF3510" s="45"/>
      <c r="KMG3510" s="45"/>
      <c r="KMH3510" s="45"/>
      <c r="KMI3510" s="45"/>
      <c r="KMJ3510" s="45"/>
      <c r="KMK3510" s="45"/>
      <c r="KML3510" s="45"/>
      <c r="KMM3510" s="45"/>
      <c r="KMN3510" s="45"/>
      <c r="KMO3510" s="45"/>
      <c r="KMP3510" s="45"/>
      <c r="KMQ3510" s="45"/>
      <c r="KMR3510" s="45"/>
      <c r="KMS3510" s="45"/>
      <c r="KMT3510" s="45"/>
      <c r="KMU3510" s="45"/>
      <c r="KMV3510" s="45"/>
      <c r="KMW3510" s="45"/>
      <c r="KMX3510" s="45"/>
      <c r="KMY3510" s="45"/>
      <c r="KMZ3510" s="45"/>
      <c r="KNA3510" s="45"/>
      <c r="KNB3510" s="45"/>
      <c r="KNC3510" s="45"/>
      <c r="KND3510" s="45"/>
      <c r="KNE3510" s="45"/>
      <c r="KNF3510" s="45"/>
      <c r="KNG3510" s="45"/>
      <c r="KNH3510" s="45"/>
      <c r="KNI3510" s="45"/>
      <c r="KNJ3510" s="45"/>
      <c r="KNK3510" s="45"/>
      <c r="KNL3510" s="45"/>
      <c r="KNM3510" s="45"/>
      <c r="KNN3510" s="45"/>
      <c r="KNO3510" s="45"/>
      <c r="KNP3510" s="45"/>
      <c r="KNQ3510" s="45"/>
      <c r="KNR3510" s="45"/>
      <c r="KNS3510" s="45"/>
      <c r="KNT3510" s="45"/>
      <c r="KNU3510" s="45"/>
      <c r="KNV3510" s="45"/>
      <c r="KNW3510" s="45"/>
      <c r="KNX3510" s="45"/>
      <c r="KNY3510" s="45"/>
      <c r="KNZ3510" s="45"/>
      <c r="KOA3510" s="45"/>
      <c r="KOB3510" s="45"/>
      <c r="KOC3510" s="45"/>
      <c r="KOD3510" s="45"/>
      <c r="KOE3510" s="45"/>
      <c r="KOF3510" s="45"/>
      <c r="KOG3510" s="45"/>
      <c r="KOH3510" s="45"/>
      <c r="KOI3510" s="45"/>
      <c r="KOJ3510" s="45"/>
      <c r="KOK3510" s="45"/>
      <c r="KOL3510" s="45"/>
      <c r="KOM3510" s="45"/>
      <c r="KON3510" s="45"/>
      <c r="KOO3510" s="45"/>
      <c r="KOP3510" s="45"/>
      <c r="KOQ3510" s="45"/>
      <c r="KOR3510" s="45"/>
      <c r="KOS3510" s="45"/>
      <c r="KOT3510" s="45"/>
      <c r="KOU3510" s="45"/>
      <c r="KOV3510" s="45"/>
      <c r="KOW3510" s="45"/>
      <c r="KOX3510" s="45"/>
      <c r="KOY3510" s="45"/>
      <c r="KOZ3510" s="45"/>
      <c r="KPA3510" s="45"/>
      <c r="KPB3510" s="45"/>
      <c r="KPC3510" s="45"/>
      <c r="KPD3510" s="45"/>
      <c r="KPE3510" s="45"/>
      <c r="KPF3510" s="45"/>
      <c r="KPG3510" s="45"/>
      <c r="KPH3510" s="45"/>
      <c r="KPI3510" s="45"/>
      <c r="KPJ3510" s="45"/>
      <c r="KPK3510" s="45"/>
      <c r="KPL3510" s="45"/>
      <c r="KPM3510" s="45"/>
      <c r="KPN3510" s="45"/>
      <c r="KPO3510" s="45"/>
      <c r="KPP3510" s="45"/>
      <c r="KPQ3510" s="45"/>
      <c r="KPR3510" s="45"/>
      <c r="KPS3510" s="45"/>
      <c r="KPT3510" s="45"/>
      <c r="KPU3510" s="45"/>
      <c r="KPV3510" s="45"/>
      <c r="KPW3510" s="45"/>
      <c r="KPX3510" s="45"/>
      <c r="KPY3510" s="45"/>
      <c r="KPZ3510" s="45"/>
      <c r="KQA3510" s="45"/>
      <c r="KQB3510" s="45"/>
      <c r="KQC3510" s="45"/>
      <c r="KQD3510" s="45"/>
      <c r="KQE3510" s="45"/>
      <c r="KQF3510" s="45"/>
      <c r="KQG3510" s="45"/>
      <c r="KQH3510" s="45"/>
      <c r="KQI3510" s="45"/>
      <c r="KQJ3510" s="45"/>
      <c r="KQK3510" s="45"/>
      <c r="KQL3510" s="45"/>
      <c r="KQM3510" s="45"/>
      <c r="KQN3510" s="45"/>
      <c r="KQO3510" s="45"/>
      <c r="KQP3510" s="45"/>
      <c r="KQQ3510" s="45"/>
      <c r="KQR3510" s="45"/>
      <c r="KQS3510" s="45"/>
      <c r="KQT3510" s="45"/>
      <c r="KQU3510" s="45"/>
      <c r="KQV3510" s="45"/>
      <c r="KQW3510" s="45"/>
      <c r="KQX3510" s="45"/>
      <c r="KQY3510" s="45"/>
      <c r="KQZ3510" s="45"/>
      <c r="KRA3510" s="45"/>
      <c r="KRB3510" s="45"/>
      <c r="KRC3510" s="45"/>
      <c r="KRD3510" s="45"/>
      <c r="KRE3510" s="45"/>
      <c r="KRF3510" s="45"/>
      <c r="KRG3510" s="45"/>
      <c r="KRH3510" s="45"/>
      <c r="KRI3510" s="45"/>
      <c r="KRJ3510" s="45"/>
      <c r="KRK3510" s="45"/>
      <c r="KRL3510" s="45"/>
      <c r="KRM3510" s="45"/>
      <c r="KRN3510" s="45"/>
      <c r="KRO3510" s="45"/>
      <c r="KRP3510" s="45"/>
      <c r="KRQ3510" s="45"/>
      <c r="KRR3510" s="45"/>
      <c r="KRS3510" s="45"/>
      <c r="KRT3510" s="45"/>
      <c r="KRU3510" s="45"/>
      <c r="KRV3510" s="45"/>
      <c r="KRW3510" s="45"/>
      <c r="KRX3510" s="45"/>
      <c r="KRY3510" s="45"/>
      <c r="KRZ3510" s="45"/>
      <c r="KSA3510" s="45"/>
      <c r="KSB3510" s="45"/>
      <c r="KSC3510" s="45"/>
      <c r="KSD3510" s="45"/>
      <c r="KSE3510" s="45"/>
      <c r="KSF3510" s="45"/>
      <c r="KSG3510" s="45"/>
      <c r="KSH3510" s="45"/>
      <c r="KSI3510" s="45"/>
      <c r="KSJ3510" s="45"/>
      <c r="KSK3510" s="45"/>
      <c r="KSL3510" s="45"/>
      <c r="KSM3510" s="45"/>
      <c r="KSN3510" s="45"/>
      <c r="KSO3510" s="45"/>
      <c r="KSP3510" s="45"/>
      <c r="KSQ3510" s="45"/>
      <c r="KSR3510" s="45"/>
      <c r="KSS3510" s="45"/>
      <c r="KST3510" s="45"/>
      <c r="KSU3510" s="45"/>
      <c r="KSV3510" s="45"/>
      <c r="KSW3510" s="45"/>
      <c r="KSX3510" s="45"/>
      <c r="KSY3510" s="45"/>
      <c r="KSZ3510" s="45"/>
      <c r="KTA3510" s="45"/>
      <c r="KTB3510" s="45"/>
      <c r="KTC3510" s="45"/>
      <c r="KTD3510" s="45"/>
      <c r="KTE3510" s="45"/>
      <c r="KTF3510" s="45"/>
      <c r="KTG3510" s="45"/>
      <c r="KTH3510" s="45"/>
      <c r="KTI3510" s="45"/>
      <c r="KTJ3510" s="45"/>
      <c r="KTK3510" s="45"/>
      <c r="KTL3510" s="45"/>
      <c r="KTM3510" s="45"/>
      <c r="KTN3510" s="45"/>
      <c r="KTO3510" s="45"/>
      <c r="KTP3510" s="45"/>
      <c r="KTQ3510" s="45"/>
      <c r="KTR3510" s="45"/>
      <c r="KTS3510" s="45"/>
      <c r="KTT3510" s="45"/>
      <c r="KTU3510" s="45"/>
      <c r="KTV3510" s="45"/>
      <c r="KTW3510" s="45"/>
      <c r="KTX3510" s="45"/>
      <c r="KTY3510" s="45"/>
      <c r="KTZ3510" s="45"/>
      <c r="KUA3510" s="45"/>
      <c r="KUB3510" s="45"/>
      <c r="KUC3510" s="45"/>
      <c r="KUD3510" s="45"/>
      <c r="KUE3510" s="45"/>
      <c r="KUF3510" s="45"/>
      <c r="KUG3510" s="45"/>
      <c r="KUH3510" s="45"/>
      <c r="KUI3510" s="45"/>
      <c r="KUJ3510" s="45"/>
      <c r="KUK3510" s="45"/>
      <c r="KUL3510" s="45"/>
      <c r="KUM3510" s="45"/>
      <c r="KUN3510" s="45"/>
      <c r="KUO3510" s="45"/>
      <c r="KUP3510" s="45"/>
      <c r="KUQ3510" s="45"/>
      <c r="KUR3510" s="45"/>
      <c r="KUS3510" s="45"/>
      <c r="KUT3510" s="45"/>
      <c r="KUU3510" s="45"/>
      <c r="KUV3510" s="45"/>
      <c r="KUW3510" s="45"/>
      <c r="KUX3510" s="45"/>
      <c r="KUY3510" s="45"/>
      <c r="KUZ3510" s="45"/>
      <c r="KVA3510" s="45"/>
      <c r="KVB3510" s="45"/>
      <c r="KVC3510" s="45"/>
      <c r="KVD3510" s="45"/>
      <c r="KVE3510" s="45"/>
      <c r="KVF3510" s="45"/>
      <c r="KVG3510" s="45"/>
      <c r="KVH3510" s="45"/>
      <c r="KVI3510" s="45"/>
      <c r="KVJ3510" s="45"/>
      <c r="KVK3510" s="45"/>
      <c r="KVL3510" s="45"/>
      <c r="KVM3510" s="45"/>
      <c r="KVN3510" s="45"/>
      <c r="KVO3510" s="45"/>
      <c r="KVP3510" s="45"/>
      <c r="KVQ3510" s="45"/>
      <c r="KVR3510" s="45"/>
      <c r="KVS3510" s="45"/>
      <c r="KVT3510" s="45"/>
      <c r="KVU3510" s="45"/>
      <c r="KVV3510" s="45"/>
      <c r="KVW3510" s="45"/>
      <c r="KVX3510" s="45"/>
      <c r="KVY3510" s="45"/>
      <c r="KVZ3510" s="45"/>
      <c r="KWA3510" s="45"/>
      <c r="KWB3510" s="45"/>
      <c r="KWC3510" s="45"/>
      <c r="KWD3510" s="45"/>
      <c r="KWE3510" s="45"/>
      <c r="KWF3510" s="45"/>
      <c r="KWG3510" s="45"/>
      <c r="KWH3510" s="45"/>
      <c r="KWI3510" s="45"/>
      <c r="KWJ3510" s="45"/>
      <c r="KWK3510" s="45"/>
      <c r="KWL3510" s="45"/>
      <c r="KWM3510" s="45"/>
      <c r="KWN3510" s="45"/>
      <c r="KWO3510" s="45"/>
      <c r="KWP3510" s="45"/>
      <c r="KWQ3510" s="45"/>
      <c r="KWR3510" s="45"/>
      <c r="KWS3510" s="45"/>
      <c r="KWT3510" s="45"/>
      <c r="KWU3510" s="45"/>
      <c r="KWV3510" s="45"/>
      <c r="KWW3510" s="45"/>
      <c r="KWX3510" s="45"/>
      <c r="KWY3510" s="45"/>
      <c r="KWZ3510" s="45"/>
      <c r="KXA3510" s="45"/>
      <c r="KXB3510" s="45"/>
      <c r="KXC3510" s="45"/>
      <c r="KXD3510" s="45"/>
      <c r="KXE3510" s="45"/>
      <c r="KXF3510" s="45"/>
      <c r="KXG3510" s="45"/>
      <c r="KXH3510" s="45"/>
      <c r="KXI3510" s="45"/>
      <c r="KXJ3510" s="45"/>
      <c r="KXK3510" s="45"/>
      <c r="KXL3510" s="45"/>
      <c r="KXM3510" s="45"/>
      <c r="KXN3510" s="45"/>
      <c r="KXO3510" s="45"/>
      <c r="KXP3510" s="45"/>
      <c r="KXQ3510" s="45"/>
      <c r="KXR3510" s="45"/>
      <c r="KXS3510" s="45"/>
      <c r="KXT3510" s="45"/>
      <c r="KXU3510" s="45"/>
      <c r="KXV3510" s="45"/>
      <c r="KXW3510" s="45"/>
      <c r="KXX3510" s="45"/>
      <c r="KXY3510" s="45"/>
      <c r="KXZ3510" s="45"/>
      <c r="KYA3510" s="45"/>
      <c r="KYB3510" s="45"/>
      <c r="KYC3510" s="45"/>
      <c r="KYD3510" s="45"/>
      <c r="KYE3510" s="45"/>
      <c r="KYF3510" s="45"/>
      <c r="KYG3510" s="45"/>
      <c r="KYH3510" s="45"/>
      <c r="KYI3510" s="45"/>
      <c r="KYJ3510" s="45"/>
      <c r="KYK3510" s="45"/>
      <c r="KYL3510" s="45"/>
      <c r="KYM3510" s="45"/>
      <c r="KYN3510" s="45"/>
      <c r="KYO3510" s="45"/>
      <c r="KYP3510" s="45"/>
      <c r="KYQ3510" s="45"/>
      <c r="KYR3510" s="45"/>
      <c r="KYS3510" s="45"/>
      <c r="KYT3510" s="45"/>
      <c r="KYU3510" s="45"/>
      <c r="KYV3510" s="45"/>
      <c r="KYW3510" s="45"/>
      <c r="KYX3510" s="45"/>
      <c r="KYY3510" s="45"/>
      <c r="KYZ3510" s="45"/>
      <c r="KZA3510" s="45"/>
      <c r="KZB3510" s="45"/>
      <c r="KZC3510" s="45"/>
      <c r="KZD3510" s="45"/>
      <c r="KZE3510" s="45"/>
      <c r="KZF3510" s="45"/>
      <c r="KZG3510" s="45"/>
      <c r="KZH3510" s="45"/>
      <c r="KZI3510" s="45"/>
      <c r="KZJ3510" s="45"/>
      <c r="KZK3510" s="45"/>
      <c r="KZL3510" s="45"/>
      <c r="KZM3510" s="45"/>
      <c r="KZN3510" s="45"/>
      <c r="KZO3510" s="45"/>
      <c r="KZP3510" s="45"/>
      <c r="KZQ3510" s="45"/>
      <c r="KZR3510" s="45"/>
      <c r="KZS3510" s="45"/>
      <c r="KZT3510" s="45"/>
      <c r="KZU3510" s="45"/>
      <c r="KZV3510" s="45"/>
      <c r="KZW3510" s="45"/>
      <c r="KZX3510" s="45"/>
      <c r="KZY3510" s="45"/>
      <c r="KZZ3510" s="45"/>
      <c r="LAA3510" s="45"/>
      <c r="LAB3510" s="45"/>
      <c r="LAC3510" s="45"/>
      <c r="LAD3510" s="45"/>
      <c r="LAE3510" s="45"/>
      <c r="LAF3510" s="45"/>
      <c r="LAG3510" s="45"/>
      <c r="LAH3510" s="45"/>
      <c r="LAI3510" s="45"/>
      <c r="LAJ3510" s="45"/>
      <c r="LAK3510" s="45"/>
      <c r="LAL3510" s="45"/>
      <c r="LAM3510" s="45"/>
      <c r="LAN3510" s="45"/>
      <c r="LAO3510" s="45"/>
      <c r="LAP3510" s="45"/>
      <c r="LAQ3510" s="45"/>
      <c r="LAR3510" s="45"/>
      <c r="LAS3510" s="45"/>
      <c r="LAT3510" s="45"/>
      <c r="LAU3510" s="45"/>
      <c r="LAV3510" s="45"/>
      <c r="LAW3510" s="45"/>
      <c r="LAX3510" s="45"/>
      <c r="LAY3510" s="45"/>
      <c r="LAZ3510" s="45"/>
      <c r="LBA3510" s="45"/>
      <c r="LBB3510" s="45"/>
      <c r="LBC3510" s="45"/>
      <c r="LBD3510" s="45"/>
      <c r="LBE3510" s="45"/>
      <c r="LBF3510" s="45"/>
      <c r="LBG3510" s="45"/>
      <c r="LBH3510" s="45"/>
      <c r="LBI3510" s="45"/>
      <c r="LBJ3510" s="45"/>
      <c r="LBK3510" s="45"/>
      <c r="LBL3510" s="45"/>
      <c r="LBM3510" s="45"/>
      <c r="LBN3510" s="45"/>
      <c r="LBO3510" s="45"/>
      <c r="LBP3510" s="45"/>
      <c r="LBQ3510" s="45"/>
      <c r="LBR3510" s="45"/>
      <c r="LBS3510" s="45"/>
      <c r="LBT3510" s="45"/>
      <c r="LBU3510" s="45"/>
      <c r="LBV3510" s="45"/>
      <c r="LBW3510" s="45"/>
      <c r="LBX3510" s="45"/>
      <c r="LBY3510" s="45"/>
      <c r="LBZ3510" s="45"/>
      <c r="LCA3510" s="45"/>
      <c r="LCB3510" s="45"/>
      <c r="LCC3510" s="45"/>
      <c r="LCD3510" s="45"/>
      <c r="LCE3510" s="45"/>
      <c r="LCF3510" s="45"/>
      <c r="LCG3510" s="45"/>
      <c r="LCH3510" s="45"/>
      <c r="LCI3510" s="45"/>
      <c r="LCJ3510" s="45"/>
      <c r="LCK3510" s="45"/>
      <c r="LCL3510" s="45"/>
      <c r="LCM3510" s="45"/>
      <c r="LCN3510" s="45"/>
      <c r="LCO3510" s="45"/>
      <c r="LCP3510" s="45"/>
      <c r="LCQ3510" s="45"/>
      <c r="LCR3510" s="45"/>
      <c r="LCS3510" s="45"/>
      <c r="LCT3510" s="45"/>
      <c r="LCU3510" s="45"/>
      <c r="LCV3510" s="45"/>
      <c r="LCW3510" s="45"/>
      <c r="LCX3510" s="45"/>
      <c r="LCY3510" s="45"/>
      <c r="LCZ3510" s="45"/>
      <c r="LDA3510" s="45"/>
      <c r="LDB3510" s="45"/>
      <c r="LDC3510" s="45"/>
      <c r="LDD3510" s="45"/>
      <c r="LDE3510" s="45"/>
      <c r="LDF3510" s="45"/>
      <c r="LDG3510" s="45"/>
      <c r="LDH3510" s="45"/>
      <c r="LDI3510" s="45"/>
      <c r="LDJ3510" s="45"/>
      <c r="LDK3510" s="45"/>
      <c r="LDL3510" s="45"/>
      <c r="LDM3510" s="45"/>
      <c r="LDN3510" s="45"/>
      <c r="LDO3510" s="45"/>
      <c r="LDP3510" s="45"/>
      <c r="LDQ3510" s="45"/>
      <c r="LDR3510" s="45"/>
      <c r="LDS3510" s="45"/>
      <c r="LDT3510" s="45"/>
      <c r="LDU3510" s="45"/>
      <c r="LDV3510" s="45"/>
      <c r="LDW3510" s="45"/>
      <c r="LDX3510" s="45"/>
      <c r="LDY3510" s="45"/>
      <c r="LDZ3510" s="45"/>
      <c r="LEA3510" s="45"/>
      <c r="LEB3510" s="45"/>
      <c r="LEC3510" s="45"/>
      <c r="LED3510" s="45"/>
      <c r="LEE3510" s="45"/>
      <c r="LEF3510" s="45"/>
      <c r="LEG3510" s="45"/>
      <c r="LEH3510" s="45"/>
      <c r="LEI3510" s="45"/>
      <c r="LEJ3510" s="45"/>
      <c r="LEK3510" s="45"/>
      <c r="LEL3510" s="45"/>
      <c r="LEM3510" s="45"/>
      <c r="LEN3510" s="45"/>
      <c r="LEO3510" s="45"/>
      <c r="LEP3510" s="45"/>
      <c r="LEQ3510" s="45"/>
      <c r="LER3510" s="45"/>
      <c r="LES3510" s="45"/>
      <c r="LET3510" s="45"/>
      <c r="LEU3510" s="45"/>
      <c r="LEV3510" s="45"/>
      <c r="LEW3510" s="45"/>
      <c r="LEX3510" s="45"/>
      <c r="LEY3510" s="45"/>
      <c r="LEZ3510" s="45"/>
      <c r="LFA3510" s="45"/>
      <c r="LFB3510" s="45"/>
      <c r="LFC3510" s="45"/>
      <c r="LFD3510" s="45"/>
      <c r="LFE3510" s="45"/>
      <c r="LFF3510" s="45"/>
      <c r="LFG3510" s="45"/>
      <c r="LFH3510" s="45"/>
      <c r="LFI3510" s="45"/>
      <c r="LFJ3510" s="45"/>
      <c r="LFK3510" s="45"/>
      <c r="LFL3510" s="45"/>
      <c r="LFM3510" s="45"/>
      <c r="LFN3510" s="45"/>
      <c r="LFO3510" s="45"/>
      <c r="LFP3510" s="45"/>
      <c r="LFQ3510" s="45"/>
      <c r="LFR3510" s="45"/>
      <c r="LFS3510" s="45"/>
      <c r="LFT3510" s="45"/>
      <c r="LFU3510" s="45"/>
      <c r="LFV3510" s="45"/>
      <c r="LFW3510" s="45"/>
      <c r="LFX3510" s="45"/>
      <c r="LFY3510" s="45"/>
      <c r="LFZ3510" s="45"/>
      <c r="LGA3510" s="45"/>
      <c r="LGB3510" s="45"/>
      <c r="LGC3510" s="45"/>
      <c r="LGD3510" s="45"/>
      <c r="LGE3510" s="45"/>
      <c r="LGF3510" s="45"/>
      <c r="LGG3510" s="45"/>
      <c r="LGH3510" s="45"/>
      <c r="LGI3510" s="45"/>
      <c r="LGJ3510" s="45"/>
      <c r="LGK3510" s="45"/>
      <c r="LGL3510" s="45"/>
      <c r="LGM3510" s="45"/>
      <c r="LGN3510" s="45"/>
      <c r="LGO3510" s="45"/>
      <c r="LGP3510" s="45"/>
      <c r="LGQ3510" s="45"/>
      <c r="LGR3510" s="45"/>
      <c r="LGS3510" s="45"/>
      <c r="LGT3510" s="45"/>
      <c r="LGU3510" s="45"/>
      <c r="LGV3510" s="45"/>
      <c r="LGW3510" s="45"/>
      <c r="LGX3510" s="45"/>
      <c r="LGY3510" s="45"/>
      <c r="LGZ3510" s="45"/>
      <c r="LHA3510" s="45"/>
      <c r="LHB3510" s="45"/>
      <c r="LHC3510" s="45"/>
      <c r="LHD3510" s="45"/>
      <c r="LHE3510" s="45"/>
      <c r="LHF3510" s="45"/>
      <c r="LHG3510" s="45"/>
      <c r="LHH3510" s="45"/>
      <c r="LHI3510" s="45"/>
      <c r="LHJ3510" s="45"/>
      <c r="LHK3510" s="45"/>
      <c r="LHL3510" s="45"/>
      <c r="LHM3510" s="45"/>
      <c r="LHN3510" s="45"/>
      <c r="LHO3510" s="45"/>
      <c r="LHP3510" s="45"/>
      <c r="LHQ3510" s="45"/>
      <c r="LHR3510" s="45"/>
      <c r="LHS3510" s="45"/>
      <c r="LHT3510" s="45"/>
      <c r="LHU3510" s="45"/>
      <c r="LHV3510" s="45"/>
      <c r="LHW3510" s="45"/>
      <c r="LHX3510" s="45"/>
      <c r="LHY3510" s="45"/>
      <c r="LHZ3510" s="45"/>
      <c r="LIA3510" s="45"/>
      <c r="LIB3510" s="45"/>
      <c r="LIC3510" s="45"/>
      <c r="LID3510" s="45"/>
      <c r="LIE3510" s="45"/>
      <c r="LIF3510" s="45"/>
      <c r="LIG3510" s="45"/>
      <c r="LIH3510" s="45"/>
      <c r="LII3510" s="45"/>
      <c r="LIJ3510" s="45"/>
      <c r="LIK3510" s="45"/>
      <c r="LIL3510" s="45"/>
      <c r="LIM3510" s="45"/>
      <c r="LIN3510" s="45"/>
      <c r="LIO3510" s="45"/>
      <c r="LIP3510" s="45"/>
      <c r="LIQ3510" s="45"/>
      <c r="LIR3510" s="45"/>
      <c r="LIS3510" s="45"/>
      <c r="LIT3510" s="45"/>
      <c r="LIU3510" s="45"/>
      <c r="LIV3510" s="45"/>
      <c r="LIW3510" s="45"/>
      <c r="LIX3510" s="45"/>
      <c r="LIY3510" s="45"/>
      <c r="LIZ3510" s="45"/>
      <c r="LJA3510" s="45"/>
      <c r="LJB3510" s="45"/>
      <c r="LJC3510" s="45"/>
      <c r="LJD3510" s="45"/>
      <c r="LJE3510" s="45"/>
      <c r="LJF3510" s="45"/>
      <c r="LJG3510" s="45"/>
      <c r="LJH3510" s="45"/>
      <c r="LJI3510" s="45"/>
      <c r="LJJ3510" s="45"/>
      <c r="LJK3510" s="45"/>
      <c r="LJL3510" s="45"/>
      <c r="LJM3510" s="45"/>
      <c r="LJN3510" s="45"/>
      <c r="LJO3510" s="45"/>
      <c r="LJP3510" s="45"/>
      <c r="LJQ3510" s="45"/>
      <c r="LJR3510" s="45"/>
      <c r="LJS3510" s="45"/>
      <c r="LJT3510" s="45"/>
      <c r="LJU3510" s="45"/>
      <c r="LJV3510" s="45"/>
      <c r="LJW3510" s="45"/>
      <c r="LJX3510" s="45"/>
      <c r="LJY3510" s="45"/>
      <c r="LJZ3510" s="45"/>
      <c r="LKA3510" s="45"/>
      <c r="LKB3510" s="45"/>
      <c r="LKC3510" s="45"/>
      <c r="LKD3510" s="45"/>
      <c r="LKE3510" s="45"/>
      <c r="LKF3510" s="45"/>
      <c r="LKG3510" s="45"/>
      <c r="LKH3510" s="45"/>
      <c r="LKI3510" s="45"/>
      <c r="LKJ3510" s="45"/>
      <c r="LKK3510" s="45"/>
      <c r="LKL3510" s="45"/>
      <c r="LKM3510" s="45"/>
      <c r="LKN3510" s="45"/>
      <c r="LKO3510" s="45"/>
      <c r="LKP3510" s="45"/>
      <c r="LKQ3510" s="45"/>
      <c r="LKR3510" s="45"/>
      <c r="LKS3510" s="45"/>
      <c r="LKT3510" s="45"/>
      <c r="LKU3510" s="45"/>
      <c r="LKV3510" s="45"/>
      <c r="LKW3510" s="45"/>
      <c r="LKX3510" s="45"/>
      <c r="LKY3510" s="45"/>
      <c r="LKZ3510" s="45"/>
      <c r="LLA3510" s="45"/>
      <c r="LLB3510" s="45"/>
      <c r="LLC3510" s="45"/>
      <c r="LLD3510" s="45"/>
      <c r="LLE3510" s="45"/>
      <c r="LLF3510" s="45"/>
      <c r="LLG3510" s="45"/>
      <c r="LLH3510" s="45"/>
      <c r="LLI3510" s="45"/>
      <c r="LLJ3510" s="45"/>
      <c r="LLK3510" s="45"/>
      <c r="LLL3510" s="45"/>
      <c r="LLM3510" s="45"/>
      <c r="LLN3510" s="45"/>
      <c r="LLO3510" s="45"/>
      <c r="LLP3510" s="45"/>
      <c r="LLQ3510" s="45"/>
      <c r="LLR3510" s="45"/>
      <c r="LLS3510" s="45"/>
      <c r="LLT3510" s="45"/>
      <c r="LLU3510" s="45"/>
      <c r="LLV3510" s="45"/>
      <c r="LLW3510" s="45"/>
      <c r="LLX3510" s="45"/>
      <c r="LLY3510" s="45"/>
      <c r="LLZ3510" s="45"/>
      <c r="LMA3510" s="45"/>
      <c r="LMB3510" s="45"/>
      <c r="LMC3510" s="45"/>
      <c r="LMD3510" s="45"/>
      <c r="LME3510" s="45"/>
      <c r="LMF3510" s="45"/>
      <c r="LMG3510" s="45"/>
      <c r="LMH3510" s="45"/>
      <c r="LMI3510" s="45"/>
      <c r="LMJ3510" s="45"/>
      <c r="LMK3510" s="45"/>
      <c r="LML3510" s="45"/>
      <c r="LMM3510" s="45"/>
      <c r="LMN3510" s="45"/>
      <c r="LMO3510" s="45"/>
      <c r="LMP3510" s="45"/>
      <c r="LMQ3510" s="45"/>
      <c r="LMR3510" s="45"/>
      <c r="LMS3510" s="45"/>
      <c r="LMT3510" s="45"/>
      <c r="LMU3510" s="45"/>
      <c r="LMV3510" s="45"/>
      <c r="LMW3510" s="45"/>
      <c r="LMX3510" s="45"/>
      <c r="LMY3510" s="45"/>
      <c r="LMZ3510" s="45"/>
      <c r="LNA3510" s="45"/>
      <c r="LNB3510" s="45"/>
      <c r="LNC3510" s="45"/>
      <c r="LND3510" s="45"/>
      <c r="LNE3510" s="45"/>
      <c r="LNF3510" s="45"/>
      <c r="LNG3510" s="45"/>
      <c r="LNH3510" s="45"/>
      <c r="LNI3510" s="45"/>
      <c r="LNJ3510" s="45"/>
      <c r="LNK3510" s="45"/>
      <c r="LNL3510" s="45"/>
      <c r="LNM3510" s="45"/>
      <c r="LNN3510" s="45"/>
      <c r="LNO3510" s="45"/>
      <c r="LNP3510" s="45"/>
      <c r="LNQ3510" s="45"/>
      <c r="LNR3510" s="45"/>
      <c r="LNS3510" s="45"/>
      <c r="LNT3510" s="45"/>
      <c r="LNU3510" s="45"/>
      <c r="LNV3510" s="45"/>
      <c r="LNW3510" s="45"/>
      <c r="LNX3510" s="45"/>
      <c r="LNY3510" s="45"/>
      <c r="LNZ3510" s="45"/>
      <c r="LOA3510" s="45"/>
      <c r="LOB3510" s="45"/>
      <c r="LOC3510" s="45"/>
      <c r="LOD3510" s="45"/>
      <c r="LOE3510" s="45"/>
      <c r="LOF3510" s="45"/>
      <c r="LOG3510" s="45"/>
      <c r="LOH3510" s="45"/>
      <c r="LOI3510" s="45"/>
      <c r="LOJ3510" s="45"/>
      <c r="LOK3510" s="45"/>
      <c r="LOL3510" s="45"/>
      <c r="LOM3510" s="45"/>
      <c r="LON3510" s="45"/>
      <c r="LOO3510" s="45"/>
      <c r="LOP3510" s="45"/>
      <c r="LOQ3510" s="45"/>
      <c r="LOR3510" s="45"/>
      <c r="LOS3510" s="45"/>
      <c r="LOT3510" s="45"/>
      <c r="LOU3510" s="45"/>
      <c r="LOV3510" s="45"/>
      <c r="LOW3510" s="45"/>
      <c r="LOX3510" s="45"/>
      <c r="LOY3510" s="45"/>
      <c r="LOZ3510" s="45"/>
      <c r="LPA3510" s="45"/>
      <c r="LPB3510" s="45"/>
      <c r="LPC3510" s="45"/>
      <c r="LPD3510" s="45"/>
      <c r="LPE3510" s="45"/>
      <c r="LPF3510" s="45"/>
      <c r="LPG3510" s="45"/>
      <c r="LPH3510" s="45"/>
      <c r="LPI3510" s="45"/>
      <c r="LPJ3510" s="45"/>
      <c r="LPK3510" s="45"/>
      <c r="LPL3510" s="45"/>
      <c r="LPM3510" s="45"/>
      <c r="LPN3510" s="45"/>
      <c r="LPO3510" s="45"/>
      <c r="LPP3510" s="45"/>
      <c r="LPQ3510" s="45"/>
      <c r="LPR3510" s="45"/>
      <c r="LPS3510" s="45"/>
      <c r="LPT3510" s="45"/>
      <c r="LPU3510" s="45"/>
      <c r="LPV3510" s="45"/>
      <c r="LPW3510" s="45"/>
      <c r="LPX3510" s="45"/>
      <c r="LPY3510" s="45"/>
      <c r="LPZ3510" s="45"/>
      <c r="LQA3510" s="45"/>
      <c r="LQB3510" s="45"/>
      <c r="LQC3510" s="45"/>
      <c r="LQD3510" s="45"/>
      <c r="LQE3510" s="45"/>
      <c r="LQF3510" s="45"/>
      <c r="LQG3510" s="45"/>
      <c r="LQH3510" s="45"/>
      <c r="LQI3510" s="45"/>
      <c r="LQJ3510" s="45"/>
      <c r="LQK3510" s="45"/>
      <c r="LQL3510" s="45"/>
      <c r="LQM3510" s="45"/>
      <c r="LQN3510" s="45"/>
      <c r="LQO3510" s="45"/>
      <c r="LQP3510" s="45"/>
      <c r="LQQ3510" s="45"/>
      <c r="LQR3510" s="45"/>
      <c r="LQS3510" s="45"/>
      <c r="LQT3510" s="45"/>
      <c r="LQU3510" s="45"/>
      <c r="LQV3510" s="45"/>
      <c r="LQW3510" s="45"/>
      <c r="LQX3510" s="45"/>
      <c r="LQY3510" s="45"/>
      <c r="LQZ3510" s="45"/>
      <c r="LRA3510" s="45"/>
      <c r="LRB3510" s="45"/>
      <c r="LRC3510" s="45"/>
      <c r="LRD3510" s="45"/>
      <c r="LRE3510" s="45"/>
      <c r="LRF3510" s="45"/>
      <c r="LRG3510" s="45"/>
      <c r="LRH3510" s="45"/>
      <c r="LRI3510" s="45"/>
      <c r="LRJ3510" s="45"/>
      <c r="LRK3510" s="45"/>
      <c r="LRL3510" s="45"/>
      <c r="LRM3510" s="45"/>
      <c r="LRN3510" s="45"/>
      <c r="LRO3510" s="45"/>
      <c r="LRP3510" s="45"/>
      <c r="LRQ3510" s="45"/>
      <c r="LRR3510" s="45"/>
      <c r="LRS3510" s="45"/>
      <c r="LRT3510" s="45"/>
      <c r="LRU3510" s="45"/>
      <c r="LRV3510" s="45"/>
      <c r="LRW3510" s="45"/>
      <c r="LRX3510" s="45"/>
      <c r="LRY3510" s="45"/>
      <c r="LRZ3510" s="45"/>
      <c r="LSA3510" s="45"/>
      <c r="LSB3510" s="45"/>
      <c r="LSC3510" s="45"/>
      <c r="LSD3510" s="45"/>
      <c r="LSE3510" s="45"/>
      <c r="LSF3510" s="45"/>
      <c r="LSG3510" s="45"/>
      <c r="LSH3510" s="45"/>
      <c r="LSI3510" s="45"/>
      <c r="LSJ3510" s="45"/>
      <c r="LSK3510" s="45"/>
      <c r="LSL3510" s="45"/>
      <c r="LSM3510" s="45"/>
      <c r="LSN3510" s="45"/>
      <c r="LSO3510" s="45"/>
      <c r="LSP3510" s="45"/>
      <c r="LSQ3510" s="45"/>
      <c r="LSR3510" s="45"/>
      <c r="LSS3510" s="45"/>
      <c r="LST3510" s="45"/>
      <c r="LSU3510" s="45"/>
      <c r="LSV3510" s="45"/>
      <c r="LSW3510" s="45"/>
      <c r="LSX3510" s="45"/>
      <c r="LSY3510" s="45"/>
      <c r="LSZ3510" s="45"/>
      <c r="LTA3510" s="45"/>
      <c r="LTB3510" s="45"/>
      <c r="LTC3510" s="45"/>
      <c r="LTD3510" s="45"/>
      <c r="LTE3510" s="45"/>
      <c r="LTF3510" s="45"/>
      <c r="LTG3510" s="45"/>
      <c r="LTH3510" s="45"/>
      <c r="LTI3510" s="45"/>
      <c r="LTJ3510" s="45"/>
      <c r="LTK3510" s="45"/>
      <c r="LTL3510" s="45"/>
      <c r="LTM3510" s="45"/>
      <c r="LTN3510" s="45"/>
      <c r="LTO3510" s="45"/>
      <c r="LTP3510" s="45"/>
      <c r="LTQ3510" s="45"/>
      <c r="LTR3510" s="45"/>
      <c r="LTS3510" s="45"/>
      <c r="LTT3510" s="45"/>
      <c r="LTU3510" s="45"/>
      <c r="LTV3510" s="45"/>
      <c r="LTW3510" s="45"/>
      <c r="LTX3510" s="45"/>
      <c r="LTY3510" s="45"/>
      <c r="LTZ3510" s="45"/>
      <c r="LUA3510" s="45"/>
      <c r="LUB3510" s="45"/>
      <c r="LUC3510" s="45"/>
      <c r="LUD3510" s="45"/>
      <c r="LUE3510" s="45"/>
      <c r="LUF3510" s="45"/>
      <c r="LUG3510" s="45"/>
      <c r="LUH3510" s="45"/>
      <c r="LUI3510" s="45"/>
      <c r="LUJ3510" s="45"/>
      <c r="LUK3510" s="45"/>
      <c r="LUL3510" s="45"/>
      <c r="LUM3510" s="45"/>
      <c r="LUN3510" s="45"/>
      <c r="LUO3510" s="45"/>
      <c r="LUP3510" s="45"/>
      <c r="LUQ3510" s="45"/>
      <c r="LUR3510" s="45"/>
      <c r="LUS3510" s="45"/>
      <c r="LUT3510" s="45"/>
      <c r="LUU3510" s="45"/>
      <c r="LUV3510" s="45"/>
      <c r="LUW3510" s="45"/>
      <c r="LUX3510" s="45"/>
      <c r="LUY3510" s="45"/>
      <c r="LUZ3510" s="45"/>
      <c r="LVA3510" s="45"/>
      <c r="LVB3510" s="45"/>
      <c r="LVC3510" s="45"/>
      <c r="LVD3510" s="45"/>
      <c r="LVE3510" s="45"/>
      <c r="LVF3510" s="45"/>
      <c r="LVG3510" s="45"/>
      <c r="LVH3510" s="45"/>
      <c r="LVI3510" s="45"/>
      <c r="LVJ3510" s="45"/>
      <c r="LVK3510" s="45"/>
      <c r="LVL3510" s="45"/>
      <c r="LVM3510" s="45"/>
      <c r="LVN3510" s="45"/>
      <c r="LVO3510" s="45"/>
      <c r="LVP3510" s="45"/>
      <c r="LVQ3510" s="45"/>
      <c r="LVR3510" s="45"/>
      <c r="LVS3510" s="45"/>
      <c r="LVT3510" s="45"/>
      <c r="LVU3510" s="45"/>
      <c r="LVV3510" s="45"/>
      <c r="LVW3510" s="45"/>
      <c r="LVX3510" s="45"/>
      <c r="LVY3510" s="45"/>
      <c r="LVZ3510" s="45"/>
      <c r="LWA3510" s="45"/>
      <c r="LWB3510" s="45"/>
      <c r="LWC3510" s="45"/>
      <c r="LWD3510" s="45"/>
      <c r="LWE3510" s="45"/>
      <c r="LWF3510" s="45"/>
      <c r="LWG3510" s="45"/>
      <c r="LWH3510" s="45"/>
      <c r="LWI3510" s="45"/>
      <c r="LWJ3510" s="45"/>
      <c r="LWK3510" s="45"/>
      <c r="LWL3510" s="45"/>
      <c r="LWM3510" s="45"/>
      <c r="LWN3510" s="45"/>
      <c r="LWO3510" s="45"/>
      <c r="LWP3510" s="45"/>
      <c r="LWQ3510" s="45"/>
      <c r="LWR3510" s="45"/>
      <c r="LWS3510" s="45"/>
      <c r="LWT3510" s="45"/>
      <c r="LWU3510" s="45"/>
      <c r="LWV3510" s="45"/>
      <c r="LWW3510" s="45"/>
      <c r="LWX3510" s="45"/>
      <c r="LWY3510" s="45"/>
      <c r="LWZ3510" s="45"/>
      <c r="LXA3510" s="45"/>
      <c r="LXB3510" s="45"/>
      <c r="LXC3510" s="45"/>
      <c r="LXD3510" s="45"/>
      <c r="LXE3510" s="45"/>
      <c r="LXF3510" s="45"/>
      <c r="LXG3510" s="45"/>
      <c r="LXH3510" s="45"/>
      <c r="LXI3510" s="45"/>
      <c r="LXJ3510" s="45"/>
      <c r="LXK3510" s="45"/>
      <c r="LXL3510" s="45"/>
      <c r="LXM3510" s="45"/>
      <c r="LXN3510" s="45"/>
      <c r="LXO3510" s="45"/>
      <c r="LXP3510" s="45"/>
      <c r="LXQ3510" s="45"/>
      <c r="LXR3510" s="45"/>
      <c r="LXS3510" s="45"/>
      <c r="LXT3510" s="45"/>
      <c r="LXU3510" s="45"/>
      <c r="LXV3510" s="45"/>
      <c r="LXW3510" s="45"/>
      <c r="LXX3510" s="45"/>
      <c r="LXY3510" s="45"/>
      <c r="LXZ3510" s="45"/>
      <c r="LYA3510" s="45"/>
      <c r="LYB3510" s="45"/>
      <c r="LYC3510" s="45"/>
      <c r="LYD3510" s="45"/>
      <c r="LYE3510" s="45"/>
      <c r="LYF3510" s="45"/>
      <c r="LYG3510" s="45"/>
      <c r="LYH3510" s="45"/>
      <c r="LYI3510" s="45"/>
      <c r="LYJ3510" s="45"/>
      <c r="LYK3510" s="45"/>
      <c r="LYL3510" s="45"/>
      <c r="LYM3510" s="45"/>
      <c r="LYN3510" s="45"/>
      <c r="LYO3510" s="45"/>
      <c r="LYP3510" s="45"/>
      <c r="LYQ3510" s="45"/>
      <c r="LYR3510" s="45"/>
      <c r="LYS3510" s="45"/>
      <c r="LYT3510" s="45"/>
      <c r="LYU3510" s="45"/>
      <c r="LYV3510" s="45"/>
      <c r="LYW3510" s="45"/>
      <c r="LYX3510" s="45"/>
      <c r="LYY3510" s="45"/>
      <c r="LYZ3510" s="45"/>
      <c r="LZA3510" s="45"/>
      <c r="LZB3510" s="45"/>
      <c r="LZC3510" s="45"/>
      <c r="LZD3510" s="45"/>
      <c r="LZE3510" s="45"/>
      <c r="LZF3510" s="45"/>
      <c r="LZG3510" s="45"/>
      <c r="LZH3510" s="45"/>
      <c r="LZI3510" s="45"/>
      <c r="LZJ3510" s="45"/>
      <c r="LZK3510" s="45"/>
      <c r="LZL3510" s="45"/>
      <c r="LZM3510" s="45"/>
      <c r="LZN3510" s="45"/>
      <c r="LZO3510" s="45"/>
      <c r="LZP3510" s="45"/>
      <c r="LZQ3510" s="45"/>
      <c r="LZR3510" s="45"/>
      <c r="LZS3510" s="45"/>
      <c r="LZT3510" s="45"/>
      <c r="LZU3510" s="45"/>
      <c r="LZV3510" s="45"/>
      <c r="LZW3510" s="45"/>
      <c r="LZX3510" s="45"/>
      <c r="LZY3510" s="45"/>
      <c r="LZZ3510" s="45"/>
      <c r="MAA3510" s="45"/>
      <c r="MAB3510" s="45"/>
      <c r="MAC3510" s="45"/>
      <c r="MAD3510" s="45"/>
      <c r="MAE3510" s="45"/>
      <c r="MAF3510" s="45"/>
      <c r="MAG3510" s="45"/>
      <c r="MAH3510" s="45"/>
      <c r="MAI3510" s="45"/>
      <c r="MAJ3510" s="45"/>
      <c r="MAK3510" s="45"/>
      <c r="MAL3510" s="45"/>
      <c r="MAM3510" s="45"/>
      <c r="MAN3510" s="45"/>
      <c r="MAO3510" s="45"/>
      <c r="MAP3510" s="45"/>
      <c r="MAQ3510" s="45"/>
      <c r="MAR3510" s="45"/>
      <c r="MAS3510" s="45"/>
      <c r="MAT3510" s="45"/>
      <c r="MAU3510" s="45"/>
      <c r="MAV3510" s="45"/>
      <c r="MAW3510" s="45"/>
      <c r="MAX3510" s="45"/>
      <c r="MAY3510" s="45"/>
      <c r="MAZ3510" s="45"/>
      <c r="MBA3510" s="45"/>
      <c r="MBB3510" s="45"/>
      <c r="MBC3510" s="45"/>
      <c r="MBD3510" s="45"/>
      <c r="MBE3510" s="45"/>
      <c r="MBF3510" s="45"/>
      <c r="MBG3510" s="45"/>
      <c r="MBH3510" s="45"/>
      <c r="MBI3510" s="45"/>
      <c r="MBJ3510" s="45"/>
      <c r="MBK3510" s="45"/>
      <c r="MBL3510" s="45"/>
      <c r="MBM3510" s="45"/>
      <c r="MBN3510" s="45"/>
      <c r="MBO3510" s="45"/>
      <c r="MBP3510" s="45"/>
      <c r="MBQ3510" s="45"/>
      <c r="MBR3510" s="45"/>
      <c r="MBS3510" s="45"/>
      <c r="MBT3510" s="45"/>
      <c r="MBU3510" s="45"/>
      <c r="MBV3510" s="45"/>
      <c r="MBW3510" s="45"/>
      <c r="MBX3510" s="45"/>
      <c r="MBY3510" s="45"/>
      <c r="MBZ3510" s="45"/>
      <c r="MCA3510" s="45"/>
      <c r="MCB3510" s="45"/>
      <c r="MCC3510" s="45"/>
      <c r="MCD3510" s="45"/>
      <c r="MCE3510" s="45"/>
      <c r="MCF3510" s="45"/>
      <c r="MCG3510" s="45"/>
      <c r="MCH3510" s="45"/>
      <c r="MCI3510" s="45"/>
      <c r="MCJ3510" s="45"/>
      <c r="MCK3510" s="45"/>
      <c r="MCL3510" s="45"/>
      <c r="MCM3510" s="45"/>
      <c r="MCN3510" s="45"/>
      <c r="MCO3510" s="45"/>
      <c r="MCP3510" s="45"/>
      <c r="MCQ3510" s="45"/>
      <c r="MCR3510" s="45"/>
      <c r="MCS3510" s="45"/>
      <c r="MCT3510" s="45"/>
      <c r="MCU3510" s="45"/>
      <c r="MCV3510" s="45"/>
      <c r="MCW3510" s="45"/>
      <c r="MCX3510" s="45"/>
      <c r="MCY3510" s="45"/>
      <c r="MCZ3510" s="45"/>
      <c r="MDA3510" s="45"/>
      <c r="MDB3510" s="45"/>
      <c r="MDC3510" s="45"/>
      <c r="MDD3510" s="45"/>
      <c r="MDE3510" s="45"/>
      <c r="MDF3510" s="45"/>
      <c r="MDG3510" s="45"/>
      <c r="MDH3510" s="45"/>
      <c r="MDI3510" s="45"/>
      <c r="MDJ3510" s="45"/>
      <c r="MDK3510" s="45"/>
      <c r="MDL3510" s="45"/>
      <c r="MDM3510" s="45"/>
      <c r="MDN3510" s="45"/>
      <c r="MDO3510" s="45"/>
      <c r="MDP3510" s="45"/>
      <c r="MDQ3510" s="45"/>
      <c r="MDR3510" s="45"/>
      <c r="MDS3510" s="45"/>
      <c r="MDT3510" s="45"/>
      <c r="MDU3510" s="45"/>
      <c r="MDV3510" s="45"/>
      <c r="MDW3510" s="45"/>
      <c r="MDX3510" s="45"/>
      <c r="MDY3510" s="45"/>
      <c r="MDZ3510" s="45"/>
      <c r="MEA3510" s="45"/>
      <c r="MEB3510" s="45"/>
      <c r="MEC3510" s="45"/>
      <c r="MED3510" s="45"/>
      <c r="MEE3510" s="45"/>
      <c r="MEF3510" s="45"/>
      <c r="MEG3510" s="45"/>
      <c r="MEH3510" s="45"/>
      <c r="MEI3510" s="45"/>
      <c r="MEJ3510" s="45"/>
      <c r="MEK3510" s="45"/>
      <c r="MEL3510" s="45"/>
      <c r="MEM3510" s="45"/>
      <c r="MEN3510" s="45"/>
      <c r="MEO3510" s="45"/>
      <c r="MEP3510" s="45"/>
      <c r="MEQ3510" s="45"/>
      <c r="MER3510" s="45"/>
      <c r="MES3510" s="45"/>
      <c r="MET3510" s="45"/>
      <c r="MEU3510" s="45"/>
      <c r="MEV3510" s="45"/>
      <c r="MEW3510" s="45"/>
      <c r="MEX3510" s="45"/>
      <c r="MEY3510" s="45"/>
      <c r="MEZ3510" s="45"/>
      <c r="MFA3510" s="45"/>
      <c r="MFB3510" s="45"/>
      <c r="MFC3510" s="45"/>
      <c r="MFD3510" s="45"/>
      <c r="MFE3510" s="45"/>
      <c r="MFF3510" s="45"/>
      <c r="MFG3510" s="45"/>
      <c r="MFH3510" s="45"/>
      <c r="MFI3510" s="45"/>
      <c r="MFJ3510" s="45"/>
      <c r="MFK3510" s="45"/>
      <c r="MFL3510" s="45"/>
      <c r="MFM3510" s="45"/>
      <c r="MFN3510" s="45"/>
      <c r="MFO3510" s="45"/>
      <c r="MFP3510" s="45"/>
      <c r="MFQ3510" s="45"/>
      <c r="MFR3510" s="45"/>
      <c r="MFS3510" s="45"/>
      <c r="MFT3510" s="45"/>
      <c r="MFU3510" s="45"/>
      <c r="MFV3510" s="45"/>
      <c r="MFW3510" s="45"/>
      <c r="MFX3510" s="45"/>
      <c r="MFY3510" s="45"/>
      <c r="MFZ3510" s="45"/>
      <c r="MGA3510" s="45"/>
      <c r="MGB3510" s="45"/>
      <c r="MGC3510" s="45"/>
      <c r="MGD3510" s="45"/>
      <c r="MGE3510" s="45"/>
      <c r="MGF3510" s="45"/>
      <c r="MGG3510" s="45"/>
      <c r="MGH3510" s="45"/>
      <c r="MGI3510" s="45"/>
      <c r="MGJ3510" s="45"/>
      <c r="MGK3510" s="45"/>
      <c r="MGL3510" s="45"/>
      <c r="MGM3510" s="45"/>
      <c r="MGN3510" s="45"/>
      <c r="MGO3510" s="45"/>
      <c r="MGP3510" s="45"/>
      <c r="MGQ3510" s="45"/>
      <c r="MGR3510" s="45"/>
      <c r="MGS3510" s="45"/>
      <c r="MGT3510" s="45"/>
      <c r="MGU3510" s="45"/>
      <c r="MGV3510" s="45"/>
      <c r="MGW3510" s="45"/>
      <c r="MGX3510" s="45"/>
      <c r="MGY3510" s="45"/>
      <c r="MGZ3510" s="45"/>
      <c r="MHA3510" s="45"/>
      <c r="MHB3510" s="45"/>
      <c r="MHC3510" s="45"/>
      <c r="MHD3510" s="45"/>
      <c r="MHE3510" s="45"/>
      <c r="MHF3510" s="45"/>
      <c r="MHG3510" s="45"/>
      <c r="MHH3510" s="45"/>
      <c r="MHI3510" s="45"/>
      <c r="MHJ3510" s="45"/>
      <c r="MHK3510" s="45"/>
      <c r="MHL3510" s="45"/>
      <c r="MHM3510" s="45"/>
      <c r="MHN3510" s="45"/>
      <c r="MHO3510" s="45"/>
      <c r="MHP3510" s="45"/>
      <c r="MHQ3510" s="45"/>
      <c r="MHR3510" s="45"/>
      <c r="MHS3510" s="45"/>
      <c r="MHT3510" s="45"/>
      <c r="MHU3510" s="45"/>
      <c r="MHV3510" s="45"/>
      <c r="MHW3510" s="45"/>
      <c r="MHX3510" s="45"/>
      <c r="MHY3510" s="45"/>
      <c r="MHZ3510" s="45"/>
      <c r="MIA3510" s="45"/>
      <c r="MIB3510" s="45"/>
      <c r="MIC3510" s="45"/>
      <c r="MID3510" s="45"/>
      <c r="MIE3510" s="45"/>
      <c r="MIF3510" s="45"/>
      <c r="MIG3510" s="45"/>
      <c r="MIH3510" s="45"/>
      <c r="MII3510" s="45"/>
      <c r="MIJ3510" s="45"/>
      <c r="MIK3510" s="45"/>
      <c r="MIL3510" s="45"/>
      <c r="MIM3510" s="45"/>
      <c r="MIN3510" s="45"/>
      <c r="MIO3510" s="45"/>
      <c r="MIP3510" s="45"/>
      <c r="MIQ3510" s="45"/>
      <c r="MIR3510" s="45"/>
      <c r="MIS3510" s="45"/>
      <c r="MIT3510" s="45"/>
      <c r="MIU3510" s="45"/>
      <c r="MIV3510" s="45"/>
      <c r="MIW3510" s="45"/>
      <c r="MIX3510" s="45"/>
      <c r="MIY3510" s="45"/>
      <c r="MIZ3510" s="45"/>
      <c r="MJA3510" s="45"/>
      <c r="MJB3510" s="45"/>
      <c r="MJC3510" s="45"/>
      <c r="MJD3510" s="45"/>
      <c r="MJE3510" s="45"/>
      <c r="MJF3510" s="45"/>
      <c r="MJG3510" s="45"/>
      <c r="MJH3510" s="45"/>
      <c r="MJI3510" s="45"/>
      <c r="MJJ3510" s="45"/>
      <c r="MJK3510" s="45"/>
      <c r="MJL3510" s="45"/>
      <c r="MJM3510" s="45"/>
      <c r="MJN3510" s="45"/>
      <c r="MJO3510" s="45"/>
      <c r="MJP3510" s="45"/>
      <c r="MJQ3510" s="45"/>
      <c r="MJR3510" s="45"/>
      <c r="MJS3510" s="45"/>
      <c r="MJT3510" s="45"/>
      <c r="MJU3510" s="45"/>
      <c r="MJV3510" s="45"/>
      <c r="MJW3510" s="45"/>
      <c r="MJX3510" s="45"/>
      <c r="MJY3510" s="45"/>
      <c r="MJZ3510" s="45"/>
      <c r="MKA3510" s="45"/>
      <c r="MKB3510" s="45"/>
      <c r="MKC3510" s="45"/>
      <c r="MKD3510" s="45"/>
      <c r="MKE3510" s="45"/>
      <c r="MKF3510" s="45"/>
      <c r="MKG3510" s="45"/>
      <c r="MKH3510" s="45"/>
      <c r="MKI3510" s="45"/>
      <c r="MKJ3510" s="45"/>
      <c r="MKK3510" s="45"/>
      <c r="MKL3510" s="45"/>
      <c r="MKM3510" s="45"/>
      <c r="MKN3510" s="45"/>
      <c r="MKO3510" s="45"/>
      <c r="MKP3510" s="45"/>
      <c r="MKQ3510" s="45"/>
      <c r="MKR3510" s="45"/>
      <c r="MKS3510" s="45"/>
      <c r="MKT3510" s="45"/>
      <c r="MKU3510" s="45"/>
      <c r="MKV3510" s="45"/>
      <c r="MKW3510" s="45"/>
      <c r="MKX3510" s="45"/>
      <c r="MKY3510" s="45"/>
      <c r="MKZ3510" s="45"/>
      <c r="MLA3510" s="45"/>
      <c r="MLB3510" s="45"/>
      <c r="MLC3510" s="45"/>
      <c r="MLD3510" s="45"/>
      <c r="MLE3510" s="45"/>
      <c r="MLF3510" s="45"/>
      <c r="MLG3510" s="45"/>
      <c r="MLH3510" s="45"/>
      <c r="MLI3510" s="45"/>
      <c r="MLJ3510" s="45"/>
      <c r="MLK3510" s="45"/>
      <c r="MLL3510" s="45"/>
      <c r="MLM3510" s="45"/>
      <c r="MLN3510" s="45"/>
      <c r="MLO3510" s="45"/>
      <c r="MLP3510" s="45"/>
      <c r="MLQ3510" s="45"/>
      <c r="MLR3510" s="45"/>
      <c r="MLS3510" s="45"/>
      <c r="MLT3510" s="45"/>
      <c r="MLU3510" s="45"/>
      <c r="MLV3510" s="45"/>
      <c r="MLW3510" s="45"/>
      <c r="MLX3510" s="45"/>
      <c r="MLY3510" s="45"/>
      <c r="MLZ3510" s="45"/>
      <c r="MMA3510" s="45"/>
      <c r="MMB3510" s="45"/>
      <c r="MMC3510" s="45"/>
      <c r="MMD3510" s="45"/>
      <c r="MME3510" s="45"/>
      <c r="MMF3510" s="45"/>
      <c r="MMG3510" s="45"/>
      <c r="MMH3510" s="45"/>
      <c r="MMI3510" s="45"/>
      <c r="MMJ3510" s="45"/>
      <c r="MMK3510" s="45"/>
      <c r="MML3510" s="45"/>
      <c r="MMM3510" s="45"/>
      <c r="MMN3510" s="45"/>
      <c r="MMO3510" s="45"/>
      <c r="MMP3510" s="45"/>
      <c r="MMQ3510" s="45"/>
      <c r="MMR3510" s="45"/>
      <c r="MMS3510" s="45"/>
      <c r="MMT3510" s="45"/>
      <c r="MMU3510" s="45"/>
      <c r="MMV3510" s="45"/>
      <c r="MMW3510" s="45"/>
      <c r="MMX3510" s="45"/>
      <c r="MMY3510" s="45"/>
      <c r="MMZ3510" s="45"/>
      <c r="MNA3510" s="45"/>
      <c r="MNB3510" s="45"/>
      <c r="MNC3510" s="45"/>
      <c r="MND3510" s="45"/>
      <c r="MNE3510" s="45"/>
      <c r="MNF3510" s="45"/>
      <c r="MNG3510" s="45"/>
      <c r="MNH3510" s="45"/>
      <c r="MNI3510" s="45"/>
      <c r="MNJ3510" s="45"/>
      <c r="MNK3510" s="45"/>
      <c r="MNL3510" s="45"/>
      <c r="MNM3510" s="45"/>
      <c r="MNN3510" s="45"/>
      <c r="MNO3510" s="45"/>
      <c r="MNP3510" s="45"/>
      <c r="MNQ3510" s="45"/>
      <c r="MNR3510" s="45"/>
      <c r="MNS3510" s="45"/>
      <c r="MNT3510" s="45"/>
      <c r="MNU3510" s="45"/>
      <c r="MNV3510" s="45"/>
      <c r="MNW3510" s="45"/>
      <c r="MNX3510" s="45"/>
      <c r="MNY3510" s="45"/>
      <c r="MNZ3510" s="45"/>
      <c r="MOA3510" s="45"/>
      <c r="MOB3510" s="45"/>
      <c r="MOC3510" s="45"/>
      <c r="MOD3510" s="45"/>
      <c r="MOE3510" s="45"/>
      <c r="MOF3510" s="45"/>
      <c r="MOG3510" s="45"/>
      <c r="MOH3510" s="45"/>
      <c r="MOI3510" s="45"/>
      <c r="MOJ3510" s="45"/>
      <c r="MOK3510" s="45"/>
      <c r="MOL3510" s="45"/>
      <c r="MOM3510" s="45"/>
      <c r="MON3510" s="45"/>
      <c r="MOO3510" s="45"/>
      <c r="MOP3510" s="45"/>
      <c r="MOQ3510" s="45"/>
      <c r="MOR3510" s="45"/>
      <c r="MOS3510" s="45"/>
      <c r="MOT3510" s="45"/>
      <c r="MOU3510" s="45"/>
      <c r="MOV3510" s="45"/>
      <c r="MOW3510" s="45"/>
      <c r="MOX3510" s="45"/>
      <c r="MOY3510" s="45"/>
      <c r="MOZ3510" s="45"/>
      <c r="MPA3510" s="45"/>
      <c r="MPB3510" s="45"/>
      <c r="MPC3510" s="45"/>
      <c r="MPD3510" s="45"/>
      <c r="MPE3510" s="45"/>
      <c r="MPF3510" s="45"/>
      <c r="MPG3510" s="45"/>
      <c r="MPH3510" s="45"/>
      <c r="MPI3510" s="45"/>
      <c r="MPJ3510" s="45"/>
      <c r="MPK3510" s="45"/>
      <c r="MPL3510" s="45"/>
      <c r="MPM3510" s="45"/>
      <c r="MPN3510" s="45"/>
      <c r="MPO3510" s="45"/>
      <c r="MPP3510" s="45"/>
      <c r="MPQ3510" s="45"/>
      <c r="MPR3510" s="45"/>
      <c r="MPS3510" s="45"/>
      <c r="MPT3510" s="45"/>
      <c r="MPU3510" s="45"/>
      <c r="MPV3510" s="45"/>
      <c r="MPW3510" s="45"/>
      <c r="MPX3510" s="45"/>
      <c r="MPY3510" s="45"/>
      <c r="MPZ3510" s="45"/>
      <c r="MQA3510" s="45"/>
      <c r="MQB3510" s="45"/>
      <c r="MQC3510" s="45"/>
      <c r="MQD3510" s="45"/>
      <c r="MQE3510" s="45"/>
      <c r="MQF3510" s="45"/>
      <c r="MQG3510" s="45"/>
      <c r="MQH3510" s="45"/>
      <c r="MQI3510" s="45"/>
      <c r="MQJ3510" s="45"/>
      <c r="MQK3510" s="45"/>
      <c r="MQL3510" s="45"/>
      <c r="MQM3510" s="45"/>
      <c r="MQN3510" s="45"/>
      <c r="MQO3510" s="45"/>
      <c r="MQP3510" s="45"/>
      <c r="MQQ3510" s="45"/>
      <c r="MQR3510" s="45"/>
      <c r="MQS3510" s="45"/>
      <c r="MQT3510" s="45"/>
      <c r="MQU3510" s="45"/>
      <c r="MQV3510" s="45"/>
      <c r="MQW3510" s="45"/>
      <c r="MQX3510" s="45"/>
      <c r="MQY3510" s="45"/>
      <c r="MQZ3510" s="45"/>
      <c r="MRA3510" s="45"/>
      <c r="MRB3510" s="45"/>
      <c r="MRC3510" s="45"/>
      <c r="MRD3510" s="45"/>
      <c r="MRE3510" s="45"/>
      <c r="MRF3510" s="45"/>
      <c r="MRG3510" s="45"/>
      <c r="MRH3510" s="45"/>
      <c r="MRI3510" s="45"/>
      <c r="MRJ3510" s="45"/>
      <c r="MRK3510" s="45"/>
      <c r="MRL3510" s="45"/>
      <c r="MRM3510" s="45"/>
      <c r="MRN3510" s="45"/>
      <c r="MRO3510" s="45"/>
      <c r="MRP3510" s="45"/>
      <c r="MRQ3510" s="45"/>
      <c r="MRR3510" s="45"/>
      <c r="MRS3510" s="45"/>
      <c r="MRT3510" s="45"/>
      <c r="MRU3510" s="45"/>
      <c r="MRV3510" s="45"/>
      <c r="MRW3510" s="45"/>
      <c r="MRX3510" s="45"/>
      <c r="MRY3510" s="45"/>
      <c r="MRZ3510" s="45"/>
      <c r="MSA3510" s="45"/>
      <c r="MSB3510" s="45"/>
      <c r="MSC3510" s="45"/>
      <c r="MSD3510" s="45"/>
      <c r="MSE3510" s="45"/>
      <c r="MSF3510" s="45"/>
      <c r="MSG3510" s="45"/>
      <c r="MSH3510" s="45"/>
      <c r="MSI3510" s="45"/>
      <c r="MSJ3510" s="45"/>
      <c r="MSK3510" s="45"/>
      <c r="MSL3510" s="45"/>
      <c r="MSM3510" s="45"/>
      <c r="MSN3510" s="45"/>
      <c r="MSO3510" s="45"/>
      <c r="MSP3510" s="45"/>
      <c r="MSQ3510" s="45"/>
      <c r="MSR3510" s="45"/>
      <c r="MSS3510" s="45"/>
      <c r="MST3510" s="45"/>
      <c r="MSU3510" s="45"/>
      <c r="MSV3510" s="45"/>
      <c r="MSW3510" s="45"/>
      <c r="MSX3510" s="45"/>
      <c r="MSY3510" s="45"/>
      <c r="MSZ3510" s="45"/>
      <c r="MTA3510" s="45"/>
      <c r="MTB3510" s="45"/>
      <c r="MTC3510" s="45"/>
      <c r="MTD3510" s="45"/>
      <c r="MTE3510" s="45"/>
      <c r="MTF3510" s="45"/>
      <c r="MTG3510" s="45"/>
      <c r="MTH3510" s="45"/>
      <c r="MTI3510" s="45"/>
      <c r="MTJ3510" s="45"/>
      <c r="MTK3510" s="45"/>
      <c r="MTL3510" s="45"/>
      <c r="MTM3510" s="45"/>
      <c r="MTN3510" s="45"/>
      <c r="MTO3510" s="45"/>
      <c r="MTP3510" s="45"/>
      <c r="MTQ3510" s="45"/>
      <c r="MTR3510" s="45"/>
      <c r="MTS3510" s="45"/>
      <c r="MTT3510" s="45"/>
      <c r="MTU3510" s="45"/>
      <c r="MTV3510" s="45"/>
      <c r="MTW3510" s="45"/>
      <c r="MTX3510" s="45"/>
      <c r="MTY3510" s="45"/>
      <c r="MTZ3510" s="45"/>
      <c r="MUA3510" s="45"/>
      <c r="MUB3510" s="45"/>
      <c r="MUC3510" s="45"/>
      <c r="MUD3510" s="45"/>
      <c r="MUE3510" s="45"/>
      <c r="MUF3510" s="45"/>
      <c r="MUG3510" s="45"/>
      <c r="MUH3510" s="45"/>
      <c r="MUI3510" s="45"/>
      <c r="MUJ3510" s="45"/>
      <c r="MUK3510" s="45"/>
      <c r="MUL3510" s="45"/>
      <c r="MUM3510" s="45"/>
      <c r="MUN3510" s="45"/>
      <c r="MUO3510" s="45"/>
      <c r="MUP3510" s="45"/>
      <c r="MUQ3510" s="45"/>
      <c r="MUR3510" s="45"/>
      <c r="MUS3510" s="45"/>
      <c r="MUT3510" s="45"/>
      <c r="MUU3510" s="45"/>
      <c r="MUV3510" s="45"/>
      <c r="MUW3510" s="45"/>
      <c r="MUX3510" s="45"/>
      <c r="MUY3510" s="45"/>
      <c r="MUZ3510" s="45"/>
      <c r="MVA3510" s="45"/>
      <c r="MVB3510" s="45"/>
      <c r="MVC3510" s="45"/>
      <c r="MVD3510" s="45"/>
      <c r="MVE3510" s="45"/>
      <c r="MVF3510" s="45"/>
      <c r="MVG3510" s="45"/>
      <c r="MVH3510" s="45"/>
      <c r="MVI3510" s="45"/>
      <c r="MVJ3510" s="45"/>
      <c r="MVK3510" s="45"/>
      <c r="MVL3510" s="45"/>
      <c r="MVM3510" s="45"/>
      <c r="MVN3510" s="45"/>
      <c r="MVO3510" s="45"/>
      <c r="MVP3510" s="45"/>
      <c r="MVQ3510" s="45"/>
      <c r="MVR3510" s="45"/>
      <c r="MVS3510" s="45"/>
      <c r="MVT3510" s="45"/>
      <c r="MVU3510" s="45"/>
      <c r="MVV3510" s="45"/>
      <c r="MVW3510" s="45"/>
      <c r="MVX3510" s="45"/>
      <c r="MVY3510" s="45"/>
      <c r="MVZ3510" s="45"/>
      <c r="MWA3510" s="45"/>
      <c r="MWB3510" s="45"/>
      <c r="MWC3510" s="45"/>
      <c r="MWD3510" s="45"/>
      <c r="MWE3510" s="45"/>
      <c r="MWF3510" s="45"/>
      <c r="MWG3510" s="45"/>
      <c r="MWH3510" s="45"/>
      <c r="MWI3510" s="45"/>
      <c r="MWJ3510" s="45"/>
      <c r="MWK3510" s="45"/>
      <c r="MWL3510" s="45"/>
      <c r="MWM3510" s="45"/>
      <c r="MWN3510" s="45"/>
      <c r="MWO3510" s="45"/>
      <c r="MWP3510" s="45"/>
      <c r="MWQ3510" s="45"/>
      <c r="MWR3510" s="45"/>
      <c r="MWS3510" s="45"/>
      <c r="MWT3510" s="45"/>
      <c r="MWU3510" s="45"/>
      <c r="MWV3510" s="45"/>
      <c r="MWW3510" s="45"/>
      <c r="MWX3510" s="45"/>
      <c r="MWY3510" s="45"/>
      <c r="MWZ3510" s="45"/>
      <c r="MXA3510" s="45"/>
      <c r="MXB3510" s="45"/>
      <c r="MXC3510" s="45"/>
      <c r="MXD3510" s="45"/>
      <c r="MXE3510" s="45"/>
      <c r="MXF3510" s="45"/>
      <c r="MXG3510" s="45"/>
      <c r="MXH3510" s="45"/>
      <c r="MXI3510" s="45"/>
      <c r="MXJ3510" s="45"/>
      <c r="MXK3510" s="45"/>
      <c r="MXL3510" s="45"/>
      <c r="MXM3510" s="45"/>
      <c r="MXN3510" s="45"/>
      <c r="MXO3510" s="45"/>
      <c r="MXP3510" s="45"/>
      <c r="MXQ3510" s="45"/>
      <c r="MXR3510" s="45"/>
      <c r="MXS3510" s="45"/>
      <c r="MXT3510" s="45"/>
      <c r="MXU3510" s="45"/>
      <c r="MXV3510" s="45"/>
      <c r="MXW3510" s="45"/>
      <c r="MXX3510" s="45"/>
      <c r="MXY3510" s="45"/>
      <c r="MXZ3510" s="45"/>
      <c r="MYA3510" s="45"/>
      <c r="MYB3510" s="45"/>
      <c r="MYC3510" s="45"/>
      <c r="MYD3510" s="45"/>
      <c r="MYE3510" s="45"/>
      <c r="MYF3510" s="45"/>
      <c r="MYG3510" s="45"/>
      <c r="MYH3510" s="45"/>
      <c r="MYI3510" s="45"/>
      <c r="MYJ3510" s="45"/>
      <c r="MYK3510" s="45"/>
      <c r="MYL3510" s="45"/>
      <c r="MYM3510" s="45"/>
      <c r="MYN3510" s="45"/>
      <c r="MYO3510" s="45"/>
      <c r="MYP3510" s="45"/>
      <c r="MYQ3510" s="45"/>
      <c r="MYR3510" s="45"/>
      <c r="MYS3510" s="45"/>
      <c r="MYT3510" s="45"/>
      <c r="MYU3510" s="45"/>
      <c r="MYV3510" s="45"/>
      <c r="MYW3510" s="45"/>
      <c r="MYX3510" s="45"/>
      <c r="MYY3510" s="45"/>
      <c r="MYZ3510" s="45"/>
      <c r="MZA3510" s="45"/>
      <c r="MZB3510" s="45"/>
      <c r="MZC3510" s="45"/>
      <c r="MZD3510" s="45"/>
      <c r="MZE3510" s="45"/>
      <c r="MZF3510" s="45"/>
      <c r="MZG3510" s="45"/>
      <c r="MZH3510" s="45"/>
      <c r="MZI3510" s="45"/>
      <c r="MZJ3510" s="45"/>
      <c r="MZK3510" s="45"/>
      <c r="MZL3510" s="45"/>
      <c r="MZM3510" s="45"/>
      <c r="MZN3510" s="45"/>
      <c r="MZO3510" s="45"/>
      <c r="MZP3510" s="45"/>
      <c r="MZQ3510" s="45"/>
      <c r="MZR3510" s="45"/>
      <c r="MZS3510" s="45"/>
      <c r="MZT3510" s="45"/>
      <c r="MZU3510" s="45"/>
      <c r="MZV3510" s="45"/>
      <c r="MZW3510" s="45"/>
      <c r="MZX3510" s="45"/>
      <c r="MZY3510" s="45"/>
      <c r="MZZ3510" s="45"/>
      <c r="NAA3510" s="45"/>
      <c r="NAB3510" s="45"/>
      <c r="NAC3510" s="45"/>
      <c r="NAD3510" s="45"/>
      <c r="NAE3510" s="45"/>
      <c r="NAF3510" s="45"/>
      <c r="NAG3510" s="45"/>
      <c r="NAH3510" s="45"/>
      <c r="NAI3510" s="45"/>
      <c r="NAJ3510" s="45"/>
      <c r="NAK3510" s="45"/>
      <c r="NAL3510" s="45"/>
      <c r="NAM3510" s="45"/>
      <c r="NAN3510" s="45"/>
      <c r="NAO3510" s="45"/>
      <c r="NAP3510" s="45"/>
      <c r="NAQ3510" s="45"/>
      <c r="NAR3510" s="45"/>
      <c r="NAS3510" s="45"/>
      <c r="NAT3510" s="45"/>
      <c r="NAU3510" s="45"/>
      <c r="NAV3510" s="45"/>
      <c r="NAW3510" s="45"/>
      <c r="NAX3510" s="45"/>
      <c r="NAY3510" s="45"/>
      <c r="NAZ3510" s="45"/>
      <c r="NBA3510" s="45"/>
      <c r="NBB3510" s="45"/>
      <c r="NBC3510" s="45"/>
      <c r="NBD3510" s="45"/>
      <c r="NBE3510" s="45"/>
      <c r="NBF3510" s="45"/>
      <c r="NBG3510" s="45"/>
      <c r="NBH3510" s="45"/>
      <c r="NBI3510" s="45"/>
      <c r="NBJ3510" s="45"/>
      <c r="NBK3510" s="45"/>
      <c r="NBL3510" s="45"/>
      <c r="NBM3510" s="45"/>
      <c r="NBN3510" s="45"/>
      <c r="NBO3510" s="45"/>
      <c r="NBP3510" s="45"/>
      <c r="NBQ3510" s="45"/>
      <c r="NBR3510" s="45"/>
      <c r="NBS3510" s="45"/>
      <c r="NBT3510" s="45"/>
      <c r="NBU3510" s="45"/>
      <c r="NBV3510" s="45"/>
      <c r="NBW3510" s="45"/>
      <c r="NBX3510" s="45"/>
      <c r="NBY3510" s="45"/>
      <c r="NBZ3510" s="45"/>
      <c r="NCA3510" s="45"/>
      <c r="NCB3510" s="45"/>
      <c r="NCC3510" s="45"/>
      <c r="NCD3510" s="45"/>
      <c r="NCE3510" s="45"/>
      <c r="NCF3510" s="45"/>
      <c r="NCG3510" s="45"/>
      <c r="NCH3510" s="45"/>
      <c r="NCI3510" s="45"/>
      <c r="NCJ3510" s="45"/>
      <c r="NCK3510" s="45"/>
      <c r="NCL3510" s="45"/>
      <c r="NCM3510" s="45"/>
      <c r="NCN3510" s="45"/>
      <c r="NCO3510" s="45"/>
      <c r="NCP3510" s="45"/>
      <c r="NCQ3510" s="45"/>
      <c r="NCR3510" s="45"/>
      <c r="NCS3510" s="45"/>
      <c r="NCT3510" s="45"/>
      <c r="NCU3510" s="45"/>
      <c r="NCV3510" s="45"/>
      <c r="NCW3510" s="45"/>
      <c r="NCX3510" s="45"/>
      <c r="NCY3510" s="45"/>
      <c r="NCZ3510" s="45"/>
      <c r="NDA3510" s="45"/>
      <c r="NDB3510" s="45"/>
      <c r="NDC3510" s="45"/>
      <c r="NDD3510" s="45"/>
      <c r="NDE3510" s="45"/>
      <c r="NDF3510" s="45"/>
      <c r="NDG3510" s="45"/>
      <c r="NDH3510" s="45"/>
      <c r="NDI3510" s="45"/>
      <c r="NDJ3510" s="45"/>
      <c r="NDK3510" s="45"/>
      <c r="NDL3510" s="45"/>
      <c r="NDM3510" s="45"/>
      <c r="NDN3510" s="45"/>
      <c r="NDO3510" s="45"/>
      <c r="NDP3510" s="45"/>
      <c r="NDQ3510" s="45"/>
      <c r="NDR3510" s="45"/>
      <c r="NDS3510" s="45"/>
      <c r="NDT3510" s="45"/>
      <c r="NDU3510" s="45"/>
      <c r="NDV3510" s="45"/>
      <c r="NDW3510" s="45"/>
      <c r="NDX3510" s="45"/>
      <c r="NDY3510" s="45"/>
      <c r="NDZ3510" s="45"/>
      <c r="NEA3510" s="45"/>
      <c r="NEB3510" s="45"/>
      <c r="NEC3510" s="45"/>
      <c r="NED3510" s="45"/>
      <c r="NEE3510" s="45"/>
      <c r="NEF3510" s="45"/>
      <c r="NEG3510" s="45"/>
      <c r="NEH3510" s="45"/>
      <c r="NEI3510" s="45"/>
      <c r="NEJ3510" s="45"/>
      <c r="NEK3510" s="45"/>
      <c r="NEL3510" s="45"/>
      <c r="NEM3510" s="45"/>
      <c r="NEN3510" s="45"/>
      <c r="NEO3510" s="45"/>
      <c r="NEP3510" s="45"/>
      <c r="NEQ3510" s="45"/>
      <c r="NER3510" s="45"/>
      <c r="NES3510" s="45"/>
      <c r="NET3510" s="45"/>
      <c r="NEU3510" s="45"/>
      <c r="NEV3510" s="45"/>
      <c r="NEW3510" s="45"/>
      <c r="NEX3510" s="45"/>
      <c r="NEY3510" s="45"/>
      <c r="NEZ3510" s="45"/>
      <c r="NFA3510" s="45"/>
      <c r="NFB3510" s="45"/>
      <c r="NFC3510" s="45"/>
      <c r="NFD3510" s="45"/>
      <c r="NFE3510" s="45"/>
      <c r="NFF3510" s="45"/>
      <c r="NFG3510" s="45"/>
      <c r="NFH3510" s="45"/>
      <c r="NFI3510" s="45"/>
      <c r="NFJ3510" s="45"/>
      <c r="NFK3510" s="45"/>
      <c r="NFL3510" s="45"/>
      <c r="NFM3510" s="45"/>
      <c r="NFN3510" s="45"/>
      <c r="NFO3510" s="45"/>
      <c r="NFP3510" s="45"/>
      <c r="NFQ3510" s="45"/>
      <c r="NFR3510" s="45"/>
      <c r="NFS3510" s="45"/>
      <c r="NFT3510" s="45"/>
      <c r="NFU3510" s="45"/>
      <c r="NFV3510" s="45"/>
      <c r="NFW3510" s="45"/>
      <c r="NFX3510" s="45"/>
      <c r="NFY3510" s="45"/>
      <c r="NFZ3510" s="45"/>
      <c r="NGA3510" s="45"/>
      <c r="NGB3510" s="45"/>
      <c r="NGC3510" s="45"/>
      <c r="NGD3510" s="45"/>
      <c r="NGE3510" s="45"/>
      <c r="NGF3510" s="45"/>
      <c r="NGG3510" s="45"/>
      <c r="NGH3510" s="45"/>
      <c r="NGI3510" s="45"/>
      <c r="NGJ3510" s="45"/>
      <c r="NGK3510" s="45"/>
      <c r="NGL3510" s="45"/>
      <c r="NGM3510" s="45"/>
      <c r="NGN3510" s="45"/>
      <c r="NGO3510" s="45"/>
      <c r="NGP3510" s="45"/>
      <c r="NGQ3510" s="45"/>
      <c r="NGR3510" s="45"/>
      <c r="NGS3510" s="45"/>
      <c r="NGT3510" s="45"/>
      <c r="NGU3510" s="45"/>
      <c r="NGV3510" s="45"/>
      <c r="NGW3510" s="45"/>
      <c r="NGX3510" s="45"/>
      <c r="NGY3510" s="45"/>
      <c r="NGZ3510" s="45"/>
      <c r="NHA3510" s="45"/>
      <c r="NHB3510" s="45"/>
      <c r="NHC3510" s="45"/>
      <c r="NHD3510" s="45"/>
      <c r="NHE3510" s="45"/>
      <c r="NHF3510" s="45"/>
      <c r="NHG3510" s="45"/>
      <c r="NHH3510" s="45"/>
      <c r="NHI3510" s="45"/>
      <c r="NHJ3510" s="45"/>
      <c r="NHK3510" s="45"/>
      <c r="NHL3510" s="45"/>
      <c r="NHM3510" s="45"/>
      <c r="NHN3510" s="45"/>
      <c r="NHO3510" s="45"/>
      <c r="NHP3510" s="45"/>
      <c r="NHQ3510" s="45"/>
      <c r="NHR3510" s="45"/>
      <c r="NHS3510" s="45"/>
      <c r="NHT3510" s="45"/>
      <c r="NHU3510" s="45"/>
      <c r="NHV3510" s="45"/>
      <c r="NHW3510" s="45"/>
      <c r="NHX3510" s="45"/>
      <c r="NHY3510" s="45"/>
      <c r="NHZ3510" s="45"/>
      <c r="NIA3510" s="45"/>
      <c r="NIB3510" s="45"/>
      <c r="NIC3510" s="45"/>
      <c r="NID3510" s="45"/>
      <c r="NIE3510" s="45"/>
      <c r="NIF3510" s="45"/>
      <c r="NIG3510" s="45"/>
      <c r="NIH3510" s="45"/>
      <c r="NII3510" s="45"/>
      <c r="NIJ3510" s="45"/>
      <c r="NIK3510" s="45"/>
      <c r="NIL3510" s="45"/>
      <c r="NIM3510" s="45"/>
      <c r="NIN3510" s="45"/>
      <c r="NIO3510" s="45"/>
      <c r="NIP3510" s="45"/>
      <c r="NIQ3510" s="45"/>
      <c r="NIR3510" s="45"/>
      <c r="NIS3510" s="45"/>
      <c r="NIT3510" s="45"/>
      <c r="NIU3510" s="45"/>
      <c r="NIV3510" s="45"/>
      <c r="NIW3510" s="45"/>
      <c r="NIX3510" s="45"/>
      <c r="NIY3510" s="45"/>
      <c r="NIZ3510" s="45"/>
      <c r="NJA3510" s="45"/>
      <c r="NJB3510" s="45"/>
      <c r="NJC3510" s="45"/>
      <c r="NJD3510" s="45"/>
      <c r="NJE3510" s="45"/>
      <c r="NJF3510" s="45"/>
      <c r="NJG3510" s="45"/>
      <c r="NJH3510" s="45"/>
      <c r="NJI3510" s="45"/>
      <c r="NJJ3510" s="45"/>
      <c r="NJK3510" s="45"/>
      <c r="NJL3510" s="45"/>
      <c r="NJM3510" s="45"/>
      <c r="NJN3510" s="45"/>
      <c r="NJO3510" s="45"/>
      <c r="NJP3510" s="45"/>
      <c r="NJQ3510" s="45"/>
      <c r="NJR3510" s="45"/>
      <c r="NJS3510" s="45"/>
      <c r="NJT3510" s="45"/>
      <c r="NJU3510" s="45"/>
      <c r="NJV3510" s="45"/>
      <c r="NJW3510" s="45"/>
      <c r="NJX3510" s="45"/>
      <c r="NJY3510" s="45"/>
      <c r="NJZ3510" s="45"/>
      <c r="NKA3510" s="45"/>
      <c r="NKB3510" s="45"/>
      <c r="NKC3510" s="45"/>
      <c r="NKD3510" s="45"/>
      <c r="NKE3510" s="45"/>
      <c r="NKF3510" s="45"/>
      <c r="NKG3510" s="45"/>
      <c r="NKH3510" s="45"/>
      <c r="NKI3510" s="45"/>
      <c r="NKJ3510" s="45"/>
      <c r="NKK3510" s="45"/>
      <c r="NKL3510" s="45"/>
      <c r="NKM3510" s="45"/>
      <c r="NKN3510" s="45"/>
      <c r="NKO3510" s="45"/>
      <c r="NKP3510" s="45"/>
      <c r="NKQ3510" s="45"/>
      <c r="NKR3510" s="45"/>
      <c r="NKS3510" s="45"/>
      <c r="NKT3510" s="45"/>
      <c r="NKU3510" s="45"/>
      <c r="NKV3510" s="45"/>
      <c r="NKW3510" s="45"/>
      <c r="NKX3510" s="45"/>
      <c r="NKY3510" s="45"/>
      <c r="NKZ3510" s="45"/>
      <c r="NLA3510" s="45"/>
      <c r="NLB3510" s="45"/>
      <c r="NLC3510" s="45"/>
      <c r="NLD3510" s="45"/>
      <c r="NLE3510" s="45"/>
      <c r="NLF3510" s="45"/>
      <c r="NLG3510" s="45"/>
      <c r="NLH3510" s="45"/>
      <c r="NLI3510" s="45"/>
      <c r="NLJ3510" s="45"/>
      <c r="NLK3510" s="45"/>
      <c r="NLL3510" s="45"/>
      <c r="NLM3510" s="45"/>
      <c r="NLN3510" s="45"/>
      <c r="NLO3510" s="45"/>
      <c r="NLP3510" s="45"/>
      <c r="NLQ3510" s="45"/>
      <c r="NLR3510" s="45"/>
      <c r="NLS3510" s="45"/>
      <c r="NLT3510" s="45"/>
      <c r="NLU3510" s="45"/>
      <c r="NLV3510" s="45"/>
      <c r="NLW3510" s="45"/>
      <c r="NLX3510" s="45"/>
      <c r="NLY3510" s="45"/>
      <c r="NLZ3510" s="45"/>
      <c r="NMA3510" s="45"/>
      <c r="NMB3510" s="45"/>
      <c r="NMC3510" s="45"/>
      <c r="NMD3510" s="45"/>
      <c r="NME3510" s="45"/>
      <c r="NMF3510" s="45"/>
      <c r="NMG3510" s="45"/>
      <c r="NMH3510" s="45"/>
      <c r="NMI3510" s="45"/>
      <c r="NMJ3510" s="45"/>
      <c r="NMK3510" s="45"/>
      <c r="NML3510" s="45"/>
      <c r="NMM3510" s="45"/>
      <c r="NMN3510" s="45"/>
      <c r="NMO3510" s="45"/>
      <c r="NMP3510" s="45"/>
      <c r="NMQ3510" s="45"/>
      <c r="NMR3510" s="45"/>
      <c r="NMS3510" s="45"/>
      <c r="NMT3510" s="45"/>
      <c r="NMU3510" s="45"/>
      <c r="NMV3510" s="45"/>
      <c r="NMW3510" s="45"/>
      <c r="NMX3510" s="45"/>
      <c r="NMY3510" s="45"/>
      <c r="NMZ3510" s="45"/>
      <c r="NNA3510" s="45"/>
      <c r="NNB3510" s="45"/>
      <c r="NNC3510" s="45"/>
      <c r="NND3510" s="45"/>
      <c r="NNE3510" s="45"/>
      <c r="NNF3510" s="45"/>
      <c r="NNG3510" s="45"/>
      <c r="NNH3510" s="45"/>
      <c r="NNI3510" s="45"/>
      <c r="NNJ3510" s="45"/>
      <c r="NNK3510" s="45"/>
      <c r="NNL3510" s="45"/>
      <c r="NNM3510" s="45"/>
      <c r="NNN3510" s="45"/>
      <c r="NNO3510" s="45"/>
      <c r="NNP3510" s="45"/>
      <c r="NNQ3510" s="45"/>
      <c r="NNR3510" s="45"/>
      <c r="NNS3510" s="45"/>
      <c r="NNT3510" s="45"/>
      <c r="NNU3510" s="45"/>
      <c r="NNV3510" s="45"/>
      <c r="NNW3510" s="45"/>
      <c r="NNX3510" s="45"/>
      <c r="NNY3510" s="45"/>
      <c r="NNZ3510" s="45"/>
      <c r="NOA3510" s="45"/>
      <c r="NOB3510" s="45"/>
      <c r="NOC3510" s="45"/>
      <c r="NOD3510" s="45"/>
      <c r="NOE3510" s="45"/>
      <c r="NOF3510" s="45"/>
      <c r="NOG3510" s="45"/>
      <c r="NOH3510" s="45"/>
      <c r="NOI3510" s="45"/>
      <c r="NOJ3510" s="45"/>
      <c r="NOK3510" s="45"/>
      <c r="NOL3510" s="45"/>
      <c r="NOM3510" s="45"/>
      <c r="NON3510" s="45"/>
      <c r="NOO3510" s="45"/>
      <c r="NOP3510" s="45"/>
      <c r="NOQ3510" s="45"/>
      <c r="NOR3510" s="45"/>
      <c r="NOS3510" s="45"/>
      <c r="NOT3510" s="45"/>
      <c r="NOU3510" s="45"/>
      <c r="NOV3510" s="45"/>
      <c r="NOW3510" s="45"/>
      <c r="NOX3510" s="45"/>
      <c r="NOY3510" s="45"/>
      <c r="NOZ3510" s="45"/>
      <c r="NPA3510" s="45"/>
      <c r="NPB3510" s="45"/>
      <c r="NPC3510" s="45"/>
      <c r="NPD3510" s="45"/>
      <c r="NPE3510" s="45"/>
      <c r="NPF3510" s="45"/>
      <c r="NPG3510" s="45"/>
      <c r="NPH3510" s="45"/>
      <c r="NPI3510" s="45"/>
      <c r="NPJ3510" s="45"/>
      <c r="NPK3510" s="45"/>
      <c r="NPL3510" s="45"/>
      <c r="NPM3510" s="45"/>
      <c r="NPN3510" s="45"/>
      <c r="NPO3510" s="45"/>
      <c r="NPP3510" s="45"/>
      <c r="NPQ3510" s="45"/>
      <c r="NPR3510" s="45"/>
      <c r="NPS3510" s="45"/>
      <c r="NPT3510" s="45"/>
      <c r="NPU3510" s="45"/>
      <c r="NPV3510" s="45"/>
      <c r="NPW3510" s="45"/>
      <c r="NPX3510" s="45"/>
      <c r="NPY3510" s="45"/>
      <c r="NPZ3510" s="45"/>
      <c r="NQA3510" s="45"/>
      <c r="NQB3510" s="45"/>
      <c r="NQC3510" s="45"/>
      <c r="NQD3510" s="45"/>
      <c r="NQE3510" s="45"/>
      <c r="NQF3510" s="45"/>
      <c r="NQG3510" s="45"/>
      <c r="NQH3510" s="45"/>
      <c r="NQI3510" s="45"/>
      <c r="NQJ3510" s="45"/>
      <c r="NQK3510" s="45"/>
      <c r="NQL3510" s="45"/>
      <c r="NQM3510" s="45"/>
      <c r="NQN3510" s="45"/>
      <c r="NQO3510" s="45"/>
      <c r="NQP3510" s="45"/>
      <c r="NQQ3510" s="45"/>
      <c r="NQR3510" s="45"/>
      <c r="NQS3510" s="45"/>
      <c r="NQT3510" s="45"/>
      <c r="NQU3510" s="45"/>
      <c r="NQV3510" s="45"/>
      <c r="NQW3510" s="45"/>
      <c r="NQX3510" s="45"/>
      <c r="NQY3510" s="45"/>
      <c r="NQZ3510" s="45"/>
      <c r="NRA3510" s="45"/>
      <c r="NRB3510" s="45"/>
      <c r="NRC3510" s="45"/>
      <c r="NRD3510" s="45"/>
      <c r="NRE3510" s="45"/>
      <c r="NRF3510" s="45"/>
      <c r="NRG3510" s="45"/>
      <c r="NRH3510" s="45"/>
      <c r="NRI3510" s="45"/>
      <c r="NRJ3510" s="45"/>
      <c r="NRK3510" s="45"/>
      <c r="NRL3510" s="45"/>
      <c r="NRM3510" s="45"/>
      <c r="NRN3510" s="45"/>
      <c r="NRO3510" s="45"/>
      <c r="NRP3510" s="45"/>
      <c r="NRQ3510" s="45"/>
      <c r="NRR3510" s="45"/>
      <c r="NRS3510" s="45"/>
      <c r="NRT3510" s="45"/>
      <c r="NRU3510" s="45"/>
      <c r="NRV3510" s="45"/>
      <c r="NRW3510" s="45"/>
      <c r="NRX3510" s="45"/>
      <c r="NRY3510" s="45"/>
      <c r="NRZ3510" s="45"/>
      <c r="NSA3510" s="45"/>
      <c r="NSB3510" s="45"/>
      <c r="NSC3510" s="45"/>
      <c r="NSD3510" s="45"/>
      <c r="NSE3510" s="45"/>
      <c r="NSF3510" s="45"/>
      <c r="NSG3510" s="45"/>
      <c r="NSH3510" s="45"/>
      <c r="NSI3510" s="45"/>
      <c r="NSJ3510" s="45"/>
      <c r="NSK3510" s="45"/>
      <c r="NSL3510" s="45"/>
      <c r="NSM3510" s="45"/>
      <c r="NSN3510" s="45"/>
      <c r="NSO3510" s="45"/>
      <c r="NSP3510" s="45"/>
      <c r="NSQ3510" s="45"/>
      <c r="NSR3510" s="45"/>
      <c r="NSS3510" s="45"/>
      <c r="NST3510" s="45"/>
      <c r="NSU3510" s="45"/>
      <c r="NSV3510" s="45"/>
      <c r="NSW3510" s="45"/>
      <c r="NSX3510" s="45"/>
      <c r="NSY3510" s="45"/>
      <c r="NSZ3510" s="45"/>
      <c r="NTA3510" s="45"/>
      <c r="NTB3510" s="45"/>
      <c r="NTC3510" s="45"/>
      <c r="NTD3510" s="45"/>
      <c r="NTE3510" s="45"/>
      <c r="NTF3510" s="45"/>
      <c r="NTG3510" s="45"/>
      <c r="NTH3510" s="45"/>
      <c r="NTI3510" s="45"/>
      <c r="NTJ3510" s="45"/>
      <c r="NTK3510" s="45"/>
      <c r="NTL3510" s="45"/>
      <c r="NTM3510" s="45"/>
      <c r="NTN3510" s="45"/>
      <c r="NTO3510" s="45"/>
      <c r="NTP3510" s="45"/>
      <c r="NTQ3510" s="45"/>
      <c r="NTR3510" s="45"/>
      <c r="NTS3510" s="45"/>
      <c r="NTT3510" s="45"/>
      <c r="NTU3510" s="45"/>
      <c r="NTV3510" s="45"/>
      <c r="NTW3510" s="45"/>
      <c r="NTX3510" s="45"/>
      <c r="NTY3510" s="45"/>
      <c r="NTZ3510" s="45"/>
      <c r="NUA3510" s="45"/>
      <c r="NUB3510" s="45"/>
      <c r="NUC3510" s="45"/>
      <c r="NUD3510" s="45"/>
      <c r="NUE3510" s="45"/>
      <c r="NUF3510" s="45"/>
      <c r="NUG3510" s="45"/>
      <c r="NUH3510" s="45"/>
      <c r="NUI3510" s="45"/>
      <c r="NUJ3510" s="45"/>
      <c r="NUK3510" s="45"/>
      <c r="NUL3510" s="45"/>
      <c r="NUM3510" s="45"/>
      <c r="NUN3510" s="45"/>
      <c r="NUO3510" s="45"/>
      <c r="NUP3510" s="45"/>
      <c r="NUQ3510" s="45"/>
      <c r="NUR3510" s="45"/>
      <c r="NUS3510" s="45"/>
      <c r="NUT3510" s="45"/>
      <c r="NUU3510" s="45"/>
      <c r="NUV3510" s="45"/>
      <c r="NUW3510" s="45"/>
      <c r="NUX3510" s="45"/>
      <c r="NUY3510" s="45"/>
      <c r="NUZ3510" s="45"/>
      <c r="NVA3510" s="45"/>
      <c r="NVB3510" s="45"/>
      <c r="NVC3510" s="45"/>
      <c r="NVD3510" s="45"/>
      <c r="NVE3510" s="45"/>
      <c r="NVF3510" s="45"/>
      <c r="NVG3510" s="45"/>
      <c r="NVH3510" s="45"/>
      <c r="NVI3510" s="45"/>
      <c r="NVJ3510" s="45"/>
      <c r="NVK3510" s="45"/>
      <c r="NVL3510" s="45"/>
      <c r="NVM3510" s="45"/>
      <c r="NVN3510" s="45"/>
      <c r="NVO3510" s="45"/>
      <c r="NVP3510" s="45"/>
      <c r="NVQ3510" s="45"/>
      <c r="NVR3510" s="45"/>
      <c r="NVS3510" s="45"/>
      <c r="NVT3510" s="45"/>
      <c r="NVU3510" s="45"/>
      <c r="NVV3510" s="45"/>
      <c r="NVW3510" s="45"/>
      <c r="NVX3510" s="45"/>
      <c r="NVY3510" s="45"/>
      <c r="NVZ3510" s="45"/>
      <c r="NWA3510" s="45"/>
      <c r="NWB3510" s="45"/>
      <c r="NWC3510" s="45"/>
      <c r="NWD3510" s="45"/>
      <c r="NWE3510" s="45"/>
      <c r="NWF3510" s="45"/>
      <c r="NWG3510" s="45"/>
      <c r="NWH3510" s="45"/>
      <c r="NWI3510" s="45"/>
      <c r="NWJ3510" s="45"/>
      <c r="NWK3510" s="45"/>
      <c r="NWL3510" s="45"/>
      <c r="NWM3510" s="45"/>
      <c r="NWN3510" s="45"/>
      <c r="NWO3510" s="45"/>
      <c r="NWP3510" s="45"/>
      <c r="NWQ3510" s="45"/>
      <c r="NWR3510" s="45"/>
      <c r="NWS3510" s="45"/>
      <c r="NWT3510" s="45"/>
      <c r="NWU3510" s="45"/>
      <c r="NWV3510" s="45"/>
      <c r="NWW3510" s="45"/>
      <c r="NWX3510" s="45"/>
      <c r="NWY3510" s="45"/>
      <c r="NWZ3510" s="45"/>
      <c r="NXA3510" s="45"/>
      <c r="NXB3510" s="45"/>
      <c r="NXC3510" s="45"/>
      <c r="NXD3510" s="45"/>
      <c r="NXE3510" s="45"/>
      <c r="NXF3510" s="45"/>
      <c r="NXG3510" s="45"/>
      <c r="NXH3510" s="45"/>
      <c r="NXI3510" s="45"/>
      <c r="NXJ3510" s="45"/>
      <c r="NXK3510" s="45"/>
      <c r="NXL3510" s="45"/>
      <c r="NXM3510" s="45"/>
      <c r="NXN3510" s="45"/>
      <c r="NXO3510" s="45"/>
      <c r="NXP3510" s="45"/>
      <c r="NXQ3510" s="45"/>
      <c r="NXR3510" s="45"/>
      <c r="NXS3510" s="45"/>
      <c r="NXT3510" s="45"/>
      <c r="NXU3510" s="45"/>
      <c r="NXV3510" s="45"/>
      <c r="NXW3510" s="45"/>
      <c r="NXX3510" s="45"/>
      <c r="NXY3510" s="45"/>
      <c r="NXZ3510" s="45"/>
      <c r="NYA3510" s="45"/>
      <c r="NYB3510" s="45"/>
      <c r="NYC3510" s="45"/>
      <c r="NYD3510" s="45"/>
      <c r="NYE3510" s="45"/>
      <c r="NYF3510" s="45"/>
      <c r="NYG3510" s="45"/>
      <c r="NYH3510" s="45"/>
      <c r="NYI3510" s="45"/>
      <c r="NYJ3510" s="45"/>
      <c r="NYK3510" s="45"/>
      <c r="NYL3510" s="45"/>
      <c r="NYM3510" s="45"/>
      <c r="NYN3510" s="45"/>
      <c r="NYO3510" s="45"/>
      <c r="NYP3510" s="45"/>
      <c r="NYQ3510" s="45"/>
      <c r="NYR3510" s="45"/>
      <c r="NYS3510" s="45"/>
      <c r="NYT3510" s="45"/>
      <c r="NYU3510" s="45"/>
      <c r="NYV3510" s="45"/>
      <c r="NYW3510" s="45"/>
      <c r="NYX3510" s="45"/>
      <c r="NYY3510" s="45"/>
      <c r="NYZ3510" s="45"/>
      <c r="NZA3510" s="45"/>
      <c r="NZB3510" s="45"/>
      <c r="NZC3510" s="45"/>
      <c r="NZD3510" s="45"/>
      <c r="NZE3510" s="45"/>
      <c r="NZF3510" s="45"/>
      <c r="NZG3510" s="45"/>
      <c r="NZH3510" s="45"/>
      <c r="NZI3510" s="45"/>
      <c r="NZJ3510" s="45"/>
      <c r="NZK3510" s="45"/>
      <c r="NZL3510" s="45"/>
      <c r="NZM3510" s="45"/>
      <c r="NZN3510" s="45"/>
      <c r="NZO3510" s="45"/>
      <c r="NZP3510" s="45"/>
      <c r="NZQ3510" s="45"/>
      <c r="NZR3510" s="45"/>
      <c r="NZS3510" s="45"/>
      <c r="NZT3510" s="45"/>
      <c r="NZU3510" s="45"/>
      <c r="NZV3510" s="45"/>
      <c r="NZW3510" s="45"/>
      <c r="NZX3510" s="45"/>
      <c r="NZY3510" s="45"/>
      <c r="NZZ3510" s="45"/>
      <c r="OAA3510" s="45"/>
      <c r="OAB3510" s="45"/>
      <c r="OAC3510" s="45"/>
      <c r="OAD3510" s="45"/>
      <c r="OAE3510" s="45"/>
      <c r="OAF3510" s="45"/>
      <c r="OAG3510" s="45"/>
      <c r="OAH3510" s="45"/>
      <c r="OAI3510" s="45"/>
      <c r="OAJ3510" s="45"/>
      <c r="OAK3510" s="45"/>
      <c r="OAL3510" s="45"/>
      <c r="OAM3510" s="45"/>
      <c r="OAN3510" s="45"/>
      <c r="OAO3510" s="45"/>
      <c r="OAP3510" s="45"/>
      <c r="OAQ3510" s="45"/>
      <c r="OAR3510" s="45"/>
      <c r="OAS3510" s="45"/>
      <c r="OAT3510" s="45"/>
      <c r="OAU3510" s="45"/>
      <c r="OAV3510" s="45"/>
      <c r="OAW3510" s="45"/>
      <c r="OAX3510" s="45"/>
      <c r="OAY3510" s="45"/>
      <c r="OAZ3510" s="45"/>
      <c r="OBA3510" s="45"/>
      <c r="OBB3510" s="45"/>
      <c r="OBC3510" s="45"/>
      <c r="OBD3510" s="45"/>
      <c r="OBE3510" s="45"/>
      <c r="OBF3510" s="45"/>
      <c r="OBG3510" s="45"/>
      <c r="OBH3510" s="45"/>
      <c r="OBI3510" s="45"/>
      <c r="OBJ3510" s="45"/>
      <c r="OBK3510" s="45"/>
      <c r="OBL3510" s="45"/>
      <c r="OBM3510" s="45"/>
      <c r="OBN3510" s="45"/>
      <c r="OBO3510" s="45"/>
      <c r="OBP3510" s="45"/>
      <c r="OBQ3510" s="45"/>
      <c r="OBR3510" s="45"/>
      <c r="OBS3510" s="45"/>
      <c r="OBT3510" s="45"/>
      <c r="OBU3510" s="45"/>
      <c r="OBV3510" s="45"/>
      <c r="OBW3510" s="45"/>
      <c r="OBX3510" s="45"/>
      <c r="OBY3510" s="45"/>
      <c r="OBZ3510" s="45"/>
      <c r="OCA3510" s="45"/>
      <c r="OCB3510" s="45"/>
      <c r="OCC3510" s="45"/>
      <c r="OCD3510" s="45"/>
      <c r="OCE3510" s="45"/>
      <c r="OCF3510" s="45"/>
      <c r="OCG3510" s="45"/>
      <c r="OCH3510" s="45"/>
      <c r="OCI3510" s="45"/>
      <c r="OCJ3510" s="45"/>
      <c r="OCK3510" s="45"/>
      <c r="OCL3510" s="45"/>
      <c r="OCM3510" s="45"/>
      <c r="OCN3510" s="45"/>
      <c r="OCO3510" s="45"/>
      <c r="OCP3510" s="45"/>
      <c r="OCQ3510" s="45"/>
      <c r="OCR3510" s="45"/>
      <c r="OCS3510" s="45"/>
      <c r="OCT3510" s="45"/>
      <c r="OCU3510" s="45"/>
      <c r="OCV3510" s="45"/>
      <c r="OCW3510" s="45"/>
      <c r="OCX3510" s="45"/>
      <c r="OCY3510" s="45"/>
      <c r="OCZ3510" s="45"/>
      <c r="ODA3510" s="45"/>
      <c r="ODB3510" s="45"/>
      <c r="ODC3510" s="45"/>
      <c r="ODD3510" s="45"/>
      <c r="ODE3510" s="45"/>
      <c r="ODF3510" s="45"/>
      <c r="ODG3510" s="45"/>
      <c r="ODH3510" s="45"/>
      <c r="ODI3510" s="45"/>
      <c r="ODJ3510" s="45"/>
      <c r="ODK3510" s="45"/>
      <c r="ODL3510" s="45"/>
      <c r="ODM3510" s="45"/>
      <c r="ODN3510" s="45"/>
      <c r="ODO3510" s="45"/>
      <c r="ODP3510" s="45"/>
      <c r="ODQ3510" s="45"/>
      <c r="ODR3510" s="45"/>
      <c r="ODS3510" s="45"/>
      <c r="ODT3510" s="45"/>
      <c r="ODU3510" s="45"/>
      <c r="ODV3510" s="45"/>
      <c r="ODW3510" s="45"/>
      <c r="ODX3510" s="45"/>
      <c r="ODY3510" s="45"/>
      <c r="ODZ3510" s="45"/>
      <c r="OEA3510" s="45"/>
      <c r="OEB3510" s="45"/>
      <c r="OEC3510" s="45"/>
      <c r="OED3510" s="45"/>
      <c r="OEE3510" s="45"/>
      <c r="OEF3510" s="45"/>
      <c r="OEG3510" s="45"/>
      <c r="OEH3510" s="45"/>
      <c r="OEI3510" s="45"/>
      <c r="OEJ3510" s="45"/>
      <c r="OEK3510" s="45"/>
      <c r="OEL3510" s="45"/>
      <c r="OEM3510" s="45"/>
      <c r="OEN3510" s="45"/>
      <c r="OEO3510" s="45"/>
      <c r="OEP3510" s="45"/>
      <c r="OEQ3510" s="45"/>
      <c r="OER3510" s="45"/>
      <c r="OES3510" s="45"/>
      <c r="OET3510" s="45"/>
      <c r="OEU3510" s="45"/>
      <c r="OEV3510" s="45"/>
      <c r="OEW3510" s="45"/>
      <c r="OEX3510" s="45"/>
      <c r="OEY3510" s="45"/>
      <c r="OEZ3510" s="45"/>
      <c r="OFA3510" s="45"/>
      <c r="OFB3510" s="45"/>
      <c r="OFC3510" s="45"/>
      <c r="OFD3510" s="45"/>
      <c r="OFE3510" s="45"/>
      <c r="OFF3510" s="45"/>
      <c r="OFG3510" s="45"/>
      <c r="OFH3510" s="45"/>
      <c r="OFI3510" s="45"/>
      <c r="OFJ3510" s="45"/>
      <c r="OFK3510" s="45"/>
      <c r="OFL3510" s="45"/>
      <c r="OFM3510" s="45"/>
      <c r="OFN3510" s="45"/>
      <c r="OFO3510" s="45"/>
      <c r="OFP3510" s="45"/>
      <c r="OFQ3510" s="45"/>
      <c r="OFR3510" s="45"/>
      <c r="OFS3510" s="45"/>
      <c r="OFT3510" s="45"/>
      <c r="OFU3510" s="45"/>
      <c r="OFV3510" s="45"/>
      <c r="OFW3510" s="45"/>
      <c r="OFX3510" s="45"/>
      <c r="OFY3510" s="45"/>
      <c r="OFZ3510" s="45"/>
      <c r="OGA3510" s="45"/>
      <c r="OGB3510" s="45"/>
      <c r="OGC3510" s="45"/>
      <c r="OGD3510" s="45"/>
      <c r="OGE3510" s="45"/>
      <c r="OGF3510" s="45"/>
      <c r="OGG3510" s="45"/>
      <c r="OGH3510" s="45"/>
      <c r="OGI3510" s="45"/>
      <c r="OGJ3510" s="45"/>
      <c r="OGK3510" s="45"/>
      <c r="OGL3510" s="45"/>
      <c r="OGM3510" s="45"/>
      <c r="OGN3510" s="45"/>
      <c r="OGO3510" s="45"/>
      <c r="OGP3510" s="45"/>
      <c r="OGQ3510" s="45"/>
      <c r="OGR3510" s="45"/>
      <c r="OGS3510" s="45"/>
      <c r="OGT3510" s="45"/>
      <c r="OGU3510" s="45"/>
      <c r="OGV3510" s="45"/>
      <c r="OGW3510" s="45"/>
      <c r="OGX3510" s="45"/>
      <c r="OGY3510" s="45"/>
      <c r="OGZ3510" s="45"/>
      <c r="OHA3510" s="45"/>
      <c r="OHB3510" s="45"/>
      <c r="OHC3510" s="45"/>
      <c r="OHD3510" s="45"/>
      <c r="OHE3510" s="45"/>
      <c r="OHF3510" s="45"/>
      <c r="OHG3510" s="45"/>
      <c r="OHH3510" s="45"/>
      <c r="OHI3510" s="45"/>
      <c r="OHJ3510" s="45"/>
      <c r="OHK3510" s="45"/>
      <c r="OHL3510" s="45"/>
      <c r="OHM3510" s="45"/>
      <c r="OHN3510" s="45"/>
      <c r="OHO3510" s="45"/>
      <c r="OHP3510" s="45"/>
      <c r="OHQ3510" s="45"/>
      <c r="OHR3510" s="45"/>
      <c r="OHS3510" s="45"/>
      <c r="OHT3510" s="45"/>
      <c r="OHU3510" s="45"/>
      <c r="OHV3510" s="45"/>
      <c r="OHW3510" s="45"/>
      <c r="OHX3510" s="45"/>
      <c r="OHY3510" s="45"/>
      <c r="OHZ3510" s="45"/>
      <c r="OIA3510" s="45"/>
      <c r="OIB3510" s="45"/>
      <c r="OIC3510" s="45"/>
      <c r="OID3510" s="45"/>
      <c r="OIE3510" s="45"/>
      <c r="OIF3510" s="45"/>
      <c r="OIG3510" s="45"/>
      <c r="OIH3510" s="45"/>
      <c r="OII3510" s="45"/>
      <c r="OIJ3510" s="45"/>
      <c r="OIK3510" s="45"/>
      <c r="OIL3510" s="45"/>
      <c r="OIM3510" s="45"/>
      <c r="OIN3510" s="45"/>
      <c r="OIO3510" s="45"/>
      <c r="OIP3510" s="45"/>
      <c r="OIQ3510" s="45"/>
      <c r="OIR3510" s="45"/>
      <c r="OIS3510" s="45"/>
      <c r="OIT3510" s="45"/>
      <c r="OIU3510" s="45"/>
      <c r="OIV3510" s="45"/>
      <c r="OIW3510" s="45"/>
      <c r="OIX3510" s="45"/>
      <c r="OIY3510" s="45"/>
      <c r="OIZ3510" s="45"/>
      <c r="OJA3510" s="45"/>
      <c r="OJB3510" s="45"/>
      <c r="OJC3510" s="45"/>
      <c r="OJD3510" s="45"/>
      <c r="OJE3510" s="45"/>
      <c r="OJF3510" s="45"/>
      <c r="OJG3510" s="45"/>
      <c r="OJH3510" s="45"/>
      <c r="OJI3510" s="45"/>
      <c r="OJJ3510" s="45"/>
      <c r="OJK3510" s="45"/>
      <c r="OJL3510" s="45"/>
      <c r="OJM3510" s="45"/>
      <c r="OJN3510" s="45"/>
      <c r="OJO3510" s="45"/>
      <c r="OJP3510" s="45"/>
      <c r="OJQ3510" s="45"/>
      <c r="OJR3510" s="45"/>
      <c r="OJS3510" s="45"/>
      <c r="OJT3510" s="45"/>
      <c r="OJU3510" s="45"/>
      <c r="OJV3510" s="45"/>
      <c r="OJW3510" s="45"/>
      <c r="OJX3510" s="45"/>
      <c r="OJY3510" s="45"/>
      <c r="OJZ3510" s="45"/>
      <c r="OKA3510" s="45"/>
      <c r="OKB3510" s="45"/>
      <c r="OKC3510" s="45"/>
      <c r="OKD3510" s="45"/>
      <c r="OKE3510" s="45"/>
      <c r="OKF3510" s="45"/>
      <c r="OKG3510" s="45"/>
      <c r="OKH3510" s="45"/>
      <c r="OKI3510" s="45"/>
      <c r="OKJ3510" s="45"/>
      <c r="OKK3510" s="45"/>
      <c r="OKL3510" s="45"/>
      <c r="OKM3510" s="45"/>
      <c r="OKN3510" s="45"/>
      <c r="OKO3510" s="45"/>
      <c r="OKP3510" s="45"/>
      <c r="OKQ3510" s="45"/>
      <c r="OKR3510" s="45"/>
      <c r="OKS3510" s="45"/>
      <c r="OKT3510" s="45"/>
      <c r="OKU3510" s="45"/>
      <c r="OKV3510" s="45"/>
      <c r="OKW3510" s="45"/>
      <c r="OKX3510" s="45"/>
      <c r="OKY3510" s="45"/>
      <c r="OKZ3510" s="45"/>
      <c r="OLA3510" s="45"/>
      <c r="OLB3510" s="45"/>
      <c r="OLC3510" s="45"/>
      <c r="OLD3510" s="45"/>
      <c r="OLE3510" s="45"/>
      <c r="OLF3510" s="45"/>
      <c r="OLG3510" s="45"/>
      <c r="OLH3510" s="45"/>
      <c r="OLI3510" s="45"/>
      <c r="OLJ3510" s="45"/>
      <c r="OLK3510" s="45"/>
      <c r="OLL3510" s="45"/>
      <c r="OLM3510" s="45"/>
      <c r="OLN3510" s="45"/>
      <c r="OLO3510" s="45"/>
      <c r="OLP3510" s="45"/>
      <c r="OLQ3510" s="45"/>
      <c r="OLR3510" s="45"/>
      <c r="OLS3510" s="45"/>
      <c r="OLT3510" s="45"/>
      <c r="OLU3510" s="45"/>
      <c r="OLV3510" s="45"/>
      <c r="OLW3510" s="45"/>
      <c r="OLX3510" s="45"/>
      <c r="OLY3510" s="45"/>
      <c r="OLZ3510" s="45"/>
      <c r="OMA3510" s="45"/>
      <c r="OMB3510" s="45"/>
      <c r="OMC3510" s="45"/>
      <c r="OMD3510" s="45"/>
      <c r="OME3510" s="45"/>
      <c r="OMF3510" s="45"/>
      <c r="OMG3510" s="45"/>
      <c r="OMH3510" s="45"/>
      <c r="OMI3510" s="45"/>
      <c r="OMJ3510" s="45"/>
      <c r="OMK3510" s="45"/>
      <c r="OML3510" s="45"/>
      <c r="OMM3510" s="45"/>
      <c r="OMN3510" s="45"/>
      <c r="OMO3510" s="45"/>
      <c r="OMP3510" s="45"/>
      <c r="OMQ3510" s="45"/>
      <c r="OMR3510" s="45"/>
      <c r="OMS3510" s="45"/>
      <c r="OMT3510" s="45"/>
      <c r="OMU3510" s="45"/>
      <c r="OMV3510" s="45"/>
      <c r="OMW3510" s="45"/>
      <c r="OMX3510" s="45"/>
      <c r="OMY3510" s="45"/>
      <c r="OMZ3510" s="45"/>
      <c r="ONA3510" s="45"/>
      <c r="ONB3510" s="45"/>
      <c r="ONC3510" s="45"/>
      <c r="OND3510" s="45"/>
      <c r="ONE3510" s="45"/>
      <c r="ONF3510" s="45"/>
      <c r="ONG3510" s="45"/>
      <c r="ONH3510" s="45"/>
      <c r="ONI3510" s="45"/>
      <c r="ONJ3510" s="45"/>
      <c r="ONK3510" s="45"/>
      <c r="ONL3510" s="45"/>
      <c r="ONM3510" s="45"/>
      <c r="ONN3510" s="45"/>
      <c r="ONO3510" s="45"/>
      <c r="ONP3510" s="45"/>
      <c r="ONQ3510" s="45"/>
      <c r="ONR3510" s="45"/>
      <c r="ONS3510" s="45"/>
      <c r="ONT3510" s="45"/>
      <c r="ONU3510" s="45"/>
      <c r="ONV3510" s="45"/>
      <c r="ONW3510" s="45"/>
      <c r="ONX3510" s="45"/>
      <c r="ONY3510" s="45"/>
      <c r="ONZ3510" s="45"/>
      <c r="OOA3510" s="45"/>
      <c r="OOB3510" s="45"/>
      <c r="OOC3510" s="45"/>
      <c r="OOD3510" s="45"/>
      <c r="OOE3510" s="45"/>
      <c r="OOF3510" s="45"/>
      <c r="OOG3510" s="45"/>
      <c r="OOH3510" s="45"/>
      <c r="OOI3510" s="45"/>
      <c r="OOJ3510" s="45"/>
      <c r="OOK3510" s="45"/>
      <c r="OOL3510" s="45"/>
      <c r="OOM3510" s="45"/>
      <c r="OON3510" s="45"/>
      <c r="OOO3510" s="45"/>
      <c r="OOP3510" s="45"/>
      <c r="OOQ3510" s="45"/>
      <c r="OOR3510" s="45"/>
      <c r="OOS3510" s="45"/>
      <c r="OOT3510" s="45"/>
      <c r="OOU3510" s="45"/>
      <c r="OOV3510" s="45"/>
      <c r="OOW3510" s="45"/>
      <c r="OOX3510" s="45"/>
      <c r="OOY3510" s="45"/>
      <c r="OOZ3510" s="45"/>
      <c r="OPA3510" s="45"/>
      <c r="OPB3510" s="45"/>
      <c r="OPC3510" s="45"/>
      <c r="OPD3510" s="45"/>
      <c r="OPE3510" s="45"/>
      <c r="OPF3510" s="45"/>
      <c r="OPG3510" s="45"/>
      <c r="OPH3510" s="45"/>
      <c r="OPI3510" s="45"/>
      <c r="OPJ3510" s="45"/>
      <c r="OPK3510" s="45"/>
      <c r="OPL3510" s="45"/>
      <c r="OPM3510" s="45"/>
      <c r="OPN3510" s="45"/>
      <c r="OPO3510" s="45"/>
      <c r="OPP3510" s="45"/>
      <c r="OPQ3510" s="45"/>
      <c r="OPR3510" s="45"/>
      <c r="OPS3510" s="45"/>
      <c r="OPT3510" s="45"/>
      <c r="OPU3510" s="45"/>
      <c r="OPV3510" s="45"/>
      <c r="OPW3510" s="45"/>
      <c r="OPX3510" s="45"/>
      <c r="OPY3510" s="45"/>
      <c r="OPZ3510" s="45"/>
      <c r="OQA3510" s="45"/>
      <c r="OQB3510" s="45"/>
      <c r="OQC3510" s="45"/>
      <c r="OQD3510" s="45"/>
      <c r="OQE3510" s="45"/>
      <c r="OQF3510" s="45"/>
      <c r="OQG3510" s="45"/>
      <c r="OQH3510" s="45"/>
      <c r="OQI3510" s="45"/>
      <c r="OQJ3510" s="45"/>
      <c r="OQK3510" s="45"/>
      <c r="OQL3510" s="45"/>
      <c r="OQM3510" s="45"/>
      <c r="OQN3510" s="45"/>
      <c r="OQO3510" s="45"/>
      <c r="OQP3510" s="45"/>
      <c r="OQQ3510" s="45"/>
      <c r="OQR3510" s="45"/>
      <c r="OQS3510" s="45"/>
      <c r="OQT3510" s="45"/>
      <c r="OQU3510" s="45"/>
      <c r="OQV3510" s="45"/>
      <c r="OQW3510" s="45"/>
      <c r="OQX3510" s="45"/>
      <c r="OQY3510" s="45"/>
      <c r="OQZ3510" s="45"/>
      <c r="ORA3510" s="45"/>
      <c r="ORB3510" s="45"/>
      <c r="ORC3510" s="45"/>
      <c r="ORD3510" s="45"/>
      <c r="ORE3510" s="45"/>
      <c r="ORF3510" s="45"/>
      <c r="ORG3510" s="45"/>
      <c r="ORH3510" s="45"/>
      <c r="ORI3510" s="45"/>
      <c r="ORJ3510" s="45"/>
      <c r="ORK3510" s="45"/>
      <c r="ORL3510" s="45"/>
      <c r="ORM3510" s="45"/>
      <c r="ORN3510" s="45"/>
      <c r="ORO3510" s="45"/>
      <c r="ORP3510" s="45"/>
      <c r="ORQ3510" s="45"/>
      <c r="ORR3510" s="45"/>
      <c r="ORS3510" s="45"/>
      <c r="ORT3510" s="45"/>
      <c r="ORU3510" s="45"/>
      <c r="ORV3510" s="45"/>
      <c r="ORW3510" s="45"/>
      <c r="ORX3510" s="45"/>
      <c r="ORY3510" s="45"/>
      <c r="ORZ3510" s="45"/>
      <c r="OSA3510" s="45"/>
      <c r="OSB3510" s="45"/>
      <c r="OSC3510" s="45"/>
      <c r="OSD3510" s="45"/>
      <c r="OSE3510" s="45"/>
      <c r="OSF3510" s="45"/>
      <c r="OSG3510" s="45"/>
      <c r="OSH3510" s="45"/>
      <c r="OSI3510" s="45"/>
      <c r="OSJ3510" s="45"/>
      <c r="OSK3510" s="45"/>
      <c r="OSL3510" s="45"/>
      <c r="OSM3510" s="45"/>
      <c r="OSN3510" s="45"/>
      <c r="OSO3510" s="45"/>
      <c r="OSP3510" s="45"/>
      <c r="OSQ3510" s="45"/>
      <c r="OSR3510" s="45"/>
      <c r="OSS3510" s="45"/>
      <c r="OST3510" s="45"/>
      <c r="OSU3510" s="45"/>
      <c r="OSV3510" s="45"/>
      <c r="OSW3510" s="45"/>
      <c r="OSX3510" s="45"/>
      <c r="OSY3510" s="45"/>
      <c r="OSZ3510" s="45"/>
      <c r="OTA3510" s="45"/>
      <c r="OTB3510" s="45"/>
      <c r="OTC3510" s="45"/>
      <c r="OTD3510" s="45"/>
      <c r="OTE3510" s="45"/>
      <c r="OTF3510" s="45"/>
      <c r="OTG3510" s="45"/>
      <c r="OTH3510" s="45"/>
      <c r="OTI3510" s="45"/>
      <c r="OTJ3510" s="45"/>
      <c r="OTK3510" s="45"/>
      <c r="OTL3510" s="45"/>
      <c r="OTM3510" s="45"/>
      <c r="OTN3510" s="45"/>
      <c r="OTO3510" s="45"/>
      <c r="OTP3510" s="45"/>
      <c r="OTQ3510" s="45"/>
      <c r="OTR3510" s="45"/>
      <c r="OTS3510" s="45"/>
      <c r="OTT3510" s="45"/>
      <c r="OTU3510" s="45"/>
      <c r="OTV3510" s="45"/>
      <c r="OTW3510" s="45"/>
      <c r="OTX3510" s="45"/>
      <c r="OTY3510" s="45"/>
      <c r="OTZ3510" s="45"/>
      <c r="OUA3510" s="45"/>
      <c r="OUB3510" s="45"/>
      <c r="OUC3510" s="45"/>
      <c r="OUD3510" s="45"/>
      <c r="OUE3510" s="45"/>
      <c r="OUF3510" s="45"/>
      <c r="OUG3510" s="45"/>
      <c r="OUH3510" s="45"/>
      <c r="OUI3510" s="45"/>
      <c r="OUJ3510" s="45"/>
      <c r="OUK3510" s="45"/>
      <c r="OUL3510" s="45"/>
      <c r="OUM3510" s="45"/>
      <c r="OUN3510" s="45"/>
      <c r="OUO3510" s="45"/>
      <c r="OUP3510" s="45"/>
      <c r="OUQ3510" s="45"/>
      <c r="OUR3510" s="45"/>
      <c r="OUS3510" s="45"/>
      <c r="OUT3510" s="45"/>
      <c r="OUU3510" s="45"/>
      <c r="OUV3510" s="45"/>
      <c r="OUW3510" s="45"/>
      <c r="OUX3510" s="45"/>
      <c r="OUY3510" s="45"/>
      <c r="OUZ3510" s="45"/>
      <c r="OVA3510" s="45"/>
      <c r="OVB3510" s="45"/>
      <c r="OVC3510" s="45"/>
      <c r="OVD3510" s="45"/>
      <c r="OVE3510" s="45"/>
      <c r="OVF3510" s="45"/>
      <c r="OVG3510" s="45"/>
      <c r="OVH3510" s="45"/>
      <c r="OVI3510" s="45"/>
      <c r="OVJ3510" s="45"/>
      <c r="OVK3510" s="45"/>
      <c r="OVL3510" s="45"/>
      <c r="OVM3510" s="45"/>
      <c r="OVN3510" s="45"/>
      <c r="OVO3510" s="45"/>
      <c r="OVP3510" s="45"/>
      <c r="OVQ3510" s="45"/>
      <c r="OVR3510" s="45"/>
      <c r="OVS3510" s="45"/>
      <c r="OVT3510" s="45"/>
      <c r="OVU3510" s="45"/>
      <c r="OVV3510" s="45"/>
      <c r="OVW3510" s="45"/>
      <c r="OVX3510" s="45"/>
      <c r="OVY3510" s="45"/>
      <c r="OVZ3510" s="45"/>
      <c r="OWA3510" s="45"/>
      <c r="OWB3510" s="45"/>
      <c r="OWC3510" s="45"/>
      <c r="OWD3510" s="45"/>
      <c r="OWE3510" s="45"/>
      <c r="OWF3510" s="45"/>
      <c r="OWG3510" s="45"/>
      <c r="OWH3510" s="45"/>
      <c r="OWI3510" s="45"/>
      <c r="OWJ3510" s="45"/>
      <c r="OWK3510" s="45"/>
      <c r="OWL3510" s="45"/>
      <c r="OWM3510" s="45"/>
      <c r="OWN3510" s="45"/>
      <c r="OWO3510" s="45"/>
      <c r="OWP3510" s="45"/>
      <c r="OWQ3510" s="45"/>
      <c r="OWR3510" s="45"/>
      <c r="OWS3510" s="45"/>
      <c r="OWT3510" s="45"/>
      <c r="OWU3510" s="45"/>
      <c r="OWV3510" s="45"/>
      <c r="OWW3510" s="45"/>
      <c r="OWX3510" s="45"/>
      <c r="OWY3510" s="45"/>
      <c r="OWZ3510" s="45"/>
      <c r="OXA3510" s="45"/>
      <c r="OXB3510" s="45"/>
      <c r="OXC3510" s="45"/>
      <c r="OXD3510" s="45"/>
      <c r="OXE3510" s="45"/>
      <c r="OXF3510" s="45"/>
      <c r="OXG3510" s="45"/>
      <c r="OXH3510" s="45"/>
      <c r="OXI3510" s="45"/>
      <c r="OXJ3510" s="45"/>
      <c r="OXK3510" s="45"/>
      <c r="OXL3510" s="45"/>
      <c r="OXM3510" s="45"/>
      <c r="OXN3510" s="45"/>
      <c r="OXO3510" s="45"/>
      <c r="OXP3510" s="45"/>
      <c r="OXQ3510" s="45"/>
      <c r="OXR3510" s="45"/>
      <c r="OXS3510" s="45"/>
      <c r="OXT3510" s="45"/>
      <c r="OXU3510" s="45"/>
      <c r="OXV3510" s="45"/>
      <c r="OXW3510" s="45"/>
      <c r="OXX3510" s="45"/>
      <c r="OXY3510" s="45"/>
      <c r="OXZ3510" s="45"/>
      <c r="OYA3510" s="45"/>
      <c r="OYB3510" s="45"/>
      <c r="OYC3510" s="45"/>
      <c r="OYD3510" s="45"/>
      <c r="OYE3510" s="45"/>
      <c r="OYF3510" s="45"/>
      <c r="OYG3510" s="45"/>
      <c r="OYH3510" s="45"/>
      <c r="OYI3510" s="45"/>
      <c r="OYJ3510" s="45"/>
      <c r="OYK3510" s="45"/>
      <c r="OYL3510" s="45"/>
      <c r="OYM3510" s="45"/>
      <c r="OYN3510" s="45"/>
      <c r="OYO3510" s="45"/>
      <c r="OYP3510" s="45"/>
      <c r="OYQ3510" s="45"/>
      <c r="OYR3510" s="45"/>
      <c r="OYS3510" s="45"/>
      <c r="OYT3510" s="45"/>
      <c r="OYU3510" s="45"/>
      <c r="OYV3510" s="45"/>
      <c r="OYW3510" s="45"/>
      <c r="OYX3510" s="45"/>
      <c r="OYY3510" s="45"/>
      <c r="OYZ3510" s="45"/>
      <c r="OZA3510" s="45"/>
      <c r="OZB3510" s="45"/>
      <c r="OZC3510" s="45"/>
      <c r="OZD3510" s="45"/>
      <c r="OZE3510" s="45"/>
      <c r="OZF3510" s="45"/>
      <c r="OZG3510" s="45"/>
      <c r="OZH3510" s="45"/>
      <c r="OZI3510" s="45"/>
      <c r="OZJ3510" s="45"/>
      <c r="OZK3510" s="45"/>
      <c r="OZL3510" s="45"/>
      <c r="OZM3510" s="45"/>
      <c r="OZN3510" s="45"/>
      <c r="OZO3510" s="45"/>
      <c r="OZP3510" s="45"/>
      <c r="OZQ3510" s="45"/>
      <c r="OZR3510" s="45"/>
      <c r="OZS3510" s="45"/>
      <c r="OZT3510" s="45"/>
      <c r="OZU3510" s="45"/>
      <c r="OZV3510" s="45"/>
      <c r="OZW3510" s="45"/>
      <c r="OZX3510" s="45"/>
      <c r="OZY3510" s="45"/>
      <c r="OZZ3510" s="45"/>
      <c r="PAA3510" s="45"/>
      <c r="PAB3510" s="45"/>
      <c r="PAC3510" s="45"/>
      <c r="PAD3510" s="45"/>
      <c r="PAE3510" s="45"/>
      <c r="PAF3510" s="45"/>
      <c r="PAG3510" s="45"/>
      <c r="PAH3510" s="45"/>
      <c r="PAI3510" s="45"/>
      <c r="PAJ3510" s="45"/>
      <c r="PAK3510" s="45"/>
      <c r="PAL3510" s="45"/>
      <c r="PAM3510" s="45"/>
      <c r="PAN3510" s="45"/>
      <c r="PAO3510" s="45"/>
      <c r="PAP3510" s="45"/>
      <c r="PAQ3510" s="45"/>
      <c r="PAR3510" s="45"/>
      <c r="PAS3510" s="45"/>
      <c r="PAT3510" s="45"/>
      <c r="PAU3510" s="45"/>
      <c r="PAV3510" s="45"/>
      <c r="PAW3510" s="45"/>
      <c r="PAX3510" s="45"/>
      <c r="PAY3510" s="45"/>
      <c r="PAZ3510" s="45"/>
      <c r="PBA3510" s="45"/>
      <c r="PBB3510" s="45"/>
      <c r="PBC3510" s="45"/>
      <c r="PBD3510" s="45"/>
      <c r="PBE3510" s="45"/>
      <c r="PBF3510" s="45"/>
      <c r="PBG3510" s="45"/>
      <c r="PBH3510" s="45"/>
      <c r="PBI3510" s="45"/>
      <c r="PBJ3510" s="45"/>
      <c r="PBK3510" s="45"/>
      <c r="PBL3510" s="45"/>
      <c r="PBM3510" s="45"/>
      <c r="PBN3510" s="45"/>
      <c r="PBO3510" s="45"/>
      <c r="PBP3510" s="45"/>
      <c r="PBQ3510" s="45"/>
      <c r="PBR3510" s="45"/>
      <c r="PBS3510" s="45"/>
      <c r="PBT3510" s="45"/>
      <c r="PBU3510" s="45"/>
      <c r="PBV3510" s="45"/>
      <c r="PBW3510" s="45"/>
      <c r="PBX3510" s="45"/>
      <c r="PBY3510" s="45"/>
      <c r="PBZ3510" s="45"/>
      <c r="PCA3510" s="45"/>
      <c r="PCB3510" s="45"/>
      <c r="PCC3510" s="45"/>
      <c r="PCD3510" s="45"/>
      <c r="PCE3510" s="45"/>
      <c r="PCF3510" s="45"/>
      <c r="PCG3510" s="45"/>
      <c r="PCH3510" s="45"/>
      <c r="PCI3510" s="45"/>
      <c r="PCJ3510" s="45"/>
      <c r="PCK3510" s="45"/>
      <c r="PCL3510" s="45"/>
      <c r="PCM3510" s="45"/>
      <c r="PCN3510" s="45"/>
      <c r="PCO3510" s="45"/>
      <c r="PCP3510" s="45"/>
      <c r="PCQ3510" s="45"/>
      <c r="PCR3510" s="45"/>
      <c r="PCS3510" s="45"/>
      <c r="PCT3510" s="45"/>
      <c r="PCU3510" s="45"/>
      <c r="PCV3510" s="45"/>
      <c r="PCW3510" s="45"/>
      <c r="PCX3510" s="45"/>
      <c r="PCY3510" s="45"/>
      <c r="PCZ3510" s="45"/>
      <c r="PDA3510" s="45"/>
      <c r="PDB3510" s="45"/>
      <c r="PDC3510" s="45"/>
      <c r="PDD3510" s="45"/>
      <c r="PDE3510" s="45"/>
      <c r="PDF3510" s="45"/>
      <c r="PDG3510" s="45"/>
      <c r="PDH3510" s="45"/>
      <c r="PDI3510" s="45"/>
      <c r="PDJ3510" s="45"/>
      <c r="PDK3510" s="45"/>
      <c r="PDL3510" s="45"/>
      <c r="PDM3510" s="45"/>
      <c r="PDN3510" s="45"/>
      <c r="PDO3510" s="45"/>
      <c r="PDP3510" s="45"/>
      <c r="PDQ3510" s="45"/>
      <c r="PDR3510" s="45"/>
      <c r="PDS3510" s="45"/>
      <c r="PDT3510" s="45"/>
      <c r="PDU3510" s="45"/>
      <c r="PDV3510" s="45"/>
      <c r="PDW3510" s="45"/>
      <c r="PDX3510" s="45"/>
      <c r="PDY3510" s="45"/>
      <c r="PDZ3510" s="45"/>
      <c r="PEA3510" s="45"/>
      <c r="PEB3510" s="45"/>
      <c r="PEC3510" s="45"/>
      <c r="PED3510" s="45"/>
      <c r="PEE3510" s="45"/>
      <c r="PEF3510" s="45"/>
      <c r="PEG3510" s="45"/>
      <c r="PEH3510" s="45"/>
      <c r="PEI3510" s="45"/>
      <c r="PEJ3510" s="45"/>
      <c r="PEK3510" s="45"/>
      <c r="PEL3510" s="45"/>
      <c r="PEM3510" s="45"/>
      <c r="PEN3510" s="45"/>
      <c r="PEO3510" s="45"/>
      <c r="PEP3510" s="45"/>
      <c r="PEQ3510" s="45"/>
      <c r="PER3510" s="45"/>
      <c r="PES3510" s="45"/>
      <c r="PET3510" s="45"/>
      <c r="PEU3510" s="45"/>
      <c r="PEV3510" s="45"/>
      <c r="PEW3510" s="45"/>
      <c r="PEX3510" s="45"/>
      <c r="PEY3510" s="45"/>
      <c r="PEZ3510" s="45"/>
      <c r="PFA3510" s="45"/>
      <c r="PFB3510" s="45"/>
      <c r="PFC3510" s="45"/>
      <c r="PFD3510" s="45"/>
      <c r="PFE3510" s="45"/>
      <c r="PFF3510" s="45"/>
      <c r="PFG3510" s="45"/>
      <c r="PFH3510" s="45"/>
      <c r="PFI3510" s="45"/>
      <c r="PFJ3510" s="45"/>
      <c r="PFK3510" s="45"/>
      <c r="PFL3510" s="45"/>
      <c r="PFM3510" s="45"/>
      <c r="PFN3510" s="45"/>
      <c r="PFO3510" s="45"/>
      <c r="PFP3510" s="45"/>
      <c r="PFQ3510" s="45"/>
      <c r="PFR3510" s="45"/>
      <c r="PFS3510" s="45"/>
      <c r="PFT3510" s="45"/>
      <c r="PFU3510" s="45"/>
      <c r="PFV3510" s="45"/>
      <c r="PFW3510" s="45"/>
      <c r="PFX3510" s="45"/>
      <c r="PFY3510" s="45"/>
      <c r="PFZ3510" s="45"/>
      <c r="PGA3510" s="45"/>
      <c r="PGB3510" s="45"/>
      <c r="PGC3510" s="45"/>
      <c r="PGD3510" s="45"/>
      <c r="PGE3510" s="45"/>
      <c r="PGF3510" s="45"/>
      <c r="PGG3510" s="45"/>
      <c r="PGH3510" s="45"/>
      <c r="PGI3510" s="45"/>
      <c r="PGJ3510" s="45"/>
      <c r="PGK3510" s="45"/>
      <c r="PGL3510" s="45"/>
      <c r="PGM3510" s="45"/>
      <c r="PGN3510" s="45"/>
      <c r="PGO3510" s="45"/>
      <c r="PGP3510" s="45"/>
      <c r="PGQ3510" s="45"/>
      <c r="PGR3510" s="45"/>
      <c r="PGS3510" s="45"/>
      <c r="PGT3510" s="45"/>
      <c r="PGU3510" s="45"/>
      <c r="PGV3510" s="45"/>
      <c r="PGW3510" s="45"/>
      <c r="PGX3510" s="45"/>
      <c r="PGY3510" s="45"/>
      <c r="PGZ3510" s="45"/>
      <c r="PHA3510" s="45"/>
      <c r="PHB3510" s="45"/>
      <c r="PHC3510" s="45"/>
      <c r="PHD3510" s="45"/>
      <c r="PHE3510" s="45"/>
      <c r="PHF3510" s="45"/>
      <c r="PHG3510" s="45"/>
      <c r="PHH3510" s="45"/>
      <c r="PHI3510" s="45"/>
      <c r="PHJ3510" s="45"/>
      <c r="PHK3510" s="45"/>
      <c r="PHL3510" s="45"/>
      <c r="PHM3510" s="45"/>
      <c r="PHN3510" s="45"/>
      <c r="PHO3510" s="45"/>
      <c r="PHP3510" s="45"/>
      <c r="PHQ3510" s="45"/>
      <c r="PHR3510" s="45"/>
      <c r="PHS3510" s="45"/>
      <c r="PHT3510" s="45"/>
      <c r="PHU3510" s="45"/>
      <c r="PHV3510" s="45"/>
      <c r="PHW3510" s="45"/>
      <c r="PHX3510" s="45"/>
      <c r="PHY3510" s="45"/>
      <c r="PHZ3510" s="45"/>
      <c r="PIA3510" s="45"/>
      <c r="PIB3510" s="45"/>
      <c r="PIC3510" s="45"/>
      <c r="PID3510" s="45"/>
      <c r="PIE3510" s="45"/>
      <c r="PIF3510" s="45"/>
      <c r="PIG3510" s="45"/>
      <c r="PIH3510" s="45"/>
      <c r="PII3510" s="45"/>
      <c r="PIJ3510" s="45"/>
      <c r="PIK3510" s="45"/>
      <c r="PIL3510" s="45"/>
      <c r="PIM3510" s="45"/>
      <c r="PIN3510" s="45"/>
      <c r="PIO3510" s="45"/>
      <c r="PIP3510" s="45"/>
      <c r="PIQ3510" s="45"/>
      <c r="PIR3510" s="45"/>
      <c r="PIS3510" s="45"/>
      <c r="PIT3510" s="45"/>
      <c r="PIU3510" s="45"/>
      <c r="PIV3510" s="45"/>
      <c r="PIW3510" s="45"/>
      <c r="PIX3510" s="45"/>
      <c r="PIY3510" s="45"/>
      <c r="PIZ3510" s="45"/>
      <c r="PJA3510" s="45"/>
      <c r="PJB3510" s="45"/>
      <c r="PJC3510" s="45"/>
      <c r="PJD3510" s="45"/>
      <c r="PJE3510" s="45"/>
      <c r="PJF3510" s="45"/>
      <c r="PJG3510" s="45"/>
      <c r="PJH3510" s="45"/>
      <c r="PJI3510" s="45"/>
      <c r="PJJ3510" s="45"/>
      <c r="PJK3510" s="45"/>
      <c r="PJL3510" s="45"/>
      <c r="PJM3510" s="45"/>
      <c r="PJN3510" s="45"/>
      <c r="PJO3510" s="45"/>
      <c r="PJP3510" s="45"/>
      <c r="PJQ3510" s="45"/>
      <c r="PJR3510" s="45"/>
      <c r="PJS3510" s="45"/>
      <c r="PJT3510" s="45"/>
      <c r="PJU3510" s="45"/>
      <c r="PJV3510" s="45"/>
      <c r="PJW3510" s="45"/>
      <c r="PJX3510" s="45"/>
      <c r="PJY3510" s="45"/>
      <c r="PJZ3510" s="45"/>
      <c r="PKA3510" s="45"/>
      <c r="PKB3510" s="45"/>
      <c r="PKC3510" s="45"/>
      <c r="PKD3510" s="45"/>
      <c r="PKE3510" s="45"/>
      <c r="PKF3510" s="45"/>
      <c r="PKG3510" s="45"/>
      <c r="PKH3510" s="45"/>
      <c r="PKI3510" s="45"/>
      <c r="PKJ3510" s="45"/>
      <c r="PKK3510" s="45"/>
      <c r="PKL3510" s="45"/>
      <c r="PKM3510" s="45"/>
      <c r="PKN3510" s="45"/>
      <c r="PKO3510" s="45"/>
      <c r="PKP3510" s="45"/>
      <c r="PKQ3510" s="45"/>
      <c r="PKR3510" s="45"/>
      <c r="PKS3510" s="45"/>
      <c r="PKT3510" s="45"/>
      <c r="PKU3510" s="45"/>
      <c r="PKV3510" s="45"/>
      <c r="PKW3510" s="45"/>
      <c r="PKX3510" s="45"/>
      <c r="PKY3510" s="45"/>
      <c r="PKZ3510" s="45"/>
      <c r="PLA3510" s="45"/>
      <c r="PLB3510" s="45"/>
      <c r="PLC3510" s="45"/>
      <c r="PLD3510" s="45"/>
      <c r="PLE3510" s="45"/>
      <c r="PLF3510" s="45"/>
      <c r="PLG3510" s="45"/>
      <c r="PLH3510" s="45"/>
      <c r="PLI3510" s="45"/>
      <c r="PLJ3510" s="45"/>
      <c r="PLK3510" s="45"/>
      <c r="PLL3510" s="45"/>
      <c r="PLM3510" s="45"/>
      <c r="PLN3510" s="45"/>
      <c r="PLO3510" s="45"/>
      <c r="PLP3510" s="45"/>
      <c r="PLQ3510" s="45"/>
      <c r="PLR3510" s="45"/>
      <c r="PLS3510" s="45"/>
      <c r="PLT3510" s="45"/>
      <c r="PLU3510" s="45"/>
      <c r="PLV3510" s="45"/>
      <c r="PLW3510" s="45"/>
      <c r="PLX3510" s="45"/>
      <c r="PLY3510" s="45"/>
      <c r="PLZ3510" s="45"/>
      <c r="PMA3510" s="45"/>
      <c r="PMB3510" s="45"/>
      <c r="PMC3510" s="45"/>
      <c r="PMD3510" s="45"/>
      <c r="PME3510" s="45"/>
      <c r="PMF3510" s="45"/>
      <c r="PMG3510" s="45"/>
      <c r="PMH3510" s="45"/>
      <c r="PMI3510" s="45"/>
      <c r="PMJ3510" s="45"/>
      <c r="PMK3510" s="45"/>
      <c r="PML3510" s="45"/>
      <c r="PMM3510" s="45"/>
      <c r="PMN3510" s="45"/>
      <c r="PMO3510" s="45"/>
      <c r="PMP3510" s="45"/>
      <c r="PMQ3510" s="45"/>
      <c r="PMR3510" s="45"/>
      <c r="PMS3510" s="45"/>
      <c r="PMT3510" s="45"/>
      <c r="PMU3510" s="45"/>
      <c r="PMV3510" s="45"/>
      <c r="PMW3510" s="45"/>
      <c r="PMX3510" s="45"/>
      <c r="PMY3510" s="45"/>
      <c r="PMZ3510" s="45"/>
      <c r="PNA3510" s="45"/>
      <c r="PNB3510" s="45"/>
      <c r="PNC3510" s="45"/>
      <c r="PND3510" s="45"/>
      <c r="PNE3510" s="45"/>
      <c r="PNF3510" s="45"/>
      <c r="PNG3510" s="45"/>
      <c r="PNH3510" s="45"/>
      <c r="PNI3510" s="45"/>
      <c r="PNJ3510" s="45"/>
      <c r="PNK3510" s="45"/>
      <c r="PNL3510" s="45"/>
      <c r="PNM3510" s="45"/>
      <c r="PNN3510" s="45"/>
      <c r="PNO3510" s="45"/>
      <c r="PNP3510" s="45"/>
      <c r="PNQ3510" s="45"/>
      <c r="PNR3510" s="45"/>
      <c r="PNS3510" s="45"/>
      <c r="PNT3510" s="45"/>
      <c r="PNU3510" s="45"/>
      <c r="PNV3510" s="45"/>
      <c r="PNW3510" s="45"/>
      <c r="PNX3510" s="45"/>
      <c r="PNY3510" s="45"/>
      <c r="PNZ3510" s="45"/>
      <c r="POA3510" s="45"/>
      <c r="POB3510" s="45"/>
      <c r="POC3510" s="45"/>
      <c r="POD3510" s="45"/>
      <c r="POE3510" s="45"/>
      <c r="POF3510" s="45"/>
      <c r="POG3510" s="45"/>
      <c r="POH3510" s="45"/>
      <c r="POI3510" s="45"/>
      <c r="POJ3510" s="45"/>
      <c r="POK3510" s="45"/>
      <c r="POL3510" s="45"/>
      <c r="POM3510" s="45"/>
      <c r="PON3510" s="45"/>
      <c r="POO3510" s="45"/>
      <c r="POP3510" s="45"/>
      <c r="POQ3510" s="45"/>
      <c r="POR3510" s="45"/>
      <c r="POS3510" s="45"/>
      <c r="POT3510" s="45"/>
      <c r="POU3510" s="45"/>
      <c r="POV3510" s="45"/>
      <c r="POW3510" s="45"/>
      <c r="POX3510" s="45"/>
      <c r="POY3510" s="45"/>
      <c r="POZ3510" s="45"/>
      <c r="PPA3510" s="45"/>
      <c r="PPB3510" s="45"/>
      <c r="PPC3510" s="45"/>
      <c r="PPD3510" s="45"/>
      <c r="PPE3510" s="45"/>
      <c r="PPF3510" s="45"/>
      <c r="PPG3510" s="45"/>
      <c r="PPH3510" s="45"/>
      <c r="PPI3510" s="45"/>
      <c r="PPJ3510" s="45"/>
      <c r="PPK3510" s="45"/>
      <c r="PPL3510" s="45"/>
      <c r="PPM3510" s="45"/>
      <c r="PPN3510" s="45"/>
      <c r="PPO3510" s="45"/>
      <c r="PPP3510" s="45"/>
      <c r="PPQ3510" s="45"/>
      <c r="PPR3510" s="45"/>
      <c r="PPS3510" s="45"/>
      <c r="PPT3510" s="45"/>
      <c r="PPU3510" s="45"/>
      <c r="PPV3510" s="45"/>
      <c r="PPW3510" s="45"/>
      <c r="PPX3510" s="45"/>
      <c r="PPY3510" s="45"/>
      <c r="PPZ3510" s="45"/>
      <c r="PQA3510" s="45"/>
      <c r="PQB3510" s="45"/>
      <c r="PQC3510" s="45"/>
      <c r="PQD3510" s="45"/>
      <c r="PQE3510" s="45"/>
      <c r="PQF3510" s="45"/>
      <c r="PQG3510" s="45"/>
      <c r="PQH3510" s="45"/>
      <c r="PQI3510" s="45"/>
      <c r="PQJ3510" s="45"/>
      <c r="PQK3510" s="45"/>
      <c r="PQL3510" s="45"/>
      <c r="PQM3510" s="45"/>
      <c r="PQN3510" s="45"/>
      <c r="PQO3510" s="45"/>
      <c r="PQP3510" s="45"/>
      <c r="PQQ3510" s="45"/>
      <c r="PQR3510" s="45"/>
      <c r="PQS3510" s="45"/>
      <c r="PQT3510" s="45"/>
      <c r="PQU3510" s="45"/>
      <c r="PQV3510" s="45"/>
      <c r="PQW3510" s="45"/>
      <c r="PQX3510" s="45"/>
      <c r="PQY3510" s="45"/>
      <c r="PQZ3510" s="45"/>
      <c r="PRA3510" s="45"/>
      <c r="PRB3510" s="45"/>
      <c r="PRC3510" s="45"/>
      <c r="PRD3510" s="45"/>
      <c r="PRE3510" s="45"/>
      <c r="PRF3510" s="45"/>
      <c r="PRG3510" s="45"/>
      <c r="PRH3510" s="45"/>
      <c r="PRI3510" s="45"/>
      <c r="PRJ3510" s="45"/>
      <c r="PRK3510" s="45"/>
      <c r="PRL3510" s="45"/>
      <c r="PRM3510" s="45"/>
      <c r="PRN3510" s="45"/>
      <c r="PRO3510" s="45"/>
      <c r="PRP3510" s="45"/>
      <c r="PRQ3510" s="45"/>
      <c r="PRR3510" s="45"/>
      <c r="PRS3510" s="45"/>
      <c r="PRT3510" s="45"/>
      <c r="PRU3510" s="45"/>
      <c r="PRV3510" s="45"/>
      <c r="PRW3510" s="45"/>
      <c r="PRX3510" s="45"/>
      <c r="PRY3510" s="45"/>
      <c r="PRZ3510" s="45"/>
      <c r="PSA3510" s="45"/>
      <c r="PSB3510" s="45"/>
      <c r="PSC3510" s="45"/>
      <c r="PSD3510" s="45"/>
      <c r="PSE3510" s="45"/>
      <c r="PSF3510" s="45"/>
      <c r="PSG3510" s="45"/>
      <c r="PSH3510" s="45"/>
      <c r="PSI3510" s="45"/>
      <c r="PSJ3510" s="45"/>
      <c r="PSK3510" s="45"/>
      <c r="PSL3510" s="45"/>
      <c r="PSM3510" s="45"/>
      <c r="PSN3510" s="45"/>
      <c r="PSO3510" s="45"/>
      <c r="PSP3510" s="45"/>
      <c r="PSQ3510" s="45"/>
      <c r="PSR3510" s="45"/>
      <c r="PSS3510" s="45"/>
      <c r="PST3510" s="45"/>
      <c r="PSU3510" s="45"/>
      <c r="PSV3510" s="45"/>
      <c r="PSW3510" s="45"/>
      <c r="PSX3510" s="45"/>
      <c r="PSY3510" s="45"/>
      <c r="PSZ3510" s="45"/>
      <c r="PTA3510" s="45"/>
      <c r="PTB3510" s="45"/>
      <c r="PTC3510" s="45"/>
      <c r="PTD3510" s="45"/>
      <c r="PTE3510" s="45"/>
      <c r="PTF3510" s="45"/>
      <c r="PTG3510" s="45"/>
      <c r="PTH3510" s="45"/>
      <c r="PTI3510" s="45"/>
      <c r="PTJ3510" s="45"/>
      <c r="PTK3510" s="45"/>
      <c r="PTL3510" s="45"/>
      <c r="PTM3510" s="45"/>
      <c r="PTN3510" s="45"/>
      <c r="PTO3510" s="45"/>
      <c r="PTP3510" s="45"/>
      <c r="PTQ3510" s="45"/>
      <c r="PTR3510" s="45"/>
      <c r="PTS3510" s="45"/>
      <c r="PTT3510" s="45"/>
      <c r="PTU3510" s="45"/>
      <c r="PTV3510" s="45"/>
      <c r="PTW3510" s="45"/>
      <c r="PTX3510" s="45"/>
      <c r="PTY3510" s="45"/>
      <c r="PTZ3510" s="45"/>
      <c r="PUA3510" s="45"/>
      <c r="PUB3510" s="45"/>
      <c r="PUC3510" s="45"/>
      <c r="PUD3510" s="45"/>
      <c r="PUE3510" s="45"/>
      <c r="PUF3510" s="45"/>
      <c r="PUG3510" s="45"/>
      <c r="PUH3510" s="45"/>
      <c r="PUI3510" s="45"/>
      <c r="PUJ3510" s="45"/>
      <c r="PUK3510" s="45"/>
      <c r="PUL3510" s="45"/>
      <c r="PUM3510" s="45"/>
      <c r="PUN3510" s="45"/>
      <c r="PUO3510" s="45"/>
      <c r="PUP3510" s="45"/>
      <c r="PUQ3510" s="45"/>
      <c r="PUR3510" s="45"/>
      <c r="PUS3510" s="45"/>
      <c r="PUT3510" s="45"/>
      <c r="PUU3510" s="45"/>
      <c r="PUV3510" s="45"/>
      <c r="PUW3510" s="45"/>
      <c r="PUX3510" s="45"/>
      <c r="PUY3510" s="45"/>
      <c r="PUZ3510" s="45"/>
      <c r="PVA3510" s="45"/>
      <c r="PVB3510" s="45"/>
      <c r="PVC3510" s="45"/>
      <c r="PVD3510" s="45"/>
      <c r="PVE3510" s="45"/>
      <c r="PVF3510" s="45"/>
      <c r="PVG3510" s="45"/>
      <c r="PVH3510" s="45"/>
      <c r="PVI3510" s="45"/>
      <c r="PVJ3510" s="45"/>
      <c r="PVK3510" s="45"/>
      <c r="PVL3510" s="45"/>
      <c r="PVM3510" s="45"/>
      <c r="PVN3510" s="45"/>
      <c r="PVO3510" s="45"/>
      <c r="PVP3510" s="45"/>
      <c r="PVQ3510" s="45"/>
      <c r="PVR3510" s="45"/>
      <c r="PVS3510" s="45"/>
      <c r="PVT3510" s="45"/>
      <c r="PVU3510" s="45"/>
      <c r="PVV3510" s="45"/>
      <c r="PVW3510" s="45"/>
      <c r="PVX3510" s="45"/>
      <c r="PVY3510" s="45"/>
      <c r="PVZ3510" s="45"/>
      <c r="PWA3510" s="45"/>
      <c r="PWB3510" s="45"/>
      <c r="PWC3510" s="45"/>
      <c r="PWD3510" s="45"/>
      <c r="PWE3510" s="45"/>
      <c r="PWF3510" s="45"/>
      <c r="PWG3510" s="45"/>
      <c r="PWH3510" s="45"/>
      <c r="PWI3510" s="45"/>
      <c r="PWJ3510" s="45"/>
      <c r="PWK3510" s="45"/>
      <c r="PWL3510" s="45"/>
      <c r="PWM3510" s="45"/>
      <c r="PWN3510" s="45"/>
      <c r="PWO3510" s="45"/>
      <c r="PWP3510" s="45"/>
      <c r="PWQ3510" s="45"/>
      <c r="PWR3510" s="45"/>
      <c r="PWS3510" s="45"/>
      <c r="PWT3510" s="45"/>
      <c r="PWU3510" s="45"/>
      <c r="PWV3510" s="45"/>
      <c r="PWW3510" s="45"/>
      <c r="PWX3510" s="45"/>
      <c r="PWY3510" s="45"/>
      <c r="PWZ3510" s="45"/>
      <c r="PXA3510" s="45"/>
      <c r="PXB3510" s="45"/>
      <c r="PXC3510" s="45"/>
      <c r="PXD3510" s="45"/>
      <c r="PXE3510" s="45"/>
      <c r="PXF3510" s="45"/>
      <c r="PXG3510" s="45"/>
      <c r="PXH3510" s="45"/>
      <c r="PXI3510" s="45"/>
      <c r="PXJ3510" s="45"/>
      <c r="PXK3510" s="45"/>
      <c r="PXL3510" s="45"/>
      <c r="PXM3510" s="45"/>
      <c r="PXN3510" s="45"/>
      <c r="PXO3510" s="45"/>
      <c r="PXP3510" s="45"/>
      <c r="PXQ3510" s="45"/>
      <c r="PXR3510" s="45"/>
      <c r="PXS3510" s="45"/>
      <c r="PXT3510" s="45"/>
      <c r="PXU3510" s="45"/>
      <c r="PXV3510" s="45"/>
      <c r="PXW3510" s="45"/>
      <c r="PXX3510" s="45"/>
      <c r="PXY3510" s="45"/>
      <c r="PXZ3510" s="45"/>
      <c r="PYA3510" s="45"/>
      <c r="PYB3510" s="45"/>
      <c r="PYC3510" s="45"/>
      <c r="PYD3510" s="45"/>
      <c r="PYE3510" s="45"/>
      <c r="PYF3510" s="45"/>
      <c r="PYG3510" s="45"/>
      <c r="PYH3510" s="45"/>
      <c r="PYI3510" s="45"/>
      <c r="PYJ3510" s="45"/>
      <c r="PYK3510" s="45"/>
      <c r="PYL3510" s="45"/>
      <c r="PYM3510" s="45"/>
      <c r="PYN3510" s="45"/>
      <c r="PYO3510" s="45"/>
      <c r="PYP3510" s="45"/>
      <c r="PYQ3510" s="45"/>
      <c r="PYR3510" s="45"/>
      <c r="PYS3510" s="45"/>
      <c r="PYT3510" s="45"/>
      <c r="PYU3510" s="45"/>
      <c r="PYV3510" s="45"/>
      <c r="PYW3510" s="45"/>
      <c r="PYX3510" s="45"/>
      <c r="PYY3510" s="45"/>
      <c r="PYZ3510" s="45"/>
      <c r="PZA3510" s="45"/>
      <c r="PZB3510" s="45"/>
      <c r="PZC3510" s="45"/>
      <c r="PZD3510" s="45"/>
      <c r="PZE3510" s="45"/>
      <c r="PZF3510" s="45"/>
      <c r="PZG3510" s="45"/>
      <c r="PZH3510" s="45"/>
      <c r="PZI3510" s="45"/>
      <c r="PZJ3510" s="45"/>
      <c r="PZK3510" s="45"/>
      <c r="PZL3510" s="45"/>
      <c r="PZM3510" s="45"/>
      <c r="PZN3510" s="45"/>
      <c r="PZO3510" s="45"/>
      <c r="PZP3510" s="45"/>
      <c r="PZQ3510" s="45"/>
      <c r="PZR3510" s="45"/>
      <c r="PZS3510" s="45"/>
      <c r="PZT3510" s="45"/>
      <c r="PZU3510" s="45"/>
      <c r="PZV3510" s="45"/>
      <c r="PZW3510" s="45"/>
      <c r="PZX3510" s="45"/>
      <c r="PZY3510" s="45"/>
      <c r="PZZ3510" s="45"/>
      <c r="QAA3510" s="45"/>
      <c r="QAB3510" s="45"/>
      <c r="QAC3510" s="45"/>
      <c r="QAD3510" s="45"/>
      <c r="QAE3510" s="45"/>
      <c r="QAF3510" s="45"/>
      <c r="QAG3510" s="45"/>
      <c r="QAH3510" s="45"/>
      <c r="QAI3510" s="45"/>
      <c r="QAJ3510" s="45"/>
      <c r="QAK3510" s="45"/>
      <c r="QAL3510" s="45"/>
      <c r="QAM3510" s="45"/>
      <c r="QAN3510" s="45"/>
      <c r="QAO3510" s="45"/>
      <c r="QAP3510" s="45"/>
      <c r="QAQ3510" s="45"/>
      <c r="QAR3510" s="45"/>
      <c r="QAS3510" s="45"/>
      <c r="QAT3510" s="45"/>
      <c r="QAU3510" s="45"/>
      <c r="QAV3510" s="45"/>
      <c r="QAW3510" s="45"/>
      <c r="QAX3510" s="45"/>
      <c r="QAY3510" s="45"/>
      <c r="QAZ3510" s="45"/>
      <c r="QBA3510" s="45"/>
      <c r="QBB3510" s="45"/>
      <c r="QBC3510" s="45"/>
      <c r="QBD3510" s="45"/>
      <c r="QBE3510" s="45"/>
      <c r="QBF3510" s="45"/>
      <c r="QBG3510" s="45"/>
      <c r="QBH3510" s="45"/>
      <c r="QBI3510" s="45"/>
      <c r="QBJ3510" s="45"/>
      <c r="QBK3510" s="45"/>
      <c r="QBL3510" s="45"/>
      <c r="QBM3510" s="45"/>
      <c r="QBN3510" s="45"/>
      <c r="QBO3510" s="45"/>
      <c r="QBP3510" s="45"/>
      <c r="QBQ3510" s="45"/>
      <c r="QBR3510" s="45"/>
      <c r="QBS3510" s="45"/>
      <c r="QBT3510" s="45"/>
      <c r="QBU3510" s="45"/>
      <c r="QBV3510" s="45"/>
      <c r="QBW3510" s="45"/>
      <c r="QBX3510" s="45"/>
      <c r="QBY3510" s="45"/>
      <c r="QBZ3510" s="45"/>
      <c r="QCA3510" s="45"/>
      <c r="QCB3510" s="45"/>
      <c r="QCC3510" s="45"/>
      <c r="QCD3510" s="45"/>
      <c r="QCE3510" s="45"/>
      <c r="QCF3510" s="45"/>
      <c r="QCG3510" s="45"/>
      <c r="QCH3510" s="45"/>
      <c r="QCI3510" s="45"/>
      <c r="QCJ3510" s="45"/>
      <c r="QCK3510" s="45"/>
      <c r="QCL3510" s="45"/>
      <c r="QCM3510" s="45"/>
      <c r="QCN3510" s="45"/>
      <c r="QCO3510" s="45"/>
      <c r="QCP3510" s="45"/>
      <c r="QCQ3510" s="45"/>
      <c r="QCR3510" s="45"/>
      <c r="QCS3510" s="45"/>
      <c r="QCT3510" s="45"/>
      <c r="QCU3510" s="45"/>
      <c r="QCV3510" s="45"/>
      <c r="QCW3510" s="45"/>
      <c r="QCX3510" s="45"/>
      <c r="QCY3510" s="45"/>
      <c r="QCZ3510" s="45"/>
      <c r="QDA3510" s="45"/>
      <c r="QDB3510" s="45"/>
      <c r="QDC3510" s="45"/>
      <c r="QDD3510" s="45"/>
      <c r="QDE3510" s="45"/>
      <c r="QDF3510" s="45"/>
      <c r="QDG3510" s="45"/>
      <c r="QDH3510" s="45"/>
      <c r="QDI3510" s="45"/>
      <c r="QDJ3510" s="45"/>
      <c r="QDK3510" s="45"/>
      <c r="QDL3510" s="45"/>
      <c r="QDM3510" s="45"/>
      <c r="QDN3510" s="45"/>
      <c r="QDO3510" s="45"/>
      <c r="QDP3510" s="45"/>
      <c r="QDQ3510" s="45"/>
      <c r="QDR3510" s="45"/>
      <c r="QDS3510" s="45"/>
      <c r="QDT3510" s="45"/>
      <c r="QDU3510" s="45"/>
      <c r="QDV3510" s="45"/>
      <c r="QDW3510" s="45"/>
      <c r="QDX3510" s="45"/>
      <c r="QDY3510" s="45"/>
      <c r="QDZ3510" s="45"/>
      <c r="QEA3510" s="45"/>
      <c r="QEB3510" s="45"/>
      <c r="QEC3510" s="45"/>
      <c r="QED3510" s="45"/>
      <c r="QEE3510" s="45"/>
      <c r="QEF3510" s="45"/>
      <c r="QEG3510" s="45"/>
      <c r="QEH3510" s="45"/>
      <c r="QEI3510" s="45"/>
      <c r="QEJ3510" s="45"/>
      <c r="QEK3510" s="45"/>
      <c r="QEL3510" s="45"/>
      <c r="QEM3510" s="45"/>
      <c r="QEN3510" s="45"/>
      <c r="QEO3510" s="45"/>
      <c r="QEP3510" s="45"/>
      <c r="QEQ3510" s="45"/>
      <c r="QER3510" s="45"/>
      <c r="QES3510" s="45"/>
      <c r="QET3510" s="45"/>
      <c r="QEU3510" s="45"/>
      <c r="QEV3510" s="45"/>
      <c r="QEW3510" s="45"/>
      <c r="QEX3510" s="45"/>
      <c r="QEY3510" s="45"/>
      <c r="QEZ3510" s="45"/>
      <c r="QFA3510" s="45"/>
      <c r="QFB3510" s="45"/>
      <c r="QFC3510" s="45"/>
      <c r="QFD3510" s="45"/>
      <c r="QFE3510" s="45"/>
      <c r="QFF3510" s="45"/>
      <c r="QFG3510" s="45"/>
      <c r="QFH3510" s="45"/>
      <c r="QFI3510" s="45"/>
      <c r="QFJ3510" s="45"/>
      <c r="QFK3510" s="45"/>
      <c r="QFL3510" s="45"/>
      <c r="QFM3510" s="45"/>
      <c r="QFN3510" s="45"/>
      <c r="QFO3510" s="45"/>
      <c r="QFP3510" s="45"/>
      <c r="QFQ3510" s="45"/>
      <c r="QFR3510" s="45"/>
      <c r="QFS3510" s="45"/>
      <c r="QFT3510" s="45"/>
      <c r="QFU3510" s="45"/>
      <c r="QFV3510" s="45"/>
      <c r="QFW3510" s="45"/>
      <c r="QFX3510" s="45"/>
      <c r="QFY3510" s="45"/>
      <c r="QFZ3510" s="45"/>
      <c r="QGA3510" s="45"/>
      <c r="QGB3510" s="45"/>
      <c r="QGC3510" s="45"/>
      <c r="QGD3510" s="45"/>
      <c r="QGE3510" s="45"/>
      <c r="QGF3510" s="45"/>
      <c r="QGG3510" s="45"/>
      <c r="QGH3510" s="45"/>
      <c r="QGI3510" s="45"/>
      <c r="QGJ3510" s="45"/>
      <c r="QGK3510" s="45"/>
      <c r="QGL3510" s="45"/>
      <c r="QGM3510" s="45"/>
      <c r="QGN3510" s="45"/>
      <c r="QGO3510" s="45"/>
      <c r="QGP3510" s="45"/>
      <c r="QGQ3510" s="45"/>
      <c r="QGR3510" s="45"/>
      <c r="QGS3510" s="45"/>
      <c r="QGT3510" s="45"/>
      <c r="QGU3510" s="45"/>
      <c r="QGV3510" s="45"/>
      <c r="QGW3510" s="45"/>
      <c r="QGX3510" s="45"/>
      <c r="QGY3510" s="45"/>
      <c r="QGZ3510" s="45"/>
      <c r="QHA3510" s="45"/>
      <c r="QHB3510" s="45"/>
      <c r="QHC3510" s="45"/>
      <c r="QHD3510" s="45"/>
      <c r="QHE3510" s="45"/>
      <c r="QHF3510" s="45"/>
      <c r="QHG3510" s="45"/>
      <c r="QHH3510" s="45"/>
      <c r="QHI3510" s="45"/>
      <c r="QHJ3510" s="45"/>
      <c r="QHK3510" s="45"/>
      <c r="QHL3510" s="45"/>
      <c r="QHM3510" s="45"/>
      <c r="QHN3510" s="45"/>
      <c r="QHO3510" s="45"/>
      <c r="QHP3510" s="45"/>
      <c r="QHQ3510" s="45"/>
      <c r="QHR3510" s="45"/>
      <c r="QHS3510" s="45"/>
      <c r="QHT3510" s="45"/>
      <c r="QHU3510" s="45"/>
      <c r="QHV3510" s="45"/>
      <c r="QHW3510" s="45"/>
      <c r="QHX3510" s="45"/>
      <c r="QHY3510" s="45"/>
      <c r="QHZ3510" s="45"/>
      <c r="QIA3510" s="45"/>
      <c r="QIB3510" s="45"/>
      <c r="QIC3510" s="45"/>
      <c r="QID3510" s="45"/>
      <c r="QIE3510" s="45"/>
      <c r="QIF3510" s="45"/>
      <c r="QIG3510" s="45"/>
      <c r="QIH3510" s="45"/>
      <c r="QII3510" s="45"/>
      <c r="QIJ3510" s="45"/>
      <c r="QIK3510" s="45"/>
      <c r="QIL3510" s="45"/>
      <c r="QIM3510" s="45"/>
      <c r="QIN3510" s="45"/>
      <c r="QIO3510" s="45"/>
      <c r="QIP3510" s="45"/>
      <c r="QIQ3510" s="45"/>
      <c r="QIR3510" s="45"/>
      <c r="QIS3510" s="45"/>
      <c r="QIT3510" s="45"/>
      <c r="QIU3510" s="45"/>
      <c r="QIV3510" s="45"/>
      <c r="QIW3510" s="45"/>
      <c r="QIX3510" s="45"/>
      <c r="QIY3510" s="45"/>
      <c r="QIZ3510" s="45"/>
      <c r="QJA3510" s="45"/>
      <c r="QJB3510" s="45"/>
      <c r="QJC3510" s="45"/>
      <c r="QJD3510" s="45"/>
      <c r="QJE3510" s="45"/>
      <c r="QJF3510" s="45"/>
      <c r="QJG3510" s="45"/>
      <c r="QJH3510" s="45"/>
      <c r="QJI3510" s="45"/>
      <c r="QJJ3510" s="45"/>
      <c r="QJK3510" s="45"/>
      <c r="QJL3510" s="45"/>
      <c r="QJM3510" s="45"/>
      <c r="QJN3510" s="45"/>
      <c r="QJO3510" s="45"/>
      <c r="QJP3510" s="45"/>
      <c r="QJQ3510" s="45"/>
      <c r="QJR3510" s="45"/>
      <c r="QJS3510" s="45"/>
      <c r="QJT3510" s="45"/>
      <c r="QJU3510" s="45"/>
      <c r="QJV3510" s="45"/>
      <c r="QJW3510" s="45"/>
      <c r="QJX3510" s="45"/>
      <c r="QJY3510" s="45"/>
      <c r="QJZ3510" s="45"/>
      <c r="QKA3510" s="45"/>
      <c r="QKB3510" s="45"/>
      <c r="QKC3510" s="45"/>
      <c r="QKD3510" s="45"/>
      <c r="QKE3510" s="45"/>
      <c r="QKF3510" s="45"/>
      <c r="QKG3510" s="45"/>
      <c r="QKH3510" s="45"/>
      <c r="QKI3510" s="45"/>
      <c r="QKJ3510" s="45"/>
      <c r="QKK3510" s="45"/>
      <c r="QKL3510" s="45"/>
      <c r="QKM3510" s="45"/>
      <c r="QKN3510" s="45"/>
      <c r="QKO3510" s="45"/>
      <c r="QKP3510" s="45"/>
      <c r="QKQ3510" s="45"/>
      <c r="QKR3510" s="45"/>
      <c r="QKS3510" s="45"/>
      <c r="QKT3510" s="45"/>
      <c r="QKU3510" s="45"/>
      <c r="QKV3510" s="45"/>
      <c r="QKW3510" s="45"/>
      <c r="QKX3510" s="45"/>
      <c r="QKY3510" s="45"/>
      <c r="QKZ3510" s="45"/>
      <c r="QLA3510" s="45"/>
      <c r="QLB3510" s="45"/>
      <c r="QLC3510" s="45"/>
      <c r="QLD3510" s="45"/>
      <c r="QLE3510" s="45"/>
      <c r="QLF3510" s="45"/>
      <c r="QLG3510" s="45"/>
      <c r="QLH3510" s="45"/>
      <c r="QLI3510" s="45"/>
      <c r="QLJ3510" s="45"/>
      <c r="QLK3510" s="45"/>
      <c r="QLL3510" s="45"/>
      <c r="QLM3510" s="45"/>
      <c r="QLN3510" s="45"/>
      <c r="QLO3510" s="45"/>
      <c r="QLP3510" s="45"/>
      <c r="QLQ3510" s="45"/>
      <c r="QLR3510" s="45"/>
      <c r="QLS3510" s="45"/>
      <c r="QLT3510" s="45"/>
      <c r="QLU3510" s="45"/>
      <c r="QLV3510" s="45"/>
      <c r="QLW3510" s="45"/>
      <c r="QLX3510" s="45"/>
      <c r="QLY3510" s="45"/>
      <c r="QLZ3510" s="45"/>
      <c r="QMA3510" s="45"/>
      <c r="QMB3510" s="45"/>
      <c r="QMC3510" s="45"/>
      <c r="QMD3510" s="45"/>
      <c r="QME3510" s="45"/>
      <c r="QMF3510" s="45"/>
      <c r="QMG3510" s="45"/>
      <c r="QMH3510" s="45"/>
      <c r="QMI3510" s="45"/>
      <c r="QMJ3510" s="45"/>
      <c r="QMK3510" s="45"/>
      <c r="QML3510" s="45"/>
      <c r="QMM3510" s="45"/>
      <c r="QMN3510" s="45"/>
      <c r="QMO3510" s="45"/>
      <c r="QMP3510" s="45"/>
      <c r="QMQ3510" s="45"/>
      <c r="QMR3510" s="45"/>
      <c r="QMS3510" s="45"/>
      <c r="QMT3510" s="45"/>
      <c r="QMU3510" s="45"/>
      <c r="QMV3510" s="45"/>
      <c r="QMW3510" s="45"/>
      <c r="QMX3510" s="45"/>
      <c r="QMY3510" s="45"/>
      <c r="QMZ3510" s="45"/>
      <c r="QNA3510" s="45"/>
      <c r="QNB3510" s="45"/>
      <c r="QNC3510" s="45"/>
      <c r="QND3510" s="45"/>
      <c r="QNE3510" s="45"/>
      <c r="QNF3510" s="45"/>
      <c r="QNG3510" s="45"/>
      <c r="QNH3510" s="45"/>
      <c r="QNI3510" s="45"/>
      <c r="QNJ3510" s="45"/>
      <c r="QNK3510" s="45"/>
      <c r="QNL3510" s="45"/>
      <c r="QNM3510" s="45"/>
      <c r="QNN3510" s="45"/>
      <c r="QNO3510" s="45"/>
      <c r="QNP3510" s="45"/>
      <c r="QNQ3510" s="45"/>
      <c r="QNR3510" s="45"/>
      <c r="QNS3510" s="45"/>
      <c r="QNT3510" s="45"/>
      <c r="QNU3510" s="45"/>
      <c r="QNV3510" s="45"/>
      <c r="QNW3510" s="45"/>
      <c r="QNX3510" s="45"/>
      <c r="QNY3510" s="45"/>
      <c r="QNZ3510" s="45"/>
      <c r="QOA3510" s="45"/>
      <c r="QOB3510" s="45"/>
      <c r="QOC3510" s="45"/>
      <c r="QOD3510" s="45"/>
      <c r="QOE3510" s="45"/>
      <c r="QOF3510" s="45"/>
      <c r="QOG3510" s="45"/>
      <c r="QOH3510" s="45"/>
      <c r="QOI3510" s="45"/>
      <c r="QOJ3510" s="45"/>
      <c r="QOK3510" s="45"/>
      <c r="QOL3510" s="45"/>
      <c r="QOM3510" s="45"/>
      <c r="QON3510" s="45"/>
      <c r="QOO3510" s="45"/>
      <c r="QOP3510" s="45"/>
      <c r="QOQ3510" s="45"/>
      <c r="QOR3510" s="45"/>
      <c r="QOS3510" s="45"/>
      <c r="QOT3510" s="45"/>
      <c r="QOU3510" s="45"/>
      <c r="QOV3510" s="45"/>
      <c r="QOW3510" s="45"/>
      <c r="QOX3510" s="45"/>
      <c r="QOY3510" s="45"/>
      <c r="QOZ3510" s="45"/>
      <c r="QPA3510" s="45"/>
      <c r="QPB3510" s="45"/>
      <c r="QPC3510" s="45"/>
      <c r="QPD3510" s="45"/>
      <c r="QPE3510" s="45"/>
      <c r="QPF3510" s="45"/>
      <c r="QPG3510" s="45"/>
      <c r="QPH3510" s="45"/>
      <c r="QPI3510" s="45"/>
      <c r="QPJ3510" s="45"/>
      <c r="QPK3510" s="45"/>
      <c r="QPL3510" s="45"/>
      <c r="QPM3510" s="45"/>
      <c r="QPN3510" s="45"/>
      <c r="QPO3510" s="45"/>
      <c r="QPP3510" s="45"/>
      <c r="QPQ3510" s="45"/>
      <c r="QPR3510" s="45"/>
      <c r="QPS3510" s="45"/>
      <c r="QPT3510" s="45"/>
      <c r="QPU3510" s="45"/>
      <c r="QPV3510" s="45"/>
      <c r="QPW3510" s="45"/>
      <c r="QPX3510" s="45"/>
      <c r="QPY3510" s="45"/>
      <c r="QPZ3510" s="45"/>
      <c r="QQA3510" s="45"/>
      <c r="QQB3510" s="45"/>
      <c r="QQC3510" s="45"/>
      <c r="QQD3510" s="45"/>
      <c r="QQE3510" s="45"/>
      <c r="QQF3510" s="45"/>
      <c r="QQG3510" s="45"/>
      <c r="QQH3510" s="45"/>
      <c r="QQI3510" s="45"/>
      <c r="QQJ3510" s="45"/>
      <c r="QQK3510" s="45"/>
      <c r="QQL3510" s="45"/>
      <c r="QQM3510" s="45"/>
      <c r="QQN3510" s="45"/>
      <c r="QQO3510" s="45"/>
      <c r="QQP3510" s="45"/>
      <c r="QQQ3510" s="45"/>
      <c r="QQR3510" s="45"/>
      <c r="QQS3510" s="45"/>
      <c r="QQT3510" s="45"/>
      <c r="QQU3510" s="45"/>
      <c r="QQV3510" s="45"/>
      <c r="QQW3510" s="45"/>
      <c r="QQX3510" s="45"/>
      <c r="QQY3510" s="45"/>
      <c r="QQZ3510" s="45"/>
      <c r="QRA3510" s="45"/>
      <c r="QRB3510" s="45"/>
      <c r="QRC3510" s="45"/>
      <c r="QRD3510" s="45"/>
      <c r="QRE3510" s="45"/>
      <c r="QRF3510" s="45"/>
      <c r="QRG3510" s="45"/>
      <c r="QRH3510" s="45"/>
      <c r="QRI3510" s="45"/>
      <c r="QRJ3510" s="45"/>
      <c r="QRK3510" s="45"/>
      <c r="QRL3510" s="45"/>
      <c r="QRM3510" s="45"/>
      <c r="QRN3510" s="45"/>
      <c r="QRO3510" s="45"/>
      <c r="QRP3510" s="45"/>
      <c r="QRQ3510" s="45"/>
      <c r="QRR3510" s="45"/>
      <c r="QRS3510" s="45"/>
      <c r="QRT3510" s="45"/>
      <c r="QRU3510" s="45"/>
      <c r="QRV3510" s="45"/>
      <c r="QRW3510" s="45"/>
      <c r="QRX3510" s="45"/>
      <c r="QRY3510" s="45"/>
      <c r="QRZ3510" s="45"/>
      <c r="QSA3510" s="45"/>
      <c r="QSB3510" s="45"/>
      <c r="QSC3510" s="45"/>
      <c r="QSD3510" s="45"/>
      <c r="QSE3510" s="45"/>
      <c r="QSF3510" s="45"/>
      <c r="QSG3510" s="45"/>
      <c r="QSH3510" s="45"/>
      <c r="QSI3510" s="45"/>
      <c r="QSJ3510" s="45"/>
      <c r="QSK3510" s="45"/>
      <c r="QSL3510" s="45"/>
      <c r="QSM3510" s="45"/>
      <c r="QSN3510" s="45"/>
      <c r="QSO3510" s="45"/>
      <c r="QSP3510" s="45"/>
      <c r="QSQ3510" s="45"/>
      <c r="QSR3510" s="45"/>
      <c r="QSS3510" s="45"/>
      <c r="QST3510" s="45"/>
      <c r="QSU3510" s="45"/>
      <c r="QSV3510" s="45"/>
      <c r="QSW3510" s="45"/>
      <c r="QSX3510" s="45"/>
      <c r="QSY3510" s="45"/>
      <c r="QSZ3510" s="45"/>
      <c r="QTA3510" s="45"/>
      <c r="QTB3510" s="45"/>
      <c r="QTC3510" s="45"/>
      <c r="QTD3510" s="45"/>
      <c r="QTE3510" s="45"/>
      <c r="QTF3510" s="45"/>
      <c r="QTG3510" s="45"/>
      <c r="QTH3510" s="45"/>
      <c r="QTI3510" s="45"/>
      <c r="QTJ3510" s="45"/>
      <c r="QTK3510" s="45"/>
      <c r="QTL3510" s="45"/>
      <c r="QTM3510" s="45"/>
      <c r="QTN3510" s="45"/>
      <c r="QTO3510" s="45"/>
      <c r="QTP3510" s="45"/>
      <c r="QTQ3510" s="45"/>
      <c r="QTR3510" s="45"/>
      <c r="QTS3510" s="45"/>
      <c r="QTT3510" s="45"/>
      <c r="QTU3510" s="45"/>
      <c r="QTV3510" s="45"/>
      <c r="QTW3510" s="45"/>
      <c r="QTX3510" s="45"/>
      <c r="QTY3510" s="45"/>
      <c r="QTZ3510" s="45"/>
      <c r="QUA3510" s="45"/>
      <c r="QUB3510" s="45"/>
      <c r="QUC3510" s="45"/>
      <c r="QUD3510" s="45"/>
      <c r="QUE3510" s="45"/>
      <c r="QUF3510" s="45"/>
      <c r="QUG3510" s="45"/>
      <c r="QUH3510" s="45"/>
      <c r="QUI3510" s="45"/>
      <c r="QUJ3510" s="45"/>
      <c r="QUK3510" s="45"/>
      <c r="QUL3510" s="45"/>
      <c r="QUM3510" s="45"/>
      <c r="QUN3510" s="45"/>
      <c r="QUO3510" s="45"/>
      <c r="QUP3510" s="45"/>
      <c r="QUQ3510" s="45"/>
      <c r="QUR3510" s="45"/>
      <c r="QUS3510" s="45"/>
      <c r="QUT3510" s="45"/>
      <c r="QUU3510" s="45"/>
      <c r="QUV3510" s="45"/>
      <c r="QUW3510" s="45"/>
      <c r="QUX3510" s="45"/>
      <c r="QUY3510" s="45"/>
      <c r="QUZ3510" s="45"/>
      <c r="QVA3510" s="45"/>
      <c r="QVB3510" s="45"/>
      <c r="QVC3510" s="45"/>
      <c r="QVD3510" s="45"/>
      <c r="QVE3510" s="45"/>
      <c r="QVF3510" s="45"/>
      <c r="QVG3510" s="45"/>
      <c r="QVH3510" s="45"/>
      <c r="QVI3510" s="45"/>
      <c r="QVJ3510" s="45"/>
      <c r="QVK3510" s="45"/>
      <c r="QVL3510" s="45"/>
      <c r="QVM3510" s="45"/>
      <c r="QVN3510" s="45"/>
      <c r="QVO3510" s="45"/>
      <c r="QVP3510" s="45"/>
      <c r="QVQ3510" s="45"/>
      <c r="QVR3510" s="45"/>
      <c r="QVS3510" s="45"/>
      <c r="QVT3510" s="45"/>
      <c r="QVU3510" s="45"/>
      <c r="QVV3510" s="45"/>
      <c r="QVW3510" s="45"/>
      <c r="QVX3510" s="45"/>
      <c r="QVY3510" s="45"/>
      <c r="QVZ3510" s="45"/>
      <c r="QWA3510" s="45"/>
      <c r="QWB3510" s="45"/>
      <c r="QWC3510" s="45"/>
      <c r="QWD3510" s="45"/>
      <c r="QWE3510" s="45"/>
      <c r="QWF3510" s="45"/>
      <c r="QWG3510" s="45"/>
      <c r="QWH3510" s="45"/>
      <c r="QWI3510" s="45"/>
      <c r="QWJ3510" s="45"/>
      <c r="QWK3510" s="45"/>
      <c r="QWL3510" s="45"/>
      <c r="QWM3510" s="45"/>
      <c r="QWN3510" s="45"/>
      <c r="QWO3510" s="45"/>
      <c r="QWP3510" s="45"/>
      <c r="QWQ3510" s="45"/>
      <c r="QWR3510" s="45"/>
      <c r="QWS3510" s="45"/>
      <c r="QWT3510" s="45"/>
      <c r="QWU3510" s="45"/>
      <c r="QWV3510" s="45"/>
      <c r="QWW3510" s="45"/>
      <c r="QWX3510" s="45"/>
      <c r="QWY3510" s="45"/>
      <c r="QWZ3510" s="45"/>
      <c r="QXA3510" s="45"/>
      <c r="QXB3510" s="45"/>
      <c r="QXC3510" s="45"/>
      <c r="QXD3510" s="45"/>
      <c r="QXE3510" s="45"/>
      <c r="QXF3510" s="45"/>
      <c r="QXG3510" s="45"/>
      <c r="QXH3510" s="45"/>
      <c r="QXI3510" s="45"/>
      <c r="QXJ3510" s="45"/>
      <c r="QXK3510" s="45"/>
      <c r="QXL3510" s="45"/>
      <c r="QXM3510" s="45"/>
      <c r="QXN3510" s="45"/>
      <c r="QXO3510" s="45"/>
      <c r="QXP3510" s="45"/>
      <c r="QXQ3510" s="45"/>
      <c r="QXR3510" s="45"/>
      <c r="QXS3510" s="45"/>
      <c r="QXT3510" s="45"/>
      <c r="QXU3510" s="45"/>
      <c r="QXV3510" s="45"/>
      <c r="QXW3510" s="45"/>
      <c r="QXX3510" s="45"/>
      <c r="QXY3510" s="45"/>
      <c r="QXZ3510" s="45"/>
      <c r="QYA3510" s="45"/>
      <c r="QYB3510" s="45"/>
      <c r="QYC3510" s="45"/>
      <c r="QYD3510" s="45"/>
      <c r="QYE3510" s="45"/>
      <c r="QYF3510" s="45"/>
      <c r="QYG3510" s="45"/>
      <c r="QYH3510" s="45"/>
      <c r="QYI3510" s="45"/>
      <c r="QYJ3510" s="45"/>
      <c r="QYK3510" s="45"/>
      <c r="QYL3510" s="45"/>
      <c r="QYM3510" s="45"/>
      <c r="QYN3510" s="45"/>
      <c r="QYO3510" s="45"/>
      <c r="QYP3510" s="45"/>
      <c r="QYQ3510" s="45"/>
      <c r="QYR3510" s="45"/>
      <c r="QYS3510" s="45"/>
      <c r="QYT3510" s="45"/>
      <c r="QYU3510" s="45"/>
      <c r="QYV3510" s="45"/>
      <c r="QYW3510" s="45"/>
      <c r="QYX3510" s="45"/>
      <c r="QYY3510" s="45"/>
      <c r="QYZ3510" s="45"/>
      <c r="QZA3510" s="45"/>
      <c r="QZB3510" s="45"/>
      <c r="QZC3510" s="45"/>
      <c r="QZD3510" s="45"/>
      <c r="QZE3510" s="45"/>
      <c r="QZF3510" s="45"/>
      <c r="QZG3510" s="45"/>
      <c r="QZH3510" s="45"/>
      <c r="QZI3510" s="45"/>
      <c r="QZJ3510" s="45"/>
      <c r="QZK3510" s="45"/>
      <c r="QZL3510" s="45"/>
      <c r="QZM3510" s="45"/>
      <c r="QZN3510" s="45"/>
      <c r="QZO3510" s="45"/>
      <c r="QZP3510" s="45"/>
      <c r="QZQ3510" s="45"/>
      <c r="QZR3510" s="45"/>
      <c r="QZS3510" s="45"/>
      <c r="QZT3510" s="45"/>
      <c r="QZU3510" s="45"/>
      <c r="QZV3510" s="45"/>
      <c r="QZW3510" s="45"/>
      <c r="QZX3510" s="45"/>
      <c r="QZY3510" s="45"/>
      <c r="QZZ3510" s="45"/>
      <c r="RAA3510" s="45"/>
      <c r="RAB3510" s="45"/>
      <c r="RAC3510" s="45"/>
      <c r="RAD3510" s="45"/>
      <c r="RAE3510" s="45"/>
      <c r="RAF3510" s="45"/>
      <c r="RAG3510" s="45"/>
      <c r="RAH3510" s="45"/>
      <c r="RAI3510" s="45"/>
      <c r="RAJ3510" s="45"/>
      <c r="RAK3510" s="45"/>
      <c r="RAL3510" s="45"/>
      <c r="RAM3510" s="45"/>
      <c r="RAN3510" s="45"/>
      <c r="RAO3510" s="45"/>
      <c r="RAP3510" s="45"/>
      <c r="RAQ3510" s="45"/>
      <c r="RAR3510" s="45"/>
      <c r="RAS3510" s="45"/>
      <c r="RAT3510" s="45"/>
      <c r="RAU3510" s="45"/>
      <c r="RAV3510" s="45"/>
      <c r="RAW3510" s="45"/>
      <c r="RAX3510" s="45"/>
      <c r="RAY3510" s="45"/>
      <c r="RAZ3510" s="45"/>
      <c r="RBA3510" s="45"/>
      <c r="RBB3510" s="45"/>
      <c r="RBC3510" s="45"/>
      <c r="RBD3510" s="45"/>
      <c r="RBE3510" s="45"/>
      <c r="RBF3510" s="45"/>
      <c r="RBG3510" s="45"/>
      <c r="RBH3510" s="45"/>
      <c r="RBI3510" s="45"/>
      <c r="RBJ3510" s="45"/>
      <c r="RBK3510" s="45"/>
      <c r="RBL3510" s="45"/>
      <c r="RBM3510" s="45"/>
      <c r="RBN3510" s="45"/>
      <c r="RBO3510" s="45"/>
      <c r="RBP3510" s="45"/>
      <c r="RBQ3510" s="45"/>
      <c r="RBR3510" s="45"/>
      <c r="RBS3510" s="45"/>
      <c r="RBT3510" s="45"/>
      <c r="RBU3510" s="45"/>
      <c r="RBV3510" s="45"/>
      <c r="RBW3510" s="45"/>
      <c r="RBX3510" s="45"/>
      <c r="RBY3510" s="45"/>
      <c r="RBZ3510" s="45"/>
      <c r="RCA3510" s="45"/>
      <c r="RCB3510" s="45"/>
      <c r="RCC3510" s="45"/>
      <c r="RCD3510" s="45"/>
      <c r="RCE3510" s="45"/>
      <c r="RCF3510" s="45"/>
      <c r="RCG3510" s="45"/>
      <c r="RCH3510" s="45"/>
      <c r="RCI3510" s="45"/>
      <c r="RCJ3510" s="45"/>
      <c r="RCK3510" s="45"/>
      <c r="RCL3510" s="45"/>
      <c r="RCM3510" s="45"/>
      <c r="RCN3510" s="45"/>
      <c r="RCO3510" s="45"/>
      <c r="RCP3510" s="45"/>
      <c r="RCQ3510" s="45"/>
      <c r="RCR3510" s="45"/>
      <c r="RCS3510" s="45"/>
      <c r="RCT3510" s="45"/>
      <c r="RCU3510" s="45"/>
      <c r="RCV3510" s="45"/>
      <c r="RCW3510" s="45"/>
      <c r="RCX3510" s="45"/>
      <c r="RCY3510" s="45"/>
      <c r="RCZ3510" s="45"/>
      <c r="RDA3510" s="45"/>
      <c r="RDB3510" s="45"/>
      <c r="RDC3510" s="45"/>
      <c r="RDD3510" s="45"/>
      <c r="RDE3510" s="45"/>
      <c r="RDF3510" s="45"/>
      <c r="RDG3510" s="45"/>
      <c r="RDH3510" s="45"/>
      <c r="RDI3510" s="45"/>
      <c r="RDJ3510" s="45"/>
      <c r="RDK3510" s="45"/>
      <c r="RDL3510" s="45"/>
      <c r="RDM3510" s="45"/>
      <c r="RDN3510" s="45"/>
      <c r="RDO3510" s="45"/>
      <c r="RDP3510" s="45"/>
      <c r="RDQ3510" s="45"/>
      <c r="RDR3510" s="45"/>
      <c r="RDS3510" s="45"/>
      <c r="RDT3510" s="45"/>
      <c r="RDU3510" s="45"/>
      <c r="RDV3510" s="45"/>
      <c r="RDW3510" s="45"/>
      <c r="RDX3510" s="45"/>
      <c r="RDY3510" s="45"/>
      <c r="RDZ3510" s="45"/>
      <c r="REA3510" s="45"/>
      <c r="REB3510" s="45"/>
      <c r="REC3510" s="45"/>
      <c r="RED3510" s="45"/>
      <c r="REE3510" s="45"/>
      <c r="REF3510" s="45"/>
      <c r="REG3510" s="45"/>
      <c r="REH3510" s="45"/>
      <c r="REI3510" s="45"/>
      <c r="REJ3510" s="45"/>
      <c r="REK3510" s="45"/>
      <c r="REL3510" s="45"/>
      <c r="REM3510" s="45"/>
      <c r="REN3510" s="45"/>
      <c r="REO3510" s="45"/>
      <c r="REP3510" s="45"/>
      <c r="REQ3510" s="45"/>
      <c r="RER3510" s="45"/>
      <c r="RES3510" s="45"/>
      <c r="RET3510" s="45"/>
      <c r="REU3510" s="45"/>
      <c r="REV3510" s="45"/>
      <c r="REW3510" s="45"/>
      <c r="REX3510" s="45"/>
      <c r="REY3510" s="45"/>
      <c r="REZ3510" s="45"/>
      <c r="RFA3510" s="45"/>
      <c r="RFB3510" s="45"/>
      <c r="RFC3510" s="45"/>
      <c r="RFD3510" s="45"/>
      <c r="RFE3510" s="45"/>
      <c r="RFF3510" s="45"/>
      <c r="RFG3510" s="45"/>
      <c r="RFH3510" s="45"/>
      <c r="RFI3510" s="45"/>
      <c r="RFJ3510" s="45"/>
      <c r="RFK3510" s="45"/>
      <c r="RFL3510" s="45"/>
      <c r="RFM3510" s="45"/>
      <c r="RFN3510" s="45"/>
      <c r="RFO3510" s="45"/>
      <c r="RFP3510" s="45"/>
      <c r="RFQ3510" s="45"/>
      <c r="RFR3510" s="45"/>
      <c r="RFS3510" s="45"/>
      <c r="RFT3510" s="45"/>
      <c r="RFU3510" s="45"/>
      <c r="RFV3510" s="45"/>
      <c r="RFW3510" s="45"/>
      <c r="RFX3510" s="45"/>
      <c r="RFY3510" s="45"/>
      <c r="RFZ3510" s="45"/>
      <c r="RGA3510" s="45"/>
      <c r="RGB3510" s="45"/>
      <c r="RGC3510" s="45"/>
      <c r="RGD3510" s="45"/>
      <c r="RGE3510" s="45"/>
      <c r="RGF3510" s="45"/>
      <c r="RGG3510" s="45"/>
      <c r="RGH3510" s="45"/>
      <c r="RGI3510" s="45"/>
      <c r="RGJ3510" s="45"/>
      <c r="RGK3510" s="45"/>
      <c r="RGL3510" s="45"/>
      <c r="RGM3510" s="45"/>
      <c r="RGN3510" s="45"/>
      <c r="RGO3510" s="45"/>
      <c r="RGP3510" s="45"/>
      <c r="RGQ3510" s="45"/>
      <c r="RGR3510" s="45"/>
      <c r="RGS3510" s="45"/>
      <c r="RGT3510" s="45"/>
      <c r="RGU3510" s="45"/>
      <c r="RGV3510" s="45"/>
      <c r="RGW3510" s="45"/>
      <c r="RGX3510" s="45"/>
      <c r="RGY3510" s="45"/>
      <c r="RGZ3510" s="45"/>
      <c r="RHA3510" s="45"/>
      <c r="RHB3510" s="45"/>
      <c r="RHC3510" s="45"/>
      <c r="RHD3510" s="45"/>
      <c r="RHE3510" s="45"/>
      <c r="RHF3510" s="45"/>
      <c r="RHG3510" s="45"/>
      <c r="RHH3510" s="45"/>
      <c r="RHI3510" s="45"/>
      <c r="RHJ3510" s="45"/>
      <c r="RHK3510" s="45"/>
      <c r="RHL3510" s="45"/>
      <c r="RHM3510" s="45"/>
      <c r="RHN3510" s="45"/>
      <c r="RHO3510" s="45"/>
      <c r="RHP3510" s="45"/>
      <c r="RHQ3510" s="45"/>
      <c r="RHR3510" s="45"/>
      <c r="RHS3510" s="45"/>
      <c r="RHT3510" s="45"/>
      <c r="RHU3510" s="45"/>
      <c r="RHV3510" s="45"/>
      <c r="RHW3510" s="45"/>
      <c r="RHX3510" s="45"/>
      <c r="RHY3510" s="45"/>
      <c r="RHZ3510" s="45"/>
      <c r="RIA3510" s="45"/>
      <c r="RIB3510" s="45"/>
      <c r="RIC3510" s="45"/>
      <c r="RID3510" s="45"/>
      <c r="RIE3510" s="45"/>
      <c r="RIF3510" s="45"/>
      <c r="RIG3510" s="45"/>
      <c r="RIH3510" s="45"/>
      <c r="RII3510" s="45"/>
      <c r="RIJ3510" s="45"/>
      <c r="RIK3510" s="45"/>
      <c r="RIL3510" s="45"/>
      <c r="RIM3510" s="45"/>
      <c r="RIN3510" s="45"/>
      <c r="RIO3510" s="45"/>
      <c r="RIP3510" s="45"/>
      <c r="RIQ3510" s="45"/>
      <c r="RIR3510" s="45"/>
      <c r="RIS3510" s="45"/>
      <c r="RIT3510" s="45"/>
      <c r="RIU3510" s="45"/>
      <c r="RIV3510" s="45"/>
      <c r="RIW3510" s="45"/>
      <c r="RIX3510" s="45"/>
      <c r="RIY3510" s="45"/>
      <c r="RIZ3510" s="45"/>
      <c r="RJA3510" s="45"/>
      <c r="RJB3510" s="45"/>
      <c r="RJC3510" s="45"/>
      <c r="RJD3510" s="45"/>
      <c r="RJE3510" s="45"/>
      <c r="RJF3510" s="45"/>
      <c r="RJG3510" s="45"/>
      <c r="RJH3510" s="45"/>
      <c r="RJI3510" s="45"/>
      <c r="RJJ3510" s="45"/>
      <c r="RJK3510" s="45"/>
      <c r="RJL3510" s="45"/>
      <c r="RJM3510" s="45"/>
      <c r="RJN3510" s="45"/>
      <c r="RJO3510" s="45"/>
      <c r="RJP3510" s="45"/>
      <c r="RJQ3510" s="45"/>
      <c r="RJR3510" s="45"/>
      <c r="RJS3510" s="45"/>
      <c r="RJT3510" s="45"/>
      <c r="RJU3510" s="45"/>
      <c r="RJV3510" s="45"/>
      <c r="RJW3510" s="45"/>
      <c r="RJX3510" s="45"/>
      <c r="RJY3510" s="45"/>
      <c r="RJZ3510" s="45"/>
      <c r="RKA3510" s="45"/>
      <c r="RKB3510" s="45"/>
      <c r="RKC3510" s="45"/>
      <c r="RKD3510" s="45"/>
      <c r="RKE3510" s="45"/>
      <c r="RKF3510" s="45"/>
      <c r="RKG3510" s="45"/>
      <c r="RKH3510" s="45"/>
      <c r="RKI3510" s="45"/>
      <c r="RKJ3510" s="45"/>
      <c r="RKK3510" s="45"/>
      <c r="RKL3510" s="45"/>
      <c r="RKM3510" s="45"/>
      <c r="RKN3510" s="45"/>
      <c r="RKO3510" s="45"/>
      <c r="RKP3510" s="45"/>
      <c r="RKQ3510" s="45"/>
      <c r="RKR3510" s="45"/>
      <c r="RKS3510" s="45"/>
      <c r="RKT3510" s="45"/>
      <c r="RKU3510" s="45"/>
      <c r="RKV3510" s="45"/>
      <c r="RKW3510" s="45"/>
      <c r="RKX3510" s="45"/>
      <c r="RKY3510" s="45"/>
      <c r="RKZ3510" s="45"/>
      <c r="RLA3510" s="45"/>
      <c r="RLB3510" s="45"/>
      <c r="RLC3510" s="45"/>
      <c r="RLD3510" s="45"/>
      <c r="RLE3510" s="45"/>
      <c r="RLF3510" s="45"/>
      <c r="RLG3510" s="45"/>
      <c r="RLH3510" s="45"/>
      <c r="RLI3510" s="45"/>
      <c r="RLJ3510" s="45"/>
      <c r="RLK3510" s="45"/>
      <c r="RLL3510" s="45"/>
      <c r="RLM3510" s="45"/>
      <c r="RLN3510" s="45"/>
      <c r="RLO3510" s="45"/>
      <c r="RLP3510" s="45"/>
      <c r="RLQ3510" s="45"/>
      <c r="RLR3510" s="45"/>
      <c r="RLS3510" s="45"/>
      <c r="RLT3510" s="45"/>
      <c r="RLU3510" s="45"/>
      <c r="RLV3510" s="45"/>
      <c r="RLW3510" s="45"/>
      <c r="RLX3510" s="45"/>
      <c r="RLY3510" s="45"/>
      <c r="RLZ3510" s="45"/>
      <c r="RMA3510" s="45"/>
      <c r="RMB3510" s="45"/>
      <c r="RMC3510" s="45"/>
      <c r="RMD3510" s="45"/>
      <c r="RME3510" s="45"/>
      <c r="RMF3510" s="45"/>
      <c r="RMG3510" s="45"/>
      <c r="RMH3510" s="45"/>
      <c r="RMI3510" s="45"/>
      <c r="RMJ3510" s="45"/>
      <c r="RMK3510" s="45"/>
      <c r="RML3510" s="45"/>
      <c r="RMM3510" s="45"/>
      <c r="RMN3510" s="45"/>
      <c r="RMO3510" s="45"/>
      <c r="RMP3510" s="45"/>
      <c r="RMQ3510" s="45"/>
      <c r="RMR3510" s="45"/>
      <c r="RMS3510" s="45"/>
      <c r="RMT3510" s="45"/>
      <c r="RMU3510" s="45"/>
      <c r="RMV3510" s="45"/>
      <c r="RMW3510" s="45"/>
      <c r="RMX3510" s="45"/>
      <c r="RMY3510" s="45"/>
      <c r="RMZ3510" s="45"/>
      <c r="RNA3510" s="45"/>
      <c r="RNB3510" s="45"/>
      <c r="RNC3510" s="45"/>
      <c r="RND3510" s="45"/>
      <c r="RNE3510" s="45"/>
      <c r="RNF3510" s="45"/>
      <c r="RNG3510" s="45"/>
      <c r="RNH3510" s="45"/>
      <c r="RNI3510" s="45"/>
      <c r="RNJ3510" s="45"/>
      <c r="RNK3510" s="45"/>
      <c r="RNL3510" s="45"/>
      <c r="RNM3510" s="45"/>
      <c r="RNN3510" s="45"/>
      <c r="RNO3510" s="45"/>
      <c r="RNP3510" s="45"/>
      <c r="RNQ3510" s="45"/>
      <c r="RNR3510" s="45"/>
      <c r="RNS3510" s="45"/>
      <c r="RNT3510" s="45"/>
      <c r="RNU3510" s="45"/>
      <c r="RNV3510" s="45"/>
      <c r="RNW3510" s="45"/>
      <c r="RNX3510" s="45"/>
      <c r="RNY3510" s="45"/>
      <c r="RNZ3510" s="45"/>
      <c r="ROA3510" s="45"/>
      <c r="ROB3510" s="45"/>
      <c r="ROC3510" s="45"/>
      <c r="ROD3510" s="45"/>
      <c r="ROE3510" s="45"/>
      <c r="ROF3510" s="45"/>
      <c r="ROG3510" s="45"/>
      <c r="ROH3510" s="45"/>
      <c r="ROI3510" s="45"/>
      <c r="ROJ3510" s="45"/>
      <c r="ROK3510" s="45"/>
      <c r="ROL3510" s="45"/>
      <c r="ROM3510" s="45"/>
      <c r="RON3510" s="45"/>
      <c r="ROO3510" s="45"/>
      <c r="ROP3510" s="45"/>
      <c r="ROQ3510" s="45"/>
      <c r="ROR3510" s="45"/>
      <c r="ROS3510" s="45"/>
      <c r="ROT3510" s="45"/>
      <c r="ROU3510" s="45"/>
      <c r="ROV3510" s="45"/>
      <c r="ROW3510" s="45"/>
      <c r="ROX3510" s="45"/>
      <c r="ROY3510" s="45"/>
      <c r="ROZ3510" s="45"/>
      <c r="RPA3510" s="45"/>
      <c r="RPB3510" s="45"/>
      <c r="RPC3510" s="45"/>
      <c r="RPD3510" s="45"/>
      <c r="RPE3510" s="45"/>
      <c r="RPF3510" s="45"/>
      <c r="RPG3510" s="45"/>
      <c r="RPH3510" s="45"/>
      <c r="RPI3510" s="45"/>
      <c r="RPJ3510" s="45"/>
      <c r="RPK3510" s="45"/>
      <c r="RPL3510" s="45"/>
      <c r="RPM3510" s="45"/>
      <c r="RPN3510" s="45"/>
      <c r="RPO3510" s="45"/>
      <c r="RPP3510" s="45"/>
      <c r="RPQ3510" s="45"/>
      <c r="RPR3510" s="45"/>
      <c r="RPS3510" s="45"/>
      <c r="RPT3510" s="45"/>
      <c r="RPU3510" s="45"/>
      <c r="RPV3510" s="45"/>
      <c r="RPW3510" s="45"/>
      <c r="RPX3510" s="45"/>
      <c r="RPY3510" s="45"/>
      <c r="RPZ3510" s="45"/>
      <c r="RQA3510" s="45"/>
      <c r="RQB3510" s="45"/>
      <c r="RQC3510" s="45"/>
      <c r="RQD3510" s="45"/>
      <c r="RQE3510" s="45"/>
      <c r="RQF3510" s="45"/>
      <c r="RQG3510" s="45"/>
      <c r="RQH3510" s="45"/>
      <c r="RQI3510" s="45"/>
      <c r="RQJ3510" s="45"/>
      <c r="RQK3510" s="45"/>
      <c r="RQL3510" s="45"/>
      <c r="RQM3510" s="45"/>
      <c r="RQN3510" s="45"/>
      <c r="RQO3510" s="45"/>
      <c r="RQP3510" s="45"/>
      <c r="RQQ3510" s="45"/>
      <c r="RQR3510" s="45"/>
      <c r="RQS3510" s="45"/>
      <c r="RQT3510" s="45"/>
      <c r="RQU3510" s="45"/>
      <c r="RQV3510" s="45"/>
      <c r="RQW3510" s="45"/>
      <c r="RQX3510" s="45"/>
      <c r="RQY3510" s="45"/>
      <c r="RQZ3510" s="45"/>
      <c r="RRA3510" s="45"/>
      <c r="RRB3510" s="45"/>
      <c r="RRC3510" s="45"/>
      <c r="RRD3510" s="45"/>
      <c r="RRE3510" s="45"/>
      <c r="RRF3510" s="45"/>
      <c r="RRG3510" s="45"/>
      <c r="RRH3510" s="45"/>
      <c r="RRI3510" s="45"/>
      <c r="RRJ3510" s="45"/>
      <c r="RRK3510" s="45"/>
      <c r="RRL3510" s="45"/>
      <c r="RRM3510" s="45"/>
      <c r="RRN3510" s="45"/>
      <c r="RRO3510" s="45"/>
      <c r="RRP3510" s="45"/>
      <c r="RRQ3510" s="45"/>
      <c r="RRR3510" s="45"/>
      <c r="RRS3510" s="45"/>
      <c r="RRT3510" s="45"/>
      <c r="RRU3510" s="45"/>
      <c r="RRV3510" s="45"/>
      <c r="RRW3510" s="45"/>
      <c r="RRX3510" s="45"/>
      <c r="RRY3510" s="45"/>
      <c r="RRZ3510" s="45"/>
      <c r="RSA3510" s="45"/>
      <c r="RSB3510" s="45"/>
      <c r="RSC3510" s="45"/>
      <c r="RSD3510" s="45"/>
      <c r="RSE3510" s="45"/>
      <c r="RSF3510" s="45"/>
      <c r="RSG3510" s="45"/>
      <c r="RSH3510" s="45"/>
      <c r="RSI3510" s="45"/>
      <c r="RSJ3510" s="45"/>
      <c r="RSK3510" s="45"/>
      <c r="RSL3510" s="45"/>
      <c r="RSM3510" s="45"/>
      <c r="RSN3510" s="45"/>
      <c r="RSO3510" s="45"/>
      <c r="RSP3510" s="45"/>
      <c r="RSQ3510" s="45"/>
      <c r="RSR3510" s="45"/>
      <c r="RSS3510" s="45"/>
      <c r="RST3510" s="45"/>
      <c r="RSU3510" s="45"/>
      <c r="RSV3510" s="45"/>
      <c r="RSW3510" s="45"/>
      <c r="RSX3510" s="45"/>
      <c r="RSY3510" s="45"/>
      <c r="RSZ3510" s="45"/>
      <c r="RTA3510" s="45"/>
      <c r="RTB3510" s="45"/>
      <c r="RTC3510" s="45"/>
      <c r="RTD3510" s="45"/>
      <c r="RTE3510" s="45"/>
      <c r="RTF3510" s="45"/>
      <c r="RTG3510" s="45"/>
      <c r="RTH3510" s="45"/>
      <c r="RTI3510" s="45"/>
      <c r="RTJ3510" s="45"/>
      <c r="RTK3510" s="45"/>
      <c r="RTL3510" s="45"/>
      <c r="RTM3510" s="45"/>
      <c r="RTN3510" s="45"/>
      <c r="RTO3510" s="45"/>
      <c r="RTP3510" s="45"/>
      <c r="RTQ3510" s="45"/>
      <c r="RTR3510" s="45"/>
      <c r="RTS3510" s="45"/>
      <c r="RTT3510" s="45"/>
      <c r="RTU3510" s="45"/>
      <c r="RTV3510" s="45"/>
      <c r="RTW3510" s="45"/>
      <c r="RTX3510" s="45"/>
      <c r="RTY3510" s="45"/>
      <c r="RTZ3510" s="45"/>
      <c r="RUA3510" s="45"/>
      <c r="RUB3510" s="45"/>
      <c r="RUC3510" s="45"/>
      <c r="RUD3510" s="45"/>
      <c r="RUE3510" s="45"/>
      <c r="RUF3510" s="45"/>
      <c r="RUG3510" s="45"/>
      <c r="RUH3510" s="45"/>
      <c r="RUI3510" s="45"/>
      <c r="RUJ3510" s="45"/>
      <c r="RUK3510" s="45"/>
      <c r="RUL3510" s="45"/>
      <c r="RUM3510" s="45"/>
      <c r="RUN3510" s="45"/>
      <c r="RUO3510" s="45"/>
      <c r="RUP3510" s="45"/>
      <c r="RUQ3510" s="45"/>
      <c r="RUR3510" s="45"/>
      <c r="RUS3510" s="45"/>
      <c r="RUT3510" s="45"/>
      <c r="RUU3510" s="45"/>
      <c r="RUV3510" s="45"/>
      <c r="RUW3510" s="45"/>
      <c r="RUX3510" s="45"/>
      <c r="RUY3510" s="45"/>
      <c r="RUZ3510" s="45"/>
      <c r="RVA3510" s="45"/>
      <c r="RVB3510" s="45"/>
      <c r="RVC3510" s="45"/>
      <c r="RVD3510" s="45"/>
      <c r="RVE3510" s="45"/>
      <c r="RVF3510" s="45"/>
      <c r="RVG3510" s="45"/>
      <c r="RVH3510" s="45"/>
      <c r="RVI3510" s="45"/>
      <c r="RVJ3510" s="45"/>
      <c r="RVK3510" s="45"/>
      <c r="RVL3510" s="45"/>
      <c r="RVM3510" s="45"/>
      <c r="RVN3510" s="45"/>
      <c r="RVO3510" s="45"/>
      <c r="RVP3510" s="45"/>
      <c r="RVQ3510" s="45"/>
      <c r="RVR3510" s="45"/>
      <c r="RVS3510" s="45"/>
      <c r="RVT3510" s="45"/>
      <c r="RVU3510" s="45"/>
      <c r="RVV3510" s="45"/>
      <c r="RVW3510" s="45"/>
      <c r="RVX3510" s="45"/>
      <c r="RVY3510" s="45"/>
      <c r="RVZ3510" s="45"/>
      <c r="RWA3510" s="45"/>
      <c r="RWB3510" s="45"/>
      <c r="RWC3510" s="45"/>
      <c r="RWD3510" s="45"/>
      <c r="RWE3510" s="45"/>
      <c r="RWF3510" s="45"/>
      <c r="RWG3510" s="45"/>
      <c r="RWH3510" s="45"/>
      <c r="RWI3510" s="45"/>
      <c r="RWJ3510" s="45"/>
      <c r="RWK3510" s="45"/>
      <c r="RWL3510" s="45"/>
      <c r="RWM3510" s="45"/>
      <c r="RWN3510" s="45"/>
      <c r="RWO3510" s="45"/>
      <c r="RWP3510" s="45"/>
      <c r="RWQ3510" s="45"/>
      <c r="RWR3510" s="45"/>
      <c r="RWS3510" s="45"/>
      <c r="RWT3510" s="45"/>
      <c r="RWU3510" s="45"/>
      <c r="RWV3510" s="45"/>
      <c r="RWW3510" s="45"/>
      <c r="RWX3510" s="45"/>
      <c r="RWY3510" s="45"/>
      <c r="RWZ3510" s="45"/>
      <c r="RXA3510" s="45"/>
      <c r="RXB3510" s="45"/>
      <c r="RXC3510" s="45"/>
      <c r="RXD3510" s="45"/>
      <c r="RXE3510" s="45"/>
      <c r="RXF3510" s="45"/>
      <c r="RXG3510" s="45"/>
      <c r="RXH3510" s="45"/>
      <c r="RXI3510" s="45"/>
      <c r="RXJ3510" s="45"/>
      <c r="RXK3510" s="45"/>
      <c r="RXL3510" s="45"/>
      <c r="RXM3510" s="45"/>
      <c r="RXN3510" s="45"/>
      <c r="RXO3510" s="45"/>
      <c r="RXP3510" s="45"/>
      <c r="RXQ3510" s="45"/>
      <c r="RXR3510" s="45"/>
      <c r="RXS3510" s="45"/>
      <c r="RXT3510" s="45"/>
      <c r="RXU3510" s="45"/>
      <c r="RXV3510" s="45"/>
      <c r="RXW3510" s="45"/>
      <c r="RXX3510" s="45"/>
      <c r="RXY3510" s="45"/>
      <c r="RXZ3510" s="45"/>
      <c r="RYA3510" s="45"/>
      <c r="RYB3510" s="45"/>
      <c r="RYC3510" s="45"/>
      <c r="RYD3510" s="45"/>
      <c r="RYE3510" s="45"/>
      <c r="RYF3510" s="45"/>
      <c r="RYG3510" s="45"/>
      <c r="RYH3510" s="45"/>
      <c r="RYI3510" s="45"/>
      <c r="RYJ3510" s="45"/>
      <c r="RYK3510" s="45"/>
      <c r="RYL3510" s="45"/>
      <c r="RYM3510" s="45"/>
      <c r="RYN3510" s="45"/>
      <c r="RYO3510" s="45"/>
      <c r="RYP3510" s="45"/>
      <c r="RYQ3510" s="45"/>
      <c r="RYR3510" s="45"/>
      <c r="RYS3510" s="45"/>
      <c r="RYT3510" s="45"/>
      <c r="RYU3510" s="45"/>
      <c r="RYV3510" s="45"/>
      <c r="RYW3510" s="45"/>
      <c r="RYX3510" s="45"/>
      <c r="RYY3510" s="45"/>
      <c r="RYZ3510" s="45"/>
      <c r="RZA3510" s="45"/>
      <c r="RZB3510" s="45"/>
      <c r="RZC3510" s="45"/>
      <c r="RZD3510" s="45"/>
      <c r="RZE3510" s="45"/>
      <c r="RZF3510" s="45"/>
      <c r="RZG3510" s="45"/>
      <c r="RZH3510" s="45"/>
      <c r="RZI3510" s="45"/>
      <c r="RZJ3510" s="45"/>
      <c r="RZK3510" s="45"/>
      <c r="RZL3510" s="45"/>
      <c r="RZM3510" s="45"/>
      <c r="RZN3510" s="45"/>
      <c r="RZO3510" s="45"/>
      <c r="RZP3510" s="45"/>
      <c r="RZQ3510" s="45"/>
      <c r="RZR3510" s="45"/>
      <c r="RZS3510" s="45"/>
      <c r="RZT3510" s="45"/>
      <c r="RZU3510" s="45"/>
      <c r="RZV3510" s="45"/>
      <c r="RZW3510" s="45"/>
      <c r="RZX3510" s="45"/>
      <c r="RZY3510" s="45"/>
      <c r="RZZ3510" s="45"/>
      <c r="SAA3510" s="45"/>
      <c r="SAB3510" s="45"/>
      <c r="SAC3510" s="45"/>
      <c r="SAD3510" s="45"/>
      <c r="SAE3510" s="45"/>
      <c r="SAF3510" s="45"/>
      <c r="SAG3510" s="45"/>
      <c r="SAH3510" s="45"/>
      <c r="SAI3510" s="45"/>
      <c r="SAJ3510" s="45"/>
      <c r="SAK3510" s="45"/>
      <c r="SAL3510" s="45"/>
      <c r="SAM3510" s="45"/>
      <c r="SAN3510" s="45"/>
      <c r="SAO3510" s="45"/>
      <c r="SAP3510" s="45"/>
      <c r="SAQ3510" s="45"/>
      <c r="SAR3510" s="45"/>
      <c r="SAS3510" s="45"/>
      <c r="SAT3510" s="45"/>
      <c r="SAU3510" s="45"/>
      <c r="SAV3510" s="45"/>
      <c r="SAW3510" s="45"/>
      <c r="SAX3510" s="45"/>
      <c r="SAY3510" s="45"/>
      <c r="SAZ3510" s="45"/>
      <c r="SBA3510" s="45"/>
      <c r="SBB3510" s="45"/>
      <c r="SBC3510" s="45"/>
      <c r="SBD3510" s="45"/>
      <c r="SBE3510" s="45"/>
      <c r="SBF3510" s="45"/>
      <c r="SBG3510" s="45"/>
      <c r="SBH3510" s="45"/>
      <c r="SBI3510" s="45"/>
      <c r="SBJ3510" s="45"/>
      <c r="SBK3510" s="45"/>
      <c r="SBL3510" s="45"/>
      <c r="SBM3510" s="45"/>
      <c r="SBN3510" s="45"/>
      <c r="SBO3510" s="45"/>
      <c r="SBP3510" s="45"/>
      <c r="SBQ3510" s="45"/>
      <c r="SBR3510" s="45"/>
      <c r="SBS3510" s="45"/>
      <c r="SBT3510" s="45"/>
      <c r="SBU3510" s="45"/>
      <c r="SBV3510" s="45"/>
      <c r="SBW3510" s="45"/>
      <c r="SBX3510" s="45"/>
      <c r="SBY3510" s="45"/>
      <c r="SBZ3510" s="45"/>
      <c r="SCA3510" s="45"/>
      <c r="SCB3510" s="45"/>
      <c r="SCC3510" s="45"/>
      <c r="SCD3510" s="45"/>
      <c r="SCE3510" s="45"/>
      <c r="SCF3510" s="45"/>
      <c r="SCG3510" s="45"/>
      <c r="SCH3510" s="45"/>
      <c r="SCI3510" s="45"/>
      <c r="SCJ3510" s="45"/>
      <c r="SCK3510" s="45"/>
      <c r="SCL3510" s="45"/>
      <c r="SCM3510" s="45"/>
      <c r="SCN3510" s="45"/>
      <c r="SCO3510" s="45"/>
      <c r="SCP3510" s="45"/>
      <c r="SCQ3510" s="45"/>
      <c r="SCR3510" s="45"/>
      <c r="SCS3510" s="45"/>
      <c r="SCT3510" s="45"/>
      <c r="SCU3510" s="45"/>
      <c r="SCV3510" s="45"/>
      <c r="SCW3510" s="45"/>
      <c r="SCX3510" s="45"/>
      <c r="SCY3510" s="45"/>
      <c r="SCZ3510" s="45"/>
      <c r="SDA3510" s="45"/>
      <c r="SDB3510" s="45"/>
      <c r="SDC3510" s="45"/>
      <c r="SDD3510" s="45"/>
      <c r="SDE3510" s="45"/>
      <c r="SDF3510" s="45"/>
      <c r="SDG3510" s="45"/>
      <c r="SDH3510" s="45"/>
      <c r="SDI3510" s="45"/>
      <c r="SDJ3510" s="45"/>
      <c r="SDK3510" s="45"/>
      <c r="SDL3510" s="45"/>
      <c r="SDM3510" s="45"/>
      <c r="SDN3510" s="45"/>
      <c r="SDO3510" s="45"/>
      <c r="SDP3510" s="45"/>
      <c r="SDQ3510" s="45"/>
      <c r="SDR3510" s="45"/>
      <c r="SDS3510" s="45"/>
      <c r="SDT3510" s="45"/>
      <c r="SDU3510" s="45"/>
      <c r="SDV3510" s="45"/>
      <c r="SDW3510" s="45"/>
      <c r="SDX3510" s="45"/>
      <c r="SDY3510" s="45"/>
      <c r="SDZ3510" s="45"/>
      <c r="SEA3510" s="45"/>
      <c r="SEB3510" s="45"/>
      <c r="SEC3510" s="45"/>
      <c r="SED3510" s="45"/>
      <c r="SEE3510" s="45"/>
      <c r="SEF3510" s="45"/>
      <c r="SEG3510" s="45"/>
      <c r="SEH3510" s="45"/>
      <c r="SEI3510" s="45"/>
      <c r="SEJ3510" s="45"/>
      <c r="SEK3510" s="45"/>
      <c r="SEL3510" s="45"/>
      <c r="SEM3510" s="45"/>
      <c r="SEN3510" s="45"/>
      <c r="SEO3510" s="45"/>
      <c r="SEP3510" s="45"/>
      <c r="SEQ3510" s="45"/>
      <c r="SER3510" s="45"/>
      <c r="SES3510" s="45"/>
      <c r="SET3510" s="45"/>
      <c r="SEU3510" s="45"/>
      <c r="SEV3510" s="45"/>
      <c r="SEW3510" s="45"/>
      <c r="SEX3510" s="45"/>
      <c r="SEY3510" s="45"/>
      <c r="SEZ3510" s="45"/>
      <c r="SFA3510" s="45"/>
      <c r="SFB3510" s="45"/>
      <c r="SFC3510" s="45"/>
      <c r="SFD3510" s="45"/>
      <c r="SFE3510" s="45"/>
      <c r="SFF3510" s="45"/>
      <c r="SFG3510" s="45"/>
      <c r="SFH3510" s="45"/>
      <c r="SFI3510" s="45"/>
      <c r="SFJ3510" s="45"/>
      <c r="SFK3510" s="45"/>
      <c r="SFL3510" s="45"/>
      <c r="SFM3510" s="45"/>
      <c r="SFN3510" s="45"/>
      <c r="SFO3510" s="45"/>
      <c r="SFP3510" s="45"/>
      <c r="SFQ3510" s="45"/>
      <c r="SFR3510" s="45"/>
      <c r="SFS3510" s="45"/>
      <c r="SFT3510" s="45"/>
      <c r="SFU3510" s="45"/>
      <c r="SFV3510" s="45"/>
      <c r="SFW3510" s="45"/>
      <c r="SFX3510" s="45"/>
      <c r="SFY3510" s="45"/>
      <c r="SFZ3510" s="45"/>
      <c r="SGA3510" s="45"/>
      <c r="SGB3510" s="45"/>
      <c r="SGC3510" s="45"/>
      <c r="SGD3510" s="45"/>
      <c r="SGE3510" s="45"/>
      <c r="SGF3510" s="45"/>
      <c r="SGG3510" s="45"/>
      <c r="SGH3510" s="45"/>
      <c r="SGI3510" s="45"/>
      <c r="SGJ3510" s="45"/>
      <c r="SGK3510" s="45"/>
      <c r="SGL3510" s="45"/>
      <c r="SGM3510" s="45"/>
      <c r="SGN3510" s="45"/>
      <c r="SGO3510" s="45"/>
      <c r="SGP3510" s="45"/>
      <c r="SGQ3510" s="45"/>
      <c r="SGR3510" s="45"/>
      <c r="SGS3510" s="45"/>
      <c r="SGT3510" s="45"/>
      <c r="SGU3510" s="45"/>
      <c r="SGV3510" s="45"/>
      <c r="SGW3510" s="45"/>
      <c r="SGX3510" s="45"/>
      <c r="SGY3510" s="45"/>
      <c r="SGZ3510" s="45"/>
      <c r="SHA3510" s="45"/>
      <c r="SHB3510" s="45"/>
      <c r="SHC3510" s="45"/>
      <c r="SHD3510" s="45"/>
      <c r="SHE3510" s="45"/>
      <c r="SHF3510" s="45"/>
      <c r="SHG3510" s="45"/>
      <c r="SHH3510" s="45"/>
      <c r="SHI3510" s="45"/>
      <c r="SHJ3510" s="45"/>
      <c r="SHK3510" s="45"/>
      <c r="SHL3510" s="45"/>
      <c r="SHM3510" s="45"/>
      <c r="SHN3510" s="45"/>
      <c r="SHO3510" s="45"/>
      <c r="SHP3510" s="45"/>
      <c r="SHQ3510" s="45"/>
      <c r="SHR3510" s="45"/>
      <c r="SHS3510" s="45"/>
      <c r="SHT3510" s="45"/>
      <c r="SHU3510" s="45"/>
      <c r="SHV3510" s="45"/>
      <c r="SHW3510" s="45"/>
      <c r="SHX3510" s="45"/>
      <c r="SHY3510" s="45"/>
      <c r="SHZ3510" s="45"/>
      <c r="SIA3510" s="45"/>
      <c r="SIB3510" s="45"/>
      <c r="SIC3510" s="45"/>
      <c r="SID3510" s="45"/>
      <c r="SIE3510" s="45"/>
      <c r="SIF3510" s="45"/>
      <c r="SIG3510" s="45"/>
      <c r="SIH3510" s="45"/>
      <c r="SII3510" s="45"/>
      <c r="SIJ3510" s="45"/>
      <c r="SIK3510" s="45"/>
      <c r="SIL3510" s="45"/>
      <c r="SIM3510" s="45"/>
      <c r="SIN3510" s="45"/>
      <c r="SIO3510" s="45"/>
      <c r="SIP3510" s="45"/>
      <c r="SIQ3510" s="45"/>
      <c r="SIR3510" s="45"/>
      <c r="SIS3510" s="45"/>
      <c r="SIT3510" s="45"/>
      <c r="SIU3510" s="45"/>
      <c r="SIV3510" s="45"/>
      <c r="SIW3510" s="45"/>
      <c r="SIX3510" s="45"/>
      <c r="SIY3510" s="45"/>
      <c r="SIZ3510" s="45"/>
      <c r="SJA3510" s="45"/>
      <c r="SJB3510" s="45"/>
      <c r="SJC3510" s="45"/>
      <c r="SJD3510" s="45"/>
      <c r="SJE3510" s="45"/>
      <c r="SJF3510" s="45"/>
      <c r="SJG3510" s="45"/>
      <c r="SJH3510" s="45"/>
      <c r="SJI3510" s="45"/>
      <c r="SJJ3510" s="45"/>
      <c r="SJK3510" s="45"/>
      <c r="SJL3510" s="45"/>
      <c r="SJM3510" s="45"/>
      <c r="SJN3510" s="45"/>
      <c r="SJO3510" s="45"/>
      <c r="SJP3510" s="45"/>
      <c r="SJQ3510" s="45"/>
      <c r="SJR3510" s="45"/>
      <c r="SJS3510" s="45"/>
      <c r="SJT3510" s="45"/>
      <c r="SJU3510" s="45"/>
      <c r="SJV3510" s="45"/>
      <c r="SJW3510" s="45"/>
      <c r="SJX3510" s="45"/>
      <c r="SJY3510" s="45"/>
      <c r="SJZ3510" s="45"/>
      <c r="SKA3510" s="45"/>
      <c r="SKB3510" s="45"/>
      <c r="SKC3510" s="45"/>
      <c r="SKD3510" s="45"/>
      <c r="SKE3510" s="45"/>
      <c r="SKF3510" s="45"/>
      <c r="SKG3510" s="45"/>
      <c r="SKH3510" s="45"/>
      <c r="SKI3510" s="45"/>
      <c r="SKJ3510" s="45"/>
      <c r="SKK3510" s="45"/>
      <c r="SKL3510" s="45"/>
      <c r="SKM3510" s="45"/>
      <c r="SKN3510" s="45"/>
      <c r="SKO3510" s="45"/>
      <c r="SKP3510" s="45"/>
      <c r="SKQ3510" s="45"/>
      <c r="SKR3510" s="45"/>
      <c r="SKS3510" s="45"/>
      <c r="SKT3510" s="45"/>
      <c r="SKU3510" s="45"/>
      <c r="SKV3510" s="45"/>
      <c r="SKW3510" s="45"/>
      <c r="SKX3510" s="45"/>
      <c r="SKY3510" s="45"/>
      <c r="SKZ3510" s="45"/>
      <c r="SLA3510" s="45"/>
      <c r="SLB3510" s="45"/>
      <c r="SLC3510" s="45"/>
      <c r="SLD3510" s="45"/>
      <c r="SLE3510" s="45"/>
      <c r="SLF3510" s="45"/>
      <c r="SLG3510" s="45"/>
      <c r="SLH3510" s="45"/>
      <c r="SLI3510" s="45"/>
      <c r="SLJ3510" s="45"/>
      <c r="SLK3510" s="45"/>
      <c r="SLL3510" s="45"/>
      <c r="SLM3510" s="45"/>
      <c r="SLN3510" s="45"/>
      <c r="SLO3510" s="45"/>
      <c r="SLP3510" s="45"/>
      <c r="SLQ3510" s="45"/>
      <c r="SLR3510" s="45"/>
      <c r="SLS3510" s="45"/>
      <c r="SLT3510" s="45"/>
      <c r="SLU3510" s="45"/>
      <c r="SLV3510" s="45"/>
      <c r="SLW3510" s="45"/>
      <c r="SLX3510" s="45"/>
      <c r="SLY3510" s="45"/>
      <c r="SLZ3510" s="45"/>
      <c r="SMA3510" s="45"/>
      <c r="SMB3510" s="45"/>
      <c r="SMC3510" s="45"/>
      <c r="SMD3510" s="45"/>
      <c r="SME3510" s="45"/>
      <c r="SMF3510" s="45"/>
      <c r="SMG3510" s="45"/>
      <c r="SMH3510" s="45"/>
      <c r="SMI3510" s="45"/>
      <c r="SMJ3510" s="45"/>
      <c r="SMK3510" s="45"/>
      <c r="SML3510" s="45"/>
      <c r="SMM3510" s="45"/>
      <c r="SMN3510" s="45"/>
      <c r="SMO3510" s="45"/>
      <c r="SMP3510" s="45"/>
      <c r="SMQ3510" s="45"/>
      <c r="SMR3510" s="45"/>
      <c r="SMS3510" s="45"/>
      <c r="SMT3510" s="45"/>
      <c r="SMU3510" s="45"/>
      <c r="SMV3510" s="45"/>
      <c r="SMW3510" s="45"/>
      <c r="SMX3510" s="45"/>
      <c r="SMY3510" s="45"/>
      <c r="SMZ3510" s="45"/>
      <c r="SNA3510" s="45"/>
      <c r="SNB3510" s="45"/>
      <c r="SNC3510" s="45"/>
      <c r="SND3510" s="45"/>
      <c r="SNE3510" s="45"/>
      <c r="SNF3510" s="45"/>
      <c r="SNG3510" s="45"/>
      <c r="SNH3510" s="45"/>
      <c r="SNI3510" s="45"/>
      <c r="SNJ3510" s="45"/>
      <c r="SNK3510" s="45"/>
      <c r="SNL3510" s="45"/>
      <c r="SNM3510" s="45"/>
      <c r="SNN3510" s="45"/>
      <c r="SNO3510" s="45"/>
      <c r="SNP3510" s="45"/>
      <c r="SNQ3510" s="45"/>
      <c r="SNR3510" s="45"/>
      <c r="SNS3510" s="45"/>
      <c r="SNT3510" s="45"/>
      <c r="SNU3510" s="45"/>
      <c r="SNV3510" s="45"/>
      <c r="SNW3510" s="45"/>
      <c r="SNX3510" s="45"/>
      <c r="SNY3510" s="45"/>
      <c r="SNZ3510" s="45"/>
      <c r="SOA3510" s="45"/>
      <c r="SOB3510" s="45"/>
      <c r="SOC3510" s="45"/>
      <c r="SOD3510" s="45"/>
      <c r="SOE3510" s="45"/>
      <c r="SOF3510" s="45"/>
      <c r="SOG3510" s="45"/>
      <c r="SOH3510" s="45"/>
      <c r="SOI3510" s="45"/>
      <c r="SOJ3510" s="45"/>
      <c r="SOK3510" s="45"/>
      <c r="SOL3510" s="45"/>
      <c r="SOM3510" s="45"/>
      <c r="SON3510" s="45"/>
      <c r="SOO3510" s="45"/>
      <c r="SOP3510" s="45"/>
      <c r="SOQ3510" s="45"/>
      <c r="SOR3510" s="45"/>
      <c r="SOS3510" s="45"/>
      <c r="SOT3510" s="45"/>
      <c r="SOU3510" s="45"/>
      <c r="SOV3510" s="45"/>
      <c r="SOW3510" s="45"/>
      <c r="SOX3510" s="45"/>
      <c r="SOY3510" s="45"/>
      <c r="SOZ3510" s="45"/>
      <c r="SPA3510" s="45"/>
      <c r="SPB3510" s="45"/>
      <c r="SPC3510" s="45"/>
      <c r="SPD3510" s="45"/>
      <c r="SPE3510" s="45"/>
      <c r="SPF3510" s="45"/>
      <c r="SPG3510" s="45"/>
      <c r="SPH3510" s="45"/>
      <c r="SPI3510" s="45"/>
      <c r="SPJ3510" s="45"/>
      <c r="SPK3510" s="45"/>
      <c r="SPL3510" s="45"/>
      <c r="SPM3510" s="45"/>
      <c r="SPN3510" s="45"/>
      <c r="SPO3510" s="45"/>
      <c r="SPP3510" s="45"/>
      <c r="SPQ3510" s="45"/>
      <c r="SPR3510" s="45"/>
      <c r="SPS3510" s="45"/>
      <c r="SPT3510" s="45"/>
      <c r="SPU3510" s="45"/>
      <c r="SPV3510" s="45"/>
      <c r="SPW3510" s="45"/>
      <c r="SPX3510" s="45"/>
      <c r="SPY3510" s="45"/>
      <c r="SPZ3510" s="45"/>
      <c r="SQA3510" s="45"/>
      <c r="SQB3510" s="45"/>
      <c r="SQC3510" s="45"/>
      <c r="SQD3510" s="45"/>
      <c r="SQE3510" s="45"/>
      <c r="SQF3510" s="45"/>
      <c r="SQG3510" s="45"/>
      <c r="SQH3510" s="45"/>
      <c r="SQI3510" s="45"/>
      <c r="SQJ3510" s="45"/>
      <c r="SQK3510" s="45"/>
      <c r="SQL3510" s="45"/>
      <c r="SQM3510" s="45"/>
      <c r="SQN3510" s="45"/>
      <c r="SQO3510" s="45"/>
      <c r="SQP3510" s="45"/>
      <c r="SQQ3510" s="45"/>
      <c r="SQR3510" s="45"/>
      <c r="SQS3510" s="45"/>
      <c r="SQT3510" s="45"/>
      <c r="SQU3510" s="45"/>
      <c r="SQV3510" s="45"/>
      <c r="SQW3510" s="45"/>
      <c r="SQX3510" s="45"/>
      <c r="SQY3510" s="45"/>
      <c r="SQZ3510" s="45"/>
      <c r="SRA3510" s="45"/>
      <c r="SRB3510" s="45"/>
      <c r="SRC3510" s="45"/>
      <c r="SRD3510" s="45"/>
      <c r="SRE3510" s="45"/>
      <c r="SRF3510" s="45"/>
      <c r="SRG3510" s="45"/>
      <c r="SRH3510" s="45"/>
      <c r="SRI3510" s="45"/>
      <c r="SRJ3510" s="45"/>
      <c r="SRK3510" s="45"/>
      <c r="SRL3510" s="45"/>
      <c r="SRM3510" s="45"/>
      <c r="SRN3510" s="45"/>
      <c r="SRO3510" s="45"/>
      <c r="SRP3510" s="45"/>
      <c r="SRQ3510" s="45"/>
      <c r="SRR3510" s="45"/>
      <c r="SRS3510" s="45"/>
      <c r="SRT3510" s="45"/>
      <c r="SRU3510" s="45"/>
      <c r="SRV3510" s="45"/>
      <c r="SRW3510" s="45"/>
      <c r="SRX3510" s="45"/>
      <c r="SRY3510" s="45"/>
      <c r="SRZ3510" s="45"/>
      <c r="SSA3510" s="45"/>
      <c r="SSB3510" s="45"/>
      <c r="SSC3510" s="45"/>
      <c r="SSD3510" s="45"/>
      <c r="SSE3510" s="45"/>
      <c r="SSF3510" s="45"/>
      <c r="SSG3510" s="45"/>
      <c r="SSH3510" s="45"/>
      <c r="SSI3510" s="45"/>
      <c r="SSJ3510" s="45"/>
      <c r="SSK3510" s="45"/>
      <c r="SSL3510" s="45"/>
      <c r="SSM3510" s="45"/>
      <c r="SSN3510" s="45"/>
      <c r="SSO3510" s="45"/>
      <c r="SSP3510" s="45"/>
      <c r="SSQ3510" s="45"/>
      <c r="SSR3510" s="45"/>
      <c r="SSS3510" s="45"/>
      <c r="SST3510" s="45"/>
      <c r="SSU3510" s="45"/>
      <c r="SSV3510" s="45"/>
      <c r="SSW3510" s="45"/>
      <c r="SSX3510" s="45"/>
      <c r="SSY3510" s="45"/>
      <c r="SSZ3510" s="45"/>
      <c r="STA3510" s="45"/>
      <c r="STB3510" s="45"/>
      <c r="STC3510" s="45"/>
      <c r="STD3510" s="45"/>
      <c r="STE3510" s="45"/>
      <c r="STF3510" s="45"/>
      <c r="STG3510" s="45"/>
      <c r="STH3510" s="45"/>
      <c r="STI3510" s="45"/>
      <c r="STJ3510" s="45"/>
      <c r="STK3510" s="45"/>
      <c r="STL3510" s="45"/>
      <c r="STM3510" s="45"/>
      <c r="STN3510" s="45"/>
      <c r="STO3510" s="45"/>
      <c r="STP3510" s="45"/>
      <c r="STQ3510" s="45"/>
      <c r="STR3510" s="45"/>
      <c r="STS3510" s="45"/>
      <c r="STT3510" s="45"/>
      <c r="STU3510" s="45"/>
      <c r="STV3510" s="45"/>
      <c r="STW3510" s="45"/>
      <c r="STX3510" s="45"/>
      <c r="STY3510" s="45"/>
      <c r="STZ3510" s="45"/>
      <c r="SUA3510" s="45"/>
      <c r="SUB3510" s="45"/>
      <c r="SUC3510" s="45"/>
      <c r="SUD3510" s="45"/>
      <c r="SUE3510" s="45"/>
      <c r="SUF3510" s="45"/>
      <c r="SUG3510" s="45"/>
      <c r="SUH3510" s="45"/>
      <c r="SUI3510" s="45"/>
      <c r="SUJ3510" s="45"/>
      <c r="SUK3510" s="45"/>
      <c r="SUL3510" s="45"/>
      <c r="SUM3510" s="45"/>
      <c r="SUN3510" s="45"/>
      <c r="SUO3510" s="45"/>
      <c r="SUP3510" s="45"/>
      <c r="SUQ3510" s="45"/>
      <c r="SUR3510" s="45"/>
      <c r="SUS3510" s="45"/>
      <c r="SUT3510" s="45"/>
      <c r="SUU3510" s="45"/>
      <c r="SUV3510" s="45"/>
      <c r="SUW3510" s="45"/>
      <c r="SUX3510" s="45"/>
      <c r="SUY3510" s="45"/>
      <c r="SUZ3510" s="45"/>
      <c r="SVA3510" s="45"/>
      <c r="SVB3510" s="45"/>
      <c r="SVC3510" s="45"/>
      <c r="SVD3510" s="45"/>
      <c r="SVE3510" s="45"/>
      <c r="SVF3510" s="45"/>
      <c r="SVG3510" s="45"/>
      <c r="SVH3510" s="45"/>
      <c r="SVI3510" s="45"/>
      <c r="SVJ3510" s="45"/>
      <c r="SVK3510" s="45"/>
      <c r="SVL3510" s="45"/>
      <c r="SVM3510" s="45"/>
      <c r="SVN3510" s="45"/>
      <c r="SVO3510" s="45"/>
      <c r="SVP3510" s="45"/>
      <c r="SVQ3510" s="45"/>
      <c r="SVR3510" s="45"/>
      <c r="SVS3510" s="45"/>
      <c r="SVT3510" s="45"/>
      <c r="SVU3510" s="45"/>
      <c r="SVV3510" s="45"/>
      <c r="SVW3510" s="45"/>
      <c r="SVX3510" s="45"/>
      <c r="SVY3510" s="45"/>
      <c r="SVZ3510" s="45"/>
      <c r="SWA3510" s="45"/>
      <c r="SWB3510" s="45"/>
      <c r="SWC3510" s="45"/>
      <c r="SWD3510" s="45"/>
      <c r="SWE3510" s="45"/>
      <c r="SWF3510" s="45"/>
      <c r="SWG3510" s="45"/>
      <c r="SWH3510" s="45"/>
      <c r="SWI3510" s="45"/>
      <c r="SWJ3510" s="45"/>
      <c r="SWK3510" s="45"/>
      <c r="SWL3510" s="45"/>
      <c r="SWM3510" s="45"/>
      <c r="SWN3510" s="45"/>
      <c r="SWO3510" s="45"/>
      <c r="SWP3510" s="45"/>
      <c r="SWQ3510" s="45"/>
      <c r="SWR3510" s="45"/>
      <c r="SWS3510" s="45"/>
      <c r="SWT3510" s="45"/>
      <c r="SWU3510" s="45"/>
      <c r="SWV3510" s="45"/>
      <c r="SWW3510" s="45"/>
      <c r="SWX3510" s="45"/>
      <c r="SWY3510" s="45"/>
      <c r="SWZ3510" s="45"/>
      <c r="SXA3510" s="45"/>
      <c r="SXB3510" s="45"/>
      <c r="SXC3510" s="45"/>
      <c r="SXD3510" s="45"/>
      <c r="SXE3510" s="45"/>
      <c r="SXF3510" s="45"/>
      <c r="SXG3510" s="45"/>
      <c r="SXH3510" s="45"/>
      <c r="SXI3510" s="45"/>
      <c r="SXJ3510" s="45"/>
      <c r="SXK3510" s="45"/>
      <c r="SXL3510" s="45"/>
      <c r="SXM3510" s="45"/>
      <c r="SXN3510" s="45"/>
      <c r="SXO3510" s="45"/>
      <c r="SXP3510" s="45"/>
      <c r="SXQ3510" s="45"/>
      <c r="SXR3510" s="45"/>
      <c r="SXS3510" s="45"/>
      <c r="SXT3510" s="45"/>
      <c r="SXU3510" s="45"/>
      <c r="SXV3510" s="45"/>
      <c r="SXW3510" s="45"/>
      <c r="SXX3510" s="45"/>
      <c r="SXY3510" s="45"/>
      <c r="SXZ3510" s="45"/>
      <c r="SYA3510" s="45"/>
      <c r="SYB3510" s="45"/>
      <c r="SYC3510" s="45"/>
      <c r="SYD3510" s="45"/>
      <c r="SYE3510" s="45"/>
      <c r="SYF3510" s="45"/>
      <c r="SYG3510" s="45"/>
      <c r="SYH3510" s="45"/>
      <c r="SYI3510" s="45"/>
      <c r="SYJ3510" s="45"/>
      <c r="SYK3510" s="45"/>
      <c r="SYL3510" s="45"/>
      <c r="SYM3510" s="45"/>
      <c r="SYN3510" s="45"/>
      <c r="SYO3510" s="45"/>
      <c r="SYP3510" s="45"/>
      <c r="SYQ3510" s="45"/>
      <c r="SYR3510" s="45"/>
      <c r="SYS3510" s="45"/>
      <c r="SYT3510" s="45"/>
      <c r="SYU3510" s="45"/>
      <c r="SYV3510" s="45"/>
      <c r="SYW3510" s="45"/>
      <c r="SYX3510" s="45"/>
      <c r="SYY3510" s="45"/>
      <c r="SYZ3510" s="45"/>
      <c r="SZA3510" s="45"/>
      <c r="SZB3510" s="45"/>
      <c r="SZC3510" s="45"/>
      <c r="SZD3510" s="45"/>
      <c r="SZE3510" s="45"/>
      <c r="SZF3510" s="45"/>
      <c r="SZG3510" s="45"/>
      <c r="SZH3510" s="45"/>
      <c r="SZI3510" s="45"/>
      <c r="SZJ3510" s="45"/>
      <c r="SZK3510" s="45"/>
      <c r="SZL3510" s="45"/>
      <c r="SZM3510" s="45"/>
      <c r="SZN3510" s="45"/>
      <c r="SZO3510" s="45"/>
      <c r="SZP3510" s="45"/>
      <c r="SZQ3510" s="45"/>
      <c r="SZR3510" s="45"/>
      <c r="SZS3510" s="45"/>
      <c r="SZT3510" s="45"/>
      <c r="SZU3510" s="45"/>
      <c r="SZV3510" s="45"/>
      <c r="SZW3510" s="45"/>
      <c r="SZX3510" s="45"/>
      <c r="SZY3510" s="45"/>
      <c r="SZZ3510" s="45"/>
      <c r="TAA3510" s="45"/>
      <c r="TAB3510" s="45"/>
      <c r="TAC3510" s="45"/>
      <c r="TAD3510" s="45"/>
      <c r="TAE3510" s="45"/>
      <c r="TAF3510" s="45"/>
      <c r="TAG3510" s="45"/>
      <c r="TAH3510" s="45"/>
      <c r="TAI3510" s="45"/>
      <c r="TAJ3510" s="45"/>
      <c r="TAK3510" s="45"/>
      <c r="TAL3510" s="45"/>
      <c r="TAM3510" s="45"/>
      <c r="TAN3510" s="45"/>
      <c r="TAO3510" s="45"/>
      <c r="TAP3510" s="45"/>
      <c r="TAQ3510" s="45"/>
      <c r="TAR3510" s="45"/>
      <c r="TAS3510" s="45"/>
      <c r="TAT3510" s="45"/>
      <c r="TAU3510" s="45"/>
      <c r="TAV3510" s="45"/>
      <c r="TAW3510" s="45"/>
      <c r="TAX3510" s="45"/>
      <c r="TAY3510" s="45"/>
      <c r="TAZ3510" s="45"/>
      <c r="TBA3510" s="45"/>
      <c r="TBB3510" s="45"/>
      <c r="TBC3510" s="45"/>
      <c r="TBD3510" s="45"/>
      <c r="TBE3510" s="45"/>
      <c r="TBF3510" s="45"/>
      <c r="TBG3510" s="45"/>
      <c r="TBH3510" s="45"/>
      <c r="TBI3510" s="45"/>
      <c r="TBJ3510" s="45"/>
      <c r="TBK3510" s="45"/>
      <c r="TBL3510" s="45"/>
      <c r="TBM3510" s="45"/>
      <c r="TBN3510" s="45"/>
      <c r="TBO3510" s="45"/>
      <c r="TBP3510" s="45"/>
      <c r="TBQ3510" s="45"/>
      <c r="TBR3510" s="45"/>
      <c r="TBS3510" s="45"/>
      <c r="TBT3510" s="45"/>
      <c r="TBU3510" s="45"/>
      <c r="TBV3510" s="45"/>
      <c r="TBW3510" s="45"/>
      <c r="TBX3510" s="45"/>
      <c r="TBY3510" s="45"/>
      <c r="TBZ3510" s="45"/>
      <c r="TCA3510" s="45"/>
      <c r="TCB3510" s="45"/>
      <c r="TCC3510" s="45"/>
      <c r="TCD3510" s="45"/>
      <c r="TCE3510" s="45"/>
      <c r="TCF3510" s="45"/>
      <c r="TCG3510" s="45"/>
      <c r="TCH3510" s="45"/>
      <c r="TCI3510" s="45"/>
      <c r="TCJ3510" s="45"/>
      <c r="TCK3510" s="45"/>
      <c r="TCL3510" s="45"/>
      <c r="TCM3510" s="45"/>
      <c r="TCN3510" s="45"/>
      <c r="TCO3510" s="45"/>
      <c r="TCP3510" s="45"/>
      <c r="TCQ3510" s="45"/>
      <c r="TCR3510" s="45"/>
      <c r="TCS3510" s="45"/>
      <c r="TCT3510" s="45"/>
      <c r="TCU3510" s="45"/>
      <c r="TCV3510" s="45"/>
      <c r="TCW3510" s="45"/>
      <c r="TCX3510" s="45"/>
      <c r="TCY3510" s="45"/>
      <c r="TCZ3510" s="45"/>
      <c r="TDA3510" s="45"/>
      <c r="TDB3510" s="45"/>
      <c r="TDC3510" s="45"/>
      <c r="TDD3510" s="45"/>
      <c r="TDE3510" s="45"/>
      <c r="TDF3510" s="45"/>
      <c r="TDG3510" s="45"/>
      <c r="TDH3510" s="45"/>
      <c r="TDI3510" s="45"/>
      <c r="TDJ3510" s="45"/>
      <c r="TDK3510" s="45"/>
      <c r="TDL3510" s="45"/>
      <c r="TDM3510" s="45"/>
      <c r="TDN3510" s="45"/>
      <c r="TDO3510" s="45"/>
      <c r="TDP3510" s="45"/>
      <c r="TDQ3510" s="45"/>
      <c r="TDR3510" s="45"/>
      <c r="TDS3510" s="45"/>
      <c r="TDT3510" s="45"/>
      <c r="TDU3510" s="45"/>
      <c r="TDV3510" s="45"/>
      <c r="TDW3510" s="45"/>
      <c r="TDX3510" s="45"/>
      <c r="TDY3510" s="45"/>
      <c r="TDZ3510" s="45"/>
      <c r="TEA3510" s="45"/>
      <c r="TEB3510" s="45"/>
      <c r="TEC3510" s="45"/>
      <c r="TED3510" s="45"/>
      <c r="TEE3510" s="45"/>
      <c r="TEF3510" s="45"/>
      <c r="TEG3510" s="45"/>
      <c r="TEH3510" s="45"/>
      <c r="TEI3510" s="45"/>
      <c r="TEJ3510" s="45"/>
      <c r="TEK3510" s="45"/>
      <c r="TEL3510" s="45"/>
      <c r="TEM3510" s="45"/>
      <c r="TEN3510" s="45"/>
      <c r="TEO3510" s="45"/>
      <c r="TEP3510" s="45"/>
      <c r="TEQ3510" s="45"/>
      <c r="TER3510" s="45"/>
      <c r="TES3510" s="45"/>
      <c r="TET3510" s="45"/>
      <c r="TEU3510" s="45"/>
      <c r="TEV3510" s="45"/>
      <c r="TEW3510" s="45"/>
      <c r="TEX3510" s="45"/>
      <c r="TEY3510" s="45"/>
      <c r="TEZ3510" s="45"/>
      <c r="TFA3510" s="45"/>
      <c r="TFB3510" s="45"/>
      <c r="TFC3510" s="45"/>
      <c r="TFD3510" s="45"/>
      <c r="TFE3510" s="45"/>
      <c r="TFF3510" s="45"/>
      <c r="TFG3510" s="45"/>
      <c r="TFH3510" s="45"/>
      <c r="TFI3510" s="45"/>
      <c r="TFJ3510" s="45"/>
      <c r="TFK3510" s="45"/>
      <c r="TFL3510" s="45"/>
      <c r="TFM3510" s="45"/>
      <c r="TFN3510" s="45"/>
      <c r="TFO3510" s="45"/>
      <c r="TFP3510" s="45"/>
      <c r="TFQ3510" s="45"/>
      <c r="TFR3510" s="45"/>
      <c r="TFS3510" s="45"/>
      <c r="TFT3510" s="45"/>
      <c r="TFU3510" s="45"/>
      <c r="TFV3510" s="45"/>
      <c r="TFW3510" s="45"/>
      <c r="TFX3510" s="45"/>
      <c r="TFY3510" s="45"/>
      <c r="TFZ3510" s="45"/>
      <c r="TGA3510" s="45"/>
      <c r="TGB3510" s="45"/>
      <c r="TGC3510" s="45"/>
      <c r="TGD3510" s="45"/>
      <c r="TGE3510" s="45"/>
      <c r="TGF3510" s="45"/>
      <c r="TGG3510" s="45"/>
      <c r="TGH3510" s="45"/>
      <c r="TGI3510" s="45"/>
      <c r="TGJ3510" s="45"/>
      <c r="TGK3510" s="45"/>
      <c r="TGL3510" s="45"/>
      <c r="TGM3510" s="45"/>
      <c r="TGN3510" s="45"/>
      <c r="TGO3510" s="45"/>
      <c r="TGP3510" s="45"/>
      <c r="TGQ3510" s="45"/>
      <c r="TGR3510" s="45"/>
      <c r="TGS3510" s="45"/>
      <c r="TGT3510" s="45"/>
      <c r="TGU3510" s="45"/>
      <c r="TGV3510" s="45"/>
      <c r="TGW3510" s="45"/>
      <c r="TGX3510" s="45"/>
      <c r="TGY3510" s="45"/>
      <c r="TGZ3510" s="45"/>
      <c r="THA3510" s="45"/>
      <c r="THB3510" s="45"/>
      <c r="THC3510" s="45"/>
      <c r="THD3510" s="45"/>
      <c r="THE3510" s="45"/>
      <c r="THF3510" s="45"/>
      <c r="THG3510" s="45"/>
      <c r="THH3510" s="45"/>
      <c r="THI3510" s="45"/>
      <c r="THJ3510" s="45"/>
      <c r="THK3510" s="45"/>
      <c r="THL3510" s="45"/>
      <c r="THM3510" s="45"/>
      <c r="THN3510" s="45"/>
      <c r="THO3510" s="45"/>
      <c r="THP3510" s="45"/>
      <c r="THQ3510" s="45"/>
      <c r="THR3510" s="45"/>
      <c r="THS3510" s="45"/>
      <c r="THT3510" s="45"/>
      <c r="THU3510" s="45"/>
      <c r="THV3510" s="45"/>
      <c r="THW3510" s="45"/>
      <c r="THX3510" s="45"/>
      <c r="THY3510" s="45"/>
      <c r="THZ3510" s="45"/>
      <c r="TIA3510" s="45"/>
      <c r="TIB3510" s="45"/>
      <c r="TIC3510" s="45"/>
      <c r="TID3510" s="45"/>
      <c r="TIE3510" s="45"/>
      <c r="TIF3510" s="45"/>
      <c r="TIG3510" s="45"/>
      <c r="TIH3510" s="45"/>
      <c r="TII3510" s="45"/>
      <c r="TIJ3510" s="45"/>
      <c r="TIK3510" s="45"/>
      <c r="TIL3510" s="45"/>
      <c r="TIM3510" s="45"/>
      <c r="TIN3510" s="45"/>
      <c r="TIO3510" s="45"/>
      <c r="TIP3510" s="45"/>
      <c r="TIQ3510" s="45"/>
      <c r="TIR3510" s="45"/>
      <c r="TIS3510" s="45"/>
      <c r="TIT3510" s="45"/>
      <c r="TIU3510" s="45"/>
      <c r="TIV3510" s="45"/>
      <c r="TIW3510" s="45"/>
      <c r="TIX3510" s="45"/>
      <c r="TIY3510" s="45"/>
      <c r="TIZ3510" s="45"/>
      <c r="TJA3510" s="45"/>
      <c r="TJB3510" s="45"/>
      <c r="TJC3510" s="45"/>
      <c r="TJD3510" s="45"/>
      <c r="TJE3510" s="45"/>
      <c r="TJF3510" s="45"/>
      <c r="TJG3510" s="45"/>
      <c r="TJH3510" s="45"/>
      <c r="TJI3510" s="45"/>
      <c r="TJJ3510" s="45"/>
      <c r="TJK3510" s="45"/>
      <c r="TJL3510" s="45"/>
      <c r="TJM3510" s="45"/>
      <c r="TJN3510" s="45"/>
      <c r="TJO3510" s="45"/>
      <c r="TJP3510" s="45"/>
      <c r="TJQ3510" s="45"/>
      <c r="TJR3510" s="45"/>
      <c r="TJS3510" s="45"/>
      <c r="TJT3510" s="45"/>
      <c r="TJU3510" s="45"/>
      <c r="TJV3510" s="45"/>
      <c r="TJW3510" s="45"/>
      <c r="TJX3510" s="45"/>
      <c r="TJY3510" s="45"/>
      <c r="TJZ3510" s="45"/>
      <c r="TKA3510" s="45"/>
      <c r="TKB3510" s="45"/>
      <c r="TKC3510" s="45"/>
      <c r="TKD3510" s="45"/>
      <c r="TKE3510" s="45"/>
      <c r="TKF3510" s="45"/>
      <c r="TKG3510" s="45"/>
      <c r="TKH3510" s="45"/>
      <c r="TKI3510" s="45"/>
      <c r="TKJ3510" s="45"/>
      <c r="TKK3510" s="45"/>
      <c r="TKL3510" s="45"/>
      <c r="TKM3510" s="45"/>
      <c r="TKN3510" s="45"/>
      <c r="TKO3510" s="45"/>
      <c r="TKP3510" s="45"/>
      <c r="TKQ3510" s="45"/>
      <c r="TKR3510" s="45"/>
      <c r="TKS3510" s="45"/>
      <c r="TKT3510" s="45"/>
      <c r="TKU3510" s="45"/>
      <c r="TKV3510" s="45"/>
      <c r="TKW3510" s="45"/>
      <c r="TKX3510" s="45"/>
      <c r="TKY3510" s="45"/>
      <c r="TKZ3510" s="45"/>
      <c r="TLA3510" s="45"/>
      <c r="TLB3510" s="45"/>
      <c r="TLC3510" s="45"/>
      <c r="TLD3510" s="45"/>
      <c r="TLE3510" s="45"/>
      <c r="TLF3510" s="45"/>
      <c r="TLG3510" s="45"/>
      <c r="TLH3510" s="45"/>
      <c r="TLI3510" s="45"/>
      <c r="TLJ3510" s="45"/>
      <c r="TLK3510" s="45"/>
      <c r="TLL3510" s="45"/>
      <c r="TLM3510" s="45"/>
      <c r="TLN3510" s="45"/>
      <c r="TLO3510" s="45"/>
      <c r="TLP3510" s="45"/>
      <c r="TLQ3510" s="45"/>
      <c r="TLR3510" s="45"/>
      <c r="TLS3510" s="45"/>
      <c r="TLT3510" s="45"/>
      <c r="TLU3510" s="45"/>
      <c r="TLV3510" s="45"/>
      <c r="TLW3510" s="45"/>
      <c r="TLX3510" s="45"/>
      <c r="TLY3510" s="45"/>
      <c r="TLZ3510" s="45"/>
      <c r="TMA3510" s="45"/>
      <c r="TMB3510" s="45"/>
      <c r="TMC3510" s="45"/>
      <c r="TMD3510" s="45"/>
      <c r="TME3510" s="45"/>
      <c r="TMF3510" s="45"/>
      <c r="TMG3510" s="45"/>
      <c r="TMH3510" s="45"/>
      <c r="TMI3510" s="45"/>
      <c r="TMJ3510" s="45"/>
      <c r="TMK3510" s="45"/>
      <c r="TML3510" s="45"/>
      <c r="TMM3510" s="45"/>
      <c r="TMN3510" s="45"/>
      <c r="TMO3510" s="45"/>
      <c r="TMP3510" s="45"/>
      <c r="TMQ3510" s="45"/>
      <c r="TMR3510" s="45"/>
      <c r="TMS3510" s="45"/>
      <c r="TMT3510" s="45"/>
      <c r="TMU3510" s="45"/>
      <c r="TMV3510" s="45"/>
      <c r="TMW3510" s="45"/>
      <c r="TMX3510" s="45"/>
      <c r="TMY3510" s="45"/>
      <c r="TMZ3510" s="45"/>
      <c r="TNA3510" s="45"/>
      <c r="TNB3510" s="45"/>
      <c r="TNC3510" s="45"/>
      <c r="TND3510" s="45"/>
      <c r="TNE3510" s="45"/>
      <c r="TNF3510" s="45"/>
      <c r="TNG3510" s="45"/>
      <c r="TNH3510" s="45"/>
      <c r="TNI3510" s="45"/>
      <c r="TNJ3510" s="45"/>
      <c r="TNK3510" s="45"/>
      <c r="TNL3510" s="45"/>
      <c r="TNM3510" s="45"/>
      <c r="TNN3510" s="45"/>
      <c r="TNO3510" s="45"/>
      <c r="TNP3510" s="45"/>
      <c r="TNQ3510" s="45"/>
      <c r="TNR3510" s="45"/>
      <c r="TNS3510" s="45"/>
      <c r="TNT3510" s="45"/>
      <c r="TNU3510" s="45"/>
      <c r="TNV3510" s="45"/>
      <c r="TNW3510" s="45"/>
      <c r="TNX3510" s="45"/>
      <c r="TNY3510" s="45"/>
      <c r="TNZ3510" s="45"/>
      <c r="TOA3510" s="45"/>
      <c r="TOB3510" s="45"/>
      <c r="TOC3510" s="45"/>
      <c r="TOD3510" s="45"/>
      <c r="TOE3510" s="45"/>
      <c r="TOF3510" s="45"/>
      <c r="TOG3510" s="45"/>
      <c r="TOH3510" s="45"/>
      <c r="TOI3510" s="45"/>
      <c r="TOJ3510" s="45"/>
      <c r="TOK3510" s="45"/>
      <c r="TOL3510" s="45"/>
      <c r="TOM3510" s="45"/>
      <c r="TON3510" s="45"/>
      <c r="TOO3510" s="45"/>
      <c r="TOP3510" s="45"/>
      <c r="TOQ3510" s="45"/>
      <c r="TOR3510" s="45"/>
      <c r="TOS3510" s="45"/>
      <c r="TOT3510" s="45"/>
      <c r="TOU3510" s="45"/>
      <c r="TOV3510" s="45"/>
      <c r="TOW3510" s="45"/>
      <c r="TOX3510" s="45"/>
      <c r="TOY3510" s="45"/>
      <c r="TOZ3510" s="45"/>
      <c r="TPA3510" s="45"/>
      <c r="TPB3510" s="45"/>
      <c r="TPC3510" s="45"/>
      <c r="TPD3510" s="45"/>
      <c r="TPE3510" s="45"/>
      <c r="TPF3510" s="45"/>
      <c r="TPG3510" s="45"/>
      <c r="TPH3510" s="45"/>
      <c r="TPI3510" s="45"/>
      <c r="TPJ3510" s="45"/>
      <c r="TPK3510" s="45"/>
      <c r="TPL3510" s="45"/>
      <c r="TPM3510" s="45"/>
      <c r="TPN3510" s="45"/>
      <c r="TPO3510" s="45"/>
      <c r="TPP3510" s="45"/>
      <c r="TPQ3510" s="45"/>
      <c r="TPR3510" s="45"/>
      <c r="TPS3510" s="45"/>
      <c r="TPT3510" s="45"/>
      <c r="TPU3510" s="45"/>
      <c r="TPV3510" s="45"/>
      <c r="TPW3510" s="45"/>
      <c r="TPX3510" s="45"/>
      <c r="TPY3510" s="45"/>
      <c r="TPZ3510" s="45"/>
      <c r="TQA3510" s="45"/>
      <c r="TQB3510" s="45"/>
      <c r="TQC3510" s="45"/>
      <c r="TQD3510" s="45"/>
      <c r="TQE3510" s="45"/>
      <c r="TQF3510" s="45"/>
      <c r="TQG3510" s="45"/>
      <c r="TQH3510" s="45"/>
      <c r="TQI3510" s="45"/>
      <c r="TQJ3510" s="45"/>
      <c r="TQK3510" s="45"/>
      <c r="TQL3510" s="45"/>
      <c r="TQM3510" s="45"/>
      <c r="TQN3510" s="45"/>
      <c r="TQO3510" s="45"/>
      <c r="TQP3510" s="45"/>
      <c r="TQQ3510" s="45"/>
      <c r="TQR3510" s="45"/>
      <c r="TQS3510" s="45"/>
      <c r="TQT3510" s="45"/>
      <c r="TQU3510" s="45"/>
      <c r="TQV3510" s="45"/>
      <c r="TQW3510" s="45"/>
      <c r="TQX3510" s="45"/>
      <c r="TQY3510" s="45"/>
      <c r="TQZ3510" s="45"/>
      <c r="TRA3510" s="45"/>
      <c r="TRB3510" s="45"/>
      <c r="TRC3510" s="45"/>
      <c r="TRD3510" s="45"/>
      <c r="TRE3510" s="45"/>
      <c r="TRF3510" s="45"/>
      <c r="TRG3510" s="45"/>
      <c r="TRH3510" s="45"/>
      <c r="TRI3510" s="45"/>
      <c r="TRJ3510" s="45"/>
      <c r="TRK3510" s="45"/>
      <c r="TRL3510" s="45"/>
      <c r="TRM3510" s="45"/>
      <c r="TRN3510" s="45"/>
      <c r="TRO3510" s="45"/>
      <c r="TRP3510" s="45"/>
      <c r="TRQ3510" s="45"/>
      <c r="TRR3510" s="45"/>
      <c r="TRS3510" s="45"/>
      <c r="TRT3510" s="45"/>
      <c r="TRU3510" s="45"/>
      <c r="TRV3510" s="45"/>
      <c r="TRW3510" s="45"/>
      <c r="TRX3510" s="45"/>
      <c r="TRY3510" s="45"/>
      <c r="TRZ3510" s="45"/>
      <c r="TSA3510" s="45"/>
      <c r="TSB3510" s="45"/>
      <c r="TSC3510" s="45"/>
      <c r="TSD3510" s="45"/>
      <c r="TSE3510" s="45"/>
      <c r="TSF3510" s="45"/>
      <c r="TSG3510" s="45"/>
      <c r="TSH3510" s="45"/>
      <c r="TSI3510" s="45"/>
      <c r="TSJ3510" s="45"/>
      <c r="TSK3510" s="45"/>
      <c r="TSL3510" s="45"/>
      <c r="TSM3510" s="45"/>
      <c r="TSN3510" s="45"/>
      <c r="TSO3510" s="45"/>
      <c r="TSP3510" s="45"/>
      <c r="TSQ3510" s="45"/>
      <c r="TSR3510" s="45"/>
      <c r="TSS3510" s="45"/>
      <c r="TST3510" s="45"/>
      <c r="TSU3510" s="45"/>
      <c r="TSV3510" s="45"/>
      <c r="TSW3510" s="45"/>
      <c r="TSX3510" s="45"/>
      <c r="TSY3510" s="45"/>
      <c r="TSZ3510" s="45"/>
      <c r="TTA3510" s="45"/>
      <c r="TTB3510" s="45"/>
      <c r="TTC3510" s="45"/>
      <c r="TTD3510" s="45"/>
      <c r="TTE3510" s="45"/>
      <c r="TTF3510" s="45"/>
      <c r="TTG3510" s="45"/>
      <c r="TTH3510" s="45"/>
      <c r="TTI3510" s="45"/>
      <c r="TTJ3510" s="45"/>
      <c r="TTK3510" s="45"/>
      <c r="TTL3510" s="45"/>
      <c r="TTM3510" s="45"/>
      <c r="TTN3510" s="45"/>
      <c r="TTO3510" s="45"/>
      <c r="TTP3510" s="45"/>
      <c r="TTQ3510" s="45"/>
      <c r="TTR3510" s="45"/>
      <c r="TTS3510" s="45"/>
      <c r="TTT3510" s="45"/>
      <c r="TTU3510" s="45"/>
      <c r="TTV3510" s="45"/>
      <c r="TTW3510" s="45"/>
      <c r="TTX3510" s="45"/>
      <c r="TTY3510" s="45"/>
      <c r="TTZ3510" s="45"/>
      <c r="TUA3510" s="45"/>
      <c r="TUB3510" s="45"/>
      <c r="TUC3510" s="45"/>
      <c r="TUD3510" s="45"/>
      <c r="TUE3510" s="45"/>
      <c r="TUF3510" s="45"/>
      <c r="TUG3510" s="45"/>
      <c r="TUH3510" s="45"/>
      <c r="TUI3510" s="45"/>
      <c r="TUJ3510" s="45"/>
      <c r="TUK3510" s="45"/>
      <c r="TUL3510" s="45"/>
      <c r="TUM3510" s="45"/>
      <c r="TUN3510" s="45"/>
      <c r="TUO3510" s="45"/>
      <c r="TUP3510" s="45"/>
      <c r="TUQ3510" s="45"/>
      <c r="TUR3510" s="45"/>
      <c r="TUS3510" s="45"/>
      <c r="TUT3510" s="45"/>
      <c r="TUU3510" s="45"/>
      <c r="TUV3510" s="45"/>
      <c r="TUW3510" s="45"/>
      <c r="TUX3510" s="45"/>
      <c r="TUY3510" s="45"/>
      <c r="TUZ3510" s="45"/>
      <c r="TVA3510" s="45"/>
      <c r="TVB3510" s="45"/>
      <c r="TVC3510" s="45"/>
      <c r="TVD3510" s="45"/>
      <c r="TVE3510" s="45"/>
      <c r="TVF3510" s="45"/>
      <c r="TVG3510" s="45"/>
      <c r="TVH3510" s="45"/>
      <c r="TVI3510" s="45"/>
      <c r="TVJ3510" s="45"/>
      <c r="TVK3510" s="45"/>
      <c r="TVL3510" s="45"/>
      <c r="TVM3510" s="45"/>
      <c r="TVN3510" s="45"/>
      <c r="TVO3510" s="45"/>
      <c r="TVP3510" s="45"/>
      <c r="TVQ3510" s="45"/>
      <c r="TVR3510" s="45"/>
      <c r="TVS3510" s="45"/>
      <c r="TVT3510" s="45"/>
      <c r="TVU3510" s="45"/>
      <c r="TVV3510" s="45"/>
      <c r="TVW3510" s="45"/>
      <c r="TVX3510" s="45"/>
      <c r="TVY3510" s="45"/>
      <c r="TVZ3510" s="45"/>
      <c r="TWA3510" s="45"/>
      <c r="TWB3510" s="45"/>
      <c r="TWC3510" s="45"/>
      <c r="TWD3510" s="45"/>
      <c r="TWE3510" s="45"/>
      <c r="TWF3510" s="45"/>
      <c r="TWG3510" s="45"/>
      <c r="TWH3510" s="45"/>
      <c r="TWI3510" s="45"/>
      <c r="TWJ3510" s="45"/>
      <c r="TWK3510" s="45"/>
      <c r="TWL3510" s="45"/>
      <c r="TWM3510" s="45"/>
      <c r="TWN3510" s="45"/>
      <c r="TWO3510" s="45"/>
      <c r="TWP3510" s="45"/>
      <c r="TWQ3510" s="45"/>
      <c r="TWR3510" s="45"/>
      <c r="TWS3510" s="45"/>
      <c r="TWT3510" s="45"/>
      <c r="TWU3510" s="45"/>
      <c r="TWV3510" s="45"/>
      <c r="TWW3510" s="45"/>
      <c r="TWX3510" s="45"/>
      <c r="TWY3510" s="45"/>
      <c r="TWZ3510" s="45"/>
      <c r="TXA3510" s="45"/>
      <c r="TXB3510" s="45"/>
      <c r="TXC3510" s="45"/>
      <c r="TXD3510" s="45"/>
      <c r="TXE3510" s="45"/>
      <c r="TXF3510" s="45"/>
      <c r="TXG3510" s="45"/>
      <c r="TXH3510" s="45"/>
      <c r="TXI3510" s="45"/>
      <c r="TXJ3510" s="45"/>
      <c r="TXK3510" s="45"/>
      <c r="TXL3510" s="45"/>
      <c r="TXM3510" s="45"/>
      <c r="TXN3510" s="45"/>
      <c r="TXO3510" s="45"/>
      <c r="TXP3510" s="45"/>
      <c r="TXQ3510" s="45"/>
      <c r="TXR3510" s="45"/>
      <c r="TXS3510" s="45"/>
      <c r="TXT3510" s="45"/>
      <c r="TXU3510" s="45"/>
      <c r="TXV3510" s="45"/>
      <c r="TXW3510" s="45"/>
      <c r="TXX3510" s="45"/>
      <c r="TXY3510" s="45"/>
      <c r="TXZ3510" s="45"/>
      <c r="TYA3510" s="45"/>
      <c r="TYB3510" s="45"/>
      <c r="TYC3510" s="45"/>
      <c r="TYD3510" s="45"/>
      <c r="TYE3510" s="45"/>
      <c r="TYF3510" s="45"/>
      <c r="TYG3510" s="45"/>
      <c r="TYH3510" s="45"/>
      <c r="TYI3510" s="45"/>
      <c r="TYJ3510" s="45"/>
      <c r="TYK3510" s="45"/>
      <c r="TYL3510" s="45"/>
      <c r="TYM3510" s="45"/>
      <c r="TYN3510" s="45"/>
      <c r="TYO3510" s="45"/>
      <c r="TYP3510" s="45"/>
      <c r="TYQ3510" s="45"/>
      <c r="TYR3510" s="45"/>
      <c r="TYS3510" s="45"/>
      <c r="TYT3510" s="45"/>
      <c r="TYU3510" s="45"/>
      <c r="TYV3510" s="45"/>
      <c r="TYW3510" s="45"/>
      <c r="TYX3510" s="45"/>
      <c r="TYY3510" s="45"/>
      <c r="TYZ3510" s="45"/>
      <c r="TZA3510" s="45"/>
      <c r="TZB3510" s="45"/>
      <c r="TZC3510" s="45"/>
      <c r="TZD3510" s="45"/>
      <c r="TZE3510" s="45"/>
      <c r="TZF3510" s="45"/>
      <c r="TZG3510" s="45"/>
      <c r="TZH3510" s="45"/>
      <c r="TZI3510" s="45"/>
      <c r="TZJ3510" s="45"/>
      <c r="TZK3510" s="45"/>
      <c r="TZL3510" s="45"/>
      <c r="TZM3510" s="45"/>
      <c r="TZN3510" s="45"/>
      <c r="TZO3510" s="45"/>
      <c r="TZP3510" s="45"/>
      <c r="TZQ3510" s="45"/>
      <c r="TZR3510" s="45"/>
      <c r="TZS3510" s="45"/>
      <c r="TZT3510" s="45"/>
      <c r="TZU3510" s="45"/>
      <c r="TZV3510" s="45"/>
      <c r="TZW3510" s="45"/>
      <c r="TZX3510" s="45"/>
      <c r="TZY3510" s="45"/>
      <c r="TZZ3510" s="45"/>
      <c r="UAA3510" s="45"/>
      <c r="UAB3510" s="45"/>
      <c r="UAC3510" s="45"/>
      <c r="UAD3510" s="45"/>
      <c r="UAE3510" s="45"/>
      <c r="UAF3510" s="45"/>
      <c r="UAG3510" s="45"/>
      <c r="UAH3510" s="45"/>
      <c r="UAI3510" s="45"/>
      <c r="UAJ3510" s="45"/>
      <c r="UAK3510" s="45"/>
      <c r="UAL3510" s="45"/>
      <c r="UAM3510" s="45"/>
      <c r="UAN3510" s="45"/>
      <c r="UAO3510" s="45"/>
      <c r="UAP3510" s="45"/>
      <c r="UAQ3510" s="45"/>
      <c r="UAR3510" s="45"/>
      <c r="UAS3510" s="45"/>
      <c r="UAT3510" s="45"/>
      <c r="UAU3510" s="45"/>
      <c r="UAV3510" s="45"/>
      <c r="UAW3510" s="45"/>
      <c r="UAX3510" s="45"/>
      <c r="UAY3510" s="45"/>
      <c r="UAZ3510" s="45"/>
      <c r="UBA3510" s="45"/>
      <c r="UBB3510" s="45"/>
      <c r="UBC3510" s="45"/>
      <c r="UBD3510" s="45"/>
      <c r="UBE3510" s="45"/>
      <c r="UBF3510" s="45"/>
      <c r="UBG3510" s="45"/>
      <c r="UBH3510" s="45"/>
      <c r="UBI3510" s="45"/>
      <c r="UBJ3510" s="45"/>
      <c r="UBK3510" s="45"/>
      <c r="UBL3510" s="45"/>
      <c r="UBM3510" s="45"/>
      <c r="UBN3510" s="45"/>
      <c r="UBO3510" s="45"/>
      <c r="UBP3510" s="45"/>
      <c r="UBQ3510" s="45"/>
      <c r="UBR3510" s="45"/>
      <c r="UBS3510" s="45"/>
      <c r="UBT3510" s="45"/>
      <c r="UBU3510" s="45"/>
      <c r="UBV3510" s="45"/>
      <c r="UBW3510" s="45"/>
      <c r="UBX3510" s="45"/>
      <c r="UBY3510" s="45"/>
      <c r="UBZ3510" s="45"/>
      <c r="UCA3510" s="45"/>
      <c r="UCB3510" s="45"/>
      <c r="UCC3510" s="45"/>
      <c r="UCD3510" s="45"/>
      <c r="UCE3510" s="45"/>
      <c r="UCF3510" s="45"/>
      <c r="UCG3510" s="45"/>
      <c r="UCH3510" s="45"/>
      <c r="UCI3510" s="45"/>
      <c r="UCJ3510" s="45"/>
      <c r="UCK3510" s="45"/>
      <c r="UCL3510" s="45"/>
      <c r="UCM3510" s="45"/>
      <c r="UCN3510" s="45"/>
      <c r="UCO3510" s="45"/>
      <c r="UCP3510" s="45"/>
      <c r="UCQ3510" s="45"/>
      <c r="UCR3510" s="45"/>
      <c r="UCS3510" s="45"/>
      <c r="UCT3510" s="45"/>
      <c r="UCU3510" s="45"/>
      <c r="UCV3510" s="45"/>
      <c r="UCW3510" s="45"/>
      <c r="UCX3510" s="45"/>
      <c r="UCY3510" s="45"/>
      <c r="UCZ3510" s="45"/>
      <c r="UDA3510" s="45"/>
      <c r="UDB3510" s="45"/>
      <c r="UDC3510" s="45"/>
      <c r="UDD3510" s="45"/>
      <c r="UDE3510" s="45"/>
      <c r="UDF3510" s="45"/>
      <c r="UDG3510" s="45"/>
      <c r="UDH3510" s="45"/>
      <c r="UDI3510" s="45"/>
      <c r="UDJ3510" s="45"/>
      <c r="UDK3510" s="45"/>
      <c r="UDL3510" s="45"/>
      <c r="UDM3510" s="45"/>
      <c r="UDN3510" s="45"/>
      <c r="UDO3510" s="45"/>
      <c r="UDP3510" s="45"/>
      <c r="UDQ3510" s="45"/>
      <c r="UDR3510" s="45"/>
      <c r="UDS3510" s="45"/>
      <c r="UDT3510" s="45"/>
      <c r="UDU3510" s="45"/>
      <c r="UDV3510" s="45"/>
      <c r="UDW3510" s="45"/>
      <c r="UDX3510" s="45"/>
      <c r="UDY3510" s="45"/>
      <c r="UDZ3510" s="45"/>
      <c r="UEA3510" s="45"/>
      <c r="UEB3510" s="45"/>
      <c r="UEC3510" s="45"/>
      <c r="UED3510" s="45"/>
      <c r="UEE3510" s="45"/>
      <c r="UEF3510" s="45"/>
      <c r="UEG3510" s="45"/>
      <c r="UEH3510" s="45"/>
      <c r="UEI3510" s="45"/>
      <c r="UEJ3510" s="45"/>
      <c r="UEK3510" s="45"/>
      <c r="UEL3510" s="45"/>
      <c r="UEM3510" s="45"/>
      <c r="UEN3510" s="45"/>
      <c r="UEO3510" s="45"/>
      <c r="UEP3510" s="45"/>
      <c r="UEQ3510" s="45"/>
      <c r="UER3510" s="45"/>
      <c r="UES3510" s="45"/>
      <c r="UET3510" s="45"/>
      <c r="UEU3510" s="45"/>
      <c r="UEV3510" s="45"/>
      <c r="UEW3510" s="45"/>
      <c r="UEX3510" s="45"/>
      <c r="UEY3510" s="45"/>
      <c r="UEZ3510" s="45"/>
      <c r="UFA3510" s="45"/>
      <c r="UFB3510" s="45"/>
      <c r="UFC3510" s="45"/>
      <c r="UFD3510" s="45"/>
      <c r="UFE3510" s="45"/>
      <c r="UFF3510" s="45"/>
      <c r="UFG3510" s="45"/>
      <c r="UFH3510" s="45"/>
      <c r="UFI3510" s="45"/>
      <c r="UFJ3510" s="45"/>
      <c r="UFK3510" s="45"/>
      <c r="UFL3510" s="45"/>
      <c r="UFM3510" s="45"/>
      <c r="UFN3510" s="45"/>
      <c r="UFO3510" s="45"/>
      <c r="UFP3510" s="45"/>
      <c r="UFQ3510" s="45"/>
      <c r="UFR3510" s="45"/>
      <c r="UFS3510" s="45"/>
      <c r="UFT3510" s="45"/>
      <c r="UFU3510" s="45"/>
      <c r="UFV3510" s="45"/>
      <c r="UFW3510" s="45"/>
      <c r="UFX3510" s="45"/>
      <c r="UFY3510" s="45"/>
      <c r="UFZ3510" s="45"/>
      <c r="UGA3510" s="45"/>
      <c r="UGB3510" s="45"/>
      <c r="UGC3510" s="45"/>
      <c r="UGD3510" s="45"/>
      <c r="UGE3510" s="45"/>
      <c r="UGF3510" s="45"/>
      <c r="UGG3510" s="45"/>
      <c r="UGH3510" s="45"/>
      <c r="UGI3510" s="45"/>
      <c r="UGJ3510" s="45"/>
      <c r="UGK3510" s="45"/>
      <c r="UGL3510" s="45"/>
      <c r="UGM3510" s="45"/>
      <c r="UGN3510" s="45"/>
      <c r="UGO3510" s="45"/>
      <c r="UGP3510" s="45"/>
      <c r="UGQ3510" s="45"/>
      <c r="UGR3510" s="45"/>
      <c r="UGS3510" s="45"/>
      <c r="UGT3510" s="45"/>
      <c r="UGU3510" s="45"/>
      <c r="UGV3510" s="45"/>
      <c r="UGW3510" s="45"/>
      <c r="UGX3510" s="45"/>
      <c r="UGY3510" s="45"/>
      <c r="UGZ3510" s="45"/>
      <c r="UHA3510" s="45"/>
      <c r="UHB3510" s="45"/>
      <c r="UHC3510" s="45"/>
      <c r="UHD3510" s="45"/>
      <c r="UHE3510" s="45"/>
      <c r="UHF3510" s="45"/>
      <c r="UHG3510" s="45"/>
      <c r="UHH3510" s="45"/>
      <c r="UHI3510" s="45"/>
      <c r="UHJ3510" s="45"/>
      <c r="UHK3510" s="45"/>
      <c r="UHL3510" s="45"/>
      <c r="UHM3510" s="45"/>
      <c r="UHN3510" s="45"/>
      <c r="UHO3510" s="45"/>
      <c r="UHP3510" s="45"/>
      <c r="UHQ3510" s="45"/>
      <c r="UHR3510" s="45"/>
      <c r="UHS3510" s="45"/>
      <c r="UHT3510" s="45"/>
      <c r="UHU3510" s="45"/>
      <c r="UHV3510" s="45"/>
      <c r="UHW3510" s="45"/>
      <c r="UHX3510" s="45"/>
      <c r="UHY3510" s="45"/>
      <c r="UHZ3510" s="45"/>
      <c r="UIA3510" s="45"/>
      <c r="UIB3510" s="45"/>
      <c r="UIC3510" s="45"/>
      <c r="UID3510" s="45"/>
      <c r="UIE3510" s="45"/>
      <c r="UIF3510" s="45"/>
      <c r="UIG3510" s="45"/>
      <c r="UIH3510" s="45"/>
      <c r="UII3510" s="45"/>
      <c r="UIJ3510" s="45"/>
      <c r="UIK3510" s="45"/>
      <c r="UIL3510" s="45"/>
      <c r="UIM3510" s="45"/>
      <c r="UIN3510" s="45"/>
      <c r="UIO3510" s="45"/>
      <c r="UIP3510" s="45"/>
      <c r="UIQ3510" s="45"/>
      <c r="UIR3510" s="45"/>
      <c r="UIS3510" s="45"/>
      <c r="UIT3510" s="45"/>
      <c r="UIU3510" s="45"/>
      <c r="UIV3510" s="45"/>
      <c r="UIW3510" s="45"/>
      <c r="UIX3510" s="45"/>
      <c r="UIY3510" s="45"/>
      <c r="UIZ3510" s="45"/>
      <c r="UJA3510" s="45"/>
      <c r="UJB3510" s="45"/>
      <c r="UJC3510" s="45"/>
      <c r="UJD3510" s="45"/>
      <c r="UJE3510" s="45"/>
      <c r="UJF3510" s="45"/>
      <c r="UJG3510" s="45"/>
      <c r="UJH3510" s="45"/>
      <c r="UJI3510" s="45"/>
      <c r="UJJ3510" s="45"/>
      <c r="UJK3510" s="45"/>
      <c r="UJL3510" s="45"/>
      <c r="UJM3510" s="45"/>
      <c r="UJN3510" s="45"/>
      <c r="UJO3510" s="45"/>
      <c r="UJP3510" s="45"/>
      <c r="UJQ3510" s="45"/>
      <c r="UJR3510" s="45"/>
      <c r="UJS3510" s="45"/>
      <c r="UJT3510" s="45"/>
      <c r="UJU3510" s="45"/>
      <c r="UJV3510" s="45"/>
      <c r="UJW3510" s="45"/>
      <c r="UJX3510" s="45"/>
      <c r="UJY3510" s="45"/>
      <c r="UJZ3510" s="45"/>
      <c r="UKA3510" s="45"/>
      <c r="UKB3510" s="45"/>
      <c r="UKC3510" s="45"/>
      <c r="UKD3510" s="45"/>
      <c r="UKE3510" s="45"/>
      <c r="UKF3510" s="45"/>
      <c r="UKG3510" s="45"/>
      <c r="UKH3510" s="45"/>
      <c r="UKI3510" s="45"/>
      <c r="UKJ3510" s="45"/>
      <c r="UKK3510" s="45"/>
      <c r="UKL3510" s="45"/>
      <c r="UKM3510" s="45"/>
      <c r="UKN3510" s="45"/>
      <c r="UKO3510" s="45"/>
      <c r="UKP3510" s="45"/>
      <c r="UKQ3510" s="45"/>
      <c r="UKR3510" s="45"/>
      <c r="UKS3510" s="45"/>
      <c r="UKT3510" s="45"/>
      <c r="UKU3510" s="45"/>
      <c r="UKV3510" s="45"/>
      <c r="UKW3510" s="45"/>
      <c r="UKX3510" s="45"/>
      <c r="UKY3510" s="45"/>
      <c r="UKZ3510" s="45"/>
      <c r="ULA3510" s="45"/>
      <c r="ULB3510" s="45"/>
      <c r="ULC3510" s="45"/>
      <c r="ULD3510" s="45"/>
      <c r="ULE3510" s="45"/>
      <c r="ULF3510" s="45"/>
      <c r="ULG3510" s="45"/>
      <c r="ULH3510" s="45"/>
      <c r="ULI3510" s="45"/>
      <c r="ULJ3510" s="45"/>
      <c r="ULK3510" s="45"/>
      <c r="ULL3510" s="45"/>
      <c r="ULM3510" s="45"/>
      <c r="ULN3510" s="45"/>
      <c r="ULO3510" s="45"/>
      <c r="ULP3510" s="45"/>
      <c r="ULQ3510" s="45"/>
      <c r="ULR3510" s="45"/>
      <c r="ULS3510" s="45"/>
      <c r="ULT3510" s="45"/>
      <c r="ULU3510" s="45"/>
      <c r="ULV3510" s="45"/>
      <c r="ULW3510" s="45"/>
      <c r="ULX3510" s="45"/>
      <c r="ULY3510" s="45"/>
      <c r="ULZ3510" s="45"/>
      <c r="UMA3510" s="45"/>
      <c r="UMB3510" s="45"/>
      <c r="UMC3510" s="45"/>
      <c r="UMD3510" s="45"/>
      <c r="UME3510" s="45"/>
      <c r="UMF3510" s="45"/>
      <c r="UMG3510" s="45"/>
      <c r="UMH3510" s="45"/>
      <c r="UMI3510" s="45"/>
      <c r="UMJ3510" s="45"/>
      <c r="UMK3510" s="45"/>
      <c r="UML3510" s="45"/>
      <c r="UMM3510" s="45"/>
      <c r="UMN3510" s="45"/>
      <c r="UMO3510" s="45"/>
      <c r="UMP3510" s="45"/>
      <c r="UMQ3510" s="45"/>
      <c r="UMR3510" s="45"/>
      <c r="UMS3510" s="45"/>
      <c r="UMT3510" s="45"/>
      <c r="UMU3510" s="45"/>
      <c r="UMV3510" s="45"/>
      <c r="UMW3510" s="45"/>
      <c r="UMX3510" s="45"/>
      <c r="UMY3510" s="45"/>
      <c r="UMZ3510" s="45"/>
      <c r="UNA3510" s="45"/>
      <c r="UNB3510" s="45"/>
      <c r="UNC3510" s="45"/>
      <c r="UND3510" s="45"/>
      <c r="UNE3510" s="45"/>
      <c r="UNF3510" s="45"/>
      <c r="UNG3510" s="45"/>
      <c r="UNH3510" s="45"/>
      <c r="UNI3510" s="45"/>
      <c r="UNJ3510" s="45"/>
      <c r="UNK3510" s="45"/>
      <c r="UNL3510" s="45"/>
      <c r="UNM3510" s="45"/>
      <c r="UNN3510" s="45"/>
      <c r="UNO3510" s="45"/>
      <c r="UNP3510" s="45"/>
      <c r="UNQ3510" s="45"/>
      <c r="UNR3510" s="45"/>
      <c r="UNS3510" s="45"/>
      <c r="UNT3510" s="45"/>
      <c r="UNU3510" s="45"/>
      <c r="UNV3510" s="45"/>
      <c r="UNW3510" s="45"/>
      <c r="UNX3510" s="45"/>
      <c r="UNY3510" s="45"/>
      <c r="UNZ3510" s="45"/>
      <c r="UOA3510" s="45"/>
      <c r="UOB3510" s="45"/>
      <c r="UOC3510" s="45"/>
      <c r="UOD3510" s="45"/>
      <c r="UOE3510" s="45"/>
      <c r="UOF3510" s="45"/>
      <c r="UOG3510" s="45"/>
      <c r="UOH3510" s="45"/>
      <c r="UOI3510" s="45"/>
      <c r="UOJ3510" s="45"/>
      <c r="UOK3510" s="45"/>
      <c r="UOL3510" s="45"/>
      <c r="UOM3510" s="45"/>
      <c r="UON3510" s="45"/>
      <c r="UOO3510" s="45"/>
      <c r="UOP3510" s="45"/>
      <c r="UOQ3510" s="45"/>
      <c r="UOR3510" s="45"/>
      <c r="UOS3510" s="45"/>
      <c r="UOT3510" s="45"/>
      <c r="UOU3510" s="45"/>
      <c r="UOV3510" s="45"/>
      <c r="UOW3510" s="45"/>
      <c r="UOX3510" s="45"/>
      <c r="UOY3510" s="45"/>
      <c r="UOZ3510" s="45"/>
      <c r="UPA3510" s="45"/>
      <c r="UPB3510" s="45"/>
      <c r="UPC3510" s="45"/>
      <c r="UPD3510" s="45"/>
      <c r="UPE3510" s="45"/>
      <c r="UPF3510" s="45"/>
      <c r="UPG3510" s="45"/>
      <c r="UPH3510" s="45"/>
      <c r="UPI3510" s="45"/>
      <c r="UPJ3510" s="45"/>
      <c r="UPK3510" s="45"/>
      <c r="UPL3510" s="45"/>
      <c r="UPM3510" s="45"/>
      <c r="UPN3510" s="45"/>
      <c r="UPO3510" s="45"/>
      <c r="UPP3510" s="45"/>
      <c r="UPQ3510" s="45"/>
      <c r="UPR3510" s="45"/>
      <c r="UPS3510" s="45"/>
      <c r="UPT3510" s="45"/>
      <c r="UPU3510" s="45"/>
      <c r="UPV3510" s="45"/>
      <c r="UPW3510" s="45"/>
      <c r="UPX3510" s="45"/>
      <c r="UPY3510" s="45"/>
      <c r="UPZ3510" s="45"/>
      <c r="UQA3510" s="45"/>
      <c r="UQB3510" s="45"/>
      <c r="UQC3510" s="45"/>
      <c r="UQD3510" s="45"/>
      <c r="UQE3510" s="45"/>
      <c r="UQF3510" s="45"/>
      <c r="UQG3510" s="45"/>
      <c r="UQH3510" s="45"/>
      <c r="UQI3510" s="45"/>
      <c r="UQJ3510" s="45"/>
      <c r="UQK3510" s="45"/>
      <c r="UQL3510" s="45"/>
      <c r="UQM3510" s="45"/>
      <c r="UQN3510" s="45"/>
      <c r="UQO3510" s="45"/>
      <c r="UQP3510" s="45"/>
      <c r="UQQ3510" s="45"/>
      <c r="UQR3510" s="45"/>
      <c r="UQS3510" s="45"/>
      <c r="UQT3510" s="45"/>
      <c r="UQU3510" s="45"/>
      <c r="UQV3510" s="45"/>
      <c r="UQW3510" s="45"/>
      <c r="UQX3510" s="45"/>
      <c r="UQY3510" s="45"/>
      <c r="UQZ3510" s="45"/>
      <c r="URA3510" s="45"/>
      <c r="URB3510" s="45"/>
      <c r="URC3510" s="45"/>
      <c r="URD3510" s="45"/>
      <c r="URE3510" s="45"/>
      <c r="URF3510" s="45"/>
      <c r="URG3510" s="45"/>
      <c r="URH3510" s="45"/>
      <c r="URI3510" s="45"/>
      <c r="URJ3510" s="45"/>
      <c r="URK3510" s="45"/>
      <c r="URL3510" s="45"/>
      <c r="URM3510" s="45"/>
      <c r="URN3510" s="45"/>
      <c r="URO3510" s="45"/>
      <c r="URP3510" s="45"/>
      <c r="URQ3510" s="45"/>
      <c r="URR3510" s="45"/>
      <c r="URS3510" s="45"/>
      <c r="URT3510" s="45"/>
      <c r="URU3510" s="45"/>
      <c r="URV3510" s="45"/>
      <c r="URW3510" s="45"/>
      <c r="URX3510" s="45"/>
      <c r="URY3510" s="45"/>
      <c r="URZ3510" s="45"/>
      <c r="USA3510" s="45"/>
      <c r="USB3510" s="45"/>
      <c r="USC3510" s="45"/>
      <c r="USD3510" s="45"/>
      <c r="USE3510" s="45"/>
      <c r="USF3510" s="45"/>
      <c r="USG3510" s="45"/>
      <c r="USH3510" s="45"/>
      <c r="USI3510" s="45"/>
      <c r="USJ3510" s="45"/>
      <c r="USK3510" s="45"/>
      <c r="USL3510" s="45"/>
      <c r="USM3510" s="45"/>
      <c r="USN3510" s="45"/>
      <c r="USO3510" s="45"/>
      <c r="USP3510" s="45"/>
      <c r="USQ3510" s="45"/>
      <c r="USR3510" s="45"/>
      <c r="USS3510" s="45"/>
      <c r="UST3510" s="45"/>
      <c r="USU3510" s="45"/>
      <c r="USV3510" s="45"/>
      <c r="USW3510" s="45"/>
      <c r="USX3510" s="45"/>
      <c r="USY3510" s="45"/>
      <c r="USZ3510" s="45"/>
      <c r="UTA3510" s="45"/>
      <c r="UTB3510" s="45"/>
      <c r="UTC3510" s="45"/>
      <c r="UTD3510" s="45"/>
      <c r="UTE3510" s="45"/>
      <c r="UTF3510" s="45"/>
      <c r="UTG3510" s="45"/>
      <c r="UTH3510" s="45"/>
      <c r="UTI3510" s="45"/>
      <c r="UTJ3510" s="45"/>
      <c r="UTK3510" s="45"/>
      <c r="UTL3510" s="45"/>
      <c r="UTM3510" s="45"/>
      <c r="UTN3510" s="45"/>
      <c r="UTO3510" s="45"/>
      <c r="UTP3510" s="45"/>
      <c r="UTQ3510" s="45"/>
      <c r="UTR3510" s="45"/>
      <c r="UTS3510" s="45"/>
      <c r="UTT3510" s="45"/>
      <c r="UTU3510" s="45"/>
      <c r="UTV3510" s="45"/>
      <c r="UTW3510" s="45"/>
      <c r="UTX3510" s="45"/>
      <c r="UTY3510" s="45"/>
      <c r="UTZ3510" s="45"/>
      <c r="UUA3510" s="45"/>
      <c r="UUB3510" s="45"/>
      <c r="UUC3510" s="45"/>
      <c r="UUD3510" s="45"/>
      <c r="UUE3510" s="45"/>
      <c r="UUF3510" s="45"/>
      <c r="UUG3510" s="45"/>
      <c r="UUH3510" s="45"/>
      <c r="UUI3510" s="45"/>
      <c r="UUJ3510" s="45"/>
      <c r="UUK3510" s="45"/>
      <c r="UUL3510" s="45"/>
      <c r="UUM3510" s="45"/>
      <c r="UUN3510" s="45"/>
      <c r="UUO3510" s="45"/>
      <c r="UUP3510" s="45"/>
      <c r="UUQ3510" s="45"/>
      <c r="UUR3510" s="45"/>
      <c r="UUS3510" s="45"/>
      <c r="UUT3510" s="45"/>
      <c r="UUU3510" s="45"/>
      <c r="UUV3510" s="45"/>
      <c r="UUW3510" s="45"/>
      <c r="UUX3510" s="45"/>
      <c r="UUY3510" s="45"/>
      <c r="UUZ3510" s="45"/>
      <c r="UVA3510" s="45"/>
      <c r="UVB3510" s="45"/>
      <c r="UVC3510" s="45"/>
      <c r="UVD3510" s="45"/>
      <c r="UVE3510" s="45"/>
      <c r="UVF3510" s="45"/>
      <c r="UVG3510" s="45"/>
      <c r="UVH3510" s="45"/>
      <c r="UVI3510" s="45"/>
      <c r="UVJ3510" s="45"/>
      <c r="UVK3510" s="45"/>
      <c r="UVL3510" s="45"/>
      <c r="UVM3510" s="45"/>
      <c r="UVN3510" s="45"/>
      <c r="UVO3510" s="45"/>
      <c r="UVP3510" s="45"/>
      <c r="UVQ3510" s="45"/>
      <c r="UVR3510" s="45"/>
      <c r="UVS3510" s="45"/>
      <c r="UVT3510" s="45"/>
      <c r="UVU3510" s="45"/>
      <c r="UVV3510" s="45"/>
      <c r="UVW3510" s="45"/>
      <c r="UVX3510" s="45"/>
      <c r="UVY3510" s="45"/>
      <c r="UVZ3510" s="45"/>
      <c r="UWA3510" s="45"/>
      <c r="UWB3510" s="45"/>
      <c r="UWC3510" s="45"/>
      <c r="UWD3510" s="45"/>
      <c r="UWE3510" s="45"/>
      <c r="UWF3510" s="45"/>
      <c r="UWG3510" s="45"/>
      <c r="UWH3510" s="45"/>
      <c r="UWI3510" s="45"/>
      <c r="UWJ3510" s="45"/>
      <c r="UWK3510" s="45"/>
      <c r="UWL3510" s="45"/>
      <c r="UWM3510" s="45"/>
      <c r="UWN3510" s="45"/>
      <c r="UWO3510" s="45"/>
      <c r="UWP3510" s="45"/>
      <c r="UWQ3510" s="45"/>
      <c r="UWR3510" s="45"/>
      <c r="UWS3510" s="45"/>
      <c r="UWT3510" s="45"/>
      <c r="UWU3510" s="45"/>
      <c r="UWV3510" s="45"/>
      <c r="UWW3510" s="45"/>
      <c r="UWX3510" s="45"/>
      <c r="UWY3510" s="45"/>
      <c r="UWZ3510" s="45"/>
      <c r="UXA3510" s="45"/>
      <c r="UXB3510" s="45"/>
      <c r="UXC3510" s="45"/>
      <c r="UXD3510" s="45"/>
      <c r="UXE3510" s="45"/>
      <c r="UXF3510" s="45"/>
      <c r="UXG3510" s="45"/>
      <c r="UXH3510" s="45"/>
      <c r="UXI3510" s="45"/>
      <c r="UXJ3510" s="45"/>
      <c r="UXK3510" s="45"/>
      <c r="UXL3510" s="45"/>
      <c r="UXM3510" s="45"/>
      <c r="UXN3510" s="45"/>
      <c r="UXO3510" s="45"/>
      <c r="UXP3510" s="45"/>
      <c r="UXQ3510" s="45"/>
      <c r="UXR3510" s="45"/>
      <c r="UXS3510" s="45"/>
      <c r="UXT3510" s="45"/>
      <c r="UXU3510" s="45"/>
      <c r="UXV3510" s="45"/>
      <c r="UXW3510" s="45"/>
      <c r="UXX3510" s="45"/>
      <c r="UXY3510" s="45"/>
      <c r="UXZ3510" s="45"/>
      <c r="UYA3510" s="45"/>
      <c r="UYB3510" s="45"/>
      <c r="UYC3510" s="45"/>
      <c r="UYD3510" s="45"/>
      <c r="UYE3510" s="45"/>
      <c r="UYF3510" s="45"/>
      <c r="UYG3510" s="45"/>
      <c r="UYH3510" s="45"/>
      <c r="UYI3510" s="45"/>
      <c r="UYJ3510" s="45"/>
      <c r="UYK3510" s="45"/>
      <c r="UYL3510" s="45"/>
      <c r="UYM3510" s="45"/>
      <c r="UYN3510" s="45"/>
      <c r="UYO3510" s="45"/>
      <c r="UYP3510" s="45"/>
      <c r="UYQ3510" s="45"/>
      <c r="UYR3510" s="45"/>
      <c r="UYS3510" s="45"/>
      <c r="UYT3510" s="45"/>
      <c r="UYU3510" s="45"/>
      <c r="UYV3510" s="45"/>
      <c r="UYW3510" s="45"/>
      <c r="UYX3510" s="45"/>
      <c r="UYY3510" s="45"/>
      <c r="UYZ3510" s="45"/>
      <c r="UZA3510" s="45"/>
      <c r="UZB3510" s="45"/>
      <c r="UZC3510" s="45"/>
      <c r="UZD3510" s="45"/>
      <c r="UZE3510" s="45"/>
      <c r="UZF3510" s="45"/>
      <c r="UZG3510" s="45"/>
      <c r="UZH3510" s="45"/>
      <c r="UZI3510" s="45"/>
      <c r="UZJ3510" s="45"/>
      <c r="UZK3510" s="45"/>
      <c r="UZL3510" s="45"/>
      <c r="UZM3510" s="45"/>
      <c r="UZN3510" s="45"/>
      <c r="UZO3510" s="45"/>
      <c r="UZP3510" s="45"/>
      <c r="UZQ3510" s="45"/>
      <c r="UZR3510" s="45"/>
      <c r="UZS3510" s="45"/>
      <c r="UZT3510" s="45"/>
      <c r="UZU3510" s="45"/>
      <c r="UZV3510" s="45"/>
      <c r="UZW3510" s="45"/>
      <c r="UZX3510" s="45"/>
      <c r="UZY3510" s="45"/>
      <c r="UZZ3510" s="45"/>
      <c r="VAA3510" s="45"/>
      <c r="VAB3510" s="45"/>
      <c r="VAC3510" s="45"/>
      <c r="VAD3510" s="45"/>
      <c r="VAE3510" s="45"/>
      <c r="VAF3510" s="45"/>
      <c r="VAG3510" s="45"/>
      <c r="VAH3510" s="45"/>
      <c r="VAI3510" s="45"/>
      <c r="VAJ3510" s="45"/>
      <c r="VAK3510" s="45"/>
      <c r="VAL3510" s="45"/>
      <c r="VAM3510" s="45"/>
      <c r="VAN3510" s="45"/>
      <c r="VAO3510" s="45"/>
      <c r="VAP3510" s="45"/>
      <c r="VAQ3510" s="45"/>
      <c r="VAR3510" s="45"/>
      <c r="VAS3510" s="45"/>
      <c r="VAT3510" s="45"/>
      <c r="VAU3510" s="45"/>
      <c r="VAV3510" s="45"/>
      <c r="VAW3510" s="45"/>
      <c r="VAX3510" s="45"/>
      <c r="VAY3510" s="45"/>
      <c r="VAZ3510" s="45"/>
      <c r="VBA3510" s="45"/>
      <c r="VBB3510" s="45"/>
      <c r="VBC3510" s="45"/>
      <c r="VBD3510" s="45"/>
      <c r="VBE3510" s="45"/>
      <c r="VBF3510" s="45"/>
      <c r="VBG3510" s="45"/>
      <c r="VBH3510" s="45"/>
      <c r="VBI3510" s="45"/>
      <c r="VBJ3510" s="45"/>
      <c r="VBK3510" s="45"/>
      <c r="VBL3510" s="45"/>
      <c r="VBM3510" s="45"/>
      <c r="VBN3510" s="45"/>
      <c r="VBO3510" s="45"/>
      <c r="VBP3510" s="45"/>
      <c r="VBQ3510" s="45"/>
      <c r="VBR3510" s="45"/>
      <c r="VBS3510" s="45"/>
      <c r="VBT3510" s="45"/>
      <c r="VBU3510" s="45"/>
      <c r="VBV3510" s="45"/>
      <c r="VBW3510" s="45"/>
      <c r="VBX3510" s="45"/>
      <c r="VBY3510" s="45"/>
      <c r="VBZ3510" s="45"/>
      <c r="VCA3510" s="45"/>
      <c r="VCB3510" s="45"/>
      <c r="VCC3510" s="45"/>
      <c r="VCD3510" s="45"/>
      <c r="VCE3510" s="45"/>
      <c r="VCF3510" s="45"/>
      <c r="VCG3510" s="45"/>
      <c r="VCH3510" s="45"/>
      <c r="VCI3510" s="45"/>
      <c r="VCJ3510" s="45"/>
      <c r="VCK3510" s="45"/>
      <c r="VCL3510" s="45"/>
      <c r="VCM3510" s="45"/>
      <c r="VCN3510" s="45"/>
      <c r="VCO3510" s="45"/>
      <c r="VCP3510" s="45"/>
      <c r="VCQ3510" s="45"/>
      <c r="VCR3510" s="45"/>
      <c r="VCS3510" s="45"/>
      <c r="VCT3510" s="45"/>
      <c r="VCU3510" s="45"/>
      <c r="VCV3510" s="45"/>
      <c r="VCW3510" s="45"/>
      <c r="VCX3510" s="45"/>
      <c r="VCY3510" s="45"/>
      <c r="VCZ3510" s="45"/>
      <c r="VDA3510" s="45"/>
      <c r="VDB3510" s="45"/>
      <c r="VDC3510" s="45"/>
      <c r="VDD3510" s="45"/>
      <c r="VDE3510" s="45"/>
      <c r="VDF3510" s="45"/>
      <c r="VDG3510" s="45"/>
      <c r="VDH3510" s="45"/>
      <c r="VDI3510" s="45"/>
      <c r="VDJ3510" s="45"/>
      <c r="VDK3510" s="45"/>
      <c r="VDL3510" s="45"/>
      <c r="VDM3510" s="45"/>
      <c r="VDN3510" s="45"/>
      <c r="VDO3510" s="45"/>
      <c r="VDP3510" s="45"/>
      <c r="VDQ3510" s="45"/>
      <c r="VDR3510" s="45"/>
      <c r="VDS3510" s="45"/>
      <c r="VDT3510" s="45"/>
      <c r="VDU3510" s="45"/>
      <c r="VDV3510" s="45"/>
      <c r="VDW3510" s="45"/>
      <c r="VDX3510" s="45"/>
      <c r="VDY3510" s="45"/>
      <c r="VDZ3510" s="45"/>
      <c r="VEA3510" s="45"/>
      <c r="VEB3510" s="45"/>
      <c r="VEC3510" s="45"/>
      <c r="VED3510" s="45"/>
      <c r="VEE3510" s="45"/>
      <c r="VEF3510" s="45"/>
      <c r="VEG3510" s="45"/>
      <c r="VEH3510" s="45"/>
      <c r="VEI3510" s="45"/>
      <c r="VEJ3510" s="45"/>
      <c r="VEK3510" s="45"/>
      <c r="VEL3510" s="45"/>
      <c r="VEM3510" s="45"/>
      <c r="VEN3510" s="45"/>
      <c r="VEO3510" s="45"/>
      <c r="VEP3510" s="45"/>
      <c r="VEQ3510" s="45"/>
      <c r="VER3510" s="45"/>
      <c r="VES3510" s="45"/>
      <c r="VET3510" s="45"/>
      <c r="VEU3510" s="45"/>
      <c r="VEV3510" s="45"/>
      <c r="VEW3510" s="45"/>
      <c r="VEX3510" s="45"/>
      <c r="VEY3510" s="45"/>
      <c r="VEZ3510" s="45"/>
      <c r="VFA3510" s="45"/>
      <c r="VFB3510" s="45"/>
      <c r="VFC3510" s="45"/>
      <c r="VFD3510" s="45"/>
      <c r="VFE3510" s="45"/>
      <c r="VFF3510" s="45"/>
      <c r="VFG3510" s="45"/>
      <c r="VFH3510" s="45"/>
      <c r="VFI3510" s="45"/>
      <c r="VFJ3510" s="45"/>
      <c r="VFK3510" s="45"/>
      <c r="VFL3510" s="45"/>
      <c r="VFM3510" s="45"/>
      <c r="VFN3510" s="45"/>
      <c r="VFO3510" s="45"/>
      <c r="VFP3510" s="45"/>
      <c r="VFQ3510" s="45"/>
      <c r="VFR3510" s="45"/>
      <c r="VFS3510" s="45"/>
      <c r="VFT3510" s="45"/>
      <c r="VFU3510" s="45"/>
      <c r="VFV3510" s="45"/>
      <c r="VFW3510" s="45"/>
      <c r="VFX3510" s="45"/>
      <c r="VFY3510" s="45"/>
      <c r="VFZ3510" s="45"/>
      <c r="VGA3510" s="45"/>
      <c r="VGB3510" s="45"/>
      <c r="VGC3510" s="45"/>
      <c r="VGD3510" s="45"/>
      <c r="VGE3510" s="45"/>
      <c r="VGF3510" s="45"/>
      <c r="VGG3510" s="45"/>
      <c r="VGH3510" s="45"/>
      <c r="VGI3510" s="45"/>
      <c r="VGJ3510" s="45"/>
      <c r="VGK3510" s="45"/>
      <c r="VGL3510" s="45"/>
      <c r="VGM3510" s="45"/>
      <c r="VGN3510" s="45"/>
      <c r="VGO3510" s="45"/>
      <c r="VGP3510" s="45"/>
      <c r="VGQ3510" s="45"/>
      <c r="VGR3510" s="45"/>
      <c r="VGS3510" s="45"/>
      <c r="VGT3510" s="45"/>
      <c r="VGU3510" s="45"/>
      <c r="VGV3510" s="45"/>
      <c r="VGW3510" s="45"/>
      <c r="VGX3510" s="45"/>
      <c r="VGY3510" s="45"/>
      <c r="VGZ3510" s="45"/>
      <c r="VHA3510" s="45"/>
      <c r="VHB3510" s="45"/>
      <c r="VHC3510" s="45"/>
      <c r="VHD3510" s="45"/>
      <c r="VHE3510" s="45"/>
      <c r="VHF3510" s="45"/>
      <c r="VHG3510" s="45"/>
      <c r="VHH3510" s="45"/>
      <c r="VHI3510" s="45"/>
      <c r="VHJ3510" s="45"/>
      <c r="VHK3510" s="45"/>
      <c r="VHL3510" s="45"/>
      <c r="VHM3510" s="45"/>
      <c r="VHN3510" s="45"/>
      <c r="VHO3510" s="45"/>
      <c r="VHP3510" s="45"/>
      <c r="VHQ3510" s="45"/>
      <c r="VHR3510" s="45"/>
      <c r="VHS3510" s="45"/>
      <c r="VHT3510" s="45"/>
      <c r="VHU3510" s="45"/>
      <c r="VHV3510" s="45"/>
      <c r="VHW3510" s="45"/>
      <c r="VHX3510" s="45"/>
      <c r="VHY3510" s="45"/>
      <c r="VHZ3510" s="45"/>
      <c r="VIA3510" s="45"/>
      <c r="VIB3510" s="45"/>
      <c r="VIC3510" s="45"/>
      <c r="VID3510" s="45"/>
      <c r="VIE3510" s="45"/>
      <c r="VIF3510" s="45"/>
      <c r="VIG3510" s="45"/>
      <c r="VIH3510" s="45"/>
      <c r="VII3510" s="45"/>
      <c r="VIJ3510" s="45"/>
      <c r="VIK3510" s="45"/>
      <c r="VIL3510" s="45"/>
      <c r="VIM3510" s="45"/>
      <c r="VIN3510" s="45"/>
      <c r="VIO3510" s="45"/>
      <c r="VIP3510" s="45"/>
      <c r="VIQ3510" s="45"/>
      <c r="VIR3510" s="45"/>
      <c r="VIS3510" s="45"/>
      <c r="VIT3510" s="45"/>
      <c r="VIU3510" s="45"/>
      <c r="VIV3510" s="45"/>
      <c r="VIW3510" s="45"/>
      <c r="VIX3510" s="45"/>
      <c r="VIY3510" s="45"/>
      <c r="VIZ3510" s="45"/>
      <c r="VJA3510" s="45"/>
      <c r="VJB3510" s="45"/>
      <c r="VJC3510" s="45"/>
      <c r="VJD3510" s="45"/>
      <c r="VJE3510" s="45"/>
      <c r="VJF3510" s="45"/>
      <c r="VJG3510" s="45"/>
      <c r="VJH3510" s="45"/>
      <c r="VJI3510" s="45"/>
      <c r="VJJ3510" s="45"/>
      <c r="VJK3510" s="45"/>
      <c r="VJL3510" s="45"/>
      <c r="VJM3510" s="45"/>
      <c r="VJN3510" s="45"/>
      <c r="VJO3510" s="45"/>
      <c r="VJP3510" s="45"/>
      <c r="VJQ3510" s="45"/>
      <c r="VJR3510" s="45"/>
      <c r="VJS3510" s="45"/>
      <c r="VJT3510" s="45"/>
      <c r="VJU3510" s="45"/>
      <c r="VJV3510" s="45"/>
      <c r="VJW3510" s="45"/>
      <c r="VJX3510" s="45"/>
      <c r="VJY3510" s="45"/>
      <c r="VJZ3510" s="45"/>
      <c r="VKA3510" s="45"/>
      <c r="VKB3510" s="45"/>
      <c r="VKC3510" s="45"/>
      <c r="VKD3510" s="45"/>
      <c r="VKE3510" s="45"/>
      <c r="VKF3510" s="45"/>
      <c r="VKG3510" s="45"/>
      <c r="VKH3510" s="45"/>
      <c r="VKI3510" s="45"/>
      <c r="VKJ3510" s="45"/>
      <c r="VKK3510" s="45"/>
      <c r="VKL3510" s="45"/>
      <c r="VKM3510" s="45"/>
      <c r="VKN3510" s="45"/>
      <c r="VKO3510" s="45"/>
      <c r="VKP3510" s="45"/>
      <c r="VKQ3510" s="45"/>
      <c r="VKR3510" s="45"/>
      <c r="VKS3510" s="45"/>
      <c r="VKT3510" s="45"/>
      <c r="VKU3510" s="45"/>
      <c r="VKV3510" s="45"/>
      <c r="VKW3510" s="45"/>
      <c r="VKX3510" s="45"/>
      <c r="VKY3510" s="45"/>
      <c r="VKZ3510" s="45"/>
      <c r="VLA3510" s="45"/>
      <c r="VLB3510" s="45"/>
      <c r="VLC3510" s="45"/>
      <c r="VLD3510" s="45"/>
      <c r="VLE3510" s="45"/>
      <c r="VLF3510" s="45"/>
      <c r="VLG3510" s="45"/>
      <c r="VLH3510" s="45"/>
      <c r="VLI3510" s="45"/>
      <c r="VLJ3510" s="45"/>
      <c r="VLK3510" s="45"/>
      <c r="VLL3510" s="45"/>
      <c r="VLM3510" s="45"/>
      <c r="VLN3510" s="45"/>
      <c r="VLO3510" s="45"/>
      <c r="VLP3510" s="45"/>
      <c r="VLQ3510" s="45"/>
      <c r="VLR3510" s="45"/>
      <c r="VLS3510" s="45"/>
      <c r="VLT3510" s="45"/>
      <c r="VLU3510" s="45"/>
      <c r="VLV3510" s="45"/>
      <c r="VLW3510" s="45"/>
      <c r="VLX3510" s="45"/>
      <c r="VLY3510" s="45"/>
      <c r="VLZ3510" s="45"/>
      <c r="VMA3510" s="45"/>
      <c r="VMB3510" s="45"/>
      <c r="VMC3510" s="45"/>
      <c r="VMD3510" s="45"/>
      <c r="VME3510" s="45"/>
      <c r="VMF3510" s="45"/>
      <c r="VMG3510" s="45"/>
      <c r="VMH3510" s="45"/>
      <c r="VMI3510" s="45"/>
      <c r="VMJ3510" s="45"/>
      <c r="VMK3510" s="45"/>
      <c r="VML3510" s="45"/>
      <c r="VMM3510" s="45"/>
      <c r="VMN3510" s="45"/>
      <c r="VMO3510" s="45"/>
      <c r="VMP3510" s="45"/>
      <c r="VMQ3510" s="45"/>
      <c r="VMR3510" s="45"/>
      <c r="VMS3510" s="45"/>
      <c r="VMT3510" s="45"/>
      <c r="VMU3510" s="45"/>
      <c r="VMV3510" s="45"/>
      <c r="VMW3510" s="45"/>
      <c r="VMX3510" s="45"/>
      <c r="VMY3510" s="45"/>
      <c r="VMZ3510" s="45"/>
      <c r="VNA3510" s="45"/>
      <c r="VNB3510" s="45"/>
      <c r="VNC3510" s="45"/>
      <c r="VND3510" s="45"/>
      <c r="VNE3510" s="45"/>
      <c r="VNF3510" s="45"/>
      <c r="VNG3510" s="45"/>
      <c r="VNH3510" s="45"/>
      <c r="VNI3510" s="45"/>
      <c r="VNJ3510" s="45"/>
      <c r="VNK3510" s="45"/>
      <c r="VNL3510" s="45"/>
      <c r="VNM3510" s="45"/>
      <c r="VNN3510" s="45"/>
      <c r="VNO3510" s="45"/>
      <c r="VNP3510" s="45"/>
      <c r="VNQ3510" s="45"/>
      <c r="VNR3510" s="45"/>
      <c r="VNS3510" s="45"/>
      <c r="VNT3510" s="45"/>
      <c r="VNU3510" s="45"/>
      <c r="VNV3510" s="45"/>
      <c r="VNW3510" s="45"/>
      <c r="VNX3510" s="45"/>
      <c r="VNY3510" s="45"/>
      <c r="VNZ3510" s="45"/>
      <c r="VOA3510" s="45"/>
      <c r="VOB3510" s="45"/>
      <c r="VOC3510" s="45"/>
      <c r="VOD3510" s="45"/>
      <c r="VOE3510" s="45"/>
      <c r="VOF3510" s="45"/>
      <c r="VOG3510" s="45"/>
      <c r="VOH3510" s="45"/>
      <c r="VOI3510" s="45"/>
      <c r="VOJ3510" s="45"/>
      <c r="VOK3510" s="45"/>
      <c r="VOL3510" s="45"/>
      <c r="VOM3510" s="45"/>
      <c r="VON3510" s="45"/>
      <c r="VOO3510" s="45"/>
      <c r="VOP3510" s="45"/>
      <c r="VOQ3510" s="45"/>
      <c r="VOR3510" s="45"/>
      <c r="VOS3510" s="45"/>
      <c r="VOT3510" s="45"/>
      <c r="VOU3510" s="45"/>
      <c r="VOV3510" s="45"/>
      <c r="VOW3510" s="45"/>
      <c r="VOX3510" s="45"/>
      <c r="VOY3510" s="45"/>
      <c r="VOZ3510" s="45"/>
      <c r="VPA3510" s="45"/>
      <c r="VPB3510" s="45"/>
      <c r="VPC3510" s="45"/>
      <c r="VPD3510" s="45"/>
      <c r="VPE3510" s="45"/>
      <c r="VPF3510" s="45"/>
      <c r="VPG3510" s="45"/>
      <c r="VPH3510" s="45"/>
      <c r="VPI3510" s="45"/>
      <c r="VPJ3510" s="45"/>
      <c r="VPK3510" s="45"/>
      <c r="VPL3510" s="45"/>
      <c r="VPM3510" s="45"/>
      <c r="VPN3510" s="45"/>
      <c r="VPO3510" s="45"/>
      <c r="VPP3510" s="45"/>
      <c r="VPQ3510" s="45"/>
      <c r="VPR3510" s="45"/>
      <c r="VPS3510" s="45"/>
      <c r="VPT3510" s="45"/>
      <c r="VPU3510" s="45"/>
      <c r="VPV3510" s="45"/>
      <c r="VPW3510" s="45"/>
      <c r="VPX3510" s="45"/>
      <c r="VPY3510" s="45"/>
      <c r="VPZ3510" s="45"/>
      <c r="VQA3510" s="45"/>
      <c r="VQB3510" s="45"/>
      <c r="VQC3510" s="45"/>
      <c r="VQD3510" s="45"/>
      <c r="VQE3510" s="45"/>
      <c r="VQF3510" s="45"/>
      <c r="VQG3510" s="45"/>
      <c r="VQH3510" s="45"/>
      <c r="VQI3510" s="45"/>
      <c r="VQJ3510" s="45"/>
      <c r="VQK3510" s="45"/>
      <c r="VQL3510" s="45"/>
      <c r="VQM3510" s="45"/>
      <c r="VQN3510" s="45"/>
      <c r="VQO3510" s="45"/>
      <c r="VQP3510" s="45"/>
      <c r="VQQ3510" s="45"/>
      <c r="VQR3510" s="45"/>
      <c r="VQS3510" s="45"/>
      <c r="VQT3510" s="45"/>
      <c r="VQU3510" s="45"/>
      <c r="VQV3510" s="45"/>
      <c r="VQW3510" s="45"/>
      <c r="VQX3510" s="45"/>
      <c r="VQY3510" s="45"/>
      <c r="VQZ3510" s="45"/>
      <c r="VRA3510" s="45"/>
      <c r="VRB3510" s="45"/>
      <c r="VRC3510" s="45"/>
      <c r="VRD3510" s="45"/>
      <c r="VRE3510" s="45"/>
      <c r="VRF3510" s="45"/>
      <c r="VRG3510" s="45"/>
      <c r="VRH3510" s="45"/>
      <c r="VRI3510" s="45"/>
      <c r="VRJ3510" s="45"/>
      <c r="VRK3510" s="45"/>
      <c r="VRL3510" s="45"/>
      <c r="VRM3510" s="45"/>
      <c r="VRN3510" s="45"/>
      <c r="VRO3510" s="45"/>
      <c r="VRP3510" s="45"/>
      <c r="VRQ3510" s="45"/>
      <c r="VRR3510" s="45"/>
      <c r="VRS3510" s="45"/>
      <c r="VRT3510" s="45"/>
      <c r="VRU3510" s="45"/>
      <c r="VRV3510" s="45"/>
      <c r="VRW3510" s="45"/>
      <c r="VRX3510" s="45"/>
      <c r="VRY3510" s="45"/>
      <c r="VRZ3510" s="45"/>
      <c r="VSA3510" s="45"/>
      <c r="VSB3510" s="45"/>
      <c r="VSC3510" s="45"/>
      <c r="VSD3510" s="45"/>
      <c r="VSE3510" s="45"/>
      <c r="VSF3510" s="45"/>
      <c r="VSG3510" s="45"/>
      <c r="VSH3510" s="45"/>
      <c r="VSI3510" s="45"/>
      <c r="VSJ3510" s="45"/>
      <c r="VSK3510" s="45"/>
      <c r="VSL3510" s="45"/>
      <c r="VSM3510" s="45"/>
      <c r="VSN3510" s="45"/>
      <c r="VSO3510" s="45"/>
      <c r="VSP3510" s="45"/>
      <c r="VSQ3510" s="45"/>
      <c r="VSR3510" s="45"/>
      <c r="VSS3510" s="45"/>
      <c r="VST3510" s="45"/>
      <c r="VSU3510" s="45"/>
      <c r="VSV3510" s="45"/>
      <c r="VSW3510" s="45"/>
      <c r="VSX3510" s="45"/>
      <c r="VSY3510" s="45"/>
      <c r="VSZ3510" s="45"/>
      <c r="VTA3510" s="45"/>
      <c r="VTB3510" s="45"/>
      <c r="VTC3510" s="45"/>
      <c r="VTD3510" s="45"/>
      <c r="VTE3510" s="45"/>
      <c r="VTF3510" s="45"/>
      <c r="VTG3510" s="45"/>
      <c r="VTH3510" s="45"/>
      <c r="VTI3510" s="45"/>
      <c r="VTJ3510" s="45"/>
      <c r="VTK3510" s="45"/>
      <c r="VTL3510" s="45"/>
      <c r="VTM3510" s="45"/>
      <c r="VTN3510" s="45"/>
      <c r="VTO3510" s="45"/>
      <c r="VTP3510" s="45"/>
      <c r="VTQ3510" s="45"/>
      <c r="VTR3510" s="45"/>
      <c r="VTS3510" s="45"/>
      <c r="VTT3510" s="45"/>
      <c r="VTU3510" s="45"/>
      <c r="VTV3510" s="45"/>
      <c r="VTW3510" s="45"/>
      <c r="VTX3510" s="45"/>
      <c r="VTY3510" s="45"/>
      <c r="VTZ3510" s="45"/>
      <c r="VUA3510" s="45"/>
      <c r="VUB3510" s="45"/>
      <c r="VUC3510" s="45"/>
      <c r="VUD3510" s="45"/>
      <c r="VUE3510" s="45"/>
      <c r="VUF3510" s="45"/>
      <c r="VUG3510" s="45"/>
      <c r="VUH3510" s="45"/>
      <c r="VUI3510" s="45"/>
      <c r="VUJ3510" s="45"/>
      <c r="VUK3510" s="45"/>
      <c r="VUL3510" s="45"/>
      <c r="VUM3510" s="45"/>
      <c r="VUN3510" s="45"/>
      <c r="VUO3510" s="45"/>
      <c r="VUP3510" s="45"/>
      <c r="VUQ3510" s="45"/>
      <c r="VUR3510" s="45"/>
      <c r="VUS3510" s="45"/>
      <c r="VUT3510" s="45"/>
      <c r="VUU3510" s="45"/>
      <c r="VUV3510" s="45"/>
      <c r="VUW3510" s="45"/>
      <c r="VUX3510" s="45"/>
      <c r="VUY3510" s="45"/>
      <c r="VUZ3510" s="45"/>
      <c r="VVA3510" s="45"/>
      <c r="VVB3510" s="45"/>
      <c r="VVC3510" s="45"/>
      <c r="VVD3510" s="45"/>
      <c r="VVE3510" s="45"/>
      <c r="VVF3510" s="45"/>
      <c r="VVG3510" s="45"/>
      <c r="VVH3510" s="45"/>
      <c r="VVI3510" s="45"/>
      <c r="VVJ3510" s="45"/>
      <c r="VVK3510" s="45"/>
      <c r="VVL3510" s="45"/>
      <c r="VVM3510" s="45"/>
      <c r="VVN3510" s="45"/>
      <c r="VVO3510" s="45"/>
      <c r="VVP3510" s="45"/>
      <c r="VVQ3510" s="45"/>
      <c r="VVR3510" s="45"/>
      <c r="VVS3510" s="45"/>
      <c r="VVT3510" s="45"/>
      <c r="VVU3510" s="45"/>
      <c r="VVV3510" s="45"/>
      <c r="VVW3510" s="45"/>
      <c r="VVX3510" s="45"/>
      <c r="VVY3510" s="45"/>
      <c r="VVZ3510" s="45"/>
      <c r="VWA3510" s="45"/>
      <c r="VWB3510" s="45"/>
      <c r="VWC3510" s="45"/>
      <c r="VWD3510" s="45"/>
      <c r="VWE3510" s="45"/>
      <c r="VWF3510" s="45"/>
      <c r="VWG3510" s="45"/>
      <c r="VWH3510" s="45"/>
      <c r="VWI3510" s="45"/>
      <c r="VWJ3510" s="45"/>
      <c r="VWK3510" s="45"/>
      <c r="VWL3510" s="45"/>
      <c r="VWM3510" s="45"/>
      <c r="VWN3510" s="45"/>
      <c r="VWO3510" s="45"/>
      <c r="VWP3510" s="45"/>
      <c r="VWQ3510" s="45"/>
      <c r="VWR3510" s="45"/>
      <c r="VWS3510" s="45"/>
      <c r="VWT3510" s="45"/>
      <c r="VWU3510" s="45"/>
      <c r="VWV3510" s="45"/>
      <c r="VWW3510" s="45"/>
      <c r="VWX3510" s="45"/>
      <c r="VWY3510" s="45"/>
      <c r="VWZ3510" s="45"/>
      <c r="VXA3510" s="45"/>
      <c r="VXB3510" s="45"/>
      <c r="VXC3510" s="45"/>
      <c r="VXD3510" s="45"/>
      <c r="VXE3510" s="45"/>
      <c r="VXF3510" s="45"/>
      <c r="VXG3510" s="45"/>
      <c r="VXH3510" s="45"/>
      <c r="VXI3510" s="45"/>
      <c r="VXJ3510" s="45"/>
      <c r="VXK3510" s="45"/>
      <c r="VXL3510" s="45"/>
      <c r="VXM3510" s="45"/>
      <c r="VXN3510" s="45"/>
      <c r="VXO3510" s="45"/>
      <c r="VXP3510" s="45"/>
      <c r="VXQ3510" s="45"/>
      <c r="VXR3510" s="45"/>
      <c r="VXS3510" s="45"/>
      <c r="VXT3510" s="45"/>
      <c r="VXU3510" s="45"/>
      <c r="VXV3510" s="45"/>
      <c r="VXW3510" s="45"/>
      <c r="VXX3510" s="45"/>
      <c r="VXY3510" s="45"/>
      <c r="VXZ3510" s="45"/>
      <c r="VYA3510" s="45"/>
      <c r="VYB3510" s="45"/>
      <c r="VYC3510" s="45"/>
      <c r="VYD3510" s="45"/>
      <c r="VYE3510" s="45"/>
      <c r="VYF3510" s="45"/>
      <c r="VYG3510" s="45"/>
      <c r="VYH3510" s="45"/>
      <c r="VYI3510" s="45"/>
      <c r="VYJ3510" s="45"/>
      <c r="VYK3510" s="45"/>
      <c r="VYL3510" s="45"/>
      <c r="VYM3510" s="45"/>
      <c r="VYN3510" s="45"/>
      <c r="VYO3510" s="45"/>
      <c r="VYP3510" s="45"/>
      <c r="VYQ3510" s="45"/>
      <c r="VYR3510" s="45"/>
      <c r="VYS3510" s="45"/>
      <c r="VYT3510" s="45"/>
      <c r="VYU3510" s="45"/>
      <c r="VYV3510" s="45"/>
      <c r="VYW3510" s="45"/>
      <c r="VYX3510" s="45"/>
      <c r="VYY3510" s="45"/>
      <c r="VYZ3510" s="45"/>
      <c r="VZA3510" s="45"/>
      <c r="VZB3510" s="45"/>
      <c r="VZC3510" s="45"/>
      <c r="VZD3510" s="45"/>
      <c r="VZE3510" s="45"/>
      <c r="VZF3510" s="45"/>
      <c r="VZG3510" s="45"/>
      <c r="VZH3510" s="45"/>
      <c r="VZI3510" s="45"/>
      <c r="VZJ3510" s="45"/>
      <c r="VZK3510" s="45"/>
      <c r="VZL3510" s="45"/>
      <c r="VZM3510" s="45"/>
      <c r="VZN3510" s="45"/>
      <c r="VZO3510" s="45"/>
      <c r="VZP3510" s="45"/>
      <c r="VZQ3510" s="45"/>
      <c r="VZR3510" s="45"/>
      <c r="VZS3510" s="45"/>
      <c r="VZT3510" s="45"/>
      <c r="VZU3510" s="45"/>
      <c r="VZV3510" s="45"/>
      <c r="VZW3510" s="45"/>
      <c r="VZX3510" s="45"/>
      <c r="VZY3510" s="45"/>
      <c r="VZZ3510" s="45"/>
      <c r="WAA3510" s="45"/>
      <c r="WAB3510" s="45"/>
      <c r="WAC3510" s="45"/>
      <c r="WAD3510" s="45"/>
      <c r="WAE3510" s="45"/>
      <c r="WAF3510" s="45"/>
      <c r="WAG3510" s="45"/>
      <c r="WAH3510" s="45"/>
      <c r="WAI3510" s="45"/>
      <c r="WAJ3510" s="45"/>
      <c r="WAK3510" s="45"/>
      <c r="WAL3510" s="45"/>
      <c r="WAM3510" s="45"/>
      <c r="WAN3510" s="45"/>
      <c r="WAO3510" s="45"/>
      <c r="WAP3510" s="45"/>
      <c r="WAQ3510" s="45"/>
      <c r="WAR3510" s="45"/>
      <c r="WAS3510" s="45"/>
      <c r="WAT3510" s="45"/>
      <c r="WAU3510" s="45"/>
      <c r="WAV3510" s="45"/>
      <c r="WAW3510" s="45"/>
      <c r="WAX3510" s="45"/>
      <c r="WAY3510" s="45"/>
      <c r="WAZ3510" s="45"/>
      <c r="WBA3510" s="45"/>
      <c r="WBB3510" s="45"/>
      <c r="WBC3510" s="45"/>
      <c r="WBD3510" s="45"/>
      <c r="WBE3510" s="45"/>
      <c r="WBF3510" s="45"/>
      <c r="WBG3510" s="45"/>
      <c r="WBH3510" s="45"/>
      <c r="WBI3510" s="45"/>
      <c r="WBJ3510" s="45"/>
      <c r="WBK3510" s="45"/>
      <c r="WBL3510" s="45"/>
      <c r="WBM3510" s="45"/>
      <c r="WBN3510" s="45"/>
      <c r="WBO3510" s="45"/>
      <c r="WBP3510" s="45"/>
      <c r="WBQ3510" s="45"/>
      <c r="WBR3510" s="45"/>
      <c r="WBS3510" s="45"/>
      <c r="WBT3510" s="45"/>
      <c r="WBU3510" s="45"/>
      <c r="WBV3510" s="45"/>
      <c r="WBW3510" s="45"/>
      <c r="WBX3510" s="45"/>
      <c r="WBY3510" s="45"/>
      <c r="WBZ3510" s="45"/>
      <c r="WCA3510" s="45"/>
      <c r="WCB3510" s="45"/>
      <c r="WCC3510" s="45"/>
      <c r="WCD3510" s="45"/>
      <c r="WCE3510" s="45"/>
      <c r="WCF3510" s="45"/>
      <c r="WCG3510" s="45"/>
      <c r="WCH3510" s="45"/>
      <c r="WCI3510" s="45"/>
      <c r="WCJ3510" s="45"/>
      <c r="WCK3510" s="45"/>
      <c r="WCL3510" s="45"/>
      <c r="WCM3510" s="45"/>
      <c r="WCN3510" s="45"/>
      <c r="WCO3510" s="45"/>
      <c r="WCP3510" s="45"/>
      <c r="WCQ3510" s="45"/>
      <c r="WCR3510" s="45"/>
      <c r="WCS3510" s="45"/>
      <c r="WCT3510" s="45"/>
      <c r="WCU3510" s="45"/>
      <c r="WCV3510" s="45"/>
      <c r="WCW3510" s="45"/>
      <c r="WCX3510" s="45"/>
      <c r="WCY3510" s="45"/>
      <c r="WCZ3510" s="45"/>
      <c r="WDA3510" s="45"/>
      <c r="WDB3510" s="45"/>
      <c r="WDC3510" s="45"/>
      <c r="WDD3510" s="45"/>
      <c r="WDE3510" s="45"/>
      <c r="WDF3510" s="45"/>
      <c r="WDG3510" s="45"/>
      <c r="WDH3510" s="45"/>
      <c r="WDI3510" s="45"/>
      <c r="WDJ3510" s="45"/>
      <c r="WDK3510" s="45"/>
      <c r="WDL3510" s="45"/>
      <c r="WDM3510" s="45"/>
      <c r="WDN3510" s="45"/>
      <c r="WDO3510" s="45"/>
      <c r="WDP3510" s="45"/>
      <c r="WDQ3510" s="45"/>
      <c r="WDR3510" s="45"/>
      <c r="WDS3510" s="45"/>
      <c r="WDT3510" s="45"/>
      <c r="WDU3510" s="45"/>
      <c r="WDV3510" s="45"/>
      <c r="WDW3510" s="45"/>
      <c r="WDX3510" s="45"/>
      <c r="WDY3510" s="45"/>
      <c r="WDZ3510" s="45"/>
      <c r="WEA3510" s="45"/>
      <c r="WEB3510" s="45"/>
      <c r="WEC3510" s="45"/>
      <c r="WED3510" s="45"/>
      <c r="WEE3510" s="45"/>
      <c r="WEF3510" s="45"/>
      <c r="WEG3510" s="45"/>
      <c r="WEH3510" s="45"/>
      <c r="WEI3510" s="45"/>
      <c r="WEJ3510" s="45"/>
      <c r="WEK3510" s="45"/>
      <c r="WEL3510" s="45"/>
      <c r="WEM3510" s="45"/>
      <c r="WEN3510" s="45"/>
      <c r="WEO3510" s="45"/>
      <c r="WEP3510" s="45"/>
      <c r="WEQ3510" s="45"/>
      <c r="WER3510" s="45"/>
      <c r="WES3510" s="45"/>
      <c r="WET3510" s="45"/>
      <c r="WEU3510" s="45"/>
      <c r="WEV3510" s="45"/>
      <c r="WEW3510" s="45"/>
      <c r="WEX3510" s="45"/>
      <c r="WEY3510" s="45"/>
      <c r="WEZ3510" s="45"/>
      <c r="WFA3510" s="45"/>
      <c r="WFB3510" s="45"/>
      <c r="WFC3510" s="45"/>
      <c r="WFD3510" s="45"/>
      <c r="WFE3510" s="45"/>
      <c r="WFF3510" s="45"/>
      <c r="WFG3510" s="45"/>
      <c r="WFH3510" s="45"/>
      <c r="WFI3510" s="45"/>
      <c r="WFJ3510" s="45"/>
      <c r="WFK3510" s="45"/>
      <c r="WFL3510" s="45"/>
      <c r="WFM3510" s="45"/>
      <c r="WFN3510" s="45"/>
      <c r="WFO3510" s="45"/>
      <c r="WFP3510" s="45"/>
      <c r="WFQ3510" s="45"/>
      <c r="WFR3510" s="45"/>
      <c r="WFS3510" s="45"/>
      <c r="WFT3510" s="45"/>
      <c r="WFU3510" s="45"/>
      <c r="WFV3510" s="45"/>
      <c r="WFW3510" s="45"/>
      <c r="WFX3510" s="45"/>
      <c r="WFY3510" s="45"/>
      <c r="WFZ3510" s="45"/>
      <c r="WGA3510" s="45"/>
      <c r="WGB3510" s="45"/>
      <c r="WGC3510" s="45"/>
      <c r="WGD3510" s="45"/>
      <c r="WGE3510" s="45"/>
      <c r="WGF3510" s="45"/>
      <c r="WGG3510" s="45"/>
      <c r="WGH3510" s="45"/>
      <c r="WGI3510" s="45"/>
      <c r="WGJ3510" s="45"/>
      <c r="WGK3510" s="45"/>
      <c r="WGL3510" s="45"/>
      <c r="WGM3510" s="45"/>
      <c r="WGN3510" s="45"/>
      <c r="WGO3510" s="45"/>
      <c r="WGP3510" s="45"/>
      <c r="WGQ3510" s="45"/>
      <c r="WGR3510" s="45"/>
      <c r="WGS3510" s="45"/>
      <c r="WGT3510" s="45"/>
      <c r="WGU3510" s="45"/>
      <c r="WGV3510" s="45"/>
      <c r="WGW3510" s="45"/>
      <c r="WGX3510" s="45"/>
      <c r="WGY3510" s="45"/>
      <c r="WGZ3510" s="45"/>
      <c r="WHA3510" s="45"/>
      <c r="WHB3510" s="45"/>
      <c r="WHC3510" s="45"/>
      <c r="WHD3510" s="45"/>
      <c r="WHE3510" s="45"/>
      <c r="WHF3510" s="45"/>
      <c r="WHG3510" s="45"/>
      <c r="WHH3510" s="45"/>
      <c r="WHI3510" s="45"/>
      <c r="WHJ3510" s="45"/>
      <c r="WHK3510" s="45"/>
      <c r="WHL3510" s="45"/>
      <c r="WHM3510" s="45"/>
      <c r="WHN3510" s="45"/>
      <c r="WHO3510" s="45"/>
      <c r="WHP3510" s="45"/>
      <c r="WHQ3510" s="45"/>
      <c r="WHR3510" s="45"/>
      <c r="WHS3510" s="45"/>
      <c r="WHT3510" s="45"/>
      <c r="WHU3510" s="45"/>
      <c r="WHV3510" s="45"/>
      <c r="WHW3510" s="45"/>
      <c r="WHX3510" s="45"/>
      <c r="WHY3510" s="45"/>
      <c r="WHZ3510" s="45"/>
      <c r="WIA3510" s="45"/>
      <c r="WIB3510" s="45"/>
      <c r="WIC3510" s="45"/>
      <c r="WID3510" s="45"/>
      <c r="WIE3510" s="45"/>
      <c r="WIF3510" s="45"/>
      <c r="WIG3510" s="45"/>
      <c r="WIH3510" s="45"/>
      <c r="WII3510" s="45"/>
      <c r="WIJ3510" s="45"/>
      <c r="WIK3510" s="45"/>
      <c r="WIL3510" s="45"/>
      <c r="WIM3510" s="45"/>
      <c r="WIN3510" s="45"/>
      <c r="WIO3510" s="45"/>
      <c r="WIP3510" s="45"/>
      <c r="WIQ3510" s="45"/>
      <c r="WIR3510" s="45"/>
      <c r="WIS3510" s="45"/>
      <c r="WIT3510" s="45"/>
      <c r="WIU3510" s="45"/>
      <c r="WIV3510" s="45"/>
      <c r="WIW3510" s="45"/>
      <c r="WIX3510" s="45"/>
      <c r="WIY3510" s="45"/>
      <c r="WIZ3510" s="45"/>
      <c r="WJA3510" s="45"/>
      <c r="WJB3510" s="45"/>
      <c r="WJC3510" s="45"/>
      <c r="WJD3510" s="45"/>
      <c r="WJE3510" s="45"/>
      <c r="WJF3510" s="45"/>
      <c r="WJG3510" s="45"/>
      <c r="WJH3510" s="45"/>
      <c r="WJI3510" s="45"/>
      <c r="WJJ3510" s="45"/>
      <c r="WJK3510" s="45"/>
      <c r="WJL3510" s="45"/>
      <c r="WJM3510" s="45"/>
      <c r="WJN3510" s="45"/>
      <c r="WJO3510" s="45"/>
      <c r="WJP3510" s="45"/>
      <c r="WJQ3510" s="45"/>
      <c r="WJR3510" s="45"/>
      <c r="WJS3510" s="45"/>
      <c r="WJT3510" s="45"/>
      <c r="WJU3510" s="45"/>
      <c r="WJV3510" s="45"/>
      <c r="WJW3510" s="45"/>
      <c r="WJX3510" s="45"/>
      <c r="WJY3510" s="45"/>
      <c r="WJZ3510" s="45"/>
      <c r="WKA3510" s="45"/>
      <c r="WKB3510" s="45"/>
      <c r="WKC3510" s="45"/>
      <c r="WKD3510" s="45"/>
      <c r="WKE3510" s="45"/>
      <c r="WKF3510" s="45"/>
      <c r="WKG3510" s="45"/>
      <c r="WKH3510" s="45"/>
      <c r="WKI3510" s="45"/>
      <c r="WKJ3510" s="45"/>
      <c r="WKK3510" s="45"/>
      <c r="WKL3510" s="45"/>
      <c r="WKM3510" s="45"/>
      <c r="WKN3510" s="45"/>
      <c r="WKO3510" s="45"/>
      <c r="WKP3510" s="45"/>
      <c r="WKQ3510" s="45"/>
      <c r="WKR3510" s="45"/>
      <c r="WKS3510" s="45"/>
      <c r="WKT3510" s="45"/>
      <c r="WKU3510" s="45"/>
      <c r="WKV3510" s="45"/>
      <c r="WKW3510" s="45"/>
      <c r="WKX3510" s="45"/>
      <c r="WKY3510" s="45"/>
      <c r="WKZ3510" s="45"/>
      <c r="WLA3510" s="45"/>
      <c r="WLB3510" s="45"/>
      <c r="WLC3510" s="45"/>
      <c r="WLD3510" s="45"/>
      <c r="WLE3510" s="45"/>
      <c r="WLF3510" s="45"/>
      <c r="WLG3510" s="45"/>
      <c r="WLH3510" s="45"/>
      <c r="WLI3510" s="45"/>
      <c r="WLJ3510" s="45"/>
      <c r="WLK3510" s="45"/>
      <c r="WLL3510" s="45"/>
      <c r="WLM3510" s="45"/>
      <c r="WLN3510" s="45"/>
      <c r="WLO3510" s="45"/>
      <c r="WLP3510" s="45"/>
      <c r="WLQ3510" s="45"/>
      <c r="WLR3510" s="45"/>
      <c r="WLS3510" s="45"/>
      <c r="WLT3510" s="45"/>
      <c r="WLU3510" s="45"/>
      <c r="WLV3510" s="45"/>
      <c r="WLW3510" s="45"/>
      <c r="WLX3510" s="45"/>
      <c r="WLY3510" s="45"/>
      <c r="WLZ3510" s="45"/>
      <c r="WMA3510" s="45"/>
      <c r="WMB3510" s="45"/>
      <c r="WMC3510" s="45"/>
      <c r="WMD3510" s="45"/>
      <c r="WME3510" s="45"/>
      <c r="WMF3510" s="45"/>
      <c r="WMG3510" s="45"/>
      <c r="WMH3510" s="45"/>
      <c r="WMI3510" s="45"/>
      <c r="WMJ3510" s="45"/>
      <c r="WMK3510" s="45"/>
      <c r="WML3510" s="45"/>
      <c r="WMM3510" s="45"/>
      <c r="WMN3510" s="45"/>
      <c r="WMO3510" s="45"/>
      <c r="WMP3510" s="45"/>
      <c r="WMQ3510" s="45"/>
      <c r="WMR3510" s="45"/>
      <c r="WMS3510" s="45"/>
      <c r="WMT3510" s="45"/>
      <c r="WMU3510" s="45"/>
      <c r="WMV3510" s="45"/>
      <c r="WMW3510" s="45"/>
      <c r="WMX3510" s="45"/>
      <c r="WMY3510" s="45"/>
      <c r="WMZ3510" s="45"/>
      <c r="WNA3510" s="45"/>
      <c r="WNB3510" s="45"/>
      <c r="WNC3510" s="45"/>
      <c r="WND3510" s="45"/>
      <c r="WNE3510" s="45"/>
      <c r="WNF3510" s="45"/>
      <c r="WNG3510" s="45"/>
      <c r="WNH3510" s="45"/>
      <c r="WNI3510" s="45"/>
      <c r="WNJ3510" s="45"/>
      <c r="WNK3510" s="45"/>
      <c r="WNL3510" s="45"/>
      <c r="WNM3510" s="45"/>
      <c r="WNN3510" s="45"/>
      <c r="WNO3510" s="45"/>
      <c r="WNP3510" s="45"/>
      <c r="WNQ3510" s="45"/>
      <c r="WNR3510" s="45"/>
      <c r="WNS3510" s="45"/>
      <c r="WNT3510" s="45"/>
      <c r="WNU3510" s="45"/>
      <c r="WNV3510" s="45"/>
      <c r="WNW3510" s="45"/>
      <c r="WNX3510" s="45"/>
      <c r="WNY3510" s="45"/>
      <c r="WNZ3510" s="45"/>
      <c r="WOA3510" s="45"/>
      <c r="WOB3510" s="45"/>
      <c r="WOC3510" s="45"/>
      <c r="WOD3510" s="45"/>
      <c r="WOE3510" s="45"/>
      <c r="WOF3510" s="45"/>
      <c r="WOG3510" s="45"/>
      <c r="WOH3510" s="45"/>
      <c r="WOI3510" s="45"/>
      <c r="WOJ3510" s="45"/>
      <c r="WOK3510" s="45"/>
      <c r="WOL3510" s="45"/>
      <c r="WOM3510" s="45"/>
      <c r="WON3510" s="45"/>
      <c r="WOO3510" s="45"/>
      <c r="WOP3510" s="45"/>
      <c r="WOQ3510" s="45"/>
      <c r="WOR3510" s="45"/>
      <c r="WOS3510" s="45"/>
      <c r="WOT3510" s="45"/>
      <c r="WOU3510" s="45"/>
      <c r="WOV3510" s="45"/>
      <c r="WOW3510" s="45"/>
      <c r="WOX3510" s="45"/>
      <c r="WOY3510" s="45"/>
      <c r="WOZ3510" s="45"/>
      <c r="WPA3510" s="45"/>
      <c r="WPB3510" s="45"/>
      <c r="WPC3510" s="45"/>
      <c r="WPD3510" s="45"/>
      <c r="WPE3510" s="45"/>
      <c r="WPF3510" s="45"/>
      <c r="WPG3510" s="45"/>
      <c r="WPH3510" s="45"/>
      <c r="WPI3510" s="45"/>
      <c r="WPJ3510" s="45"/>
      <c r="WPK3510" s="45"/>
      <c r="WPL3510" s="45"/>
      <c r="WPM3510" s="45"/>
      <c r="WPN3510" s="45"/>
      <c r="WPO3510" s="45"/>
      <c r="WPP3510" s="45"/>
      <c r="WPQ3510" s="45"/>
      <c r="WPR3510" s="45"/>
      <c r="WPS3510" s="45"/>
      <c r="WPT3510" s="45"/>
      <c r="WPU3510" s="45"/>
      <c r="WPV3510" s="45"/>
      <c r="WPW3510" s="45"/>
      <c r="WPX3510" s="45"/>
      <c r="WPY3510" s="45"/>
      <c r="WPZ3510" s="45"/>
      <c r="WQA3510" s="45"/>
      <c r="WQB3510" s="45"/>
      <c r="WQC3510" s="45"/>
      <c r="WQD3510" s="45"/>
      <c r="WQE3510" s="45"/>
      <c r="WQF3510" s="45"/>
      <c r="WQG3510" s="45"/>
      <c r="WQH3510" s="45"/>
      <c r="WQI3510" s="45"/>
      <c r="WQJ3510" s="45"/>
      <c r="WQK3510" s="45"/>
      <c r="WQL3510" s="45"/>
      <c r="WQM3510" s="45"/>
      <c r="WQN3510" s="45"/>
      <c r="WQO3510" s="45"/>
      <c r="WQP3510" s="45"/>
      <c r="WQQ3510" s="45"/>
      <c r="WQR3510" s="45"/>
      <c r="WQS3510" s="45"/>
      <c r="WQT3510" s="45"/>
      <c r="WQU3510" s="45"/>
      <c r="WQV3510" s="45"/>
      <c r="WQW3510" s="45"/>
      <c r="WQX3510" s="45"/>
      <c r="WQY3510" s="45"/>
      <c r="WQZ3510" s="45"/>
      <c r="WRA3510" s="45"/>
      <c r="WRB3510" s="45"/>
      <c r="WRC3510" s="45"/>
      <c r="WRD3510" s="45"/>
      <c r="WRE3510" s="45"/>
      <c r="WRF3510" s="45"/>
      <c r="WRG3510" s="45"/>
      <c r="WRH3510" s="45"/>
      <c r="WRI3510" s="45"/>
      <c r="WRJ3510" s="45"/>
      <c r="WRK3510" s="45"/>
      <c r="WRL3510" s="45"/>
      <c r="WRM3510" s="45"/>
      <c r="WRN3510" s="45"/>
      <c r="WRO3510" s="45"/>
      <c r="WRP3510" s="45"/>
      <c r="WRQ3510" s="45"/>
      <c r="WRR3510" s="45"/>
      <c r="WRS3510" s="45"/>
      <c r="WRT3510" s="45"/>
      <c r="WRU3510" s="45"/>
      <c r="WRV3510" s="45"/>
      <c r="WRW3510" s="45"/>
      <c r="WRX3510" s="45"/>
      <c r="WRY3510" s="45"/>
      <c r="WRZ3510" s="45"/>
      <c r="WSA3510" s="45"/>
      <c r="WSB3510" s="45"/>
      <c r="WSC3510" s="45"/>
      <c r="WSD3510" s="45"/>
      <c r="WSE3510" s="45"/>
      <c r="WSF3510" s="45"/>
      <c r="WSG3510" s="45"/>
      <c r="WSH3510" s="45"/>
      <c r="WSI3510" s="45"/>
      <c r="WSJ3510" s="45"/>
      <c r="WSK3510" s="45"/>
      <c r="WSL3510" s="45"/>
      <c r="WSM3510" s="45"/>
      <c r="WSN3510" s="45"/>
      <c r="WSO3510" s="45"/>
      <c r="WSP3510" s="45"/>
      <c r="WSQ3510" s="45"/>
      <c r="WSR3510" s="45"/>
      <c r="WSS3510" s="45"/>
      <c r="WST3510" s="45"/>
      <c r="WSU3510" s="45"/>
      <c r="WSV3510" s="45"/>
      <c r="WSW3510" s="45"/>
      <c r="WSX3510" s="45"/>
      <c r="WSY3510" s="45"/>
      <c r="WSZ3510" s="45"/>
      <c r="WTA3510" s="45"/>
      <c r="WTB3510" s="45"/>
      <c r="WTC3510" s="45"/>
      <c r="WTD3510" s="45"/>
      <c r="WTE3510" s="45"/>
      <c r="WTF3510" s="45"/>
      <c r="WTG3510" s="45"/>
      <c r="WTH3510" s="45"/>
      <c r="WTI3510" s="45"/>
      <c r="WTJ3510" s="45"/>
      <c r="WTK3510" s="45"/>
      <c r="WTL3510" s="45"/>
      <c r="WTM3510" s="45"/>
      <c r="WTN3510" s="45"/>
      <c r="WTO3510" s="45"/>
      <c r="WTP3510" s="45"/>
      <c r="WTQ3510" s="45"/>
      <c r="WTR3510" s="45"/>
      <c r="WTS3510" s="45"/>
      <c r="WTT3510" s="45"/>
      <c r="WTU3510" s="45"/>
      <c r="WTV3510" s="45"/>
      <c r="WTW3510" s="45"/>
      <c r="WTX3510" s="45"/>
      <c r="WTY3510" s="45"/>
      <c r="WTZ3510" s="45"/>
      <c r="WUA3510" s="45"/>
      <c r="WUB3510" s="45"/>
      <c r="WUC3510" s="45"/>
      <c r="WUD3510" s="45"/>
      <c r="WUE3510" s="45"/>
      <c r="WUF3510" s="45"/>
      <c r="WUG3510" s="45"/>
      <c r="WUH3510" s="45"/>
      <c r="WUI3510" s="45"/>
      <c r="WUJ3510" s="45"/>
      <c r="WUK3510" s="45"/>
      <c r="WUL3510" s="45"/>
      <c r="WUM3510" s="45"/>
      <c r="WUN3510" s="45"/>
      <c r="WUO3510" s="45"/>
      <c r="WUP3510" s="45"/>
      <c r="WUQ3510" s="45"/>
      <c r="WUR3510" s="45"/>
      <c r="WUS3510" s="45"/>
      <c r="WUT3510" s="45"/>
      <c r="WUU3510" s="45"/>
      <c r="WUV3510" s="45"/>
      <c r="WUW3510" s="45"/>
      <c r="WUX3510" s="45"/>
      <c r="WUY3510" s="45"/>
      <c r="WUZ3510" s="45"/>
      <c r="WVA3510" s="45"/>
      <c r="WVB3510" s="45"/>
      <c r="WVC3510" s="45"/>
      <c r="WVD3510" s="45"/>
      <c r="WVE3510" s="45"/>
      <c r="WVF3510" s="45"/>
      <c r="WVG3510" s="45"/>
      <c r="WVH3510" s="45"/>
      <c r="WVI3510" s="45"/>
      <c r="WVJ3510" s="45"/>
      <c r="WVK3510" s="45"/>
      <c r="WVL3510" s="45"/>
      <c r="WVM3510" s="45"/>
      <c r="WVN3510" s="45"/>
      <c r="WVO3510" s="45"/>
      <c r="WVP3510" s="45"/>
      <c r="WVQ3510" s="45"/>
      <c r="WVR3510" s="45"/>
      <c r="WVS3510" s="45"/>
      <c r="WVT3510" s="45"/>
      <c r="WVU3510" s="45"/>
      <c r="WVV3510" s="45"/>
      <c r="WVW3510" s="45"/>
      <c r="WVX3510" s="45"/>
      <c r="WVY3510" s="45"/>
      <c r="WVZ3510" s="45"/>
      <c r="WWA3510" s="45"/>
      <c r="WWB3510" s="45"/>
      <c r="WWC3510" s="45"/>
      <c r="WWD3510" s="45"/>
      <c r="WWE3510" s="45"/>
      <c r="WWF3510" s="45"/>
      <c r="WWG3510" s="45"/>
      <c r="WWH3510" s="45"/>
      <c r="WWI3510" s="45"/>
      <c r="WWJ3510" s="45"/>
      <c r="WWK3510" s="45"/>
      <c r="WWL3510" s="45"/>
      <c r="WWM3510" s="45"/>
      <c r="WWN3510" s="45"/>
      <c r="WWO3510" s="45"/>
      <c r="WWP3510" s="45"/>
      <c r="WWQ3510" s="45"/>
      <c r="WWR3510" s="45"/>
      <c r="WWS3510" s="45"/>
      <c r="WWT3510" s="45"/>
      <c r="WWU3510" s="45"/>
      <c r="WWV3510" s="45"/>
      <c r="WWW3510" s="45"/>
      <c r="WWX3510" s="45"/>
      <c r="WWY3510" s="45"/>
      <c r="WWZ3510" s="45"/>
      <c r="WXA3510" s="45"/>
      <c r="WXB3510" s="45"/>
      <c r="WXC3510" s="45"/>
      <c r="WXD3510" s="45"/>
      <c r="WXE3510" s="45"/>
      <c r="WXF3510" s="45"/>
      <c r="WXG3510" s="45"/>
      <c r="WXH3510" s="45"/>
      <c r="WXI3510" s="45"/>
      <c r="WXJ3510" s="45"/>
      <c r="WXK3510" s="45"/>
      <c r="WXL3510" s="45"/>
      <c r="WXM3510" s="45"/>
      <c r="WXN3510" s="45"/>
      <c r="WXO3510" s="45"/>
      <c r="WXP3510" s="45"/>
      <c r="WXQ3510" s="45"/>
      <c r="WXR3510" s="45"/>
      <c r="WXS3510" s="45"/>
      <c r="WXT3510" s="45"/>
      <c r="WXU3510" s="45"/>
      <c r="WXV3510" s="45"/>
      <c r="WXW3510" s="45"/>
      <c r="WXX3510" s="45"/>
      <c r="WXY3510" s="45"/>
      <c r="WXZ3510" s="45"/>
      <c r="WYA3510" s="45"/>
      <c r="WYB3510" s="45"/>
      <c r="WYC3510" s="45"/>
      <c r="WYD3510" s="45"/>
      <c r="WYE3510" s="45"/>
      <c r="WYF3510" s="45"/>
      <c r="WYG3510" s="45"/>
      <c r="WYH3510" s="45"/>
      <c r="WYI3510" s="45"/>
      <c r="WYJ3510" s="45"/>
      <c r="WYK3510" s="45"/>
      <c r="WYL3510" s="45"/>
      <c r="WYM3510" s="45"/>
      <c r="WYN3510" s="45"/>
      <c r="WYO3510" s="45"/>
      <c r="WYP3510" s="45"/>
      <c r="WYQ3510" s="45"/>
      <c r="WYR3510" s="45"/>
      <c r="WYS3510" s="45"/>
      <c r="WYT3510" s="45"/>
      <c r="WYU3510" s="45"/>
      <c r="WYV3510" s="45"/>
      <c r="WYW3510" s="45"/>
      <c r="WYX3510" s="45"/>
      <c r="WYY3510" s="45"/>
      <c r="WYZ3510" s="45"/>
      <c r="WZA3510" s="45"/>
      <c r="WZB3510" s="45"/>
      <c r="WZC3510" s="45"/>
      <c r="WZD3510" s="45"/>
      <c r="WZE3510" s="45"/>
      <c r="WZF3510" s="45"/>
      <c r="WZG3510" s="45"/>
      <c r="WZH3510" s="45"/>
      <c r="WZI3510" s="45"/>
      <c r="WZJ3510" s="45"/>
      <c r="WZK3510" s="45"/>
      <c r="WZL3510" s="45"/>
      <c r="WZM3510" s="45"/>
      <c r="WZN3510" s="45"/>
      <c r="WZO3510" s="45"/>
      <c r="WZP3510" s="45"/>
      <c r="WZQ3510" s="45"/>
      <c r="WZR3510" s="45"/>
      <c r="WZS3510" s="45"/>
      <c r="WZT3510" s="45"/>
      <c r="WZU3510" s="45"/>
      <c r="WZV3510" s="45"/>
      <c r="WZW3510" s="45"/>
      <c r="WZX3510" s="45"/>
    </row>
    <row r="3511" spans="1:16248" s="44" customFormat="1" x14ac:dyDescent="0.25">
      <c r="A3511" s="172"/>
      <c r="B3511" s="172"/>
      <c r="C3511" s="172"/>
      <c r="D3511" s="201"/>
      <c r="E3511" s="173"/>
      <c r="F3511" s="173"/>
      <c r="G3511" s="173"/>
      <c r="H3511" s="173"/>
      <c r="I3511" s="173"/>
      <c r="J3511" s="173"/>
      <c r="K3511" s="173"/>
      <c r="L3511" s="173"/>
      <c r="M3511" s="173"/>
      <c r="N3511" s="173"/>
      <c r="O3511" s="173"/>
      <c r="P3511" s="173"/>
      <c r="Q3511" s="174"/>
      <c r="R3511" s="174"/>
      <c r="S3511" s="45"/>
      <c r="T3511" s="45"/>
      <c r="U3511" s="45"/>
      <c r="V3511" s="45"/>
      <c r="W3511" s="45"/>
      <c r="X3511" s="45"/>
      <c r="Y3511" s="45"/>
      <c r="AB3511" s="45"/>
      <c r="AC3511" s="45"/>
      <c r="AD3511" s="45"/>
      <c r="AE3511" s="45"/>
      <c r="AF3511" s="45"/>
      <c r="AG3511" s="45"/>
      <c r="AH3511" s="45"/>
      <c r="AI3511" s="45"/>
      <c r="AJ3511" s="45"/>
      <c r="AK3511" s="45"/>
      <c r="AL3511" s="45"/>
      <c r="AM3511" s="45"/>
      <c r="AN3511" s="45"/>
      <c r="AO3511" s="45"/>
      <c r="AP3511" s="45"/>
      <c r="AQ3511" s="45"/>
      <c r="AR3511" s="45"/>
      <c r="AS3511" s="45"/>
      <c r="AT3511" s="45"/>
      <c r="AU3511" s="45"/>
      <c r="AV3511" s="45"/>
      <c r="AW3511" s="45"/>
      <c r="AX3511" s="45"/>
      <c r="AY3511" s="45"/>
      <c r="AZ3511" s="45"/>
      <c r="BA3511" s="45"/>
      <c r="BB3511" s="45"/>
      <c r="BC3511" s="45"/>
      <c r="BD3511" s="45"/>
      <c r="BE3511" s="45"/>
      <c r="BF3511" s="45"/>
      <c r="BG3511" s="45"/>
      <c r="BH3511" s="45"/>
      <c r="BI3511" s="45"/>
      <c r="BJ3511" s="45"/>
      <c r="BK3511" s="45"/>
      <c r="BL3511" s="45"/>
      <c r="BM3511" s="45"/>
      <c r="BN3511" s="45"/>
      <c r="BO3511" s="45"/>
      <c r="BP3511" s="45"/>
      <c r="BQ3511" s="45"/>
      <c r="BR3511" s="45"/>
      <c r="BS3511" s="45"/>
      <c r="BT3511" s="45"/>
      <c r="BU3511" s="45"/>
      <c r="BV3511" s="45"/>
      <c r="BW3511" s="45"/>
      <c r="BX3511" s="45"/>
      <c r="BY3511" s="45"/>
      <c r="BZ3511" s="45"/>
      <c r="CA3511" s="45"/>
      <c r="CB3511" s="45"/>
      <c r="CC3511" s="45"/>
      <c r="CD3511" s="45"/>
      <c r="CE3511" s="45"/>
      <c r="CF3511" s="45"/>
      <c r="CG3511" s="45"/>
      <c r="CH3511" s="45"/>
      <c r="CI3511" s="45"/>
      <c r="CJ3511" s="45"/>
      <c r="CK3511" s="45"/>
      <c r="CL3511" s="45"/>
      <c r="CM3511" s="45"/>
      <c r="CN3511" s="45"/>
      <c r="CO3511" s="45"/>
      <c r="CP3511" s="45"/>
      <c r="CQ3511" s="45"/>
      <c r="CR3511" s="45"/>
      <c r="CS3511" s="45"/>
      <c r="CT3511" s="45"/>
      <c r="CU3511" s="45"/>
      <c r="CV3511" s="45"/>
      <c r="CW3511" s="45"/>
      <c r="CX3511" s="45"/>
      <c r="CY3511" s="45"/>
      <c r="CZ3511" s="45"/>
      <c r="DA3511" s="45"/>
      <c r="DB3511" s="45"/>
      <c r="DC3511" s="45"/>
      <c r="DD3511" s="45"/>
      <c r="DE3511" s="45"/>
      <c r="DF3511" s="45"/>
      <c r="DG3511" s="45"/>
      <c r="DH3511" s="45"/>
      <c r="DI3511" s="45"/>
      <c r="DJ3511" s="45"/>
      <c r="DK3511" s="45"/>
      <c r="DL3511" s="45"/>
      <c r="DM3511" s="45"/>
      <c r="DN3511" s="45"/>
      <c r="DO3511" s="45"/>
      <c r="DP3511" s="45"/>
      <c r="DQ3511" s="45"/>
      <c r="DR3511" s="45"/>
      <c r="DS3511" s="45"/>
      <c r="DT3511" s="45"/>
      <c r="DU3511" s="45"/>
      <c r="DV3511" s="45"/>
      <c r="DW3511" s="45"/>
      <c r="DX3511" s="45"/>
      <c r="DY3511" s="45"/>
      <c r="DZ3511" s="45"/>
      <c r="EA3511" s="45"/>
      <c r="EB3511" s="45"/>
      <c r="EC3511" s="45"/>
      <c r="ED3511" s="45"/>
      <c r="EE3511" s="45"/>
      <c r="EF3511" s="45"/>
      <c r="EG3511" s="45"/>
      <c r="EH3511" s="45"/>
      <c r="EI3511" s="45"/>
      <c r="EJ3511" s="45"/>
      <c r="EK3511" s="45"/>
      <c r="EL3511" s="45"/>
      <c r="EM3511" s="45"/>
      <c r="EN3511" s="45"/>
      <c r="EO3511" s="45"/>
      <c r="EP3511" s="45"/>
      <c r="EQ3511" s="45"/>
      <c r="ER3511" s="45"/>
      <c r="ES3511" s="45"/>
      <c r="ET3511" s="45"/>
      <c r="EU3511" s="45"/>
      <c r="EV3511" s="45"/>
      <c r="EW3511" s="45"/>
      <c r="EX3511" s="45"/>
      <c r="EY3511" s="45"/>
      <c r="EZ3511" s="45"/>
      <c r="FA3511" s="45"/>
      <c r="FB3511" s="45"/>
      <c r="FC3511" s="45"/>
      <c r="FD3511" s="45"/>
      <c r="FE3511" s="45"/>
      <c r="FF3511" s="45"/>
      <c r="FG3511" s="45"/>
      <c r="FH3511" s="45"/>
      <c r="FI3511" s="45"/>
      <c r="FJ3511" s="45"/>
      <c r="FK3511" s="45"/>
      <c r="FL3511" s="45"/>
      <c r="FM3511" s="45"/>
      <c r="FN3511" s="45"/>
      <c r="FO3511" s="45"/>
      <c r="FP3511" s="45"/>
      <c r="FQ3511" s="45"/>
      <c r="FR3511" s="45"/>
      <c r="FS3511" s="45"/>
      <c r="FT3511" s="45"/>
      <c r="FU3511" s="45"/>
      <c r="FV3511" s="45"/>
      <c r="FW3511" s="45"/>
      <c r="FX3511" s="45"/>
      <c r="FY3511" s="45"/>
      <c r="FZ3511" s="45"/>
      <c r="GA3511" s="45"/>
      <c r="GB3511" s="45"/>
      <c r="GC3511" s="45"/>
      <c r="GD3511" s="45"/>
      <c r="GE3511" s="45"/>
      <c r="GF3511" s="45"/>
      <c r="GG3511" s="45"/>
      <c r="GH3511" s="45"/>
      <c r="GI3511" s="45"/>
      <c r="GJ3511" s="45"/>
      <c r="GK3511" s="45"/>
      <c r="GL3511" s="45"/>
      <c r="GM3511" s="45"/>
      <c r="GN3511" s="45"/>
      <c r="GO3511" s="45"/>
      <c r="GP3511" s="45"/>
      <c r="GQ3511" s="45"/>
      <c r="GR3511" s="45"/>
      <c r="GS3511" s="45"/>
      <c r="GT3511" s="45"/>
      <c r="GU3511" s="45"/>
      <c r="GV3511" s="45"/>
      <c r="GW3511" s="45"/>
      <c r="GX3511" s="45"/>
      <c r="GY3511" s="45"/>
      <c r="GZ3511" s="45"/>
      <c r="HA3511" s="45"/>
      <c r="HB3511" s="45"/>
      <c r="HC3511" s="45"/>
      <c r="HD3511" s="45"/>
      <c r="HE3511" s="45"/>
      <c r="HF3511" s="45"/>
      <c r="HG3511" s="45"/>
      <c r="HH3511" s="45"/>
      <c r="HI3511" s="45"/>
      <c r="HJ3511" s="45"/>
      <c r="HK3511" s="45"/>
      <c r="HL3511" s="45"/>
      <c r="HM3511" s="45"/>
      <c r="HN3511" s="45"/>
      <c r="HO3511" s="45"/>
      <c r="HP3511" s="45"/>
      <c r="HQ3511" s="45"/>
      <c r="HR3511" s="45"/>
      <c r="HS3511" s="45"/>
      <c r="HT3511" s="45"/>
      <c r="HU3511" s="45"/>
      <c r="HV3511" s="45"/>
      <c r="HW3511" s="45"/>
      <c r="HX3511" s="45"/>
      <c r="HY3511" s="45"/>
      <c r="HZ3511" s="45"/>
      <c r="IA3511" s="45"/>
      <c r="IB3511" s="45"/>
      <c r="IC3511" s="45"/>
      <c r="ID3511" s="45"/>
      <c r="IE3511" s="45"/>
      <c r="IF3511" s="45"/>
      <c r="IG3511" s="45"/>
      <c r="IH3511" s="45"/>
      <c r="II3511" s="45"/>
      <c r="IJ3511" s="45"/>
      <c r="IK3511" s="45"/>
      <c r="IL3511" s="45"/>
      <c r="IM3511" s="45"/>
      <c r="IN3511" s="45"/>
      <c r="IO3511" s="45"/>
      <c r="IP3511" s="45"/>
      <c r="IQ3511" s="45"/>
      <c r="IR3511" s="45"/>
      <c r="IS3511" s="45"/>
      <c r="IT3511" s="45"/>
      <c r="IU3511" s="45"/>
      <c r="IV3511" s="45"/>
      <c r="IW3511" s="45"/>
      <c r="IX3511" s="45"/>
      <c r="IY3511" s="45"/>
      <c r="IZ3511" s="45"/>
      <c r="JA3511" s="45"/>
      <c r="JB3511" s="45"/>
      <c r="JC3511" s="45"/>
      <c r="JD3511" s="45"/>
      <c r="JE3511" s="45"/>
      <c r="JF3511" s="45"/>
      <c r="JG3511" s="45"/>
      <c r="JH3511" s="45"/>
      <c r="JI3511" s="45"/>
      <c r="JJ3511" s="45"/>
      <c r="JK3511" s="45"/>
      <c r="JL3511" s="45"/>
      <c r="JM3511" s="45"/>
      <c r="JN3511" s="45"/>
      <c r="JO3511" s="45"/>
      <c r="JP3511" s="45"/>
      <c r="JQ3511" s="45"/>
      <c r="JR3511" s="45"/>
      <c r="JS3511" s="45"/>
      <c r="JT3511" s="45"/>
      <c r="JU3511" s="45"/>
      <c r="JV3511" s="45"/>
      <c r="JW3511" s="45"/>
      <c r="JX3511" s="45"/>
      <c r="JY3511" s="45"/>
      <c r="JZ3511" s="45"/>
      <c r="KA3511" s="45"/>
      <c r="KB3511" s="45"/>
      <c r="KC3511" s="45"/>
      <c r="KD3511" s="45"/>
      <c r="KE3511" s="45"/>
      <c r="KF3511" s="45"/>
      <c r="KG3511" s="45"/>
      <c r="KH3511" s="45"/>
      <c r="KI3511" s="45"/>
      <c r="KJ3511" s="45"/>
      <c r="KK3511" s="45"/>
      <c r="KL3511" s="45"/>
      <c r="KM3511" s="45"/>
      <c r="KN3511" s="45"/>
      <c r="KO3511" s="45"/>
      <c r="KP3511" s="45"/>
      <c r="KQ3511" s="45"/>
      <c r="KR3511" s="45"/>
      <c r="KS3511" s="45"/>
      <c r="KT3511" s="45"/>
      <c r="KU3511" s="45"/>
      <c r="KV3511" s="45"/>
      <c r="KW3511" s="45"/>
      <c r="KX3511" s="45"/>
      <c r="KY3511" s="45"/>
      <c r="KZ3511" s="45"/>
      <c r="LA3511" s="45"/>
      <c r="LB3511" s="45"/>
      <c r="LC3511" s="45"/>
      <c r="LD3511" s="45"/>
      <c r="LE3511" s="45"/>
      <c r="LF3511" s="45"/>
      <c r="LG3511" s="45"/>
      <c r="LH3511" s="45"/>
      <c r="LI3511" s="45"/>
      <c r="LJ3511" s="45"/>
      <c r="LK3511" s="45"/>
      <c r="LL3511" s="45"/>
      <c r="LM3511" s="45"/>
      <c r="LN3511" s="45"/>
      <c r="LO3511" s="45"/>
      <c r="LP3511" s="45"/>
      <c r="LQ3511" s="45"/>
      <c r="LR3511" s="45"/>
      <c r="LS3511" s="45"/>
      <c r="LT3511" s="45"/>
      <c r="LU3511" s="45"/>
      <c r="LV3511" s="45"/>
      <c r="LW3511" s="45"/>
      <c r="LX3511" s="45"/>
      <c r="LY3511" s="45"/>
      <c r="LZ3511" s="45"/>
      <c r="MA3511" s="45"/>
      <c r="MB3511" s="45"/>
      <c r="MC3511" s="45"/>
      <c r="MD3511" s="45"/>
      <c r="ME3511" s="45"/>
      <c r="MF3511" s="45"/>
      <c r="MG3511" s="45"/>
      <c r="MH3511" s="45"/>
      <c r="MI3511" s="45"/>
      <c r="MJ3511" s="45"/>
      <c r="MK3511" s="45"/>
      <c r="ML3511" s="45"/>
      <c r="MM3511" s="45"/>
      <c r="MN3511" s="45"/>
      <c r="MO3511" s="45"/>
      <c r="MP3511" s="45"/>
      <c r="MQ3511" s="45"/>
      <c r="MR3511" s="45"/>
      <c r="MS3511" s="45"/>
      <c r="MT3511" s="45"/>
      <c r="MU3511" s="45"/>
      <c r="MV3511" s="45"/>
      <c r="MW3511" s="45"/>
      <c r="MX3511" s="45"/>
      <c r="MY3511" s="45"/>
      <c r="MZ3511" s="45"/>
      <c r="NA3511" s="45"/>
      <c r="NB3511" s="45"/>
      <c r="NC3511" s="45"/>
      <c r="ND3511" s="45"/>
      <c r="NE3511" s="45"/>
      <c r="NF3511" s="45"/>
      <c r="NG3511" s="45"/>
      <c r="NH3511" s="45"/>
      <c r="NI3511" s="45"/>
      <c r="NJ3511" s="45"/>
      <c r="NK3511" s="45"/>
      <c r="NL3511" s="45"/>
      <c r="NM3511" s="45"/>
      <c r="NN3511" s="45"/>
      <c r="NO3511" s="45"/>
      <c r="NP3511" s="45"/>
      <c r="NQ3511" s="45"/>
      <c r="NR3511" s="45"/>
      <c r="NS3511" s="45"/>
      <c r="NT3511" s="45"/>
      <c r="NU3511" s="45"/>
      <c r="NV3511" s="45"/>
      <c r="NW3511" s="45"/>
      <c r="NX3511" s="45"/>
      <c r="NY3511" s="45"/>
      <c r="NZ3511" s="45"/>
      <c r="OA3511" s="45"/>
      <c r="OB3511" s="45"/>
      <c r="OC3511" s="45"/>
      <c r="OD3511" s="45"/>
      <c r="OE3511" s="45"/>
      <c r="OF3511" s="45"/>
      <c r="OG3511" s="45"/>
      <c r="OH3511" s="45"/>
      <c r="OI3511" s="45"/>
      <c r="OJ3511" s="45"/>
      <c r="OK3511" s="45"/>
      <c r="OL3511" s="45"/>
      <c r="OM3511" s="45"/>
      <c r="ON3511" s="45"/>
      <c r="OO3511" s="45"/>
      <c r="OP3511" s="45"/>
      <c r="OQ3511" s="45"/>
      <c r="OR3511" s="45"/>
      <c r="OS3511" s="45"/>
      <c r="OT3511" s="45"/>
      <c r="OU3511" s="45"/>
      <c r="OV3511" s="45"/>
      <c r="OW3511" s="45"/>
      <c r="OX3511" s="45"/>
      <c r="OY3511" s="45"/>
      <c r="OZ3511" s="45"/>
      <c r="PA3511" s="45"/>
      <c r="PB3511" s="45"/>
      <c r="PC3511" s="45"/>
      <c r="PD3511" s="45"/>
      <c r="PE3511" s="45"/>
      <c r="PF3511" s="45"/>
      <c r="PG3511" s="45"/>
      <c r="PH3511" s="45"/>
      <c r="PI3511" s="45"/>
      <c r="PJ3511" s="45"/>
      <c r="PK3511" s="45"/>
      <c r="PL3511" s="45"/>
      <c r="PM3511" s="45"/>
      <c r="PN3511" s="45"/>
      <c r="PO3511" s="45"/>
      <c r="PP3511" s="45"/>
      <c r="PQ3511" s="45"/>
      <c r="PR3511" s="45"/>
      <c r="PS3511" s="45"/>
      <c r="PT3511" s="45"/>
      <c r="PU3511" s="45"/>
      <c r="PV3511" s="45"/>
      <c r="PW3511" s="45"/>
      <c r="PX3511" s="45"/>
      <c r="PY3511" s="45"/>
      <c r="PZ3511" s="45"/>
      <c r="QA3511" s="45"/>
      <c r="QB3511" s="45"/>
      <c r="QC3511" s="45"/>
      <c r="QD3511" s="45"/>
      <c r="QE3511" s="45"/>
      <c r="QF3511" s="45"/>
      <c r="QG3511" s="45"/>
      <c r="QH3511" s="45"/>
      <c r="QI3511" s="45"/>
      <c r="QJ3511" s="45"/>
      <c r="QK3511" s="45"/>
      <c r="QL3511" s="45"/>
      <c r="QM3511" s="45"/>
      <c r="QN3511" s="45"/>
      <c r="QO3511" s="45"/>
      <c r="QP3511" s="45"/>
      <c r="QQ3511" s="45"/>
      <c r="QR3511" s="45"/>
      <c r="QS3511" s="45"/>
      <c r="QT3511" s="45"/>
      <c r="QU3511" s="45"/>
      <c r="QV3511" s="45"/>
      <c r="QW3511" s="45"/>
      <c r="QX3511" s="45"/>
      <c r="QY3511" s="45"/>
      <c r="QZ3511" s="45"/>
      <c r="RA3511" s="45"/>
      <c r="RB3511" s="45"/>
      <c r="RC3511" s="45"/>
      <c r="RD3511" s="45"/>
      <c r="RE3511" s="45"/>
      <c r="RF3511" s="45"/>
      <c r="RG3511" s="45"/>
      <c r="RH3511" s="45"/>
      <c r="RI3511" s="45"/>
      <c r="RJ3511" s="45"/>
      <c r="RK3511" s="45"/>
      <c r="RL3511" s="45"/>
      <c r="RM3511" s="45"/>
      <c r="RN3511" s="45"/>
      <c r="RO3511" s="45"/>
      <c r="RP3511" s="45"/>
      <c r="RQ3511" s="45"/>
      <c r="RR3511" s="45"/>
      <c r="RS3511" s="45"/>
      <c r="RT3511" s="45"/>
      <c r="RU3511" s="45"/>
      <c r="RV3511" s="45"/>
      <c r="RW3511" s="45"/>
      <c r="RX3511" s="45"/>
      <c r="RY3511" s="45"/>
      <c r="RZ3511" s="45"/>
      <c r="SA3511" s="45"/>
      <c r="SB3511" s="45"/>
      <c r="SC3511" s="45"/>
      <c r="SD3511" s="45"/>
      <c r="SE3511" s="45"/>
      <c r="SF3511" s="45"/>
      <c r="SG3511" s="45"/>
      <c r="SH3511" s="45"/>
      <c r="SI3511" s="45"/>
      <c r="SJ3511" s="45"/>
      <c r="SK3511" s="45"/>
      <c r="SL3511" s="45"/>
      <c r="SM3511" s="45"/>
      <c r="SN3511" s="45"/>
      <c r="SO3511" s="45"/>
      <c r="SP3511" s="45"/>
      <c r="SQ3511" s="45"/>
      <c r="SR3511" s="45"/>
      <c r="SS3511" s="45"/>
      <c r="ST3511" s="45"/>
      <c r="SU3511" s="45"/>
      <c r="SV3511" s="45"/>
      <c r="SW3511" s="45"/>
      <c r="SX3511" s="45"/>
      <c r="SY3511" s="45"/>
      <c r="SZ3511" s="45"/>
      <c r="TA3511" s="45"/>
      <c r="TB3511" s="45"/>
      <c r="TC3511" s="45"/>
      <c r="TD3511" s="45"/>
      <c r="TE3511" s="45"/>
      <c r="TF3511" s="45"/>
      <c r="TG3511" s="45"/>
      <c r="TH3511" s="45"/>
      <c r="TI3511" s="45"/>
      <c r="TJ3511" s="45"/>
      <c r="TK3511" s="45"/>
      <c r="TL3511" s="45"/>
      <c r="TM3511" s="45"/>
      <c r="TN3511" s="45"/>
      <c r="TO3511" s="45"/>
      <c r="TP3511" s="45"/>
      <c r="TQ3511" s="45"/>
      <c r="TR3511" s="45"/>
      <c r="TS3511" s="45"/>
      <c r="TT3511" s="45"/>
      <c r="TU3511" s="45"/>
      <c r="TV3511" s="45"/>
      <c r="TW3511" s="45"/>
      <c r="TX3511" s="45"/>
      <c r="TY3511" s="45"/>
      <c r="TZ3511" s="45"/>
      <c r="UA3511" s="45"/>
      <c r="UB3511" s="45"/>
      <c r="UC3511" s="45"/>
      <c r="UD3511" s="45"/>
      <c r="UE3511" s="45"/>
      <c r="UF3511" s="45"/>
      <c r="UG3511" s="45"/>
      <c r="UH3511" s="45"/>
      <c r="UI3511" s="45"/>
      <c r="UJ3511" s="45"/>
      <c r="UK3511" s="45"/>
      <c r="UL3511" s="45"/>
      <c r="UM3511" s="45"/>
      <c r="UN3511" s="45"/>
      <c r="UO3511" s="45"/>
      <c r="UP3511" s="45"/>
      <c r="UQ3511" s="45"/>
      <c r="UR3511" s="45"/>
      <c r="US3511" s="45"/>
      <c r="UT3511" s="45"/>
      <c r="UU3511" s="45"/>
      <c r="UV3511" s="45"/>
      <c r="UW3511" s="45"/>
      <c r="UX3511" s="45"/>
      <c r="UY3511" s="45"/>
      <c r="UZ3511" s="45"/>
      <c r="VA3511" s="45"/>
      <c r="VB3511" s="45"/>
      <c r="VC3511" s="45"/>
      <c r="VD3511" s="45"/>
      <c r="VE3511" s="45"/>
      <c r="VF3511" s="45"/>
      <c r="VG3511" s="45"/>
      <c r="VH3511" s="45"/>
      <c r="VI3511" s="45"/>
      <c r="VJ3511" s="45"/>
      <c r="VK3511" s="45"/>
      <c r="VL3511" s="45"/>
      <c r="VM3511" s="45"/>
      <c r="VN3511" s="45"/>
      <c r="VO3511" s="45"/>
      <c r="VP3511" s="45"/>
      <c r="VQ3511" s="45"/>
      <c r="VR3511" s="45"/>
      <c r="VS3511" s="45"/>
      <c r="VT3511" s="45"/>
      <c r="VU3511" s="45"/>
      <c r="VV3511" s="45"/>
      <c r="VW3511" s="45"/>
      <c r="VX3511" s="45"/>
      <c r="VY3511" s="45"/>
      <c r="VZ3511" s="45"/>
      <c r="WA3511" s="45"/>
      <c r="WB3511" s="45"/>
      <c r="WC3511" s="45"/>
      <c r="WD3511" s="45"/>
      <c r="WE3511" s="45"/>
      <c r="WF3511" s="45"/>
      <c r="WG3511" s="45"/>
      <c r="WH3511" s="45"/>
      <c r="WI3511" s="45"/>
      <c r="WJ3511" s="45"/>
      <c r="WK3511" s="45"/>
      <c r="WL3511" s="45"/>
      <c r="WM3511" s="45"/>
      <c r="WN3511" s="45"/>
      <c r="WO3511" s="45"/>
      <c r="WP3511" s="45"/>
      <c r="WQ3511" s="45"/>
      <c r="WR3511" s="45"/>
      <c r="WS3511" s="45"/>
      <c r="WT3511" s="45"/>
      <c r="WU3511" s="45"/>
      <c r="WV3511" s="45"/>
      <c r="WW3511" s="45"/>
      <c r="WX3511" s="45"/>
      <c r="WY3511" s="45"/>
      <c r="WZ3511" s="45"/>
      <c r="XA3511" s="45"/>
      <c r="XB3511" s="45"/>
      <c r="XC3511" s="45"/>
      <c r="XD3511" s="45"/>
      <c r="XE3511" s="45"/>
      <c r="XF3511" s="45"/>
      <c r="XG3511" s="45"/>
      <c r="XH3511" s="45"/>
      <c r="XI3511" s="45"/>
      <c r="XJ3511" s="45"/>
      <c r="XK3511" s="45"/>
      <c r="XL3511" s="45"/>
      <c r="XM3511" s="45"/>
      <c r="XN3511" s="45"/>
      <c r="XO3511" s="45"/>
      <c r="XP3511" s="45"/>
      <c r="XQ3511" s="45"/>
      <c r="XR3511" s="45"/>
      <c r="XS3511" s="45"/>
      <c r="XT3511" s="45"/>
      <c r="XU3511" s="45"/>
      <c r="XV3511" s="45"/>
      <c r="XW3511" s="45"/>
      <c r="XX3511" s="45"/>
      <c r="XY3511" s="45"/>
      <c r="XZ3511" s="45"/>
      <c r="YA3511" s="45"/>
      <c r="YB3511" s="45"/>
      <c r="YC3511" s="45"/>
      <c r="YD3511" s="45"/>
      <c r="YE3511" s="45"/>
      <c r="YF3511" s="45"/>
      <c r="YG3511" s="45"/>
      <c r="YH3511" s="45"/>
      <c r="YI3511" s="45"/>
      <c r="YJ3511" s="45"/>
      <c r="YK3511" s="45"/>
      <c r="YL3511" s="45"/>
      <c r="YM3511" s="45"/>
      <c r="YN3511" s="45"/>
      <c r="YO3511" s="45"/>
      <c r="YP3511" s="45"/>
      <c r="YQ3511" s="45"/>
      <c r="YR3511" s="45"/>
      <c r="YS3511" s="45"/>
      <c r="YT3511" s="45"/>
      <c r="YU3511" s="45"/>
      <c r="YV3511" s="45"/>
      <c r="YW3511" s="45"/>
      <c r="YX3511" s="45"/>
      <c r="YY3511" s="45"/>
      <c r="YZ3511" s="45"/>
      <c r="ZA3511" s="45"/>
      <c r="ZB3511" s="45"/>
      <c r="ZC3511" s="45"/>
      <c r="ZD3511" s="45"/>
      <c r="ZE3511" s="45"/>
      <c r="ZF3511" s="45"/>
      <c r="ZG3511" s="45"/>
      <c r="ZH3511" s="45"/>
      <c r="ZI3511" s="45"/>
      <c r="ZJ3511" s="45"/>
      <c r="ZK3511" s="45"/>
      <c r="ZL3511" s="45"/>
      <c r="ZM3511" s="45"/>
      <c r="ZN3511" s="45"/>
      <c r="ZO3511" s="45"/>
      <c r="ZP3511" s="45"/>
      <c r="ZQ3511" s="45"/>
      <c r="ZR3511" s="45"/>
      <c r="ZS3511" s="45"/>
      <c r="ZT3511" s="45"/>
      <c r="ZU3511" s="45"/>
      <c r="ZV3511" s="45"/>
      <c r="ZW3511" s="45"/>
      <c r="ZX3511" s="45"/>
      <c r="ZY3511" s="45"/>
      <c r="ZZ3511" s="45"/>
      <c r="AAA3511" s="45"/>
      <c r="AAB3511" s="45"/>
      <c r="AAC3511" s="45"/>
      <c r="AAD3511" s="45"/>
      <c r="AAE3511" s="45"/>
      <c r="AAF3511" s="45"/>
      <c r="AAG3511" s="45"/>
      <c r="AAH3511" s="45"/>
      <c r="AAI3511" s="45"/>
      <c r="AAJ3511" s="45"/>
      <c r="AAK3511" s="45"/>
      <c r="AAL3511" s="45"/>
      <c r="AAM3511" s="45"/>
      <c r="AAN3511" s="45"/>
      <c r="AAO3511" s="45"/>
      <c r="AAP3511" s="45"/>
      <c r="AAQ3511" s="45"/>
      <c r="AAR3511" s="45"/>
      <c r="AAS3511" s="45"/>
      <c r="AAT3511" s="45"/>
      <c r="AAU3511" s="45"/>
      <c r="AAV3511" s="45"/>
      <c r="AAW3511" s="45"/>
      <c r="AAX3511" s="45"/>
      <c r="AAY3511" s="45"/>
      <c r="AAZ3511" s="45"/>
      <c r="ABA3511" s="45"/>
      <c r="ABB3511" s="45"/>
      <c r="ABC3511" s="45"/>
      <c r="ABD3511" s="45"/>
      <c r="ABE3511" s="45"/>
      <c r="ABF3511" s="45"/>
      <c r="ABG3511" s="45"/>
      <c r="ABH3511" s="45"/>
      <c r="ABI3511" s="45"/>
      <c r="ABJ3511" s="45"/>
      <c r="ABK3511" s="45"/>
      <c r="ABL3511" s="45"/>
      <c r="ABM3511" s="45"/>
      <c r="ABN3511" s="45"/>
      <c r="ABO3511" s="45"/>
      <c r="ABP3511" s="45"/>
      <c r="ABQ3511" s="45"/>
      <c r="ABR3511" s="45"/>
      <c r="ABS3511" s="45"/>
      <c r="ABT3511" s="45"/>
      <c r="ABU3511" s="45"/>
      <c r="ABV3511" s="45"/>
      <c r="ABW3511" s="45"/>
      <c r="ABX3511" s="45"/>
      <c r="ABY3511" s="45"/>
      <c r="ABZ3511" s="45"/>
      <c r="ACA3511" s="45"/>
      <c r="ACB3511" s="45"/>
      <c r="ACC3511" s="45"/>
      <c r="ACD3511" s="45"/>
      <c r="ACE3511" s="45"/>
      <c r="ACF3511" s="45"/>
      <c r="ACG3511" s="45"/>
      <c r="ACH3511" s="45"/>
      <c r="ACI3511" s="45"/>
      <c r="ACJ3511" s="45"/>
      <c r="ACK3511" s="45"/>
      <c r="ACL3511" s="45"/>
      <c r="ACM3511" s="45"/>
      <c r="ACN3511" s="45"/>
      <c r="ACO3511" s="45"/>
      <c r="ACP3511" s="45"/>
      <c r="ACQ3511" s="45"/>
      <c r="ACR3511" s="45"/>
      <c r="ACS3511" s="45"/>
      <c r="ACT3511" s="45"/>
      <c r="ACU3511" s="45"/>
      <c r="ACV3511" s="45"/>
      <c r="ACW3511" s="45"/>
      <c r="ACX3511" s="45"/>
      <c r="ACY3511" s="45"/>
      <c r="ACZ3511" s="45"/>
      <c r="ADA3511" s="45"/>
      <c r="ADB3511" s="45"/>
      <c r="ADC3511" s="45"/>
      <c r="ADD3511" s="45"/>
      <c r="ADE3511" s="45"/>
      <c r="ADF3511" s="45"/>
      <c r="ADG3511" s="45"/>
      <c r="ADH3511" s="45"/>
      <c r="ADI3511" s="45"/>
      <c r="ADJ3511" s="45"/>
      <c r="ADK3511" s="45"/>
      <c r="ADL3511" s="45"/>
      <c r="ADM3511" s="45"/>
      <c r="ADN3511" s="45"/>
      <c r="ADO3511" s="45"/>
      <c r="ADP3511" s="45"/>
      <c r="ADQ3511" s="45"/>
      <c r="ADR3511" s="45"/>
      <c r="ADS3511" s="45"/>
      <c r="ADT3511" s="45"/>
      <c r="ADU3511" s="45"/>
      <c r="ADV3511" s="45"/>
      <c r="ADW3511" s="45"/>
      <c r="ADX3511" s="45"/>
      <c r="ADY3511" s="45"/>
      <c r="ADZ3511" s="45"/>
      <c r="AEA3511" s="45"/>
      <c r="AEB3511" s="45"/>
      <c r="AEC3511" s="45"/>
      <c r="AED3511" s="45"/>
      <c r="AEE3511" s="45"/>
      <c r="AEF3511" s="45"/>
      <c r="AEG3511" s="45"/>
      <c r="AEH3511" s="45"/>
      <c r="AEI3511" s="45"/>
      <c r="AEJ3511" s="45"/>
      <c r="AEK3511" s="45"/>
      <c r="AEL3511" s="45"/>
      <c r="AEM3511" s="45"/>
      <c r="AEN3511" s="45"/>
      <c r="AEO3511" s="45"/>
      <c r="AEP3511" s="45"/>
      <c r="AEQ3511" s="45"/>
      <c r="AER3511" s="45"/>
      <c r="AES3511" s="45"/>
      <c r="AET3511" s="45"/>
      <c r="AEU3511" s="45"/>
      <c r="AEV3511" s="45"/>
      <c r="AEW3511" s="45"/>
      <c r="AEX3511" s="45"/>
      <c r="AEY3511" s="45"/>
      <c r="AEZ3511" s="45"/>
      <c r="AFA3511" s="45"/>
      <c r="AFB3511" s="45"/>
      <c r="AFC3511" s="45"/>
      <c r="AFD3511" s="45"/>
      <c r="AFE3511" s="45"/>
      <c r="AFF3511" s="45"/>
      <c r="AFG3511" s="45"/>
      <c r="AFH3511" s="45"/>
      <c r="AFI3511" s="45"/>
      <c r="AFJ3511" s="45"/>
      <c r="AFK3511" s="45"/>
      <c r="AFL3511" s="45"/>
      <c r="AFM3511" s="45"/>
      <c r="AFN3511" s="45"/>
      <c r="AFO3511" s="45"/>
      <c r="AFP3511" s="45"/>
      <c r="AFQ3511" s="45"/>
      <c r="AFR3511" s="45"/>
      <c r="AFS3511" s="45"/>
      <c r="AFT3511" s="45"/>
      <c r="AFU3511" s="45"/>
      <c r="AFV3511" s="45"/>
      <c r="AFW3511" s="45"/>
      <c r="AFX3511" s="45"/>
      <c r="AFY3511" s="45"/>
      <c r="AFZ3511" s="45"/>
      <c r="AGA3511" s="45"/>
      <c r="AGB3511" s="45"/>
      <c r="AGC3511" s="45"/>
      <c r="AGD3511" s="45"/>
      <c r="AGE3511" s="45"/>
      <c r="AGF3511" s="45"/>
      <c r="AGG3511" s="45"/>
      <c r="AGH3511" s="45"/>
      <c r="AGI3511" s="45"/>
      <c r="AGJ3511" s="45"/>
      <c r="AGK3511" s="45"/>
      <c r="AGL3511" s="45"/>
      <c r="AGM3511" s="45"/>
      <c r="AGN3511" s="45"/>
      <c r="AGO3511" s="45"/>
      <c r="AGP3511" s="45"/>
      <c r="AGQ3511" s="45"/>
      <c r="AGR3511" s="45"/>
      <c r="AGS3511" s="45"/>
      <c r="AGT3511" s="45"/>
      <c r="AGU3511" s="45"/>
      <c r="AGV3511" s="45"/>
      <c r="AGW3511" s="45"/>
      <c r="AGX3511" s="45"/>
      <c r="AGY3511" s="45"/>
      <c r="AGZ3511" s="45"/>
      <c r="AHA3511" s="45"/>
      <c r="AHB3511" s="45"/>
      <c r="AHC3511" s="45"/>
      <c r="AHD3511" s="45"/>
      <c r="AHE3511" s="45"/>
      <c r="AHF3511" s="45"/>
      <c r="AHG3511" s="45"/>
      <c r="AHH3511" s="45"/>
      <c r="AHI3511" s="45"/>
      <c r="AHJ3511" s="45"/>
      <c r="AHK3511" s="45"/>
      <c r="AHL3511" s="45"/>
      <c r="AHM3511" s="45"/>
      <c r="AHN3511" s="45"/>
      <c r="AHO3511" s="45"/>
      <c r="AHP3511" s="45"/>
      <c r="AHQ3511" s="45"/>
      <c r="AHR3511" s="45"/>
      <c r="AHS3511" s="45"/>
      <c r="AHT3511" s="45"/>
      <c r="AHU3511" s="45"/>
      <c r="AHV3511" s="45"/>
      <c r="AHW3511" s="45"/>
      <c r="AHX3511" s="45"/>
      <c r="AHY3511" s="45"/>
      <c r="AHZ3511" s="45"/>
      <c r="AIA3511" s="45"/>
      <c r="AIB3511" s="45"/>
      <c r="AIC3511" s="45"/>
      <c r="AID3511" s="45"/>
      <c r="AIE3511" s="45"/>
      <c r="AIF3511" s="45"/>
      <c r="AIG3511" s="45"/>
      <c r="AIH3511" s="45"/>
      <c r="AII3511" s="45"/>
      <c r="AIJ3511" s="45"/>
      <c r="AIK3511" s="45"/>
      <c r="AIL3511" s="45"/>
      <c r="AIM3511" s="45"/>
      <c r="AIN3511" s="45"/>
      <c r="AIO3511" s="45"/>
      <c r="AIP3511" s="45"/>
      <c r="AIQ3511" s="45"/>
      <c r="AIR3511" s="45"/>
      <c r="AIS3511" s="45"/>
      <c r="AIT3511" s="45"/>
      <c r="AIU3511" s="45"/>
      <c r="AIV3511" s="45"/>
      <c r="AIW3511" s="45"/>
      <c r="AIX3511" s="45"/>
      <c r="AIY3511" s="45"/>
      <c r="AIZ3511" s="45"/>
      <c r="AJA3511" s="45"/>
      <c r="AJB3511" s="45"/>
      <c r="AJC3511" s="45"/>
      <c r="AJD3511" s="45"/>
      <c r="AJE3511" s="45"/>
      <c r="AJF3511" s="45"/>
      <c r="AJG3511" s="45"/>
      <c r="AJH3511" s="45"/>
      <c r="AJI3511" s="45"/>
      <c r="AJJ3511" s="45"/>
      <c r="AJK3511" s="45"/>
      <c r="AJL3511" s="45"/>
      <c r="AJM3511" s="45"/>
      <c r="AJN3511" s="45"/>
      <c r="AJO3511" s="45"/>
      <c r="AJP3511" s="45"/>
      <c r="AJQ3511" s="45"/>
      <c r="AJR3511" s="45"/>
      <c r="AJS3511" s="45"/>
      <c r="AJT3511" s="45"/>
      <c r="AJU3511" s="45"/>
      <c r="AJV3511" s="45"/>
      <c r="AJW3511" s="45"/>
      <c r="AJX3511" s="45"/>
      <c r="AJY3511" s="45"/>
      <c r="AJZ3511" s="45"/>
      <c r="AKA3511" s="45"/>
      <c r="AKB3511" s="45"/>
      <c r="AKC3511" s="45"/>
      <c r="AKD3511" s="45"/>
      <c r="AKE3511" s="45"/>
      <c r="AKF3511" s="45"/>
      <c r="AKG3511" s="45"/>
      <c r="AKH3511" s="45"/>
      <c r="AKI3511" s="45"/>
      <c r="AKJ3511" s="45"/>
      <c r="AKK3511" s="45"/>
      <c r="AKL3511" s="45"/>
      <c r="AKM3511" s="45"/>
      <c r="AKN3511" s="45"/>
      <c r="AKO3511" s="45"/>
      <c r="AKP3511" s="45"/>
      <c r="AKQ3511" s="45"/>
      <c r="AKR3511" s="45"/>
      <c r="AKS3511" s="45"/>
      <c r="AKT3511" s="45"/>
      <c r="AKU3511" s="45"/>
      <c r="AKV3511" s="45"/>
      <c r="AKW3511" s="45"/>
      <c r="AKX3511" s="45"/>
      <c r="AKY3511" s="45"/>
      <c r="AKZ3511" s="45"/>
      <c r="ALA3511" s="45"/>
      <c r="ALB3511" s="45"/>
      <c r="ALC3511" s="45"/>
      <c r="ALD3511" s="45"/>
      <c r="ALE3511" s="45"/>
      <c r="ALF3511" s="45"/>
      <c r="ALG3511" s="45"/>
      <c r="ALH3511" s="45"/>
      <c r="ALI3511" s="45"/>
      <c r="ALJ3511" s="45"/>
      <c r="ALK3511" s="45"/>
      <c r="ALL3511" s="45"/>
      <c r="ALM3511" s="45"/>
      <c r="ALN3511" s="45"/>
      <c r="ALO3511" s="45"/>
      <c r="ALP3511" s="45"/>
      <c r="ALQ3511" s="45"/>
      <c r="ALR3511" s="45"/>
      <c r="ALS3511" s="45"/>
      <c r="ALT3511" s="45"/>
      <c r="ALU3511" s="45"/>
      <c r="ALV3511" s="45"/>
      <c r="ALW3511" s="45"/>
      <c r="ALX3511" s="45"/>
      <c r="ALY3511" s="45"/>
      <c r="ALZ3511" s="45"/>
      <c r="AMA3511" s="45"/>
      <c r="AMB3511" s="45"/>
      <c r="AMC3511" s="45"/>
      <c r="AMD3511" s="45"/>
      <c r="AME3511" s="45"/>
      <c r="AMF3511" s="45"/>
      <c r="AMG3511" s="45"/>
      <c r="AMH3511" s="45"/>
      <c r="AMI3511" s="45"/>
      <c r="AMJ3511" s="45"/>
      <c r="AMK3511" s="45"/>
      <c r="AML3511" s="45"/>
      <c r="AMM3511" s="45"/>
      <c r="AMN3511" s="45"/>
      <c r="AMO3511" s="45"/>
      <c r="AMP3511" s="45"/>
      <c r="AMQ3511" s="45"/>
      <c r="AMR3511" s="45"/>
      <c r="AMS3511" s="45"/>
      <c r="AMT3511" s="45"/>
      <c r="AMU3511" s="45"/>
      <c r="AMV3511" s="45"/>
      <c r="AMW3511" s="45"/>
      <c r="AMX3511" s="45"/>
      <c r="AMY3511" s="45"/>
      <c r="AMZ3511" s="45"/>
      <c r="ANA3511" s="45"/>
      <c r="ANB3511" s="45"/>
      <c r="ANC3511" s="45"/>
      <c r="AND3511" s="45"/>
      <c r="ANE3511" s="45"/>
      <c r="ANF3511" s="45"/>
      <c r="ANG3511" s="45"/>
      <c r="ANH3511" s="45"/>
      <c r="ANI3511" s="45"/>
      <c r="ANJ3511" s="45"/>
      <c r="ANK3511" s="45"/>
      <c r="ANL3511" s="45"/>
      <c r="ANM3511" s="45"/>
      <c r="ANN3511" s="45"/>
      <c r="ANO3511" s="45"/>
      <c r="ANP3511" s="45"/>
      <c r="ANQ3511" s="45"/>
      <c r="ANR3511" s="45"/>
      <c r="ANS3511" s="45"/>
      <c r="ANT3511" s="45"/>
      <c r="ANU3511" s="45"/>
      <c r="ANV3511" s="45"/>
      <c r="ANW3511" s="45"/>
      <c r="ANX3511" s="45"/>
      <c r="ANY3511" s="45"/>
      <c r="ANZ3511" s="45"/>
      <c r="AOA3511" s="45"/>
      <c r="AOB3511" s="45"/>
      <c r="AOC3511" s="45"/>
      <c r="AOD3511" s="45"/>
      <c r="AOE3511" s="45"/>
      <c r="AOF3511" s="45"/>
      <c r="AOG3511" s="45"/>
      <c r="AOH3511" s="45"/>
      <c r="AOI3511" s="45"/>
      <c r="AOJ3511" s="45"/>
      <c r="AOK3511" s="45"/>
      <c r="AOL3511" s="45"/>
      <c r="AOM3511" s="45"/>
      <c r="AON3511" s="45"/>
      <c r="AOO3511" s="45"/>
      <c r="AOP3511" s="45"/>
      <c r="AOQ3511" s="45"/>
      <c r="AOR3511" s="45"/>
      <c r="AOS3511" s="45"/>
      <c r="AOT3511" s="45"/>
      <c r="AOU3511" s="45"/>
      <c r="AOV3511" s="45"/>
      <c r="AOW3511" s="45"/>
      <c r="AOX3511" s="45"/>
      <c r="AOY3511" s="45"/>
      <c r="AOZ3511" s="45"/>
      <c r="APA3511" s="45"/>
      <c r="APB3511" s="45"/>
      <c r="APC3511" s="45"/>
      <c r="APD3511" s="45"/>
      <c r="APE3511" s="45"/>
      <c r="APF3511" s="45"/>
      <c r="APG3511" s="45"/>
      <c r="APH3511" s="45"/>
      <c r="API3511" s="45"/>
      <c r="APJ3511" s="45"/>
      <c r="APK3511" s="45"/>
      <c r="APL3511" s="45"/>
      <c r="APM3511" s="45"/>
      <c r="APN3511" s="45"/>
      <c r="APO3511" s="45"/>
      <c r="APP3511" s="45"/>
      <c r="APQ3511" s="45"/>
      <c r="APR3511" s="45"/>
      <c r="APS3511" s="45"/>
      <c r="APT3511" s="45"/>
      <c r="APU3511" s="45"/>
      <c r="APV3511" s="45"/>
      <c r="APW3511" s="45"/>
      <c r="APX3511" s="45"/>
      <c r="APY3511" s="45"/>
      <c r="APZ3511" s="45"/>
      <c r="AQA3511" s="45"/>
      <c r="AQB3511" s="45"/>
      <c r="AQC3511" s="45"/>
      <c r="AQD3511" s="45"/>
      <c r="AQE3511" s="45"/>
      <c r="AQF3511" s="45"/>
      <c r="AQG3511" s="45"/>
      <c r="AQH3511" s="45"/>
      <c r="AQI3511" s="45"/>
      <c r="AQJ3511" s="45"/>
      <c r="AQK3511" s="45"/>
      <c r="AQL3511" s="45"/>
      <c r="AQM3511" s="45"/>
      <c r="AQN3511" s="45"/>
      <c r="AQO3511" s="45"/>
      <c r="AQP3511" s="45"/>
      <c r="AQQ3511" s="45"/>
      <c r="AQR3511" s="45"/>
      <c r="AQS3511" s="45"/>
      <c r="AQT3511" s="45"/>
      <c r="AQU3511" s="45"/>
      <c r="AQV3511" s="45"/>
      <c r="AQW3511" s="45"/>
      <c r="AQX3511" s="45"/>
      <c r="AQY3511" s="45"/>
      <c r="AQZ3511" s="45"/>
      <c r="ARA3511" s="45"/>
      <c r="ARB3511" s="45"/>
      <c r="ARC3511" s="45"/>
      <c r="ARD3511" s="45"/>
      <c r="ARE3511" s="45"/>
      <c r="ARF3511" s="45"/>
      <c r="ARG3511" s="45"/>
      <c r="ARH3511" s="45"/>
      <c r="ARI3511" s="45"/>
      <c r="ARJ3511" s="45"/>
      <c r="ARK3511" s="45"/>
      <c r="ARL3511" s="45"/>
      <c r="ARM3511" s="45"/>
      <c r="ARN3511" s="45"/>
      <c r="ARO3511" s="45"/>
      <c r="ARP3511" s="45"/>
      <c r="ARQ3511" s="45"/>
      <c r="ARR3511" s="45"/>
      <c r="ARS3511" s="45"/>
      <c r="ART3511" s="45"/>
      <c r="ARU3511" s="45"/>
      <c r="ARV3511" s="45"/>
      <c r="ARW3511" s="45"/>
      <c r="ARX3511" s="45"/>
      <c r="ARY3511" s="45"/>
      <c r="ARZ3511" s="45"/>
      <c r="ASA3511" s="45"/>
      <c r="ASB3511" s="45"/>
      <c r="ASC3511" s="45"/>
      <c r="ASD3511" s="45"/>
      <c r="ASE3511" s="45"/>
      <c r="ASF3511" s="45"/>
      <c r="ASG3511" s="45"/>
      <c r="ASH3511" s="45"/>
      <c r="ASI3511" s="45"/>
      <c r="ASJ3511" s="45"/>
      <c r="ASK3511" s="45"/>
      <c r="ASL3511" s="45"/>
      <c r="ASM3511" s="45"/>
      <c r="ASN3511" s="45"/>
      <c r="ASO3511" s="45"/>
      <c r="ASP3511" s="45"/>
      <c r="ASQ3511" s="45"/>
      <c r="ASR3511" s="45"/>
      <c r="ASS3511" s="45"/>
      <c r="AST3511" s="45"/>
      <c r="ASU3511" s="45"/>
      <c r="ASV3511" s="45"/>
      <c r="ASW3511" s="45"/>
      <c r="ASX3511" s="45"/>
      <c r="ASY3511" s="45"/>
      <c r="ASZ3511" s="45"/>
      <c r="ATA3511" s="45"/>
      <c r="ATB3511" s="45"/>
      <c r="ATC3511" s="45"/>
      <c r="ATD3511" s="45"/>
      <c r="ATE3511" s="45"/>
      <c r="ATF3511" s="45"/>
      <c r="ATG3511" s="45"/>
      <c r="ATH3511" s="45"/>
      <c r="ATI3511" s="45"/>
      <c r="ATJ3511" s="45"/>
      <c r="ATK3511" s="45"/>
      <c r="ATL3511" s="45"/>
      <c r="ATM3511" s="45"/>
      <c r="ATN3511" s="45"/>
      <c r="ATO3511" s="45"/>
      <c r="ATP3511" s="45"/>
      <c r="ATQ3511" s="45"/>
      <c r="ATR3511" s="45"/>
      <c r="ATS3511" s="45"/>
      <c r="ATT3511" s="45"/>
      <c r="ATU3511" s="45"/>
      <c r="ATV3511" s="45"/>
      <c r="ATW3511" s="45"/>
      <c r="ATX3511" s="45"/>
      <c r="ATY3511" s="45"/>
      <c r="ATZ3511" s="45"/>
      <c r="AUA3511" s="45"/>
      <c r="AUB3511" s="45"/>
      <c r="AUC3511" s="45"/>
      <c r="AUD3511" s="45"/>
      <c r="AUE3511" s="45"/>
      <c r="AUF3511" s="45"/>
      <c r="AUG3511" s="45"/>
      <c r="AUH3511" s="45"/>
      <c r="AUI3511" s="45"/>
      <c r="AUJ3511" s="45"/>
      <c r="AUK3511" s="45"/>
      <c r="AUL3511" s="45"/>
      <c r="AUM3511" s="45"/>
      <c r="AUN3511" s="45"/>
      <c r="AUO3511" s="45"/>
      <c r="AUP3511" s="45"/>
      <c r="AUQ3511" s="45"/>
      <c r="AUR3511" s="45"/>
      <c r="AUS3511" s="45"/>
      <c r="AUT3511" s="45"/>
      <c r="AUU3511" s="45"/>
      <c r="AUV3511" s="45"/>
      <c r="AUW3511" s="45"/>
      <c r="AUX3511" s="45"/>
      <c r="AUY3511" s="45"/>
      <c r="AUZ3511" s="45"/>
      <c r="AVA3511" s="45"/>
      <c r="AVB3511" s="45"/>
      <c r="AVC3511" s="45"/>
      <c r="AVD3511" s="45"/>
      <c r="AVE3511" s="45"/>
      <c r="AVF3511" s="45"/>
      <c r="AVG3511" s="45"/>
      <c r="AVH3511" s="45"/>
      <c r="AVI3511" s="45"/>
      <c r="AVJ3511" s="45"/>
      <c r="AVK3511" s="45"/>
      <c r="AVL3511" s="45"/>
      <c r="AVM3511" s="45"/>
      <c r="AVN3511" s="45"/>
      <c r="AVO3511" s="45"/>
      <c r="AVP3511" s="45"/>
      <c r="AVQ3511" s="45"/>
      <c r="AVR3511" s="45"/>
      <c r="AVS3511" s="45"/>
      <c r="AVT3511" s="45"/>
      <c r="AVU3511" s="45"/>
      <c r="AVV3511" s="45"/>
      <c r="AVW3511" s="45"/>
      <c r="AVX3511" s="45"/>
      <c r="AVY3511" s="45"/>
      <c r="AVZ3511" s="45"/>
      <c r="AWA3511" s="45"/>
      <c r="AWB3511" s="45"/>
      <c r="AWC3511" s="45"/>
      <c r="AWD3511" s="45"/>
      <c r="AWE3511" s="45"/>
      <c r="AWF3511" s="45"/>
      <c r="AWG3511" s="45"/>
      <c r="AWH3511" s="45"/>
      <c r="AWI3511" s="45"/>
      <c r="AWJ3511" s="45"/>
      <c r="AWK3511" s="45"/>
      <c r="AWL3511" s="45"/>
      <c r="AWM3511" s="45"/>
      <c r="AWN3511" s="45"/>
      <c r="AWO3511" s="45"/>
      <c r="AWP3511" s="45"/>
      <c r="AWQ3511" s="45"/>
      <c r="AWR3511" s="45"/>
      <c r="AWS3511" s="45"/>
      <c r="AWT3511" s="45"/>
      <c r="AWU3511" s="45"/>
      <c r="AWV3511" s="45"/>
      <c r="AWW3511" s="45"/>
      <c r="AWX3511" s="45"/>
      <c r="AWY3511" s="45"/>
      <c r="AWZ3511" s="45"/>
      <c r="AXA3511" s="45"/>
      <c r="AXB3511" s="45"/>
      <c r="AXC3511" s="45"/>
      <c r="AXD3511" s="45"/>
      <c r="AXE3511" s="45"/>
      <c r="AXF3511" s="45"/>
      <c r="AXG3511" s="45"/>
      <c r="AXH3511" s="45"/>
      <c r="AXI3511" s="45"/>
      <c r="AXJ3511" s="45"/>
      <c r="AXK3511" s="45"/>
      <c r="AXL3511" s="45"/>
      <c r="AXM3511" s="45"/>
      <c r="AXN3511" s="45"/>
      <c r="AXO3511" s="45"/>
      <c r="AXP3511" s="45"/>
      <c r="AXQ3511" s="45"/>
      <c r="AXR3511" s="45"/>
      <c r="AXS3511" s="45"/>
      <c r="AXT3511" s="45"/>
      <c r="AXU3511" s="45"/>
      <c r="AXV3511" s="45"/>
      <c r="AXW3511" s="45"/>
      <c r="AXX3511" s="45"/>
      <c r="AXY3511" s="45"/>
      <c r="AXZ3511" s="45"/>
      <c r="AYA3511" s="45"/>
      <c r="AYB3511" s="45"/>
      <c r="AYC3511" s="45"/>
      <c r="AYD3511" s="45"/>
      <c r="AYE3511" s="45"/>
      <c r="AYF3511" s="45"/>
      <c r="AYG3511" s="45"/>
      <c r="AYH3511" s="45"/>
      <c r="AYI3511" s="45"/>
      <c r="AYJ3511" s="45"/>
      <c r="AYK3511" s="45"/>
      <c r="AYL3511" s="45"/>
      <c r="AYM3511" s="45"/>
      <c r="AYN3511" s="45"/>
      <c r="AYO3511" s="45"/>
      <c r="AYP3511" s="45"/>
      <c r="AYQ3511" s="45"/>
      <c r="AYR3511" s="45"/>
      <c r="AYS3511" s="45"/>
      <c r="AYT3511" s="45"/>
      <c r="AYU3511" s="45"/>
      <c r="AYV3511" s="45"/>
      <c r="AYW3511" s="45"/>
      <c r="AYX3511" s="45"/>
      <c r="AYY3511" s="45"/>
      <c r="AYZ3511" s="45"/>
      <c r="AZA3511" s="45"/>
      <c r="AZB3511" s="45"/>
      <c r="AZC3511" s="45"/>
      <c r="AZD3511" s="45"/>
      <c r="AZE3511" s="45"/>
      <c r="AZF3511" s="45"/>
      <c r="AZG3511" s="45"/>
      <c r="AZH3511" s="45"/>
      <c r="AZI3511" s="45"/>
      <c r="AZJ3511" s="45"/>
      <c r="AZK3511" s="45"/>
      <c r="AZL3511" s="45"/>
      <c r="AZM3511" s="45"/>
      <c r="AZN3511" s="45"/>
      <c r="AZO3511" s="45"/>
      <c r="AZP3511" s="45"/>
      <c r="AZQ3511" s="45"/>
      <c r="AZR3511" s="45"/>
      <c r="AZS3511" s="45"/>
      <c r="AZT3511" s="45"/>
      <c r="AZU3511" s="45"/>
      <c r="AZV3511" s="45"/>
      <c r="AZW3511" s="45"/>
      <c r="AZX3511" s="45"/>
      <c r="AZY3511" s="45"/>
      <c r="AZZ3511" s="45"/>
      <c r="BAA3511" s="45"/>
      <c r="BAB3511" s="45"/>
      <c r="BAC3511" s="45"/>
      <c r="BAD3511" s="45"/>
      <c r="BAE3511" s="45"/>
      <c r="BAF3511" s="45"/>
      <c r="BAG3511" s="45"/>
      <c r="BAH3511" s="45"/>
      <c r="BAI3511" s="45"/>
      <c r="BAJ3511" s="45"/>
      <c r="BAK3511" s="45"/>
      <c r="BAL3511" s="45"/>
      <c r="BAM3511" s="45"/>
      <c r="BAN3511" s="45"/>
      <c r="BAO3511" s="45"/>
      <c r="BAP3511" s="45"/>
      <c r="BAQ3511" s="45"/>
      <c r="BAR3511" s="45"/>
      <c r="BAS3511" s="45"/>
      <c r="BAT3511" s="45"/>
      <c r="BAU3511" s="45"/>
      <c r="BAV3511" s="45"/>
      <c r="BAW3511" s="45"/>
      <c r="BAX3511" s="45"/>
      <c r="BAY3511" s="45"/>
      <c r="BAZ3511" s="45"/>
      <c r="BBA3511" s="45"/>
      <c r="BBB3511" s="45"/>
      <c r="BBC3511" s="45"/>
      <c r="BBD3511" s="45"/>
      <c r="BBE3511" s="45"/>
      <c r="BBF3511" s="45"/>
      <c r="BBG3511" s="45"/>
      <c r="BBH3511" s="45"/>
      <c r="BBI3511" s="45"/>
      <c r="BBJ3511" s="45"/>
      <c r="BBK3511" s="45"/>
      <c r="BBL3511" s="45"/>
      <c r="BBM3511" s="45"/>
      <c r="BBN3511" s="45"/>
      <c r="BBO3511" s="45"/>
      <c r="BBP3511" s="45"/>
      <c r="BBQ3511" s="45"/>
      <c r="BBR3511" s="45"/>
      <c r="BBS3511" s="45"/>
      <c r="BBT3511" s="45"/>
      <c r="BBU3511" s="45"/>
      <c r="BBV3511" s="45"/>
      <c r="BBW3511" s="45"/>
      <c r="BBX3511" s="45"/>
      <c r="BBY3511" s="45"/>
      <c r="BBZ3511" s="45"/>
      <c r="BCA3511" s="45"/>
      <c r="BCB3511" s="45"/>
      <c r="BCC3511" s="45"/>
      <c r="BCD3511" s="45"/>
      <c r="BCE3511" s="45"/>
      <c r="BCF3511" s="45"/>
      <c r="BCG3511" s="45"/>
      <c r="BCH3511" s="45"/>
      <c r="BCI3511" s="45"/>
      <c r="BCJ3511" s="45"/>
      <c r="BCK3511" s="45"/>
      <c r="BCL3511" s="45"/>
      <c r="BCM3511" s="45"/>
      <c r="BCN3511" s="45"/>
      <c r="BCO3511" s="45"/>
      <c r="BCP3511" s="45"/>
      <c r="BCQ3511" s="45"/>
      <c r="BCR3511" s="45"/>
      <c r="BCS3511" s="45"/>
      <c r="BCT3511" s="45"/>
      <c r="BCU3511" s="45"/>
      <c r="BCV3511" s="45"/>
      <c r="BCW3511" s="45"/>
      <c r="BCX3511" s="45"/>
      <c r="BCY3511" s="45"/>
      <c r="BCZ3511" s="45"/>
      <c r="BDA3511" s="45"/>
      <c r="BDB3511" s="45"/>
      <c r="BDC3511" s="45"/>
      <c r="BDD3511" s="45"/>
      <c r="BDE3511" s="45"/>
      <c r="BDF3511" s="45"/>
      <c r="BDG3511" s="45"/>
      <c r="BDH3511" s="45"/>
      <c r="BDI3511" s="45"/>
      <c r="BDJ3511" s="45"/>
      <c r="BDK3511" s="45"/>
      <c r="BDL3511" s="45"/>
      <c r="BDM3511" s="45"/>
      <c r="BDN3511" s="45"/>
      <c r="BDO3511" s="45"/>
      <c r="BDP3511" s="45"/>
      <c r="BDQ3511" s="45"/>
      <c r="BDR3511" s="45"/>
      <c r="BDS3511" s="45"/>
      <c r="BDT3511" s="45"/>
      <c r="BDU3511" s="45"/>
      <c r="BDV3511" s="45"/>
      <c r="BDW3511" s="45"/>
      <c r="BDX3511" s="45"/>
      <c r="BDY3511" s="45"/>
      <c r="BDZ3511" s="45"/>
      <c r="BEA3511" s="45"/>
      <c r="BEB3511" s="45"/>
      <c r="BEC3511" s="45"/>
      <c r="BED3511" s="45"/>
      <c r="BEE3511" s="45"/>
      <c r="BEF3511" s="45"/>
      <c r="BEG3511" s="45"/>
      <c r="BEH3511" s="45"/>
      <c r="BEI3511" s="45"/>
      <c r="BEJ3511" s="45"/>
      <c r="BEK3511" s="45"/>
      <c r="BEL3511" s="45"/>
      <c r="BEM3511" s="45"/>
      <c r="BEN3511" s="45"/>
      <c r="BEO3511" s="45"/>
      <c r="BEP3511" s="45"/>
      <c r="BEQ3511" s="45"/>
      <c r="BER3511" s="45"/>
      <c r="BES3511" s="45"/>
      <c r="BET3511" s="45"/>
      <c r="BEU3511" s="45"/>
      <c r="BEV3511" s="45"/>
      <c r="BEW3511" s="45"/>
      <c r="BEX3511" s="45"/>
      <c r="BEY3511" s="45"/>
      <c r="BEZ3511" s="45"/>
      <c r="BFA3511" s="45"/>
      <c r="BFB3511" s="45"/>
      <c r="BFC3511" s="45"/>
      <c r="BFD3511" s="45"/>
      <c r="BFE3511" s="45"/>
      <c r="BFF3511" s="45"/>
      <c r="BFG3511" s="45"/>
      <c r="BFH3511" s="45"/>
      <c r="BFI3511" s="45"/>
      <c r="BFJ3511" s="45"/>
      <c r="BFK3511" s="45"/>
      <c r="BFL3511" s="45"/>
      <c r="BFM3511" s="45"/>
      <c r="BFN3511" s="45"/>
      <c r="BFO3511" s="45"/>
      <c r="BFP3511" s="45"/>
      <c r="BFQ3511" s="45"/>
      <c r="BFR3511" s="45"/>
      <c r="BFS3511" s="45"/>
      <c r="BFT3511" s="45"/>
      <c r="BFU3511" s="45"/>
      <c r="BFV3511" s="45"/>
      <c r="BFW3511" s="45"/>
      <c r="BFX3511" s="45"/>
      <c r="BFY3511" s="45"/>
      <c r="BFZ3511" s="45"/>
      <c r="BGA3511" s="45"/>
      <c r="BGB3511" s="45"/>
      <c r="BGC3511" s="45"/>
      <c r="BGD3511" s="45"/>
      <c r="BGE3511" s="45"/>
      <c r="BGF3511" s="45"/>
      <c r="BGG3511" s="45"/>
      <c r="BGH3511" s="45"/>
      <c r="BGI3511" s="45"/>
      <c r="BGJ3511" s="45"/>
      <c r="BGK3511" s="45"/>
      <c r="BGL3511" s="45"/>
      <c r="BGM3511" s="45"/>
      <c r="BGN3511" s="45"/>
      <c r="BGO3511" s="45"/>
      <c r="BGP3511" s="45"/>
      <c r="BGQ3511" s="45"/>
      <c r="BGR3511" s="45"/>
      <c r="BGS3511" s="45"/>
      <c r="BGT3511" s="45"/>
      <c r="BGU3511" s="45"/>
      <c r="BGV3511" s="45"/>
      <c r="BGW3511" s="45"/>
      <c r="BGX3511" s="45"/>
      <c r="BGY3511" s="45"/>
      <c r="BGZ3511" s="45"/>
      <c r="BHA3511" s="45"/>
      <c r="BHB3511" s="45"/>
      <c r="BHC3511" s="45"/>
      <c r="BHD3511" s="45"/>
      <c r="BHE3511" s="45"/>
      <c r="BHF3511" s="45"/>
      <c r="BHG3511" s="45"/>
      <c r="BHH3511" s="45"/>
      <c r="BHI3511" s="45"/>
      <c r="BHJ3511" s="45"/>
      <c r="BHK3511" s="45"/>
      <c r="BHL3511" s="45"/>
      <c r="BHM3511" s="45"/>
      <c r="BHN3511" s="45"/>
      <c r="BHO3511" s="45"/>
      <c r="BHP3511" s="45"/>
      <c r="BHQ3511" s="45"/>
      <c r="BHR3511" s="45"/>
      <c r="BHS3511" s="45"/>
      <c r="BHT3511" s="45"/>
      <c r="BHU3511" s="45"/>
      <c r="BHV3511" s="45"/>
      <c r="BHW3511" s="45"/>
      <c r="BHX3511" s="45"/>
      <c r="BHY3511" s="45"/>
      <c r="BHZ3511" s="45"/>
      <c r="BIA3511" s="45"/>
      <c r="BIB3511" s="45"/>
      <c r="BIC3511" s="45"/>
      <c r="BID3511" s="45"/>
      <c r="BIE3511" s="45"/>
      <c r="BIF3511" s="45"/>
      <c r="BIG3511" s="45"/>
      <c r="BIH3511" s="45"/>
      <c r="BII3511" s="45"/>
      <c r="BIJ3511" s="45"/>
      <c r="BIK3511" s="45"/>
      <c r="BIL3511" s="45"/>
      <c r="BIM3511" s="45"/>
      <c r="BIN3511" s="45"/>
      <c r="BIO3511" s="45"/>
      <c r="BIP3511" s="45"/>
      <c r="BIQ3511" s="45"/>
      <c r="BIR3511" s="45"/>
      <c r="BIS3511" s="45"/>
      <c r="BIT3511" s="45"/>
      <c r="BIU3511" s="45"/>
      <c r="BIV3511" s="45"/>
      <c r="BIW3511" s="45"/>
      <c r="BIX3511" s="45"/>
      <c r="BIY3511" s="45"/>
      <c r="BIZ3511" s="45"/>
      <c r="BJA3511" s="45"/>
      <c r="BJB3511" s="45"/>
      <c r="BJC3511" s="45"/>
      <c r="BJD3511" s="45"/>
      <c r="BJE3511" s="45"/>
      <c r="BJF3511" s="45"/>
      <c r="BJG3511" s="45"/>
      <c r="BJH3511" s="45"/>
      <c r="BJI3511" s="45"/>
      <c r="BJJ3511" s="45"/>
      <c r="BJK3511" s="45"/>
      <c r="BJL3511" s="45"/>
      <c r="BJM3511" s="45"/>
      <c r="BJN3511" s="45"/>
      <c r="BJO3511" s="45"/>
      <c r="BJP3511" s="45"/>
      <c r="BJQ3511" s="45"/>
      <c r="BJR3511" s="45"/>
      <c r="BJS3511" s="45"/>
      <c r="BJT3511" s="45"/>
      <c r="BJU3511" s="45"/>
      <c r="BJV3511" s="45"/>
      <c r="BJW3511" s="45"/>
      <c r="BJX3511" s="45"/>
      <c r="BJY3511" s="45"/>
      <c r="BJZ3511" s="45"/>
      <c r="BKA3511" s="45"/>
      <c r="BKB3511" s="45"/>
      <c r="BKC3511" s="45"/>
      <c r="BKD3511" s="45"/>
      <c r="BKE3511" s="45"/>
      <c r="BKF3511" s="45"/>
      <c r="BKG3511" s="45"/>
      <c r="BKH3511" s="45"/>
      <c r="BKI3511" s="45"/>
      <c r="BKJ3511" s="45"/>
      <c r="BKK3511" s="45"/>
      <c r="BKL3511" s="45"/>
      <c r="BKM3511" s="45"/>
      <c r="BKN3511" s="45"/>
      <c r="BKO3511" s="45"/>
      <c r="BKP3511" s="45"/>
      <c r="BKQ3511" s="45"/>
      <c r="BKR3511" s="45"/>
      <c r="BKS3511" s="45"/>
      <c r="BKT3511" s="45"/>
      <c r="BKU3511" s="45"/>
      <c r="BKV3511" s="45"/>
      <c r="BKW3511" s="45"/>
      <c r="BKX3511" s="45"/>
      <c r="BKY3511" s="45"/>
      <c r="BKZ3511" s="45"/>
      <c r="BLA3511" s="45"/>
      <c r="BLB3511" s="45"/>
      <c r="BLC3511" s="45"/>
      <c r="BLD3511" s="45"/>
      <c r="BLE3511" s="45"/>
      <c r="BLF3511" s="45"/>
      <c r="BLG3511" s="45"/>
      <c r="BLH3511" s="45"/>
      <c r="BLI3511" s="45"/>
      <c r="BLJ3511" s="45"/>
      <c r="BLK3511" s="45"/>
      <c r="BLL3511" s="45"/>
      <c r="BLM3511" s="45"/>
      <c r="BLN3511" s="45"/>
      <c r="BLO3511" s="45"/>
      <c r="BLP3511" s="45"/>
      <c r="BLQ3511" s="45"/>
      <c r="BLR3511" s="45"/>
      <c r="BLS3511" s="45"/>
      <c r="BLT3511" s="45"/>
      <c r="BLU3511" s="45"/>
      <c r="BLV3511" s="45"/>
      <c r="BLW3511" s="45"/>
      <c r="BLX3511" s="45"/>
      <c r="BLY3511" s="45"/>
      <c r="BLZ3511" s="45"/>
      <c r="BMA3511" s="45"/>
      <c r="BMB3511" s="45"/>
      <c r="BMC3511" s="45"/>
      <c r="BMD3511" s="45"/>
      <c r="BME3511" s="45"/>
      <c r="BMF3511" s="45"/>
      <c r="BMG3511" s="45"/>
      <c r="BMH3511" s="45"/>
      <c r="BMI3511" s="45"/>
      <c r="BMJ3511" s="45"/>
      <c r="BMK3511" s="45"/>
      <c r="BML3511" s="45"/>
      <c r="BMM3511" s="45"/>
      <c r="BMN3511" s="45"/>
      <c r="BMO3511" s="45"/>
      <c r="BMP3511" s="45"/>
      <c r="BMQ3511" s="45"/>
      <c r="BMR3511" s="45"/>
      <c r="BMS3511" s="45"/>
      <c r="BMT3511" s="45"/>
      <c r="BMU3511" s="45"/>
      <c r="BMV3511" s="45"/>
      <c r="BMW3511" s="45"/>
      <c r="BMX3511" s="45"/>
      <c r="BMY3511" s="45"/>
      <c r="BMZ3511" s="45"/>
      <c r="BNA3511" s="45"/>
      <c r="BNB3511" s="45"/>
      <c r="BNC3511" s="45"/>
      <c r="BND3511" s="45"/>
      <c r="BNE3511" s="45"/>
      <c r="BNF3511" s="45"/>
      <c r="BNG3511" s="45"/>
      <c r="BNH3511" s="45"/>
      <c r="BNI3511" s="45"/>
      <c r="BNJ3511" s="45"/>
      <c r="BNK3511" s="45"/>
      <c r="BNL3511" s="45"/>
      <c r="BNM3511" s="45"/>
      <c r="BNN3511" s="45"/>
      <c r="BNO3511" s="45"/>
      <c r="BNP3511" s="45"/>
      <c r="BNQ3511" s="45"/>
      <c r="BNR3511" s="45"/>
      <c r="BNS3511" s="45"/>
      <c r="BNT3511" s="45"/>
      <c r="BNU3511" s="45"/>
      <c r="BNV3511" s="45"/>
      <c r="BNW3511" s="45"/>
      <c r="BNX3511" s="45"/>
      <c r="BNY3511" s="45"/>
      <c r="BNZ3511" s="45"/>
      <c r="BOA3511" s="45"/>
      <c r="BOB3511" s="45"/>
      <c r="BOC3511" s="45"/>
      <c r="BOD3511" s="45"/>
      <c r="BOE3511" s="45"/>
      <c r="BOF3511" s="45"/>
      <c r="BOG3511" s="45"/>
      <c r="BOH3511" s="45"/>
      <c r="BOI3511" s="45"/>
      <c r="BOJ3511" s="45"/>
      <c r="BOK3511" s="45"/>
      <c r="BOL3511" s="45"/>
      <c r="BOM3511" s="45"/>
      <c r="BON3511" s="45"/>
      <c r="BOO3511" s="45"/>
      <c r="BOP3511" s="45"/>
      <c r="BOQ3511" s="45"/>
      <c r="BOR3511" s="45"/>
      <c r="BOS3511" s="45"/>
      <c r="BOT3511" s="45"/>
      <c r="BOU3511" s="45"/>
      <c r="BOV3511" s="45"/>
      <c r="BOW3511" s="45"/>
      <c r="BOX3511" s="45"/>
      <c r="BOY3511" s="45"/>
      <c r="BOZ3511" s="45"/>
      <c r="BPA3511" s="45"/>
      <c r="BPB3511" s="45"/>
      <c r="BPC3511" s="45"/>
      <c r="BPD3511" s="45"/>
      <c r="BPE3511" s="45"/>
      <c r="BPF3511" s="45"/>
      <c r="BPG3511" s="45"/>
      <c r="BPH3511" s="45"/>
      <c r="BPI3511" s="45"/>
      <c r="BPJ3511" s="45"/>
      <c r="BPK3511" s="45"/>
      <c r="BPL3511" s="45"/>
      <c r="BPM3511" s="45"/>
      <c r="BPN3511" s="45"/>
      <c r="BPO3511" s="45"/>
      <c r="BPP3511" s="45"/>
      <c r="BPQ3511" s="45"/>
      <c r="BPR3511" s="45"/>
      <c r="BPS3511" s="45"/>
      <c r="BPT3511" s="45"/>
      <c r="BPU3511" s="45"/>
      <c r="BPV3511" s="45"/>
      <c r="BPW3511" s="45"/>
      <c r="BPX3511" s="45"/>
      <c r="BPY3511" s="45"/>
      <c r="BPZ3511" s="45"/>
      <c r="BQA3511" s="45"/>
      <c r="BQB3511" s="45"/>
      <c r="BQC3511" s="45"/>
      <c r="BQD3511" s="45"/>
      <c r="BQE3511" s="45"/>
      <c r="BQF3511" s="45"/>
      <c r="BQG3511" s="45"/>
      <c r="BQH3511" s="45"/>
      <c r="BQI3511" s="45"/>
      <c r="BQJ3511" s="45"/>
      <c r="BQK3511" s="45"/>
      <c r="BQL3511" s="45"/>
      <c r="BQM3511" s="45"/>
      <c r="BQN3511" s="45"/>
      <c r="BQO3511" s="45"/>
      <c r="BQP3511" s="45"/>
      <c r="BQQ3511" s="45"/>
      <c r="BQR3511" s="45"/>
      <c r="BQS3511" s="45"/>
      <c r="BQT3511" s="45"/>
      <c r="BQU3511" s="45"/>
      <c r="BQV3511" s="45"/>
      <c r="BQW3511" s="45"/>
      <c r="BQX3511" s="45"/>
      <c r="BQY3511" s="45"/>
      <c r="BQZ3511" s="45"/>
      <c r="BRA3511" s="45"/>
      <c r="BRB3511" s="45"/>
      <c r="BRC3511" s="45"/>
      <c r="BRD3511" s="45"/>
      <c r="BRE3511" s="45"/>
      <c r="BRF3511" s="45"/>
      <c r="BRG3511" s="45"/>
      <c r="BRH3511" s="45"/>
      <c r="BRI3511" s="45"/>
      <c r="BRJ3511" s="45"/>
      <c r="BRK3511" s="45"/>
      <c r="BRL3511" s="45"/>
      <c r="BRM3511" s="45"/>
      <c r="BRN3511" s="45"/>
      <c r="BRO3511" s="45"/>
      <c r="BRP3511" s="45"/>
      <c r="BRQ3511" s="45"/>
      <c r="BRR3511" s="45"/>
      <c r="BRS3511" s="45"/>
      <c r="BRT3511" s="45"/>
      <c r="BRU3511" s="45"/>
      <c r="BRV3511" s="45"/>
      <c r="BRW3511" s="45"/>
      <c r="BRX3511" s="45"/>
      <c r="BRY3511" s="45"/>
      <c r="BRZ3511" s="45"/>
      <c r="BSA3511" s="45"/>
      <c r="BSB3511" s="45"/>
      <c r="BSC3511" s="45"/>
      <c r="BSD3511" s="45"/>
      <c r="BSE3511" s="45"/>
      <c r="BSF3511" s="45"/>
      <c r="BSG3511" s="45"/>
      <c r="BSH3511" s="45"/>
      <c r="BSI3511" s="45"/>
      <c r="BSJ3511" s="45"/>
      <c r="BSK3511" s="45"/>
      <c r="BSL3511" s="45"/>
      <c r="BSM3511" s="45"/>
      <c r="BSN3511" s="45"/>
      <c r="BSO3511" s="45"/>
      <c r="BSP3511" s="45"/>
      <c r="BSQ3511" s="45"/>
      <c r="BSR3511" s="45"/>
      <c r="BSS3511" s="45"/>
      <c r="BST3511" s="45"/>
      <c r="BSU3511" s="45"/>
      <c r="BSV3511" s="45"/>
      <c r="BSW3511" s="45"/>
      <c r="BSX3511" s="45"/>
      <c r="BSY3511" s="45"/>
      <c r="BSZ3511" s="45"/>
      <c r="BTA3511" s="45"/>
      <c r="BTB3511" s="45"/>
      <c r="BTC3511" s="45"/>
      <c r="BTD3511" s="45"/>
      <c r="BTE3511" s="45"/>
      <c r="BTF3511" s="45"/>
      <c r="BTG3511" s="45"/>
      <c r="BTH3511" s="45"/>
      <c r="BTI3511" s="45"/>
      <c r="BTJ3511" s="45"/>
      <c r="BTK3511" s="45"/>
      <c r="BTL3511" s="45"/>
      <c r="BTM3511" s="45"/>
      <c r="BTN3511" s="45"/>
      <c r="BTO3511" s="45"/>
      <c r="BTP3511" s="45"/>
      <c r="BTQ3511" s="45"/>
      <c r="BTR3511" s="45"/>
      <c r="BTS3511" s="45"/>
      <c r="BTT3511" s="45"/>
      <c r="BTU3511" s="45"/>
      <c r="BTV3511" s="45"/>
      <c r="BTW3511" s="45"/>
      <c r="BTX3511" s="45"/>
      <c r="BTY3511" s="45"/>
      <c r="BTZ3511" s="45"/>
      <c r="BUA3511" s="45"/>
      <c r="BUB3511" s="45"/>
      <c r="BUC3511" s="45"/>
      <c r="BUD3511" s="45"/>
      <c r="BUE3511" s="45"/>
      <c r="BUF3511" s="45"/>
      <c r="BUG3511" s="45"/>
      <c r="BUH3511" s="45"/>
      <c r="BUI3511" s="45"/>
      <c r="BUJ3511" s="45"/>
      <c r="BUK3511" s="45"/>
      <c r="BUL3511" s="45"/>
      <c r="BUM3511" s="45"/>
      <c r="BUN3511" s="45"/>
      <c r="BUO3511" s="45"/>
      <c r="BUP3511" s="45"/>
      <c r="BUQ3511" s="45"/>
      <c r="BUR3511" s="45"/>
      <c r="BUS3511" s="45"/>
      <c r="BUT3511" s="45"/>
      <c r="BUU3511" s="45"/>
      <c r="BUV3511" s="45"/>
      <c r="BUW3511" s="45"/>
      <c r="BUX3511" s="45"/>
      <c r="BUY3511" s="45"/>
      <c r="BUZ3511" s="45"/>
      <c r="BVA3511" s="45"/>
      <c r="BVB3511" s="45"/>
      <c r="BVC3511" s="45"/>
      <c r="BVD3511" s="45"/>
      <c r="BVE3511" s="45"/>
      <c r="BVF3511" s="45"/>
      <c r="BVG3511" s="45"/>
      <c r="BVH3511" s="45"/>
      <c r="BVI3511" s="45"/>
      <c r="BVJ3511" s="45"/>
      <c r="BVK3511" s="45"/>
      <c r="BVL3511" s="45"/>
      <c r="BVM3511" s="45"/>
      <c r="BVN3511" s="45"/>
      <c r="BVO3511" s="45"/>
      <c r="BVP3511" s="45"/>
      <c r="BVQ3511" s="45"/>
      <c r="BVR3511" s="45"/>
      <c r="BVS3511" s="45"/>
      <c r="BVT3511" s="45"/>
      <c r="BVU3511" s="45"/>
      <c r="BVV3511" s="45"/>
      <c r="BVW3511" s="45"/>
      <c r="BVX3511" s="45"/>
      <c r="BVY3511" s="45"/>
      <c r="BVZ3511" s="45"/>
      <c r="BWA3511" s="45"/>
      <c r="BWB3511" s="45"/>
      <c r="BWC3511" s="45"/>
      <c r="BWD3511" s="45"/>
      <c r="BWE3511" s="45"/>
      <c r="BWF3511" s="45"/>
      <c r="BWG3511" s="45"/>
      <c r="BWH3511" s="45"/>
      <c r="BWI3511" s="45"/>
      <c r="BWJ3511" s="45"/>
      <c r="BWK3511" s="45"/>
      <c r="BWL3511" s="45"/>
      <c r="BWM3511" s="45"/>
      <c r="BWN3511" s="45"/>
      <c r="BWO3511" s="45"/>
      <c r="BWP3511" s="45"/>
      <c r="BWQ3511" s="45"/>
      <c r="BWR3511" s="45"/>
      <c r="BWS3511" s="45"/>
      <c r="BWT3511" s="45"/>
      <c r="BWU3511" s="45"/>
      <c r="BWV3511" s="45"/>
      <c r="BWW3511" s="45"/>
      <c r="BWX3511" s="45"/>
      <c r="BWY3511" s="45"/>
      <c r="BWZ3511" s="45"/>
      <c r="BXA3511" s="45"/>
      <c r="BXB3511" s="45"/>
      <c r="BXC3511" s="45"/>
      <c r="BXD3511" s="45"/>
      <c r="BXE3511" s="45"/>
      <c r="BXF3511" s="45"/>
      <c r="BXG3511" s="45"/>
      <c r="BXH3511" s="45"/>
      <c r="BXI3511" s="45"/>
      <c r="BXJ3511" s="45"/>
      <c r="BXK3511" s="45"/>
      <c r="BXL3511" s="45"/>
      <c r="BXM3511" s="45"/>
      <c r="BXN3511" s="45"/>
      <c r="BXO3511" s="45"/>
      <c r="BXP3511" s="45"/>
      <c r="BXQ3511" s="45"/>
      <c r="BXR3511" s="45"/>
      <c r="BXS3511" s="45"/>
      <c r="BXT3511" s="45"/>
      <c r="BXU3511" s="45"/>
      <c r="BXV3511" s="45"/>
      <c r="BXW3511" s="45"/>
      <c r="BXX3511" s="45"/>
      <c r="BXY3511" s="45"/>
      <c r="BXZ3511" s="45"/>
      <c r="BYA3511" s="45"/>
      <c r="BYB3511" s="45"/>
      <c r="BYC3511" s="45"/>
      <c r="BYD3511" s="45"/>
      <c r="BYE3511" s="45"/>
      <c r="BYF3511" s="45"/>
      <c r="BYG3511" s="45"/>
      <c r="BYH3511" s="45"/>
      <c r="BYI3511" s="45"/>
      <c r="BYJ3511" s="45"/>
      <c r="BYK3511" s="45"/>
      <c r="BYL3511" s="45"/>
      <c r="BYM3511" s="45"/>
      <c r="BYN3511" s="45"/>
      <c r="BYO3511" s="45"/>
      <c r="BYP3511" s="45"/>
      <c r="BYQ3511" s="45"/>
      <c r="BYR3511" s="45"/>
      <c r="BYS3511" s="45"/>
      <c r="BYT3511" s="45"/>
      <c r="BYU3511" s="45"/>
      <c r="BYV3511" s="45"/>
      <c r="BYW3511" s="45"/>
      <c r="BYX3511" s="45"/>
      <c r="BYY3511" s="45"/>
      <c r="BYZ3511" s="45"/>
      <c r="BZA3511" s="45"/>
      <c r="BZB3511" s="45"/>
      <c r="BZC3511" s="45"/>
      <c r="BZD3511" s="45"/>
      <c r="BZE3511" s="45"/>
      <c r="BZF3511" s="45"/>
      <c r="BZG3511" s="45"/>
      <c r="BZH3511" s="45"/>
      <c r="BZI3511" s="45"/>
      <c r="BZJ3511" s="45"/>
      <c r="BZK3511" s="45"/>
      <c r="BZL3511" s="45"/>
      <c r="BZM3511" s="45"/>
      <c r="BZN3511" s="45"/>
      <c r="BZO3511" s="45"/>
      <c r="BZP3511" s="45"/>
      <c r="BZQ3511" s="45"/>
      <c r="BZR3511" s="45"/>
      <c r="BZS3511" s="45"/>
      <c r="BZT3511" s="45"/>
      <c r="BZU3511" s="45"/>
      <c r="BZV3511" s="45"/>
      <c r="BZW3511" s="45"/>
      <c r="BZX3511" s="45"/>
      <c r="BZY3511" s="45"/>
      <c r="BZZ3511" s="45"/>
      <c r="CAA3511" s="45"/>
      <c r="CAB3511" s="45"/>
      <c r="CAC3511" s="45"/>
      <c r="CAD3511" s="45"/>
      <c r="CAE3511" s="45"/>
      <c r="CAF3511" s="45"/>
      <c r="CAG3511" s="45"/>
      <c r="CAH3511" s="45"/>
      <c r="CAI3511" s="45"/>
      <c r="CAJ3511" s="45"/>
      <c r="CAK3511" s="45"/>
      <c r="CAL3511" s="45"/>
      <c r="CAM3511" s="45"/>
      <c r="CAN3511" s="45"/>
      <c r="CAO3511" s="45"/>
      <c r="CAP3511" s="45"/>
      <c r="CAQ3511" s="45"/>
      <c r="CAR3511" s="45"/>
      <c r="CAS3511" s="45"/>
      <c r="CAT3511" s="45"/>
      <c r="CAU3511" s="45"/>
      <c r="CAV3511" s="45"/>
      <c r="CAW3511" s="45"/>
      <c r="CAX3511" s="45"/>
      <c r="CAY3511" s="45"/>
      <c r="CAZ3511" s="45"/>
      <c r="CBA3511" s="45"/>
      <c r="CBB3511" s="45"/>
      <c r="CBC3511" s="45"/>
      <c r="CBD3511" s="45"/>
      <c r="CBE3511" s="45"/>
      <c r="CBF3511" s="45"/>
      <c r="CBG3511" s="45"/>
      <c r="CBH3511" s="45"/>
      <c r="CBI3511" s="45"/>
      <c r="CBJ3511" s="45"/>
      <c r="CBK3511" s="45"/>
      <c r="CBL3511" s="45"/>
      <c r="CBM3511" s="45"/>
      <c r="CBN3511" s="45"/>
      <c r="CBO3511" s="45"/>
      <c r="CBP3511" s="45"/>
      <c r="CBQ3511" s="45"/>
      <c r="CBR3511" s="45"/>
      <c r="CBS3511" s="45"/>
      <c r="CBT3511" s="45"/>
      <c r="CBU3511" s="45"/>
      <c r="CBV3511" s="45"/>
      <c r="CBW3511" s="45"/>
      <c r="CBX3511" s="45"/>
      <c r="CBY3511" s="45"/>
      <c r="CBZ3511" s="45"/>
      <c r="CCA3511" s="45"/>
      <c r="CCB3511" s="45"/>
      <c r="CCC3511" s="45"/>
      <c r="CCD3511" s="45"/>
      <c r="CCE3511" s="45"/>
      <c r="CCF3511" s="45"/>
      <c r="CCG3511" s="45"/>
      <c r="CCH3511" s="45"/>
      <c r="CCI3511" s="45"/>
      <c r="CCJ3511" s="45"/>
      <c r="CCK3511" s="45"/>
      <c r="CCL3511" s="45"/>
      <c r="CCM3511" s="45"/>
      <c r="CCN3511" s="45"/>
      <c r="CCO3511" s="45"/>
      <c r="CCP3511" s="45"/>
      <c r="CCQ3511" s="45"/>
      <c r="CCR3511" s="45"/>
      <c r="CCS3511" s="45"/>
      <c r="CCT3511" s="45"/>
      <c r="CCU3511" s="45"/>
      <c r="CCV3511" s="45"/>
      <c r="CCW3511" s="45"/>
      <c r="CCX3511" s="45"/>
      <c r="CCY3511" s="45"/>
      <c r="CCZ3511" s="45"/>
      <c r="CDA3511" s="45"/>
      <c r="CDB3511" s="45"/>
      <c r="CDC3511" s="45"/>
      <c r="CDD3511" s="45"/>
      <c r="CDE3511" s="45"/>
      <c r="CDF3511" s="45"/>
      <c r="CDG3511" s="45"/>
      <c r="CDH3511" s="45"/>
      <c r="CDI3511" s="45"/>
      <c r="CDJ3511" s="45"/>
      <c r="CDK3511" s="45"/>
      <c r="CDL3511" s="45"/>
      <c r="CDM3511" s="45"/>
      <c r="CDN3511" s="45"/>
      <c r="CDO3511" s="45"/>
      <c r="CDP3511" s="45"/>
      <c r="CDQ3511" s="45"/>
      <c r="CDR3511" s="45"/>
      <c r="CDS3511" s="45"/>
      <c r="CDT3511" s="45"/>
      <c r="CDU3511" s="45"/>
      <c r="CDV3511" s="45"/>
      <c r="CDW3511" s="45"/>
      <c r="CDX3511" s="45"/>
      <c r="CDY3511" s="45"/>
      <c r="CDZ3511" s="45"/>
      <c r="CEA3511" s="45"/>
      <c r="CEB3511" s="45"/>
      <c r="CEC3511" s="45"/>
      <c r="CED3511" s="45"/>
      <c r="CEE3511" s="45"/>
      <c r="CEF3511" s="45"/>
      <c r="CEG3511" s="45"/>
      <c r="CEH3511" s="45"/>
      <c r="CEI3511" s="45"/>
      <c r="CEJ3511" s="45"/>
      <c r="CEK3511" s="45"/>
      <c r="CEL3511" s="45"/>
      <c r="CEM3511" s="45"/>
      <c r="CEN3511" s="45"/>
      <c r="CEO3511" s="45"/>
      <c r="CEP3511" s="45"/>
      <c r="CEQ3511" s="45"/>
      <c r="CER3511" s="45"/>
      <c r="CES3511" s="45"/>
      <c r="CET3511" s="45"/>
      <c r="CEU3511" s="45"/>
      <c r="CEV3511" s="45"/>
      <c r="CEW3511" s="45"/>
      <c r="CEX3511" s="45"/>
      <c r="CEY3511" s="45"/>
      <c r="CEZ3511" s="45"/>
      <c r="CFA3511" s="45"/>
      <c r="CFB3511" s="45"/>
      <c r="CFC3511" s="45"/>
      <c r="CFD3511" s="45"/>
      <c r="CFE3511" s="45"/>
      <c r="CFF3511" s="45"/>
      <c r="CFG3511" s="45"/>
      <c r="CFH3511" s="45"/>
      <c r="CFI3511" s="45"/>
      <c r="CFJ3511" s="45"/>
      <c r="CFK3511" s="45"/>
      <c r="CFL3511" s="45"/>
      <c r="CFM3511" s="45"/>
      <c r="CFN3511" s="45"/>
      <c r="CFO3511" s="45"/>
      <c r="CFP3511" s="45"/>
      <c r="CFQ3511" s="45"/>
      <c r="CFR3511" s="45"/>
      <c r="CFS3511" s="45"/>
      <c r="CFT3511" s="45"/>
      <c r="CFU3511" s="45"/>
      <c r="CFV3511" s="45"/>
      <c r="CFW3511" s="45"/>
      <c r="CFX3511" s="45"/>
      <c r="CFY3511" s="45"/>
      <c r="CFZ3511" s="45"/>
      <c r="CGA3511" s="45"/>
      <c r="CGB3511" s="45"/>
      <c r="CGC3511" s="45"/>
      <c r="CGD3511" s="45"/>
      <c r="CGE3511" s="45"/>
      <c r="CGF3511" s="45"/>
      <c r="CGG3511" s="45"/>
      <c r="CGH3511" s="45"/>
      <c r="CGI3511" s="45"/>
      <c r="CGJ3511" s="45"/>
      <c r="CGK3511" s="45"/>
      <c r="CGL3511" s="45"/>
      <c r="CGM3511" s="45"/>
      <c r="CGN3511" s="45"/>
      <c r="CGO3511" s="45"/>
      <c r="CGP3511" s="45"/>
      <c r="CGQ3511" s="45"/>
      <c r="CGR3511" s="45"/>
      <c r="CGS3511" s="45"/>
      <c r="CGT3511" s="45"/>
      <c r="CGU3511" s="45"/>
      <c r="CGV3511" s="45"/>
      <c r="CGW3511" s="45"/>
      <c r="CGX3511" s="45"/>
      <c r="CGY3511" s="45"/>
      <c r="CGZ3511" s="45"/>
      <c r="CHA3511" s="45"/>
      <c r="CHB3511" s="45"/>
      <c r="CHC3511" s="45"/>
      <c r="CHD3511" s="45"/>
      <c r="CHE3511" s="45"/>
      <c r="CHF3511" s="45"/>
      <c r="CHG3511" s="45"/>
      <c r="CHH3511" s="45"/>
      <c r="CHI3511" s="45"/>
      <c r="CHJ3511" s="45"/>
      <c r="CHK3511" s="45"/>
      <c r="CHL3511" s="45"/>
      <c r="CHM3511" s="45"/>
      <c r="CHN3511" s="45"/>
      <c r="CHO3511" s="45"/>
      <c r="CHP3511" s="45"/>
      <c r="CHQ3511" s="45"/>
      <c r="CHR3511" s="45"/>
      <c r="CHS3511" s="45"/>
      <c r="CHT3511" s="45"/>
      <c r="CHU3511" s="45"/>
      <c r="CHV3511" s="45"/>
      <c r="CHW3511" s="45"/>
      <c r="CHX3511" s="45"/>
      <c r="CHY3511" s="45"/>
      <c r="CHZ3511" s="45"/>
      <c r="CIA3511" s="45"/>
      <c r="CIB3511" s="45"/>
      <c r="CIC3511" s="45"/>
      <c r="CID3511" s="45"/>
      <c r="CIE3511" s="45"/>
      <c r="CIF3511" s="45"/>
      <c r="CIG3511" s="45"/>
      <c r="CIH3511" s="45"/>
      <c r="CII3511" s="45"/>
      <c r="CIJ3511" s="45"/>
      <c r="CIK3511" s="45"/>
      <c r="CIL3511" s="45"/>
      <c r="CIM3511" s="45"/>
      <c r="CIN3511" s="45"/>
      <c r="CIO3511" s="45"/>
      <c r="CIP3511" s="45"/>
      <c r="CIQ3511" s="45"/>
      <c r="CIR3511" s="45"/>
      <c r="CIS3511" s="45"/>
      <c r="CIT3511" s="45"/>
      <c r="CIU3511" s="45"/>
      <c r="CIV3511" s="45"/>
      <c r="CIW3511" s="45"/>
      <c r="CIX3511" s="45"/>
      <c r="CIY3511" s="45"/>
      <c r="CIZ3511" s="45"/>
      <c r="CJA3511" s="45"/>
      <c r="CJB3511" s="45"/>
      <c r="CJC3511" s="45"/>
      <c r="CJD3511" s="45"/>
      <c r="CJE3511" s="45"/>
      <c r="CJF3511" s="45"/>
      <c r="CJG3511" s="45"/>
      <c r="CJH3511" s="45"/>
      <c r="CJI3511" s="45"/>
      <c r="CJJ3511" s="45"/>
      <c r="CJK3511" s="45"/>
      <c r="CJL3511" s="45"/>
      <c r="CJM3511" s="45"/>
      <c r="CJN3511" s="45"/>
      <c r="CJO3511" s="45"/>
      <c r="CJP3511" s="45"/>
      <c r="CJQ3511" s="45"/>
      <c r="CJR3511" s="45"/>
      <c r="CJS3511" s="45"/>
      <c r="CJT3511" s="45"/>
      <c r="CJU3511" s="45"/>
      <c r="CJV3511" s="45"/>
      <c r="CJW3511" s="45"/>
      <c r="CJX3511" s="45"/>
      <c r="CJY3511" s="45"/>
      <c r="CJZ3511" s="45"/>
      <c r="CKA3511" s="45"/>
      <c r="CKB3511" s="45"/>
      <c r="CKC3511" s="45"/>
      <c r="CKD3511" s="45"/>
      <c r="CKE3511" s="45"/>
      <c r="CKF3511" s="45"/>
      <c r="CKG3511" s="45"/>
      <c r="CKH3511" s="45"/>
      <c r="CKI3511" s="45"/>
      <c r="CKJ3511" s="45"/>
      <c r="CKK3511" s="45"/>
      <c r="CKL3511" s="45"/>
      <c r="CKM3511" s="45"/>
      <c r="CKN3511" s="45"/>
      <c r="CKO3511" s="45"/>
      <c r="CKP3511" s="45"/>
      <c r="CKQ3511" s="45"/>
      <c r="CKR3511" s="45"/>
      <c r="CKS3511" s="45"/>
      <c r="CKT3511" s="45"/>
      <c r="CKU3511" s="45"/>
      <c r="CKV3511" s="45"/>
      <c r="CKW3511" s="45"/>
      <c r="CKX3511" s="45"/>
      <c r="CKY3511" s="45"/>
      <c r="CKZ3511" s="45"/>
      <c r="CLA3511" s="45"/>
      <c r="CLB3511" s="45"/>
      <c r="CLC3511" s="45"/>
      <c r="CLD3511" s="45"/>
      <c r="CLE3511" s="45"/>
      <c r="CLF3511" s="45"/>
      <c r="CLG3511" s="45"/>
      <c r="CLH3511" s="45"/>
      <c r="CLI3511" s="45"/>
      <c r="CLJ3511" s="45"/>
      <c r="CLK3511" s="45"/>
      <c r="CLL3511" s="45"/>
      <c r="CLM3511" s="45"/>
      <c r="CLN3511" s="45"/>
      <c r="CLO3511" s="45"/>
      <c r="CLP3511" s="45"/>
      <c r="CLQ3511" s="45"/>
      <c r="CLR3511" s="45"/>
      <c r="CLS3511" s="45"/>
      <c r="CLT3511" s="45"/>
      <c r="CLU3511" s="45"/>
      <c r="CLV3511" s="45"/>
      <c r="CLW3511" s="45"/>
      <c r="CLX3511" s="45"/>
      <c r="CLY3511" s="45"/>
      <c r="CLZ3511" s="45"/>
      <c r="CMA3511" s="45"/>
      <c r="CMB3511" s="45"/>
      <c r="CMC3511" s="45"/>
      <c r="CMD3511" s="45"/>
      <c r="CME3511" s="45"/>
      <c r="CMF3511" s="45"/>
      <c r="CMG3511" s="45"/>
      <c r="CMH3511" s="45"/>
      <c r="CMI3511" s="45"/>
      <c r="CMJ3511" s="45"/>
      <c r="CMK3511" s="45"/>
      <c r="CML3511" s="45"/>
      <c r="CMM3511" s="45"/>
      <c r="CMN3511" s="45"/>
      <c r="CMO3511" s="45"/>
      <c r="CMP3511" s="45"/>
      <c r="CMQ3511" s="45"/>
      <c r="CMR3511" s="45"/>
      <c r="CMS3511" s="45"/>
      <c r="CMT3511" s="45"/>
      <c r="CMU3511" s="45"/>
      <c r="CMV3511" s="45"/>
      <c r="CMW3511" s="45"/>
      <c r="CMX3511" s="45"/>
      <c r="CMY3511" s="45"/>
      <c r="CMZ3511" s="45"/>
      <c r="CNA3511" s="45"/>
      <c r="CNB3511" s="45"/>
      <c r="CNC3511" s="45"/>
      <c r="CND3511" s="45"/>
      <c r="CNE3511" s="45"/>
      <c r="CNF3511" s="45"/>
      <c r="CNG3511" s="45"/>
      <c r="CNH3511" s="45"/>
      <c r="CNI3511" s="45"/>
      <c r="CNJ3511" s="45"/>
      <c r="CNK3511" s="45"/>
      <c r="CNL3511" s="45"/>
      <c r="CNM3511" s="45"/>
      <c r="CNN3511" s="45"/>
      <c r="CNO3511" s="45"/>
      <c r="CNP3511" s="45"/>
      <c r="CNQ3511" s="45"/>
      <c r="CNR3511" s="45"/>
      <c r="CNS3511" s="45"/>
      <c r="CNT3511" s="45"/>
      <c r="CNU3511" s="45"/>
      <c r="CNV3511" s="45"/>
      <c r="CNW3511" s="45"/>
      <c r="CNX3511" s="45"/>
      <c r="CNY3511" s="45"/>
      <c r="CNZ3511" s="45"/>
      <c r="COA3511" s="45"/>
      <c r="COB3511" s="45"/>
      <c r="COC3511" s="45"/>
      <c r="COD3511" s="45"/>
      <c r="COE3511" s="45"/>
      <c r="COF3511" s="45"/>
      <c r="COG3511" s="45"/>
      <c r="COH3511" s="45"/>
      <c r="COI3511" s="45"/>
      <c r="COJ3511" s="45"/>
      <c r="COK3511" s="45"/>
      <c r="COL3511" s="45"/>
      <c r="COM3511" s="45"/>
      <c r="CON3511" s="45"/>
      <c r="COO3511" s="45"/>
      <c r="COP3511" s="45"/>
      <c r="COQ3511" s="45"/>
      <c r="COR3511" s="45"/>
      <c r="COS3511" s="45"/>
      <c r="COT3511" s="45"/>
      <c r="COU3511" s="45"/>
      <c r="COV3511" s="45"/>
      <c r="COW3511" s="45"/>
      <c r="COX3511" s="45"/>
      <c r="COY3511" s="45"/>
      <c r="COZ3511" s="45"/>
      <c r="CPA3511" s="45"/>
      <c r="CPB3511" s="45"/>
      <c r="CPC3511" s="45"/>
      <c r="CPD3511" s="45"/>
      <c r="CPE3511" s="45"/>
      <c r="CPF3511" s="45"/>
      <c r="CPG3511" s="45"/>
      <c r="CPH3511" s="45"/>
      <c r="CPI3511" s="45"/>
      <c r="CPJ3511" s="45"/>
      <c r="CPK3511" s="45"/>
      <c r="CPL3511" s="45"/>
      <c r="CPM3511" s="45"/>
      <c r="CPN3511" s="45"/>
      <c r="CPO3511" s="45"/>
      <c r="CPP3511" s="45"/>
      <c r="CPQ3511" s="45"/>
      <c r="CPR3511" s="45"/>
      <c r="CPS3511" s="45"/>
      <c r="CPT3511" s="45"/>
      <c r="CPU3511" s="45"/>
      <c r="CPV3511" s="45"/>
      <c r="CPW3511" s="45"/>
      <c r="CPX3511" s="45"/>
      <c r="CPY3511" s="45"/>
      <c r="CPZ3511" s="45"/>
      <c r="CQA3511" s="45"/>
      <c r="CQB3511" s="45"/>
      <c r="CQC3511" s="45"/>
      <c r="CQD3511" s="45"/>
      <c r="CQE3511" s="45"/>
      <c r="CQF3511" s="45"/>
      <c r="CQG3511" s="45"/>
      <c r="CQH3511" s="45"/>
      <c r="CQI3511" s="45"/>
      <c r="CQJ3511" s="45"/>
      <c r="CQK3511" s="45"/>
      <c r="CQL3511" s="45"/>
      <c r="CQM3511" s="45"/>
      <c r="CQN3511" s="45"/>
      <c r="CQO3511" s="45"/>
      <c r="CQP3511" s="45"/>
      <c r="CQQ3511" s="45"/>
      <c r="CQR3511" s="45"/>
      <c r="CQS3511" s="45"/>
      <c r="CQT3511" s="45"/>
      <c r="CQU3511" s="45"/>
      <c r="CQV3511" s="45"/>
      <c r="CQW3511" s="45"/>
      <c r="CQX3511" s="45"/>
      <c r="CQY3511" s="45"/>
      <c r="CQZ3511" s="45"/>
      <c r="CRA3511" s="45"/>
      <c r="CRB3511" s="45"/>
      <c r="CRC3511" s="45"/>
      <c r="CRD3511" s="45"/>
      <c r="CRE3511" s="45"/>
      <c r="CRF3511" s="45"/>
      <c r="CRG3511" s="45"/>
      <c r="CRH3511" s="45"/>
      <c r="CRI3511" s="45"/>
      <c r="CRJ3511" s="45"/>
      <c r="CRK3511" s="45"/>
      <c r="CRL3511" s="45"/>
      <c r="CRM3511" s="45"/>
      <c r="CRN3511" s="45"/>
      <c r="CRO3511" s="45"/>
      <c r="CRP3511" s="45"/>
      <c r="CRQ3511" s="45"/>
      <c r="CRR3511" s="45"/>
      <c r="CRS3511" s="45"/>
      <c r="CRT3511" s="45"/>
      <c r="CRU3511" s="45"/>
      <c r="CRV3511" s="45"/>
      <c r="CRW3511" s="45"/>
      <c r="CRX3511" s="45"/>
      <c r="CRY3511" s="45"/>
      <c r="CRZ3511" s="45"/>
      <c r="CSA3511" s="45"/>
      <c r="CSB3511" s="45"/>
      <c r="CSC3511" s="45"/>
      <c r="CSD3511" s="45"/>
      <c r="CSE3511" s="45"/>
      <c r="CSF3511" s="45"/>
      <c r="CSG3511" s="45"/>
      <c r="CSH3511" s="45"/>
      <c r="CSI3511" s="45"/>
      <c r="CSJ3511" s="45"/>
      <c r="CSK3511" s="45"/>
      <c r="CSL3511" s="45"/>
      <c r="CSM3511" s="45"/>
      <c r="CSN3511" s="45"/>
      <c r="CSO3511" s="45"/>
      <c r="CSP3511" s="45"/>
      <c r="CSQ3511" s="45"/>
      <c r="CSR3511" s="45"/>
      <c r="CSS3511" s="45"/>
      <c r="CST3511" s="45"/>
      <c r="CSU3511" s="45"/>
      <c r="CSV3511" s="45"/>
      <c r="CSW3511" s="45"/>
      <c r="CSX3511" s="45"/>
      <c r="CSY3511" s="45"/>
      <c r="CSZ3511" s="45"/>
      <c r="CTA3511" s="45"/>
      <c r="CTB3511" s="45"/>
      <c r="CTC3511" s="45"/>
      <c r="CTD3511" s="45"/>
      <c r="CTE3511" s="45"/>
      <c r="CTF3511" s="45"/>
      <c r="CTG3511" s="45"/>
      <c r="CTH3511" s="45"/>
      <c r="CTI3511" s="45"/>
      <c r="CTJ3511" s="45"/>
      <c r="CTK3511" s="45"/>
      <c r="CTL3511" s="45"/>
      <c r="CTM3511" s="45"/>
      <c r="CTN3511" s="45"/>
      <c r="CTO3511" s="45"/>
      <c r="CTP3511" s="45"/>
      <c r="CTQ3511" s="45"/>
      <c r="CTR3511" s="45"/>
      <c r="CTS3511" s="45"/>
      <c r="CTT3511" s="45"/>
      <c r="CTU3511" s="45"/>
      <c r="CTV3511" s="45"/>
      <c r="CTW3511" s="45"/>
      <c r="CTX3511" s="45"/>
      <c r="CTY3511" s="45"/>
      <c r="CTZ3511" s="45"/>
      <c r="CUA3511" s="45"/>
      <c r="CUB3511" s="45"/>
      <c r="CUC3511" s="45"/>
      <c r="CUD3511" s="45"/>
      <c r="CUE3511" s="45"/>
      <c r="CUF3511" s="45"/>
      <c r="CUG3511" s="45"/>
      <c r="CUH3511" s="45"/>
      <c r="CUI3511" s="45"/>
      <c r="CUJ3511" s="45"/>
      <c r="CUK3511" s="45"/>
      <c r="CUL3511" s="45"/>
      <c r="CUM3511" s="45"/>
      <c r="CUN3511" s="45"/>
      <c r="CUO3511" s="45"/>
      <c r="CUP3511" s="45"/>
      <c r="CUQ3511" s="45"/>
      <c r="CUR3511" s="45"/>
      <c r="CUS3511" s="45"/>
      <c r="CUT3511" s="45"/>
      <c r="CUU3511" s="45"/>
      <c r="CUV3511" s="45"/>
      <c r="CUW3511" s="45"/>
      <c r="CUX3511" s="45"/>
      <c r="CUY3511" s="45"/>
      <c r="CUZ3511" s="45"/>
      <c r="CVA3511" s="45"/>
      <c r="CVB3511" s="45"/>
      <c r="CVC3511" s="45"/>
      <c r="CVD3511" s="45"/>
      <c r="CVE3511" s="45"/>
      <c r="CVF3511" s="45"/>
      <c r="CVG3511" s="45"/>
      <c r="CVH3511" s="45"/>
      <c r="CVI3511" s="45"/>
      <c r="CVJ3511" s="45"/>
      <c r="CVK3511" s="45"/>
      <c r="CVL3511" s="45"/>
      <c r="CVM3511" s="45"/>
      <c r="CVN3511" s="45"/>
      <c r="CVO3511" s="45"/>
      <c r="CVP3511" s="45"/>
      <c r="CVQ3511" s="45"/>
      <c r="CVR3511" s="45"/>
      <c r="CVS3511" s="45"/>
      <c r="CVT3511" s="45"/>
      <c r="CVU3511" s="45"/>
      <c r="CVV3511" s="45"/>
      <c r="CVW3511" s="45"/>
      <c r="CVX3511" s="45"/>
      <c r="CVY3511" s="45"/>
      <c r="CVZ3511" s="45"/>
      <c r="CWA3511" s="45"/>
      <c r="CWB3511" s="45"/>
      <c r="CWC3511" s="45"/>
      <c r="CWD3511" s="45"/>
      <c r="CWE3511" s="45"/>
      <c r="CWF3511" s="45"/>
      <c r="CWG3511" s="45"/>
      <c r="CWH3511" s="45"/>
      <c r="CWI3511" s="45"/>
      <c r="CWJ3511" s="45"/>
      <c r="CWK3511" s="45"/>
      <c r="CWL3511" s="45"/>
      <c r="CWM3511" s="45"/>
      <c r="CWN3511" s="45"/>
      <c r="CWO3511" s="45"/>
      <c r="CWP3511" s="45"/>
      <c r="CWQ3511" s="45"/>
      <c r="CWR3511" s="45"/>
      <c r="CWS3511" s="45"/>
      <c r="CWT3511" s="45"/>
      <c r="CWU3511" s="45"/>
      <c r="CWV3511" s="45"/>
      <c r="CWW3511" s="45"/>
      <c r="CWX3511" s="45"/>
      <c r="CWY3511" s="45"/>
      <c r="CWZ3511" s="45"/>
      <c r="CXA3511" s="45"/>
      <c r="CXB3511" s="45"/>
      <c r="CXC3511" s="45"/>
      <c r="CXD3511" s="45"/>
      <c r="CXE3511" s="45"/>
      <c r="CXF3511" s="45"/>
      <c r="CXG3511" s="45"/>
      <c r="CXH3511" s="45"/>
      <c r="CXI3511" s="45"/>
      <c r="CXJ3511" s="45"/>
      <c r="CXK3511" s="45"/>
      <c r="CXL3511" s="45"/>
      <c r="CXM3511" s="45"/>
      <c r="CXN3511" s="45"/>
      <c r="CXO3511" s="45"/>
      <c r="CXP3511" s="45"/>
      <c r="CXQ3511" s="45"/>
      <c r="CXR3511" s="45"/>
      <c r="CXS3511" s="45"/>
      <c r="CXT3511" s="45"/>
      <c r="CXU3511" s="45"/>
      <c r="CXV3511" s="45"/>
      <c r="CXW3511" s="45"/>
      <c r="CXX3511" s="45"/>
      <c r="CXY3511" s="45"/>
      <c r="CXZ3511" s="45"/>
      <c r="CYA3511" s="45"/>
      <c r="CYB3511" s="45"/>
      <c r="CYC3511" s="45"/>
      <c r="CYD3511" s="45"/>
      <c r="CYE3511" s="45"/>
      <c r="CYF3511" s="45"/>
      <c r="CYG3511" s="45"/>
      <c r="CYH3511" s="45"/>
      <c r="CYI3511" s="45"/>
      <c r="CYJ3511" s="45"/>
      <c r="CYK3511" s="45"/>
      <c r="CYL3511" s="45"/>
      <c r="CYM3511" s="45"/>
      <c r="CYN3511" s="45"/>
      <c r="CYO3511" s="45"/>
      <c r="CYP3511" s="45"/>
      <c r="CYQ3511" s="45"/>
      <c r="CYR3511" s="45"/>
      <c r="CYS3511" s="45"/>
      <c r="CYT3511" s="45"/>
      <c r="CYU3511" s="45"/>
      <c r="CYV3511" s="45"/>
      <c r="CYW3511" s="45"/>
      <c r="CYX3511" s="45"/>
      <c r="CYY3511" s="45"/>
      <c r="CYZ3511" s="45"/>
      <c r="CZA3511" s="45"/>
      <c r="CZB3511" s="45"/>
      <c r="CZC3511" s="45"/>
      <c r="CZD3511" s="45"/>
      <c r="CZE3511" s="45"/>
      <c r="CZF3511" s="45"/>
      <c r="CZG3511" s="45"/>
      <c r="CZH3511" s="45"/>
      <c r="CZI3511" s="45"/>
      <c r="CZJ3511" s="45"/>
      <c r="CZK3511" s="45"/>
      <c r="CZL3511" s="45"/>
      <c r="CZM3511" s="45"/>
      <c r="CZN3511" s="45"/>
      <c r="CZO3511" s="45"/>
      <c r="CZP3511" s="45"/>
      <c r="CZQ3511" s="45"/>
      <c r="CZR3511" s="45"/>
      <c r="CZS3511" s="45"/>
      <c r="CZT3511" s="45"/>
      <c r="CZU3511" s="45"/>
      <c r="CZV3511" s="45"/>
      <c r="CZW3511" s="45"/>
      <c r="CZX3511" s="45"/>
      <c r="CZY3511" s="45"/>
      <c r="CZZ3511" s="45"/>
      <c r="DAA3511" s="45"/>
      <c r="DAB3511" s="45"/>
      <c r="DAC3511" s="45"/>
      <c r="DAD3511" s="45"/>
      <c r="DAE3511" s="45"/>
      <c r="DAF3511" s="45"/>
      <c r="DAG3511" s="45"/>
      <c r="DAH3511" s="45"/>
      <c r="DAI3511" s="45"/>
      <c r="DAJ3511" s="45"/>
      <c r="DAK3511" s="45"/>
      <c r="DAL3511" s="45"/>
      <c r="DAM3511" s="45"/>
      <c r="DAN3511" s="45"/>
      <c r="DAO3511" s="45"/>
      <c r="DAP3511" s="45"/>
      <c r="DAQ3511" s="45"/>
      <c r="DAR3511" s="45"/>
      <c r="DAS3511" s="45"/>
      <c r="DAT3511" s="45"/>
      <c r="DAU3511" s="45"/>
      <c r="DAV3511" s="45"/>
      <c r="DAW3511" s="45"/>
      <c r="DAX3511" s="45"/>
      <c r="DAY3511" s="45"/>
      <c r="DAZ3511" s="45"/>
      <c r="DBA3511" s="45"/>
      <c r="DBB3511" s="45"/>
      <c r="DBC3511" s="45"/>
      <c r="DBD3511" s="45"/>
      <c r="DBE3511" s="45"/>
      <c r="DBF3511" s="45"/>
      <c r="DBG3511" s="45"/>
      <c r="DBH3511" s="45"/>
      <c r="DBI3511" s="45"/>
      <c r="DBJ3511" s="45"/>
      <c r="DBK3511" s="45"/>
      <c r="DBL3511" s="45"/>
      <c r="DBM3511" s="45"/>
      <c r="DBN3511" s="45"/>
      <c r="DBO3511" s="45"/>
      <c r="DBP3511" s="45"/>
      <c r="DBQ3511" s="45"/>
      <c r="DBR3511" s="45"/>
      <c r="DBS3511" s="45"/>
      <c r="DBT3511" s="45"/>
      <c r="DBU3511" s="45"/>
      <c r="DBV3511" s="45"/>
      <c r="DBW3511" s="45"/>
      <c r="DBX3511" s="45"/>
      <c r="DBY3511" s="45"/>
      <c r="DBZ3511" s="45"/>
      <c r="DCA3511" s="45"/>
      <c r="DCB3511" s="45"/>
      <c r="DCC3511" s="45"/>
      <c r="DCD3511" s="45"/>
      <c r="DCE3511" s="45"/>
      <c r="DCF3511" s="45"/>
      <c r="DCG3511" s="45"/>
      <c r="DCH3511" s="45"/>
      <c r="DCI3511" s="45"/>
      <c r="DCJ3511" s="45"/>
      <c r="DCK3511" s="45"/>
      <c r="DCL3511" s="45"/>
      <c r="DCM3511" s="45"/>
      <c r="DCN3511" s="45"/>
      <c r="DCO3511" s="45"/>
      <c r="DCP3511" s="45"/>
      <c r="DCQ3511" s="45"/>
      <c r="DCR3511" s="45"/>
      <c r="DCS3511" s="45"/>
      <c r="DCT3511" s="45"/>
      <c r="DCU3511" s="45"/>
      <c r="DCV3511" s="45"/>
      <c r="DCW3511" s="45"/>
      <c r="DCX3511" s="45"/>
      <c r="DCY3511" s="45"/>
      <c r="DCZ3511" s="45"/>
      <c r="DDA3511" s="45"/>
      <c r="DDB3511" s="45"/>
      <c r="DDC3511" s="45"/>
      <c r="DDD3511" s="45"/>
      <c r="DDE3511" s="45"/>
      <c r="DDF3511" s="45"/>
      <c r="DDG3511" s="45"/>
      <c r="DDH3511" s="45"/>
      <c r="DDI3511" s="45"/>
      <c r="DDJ3511" s="45"/>
      <c r="DDK3511" s="45"/>
      <c r="DDL3511" s="45"/>
      <c r="DDM3511" s="45"/>
      <c r="DDN3511" s="45"/>
      <c r="DDO3511" s="45"/>
      <c r="DDP3511" s="45"/>
      <c r="DDQ3511" s="45"/>
      <c r="DDR3511" s="45"/>
      <c r="DDS3511" s="45"/>
      <c r="DDT3511" s="45"/>
      <c r="DDU3511" s="45"/>
      <c r="DDV3511" s="45"/>
      <c r="DDW3511" s="45"/>
      <c r="DDX3511" s="45"/>
      <c r="DDY3511" s="45"/>
      <c r="DDZ3511" s="45"/>
      <c r="DEA3511" s="45"/>
      <c r="DEB3511" s="45"/>
      <c r="DEC3511" s="45"/>
      <c r="DED3511" s="45"/>
      <c r="DEE3511" s="45"/>
      <c r="DEF3511" s="45"/>
      <c r="DEG3511" s="45"/>
      <c r="DEH3511" s="45"/>
      <c r="DEI3511" s="45"/>
      <c r="DEJ3511" s="45"/>
      <c r="DEK3511" s="45"/>
      <c r="DEL3511" s="45"/>
      <c r="DEM3511" s="45"/>
      <c r="DEN3511" s="45"/>
      <c r="DEO3511" s="45"/>
      <c r="DEP3511" s="45"/>
      <c r="DEQ3511" s="45"/>
      <c r="DER3511" s="45"/>
      <c r="DES3511" s="45"/>
      <c r="DET3511" s="45"/>
      <c r="DEU3511" s="45"/>
      <c r="DEV3511" s="45"/>
      <c r="DEW3511" s="45"/>
      <c r="DEX3511" s="45"/>
      <c r="DEY3511" s="45"/>
      <c r="DEZ3511" s="45"/>
      <c r="DFA3511" s="45"/>
      <c r="DFB3511" s="45"/>
      <c r="DFC3511" s="45"/>
      <c r="DFD3511" s="45"/>
      <c r="DFE3511" s="45"/>
      <c r="DFF3511" s="45"/>
      <c r="DFG3511" s="45"/>
      <c r="DFH3511" s="45"/>
      <c r="DFI3511" s="45"/>
      <c r="DFJ3511" s="45"/>
      <c r="DFK3511" s="45"/>
      <c r="DFL3511" s="45"/>
      <c r="DFM3511" s="45"/>
      <c r="DFN3511" s="45"/>
      <c r="DFO3511" s="45"/>
      <c r="DFP3511" s="45"/>
      <c r="DFQ3511" s="45"/>
      <c r="DFR3511" s="45"/>
      <c r="DFS3511" s="45"/>
      <c r="DFT3511" s="45"/>
      <c r="DFU3511" s="45"/>
      <c r="DFV3511" s="45"/>
      <c r="DFW3511" s="45"/>
      <c r="DFX3511" s="45"/>
      <c r="DFY3511" s="45"/>
      <c r="DFZ3511" s="45"/>
      <c r="DGA3511" s="45"/>
      <c r="DGB3511" s="45"/>
      <c r="DGC3511" s="45"/>
      <c r="DGD3511" s="45"/>
      <c r="DGE3511" s="45"/>
      <c r="DGF3511" s="45"/>
      <c r="DGG3511" s="45"/>
      <c r="DGH3511" s="45"/>
      <c r="DGI3511" s="45"/>
      <c r="DGJ3511" s="45"/>
      <c r="DGK3511" s="45"/>
      <c r="DGL3511" s="45"/>
      <c r="DGM3511" s="45"/>
      <c r="DGN3511" s="45"/>
      <c r="DGO3511" s="45"/>
      <c r="DGP3511" s="45"/>
      <c r="DGQ3511" s="45"/>
      <c r="DGR3511" s="45"/>
      <c r="DGS3511" s="45"/>
      <c r="DGT3511" s="45"/>
      <c r="DGU3511" s="45"/>
      <c r="DGV3511" s="45"/>
      <c r="DGW3511" s="45"/>
      <c r="DGX3511" s="45"/>
      <c r="DGY3511" s="45"/>
      <c r="DGZ3511" s="45"/>
      <c r="DHA3511" s="45"/>
      <c r="DHB3511" s="45"/>
      <c r="DHC3511" s="45"/>
      <c r="DHD3511" s="45"/>
      <c r="DHE3511" s="45"/>
      <c r="DHF3511" s="45"/>
      <c r="DHG3511" s="45"/>
      <c r="DHH3511" s="45"/>
      <c r="DHI3511" s="45"/>
      <c r="DHJ3511" s="45"/>
      <c r="DHK3511" s="45"/>
      <c r="DHL3511" s="45"/>
      <c r="DHM3511" s="45"/>
      <c r="DHN3511" s="45"/>
      <c r="DHO3511" s="45"/>
      <c r="DHP3511" s="45"/>
      <c r="DHQ3511" s="45"/>
      <c r="DHR3511" s="45"/>
      <c r="DHS3511" s="45"/>
      <c r="DHT3511" s="45"/>
      <c r="DHU3511" s="45"/>
      <c r="DHV3511" s="45"/>
      <c r="DHW3511" s="45"/>
      <c r="DHX3511" s="45"/>
      <c r="DHY3511" s="45"/>
      <c r="DHZ3511" s="45"/>
      <c r="DIA3511" s="45"/>
      <c r="DIB3511" s="45"/>
      <c r="DIC3511" s="45"/>
      <c r="DID3511" s="45"/>
      <c r="DIE3511" s="45"/>
      <c r="DIF3511" s="45"/>
      <c r="DIG3511" s="45"/>
      <c r="DIH3511" s="45"/>
      <c r="DII3511" s="45"/>
      <c r="DIJ3511" s="45"/>
      <c r="DIK3511" s="45"/>
      <c r="DIL3511" s="45"/>
      <c r="DIM3511" s="45"/>
      <c r="DIN3511" s="45"/>
      <c r="DIO3511" s="45"/>
      <c r="DIP3511" s="45"/>
      <c r="DIQ3511" s="45"/>
      <c r="DIR3511" s="45"/>
      <c r="DIS3511" s="45"/>
      <c r="DIT3511" s="45"/>
      <c r="DIU3511" s="45"/>
      <c r="DIV3511" s="45"/>
      <c r="DIW3511" s="45"/>
      <c r="DIX3511" s="45"/>
      <c r="DIY3511" s="45"/>
      <c r="DIZ3511" s="45"/>
      <c r="DJA3511" s="45"/>
      <c r="DJB3511" s="45"/>
      <c r="DJC3511" s="45"/>
      <c r="DJD3511" s="45"/>
      <c r="DJE3511" s="45"/>
      <c r="DJF3511" s="45"/>
      <c r="DJG3511" s="45"/>
      <c r="DJH3511" s="45"/>
      <c r="DJI3511" s="45"/>
      <c r="DJJ3511" s="45"/>
      <c r="DJK3511" s="45"/>
      <c r="DJL3511" s="45"/>
      <c r="DJM3511" s="45"/>
      <c r="DJN3511" s="45"/>
      <c r="DJO3511" s="45"/>
      <c r="DJP3511" s="45"/>
      <c r="DJQ3511" s="45"/>
      <c r="DJR3511" s="45"/>
      <c r="DJS3511" s="45"/>
      <c r="DJT3511" s="45"/>
      <c r="DJU3511" s="45"/>
      <c r="DJV3511" s="45"/>
      <c r="DJW3511" s="45"/>
      <c r="DJX3511" s="45"/>
      <c r="DJY3511" s="45"/>
      <c r="DJZ3511" s="45"/>
      <c r="DKA3511" s="45"/>
      <c r="DKB3511" s="45"/>
      <c r="DKC3511" s="45"/>
      <c r="DKD3511" s="45"/>
      <c r="DKE3511" s="45"/>
      <c r="DKF3511" s="45"/>
      <c r="DKG3511" s="45"/>
      <c r="DKH3511" s="45"/>
      <c r="DKI3511" s="45"/>
      <c r="DKJ3511" s="45"/>
      <c r="DKK3511" s="45"/>
      <c r="DKL3511" s="45"/>
      <c r="DKM3511" s="45"/>
      <c r="DKN3511" s="45"/>
      <c r="DKO3511" s="45"/>
      <c r="DKP3511" s="45"/>
      <c r="DKQ3511" s="45"/>
      <c r="DKR3511" s="45"/>
      <c r="DKS3511" s="45"/>
      <c r="DKT3511" s="45"/>
      <c r="DKU3511" s="45"/>
      <c r="DKV3511" s="45"/>
      <c r="DKW3511" s="45"/>
      <c r="DKX3511" s="45"/>
      <c r="DKY3511" s="45"/>
      <c r="DKZ3511" s="45"/>
      <c r="DLA3511" s="45"/>
      <c r="DLB3511" s="45"/>
      <c r="DLC3511" s="45"/>
      <c r="DLD3511" s="45"/>
      <c r="DLE3511" s="45"/>
      <c r="DLF3511" s="45"/>
      <c r="DLG3511" s="45"/>
      <c r="DLH3511" s="45"/>
      <c r="DLI3511" s="45"/>
      <c r="DLJ3511" s="45"/>
      <c r="DLK3511" s="45"/>
      <c r="DLL3511" s="45"/>
      <c r="DLM3511" s="45"/>
      <c r="DLN3511" s="45"/>
      <c r="DLO3511" s="45"/>
      <c r="DLP3511" s="45"/>
      <c r="DLQ3511" s="45"/>
      <c r="DLR3511" s="45"/>
      <c r="DLS3511" s="45"/>
      <c r="DLT3511" s="45"/>
      <c r="DLU3511" s="45"/>
      <c r="DLV3511" s="45"/>
      <c r="DLW3511" s="45"/>
      <c r="DLX3511" s="45"/>
      <c r="DLY3511" s="45"/>
      <c r="DLZ3511" s="45"/>
      <c r="DMA3511" s="45"/>
      <c r="DMB3511" s="45"/>
      <c r="DMC3511" s="45"/>
      <c r="DMD3511" s="45"/>
      <c r="DME3511" s="45"/>
      <c r="DMF3511" s="45"/>
      <c r="DMG3511" s="45"/>
      <c r="DMH3511" s="45"/>
      <c r="DMI3511" s="45"/>
      <c r="DMJ3511" s="45"/>
      <c r="DMK3511" s="45"/>
      <c r="DML3511" s="45"/>
      <c r="DMM3511" s="45"/>
      <c r="DMN3511" s="45"/>
      <c r="DMO3511" s="45"/>
      <c r="DMP3511" s="45"/>
      <c r="DMQ3511" s="45"/>
      <c r="DMR3511" s="45"/>
      <c r="DMS3511" s="45"/>
      <c r="DMT3511" s="45"/>
      <c r="DMU3511" s="45"/>
      <c r="DMV3511" s="45"/>
      <c r="DMW3511" s="45"/>
      <c r="DMX3511" s="45"/>
      <c r="DMY3511" s="45"/>
      <c r="DMZ3511" s="45"/>
      <c r="DNA3511" s="45"/>
      <c r="DNB3511" s="45"/>
      <c r="DNC3511" s="45"/>
      <c r="DND3511" s="45"/>
      <c r="DNE3511" s="45"/>
      <c r="DNF3511" s="45"/>
      <c r="DNG3511" s="45"/>
      <c r="DNH3511" s="45"/>
      <c r="DNI3511" s="45"/>
      <c r="DNJ3511" s="45"/>
      <c r="DNK3511" s="45"/>
      <c r="DNL3511" s="45"/>
      <c r="DNM3511" s="45"/>
      <c r="DNN3511" s="45"/>
      <c r="DNO3511" s="45"/>
      <c r="DNP3511" s="45"/>
      <c r="DNQ3511" s="45"/>
      <c r="DNR3511" s="45"/>
      <c r="DNS3511" s="45"/>
      <c r="DNT3511" s="45"/>
      <c r="DNU3511" s="45"/>
      <c r="DNV3511" s="45"/>
      <c r="DNW3511" s="45"/>
      <c r="DNX3511" s="45"/>
      <c r="DNY3511" s="45"/>
      <c r="DNZ3511" s="45"/>
      <c r="DOA3511" s="45"/>
      <c r="DOB3511" s="45"/>
      <c r="DOC3511" s="45"/>
      <c r="DOD3511" s="45"/>
      <c r="DOE3511" s="45"/>
      <c r="DOF3511" s="45"/>
      <c r="DOG3511" s="45"/>
      <c r="DOH3511" s="45"/>
      <c r="DOI3511" s="45"/>
      <c r="DOJ3511" s="45"/>
      <c r="DOK3511" s="45"/>
      <c r="DOL3511" s="45"/>
      <c r="DOM3511" s="45"/>
      <c r="DON3511" s="45"/>
      <c r="DOO3511" s="45"/>
      <c r="DOP3511" s="45"/>
      <c r="DOQ3511" s="45"/>
      <c r="DOR3511" s="45"/>
      <c r="DOS3511" s="45"/>
      <c r="DOT3511" s="45"/>
      <c r="DOU3511" s="45"/>
      <c r="DOV3511" s="45"/>
      <c r="DOW3511" s="45"/>
      <c r="DOX3511" s="45"/>
      <c r="DOY3511" s="45"/>
      <c r="DOZ3511" s="45"/>
      <c r="DPA3511" s="45"/>
      <c r="DPB3511" s="45"/>
      <c r="DPC3511" s="45"/>
      <c r="DPD3511" s="45"/>
      <c r="DPE3511" s="45"/>
      <c r="DPF3511" s="45"/>
      <c r="DPG3511" s="45"/>
      <c r="DPH3511" s="45"/>
      <c r="DPI3511" s="45"/>
      <c r="DPJ3511" s="45"/>
      <c r="DPK3511" s="45"/>
      <c r="DPL3511" s="45"/>
      <c r="DPM3511" s="45"/>
      <c r="DPN3511" s="45"/>
      <c r="DPO3511" s="45"/>
      <c r="DPP3511" s="45"/>
      <c r="DPQ3511" s="45"/>
      <c r="DPR3511" s="45"/>
      <c r="DPS3511" s="45"/>
      <c r="DPT3511" s="45"/>
      <c r="DPU3511" s="45"/>
      <c r="DPV3511" s="45"/>
      <c r="DPW3511" s="45"/>
      <c r="DPX3511" s="45"/>
      <c r="DPY3511" s="45"/>
      <c r="DPZ3511" s="45"/>
      <c r="DQA3511" s="45"/>
      <c r="DQB3511" s="45"/>
      <c r="DQC3511" s="45"/>
      <c r="DQD3511" s="45"/>
      <c r="DQE3511" s="45"/>
      <c r="DQF3511" s="45"/>
      <c r="DQG3511" s="45"/>
      <c r="DQH3511" s="45"/>
      <c r="DQI3511" s="45"/>
      <c r="DQJ3511" s="45"/>
      <c r="DQK3511" s="45"/>
      <c r="DQL3511" s="45"/>
      <c r="DQM3511" s="45"/>
      <c r="DQN3511" s="45"/>
      <c r="DQO3511" s="45"/>
      <c r="DQP3511" s="45"/>
      <c r="DQQ3511" s="45"/>
      <c r="DQR3511" s="45"/>
      <c r="DQS3511" s="45"/>
      <c r="DQT3511" s="45"/>
      <c r="DQU3511" s="45"/>
      <c r="DQV3511" s="45"/>
      <c r="DQW3511" s="45"/>
      <c r="DQX3511" s="45"/>
      <c r="DQY3511" s="45"/>
      <c r="DQZ3511" s="45"/>
      <c r="DRA3511" s="45"/>
      <c r="DRB3511" s="45"/>
      <c r="DRC3511" s="45"/>
      <c r="DRD3511" s="45"/>
      <c r="DRE3511" s="45"/>
      <c r="DRF3511" s="45"/>
      <c r="DRG3511" s="45"/>
      <c r="DRH3511" s="45"/>
      <c r="DRI3511" s="45"/>
      <c r="DRJ3511" s="45"/>
      <c r="DRK3511" s="45"/>
      <c r="DRL3511" s="45"/>
      <c r="DRM3511" s="45"/>
      <c r="DRN3511" s="45"/>
      <c r="DRO3511" s="45"/>
      <c r="DRP3511" s="45"/>
      <c r="DRQ3511" s="45"/>
      <c r="DRR3511" s="45"/>
      <c r="DRS3511" s="45"/>
      <c r="DRT3511" s="45"/>
      <c r="DRU3511" s="45"/>
      <c r="DRV3511" s="45"/>
      <c r="DRW3511" s="45"/>
      <c r="DRX3511" s="45"/>
      <c r="DRY3511" s="45"/>
      <c r="DRZ3511" s="45"/>
      <c r="DSA3511" s="45"/>
      <c r="DSB3511" s="45"/>
      <c r="DSC3511" s="45"/>
      <c r="DSD3511" s="45"/>
      <c r="DSE3511" s="45"/>
      <c r="DSF3511" s="45"/>
      <c r="DSG3511" s="45"/>
      <c r="DSH3511" s="45"/>
      <c r="DSI3511" s="45"/>
      <c r="DSJ3511" s="45"/>
      <c r="DSK3511" s="45"/>
      <c r="DSL3511" s="45"/>
      <c r="DSM3511" s="45"/>
      <c r="DSN3511" s="45"/>
      <c r="DSO3511" s="45"/>
      <c r="DSP3511" s="45"/>
      <c r="DSQ3511" s="45"/>
      <c r="DSR3511" s="45"/>
      <c r="DSS3511" s="45"/>
      <c r="DST3511" s="45"/>
      <c r="DSU3511" s="45"/>
      <c r="DSV3511" s="45"/>
      <c r="DSW3511" s="45"/>
      <c r="DSX3511" s="45"/>
      <c r="DSY3511" s="45"/>
      <c r="DSZ3511" s="45"/>
      <c r="DTA3511" s="45"/>
      <c r="DTB3511" s="45"/>
      <c r="DTC3511" s="45"/>
      <c r="DTD3511" s="45"/>
      <c r="DTE3511" s="45"/>
      <c r="DTF3511" s="45"/>
      <c r="DTG3511" s="45"/>
      <c r="DTH3511" s="45"/>
      <c r="DTI3511" s="45"/>
      <c r="DTJ3511" s="45"/>
      <c r="DTK3511" s="45"/>
      <c r="DTL3511" s="45"/>
      <c r="DTM3511" s="45"/>
      <c r="DTN3511" s="45"/>
      <c r="DTO3511" s="45"/>
      <c r="DTP3511" s="45"/>
      <c r="DTQ3511" s="45"/>
      <c r="DTR3511" s="45"/>
      <c r="DTS3511" s="45"/>
      <c r="DTT3511" s="45"/>
      <c r="DTU3511" s="45"/>
      <c r="DTV3511" s="45"/>
      <c r="DTW3511" s="45"/>
      <c r="DTX3511" s="45"/>
      <c r="DTY3511" s="45"/>
      <c r="DTZ3511" s="45"/>
      <c r="DUA3511" s="45"/>
      <c r="DUB3511" s="45"/>
      <c r="DUC3511" s="45"/>
      <c r="DUD3511" s="45"/>
      <c r="DUE3511" s="45"/>
      <c r="DUF3511" s="45"/>
      <c r="DUG3511" s="45"/>
      <c r="DUH3511" s="45"/>
      <c r="DUI3511" s="45"/>
      <c r="DUJ3511" s="45"/>
      <c r="DUK3511" s="45"/>
      <c r="DUL3511" s="45"/>
      <c r="DUM3511" s="45"/>
      <c r="DUN3511" s="45"/>
      <c r="DUO3511" s="45"/>
      <c r="DUP3511" s="45"/>
      <c r="DUQ3511" s="45"/>
      <c r="DUR3511" s="45"/>
      <c r="DUS3511" s="45"/>
      <c r="DUT3511" s="45"/>
      <c r="DUU3511" s="45"/>
      <c r="DUV3511" s="45"/>
      <c r="DUW3511" s="45"/>
      <c r="DUX3511" s="45"/>
      <c r="DUY3511" s="45"/>
      <c r="DUZ3511" s="45"/>
      <c r="DVA3511" s="45"/>
      <c r="DVB3511" s="45"/>
      <c r="DVC3511" s="45"/>
      <c r="DVD3511" s="45"/>
      <c r="DVE3511" s="45"/>
      <c r="DVF3511" s="45"/>
      <c r="DVG3511" s="45"/>
      <c r="DVH3511" s="45"/>
      <c r="DVI3511" s="45"/>
      <c r="DVJ3511" s="45"/>
      <c r="DVK3511" s="45"/>
      <c r="DVL3511" s="45"/>
      <c r="DVM3511" s="45"/>
      <c r="DVN3511" s="45"/>
      <c r="DVO3511" s="45"/>
      <c r="DVP3511" s="45"/>
      <c r="DVQ3511" s="45"/>
      <c r="DVR3511" s="45"/>
      <c r="DVS3511" s="45"/>
      <c r="DVT3511" s="45"/>
      <c r="DVU3511" s="45"/>
      <c r="DVV3511" s="45"/>
      <c r="DVW3511" s="45"/>
      <c r="DVX3511" s="45"/>
      <c r="DVY3511" s="45"/>
      <c r="DVZ3511" s="45"/>
      <c r="DWA3511" s="45"/>
      <c r="DWB3511" s="45"/>
      <c r="DWC3511" s="45"/>
      <c r="DWD3511" s="45"/>
      <c r="DWE3511" s="45"/>
      <c r="DWF3511" s="45"/>
      <c r="DWG3511" s="45"/>
      <c r="DWH3511" s="45"/>
      <c r="DWI3511" s="45"/>
      <c r="DWJ3511" s="45"/>
      <c r="DWK3511" s="45"/>
      <c r="DWL3511" s="45"/>
      <c r="DWM3511" s="45"/>
      <c r="DWN3511" s="45"/>
      <c r="DWO3511" s="45"/>
      <c r="DWP3511" s="45"/>
      <c r="DWQ3511" s="45"/>
      <c r="DWR3511" s="45"/>
      <c r="DWS3511" s="45"/>
      <c r="DWT3511" s="45"/>
      <c r="DWU3511" s="45"/>
      <c r="DWV3511" s="45"/>
      <c r="DWW3511" s="45"/>
      <c r="DWX3511" s="45"/>
      <c r="DWY3511" s="45"/>
      <c r="DWZ3511" s="45"/>
      <c r="DXA3511" s="45"/>
      <c r="DXB3511" s="45"/>
      <c r="DXC3511" s="45"/>
      <c r="DXD3511" s="45"/>
      <c r="DXE3511" s="45"/>
      <c r="DXF3511" s="45"/>
      <c r="DXG3511" s="45"/>
      <c r="DXH3511" s="45"/>
      <c r="DXI3511" s="45"/>
      <c r="DXJ3511" s="45"/>
      <c r="DXK3511" s="45"/>
      <c r="DXL3511" s="45"/>
      <c r="DXM3511" s="45"/>
      <c r="DXN3511" s="45"/>
      <c r="DXO3511" s="45"/>
      <c r="DXP3511" s="45"/>
      <c r="DXQ3511" s="45"/>
      <c r="DXR3511" s="45"/>
      <c r="DXS3511" s="45"/>
      <c r="DXT3511" s="45"/>
      <c r="DXU3511" s="45"/>
      <c r="DXV3511" s="45"/>
      <c r="DXW3511" s="45"/>
      <c r="DXX3511" s="45"/>
      <c r="DXY3511" s="45"/>
      <c r="DXZ3511" s="45"/>
      <c r="DYA3511" s="45"/>
      <c r="DYB3511" s="45"/>
      <c r="DYC3511" s="45"/>
      <c r="DYD3511" s="45"/>
      <c r="DYE3511" s="45"/>
      <c r="DYF3511" s="45"/>
      <c r="DYG3511" s="45"/>
      <c r="DYH3511" s="45"/>
      <c r="DYI3511" s="45"/>
      <c r="DYJ3511" s="45"/>
      <c r="DYK3511" s="45"/>
      <c r="DYL3511" s="45"/>
      <c r="DYM3511" s="45"/>
      <c r="DYN3511" s="45"/>
      <c r="DYO3511" s="45"/>
      <c r="DYP3511" s="45"/>
      <c r="DYQ3511" s="45"/>
      <c r="DYR3511" s="45"/>
      <c r="DYS3511" s="45"/>
      <c r="DYT3511" s="45"/>
      <c r="DYU3511" s="45"/>
      <c r="DYV3511" s="45"/>
      <c r="DYW3511" s="45"/>
      <c r="DYX3511" s="45"/>
      <c r="DYY3511" s="45"/>
      <c r="DYZ3511" s="45"/>
      <c r="DZA3511" s="45"/>
      <c r="DZB3511" s="45"/>
      <c r="DZC3511" s="45"/>
      <c r="DZD3511" s="45"/>
      <c r="DZE3511" s="45"/>
      <c r="DZF3511" s="45"/>
      <c r="DZG3511" s="45"/>
      <c r="DZH3511" s="45"/>
      <c r="DZI3511" s="45"/>
      <c r="DZJ3511" s="45"/>
      <c r="DZK3511" s="45"/>
      <c r="DZL3511" s="45"/>
      <c r="DZM3511" s="45"/>
      <c r="DZN3511" s="45"/>
      <c r="DZO3511" s="45"/>
      <c r="DZP3511" s="45"/>
      <c r="DZQ3511" s="45"/>
      <c r="DZR3511" s="45"/>
      <c r="DZS3511" s="45"/>
      <c r="DZT3511" s="45"/>
      <c r="DZU3511" s="45"/>
      <c r="DZV3511" s="45"/>
      <c r="DZW3511" s="45"/>
      <c r="DZX3511" s="45"/>
      <c r="DZY3511" s="45"/>
      <c r="DZZ3511" s="45"/>
      <c r="EAA3511" s="45"/>
      <c r="EAB3511" s="45"/>
      <c r="EAC3511" s="45"/>
      <c r="EAD3511" s="45"/>
      <c r="EAE3511" s="45"/>
      <c r="EAF3511" s="45"/>
      <c r="EAG3511" s="45"/>
      <c r="EAH3511" s="45"/>
      <c r="EAI3511" s="45"/>
      <c r="EAJ3511" s="45"/>
      <c r="EAK3511" s="45"/>
      <c r="EAL3511" s="45"/>
      <c r="EAM3511" s="45"/>
      <c r="EAN3511" s="45"/>
      <c r="EAO3511" s="45"/>
      <c r="EAP3511" s="45"/>
      <c r="EAQ3511" s="45"/>
      <c r="EAR3511" s="45"/>
      <c r="EAS3511" s="45"/>
      <c r="EAT3511" s="45"/>
      <c r="EAU3511" s="45"/>
      <c r="EAV3511" s="45"/>
      <c r="EAW3511" s="45"/>
      <c r="EAX3511" s="45"/>
      <c r="EAY3511" s="45"/>
      <c r="EAZ3511" s="45"/>
      <c r="EBA3511" s="45"/>
      <c r="EBB3511" s="45"/>
      <c r="EBC3511" s="45"/>
      <c r="EBD3511" s="45"/>
      <c r="EBE3511" s="45"/>
      <c r="EBF3511" s="45"/>
      <c r="EBG3511" s="45"/>
      <c r="EBH3511" s="45"/>
      <c r="EBI3511" s="45"/>
      <c r="EBJ3511" s="45"/>
      <c r="EBK3511" s="45"/>
      <c r="EBL3511" s="45"/>
      <c r="EBM3511" s="45"/>
      <c r="EBN3511" s="45"/>
      <c r="EBO3511" s="45"/>
      <c r="EBP3511" s="45"/>
      <c r="EBQ3511" s="45"/>
      <c r="EBR3511" s="45"/>
      <c r="EBS3511" s="45"/>
      <c r="EBT3511" s="45"/>
      <c r="EBU3511" s="45"/>
      <c r="EBV3511" s="45"/>
      <c r="EBW3511" s="45"/>
      <c r="EBX3511" s="45"/>
      <c r="EBY3511" s="45"/>
      <c r="EBZ3511" s="45"/>
      <c r="ECA3511" s="45"/>
      <c r="ECB3511" s="45"/>
      <c r="ECC3511" s="45"/>
      <c r="ECD3511" s="45"/>
      <c r="ECE3511" s="45"/>
      <c r="ECF3511" s="45"/>
      <c r="ECG3511" s="45"/>
      <c r="ECH3511" s="45"/>
      <c r="ECI3511" s="45"/>
      <c r="ECJ3511" s="45"/>
      <c r="ECK3511" s="45"/>
      <c r="ECL3511" s="45"/>
      <c r="ECM3511" s="45"/>
      <c r="ECN3511" s="45"/>
      <c r="ECO3511" s="45"/>
      <c r="ECP3511" s="45"/>
      <c r="ECQ3511" s="45"/>
      <c r="ECR3511" s="45"/>
      <c r="ECS3511" s="45"/>
      <c r="ECT3511" s="45"/>
      <c r="ECU3511" s="45"/>
      <c r="ECV3511" s="45"/>
      <c r="ECW3511" s="45"/>
      <c r="ECX3511" s="45"/>
      <c r="ECY3511" s="45"/>
      <c r="ECZ3511" s="45"/>
      <c r="EDA3511" s="45"/>
      <c r="EDB3511" s="45"/>
      <c r="EDC3511" s="45"/>
      <c r="EDD3511" s="45"/>
      <c r="EDE3511" s="45"/>
      <c r="EDF3511" s="45"/>
      <c r="EDG3511" s="45"/>
      <c r="EDH3511" s="45"/>
      <c r="EDI3511" s="45"/>
      <c r="EDJ3511" s="45"/>
      <c r="EDK3511" s="45"/>
      <c r="EDL3511" s="45"/>
      <c r="EDM3511" s="45"/>
      <c r="EDN3511" s="45"/>
      <c r="EDO3511" s="45"/>
      <c r="EDP3511" s="45"/>
      <c r="EDQ3511" s="45"/>
      <c r="EDR3511" s="45"/>
      <c r="EDS3511" s="45"/>
      <c r="EDT3511" s="45"/>
      <c r="EDU3511" s="45"/>
      <c r="EDV3511" s="45"/>
      <c r="EDW3511" s="45"/>
      <c r="EDX3511" s="45"/>
      <c r="EDY3511" s="45"/>
      <c r="EDZ3511" s="45"/>
      <c r="EEA3511" s="45"/>
      <c r="EEB3511" s="45"/>
      <c r="EEC3511" s="45"/>
      <c r="EED3511" s="45"/>
      <c r="EEE3511" s="45"/>
      <c r="EEF3511" s="45"/>
      <c r="EEG3511" s="45"/>
      <c r="EEH3511" s="45"/>
      <c r="EEI3511" s="45"/>
      <c r="EEJ3511" s="45"/>
      <c r="EEK3511" s="45"/>
      <c r="EEL3511" s="45"/>
      <c r="EEM3511" s="45"/>
      <c r="EEN3511" s="45"/>
      <c r="EEO3511" s="45"/>
      <c r="EEP3511" s="45"/>
      <c r="EEQ3511" s="45"/>
      <c r="EER3511" s="45"/>
      <c r="EES3511" s="45"/>
      <c r="EET3511" s="45"/>
      <c r="EEU3511" s="45"/>
      <c r="EEV3511" s="45"/>
      <c r="EEW3511" s="45"/>
      <c r="EEX3511" s="45"/>
      <c r="EEY3511" s="45"/>
      <c r="EEZ3511" s="45"/>
      <c r="EFA3511" s="45"/>
      <c r="EFB3511" s="45"/>
      <c r="EFC3511" s="45"/>
      <c r="EFD3511" s="45"/>
      <c r="EFE3511" s="45"/>
      <c r="EFF3511" s="45"/>
      <c r="EFG3511" s="45"/>
      <c r="EFH3511" s="45"/>
      <c r="EFI3511" s="45"/>
      <c r="EFJ3511" s="45"/>
      <c r="EFK3511" s="45"/>
      <c r="EFL3511" s="45"/>
      <c r="EFM3511" s="45"/>
      <c r="EFN3511" s="45"/>
      <c r="EFO3511" s="45"/>
      <c r="EFP3511" s="45"/>
      <c r="EFQ3511" s="45"/>
      <c r="EFR3511" s="45"/>
      <c r="EFS3511" s="45"/>
      <c r="EFT3511" s="45"/>
      <c r="EFU3511" s="45"/>
      <c r="EFV3511" s="45"/>
      <c r="EFW3511" s="45"/>
      <c r="EFX3511" s="45"/>
      <c r="EFY3511" s="45"/>
      <c r="EFZ3511" s="45"/>
      <c r="EGA3511" s="45"/>
      <c r="EGB3511" s="45"/>
      <c r="EGC3511" s="45"/>
      <c r="EGD3511" s="45"/>
      <c r="EGE3511" s="45"/>
      <c r="EGF3511" s="45"/>
      <c r="EGG3511" s="45"/>
      <c r="EGH3511" s="45"/>
      <c r="EGI3511" s="45"/>
      <c r="EGJ3511" s="45"/>
      <c r="EGK3511" s="45"/>
      <c r="EGL3511" s="45"/>
      <c r="EGM3511" s="45"/>
      <c r="EGN3511" s="45"/>
      <c r="EGO3511" s="45"/>
      <c r="EGP3511" s="45"/>
      <c r="EGQ3511" s="45"/>
      <c r="EGR3511" s="45"/>
      <c r="EGS3511" s="45"/>
      <c r="EGT3511" s="45"/>
      <c r="EGU3511" s="45"/>
      <c r="EGV3511" s="45"/>
      <c r="EGW3511" s="45"/>
      <c r="EGX3511" s="45"/>
      <c r="EGY3511" s="45"/>
      <c r="EGZ3511" s="45"/>
      <c r="EHA3511" s="45"/>
      <c r="EHB3511" s="45"/>
      <c r="EHC3511" s="45"/>
      <c r="EHD3511" s="45"/>
      <c r="EHE3511" s="45"/>
      <c r="EHF3511" s="45"/>
      <c r="EHG3511" s="45"/>
      <c r="EHH3511" s="45"/>
      <c r="EHI3511" s="45"/>
      <c r="EHJ3511" s="45"/>
      <c r="EHK3511" s="45"/>
      <c r="EHL3511" s="45"/>
      <c r="EHM3511" s="45"/>
      <c r="EHN3511" s="45"/>
      <c r="EHO3511" s="45"/>
      <c r="EHP3511" s="45"/>
      <c r="EHQ3511" s="45"/>
      <c r="EHR3511" s="45"/>
      <c r="EHS3511" s="45"/>
      <c r="EHT3511" s="45"/>
      <c r="EHU3511" s="45"/>
      <c r="EHV3511" s="45"/>
      <c r="EHW3511" s="45"/>
      <c r="EHX3511" s="45"/>
      <c r="EHY3511" s="45"/>
      <c r="EHZ3511" s="45"/>
      <c r="EIA3511" s="45"/>
      <c r="EIB3511" s="45"/>
      <c r="EIC3511" s="45"/>
      <c r="EID3511" s="45"/>
      <c r="EIE3511" s="45"/>
      <c r="EIF3511" s="45"/>
      <c r="EIG3511" s="45"/>
      <c r="EIH3511" s="45"/>
      <c r="EII3511" s="45"/>
      <c r="EIJ3511" s="45"/>
      <c r="EIK3511" s="45"/>
      <c r="EIL3511" s="45"/>
      <c r="EIM3511" s="45"/>
      <c r="EIN3511" s="45"/>
      <c r="EIO3511" s="45"/>
      <c r="EIP3511" s="45"/>
      <c r="EIQ3511" s="45"/>
      <c r="EIR3511" s="45"/>
      <c r="EIS3511" s="45"/>
      <c r="EIT3511" s="45"/>
      <c r="EIU3511" s="45"/>
      <c r="EIV3511" s="45"/>
      <c r="EIW3511" s="45"/>
      <c r="EIX3511" s="45"/>
      <c r="EIY3511" s="45"/>
      <c r="EIZ3511" s="45"/>
      <c r="EJA3511" s="45"/>
      <c r="EJB3511" s="45"/>
      <c r="EJC3511" s="45"/>
      <c r="EJD3511" s="45"/>
      <c r="EJE3511" s="45"/>
      <c r="EJF3511" s="45"/>
      <c r="EJG3511" s="45"/>
      <c r="EJH3511" s="45"/>
      <c r="EJI3511" s="45"/>
      <c r="EJJ3511" s="45"/>
      <c r="EJK3511" s="45"/>
      <c r="EJL3511" s="45"/>
      <c r="EJM3511" s="45"/>
      <c r="EJN3511" s="45"/>
      <c r="EJO3511" s="45"/>
      <c r="EJP3511" s="45"/>
      <c r="EJQ3511" s="45"/>
      <c r="EJR3511" s="45"/>
      <c r="EJS3511" s="45"/>
      <c r="EJT3511" s="45"/>
      <c r="EJU3511" s="45"/>
      <c r="EJV3511" s="45"/>
      <c r="EJW3511" s="45"/>
      <c r="EJX3511" s="45"/>
      <c r="EJY3511" s="45"/>
      <c r="EJZ3511" s="45"/>
      <c r="EKA3511" s="45"/>
      <c r="EKB3511" s="45"/>
      <c r="EKC3511" s="45"/>
      <c r="EKD3511" s="45"/>
      <c r="EKE3511" s="45"/>
      <c r="EKF3511" s="45"/>
      <c r="EKG3511" s="45"/>
      <c r="EKH3511" s="45"/>
      <c r="EKI3511" s="45"/>
      <c r="EKJ3511" s="45"/>
      <c r="EKK3511" s="45"/>
      <c r="EKL3511" s="45"/>
      <c r="EKM3511" s="45"/>
      <c r="EKN3511" s="45"/>
      <c r="EKO3511" s="45"/>
      <c r="EKP3511" s="45"/>
      <c r="EKQ3511" s="45"/>
      <c r="EKR3511" s="45"/>
      <c r="EKS3511" s="45"/>
      <c r="EKT3511" s="45"/>
      <c r="EKU3511" s="45"/>
      <c r="EKV3511" s="45"/>
      <c r="EKW3511" s="45"/>
      <c r="EKX3511" s="45"/>
      <c r="EKY3511" s="45"/>
      <c r="EKZ3511" s="45"/>
      <c r="ELA3511" s="45"/>
      <c r="ELB3511" s="45"/>
      <c r="ELC3511" s="45"/>
      <c r="ELD3511" s="45"/>
      <c r="ELE3511" s="45"/>
      <c r="ELF3511" s="45"/>
      <c r="ELG3511" s="45"/>
      <c r="ELH3511" s="45"/>
      <c r="ELI3511" s="45"/>
      <c r="ELJ3511" s="45"/>
      <c r="ELK3511" s="45"/>
      <c r="ELL3511" s="45"/>
      <c r="ELM3511" s="45"/>
      <c r="ELN3511" s="45"/>
      <c r="ELO3511" s="45"/>
      <c r="ELP3511" s="45"/>
      <c r="ELQ3511" s="45"/>
      <c r="ELR3511" s="45"/>
      <c r="ELS3511" s="45"/>
      <c r="ELT3511" s="45"/>
      <c r="ELU3511" s="45"/>
      <c r="ELV3511" s="45"/>
      <c r="ELW3511" s="45"/>
      <c r="ELX3511" s="45"/>
      <c r="ELY3511" s="45"/>
      <c r="ELZ3511" s="45"/>
      <c r="EMA3511" s="45"/>
      <c r="EMB3511" s="45"/>
      <c r="EMC3511" s="45"/>
      <c r="EMD3511" s="45"/>
      <c r="EME3511" s="45"/>
      <c r="EMF3511" s="45"/>
      <c r="EMG3511" s="45"/>
      <c r="EMH3511" s="45"/>
      <c r="EMI3511" s="45"/>
      <c r="EMJ3511" s="45"/>
      <c r="EMK3511" s="45"/>
      <c r="EML3511" s="45"/>
      <c r="EMM3511" s="45"/>
      <c r="EMN3511" s="45"/>
      <c r="EMO3511" s="45"/>
      <c r="EMP3511" s="45"/>
      <c r="EMQ3511" s="45"/>
      <c r="EMR3511" s="45"/>
      <c r="EMS3511" s="45"/>
      <c r="EMT3511" s="45"/>
      <c r="EMU3511" s="45"/>
      <c r="EMV3511" s="45"/>
      <c r="EMW3511" s="45"/>
      <c r="EMX3511" s="45"/>
      <c r="EMY3511" s="45"/>
      <c r="EMZ3511" s="45"/>
      <c r="ENA3511" s="45"/>
      <c r="ENB3511" s="45"/>
      <c r="ENC3511" s="45"/>
      <c r="END3511" s="45"/>
      <c r="ENE3511" s="45"/>
      <c r="ENF3511" s="45"/>
      <c r="ENG3511" s="45"/>
      <c r="ENH3511" s="45"/>
      <c r="ENI3511" s="45"/>
      <c r="ENJ3511" s="45"/>
      <c r="ENK3511" s="45"/>
      <c r="ENL3511" s="45"/>
      <c r="ENM3511" s="45"/>
      <c r="ENN3511" s="45"/>
      <c r="ENO3511" s="45"/>
      <c r="ENP3511" s="45"/>
      <c r="ENQ3511" s="45"/>
      <c r="ENR3511" s="45"/>
      <c r="ENS3511" s="45"/>
      <c r="ENT3511" s="45"/>
      <c r="ENU3511" s="45"/>
      <c r="ENV3511" s="45"/>
      <c r="ENW3511" s="45"/>
      <c r="ENX3511" s="45"/>
      <c r="ENY3511" s="45"/>
      <c r="ENZ3511" s="45"/>
      <c r="EOA3511" s="45"/>
      <c r="EOB3511" s="45"/>
      <c r="EOC3511" s="45"/>
      <c r="EOD3511" s="45"/>
      <c r="EOE3511" s="45"/>
      <c r="EOF3511" s="45"/>
      <c r="EOG3511" s="45"/>
      <c r="EOH3511" s="45"/>
      <c r="EOI3511" s="45"/>
      <c r="EOJ3511" s="45"/>
      <c r="EOK3511" s="45"/>
      <c r="EOL3511" s="45"/>
      <c r="EOM3511" s="45"/>
      <c r="EON3511" s="45"/>
      <c r="EOO3511" s="45"/>
      <c r="EOP3511" s="45"/>
      <c r="EOQ3511" s="45"/>
      <c r="EOR3511" s="45"/>
      <c r="EOS3511" s="45"/>
      <c r="EOT3511" s="45"/>
      <c r="EOU3511" s="45"/>
      <c r="EOV3511" s="45"/>
      <c r="EOW3511" s="45"/>
      <c r="EOX3511" s="45"/>
      <c r="EOY3511" s="45"/>
      <c r="EOZ3511" s="45"/>
      <c r="EPA3511" s="45"/>
      <c r="EPB3511" s="45"/>
      <c r="EPC3511" s="45"/>
      <c r="EPD3511" s="45"/>
      <c r="EPE3511" s="45"/>
      <c r="EPF3511" s="45"/>
      <c r="EPG3511" s="45"/>
      <c r="EPH3511" s="45"/>
      <c r="EPI3511" s="45"/>
      <c r="EPJ3511" s="45"/>
      <c r="EPK3511" s="45"/>
      <c r="EPL3511" s="45"/>
      <c r="EPM3511" s="45"/>
      <c r="EPN3511" s="45"/>
      <c r="EPO3511" s="45"/>
      <c r="EPP3511" s="45"/>
      <c r="EPQ3511" s="45"/>
      <c r="EPR3511" s="45"/>
      <c r="EPS3511" s="45"/>
      <c r="EPT3511" s="45"/>
      <c r="EPU3511" s="45"/>
      <c r="EPV3511" s="45"/>
      <c r="EPW3511" s="45"/>
      <c r="EPX3511" s="45"/>
      <c r="EPY3511" s="45"/>
      <c r="EPZ3511" s="45"/>
      <c r="EQA3511" s="45"/>
      <c r="EQB3511" s="45"/>
      <c r="EQC3511" s="45"/>
      <c r="EQD3511" s="45"/>
      <c r="EQE3511" s="45"/>
      <c r="EQF3511" s="45"/>
      <c r="EQG3511" s="45"/>
      <c r="EQH3511" s="45"/>
      <c r="EQI3511" s="45"/>
      <c r="EQJ3511" s="45"/>
      <c r="EQK3511" s="45"/>
      <c r="EQL3511" s="45"/>
      <c r="EQM3511" s="45"/>
      <c r="EQN3511" s="45"/>
      <c r="EQO3511" s="45"/>
      <c r="EQP3511" s="45"/>
      <c r="EQQ3511" s="45"/>
      <c r="EQR3511" s="45"/>
      <c r="EQS3511" s="45"/>
      <c r="EQT3511" s="45"/>
      <c r="EQU3511" s="45"/>
      <c r="EQV3511" s="45"/>
      <c r="EQW3511" s="45"/>
      <c r="EQX3511" s="45"/>
      <c r="EQY3511" s="45"/>
      <c r="EQZ3511" s="45"/>
      <c r="ERA3511" s="45"/>
      <c r="ERB3511" s="45"/>
      <c r="ERC3511" s="45"/>
      <c r="ERD3511" s="45"/>
      <c r="ERE3511" s="45"/>
      <c r="ERF3511" s="45"/>
      <c r="ERG3511" s="45"/>
      <c r="ERH3511" s="45"/>
      <c r="ERI3511" s="45"/>
      <c r="ERJ3511" s="45"/>
      <c r="ERK3511" s="45"/>
      <c r="ERL3511" s="45"/>
      <c r="ERM3511" s="45"/>
      <c r="ERN3511" s="45"/>
      <c r="ERO3511" s="45"/>
      <c r="ERP3511" s="45"/>
      <c r="ERQ3511" s="45"/>
      <c r="ERR3511" s="45"/>
      <c r="ERS3511" s="45"/>
      <c r="ERT3511" s="45"/>
      <c r="ERU3511" s="45"/>
      <c r="ERV3511" s="45"/>
      <c r="ERW3511" s="45"/>
      <c r="ERX3511" s="45"/>
      <c r="ERY3511" s="45"/>
      <c r="ERZ3511" s="45"/>
      <c r="ESA3511" s="45"/>
      <c r="ESB3511" s="45"/>
      <c r="ESC3511" s="45"/>
      <c r="ESD3511" s="45"/>
      <c r="ESE3511" s="45"/>
      <c r="ESF3511" s="45"/>
      <c r="ESG3511" s="45"/>
      <c r="ESH3511" s="45"/>
      <c r="ESI3511" s="45"/>
      <c r="ESJ3511" s="45"/>
      <c r="ESK3511" s="45"/>
      <c r="ESL3511" s="45"/>
      <c r="ESM3511" s="45"/>
      <c r="ESN3511" s="45"/>
      <c r="ESO3511" s="45"/>
      <c r="ESP3511" s="45"/>
      <c r="ESQ3511" s="45"/>
      <c r="ESR3511" s="45"/>
      <c r="ESS3511" s="45"/>
      <c r="EST3511" s="45"/>
      <c r="ESU3511" s="45"/>
      <c r="ESV3511" s="45"/>
      <c r="ESW3511" s="45"/>
      <c r="ESX3511" s="45"/>
      <c r="ESY3511" s="45"/>
      <c r="ESZ3511" s="45"/>
      <c r="ETA3511" s="45"/>
      <c r="ETB3511" s="45"/>
      <c r="ETC3511" s="45"/>
      <c r="ETD3511" s="45"/>
      <c r="ETE3511" s="45"/>
      <c r="ETF3511" s="45"/>
      <c r="ETG3511" s="45"/>
      <c r="ETH3511" s="45"/>
      <c r="ETI3511" s="45"/>
      <c r="ETJ3511" s="45"/>
      <c r="ETK3511" s="45"/>
      <c r="ETL3511" s="45"/>
      <c r="ETM3511" s="45"/>
      <c r="ETN3511" s="45"/>
      <c r="ETO3511" s="45"/>
      <c r="ETP3511" s="45"/>
      <c r="ETQ3511" s="45"/>
      <c r="ETR3511" s="45"/>
      <c r="ETS3511" s="45"/>
      <c r="ETT3511" s="45"/>
      <c r="ETU3511" s="45"/>
      <c r="ETV3511" s="45"/>
      <c r="ETW3511" s="45"/>
      <c r="ETX3511" s="45"/>
      <c r="ETY3511" s="45"/>
      <c r="ETZ3511" s="45"/>
      <c r="EUA3511" s="45"/>
      <c r="EUB3511" s="45"/>
      <c r="EUC3511" s="45"/>
      <c r="EUD3511" s="45"/>
      <c r="EUE3511" s="45"/>
      <c r="EUF3511" s="45"/>
      <c r="EUG3511" s="45"/>
      <c r="EUH3511" s="45"/>
      <c r="EUI3511" s="45"/>
      <c r="EUJ3511" s="45"/>
      <c r="EUK3511" s="45"/>
      <c r="EUL3511" s="45"/>
      <c r="EUM3511" s="45"/>
      <c r="EUN3511" s="45"/>
      <c r="EUO3511" s="45"/>
      <c r="EUP3511" s="45"/>
      <c r="EUQ3511" s="45"/>
      <c r="EUR3511" s="45"/>
      <c r="EUS3511" s="45"/>
      <c r="EUT3511" s="45"/>
      <c r="EUU3511" s="45"/>
      <c r="EUV3511" s="45"/>
      <c r="EUW3511" s="45"/>
      <c r="EUX3511" s="45"/>
      <c r="EUY3511" s="45"/>
      <c r="EUZ3511" s="45"/>
      <c r="EVA3511" s="45"/>
      <c r="EVB3511" s="45"/>
      <c r="EVC3511" s="45"/>
      <c r="EVD3511" s="45"/>
      <c r="EVE3511" s="45"/>
      <c r="EVF3511" s="45"/>
      <c r="EVG3511" s="45"/>
      <c r="EVH3511" s="45"/>
      <c r="EVI3511" s="45"/>
      <c r="EVJ3511" s="45"/>
      <c r="EVK3511" s="45"/>
      <c r="EVL3511" s="45"/>
      <c r="EVM3511" s="45"/>
      <c r="EVN3511" s="45"/>
      <c r="EVO3511" s="45"/>
      <c r="EVP3511" s="45"/>
      <c r="EVQ3511" s="45"/>
      <c r="EVR3511" s="45"/>
      <c r="EVS3511" s="45"/>
      <c r="EVT3511" s="45"/>
      <c r="EVU3511" s="45"/>
      <c r="EVV3511" s="45"/>
      <c r="EVW3511" s="45"/>
      <c r="EVX3511" s="45"/>
      <c r="EVY3511" s="45"/>
      <c r="EVZ3511" s="45"/>
      <c r="EWA3511" s="45"/>
      <c r="EWB3511" s="45"/>
      <c r="EWC3511" s="45"/>
      <c r="EWD3511" s="45"/>
      <c r="EWE3511" s="45"/>
      <c r="EWF3511" s="45"/>
      <c r="EWG3511" s="45"/>
      <c r="EWH3511" s="45"/>
      <c r="EWI3511" s="45"/>
      <c r="EWJ3511" s="45"/>
      <c r="EWK3511" s="45"/>
      <c r="EWL3511" s="45"/>
      <c r="EWM3511" s="45"/>
      <c r="EWN3511" s="45"/>
      <c r="EWO3511" s="45"/>
      <c r="EWP3511" s="45"/>
      <c r="EWQ3511" s="45"/>
      <c r="EWR3511" s="45"/>
      <c r="EWS3511" s="45"/>
      <c r="EWT3511" s="45"/>
      <c r="EWU3511" s="45"/>
      <c r="EWV3511" s="45"/>
      <c r="EWW3511" s="45"/>
      <c r="EWX3511" s="45"/>
      <c r="EWY3511" s="45"/>
      <c r="EWZ3511" s="45"/>
      <c r="EXA3511" s="45"/>
      <c r="EXB3511" s="45"/>
      <c r="EXC3511" s="45"/>
      <c r="EXD3511" s="45"/>
      <c r="EXE3511" s="45"/>
      <c r="EXF3511" s="45"/>
      <c r="EXG3511" s="45"/>
      <c r="EXH3511" s="45"/>
      <c r="EXI3511" s="45"/>
      <c r="EXJ3511" s="45"/>
      <c r="EXK3511" s="45"/>
      <c r="EXL3511" s="45"/>
      <c r="EXM3511" s="45"/>
      <c r="EXN3511" s="45"/>
      <c r="EXO3511" s="45"/>
      <c r="EXP3511" s="45"/>
      <c r="EXQ3511" s="45"/>
      <c r="EXR3511" s="45"/>
      <c r="EXS3511" s="45"/>
      <c r="EXT3511" s="45"/>
      <c r="EXU3511" s="45"/>
      <c r="EXV3511" s="45"/>
      <c r="EXW3511" s="45"/>
      <c r="EXX3511" s="45"/>
      <c r="EXY3511" s="45"/>
      <c r="EXZ3511" s="45"/>
      <c r="EYA3511" s="45"/>
      <c r="EYB3511" s="45"/>
      <c r="EYC3511" s="45"/>
      <c r="EYD3511" s="45"/>
      <c r="EYE3511" s="45"/>
      <c r="EYF3511" s="45"/>
      <c r="EYG3511" s="45"/>
      <c r="EYH3511" s="45"/>
      <c r="EYI3511" s="45"/>
      <c r="EYJ3511" s="45"/>
      <c r="EYK3511" s="45"/>
      <c r="EYL3511" s="45"/>
      <c r="EYM3511" s="45"/>
      <c r="EYN3511" s="45"/>
      <c r="EYO3511" s="45"/>
      <c r="EYP3511" s="45"/>
      <c r="EYQ3511" s="45"/>
      <c r="EYR3511" s="45"/>
      <c r="EYS3511" s="45"/>
      <c r="EYT3511" s="45"/>
      <c r="EYU3511" s="45"/>
      <c r="EYV3511" s="45"/>
      <c r="EYW3511" s="45"/>
      <c r="EYX3511" s="45"/>
      <c r="EYY3511" s="45"/>
      <c r="EYZ3511" s="45"/>
      <c r="EZA3511" s="45"/>
      <c r="EZB3511" s="45"/>
      <c r="EZC3511" s="45"/>
      <c r="EZD3511" s="45"/>
      <c r="EZE3511" s="45"/>
      <c r="EZF3511" s="45"/>
      <c r="EZG3511" s="45"/>
      <c r="EZH3511" s="45"/>
      <c r="EZI3511" s="45"/>
      <c r="EZJ3511" s="45"/>
      <c r="EZK3511" s="45"/>
      <c r="EZL3511" s="45"/>
      <c r="EZM3511" s="45"/>
      <c r="EZN3511" s="45"/>
      <c r="EZO3511" s="45"/>
      <c r="EZP3511" s="45"/>
      <c r="EZQ3511" s="45"/>
      <c r="EZR3511" s="45"/>
      <c r="EZS3511" s="45"/>
      <c r="EZT3511" s="45"/>
      <c r="EZU3511" s="45"/>
      <c r="EZV3511" s="45"/>
      <c r="EZW3511" s="45"/>
      <c r="EZX3511" s="45"/>
      <c r="EZY3511" s="45"/>
      <c r="EZZ3511" s="45"/>
      <c r="FAA3511" s="45"/>
      <c r="FAB3511" s="45"/>
      <c r="FAC3511" s="45"/>
      <c r="FAD3511" s="45"/>
      <c r="FAE3511" s="45"/>
      <c r="FAF3511" s="45"/>
      <c r="FAG3511" s="45"/>
      <c r="FAH3511" s="45"/>
      <c r="FAI3511" s="45"/>
      <c r="FAJ3511" s="45"/>
      <c r="FAK3511" s="45"/>
      <c r="FAL3511" s="45"/>
      <c r="FAM3511" s="45"/>
      <c r="FAN3511" s="45"/>
      <c r="FAO3511" s="45"/>
      <c r="FAP3511" s="45"/>
      <c r="FAQ3511" s="45"/>
      <c r="FAR3511" s="45"/>
      <c r="FAS3511" s="45"/>
      <c r="FAT3511" s="45"/>
      <c r="FAU3511" s="45"/>
      <c r="FAV3511" s="45"/>
      <c r="FAW3511" s="45"/>
      <c r="FAX3511" s="45"/>
      <c r="FAY3511" s="45"/>
      <c r="FAZ3511" s="45"/>
      <c r="FBA3511" s="45"/>
      <c r="FBB3511" s="45"/>
      <c r="FBC3511" s="45"/>
      <c r="FBD3511" s="45"/>
      <c r="FBE3511" s="45"/>
      <c r="FBF3511" s="45"/>
      <c r="FBG3511" s="45"/>
      <c r="FBH3511" s="45"/>
      <c r="FBI3511" s="45"/>
      <c r="FBJ3511" s="45"/>
      <c r="FBK3511" s="45"/>
      <c r="FBL3511" s="45"/>
      <c r="FBM3511" s="45"/>
      <c r="FBN3511" s="45"/>
      <c r="FBO3511" s="45"/>
      <c r="FBP3511" s="45"/>
      <c r="FBQ3511" s="45"/>
      <c r="FBR3511" s="45"/>
      <c r="FBS3511" s="45"/>
      <c r="FBT3511" s="45"/>
      <c r="FBU3511" s="45"/>
      <c r="FBV3511" s="45"/>
      <c r="FBW3511" s="45"/>
      <c r="FBX3511" s="45"/>
      <c r="FBY3511" s="45"/>
      <c r="FBZ3511" s="45"/>
      <c r="FCA3511" s="45"/>
      <c r="FCB3511" s="45"/>
      <c r="FCC3511" s="45"/>
      <c r="FCD3511" s="45"/>
      <c r="FCE3511" s="45"/>
      <c r="FCF3511" s="45"/>
      <c r="FCG3511" s="45"/>
      <c r="FCH3511" s="45"/>
      <c r="FCI3511" s="45"/>
      <c r="FCJ3511" s="45"/>
      <c r="FCK3511" s="45"/>
      <c r="FCL3511" s="45"/>
      <c r="FCM3511" s="45"/>
      <c r="FCN3511" s="45"/>
      <c r="FCO3511" s="45"/>
      <c r="FCP3511" s="45"/>
      <c r="FCQ3511" s="45"/>
      <c r="FCR3511" s="45"/>
      <c r="FCS3511" s="45"/>
      <c r="FCT3511" s="45"/>
      <c r="FCU3511" s="45"/>
      <c r="FCV3511" s="45"/>
      <c r="FCW3511" s="45"/>
      <c r="FCX3511" s="45"/>
      <c r="FCY3511" s="45"/>
      <c r="FCZ3511" s="45"/>
      <c r="FDA3511" s="45"/>
      <c r="FDB3511" s="45"/>
      <c r="FDC3511" s="45"/>
      <c r="FDD3511" s="45"/>
      <c r="FDE3511" s="45"/>
      <c r="FDF3511" s="45"/>
      <c r="FDG3511" s="45"/>
      <c r="FDH3511" s="45"/>
      <c r="FDI3511" s="45"/>
      <c r="FDJ3511" s="45"/>
      <c r="FDK3511" s="45"/>
      <c r="FDL3511" s="45"/>
      <c r="FDM3511" s="45"/>
      <c r="FDN3511" s="45"/>
      <c r="FDO3511" s="45"/>
      <c r="FDP3511" s="45"/>
      <c r="FDQ3511" s="45"/>
      <c r="FDR3511" s="45"/>
      <c r="FDS3511" s="45"/>
      <c r="FDT3511" s="45"/>
      <c r="FDU3511" s="45"/>
      <c r="FDV3511" s="45"/>
      <c r="FDW3511" s="45"/>
      <c r="FDX3511" s="45"/>
      <c r="FDY3511" s="45"/>
      <c r="FDZ3511" s="45"/>
      <c r="FEA3511" s="45"/>
      <c r="FEB3511" s="45"/>
      <c r="FEC3511" s="45"/>
      <c r="FED3511" s="45"/>
      <c r="FEE3511" s="45"/>
      <c r="FEF3511" s="45"/>
      <c r="FEG3511" s="45"/>
      <c r="FEH3511" s="45"/>
      <c r="FEI3511" s="45"/>
      <c r="FEJ3511" s="45"/>
      <c r="FEK3511" s="45"/>
      <c r="FEL3511" s="45"/>
      <c r="FEM3511" s="45"/>
      <c r="FEN3511" s="45"/>
      <c r="FEO3511" s="45"/>
      <c r="FEP3511" s="45"/>
      <c r="FEQ3511" s="45"/>
      <c r="FER3511" s="45"/>
      <c r="FES3511" s="45"/>
      <c r="FET3511" s="45"/>
      <c r="FEU3511" s="45"/>
      <c r="FEV3511" s="45"/>
      <c r="FEW3511" s="45"/>
      <c r="FEX3511" s="45"/>
      <c r="FEY3511" s="45"/>
      <c r="FEZ3511" s="45"/>
      <c r="FFA3511" s="45"/>
      <c r="FFB3511" s="45"/>
      <c r="FFC3511" s="45"/>
      <c r="FFD3511" s="45"/>
      <c r="FFE3511" s="45"/>
      <c r="FFF3511" s="45"/>
      <c r="FFG3511" s="45"/>
      <c r="FFH3511" s="45"/>
      <c r="FFI3511" s="45"/>
      <c r="FFJ3511" s="45"/>
      <c r="FFK3511" s="45"/>
      <c r="FFL3511" s="45"/>
      <c r="FFM3511" s="45"/>
      <c r="FFN3511" s="45"/>
      <c r="FFO3511" s="45"/>
      <c r="FFP3511" s="45"/>
      <c r="FFQ3511" s="45"/>
      <c r="FFR3511" s="45"/>
      <c r="FFS3511" s="45"/>
      <c r="FFT3511" s="45"/>
      <c r="FFU3511" s="45"/>
      <c r="FFV3511" s="45"/>
      <c r="FFW3511" s="45"/>
      <c r="FFX3511" s="45"/>
      <c r="FFY3511" s="45"/>
      <c r="FFZ3511" s="45"/>
      <c r="FGA3511" s="45"/>
      <c r="FGB3511" s="45"/>
      <c r="FGC3511" s="45"/>
      <c r="FGD3511" s="45"/>
      <c r="FGE3511" s="45"/>
      <c r="FGF3511" s="45"/>
      <c r="FGG3511" s="45"/>
      <c r="FGH3511" s="45"/>
      <c r="FGI3511" s="45"/>
      <c r="FGJ3511" s="45"/>
      <c r="FGK3511" s="45"/>
      <c r="FGL3511" s="45"/>
      <c r="FGM3511" s="45"/>
      <c r="FGN3511" s="45"/>
      <c r="FGO3511" s="45"/>
      <c r="FGP3511" s="45"/>
      <c r="FGQ3511" s="45"/>
      <c r="FGR3511" s="45"/>
      <c r="FGS3511" s="45"/>
      <c r="FGT3511" s="45"/>
      <c r="FGU3511" s="45"/>
      <c r="FGV3511" s="45"/>
      <c r="FGW3511" s="45"/>
      <c r="FGX3511" s="45"/>
      <c r="FGY3511" s="45"/>
      <c r="FGZ3511" s="45"/>
      <c r="FHA3511" s="45"/>
      <c r="FHB3511" s="45"/>
      <c r="FHC3511" s="45"/>
      <c r="FHD3511" s="45"/>
      <c r="FHE3511" s="45"/>
      <c r="FHF3511" s="45"/>
      <c r="FHG3511" s="45"/>
      <c r="FHH3511" s="45"/>
      <c r="FHI3511" s="45"/>
      <c r="FHJ3511" s="45"/>
      <c r="FHK3511" s="45"/>
      <c r="FHL3511" s="45"/>
      <c r="FHM3511" s="45"/>
      <c r="FHN3511" s="45"/>
      <c r="FHO3511" s="45"/>
      <c r="FHP3511" s="45"/>
      <c r="FHQ3511" s="45"/>
      <c r="FHR3511" s="45"/>
      <c r="FHS3511" s="45"/>
      <c r="FHT3511" s="45"/>
      <c r="FHU3511" s="45"/>
      <c r="FHV3511" s="45"/>
      <c r="FHW3511" s="45"/>
      <c r="FHX3511" s="45"/>
      <c r="FHY3511" s="45"/>
      <c r="FHZ3511" s="45"/>
      <c r="FIA3511" s="45"/>
      <c r="FIB3511" s="45"/>
      <c r="FIC3511" s="45"/>
      <c r="FID3511" s="45"/>
      <c r="FIE3511" s="45"/>
      <c r="FIF3511" s="45"/>
      <c r="FIG3511" s="45"/>
      <c r="FIH3511" s="45"/>
      <c r="FII3511" s="45"/>
      <c r="FIJ3511" s="45"/>
      <c r="FIK3511" s="45"/>
      <c r="FIL3511" s="45"/>
      <c r="FIM3511" s="45"/>
      <c r="FIN3511" s="45"/>
      <c r="FIO3511" s="45"/>
      <c r="FIP3511" s="45"/>
      <c r="FIQ3511" s="45"/>
      <c r="FIR3511" s="45"/>
      <c r="FIS3511" s="45"/>
      <c r="FIT3511" s="45"/>
      <c r="FIU3511" s="45"/>
      <c r="FIV3511" s="45"/>
      <c r="FIW3511" s="45"/>
      <c r="FIX3511" s="45"/>
      <c r="FIY3511" s="45"/>
      <c r="FIZ3511" s="45"/>
      <c r="FJA3511" s="45"/>
      <c r="FJB3511" s="45"/>
      <c r="FJC3511" s="45"/>
      <c r="FJD3511" s="45"/>
      <c r="FJE3511" s="45"/>
      <c r="FJF3511" s="45"/>
      <c r="FJG3511" s="45"/>
      <c r="FJH3511" s="45"/>
      <c r="FJI3511" s="45"/>
      <c r="FJJ3511" s="45"/>
      <c r="FJK3511" s="45"/>
      <c r="FJL3511" s="45"/>
      <c r="FJM3511" s="45"/>
      <c r="FJN3511" s="45"/>
      <c r="FJO3511" s="45"/>
      <c r="FJP3511" s="45"/>
      <c r="FJQ3511" s="45"/>
      <c r="FJR3511" s="45"/>
      <c r="FJS3511" s="45"/>
      <c r="FJT3511" s="45"/>
      <c r="FJU3511" s="45"/>
      <c r="FJV3511" s="45"/>
      <c r="FJW3511" s="45"/>
      <c r="FJX3511" s="45"/>
      <c r="FJY3511" s="45"/>
      <c r="FJZ3511" s="45"/>
      <c r="FKA3511" s="45"/>
      <c r="FKB3511" s="45"/>
      <c r="FKC3511" s="45"/>
      <c r="FKD3511" s="45"/>
      <c r="FKE3511" s="45"/>
      <c r="FKF3511" s="45"/>
      <c r="FKG3511" s="45"/>
      <c r="FKH3511" s="45"/>
      <c r="FKI3511" s="45"/>
      <c r="FKJ3511" s="45"/>
      <c r="FKK3511" s="45"/>
      <c r="FKL3511" s="45"/>
      <c r="FKM3511" s="45"/>
      <c r="FKN3511" s="45"/>
      <c r="FKO3511" s="45"/>
      <c r="FKP3511" s="45"/>
      <c r="FKQ3511" s="45"/>
      <c r="FKR3511" s="45"/>
      <c r="FKS3511" s="45"/>
      <c r="FKT3511" s="45"/>
      <c r="FKU3511" s="45"/>
      <c r="FKV3511" s="45"/>
      <c r="FKW3511" s="45"/>
      <c r="FKX3511" s="45"/>
      <c r="FKY3511" s="45"/>
      <c r="FKZ3511" s="45"/>
      <c r="FLA3511" s="45"/>
      <c r="FLB3511" s="45"/>
      <c r="FLC3511" s="45"/>
      <c r="FLD3511" s="45"/>
      <c r="FLE3511" s="45"/>
      <c r="FLF3511" s="45"/>
      <c r="FLG3511" s="45"/>
      <c r="FLH3511" s="45"/>
      <c r="FLI3511" s="45"/>
      <c r="FLJ3511" s="45"/>
      <c r="FLK3511" s="45"/>
      <c r="FLL3511" s="45"/>
      <c r="FLM3511" s="45"/>
      <c r="FLN3511" s="45"/>
      <c r="FLO3511" s="45"/>
      <c r="FLP3511" s="45"/>
      <c r="FLQ3511" s="45"/>
      <c r="FLR3511" s="45"/>
      <c r="FLS3511" s="45"/>
      <c r="FLT3511" s="45"/>
      <c r="FLU3511" s="45"/>
      <c r="FLV3511" s="45"/>
      <c r="FLW3511" s="45"/>
      <c r="FLX3511" s="45"/>
      <c r="FLY3511" s="45"/>
      <c r="FLZ3511" s="45"/>
      <c r="FMA3511" s="45"/>
      <c r="FMB3511" s="45"/>
      <c r="FMC3511" s="45"/>
      <c r="FMD3511" s="45"/>
      <c r="FME3511" s="45"/>
      <c r="FMF3511" s="45"/>
      <c r="FMG3511" s="45"/>
      <c r="FMH3511" s="45"/>
      <c r="FMI3511" s="45"/>
      <c r="FMJ3511" s="45"/>
      <c r="FMK3511" s="45"/>
      <c r="FML3511" s="45"/>
      <c r="FMM3511" s="45"/>
      <c r="FMN3511" s="45"/>
      <c r="FMO3511" s="45"/>
      <c r="FMP3511" s="45"/>
      <c r="FMQ3511" s="45"/>
      <c r="FMR3511" s="45"/>
      <c r="FMS3511" s="45"/>
      <c r="FMT3511" s="45"/>
      <c r="FMU3511" s="45"/>
      <c r="FMV3511" s="45"/>
      <c r="FMW3511" s="45"/>
      <c r="FMX3511" s="45"/>
      <c r="FMY3511" s="45"/>
      <c r="FMZ3511" s="45"/>
      <c r="FNA3511" s="45"/>
      <c r="FNB3511" s="45"/>
      <c r="FNC3511" s="45"/>
      <c r="FND3511" s="45"/>
      <c r="FNE3511" s="45"/>
      <c r="FNF3511" s="45"/>
      <c r="FNG3511" s="45"/>
      <c r="FNH3511" s="45"/>
      <c r="FNI3511" s="45"/>
      <c r="FNJ3511" s="45"/>
      <c r="FNK3511" s="45"/>
      <c r="FNL3511" s="45"/>
      <c r="FNM3511" s="45"/>
      <c r="FNN3511" s="45"/>
      <c r="FNO3511" s="45"/>
      <c r="FNP3511" s="45"/>
      <c r="FNQ3511" s="45"/>
      <c r="FNR3511" s="45"/>
      <c r="FNS3511" s="45"/>
      <c r="FNT3511" s="45"/>
      <c r="FNU3511" s="45"/>
      <c r="FNV3511" s="45"/>
      <c r="FNW3511" s="45"/>
      <c r="FNX3511" s="45"/>
      <c r="FNY3511" s="45"/>
      <c r="FNZ3511" s="45"/>
      <c r="FOA3511" s="45"/>
      <c r="FOB3511" s="45"/>
      <c r="FOC3511" s="45"/>
      <c r="FOD3511" s="45"/>
      <c r="FOE3511" s="45"/>
      <c r="FOF3511" s="45"/>
      <c r="FOG3511" s="45"/>
      <c r="FOH3511" s="45"/>
      <c r="FOI3511" s="45"/>
      <c r="FOJ3511" s="45"/>
      <c r="FOK3511" s="45"/>
      <c r="FOL3511" s="45"/>
      <c r="FOM3511" s="45"/>
      <c r="FON3511" s="45"/>
      <c r="FOO3511" s="45"/>
      <c r="FOP3511" s="45"/>
      <c r="FOQ3511" s="45"/>
      <c r="FOR3511" s="45"/>
      <c r="FOS3511" s="45"/>
      <c r="FOT3511" s="45"/>
      <c r="FOU3511" s="45"/>
      <c r="FOV3511" s="45"/>
      <c r="FOW3511" s="45"/>
      <c r="FOX3511" s="45"/>
      <c r="FOY3511" s="45"/>
      <c r="FOZ3511" s="45"/>
      <c r="FPA3511" s="45"/>
      <c r="FPB3511" s="45"/>
      <c r="FPC3511" s="45"/>
      <c r="FPD3511" s="45"/>
      <c r="FPE3511" s="45"/>
      <c r="FPF3511" s="45"/>
      <c r="FPG3511" s="45"/>
      <c r="FPH3511" s="45"/>
      <c r="FPI3511" s="45"/>
      <c r="FPJ3511" s="45"/>
      <c r="FPK3511" s="45"/>
      <c r="FPL3511" s="45"/>
      <c r="FPM3511" s="45"/>
      <c r="FPN3511" s="45"/>
      <c r="FPO3511" s="45"/>
      <c r="FPP3511" s="45"/>
      <c r="FPQ3511" s="45"/>
      <c r="FPR3511" s="45"/>
      <c r="FPS3511" s="45"/>
      <c r="FPT3511" s="45"/>
      <c r="FPU3511" s="45"/>
      <c r="FPV3511" s="45"/>
      <c r="FPW3511" s="45"/>
      <c r="FPX3511" s="45"/>
      <c r="FPY3511" s="45"/>
      <c r="FPZ3511" s="45"/>
      <c r="FQA3511" s="45"/>
      <c r="FQB3511" s="45"/>
      <c r="FQC3511" s="45"/>
      <c r="FQD3511" s="45"/>
      <c r="FQE3511" s="45"/>
      <c r="FQF3511" s="45"/>
      <c r="FQG3511" s="45"/>
      <c r="FQH3511" s="45"/>
      <c r="FQI3511" s="45"/>
      <c r="FQJ3511" s="45"/>
      <c r="FQK3511" s="45"/>
      <c r="FQL3511" s="45"/>
      <c r="FQM3511" s="45"/>
      <c r="FQN3511" s="45"/>
      <c r="FQO3511" s="45"/>
      <c r="FQP3511" s="45"/>
      <c r="FQQ3511" s="45"/>
      <c r="FQR3511" s="45"/>
      <c r="FQS3511" s="45"/>
      <c r="FQT3511" s="45"/>
      <c r="FQU3511" s="45"/>
      <c r="FQV3511" s="45"/>
      <c r="FQW3511" s="45"/>
      <c r="FQX3511" s="45"/>
      <c r="FQY3511" s="45"/>
      <c r="FQZ3511" s="45"/>
      <c r="FRA3511" s="45"/>
      <c r="FRB3511" s="45"/>
      <c r="FRC3511" s="45"/>
      <c r="FRD3511" s="45"/>
      <c r="FRE3511" s="45"/>
      <c r="FRF3511" s="45"/>
      <c r="FRG3511" s="45"/>
      <c r="FRH3511" s="45"/>
      <c r="FRI3511" s="45"/>
      <c r="FRJ3511" s="45"/>
      <c r="FRK3511" s="45"/>
      <c r="FRL3511" s="45"/>
      <c r="FRM3511" s="45"/>
      <c r="FRN3511" s="45"/>
      <c r="FRO3511" s="45"/>
      <c r="FRP3511" s="45"/>
      <c r="FRQ3511" s="45"/>
      <c r="FRR3511" s="45"/>
      <c r="FRS3511" s="45"/>
      <c r="FRT3511" s="45"/>
      <c r="FRU3511" s="45"/>
      <c r="FRV3511" s="45"/>
      <c r="FRW3511" s="45"/>
      <c r="FRX3511" s="45"/>
      <c r="FRY3511" s="45"/>
      <c r="FRZ3511" s="45"/>
      <c r="FSA3511" s="45"/>
      <c r="FSB3511" s="45"/>
      <c r="FSC3511" s="45"/>
      <c r="FSD3511" s="45"/>
      <c r="FSE3511" s="45"/>
      <c r="FSF3511" s="45"/>
      <c r="FSG3511" s="45"/>
      <c r="FSH3511" s="45"/>
      <c r="FSI3511" s="45"/>
      <c r="FSJ3511" s="45"/>
      <c r="FSK3511" s="45"/>
      <c r="FSL3511" s="45"/>
      <c r="FSM3511" s="45"/>
      <c r="FSN3511" s="45"/>
      <c r="FSO3511" s="45"/>
      <c r="FSP3511" s="45"/>
      <c r="FSQ3511" s="45"/>
      <c r="FSR3511" s="45"/>
      <c r="FSS3511" s="45"/>
      <c r="FST3511" s="45"/>
      <c r="FSU3511" s="45"/>
      <c r="FSV3511" s="45"/>
      <c r="FSW3511" s="45"/>
      <c r="FSX3511" s="45"/>
      <c r="FSY3511" s="45"/>
      <c r="FSZ3511" s="45"/>
      <c r="FTA3511" s="45"/>
      <c r="FTB3511" s="45"/>
      <c r="FTC3511" s="45"/>
      <c r="FTD3511" s="45"/>
      <c r="FTE3511" s="45"/>
      <c r="FTF3511" s="45"/>
      <c r="FTG3511" s="45"/>
      <c r="FTH3511" s="45"/>
      <c r="FTI3511" s="45"/>
      <c r="FTJ3511" s="45"/>
      <c r="FTK3511" s="45"/>
      <c r="FTL3511" s="45"/>
      <c r="FTM3511" s="45"/>
      <c r="FTN3511" s="45"/>
      <c r="FTO3511" s="45"/>
      <c r="FTP3511" s="45"/>
      <c r="FTQ3511" s="45"/>
      <c r="FTR3511" s="45"/>
      <c r="FTS3511" s="45"/>
      <c r="FTT3511" s="45"/>
      <c r="FTU3511" s="45"/>
      <c r="FTV3511" s="45"/>
      <c r="FTW3511" s="45"/>
      <c r="FTX3511" s="45"/>
      <c r="FTY3511" s="45"/>
      <c r="FTZ3511" s="45"/>
      <c r="FUA3511" s="45"/>
      <c r="FUB3511" s="45"/>
      <c r="FUC3511" s="45"/>
      <c r="FUD3511" s="45"/>
      <c r="FUE3511" s="45"/>
      <c r="FUF3511" s="45"/>
      <c r="FUG3511" s="45"/>
      <c r="FUH3511" s="45"/>
      <c r="FUI3511" s="45"/>
      <c r="FUJ3511" s="45"/>
      <c r="FUK3511" s="45"/>
      <c r="FUL3511" s="45"/>
      <c r="FUM3511" s="45"/>
      <c r="FUN3511" s="45"/>
      <c r="FUO3511" s="45"/>
      <c r="FUP3511" s="45"/>
      <c r="FUQ3511" s="45"/>
      <c r="FUR3511" s="45"/>
      <c r="FUS3511" s="45"/>
      <c r="FUT3511" s="45"/>
      <c r="FUU3511" s="45"/>
      <c r="FUV3511" s="45"/>
      <c r="FUW3511" s="45"/>
      <c r="FUX3511" s="45"/>
      <c r="FUY3511" s="45"/>
      <c r="FUZ3511" s="45"/>
      <c r="FVA3511" s="45"/>
      <c r="FVB3511" s="45"/>
      <c r="FVC3511" s="45"/>
      <c r="FVD3511" s="45"/>
      <c r="FVE3511" s="45"/>
      <c r="FVF3511" s="45"/>
      <c r="FVG3511" s="45"/>
      <c r="FVH3511" s="45"/>
      <c r="FVI3511" s="45"/>
      <c r="FVJ3511" s="45"/>
      <c r="FVK3511" s="45"/>
      <c r="FVL3511" s="45"/>
      <c r="FVM3511" s="45"/>
      <c r="FVN3511" s="45"/>
      <c r="FVO3511" s="45"/>
      <c r="FVP3511" s="45"/>
      <c r="FVQ3511" s="45"/>
      <c r="FVR3511" s="45"/>
      <c r="FVS3511" s="45"/>
      <c r="FVT3511" s="45"/>
      <c r="FVU3511" s="45"/>
      <c r="FVV3511" s="45"/>
      <c r="FVW3511" s="45"/>
      <c r="FVX3511" s="45"/>
      <c r="FVY3511" s="45"/>
      <c r="FVZ3511" s="45"/>
      <c r="FWA3511" s="45"/>
      <c r="FWB3511" s="45"/>
      <c r="FWC3511" s="45"/>
      <c r="FWD3511" s="45"/>
      <c r="FWE3511" s="45"/>
      <c r="FWF3511" s="45"/>
      <c r="FWG3511" s="45"/>
      <c r="FWH3511" s="45"/>
      <c r="FWI3511" s="45"/>
      <c r="FWJ3511" s="45"/>
      <c r="FWK3511" s="45"/>
      <c r="FWL3511" s="45"/>
      <c r="FWM3511" s="45"/>
      <c r="FWN3511" s="45"/>
      <c r="FWO3511" s="45"/>
      <c r="FWP3511" s="45"/>
      <c r="FWQ3511" s="45"/>
      <c r="FWR3511" s="45"/>
      <c r="FWS3511" s="45"/>
      <c r="FWT3511" s="45"/>
      <c r="FWU3511" s="45"/>
      <c r="FWV3511" s="45"/>
      <c r="FWW3511" s="45"/>
      <c r="FWX3511" s="45"/>
      <c r="FWY3511" s="45"/>
      <c r="FWZ3511" s="45"/>
      <c r="FXA3511" s="45"/>
      <c r="FXB3511" s="45"/>
      <c r="FXC3511" s="45"/>
      <c r="FXD3511" s="45"/>
      <c r="FXE3511" s="45"/>
      <c r="FXF3511" s="45"/>
      <c r="FXG3511" s="45"/>
      <c r="FXH3511" s="45"/>
      <c r="FXI3511" s="45"/>
      <c r="FXJ3511" s="45"/>
      <c r="FXK3511" s="45"/>
      <c r="FXL3511" s="45"/>
      <c r="FXM3511" s="45"/>
      <c r="FXN3511" s="45"/>
      <c r="FXO3511" s="45"/>
      <c r="FXP3511" s="45"/>
      <c r="FXQ3511" s="45"/>
      <c r="FXR3511" s="45"/>
      <c r="FXS3511" s="45"/>
      <c r="FXT3511" s="45"/>
      <c r="FXU3511" s="45"/>
      <c r="FXV3511" s="45"/>
      <c r="FXW3511" s="45"/>
      <c r="FXX3511" s="45"/>
      <c r="FXY3511" s="45"/>
      <c r="FXZ3511" s="45"/>
      <c r="FYA3511" s="45"/>
      <c r="FYB3511" s="45"/>
      <c r="FYC3511" s="45"/>
      <c r="FYD3511" s="45"/>
      <c r="FYE3511" s="45"/>
      <c r="FYF3511" s="45"/>
      <c r="FYG3511" s="45"/>
      <c r="FYH3511" s="45"/>
      <c r="FYI3511" s="45"/>
      <c r="FYJ3511" s="45"/>
      <c r="FYK3511" s="45"/>
      <c r="FYL3511" s="45"/>
      <c r="FYM3511" s="45"/>
      <c r="FYN3511" s="45"/>
      <c r="FYO3511" s="45"/>
      <c r="FYP3511" s="45"/>
      <c r="FYQ3511" s="45"/>
      <c r="FYR3511" s="45"/>
      <c r="FYS3511" s="45"/>
      <c r="FYT3511" s="45"/>
      <c r="FYU3511" s="45"/>
      <c r="FYV3511" s="45"/>
      <c r="FYW3511" s="45"/>
      <c r="FYX3511" s="45"/>
      <c r="FYY3511" s="45"/>
      <c r="FYZ3511" s="45"/>
      <c r="FZA3511" s="45"/>
      <c r="FZB3511" s="45"/>
      <c r="FZC3511" s="45"/>
      <c r="FZD3511" s="45"/>
      <c r="FZE3511" s="45"/>
      <c r="FZF3511" s="45"/>
      <c r="FZG3511" s="45"/>
      <c r="FZH3511" s="45"/>
      <c r="FZI3511" s="45"/>
      <c r="FZJ3511" s="45"/>
      <c r="FZK3511" s="45"/>
      <c r="FZL3511" s="45"/>
      <c r="FZM3511" s="45"/>
      <c r="FZN3511" s="45"/>
      <c r="FZO3511" s="45"/>
      <c r="FZP3511" s="45"/>
      <c r="FZQ3511" s="45"/>
      <c r="FZR3511" s="45"/>
      <c r="FZS3511" s="45"/>
      <c r="FZT3511" s="45"/>
      <c r="FZU3511" s="45"/>
      <c r="FZV3511" s="45"/>
      <c r="FZW3511" s="45"/>
      <c r="FZX3511" s="45"/>
      <c r="FZY3511" s="45"/>
      <c r="FZZ3511" s="45"/>
      <c r="GAA3511" s="45"/>
      <c r="GAB3511" s="45"/>
      <c r="GAC3511" s="45"/>
      <c r="GAD3511" s="45"/>
      <c r="GAE3511" s="45"/>
      <c r="GAF3511" s="45"/>
      <c r="GAG3511" s="45"/>
      <c r="GAH3511" s="45"/>
      <c r="GAI3511" s="45"/>
      <c r="GAJ3511" s="45"/>
      <c r="GAK3511" s="45"/>
      <c r="GAL3511" s="45"/>
      <c r="GAM3511" s="45"/>
      <c r="GAN3511" s="45"/>
      <c r="GAO3511" s="45"/>
      <c r="GAP3511" s="45"/>
      <c r="GAQ3511" s="45"/>
      <c r="GAR3511" s="45"/>
      <c r="GAS3511" s="45"/>
      <c r="GAT3511" s="45"/>
      <c r="GAU3511" s="45"/>
      <c r="GAV3511" s="45"/>
      <c r="GAW3511" s="45"/>
      <c r="GAX3511" s="45"/>
      <c r="GAY3511" s="45"/>
      <c r="GAZ3511" s="45"/>
      <c r="GBA3511" s="45"/>
      <c r="GBB3511" s="45"/>
      <c r="GBC3511" s="45"/>
      <c r="GBD3511" s="45"/>
      <c r="GBE3511" s="45"/>
      <c r="GBF3511" s="45"/>
      <c r="GBG3511" s="45"/>
      <c r="GBH3511" s="45"/>
      <c r="GBI3511" s="45"/>
      <c r="GBJ3511" s="45"/>
      <c r="GBK3511" s="45"/>
      <c r="GBL3511" s="45"/>
      <c r="GBM3511" s="45"/>
      <c r="GBN3511" s="45"/>
      <c r="GBO3511" s="45"/>
      <c r="GBP3511" s="45"/>
      <c r="GBQ3511" s="45"/>
      <c r="GBR3511" s="45"/>
      <c r="GBS3511" s="45"/>
      <c r="GBT3511" s="45"/>
      <c r="GBU3511" s="45"/>
      <c r="GBV3511" s="45"/>
      <c r="GBW3511" s="45"/>
      <c r="GBX3511" s="45"/>
      <c r="GBY3511" s="45"/>
      <c r="GBZ3511" s="45"/>
      <c r="GCA3511" s="45"/>
      <c r="GCB3511" s="45"/>
      <c r="GCC3511" s="45"/>
      <c r="GCD3511" s="45"/>
      <c r="GCE3511" s="45"/>
      <c r="GCF3511" s="45"/>
      <c r="GCG3511" s="45"/>
      <c r="GCH3511" s="45"/>
      <c r="GCI3511" s="45"/>
      <c r="GCJ3511" s="45"/>
      <c r="GCK3511" s="45"/>
      <c r="GCL3511" s="45"/>
      <c r="GCM3511" s="45"/>
      <c r="GCN3511" s="45"/>
      <c r="GCO3511" s="45"/>
      <c r="GCP3511" s="45"/>
      <c r="GCQ3511" s="45"/>
      <c r="GCR3511" s="45"/>
      <c r="GCS3511" s="45"/>
      <c r="GCT3511" s="45"/>
      <c r="GCU3511" s="45"/>
      <c r="GCV3511" s="45"/>
      <c r="GCW3511" s="45"/>
      <c r="GCX3511" s="45"/>
      <c r="GCY3511" s="45"/>
      <c r="GCZ3511" s="45"/>
      <c r="GDA3511" s="45"/>
      <c r="GDB3511" s="45"/>
      <c r="GDC3511" s="45"/>
      <c r="GDD3511" s="45"/>
      <c r="GDE3511" s="45"/>
      <c r="GDF3511" s="45"/>
      <c r="GDG3511" s="45"/>
      <c r="GDH3511" s="45"/>
      <c r="GDI3511" s="45"/>
      <c r="GDJ3511" s="45"/>
      <c r="GDK3511" s="45"/>
      <c r="GDL3511" s="45"/>
      <c r="GDM3511" s="45"/>
      <c r="GDN3511" s="45"/>
      <c r="GDO3511" s="45"/>
      <c r="GDP3511" s="45"/>
      <c r="GDQ3511" s="45"/>
      <c r="GDR3511" s="45"/>
      <c r="GDS3511" s="45"/>
      <c r="GDT3511" s="45"/>
      <c r="GDU3511" s="45"/>
      <c r="GDV3511" s="45"/>
      <c r="GDW3511" s="45"/>
      <c r="GDX3511" s="45"/>
      <c r="GDY3511" s="45"/>
      <c r="GDZ3511" s="45"/>
      <c r="GEA3511" s="45"/>
      <c r="GEB3511" s="45"/>
      <c r="GEC3511" s="45"/>
      <c r="GED3511" s="45"/>
      <c r="GEE3511" s="45"/>
      <c r="GEF3511" s="45"/>
      <c r="GEG3511" s="45"/>
      <c r="GEH3511" s="45"/>
      <c r="GEI3511" s="45"/>
      <c r="GEJ3511" s="45"/>
      <c r="GEK3511" s="45"/>
      <c r="GEL3511" s="45"/>
      <c r="GEM3511" s="45"/>
      <c r="GEN3511" s="45"/>
      <c r="GEO3511" s="45"/>
      <c r="GEP3511" s="45"/>
      <c r="GEQ3511" s="45"/>
      <c r="GER3511" s="45"/>
      <c r="GES3511" s="45"/>
      <c r="GET3511" s="45"/>
      <c r="GEU3511" s="45"/>
      <c r="GEV3511" s="45"/>
      <c r="GEW3511" s="45"/>
      <c r="GEX3511" s="45"/>
      <c r="GEY3511" s="45"/>
      <c r="GEZ3511" s="45"/>
      <c r="GFA3511" s="45"/>
      <c r="GFB3511" s="45"/>
      <c r="GFC3511" s="45"/>
      <c r="GFD3511" s="45"/>
      <c r="GFE3511" s="45"/>
      <c r="GFF3511" s="45"/>
      <c r="GFG3511" s="45"/>
      <c r="GFH3511" s="45"/>
      <c r="GFI3511" s="45"/>
      <c r="GFJ3511" s="45"/>
      <c r="GFK3511" s="45"/>
      <c r="GFL3511" s="45"/>
      <c r="GFM3511" s="45"/>
      <c r="GFN3511" s="45"/>
      <c r="GFO3511" s="45"/>
      <c r="GFP3511" s="45"/>
      <c r="GFQ3511" s="45"/>
      <c r="GFR3511" s="45"/>
      <c r="GFS3511" s="45"/>
      <c r="GFT3511" s="45"/>
      <c r="GFU3511" s="45"/>
      <c r="GFV3511" s="45"/>
      <c r="GFW3511" s="45"/>
      <c r="GFX3511" s="45"/>
      <c r="GFY3511" s="45"/>
      <c r="GFZ3511" s="45"/>
      <c r="GGA3511" s="45"/>
      <c r="GGB3511" s="45"/>
      <c r="GGC3511" s="45"/>
      <c r="GGD3511" s="45"/>
      <c r="GGE3511" s="45"/>
      <c r="GGF3511" s="45"/>
      <c r="GGG3511" s="45"/>
      <c r="GGH3511" s="45"/>
      <c r="GGI3511" s="45"/>
      <c r="GGJ3511" s="45"/>
      <c r="GGK3511" s="45"/>
      <c r="GGL3511" s="45"/>
      <c r="GGM3511" s="45"/>
      <c r="GGN3511" s="45"/>
      <c r="GGO3511" s="45"/>
      <c r="GGP3511" s="45"/>
      <c r="GGQ3511" s="45"/>
      <c r="GGR3511" s="45"/>
      <c r="GGS3511" s="45"/>
      <c r="GGT3511" s="45"/>
      <c r="GGU3511" s="45"/>
      <c r="GGV3511" s="45"/>
      <c r="GGW3511" s="45"/>
      <c r="GGX3511" s="45"/>
      <c r="GGY3511" s="45"/>
      <c r="GGZ3511" s="45"/>
      <c r="GHA3511" s="45"/>
      <c r="GHB3511" s="45"/>
      <c r="GHC3511" s="45"/>
      <c r="GHD3511" s="45"/>
      <c r="GHE3511" s="45"/>
      <c r="GHF3511" s="45"/>
      <c r="GHG3511" s="45"/>
      <c r="GHH3511" s="45"/>
      <c r="GHI3511" s="45"/>
      <c r="GHJ3511" s="45"/>
      <c r="GHK3511" s="45"/>
      <c r="GHL3511" s="45"/>
      <c r="GHM3511" s="45"/>
      <c r="GHN3511" s="45"/>
      <c r="GHO3511" s="45"/>
      <c r="GHP3511" s="45"/>
      <c r="GHQ3511" s="45"/>
      <c r="GHR3511" s="45"/>
      <c r="GHS3511" s="45"/>
      <c r="GHT3511" s="45"/>
      <c r="GHU3511" s="45"/>
      <c r="GHV3511" s="45"/>
      <c r="GHW3511" s="45"/>
      <c r="GHX3511" s="45"/>
      <c r="GHY3511" s="45"/>
      <c r="GHZ3511" s="45"/>
      <c r="GIA3511" s="45"/>
      <c r="GIB3511" s="45"/>
      <c r="GIC3511" s="45"/>
      <c r="GID3511" s="45"/>
      <c r="GIE3511" s="45"/>
      <c r="GIF3511" s="45"/>
      <c r="GIG3511" s="45"/>
      <c r="GIH3511" s="45"/>
      <c r="GII3511" s="45"/>
      <c r="GIJ3511" s="45"/>
      <c r="GIK3511" s="45"/>
      <c r="GIL3511" s="45"/>
      <c r="GIM3511" s="45"/>
      <c r="GIN3511" s="45"/>
      <c r="GIO3511" s="45"/>
      <c r="GIP3511" s="45"/>
      <c r="GIQ3511" s="45"/>
      <c r="GIR3511" s="45"/>
      <c r="GIS3511" s="45"/>
      <c r="GIT3511" s="45"/>
      <c r="GIU3511" s="45"/>
      <c r="GIV3511" s="45"/>
      <c r="GIW3511" s="45"/>
      <c r="GIX3511" s="45"/>
      <c r="GIY3511" s="45"/>
      <c r="GIZ3511" s="45"/>
      <c r="GJA3511" s="45"/>
      <c r="GJB3511" s="45"/>
      <c r="GJC3511" s="45"/>
      <c r="GJD3511" s="45"/>
      <c r="GJE3511" s="45"/>
      <c r="GJF3511" s="45"/>
      <c r="GJG3511" s="45"/>
      <c r="GJH3511" s="45"/>
      <c r="GJI3511" s="45"/>
      <c r="GJJ3511" s="45"/>
      <c r="GJK3511" s="45"/>
      <c r="GJL3511" s="45"/>
      <c r="GJM3511" s="45"/>
      <c r="GJN3511" s="45"/>
      <c r="GJO3511" s="45"/>
      <c r="GJP3511" s="45"/>
      <c r="GJQ3511" s="45"/>
      <c r="GJR3511" s="45"/>
      <c r="GJS3511" s="45"/>
      <c r="GJT3511" s="45"/>
      <c r="GJU3511" s="45"/>
      <c r="GJV3511" s="45"/>
      <c r="GJW3511" s="45"/>
      <c r="GJX3511" s="45"/>
      <c r="GJY3511" s="45"/>
      <c r="GJZ3511" s="45"/>
      <c r="GKA3511" s="45"/>
      <c r="GKB3511" s="45"/>
      <c r="GKC3511" s="45"/>
      <c r="GKD3511" s="45"/>
      <c r="GKE3511" s="45"/>
      <c r="GKF3511" s="45"/>
      <c r="GKG3511" s="45"/>
      <c r="GKH3511" s="45"/>
      <c r="GKI3511" s="45"/>
      <c r="GKJ3511" s="45"/>
      <c r="GKK3511" s="45"/>
      <c r="GKL3511" s="45"/>
      <c r="GKM3511" s="45"/>
      <c r="GKN3511" s="45"/>
      <c r="GKO3511" s="45"/>
      <c r="GKP3511" s="45"/>
      <c r="GKQ3511" s="45"/>
      <c r="GKR3511" s="45"/>
      <c r="GKS3511" s="45"/>
      <c r="GKT3511" s="45"/>
      <c r="GKU3511" s="45"/>
      <c r="GKV3511" s="45"/>
      <c r="GKW3511" s="45"/>
      <c r="GKX3511" s="45"/>
      <c r="GKY3511" s="45"/>
      <c r="GKZ3511" s="45"/>
      <c r="GLA3511" s="45"/>
      <c r="GLB3511" s="45"/>
      <c r="GLC3511" s="45"/>
      <c r="GLD3511" s="45"/>
      <c r="GLE3511" s="45"/>
      <c r="GLF3511" s="45"/>
      <c r="GLG3511" s="45"/>
      <c r="GLH3511" s="45"/>
      <c r="GLI3511" s="45"/>
      <c r="GLJ3511" s="45"/>
      <c r="GLK3511" s="45"/>
      <c r="GLL3511" s="45"/>
      <c r="GLM3511" s="45"/>
      <c r="GLN3511" s="45"/>
      <c r="GLO3511" s="45"/>
      <c r="GLP3511" s="45"/>
      <c r="GLQ3511" s="45"/>
      <c r="GLR3511" s="45"/>
      <c r="GLS3511" s="45"/>
      <c r="GLT3511" s="45"/>
      <c r="GLU3511" s="45"/>
      <c r="GLV3511" s="45"/>
      <c r="GLW3511" s="45"/>
      <c r="GLX3511" s="45"/>
      <c r="GLY3511" s="45"/>
      <c r="GLZ3511" s="45"/>
      <c r="GMA3511" s="45"/>
      <c r="GMB3511" s="45"/>
      <c r="GMC3511" s="45"/>
      <c r="GMD3511" s="45"/>
      <c r="GME3511" s="45"/>
      <c r="GMF3511" s="45"/>
      <c r="GMG3511" s="45"/>
      <c r="GMH3511" s="45"/>
      <c r="GMI3511" s="45"/>
      <c r="GMJ3511" s="45"/>
      <c r="GMK3511" s="45"/>
      <c r="GML3511" s="45"/>
      <c r="GMM3511" s="45"/>
      <c r="GMN3511" s="45"/>
      <c r="GMO3511" s="45"/>
      <c r="GMP3511" s="45"/>
      <c r="GMQ3511" s="45"/>
      <c r="GMR3511" s="45"/>
      <c r="GMS3511" s="45"/>
      <c r="GMT3511" s="45"/>
      <c r="GMU3511" s="45"/>
      <c r="GMV3511" s="45"/>
      <c r="GMW3511" s="45"/>
      <c r="GMX3511" s="45"/>
      <c r="GMY3511" s="45"/>
      <c r="GMZ3511" s="45"/>
      <c r="GNA3511" s="45"/>
      <c r="GNB3511" s="45"/>
      <c r="GNC3511" s="45"/>
      <c r="GND3511" s="45"/>
      <c r="GNE3511" s="45"/>
      <c r="GNF3511" s="45"/>
      <c r="GNG3511" s="45"/>
      <c r="GNH3511" s="45"/>
      <c r="GNI3511" s="45"/>
      <c r="GNJ3511" s="45"/>
      <c r="GNK3511" s="45"/>
      <c r="GNL3511" s="45"/>
      <c r="GNM3511" s="45"/>
      <c r="GNN3511" s="45"/>
      <c r="GNO3511" s="45"/>
      <c r="GNP3511" s="45"/>
      <c r="GNQ3511" s="45"/>
      <c r="GNR3511" s="45"/>
      <c r="GNS3511" s="45"/>
      <c r="GNT3511" s="45"/>
      <c r="GNU3511" s="45"/>
      <c r="GNV3511" s="45"/>
      <c r="GNW3511" s="45"/>
      <c r="GNX3511" s="45"/>
      <c r="GNY3511" s="45"/>
      <c r="GNZ3511" s="45"/>
      <c r="GOA3511" s="45"/>
      <c r="GOB3511" s="45"/>
      <c r="GOC3511" s="45"/>
      <c r="GOD3511" s="45"/>
      <c r="GOE3511" s="45"/>
      <c r="GOF3511" s="45"/>
      <c r="GOG3511" s="45"/>
      <c r="GOH3511" s="45"/>
      <c r="GOI3511" s="45"/>
      <c r="GOJ3511" s="45"/>
      <c r="GOK3511" s="45"/>
      <c r="GOL3511" s="45"/>
      <c r="GOM3511" s="45"/>
      <c r="GON3511" s="45"/>
      <c r="GOO3511" s="45"/>
      <c r="GOP3511" s="45"/>
      <c r="GOQ3511" s="45"/>
      <c r="GOR3511" s="45"/>
      <c r="GOS3511" s="45"/>
      <c r="GOT3511" s="45"/>
      <c r="GOU3511" s="45"/>
      <c r="GOV3511" s="45"/>
      <c r="GOW3511" s="45"/>
      <c r="GOX3511" s="45"/>
      <c r="GOY3511" s="45"/>
      <c r="GOZ3511" s="45"/>
      <c r="GPA3511" s="45"/>
      <c r="GPB3511" s="45"/>
      <c r="GPC3511" s="45"/>
      <c r="GPD3511" s="45"/>
      <c r="GPE3511" s="45"/>
      <c r="GPF3511" s="45"/>
      <c r="GPG3511" s="45"/>
      <c r="GPH3511" s="45"/>
      <c r="GPI3511" s="45"/>
      <c r="GPJ3511" s="45"/>
      <c r="GPK3511" s="45"/>
      <c r="GPL3511" s="45"/>
      <c r="GPM3511" s="45"/>
      <c r="GPN3511" s="45"/>
      <c r="GPO3511" s="45"/>
      <c r="GPP3511" s="45"/>
      <c r="GPQ3511" s="45"/>
      <c r="GPR3511" s="45"/>
      <c r="GPS3511" s="45"/>
      <c r="GPT3511" s="45"/>
      <c r="GPU3511" s="45"/>
      <c r="GPV3511" s="45"/>
      <c r="GPW3511" s="45"/>
      <c r="GPX3511" s="45"/>
      <c r="GPY3511" s="45"/>
      <c r="GPZ3511" s="45"/>
      <c r="GQA3511" s="45"/>
      <c r="GQB3511" s="45"/>
      <c r="GQC3511" s="45"/>
      <c r="GQD3511" s="45"/>
      <c r="GQE3511" s="45"/>
      <c r="GQF3511" s="45"/>
      <c r="GQG3511" s="45"/>
      <c r="GQH3511" s="45"/>
      <c r="GQI3511" s="45"/>
      <c r="GQJ3511" s="45"/>
      <c r="GQK3511" s="45"/>
      <c r="GQL3511" s="45"/>
      <c r="GQM3511" s="45"/>
      <c r="GQN3511" s="45"/>
      <c r="GQO3511" s="45"/>
      <c r="GQP3511" s="45"/>
      <c r="GQQ3511" s="45"/>
      <c r="GQR3511" s="45"/>
      <c r="GQS3511" s="45"/>
      <c r="GQT3511" s="45"/>
      <c r="GQU3511" s="45"/>
      <c r="GQV3511" s="45"/>
      <c r="GQW3511" s="45"/>
      <c r="GQX3511" s="45"/>
      <c r="GQY3511" s="45"/>
      <c r="GQZ3511" s="45"/>
      <c r="GRA3511" s="45"/>
      <c r="GRB3511" s="45"/>
      <c r="GRC3511" s="45"/>
      <c r="GRD3511" s="45"/>
      <c r="GRE3511" s="45"/>
      <c r="GRF3511" s="45"/>
      <c r="GRG3511" s="45"/>
      <c r="GRH3511" s="45"/>
      <c r="GRI3511" s="45"/>
      <c r="GRJ3511" s="45"/>
      <c r="GRK3511" s="45"/>
      <c r="GRL3511" s="45"/>
      <c r="GRM3511" s="45"/>
      <c r="GRN3511" s="45"/>
      <c r="GRO3511" s="45"/>
      <c r="GRP3511" s="45"/>
      <c r="GRQ3511" s="45"/>
      <c r="GRR3511" s="45"/>
      <c r="GRS3511" s="45"/>
      <c r="GRT3511" s="45"/>
      <c r="GRU3511" s="45"/>
      <c r="GRV3511" s="45"/>
      <c r="GRW3511" s="45"/>
      <c r="GRX3511" s="45"/>
      <c r="GRY3511" s="45"/>
      <c r="GRZ3511" s="45"/>
      <c r="GSA3511" s="45"/>
      <c r="GSB3511" s="45"/>
      <c r="GSC3511" s="45"/>
      <c r="GSD3511" s="45"/>
      <c r="GSE3511" s="45"/>
      <c r="GSF3511" s="45"/>
      <c r="GSG3511" s="45"/>
      <c r="GSH3511" s="45"/>
      <c r="GSI3511" s="45"/>
      <c r="GSJ3511" s="45"/>
      <c r="GSK3511" s="45"/>
      <c r="GSL3511" s="45"/>
      <c r="GSM3511" s="45"/>
      <c r="GSN3511" s="45"/>
      <c r="GSO3511" s="45"/>
      <c r="GSP3511" s="45"/>
      <c r="GSQ3511" s="45"/>
      <c r="GSR3511" s="45"/>
      <c r="GSS3511" s="45"/>
      <c r="GST3511" s="45"/>
      <c r="GSU3511" s="45"/>
      <c r="GSV3511" s="45"/>
      <c r="GSW3511" s="45"/>
      <c r="GSX3511" s="45"/>
      <c r="GSY3511" s="45"/>
      <c r="GSZ3511" s="45"/>
      <c r="GTA3511" s="45"/>
      <c r="GTB3511" s="45"/>
      <c r="GTC3511" s="45"/>
      <c r="GTD3511" s="45"/>
      <c r="GTE3511" s="45"/>
      <c r="GTF3511" s="45"/>
      <c r="GTG3511" s="45"/>
      <c r="GTH3511" s="45"/>
      <c r="GTI3511" s="45"/>
      <c r="GTJ3511" s="45"/>
      <c r="GTK3511" s="45"/>
      <c r="GTL3511" s="45"/>
      <c r="GTM3511" s="45"/>
      <c r="GTN3511" s="45"/>
      <c r="GTO3511" s="45"/>
      <c r="GTP3511" s="45"/>
      <c r="GTQ3511" s="45"/>
      <c r="GTR3511" s="45"/>
      <c r="GTS3511" s="45"/>
      <c r="GTT3511" s="45"/>
      <c r="GTU3511" s="45"/>
      <c r="GTV3511" s="45"/>
      <c r="GTW3511" s="45"/>
      <c r="GTX3511" s="45"/>
      <c r="GTY3511" s="45"/>
      <c r="GTZ3511" s="45"/>
      <c r="GUA3511" s="45"/>
      <c r="GUB3511" s="45"/>
      <c r="GUC3511" s="45"/>
      <c r="GUD3511" s="45"/>
      <c r="GUE3511" s="45"/>
      <c r="GUF3511" s="45"/>
      <c r="GUG3511" s="45"/>
      <c r="GUH3511" s="45"/>
      <c r="GUI3511" s="45"/>
      <c r="GUJ3511" s="45"/>
      <c r="GUK3511" s="45"/>
      <c r="GUL3511" s="45"/>
      <c r="GUM3511" s="45"/>
      <c r="GUN3511" s="45"/>
      <c r="GUO3511" s="45"/>
      <c r="GUP3511" s="45"/>
      <c r="GUQ3511" s="45"/>
      <c r="GUR3511" s="45"/>
      <c r="GUS3511" s="45"/>
      <c r="GUT3511" s="45"/>
      <c r="GUU3511" s="45"/>
      <c r="GUV3511" s="45"/>
      <c r="GUW3511" s="45"/>
      <c r="GUX3511" s="45"/>
      <c r="GUY3511" s="45"/>
      <c r="GUZ3511" s="45"/>
      <c r="GVA3511" s="45"/>
      <c r="GVB3511" s="45"/>
      <c r="GVC3511" s="45"/>
      <c r="GVD3511" s="45"/>
      <c r="GVE3511" s="45"/>
      <c r="GVF3511" s="45"/>
      <c r="GVG3511" s="45"/>
      <c r="GVH3511" s="45"/>
      <c r="GVI3511" s="45"/>
      <c r="GVJ3511" s="45"/>
      <c r="GVK3511" s="45"/>
      <c r="GVL3511" s="45"/>
      <c r="GVM3511" s="45"/>
      <c r="GVN3511" s="45"/>
      <c r="GVO3511" s="45"/>
      <c r="GVP3511" s="45"/>
      <c r="GVQ3511" s="45"/>
      <c r="GVR3511" s="45"/>
      <c r="GVS3511" s="45"/>
      <c r="GVT3511" s="45"/>
      <c r="GVU3511" s="45"/>
      <c r="GVV3511" s="45"/>
      <c r="GVW3511" s="45"/>
      <c r="GVX3511" s="45"/>
      <c r="GVY3511" s="45"/>
      <c r="GVZ3511" s="45"/>
      <c r="GWA3511" s="45"/>
      <c r="GWB3511" s="45"/>
      <c r="GWC3511" s="45"/>
      <c r="GWD3511" s="45"/>
      <c r="GWE3511" s="45"/>
      <c r="GWF3511" s="45"/>
      <c r="GWG3511" s="45"/>
      <c r="GWH3511" s="45"/>
      <c r="GWI3511" s="45"/>
      <c r="GWJ3511" s="45"/>
      <c r="GWK3511" s="45"/>
      <c r="GWL3511" s="45"/>
      <c r="GWM3511" s="45"/>
      <c r="GWN3511" s="45"/>
      <c r="GWO3511" s="45"/>
      <c r="GWP3511" s="45"/>
      <c r="GWQ3511" s="45"/>
      <c r="GWR3511" s="45"/>
      <c r="GWS3511" s="45"/>
      <c r="GWT3511" s="45"/>
      <c r="GWU3511" s="45"/>
      <c r="GWV3511" s="45"/>
      <c r="GWW3511" s="45"/>
      <c r="GWX3511" s="45"/>
      <c r="GWY3511" s="45"/>
      <c r="GWZ3511" s="45"/>
      <c r="GXA3511" s="45"/>
      <c r="GXB3511" s="45"/>
      <c r="GXC3511" s="45"/>
      <c r="GXD3511" s="45"/>
      <c r="GXE3511" s="45"/>
      <c r="GXF3511" s="45"/>
      <c r="GXG3511" s="45"/>
      <c r="GXH3511" s="45"/>
      <c r="GXI3511" s="45"/>
      <c r="GXJ3511" s="45"/>
      <c r="GXK3511" s="45"/>
      <c r="GXL3511" s="45"/>
      <c r="GXM3511" s="45"/>
      <c r="GXN3511" s="45"/>
      <c r="GXO3511" s="45"/>
      <c r="GXP3511" s="45"/>
      <c r="GXQ3511" s="45"/>
      <c r="GXR3511" s="45"/>
      <c r="GXS3511" s="45"/>
      <c r="GXT3511" s="45"/>
      <c r="GXU3511" s="45"/>
      <c r="GXV3511" s="45"/>
      <c r="GXW3511" s="45"/>
      <c r="GXX3511" s="45"/>
      <c r="GXY3511" s="45"/>
      <c r="GXZ3511" s="45"/>
      <c r="GYA3511" s="45"/>
      <c r="GYB3511" s="45"/>
      <c r="GYC3511" s="45"/>
      <c r="GYD3511" s="45"/>
      <c r="GYE3511" s="45"/>
      <c r="GYF3511" s="45"/>
      <c r="GYG3511" s="45"/>
      <c r="GYH3511" s="45"/>
      <c r="GYI3511" s="45"/>
      <c r="GYJ3511" s="45"/>
      <c r="GYK3511" s="45"/>
      <c r="GYL3511" s="45"/>
      <c r="GYM3511" s="45"/>
      <c r="GYN3511" s="45"/>
      <c r="GYO3511" s="45"/>
      <c r="GYP3511" s="45"/>
      <c r="GYQ3511" s="45"/>
      <c r="GYR3511" s="45"/>
      <c r="GYS3511" s="45"/>
      <c r="GYT3511" s="45"/>
      <c r="GYU3511" s="45"/>
      <c r="GYV3511" s="45"/>
      <c r="GYW3511" s="45"/>
      <c r="GYX3511" s="45"/>
      <c r="GYY3511" s="45"/>
      <c r="GYZ3511" s="45"/>
      <c r="GZA3511" s="45"/>
      <c r="GZB3511" s="45"/>
      <c r="GZC3511" s="45"/>
      <c r="GZD3511" s="45"/>
      <c r="GZE3511" s="45"/>
      <c r="GZF3511" s="45"/>
      <c r="GZG3511" s="45"/>
      <c r="GZH3511" s="45"/>
      <c r="GZI3511" s="45"/>
      <c r="GZJ3511" s="45"/>
      <c r="GZK3511" s="45"/>
      <c r="GZL3511" s="45"/>
      <c r="GZM3511" s="45"/>
      <c r="GZN3511" s="45"/>
      <c r="GZO3511" s="45"/>
      <c r="GZP3511" s="45"/>
      <c r="GZQ3511" s="45"/>
      <c r="GZR3511" s="45"/>
      <c r="GZS3511" s="45"/>
      <c r="GZT3511" s="45"/>
      <c r="GZU3511" s="45"/>
      <c r="GZV3511" s="45"/>
      <c r="GZW3511" s="45"/>
      <c r="GZX3511" s="45"/>
      <c r="GZY3511" s="45"/>
      <c r="GZZ3511" s="45"/>
      <c r="HAA3511" s="45"/>
      <c r="HAB3511" s="45"/>
      <c r="HAC3511" s="45"/>
      <c r="HAD3511" s="45"/>
      <c r="HAE3511" s="45"/>
      <c r="HAF3511" s="45"/>
      <c r="HAG3511" s="45"/>
      <c r="HAH3511" s="45"/>
      <c r="HAI3511" s="45"/>
      <c r="HAJ3511" s="45"/>
      <c r="HAK3511" s="45"/>
      <c r="HAL3511" s="45"/>
      <c r="HAM3511" s="45"/>
      <c r="HAN3511" s="45"/>
      <c r="HAO3511" s="45"/>
      <c r="HAP3511" s="45"/>
      <c r="HAQ3511" s="45"/>
      <c r="HAR3511" s="45"/>
      <c r="HAS3511" s="45"/>
      <c r="HAT3511" s="45"/>
      <c r="HAU3511" s="45"/>
      <c r="HAV3511" s="45"/>
      <c r="HAW3511" s="45"/>
      <c r="HAX3511" s="45"/>
      <c r="HAY3511" s="45"/>
      <c r="HAZ3511" s="45"/>
      <c r="HBA3511" s="45"/>
      <c r="HBB3511" s="45"/>
      <c r="HBC3511" s="45"/>
      <c r="HBD3511" s="45"/>
      <c r="HBE3511" s="45"/>
      <c r="HBF3511" s="45"/>
      <c r="HBG3511" s="45"/>
      <c r="HBH3511" s="45"/>
      <c r="HBI3511" s="45"/>
      <c r="HBJ3511" s="45"/>
      <c r="HBK3511" s="45"/>
      <c r="HBL3511" s="45"/>
      <c r="HBM3511" s="45"/>
      <c r="HBN3511" s="45"/>
      <c r="HBO3511" s="45"/>
      <c r="HBP3511" s="45"/>
      <c r="HBQ3511" s="45"/>
      <c r="HBR3511" s="45"/>
      <c r="HBS3511" s="45"/>
      <c r="HBT3511" s="45"/>
      <c r="HBU3511" s="45"/>
      <c r="HBV3511" s="45"/>
      <c r="HBW3511" s="45"/>
      <c r="HBX3511" s="45"/>
      <c r="HBY3511" s="45"/>
      <c r="HBZ3511" s="45"/>
      <c r="HCA3511" s="45"/>
      <c r="HCB3511" s="45"/>
      <c r="HCC3511" s="45"/>
      <c r="HCD3511" s="45"/>
      <c r="HCE3511" s="45"/>
      <c r="HCF3511" s="45"/>
      <c r="HCG3511" s="45"/>
      <c r="HCH3511" s="45"/>
      <c r="HCI3511" s="45"/>
      <c r="HCJ3511" s="45"/>
      <c r="HCK3511" s="45"/>
      <c r="HCL3511" s="45"/>
      <c r="HCM3511" s="45"/>
      <c r="HCN3511" s="45"/>
      <c r="HCO3511" s="45"/>
      <c r="HCP3511" s="45"/>
      <c r="HCQ3511" s="45"/>
      <c r="HCR3511" s="45"/>
      <c r="HCS3511" s="45"/>
      <c r="HCT3511" s="45"/>
      <c r="HCU3511" s="45"/>
      <c r="HCV3511" s="45"/>
      <c r="HCW3511" s="45"/>
      <c r="HCX3511" s="45"/>
      <c r="HCY3511" s="45"/>
      <c r="HCZ3511" s="45"/>
      <c r="HDA3511" s="45"/>
      <c r="HDB3511" s="45"/>
      <c r="HDC3511" s="45"/>
      <c r="HDD3511" s="45"/>
      <c r="HDE3511" s="45"/>
      <c r="HDF3511" s="45"/>
      <c r="HDG3511" s="45"/>
      <c r="HDH3511" s="45"/>
      <c r="HDI3511" s="45"/>
      <c r="HDJ3511" s="45"/>
      <c r="HDK3511" s="45"/>
      <c r="HDL3511" s="45"/>
      <c r="HDM3511" s="45"/>
      <c r="HDN3511" s="45"/>
      <c r="HDO3511" s="45"/>
      <c r="HDP3511" s="45"/>
      <c r="HDQ3511" s="45"/>
      <c r="HDR3511" s="45"/>
      <c r="HDS3511" s="45"/>
      <c r="HDT3511" s="45"/>
      <c r="HDU3511" s="45"/>
      <c r="HDV3511" s="45"/>
      <c r="HDW3511" s="45"/>
      <c r="HDX3511" s="45"/>
      <c r="HDY3511" s="45"/>
      <c r="HDZ3511" s="45"/>
      <c r="HEA3511" s="45"/>
      <c r="HEB3511" s="45"/>
      <c r="HEC3511" s="45"/>
      <c r="HED3511" s="45"/>
      <c r="HEE3511" s="45"/>
      <c r="HEF3511" s="45"/>
      <c r="HEG3511" s="45"/>
      <c r="HEH3511" s="45"/>
      <c r="HEI3511" s="45"/>
      <c r="HEJ3511" s="45"/>
      <c r="HEK3511" s="45"/>
      <c r="HEL3511" s="45"/>
      <c r="HEM3511" s="45"/>
      <c r="HEN3511" s="45"/>
      <c r="HEO3511" s="45"/>
      <c r="HEP3511" s="45"/>
      <c r="HEQ3511" s="45"/>
      <c r="HER3511" s="45"/>
      <c r="HES3511" s="45"/>
      <c r="HET3511" s="45"/>
      <c r="HEU3511" s="45"/>
      <c r="HEV3511" s="45"/>
      <c r="HEW3511" s="45"/>
      <c r="HEX3511" s="45"/>
      <c r="HEY3511" s="45"/>
      <c r="HEZ3511" s="45"/>
      <c r="HFA3511" s="45"/>
      <c r="HFB3511" s="45"/>
      <c r="HFC3511" s="45"/>
      <c r="HFD3511" s="45"/>
      <c r="HFE3511" s="45"/>
      <c r="HFF3511" s="45"/>
      <c r="HFG3511" s="45"/>
      <c r="HFH3511" s="45"/>
      <c r="HFI3511" s="45"/>
      <c r="HFJ3511" s="45"/>
      <c r="HFK3511" s="45"/>
      <c r="HFL3511" s="45"/>
      <c r="HFM3511" s="45"/>
      <c r="HFN3511" s="45"/>
      <c r="HFO3511" s="45"/>
      <c r="HFP3511" s="45"/>
      <c r="HFQ3511" s="45"/>
      <c r="HFR3511" s="45"/>
      <c r="HFS3511" s="45"/>
      <c r="HFT3511" s="45"/>
      <c r="HFU3511" s="45"/>
      <c r="HFV3511" s="45"/>
      <c r="HFW3511" s="45"/>
      <c r="HFX3511" s="45"/>
      <c r="HFY3511" s="45"/>
      <c r="HFZ3511" s="45"/>
      <c r="HGA3511" s="45"/>
      <c r="HGB3511" s="45"/>
      <c r="HGC3511" s="45"/>
      <c r="HGD3511" s="45"/>
      <c r="HGE3511" s="45"/>
      <c r="HGF3511" s="45"/>
      <c r="HGG3511" s="45"/>
      <c r="HGH3511" s="45"/>
      <c r="HGI3511" s="45"/>
      <c r="HGJ3511" s="45"/>
      <c r="HGK3511" s="45"/>
      <c r="HGL3511" s="45"/>
      <c r="HGM3511" s="45"/>
      <c r="HGN3511" s="45"/>
      <c r="HGO3511" s="45"/>
      <c r="HGP3511" s="45"/>
      <c r="HGQ3511" s="45"/>
      <c r="HGR3511" s="45"/>
      <c r="HGS3511" s="45"/>
      <c r="HGT3511" s="45"/>
      <c r="HGU3511" s="45"/>
      <c r="HGV3511" s="45"/>
      <c r="HGW3511" s="45"/>
      <c r="HGX3511" s="45"/>
      <c r="HGY3511" s="45"/>
      <c r="HGZ3511" s="45"/>
      <c r="HHA3511" s="45"/>
      <c r="HHB3511" s="45"/>
      <c r="HHC3511" s="45"/>
      <c r="HHD3511" s="45"/>
      <c r="HHE3511" s="45"/>
      <c r="HHF3511" s="45"/>
      <c r="HHG3511" s="45"/>
      <c r="HHH3511" s="45"/>
      <c r="HHI3511" s="45"/>
      <c r="HHJ3511" s="45"/>
      <c r="HHK3511" s="45"/>
      <c r="HHL3511" s="45"/>
      <c r="HHM3511" s="45"/>
      <c r="HHN3511" s="45"/>
      <c r="HHO3511" s="45"/>
      <c r="HHP3511" s="45"/>
      <c r="HHQ3511" s="45"/>
      <c r="HHR3511" s="45"/>
      <c r="HHS3511" s="45"/>
      <c r="HHT3511" s="45"/>
      <c r="HHU3511" s="45"/>
      <c r="HHV3511" s="45"/>
      <c r="HHW3511" s="45"/>
      <c r="HHX3511" s="45"/>
      <c r="HHY3511" s="45"/>
      <c r="HHZ3511" s="45"/>
      <c r="HIA3511" s="45"/>
      <c r="HIB3511" s="45"/>
      <c r="HIC3511" s="45"/>
      <c r="HID3511" s="45"/>
      <c r="HIE3511" s="45"/>
      <c r="HIF3511" s="45"/>
      <c r="HIG3511" s="45"/>
      <c r="HIH3511" s="45"/>
      <c r="HII3511" s="45"/>
      <c r="HIJ3511" s="45"/>
      <c r="HIK3511" s="45"/>
      <c r="HIL3511" s="45"/>
      <c r="HIM3511" s="45"/>
      <c r="HIN3511" s="45"/>
      <c r="HIO3511" s="45"/>
      <c r="HIP3511" s="45"/>
      <c r="HIQ3511" s="45"/>
      <c r="HIR3511" s="45"/>
      <c r="HIS3511" s="45"/>
      <c r="HIT3511" s="45"/>
      <c r="HIU3511" s="45"/>
      <c r="HIV3511" s="45"/>
      <c r="HIW3511" s="45"/>
      <c r="HIX3511" s="45"/>
      <c r="HIY3511" s="45"/>
      <c r="HIZ3511" s="45"/>
      <c r="HJA3511" s="45"/>
      <c r="HJB3511" s="45"/>
      <c r="HJC3511" s="45"/>
      <c r="HJD3511" s="45"/>
      <c r="HJE3511" s="45"/>
      <c r="HJF3511" s="45"/>
      <c r="HJG3511" s="45"/>
      <c r="HJH3511" s="45"/>
      <c r="HJI3511" s="45"/>
      <c r="HJJ3511" s="45"/>
      <c r="HJK3511" s="45"/>
      <c r="HJL3511" s="45"/>
      <c r="HJM3511" s="45"/>
      <c r="HJN3511" s="45"/>
      <c r="HJO3511" s="45"/>
      <c r="HJP3511" s="45"/>
      <c r="HJQ3511" s="45"/>
      <c r="HJR3511" s="45"/>
      <c r="HJS3511" s="45"/>
      <c r="HJT3511" s="45"/>
      <c r="HJU3511" s="45"/>
      <c r="HJV3511" s="45"/>
      <c r="HJW3511" s="45"/>
      <c r="HJX3511" s="45"/>
      <c r="HJY3511" s="45"/>
      <c r="HJZ3511" s="45"/>
      <c r="HKA3511" s="45"/>
      <c r="HKB3511" s="45"/>
      <c r="HKC3511" s="45"/>
      <c r="HKD3511" s="45"/>
      <c r="HKE3511" s="45"/>
      <c r="HKF3511" s="45"/>
      <c r="HKG3511" s="45"/>
      <c r="HKH3511" s="45"/>
      <c r="HKI3511" s="45"/>
      <c r="HKJ3511" s="45"/>
      <c r="HKK3511" s="45"/>
      <c r="HKL3511" s="45"/>
      <c r="HKM3511" s="45"/>
      <c r="HKN3511" s="45"/>
      <c r="HKO3511" s="45"/>
      <c r="HKP3511" s="45"/>
      <c r="HKQ3511" s="45"/>
      <c r="HKR3511" s="45"/>
      <c r="HKS3511" s="45"/>
      <c r="HKT3511" s="45"/>
      <c r="HKU3511" s="45"/>
      <c r="HKV3511" s="45"/>
      <c r="HKW3511" s="45"/>
      <c r="HKX3511" s="45"/>
      <c r="HKY3511" s="45"/>
      <c r="HKZ3511" s="45"/>
      <c r="HLA3511" s="45"/>
      <c r="HLB3511" s="45"/>
      <c r="HLC3511" s="45"/>
      <c r="HLD3511" s="45"/>
      <c r="HLE3511" s="45"/>
      <c r="HLF3511" s="45"/>
      <c r="HLG3511" s="45"/>
      <c r="HLH3511" s="45"/>
      <c r="HLI3511" s="45"/>
      <c r="HLJ3511" s="45"/>
      <c r="HLK3511" s="45"/>
      <c r="HLL3511" s="45"/>
      <c r="HLM3511" s="45"/>
      <c r="HLN3511" s="45"/>
      <c r="HLO3511" s="45"/>
      <c r="HLP3511" s="45"/>
      <c r="HLQ3511" s="45"/>
      <c r="HLR3511" s="45"/>
      <c r="HLS3511" s="45"/>
      <c r="HLT3511" s="45"/>
      <c r="HLU3511" s="45"/>
      <c r="HLV3511" s="45"/>
      <c r="HLW3511" s="45"/>
      <c r="HLX3511" s="45"/>
      <c r="HLY3511" s="45"/>
      <c r="HLZ3511" s="45"/>
      <c r="HMA3511" s="45"/>
      <c r="HMB3511" s="45"/>
      <c r="HMC3511" s="45"/>
      <c r="HMD3511" s="45"/>
      <c r="HME3511" s="45"/>
      <c r="HMF3511" s="45"/>
      <c r="HMG3511" s="45"/>
      <c r="HMH3511" s="45"/>
      <c r="HMI3511" s="45"/>
      <c r="HMJ3511" s="45"/>
      <c r="HMK3511" s="45"/>
      <c r="HML3511" s="45"/>
      <c r="HMM3511" s="45"/>
      <c r="HMN3511" s="45"/>
      <c r="HMO3511" s="45"/>
      <c r="HMP3511" s="45"/>
      <c r="HMQ3511" s="45"/>
      <c r="HMR3511" s="45"/>
      <c r="HMS3511" s="45"/>
      <c r="HMT3511" s="45"/>
      <c r="HMU3511" s="45"/>
      <c r="HMV3511" s="45"/>
      <c r="HMW3511" s="45"/>
      <c r="HMX3511" s="45"/>
      <c r="HMY3511" s="45"/>
      <c r="HMZ3511" s="45"/>
      <c r="HNA3511" s="45"/>
      <c r="HNB3511" s="45"/>
      <c r="HNC3511" s="45"/>
      <c r="HND3511" s="45"/>
      <c r="HNE3511" s="45"/>
      <c r="HNF3511" s="45"/>
      <c r="HNG3511" s="45"/>
      <c r="HNH3511" s="45"/>
      <c r="HNI3511" s="45"/>
      <c r="HNJ3511" s="45"/>
      <c r="HNK3511" s="45"/>
      <c r="HNL3511" s="45"/>
      <c r="HNM3511" s="45"/>
      <c r="HNN3511" s="45"/>
      <c r="HNO3511" s="45"/>
      <c r="HNP3511" s="45"/>
      <c r="HNQ3511" s="45"/>
      <c r="HNR3511" s="45"/>
      <c r="HNS3511" s="45"/>
      <c r="HNT3511" s="45"/>
      <c r="HNU3511" s="45"/>
      <c r="HNV3511" s="45"/>
      <c r="HNW3511" s="45"/>
      <c r="HNX3511" s="45"/>
      <c r="HNY3511" s="45"/>
      <c r="HNZ3511" s="45"/>
      <c r="HOA3511" s="45"/>
      <c r="HOB3511" s="45"/>
      <c r="HOC3511" s="45"/>
      <c r="HOD3511" s="45"/>
      <c r="HOE3511" s="45"/>
      <c r="HOF3511" s="45"/>
      <c r="HOG3511" s="45"/>
      <c r="HOH3511" s="45"/>
      <c r="HOI3511" s="45"/>
      <c r="HOJ3511" s="45"/>
      <c r="HOK3511" s="45"/>
      <c r="HOL3511" s="45"/>
      <c r="HOM3511" s="45"/>
      <c r="HON3511" s="45"/>
      <c r="HOO3511" s="45"/>
      <c r="HOP3511" s="45"/>
      <c r="HOQ3511" s="45"/>
      <c r="HOR3511" s="45"/>
      <c r="HOS3511" s="45"/>
      <c r="HOT3511" s="45"/>
      <c r="HOU3511" s="45"/>
      <c r="HOV3511" s="45"/>
      <c r="HOW3511" s="45"/>
      <c r="HOX3511" s="45"/>
      <c r="HOY3511" s="45"/>
      <c r="HOZ3511" s="45"/>
      <c r="HPA3511" s="45"/>
      <c r="HPB3511" s="45"/>
      <c r="HPC3511" s="45"/>
      <c r="HPD3511" s="45"/>
      <c r="HPE3511" s="45"/>
      <c r="HPF3511" s="45"/>
      <c r="HPG3511" s="45"/>
      <c r="HPH3511" s="45"/>
      <c r="HPI3511" s="45"/>
      <c r="HPJ3511" s="45"/>
      <c r="HPK3511" s="45"/>
      <c r="HPL3511" s="45"/>
      <c r="HPM3511" s="45"/>
      <c r="HPN3511" s="45"/>
      <c r="HPO3511" s="45"/>
      <c r="HPP3511" s="45"/>
      <c r="HPQ3511" s="45"/>
      <c r="HPR3511" s="45"/>
      <c r="HPS3511" s="45"/>
      <c r="HPT3511" s="45"/>
      <c r="HPU3511" s="45"/>
      <c r="HPV3511" s="45"/>
      <c r="HPW3511" s="45"/>
      <c r="HPX3511" s="45"/>
      <c r="HPY3511" s="45"/>
      <c r="HPZ3511" s="45"/>
      <c r="HQA3511" s="45"/>
      <c r="HQB3511" s="45"/>
      <c r="HQC3511" s="45"/>
      <c r="HQD3511" s="45"/>
      <c r="HQE3511" s="45"/>
      <c r="HQF3511" s="45"/>
      <c r="HQG3511" s="45"/>
      <c r="HQH3511" s="45"/>
      <c r="HQI3511" s="45"/>
      <c r="HQJ3511" s="45"/>
      <c r="HQK3511" s="45"/>
      <c r="HQL3511" s="45"/>
      <c r="HQM3511" s="45"/>
      <c r="HQN3511" s="45"/>
      <c r="HQO3511" s="45"/>
      <c r="HQP3511" s="45"/>
      <c r="HQQ3511" s="45"/>
      <c r="HQR3511" s="45"/>
      <c r="HQS3511" s="45"/>
      <c r="HQT3511" s="45"/>
      <c r="HQU3511" s="45"/>
      <c r="HQV3511" s="45"/>
      <c r="HQW3511" s="45"/>
      <c r="HQX3511" s="45"/>
      <c r="HQY3511" s="45"/>
      <c r="HQZ3511" s="45"/>
      <c r="HRA3511" s="45"/>
      <c r="HRB3511" s="45"/>
      <c r="HRC3511" s="45"/>
      <c r="HRD3511" s="45"/>
      <c r="HRE3511" s="45"/>
      <c r="HRF3511" s="45"/>
      <c r="HRG3511" s="45"/>
      <c r="HRH3511" s="45"/>
      <c r="HRI3511" s="45"/>
      <c r="HRJ3511" s="45"/>
      <c r="HRK3511" s="45"/>
      <c r="HRL3511" s="45"/>
      <c r="HRM3511" s="45"/>
      <c r="HRN3511" s="45"/>
      <c r="HRO3511" s="45"/>
      <c r="HRP3511" s="45"/>
      <c r="HRQ3511" s="45"/>
      <c r="HRR3511" s="45"/>
      <c r="HRS3511" s="45"/>
      <c r="HRT3511" s="45"/>
      <c r="HRU3511" s="45"/>
      <c r="HRV3511" s="45"/>
      <c r="HRW3511" s="45"/>
      <c r="HRX3511" s="45"/>
      <c r="HRY3511" s="45"/>
      <c r="HRZ3511" s="45"/>
      <c r="HSA3511" s="45"/>
      <c r="HSB3511" s="45"/>
      <c r="HSC3511" s="45"/>
      <c r="HSD3511" s="45"/>
      <c r="HSE3511" s="45"/>
      <c r="HSF3511" s="45"/>
      <c r="HSG3511" s="45"/>
      <c r="HSH3511" s="45"/>
      <c r="HSI3511" s="45"/>
      <c r="HSJ3511" s="45"/>
      <c r="HSK3511" s="45"/>
      <c r="HSL3511" s="45"/>
      <c r="HSM3511" s="45"/>
      <c r="HSN3511" s="45"/>
      <c r="HSO3511" s="45"/>
      <c r="HSP3511" s="45"/>
      <c r="HSQ3511" s="45"/>
      <c r="HSR3511" s="45"/>
      <c r="HSS3511" s="45"/>
      <c r="HST3511" s="45"/>
      <c r="HSU3511" s="45"/>
      <c r="HSV3511" s="45"/>
      <c r="HSW3511" s="45"/>
      <c r="HSX3511" s="45"/>
      <c r="HSY3511" s="45"/>
      <c r="HSZ3511" s="45"/>
      <c r="HTA3511" s="45"/>
      <c r="HTB3511" s="45"/>
      <c r="HTC3511" s="45"/>
      <c r="HTD3511" s="45"/>
      <c r="HTE3511" s="45"/>
      <c r="HTF3511" s="45"/>
      <c r="HTG3511" s="45"/>
      <c r="HTH3511" s="45"/>
      <c r="HTI3511" s="45"/>
      <c r="HTJ3511" s="45"/>
      <c r="HTK3511" s="45"/>
      <c r="HTL3511" s="45"/>
      <c r="HTM3511" s="45"/>
      <c r="HTN3511" s="45"/>
      <c r="HTO3511" s="45"/>
      <c r="HTP3511" s="45"/>
      <c r="HTQ3511" s="45"/>
      <c r="HTR3511" s="45"/>
      <c r="HTS3511" s="45"/>
      <c r="HTT3511" s="45"/>
      <c r="HTU3511" s="45"/>
      <c r="HTV3511" s="45"/>
      <c r="HTW3511" s="45"/>
      <c r="HTX3511" s="45"/>
      <c r="HTY3511" s="45"/>
      <c r="HTZ3511" s="45"/>
      <c r="HUA3511" s="45"/>
      <c r="HUB3511" s="45"/>
      <c r="HUC3511" s="45"/>
      <c r="HUD3511" s="45"/>
      <c r="HUE3511" s="45"/>
      <c r="HUF3511" s="45"/>
      <c r="HUG3511" s="45"/>
      <c r="HUH3511" s="45"/>
      <c r="HUI3511" s="45"/>
      <c r="HUJ3511" s="45"/>
      <c r="HUK3511" s="45"/>
      <c r="HUL3511" s="45"/>
      <c r="HUM3511" s="45"/>
      <c r="HUN3511" s="45"/>
      <c r="HUO3511" s="45"/>
      <c r="HUP3511" s="45"/>
      <c r="HUQ3511" s="45"/>
      <c r="HUR3511" s="45"/>
      <c r="HUS3511" s="45"/>
      <c r="HUT3511" s="45"/>
      <c r="HUU3511" s="45"/>
      <c r="HUV3511" s="45"/>
      <c r="HUW3511" s="45"/>
      <c r="HUX3511" s="45"/>
      <c r="HUY3511" s="45"/>
      <c r="HUZ3511" s="45"/>
      <c r="HVA3511" s="45"/>
      <c r="HVB3511" s="45"/>
      <c r="HVC3511" s="45"/>
      <c r="HVD3511" s="45"/>
      <c r="HVE3511" s="45"/>
      <c r="HVF3511" s="45"/>
      <c r="HVG3511" s="45"/>
      <c r="HVH3511" s="45"/>
      <c r="HVI3511" s="45"/>
      <c r="HVJ3511" s="45"/>
      <c r="HVK3511" s="45"/>
      <c r="HVL3511" s="45"/>
      <c r="HVM3511" s="45"/>
      <c r="HVN3511" s="45"/>
      <c r="HVO3511" s="45"/>
      <c r="HVP3511" s="45"/>
      <c r="HVQ3511" s="45"/>
      <c r="HVR3511" s="45"/>
      <c r="HVS3511" s="45"/>
      <c r="HVT3511" s="45"/>
      <c r="HVU3511" s="45"/>
      <c r="HVV3511" s="45"/>
      <c r="HVW3511" s="45"/>
      <c r="HVX3511" s="45"/>
      <c r="HVY3511" s="45"/>
      <c r="HVZ3511" s="45"/>
      <c r="HWA3511" s="45"/>
      <c r="HWB3511" s="45"/>
      <c r="HWC3511" s="45"/>
      <c r="HWD3511" s="45"/>
      <c r="HWE3511" s="45"/>
      <c r="HWF3511" s="45"/>
      <c r="HWG3511" s="45"/>
      <c r="HWH3511" s="45"/>
      <c r="HWI3511" s="45"/>
      <c r="HWJ3511" s="45"/>
      <c r="HWK3511" s="45"/>
      <c r="HWL3511" s="45"/>
      <c r="HWM3511" s="45"/>
      <c r="HWN3511" s="45"/>
      <c r="HWO3511" s="45"/>
      <c r="HWP3511" s="45"/>
      <c r="HWQ3511" s="45"/>
      <c r="HWR3511" s="45"/>
      <c r="HWS3511" s="45"/>
      <c r="HWT3511" s="45"/>
      <c r="HWU3511" s="45"/>
      <c r="HWV3511" s="45"/>
      <c r="HWW3511" s="45"/>
      <c r="HWX3511" s="45"/>
      <c r="HWY3511" s="45"/>
      <c r="HWZ3511" s="45"/>
      <c r="HXA3511" s="45"/>
      <c r="HXB3511" s="45"/>
      <c r="HXC3511" s="45"/>
      <c r="HXD3511" s="45"/>
      <c r="HXE3511" s="45"/>
      <c r="HXF3511" s="45"/>
      <c r="HXG3511" s="45"/>
      <c r="HXH3511" s="45"/>
      <c r="HXI3511" s="45"/>
      <c r="HXJ3511" s="45"/>
      <c r="HXK3511" s="45"/>
      <c r="HXL3511" s="45"/>
      <c r="HXM3511" s="45"/>
      <c r="HXN3511" s="45"/>
      <c r="HXO3511" s="45"/>
      <c r="HXP3511" s="45"/>
      <c r="HXQ3511" s="45"/>
      <c r="HXR3511" s="45"/>
      <c r="HXS3511" s="45"/>
      <c r="HXT3511" s="45"/>
      <c r="HXU3511" s="45"/>
      <c r="HXV3511" s="45"/>
      <c r="HXW3511" s="45"/>
      <c r="HXX3511" s="45"/>
      <c r="HXY3511" s="45"/>
      <c r="HXZ3511" s="45"/>
      <c r="HYA3511" s="45"/>
      <c r="HYB3511" s="45"/>
      <c r="HYC3511" s="45"/>
      <c r="HYD3511" s="45"/>
      <c r="HYE3511" s="45"/>
      <c r="HYF3511" s="45"/>
      <c r="HYG3511" s="45"/>
      <c r="HYH3511" s="45"/>
      <c r="HYI3511" s="45"/>
      <c r="HYJ3511" s="45"/>
      <c r="HYK3511" s="45"/>
      <c r="HYL3511" s="45"/>
      <c r="HYM3511" s="45"/>
      <c r="HYN3511" s="45"/>
      <c r="HYO3511" s="45"/>
      <c r="HYP3511" s="45"/>
      <c r="HYQ3511" s="45"/>
      <c r="HYR3511" s="45"/>
      <c r="HYS3511" s="45"/>
      <c r="HYT3511" s="45"/>
      <c r="HYU3511" s="45"/>
      <c r="HYV3511" s="45"/>
      <c r="HYW3511" s="45"/>
      <c r="HYX3511" s="45"/>
      <c r="HYY3511" s="45"/>
      <c r="HYZ3511" s="45"/>
      <c r="HZA3511" s="45"/>
      <c r="HZB3511" s="45"/>
      <c r="HZC3511" s="45"/>
      <c r="HZD3511" s="45"/>
      <c r="HZE3511" s="45"/>
      <c r="HZF3511" s="45"/>
      <c r="HZG3511" s="45"/>
      <c r="HZH3511" s="45"/>
      <c r="HZI3511" s="45"/>
      <c r="HZJ3511" s="45"/>
      <c r="HZK3511" s="45"/>
      <c r="HZL3511" s="45"/>
      <c r="HZM3511" s="45"/>
      <c r="HZN3511" s="45"/>
      <c r="HZO3511" s="45"/>
      <c r="HZP3511" s="45"/>
      <c r="HZQ3511" s="45"/>
      <c r="HZR3511" s="45"/>
      <c r="HZS3511" s="45"/>
      <c r="HZT3511" s="45"/>
      <c r="HZU3511" s="45"/>
      <c r="HZV3511" s="45"/>
      <c r="HZW3511" s="45"/>
      <c r="HZX3511" s="45"/>
      <c r="HZY3511" s="45"/>
      <c r="HZZ3511" s="45"/>
      <c r="IAA3511" s="45"/>
      <c r="IAB3511" s="45"/>
      <c r="IAC3511" s="45"/>
      <c r="IAD3511" s="45"/>
      <c r="IAE3511" s="45"/>
      <c r="IAF3511" s="45"/>
      <c r="IAG3511" s="45"/>
      <c r="IAH3511" s="45"/>
      <c r="IAI3511" s="45"/>
      <c r="IAJ3511" s="45"/>
      <c r="IAK3511" s="45"/>
      <c r="IAL3511" s="45"/>
      <c r="IAM3511" s="45"/>
      <c r="IAN3511" s="45"/>
      <c r="IAO3511" s="45"/>
      <c r="IAP3511" s="45"/>
      <c r="IAQ3511" s="45"/>
      <c r="IAR3511" s="45"/>
      <c r="IAS3511" s="45"/>
      <c r="IAT3511" s="45"/>
      <c r="IAU3511" s="45"/>
      <c r="IAV3511" s="45"/>
      <c r="IAW3511" s="45"/>
      <c r="IAX3511" s="45"/>
      <c r="IAY3511" s="45"/>
      <c r="IAZ3511" s="45"/>
      <c r="IBA3511" s="45"/>
      <c r="IBB3511" s="45"/>
      <c r="IBC3511" s="45"/>
      <c r="IBD3511" s="45"/>
      <c r="IBE3511" s="45"/>
      <c r="IBF3511" s="45"/>
      <c r="IBG3511" s="45"/>
      <c r="IBH3511" s="45"/>
      <c r="IBI3511" s="45"/>
      <c r="IBJ3511" s="45"/>
      <c r="IBK3511" s="45"/>
      <c r="IBL3511" s="45"/>
      <c r="IBM3511" s="45"/>
      <c r="IBN3511" s="45"/>
      <c r="IBO3511" s="45"/>
      <c r="IBP3511" s="45"/>
      <c r="IBQ3511" s="45"/>
      <c r="IBR3511" s="45"/>
      <c r="IBS3511" s="45"/>
      <c r="IBT3511" s="45"/>
      <c r="IBU3511" s="45"/>
      <c r="IBV3511" s="45"/>
      <c r="IBW3511" s="45"/>
      <c r="IBX3511" s="45"/>
      <c r="IBY3511" s="45"/>
      <c r="IBZ3511" s="45"/>
      <c r="ICA3511" s="45"/>
      <c r="ICB3511" s="45"/>
      <c r="ICC3511" s="45"/>
      <c r="ICD3511" s="45"/>
      <c r="ICE3511" s="45"/>
      <c r="ICF3511" s="45"/>
      <c r="ICG3511" s="45"/>
      <c r="ICH3511" s="45"/>
      <c r="ICI3511" s="45"/>
      <c r="ICJ3511" s="45"/>
      <c r="ICK3511" s="45"/>
      <c r="ICL3511" s="45"/>
      <c r="ICM3511" s="45"/>
      <c r="ICN3511" s="45"/>
      <c r="ICO3511" s="45"/>
      <c r="ICP3511" s="45"/>
      <c r="ICQ3511" s="45"/>
      <c r="ICR3511" s="45"/>
      <c r="ICS3511" s="45"/>
      <c r="ICT3511" s="45"/>
      <c r="ICU3511" s="45"/>
      <c r="ICV3511" s="45"/>
      <c r="ICW3511" s="45"/>
      <c r="ICX3511" s="45"/>
      <c r="ICY3511" s="45"/>
      <c r="ICZ3511" s="45"/>
      <c r="IDA3511" s="45"/>
      <c r="IDB3511" s="45"/>
      <c r="IDC3511" s="45"/>
      <c r="IDD3511" s="45"/>
      <c r="IDE3511" s="45"/>
      <c r="IDF3511" s="45"/>
      <c r="IDG3511" s="45"/>
      <c r="IDH3511" s="45"/>
      <c r="IDI3511" s="45"/>
      <c r="IDJ3511" s="45"/>
      <c r="IDK3511" s="45"/>
      <c r="IDL3511" s="45"/>
      <c r="IDM3511" s="45"/>
      <c r="IDN3511" s="45"/>
      <c r="IDO3511" s="45"/>
      <c r="IDP3511" s="45"/>
      <c r="IDQ3511" s="45"/>
      <c r="IDR3511" s="45"/>
      <c r="IDS3511" s="45"/>
      <c r="IDT3511" s="45"/>
      <c r="IDU3511" s="45"/>
      <c r="IDV3511" s="45"/>
      <c r="IDW3511" s="45"/>
      <c r="IDX3511" s="45"/>
      <c r="IDY3511" s="45"/>
      <c r="IDZ3511" s="45"/>
      <c r="IEA3511" s="45"/>
      <c r="IEB3511" s="45"/>
      <c r="IEC3511" s="45"/>
      <c r="IED3511" s="45"/>
      <c r="IEE3511" s="45"/>
      <c r="IEF3511" s="45"/>
      <c r="IEG3511" s="45"/>
      <c r="IEH3511" s="45"/>
      <c r="IEI3511" s="45"/>
      <c r="IEJ3511" s="45"/>
      <c r="IEK3511" s="45"/>
      <c r="IEL3511" s="45"/>
      <c r="IEM3511" s="45"/>
      <c r="IEN3511" s="45"/>
      <c r="IEO3511" s="45"/>
      <c r="IEP3511" s="45"/>
      <c r="IEQ3511" s="45"/>
      <c r="IER3511" s="45"/>
      <c r="IES3511" s="45"/>
      <c r="IET3511" s="45"/>
      <c r="IEU3511" s="45"/>
      <c r="IEV3511" s="45"/>
      <c r="IEW3511" s="45"/>
      <c r="IEX3511" s="45"/>
      <c r="IEY3511" s="45"/>
      <c r="IEZ3511" s="45"/>
      <c r="IFA3511" s="45"/>
      <c r="IFB3511" s="45"/>
      <c r="IFC3511" s="45"/>
      <c r="IFD3511" s="45"/>
      <c r="IFE3511" s="45"/>
      <c r="IFF3511" s="45"/>
      <c r="IFG3511" s="45"/>
      <c r="IFH3511" s="45"/>
      <c r="IFI3511" s="45"/>
      <c r="IFJ3511" s="45"/>
      <c r="IFK3511" s="45"/>
      <c r="IFL3511" s="45"/>
      <c r="IFM3511" s="45"/>
      <c r="IFN3511" s="45"/>
      <c r="IFO3511" s="45"/>
      <c r="IFP3511" s="45"/>
      <c r="IFQ3511" s="45"/>
      <c r="IFR3511" s="45"/>
      <c r="IFS3511" s="45"/>
      <c r="IFT3511" s="45"/>
      <c r="IFU3511" s="45"/>
      <c r="IFV3511" s="45"/>
      <c r="IFW3511" s="45"/>
      <c r="IFX3511" s="45"/>
      <c r="IFY3511" s="45"/>
      <c r="IFZ3511" s="45"/>
      <c r="IGA3511" s="45"/>
      <c r="IGB3511" s="45"/>
      <c r="IGC3511" s="45"/>
      <c r="IGD3511" s="45"/>
      <c r="IGE3511" s="45"/>
      <c r="IGF3511" s="45"/>
      <c r="IGG3511" s="45"/>
      <c r="IGH3511" s="45"/>
      <c r="IGI3511" s="45"/>
      <c r="IGJ3511" s="45"/>
      <c r="IGK3511" s="45"/>
      <c r="IGL3511" s="45"/>
      <c r="IGM3511" s="45"/>
      <c r="IGN3511" s="45"/>
      <c r="IGO3511" s="45"/>
      <c r="IGP3511" s="45"/>
      <c r="IGQ3511" s="45"/>
      <c r="IGR3511" s="45"/>
      <c r="IGS3511" s="45"/>
      <c r="IGT3511" s="45"/>
      <c r="IGU3511" s="45"/>
      <c r="IGV3511" s="45"/>
      <c r="IGW3511" s="45"/>
      <c r="IGX3511" s="45"/>
      <c r="IGY3511" s="45"/>
      <c r="IGZ3511" s="45"/>
      <c r="IHA3511" s="45"/>
      <c r="IHB3511" s="45"/>
      <c r="IHC3511" s="45"/>
      <c r="IHD3511" s="45"/>
      <c r="IHE3511" s="45"/>
      <c r="IHF3511" s="45"/>
      <c r="IHG3511" s="45"/>
      <c r="IHH3511" s="45"/>
      <c r="IHI3511" s="45"/>
      <c r="IHJ3511" s="45"/>
      <c r="IHK3511" s="45"/>
      <c r="IHL3511" s="45"/>
      <c r="IHM3511" s="45"/>
      <c r="IHN3511" s="45"/>
      <c r="IHO3511" s="45"/>
      <c r="IHP3511" s="45"/>
      <c r="IHQ3511" s="45"/>
      <c r="IHR3511" s="45"/>
      <c r="IHS3511" s="45"/>
      <c r="IHT3511" s="45"/>
      <c r="IHU3511" s="45"/>
      <c r="IHV3511" s="45"/>
      <c r="IHW3511" s="45"/>
      <c r="IHX3511" s="45"/>
      <c r="IHY3511" s="45"/>
      <c r="IHZ3511" s="45"/>
      <c r="IIA3511" s="45"/>
      <c r="IIB3511" s="45"/>
      <c r="IIC3511" s="45"/>
      <c r="IID3511" s="45"/>
      <c r="IIE3511" s="45"/>
      <c r="IIF3511" s="45"/>
      <c r="IIG3511" s="45"/>
      <c r="IIH3511" s="45"/>
      <c r="III3511" s="45"/>
      <c r="IIJ3511" s="45"/>
      <c r="IIK3511" s="45"/>
      <c r="IIL3511" s="45"/>
      <c r="IIM3511" s="45"/>
      <c r="IIN3511" s="45"/>
      <c r="IIO3511" s="45"/>
      <c r="IIP3511" s="45"/>
      <c r="IIQ3511" s="45"/>
      <c r="IIR3511" s="45"/>
      <c r="IIS3511" s="45"/>
      <c r="IIT3511" s="45"/>
      <c r="IIU3511" s="45"/>
      <c r="IIV3511" s="45"/>
      <c r="IIW3511" s="45"/>
      <c r="IIX3511" s="45"/>
      <c r="IIY3511" s="45"/>
      <c r="IIZ3511" s="45"/>
      <c r="IJA3511" s="45"/>
      <c r="IJB3511" s="45"/>
      <c r="IJC3511" s="45"/>
      <c r="IJD3511" s="45"/>
      <c r="IJE3511" s="45"/>
      <c r="IJF3511" s="45"/>
      <c r="IJG3511" s="45"/>
      <c r="IJH3511" s="45"/>
      <c r="IJI3511" s="45"/>
      <c r="IJJ3511" s="45"/>
      <c r="IJK3511" s="45"/>
      <c r="IJL3511" s="45"/>
      <c r="IJM3511" s="45"/>
      <c r="IJN3511" s="45"/>
      <c r="IJO3511" s="45"/>
      <c r="IJP3511" s="45"/>
      <c r="IJQ3511" s="45"/>
      <c r="IJR3511" s="45"/>
      <c r="IJS3511" s="45"/>
      <c r="IJT3511" s="45"/>
      <c r="IJU3511" s="45"/>
      <c r="IJV3511" s="45"/>
      <c r="IJW3511" s="45"/>
      <c r="IJX3511" s="45"/>
      <c r="IJY3511" s="45"/>
      <c r="IJZ3511" s="45"/>
      <c r="IKA3511" s="45"/>
      <c r="IKB3511" s="45"/>
      <c r="IKC3511" s="45"/>
      <c r="IKD3511" s="45"/>
      <c r="IKE3511" s="45"/>
      <c r="IKF3511" s="45"/>
      <c r="IKG3511" s="45"/>
      <c r="IKH3511" s="45"/>
      <c r="IKI3511" s="45"/>
      <c r="IKJ3511" s="45"/>
      <c r="IKK3511" s="45"/>
      <c r="IKL3511" s="45"/>
      <c r="IKM3511" s="45"/>
      <c r="IKN3511" s="45"/>
      <c r="IKO3511" s="45"/>
      <c r="IKP3511" s="45"/>
      <c r="IKQ3511" s="45"/>
      <c r="IKR3511" s="45"/>
      <c r="IKS3511" s="45"/>
      <c r="IKT3511" s="45"/>
      <c r="IKU3511" s="45"/>
      <c r="IKV3511" s="45"/>
      <c r="IKW3511" s="45"/>
      <c r="IKX3511" s="45"/>
      <c r="IKY3511" s="45"/>
      <c r="IKZ3511" s="45"/>
      <c r="ILA3511" s="45"/>
      <c r="ILB3511" s="45"/>
      <c r="ILC3511" s="45"/>
      <c r="ILD3511" s="45"/>
      <c r="ILE3511" s="45"/>
      <c r="ILF3511" s="45"/>
      <c r="ILG3511" s="45"/>
      <c r="ILH3511" s="45"/>
      <c r="ILI3511" s="45"/>
      <c r="ILJ3511" s="45"/>
      <c r="ILK3511" s="45"/>
      <c r="ILL3511" s="45"/>
      <c r="ILM3511" s="45"/>
      <c r="ILN3511" s="45"/>
      <c r="ILO3511" s="45"/>
      <c r="ILP3511" s="45"/>
      <c r="ILQ3511" s="45"/>
      <c r="ILR3511" s="45"/>
      <c r="ILS3511" s="45"/>
      <c r="ILT3511" s="45"/>
      <c r="ILU3511" s="45"/>
      <c r="ILV3511" s="45"/>
      <c r="ILW3511" s="45"/>
      <c r="ILX3511" s="45"/>
      <c r="ILY3511" s="45"/>
      <c r="ILZ3511" s="45"/>
      <c r="IMA3511" s="45"/>
      <c r="IMB3511" s="45"/>
      <c r="IMC3511" s="45"/>
      <c r="IMD3511" s="45"/>
      <c r="IME3511" s="45"/>
      <c r="IMF3511" s="45"/>
      <c r="IMG3511" s="45"/>
      <c r="IMH3511" s="45"/>
      <c r="IMI3511" s="45"/>
      <c r="IMJ3511" s="45"/>
      <c r="IMK3511" s="45"/>
      <c r="IML3511" s="45"/>
      <c r="IMM3511" s="45"/>
      <c r="IMN3511" s="45"/>
      <c r="IMO3511" s="45"/>
      <c r="IMP3511" s="45"/>
      <c r="IMQ3511" s="45"/>
      <c r="IMR3511" s="45"/>
      <c r="IMS3511" s="45"/>
      <c r="IMT3511" s="45"/>
      <c r="IMU3511" s="45"/>
      <c r="IMV3511" s="45"/>
      <c r="IMW3511" s="45"/>
      <c r="IMX3511" s="45"/>
      <c r="IMY3511" s="45"/>
      <c r="IMZ3511" s="45"/>
      <c r="INA3511" s="45"/>
      <c r="INB3511" s="45"/>
      <c r="INC3511" s="45"/>
      <c r="IND3511" s="45"/>
      <c r="INE3511" s="45"/>
      <c r="INF3511" s="45"/>
      <c r="ING3511" s="45"/>
      <c r="INH3511" s="45"/>
      <c r="INI3511" s="45"/>
      <c r="INJ3511" s="45"/>
      <c r="INK3511" s="45"/>
      <c r="INL3511" s="45"/>
      <c r="INM3511" s="45"/>
      <c r="INN3511" s="45"/>
      <c r="INO3511" s="45"/>
      <c r="INP3511" s="45"/>
      <c r="INQ3511" s="45"/>
      <c r="INR3511" s="45"/>
      <c r="INS3511" s="45"/>
      <c r="INT3511" s="45"/>
      <c r="INU3511" s="45"/>
      <c r="INV3511" s="45"/>
      <c r="INW3511" s="45"/>
      <c r="INX3511" s="45"/>
      <c r="INY3511" s="45"/>
      <c r="INZ3511" s="45"/>
      <c r="IOA3511" s="45"/>
      <c r="IOB3511" s="45"/>
      <c r="IOC3511" s="45"/>
      <c r="IOD3511" s="45"/>
      <c r="IOE3511" s="45"/>
      <c r="IOF3511" s="45"/>
      <c r="IOG3511" s="45"/>
      <c r="IOH3511" s="45"/>
      <c r="IOI3511" s="45"/>
      <c r="IOJ3511" s="45"/>
      <c r="IOK3511" s="45"/>
      <c r="IOL3511" s="45"/>
      <c r="IOM3511" s="45"/>
      <c r="ION3511" s="45"/>
      <c r="IOO3511" s="45"/>
      <c r="IOP3511" s="45"/>
      <c r="IOQ3511" s="45"/>
      <c r="IOR3511" s="45"/>
      <c r="IOS3511" s="45"/>
      <c r="IOT3511" s="45"/>
      <c r="IOU3511" s="45"/>
      <c r="IOV3511" s="45"/>
      <c r="IOW3511" s="45"/>
      <c r="IOX3511" s="45"/>
      <c r="IOY3511" s="45"/>
      <c r="IOZ3511" s="45"/>
      <c r="IPA3511" s="45"/>
      <c r="IPB3511" s="45"/>
      <c r="IPC3511" s="45"/>
      <c r="IPD3511" s="45"/>
      <c r="IPE3511" s="45"/>
      <c r="IPF3511" s="45"/>
      <c r="IPG3511" s="45"/>
      <c r="IPH3511" s="45"/>
      <c r="IPI3511" s="45"/>
      <c r="IPJ3511" s="45"/>
      <c r="IPK3511" s="45"/>
      <c r="IPL3511" s="45"/>
      <c r="IPM3511" s="45"/>
      <c r="IPN3511" s="45"/>
      <c r="IPO3511" s="45"/>
      <c r="IPP3511" s="45"/>
      <c r="IPQ3511" s="45"/>
      <c r="IPR3511" s="45"/>
      <c r="IPS3511" s="45"/>
      <c r="IPT3511" s="45"/>
      <c r="IPU3511" s="45"/>
      <c r="IPV3511" s="45"/>
      <c r="IPW3511" s="45"/>
      <c r="IPX3511" s="45"/>
      <c r="IPY3511" s="45"/>
      <c r="IPZ3511" s="45"/>
      <c r="IQA3511" s="45"/>
      <c r="IQB3511" s="45"/>
      <c r="IQC3511" s="45"/>
      <c r="IQD3511" s="45"/>
      <c r="IQE3511" s="45"/>
      <c r="IQF3511" s="45"/>
      <c r="IQG3511" s="45"/>
      <c r="IQH3511" s="45"/>
      <c r="IQI3511" s="45"/>
      <c r="IQJ3511" s="45"/>
      <c r="IQK3511" s="45"/>
      <c r="IQL3511" s="45"/>
      <c r="IQM3511" s="45"/>
      <c r="IQN3511" s="45"/>
      <c r="IQO3511" s="45"/>
      <c r="IQP3511" s="45"/>
      <c r="IQQ3511" s="45"/>
      <c r="IQR3511" s="45"/>
      <c r="IQS3511" s="45"/>
      <c r="IQT3511" s="45"/>
      <c r="IQU3511" s="45"/>
      <c r="IQV3511" s="45"/>
      <c r="IQW3511" s="45"/>
      <c r="IQX3511" s="45"/>
      <c r="IQY3511" s="45"/>
      <c r="IQZ3511" s="45"/>
      <c r="IRA3511" s="45"/>
      <c r="IRB3511" s="45"/>
      <c r="IRC3511" s="45"/>
      <c r="IRD3511" s="45"/>
      <c r="IRE3511" s="45"/>
      <c r="IRF3511" s="45"/>
      <c r="IRG3511" s="45"/>
      <c r="IRH3511" s="45"/>
      <c r="IRI3511" s="45"/>
      <c r="IRJ3511" s="45"/>
      <c r="IRK3511" s="45"/>
      <c r="IRL3511" s="45"/>
      <c r="IRM3511" s="45"/>
      <c r="IRN3511" s="45"/>
      <c r="IRO3511" s="45"/>
      <c r="IRP3511" s="45"/>
      <c r="IRQ3511" s="45"/>
      <c r="IRR3511" s="45"/>
      <c r="IRS3511" s="45"/>
      <c r="IRT3511" s="45"/>
      <c r="IRU3511" s="45"/>
      <c r="IRV3511" s="45"/>
      <c r="IRW3511" s="45"/>
      <c r="IRX3511" s="45"/>
      <c r="IRY3511" s="45"/>
      <c r="IRZ3511" s="45"/>
      <c r="ISA3511" s="45"/>
      <c r="ISB3511" s="45"/>
      <c r="ISC3511" s="45"/>
      <c r="ISD3511" s="45"/>
      <c r="ISE3511" s="45"/>
      <c r="ISF3511" s="45"/>
      <c r="ISG3511" s="45"/>
      <c r="ISH3511" s="45"/>
      <c r="ISI3511" s="45"/>
      <c r="ISJ3511" s="45"/>
      <c r="ISK3511" s="45"/>
      <c r="ISL3511" s="45"/>
      <c r="ISM3511" s="45"/>
      <c r="ISN3511" s="45"/>
      <c r="ISO3511" s="45"/>
      <c r="ISP3511" s="45"/>
      <c r="ISQ3511" s="45"/>
      <c r="ISR3511" s="45"/>
      <c r="ISS3511" s="45"/>
      <c r="IST3511" s="45"/>
      <c r="ISU3511" s="45"/>
      <c r="ISV3511" s="45"/>
      <c r="ISW3511" s="45"/>
      <c r="ISX3511" s="45"/>
      <c r="ISY3511" s="45"/>
      <c r="ISZ3511" s="45"/>
      <c r="ITA3511" s="45"/>
      <c r="ITB3511" s="45"/>
      <c r="ITC3511" s="45"/>
      <c r="ITD3511" s="45"/>
      <c r="ITE3511" s="45"/>
      <c r="ITF3511" s="45"/>
      <c r="ITG3511" s="45"/>
      <c r="ITH3511" s="45"/>
      <c r="ITI3511" s="45"/>
      <c r="ITJ3511" s="45"/>
      <c r="ITK3511" s="45"/>
      <c r="ITL3511" s="45"/>
      <c r="ITM3511" s="45"/>
      <c r="ITN3511" s="45"/>
      <c r="ITO3511" s="45"/>
      <c r="ITP3511" s="45"/>
      <c r="ITQ3511" s="45"/>
      <c r="ITR3511" s="45"/>
      <c r="ITS3511" s="45"/>
      <c r="ITT3511" s="45"/>
      <c r="ITU3511" s="45"/>
      <c r="ITV3511" s="45"/>
      <c r="ITW3511" s="45"/>
      <c r="ITX3511" s="45"/>
      <c r="ITY3511" s="45"/>
      <c r="ITZ3511" s="45"/>
      <c r="IUA3511" s="45"/>
      <c r="IUB3511" s="45"/>
      <c r="IUC3511" s="45"/>
      <c r="IUD3511" s="45"/>
      <c r="IUE3511" s="45"/>
      <c r="IUF3511" s="45"/>
      <c r="IUG3511" s="45"/>
      <c r="IUH3511" s="45"/>
      <c r="IUI3511" s="45"/>
      <c r="IUJ3511" s="45"/>
      <c r="IUK3511" s="45"/>
      <c r="IUL3511" s="45"/>
      <c r="IUM3511" s="45"/>
      <c r="IUN3511" s="45"/>
      <c r="IUO3511" s="45"/>
      <c r="IUP3511" s="45"/>
      <c r="IUQ3511" s="45"/>
      <c r="IUR3511" s="45"/>
      <c r="IUS3511" s="45"/>
      <c r="IUT3511" s="45"/>
      <c r="IUU3511" s="45"/>
      <c r="IUV3511" s="45"/>
      <c r="IUW3511" s="45"/>
      <c r="IUX3511" s="45"/>
      <c r="IUY3511" s="45"/>
      <c r="IUZ3511" s="45"/>
      <c r="IVA3511" s="45"/>
      <c r="IVB3511" s="45"/>
      <c r="IVC3511" s="45"/>
      <c r="IVD3511" s="45"/>
      <c r="IVE3511" s="45"/>
      <c r="IVF3511" s="45"/>
      <c r="IVG3511" s="45"/>
      <c r="IVH3511" s="45"/>
      <c r="IVI3511" s="45"/>
      <c r="IVJ3511" s="45"/>
      <c r="IVK3511" s="45"/>
      <c r="IVL3511" s="45"/>
      <c r="IVM3511" s="45"/>
      <c r="IVN3511" s="45"/>
      <c r="IVO3511" s="45"/>
      <c r="IVP3511" s="45"/>
      <c r="IVQ3511" s="45"/>
      <c r="IVR3511" s="45"/>
      <c r="IVS3511" s="45"/>
      <c r="IVT3511" s="45"/>
      <c r="IVU3511" s="45"/>
      <c r="IVV3511" s="45"/>
      <c r="IVW3511" s="45"/>
      <c r="IVX3511" s="45"/>
      <c r="IVY3511" s="45"/>
      <c r="IVZ3511" s="45"/>
      <c r="IWA3511" s="45"/>
      <c r="IWB3511" s="45"/>
      <c r="IWC3511" s="45"/>
      <c r="IWD3511" s="45"/>
      <c r="IWE3511" s="45"/>
      <c r="IWF3511" s="45"/>
      <c r="IWG3511" s="45"/>
      <c r="IWH3511" s="45"/>
      <c r="IWI3511" s="45"/>
      <c r="IWJ3511" s="45"/>
      <c r="IWK3511" s="45"/>
      <c r="IWL3511" s="45"/>
      <c r="IWM3511" s="45"/>
      <c r="IWN3511" s="45"/>
      <c r="IWO3511" s="45"/>
      <c r="IWP3511" s="45"/>
      <c r="IWQ3511" s="45"/>
      <c r="IWR3511" s="45"/>
      <c r="IWS3511" s="45"/>
      <c r="IWT3511" s="45"/>
      <c r="IWU3511" s="45"/>
      <c r="IWV3511" s="45"/>
      <c r="IWW3511" s="45"/>
      <c r="IWX3511" s="45"/>
      <c r="IWY3511" s="45"/>
      <c r="IWZ3511" s="45"/>
      <c r="IXA3511" s="45"/>
      <c r="IXB3511" s="45"/>
      <c r="IXC3511" s="45"/>
      <c r="IXD3511" s="45"/>
      <c r="IXE3511" s="45"/>
      <c r="IXF3511" s="45"/>
      <c r="IXG3511" s="45"/>
      <c r="IXH3511" s="45"/>
      <c r="IXI3511" s="45"/>
      <c r="IXJ3511" s="45"/>
      <c r="IXK3511" s="45"/>
      <c r="IXL3511" s="45"/>
      <c r="IXM3511" s="45"/>
      <c r="IXN3511" s="45"/>
      <c r="IXO3511" s="45"/>
      <c r="IXP3511" s="45"/>
      <c r="IXQ3511" s="45"/>
      <c r="IXR3511" s="45"/>
      <c r="IXS3511" s="45"/>
      <c r="IXT3511" s="45"/>
      <c r="IXU3511" s="45"/>
      <c r="IXV3511" s="45"/>
      <c r="IXW3511" s="45"/>
      <c r="IXX3511" s="45"/>
      <c r="IXY3511" s="45"/>
      <c r="IXZ3511" s="45"/>
      <c r="IYA3511" s="45"/>
      <c r="IYB3511" s="45"/>
      <c r="IYC3511" s="45"/>
      <c r="IYD3511" s="45"/>
      <c r="IYE3511" s="45"/>
      <c r="IYF3511" s="45"/>
      <c r="IYG3511" s="45"/>
      <c r="IYH3511" s="45"/>
      <c r="IYI3511" s="45"/>
      <c r="IYJ3511" s="45"/>
      <c r="IYK3511" s="45"/>
      <c r="IYL3511" s="45"/>
      <c r="IYM3511" s="45"/>
      <c r="IYN3511" s="45"/>
      <c r="IYO3511" s="45"/>
      <c r="IYP3511" s="45"/>
      <c r="IYQ3511" s="45"/>
      <c r="IYR3511" s="45"/>
      <c r="IYS3511" s="45"/>
      <c r="IYT3511" s="45"/>
      <c r="IYU3511" s="45"/>
      <c r="IYV3511" s="45"/>
      <c r="IYW3511" s="45"/>
      <c r="IYX3511" s="45"/>
      <c r="IYY3511" s="45"/>
      <c r="IYZ3511" s="45"/>
      <c r="IZA3511" s="45"/>
      <c r="IZB3511" s="45"/>
      <c r="IZC3511" s="45"/>
      <c r="IZD3511" s="45"/>
      <c r="IZE3511" s="45"/>
      <c r="IZF3511" s="45"/>
      <c r="IZG3511" s="45"/>
      <c r="IZH3511" s="45"/>
      <c r="IZI3511" s="45"/>
      <c r="IZJ3511" s="45"/>
      <c r="IZK3511" s="45"/>
      <c r="IZL3511" s="45"/>
      <c r="IZM3511" s="45"/>
      <c r="IZN3511" s="45"/>
      <c r="IZO3511" s="45"/>
      <c r="IZP3511" s="45"/>
      <c r="IZQ3511" s="45"/>
      <c r="IZR3511" s="45"/>
      <c r="IZS3511" s="45"/>
      <c r="IZT3511" s="45"/>
      <c r="IZU3511" s="45"/>
      <c r="IZV3511" s="45"/>
      <c r="IZW3511" s="45"/>
      <c r="IZX3511" s="45"/>
      <c r="IZY3511" s="45"/>
      <c r="IZZ3511" s="45"/>
      <c r="JAA3511" s="45"/>
      <c r="JAB3511" s="45"/>
      <c r="JAC3511" s="45"/>
      <c r="JAD3511" s="45"/>
      <c r="JAE3511" s="45"/>
      <c r="JAF3511" s="45"/>
      <c r="JAG3511" s="45"/>
      <c r="JAH3511" s="45"/>
      <c r="JAI3511" s="45"/>
      <c r="JAJ3511" s="45"/>
      <c r="JAK3511" s="45"/>
      <c r="JAL3511" s="45"/>
      <c r="JAM3511" s="45"/>
      <c r="JAN3511" s="45"/>
      <c r="JAO3511" s="45"/>
      <c r="JAP3511" s="45"/>
      <c r="JAQ3511" s="45"/>
      <c r="JAR3511" s="45"/>
      <c r="JAS3511" s="45"/>
      <c r="JAT3511" s="45"/>
      <c r="JAU3511" s="45"/>
      <c r="JAV3511" s="45"/>
      <c r="JAW3511" s="45"/>
      <c r="JAX3511" s="45"/>
      <c r="JAY3511" s="45"/>
      <c r="JAZ3511" s="45"/>
      <c r="JBA3511" s="45"/>
      <c r="JBB3511" s="45"/>
      <c r="JBC3511" s="45"/>
      <c r="JBD3511" s="45"/>
      <c r="JBE3511" s="45"/>
      <c r="JBF3511" s="45"/>
      <c r="JBG3511" s="45"/>
      <c r="JBH3511" s="45"/>
      <c r="JBI3511" s="45"/>
      <c r="JBJ3511" s="45"/>
      <c r="JBK3511" s="45"/>
      <c r="JBL3511" s="45"/>
      <c r="JBM3511" s="45"/>
      <c r="JBN3511" s="45"/>
      <c r="JBO3511" s="45"/>
      <c r="JBP3511" s="45"/>
      <c r="JBQ3511" s="45"/>
      <c r="JBR3511" s="45"/>
      <c r="JBS3511" s="45"/>
      <c r="JBT3511" s="45"/>
      <c r="JBU3511" s="45"/>
      <c r="JBV3511" s="45"/>
      <c r="JBW3511" s="45"/>
      <c r="JBX3511" s="45"/>
      <c r="JBY3511" s="45"/>
      <c r="JBZ3511" s="45"/>
      <c r="JCA3511" s="45"/>
      <c r="JCB3511" s="45"/>
      <c r="JCC3511" s="45"/>
      <c r="JCD3511" s="45"/>
      <c r="JCE3511" s="45"/>
      <c r="JCF3511" s="45"/>
      <c r="JCG3511" s="45"/>
      <c r="JCH3511" s="45"/>
      <c r="JCI3511" s="45"/>
      <c r="JCJ3511" s="45"/>
      <c r="JCK3511" s="45"/>
      <c r="JCL3511" s="45"/>
      <c r="JCM3511" s="45"/>
      <c r="JCN3511" s="45"/>
      <c r="JCO3511" s="45"/>
      <c r="JCP3511" s="45"/>
      <c r="JCQ3511" s="45"/>
      <c r="JCR3511" s="45"/>
      <c r="JCS3511" s="45"/>
      <c r="JCT3511" s="45"/>
      <c r="JCU3511" s="45"/>
      <c r="JCV3511" s="45"/>
      <c r="JCW3511" s="45"/>
      <c r="JCX3511" s="45"/>
      <c r="JCY3511" s="45"/>
      <c r="JCZ3511" s="45"/>
      <c r="JDA3511" s="45"/>
      <c r="JDB3511" s="45"/>
      <c r="JDC3511" s="45"/>
      <c r="JDD3511" s="45"/>
      <c r="JDE3511" s="45"/>
      <c r="JDF3511" s="45"/>
      <c r="JDG3511" s="45"/>
      <c r="JDH3511" s="45"/>
      <c r="JDI3511" s="45"/>
      <c r="JDJ3511" s="45"/>
      <c r="JDK3511" s="45"/>
      <c r="JDL3511" s="45"/>
      <c r="JDM3511" s="45"/>
      <c r="JDN3511" s="45"/>
      <c r="JDO3511" s="45"/>
      <c r="JDP3511" s="45"/>
      <c r="JDQ3511" s="45"/>
      <c r="JDR3511" s="45"/>
      <c r="JDS3511" s="45"/>
      <c r="JDT3511" s="45"/>
      <c r="JDU3511" s="45"/>
      <c r="JDV3511" s="45"/>
      <c r="JDW3511" s="45"/>
      <c r="JDX3511" s="45"/>
      <c r="JDY3511" s="45"/>
      <c r="JDZ3511" s="45"/>
      <c r="JEA3511" s="45"/>
      <c r="JEB3511" s="45"/>
      <c r="JEC3511" s="45"/>
      <c r="JED3511" s="45"/>
      <c r="JEE3511" s="45"/>
      <c r="JEF3511" s="45"/>
      <c r="JEG3511" s="45"/>
      <c r="JEH3511" s="45"/>
      <c r="JEI3511" s="45"/>
      <c r="JEJ3511" s="45"/>
      <c r="JEK3511" s="45"/>
      <c r="JEL3511" s="45"/>
      <c r="JEM3511" s="45"/>
      <c r="JEN3511" s="45"/>
      <c r="JEO3511" s="45"/>
      <c r="JEP3511" s="45"/>
      <c r="JEQ3511" s="45"/>
      <c r="JER3511" s="45"/>
      <c r="JES3511" s="45"/>
      <c r="JET3511" s="45"/>
      <c r="JEU3511" s="45"/>
      <c r="JEV3511" s="45"/>
      <c r="JEW3511" s="45"/>
      <c r="JEX3511" s="45"/>
      <c r="JEY3511" s="45"/>
      <c r="JEZ3511" s="45"/>
      <c r="JFA3511" s="45"/>
      <c r="JFB3511" s="45"/>
      <c r="JFC3511" s="45"/>
      <c r="JFD3511" s="45"/>
      <c r="JFE3511" s="45"/>
      <c r="JFF3511" s="45"/>
      <c r="JFG3511" s="45"/>
      <c r="JFH3511" s="45"/>
      <c r="JFI3511" s="45"/>
      <c r="JFJ3511" s="45"/>
      <c r="JFK3511" s="45"/>
      <c r="JFL3511" s="45"/>
      <c r="JFM3511" s="45"/>
      <c r="JFN3511" s="45"/>
      <c r="JFO3511" s="45"/>
      <c r="JFP3511" s="45"/>
      <c r="JFQ3511" s="45"/>
      <c r="JFR3511" s="45"/>
      <c r="JFS3511" s="45"/>
      <c r="JFT3511" s="45"/>
      <c r="JFU3511" s="45"/>
      <c r="JFV3511" s="45"/>
      <c r="JFW3511" s="45"/>
      <c r="JFX3511" s="45"/>
      <c r="JFY3511" s="45"/>
      <c r="JFZ3511" s="45"/>
      <c r="JGA3511" s="45"/>
      <c r="JGB3511" s="45"/>
      <c r="JGC3511" s="45"/>
      <c r="JGD3511" s="45"/>
      <c r="JGE3511" s="45"/>
      <c r="JGF3511" s="45"/>
      <c r="JGG3511" s="45"/>
      <c r="JGH3511" s="45"/>
      <c r="JGI3511" s="45"/>
      <c r="JGJ3511" s="45"/>
      <c r="JGK3511" s="45"/>
      <c r="JGL3511" s="45"/>
      <c r="JGM3511" s="45"/>
      <c r="JGN3511" s="45"/>
      <c r="JGO3511" s="45"/>
      <c r="JGP3511" s="45"/>
      <c r="JGQ3511" s="45"/>
      <c r="JGR3511" s="45"/>
      <c r="JGS3511" s="45"/>
      <c r="JGT3511" s="45"/>
      <c r="JGU3511" s="45"/>
      <c r="JGV3511" s="45"/>
      <c r="JGW3511" s="45"/>
      <c r="JGX3511" s="45"/>
      <c r="JGY3511" s="45"/>
      <c r="JGZ3511" s="45"/>
      <c r="JHA3511" s="45"/>
      <c r="JHB3511" s="45"/>
      <c r="JHC3511" s="45"/>
      <c r="JHD3511" s="45"/>
      <c r="JHE3511" s="45"/>
      <c r="JHF3511" s="45"/>
      <c r="JHG3511" s="45"/>
      <c r="JHH3511" s="45"/>
      <c r="JHI3511" s="45"/>
      <c r="JHJ3511" s="45"/>
      <c r="JHK3511" s="45"/>
      <c r="JHL3511" s="45"/>
      <c r="JHM3511" s="45"/>
      <c r="JHN3511" s="45"/>
      <c r="JHO3511" s="45"/>
      <c r="JHP3511" s="45"/>
      <c r="JHQ3511" s="45"/>
      <c r="JHR3511" s="45"/>
      <c r="JHS3511" s="45"/>
      <c r="JHT3511" s="45"/>
      <c r="JHU3511" s="45"/>
      <c r="JHV3511" s="45"/>
      <c r="JHW3511" s="45"/>
      <c r="JHX3511" s="45"/>
      <c r="JHY3511" s="45"/>
      <c r="JHZ3511" s="45"/>
      <c r="JIA3511" s="45"/>
      <c r="JIB3511" s="45"/>
      <c r="JIC3511" s="45"/>
      <c r="JID3511" s="45"/>
      <c r="JIE3511" s="45"/>
      <c r="JIF3511" s="45"/>
      <c r="JIG3511" s="45"/>
      <c r="JIH3511" s="45"/>
      <c r="JII3511" s="45"/>
      <c r="JIJ3511" s="45"/>
      <c r="JIK3511" s="45"/>
      <c r="JIL3511" s="45"/>
      <c r="JIM3511" s="45"/>
      <c r="JIN3511" s="45"/>
      <c r="JIO3511" s="45"/>
      <c r="JIP3511" s="45"/>
      <c r="JIQ3511" s="45"/>
      <c r="JIR3511" s="45"/>
      <c r="JIS3511" s="45"/>
      <c r="JIT3511" s="45"/>
      <c r="JIU3511" s="45"/>
      <c r="JIV3511" s="45"/>
      <c r="JIW3511" s="45"/>
      <c r="JIX3511" s="45"/>
      <c r="JIY3511" s="45"/>
      <c r="JIZ3511" s="45"/>
      <c r="JJA3511" s="45"/>
      <c r="JJB3511" s="45"/>
      <c r="JJC3511" s="45"/>
      <c r="JJD3511" s="45"/>
      <c r="JJE3511" s="45"/>
      <c r="JJF3511" s="45"/>
      <c r="JJG3511" s="45"/>
      <c r="JJH3511" s="45"/>
      <c r="JJI3511" s="45"/>
      <c r="JJJ3511" s="45"/>
      <c r="JJK3511" s="45"/>
      <c r="JJL3511" s="45"/>
      <c r="JJM3511" s="45"/>
      <c r="JJN3511" s="45"/>
      <c r="JJO3511" s="45"/>
      <c r="JJP3511" s="45"/>
      <c r="JJQ3511" s="45"/>
      <c r="JJR3511" s="45"/>
      <c r="JJS3511" s="45"/>
      <c r="JJT3511" s="45"/>
      <c r="JJU3511" s="45"/>
      <c r="JJV3511" s="45"/>
      <c r="JJW3511" s="45"/>
      <c r="JJX3511" s="45"/>
      <c r="JJY3511" s="45"/>
      <c r="JJZ3511" s="45"/>
      <c r="JKA3511" s="45"/>
      <c r="JKB3511" s="45"/>
      <c r="JKC3511" s="45"/>
      <c r="JKD3511" s="45"/>
      <c r="JKE3511" s="45"/>
      <c r="JKF3511" s="45"/>
      <c r="JKG3511" s="45"/>
      <c r="JKH3511" s="45"/>
      <c r="JKI3511" s="45"/>
      <c r="JKJ3511" s="45"/>
      <c r="JKK3511" s="45"/>
      <c r="JKL3511" s="45"/>
      <c r="JKM3511" s="45"/>
      <c r="JKN3511" s="45"/>
      <c r="JKO3511" s="45"/>
      <c r="JKP3511" s="45"/>
      <c r="JKQ3511" s="45"/>
      <c r="JKR3511" s="45"/>
      <c r="JKS3511" s="45"/>
      <c r="JKT3511" s="45"/>
      <c r="JKU3511" s="45"/>
      <c r="JKV3511" s="45"/>
      <c r="JKW3511" s="45"/>
      <c r="JKX3511" s="45"/>
      <c r="JKY3511" s="45"/>
      <c r="JKZ3511" s="45"/>
      <c r="JLA3511" s="45"/>
      <c r="JLB3511" s="45"/>
      <c r="JLC3511" s="45"/>
      <c r="JLD3511" s="45"/>
      <c r="JLE3511" s="45"/>
      <c r="JLF3511" s="45"/>
      <c r="JLG3511" s="45"/>
      <c r="JLH3511" s="45"/>
      <c r="JLI3511" s="45"/>
      <c r="JLJ3511" s="45"/>
      <c r="JLK3511" s="45"/>
      <c r="JLL3511" s="45"/>
      <c r="JLM3511" s="45"/>
      <c r="JLN3511" s="45"/>
      <c r="JLO3511" s="45"/>
      <c r="JLP3511" s="45"/>
      <c r="JLQ3511" s="45"/>
      <c r="JLR3511" s="45"/>
      <c r="JLS3511" s="45"/>
      <c r="JLT3511" s="45"/>
      <c r="JLU3511" s="45"/>
      <c r="JLV3511" s="45"/>
      <c r="JLW3511" s="45"/>
      <c r="JLX3511" s="45"/>
      <c r="JLY3511" s="45"/>
      <c r="JLZ3511" s="45"/>
      <c r="JMA3511" s="45"/>
      <c r="JMB3511" s="45"/>
      <c r="JMC3511" s="45"/>
      <c r="JMD3511" s="45"/>
      <c r="JME3511" s="45"/>
      <c r="JMF3511" s="45"/>
      <c r="JMG3511" s="45"/>
      <c r="JMH3511" s="45"/>
      <c r="JMI3511" s="45"/>
      <c r="JMJ3511" s="45"/>
      <c r="JMK3511" s="45"/>
      <c r="JML3511" s="45"/>
      <c r="JMM3511" s="45"/>
      <c r="JMN3511" s="45"/>
      <c r="JMO3511" s="45"/>
      <c r="JMP3511" s="45"/>
      <c r="JMQ3511" s="45"/>
      <c r="JMR3511" s="45"/>
      <c r="JMS3511" s="45"/>
      <c r="JMT3511" s="45"/>
      <c r="JMU3511" s="45"/>
      <c r="JMV3511" s="45"/>
      <c r="JMW3511" s="45"/>
      <c r="JMX3511" s="45"/>
      <c r="JMY3511" s="45"/>
      <c r="JMZ3511" s="45"/>
      <c r="JNA3511" s="45"/>
      <c r="JNB3511" s="45"/>
      <c r="JNC3511" s="45"/>
      <c r="JND3511" s="45"/>
      <c r="JNE3511" s="45"/>
      <c r="JNF3511" s="45"/>
      <c r="JNG3511" s="45"/>
      <c r="JNH3511" s="45"/>
      <c r="JNI3511" s="45"/>
      <c r="JNJ3511" s="45"/>
      <c r="JNK3511" s="45"/>
      <c r="JNL3511" s="45"/>
      <c r="JNM3511" s="45"/>
      <c r="JNN3511" s="45"/>
      <c r="JNO3511" s="45"/>
      <c r="JNP3511" s="45"/>
      <c r="JNQ3511" s="45"/>
      <c r="JNR3511" s="45"/>
      <c r="JNS3511" s="45"/>
      <c r="JNT3511" s="45"/>
      <c r="JNU3511" s="45"/>
      <c r="JNV3511" s="45"/>
      <c r="JNW3511" s="45"/>
      <c r="JNX3511" s="45"/>
      <c r="JNY3511" s="45"/>
      <c r="JNZ3511" s="45"/>
      <c r="JOA3511" s="45"/>
      <c r="JOB3511" s="45"/>
      <c r="JOC3511" s="45"/>
      <c r="JOD3511" s="45"/>
      <c r="JOE3511" s="45"/>
      <c r="JOF3511" s="45"/>
      <c r="JOG3511" s="45"/>
      <c r="JOH3511" s="45"/>
      <c r="JOI3511" s="45"/>
      <c r="JOJ3511" s="45"/>
      <c r="JOK3511" s="45"/>
      <c r="JOL3511" s="45"/>
      <c r="JOM3511" s="45"/>
      <c r="JON3511" s="45"/>
      <c r="JOO3511" s="45"/>
      <c r="JOP3511" s="45"/>
      <c r="JOQ3511" s="45"/>
      <c r="JOR3511" s="45"/>
      <c r="JOS3511" s="45"/>
      <c r="JOT3511" s="45"/>
      <c r="JOU3511" s="45"/>
      <c r="JOV3511" s="45"/>
      <c r="JOW3511" s="45"/>
      <c r="JOX3511" s="45"/>
      <c r="JOY3511" s="45"/>
      <c r="JOZ3511" s="45"/>
      <c r="JPA3511" s="45"/>
      <c r="JPB3511" s="45"/>
      <c r="JPC3511" s="45"/>
      <c r="JPD3511" s="45"/>
      <c r="JPE3511" s="45"/>
      <c r="JPF3511" s="45"/>
      <c r="JPG3511" s="45"/>
      <c r="JPH3511" s="45"/>
      <c r="JPI3511" s="45"/>
      <c r="JPJ3511" s="45"/>
      <c r="JPK3511" s="45"/>
      <c r="JPL3511" s="45"/>
      <c r="JPM3511" s="45"/>
      <c r="JPN3511" s="45"/>
      <c r="JPO3511" s="45"/>
      <c r="JPP3511" s="45"/>
      <c r="JPQ3511" s="45"/>
      <c r="JPR3511" s="45"/>
      <c r="JPS3511" s="45"/>
      <c r="JPT3511" s="45"/>
      <c r="JPU3511" s="45"/>
      <c r="JPV3511" s="45"/>
      <c r="JPW3511" s="45"/>
      <c r="JPX3511" s="45"/>
      <c r="JPY3511" s="45"/>
      <c r="JPZ3511" s="45"/>
      <c r="JQA3511" s="45"/>
      <c r="JQB3511" s="45"/>
      <c r="JQC3511" s="45"/>
      <c r="JQD3511" s="45"/>
      <c r="JQE3511" s="45"/>
      <c r="JQF3511" s="45"/>
      <c r="JQG3511" s="45"/>
      <c r="JQH3511" s="45"/>
      <c r="JQI3511" s="45"/>
      <c r="JQJ3511" s="45"/>
      <c r="JQK3511" s="45"/>
      <c r="JQL3511" s="45"/>
      <c r="JQM3511" s="45"/>
      <c r="JQN3511" s="45"/>
      <c r="JQO3511" s="45"/>
      <c r="JQP3511" s="45"/>
      <c r="JQQ3511" s="45"/>
      <c r="JQR3511" s="45"/>
      <c r="JQS3511" s="45"/>
      <c r="JQT3511" s="45"/>
      <c r="JQU3511" s="45"/>
      <c r="JQV3511" s="45"/>
      <c r="JQW3511" s="45"/>
      <c r="JQX3511" s="45"/>
      <c r="JQY3511" s="45"/>
      <c r="JQZ3511" s="45"/>
      <c r="JRA3511" s="45"/>
      <c r="JRB3511" s="45"/>
      <c r="JRC3511" s="45"/>
      <c r="JRD3511" s="45"/>
      <c r="JRE3511" s="45"/>
      <c r="JRF3511" s="45"/>
      <c r="JRG3511" s="45"/>
      <c r="JRH3511" s="45"/>
      <c r="JRI3511" s="45"/>
      <c r="JRJ3511" s="45"/>
      <c r="JRK3511" s="45"/>
      <c r="JRL3511" s="45"/>
      <c r="JRM3511" s="45"/>
      <c r="JRN3511" s="45"/>
      <c r="JRO3511" s="45"/>
      <c r="JRP3511" s="45"/>
      <c r="JRQ3511" s="45"/>
      <c r="JRR3511" s="45"/>
      <c r="JRS3511" s="45"/>
      <c r="JRT3511" s="45"/>
      <c r="JRU3511" s="45"/>
      <c r="JRV3511" s="45"/>
      <c r="JRW3511" s="45"/>
      <c r="JRX3511" s="45"/>
      <c r="JRY3511" s="45"/>
      <c r="JRZ3511" s="45"/>
      <c r="JSA3511" s="45"/>
      <c r="JSB3511" s="45"/>
      <c r="JSC3511" s="45"/>
      <c r="JSD3511" s="45"/>
      <c r="JSE3511" s="45"/>
      <c r="JSF3511" s="45"/>
      <c r="JSG3511" s="45"/>
      <c r="JSH3511" s="45"/>
      <c r="JSI3511" s="45"/>
      <c r="JSJ3511" s="45"/>
      <c r="JSK3511" s="45"/>
      <c r="JSL3511" s="45"/>
      <c r="JSM3511" s="45"/>
      <c r="JSN3511" s="45"/>
      <c r="JSO3511" s="45"/>
      <c r="JSP3511" s="45"/>
      <c r="JSQ3511" s="45"/>
      <c r="JSR3511" s="45"/>
      <c r="JSS3511" s="45"/>
      <c r="JST3511" s="45"/>
      <c r="JSU3511" s="45"/>
      <c r="JSV3511" s="45"/>
      <c r="JSW3511" s="45"/>
      <c r="JSX3511" s="45"/>
      <c r="JSY3511" s="45"/>
      <c r="JSZ3511" s="45"/>
      <c r="JTA3511" s="45"/>
      <c r="JTB3511" s="45"/>
      <c r="JTC3511" s="45"/>
      <c r="JTD3511" s="45"/>
      <c r="JTE3511" s="45"/>
      <c r="JTF3511" s="45"/>
      <c r="JTG3511" s="45"/>
      <c r="JTH3511" s="45"/>
      <c r="JTI3511" s="45"/>
      <c r="JTJ3511" s="45"/>
      <c r="JTK3511" s="45"/>
      <c r="JTL3511" s="45"/>
      <c r="JTM3511" s="45"/>
      <c r="JTN3511" s="45"/>
      <c r="JTO3511" s="45"/>
      <c r="JTP3511" s="45"/>
      <c r="JTQ3511" s="45"/>
      <c r="JTR3511" s="45"/>
      <c r="JTS3511" s="45"/>
      <c r="JTT3511" s="45"/>
      <c r="JTU3511" s="45"/>
      <c r="JTV3511" s="45"/>
      <c r="JTW3511" s="45"/>
      <c r="JTX3511" s="45"/>
      <c r="JTY3511" s="45"/>
      <c r="JTZ3511" s="45"/>
      <c r="JUA3511" s="45"/>
      <c r="JUB3511" s="45"/>
      <c r="JUC3511" s="45"/>
      <c r="JUD3511" s="45"/>
      <c r="JUE3511" s="45"/>
      <c r="JUF3511" s="45"/>
      <c r="JUG3511" s="45"/>
      <c r="JUH3511" s="45"/>
      <c r="JUI3511" s="45"/>
      <c r="JUJ3511" s="45"/>
      <c r="JUK3511" s="45"/>
      <c r="JUL3511" s="45"/>
      <c r="JUM3511" s="45"/>
      <c r="JUN3511" s="45"/>
      <c r="JUO3511" s="45"/>
      <c r="JUP3511" s="45"/>
      <c r="JUQ3511" s="45"/>
      <c r="JUR3511" s="45"/>
      <c r="JUS3511" s="45"/>
      <c r="JUT3511" s="45"/>
      <c r="JUU3511" s="45"/>
      <c r="JUV3511" s="45"/>
      <c r="JUW3511" s="45"/>
      <c r="JUX3511" s="45"/>
      <c r="JUY3511" s="45"/>
      <c r="JUZ3511" s="45"/>
      <c r="JVA3511" s="45"/>
      <c r="JVB3511" s="45"/>
      <c r="JVC3511" s="45"/>
      <c r="JVD3511" s="45"/>
      <c r="JVE3511" s="45"/>
      <c r="JVF3511" s="45"/>
      <c r="JVG3511" s="45"/>
      <c r="JVH3511" s="45"/>
      <c r="JVI3511" s="45"/>
      <c r="JVJ3511" s="45"/>
      <c r="JVK3511" s="45"/>
      <c r="JVL3511" s="45"/>
      <c r="JVM3511" s="45"/>
      <c r="JVN3511" s="45"/>
      <c r="JVO3511" s="45"/>
      <c r="JVP3511" s="45"/>
      <c r="JVQ3511" s="45"/>
      <c r="JVR3511" s="45"/>
      <c r="JVS3511" s="45"/>
      <c r="JVT3511" s="45"/>
      <c r="JVU3511" s="45"/>
      <c r="JVV3511" s="45"/>
      <c r="JVW3511" s="45"/>
      <c r="JVX3511" s="45"/>
      <c r="JVY3511" s="45"/>
      <c r="JVZ3511" s="45"/>
      <c r="JWA3511" s="45"/>
      <c r="JWB3511" s="45"/>
      <c r="JWC3511" s="45"/>
      <c r="JWD3511" s="45"/>
      <c r="JWE3511" s="45"/>
      <c r="JWF3511" s="45"/>
      <c r="JWG3511" s="45"/>
      <c r="JWH3511" s="45"/>
      <c r="JWI3511" s="45"/>
      <c r="JWJ3511" s="45"/>
      <c r="JWK3511" s="45"/>
      <c r="JWL3511" s="45"/>
      <c r="JWM3511" s="45"/>
      <c r="JWN3511" s="45"/>
      <c r="JWO3511" s="45"/>
      <c r="JWP3511" s="45"/>
      <c r="JWQ3511" s="45"/>
      <c r="JWR3511" s="45"/>
      <c r="JWS3511" s="45"/>
      <c r="JWT3511" s="45"/>
      <c r="JWU3511" s="45"/>
      <c r="JWV3511" s="45"/>
      <c r="JWW3511" s="45"/>
      <c r="JWX3511" s="45"/>
      <c r="JWY3511" s="45"/>
      <c r="JWZ3511" s="45"/>
      <c r="JXA3511" s="45"/>
      <c r="JXB3511" s="45"/>
      <c r="JXC3511" s="45"/>
      <c r="JXD3511" s="45"/>
      <c r="JXE3511" s="45"/>
      <c r="JXF3511" s="45"/>
      <c r="JXG3511" s="45"/>
      <c r="JXH3511" s="45"/>
      <c r="JXI3511" s="45"/>
      <c r="JXJ3511" s="45"/>
      <c r="JXK3511" s="45"/>
      <c r="JXL3511" s="45"/>
      <c r="JXM3511" s="45"/>
      <c r="JXN3511" s="45"/>
      <c r="JXO3511" s="45"/>
      <c r="JXP3511" s="45"/>
      <c r="JXQ3511" s="45"/>
      <c r="JXR3511" s="45"/>
      <c r="JXS3511" s="45"/>
      <c r="JXT3511" s="45"/>
      <c r="JXU3511" s="45"/>
      <c r="JXV3511" s="45"/>
      <c r="JXW3511" s="45"/>
      <c r="JXX3511" s="45"/>
      <c r="JXY3511" s="45"/>
      <c r="JXZ3511" s="45"/>
      <c r="JYA3511" s="45"/>
      <c r="JYB3511" s="45"/>
      <c r="JYC3511" s="45"/>
      <c r="JYD3511" s="45"/>
      <c r="JYE3511" s="45"/>
      <c r="JYF3511" s="45"/>
      <c r="JYG3511" s="45"/>
      <c r="JYH3511" s="45"/>
      <c r="JYI3511" s="45"/>
      <c r="JYJ3511" s="45"/>
      <c r="JYK3511" s="45"/>
      <c r="JYL3511" s="45"/>
      <c r="JYM3511" s="45"/>
      <c r="JYN3511" s="45"/>
      <c r="JYO3511" s="45"/>
      <c r="JYP3511" s="45"/>
      <c r="JYQ3511" s="45"/>
      <c r="JYR3511" s="45"/>
      <c r="JYS3511" s="45"/>
      <c r="JYT3511" s="45"/>
      <c r="JYU3511" s="45"/>
      <c r="JYV3511" s="45"/>
      <c r="JYW3511" s="45"/>
      <c r="JYX3511" s="45"/>
      <c r="JYY3511" s="45"/>
      <c r="JYZ3511" s="45"/>
      <c r="JZA3511" s="45"/>
      <c r="JZB3511" s="45"/>
      <c r="JZC3511" s="45"/>
      <c r="JZD3511" s="45"/>
      <c r="JZE3511" s="45"/>
      <c r="JZF3511" s="45"/>
      <c r="JZG3511" s="45"/>
      <c r="JZH3511" s="45"/>
      <c r="JZI3511" s="45"/>
      <c r="JZJ3511" s="45"/>
      <c r="JZK3511" s="45"/>
      <c r="JZL3511" s="45"/>
      <c r="JZM3511" s="45"/>
      <c r="JZN3511" s="45"/>
      <c r="JZO3511" s="45"/>
      <c r="JZP3511" s="45"/>
      <c r="JZQ3511" s="45"/>
      <c r="JZR3511" s="45"/>
      <c r="JZS3511" s="45"/>
      <c r="JZT3511" s="45"/>
      <c r="JZU3511" s="45"/>
      <c r="JZV3511" s="45"/>
      <c r="JZW3511" s="45"/>
      <c r="JZX3511" s="45"/>
      <c r="JZY3511" s="45"/>
      <c r="JZZ3511" s="45"/>
      <c r="KAA3511" s="45"/>
      <c r="KAB3511" s="45"/>
      <c r="KAC3511" s="45"/>
      <c r="KAD3511" s="45"/>
      <c r="KAE3511" s="45"/>
      <c r="KAF3511" s="45"/>
      <c r="KAG3511" s="45"/>
      <c r="KAH3511" s="45"/>
      <c r="KAI3511" s="45"/>
      <c r="KAJ3511" s="45"/>
      <c r="KAK3511" s="45"/>
      <c r="KAL3511" s="45"/>
      <c r="KAM3511" s="45"/>
      <c r="KAN3511" s="45"/>
      <c r="KAO3511" s="45"/>
      <c r="KAP3511" s="45"/>
      <c r="KAQ3511" s="45"/>
      <c r="KAR3511" s="45"/>
      <c r="KAS3511" s="45"/>
      <c r="KAT3511" s="45"/>
      <c r="KAU3511" s="45"/>
      <c r="KAV3511" s="45"/>
      <c r="KAW3511" s="45"/>
      <c r="KAX3511" s="45"/>
      <c r="KAY3511" s="45"/>
      <c r="KAZ3511" s="45"/>
      <c r="KBA3511" s="45"/>
      <c r="KBB3511" s="45"/>
      <c r="KBC3511" s="45"/>
      <c r="KBD3511" s="45"/>
      <c r="KBE3511" s="45"/>
      <c r="KBF3511" s="45"/>
      <c r="KBG3511" s="45"/>
      <c r="KBH3511" s="45"/>
      <c r="KBI3511" s="45"/>
      <c r="KBJ3511" s="45"/>
      <c r="KBK3511" s="45"/>
      <c r="KBL3511" s="45"/>
      <c r="KBM3511" s="45"/>
      <c r="KBN3511" s="45"/>
      <c r="KBO3511" s="45"/>
      <c r="KBP3511" s="45"/>
      <c r="KBQ3511" s="45"/>
      <c r="KBR3511" s="45"/>
      <c r="KBS3511" s="45"/>
      <c r="KBT3511" s="45"/>
      <c r="KBU3511" s="45"/>
      <c r="KBV3511" s="45"/>
      <c r="KBW3511" s="45"/>
      <c r="KBX3511" s="45"/>
      <c r="KBY3511" s="45"/>
      <c r="KBZ3511" s="45"/>
      <c r="KCA3511" s="45"/>
      <c r="KCB3511" s="45"/>
      <c r="KCC3511" s="45"/>
      <c r="KCD3511" s="45"/>
      <c r="KCE3511" s="45"/>
      <c r="KCF3511" s="45"/>
      <c r="KCG3511" s="45"/>
      <c r="KCH3511" s="45"/>
      <c r="KCI3511" s="45"/>
      <c r="KCJ3511" s="45"/>
      <c r="KCK3511" s="45"/>
      <c r="KCL3511" s="45"/>
      <c r="KCM3511" s="45"/>
      <c r="KCN3511" s="45"/>
      <c r="KCO3511" s="45"/>
      <c r="KCP3511" s="45"/>
      <c r="KCQ3511" s="45"/>
      <c r="KCR3511" s="45"/>
      <c r="KCS3511" s="45"/>
      <c r="KCT3511" s="45"/>
      <c r="KCU3511" s="45"/>
      <c r="KCV3511" s="45"/>
      <c r="KCW3511" s="45"/>
      <c r="KCX3511" s="45"/>
      <c r="KCY3511" s="45"/>
      <c r="KCZ3511" s="45"/>
      <c r="KDA3511" s="45"/>
      <c r="KDB3511" s="45"/>
      <c r="KDC3511" s="45"/>
      <c r="KDD3511" s="45"/>
      <c r="KDE3511" s="45"/>
      <c r="KDF3511" s="45"/>
      <c r="KDG3511" s="45"/>
      <c r="KDH3511" s="45"/>
      <c r="KDI3511" s="45"/>
      <c r="KDJ3511" s="45"/>
      <c r="KDK3511" s="45"/>
      <c r="KDL3511" s="45"/>
      <c r="KDM3511" s="45"/>
      <c r="KDN3511" s="45"/>
      <c r="KDO3511" s="45"/>
      <c r="KDP3511" s="45"/>
      <c r="KDQ3511" s="45"/>
      <c r="KDR3511" s="45"/>
      <c r="KDS3511" s="45"/>
      <c r="KDT3511" s="45"/>
      <c r="KDU3511" s="45"/>
      <c r="KDV3511" s="45"/>
      <c r="KDW3511" s="45"/>
      <c r="KDX3511" s="45"/>
      <c r="KDY3511" s="45"/>
      <c r="KDZ3511" s="45"/>
      <c r="KEA3511" s="45"/>
      <c r="KEB3511" s="45"/>
      <c r="KEC3511" s="45"/>
      <c r="KED3511" s="45"/>
      <c r="KEE3511" s="45"/>
      <c r="KEF3511" s="45"/>
      <c r="KEG3511" s="45"/>
      <c r="KEH3511" s="45"/>
      <c r="KEI3511" s="45"/>
      <c r="KEJ3511" s="45"/>
      <c r="KEK3511" s="45"/>
      <c r="KEL3511" s="45"/>
      <c r="KEM3511" s="45"/>
      <c r="KEN3511" s="45"/>
      <c r="KEO3511" s="45"/>
      <c r="KEP3511" s="45"/>
      <c r="KEQ3511" s="45"/>
      <c r="KER3511" s="45"/>
      <c r="KES3511" s="45"/>
      <c r="KET3511" s="45"/>
      <c r="KEU3511" s="45"/>
      <c r="KEV3511" s="45"/>
      <c r="KEW3511" s="45"/>
      <c r="KEX3511" s="45"/>
      <c r="KEY3511" s="45"/>
      <c r="KEZ3511" s="45"/>
      <c r="KFA3511" s="45"/>
      <c r="KFB3511" s="45"/>
      <c r="KFC3511" s="45"/>
      <c r="KFD3511" s="45"/>
      <c r="KFE3511" s="45"/>
      <c r="KFF3511" s="45"/>
      <c r="KFG3511" s="45"/>
      <c r="KFH3511" s="45"/>
      <c r="KFI3511" s="45"/>
      <c r="KFJ3511" s="45"/>
      <c r="KFK3511" s="45"/>
      <c r="KFL3511" s="45"/>
      <c r="KFM3511" s="45"/>
      <c r="KFN3511" s="45"/>
      <c r="KFO3511" s="45"/>
      <c r="KFP3511" s="45"/>
      <c r="KFQ3511" s="45"/>
      <c r="KFR3511" s="45"/>
      <c r="KFS3511" s="45"/>
      <c r="KFT3511" s="45"/>
      <c r="KFU3511" s="45"/>
      <c r="KFV3511" s="45"/>
      <c r="KFW3511" s="45"/>
      <c r="KFX3511" s="45"/>
      <c r="KFY3511" s="45"/>
      <c r="KFZ3511" s="45"/>
      <c r="KGA3511" s="45"/>
      <c r="KGB3511" s="45"/>
      <c r="KGC3511" s="45"/>
      <c r="KGD3511" s="45"/>
      <c r="KGE3511" s="45"/>
      <c r="KGF3511" s="45"/>
      <c r="KGG3511" s="45"/>
      <c r="KGH3511" s="45"/>
      <c r="KGI3511" s="45"/>
      <c r="KGJ3511" s="45"/>
      <c r="KGK3511" s="45"/>
      <c r="KGL3511" s="45"/>
      <c r="KGM3511" s="45"/>
      <c r="KGN3511" s="45"/>
      <c r="KGO3511" s="45"/>
      <c r="KGP3511" s="45"/>
      <c r="KGQ3511" s="45"/>
      <c r="KGR3511" s="45"/>
      <c r="KGS3511" s="45"/>
      <c r="KGT3511" s="45"/>
      <c r="KGU3511" s="45"/>
      <c r="KGV3511" s="45"/>
      <c r="KGW3511" s="45"/>
      <c r="KGX3511" s="45"/>
      <c r="KGY3511" s="45"/>
      <c r="KGZ3511" s="45"/>
      <c r="KHA3511" s="45"/>
      <c r="KHB3511" s="45"/>
      <c r="KHC3511" s="45"/>
      <c r="KHD3511" s="45"/>
      <c r="KHE3511" s="45"/>
      <c r="KHF3511" s="45"/>
      <c r="KHG3511" s="45"/>
      <c r="KHH3511" s="45"/>
      <c r="KHI3511" s="45"/>
      <c r="KHJ3511" s="45"/>
      <c r="KHK3511" s="45"/>
      <c r="KHL3511" s="45"/>
      <c r="KHM3511" s="45"/>
      <c r="KHN3511" s="45"/>
      <c r="KHO3511" s="45"/>
      <c r="KHP3511" s="45"/>
      <c r="KHQ3511" s="45"/>
      <c r="KHR3511" s="45"/>
      <c r="KHS3511" s="45"/>
      <c r="KHT3511" s="45"/>
      <c r="KHU3511" s="45"/>
      <c r="KHV3511" s="45"/>
      <c r="KHW3511" s="45"/>
      <c r="KHX3511" s="45"/>
      <c r="KHY3511" s="45"/>
      <c r="KHZ3511" s="45"/>
      <c r="KIA3511" s="45"/>
      <c r="KIB3511" s="45"/>
      <c r="KIC3511" s="45"/>
      <c r="KID3511" s="45"/>
      <c r="KIE3511" s="45"/>
      <c r="KIF3511" s="45"/>
      <c r="KIG3511" s="45"/>
      <c r="KIH3511" s="45"/>
      <c r="KII3511" s="45"/>
      <c r="KIJ3511" s="45"/>
      <c r="KIK3511" s="45"/>
      <c r="KIL3511" s="45"/>
      <c r="KIM3511" s="45"/>
      <c r="KIN3511" s="45"/>
      <c r="KIO3511" s="45"/>
      <c r="KIP3511" s="45"/>
      <c r="KIQ3511" s="45"/>
      <c r="KIR3511" s="45"/>
      <c r="KIS3511" s="45"/>
      <c r="KIT3511" s="45"/>
      <c r="KIU3511" s="45"/>
      <c r="KIV3511" s="45"/>
      <c r="KIW3511" s="45"/>
      <c r="KIX3511" s="45"/>
      <c r="KIY3511" s="45"/>
      <c r="KIZ3511" s="45"/>
      <c r="KJA3511" s="45"/>
      <c r="KJB3511" s="45"/>
      <c r="KJC3511" s="45"/>
      <c r="KJD3511" s="45"/>
      <c r="KJE3511" s="45"/>
      <c r="KJF3511" s="45"/>
      <c r="KJG3511" s="45"/>
      <c r="KJH3511" s="45"/>
      <c r="KJI3511" s="45"/>
      <c r="KJJ3511" s="45"/>
      <c r="KJK3511" s="45"/>
      <c r="KJL3511" s="45"/>
      <c r="KJM3511" s="45"/>
      <c r="KJN3511" s="45"/>
      <c r="KJO3511" s="45"/>
      <c r="KJP3511" s="45"/>
      <c r="KJQ3511" s="45"/>
      <c r="KJR3511" s="45"/>
      <c r="KJS3511" s="45"/>
      <c r="KJT3511" s="45"/>
      <c r="KJU3511" s="45"/>
      <c r="KJV3511" s="45"/>
      <c r="KJW3511" s="45"/>
      <c r="KJX3511" s="45"/>
      <c r="KJY3511" s="45"/>
      <c r="KJZ3511" s="45"/>
      <c r="KKA3511" s="45"/>
      <c r="KKB3511" s="45"/>
      <c r="KKC3511" s="45"/>
      <c r="KKD3511" s="45"/>
      <c r="KKE3511" s="45"/>
      <c r="KKF3511" s="45"/>
      <c r="KKG3511" s="45"/>
      <c r="KKH3511" s="45"/>
      <c r="KKI3511" s="45"/>
      <c r="KKJ3511" s="45"/>
      <c r="KKK3511" s="45"/>
      <c r="KKL3511" s="45"/>
      <c r="KKM3511" s="45"/>
      <c r="KKN3511" s="45"/>
      <c r="KKO3511" s="45"/>
      <c r="KKP3511" s="45"/>
      <c r="KKQ3511" s="45"/>
      <c r="KKR3511" s="45"/>
      <c r="KKS3511" s="45"/>
      <c r="KKT3511" s="45"/>
      <c r="KKU3511" s="45"/>
      <c r="KKV3511" s="45"/>
      <c r="KKW3511" s="45"/>
      <c r="KKX3511" s="45"/>
      <c r="KKY3511" s="45"/>
      <c r="KKZ3511" s="45"/>
      <c r="KLA3511" s="45"/>
      <c r="KLB3511" s="45"/>
      <c r="KLC3511" s="45"/>
      <c r="KLD3511" s="45"/>
      <c r="KLE3511" s="45"/>
      <c r="KLF3511" s="45"/>
      <c r="KLG3511" s="45"/>
      <c r="KLH3511" s="45"/>
      <c r="KLI3511" s="45"/>
      <c r="KLJ3511" s="45"/>
      <c r="KLK3511" s="45"/>
      <c r="KLL3511" s="45"/>
      <c r="KLM3511" s="45"/>
      <c r="KLN3511" s="45"/>
      <c r="KLO3511" s="45"/>
      <c r="KLP3511" s="45"/>
      <c r="KLQ3511" s="45"/>
      <c r="KLR3511" s="45"/>
      <c r="KLS3511" s="45"/>
      <c r="KLT3511" s="45"/>
      <c r="KLU3511" s="45"/>
      <c r="KLV3511" s="45"/>
      <c r="KLW3511" s="45"/>
      <c r="KLX3511" s="45"/>
      <c r="KLY3511" s="45"/>
      <c r="KLZ3511" s="45"/>
      <c r="KMA3511" s="45"/>
      <c r="KMB3511" s="45"/>
      <c r="KMC3511" s="45"/>
      <c r="KMD3511" s="45"/>
      <c r="KME3511" s="45"/>
      <c r="KMF3511" s="45"/>
      <c r="KMG3511" s="45"/>
      <c r="KMH3511" s="45"/>
      <c r="KMI3511" s="45"/>
      <c r="KMJ3511" s="45"/>
      <c r="KMK3511" s="45"/>
      <c r="KML3511" s="45"/>
      <c r="KMM3511" s="45"/>
      <c r="KMN3511" s="45"/>
      <c r="KMO3511" s="45"/>
      <c r="KMP3511" s="45"/>
      <c r="KMQ3511" s="45"/>
      <c r="KMR3511" s="45"/>
      <c r="KMS3511" s="45"/>
      <c r="KMT3511" s="45"/>
      <c r="KMU3511" s="45"/>
      <c r="KMV3511" s="45"/>
      <c r="KMW3511" s="45"/>
      <c r="KMX3511" s="45"/>
      <c r="KMY3511" s="45"/>
      <c r="KMZ3511" s="45"/>
      <c r="KNA3511" s="45"/>
      <c r="KNB3511" s="45"/>
      <c r="KNC3511" s="45"/>
      <c r="KND3511" s="45"/>
      <c r="KNE3511" s="45"/>
      <c r="KNF3511" s="45"/>
      <c r="KNG3511" s="45"/>
      <c r="KNH3511" s="45"/>
      <c r="KNI3511" s="45"/>
      <c r="KNJ3511" s="45"/>
      <c r="KNK3511" s="45"/>
      <c r="KNL3511" s="45"/>
      <c r="KNM3511" s="45"/>
      <c r="KNN3511" s="45"/>
      <c r="KNO3511" s="45"/>
      <c r="KNP3511" s="45"/>
      <c r="KNQ3511" s="45"/>
      <c r="KNR3511" s="45"/>
      <c r="KNS3511" s="45"/>
      <c r="KNT3511" s="45"/>
      <c r="KNU3511" s="45"/>
      <c r="KNV3511" s="45"/>
      <c r="KNW3511" s="45"/>
      <c r="KNX3511" s="45"/>
      <c r="KNY3511" s="45"/>
      <c r="KNZ3511" s="45"/>
      <c r="KOA3511" s="45"/>
      <c r="KOB3511" s="45"/>
      <c r="KOC3511" s="45"/>
      <c r="KOD3511" s="45"/>
      <c r="KOE3511" s="45"/>
      <c r="KOF3511" s="45"/>
      <c r="KOG3511" s="45"/>
      <c r="KOH3511" s="45"/>
      <c r="KOI3511" s="45"/>
      <c r="KOJ3511" s="45"/>
      <c r="KOK3511" s="45"/>
      <c r="KOL3511" s="45"/>
      <c r="KOM3511" s="45"/>
      <c r="KON3511" s="45"/>
      <c r="KOO3511" s="45"/>
      <c r="KOP3511" s="45"/>
      <c r="KOQ3511" s="45"/>
      <c r="KOR3511" s="45"/>
      <c r="KOS3511" s="45"/>
      <c r="KOT3511" s="45"/>
      <c r="KOU3511" s="45"/>
      <c r="KOV3511" s="45"/>
      <c r="KOW3511" s="45"/>
      <c r="KOX3511" s="45"/>
      <c r="KOY3511" s="45"/>
      <c r="KOZ3511" s="45"/>
      <c r="KPA3511" s="45"/>
      <c r="KPB3511" s="45"/>
      <c r="KPC3511" s="45"/>
      <c r="KPD3511" s="45"/>
      <c r="KPE3511" s="45"/>
      <c r="KPF3511" s="45"/>
      <c r="KPG3511" s="45"/>
      <c r="KPH3511" s="45"/>
      <c r="KPI3511" s="45"/>
      <c r="KPJ3511" s="45"/>
      <c r="KPK3511" s="45"/>
      <c r="KPL3511" s="45"/>
      <c r="KPM3511" s="45"/>
      <c r="KPN3511" s="45"/>
      <c r="KPO3511" s="45"/>
      <c r="KPP3511" s="45"/>
      <c r="KPQ3511" s="45"/>
      <c r="KPR3511" s="45"/>
      <c r="KPS3511" s="45"/>
      <c r="KPT3511" s="45"/>
      <c r="KPU3511" s="45"/>
      <c r="KPV3511" s="45"/>
      <c r="KPW3511" s="45"/>
      <c r="KPX3511" s="45"/>
      <c r="KPY3511" s="45"/>
      <c r="KPZ3511" s="45"/>
      <c r="KQA3511" s="45"/>
      <c r="KQB3511" s="45"/>
      <c r="KQC3511" s="45"/>
      <c r="KQD3511" s="45"/>
      <c r="KQE3511" s="45"/>
      <c r="KQF3511" s="45"/>
      <c r="KQG3511" s="45"/>
      <c r="KQH3511" s="45"/>
      <c r="KQI3511" s="45"/>
      <c r="KQJ3511" s="45"/>
      <c r="KQK3511" s="45"/>
      <c r="KQL3511" s="45"/>
      <c r="KQM3511" s="45"/>
      <c r="KQN3511" s="45"/>
      <c r="KQO3511" s="45"/>
      <c r="KQP3511" s="45"/>
      <c r="KQQ3511" s="45"/>
      <c r="KQR3511" s="45"/>
      <c r="KQS3511" s="45"/>
      <c r="KQT3511" s="45"/>
      <c r="KQU3511" s="45"/>
      <c r="KQV3511" s="45"/>
      <c r="KQW3511" s="45"/>
      <c r="KQX3511" s="45"/>
      <c r="KQY3511" s="45"/>
      <c r="KQZ3511" s="45"/>
      <c r="KRA3511" s="45"/>
      <c r="KRB3511" s="45"/>
      <c r="KRC3511" s="45"/>
      <c r="KRD3511" s="45"/>
      <c r="KRE3511" s="45"/>
      <c r="KRF3511" s="45"/>
      <c r="KRG3511" s="45"/>
      <c r="KRH3511" s="45"/>
      <c r="KRI3511" s="45"/>
      <c r="KRJ3511" s="45"/>
      <c r="KRK3511" s="45"/>
      <c r="KRL3511" s="45"/>
      <c r="KRM3511" s="45"/>
      <c r="KRN3511" s="45"/>
      <c r="KRO3511" s="45"/>
      <c r="KRP3511" s="45"/>
      <c r="KRQ3511" s="45"/>
      <c r="KRR3511" s="45"/>
      <c r="KRS3511" s="45"/>
      <c r="KRT3511" s="45"/>
      <c r="KRU3511" s="45"/>
      <c r="KRV3511" s="45"/>
      <c r="KRW3511" s="45"/>
      <c r="KRX3511" s="45"/>
      <c r="KRY3511" s="45"/>
      <c r="KRZ3511" s="45"/>
      <c r="KSA3511" s="45"/>
      <c r="KSB3511" s="45"/>
      <c r="KSC3511" s="45"/>
      <c r="KSD3511" s="45"/>
      <c r="KSE3511" s="45"/>
      <c r="KSF3511" s="45"/>
      <c r="KSG3511" s="45"/>
      <c r="KSH3511" s="45"/>
      <c r="KSI3511" s="45"/>
      <c r="KSJ3511" s="45"/>
      <c r="KSK3511" s="45"/>
      <c r="KSL3511" s="45"/>
      <c r="KSM3511" s="45"/>
      <c r="KSN3511" s="45"/>
      <c r="KSO3511" s="45"/>
      <c r="KSP3511" s="45"/>
      <c r="KSQ3511" s="45"/>
      <c r="KSR3511" s="45"/>
      <c r="KSS3511" s="45"/>
      <c r="KST3511" s="45"/>
      <c r="KSU3511" s="45"/>
      <c r="KSV3511" s="45"/>
      <c r="KSW3511" s="45"/>
      <c r="KSX3511" s="45"/>
      <c r="KSY3511" s="45"/>
      <c r="KSZ3511" s="45"/>
      <c r="KTA3511" s="45"/>
      <c r="KTB3511" s="45"/>
      <c r="KTC3511" s="45"/>
      <c r="KTD3511" s="45"/>
      <c r="KTE3511" s="45"/>
      <c r="KTF3511" s="45"/>
      <c r="KTG3511" s="45"/>
      <c r="KTH3511" s="45"/>
      <c r="KTI3511" s="45"/>
      <c r="KTJ3511" s="45"/>
      <c r="KTK3511" s="45"/>
      <c r="KTL3511" s="45"/>
      <c r="KTM3511" s="45"/>
      <c r="KTN3511" s="45"/>
      <c r="KTO3511" s="45"/>
      <c r="KTP3511" s="45"/>
      <c r="KTQ3511" s="45"/>
      <c r="KTR3511" s="45"/>
      <c r="KTS3511" s="45"/>
      <c r="KTT3511" s="45"/>
      <c r="KTU3511" s="45"/>
      <c r="KTV3511" s="45"/>
      <c r="KTW3511" s="45"/>
      <c r="KTX3511" s="45"/>
      <c r="KTY3511" s="45"/>
      <c r="KTZ3511" s="45"/>
      <c r="KUA3511" s="45"/>
      <c r="KUB3511" s="45"/>
      <c r="KUC3511" s="45"/>
      <c r="KUD3511" s="45"/>
      <c r="KUE3511" s="45"/>
      <c r="KUF3511" s="45"/>
      <c r="KUG3511" s="45"/>
      <c r="KUH3511" s="45"/>
      <c r="KUI3511" s="45"/>
      <c r="KUJ3511" s="45"/>
      <c r="KUK3511" s="45"/>
      <c r="KUL3511" s="45"/>
      <c r="KUM3511" s="45"/>
      <c r="KUN3511" s="45"/>
      <c r="KUO3511" s="45"/>
      <c r="KUP3511" s="45"/>
      <c r="KUQ3511" s="45"/>
      <c r="KUR3511" s="45"/>
      <c r="KUS3511" s="45"/>
      <c r="KUT3511" s="45"/>
      <c r="KUU3511" s="45"/>
      <c r="KUV3511" s="45"/>
      <c r="KUW3511" s="45"/>
      <c r="KUX3511" s="45"/>
      <c r="KUY3511" s="45"/>
      <c r="KUZ3511" s="45"/>
      <c r="KVA3511" s="45"/>
      <c r="KVB3511" s="45"/>
      <c r="KVC3511" s="45"/>
      <c r="KVD3511" s="45"/>
      <c r="KVE3511" s="45"/>
      <c r="KVF3511" s="45"/>
      <c r="KVG3511" s="45"/>
      <c r="KVH3511" s="45"/>
      <c r="KVI3511" s="45"/>
      <c r="KVJ3511" s="45"/>
      <c r="KVK3511" s="45"/>
      <c r="KVL3511" s="45"/>
      <c r="KVM3511" s="45"/>
      <c r="KVN3511" s="45"/>
      <c r="KVO3511" s="45"/>
      <c r="KVP3511" s="45"/>
      <c r="KVQ3511" s="45"/>
      <c r="KVR3511" s="45"/>
      <c r="KVS3511" s="45"/>
      <c r="KVT3511" s="45"/>
      <c r="KVU3511" s="45"/>
      <c r="KVV3511" s="45"/>
      <c r="KVW3511" s="45"/>
      <c r="KVX3511" s="45"/>
      <c r="KVY3511" s="45"/>
      <c r="KVZ3511" s="45"/>
      <c r="KWA3511" s="45"/>
      <c r="KWB3511" s="45"/>
      <c r="KWC3511" s="45"/>
      <c r="KWD3511" s="45"/>
      <c r="KWE3511" s="45"/>
      <c r="KWF3511" s="45"/>
      <c r="KWG3511" s="45"/>
      <c r="KWH3511" s="45"/>
      <c r="KWI3511" s="45"/>
      <c r="KWJ3511" s="45"/>
      <c r="KWK3511" s="45"/>
      <c r="KWL3511" s="45"/>
      <c r="KWM3511" s="45"/>
      <c r="KWN3511" s="45"/>
      <c r="KWO3511" s="45"/>
      <c r="KWP3511" s="45"/>
      <c r="KWQ3511" s="45"/>
      <c r="KWR3511" s="45"/>
      <c r="KWS3511" s="45"/>
      <c r="KWT3511" s="45"/>
      <c r="KWU3511" s="45"/>
      <c r="KWV3511" s="45"/>
      <c r="KWW3511" s="45"/>
      <c r="KWX3511" s="45"/>
      <c r="KWY3511" s="45"/>
      <c r="KWZ3511" s="45"/>
      <c r="KXA3511" s="45"/>
      <c r="KXB3511" s="45"/>
      <c r="KXC3511" s="45"/>
      <c r="KXD3511" s="45"/>
      <c r="KXE3511" s="45"/>
      <c r="KXF3511" s="45"/>
      <c r="KXG3511" s="45"/>
      <c r="KXH3511" s="45"/>
      <c r="KXI3511" s="45"/>
      <c r="KXJ3511" s="45"/>
      <c r="KXK3511" s="45"/>
      <c r="KXL3511" s="45"/>
      <c r="KXM3511" s="45"/>
      <c r="KXN3511" s="45"/>
      <c r="KXO3511" s="45"/>
      <c r="KXP3511" s="45"/>
      <c r="KXQ3511" s="45"/>
      <c r="KXR3511" s="45"/>
      <c r="KXS3511" s="45"/>
      <c r="KXT3511" s="45"/>
      <c r="KXU3511" s="45"/>
      <c r="KXV3511" s="45"/>
      <c r="KXW3511" s="45"/>
      <c r="KXX3511" s="45"/>
      <c r="KXY3511" s="45"/>
      <c r="KXZ3511" s="45"/>
      <c r="KYA3511" s="45"/>
      <c r="KYB3511" s="45"/>
      <c r="KYC3511" s="45"/>
      <c r="KYD3511" s="45"/>
      <c r="KYE3511" s="45"/>
      <c r="KYF3511" s="45"/>
      <c r="KYG3511" s="45"/>
      <c r="KYH3511" s="45"/>
      <c r="KYI3511" s="45"/>
      <c r="KYJ3511" s="45"/>
      <c r="KYK3511" s="45"/>
      <c r="KYL3511" s="45"/>
      <c r="KYM3511" s="45"/>
      <c r="KYN3511" s="45"/>
      <c r="KYO3511" s="45"/>
      <c r="KYP3511" s="45"/>
      <c r="KYQ3511" s="45"/>
      <c r="KYR3511" s="45"/>
      <c r="KYS3511" s="45"/>
      <c r="KYT3511" s="45"/>
      <c r="KYU3511" s="45"/>
      <c r="KYV3511" s="45"/>
      <c r="KYW3511" s="45"/>
      <c r="KYX3511" s="45"/>
      <c r="KYY3511" s="45"/>
      <c r="KYZ3511" s="45"/>
      <c r="KZA3511" s="45"/>
      <c r="KZB3511" s="45"/>
      <c r="KZC3511" s="45"/>
      <c r="KZD3511" s="45"/>
      <c r="KZE3511" s="45"/>
      <c r="KZF3511" s="45"/>
      <c r="KZG3511" s="45"/>
      <c r="KZH3511" s="45"/>
      <c r="KZI3511" s="45"/>
      <c r="KZJ3511" s="45"/>
      <c r="KZK3511" s="45"/>
      <c r="KZL3511" s="45"/>
      <c r="KZM3511" s="45"/>
      <c r="KZN3511" s="45"/>
      <c r="KZO3511" s="45"/>
      <c r="KZP3511" s="45"/>
      <c r="KZQ3511" s="45"/>
      <c r="KZR3511" s="45"/>
      <c r="KZS3511" s="45"/>
      <c r="KZT3511" s="45"/>
      <c r="KZU3511" s="45"/>
      <c r="KZV3511" s="45"/>
      <c r="KZW3511" s="45"/>
      <c r="KZX3511" s="45"/>
      <c r="KZY3511" s="45"/>
      <c r="KZZ3511" s="45"/>
      <c r="LAA3511" s="45"/>
      <c r="LAB3511" s="45"/>
      <c r="LAC3511" s="45"/>
      <c r="LAD3511" s="45"/>
      <c r="LAE3511" s="45"/>
      <c r="LAF3511" s="45"/>
      <c r="LAG3511" s="45"/>
      <c r="LAH3511" s="45"/>
      <c r="LAI3511" s="45"/>
      <c r="LAJ3511" s="45"/>
      <c r="LAK3511" s="45"/>
      <c r="LAL3511" s="45"/>
      <c r="LAM3511" s="45"/>
      <c r="LAN3511" s="45"/>
      <c r="LAO3511" s="45"/>
      <c r="LAP3511" s="45"/>
      <c r="LAQ3511" s="45"/>
      <c r="LAR3511" s="45"/>
      <c r="LAS3511" s="45"/>
      <c r="LAT3511" s="45"/>
      <c r="LAU3511" s="45"/>
      <c r="LAV3511" s="45"/>
      <c r="LAW3511" s="45"/>
      <c r="LAX3511" s="45"/>
      <c r="LAY3511" s="45"/>
      <c r="LAZ3511" s="45"/>
      <c r="LBA3511" s="45"/>
      <c r="LBB3511" s="45"/>
      <c r="LBC3511" s="45"/>
      <c r="LBD3511" s="45"/>
      <c r="LBE3511" s="45"/>
      <c r="LBF3511" s="45"/>
      <c r="LBG3511" s="45"/>
      <c r="LBH3511" s="45"/>
      <c r="LBI3511" s="45"/>
      <c r="LBJ3511" s="45"/>
      <c r="LBK3511" s="45"/>
      <c r="LBL3511" s="45"/>
      <c r="LBM3511" s="45"/>
      <c r="LBN3511" s="45"/>
      <c r="LBO3511" s="45"/>
      <c r="LBP3511" s="45"/>
      <c r="LBQ3511" s="45"/>
      <c r="LBR3511" s="45"/>
      <c r="LBS3511" s="45"/>
      <c r="LBT3511" s="45"/>
      <c r="LBU3511" s="45"/>
      <c r="LBV3511" s="45"/>
      <c r="LBW3511" s="45"/>
      <c r="LBX3511" s="45"/>
      <c r="LBY3511" s="45"/>
      <c r="LBZ3511" s="45"/>
      <c r="LCA3511" s="45"/>
      <c r="LCB3511" s="45"/>
      <c r="LCC3511" s="45"/>
      <c r="LCD3511" s="45"/>
      <c r="LCE3511" s="45"/>
      <c r="LCF3511" s="45"/>
      <c r="LCG3511" s="45"/>
      <c r="LCH3511" s="45"/>
      <c r="LCI3511" s="45"/>
      <c r="LCJ3511" s="45"/>
      <c r="LCK3511" s="45"/>
      <c r="LCL3511" s="45"/>
      <c r="LCM3511" s="45"/>
      <c r="LCN3511" s="45"/>
      <c r="LCO3511" s="45"/>
      <c r="LCP3511" s="45"/>
      <c r="LCQ3511" s="45"/>
      <c r="LCR3511" s="45"/>
      <c r="LCS3511" s="45"/>
      <c r="LCT3511" s="45"/>
      <c r="LCU3511" s="45"/>
      <c r="LCV3511" s="45"/>
      <c r="LCW3511" s="45"/>
      <c r="LCX3511" s="45"/>
      <c r="LCY3511" s="45"/>
      <c r="LCZ3511" s="45"/>
      <c r="LDA3511" s="45"/>
      <c r="LDB3511" s="45"/>
      <c r="LDC3511" s="45"/>
      <c r="LDD3511" s="45"/>
      <c r="LDE3511" s="45"/>
      <c r="LDF3511" s="45"/>
      <c r="LDG3511" s="45"/>
      <c r="LDH3511" s="45"/>
      <c r="LDI3511" s="45"/>
      <c r="LDJ3511" s="45"/>
      <c r="LDK3511" s="45"/>
      <c r="LDL3511" s="45"/>
      <c r="LDM3511" s="45"/>
      <c r="LDN3511" s="45"/>
      <c r="LDO3511" s="45"/>
      <c r="LDP3511" s="45"/>
      <c r="LDQ3511" s="45"/>
      <c r="LDR3511" s="45"/>
      <c r="LDS3511" s="45"/>
      <c r="LDT3511" s="45"/>
      <c r="LDU3511" s="45"/>
      <c r="LDV3511" s="45"/>
      <c r="LDW3511" s="45"/>
      <c r="LDX3511" s="45"/>
      <c r="LDY3511" s="45"/>
      <c r="LDZ3511" s="45"/>
      <c r="LEA3511" s="45"/>
      <c r="LEB3511" s="45"/>
      <c r="LEC3511" s="45"/>
      <c r="LED3511" s="45"/>
      <c r="LEE3511" s="45"/>
      <c r="LEF3511" s="45"/>
      <c r="LEG3511" s="45"/>
      <c r="LEH3511" s="45"/>
      <c r="LEI3511" s="45"/>
      <c r="LEJ3511" s="45"/>
      <c r="LEK3511" s="45"/>
      <c r="LEL3511" s="45"/>
      <c r="LEM3511" s="45"/>
      <c r="LEN3511" s="45"/>
      <c r="LEO3511" s="45"/>
      <c r="LEP3511" s="45"/>
      <c r="LEQ3511" s="45"/>
      <c r="LER3511" s="45"/>
      <c r="LES3511" s="45"/>
      <c r="LET3511" s="45"/>
      <c r="LEU3511" s="45"/>
      <c r="LEV3511" s="45"/>
      <c r="LEW3511" s="45"/>
      <c r="LEX3511" s="45"/>
      <c r="LEY3511" s="45"/>
      <c r="LEZ3511" s="45"/>
      <c r="LFA3511" s="45"/>
      <c r="LFB3511" s="45"/>
      <c r="LFC3511" s="45"/>
      <c r="LFD3511" s="45"/>
      <c r="LFE3511" s="45"/>
      <c r="LFF3511" s="45"/>
      <c r="LFG3511" s="45"/>
      <c r="LFH3511" s="45"/>
      <c r="LFI3511" s="45"/>
      <c r="LFJ3511" s="45"/>
      <c r="LFK3511" s="45"/>
      <c r="LFL3511" s="45"/>
      <c r="LFM3511" s="45"/>
      <c r="LFN3511" s="45"/>
      <c r="LFO3511" s="45"/>
      <c r="LFP3511" s="45"/>
      <c r="LFQ3511" s="45"/>
      <c r="LFR3511" s="45"/>
      <c r="LFS3511" s="45"/>
      <c r="LFT3511" s="45"/>
      <c r="LFU3511" s="45"/>
      <c r="LFV3511" s="45"/>
      <c r="LFW3511" s="45"/>
      <c r="LFX3511" s="45"/>
      <c r="LFY3511" s="45"/>
      <c r="LFZ3511" s="45"/>
      <c r="LGA3511" s="45"/>
      <c r="LGB3511" s="45"/>
      <c r="LGC3511" s="45"/>
      <c r="LGD3511" s="45"/>
      <c r="LGE3511" s="45"/>
      <c r="LGF3511" s="45"/>
      <c r="LGG3511" s="45"/>
      <c r="LGH3511" s="45"/>
      <c r="LGI3511" s="45"/>
      <c r="LGJ3511" s="45"/>
      <c r="LGK3511" s="45"/>
      <c r="LGL3511" s="45"/>
      <c r="LGM3511" s="45"/>
      <c r="LGN3511" s="45"/>
      <c r="LGO3511" s="45"/>
      <c r="LGP3511" s="45"/>
      <c r="LGQ3511" s="45"/>
      <c r="LGR3511" s="45"/>
      <c r="LGS3511" s="45"/>
      <c r="LGT3511" s="45"/>
      <c r="LGU3511" s="45"/>
      <c r="LGV3511" s="45"/>
      <c r="LGW3511" s="45"/>
      <c r="LGX3511" s="45"/>
      <c r="LGY3511" s="45"/>
      <c r="LGZ3511" s="45"/>
      <c r="LHA3511" s="45"/>
      <c r="LHB3511" s="45"/>
      <c r="LHC3511" s="45"/>
      <c r="LHD3511" s="45"/>
      <c r="LHE3511" s="45"/>
      <c r="LHF3511" s="45"/>
      <c r="LHG3511" s="45"/>
      <c r="LHH3511" s="45"/>
      <c r="LHI3511" s="45"/>
      <c r="LHJ3511" s="45"/>
      <c r="LHK3511" s="45"/>
      <c r="LHL3511" s="45"/>
      <c r="LHM3511" s="45"/>
      <c r="LHN3511" s="45"/>
      <c r="LHO3511" s="45"/>
      <c r="LHP3511" s="45"/>
      <c r="LHQ3511" s="45"/>
      <c r="LHR3511" s="45"/>
      <c r="LHS3511" s="45"/>
      <c r="LHT3511" s="45"/>
      <c r="LHU3511" s="45"/>
      <c r="LHV3511" s="45"/>
      <c r="LHW3511" s="45"/>
      <c r="LHX3511" s="45"/>
      <c r="LHY3511" s="45"/>
      <c r="LHZ3511" s="45"/>
      <c r="LIA3511" s="45"/>
      <c r="LIB3511" s="45"/>
      <c r="LIC3511" s="45"/>
      <c r="LID3511" s="45"/>
      <c r="LIE3511" s="45"/>
      <c r="LIF3511" s="45"/>
      <c r="LIG3511" s="45"/>
      <c r="LIH3511" s="45"/>
      <c r="LII3511" s="45"/>
      <c r="LIJ3511" s="45"/>
      <c r="LIK3511" s="45"/>
      <c r="LIL3511" s="45"/>
      <c r="LIM3511" s="45"/>
      <c r="LIN3511" s="45"/>
      <c r="LIO3511" s="45"/>
      <c r="LIP3511" s="45"/>
      <c r="LIQ3511" s="45"/>
      <c r="LIR3511" s="45"/>
      <c r="LIS3511" s="45"/>
      <c r="LIT3511" s="45"/>
      <c r="LIU3511" s="45"/>
      <c r="LIV3511" s="45"/>
      <c r="LIW3511" s="45"/>
      <c r="LIX3511" s="45"/>
      <c r="LIY3511" s="45"/>
      <c r="LIZ3511" s="45"/>
      <c r="LJA3511" s="45"/>
      <c r="LJB3511" s="45"/>
      <c r="LJC3511" s="45"/>
      <c r="LJD3511" s="45"/>
      <c r="LJE3511" s="45"/>
      <c r="LJF3511" s="45"/>
      <c r="LJG3511" s="45"/>
      <c r="LJH3511" s="45"/>
      <c r="LJI3511" s="45"/>
      <c r="LJJ3511" s="45"/>
      <c r="LJK3511" s="45"/>
      <c r="LJL3511" s="45"/>
      <c r="LJM3511" s="45"/>
      <c r="LJN3511" s="45"/>
      <c r="LJO3511" s="45"/>
      <c r="LJP3511" s="45"/>
      <c r="LJQ3511" s="45"/>
      <c r="LJR3511" s="45"/>
      <c r="LJS3511" s="45"/>
      <c r="LJT3511" s="45"/>
      <c r="LJU3511" s="45"/>
      <c r="LJV3511" s="45"/>
      <c r="LJW3511" s="45"/>
      <c r="LJX3511" s="45"/>
      <c r="LJY3511" s="45"/>
      <c r="LJZ3511" s="45"/>
      <c r="LKA3511" s="45"/>
      <c r="LKB3511" s="45"/>
      <c r="LKC3511" s="45"/>
      <c r="LKD3511" s="45"/>
      <c r="LKE3511" s="45"/>
      <c r="LKF3511" s="45"/>
      <c r="LKG3511" s="45"/>
      <c r="LKH3511" s="45"/>
      <c r="LKI3511" s="45"/>
      <c r="LKJ3511" s="45"/>
      <c r="LKK3511" s="45"/>
      <c r="LKL3511" s="45"/>
      <c r="LKM3511" s="45"/>
      <c r="LKN3511" s="45"/>
      <c r="LKO3511" s="45"/>
      <c r="LKP3511" s="45"/>
      <c r="LKQ3511" s="45"/>
      <c r="LKR3511" s="45"/>
      <c r="LKS3511" s="45"/>
      <c r="LKT3511" s="45"/>
      <c r="LKU3511" s="45"/>
      <c r="LKV3511" s="45"/>
      <c r="LKW3511" s="45"/>
      <c r="LKX3511" s="45"/>
      <c r="LKY3511" s="45"/>
      <c r="LKZ3511" s="45"/>
      <c r="LLA3511" s="45"/>
      <c r="LLB3511" s="45"/>
      <c r="LLC3511" s="45"/>
      <c r="LLD3511" s="45"/>
      <c r="LLE3511" s="45"/>
      <c r="LLF3511" s="45"/>
      <c r="LLG3511" s="45"/>
      <c r="LLH3511" s="45"/>
      <c r="LLI3511" s="45"/>
      <c r="LLJ3511" s="45"/>
      <c r="LLK3511" s="45"/>
      <c r="LLL3511" s="45"/>
      <c r="LLM3511" s="45"/>
      <c r="LLN3511" s="45"/>
      <c r="LLO3511" s="45"/>
      <c r="LLP3511" s="45"/>
      <c r="LLQ3511" s="45"/>
      <c r="LLR3511" s="45"/>
      <c r="LLS3511" s="45"/>
      <c r="LLT3511" s="45"/>
      <c r="LLU3511" s="45"/>
      <c r="LLV3511" s="45"/>
      <c r="LLW3511" s="45"/>
      <c r="LLX3511" s="45"/>
      <c r="LLY3511" s="45"/>
      <c r="LLZ3511" s="45"/>
      <c r="LMA3511" s="45"/>
      <c r="LMB3511" s="45"/>
      <c r="LMC3511" s="45"/>
      <c r="LMD3511" s="45"/>
      <c r="LME3511" s="45"/>
      <c r="LMF3511" s="45"/>
      <c r="LMG3511" s="45"/>
      <c r="LMH3511" s="45"/>
      <c r="LMI3511" s="45"/>
      <c r="LMJ3511" s="45"/>
      <c r="LMK3511" s="45"/>
      <c r="LML3511" s="45"/>
      <c r="LMM3511" s="45"/>
      <c r="LMN3511" s="45"/>
      <c r="LMO3511" s="45"/>
      <c r="LMP3511" s="45"/>
      <c r="LMQ3511" s="45"/>
      <c r="LMR3511" s="45"/>
      <c r="LMS3511" s="45"/>
      <c r="LMT3511" s="45"/>
      <c r="LMU3511" s="45"/>
      <c r="LMV3511" s="45"/>
      <c r="LMW3511" s="45"/>
      <c r="LMX3511" s="45"/>
      <c r="LMY3511" s="45"/>
      <c r="LMZ3511" s="45"/>
      <c r="LNA3511" s="45"/>
      <c r="LNB3511" s="45"/>
      <c r="LNC3511" s="45"/>
      <c r="LND3511" s="45"/>
      <c r="LNE3511" s="45"/>
      <c r="LNF3511" s="45"/>
      <c r="LNG3511" s="45"/>
      <c r="LNH3511" s="45"/>
      <c r="LNI3511" s="45"/>
      <c r="LNJ3511" s="45"/>
      <c r="LNK3511" s="45"/>
      <c r="LNL3511" s="45"/>
      <c r="LNM3511" s="45"/>
      <c r="LNN3511" s="45"/>
      <c r="LNO3511" s="45"/>
      <c r="LNP3511" s="45"/>
      <c r="LNQ3511" s="45"/>
      <c r="LNR3511" s="45"/>
      <c r="LNS3511" s="45"/>
      <c r="LNT3511" s="45"/>
      <c r="LNU3511" s="45"/>
      <c r="LNV3511" s="45"/>
      <c r="LNW3511" s="45"/>
      <c r="LNX3511" s="45"/>
      <c r="LNY3511" s="45"/>
      <c r="LNZ3511" s="45"/>
      <c r="LOA3511" s="45"/>
      <c r="LOB3511" s="45"/>
      <c r="LOC3511" s="45"/>
      <c r="LOD3511" s="45"/>
      <c r="LOE3511" s="45"/>
      <c r="LOF3511" s="45"/>
      <c r="LOG3511" s="45"/>
      <c r="LOH3511" s="45"/>
      <c r="LOI3511" s="45"/>
      <c r="LOJ3511" s="45"/>
      <c r="LOK3511" s="45"/>
      <c r="LOL3511" s="45"/>
      <c r="LOM3511" s="45"/>
      <c r="LON3511" s="45"/>
      <c r="LOO3511" s="45"/>
      <c r="LOP3511" s="45"/>
      <c r="LOQ3511" s="45"/>
      <c r="LOR3511" s="45"/>
      <c r="LOS3511" s="45"/>
      <c r="LOT3511" s="45"/>
      <c r="LOU3511" s="45"/>
      <c r="LOV3511" s="45"/>
      <c r="LOW3511" s="45"/>
      <c r="LOX3511" s="45"/>
      <c r="LOY3511" s="45"/>
      <c r="LOZ3511" s="45"/>
      <c r="LPA3511" s="45"/>
      <c r="LPB3511" s="45"/>
      <c r="LPC3511" s="45"/>
      <c r="LPD3511" s="45"/>
      <c r="LPE3511" s="45"/>
      <c r="LPF3511" s="45"/>
      <c r="LPG3511" s="45"/>
      <c r="LPH3511" s="45"/>
      <c r="LPI3511" s="45"/>
      <c r="LPJ3511" s="45"/>
      <c r="LPK3511" s="45"/>
      <c r="LPL3511" s="45"/>
      <c r="LPM3511" s="45"/>
      <c r="LPN3511" s="45"/>
      <c r="LPO3511" s="45"/>
      <c r="LPP3511" s="45"/>
      <c r="LPQ3511" s="45"/>
      <c r="LPR3511" s="45"/>
      <c r="LPS3511" s="45"/>
      <c r="LPT3511" s="45"/>
      <c r="LPU3511" s="45"/>
      <c r="LPV3511" s="45"/>
      <c r="LPW3511" s="45"/>
      <c r="LPX3511" s="45"/>
      <c r="LPY3511" s="45"/>
      <c r="LPZ3511" s="45"/>
      <c r="LQA3511" s="45"/>
      <c r="LQB3511" s="45"/>
      <c r="LQC3511" s="45"/>
      <c r="LQD3511" s="45"/>
      <c r="LQE3511" s="45"/>
      <c r="LQF3511" s="45"/>
      <c r="LQG3511" s="45"/>
      <c r="LQH3511" s="45"/>
      <c r="LQI3511" s="45"/>
      <c r="LQJ3511" s="45"/>
      <c r="LQK3511" s="45"/>
      <c r="LQL3511" s="45"/>
      <c r="LQM3511" s="45"/>
      <c r="LQN3511" s="45"/>
      <c r="LQO3511" s="45"/>
      <c r="LQP3511" s="45"/>
      <c r="LQQ3511" s="45"/>
      <c r="LQR3511" s="45"/>
      <c r="LQS3511" s="45"/>
      <c r="LQT3511" s="45"/>
      <c r="LQU3511" s="45"/>
      <c r="LQV3511" s="45"/>
      <c r="LQW3511" s="45"/>
      <c r="LQX3511" s="45"/>
      <c r="LQY3511" s="45"/>
      <c r="LQZ3511" s="45"/>
      <c r="LRA3511" s="45"/>
      <c r="LRB3511" s="45"/>
      <c r="LRC3511" s="45"/>
      <c r="LRD3511" s="45"/>
      <c r="LRE3511" s="45"/>
      <c r="LRF3511" s="45"/>
      <c r="LRG3511" s="45"/>
      <c r="LRH3511" s="45"/>
      <c r="LRI3511" s="45"/>
      <c r="LRJ3511" s="45"/>
      <c r="LRK3511" s="45"/>
      <c r="LRL3511" s="45"/>
      <c r="LRM3511" s="45"/>
      <c r="LRN3511" s="45"/>
      <c r="LRO3511" s="45"/>
      <c r="LRP3511" s="45"/>
      <c r="LRQ3511" s="45"/>
      <c r="LRR3511" s="45"/>
      <c r="LRS3511" s="45"/>
      <c r="LRT3511" s="45"/>
      <c r="LRU3511" s="45"/>
      <c r="LRV3511" s="45"/>
      <c r="LRW3511" s="45"/>
      <c r="LRX3511" s="45"/>
      <c r="LRY3511" s="45"/>
      <c r="LRZ3511" s="45"/>
      <c r="LSA3511" s="45"/>
      <c r="LSB3511" s="45"/>
      <c r="LSC3511" s="45"/>
      <c r="LSD3511" s="45"/>
      <c r="LSE3511" s="45"/>
      <c r="LSF3511" s="45"/>
      <c r="LSG3511" s="45"/>
      <c r="LSH3511" s="45"/>
      <c r="LSI3511" s="45"/>
      <c r="LSJ3511" s="45"/>
      <c r="LSK3511" s="45"/>
      <c r="LSL3511" s="45"/>
      <c r="LSM3511" s="45"/>
      <c r="LSN3511" s="45"/>
      <c r="LSO3511" s="45"/>
      <c r="LSP3511" s="45"/>
      <c r="LSQ3511" s="45"/>
      <c r="LSR3511" s="45"/>
      <c r="LSS3511" s="45"/>
      <c r="LST3511" s="45"/>
      <c r="LSU3511" s="45"/>
      <c r="LSV3511" s="45"/>
      <c r="LSW3511" s="45"/>
      <c r="LSX3511" s="45"/>
      <c r="LSY3511" s="45"/>
      <c r="LSZ3511" s="45"/>
      <c r="LTA3511" s="45"/>
      <c r="LTB3511" s="45"/>
      <c r="LTC3511" s="45"/>
      <c r="LTD3511" s="45"/>
      <c r="LTE3511" s="45"/>
      <c r="LTF3511" s="45"/>
      <c r="LTG3511" s="45"/>
      <c r="LTH3511" s="45"/>
      <c r="LTI3511" s="45"/>
      <c r="LTJ3511" s="45"/>
      <c r="LTK3511" s="45"/>
      <c r="LTL3511" s="45"/>
      <c r="LTM3511" s="45"/>
      <c r="LTN3511" s="45"/>
      <c r="LTO3511" s="45"/>
      <c r="LTP3511" s="45"/>
      <c r="LTQ3511" s="45"/>
      <c r="LTR3511" s="45"/>
      <c r="LTS3511" s="45"/>
      <c r="LTT3511" s="45"/>
      <c r="LTU3511" s="45"/>
      <c r="LTV3511" s="45"/>
      <c r="LTW3511" s="45"/>
      <c r="LTX3511" s="45"/>
      <c r="LTY3511" s="45"/>
      <c r="LTZ3511" s="45"/>
      <c r="LUA3511" s="45"/>
      <c r="LUB3511" s="45"/>
      <c r="LUC3511" s="45"/>
      <c r="LUD3511" s="45"/>
      <c r="LUE3511" s="45"/>
      <c r="LUF3511" s="45"/>
      <c r="LUG3511" s="45"/>
      <c r="LUH3511" s="45"/>
      <c r="LUI3511" s="45"/>
      <c r="LUJ3511" s="45"/>
      <c r="LUK3511" s="45"/>
      <c r="LUL3511" s="45"/>
      <c r="LUM3511" s="45"/>
      <c r="LUN3511" s="45"/>
      <c r="LUO3511" s="45"/>
      <c r="LUP3511" s="45"/>
      <c r="LUQ3511" s="45"/>
      <c r="LUR3511" s="45"/>
      <c r="LUS3511" s="45"/>
      <c r="LUT3511" s="45"/>
      <c r="LUU3511" s="45"/>
      <c r="LUV3511" s="45"/>
      <c r="LUW3511" s="45"/>
      <c r="LUX3511" s="45"/>
      <c r="LUY3511" s="45"/>
      <c r="LUZ3511" s="45"/>
      <c r="LVA3511" s="45"/>
      <c r="LVB3511" s="45"/>
      <c r="LVC3511" s="45"/>
      <c r="LVD3511" s="45"/>
      <c r="LVE3511" s="45"/>
      <c r="LVF3511" s="45"/>
      <c r="LVG3511" s="45"/>
      <c r="LVH3511" s="45"/>
      <c r="LVI3511" s="45"/>
      <c r="LVJ3511" s="45"/>
      <c r="LVK3511" s="45"/>
      <c r="LVL3511" s="45"/>
      <c r="LVM3511" s="45"/>
      <c r="LVN3511" s="45"/>
      <c r="LVO3511" s="45"/>
      <c r="LVP3511" s="45"/>
      <c r="LVQ3511" s="45"/>
      <c r="LVR3511" s="45"/>
      <c r="LVS3511" s="45"/>
      <c r="LVT3511" s="45"/>
      <c r="LVU3511" s="45"/>
      <c r="LVV3511" s="45"/>
      <c r="LVW3511" s="45"/>
      <c r="LVX3511" s="45"/>
      <c r="LVY3511" s="45"/>
      <c r="LVZ3511" s="45"/>
      <c r="LWA3511" s="45"/>
      <c r="LWB3511" s="45"/>
      <c r="LWC3511" s="45"/>
      <c r="LWD3511" s="45"/>
      <c r="LWE3511" s="45"/>
      <c r="LWF3511" s="45"/>
      <c r="LWG3511" s="45"/>
      <c r="LWH3511" s="45"/>
      <c r="LWI3511" s="45"/>
      <c r="LWJ3511" s="45"/>
      <c r="LWK3511" s="45"/>
      <c r="LWL3511" s="45"/>
      <c r="LWM3511" s="45"/>
      <c r="LWN3511" s="45"/>
      <c r="LWO3511" s="45"/>
      <c r="LWP3511" s="45"/>
      <c r="LWQ3511" s="45"/>
      <c r="LWR3511" s="45"/>
      <c r="LWS3511" s="45"/>
      <c r="LWT3511" s="45"/>
      <c r="LWU3511" s="45"/>
      <c r="LWV3511" s="45"/>
      <c r="LWW3511" s="45"/>
      <c r="LWX3511" s="45"/>
      <c r="LWY3511" s="45"/>
      <c r="LWZ3511" s="45"/>
      <c r="LXA3511" s="45"/>
      <c r="LXB3511" s="45"/>
      <c r="LXC3511" s="45"/>
      <c r="LXD3511" s="45"/>
      <c r="LXE3511" s="45"/>
      <c r="LXF3511" s="45"/>
      <c r="LXG3511" s="45"/>
      <c r="LXH3511" s="45"/>
      <c r="LXI3511" s="45"/>
      <c r="LXJ3511" s="45"/>
      <c r="LXK3511" s="45"/>
      <c r="LXL3511" s="45"/>
      <c r="LXM3511" s="45"/>
      <c r="LXN3511" s="45"/>
      <c r="LXO3511" s="45"/>
      <c r="LXP3511" s="45"/>
      <c r="LXQ3511" s="45"/>
      <c r="LXR3511" s="45"/>
      <c r="LXS3511" s="45"/>
      <c r="LXT3511" s="45"/>
      <c r="LXU3511" s="45"/>
      <c r="LXV3511" s="45"/>
      <c r="LXW3511" s="45"/>
      <c r="LXX3511" s="45"/>
      <c r="LXY3511" s="45"/>
      <c r="LXZ3511" s="45"/>
      <c r="LYA3511" s="45"/>
      <c r="LYB3511" s="45"/>
      <c r="LYC3511" s="45"/>
      <c r="LYD3511" s="45"/>
      <c r="LYE3511" s="45"/>
      <c r="LYF3511" s="45"/>
      <c r="LYG3511" s="45"/>
      <c r="LYH3511" s="45"/>
      <c r="LYI3511" s="45"/>
      <c r="LYJ3511" s="45"/>
      <c r="LYK3511" s="45"/>
      <c r="LYL3511" s="45"/>
      <c r="LYM3511" s="45"/>
      <c r="LYN3511" s="45"/>
      <c r="LYO3511" s="45"/>
      <c r="LYP3511" s="45"/>
      <c r="LYQ3511" s="45"/>
      <c r="LYR3511" s="45"/>
      <c r="LYS3511" s="45"/>
      <c r="LYT3511" s="45"/>
      <c r="LYU3511" s="45"/>
      <c r="LYV3511" s="45"/>
      <c r="LYW3511" s="45"/>
      <c r="LYX3511" s="45"/>
      <c r="LYY3511" s="45"/>
      <c r="LYZ3511" s="45"/>
      <c r="LZA3511" s="45"/>
      <c r="LZB3511" s="45"/>
      <c r="LZC3511" s="45"/>
      <c r="LZD3511" s="45"/>
      <c r="LZE3511" s="45"/>
      <c r="LZF3511" s="45"/>
      <c r="LZG3511" s="45"/>
      <c r="LZH3511" s="45"/>
      <c r="LZI3511" s="45"/>
      <c r="LZJ3511" s="45"/>
      <c r="LZK3511" s="45"/>
      <c r="LZL3511" s="45"/>
      <c r="LZM3511" s="45"/>
      <c r="LZN3511" s="45"/>
      <c r="LZO3511" s="45"/>
      <c r="LZP3511" s="45"/>
      <c r="LZQ3511" s="45"/>
      <c r="LZR3511" s="45"/>
      <c r="LZS3511" s="45"/>
      <c r="LZT3511" s="45"/>
      <c r="LZU3511" s="45"/>
      <c r="LZV3511" s="45"/>
      <c r="LZW3511" s="45"/>
      <c r="LZX3511" s="45"/>
      <c r="LZY3511" s="45"/>
      <c r="LZZ3511" s="45"/>
      <c r="MAA3511" s="45"/>
      <c r="MAB3511" s="45"/>
      <c r="MAC3511" s="45"/>
      <c r="MAD3511" s="45"/>
      <c r="MAE3511" s="45"/>
      <c r="MAF3511" s="45"/>
      <c r="MAG3511" s="45"/>
      <c r="MAH3511" s="45"/>
      <c r="MAI3511" s="45"/>
      <c r="MAJ3511" s="45"/>
      <c r="MAK3511" s="45"/>
      <c r="MAL3511" s="45"/>
      <c r="MAM3511" s="45"/>
      <c r="MAN3511" s="45"/>
      <c r="MAO3511" s="45"/>
      <c r="MAP3511" s="45"/>
      <c r="MAQ3511" s="45"/>
      <c r="MAR3511" s="45"/>
      <c r="MAS3511" s="45"/>
      <c r="MAT3511" s="45"/>
      <c r="MAU3511" s="45"/>
      <c r="MAV3511" s="45"/>
      <c r="MAW3511" s="45"/>
      <c r="MAX3511" s="45"/>
      <c r="MAY3511" s="45"/>
      <c r="MAZ3511" s="45"/>
      <c r="MBA3511" s="45"/>
      <c r="MBB3511" s="45"/>
      <c r="MBC3511" s="45"/>
      <c r="MBD3511" s="45"/>
      <c r="MBE3511" s="45"/>
      <c r="MBF3511" s="45"/>
      <c r="MBG3511" s="45"/>
      <c r="MBH3511" s="45"/>
      <c r="MBI3511" s="45"/>
      <c r="MBJ3511" s="45"/>
      <c r="MBK3511" s="45"/>
      <c r="MBL3511" s="45"/>
      <c r="MBM3511" s="45"/>
      <c r="MBN3511" s="45"/>
      <c r="MBO3511" s="45"/>
      <c r="MBP3511" s="45"/>
      <c r="MBQ3511" s="45"/>
      <c r="MBR3511" s="45"/>
      <c r="MBS3511" s="45"/>
      <c r="MBT3511" s="45"/>
      <c r="MBU3511" s="45"/>
      <c r="MBV3511" s="45"/>
      <c r="MBW3511" s="45"/>
      <c r="MBX3511" s="45"/>
      <c r="MBY3511" s="45"/>
      <c r="MBZ3511" s="45"/>
      <c r="MCA3511" s="45"/>
      <c r="MCB3511" s="45"/>
      <c r="MCC3511" s="45"/>
      <c r="MCD3511" s="45"/>
      <c r="MCE3511" s="45"/>
      <c r="MCF3511" s="45"/>
      <c r="MCG3511" s="45"/>
      <c r="MCH3511" s="45"/>
      <c r="MCI3511" s="45"/>
      <c r="MCJ3511" s="45"/>
      <c r="MCK3511" s="45"/>
      <c r="MCL3511" s="45"/>
      <c r="MCM3511" s="45"/>
      <c r="MCN3511" s="45"/>
      <c r="MCO3511" s="45"/>
      <c r="MCP3511" s="45"/>
      <c r="MCQ3511" s="45"/>
      <c r="MCR3511" s="45"/>
      <c r="MCS3511" s="45"/>
      <c r="MCT3511" s="45"/>
      <c r="MCU3511" s="45"/>
      <c r="MCV3511" s="45"/>
      <c r="MCW3511" s="45"/>
      <c r="MCX3511" s="45"/>
      <c r="MCY3511" s="45"/>
      <c r="MCZ3511" s="45"/>
      <c r="MDA3511" s="45"/>
      <c r="MDB3511" s="45"/>
      <c r="MDC3511" s="45"/>
      <c r="MDD3511" s="45"/>
      <c r="MDE3511" s="45"/>
      <c r="MDF3511" s="45"/>
      <c r="MDG3511" s="45"/>
      <c r="MDH3511" s="45"/>
      <c r="MDI3511" s="45"/>
      <c r="MDJ3511" s="45"/>
      <c r="MDK3511" s="45"/>
      <c r="MDL3511" s="45"/>
      <c r="MDM3511" s="45"/>
      <c r="MDN3511" s="45"/>
      <c r="MDO3511" s="45"/>
      <c r="MDP3511" s="45"/>
      <c r="MDQ3511" s="45"/>
      <c r="MDR3511" s="45"/>
      <c r="MDS3511" s="45"/>
      <c r="MDT3511" s="45"/>
      <c r="MDU3511" s="45"/>
      <c r="MDV3511" s="45"/>
      <c r="MDW3511" s="45"/>
      <c r="MDX3511" s="45"/>
      <c r="MDY3511" s="45"/>
      <c r="MDZ3511" s="45"/>
      <c r="MEA3511" s="45"/>
      <c r="MEB3511" s="45"/>
      <c r="MEC3511" s="45"/>
      <c r="MED3511" s="45"/>
      <c r="MEE3511" s="45"/>
      <c r="MEF3511" s="45"/>
      <c r="MEG3511" s="45"/>
      <c r="MEH3511" s="45"/>
      <c r="MEI3511" s="45"/>
      <c r="MEJ3511" s="45"/>
      <c r="MEK3511" s="45"/>
      <c r="MEL3511" s="45"/>
      <c r="MEM3511" s="45"/>
      <c r="MEN3511" s="45"/>
      <c r="MEO3511" s="45"/>
      <c r="MEP3511" s="45"/>
      <c r="MEQ3511" s="45"/>
      <c r="MER3511" s="45"/>
      <c r="MES3511" s="45"/>
      <c r="MET3511" s="45"/>
      <c r="MEU3511" s="45"/>
      <c r="MEV3511" s="45"/>
      <c r="MEW3511" s="45"/>
      <c r="MEX3511" s="45"/>
      <c r="MEY3511" s="45"/>
      <c r="MEZ3511" s="45"/>
      <c r="MFA3511" s="45"/>
      <c r="MFB3511" s="45"/>
      <c r="MFC3511" s="45"/>
      <c r="MFD3511" s="45"/>
      <c r="MFE3511" s="45"/>
      <c r="MFF3511" s="45"/>
      <c r="MFG3511" s="45"/>
      <c r="MFH3511" s="45"/>
      <c r="MFI3511" s="45"/>
      <c r="MFJ3511" s="45"/>
      <c r="MFK3511" s="45"/>
      <c r="MFL3511" s="45"/>
      <c r="MFM3511" s="45"/>
      <c r="MFN3511" s="45"/>
      <c r="MFO3511" s="45"/>
      <c r="MFP3511" s="45"/>
      <c r="MFQ3511" s="45"/>
      <c r="MFR3511" s="45"/>
      <c r="MFS3511" s="45"/>
      <c r="MFT3511" s="45"/>
      <c r="MFU3511" s="45"/>
      <c r="MFV3511" s="45"/>
      <c r="MFW3511" s="45"/>
      <c r="MFX3511" s="45"/>
      <c r="MFY3511" s="45"/>
      <c r="MFZ3511" s="45"/>
      <c r="MGA3511" s="45"/>
      <c r="MGB3511" s="45"/>
      <c r="MGC3511" s="45"/>
      <c r="MGD3511" s="45"/>
      <c r="MGE3511" s="45"/>
      <c r="MGF3511" s="45"/>
      <c r="MGG3511" s="45"/>
      <c r="MGH3511" s="45"/>
      <c r="MGI3511" s="45"/>
      <c r="MGJ3511" s="45"/>
      <c r="MGK3511" s="45"/>
      <c r="MGL3511" s="45"/>
      <c r="MGM3511" s="45"/>
      <c r="MGN3511" s="45"/>
      <c r="MGO3511" s="45"/>
      <c r="MGP3511" s="45"/>
      <c r="MGQ3511" s="45"/>
      <c r="MGR3511" s="45"/>
      <c r="MGS3511" s="45"/>
      <c r="MGT3511" s="45"/>
      <c r="MGU3511" s="45"/>
      <c r="MGV3511" s="45"/>
      <c r="MGW3511" s="45"/>
      <c r="MGX3511" s="45"/>
      <c r="MGY3511" s="45"/>
      <c r="MGZ3511" s="45"/>
      <c r="MHA3511" s="45"/>
      <c r="MHB3511" s="45"/>
      <c r="MHC3511" s="45"/>
      <c r="MHD3511" s="45"/>
      <c r="MHE3511" s="45"/>
      <c r="MHF3511" s="45"/>
      <c r="MHG3511" s="45"/>
      <c r="MHH3511" s="45"/>
      <c r="MHI3511" s="45"/>
      <c r="MHJ3511" s="45"/>
      <c r="MHK3511" s="45"/>
      <c r="MHL3511" s="45"/>
      <c r="MHM3511" s="45"/>
      <c r="MHN3511" s="45"/>
      <c r="MHO3511" s="45"/>
      <c r="MHP3511" s="45"/>
      <c r="MHQ3511" s="45"/>
      <c r="MHR3511" s="45"/>
      <c r="MHS3511" s="45"/>
      <c r="MHT3511" s="45"/>
      <c r="MHU3511" s="45"/>
      <c r="MHV3511" s="45"/>
      <c r="MHW3511" s="45"/>
      <c r="MHX3511" s="45"/>
      <c r="MHY3511" s="45"/>
      <c r="MHZ3511" s="45"/>
      <c r="MIA3511" s="45"/>
      <c r="MIB3511" s="45"/>
      <c r="MIC3511" s="45"/>
      <c r="MID3511" s="45"/>
      <c r="MIE3511" s="45"/>
      <c r="MIF3511" s="45"/>
      <c r="MIG3511" s="45"/>
      <c r="MIH3511" s="45"/>
      <c r="MII3511" s="45"/>
      <c r="MIJ3511" s="45"/>
      <c r="MIK3511" s="45"/>
      <c r="MIL3511" s="45"/>
      <c r="MIM3511" s="45"/>
      <c r="MIN3511" s="45"/>
      <c r="MIO3511" s="45"/>
      <c r="MIP3511" s="45"/>
      <c r="MIQ3511" s="45"/>
      <c r="MIR3511" s="45"/>
      <c r="MIS3511" s="45"/>
      <c r="MIT3511" s="45"/>
      <c r="MIU3511" s="45"/>
      <c r="MIV3511" s="45"/>
      <c r="MIW3511" s="45"/>
      <c r="MIX3511" s="45"/>
      <c r="MIY3511" s="45"/>
      <c r="MIZ3511" s="45"/>
      <c r="MJA3511" s="45"/>
      <c r="MJB3511" s="45"/>
      <c r="MJC3511" s="45"/>
      <c r="MJD3511" s="45"/>
      <c r="MJE3511" s="45"/>
      <c r="MJF3511" s="45"/>
      <c r="MJG3511" s="45"/>
      <c r="MJH3511" s="45"/>
      <c r="MJI3511" s="45"/>
      <c r="MJJ3511" s="45"/>
      <c r="MJK3511" s="45"/>
      <c r="MJL3511" s="45"/>
      <c r="MJM3511" s="45"/>
      <c r="MJN3511" s="45"/>
      <c r="MJO3511" s="45"/>
      <c r="MJP3511" s="45"/>
      <c r="MJQ3511" s="45"/>
      <c r="MJR3511" s="45"/>
      <c r="MJS3511" s="45"/>
      <c r="MJT3511" s="45"/>
      <c r="MJU3511" s="45"/>
      <c r="MJV3511" s="45"/>
      <c r="MJW3511" s="45"/>
      <c r="MJX3511" s="45"/>
      <c r="MJY3511" s="45"/>
      <c r="MJZ3511" s="45"/>
      <c r="MKA3511" s="45"/>
      <c r="MKB3511" s="45"/>
      <c r="MKC3511" s="45"/>
      <c r="MKD3511" s="45"/>
      <c r="MKE3511" s="45"/>
      <c r="MKF3511" s="45"/>
      <c r="MKG3511" s="45"/>
      <c r="MKH3511" s="45"/>
      <c r="MKI3511" s="45"/>
      <c r="MKJ3511" s="45"/>
      <c r="MKK3511" s="45"/>
      <c r="MKL3511" s="45"/>
      <c r="MKM3511" s="45"/>
      <c r="MKN3511" s="45"/>
      <c r="MKO3511" s="45"/>
      <c r="MKP3511" s="45"/>
      <c r="MKQ3511" s="45"/>
      <c r="MKR3511" s="45"/>
      <c r="MKS3511" s="45"/>
      <c r="MKT3511" s="45"/>
      <c r="MKU3511" s="45"/>
      <c r="MKV3511" s="45"/>
      <c r="MKW3511" s="45"/>
      <c r="MKX3511" s="45"/>
      <c r="MKY3511" s="45"/>
      <c r="MKZ3511" s="45"/>
      <c r="MLA3511" s="45"/>
      <c r="MLB3511" s="45"/>
      <c r="MLC3511" s="45"/>
      <c r="MLD3511" s="45"/>
      <c r="MLE3511" s="45"/>
      <c r="MLF3511" s="45"/>
      <c r="MLG3511" s="45"/>
      <c r="MLH3511" s="45"/>
      <c r="MLI3511" s="45"/>
      <c r="MLJ3511" s="45"/>
      <c r="MLK3511" s="45"/>
      <c r="MLL3511" s="45"/>
      <c r="MLM3511" s="45"/>
      <c r="MLN3511" s="45"/>
      <c r="MLO3511" s="45"/>
      <c r="MLP3511" s="45"/>
      <c r="MLQ3511" s="45"/>
      <c r="MLR3511" s="45"/>
      <c r="MLS3511" s="45"/>
      <c r="MLT3511" s="45"/>
      <c r="MLU3511" s="45"/>
      <c r="MLV3511" s="45"/>
      <c r="MLW3511" s="45"/>
      <c r="MLX3511" s="45"/>
      <c r="MLY3511" s="45"/>
      <c r="MLZ3511" s="45"/>
      <c r="MMA3511" s="45"/>
      <c r="MMB3511" s="45"/>
      <c r="MMC3511" s="45"/>
      <c r="MMD3511" s="45"/>
      <c r="MME3511" s="45"/>
      <c r="MMF3511" s="45"/>
      <c r="MMG3511" s="45"/>
      <c r="MMH3511" s="45"/>
      <c r="MMI3511" s="45"/>
      <c r="MMJ3511" s="45"/>
      <c r="MMK3511" s="45"/>
      <c r="MML3511" s="45"/>
      <c r="MMM3511" s="45"/>
      <c r="MMN3511" s="45"/>
      <c r="MMO3511" s="45"/>
      <c r="MMP3511" s="45"/>
      <c r="MMQ3511" s="45"/>
      <c r="MMR3511" s="45"/>
      <c r="MMS3511" s="45"/>
      <c r="MMT3511" s="45"/>
      <c r="MMU3511" s="45"/>
      <c r="MMV3511" s="45"/>
      <c r="MMW3511" s="45"/>
      <c r="MMX3511" s="45"/>
      <c r="MMY3511" s="45"/>
      <c r="MMZ3511" s="45"/>
      <c r="MNA3511" s="45"/>
      <c r="MNB3511" s="45"/>
      <c r="MNC3511" s="45"/>
      <c r="MND3511" s="45"/>
      <c r="MNE3511" s="45"/>
      <c r="MNF3511" s="45"/>
      <c r="MNG3511" s="45"/>
      <c r="MNH3511" s="45"/>
      <c r="MNI3511" s="45"/>
      <c r="MNJ3511" s="45"/>
      <c r="MNK3511" s="45"/>
      <c r="MNL3511" s="45"/>
      <c r="MNM3511" s="45"/>
      <c r="MNN3511" s="45"/>
      <c r="MNO3511" s="45"/>
      <c r="MNP3511" s="45"/>
      <c r="MNQ3511" s="45"/>
      <c r="MNR3511" s="45"/>
      <c r="MNS3511" s="45"/>
      <c r="MNT3511" s="45"/>
      <c r="MNU3511" s="45"/>
      <c r="MNV3511" s="45"/>
      <c r="MNW3511" s="45"/>
      <c r="MNX3511" s="45"/>
      <c r="MNY3511" s="45"/>
      <c r="MNZ3511" s="45"/>
      <c r="MOA3511" s="45"/>
      <c r="MOB3511" s="45"/>
      <c r="MOC3511" s="45"/>
      <c r="MOD3511" s="45"/>
      <c r="MOE3511" s="45"/>
      <c r="MOF3511" s="45"/>
      <c r="MOG3511" s="45"/>
      <c r="MOH3511" s="45"/>
      <c r="MOI3511" s="45"/>
      <c r="MOJ3511" s="45"/>
      <c r="MOK3511" s="45"/>
      <c r="MOL3511" s="45"/>
      <c r="MOM3511" s="45"/>
      <c r="MON3511" s="45"/>
      <c r="MOO3511" s="45"/>
      <c r="MOP3511" s="45"/>
      <c r="MOQ3511" s="45"/>
      <c r="MOR3511" s="45"/>
      <c r="MOS3511" s="45"/>
      <c r="MOT3511" s="45"/>
      <c r="MOU3511" s="45"/>
      <c r="MOV3511" s="45"/>
      <c r="MOW3511" s="45"/>
      <c r="MOX3511" s="45"/>
      <c r="MOY3511" s="45"/>
      <c r="MOZ3511" s="45"/>
      <c r="MPA3511" s="45"/>
      <c r="MPB3511" s="45"/>
      <c r="MPC3511" s="45"/>
      <c r="MPD3511" s="45"/>
      <c r="MPE3511" s="45"/>
      <c r="MPF3511" s="45"/>
      <c r="MPG3511" s="45"/>
      <c r="MPH3511" s="45"/>
      <c r="MPI3511" s="45"/>
      <c r="MPJ3511" s="45"/>
      <c r="MPK3511" s="45"/>
      <c r="MPL3511" s="45"/>
      <c r="MPM3511" s="45"/>
      <c r="MPN3511" s="45"/>
      <c r="MPO3511" s="45"/>
      <c r="MPP3511" s="45"/>
      <c r="MPQ3511" s="45"/>
      <c r="MPR3511" s="45"/>
      <c r="MPS3511" s="45"/>
      <c r="MPT3511" s="45"/>
      <c r="MPU3511" s="45"/>
      <c r="MPV3511" s="45"/>
      <c r="MPW3511" s="45"/>
      <c r="MPX3511" s="45"/>
      <c r="MPY3511" s="45"/>
      <c r="MPZ3511" s="45"/>
      <c r="MQA3511" s="45"/>
      <c r="MQB3511" s="45"/>
      <c r="MQC3511" s="45"/>
      <c r="MQD3511" s="45"/>
      <c r="MQE3511" s="45"/>
      <c r="MQF3511" s="45"/>
      <c r="MQG3511" s="45"/>
      <c r="MQH3511" s="45"/>
      <c r="MQI3511" s="45"/>
      <c r="MQJ3511" s="45"/>
      <c r="MQK3511" s="45"/>
      <c r="MQL3511" s="45"/>
      <c r="MQM3511" s="45"/>
      <c r="MQN3511" s="45"/>
      <c r="MQO3511" s="45"/>
      <c r="MQP3511" s="45"/>
      <c r="MQQ3511" s="45"/>
      <c r="MQR3511" s="45"/>
      <c r="MQS3511" s="45"/>
      <c r="MQT3511" s="45"/>
      <c r="MQU3511" s="45"/>
      <c r="MQV3511" s="45"/>
      <c r="MQW3511" s="45"/>
      <c r="MQX3511" s="45"/>
      <c r="MQY3511" s="45"/>
      <c r="MQZ3511" s="45"/>
      <c r="MRA3511" s="45"/>
      <c r="MRB3511" s="45"/>
      <c r="MRC3511" s="45"/>
      <c r="MRD3511" s="45"/>
      <c r="MRE3511" s="45"/>
      <c r="MRF3511" s="45"/>
      <c r="MRG3511" s="45"/>
      <c r="MRH3511" s="45"/>
      <c r="MRI3511" s="45"/>
      <c r="MRJ3511" s="45"/>
      <c r="MRK3511" s="45"/>
      <c r="MRL3511" s="45"/>
      <c r="MRM3511" s="45"/>
      <c r="MRN3511" s="45"/>
      <c r="MRO3511" s="45"/>
      <c r="MRP3511" s="45"/>
      <c r="MRQ3511" s="45"/>
      <c r="MRR3511" s="45"/>
      <c r="MRS3511" s="45"/>
      <c r="MRT3511" s="45"/>
      <c r="MRU3511" s="45"/>
      <c r="MRV3511" s="45"/>
      <c r="MRW3511" s="45"/>
      <c r="MRX3511" s="45"/>
      <c r="MRY3511" s="45"/>
      <c r="MRZ3511" s="45"/>
      <c r="MSA3511" s="45"/>
      <c r="MSB3511" s="45"/>
      <c r="MSC3511" s="45"/>
      <c r="MSD3511" s="45"/>
      <c r="MSE3511" s="45"/>
      <c r="MSF3511" s="45"/>
      <c r="MSG3511" s="45"/>
      <c r="MSH3511" s="45"/>
      <c r="MSI3511" s="45"/>
      <c r="MSJ3511" s="45"/>
      <c r="MSK3511" s="45"/>
      <c r="MSL3511" s="45"/>
      <c r="MSM3511" s="45"/>
      <c r="MSN3511" s="45"/>
      <c r="MSO3511" s="45"/>
      <c r="MSP3511" s="45"/>
      <c r="MSQ3511" s="45"/>
      <c r="MSR3511" s="45"/>
      <c r="MSS3511" s="45"/>
      <c r="MST3511" s="45"/>
      <c r="MSU3511" s="45"/>
      <c r="MSV3511" s="45"/>
      <c r="MSW3511" s="45"/>
      <c r="MSX3511" s="45"/>
      <c r="MSY3511" s="45"/>
      <c r="MSZ3511" s="45"/>
      <c r="MTA3511" s="45"/>
      <c r="MTB3511" s="45"/>
      <c r="MTC3511" s="45"/>
      <c r="MTD3511" s="45"/>
      <c r="MTE3511" s="45"/>
      <c r="MTF3511" s="45"/>
      <c r="MTG3511" s="45"/>
      <c r="MTH3511" s="45"/>
      <c r="MTI3511" s="45"/>
      <c r="MTJ3511" s="45"/>
      <c r="MTK3511" s="45"/>
      <c r="MTL3511" s="45"/>
      <c r="MTM3511" s="45"/>
      <c r="MTN3511" s="45"/>
      <c r="MTO3511" s="45"/>
      <c r="MTP3511" s="45"/>
      <c r="MTQ3511" s="45"/>
      <c r="MTR3511" s="45"/>
      <c r="MTS3511" s="45"/>
      <c r="MTT3511" s="45"/>
      <c r="MTU3511" s="45"/>
      <c r="MTV3511" s="45"/>
      <c r="MTW3511" s="45"/>
      <c r="MTX3511" s="45"/>
      <c r="MTY3511" s="45"/>
      <c r="MTZ3511" s="45"/>
      <c r="MUA3511" s="45"/>
      <c r="MUB3511" s="45"/>
      <c r="MUC3511" s="45"/>
      <c r="MUD3511" s="45"/>
      <c r="MUE3511" s="45"/>
      <c r="MUF3511" s="45"/>
      <c r="MUG3511" s="45"/>
      <c r="MUH3511" s="45"/>
      <c r="MUI3511" s="45"/>
      <c r="MUJ3511" s="45"/>
      <c r="MUK3511" s="45"/>
      <c r="MUL3511" s="45"/>
      <c r="MUM3511" s="45"/>
      <c r="MUN3511" s="45"/>
      <c r="MUO3511" s="45"/>
      <c r="MUP3511" s="45"/>
      <c r="MUQ3511" s="45"/>
      <c r="MUR3511" s="45"/>
      <c r="MUS3511" s="45"/>
      <c r="MUT3511" s="45"/>
      <c r="MUU3511" s="45"/>
      <c r="MUV3511" s="45"/>
      <c r="MUW3511" s="45"/>
      <c r="MUX3511" s="45"/>
      <c r="MUY3511" s="45"/>
      <c r="MUZ3511" s="45"/>
      <c r="MVA3511" s="45"/>
      <c r="MVB3511" s="45"/>
      <c r="MVC3511" s="45"/>
      <c r="MVD3511" s="45"/>
      <c r="MVE3511" s="45"/>
      <c r="MVF3511" s="45"/>
      <c r="MVG3511" s="45"/>
      <c r="MVH3511" s="45"/>
      <c r="MVI3511" s="45"/>
      <c r="MVJ3511" s="45"/>
      <c r="MVK3511" s="45"/>
      <c r="MVL3511" s="45"/>
      <c r="MVM3511" s="45"/>
      <c r="MVN3511" s="45"/>
      <c r="MVO3511" s="45"/>
      <c r="MVP3511" s="45"/>
      <c r="MVQ3511" s="45"/>
      <c r="MVR3511" s="45"/>
      <c r="MVS3511" s="45"/>
      <c r="MVT3511" s="45"/>
      <c r="MVU3511" s="45"/>
      <c r="MVV3511" s="45"/>
      <c r="MVW3511" s="45"/>
      <c r="MVX3511" s="45"/>
      <c r="MVY3511" s="45"/>
      <c r="MVZ3511" s="45"/>
      <c r="MWA3511" s="45"/>
      <c r="MWB3511" s="45"/>
      <c r="MWC3511" s="45"/>
      <c r="MWD3511" s="45"/>
      <c r="MWE3511" s="45"/>
      <c r="MWF3511" s="45"/>
      <c r="MWG3511" s="45"/>
      <c r="MWH3511" s="45"/>
      <c r="MWI3511" s="45"/>
      <c r="MWJ3511" s="45"/>
      <c r="MWK3511" s="45"/>
      <c r="MWL3511" s="45"/>
      <c r="MWM3511" s="45"/>
      <c r="MWN3511" s="45"/>
      <c r="MWO3511" s="45"/>
      <c r="MWP3511" s="45"/>
      <c r="MWQ3511" s="45"/>
      <c r="MWR3511" s="45"/>
      <c r="MWS3511" s="45"/>
      <c r="MWT3511" s="45"/>
      <c r="MWU3511" s="45"/>
      <c r="MWV3511" s="45"/>
      <c r="MWW3511" s="45"/>
      <c r="MWX3511" s="45"/>
      <c r="MWY3511" s="45"/>
      <c r="MWZ3511" s="45"/>
      <c r="MXA3511" s="45"/>
      <c r="MXB3511" s="45"/>
      <c r="MXC3511" s="45"/>
      <c r="MXD3511" s="45"/>
      <c r="MXE3511" s="45"/>
      <c r="MXF3511" s="45"/>
      <c r="MXG3511" s="45"/>
      <c r="MXH3511" s="45"/>
      <c r="MXI3511" s="45"/>
      <c r="MXJ3511" s="45"/>
      <c r="MXK3511" s="45"/>
      <c r="MXL3511" s="45"/>
      <c r="MXM3511" s="45"/>
      <c r="MXN3511" s="45"/>
      <c r="MXO3511" s="45"/>
      <c r="MXP3511" s="45"/>
      <c r="MXQ3511" s="45"/>
      <c r="MXR3511" s="45"/>
      <c r="MXS3511" s="45"/>
      <c r="MXT3511" s="45"/>
      <c r="MXU3511" s="45"/>
      <c r="MXV3511" s="45"/>
      <c r="MXW3511" s="45"/>
      <c r="MXX3511" s="45"/>
      <c r="MXY3511" s="45"/>
      <c r="MXZ3511" s="45"/>
      <c r="MYA3511" s="45"/>
      <c r="MYB3511" s="45"/>
      <c r="MYC3511" s="45"/>
      <c r="MYD3511" s="45"/>
      <c r="MYE3511" s="45"/>
      <c r="MYF3511" s="45"/>
      <c r="MYG3511" s="45"/>
      <c r="MYH3511" s="45"/>
      <c r="MYI3511" s="45"/>
      <c r="MYJ3511" s="45"/>
      <c r="MYK3511" s="45"/>
      <c r="MYL3511" s="45"/>
      <c r="MYM3511" s="45"/>
      <c r="MYN3511" s="45"/>
      <c r="MYO3511" s="45"/>
      <c r="MYP3511" s="45"/>
      <c r="MYQ3511" s="45"/>
      <c r="MYR3511" s="45"/>
      <c r="MYS3511" s="45"/>
      <c r="MYT3511" s="45"/>
      <c r="MYU3511" s="45"/>
      <c r="MYV3511" s="45"/>
      <c r="MYW3511" s="45"/>
      <c r="MYX3511" s="45"/>
      <c r="MYY3511" s="45"/>
      <c r="MYZ3511" s="45"/>
      <c r="MZA3511" s="45"/>
      <c r="MZB3511" s="45"/>
      <c r="MZC3511" s="45"/>
      <c r="MZD3511" s="45"/>
      <c r="MZE3511" s="45"/>
      <c r="MZF3511" s="45"/>
      <c r="MZG3511" s="45"/>
      <c r="MZH3511" s="45"/>
      <c r="MZI3511" s="45"/>
      <c r="MZJ3511" s="45"/>
      <c r="MZK3511" s="45"/>
      <c r="MZL3511" s="45"/>
      <c r="MZM3511" s="45"/>
      <c r="MZN3511" s="45"/>
      <c r="MZO3511" s="45"/>
      <c r="MZP3511" s="45"/>
      <c r="MZQ3511" s="45"/>
      <c r="MZR3511" s="45"/>
      <c r="MZS3511" s="45"/>
      <c r="MZT3511" s="45"/>
      <c r="MZU3511" s="45"/>
      <c r="MZV3511" s="45"/>
      <c r="MZW3511" s="45"/>
      <c r="MZX3511" s="45"/>
      <c r="MZY3511" s="45"/>
      <c r="MZZ3511" s="45"/>
      <c r="NAA3511" s="45"/>
      <c r="NAB3511" s="45"/>
      <c r="NAC3511" s="45"/>
      <c r="NAD3511" s="45"/>
      <c r="NAE3511" s="45"/>
      <c r="NAF3511" s="45"/>
      <c r="NAG3511" s="45"/>
      <c r="NAH3511" s="45"/>
      <c r="NAI3511" s="45"/>
      <c r="NAJ3511" s="45"/>
      <c r="NAK3511" s="45"/>
      <c r="NAL3511" s="45"/>
      <c r="NAM3511" s="45"/>
      <c r="NAN3511" s="45"/>
      <c r="NAO3511" s="45"/>
      <c r="NAP3511" s="45"/>
      <c r="NAQ3511" s="45"/>
      <c r="NAR3511" s="45"/>
      <c r="NAS3511" s="45"/>
      <c r="NAT3511" s="45"/>
      <c r="NAU3511" s="45"/>
      <c r="NAV3511" s="45"/>
      <c r="NAW3511" s="45"/>
      <c r="NAX3511" s="45"/>
      <c r="NAY3511" s="45"/>
      <c r="NAZ3511" s="45"/>
      <c r="NBA3511" s="45"/>
      <c r="NBB3511" s="45"/>
      <c r="NBC3511" s="45"/>
      <c r="NBD3511" s="45"/>
      <c r="NBE3511" s="45"/>
      <c r="NBF3511" s="45"/>
      <c r="NBG3511" s="45"/>
      <c r="NBH3511" s="45"/>
      <c r="NBI3511" s="45"/>
      <c r="NBJ3511" s="45"/>
      <c r="NBK3511" s="45"/>
      <c r="NBL3511" s="45"/>
      <c r="NBM3511" s="45"/>
      <c r="NBN3511" s="45"/>
      <c r="NBO3511" s="45"/>
      <c r="NBP3511" s="45"/>
      <c r="NBQ3511" s="45"/>
      <c r="NBR3511" s="45"/>
      <c r="NBS3511" s="45"/>
      <c r="NBT3511" s="45"/>
      <c r="NBU3511" s="45"/>
      <c r="NBV3511" s="45"/>
      <c r="NBW3511" s="45"/>
      <c r="NBX3511" s="45"/>
      <c r="NBY3511" s="45"/>
      <c r="NBZ3511" s="45"/>
      <c r="NCA3511" s="45"/>
      <c r="NCB3511" s="45"/>
      <c r="NCC3511" s="45"/>
      <c r="NCD3511" s="45"/>
      <c r="NCE3511" s="45"/>
      <c r="NCF3511" s="45"/>
      <c r="NCG3511" s="45"/>
      <c r="NCH3511" s="45"/>
      <c r="NCI3511" s="45"/>
      <c r="NCJ3511" s="45"/>
      <c r="NCK3511" s="45"/>
      <c r="NCL3511" s="45"/>
      <c r="NCM3511" s="45"/>
      <c r="NCN3511" s="45"/>
      <c r="NCO3511" s="45"/>
      <c r="NCP3511" s="45"/>
      <c r="NCQ3511" s="45"/>
      <c r="NCR3511" s="45"/>
      <c r="NCS3511" s="45"/>
      <c r="NCT3511" s="45"/>
      <c r="NCU3511" s="45"/>
      <c r="NCV3511" s="45"/>
      <c r="NCW3511" s="45"/>
      <c r="NCX3511" s="45"/>
      <c r="NCY3511" s="45"/>
      <c r="NCZ3511" s="45"/>
      <c r="NDA3511" s="45"/>
      <c r="NDB3511" s="45"/>
      <c r="NDC3511" s="45"/>
      <c r="NDD3511" s="45"/>
      <c r="NDE3511" s="45"/>
      <c r="NDF3511" s="45"/>
      <c r="NDG3511" s="45"/>
      <c r="NDH3511" s="45"/>
      <c r="NDI3511" s="45"/>
      <c r="NDJ3511" s="45"/>
      <c r="NDK3511" s="45"/>
      <c r="NDL3511" s="45"/>
      <c r="NDM3511" s="45"/>
      <c r="NDN3511" s="45"/>
      <c r="NDO3511" s="45"/>
      <c r="NDP3511" s="45"/>
      <c r="NDQ3511" s="45"/>
      <c r="NDR3511" s="45"/>
      <c r="NDS3511" s="45"/>
      <c r="NDT3511" s="45"/>
      <c r="NDU3511" s="45"/>
      <c r="NDV3511" s="45"/>
      <c r="NDW3511" s="45"/>
      <c r="NDX3511" s="45"/>
      <c r="NDY3511" s="45"/>
      <c r="NDZ3511" s="45"/>
      <c r="NEA3511" s="45"/>
      <c r="NEB3511" s="45"/>
      <c r="NEC3511" s="45"/>
      <c r="NED3511" s="45"/>
      <c r="NEE3511" s="45"/>
      <c r="NEF3511" s="45"/>
      <c r="NEG3511" s="45"/>
      <c r="NEH3511" s="45"/>
      <c r="NEI3511" s="45"/>
      <c r="NEJ3511" s="45"/>
      <c r="NEK3511" s="45"/>
      <c r="NEL3511" s="45"/>
      <c r="NEM3511" s="45"/>
      <c r="NEN3511" s="45"/>
      <c r="NEO3511" s="45"/>
      <c r="NEP3511" s="45"/>
      <c r="NEQ3511" s="45"/>
      <c r="NER3511" s="45"/>
      <c r="NES3511" s="45"/>
      <c r="NET3511" s="45"/>
      <c r="NEU3511" s="45"/>
      <c r="NEV3511" s="45"/>
      <c r="NEW3511" s="45"/>
      <c r="NEX3511" s="45"/>
      <c r="NEY3511" s="45"/>
      <c r="NEZ3511" s="45"/>
      <c r="NFA3511" s="45"/>
      <c r="NFB3511" s="45"/>
      <c r="NFC3511" s="45"/>
      <c r="NFD3511" s="45"/>
      <c r="NFE3511" s="45"/>
      <c r="NFF3511" s="45"/>
      <c r="NFG3511" s="45"/>
      <c r="NFH3511" s="45"/>
      <c r="NFI3511" s="45"/>
      <c r="NFJ3511" s="45"/>
      <c r="NFK3511" s="45"/>
      <c r="NFL3511" s="45"/>
      <c r="NFM3511" s="45"/>
      <c r="NFN3511" s="45"/>
      <c r="NFO3511" s="45"/>
      <c r="NFP3511" s="45"/>
      <c r="NFQ3511" s="45"/>
      <c r="NFR3511" s="45"/>
      <c r="NFS3511" s="45"/>
      <c r="NFT3511" s="45"/>
      <c r="NFU3511" s="45"/>
      <c r="NFV3511" s="45"/>
      <c r="NFW3511" s="45"/>
      <c r="NFX3511" s="45"/>
      <c r="NFY3511" s="45"/>
      <c r="NFZ3511" s="45"/>
      <c r="NGA3511" s="45"/>
      <c r="NGB3511" s="45"/>
      <c r="NGC3511" s="45"/>
      <c r="NGD3511" s="45"/>
      <c r="NGE3511" s="45"/>
      <c r="NGF3511" s="45"/>
      <c r="NGG3511" s="45"/>
      <c r="NGH3511" s="45"/>
      <c r="NGI3511" s="45"/>
      <c r="NGJ3511" s="45"/>
      <c r="NGK3511" s="45"/>
      <c r="NGL3511" s="45"/>
      <c r="NGM3511" s="45"/>
      <c r="NGN3511" s="45"/>
      <c r="NGO3511" s="45"/>
      <c r="NGP3511" s="45"/>
      <c r="NGQ3511" s="45"/>
      <c r="NGR3511" s="45"/>
      <c r="NGS3511" s="45"/>
      <c r="NGT3511" s="45"/>
      <c r="NGU3511" s="45"/>
      <c r="NGV3511" s="45"/>
      <c r="NGW3511" s="45"/>
      <c r="NGX3511" s="45"/>
      <c r="NGY3511" s="45"/>
      <c r="NGZ3511" s="45"/>
      <c r="NHA3511" s="45"/>
      <c r="NHB3511" s="45"/>
      <c r="NHC3511" s="45"/>
      <c r="NHD3511" s="45"/>
      <c r="NHE3511" s="45"/>
      <c r="NHF3511" s="45"/>
      <c r="NHG3511" s="45"/>
      <c r="NHH3511" s="45"/>
      <c r="NHI3511" s="45"/>
      <c r="NHJ3511" s="45"/>
      <c r="NHK3511" s="45"/>
      <c r="NHL3511" s="45"/>
      <c r="NHM3511" s="45"/>
      <c r="NHN3511" s="45"/>
      <c r="NHO3511" s="45"/>
      <c r="NHP3511" s="45"/>
      <c r="NHQ3511" s="45"/>
      <c r="NHR3511" s="45"/>
      <c r="NHS3511" s="45"/>
      <c r="NHT3511" s="45"/>
      <c r="NHU3511" s="45"/>
      <c r="NHV3511" s="45"/>
      <c r="NHW3511" s="45"/>
      <c r="NHX3511" s="45"/>
      <c r="NHY3511" s="45"/>
      <c r="NHZ3511" s="45"/>
      <c r="NIA3511" s="45"/>
      <c r="NIB3511" s="45"/>
      <c r="NIC3511" s="45"/>
      <c r="NID3511" s="45"/>
      <c r="NIE3511" s="45"/>
      <c r="NIF3511" s="45"/>
      <c r="NIG3511" s="45"/>
      <c r="NIH3511" s="45"/>
      <c r="NII3511" s="45"/>
      <c r="NIJ3511" s="45"/>
      <c r="NIK3511" s="45"/>
      <c r="NIL3511" s="45"/>
      <c r="NIM3511" s="45"/>
      <c r="NIN3511" s="45"/>
      <c r="NIO3511" s="45"/>
      <c r="NIP3511" s="45"/>
      <c r="NIQ3511" s="45"/>
      <c r="NIR3511" s="45"/>
      <c r="NIS3511" s="45"/>
      <c r="NIT3511" s="45"/>
      <c r="NIU3511" s="45"/>
      <c r="NIV3511" s="45"/>
      <c r="NIW3511" s="45"/>
      <c r="NIX3511" s="45"/>
      <c r="NIY3511" s="45"/>
      <c r="NIZ3511" s="45"/>
      <c r="NJA3511" s="45"/>
      <c r="NJB3511" s="45"/>
      <c r="NJC3511" s="45"/>
      <c r="NJD3511" s="45"/>
      <c r="NJE3511" s="45"/>
      <c r="NJF3511" s="45"/>
      <c r="NJG3511" s="45"/>
      <c r="NJH3511" s="45"/>
      <c r="NJI3511" s="45"/>
      <c r="NJJ3511" s="45"/>
      <c r="NJK3511" s="45"/>
      <c r="NJL3511" s="45"/>
      <c r="NJM3511" s="45"/>
      <c r="NJN3511" s="45"/>
      <c r="NJO3511" s="45"/>
      <c r="NJP3511" s="45"/>
      <c r="NJQ3511" s="45"/>
      <c r="NJR3511" s="45"/>
      <c r="NJS3511" s="45"/>
      <c r="NJT3511" s="45"/>
      <c r="NJU3511" s="45"/>
      <c r="NJV3511" s="45"/>
      <c r="NJW3511" s="45"/>
      <c r="NJX3511" s="45"/>
      <c r="NJY3511" s="45"/>
      <c r="NJZ3511" s="45"/>
      <c r="NKA3511" s="45"/>
      <c r="NKB3511" s="45"/>
      <c r="NKC3511" s="45"/>
      <c r="NKD3511" s="45"/>
      <c r="NKE3511" s="45"/>
      <c r="NKF3511" s="45"/>
      <c r="NKG3511" s="45"/>
      <c r="NKH3511" s="45"/>
      <c r="NKI3511" s="45"/>
      <c r="NKJ3511" s="45"/>
      <c r="NKK3511" s="45"/>
      <c r="NKL3511" s="45"/>
      <c r="NKM3511" s="45"/>
      <c r="NKN3511" s="45"/>
      <c r="NKO3511" s="45"/>
      <c r="NKP3511" s="45"/>
      <c r="NKQ3511" s="45"/>
      <c r="NKR3511" s="45"/>
      <c r="NKS3511" s="45"/>
      <c r="NKT3511" s="45"/>
      <c r="NKU3511" s="45"/>
      <c r="NKV3511" s="45"/>
      <c r="NKW3511" s="45"/>
      <c r="NKX3511" s="45"/>
      <c r="NKY3511" s="45"/>
      <c r="NKZ3511" s="45"/>
      <c r="NLA3511" s="45"/>
      <c r="NLB3511" s="45"/>
      <c r="NLC3511" s="45"/>
      <c r="NLD3511" s="45"/>
      <c r="NLE3511" s="45"/>
      <c r="NLF3511" s="45"/>
      <c r="NLG3511" s="45"/>
      <c r="NLH3511" s="45"/>
      <c r="NLI3511" s="45"/>
      <c r="NLJ3511" s="45"/>
      <c r="NLK3511" s="45"/>
      <c r="NLL3511" s="45"/>
      <c r="NLM3511" s="45"/>
      <c r="NLN3511" s="45"/>
      <c r="NLO3511" s="45"/>
      <c r="NLP3511" s="45"/>
      <c r="NLQ3511" s="45"/>
      <c r="NLR3511" s="45"/>
      <c r="NLS3511" s="45"/>
      <c r="NLT3511" s="45"/>
      <c r="NLU3511" s="45"/>
      <c r="NLV3511" s="45"/>
      <c r="NLW3511" s="45"/>
      <c r="NLX3511" s="45"/>
      <c r="NLY3511" s="45"/>
      <c r="NLZ3511" s="45"/>
      <c r="NMA3511" s="45"/>
      <c r="NMB3511" s="45"/>
      <c r="NMC3511" s="45"/>
      <c r="NMD3511" s="45"/>
      <c r="NME3511" s="45"/>
      <c r="NMF3511" s="45"/>
      <c r="NMG3511" s="45"/>
      <c r="NMH3511" s="45"/>
      <c r="NMI3511" s="45"/>
      <c r="NMJ3511" s="45"/>
      <c r="NMK3511" s="45"/>
      <c r="NML3511" s="45"/>
      <c r="NMM3511" s="45"/>
      <c r="NMN3511" s="45"/>
      <c r="NMO3511" s="45"/>
      <c r="NMP3511" s="45"/>
      <c r="NMQ3511" s="45"/>
      <c r="NMR3511" s="45"/>
      <c r="NMS3511" s="45"/>
      <c r="NMT3511" s="45"/>
      <c r="NMU3511" s="45"/>
      <c r="NMV3511" s="45"/>
      <c r="NMW3511" s="45"/>
      <c r="NMX3511" s="45"/>
      <c r="NMY3511" s="45"/>
      <c r="NMZ3511" s="45"/>
      <c r="NNA3511" s="45"/>
      <c r="NNB3511" s="45"/>
      <c r="NNC3511" s="45"/>
      <c r="NND3511" s="45"/>
      <c r="NNE3511" s="45"/>
      <c r="NNF3511" s="45"/>
      <c r="NNG3511" s="45"/>
      <c r="NNH3511" s="45"/>
      <c r="NNI3511" s="45"/>
      <c r="NNJ3511" s="45"/>
      <c r="NNK3511" s="45"/>
      <c r="NNL3511" s="45"/>
      <c r="NNM3511" s="45"/>
      <c r="NNN3511" s="45"/>
      <c r="NNO3511" s="45"/>
      <c r="NNP3511" s="45"/>
      <c r="NNQ3511" s="45"/>
      <c r="NNR3511" s="45"/>
      <c r="NNS3511" s="45"/>
      <c r="NNT3511" s="45"/>
      <c r="NNU3511" s="45"/>
      <c r="NNV3511" s="45"/>
      <c r="NNW3511" s="45"/>
      <c r="NNX3511" s="45"/>
      <c r="NNY3511" s="45"/>
      <c r="NNZ3511" s="45"/>
      <c r="NOA3511" s="45"/>
      <c r="NOB3511" s="45"/>
      <c r="NOC3511" s="45"/>
      <c r="NOD3511" s="45"/>
      <c r="NOE3511" s="45"/>
      <c r="NOF3511" s="45"/>
      <c r="NOG3511" s="45"/>
      <c r="NOH3511" s="45"/>
      <c r="NOI3511" s="45"/>
      <c r="NOJ3511" s="45"/>
      <c r="NOK3511" s="45"/>
      <c r="NOL3511" s="45"/>
      <c r="NOM3511" s="45"/>
      <c r="NON3511" s="45"/>
      <c r="NOO3511" s="45"/>
      <c r="NOP3511" s="45"/>
      <c r="NOQ3511" s="45"/>
      <c r="NOR3511" s="45"/>
      <c r="NOS3511" s="45"/>
      <c r="NOT3511" s="45"/>
      <c r="NOU3511" s="45"/>
      <c r="NOV3511" s="45"/>
      <c r="NOW3511" s="45"/>
      <c r="NOX3511" s="45"/>
      <c r="NOY3511" s="45"/>
      <c r="NOZ3511" s="45"/>
      <c r="NPA3511" s="45"/>
      <c r="NPB3511" s="45"/>
      <c r="NPC3511" s="45"/>
      <c r="NPD3511" s="45"/>
      <c r="NPE3511" s="45"/>
      <c r="NPF3511" s="45"/>
      <c r="NPG3511" s="45"/>
      <c r="NPH3511" s="45"/>
      <c r="NPI3511" s="45"/>
      <c r="NPJ3511" s="45"/>
      <c r="NPK3511" s="45"/>
      <c r="NPL3511" s="45"/>
      <c r="NPM3511" s="45"/>
      <c r="NPN3511" s="45"/>
      <c r="NPO3511" s="45"/>
      <c r="NPP3511" s="45"/>
      <c r="NPQ3511" s="45"/>
      <c r="NPR3511" s="45"/>
      <c r="NPS3511" s="45"/>
      <c r="NPT3511" s="45"/>
      <c r="NPU3511" s="45"/>
      <c r="NPV3511" s="45"/>
      <c r="NPW3511" s="45"/>
      <c r="NPX3511" s="45"/>
      <c r="NPY3511" s="45"/>
      <c r="NPZ3511" s="45"/>
      <c r="NQA3511" s="45"/>
      <c r="NQB3511" s="45"/>
      <c r="NQC3511" s="45"/>
      <c r="NQD3511" s="45"/>
      <c r="NQE3511" s="45"/>
      <c r="NQF3511" s="45"/>
      <c r="NQG3511" s="45"/>
      <c r="NQH3511" s="45"/>
      <c r="NQI3511" s="45"/>
      <c r="NQJ3511" s="45"/>
      <c r="NQK3511" s="45"/>
      <c r="NQL3511" s="45"/>
      <c r="NQM3511" s="45"/>
      <c r="NQN3511" s="45"/>
      <c r="NQO3511" s="45"/>
      <c r="NQP3511" s="45"/>
      <c r="NQQ3511" s="45"/>
      <c r="NQR3511" s="45"/>
      <c r="NQS3511" s="45"/>
      <c r="NQT3511" s="45"/>
      <c r="NQU3511" s="45"/>
      <c r="NQV3511" s="45"/>
      <c r="NQW3511" s="45"/>
      <c r="NQX3511" s="45"/>
      <c r="NQY3511" s="45"/>
      <c r="NQZ3511" s="45"/>
      <c r="NRA3511" s="45"/>
      <c r="NRB3511" s="45"/>
      <c r="NRC3511" s="45"/>
      <c r="NRD3511" s="45"/>
      <c r="NRE3511" s="45"/>
      <c r="NRF3511" s="45"/>
      <c r="NRG3511" s="45"/>
      <c r="NRH3511" s="45"/>
      <c r="NRI3511" s="45"/>
      <c r="NRJ3511" s="45"/>
      <c r="NRK3511" s="45"/>
      <c r="NRL3511" s="45"/>
      <c r="NRM3511" s="45"/>
      <c r="NRN3511" s="45"/>
      <c r="NRO3511" s="45"/>
      <c r="NRP3511" s="45"/>
      <c r="NRQ3511" s="45"/>
      <c r="NRR3511" s="45"/>
      <c r="NRS3511" s="45"/>
      <c r="NRT3511" s="45"/>
      <c r="NRU3511" s="45"/>
      <c r="NRV3511" s="45"/>
      <c r="NRW3511" s="45"/>
      <c r="NRX3511" s="45"/>
      <c r="NRY3511" s="45"/>
      <c r="NRZ3511" s="45"/>
      <c r="NSA3511" s="45"/>
      <c r="NSB3511" s="45"/>
      <c r="NSC3511" s="45"/>
      <c r="NSD3511" s="45"/>
      <c r="NSE3511" s="45"/>
      <c r="NSF3511" s="45"/>
      <c r="NSG3511" s="45"/>
      <c r="NSH3511" s="45"/>
      <c r="NSI3511" s="45"/>
      <c r="NSJ3511" s="45"/>
      <c r="NSK3511" s="45"/>
      <c r="NSL3511" s="45"/>
      <c r="NSM3511" s="45"/>
      <c r="NSN3511" s="45"/>
      <c r="NSO3511" s="45"/>
      <c r="NSP3511" s="45"/>
      <c r="NSQ3511" s="45"/>
      <c r="NSR3511" s="45"/>
      <c r="NSS3511" s="45"/>
      <c r="NST3511" s="45"/>
      <c r="NSU3511" s="45"/>
      <c r="NSV3511" s="45"/>
      <c r="NSW3511" s="45"/>
      <c r="NSX3511" s="45"/>
      <c r="NSY3511" s="45"/>
      <c r="NSZ3511" s="45"/>
      <c r="NTA3511" s="45"/>
      <c r="NTB3511" s="45"/>
      <c r="NTC3511" s="45"/>
      <c r="NTD3511" s="45"/>
      <c r="NTE3511" s="45"/>
      <c r="NTF3511" s="45"/>
      <c r="NTG3511" s="45"/>
      <c r="NTH3511" s="45"/>
      <c r="NTI3511" s="45"/>
      <c r="NTJ3511" s="45"/>
      <c r="NTK3511" s="45"/>
      <c r="NTL3511" s="45"/>
      <c r="NTM3511" s="45"/>
      <c r="NTN3511" s="45"/>
      <c r="NTO3511" s="45"/>
      <c r="NTP3511" s="45"/>
      <c r="NTQ3511" s="45"/>
      <c r="NTR3511" s="45"/>
      <c r="NTS3511" s="45"/>
      <c r="NTT3511" s="45"/>
      <c r="NTU3511" s="45"/>
      <c r="NTV3511" s="45"/>
      <c r="NTW3511" s="45"/>
      <c r="NTX3511" s="45"/>
      <c r="NTY3511" s="45"/>
      <c r="NTZ3511" s="45"/>
      <c r="NUA3511" s="45"/>
      <c r="NUB3511" s="45"/>
      <c r="NUC3511" s="45"/>
      <c r="NUD3511" s="45"/>
      <c r="NUE3511" s="45"/>
      <c r="NUF3511" s="45"/>
      <c r="NUG3511" s="45"/>
      <c r="NUH3511" s="45"/>
      <c r="NUI3511" s="45"/>
      <c r="NUJ3511" s="45"/>
      <c r="NUK3511" s="45"/>
      <c r="NUL3511" s="45"/>
      <c r="NUM3511" s="45"/>
      <c r="NUN3511" s="45"/>
      <c r="NUO3511" s="45"/>
      <c r="NUP3511" s="45"/>
      <c r="NUQ3511" s="45"/>
      <c r="NUR3511" s="45"/>
      <c r="NUS3511" s="45"/>
      <c r="NUT3511" s="45"/>
      <c r="NUU3511" s="45"/>
      <c r="NUV3511" s="45"/>
      <c r="NUW3511" s="45"/>
      <c r="NUX3511" s="45"/>
      <c r="NUY3511" s="45"/>
      <c r="NUZ3511" s="45"/>
      <c r="NVA3511" s="45"/>
      <c r="NVB3511" s="45"/>
      <c r="NVC3511" s="45"/>
      <c r="NVD3511" s="45"/>
      <c r="NVE3511" s="45"/>
      <c r="NVF3511" s="45"/>
      <c r="NVG3511" s="45"/>
      <c r="NVH3511" s="45"/>
      <c r="NVI3511" s="45"/>
      <c r="NVJ3511" s="45"/>
      <c r="NVK3511" s="45"/>
      <c r="NVL3511" s="45"/>
      <c r="NVM3511" s="45"/>
      <c r="NVN3511" s="45"/>
      <c r="NVO3511" s="45"/>
      <c r="NVP3511" s="45"/>
      <c r="NVQ3511" s="45"/>
      <c r="NVR3511" s="45"/>
      <c r="NVS3511" s="45"/>
      <c r="NVT3511" s="45"/>
      <c r="NVU3511" s="45"/>
      <c r="NVV3511" s="45"/>
      <c r="NVW3511" s="45"/>
      <c r="NVX3511" s="45"/>
      <c r="NVY3511" s="45"/>
      <c r="NVZ3511" s="45"/>
      <c r="NWA3511" s="45"/>
      <c r="NWB3511" s="45"/>
      <c r="NWC3511" s="45"/>
      <c r="NWD3511" s="45"/>
      <c r="NWE3511" s="45"/>
      <c r="NWF3511" s="45"/>
      <c r="NWG3511" s="45"/>
      <c r="NWH3511" s="45"/>
      <c r="NWI3511" s="45"/>
      <c r="NWJ3511" s="45"/>
      <c r="NWK3511" s="45"/>
      <c r="NWL3511" s="45"/>
      <c r="NWM3511" s="45"/>
      <c r="NWN3511" s="45"/>
      <c r="NWO3511" s="45"/>
      <c r="NWP3511" s="45"/>
      <c r="NWQ3511" s="45"/>
      <c r="NWR3511" s="45"/>
      <c r="NWS3511" s="45"/>
      <c r="NWT3511" s="45"/>
      <c r="NWU3511" s="45"/>
      <c r="NWV3511" s="45"/>
      <c r="NWW3511" s="45"/>
      <c r="NWX3511" s="45"/>
      <c r="NWY3511" s="45"/>
      <c r="NWZ3511" s="45"/>
      <c r="NXA3511" s="45"/>
      <c r="NXB3511" s="45"/>
      <c r="NXC3511" s="45"/>
      <c r="NXD3511" s="45"/>
      <c r="NXE3511" s="45"/>
      <c r="NXF3511" s="45"/>
      <c r="NXG3511" s="45"/>
      <c r="NXH3511" s="45"/>
      <c r="NXI3511" s="45"/>
      <c r="NXJ3511" s="45"/>
      <c r="NXK3511" s="45"/>
      <c r="NXL3511" s="45"/>
      <c r="NXM3511" s="45"/>
      <c r="NXN3511" s="45"/>
      <c r="NXO3511" s="45"/>
      <c r="NXP3511" s="45"/>
      <c r="NXQ3511" s="45"/>
      <c r="NXR3511" s="45"/>
      <c r="NXS3511" s="45"/>
      <c r="NXT3511" s="45"/>
      <c r="NXU3511" s="45"/>
      <c r="NXV3511" s="45"/>
      <c r="NXW3511" s="45"/>
      <c r="NXX3511" s="45"/>
      <c r="NXY3511" s="45"/>
      <c r="NXZ3511" s="45"/>
      <c r="NYA3511" s="45"/>
      <c r="NYB3511" s="45"/>
      <c r="NYC3511" s="45"/>
      <c r="NYD3511" s="45"/>
      <c r="NYE3511" s="45"/>
      <c r="NYF3511" s="45"/>
      <c r="NYG3511" s="45"/>
      <c r="NYH3511" s="45"/>
      <c r="NYI3511" s="45"/>
      <c r="NYJ3511" s="45"/>
      <c r="NYK3511" s="45"/>
      <c r="NYL3511" s="45"/>
      <c r="NYM3511" s="45"/>
      <c r="NYN3511" s="45"/>
      <c r="NYO3511" s="45"/>
      <c r="NYP3511" s="45"/>
      <c r="NYQ3511" s="45"/>
      <c r="NYR3511" s="45"/>
      <c r="NYS3511" s="45"/>
      <c r="NYT3511" s="45"/>
      <c r="NYU3511" s="45"/>
      <c r="NYV3511" s="45"/>
      <c r="NYW3511" s="45"/>
      <c r="NYX3511" s="45"/>
      <c r="NYY3511" s="45"/>
      <c r="NYZ3511" s="45"/>
      <c r="NZA3511" s="45"/>
      <c r="NZB3511" s="45"/>
      <c r="NZC3511" s="45"/>
      <c r="NZD3511" s="45"/>
      <c r="NZE3511" s="45"/>
      <c r="NZF3511" s="45"/>
      <c r="NZG3511" s="45"/>
      <c r="NZH3511" s="45"/>
      <c r="NZI3511" s="45"/>
      <c r="NZJ3511" s="45"/>
      <c r="NZK3511" s="45"/>
      <c r="NZL3511" s="45"/>
      <c r="NZM3511" s="45"/>
      <c r="NZN3511" s="45"/>
      <c r="NZO3511" s="45"/>
      <c r="NZP3511" s="45"/>
      <c r="NZQ3511" s="45"/>
      <c r="NZR3511" s="45"/>
      <c r="NZS3511" s="45"/>
      <c r="NZT3511" s="45"/>
      <c r="NZU3511" s="45"/>
      <c r="NZV3511" s="45"/>
      <c r="NZW3511" s="45"/>
      <c r="NZX3511" s="45"/>
      <c r="NZY3511" s="45"/>
      <c r="NZZ3511" s="45"/>
      <c r="OAA3511" s="45"/>
      <c r="OAB3511" s="45"/>
      <c r="OAC3511" s="45"/>
      <c r="OAD3511" s="45"/>
      <c r="OAE3511" s="45"/>
      <c r="OAF3511" s="45"/>
      <c r="OAG3511" s="45"/>
      <c r="OAH3511" s="45"/>
      <c r="OAI3511" s="45"/>
      <c r="OAJ3511" s="45"/>
      <c r="OAK3511" s="45"/>
      <c r="OAL3511" s="45"/>
      <c r="OAM3511" s="45"/>
      <c r="OAN3511" s="45"/>
      <c r="OAO3511" s="45"/>
      <c r="OAP3511" s="45"/>
      <c r="OAQ3511" s="45"/>
      <c r="OAR3511" s="45"/>
      <c r="OAS3511" s="45"/>
      <c r="OAT3511" s="45"/>
      <c r="OAU3511" s="45"/>
      <c r="OAV3511" s="45"/>
      <c r="OAW3511" s="45"/>
      <c r="OAX3511" s="45"/>
      <c r="OAY3511" s="45"/>
      <c r="OAZ3511" s="45"/>
      <c r="OBA3511" s="45"/>
      <c r="OBB3511" s="45"/>
      <c r="OBC3511" s="45"/>
      <c r="OBD3511" s="45"/>
      <c r="OBE3511" s="45"/>
      <c r="OBF3511" s="45"/>
      <c r="OBG3511" s="45"/>
      <c r="OBH3511" s="45"/>
      <c r="OBI3511" s="45"/>
      <c r="OBJ3511" s="45"/>
      <c r="OBK3511" s="45"/>
      <c r="OBL3511" s="45"/>
      <c r="OBM3511" s="45"/>
      <c r="OBN3511" s="45"/>
      <c r="OBO3511" s="45"/>
      <c r="OBP3511" s="45"/>
      <c r="OBQ3511" s="45"/>
      <c r="OBR3511" s="45"/>
      <c r="OBS3511" s="45"/>
      <c r="OBT3511" s="45"/>
      <c r="OBU3511" s="45"/>
      <c r="OBV3511" s="45"/>
      <c r="OBW3511" s="45"/>
      <c r="OBX3511" s="45"/>
      <c r="OBY3511" s="45"/>
      <c r="OBZ3511" s="45"/>
      <c r="OCA3511" s="45"/>
      <c r="OCB3511" s="45"/>
      <c r="OCC3511" s="45"/>
      <c r="OCD3511" s="45"/>
      <c r="OCE3511" s="45"/>
      <c r="OCF3511" s="45"/>
      <c r="OCG3511" s="45"/>
      <c r="OCH3511" s="45"/>
      <c r="OCI3511" s="45"/>
      <c r="OCJ3511" s="45"/>
      <c r="OCK3511" s="45"/>
      <c r="OCL3511" s="45"/>
      <c r="OCM3511" s="45"/>
      <c r="OCN3511" s="45"/>
      <c r="OCO3511" s="45"/>
      <c r="OCP3511" s="45"/>
      <c r="OCQ3511" s="45"/>
      <c r="OCR3511" s="45"/>
      <c r="OCS3511" s="45"/>
      <c r="OCT3511" s="45"/>
      <c r="OCU3511" s="45"/>
      <c r="OCV3511" s="45"/>
      <c r="OCW3511" s="45"/>
      <c r="OCX3511" s="45"/>
      <c r="OCY3511" s="45"/>
      <c r="OCZ3511" s="45"/>
      <c r="ODA3511" s="45"/>
      <c r="ODB3511" s="45"/>
      <c r="ODC3511" s="45"/>
      <c r="ODD3511" s="45"/>
      <c r="ODE3511" s="45"/>
      <c r="ODF3511" s="45"/>
      <c r="ODG3511" s="45"/>
      <c r="ODH3511" s="45"/>
      <c r="ODI3511" s="45"/>
      <c r="ODJ3511" s="45"/>
      <c r="ODK3511" s="45"/>
      <c r="ODL3511" s="45"/>
      <c r="ODM3511" s="45"/>
      <c r="ODN3511" s="45"/>
      <c r="ODO3511" s="45"/>
      <c r="ODP3511" s="45"/>
      <c r="ODQ3511" s="45"/>
      <c r="ODR3511" s="45"/>
      <c r="ODS3511" s="45"/>
      <c r="ODT3511" s="45"/>
      <c r="ODU3511" s="45"/>
      <c r="ODV3511" s="45"/>
      <c r="ODW3511" s="45"/>
      <c r="ODX3511" s="45"/>
      <c r="ODY3511" s="45"/>
      <c r="ODZ3511" s="45"/>
      <c r="OEA3511" s="45"/>
      <c r="OEB3511" s="45"/>
      <c r="OEC3511" s="45"/>
      <c r="OED3511" s="45"/>
      <c r="OEE3511" s="45"/>
      <c r="OEF3511" s="45"/>
      <c r="OEG3511" s="45"/>
      <c r="OEH3511" s="45"/>
      <c r="OEI3511" s="45"/>
      <c r="OEJ3511" s="45"/>
      <c r="OEK3511" s="45"/>
      <c r="OEL3511" s="45"/>
      <c r="OEM3511" s="45"/>
      <c r="OEN3511" s="45"/>
      <c r="OEO3511" s="45"/>
      <c r="OEP3511" s="45"/>
      <c r="OEQ3511" s="45"/>
      <c r="OER3511" s="45"/>
      <c r="OES3511" s="45"/>
      <c r="OET3511" s="45"/>
      <c r="OEU3511" s="45"/>
      <c r="OEV3511" s="45"/>
      <c r="OEW3511" s="45"/>
      <c r="OEX3511" s="45"/>
      <c r="OEY3511" s="45"/>
      <c r="OEZ3511" s="45"/>
      <c r="OFA3511" s="45"/>
      <c r="OFB3511" s="45"/>
      <c r="OFC3511" s="45"/>
      <c r="OFD3511" s="45"/>
      <c r="OFE3511" s="45"/>
      <c r="OFF3511" s="45"/>
      <c r="OFG3511" s="45"/>
      <c r="OFH3511" s="45"/>
      <c r="OFI3511" s="45"/>
      <c r="OFJ3511" s="45"/>
      <c r="OFK3511" s="45"/>
      <c r="OFL3511" s="45"/>
      <c r="OFM3511" s="45"/>
      <c r="OFN3511" s="45"/>
      <c r="OFO3511" s="45"/>
      <c r="OFP3511" s="45"/>
      <c r="OFQ3511" s="45"/>
      <c r="OFR3511" s="45"/>
      <c r="OFS3511" s="45"/>
      <c r="OFT3511" s="45"/>
      <c r="OFU3511" s="45"/>
      <c r="OFV3511" s="45"/>
      <c r="OFW3511" s="45"/>
      <c r="OFX3511" s="45"/>
      <c r="OFY3511" s="45"/>
      <c r="OFZ3511" s="45"/>
      <c r="OGA3511" s="45"/>
      <c r="OGB3511" s="45"/>
      <c r="OGC3511" s="45"/>
      <c r="OGD3511" s="45"/>
      <c r="OGE3511" s="45"/>
      <c r="OGF3511" s="45"/>
      <c r="OGG3511" s="45"/>
      <c r="OGH3511" s="45"/>
      <c r="OGI3511" s="45"/>
      <c r="OGJ3511" s="45"/>
      <c r="OGK3511" s="45"/>
      <c r="OGL3511" s="45"/>
      <c r="OGM3511" s="45"/>
      <c r="OGN3511" s="45"/>
      <c r="OGO3511" s="45"/>
      <c r="OGP3511" s="45"/>
      <c r="OGQ3511" s="45"/>
      <c r="OGR3511" s="45"/>
      <c r="OGS3511" s="45"/>
      <c r="OGT3511" s="45"/>
      <c r="OGU3511" s="45"/>
      <c r="OGV3511" s="45"/>
      <c r="OGW3511" s="45"/>
      <c r="OGX3511" s="45"/>
      <c r="OGY3511" s="45"/>
      <c r="OGZ3511" s="45"/>
      <c r="OHA3511" s="45"/>
      <c r="OHB3511" s="45"/>
      <c r="OHC3511" s="45"/>
      <c r="OHD3511" s="45"/>
      <c r="OHE3511" s="45"/>
      <c r="OHF3511" s="45"/>
      <c r="OHG3511" s="45"/>
      <c r="OHH3511" s="45"/>
      <c r="OHI3511" s="45"/>
      <c r="OHJ3511" s="45"/>
      <c r="OHK3511" s="45"/>
      <c r="OHL3511" s="45"/>
      <c r="OHM3511" s="45"/>
      <c r="OHN3511" s="45"/>
      <c r="OHO3511" s="45"/>
      <c r="OHP3511" s="45"/>
      <c r="OHQ3511" s="45"/>
      <c r="OHR3511" s="45"/>
      <c r="OHS3511" s="45"/>
      <c r="OHT3511" s="45"/>
      <c r="OHU3511" s="45"/>
      <c r="OHV3511" s="45"/>
      <c r="OHW3511" s="45"/>
      <c r="OHX3511" s="45"/>
      <c r="OHY3511" s="45"/>
      <c r="OHZ3511" s="45"/>
      <c r="OIA3511" s="45"/>
      <c r="OIB3511" s="45"/>
      <c r="OIC3511" s="45"/>
      <c r="OID3511" s="45"/>
      <c r="OIE3511" s="45"/>
      <c r="OIF3511" s="45"/>
      <c r="OIG3511" s="45"/>
      <c r="OIH3511" s="45"/>
      <c r="OII3511" s="45"/>
      <c r="OIJ3511" s="45"/>
      <c r="OIK3511" s="45"/>
      <c r="OIL3511" s="45"/>
      <c r="OIM3511" s="45"/>
      <c r="OIN3511" s="45"/>
      <c r="OIO3511" s="45"/>
      <c r="OIP3511" s="45"/>
      <c r="OIQ3511" s="45"/>
      <c r="OIR3511" s="45"/>
      <c r="OIS3511" s="45"/>
      <c r="OIT3511" s="45"/>
      <c r="OIU3511" s="45"/>
      <c r="OIV3511" s="45"/>
      <c r="OIW3511" s="45"/>
      <c r="OIX3511" s="45"/>
      <c r="OIY3511" s="45"/>
      <c r="OIZ3511" s="45"/>
      <c r="OJA3511" s="45"/>
      <c r="OJB3511" s="45"/>
      <c r="OJC3511" s="45"/>
      <c r="OJD3511" s="45"/>
      <c r="OJE3511" s="45"/>
      <c r="OJF3511" s="45"/>
      <c r="OJG3511" s="45"/>
      <c r="OJH3511" s="45"/>
      <c r="OJI3511" s="45"/>
      <c r="OJJ3511" s="45"/>
      <c r="OJK3511" s="45"/>
      <c r="OJL3511" s="45"/>
      <c r="OJM3511" s="45"/>
      <c r="OJN3511" s="45"/>
      <c r="OJO3511" s="45"/>
      <c r="OJP3511" s="45"/>
      <c r="OJQ3511" s="45"/>
      <c r="OJR3511" s="45"/>
      <c r="OJS3511" s="45"/>
      <c r="OJT3511" s="45"/>
      <c r="OJU3511" s="45"/>
      <c r="OJV3511" s="45"/>
      <c r="OJW3511" s="45"/>
      <c r="OJX3511" s="45"/>
      <c r="OJY3511" s="45"/>
      <c r="OJZ3511" s="45"/>
      <c r="OKA3511" s="45"/>
      <c r="OKB3511" s="45"/>
      <c r="OKC3511" s="45"/>
      <c r="OKD3511" s="45"/>
      <c r="OKE3511" s="45"/>
      <c r="OKF3511" s="45"/>
      <c r="OKG3511" s="45"/>
      <c r="OKH3511" s="45"/>
      <c r="OKI3511" s="45"/>
      <c r="OKJ3511" s="45"/>
      <c r="OKK3511" s="45"/>
      <c r="OKL3511" s="45"/>
      <c r="OKM3511" s="45"/>
      <c r="OKN3511" s="45"/>
      <c r="OKO3511" s="45"/>
      <c r="OKP3511" s="45"/>
      <c r="OKQ3511" s="45"/>
      <c r="OKR3511" s="45"/>
      <c r="OKS3511" s="45"/>
      <c r="OKT3511" s="45"/>
      <c r="OKU3511" s="45"/>
      <c r="OKV3511" s="45"/>
      <c r="OKW3511" s="45"/>
      <c r="OKX3511" s="45"/>
      <c r="OKY3511" s="45"/>
      <c r="OKZ3511" s="45"/>
      <c r="OLA3511" s="45"/>
      <c r="OLB3511" s="45"/>
      <c r="OLC3511" s="45"/>
      <c r="OLD3511" s="45"/>
      <c r="OLE3511" s="45"/>
      <c r="OLF3511" s="45"/>
      <c r="OLG3511" s="45"/>
      <c r="OLH3511" s="45"/>
      <c r="OLI3511" s="45"/>
      <c r="OLJ3511" s="45"/>
      <c r="OLK3511" s="45"/>
      <c r="OLL3511" s="45"/>
      <c r="OLM3511" s="45"/>
      <c r="OLN3511" s="45"/>
      <c r="OLO3511" s="45"/>
      <c r="OLP3511" s="45"/>
      <c r="OLQ3511" s="45"/>
      <c r="OLR3511" s="45"/>
      <c r="OLS3511" s="45"/>
      <c r="OLT3511" s="45"/>
      <c r="OLU3511" s="45"/>
      <c r="OLV3511" s="45"/>
      <c r="OLW3511" s="45"/>
      <c r="OLX3511" s="45"/>
      <c r="OLY3511" s="45"/>
      <c r="OLZ3511" s="45"/>
      <c r="OMA3511" s="45"/>
      <c r="OMB3511" s="45"/>
      <c r="OMC3511" s="45"/>
      <c r="OMD3511" s="45"/>
      <c r="OME3511" s="45"/>
      <c r="OMF3511" s="45"/>
      <c r="OMG3511" s="45"/>
      <c r="OMH3511" s="45"/>
      <c r="OMI3511" s="45"/>
      <c r="OMJ3511" s="45"/>
      <c r="OMK3511" s="45"/>
      <c r="OML3511" s="45"/>
      <c r="OMM3511" s="45"/>
      <c r="OMN3511" s="45"/>
      <c r="OMO3511" s="45"/>
      <c r="OMP3511" s="45"/>
      <c r="OMQ3511" s="45"/>
      <c r="OMR3511" s="45"/>
      <c r="OMS3511" s="45"/>
      <c r="OMT3511" s="45"/>
      <c r="OMU3511" s="45"/>
      <c r="OMV3511" s="45"/>
      <c r="OMW3511" s="45"/>
      <c r="OMX3511" s="45"/>
      <c r="OMY3511" s="45"/>
      <c r="OMZ3511" s="45"/>
      <c r="ONA3511" s="45"/>
      <c r="ONB3511" s="45"/>
      <c r="ONC3511" s="45"/>
      <c r="OND3511" s="45"/>
      <c r="ONE3511" s="45"/>
      <c r="ONF3511" s="45"/>
      <c r="ONG3511" s="45"/>
      <c r="ONH3511" s="45"/>
      <c r="ONI3511" s="45"/>
      <c r="ONJ3511" s="45"/>
      <c r="ONK3511" s="45"/>
      <c r="ONL3511" s="45"/>
      <c r="ONM3511" s="45"/>
      <c r="ONN3511" s="45"/>
      <c r="ONO3511" s="45"/>
      <c r="ONP3511" s="45"/>
      <c r="ONQ3511" s="45"/>
      <c r="ONR3511" s="45"/>
      <c r="ONS3511" s="45"/>
      <c r="ONT3511" s="45"/>
      <c r="ONU3511" s="45"/>
      <c r="ONV3511" s="45"/>
      <c r="ONW3511" s="45"/>
      <c r="ONX3511" s="45"/>
      <c r="ONY3511" s="45"/>
      <c r="ONZ3511" s="45"/>
      <c r="OOA3511" s="45"/>
      <c r="OOB3511" s="45"/>
      <c r="OOC3511" s="45"/>
      <c r="OOD3511" s="45"/>
      <c r="OOE3511" s="45"/>
      <c r="OOF3511" s="45"/>
      <c r="OOG3511" s="45"/>
      <c r="OOH3511" s="45"/>
      <c r="OOI3511" s="45"/>
      <c r="OOJ3511" s="45"/>
      <c r="OOK3511" s="45"/>
      <c r="OOL3511" s="45"/>
      <c r="OOM3511" s="45"/>
      <c r="OON3511" s="45"/>
      <c r="OOO3511" s="45"/>
      <c r="OOP3511" s="45"/>
      <c r="OOQ3511" s="45"/>
      <c r="OOR3511" s="45"/>
      <c r="OOS3511" s="45"/>
      <c r="OOT3511" s="45"/>
      <c r="OOU3511" s="45"/>
      <c r="OOV3511" s="45"/>
      <c r="OOW3511" s="45"/>
      <c r="OOX3511" s="45"/>
      <c r="OOY3511" s="45"/>
      <c r="OOZ3511" s="45"/>
      <c r="OPA3511" s="45"/>
      <c r="OPB3511" s="45"/>
      <c r="OPC3511" s="45"/>
      <c r="OPD3511" s="45"/>
      <c r="OPE3511" s="45"/>
      <c r="OPF3511" s="45"/>
      <c r="OPG3511" s="45"/>
      <c r="OPH3511" s="45"/>
      <c r="OPI3511" s="45"/>
      <c r="OPJ3511" s="45"/>
      <c r="OPK3511" s="45"/>
      <c r="OPL3511" s="45"/>
      <c r="OPM3511" s="45"/>
      <c r="OPN3511" s="45"/>
      <c r="OPO3511" s="45"/>
      <c r="OPP3511" s="45"/>
      <c r="OPQ3511" s="45"/>
      <c r="OPR3511" s="45"/>
      <c r="OPS3511" s="45"/>
      <c r="OPT3511" s="45"/>
      <c r="OPU3511" s="45"/>
      <c r="OPV3511" s="45"/>
      <c r="OPW3511" s="45"/>
      <c r="OPX3511" s="45"/>
      <c r="OPY3511" s="45"/>
      <c r="OPZ3511" s="45"/>
      <c r="OQA3511" s="45"/>
      <c r="OQB3511" s="45"/>
      <c r="OQC3511" s="45"/>
      <c r="OQD3511" s="45"/>
      <c r="OQE3511" s="45"/>
      <c r="OQF3511" s="45"/>
      <c r="OQG3511" s="45"/>
      <c r="OQH3511" s="45"/>
      <c r="OQI3511" s="45"/>
      <c r="OQJ3511" s="45"/>
      <c r="OQK3511" s="45"/>
      <c r="OQL3511" s="45"/>
      <c r="OQM3511" s="45"/>
      <c r="OQN3511" s="45"/>
      <c r="OQO3511" s="45"/>
      <c r="OQP3511" s="45"/>
      <c r="OQQ3511" s="45"/>
      <c r="OQR3511" s="45"/>
      <c r="OQS3511" s="45"/>
      <c r="OQT3511" s="45"/>
      <c r="OQU3511" s="45"/>
      <c r="OQV3511" s="45"/>
      <c r="OQW3511" s="45"/>
      <c r="OQX3511" s="45"/>
      <c r="OQY3511" s="45"/>
      <c r="OQZ3511" s="45"/>
      <c r="ORA3511" s="45"/>
      <c r="ORB3511" s="45"/>
      <c r="ORC3511" s="45"/>
      <c r="ORD3511" s="45"/>
      <c r="ORE3511" s="45"/>
      <c r="ORF3511" s="45"/>
      <c r="ORG3511" s="45"/>
      <c r="ORH3511" s="45"/>
      <c r="ORI3511" s="45"/>
      <c r="ORJ3511" s="45"/>
      <c r="ORK3511" s="45"/>
      <c r="ORL3511" s="45"/>
      <c r="ORM3511" s="45"/>
      <c r="ORN3511" s="45"/>
      <c r="ORO3511" s="45"/>
      <c r="ORP3511" s="45"/>
      <c r="ORQ3511" s="45"/>
      <c r="ORR3511" s="45"/>
      <c r="ORS3511" s="45"/>
      <c r="ORT3511" s="45"/>
      <c r="ORU3511" s="45"/>
      <c r="ORV3511" s="45"/>
      <c r="ORW3511" s="45"/>
      <c r="ORX3511" s="45"/>
      <c r="ORY3511" s="45"/>
      <c r="ORZ3511" s="45"/>
      <c r="OSA3511" s="45"/>
      <c r="OSB3511" s="45"/>
      <c r="OSC3511" s="45"/>
      <c r="OSD3511" s="45"/>
      <c r="OSE3511" s="45"/>
      <c r="OSF3511" s="45"/>
      <c r="OSG3511" s="45"/>
      <c r="OSH3511" s="45"/>
      <c r="OSI3511" s="45"/>
      <c r="OSJ3511" s="45"/>
      <c r="OSK3511" s="45"/>
      <c r="OSL3511" s="45"/>
      <c r="OSM3511" s="45"/>
      <c r="OSN3511" s="45"/>
      <c r="OSO3511" s="45"/>
      <c r="OSP3511" s="45"/>
      <c r="OSQ3511" s="45"/>
      <c r="OSR3511" s="45"/>
      <c r="OSS3511" s="45"/>
      <c r="OST3511" s="45"/>
      <c r="OSU3511" s="45"/>
      <c r="OSV3511" s="45"/>
      <c r="OSW3511" s="45"/>
      <c r="OSX3511" s="45"/>
      <c r="OSY3511" s="45"/>
      <c r="OSZ3511" s="45"/>
      <c r="OTA3511" s="45"/>
      <c r="OTB3511" s="45"/>
      <c r="OTC3511" s="45"/>
      <c r="OTD3511" s="45"/>
      <c r="OTE3511" s="45"/>
      <c r="OTF3511" s="45"/>
      <c r="OTG3511" s="45"/>
      <c r="OTH3511" s="45"/>
      <c r="OTI3511" s="45"/>
      <c r="OTJ3511" s="45"/>
      <c r="OTK3511" s="45"/>
      <c r="OTL3511" s="45"/>
      <c r="OTM3511" s="45"/>
      <c r="OTN3511" s="45"/>
      <c r="OTO3511" s="45"/>
      <c r="OTP3511" s="45"/>
      <c r="OTQ3511" s="45"/>
      <c r="OTR3511" s="45"/>
      <c r="OTS3511" s="45"/>
      <c r="OTT3511" s="45"/>
      <c r="OTU3511" s="45"/>
      <c r="OTV3511" s="45"/>
      <c r="OTW3511" s="45"/>
      <c r="OTX3511" s="45"/>
      <c r="OTY3511" s="45"/>
      <c r="OTZ3511" s="45"/>
      <c r="OUA3511" s="45"/>
      <c r="OUB3511" s="45"/>
      <c r="OUC3511" s="45"/>
      <c r="OUD3511" s="45"/>
      <c r="OUE3511" s="45"/>
      <c r="OUF3511" s="45"/>
      <c r="OUG3511" s="45"/>
      <c r="OUH3511" s="45"/>
      <c r="OUI3511" s="45"/>
      <c r="OUJ3511" s="45"/>
      <c r="OUK3511" s="45"/>
      <c r="OUL3511" s="45"/>
      <c r="OUM3511" s="45"/>
      <c r="OUN3511" s="45"/>
      <c r="OUO3511" s="45"/>
      <c r="OUP3511" s="45"/>
      <c r="OUQ3511" s="45"/>
      <c r="OUR3511" s="45"/>
      <c r="OUS3511" s="45"/>
      <c r="OUT3511" s="45"/>
      <c r="OUU3511" s="45"/>
      <c r="OUV3511" s="45"/>
      <c r="OUW3511" s="45"/>
      <c r="OUX3511" s="45"/>
      <c r="OUY3511" s="45"/>
      <c r="OUZ3511" s="45"/>
      <c r="OVA3511" s="45"/>
      <c r="OVB3511" s="45"/>
      <c r="OVC3511" s="45"/>
      <c r="OVD3511" s="45"/>
      <c r="OVE3511" s="45"/>
      <c r="OVF3511" s="45"/>
      <c r="OVG3511" s="45"/>
      <c r="OVH3511" s="45"/>
      <c r="OVI3511" s="45"/>
      <c r="OVJ3511" s="45"/>
      <c r="OVK3511" s="45"/>
      <c r="OVL3511" s="45"/>
      <c r="OVM3511" s="45"/>
      <c r="OVN3511" s="45"/>
      <c r="OVO3511" s="45"/>
      <c r="OVP3511" s="45"/>
      <c r="OVQ3511" s="45"/>
      <c r="OVR3511" s="45"/>
      <c r="OVS3511" s="45"/>
      <c r="OVT3511" s="45"/>
      <c r="OVU3511" s="45"/>
      <c r="OVV3511" s="45"/>
      <c r="OVW3511" s="45"/>
      <c r="OVX3511" s="45"/>
      <c r="OVY3511" s="45"/>
      <c r="OVZ3511" s="45"/>
      <c r="OWA3511" s="45"/>
      <c r="OWB3511" s="45"/>
      <c r="OWC3511" s="45"/>
      <c r="OWD3511" s="45"/>
      <c r="OWE3511" s="45"/>
      <c r="OWF3511" s="45"/>
      <c r="OWG3511" s="45"/>
      <c r="OWH3511" s="45"/>
      <c r="OWI3511" s="45"/>
      <c r="OWJ3511" s="45"/>
      <c r="OWK3511" s="45"/>
      <c r="OWL3511" s="45"/>
      <c r="OWM3511" s="45"/>
      <c r="OWN3511" s="45"/>
      <c r="OWO3511" s="45"/>
      <c r="OWP3511" s="45"/>
      <c r="OWQ3511" s="45"/>
      <c r="OWR3511" s="45"/>
      <c r="OWS3511" s="45"/>
      <c r="OWT3511" s="45"/>
      <c r="OWU3511" s="45"/>
      <c r="OWV3511" s="45"/>
      <c r="OWW3511" s="45"/>
      <c r="OWX3511" s="45"/>
      <c r="OWY3511" s="45"/>
      <c r="OWZ3511" s="45"/>
      <c r="OXA3511" s="45"/>
      <c r="OXB3511" s="45"/>
      <c r="OXC3511" s="45"/>
      <c r="OXD3511" s="45"/>
      <c r="OXE3511" s="45"/>
      <c r="OXF3511" s="45"/>
      <c r="OXG3511" s="45"/>
      <c r="OXH3511" s="45"/>
      <c r="OXI3511" s="45"/>
      <c r="OXJ3511" s="45"/>
      <c r="OXK3511" s="45"/>
      <c r="OXL3511" s="45"/>
      <c r="OXM3511" s="45"/>
      <c r="OXN3511" s="45"/>
      <c r="OXO3511" s="45"/>
      <c r="OXP3511" s="45"/>
      <c r="OXQ3511" s="45"/>
      <c r="OXR3511" s="45"/>
      <c r="OXS3511" s="45"/>
      <c r="OXT3511" s="45"/>
      <c r="OXU3511" s="45"/>
      <c r="OXV3511" s="45"/>
      <c r="OXW3511" s="45"/>
      <c r="OXX3511" s="45"/>
      <c r="OXY3511" s="45"/>
      <c r="OXZ3511" s="45"/>
      <c r="OYA3511" s="45"/>
      <c r="OYB3511" s="45"/>
      <c r="OYC3511" s="45"/>
      <c r="OYD3511" s="45"/>
      <c r="OYE3511" s="45"/>
      <c r="OYF3511" s="45"/>
      <c r="OYG3511" s="45"/>
      <c r="OYH3511" s="45"/>
      <c r="OYI3511" s="45"/>
      <c r="OYJ3511" s="45"/>
      <c r="OYK3511" s="45"/>
      <c r="OYL3511" s="45"/>
      <c r="OYM3511" s="45"/>
      <c r="OYN3511" s="45"/>
      <c r="OYO3511" s="45"/>
      <c r="OYP3511" s="45"/>
      <c r="OYQ3511" s="45"/>
      <c r="OYR3511" s="45"/>
      <c r="OYS3511" s="45"/>
      <c r="OYT3511" s="45"/>
      <c r="OYU3511" s="45"/>
      <c r="OYV3511" s="45"/>
      <c r="OYW3511" s="45"/>
      <c r="OYX3511" s="45"/>
      <c r="OYY3511" s="45"/>
      <c r="OYZ3511" s="45"/>
      <c r="OZA3511" s="45"/>
      <c r="OZB3511" s="45"/>
      <c r="OZC3511" s="45"/>
      <c r="OZD3511" s="45"/>
      <c r="OZE3511" s="45"/>
      <c r="OZF3511" s="45"/>
      <c r="OZG3511" s="45"/>
      <c r="OZH3511" s="45"/>
      <c r="OZI3511" s="45"/>
      <c r="OZJ3511" s="45"/>
      <c r="OZK3511" s="45"/>
      <c r="OZL3511" s="45"/>
      <c r="OZM3511" s="45"/>
      <c r="OZN3511" s="45"/>
      <c r="OZO3511" s="45"/>
      <c r="OZP3511" s="45"/>
      <c r="OZQ3511" s="45"/>
      <c r="OZR3511" s="45"/>
      <c r="OZS3511" s="45"/>
      <c r="OZT3511" s="45"/>
      <c r="OZU3511" s="45"/>
      <c r="OZV3511" s="45"/>
      <c r="OZW3511" s="45"/>
      <c r="OZX3511" s="45"/>
      <c r="OZY3511" s="45"/>
      <c r="OZZ3511" s="45"/>
      <c r="PAA3511" s="45"/>
      <c r="PAB3511" s="45"/>
      <c r="PAC3511" s="45"/>
      <c r="PAD3511" s="45"/>
      <c r="PAE3511" s="45"/>
      <c r="PAF3511" s="45"/>
      <c r="PAG3511" s="45"/>
      <c r="PAH3511" s="45"/>
      <c r="PAI3511" s="45"/>
      <c r="PAJ3511" s="45"/>
      <c r="PAK3511" s="45"/>
      <c r="PAL3511" s="45"/>
      <c r="PAM3511" s="45"/>
      <c r="PAN3511" s="45"/>
      <c r="PAO3511" s="45"/>
      <c r="PAP3511" s="45"/>
      <c r="PAQ3511" s="45"/>
      <c r="PAR3511" s="45"/>
      <c r="PAS3511" s="45"/>
      <c r="PAT3511" s="45"/>
      <c r="PAU3511" s="45"/>
      <c r="PAV3511" s="45"/>
      <c r="PAW3511" s="45"/>
      <c r="PAX3511" s="45"/>
      <c r="PAY3511" s="45"/>
      <c r="PAZ3511" s="45"/>
      <c r="PBA3511" s="45"/>
      <c r="PBB3511" s="45"/>
      <c r="PBC3511" s="45"/>
      <c r="PBD3511" s="45"/>
      <c r="PBE3511" s="45"/>
      <c r="PBF3511" s="45"/>
      <c r="PBG3511" s="45"/>
      <c r="PBH3511" s="45"/>
      <c r="PBI3511" s="45"/>
      <c r="PBJ3511" s="45"/>
      <c r="PBK3511" s="45"/>
      <c r="PBL3511" s="45"/>
      <c r="PBM3511" s="45"/>
      <c r="PBN3511" s="45"/>
      <c r="PBO3511" s="45"/>
      <c r="PBP3511" s="45"/>
      <c r="PBQ3511" s="45"/>
      <c r="PBR3511" s="45"/>
      <c r="PBS3511" s="45"/>
      <c r="PBT3511" s="45"/>
      <c r="PBU3511" s="45"/>
      <c r="PBV3511" s="45"/>
      <c r="PBW3511" s="45"/>
      <c r="PBX3511" s="45"/>
      <c r="PBY3511" s="45"/>
      <c r="PBZ3511" s="45"/>
      <c r="PCA3511" s="45"/>
      <c r="PCB3511" s="45"/>
      <c r="PCC3511" s="45"/>
      <c r="PCD3511" s="45"/>
      <c r="PCE3511" s="45"/>
      <c r="PCF3511" s="45"/>
      <c r="PCG3511" s="45"/>
      <c r="PCH3511" s="45"/>
      <c r="PCI3511" s="45"/>
      <c r="PCJ3511" s="45"/>
      <c r="PCK3511" s="45"/>
      <c r="PCL3511" s="45"/>
      <c r="PCM3511" s="45"/>
      <c r="PCN3511" s="45"/>
      <c r="PCO3511" s="45"/>
      <c r="PCP3511" s="45"/>
      <c r="PCQ3511" s="45"/>
      <c r="PCR3511" s="45"/>
      <c r="PCS3511" s="45"/>
      <c r="PCT3511" s="45"/>
      <c r="PCU3511" s="45"/>
      <c r="PCV3511" s="45"/>
      <c r="PCW3511" s="45"/>
      <c r="PCX3511" s="45"/>
      <c r="PCY3511" s="45"/>
      <c r="PCZ3511" s="45"/>
      <c r="PDA3511" s="45"/>
      <c r="PDB3511" s="45"/>
      <c r="PDC3511" s="45"/>
      <c r="PDD3511" s="45"/>
      <c r="PDE3511" s="45"/>
      <c r="PDF3511" s="45"/>
      <c r="PDG3511" s="45"/>
      <c r="PDH3511" s="45"/>
      <c r="PDI3511" s="45"/>
      <c r="PDJ3511" s="45"/>
      <c r="PDK3511" s="45"/>
      <c r="PDL3511" s="45"/>
      <c r="PDM3511" s="45"/>
      <c r="PDN3511" s="45"/>
      <c r="PDO3511" s="45"/>
      <c r="PDP3511" s="45"/>
      <c r="PDQ3511" s="45"/>
      <c r="PDR3511" s="45"/>
      <c r="PDS3511" s="45"/>
      <c r="PDT3511" s="45"/>
      <c r="PDU3511" s="45"/>
      <c r="PDV3511" s="45"/>
      <c r="PDW3511" s="45"/>
      <c r="PDX3511" s="45"/>
      <c r="PDY3511" s="45"/>
      <c r="PDZ3511" s="45"/>
      <c r="PEA3511" s="45"/>
      <c r="PEB3511" s="45"/>
      <c r="PEC3511" s="45"/>
      <c r="PED3511" s="45"/>
      <c r="PEE3511" s="45"/>
      <c r="PEF3511" s="45"/>
      <c r="PEG3511" s="45"/>
      <c r="PEH3511" s="45"/>
      <c r="PEI3511" s="45"/>
      <c r="PEJ3511" s="45"/>
      <c r="PEK3511" s="45"/>
      <c r="PEL3511" s="45"/>
      <c r="PEM3511" s="45"/>
      <c r="PEN3511" s="45"/>
      <c r="PEO3511" s="45"/>
      <c r="PEP3511" s="45"/>
      <c r="PEQ3511" s="45"/>
      <c r="PER3511" s="45"/>
      <c r="PES3511" s="45"/>
      <c r="PET3511" s="45"/>
      <c r="PEU3511" s="45"/>
      <c r="PEV3511" s="45"/>
      <c r="PEW3511" s="45"/>
      <c r="PEX3511" s="45"/>
      <c r="PEY3511" s="45"/>
      <c r="PEZ3511" s="45"/>
      <c r="PFA3511" s="45"/>
      <c r="PFB3511" s="45"/>
      <c r="PFC3511" s="45"/>
      <c r="PFD3511" s="45"/>
      <c r="PFE3511" s="45"/>
      <c r="PFF3511" s="45"/>
      <c r="PFG3511" s="45"/>
      <c r="PFH3511" s="45"/>
      <c r="PFI3511" s="45"/>
      <c r="PFJ3511" s="45"/>
      <c r="PFK3511" s="45"/>
      <c r="PFL3511" s="45"/>
      <c r="PFM3511" s="45"/>
      <c r="PFN3511" s="45"/>
      <c r="PFO3511" s="45"/>
      <c r="PFP3511" s="45"/>
      <c r="PFQ3511" s="45"/>
      <c r="PFR3511" s="45"/>
      <c r="PFS3511" s="45"/>
      <c r="PFT3511" s="45"/>
      <c r="PFU3511" s="45"/>
      <c r="PFV3511" s="45"/>
      <c r="PFW3511" s="45"/>
      <c r="PFX3511" s="45"/>
      <c r="PFY3511" s="45"/>
      <c r="PFZ3511" s="45"/>
      <c r="PGA3511" s="45"/>
      <c r="PGB3511" s="45"/>
      <c r="PGC3511" s="45"/>
      <c r="PGD3511" s="45"/>
      <c r="PGE3511" s="45"/>
      <c r="PGF3511" s="45"/>
      <c r="PGG3511" s="45"/>
      <c r="PGH3511" s="45"/>
      <c r="PGI3511" s="45"/>
      <c r="PGJ3511" s="45"/>
      <c r="PGK3511" s="45"/>
      <c r="PGL3511" s="45"/>
      <c r="PGM3511" s="45"/>
      <c r="PGN3511" s="45"/>
      <c r="PGO3511" s="45"/>
      <c r="PGP3511" s="45"/>
      <c r="PGQ3511" s="45"/>
      <c r="PGR3511" s="45"/>
      <c r="PGS3511" s="45"/>
      <c r="PGT3511" s="45"/>
      <c r="PGU3511" s="45"/>
      <c r="PGV3511" s="45"/>
      <c r="PGW3511" s="45"/>
      <c r="PGX3511" s="45"/>
      <c r="PGY3511" s="45"/>
      <c r="PGZ3511" s="45"/>
      <c r="PHA3511" s="45"/>
      <c r="PHB3511" s="45"/>
      <c r="PHC3511" s="45"/>
      <c r="PHD3511" s="45"/>
      <c r="PHE3511" s="45"/>
      <c r="PHF3511" s="45"/>
      <c r="PHG3511" s="45"/>
      <c r="PHH3511" s="45"/>
      <c r="PHI3511" s="45"/>
      <c r="PHJ3511" s="45"/>
      <c r="PHK3511" s="45"/>
      <c r="PHL3511" s="45"/>
      <c r="PHM3511" s="45"/>
      <c r="PHN3511" s="45"/>
      <c r="PHO3511" s="45"/>
      <c r="PHP3511" s="45"/>
      <c r="PHQ3511" s="45"/>
      <c r="PHR3511" s="45"/>
      <c r="PHS3511" s="45"/>
      <c r="PHT3511" s="45"/>
      <c r="PHU3511" s="45"/>
      <c r="PHV3511" s="45"/>
      <c r="PHW3511" s="45"/>
      <c r="PHX3511" s="45"/>
      <c r="PHY3511" s="45"/>
      <c r="PHZ3511" s="45"/>
      <c r="PIA3511" s="45"/>
      <c r="PIB3511" s="45"/>
      <c r="PIC3511" s="45"/>
      <c r="PID3511" s="45"/>
      <c r="PIE3511" s="45"/>
      <c r="PIF3511" s="45"/>
      <c r="PIG3511" s="45"/>
      <c r="PIH3511" s="45"/>
      <c r="PII3511" s="45"/>
      <c r="PIJ3511" s="45"/>
      <c r="PIK3511" s="45"/>
      <c r="PIL3511" s="45"/>
      <c r="PIM3511" s="45"/>
      <c r="PIN3511" s="45"/>
      <c r="PIO3511" s="45"/>
      <c r="PIP3511" s="45"/>
      <c r="PIQ3511" s="45"/>
      <c r="PIR3511" s="45"/>
      <c r="PIS3511" s="45"/>
      <c r="PIT3511" s="45"/>
      <c r="PIU3511" s="45"/>
      <c r="PIV3511" s="45"/>
      <c r="PIW3511" s="45"/>
      <c r="PIX3511" s="45"/>
      <c r="PIY3511" s="45"/>
      <c r="PIZ3511" s="45"/>
      <c r="PJA3511" s="45"/>
      <c r="PJB3511" s="45"/>
      <c r="PJC3511" s="45"/>
      <c r="PJD3511" s="45"/>
      <c r="PJE3511" s="45"/>
      <c r="PJF3511" s="45"/>
      <c r="PJG3511" s="45"/>
      <c r="PJH3511" s="45"/>
      <c r="PJI3511" s="45"/>
      <c r="PJJ3511" s="45"/>
      <c r="PJK3511" s="45"/>
      <c r="PJL3511" s="45"/>
      <c r="PJM3511" s="45"/>
      <c r="PJN3511" s="45"/>
      <c r="PJO3511" s="45"/>
      <c r="PJP3511" s="45"/>
      <c r="PJQ3511" s="45"/>
      <c r="PJR3511" s="45"/>
      <c r="PJS3511" s="45"/>
      <c r="PJT3511" s="45"/>
      <c r="PJU3511" s="45"/>
      <c r="PJV3511" s="45"/>
      <c r="PJW3511" s="45"/>
      <c r="PJX3511" s="45"/>
      <c r="PJY3511" s="45"/>
      <c r="PJZ3511" s="45"/>
      <c r="PKA3511" s="45"/>
      <c r="PKB3511" s="45"/>
      <c r="PKC3511" s="45"/>
      <c r="PKD3511" s="45"/>
      <c r="PKE3511" s="45"/>
      <c r="PKF3511" s="45"/>
      <c r="PKG3511" s="45"/>
      <c r="PKH3511" s="45"/>
      <c r="PKI3511" s="45"/>
      <c r="PKJ3511" s="45"/>
      <c r="PKK3511" s="45"/>
      <c r="PKL3511" s="45"/>
      <c r="PKM3511" s="45"/>
      <c r="PKN3511" s="45"/>
      <c r="PKO3511" s="45"/>
      <c r="PKP3511" s="45"/>
      <c r="PKQ3511" s="45"/>
      <c r="PKR3511" s="45"/>
      <c r="PKS3511" s="45"/>
      <c r="PKT3511" s="45"/>
      <c r="PKU3511" s="45"/>
      <c r="PKV3511" s="45"/>
      <c r="PKW3511" s="45"/>
      <c r="PKX3511" s="45"/>
      <c r="PKY3511" s="45"/>
      <c r="PKZ3511" s="45"/>
      <c r="PLA3511" s="45"/>
      <c r="PLB3511" s="45"/>
      <c r="PLC3511" s="45"/>
      <c r="PLD3511" s="45"/>
      <c r="PLE3511" s="45"/>
      <c r="PLF3511" s="45"/>
      <c r="PLG3511" s="45"/>
      <c r="PLH3511" s="45"/>
      <c r="PLI3511" s="45"/>
      <c r="PLJ3511" s="45"/>
      <c r="PLK3511" s="45"/>
      <c r="PLL3511" s="45"/>
      <c r="PLM3511" s="45"/>
      <c r="PLN3511" s="45"/>
      <c r="PLO3511" s="45"/>
      <c r="PLP3511" s="45"/>
      <c r="PLQ3511" s="45"/>
      <c r="PLR3511" s="45"/>
      <c r="PLS3511" s="45"/>
      <c r="PLT3511" s="45"/>
      <c r="PLU3511" s="45"/>
      <c r="PLV3511" s="45"/>
      <c r="PLW3511" s="45"/>
      <c r="PLX3511" s="45"/>
      <c r="PLY3511" s="45"/>
      <c r="PLZ3511" s="45"/>
      <c r="PMA3511" s="45"/>
      <c r="PMB3511" s="45"/>
      <c r="PMC3511" s="45"/>
      <c r="PMD3511" s="45"/>
      <c r="PME3511" s="45"/>
      <c r="PMF3511" s="45"/>
      <c r="PMG3511" s="45"/>
      <c r="PMH3511" s="45"/>
      <c r="PMI3511" s="45"/>
      <c r="PMJ3511" s="45"/>
      <c r="PMK3511" s="45"/>
      <c r="PML3511" s="45"/>
      <c r="PMM3511" s="45"/>
      <c r="PMN3511" s="45"/>
      <c r="PMO3511" s="45"/>
      <c r="PMP3511" s="45"/>
      <c r="PMQ3511" s="45"/>
      <c r="PMR3511" s="45"/>
      <c r="PMS3511" s="45"/>
      <c r="PMT3511" s="45"/>
      <c r="PMU3511" s="45"/>
      <c r="PMV3511" s="45"/>
      <c r="PMW3511" s="45"/>
      <c r="PMX3511" s="45"/>
      <c r="PMY3511" s="45"/>
      <c r="PMZ3511" s="45"/>
      <c r="PNA3511" s="45"/>
      <c r="PNB3511" s="45"/>
      <c r="PNC3511" s="45"/>
      <c r="PND3511" s="45"/>
      <c r="PNE3511" s="45"/>
      <c r="PNF3511" s="45"/>
      <c r="PNG3511" s="45"/>
      <c r="PNH3511" s="45"/>
      <c r="PNI3511" s="45"/>
      <c r="PNJ3511" s="45"/>
      <c r="PNK3511" s="45"/>
      <c r="PNL3511" s="45"/>
      <c r="PNM3511" s="45"/>
      <c r="PNN3511" s="45"/>
      <c r="PNO3511" s="45"/>
      <c r="PNP3511" s="45"/>
      <c r="PNQ3511" s="45"/>
      <c r="PNR3511" s="45"/>
      <c r="PNS3511" s="45"/>
      <c r="PNT3511" s="45"/>
      <c r="PNU3511" s="45"/>
      <c r="PNV3511" s="45"/>
      <c r="PNW3511" s="45"/>
      <c r="PNX3511" s="45"/>
      <c r="PNY3511" s="45"/>
      <c r="PNZ3511" s="45"/>
      <c r="POA3511" s="45"/>
      <c r="POB3511" s="45"/>
      <c r="POC3511" s="45"/>
      <c r="POD3511" s="45"/>
      <c r="POE3511" s="45"/>
      <c r="POF3511" s="45"/>
      <c r="POG3511" s="45"/>
      <c r="POH3511" s="45"/>
      <c r="POI3511" s="45"/>
      <c r="POJ3511" s="45"/>
      <c r="POK3511" s="45"/>
      <c r="POL3511" s="45"/>
      <c r="POM3511" s="45"/>
      <c r="PON3511" s="45"/>
      <c r="POO3511" s="45"/>
      <c r="POP3511" s="45"/>
      <c r="POQ3511" s="45"/>
      <c r="POR3511" s="45"/>
      <c r="POS3511" s="45"/>
      <c r="POT3511" s="45"/>
      <c r="POU3511" s="45"/>
      <c r="POV3511" s="45"/>
      <c r="POW3511" s="45"/>
      <c r="POX3511" s="45"/>
      <c r="POY3511" s="45"/>
      <c r="POZ3511" s="45"/>
      <c r="PPA3511" s="45"/>
      <c r="PPB3511" s="45"/>
      <c r="PPC3511" s="45"/>
      <c r="PPD3511" s="45"/>
      <c r="PPE3511" s="45"/>
      <c r="PPF3511" s="45"/>
      <c r="PPG3511" s="45"/>
      <c r="PPH3511" s="45"/>
      <c r="PPI3511" s="45"/>
      <c r="PPJ3511" s="45"/>
      <c r="PPK3511" s="45"/>
      <c r="PPL3511" s="45"/>
      <c r="PPM3511" s="45"/>
      <c r="PPN3511" s="45"/>
      <c r="PPO3511" s="45"/>
      <c r="PPP3511" s="45"/>
      <c r="PPQ3511" s="45"/>
      <c r="PPR3511" s="45"/>
      <c r="PPS3511" s="45"/>
      <c r="PPT3511" s="45"/>
      <c r="PPU3511" s="45"/>
      <c r="PPV3511" s="45"/>
      <c r="PPW3511" s="45"/>
      <c r="PPX3511" s="45"/>
      <c r="PPY3511" s="45"/>
      <c r="PPZ3511" s="45"/>
      <c r="PQA3511" s="45"/>
      <c r="PQB3511" s="45"/>
      <c r="PQC3511" s="45"/>
      <c r="PQD3511" s="45"/>
      <c r="PQE3511" s="45"/>
      <c r="PQF3511" s="45"/>
      <c r="PQG3511" s="45"/>
      <c r="PQH3511" s="45"/>
      <c r="PQI3511" s="45"/>
      <c r="PQJ3511" s="45"/>
      <c r="PQK3511" s="45"/>
      <c r="PQL3511" s="45"/>
      <c r="PQM3511" s="45"/>
      <c r="PQN3511" s="45"/>
      <c r="PQO3511" s="45"/>
      <c r="PQP3511" s="45"/>
      <c r="PQQ3511" s="45"/>
      <c r="PQR3511" s="45"/>
      <c r="PQS3511" s="45"/>
      <c r="PQT3511" s="45"/>
      <c r="PQU3511" s="45"/>
      <c r="PQV3511" s="45"/>
      <c r="PQW3511" s="45"/>
      <c r="PQX3511" s="45"/>
      <c r="PQY3511" s="45"/>
      <c r="PQZ3511" s="45"/>
      <c r="PRA3511" s="45"/>
      <c r="PRB3511" s="45"/>
      <c r="PRC3511" s="45"/>
      <c r="PRD3511" s="45"/>
      <c r="PRE3511" s="45"/>
      <c r="PRF3511" s="45"/>
      <c r="PRG3511" s="45"/>
      <c r="PRH3511" s="45"/>
      <c r="PRI3511" s="45"/>
      <c r="PRJ3511" s="45"/>
      <c r="PRK3511" s="45"/>
      <c r="PRL3511" s="45"/>
      <c r="PRM3511" s="45"/>
      <c r="PRN3511" s="45"/>
      <c r="PRO3511" s="45"/>
      <c r="PRP3511" s="45"/>
      <c r="PRQ3511" s="45"/>
      <c r="PRR3511" s="45"/>
      <c r="PRS3511" s="45"/>
      <c r="PRT3511" s="45"/>
      <c r="PRU3511" s="45"/>
      <c r="PRV3511" s="45"/>
      <c r="PRW3511" s="45"/>
      <c r="PRX3511" s="45"/>
      <c r="PRY3511" s="45"/>
      <c r="PRZ3511" s="45"/>
      <c r="PSA3511" s="45"/>
      <c r="PSB3511" s="45"/>
      <c r="PSC3511" s="45"/>
      <c r="PSD3511" s="45"/>
      <c r="PSE3511" s="45"/>
      <c r="PSF3511" s="45"/>
      <c r="PSG3511" s="45"/>
      <c r="PSH3511" s="45"/>
      <c r="PSI3511" s="45"/>
      <c r="PSJ3511" s="45"/>
      <c r="PSK3511" s="45"/>
      <c r="PSL3511" s="45"/>
      <c r="PSM3511" s="45"/>
      <c r="PSN3511" s="45"/>
      <c r="PSO3511" s="45"/>
      <c r="PSP3511" s="45"/>
      <c r="PSQ3511" s="45"/>
      <c r="PSR3511" s="45"/>
      <c r="PSS3511" s="45"/>
      <c r="PST3511" s="45"/>
      <c r="PSU3511" s="45"/>
      <c r="PSV3511" s="45"/>
      <c r="PSW3511" s="45"/>
      <c r="PSX3511" s="45"/>
      <c r="PSY3511" s="45"/>
      <c r="PSZ3511" s="45"/>
      <c r="PTA3511" s="45"/>
      <c r="PTB3511" s="45"/>
      <c r="PTC3511" s="45"/>
      <c r="PTD3511" s="45"/>
      <c r="PTE3511" s="45"/>
      <c r="PTF3511" s="45"/>
      <c r="PTG3511" s="45"/>
      <c r="PTH3511" s="45"/>
      <c r="PTI3511" s="45"/>
      <c r="PTJ3511" s="45"/>
      <c r="PTK3511" s="45"/>
      <c r="PTL3511" s="45"/>
      <c r="PTM3511" s="45"/>
      <c r="PTN3511" s="45"/>
      <c r="PTO3511" s="45"/>
      <c r="PTP3511" s="45"/>
      <c r="PTQ3511" s="45"/>
      <c r="PTR3511" s="45"/>
      <c r="PTS3511" s="45"/>
      <c r="PTT3511" s="45"/>
      <c r="PTU3511" s="45"/>
      <c r="PTV3511" s="45"/>
      <c r="PTW3511" s="45"/>
      <c r="PTX3511" s="45"/>
      <c r="PTY3511" s="45"/>
      <c r="PTZ3511" s="45"/>
      <c r="PUA3511" s="45"/>
      <c r="PUB3511" s="45"/>
      <c r="PUC3511" s="45"/>
      <c r="PUD3511" s="45"/>
      <c r="PUE3511" s="45"/>
      <c r="PUF3511" s="45"/>
      <c r="PUG3511" s="45"/>
      <c r="PUH3511" s="45"/>
      <c r="PUI3511" s="45"/>
      <c r="PUJ3511" s="45"/>
      <c r="PUK3511" s="45"/>
      <c r="PUL3511" s="45"/>
      <c r="PUM3511" s="45"/>
      <c r="PUN3511" s="45"/>
      <c r="PUO3511" s="45"/>
      <c r="PUP3511" s="45"/>
      <c r="PUQ3511" s="45"/>
      <c r="PUR3511" s="45"/>
      <c r="PUS3511" s="45"/>
      <c r="PUT3511" s="45"/>
      <c r="PUU3511" s="45"/>
      <c r="PUV3511" s="45"/>
      <c r="PUW3511" s="45"/>
      <c r="PUX3511" s="45"/>
      <c r="PUY3511" s="45"/>
      <c r="PUZ3511" s="45"/>
      <c r="PVA3511" s="45"/>
      <c r="PVB3511" s="45"/>
      <c r="PVC3511" s="45"/>
      <c r="PVD3511" s="45"/>
      <c r="PVE3511" s="45"/>
      <c r="PVF3511" s="45"/>
      <c r="PVG3511" s="45"/>
      <c r="PVH3511" s="45"/>
      <c r="PVI3511" s="45"/>
      <c r="PVJ3511" s="45"/>
      <c r="PVK3511" s="45"/>
      <c r="PVL3511" s="45"/>
      <c r="PVM3511" s="45"/>
      <c r="PVN3511" s="45"/>
      <c r="PVO3511" s="45"/>
      <c r="PVP3511" s="45"/>
      <c r="PVQ3511" s="45"/>
      <c r="PVR3511" s="45"/>
      <c r="PVS3511" s="45"/>
      <c r="PVT3511" s="45"/>
      <c r="PVU3511" s="45"/>
      <c r="PVV3511" s="45"/>
      <c r="PVW3511" s="45"/>
      <c r="PVX3511" s="45"/>
      <c r="PVY3511" s="45"/>
      <c r="PVZ3511" s="45"/>
      <c r="PWA3511" s="45"/>
      <c r="PWB3511" s="45"/>
      <c r="PWC3511" s="45"/>
      <c r="PWD3511" s="45"/>
      <c r="PWE3511" s="45"/>
      <c r="PWF3511" s="45"/>
      <c r="PWG3511" s="45"/>
      <c r="PWH3511" s="45"/>
      <c r="PWI3511" s="45"/>
      <c r="PWJ3511" s="45"/>
      <c r="PWK3511" s="45"/>
      <c r="PWL3511" s="45"/>
      <c r="PWM3511" s="45"/>
      <c r="PWN3511" s="45"/>
      <c r="PWO3511" s="45"/>
      <c r="PWP3511" s="45"/>
      <c r="PWQ3511" s="45"/>
      <c r="PWR3511" s="45"/>
      <c r="PWS3511" s="45"/>
      <c r="PWT3511" s="45"/>
      <c r="PWU3511" s="45"/>
      <c r="PWV3511" s="45"/>
      <c r="PWW3511" s="45"/>
      <c r="PWX3511" s="45"/>
      <c r="PWY3511" s="45"/>
      <c r="PWZ3511" s="45"/>
      <c r="PXA3511" s="45"/>
      <c r="PXB3511" s="45"/>
      <c r="PXC3511" s="45"/>
      <c r="PXD3511" s="45"/>
      <c r="PXE3511" s="45"/>
      <c r="PXF3511" s="45"/>
      <c r="PXG3511" s="45"/>
      <c r="PXH3511" s="45"/>
      <c r="PXI3511" s="45"/>
      <c r="PXJ3511" s="45"/>
      <c r="PXK3511" s="45"/>
      <c r="PXL3511" s="45"/>
      <c r="PXM3511" s="45"/>
      <c r="PXN3511" s="45"/>
      <c r="PXO3511" s="45"/>
      <c r="PXP3511" s="45"/>
      <c r="PXQ3511" s="45"/>
      <c r="PXR3511" s="45"/>
      <c r="PXS3511" s="45"/>
      <c r="PXT3511" s="45"/>
      <c r="PXU3511" s="45"/>
      <c r="PXV3511" s="45"/>
      <c r="PXW3511" s="45"/>
      <c r="PXX3511" s="45"/>
      <c r="PXY3511" s="45"/>
      <c r="PXZ3511" s="45"/>
      <c r="PYA3511" s="45"/>
      <c r="PYB3511" s="45"/>
      <c r="PYC3511" s="45"/>
      <c r="PYD3511" s="45"/>
      <c r="PYE3511" s="45"/>
      <c r="PYF3511" s="45"/>
      <c r="PYG3511" s="45"/>
      <c r="PYH3511" s="45"/>
      <c r="PYI3511" s="45"/>
      <c r="PYJ3511" s="45"/>
      <c r="PYK3511" s="45"/>
      <c r="PYL3511" s="45"/>
      <c r="PYM3511" s="45"/>
      <c r="PYN3511" s="45"/>
      <c r="PYO3511" s="45"/>
      <c r="PYP3511" s="45"/>
      <c r="PYQ3511" s="45"/>
      <c r="PYR3511" s="45"/>
      <c r="PYS3511" s="45"/>
      <c r="PYT3511" s="45"/>
      <c r="PYU3511" s="45"/>
      <c r="PYV3511" s="45"/>
      <c r="PYW3511" s="45"/>
      <c r="PYX3511" s="45"/>
      <c r="PYY3511" s="45"/>
      <c r="PYZ3511" s="45"/>
      <c r="PZA3511" s="45"/>
      <c r="PZB3511" s="45"/>
      <c r="PZC3511" s="45"/>
      <c r="PZD3511" s="45"/>
      <c r="PZE3511" s="45"/>
      <c r="PZF3511" s="45"/>
      <c r="PZG3511" s="45"/>
      <c r="PZH3511" s="45"/>
      <c r="PZI3511" s="45"/>
      <c r="PZJ3511" s="45"/>
      <c r="PZK3511" s="45"/>
      <c r="PZL3511" s="45"/>
      <c r="PZM3511" s="45"/>
      <c r="PZN3511" s="45"/>
      <c r="PZO3511" s="45"/>
      <c r="PZP3511" s="45"/>
      <c r="PZQ3511" s="45"/>
      <c r="PZR3511" s="45"/>
      <c r="PZS3511" s="45"/>
      <c r="PZT3511" s="45"/>
      <c r="PZU3511" s="45"/>
      <c r="PZV3511" s="45"/>
      <c r="PZW3511" s="45"/>
      <c r="PZX3511" s="45"/>
      <c r="PZY3511" s="45"/>
      <c r="PZZ3511" s="45"/>
      <c r="QAA3511" s="45"/>
      <c r="QAB3511" s="45"/>
      <c r="QAC3511" s="45"/>
      <c r="QAD3511" s="45"/>
      <c r="QAE3511" s="45"/>
      <c r="QAF3511" s="45"/>
      <c r="QAG3511" s="45"/>
      <c r="QAH3511" s="45"/>
      <c r="QAI3511" s="45"/>
      <c r="QAJ3511" s="45"/>
      <c r="QAK3511" s="45"/>
      <c r="QAL3511" s="45"/>
      <c r="QAM3511" s="45"/>
      <c r="QAN3511" s="45"/>
      <c r="QAO3511" s="45"/>
      <c r="QAP3511" s="45"/>
      <c r="QAQ3511" s="45"/>
      <c r="QAR3511" s="45"/>
      <c r="QAS3511" s="45"/>
      <c r="QAT3511" s="45"/>
      <c r="QAU3511" s="45"/>
      <c r="QAV3511" s="45"/>
      <c r="QAW3511" s="45"/>
      <c r="QAX3511" s="45"/>
      <c r="QAY3511" s="45"/>
      <c r="QAZ3511" s="45"/>
      <c r="QBA3511" s="45"/>
      <c r="QBB3511" s="45"/>
      <c r="QBC3511" s="45"/>
      <c r="QBD3511" s="45"/>
      <c r="QBE3511" s="45"/>
      <c r="QBF3511" s="45"/>
      <c r="QBG3511" s="45"/>
      <c r="QBH3511" s="45"/>
      <c r="QBI3511" s="45"/>
      <c r="QBJ3511" s="45"/>
      <c r="QBK3511" s="45"/>
      <c r="QBL3511" s="45"/>
      <c r="QBM3511" s="45"/>
      <c r="QBN3511" s="45"/>
      <c r="QBO3511" s="45"/>
      <c r="QBP3511" s="45"/>
      <c r="QBQ3511" s="45"/>
      <c r="QBR3511" s="45"/>
      <c r="QBS3511" s="45"/>
      <c r="QBT3511" s="45"/>
      <c r="QBU3511" s="45"/>
      <c r="QBV3511" s="45"/>
      <c r="QBW3511" s="45"/>
      <c r="QBX3511" s="45"/>
      <c r="QBY3511" s="45"/>
      <c r="QBZ3511" s="45"/>
      <c r="QCA3511" s="45"/>
      <c r="QCB3511" s="45"/>
      <c r="QCC3511" s="45"/>
      <c r="QCD3511" s="45"/>
      <c r="QCE3511" s="45"/>
      <c r="QCF3511" s="45"/>
      <c r="QCG3511" s="45"/>
      <c r="QCH3511" s="45"/>
      <c r="QCI3511" s="45"/>
      <c r="QCJ3511" s="45"/>
      <c r="QCK3511" s="45"/>
      <c r="QCL3511" s="45"/>
      <c r="QCM3511" s="45"/>
      <c r="QCN3511" s="45"/>
      <c r="QCO3511" s="45"/>
      <c r="QCP3511" s="45"/>
      <c r="QCQ3511" s="45"/>
      <c r="QCR3511" s="45"/>
      <c r="QCS3511" s="45"/>
      <c r="QCT3511" s="45"/>
      <c r="QCU3511" s="45"/>
      <c r="QCV3511" s="45"/>
      <c r="QCW3511" s="45"/>
      <c r="QCX3511" s="45"/>
      <c r="QCY3511" s="45"/>
      <c r="QCZ3511" s="45"/>
      <c r="QDA3511" s="45"/>
      <c r="QDB3511" s="45"/>
      <c r="QDC3511" s="45"/>
      <c r="QDD3511" s="45"/>
      <c r="QDE3511" s="45"/>
      <c r="QDF3511" s="45"/>
      <c r="QDG3511" s="45"/>
      <c r="QDH3511" s="45"/>
      <c r="QDI3511" s="45"/>
      <c r="QDJ3511" s="45"/>
      <c r="QDK3511" s="45"/>
      <c r="QDL3511" s="45"/>
      <c r="QDM3511" s="45"/>
      <c r="QDN3511" s="45"/>
      <c r="QDO3511" s="45"/>
      <c r="QDP3511" s="45"/>
      <c r="QDQ3511" s="45"/>
      <c r="QDR3511" s="45"/>
      <c r="QDS3511" s="45"/>
      <c r="QDT3511" s="45"/>
      <c r="QDU3511" s="45"/>
      <c r="QDV3511" s="45"/>
      <c r="QDW3511" s="45"/>
      <c r="QDX3511" s="45"/>
      <c r="QDY3511" s="45"/>
      <c r="QDZ3511" s="45"/>
      <c r="QEA3511" s="45"/>
      <c r="QEB3511" s="45"/>
      <c r="QEC3511" s="45"/>
      <c r="QED3511" s="45"/>
      <c r="QEE3511" s="45"/>
      <c r="QEF3511" s="45"/>
      <c r="QEG3511" s="45"/>
      <c r="QEH3511" s="45"/>
      <c r="QEI3511" s="45"/>
      <c r="QEJ3511" s="45"/>
      <c r="QEK3511" s="45"/>
      <c r="QEL3511" s="45"/>
      <c r="QEM3511" s="45"/>
      <c r="QEN3511" s="45"/>
      <c r="QEO3511" s="45"/>
      <c r="QEP3511" s="45"/>
      <c r="QEQ3511" s="45"/>
      <c r="QER3511" s="45"/>
      <c r="QES3511" s="45"/>
      <c r="QET3511" s="45"/>
      <c r="QEU3511" s="45"/>
      <c r="QEV3511" s="45"/>
      <c r="QEW3511" s="45"/>
      <c r="QEX3511" s="45"/>
      <c r="QEY3511" s="45"/>
      <c r="QEZ3511" s="45"/>
      <c r="QFA3511" s="45"/>
      <c r="QFB3511" s="45"/>
      <c r="QFC3511" s="45"/>
      <c r="QFD3511" s="45"/>
      <c r="QFE3511" s="45"/>
      <c r="QFF3511" s="45"/>
      <c r="QFG3511" s="45"/>
      <c r="QFH3511" s="45"/>
      <c r="QFI3511" s="45"/>
      <c r="QFJ3511" s="45"/>
      <c r="QFK3511" s="45"/>
      <c r="QFL3511" s="45"/>
      <c r="QFM3511" s="45"/>
      <c r="QFN3511" s="45"/>
      <c r="QFO3511" s="45"/>
      <c r="QFP3511" s="45"/>
      <c r="QFQ3511" s="45"/>
      <c r="QFR3511" s="45"/>
      <c r="QFS3511" s="45"/>
      <c r="QFT3511" s="45"/>
      <c r="QFU3511" s="45"/>
      <c r="QFV3511" s="45"/>
      <c r="QFW3511" s="45"/>
      <c r="QFX3511" s="45"/>
      <c r="QFY3511" s="45"/>
      <c r="QFZ3511" s="45"/>
      <c r="QGA3511" s="45"/>
      <c r="QGB3511" s="45"/>
      <c r="QGC3511" s="45"/>
      <c r="QGD3511" s="45"/>
      <c r="QGE3511" s="45"/>
      <c r="QGF3511" s="45"/>
      <c r="QGG3511" s="45"/>
      <c r="QGH3511" s="45"/>
      <c r="QGI3511" s="45"/>
      <c r="QGJ3511" s="45"/>
      <c r="QGK3511" s="45"/>
      <c r="QGL3511" s="45"/>
      <c r="QGM3511" s="45"/>
      <c r="QGN3511" s="45"/>
      <c r="QGO3511" s="45"/>
      <c r="QGP3511" s="45"/>
      <c r="QGQ3511" s="45"/>
      <c r="QGR3511" s="45"/>
      <c r="QGS3511" s="45"/>
      <c r="QGT3511" s="45"/>
      <c r="QGU3511" s="45"/>
      <c r="QGV3511" s="45"/>
      <c r="QGW3511" s="45"/>
      <c r="QGX3511" s="45"/>
      <c r="QGY3511" s="45"/>
      <c r="QGZ3511" s="45"/>
      <c r="QHA3511" s="45"/>
      <c r="QHB3511" s="45"/>
      <c r="QHC3511" s="45"/>
      <c r="QHD3511" s="45"/>
      <c r="QHE3511" s="45"/>
      <c r="QHF3511" s="45"/>
      <c r="QHG3511" s="45"/>
      <c r="QHH3511" s="45"/>
      <c r="QHI3511" s="45"/>
      <c r="QHJ3511" s="45"/>
      <c r="QHK3511" s="45"/>
      <c r="QHL3511" s="45"/>
      <c r="QHM3511" s="45"/>
      <c r="QHN3511" s="45"/>
      <c r="QHO3511" s="45"/>
      <c r="QHP3511" s="45"/>
      <c r="QHQ3511" s="45"/>
      <c r="QHR3511" s="45"/>
      <c r="QHS3511" s="45"/>
      <c r="QHT3511" s="45"/>
      <c r="QHU3511" s="45"/>
      <c r="QHV3511" s="45"/>
      <c r="QHW3511" s="45"/>
      <c r="QHX3511" s="45"/>
      <c r="QHY3511" s="45"/>
      <c r="QHZ3511" s="45"/>
      <c r="QIA3511" s="45"/>
      <c r="QIB3511" s="45"/>
      <c r="QIC3511" s="45"/>
      <c r="QID3511" s="45"/>
      <c r="QIE3511" s="45"/>
      <c r="QIF3511" s="45"/>
      <c r="QIG3511" s="45"/>
      <c r="QIH3511" s="45"/>
      <c r="QII3511" s="45"/>
      <c r="QIJ3511" s="45"/>
      <c r="QIK3511" s="45"/>
      <c r="QIL3511" s="45"/>
      <c r="QIM3511" s="45"/>
      <c r="QIN3511" s="45"/>
      <c r="QIO3511" s="45"/>
      <c r="QIP3511" s="45"/>
      <c r="QIQ3511" s="45"/>
      <c r="QIR3511" s="45"/>
      <c r="QIS3511" s="45"/>
      <c r="QIT3511" s="45"/>
      <c r="QIU3511" s="45"/>
      <c r="QIV3511" s="45"/>
      <c r="QIW3511" s="45"/>
      <c r="QIX3511" s="45"/>
      <c r="QIY3511" s="45"/>
      <c r="QIZ3511" s="45"/>
      <c r="QJA3511" s="45"/>
      <c r="QJB3511" s="45"/>
      <c r="QJC3511" s="45"/>
      <c r="QJD3511" s="45"/>
      <c r="QJE3511" s="45"/>
      <c r="QJF3511" s="45"/>
      <c r="QJG3511" s="45"/>
      <c r="QJH3511" s="45"/>
      <c r="QJI3511" s="45"/>
      <c r="QJJ3511" s="45"/>
      <c r="QJK3511" s="45"/>
      <c r="QJL3511" s="45"/>
      <c r="QJM3511" s="45"/>
      <c r="QJN3511" s="45"/>
      <c r="QJO3511" s="45"/>
      <c r="QJP3511" s="45"/>
      <c r="QJQ3511" s="45"/>
      <c r="QJR3511" s="45"/>
      <c r="QJS3511" s="45"/>
      <c r="QJT3511" s="45"/>
      <c r="QJU3511" s="45"/>
      <c r="QJV3511" s="45"/>
      <c r="QJW3511" s="45"/>
      <c r="QJX3511" s="45"/>
      <c r="QJY3511" s="45"/>
      <c r="QJZ3511" s="45"/>
      <c r="QKA3511" s="45"/>
      <c r="QKB3511" s="45"/>
      <c r="QKC3511" s="45"/>
      <c r="QKD3511" s="45"/>
      <c r="QKE3511" s="45"/>
      <c r="QKF3511" s="45"/>
      <c r="QKG3511" s="45"/>
      <c r="QKH3511" s="45"/>
      <c r="QKI3511" s="45"/>
      <c r="QKJ3511" s="45"/>
      <c r="QKK3511" s="45"/>
      <c r="QKL3511" s="45"/>
      <c r="QKM3511" s="45"/>
      <c r="QKN3511" s="45"/>
      <c r="QKO3511" s="45"/>
      <c r="QKP3511" s="45"/>
      <c r="QKQ3511" s="45"/>
      <c r="QKR3511" s="45"/>
      <c r="QKS3511" s="45"/>
      <c r="QKT3511" s="45"/>
      <c r="QKU3511" s="45"/>
      <c r="QKV3511" s="45"/>
      <c r="QKW3511" s="45"/>
      <c r="QKX3511" s="45"/>
      <c r="QKY3511" s="45"/>
      <c r="QKZ3511" s="45"/>
      <c r="QLA3511" s="45"/>
      <c r="QLB3511" s="45"/>
      <c r="QLC3511" s="45"/>
      <c r="QLD3511" s="45"/>
      <c r="QLE3511" s="45"/>
      <c r="QLF3511" s="45"/>
      <c r="QLG3511" s="45"/>
      <c r="QLH3511" s="45"/>
      <c r="QLI3511" s="45"/>
      <c r="QLJ3511" s="45"/>
      <c r="QLK3511" s="45"/>
      <c r="QLL3511" s="45"/>
      <c r="QLM3511" s="45"/>
      <c r="QLN3511" s="45"/>
      <c r="QLO3511" s="45"/>
      <c r="QLP3511" s="45"/>
      <c r="QLQ3511" s="45"/>
      <c r="QLR3511" s="45"/>
      <c r="QLS3511" s="45"/>
      <c r="QLT3511" s="45"/>
      <c r="QLU3511" s="45"/>
      <c r="QLV3511" s="45"/>
      <c r="QLW3511" s="45"/>
      <c r="QLX3511" s="45"/>
      <c r="QLY3511" s="45"/>
      <c r="QLZ3511" s="45"/>
      <c r="QMA3511" s="45"/>
      <c r="QMB3511" s="45"/>
      <c r="QMC3511" s="45"/>
      <c r="QMD3511" s="45"/>
      <c r="QME3511" s="45"/>
      <c r="QMF3511" s="45"/>
      <c r="QMG3511" s="45"/>
      <c r="QMH3511" s="45"/>
      <c r="QMI3511" s="45"/>
      <c r="QMJ3511" s="45"/>
      <c r="QMK3511" s="45"/>
      <c r="QML3511" s="45"/>
      <c r="QMM3511" s="45"/>
      <c r="QMN3511" s="45"/>
      <c r="QMO3511" s="45"/>
      <c r="QMP3511" s="45"/>
      <c r="QMQ3511" s="45"/>
      <c r="QMR3511" s="45"/>
      <c r="QMS3511" s="45"/>
      <c r="QMT3511" s="45"/>
      <c r="QMU3511" s="45"/>
      <c r="QMV3511" s="45"/>
      <c r="QMW3511" s="45"/>
      <c r="QMX3511" s="45"/>
      <c r="QMY3511" s="45"/>
      <c r="QMZ3511" s="45"/>
      <c r="QNA3511" s="45"/>
      <c r="QNB3511" s="45"/>
      <c r="QNC3511" s="45"/>
      <c r="QND3511" s="45"/>
      <c r="QNE3511" s="45"/>
      <c r="QNF3511" s="45"/>
      <c r="QNG3511" s="45"/>
      <c r="QNH3511" s="45"/>
      <c r="QNI3511" s="45"/>
      <c r="QNJ3511" s="45"/>
      <c r="QNK3511" s="45"/>
      <c r="QNL3511" s="45"/>
      <c r="QNM3511" s="45"/>
      <c r="QNN3511" s="45"/>
      <c r="QNO3511" s="45"/>
      <c r="QNP3511" s="45"/>
      <c r="QNQ3511" s="45"/>
      <c r="QNR3511" s="45"/>
      <c r="QNS3511" s="45"/>
      <c r="QNT3511" s="45"/>
      <c r="QNU3511" s="45"/>
      <c r="QNV3511" s="45"/>
      <c r="QNW3511" s="45"/>
      <c r="QNX3511" s="45"/>
      <c r="QNY3511" s="45"/>
      <c r="QNZ3511" s="45"/>
      <c r="QOA3511" s="45"/>
      <c r="QOB3511" s="45"/>
      <c r="QOC3511" s="45"/>
      <c r="QOD3511" s="45"/>
      <c r="QOE3511" s="45"/>
      <c r="QOF3511" s="45"/>
      <c r="QOG3511" s="45"/>
      <c r="QOH3511" s="45"/>
      <c r="QOI3511" s="45"/>
      <c r="QOJ3511" s="45"/>
      <c r="QOK3511" s="45"/>
      <c r="QOL3511" s="45"/>
      <c r="QOM3511" s="45"/>
      <c r="QON3511" s="45"/>
      <c r="QOO3511" s="45"/>
      <c r="QOP3511" s="45"/>
      <c r="QOQ3511" s="45"/>
      <c r="QOR3511" s="45"/>
      <c r="QOS3511" s="45"/>
      <c r="QOT3511" s="45"/>
      <c r="QOU3511" s="45"/>
      <c r="QOV3511" s="45"/>
      <c r="QOW3511" s="45"/>
      <c r="QOX3511" s="45"/>
      <c r="QOY3511" s="45"/>
      <c r="QOZ3511" s="45"/>
      <c r="QPA3511" s="45"/>
      <c r="QPB3511" s="45"/>
      <c r="QPC3511" s="45"/>
      <c r="QPD3511" s="45"/>
      <c r="QPE3511" s="45"/>
      <c r="QPF3511" s="45"/>
      <c r="QPG3511" s="45"/>
      <c r="QPH3511" s="45"/>
      <c r="QPI3511" s="45"/>
      <c r="QPJ3511" s="45"/>
      <c r="QPK3511" s="45"/>
      <c r="QPL3511" s="45"/>
      <c r="QPM3511" s="45"/>
      <c r="QPN3511" s="45"/>
      <c r="QPO3511" s="45"/>
      <c r="QPP3511" s="45"/>
      <c r="QPQ3511" s="45"/>
      <c r="QPR3511" s="45"/>
      <c r="QPS3511" s="45"/>
      <c r="QPT3511" s="45"/>
      <c r="QPU3511" s="45"/>
      <c r="QPV3511" s="45"/>
      <c r="QPW3511" s="45"/>
      <c r="QPX3511" s="45"/>
      <c r="QPY3511" s="45"/>
      <c r="QPZ3511" s="45"/>
      <c r="QQA3511" s="45"/>
      <c r="QQB3511" s="45"/>
      <c r="QQC3511" s="45"/>
      <c r="QQD3511" s="45"/>
      <c r="QQE3511" s="45"/>
      <c r="QQF3511" s="45"/>
      <c r="QQG3511" s="45"/>
      <c r="QQH3511" s="45"/>
      <c r="QQI3511" s="45"/>
      <c r="QQJ3511" s="45"/>
      <c r="QQK3511" s="45"/>
      <c r="QQL3511" s="45"/>
      <c r="QQM3511" s="45"/>
      <c r="QQN3511" s="45"/>
      <c r="QQO3511" s="45"/>
      <c r="QQP3511" s="45"/>
      <c r="QQQ3511" s="45"/>
      <c r="QQR3511" s="45"/>
      <c r="QQS3511" s="45"/>
      <c r="QQT3511" s="45"/>
      <c r="QQU3511" s="45"/>
      <c r="QQV3511" s="45"/>
      <c r="QQW3511" s="45"/>
      <c r="QQX3511" s="45"/>
      <c r="QQY3511" s="45"/>
      <c r="QQZ3511" s="45"/>
      <c r="QRA3511" s="45"/>
      <c r="QRB3511" s="45"/>
      <c r="QRC3511" s="45"/>
      <c r="QRD3511" s="45"/>
      <c r="QRE3511" s="45"/>
      <c r="QRF3511" s="45"/>
      <c r="QRG3511" s="45"/>
      <c r="QRH3511" s="45"/>
      <c r="QRI3511" s="45"/>
      <c r="QRJ3511" s="45"/>
      <c r="QRK3511" s="45"/>
      <c r="QRL3511" s="45"/>
      <c r="QRM3511" s="45"/>
      <c r="QRN3511" s="45"/>
      <c r="QRO3511" s="45"/>
      <c r="QRP3511" s="45"/>
      <c r="QRQ3511" s="45"/>
      <c r="QRR3511" s="45"/>
      <c r="QRS3511" s="45"/>
      <c r="QRT3511" s="45"/>
      <c r="QRU3511" s="45"/>
      <c r="QRV3511" s="45"/>
      <c r="QRW3511" s="45"/>
      <c r="QRX3511" s="45"/>
      <c r="QRY3511" s="45"/>
      <c r="QRZ3511" s="45"/>
      <c r="QSA3511" s="45"/>
      <c r="QSB3511" s="45"/>
      <c r="QSC3511" s="45"/>
      <c r="QSD3511" s="45"/>
      <c r="QSE3511" s="45"/>
      <c r="QSF3511" s="45"/>
      <c r="QSG3511" s="45"/>
      <c r="QSH3511" s="45"/>
      <c r="QSI3511" s="45"/>
      <c r="QSJ3511" s="45"/>
      <c r="QSK3511" s="45"/>
      <c r="QSL3511" s="45"/>
      <c r="QSM3511" s="45"/>
      <c r="QSN3511" s="45"/>
      <c r="QSO3511" s="45"/>
      <c r="QSP3511" s="45"/>
      <c r="QSQ3511" s="45"/>
      <c r="QSR3511" s="45"/>
      <c r="QSS3511" s="45"/>
      <c r="QST3511" s="45"/>
      <c r="QSU3511" s="45"/>
      <c r="QSV3511" s="45"/>
      <c r="QSW3511" s="45"/>
      <c r="QSX3511" s="45"/>
      <c r="QSY3511" s="45"/>
      <c r="QSZ3511" s="45"/>
      <c r="QTA3511" s="45"/>
      <c r="QTB3511" s="45"/>
      <c r="QTC3511" s="45"/>
      <c r="QTD3511" s="45"/>
      <c r="QTE3511" s="45"/>
      <c r="QTF3511" s="45"/>
      <c r="QTG3511" s="45"/>
      <c r="QTH3511" s="45"/>
      <c r="QTI3511" s="45"/>
      <c r="QTJ3511" s="45"/>
      <c r="QTK3511" s="45"/>
      <c r="QTL3511" s="45"/>
      <c r="QTM3511" s="45"/>
      <c r="QTN3511" s="45"/>
      <c r="QTO3511" s="45"/>
      <c r="QTP3511" s="45"/>
      <c r="QTQ3511" s="45"/>
      <c r="QTR3511" s="45"/>
      <c r="QTS3511" s="45"/>
      <c r="QTT3511" s="45"/>
      <c r="QTU3511" s="45"/>
      <c r="QTV3511" s="45"/>
      <c r="QTW3511" s="45"/>
      <c r="QTX3511" s="45"/>
      <c r="QTY3511" s="45"/>
      <c r="QTZ3511" s="45"/>
      <c r="QUA3511" s="45"/>
      <c r="QUB3511" s="45"/>
      <c r="QUC3511" s="45"/>
      <c r="QUD3511" s="45"/>
      <c r="QUE3511" s="45"/>
      <c r="QUF3511" s="45"/>
      <c r="QUG3511" s="45"/>
      <c r="QUH3511" s="45"/>
      <c r="QUI3511" s="45"/>
      <c r="QUJ3511" s="45"/>
      <c r="QUK3511" s="45"/>
      <c r="QUL3511" s="45"/>
      <c r="QUM3511" s="45"/>
      <c r="QUN3511" s="45"/>
      <c r="QUO3511" s="45"/>
      <c r="QUP3511" s="45"/>
      <c r="QUQ3511" s="45"/>
      <c r="QUR3511" s="45"/>
      <c r="QUS3511" s="45"/>
      <c r="QUT3511" s="45"/>
      <c r="QUU3511" s="45"/>
      <c r="QUV3511" s="45"/>
      <c r="QUW3511" s="45"/>
      <c r="QUX3511" s="45"/>
      <c r="QUY3511" s="45"/>
      <c r="QUZ3511" s="45"/>
      <c r="QVA3511" s="45"/>
      <c r="QVB3511" s="45"/>
      <c r="QVC3511" s="45"/>
      <c r="QVD3511" s="45"/>
      <c r="QVE3511" s="45"/>
      <c r="QVF3511" s="45"/>
      <c r="QVG3511" s="45"/>
      <c r="QVH3511" s="45"/>
      <c r="QVI3511" s="45"/>
      <c r="QVJ3511" s="45"/>
      <c r="QVK3511" s="45"/>
      <c r="QVL3511" s="45"/>
      <c r="QVM3511" s="45"/>
      <c r="QVN3511" s="45"/>
      <c r="QVO3511" s="45"/>
      <c r="QVP3511" s="45"/>
      <c r="QVQ3511" s="45"/>
      <c r="QVR3511" s="45"/>
      <c r="QVS3511" s="45"/>
      <c r="QVT3511" s="45"/>
      <c r="QVU3511" s="45"/>
      <c r="QVV3511" s="45"/>
      <c r="QVW3511" s="45"/>
      <c r="QVX3511" s="45"/>
      <c r="QVY3511" s="45"/>
      <c r="QVZ3511" s="45"/>
      <c r="QWA3511" s="45"/>
      <c r="QWB3511" s="45"/>
      <c r="QWC3511" s="45"/>
      <c r="QWD3511" s="45"/>
      <c r="QWE3511" s="45"/>
      <c r="QWF3511" s="45"/>
      <c r="QWG3511" s="45"/>
      <c r="QWH3511" s="45"/>
      <c r="QWI3511" s="45"/>
      <c r="QWJ3511" s="45"/>
      <c r="QWK3511" s="45"/>
      <c r="QWL3511" s="45"/>
      <c r="QWM3511" s="45"/>
      <c r="QWN3511" s="45"/>
      <c r="QWO3511" s="45"/>
      <c r="QWP3511" s="45"/>
      <c r="QWQ3511" s="45"/>
      <c r="QWR3511" s="45"/>
      <c r="QWS3511" s="45"/>
      <c r="QWT3511" s="45"/>
      <c r="QWU3511" s="45"/>
      <c r="QWV3511" s="45"/>
      <c r="QWW3511" s="45"/>
      <c r="QWX3511" s="45"/>
      <c r="QWY3511" s="45"/>
      <c r="QWZ3511" s="45"/>
      <c r="QXA3511" s="45"/>
      <c r="QXB3511" s="45"/>
      <c r="QXC3511" s="45"/>
      <c r="QXD3511" s="45"/>
      <c r="QXE3511" s="45"/>
      <c r="QXF3511" s="45"/>
      <c r="QXG3511" s="45"/>
      <c r="QXH3511" s="45"/>
      <c r="QXI3511" s="45"/>
      <c r="QXJ3511" s="45"/>
      <c r="QXK3511" s="45"/>
      <c r="QXL3511" s="45"/>
      <c r="QXM3511" s="45"/>
      <c r="QXN3511" s="45"/>
      <c r="QXO3511" s="45"/>
      <c r="QXP3511" s="45"/>
      <c r="QXQ3511" s="45"/>
      <c r="QXR3511" s="45"/>
      <c r="QXS3511" s="45"/>
      <c r="QXT3511" s="45"/>
      <c r="QXU3511" s="45"/>
      <c r="QXV3511" s="45"/>
      <c r="QXW3511" s="45"/>
      <c r="QXX3511" s="45"/>
      <c r="QXY3511" s="45"/>
      <c r="QXZ3511" s="45"/>
      <c r="QYA3511" s="45"/>
      <c r="QYB3511" s="45"/>
      <c r="QYC3511" s="45"/>
      <c r="QYD3511" s="45"/>
      <c r="QYE3511" s="45"/>
      <c r="QYF3511" s="45"/>
      <c r="QYG3511" s="45"/>
      <c r="QYH3511" s="45"/>
      <c r="QYI3511" s="45"/>
      <c r="QYJ3511" s="45"/>
      <c r="QYK3511" s="45"/>
      <c r="QYL3511" s="45"/>
      <c r="QYM3511" s="45"/>
      <c r="QYN3511" s="45"/>
      <c r="QYO3511" s="45"/>
      <c r="QYP3511" s="45"/>
      <c r="QYQ3511" s="45"/>
      <c r="QYR3511" s="45"/>
      <c r="QYS3511" s="45"/>
      <c r="QYT3511" s="45"/>
      <c r="QYU3511" s="45"/>
      <c r="QYV3511" s="45"/>
      <c r="QYW3511" s="45"/>
      <c r="QYX3511" s="45"/>
      <c r="QYY3511" s="45"/>
      <c r="QYZ3511" s="45"/>
      <c r="QZA3511" s="45"/>
      <c r="QZB3511" s="45"/>
      <c r="QZC3511" s="45"/>
      <c r="QZD3511" s="45"/>
      <c r="QZE3511" s="45"/>
      <c r="QZF3511" s="45"/>
      <c r="QZG3511" s="45"/>
      <c r="QZH3511" s="45"/>
      <c r="QZI3511" s="45"/>
      <c r="QZJ3511" s="45"/>
      <c r="QZK3511" s="45"/>
      <c r="QZL3511" s="45"/>
      <c r="QZM3511" s="45"/>
      <c r="QZN3511" s="45"/>
      <c r="QZO3511" s="45"/>
      <c r="QZP3511" s="45"/>
      <c r="QZQ3511" s="45"/>
      <c r="QZR3511" s="45"/>
      <c r="QZS3511" s="45"/>
      <c r="QZT3511" s="45"/>
      <c r="QZU3511" s="45"/>
      <c r="QZV3511" s="45"/>
      <c r="QZW3511" s="45"/>
      <c r="QZX3511" s="45"/>
      <c r="QZY3511" s="45"/>
      <c r="QZZ3511" s="45"/>
      <c r="RAA3511" s="45"/>
      <c r="RAB3511" s="45"/>
      <c r="RAC3511" s="45"/>
      <c r="RAD3511" s="45"/>
      <c r="RAE3511" s="45"/>
      <c r="RAF3511" s="45"/>
      <c r="RAG3511" s="45"/>
      <c r="RAH3511" s="45"/>
      <c r="RAI3511" s="45"/>
      <c r="RAJ3511" s="45"/>
      <c r="RAK3511" s="45"/>
      <c r="RAL3511" s="45"/>
      <c r="RAM3511" s="45"/>
      <c r="RAN3511" s="45"/>
      <c r="RAO3511" s="45"/>
      <c r="RAP3511" s="45"/>
      <c r="RAQ3511" s="45"/>
      <c r="RAR3511" s="45"/>
      <c r="RAS3511" s="45"/>
      <c r="RAT3511" s="45"/>
      <c r="RAU3511" s="45"/>
      <c r="RAV3511" s="45"/>
      <c r="RAW3511" s="45"/>
      <c r="RAX3511" s="45"/>
      <c r="RAY3511" s="45"/>
      <c r="RAZ3511" s="45"/>
      <c r="RBA3511" s="45"/>
      <c r="RBB3511" s="45"/>
      <c r="RBC3511" s="45"/>
      <c r="RBD3511" s="45"/>
      <c r="RBE3511" s="45"/>
      <c r="RBF3511" s="45"/>
      <c r="RBG3511" s="45"/>
      <c r="RBH3511" s="45"/>
      <c r="RBI3511" s="45"/>
      <c r="RBJ3511" s="45"/>
      <c r="RBK3511" s="45"/>
      <c r="RBL3511" s="45"/>
      <c r="RBM3511" s="45"/>
      <c r="RBN3511" s="45"/>
      <c r="RBO3511" s="45"/>
      <c r="RBP3511" s="45"/>
      <c r="RBQ3511" s="45"/>
      <c r="RBR3511" s="45"/>
      <c r="RBS3511" s="45"/>
      <c r="RBT3511" s="45"/>
      <c r="RBU3511" s="45"/>
      <c r="RBV3511" s="45"/>
      <c r="RBW3511" s="45"/>
      <c r="RBX3511" s="45"/>
      <c r="RBY3511" s="45"/>
      <c r="RBZ3511" s="45"/>
      <c r="RCA3511" s="45"/>
      <c r="RCB3511" s="45"/>
      <c r="RCC3511" s="45"/>
      <c r="RCD3511" s="45"/>
      <c r="RCE3511" s="45"/>
      <c r="RCF3511" s="45"/>
      <c r="RCG3511" s="45"/>
      <c r="RCH3511" s="45"/>
      <c r="RCI3511" s="45"/>
      <c r="RCJ3511" s="45"/>
      <c r="RCK3511" s="45"/>
      <c r="RCL3511" s="45"/>
      <c r="RCM3511" s="45"/>
      <c r="RCN3511" s="45"/>
      <c r="RCO3511" s="45"/>
      <c r="RCP3511" s="45"/>
      <c r="RCQ3511" s="45"/>
      <c r="RCR3511" s="45"/>
      <c r="RCS3511" s="45"/>
      <c r="RCT3511" s="45"/>
      <c r="RCU3511" s="45"/>
      <c r="RCV3511" s="45"/>
      <c r="RCW3511" s="45"/>
      <c r="RCX3511" s="45"/>
      <c r="RCY3511" s="45"/>
      <c r="RCZ3511" s="45"/>
      <c r="RDA3511" s="45"/>
      <c r="RDB3511" s="45"/>
      <c r="RDC3511" s="45"/>
      <c r="RDD3511" s="45"/>
      <c r="RDE3511" s="45"/>
      <c r="RDF3511" s="45"/>
      <c r="RDG3511" s="45"/>
      <c r="RDH3511" s="45"/>
      <c r="RDI3511" s="45"/>
      <c r="RDJ3511" s="45"/>
      <c r="RDK3511" s="45"/>
      <c r="RDL3511" s="45"/>
      <c r="RDM3511" s="45"/>
      <c r="RDN3511" s="45"/>
      <c r="RDO3511" s="45"/>
      <c r="RDP3511" s="45"/>
      <c r="RDQ3511" s="45"/>
      <c r="RDR3511" s="45"/>
      <c r="RDS3511" s="45"/>
      <c r="RDT3511" s="45"/>
      <c r="RDU3511" s="45"/>
      <c r="RDV3511" s="45"/>
      <c r="RDW3511" s="45"/>
      <c r="RDX3511" s="45"/>
      <c r="RDY3511" s="45"/>
      <c r="RDZ3511" s="45"/>
      <c r="REA3511" s="45"/>
      <c r="REB3511" s="45"/>
      <c r="REC3511" s="45"/>
      <c r="RED3511" s="45"/>
      <c r="REE3511" s="45"/>
      <c r="REF3511" s="45"/>
      <c r="REG3511" s="45"/>
      <c r="REH3511" s="45"/>
      <c r="REI3511" s="45"/>
      <c r="REJ3511" s="45"/>
      <c r="REK3511" s="45"/>
      <c r="REL3511" s="45"/>
      <c r="REM3511" s="45"/>
      <c r="REN3511" s="45"/>
      <c r="REO3511" s="45"/>
      <c r="REP3511" s="45"/>
      <c r="REQ3511" s="45"/>
      <c r="RER3511" s="45"/>
      <c r="RES3511" s="45"/>
      <c r="RET3511" s="45"/>
      <c r="REU3511" s="45"/>
      <c r="REV3511" s="45"/>
      <c r="REW3511" s="45"/>
      <c r="REX3511" s="45"/>
      <c r="REY3511" s="45"/>
      <c r="REZ3511" s="45"/>
      <c r="RFA3511" s="45"/>
      <c r="RFB3511" s="45"/>
      <c r="RFC3511" s="45"/>
      <c r="RFD3511" s="45"/>
      <c r="RFE3511" s="45"/>
      <c r="RFF3511" s="45"/>
      <c r="RFG3511" s="45"/>
      <c r="RFH3511" s="45"/>
      <c r="RFI3511" s="45"/>
      <c r="RFJ3511" s="45"/>
      <c r="RFK3511" s="45"/>
      <c r="RFL3511" s="45"/>
      <c r="RFM3511" s="45"/>
      <c r="RFN3511" s="45"/>
      <c r="RFO3511" s="45"/>
      <c r="RFP3511" s="45"/>
      <c r="RFQ3511" s="45"/>
      <c r="RFR3511" s="45"/>
      <c r="RFS3511" s="45"/>
      <c r="RFT3511" s="45"/>
      <c r="RFU3511" s="45"/>
      <c r="RFV3511" s="45"/>
      <c r="RFW3511" s="45"/>
      <c r="RFX3511" s="45"/>
      <c r="RFY3511" s="45"/>
      <c r="RFZ3511" s="45"/>
      <c r="RGA3511" s="45"/>
      <c r="RGB3511" s="45"/>
      <c r="RGC3511" s="45"/>
      <c r="RGD3511" s="45"/>
      <c r="RGE3511" s="45"/>
      <c r="RGF3511" s="45"/>
      <c r="RGG3511" s="45"/>
      <c r="RGH3511" s="45"/>
      <c r="RGI3511" s="45"/>
      <c r="RGJ3511" s="45"/>
      <c r="RGK3511" s="45"/>
      <c r="RGL3511" s="45"/>
      <c r="RGM3511" s="45"/>
      <c r="RGN3511" s="45"/>
      <c r="RGO3511" s="45"/>
      <c r="RGP3511" s="45"/>
      <c r="RGQ3511" s="45"/>
      <c r="RGR3511" s="45"/>
      <c r="RGS3511" s="45"/>
      <c r="RGT3511" s="45"/>
      <c r="RGU3511" s="45"/>
      <c r="RGV3511" s="45"/>
      <c r="RGW3511" s="45"/>
      <c r="RGX3511" s="45"/>
      <c r="RGY3511" s="45"/>
      <c r="RGZ3511" s="45"/>
      <c r="RHA3511" s="45"/>
      <c r="RHB3511" s="45"/>
      <c r="RHC3511" s="45"/>
      <c r="RHD3511" s="45"/>
      <c r="RHE3511" s="45"/>
      <c r="RHF3511" s="45"/>
      <c r="RHG3511" s="45"/>
      <c r="RHH3511" s="45"/>
      <c r="RHI3511" s="45"/>
      <c r="RHJ3511" s="45"/>
      <c r="RHK3511" s="45"/>
      <c r="RHL3511" s="45"/>
      <c r="RHM3511" s="45"/>
      <c r="RHN3511" s="45"/>
      <c r="RHO3511" s="45"/>
      <c r="RHP3511" s="45"/>
      <c r="RHQ3511" s="45"/>
      <c r="RHR3511" s="45"/>
      <c r="RHS3511" s="45"/>
      <c r="RHT3511" s="45"/>
      <c r="RHU3511" s="45"/>
      <c r="RHV3511" s="45"/>
      <c r="RHW3511" s="45"/>
      <c r="RHX3511" s="45"/>
      <c r="RHY3511" s="45"/>
      <c r="RHZ3511" s="45"/>
      <c r="RIA3511" s="45"/>
      <c r="RIB3511" s="45"/>
      <c r="RIC3511" s="45"/>
      <c r="RID3511" s="45"/>
      <c r="RIE3511" s="45"/>
      <c r="RIF3511" s="45"/>
      <c r="RIG3511" s="45"/>
      <c r="RIH3511" s="45"/>
      <c r="RII3511" s="45"/>
      <c r="RIJ3511" s="45"/>
      <c r="RIK3511" s="45"/>
      <c r="RIL3511" s="45"/>
      <c r="RIM3511" s="45"/>
      <c r="RIN3511" s="45"/>
      <c r="RIO3511" s="45"/>
      <c r="RIP3511" s="45"/>
      <c r="RIQ3511" s="45"/>
      <c r="RIR3511" s="45"/>
      <c r="RIS3511" s="45"/>
      <c r="RIT3511" s="45"/>
      <c r="RIU3511" s="45"/>
      <c r="RIV3511" s="45"/>
      <c r="RIW3511" s="45"/>
      <c r="RIX3511" s="45"/>
      <c r="RIY3511" s="45"/>
      <c r="RIZ3511" s="45"/>
      <c r="RJA3511" s="45"/>
      <c r="RJB3511" s="45"/>
      <c r="RJC3511" s="45"/>
      <c r="RJD3511" s="45"/>
      <c r="RJE3511" s="45"/>
      <c r="RJF3511" s="45"/>
      <c r="RJG3511" s="45"/>
      <c r="RJH3511" s="45"/>
      <c r="RJI3511" s="45"/>
      <c r="RJJ3511" s="45"/>
      <c r="RJK3511" s="45"/>
      <c r="RJL3511" s="45"/>
      <c r="RJM3511" s="45"/>
      <c r="RJN3511" s="45"/>
      <c r="RJO3511" s="45"/>
      <c r="RJP3511" s="45"/>
      <c r="RJQ3511" s="45"/>
      <c r="RJR3511" s="45"/>
      <c r="RJS3511" s="45"/>
      <c r="RJT3511" s="45"/>
      <c r="RJU3511" s="45"/>
      <c r="RJV3511" s="45"/>
      <c r="RJW3511" s="45"/>
      <c r="RJX3511" s="45"/>
      <c r="RJY3511" s="45"/>
      <c r="RJZ3511" s="45"/>
      <c r="RKA3511" s="45"/>
      <c r="RKB3511" s="45"/>
      <c r="RKC3511" s="45"/>
      <c r="RKD3511" s="45"/>
      <c r="RKE3511" s="45"/>
      <c r="RKF3511" s="45"/>
      <c r="RKG3511" s="45"/>
      <c r="RKH3511" s="45"/>
      <c r="RKI3511" s="45"/>
      <c r="RKJ3511" s="45"/>
      <c r="RKK3511" s="45"/>
      <c r="RKL3511" s="45"/>
      <c r="RKM3511" s="45"/>
      <c r="RKN3511" s="45"/>
      <c r="RKO3511" s="45"/>
      <c r="RKP3511" s="45"/>
      <c r="RKQ3511" s="45"/>
      <c r="RKR3511" s="45"/>
      <c r="RKS3511" s="45"/>
      <c r="RKT3511" s="45"/>
      <c r="RKU3511" s="45"/>
      <c r="RKV3511" s="45"/>
      <c r="RKW3511" s="45"/>
      <c r="RKX3511" s="45"/>
      <c r="RKY3511" s="45"/>
      <c r="RKZ3511" s="45"/>
      <c r="RLA3511" s="45"/>
      <c r="RLB3511" s="45"/>
      <c r="RLC3511" s="45"/>
      <c r="RLD3511" s="45"/>
      <c r="RLE3511" s="45"/>
      <c r="RLF3511" s="45"/>
      <c r="RLG3511" s="45"/>
      <c r="RLH3511" s="45"/>
      <c r="RLI3511" s="45"/>
      <c r="RLJ3511" s="45"/>
      <c r="RLK3511" s="45"/>
      <c r="RLL3511" s="45"/>
      <c r="RLM3511" s="45"/>
      <c r="RLN3511" s="45"/>
      <c r="RLO3511" s="45"/>
      <c r="RLP3511" s="45"/>
      <c r="RLQ3511" s="45"/>
      <c r="RLR3511" s="45"/>
      <c r="RLS3511" s="45"/>
      <c r="RLT3511" s="45"/>
      <c r="RLU3511" s="45"/>
      <c r="RLV3511" s="45"/>
      <c r="RLW3511" s="45"/>
      <c r="RLX3511" s="45"/>
      <c r="RLY3511" s="45"/>
      <c r="RLZ3511" s="45"/>
      <c r="RMA3511" s="45"/>
      <c r="RMB3511" s="45"/>
      <c r="RMC3511" s="45"/>
      <c r="RMD3511" s="45"/>
      <c r="RME3511" s="45"/>
      <c r="RMF3511" s="45"/>
      <c r="RMG3511" s="45"/>
      <c r="RMH3511" s="45"/>
      <c r="RMI3511" s="45"/>
      <c r="RMJ3511" s="45"/>
      <c r="RMK3511" s="45"/>
      <c r="RML3511" s="45"/>
      <c r="RMM3511" s="45"/>
      <c r="RMN3511" s="45"/>
      <c r="RMO3511" s="45"/>
      <c r="RMP3511" s="45"/>
      <c r="RMQ3511" s="45"/>
      <c r="RMR3511" s="45"/>
      <c r="RMS3511" s="45"/>
      <c r="RMT3511" s="45"/>
      <c r="RMU3511" s="45"/>
      <c r="RMV3511" s="45"/>
      <c r="RMW3511" s="45"/>
      <c r="RMX3511" s="45"/>
      <c r="RMY3511" s="45"/>
      <c r="RMZ3511" s="45"/>
      <c r="RNA3511" s="45"/>
      <c r="RNB3511" s="45"/>
      <c r="RNC3511" s="45"/>
      <c r="RND3511" s="45"/>
      <c r="RNE3511" s="45"/>
      <c r="RNF3511" s="45"/>
      <c r="RNG3511" s="45"/>
      <c r="RNH3511" s="45"/>
      <c r="RNI3511" s="45"/>
      <c r="RNJ3511" s="45"/>
      <c r="RNK3511" s="45"/>
      <c r="RNL3511" s="45"/>
      <c r="RNM3511" s="45"/>
      <c r="RNN3511" s="45"/>
      <c r="RNO3511" s="45"/>
      <c r="RNP3511" s="45"/>
      <c r="RNQ3511" s="45"/>
      <c r="RNR3511" s="45"/>
      <c r="RNS3511" s="45"/>
      <c r="RNT3511" s="45"/>
      <c r="RNU3511" s="45"/>
      <c r="RNV3511" s="45"/>
      <c r="RNW3511" s="45"/>
      <c r="RNX3511" s="45"/>
      <c r="RNY3511" s="45"/>
      <c r="RNZ3511" s="45"/>
      <c r="ROA3511" s="45"/>
      <c r="ROB3511" s="45"/>
      <c r="ROC3511" s="45"/>
      <c r="ROD3511" s="45"/>
      <c r="ROE3511" s="45"/>
      <c r="ROF3511" s="45"/>
      <c r="ROG3511" s="45"/>
      <c r="ROH3511" s="45"/>
      <c r="ROI3511" s="45"/>
      <c r="ROJ3511" s="45"/>
      <c r="ROK3511" s="45"/>
      <c r="ROL3511" s="45"/>
      <c r="ROM3511" s="45"/>
      <c r="RON3511" s="45"/>
      <c r="ROO3511" s="45"/>
      <c r="ROP3511" s="45"/>
      <c r="ROQ3511" s="45"/>
      <c r="ROR3511" s="45"/>
      <c r="ROS3511" s="45"/>
      <c r="ROT3511" s="45"/>
      <c r="ROU3511" s="45"/>
      <c r="ROV3511" s="45"/>
      <c r="ROW3511" s="45"/>
      <c r="ROX3511" s="45"/>
      <c r="ROY3511" s="45"/>
      <c r="ROZ3511" s="45"/>
      <c r="RPA3511" s="45"/>
      <c r="RPB3511" s="45"/>
      <c r="RPC3511" s="45"/>
      <c r="RPD3511" s="45"/>
      <c r="RPE3511" s="45"/>
      <c r="RPF3511" s="45"/>
      <c r="RPG3511" s="45"/>
      <c r="RPH3511" s="45"/>
      <c r="RPI3511" s="45"/>
      <c r="RPJ3511" s="45"/>
      <c r="RPK3511" s="45"/>
      <c r="RPL3511" s="45"/>
      <c r="RPM3511" s="45"/>
      <c r="RPN3511" s="45"/>
      <c r="RPO3511" s="45"/>
      <c r="RPP3511" s="45"/>
      <c r="RPQ3511" s="45"/>
      <c r="RPR3511" s="45"/>
      <c r="RPS3511" s="45"/>
      <c r="RPT3511" s="45"/>
      <c r="RPU3511" s="45"/>
      <c r="RPV3511" s="45"/>
      <c r="RPW3511" s="45"/>
      <c r="RPX3511" s="45"/>
      <c r="RPY3511" s="45"/>
      <c r="RPZ3511" s="45"/>
      <c r="RQA3511" s="45"/>
      <c r="RQB3511" s="45"/>
      <c r="RQC3511" s="45"/>
      <c r="RQD3511" s="45"/>
      <c r="RQE3511" s="45"/>
      <c r="RQF3511" s="45"/>
      <c r="RQG3511" s="45"/>
      <c r="RQH3511" s="45"/>
      <c r="RQI3511" s="45"/>
      <c r="RQJ3511" s="45"/>
      <c r="RQK3511" s="45"/>
      <c r="RQL3511" s="45"/>
      <c r="RQM3511" s="45"/>
      <c r="RQN3511" s="45"/>
      <c r="RQO3511" s="45"/>
      <c r="RQP3511" s="45"/>
      <c r="RQQ3511" s="45"/>
      <c r="RQR3511" s="45"/>
      <c r="RQS3511" s="45"/>
      <c r="RQT3511" s="45"/>
      <c r="RQU3511" s="45"/>
      <c r="RQV3511" s="45"/>
      <c r="RQW3511" s="45"/>
      <c r="RQX3511" s="45"/>
      <c r="RQY3511" s="45"/>
      <c r="RQZ3511" s="45"/>
      <c r="RRA3511" s="45"/>
      <c r="RRB3511" s="45"/>
      <c r="RRC3511" s="45"/>
      <c r="RRD3511" s="45"/>
      <c r="RRE3511" s="45"/>
      <c r="RRF3511" s="45"/>
      <c r="RRG3511" s="45"/>
      <c r="RRH3511" s="45"/>
      <c r="RRI3511" s="45"/>
      <c r="RRJ3511" s="45"/>
      <c r="RRK3511" s="45"/>
      <c r="RRL3511" s="45"/>
      <c r="RRM3511" s="45"/>
      <c r="RRN3511" s="45"/>
      <c r="RRO3511" s="45"/>
      <c r="RRP3511" s="45"/>
      <c r="RRQ3511" s="45"/>
      <c r="RRR3511" s="45"/>
      <c r="RRS3511" s="45"/>
      <c r="RRT3511" s="45"/>
      <c r="RRU3511" s="45"/>
      <c r="RRV3511" s="45"/>
      <c r="RRW3511" s="45"/>
      <c r="RRX3511" s="45"/>
      <c r="RRY3511" s="45"/>
      <c r="RRZ3511" s="45"/>
      <c r="RSA3511" s="45"/>
      <c r="RSB3511" s="45"/>
      <c r="RSC3511" s="45"/>
      <c r="RSD3511" s="45"/>
      <c r="RSE3511" s="45"/>
      <c r="RSF3511" s="45"/>
      <c r="RSG3511" s="45"/>
      <c r="RSH3511" s="45"/>
      <c r="RSI3511" s="45"/>
      <c r="RSJ3511" s="45"/>
      <c r="RSK3511" s="45"/>
      <c r="RSL3511" s="45"/>
      <c r="RSM3511" s="45"/>
      <c r="RSN3511" s="45"/>
      <c r="RSO3511" s="45"/>
      <c r="RSP3511" s="45"/>
      <c r="RSQ3511" s="45"/>
      <c r="RSR3511" s="45"/>
      <c r="RSS3511" s="45"/>
      <c r="RST3511" s="45"/>
      <c r="RSU3511" s="45"/>
      <c r="RSV3511" s="45"/>
      <c r="RSW3511" s="45"/>
      <c r="RSX3511" s="45"/>
      <c r="RSY3511" s="45"/>
      <c r="RSZ3511" s="45"/>
      <c r="RTA3511" s="45"/>
      <c r="RTB3511" s="45"/>
      <c r="RTC3511" s="45"/>
      <c r="RTD3511" s="45"/>
      <c r="RTE3511" s="45"/>
      <c r="RTF3511" s="45"/>
      <c r="RTG3511" s="45"/>
      <c r="RTH3511" s="45"/>
      <c r="RTI3511" s="45"/>
      <c r="RTJ3511" s="45"/>
      <c r="RTK3511" s="45"/>
      <c r="RTL3511" s="45"/>
      <c r="RTM3511" s="45"/>
      <c r="RTN3511" s="45"/>
      <c r="RTO3511" s="45"/>
      <c r="RTP3511" s="45"/>
      <c r="RTQ3511" s="45"/>
      <c r="RTR3511" s="45"/>
      <c r="RTS3511" s="45"/>
      <c r="RTT3511" s="45"/>
      <c r="RTU3511" s="45"/>
      <c r="RTV3511" s="45"/>
      <c r="RTW3511" s="45"/>
      <c r="RTX3511" s="45"/>
      <c r="RTY3511" s="45"/>
      <c r="RTZ3511" s="45"/>
      <c r="RUA3511" s="45"/>
      <c r="RUB3511" s="45"/>
      <c r="RUC3511" s="45"/>
      <c r="RUD3511" s="45"/>
      <c r="RUE3511" s="45"/>
      <c r="RUF3511" s="45"/>
      <c r="RUG3511" s="45"/>
      <c r="RUH3511" s="45"/>
      <c r="RUI3511" s="45"/>
      <c r="RUJ3511" s="45"/>
      <c r="RUK3511" s="45"/>
      <c r="RUL3511" s="45"/>
      <c r="RUM3511" s="45"/>
      <c r="RUN3511" s="45"/>
      <c r="RUO3511" s="45"/>
      <c r="RUP3511" s="45"/>
      <c r="RUQ3511" s="45"/>
      <c r="RUR3511" s="45"/>
      <c r="RUS3511" s="45"/>
      <c r="RUT3511" s="45"/>
      <c r="RUU3511" s="45"/>
      <c r="RUV3511" s="45"/>
      <c r="RUW3511" s="45"/>
      <c r="RUX3511" s="45"/>
      <c r="RUY3511" s="45"/>
      <c r="RUZ3511" s="45"/>
      <c r="RVA3511" s="45"/>
      <c r="RVB3511" s="45"/>
      <c r="RVC3511" s="45"/>
      <c r="RVD3511" s="45"/>
      <c r="RVE3511" s="45"/>
      <c r="RVF3511" s="45"/>
      <c r="RVG3511" s="45"/>
      <c r="RVH3511" s="45"/>
      <c r="RVI3511" s="45"/>
      <c r="RVJ3511" s="45"/>
      <c r="RVK3511" s="45"/>
      <c r="RVL3511" s="45"/>
      <c r="RVM3511" s="45"/>
      <c r="RVN3511" s="45"/>
      <c r="RVO3511" s="45"/>
      <c r="RVP3511" s="45"/>
      <c r="RVQ3511" s="45"/>
      <c r="RVR3511" s="45"/>
      <c r="RVS3511" s="45"/>
      <c r="RVT3511" s="45"/>
      <c r="RVU3511" s="45"/>
      <c r="RVV3511" s="45"/>
      <c r="RVW3511" s="45"/>
      <c r="RVX3511" s="45"/>
      <c r="RVY3511" s="45"/>
      <c r="RVZ3511" s="45"/>
      <c r="RWA3511" s="45"/>
      <c r="RWB3511" s="45"/>
      <c r="RWC3511" s="45"/>
      <c r="RWD3511" s="45"/>
      <c r="RWE3511" s="45"/>
      <c r="RWF3511" s="45"/>
      <c r="RWG3511" s="45"/>
      <c r="RWH3511" s="45"/>
      <c r="RWI3511" s="45"/>
      <c r="RWJ3511" s="45"/>
      <c r="RWK3511" s="45"/>
      <c r="RWL3511" s="45"/>
      <c r="RWM3511" s="45"/>
      <c r="RWN3511" s="45"/>
      <c r="RWO3511" s="45"/>
      <c r="RWP3511" s="45"/>
      <c r="RWQ3511" s="45"/>
      <c r="RWR3511" s="45"/>
      <c r="RWS3511" s="45"/>
      <c r="RWT3511" s="45"/>
      <c r="RWU3511" s="45"/>
      <c r="RWV3511" s="45"/>
      <c r="RWW3511" s="45"/>
      <c r="RWX3511" s="45"/>
      <c r="RWY3511" s="45"/>
      <c r="RWZ3511" s="45"/>
      <c r="RXA3511" s="45"/>
      <c r="RXB3511" s="45"/>
      <c r="RXC3511" s="45"/>
      <c r="RXD3511" s="45"/>
      <c r="RXE3511" s="45"/>
      <c r="RXF3511" s="45"/>
      <c r="RXG3511" s="45"/>
      <c r="RXH3511" s="45"/>
      <c r="RXI3511" s="45"/>
      <c r="RXJ3511" s="45"/>
      <c r="RXK3511" s="45"/>
      <c r="RXL3511" s="45"/>
      <c r="RXM3511" s="45"/>
      <c r="RXN3511" s="45"/>
      <c r="RXO3511" s="45"/>
      <c r="RXP3511" s="45"/>
      <c r="RXQ3511" s="45"/>
      <c r="RXR3511" s="45"/>
      <c r="RXS3511" s="45"/>
      <c r="RXT3511" s="45"/>
      <c r="RXU3511" s="45"/>
      <c r="RXV3511" s="45"/>
      <c r="RXW3511" s="45"/>
      <c r="RXX3511" s="45"/>
      <c r="RXY3511" s="45"/>
      <c r="RXZ3511" s="45"/>
      <c r="RYA3511" s="45"/>
      <c r="RYB3511" s="45"/>
      <c r="RYC3511" s="45"/>
      <c r="RYD3511" s="45"/>
      <c r="RYE3511" s="45"/>
      <c r="RYF3511" s="45"/>
      <c r="RYG3511" s="45"/>
      <c r="RYH3511" s="45"/>
      <c r="RYI3511" s="45"/>
      <c r="RYJ3511" s="45"/>
      <c r="RYK3511" s="45"/>
      <c r="RYL3511" s="45"/>
      <c r="RYM3511" s="45"/>
      <c r="RYN3511" s="45"/>
      <c r="RYO3511" s="45"/>
      <c r="RYP3511" s="45"/>
      <c r="RYQ3511" s="45"/>
      <c r="RYR3511" s="45"/>
      <c r="RYS3511" s="45"/>
      <c r="RYT3511" s="45"/>
      <c r="RYU3511" s="45"/>
      <c r="RYV3511" s="45"/>
      <c r="RYW3511" s="45"/>
      <c r="RYX3511" s="45"/>
      <c r="RYY3511" s="45"/>
      <c r="RYZ3511" s="45"/>
      <c r="RZA3511" s="45"/>
      <c r="RZB3511" s="45"/>
      <c r="RZC3511" s="45"/>
      <c r="RZD3511" s="45"/>
      <c r="RZE3511" s="45"/>
      <c r="RZF3511" s="45"/>
      <c r="RZG3511" s="45"/>
      <c r="RZH3511" s="45"/>
      <c r="RZI3511" s="45"/>
      <c r="RZJ3511" s="45"/>
      <c r="RZK3511" s="45"/>
      <c r="RZL3511" s="45"/>
      <c r="RZM3511" s="45"/>
      <c r="RZN3511" s="45"/>
      <c r="RZO3511" s="45"/>
      <c r="RZP3511" s="45"/>
      <c r="RZQ3511" s="45"/>
      <c r="RZR3511" s="45"/>
      <c r="RZS3511" s="45"/>
      <c r="RZT3511" s="45"/>
      <c r="RZU3511" s="45"/>
      <c r="RZV3511" s="45"/>
      <c r="RZW3511" s="45"/>
      <c r="RZX3511" s="45"/>
      <c r="RZY3511" s="45"/>
      <c r="RZZ3511" s="45"/>
      <c r="SAA3511" s="45"/>
      <c r="SAB3511" s="45"/>
      <c r="SAC3511" s="45"/>
      <c r="SAD3511" s="45"/>
      <c r="SAE3511" s="45"/>
      <c r="SAF3511" s="45"/>
      <c r="SAG3511" s="45"/>
      <c r="SAH3511" s="45"/>
      <c r="SAI3511" s="45"/>
      <c r="SAJ3511" s="45"/>
      <c r="SAK3511" s="45"/>
      <c r="SAL3511" s="45"/>
      <c r="SAM3511" s="45"/>
      <c r="SAN3511" s="45"/>
      <c r="SAO3511" s="45"/>
      <c r="SAP3511" s="45"/>
      <c r="SAQ3511" s="45"/>
      <c r="SAR3511" s="45"/>
      <c r="SAS3511" s="45"/>
      <c r="SAT3511" s="45"/>
      <c r="SAU3511" s="45"/>
      <c r="SAV3511" s="45"/>
      <c r="SAW3511" s="45"/>
      <c r="SAX3511" s="45"/>
      <c r="SAY3511" s="45"/>
      <c r="SAZ3511" s="45"/>
      <c r="SBA3511" s="45"/>
      <c r="SBB3511" s="45"/>
      <c r="SBC3511" s="45"/>
      <c r="SBD3511" s="45"/>
      <c r="SBE3511" s="45"/>
      <c r="SBF3511" s="45"/>
      <c r="SBG3511" s="45"/>
      <c r="SBH3511" s="45"/>
      <c r="SBI3511" s="45"/>
      <c r="SBJ3511" s="45"/>
      <c r="SBK3511" s="45"/>
      <c r="SBL3511" s="45"/>
      <c r="SBM3511" s="45"/>
      <c r="SBN3511" s="45"/>
      <c r="SBO3511" s="45"/>
      <c r="SBP3511" s="45"/>
      <c r="SBQ3511" s="45"/>
      <c r="SBR3511" s="45"/>
      <c r="SBS3511" s="45"/>
      <c r="SBT3511" s="45"/>
      <c r="SBU3511" s="45"/>
      <c r="SBV3511" s="45"/>
      <c r="SBW3511" s="45"/>
      <c r="SBX3511" s="45"/>
      <c r="SBY3511" s="45"/>
      <c r="SBZ3511" s="45"/>
      <c r="SCA3511" s="45"/>
      <c r="SCB3511" s="45"/>
      <c r="SCC3511" s="45"/>
      <c r="SCD3511" s="45"/>
      <c r="SCE3511" s="45"/>
      <c r="SCF3511" s="45"/>
      <c r="SCG3511" s="45"/>
      <c r="SCH3511" s="45"/>
      <c r="SCI3511" s="45"/>
      <c r="SCJ3511" s="45"/>
      <c r="SCK3511" s="45"/>
      <c r="SCL3511" s="45"/>
      <c r="SCM3511" s="45"/>
      <c r="SCN3511" s="45"/>
      <c r="SCO3511" s="45"/>
      <c r="SCP3511" s="45"/>
      <c r="SCQ3511" s="45"/>
      <c r="SCR3511" s="45"/>
      <c r="SCS3511" s="45"/>
      <c r="SCT3511" s="45"/>
      <c r="SCU3511" s="45"/>
      <c r="SCV3511" s="45"/>
      <c r="SCW3511" s="45"/>
      <c r="SCX3511" s="45"/>
      <c r="SCY3511" s="45"/>
      <c r="SCZ3511" s="45"/>
      <c r="SDA3511" s="45"/>
      <c r="SDB3511" s="45"/>
      <c r="SDC3511" s="45"/>
      <c r="SDD3511" s="45"/>
      <c r="SDE3511" s="45"/>
      <c r="SDF3511" s="45"/>
      <c r="SDG3511" s="45"/>
      <c r="SDH3511" s="45"/>
      <c r="SDI3511" s="45"/>
      <c r="SDJ3511" s="45"/>
      <c r="SDK3511" s="45"/>
      <c r="SDL3511" s="45"/>
      <c r="SDM3511" s="45"/>
      <c r="SDN3511" s="45"/>
      <c r="SDO3511" s="45"/>
      <c r="SDP3511" s="45"/>
      <c r="SDQ3511" s="45"/>
      <c r="SDR3511" s="45"/>
      <c r="SDS3511" s="45"/>
      <c r="SDT3511" s="45"/>
      <c r="SDU3511" s="45"/>
      <c r="SDV3511" s="45"/>
      <c r="SDW3511" s="45"/>
      <c r="SDX3511" s="45"/>
      <c r="SDY3511" s="45"/>
      <c r="SDZ3511" s="45"/>
      <c r="SEA3511" s="45"/>
      <c r="SEB3511" s="45"/>
      <c r="SEC3511" s="45"/>
      <c r="SED3511" s="45"/>
      <c r="SEE3511" s="45"/>
      <c r="SEF3511" s="45"/>
      <c r="SEG3511" s="45"/>
      <c r="SEH3511" s="45"/>
      <c r="SEI3511" s="45"/>
      <c r="SEJ3511" s="45"/>
      <c r="SEK3511" s="45"/>
      <c r="SEL3511" s="45"/>
      <c r="SEM3511" s="45"/>
      <c r="SEN3511" s="45"/>
      <c r="SEO3511" s="45"/>
      <c r="SEP3511" s="45"/>
      <c r="SEQ3511" s="45"/>
      <c r="SER3511" s="45"/>
      <c r="SES3511" s="45"/>
      <c r="SET3511" s="45"/>
      <c r="SEU3511" s="45"/>
      <c r="SEV3511" s="45"/>
      <c r="SEW3511" s="45"/>
      <c r="SEX3511" s="45"/>
      <c r="SEY3511" s="45"/>
      <c r="SEZ3511" s="45"/>
      <c r="SFA3511" s="45"/>
      <c r="SFB3511" s="45"/>
      <c r="SFC3511" s="45"/>
      <c r="SFD3511" s="45"/>
      <c r="SFE3511" s="45"/>
      <c r="SFF3511" s="45"/>
      <c r="SFG3511" s="45"/>
      <c r="SFH3511" s="45"/>
      <c r="SFI3511" s="45"/>
      <c r="SFJ3511" s="45"/>
      <c r="SFK3511" s="45"/>
      <c r="SFL3511" s="45"/>
      <c r="SFM3511" s="45"/>
      <c r="SFN3511" s="45"/>
      <c r="SFO3511" s="45"/>
      <c r="SFP3511" s="45"/>
      <c r="SFQ3511" s="45"/>
      <c r="SFR3511" s="45"/>
      <c r="SFS3511" s="45"/>
      <c r="SFT3511" s="45"/>
      <c r="SFU3511" s="45"/>
      <c r="SFV3511" s="45"/>
      <c r="SFW3511" s="45"/>
      <c r="SFX3511" s="45"/>
      <c r="SFY3511" s="45"/>
      <c r="SFZ3511" s="45"/>
      <c r="SGA3511" s="45"/>
      <c r="SGB3511" s="45"/>
      <c r="SGC3511" s="45"/>
      <c r="SGD3511" s="45"/>
      <c r="SGE3511" s="45"/>
      <c r="SGF3511" s="45"/>
      <c r="SGG3511" s="45"/>
      <c r="SGH3511" s="45"/>
      <c r="SGI3511" s="45"/>
      <c r="SGJ3511" s="45"/>
      <c r="SGK3511" s="45"/>
      <c r="SGL3511" s="45"/>
      <c r="SGM3511" s="45"/>
      <c r="SGN3511" s="45"/>
      <c r="SGO3511" s="45"/>
      <c r="SGP3511" s="45"/>
      <c r="SGQ3511" s="45"/>
      <c r="SGR3511" s="45"/>
      <c r="SGS3511" s="45"/>
      <c r="SGT3511" s="45"/>
      <c r="SGU3511" s="45"/>
      <c r="SGV3511" s="45"/>
      <c r="SGW3511" s="45"/>
      <c r="SGX3511" s="45"/>
      <c r="SGY3511" s="45"/>
      <c r="SGZ3511" s="45"/>
      <c r="SHA3511" s="45"/>
      <c r="SHB3511" s="45"/>
      <c r="SHC3511" s="45"/>
      <c r="SHD3511" s="45"/>
      <c r="SHE3511" s="45"/>
      <c r="SHF3511" s="45"/>
      <c r="SHG3511" s="45"/>
      <c r="SHH3511" s="45"/>
      <c r="SHI3511" s="45"/>
      <c r="SHJ3511" s="45"/>
      <c r="SHK3511" s="45"/>
      <c r="SHL3511" s="45"/>
      <c r="SHM3511" s="45"/>
      <c r="SHN3511" s="45"/>
      <c r="SHO3511" s="45"/>
      <c r="SHP3511" s="45"/>
      <c r="SHQ3511" s="45"/>
      <c r="SHR3511" s="45"/>
      <c r="SHS3511" s="45"/>
      <c r="SHT3511" s="45"/>
      <c r="SHU3511" s="45"/>
      <c r="SHV3511" s="45"/>
      <c r="SHW3511" s="45"/>
      <c r="SHX3511" s="45"/>
      <c r="SHY3511" s="45"/>
      <c r="SHZ3511" s="45"/>
      <c r="SIA3511" s="45"/>
      <c r="SIB3511" s="45"/>
      <c r="SIC3511" s="45"/>
      <c r="SID3511" s="45"/>
      <c r="SIE3511" s="45"/>
      <c r="SIF3511" s="45"/>
      <c r="SIG3511" s="45"/>
      <c r="SIH3511" s="45"/>
      <c r="SII3511" s="45"/>
      <c r="SIJ3511" s="45"/>
      <c r="SIK3511" s="45"/>
      <c r="SIL3511" s="45"/>
      <c r="SIM3511" s="45"/>
      <c r="SIN3511" s="45"/>
      <c r="SIO3511" s="45"/>
      <c r="SIP3511" s="45"/>
      <c r="SIQ3511" s="45"/>
      <c r="SIR3511" s="45"/>
      <c r="SIS3511" s="45"/>
      <c r="SIT3511" s="45"/>
      <c r="SIU3511" s="45"/>
      <c r="SIV3511" s="45"/>
      <c r="SIW3511" s="45"/>
      <c r="SIX3511" s="45"/>
      <c r="SIY3511" s="45"/>
      <c r="SIZ3511" s="45"/>
      <c r="SJA3511" s="45"/>
      <c r="SJB3511" s="45"/>
      <c r="SJC3511" s="45"/>
      <c r="SJD3511" s="45"/>
      <c r="SJE3511" s="45"/>
      <c r="SJF3511" s="45"/>
      <c r="SJG3511" s="45"/>
      <c r="SJH3511" s="45"/>
      <c r="SJI3511" s="45"/>
      <c r="SJJ3511" s="45"/>
      <c r="SJK3511" s="45"/>
      <c r="SJL3511" s="45"/>
      <c r="SJM3511" s="45"/>
      <c r="SJN3511" s="45"/>
      <c r="SJO3511" s="45"/>
      <c r="SJP3511" s="45"/>
      <c r="SJQ3511" s="45"/>
      <c r="SJR3511" s="45"/>
      <c r="SJS3511" s="45"/>
      <c r="SJT3511" s="45"/>
      <c r="SJU3511" s="45"/>
      <c r="SJV3511" s="45"/>
      <c r="SJW3511" s="45"/>
      <c r="SJX3511" s="45"/>
      <c r="SJY3511" s="45"/>
      <c r="SJZ3511" s="45"/>
      <c r="SKA3511" s="45"/>
      <c r="SKB3511" s="45"/>
      <c r="SKC3511" s="45"/>
      <c r="SKD3511" s="45"/>
      <c r="SKE3511" s="45"/>
      <c r="SKF3511" s="45"/>
      <c r="SKG3511" s="45"/>
      <c r="SKH3511" s="45"/>
      <c r="SKI3511" s="45"/>
      <c r="SKJ3511" s="45"/>
      <c r="SKK3511" s="45"/>
      <c r="SKL3511" s="45"/>
      <c r="SKM3511" s="45"/>
      <c r="SKN3511" s="45"/>
      <c r="SKO3511" s="45"/>
      <c r="SKP3511" s="45"/>
      <c r="SKQ3511" s="45"/>
      <c r="SKR3511" s="45"/>
      <c r="SKS3511" s="45"/>
      <c r="SKT3511" s="45"/>
      <c r="SKU3511" s="45"/>
      <c r="SKV3511" s="45"/>
      <c r="SKW3511" s="45"/>
      <c r="SKX3511" s="45"/>
      <c r="SKY3511" s="45"/>
      <c r="SKZ3511" s="45"/>
      <c r="SLA3511" s="45"/>
      <c r="SLB3511" s="45"/>
      <c r="SLC3511" s="45"/>
      <c r="SLD3511" s="45"/>
      <c r="SLE3511" s="45"/>
      <c r="SLF3511" s="45"/>
      <c r="SLG3511" s="45"/>
      <c r="SLH3511" s="45"/>
      <c r="SLI3511" s="45"/>
      <c r="SLJ3511" s="45"/>
      <c r="SLK3511" s="45"/>
      <c r="SLL3511" s="45"/>
      <c r="SLM3511" s="45"/>
      <c r="SLN3511" s="45"/>
      <c r="SLO3511" s="45"/>
      <c r="SLP3511" s="45"/>
      <c r="SLQ3511" s="45"/>
      <c r="SLR3511" s="45"/>
      <c r="SLS3511" s="45"/>
      <c r="SLT3511" s="45"/>
      <c r="SLU3511" s="45"/>
      <c r="SLV3511" s="45"/>
      <c r="SLW3511" s="45"/>
      <c r="SLX3511" s="45"/>
      <c r="SLY3511" s="45"/>
      <c r="SLZ3511" s="45"/>
      <c r="SMA3511" s="45"/>
      <c r="SMB3511" s="45"/>
      <c r="SMC3511" s="45"/>
      <c r="SMD3511" s="45"/>
      <c r="SME3511" s="45"/>
      <c r="SMF3511" s="45"/>
      <c r="SMG3511" s="45"/>
      <c r="SMH3511" s="45"/>
      <c r="SMI3511" s="45"/>
      <c r="SMJ3511" s="45"/>
      <c r="SMK3511" s="45"/>
      <c r="SML3511" s="45"/>
      <c r="SMM3511" s="45"/>
      <c r="SMN3511" s="45"/>
      <c r="SMO3511" s="45"/>
      <c r="SMP3511" s="45"/>
      <c r="SMQ3511" s="45"/>
      <c r="SMR3511" s="45"/>
      <c r="SMS3511" s="45"/>
      <c r="SMT3511" s="45"/>
      <c r="SMU3511" s="45"/>
      <c r="SMV3511" s="45"/>
      <c r="SMW3511" s="45"/>
      <c r="SMX3511" s="45"/>
      <c r="SMY3511" s="45"/>
      <c r="SMZ3511" s="45"/>
      <c r="SNA3511" s="45"/>
      <c r="SNB3511" s="45"/>
      <c r="SNC3511" s="45"/>
      <c r="SND3511" s="45"/>
      <c r="SNE3511" s="45"/>
      <c r="SNF3511" s="45"/>
      <c r="SNG3511" s="45"/>
      <c r="SNH3511" s="45"/>
      <c r="SNI3511" s="45"/>
      <c r="SNJ3511" s="45"/>
      <c r="SNK3511" s="45"/>
      <c r="SNL3511" s="45"/>
      <c r="SNM3511" s="45"/>
      <c r="SNN3511" s="45"/>
      <c r="SNO3511" s="45"/>
      <c r="SNP3511" s="45"/>
      <c r="SNQ3511" s="45"/>
      <c r="SNR3511" s="45"/>
      <c r="SNS3511" s="45"/>
      <c r="SNT3511" s="45"/>
      <c r="SNU3511" s="45"/>
      <c r="SNV3511" s="45"/>
      <c r="SNW3511" s="45"/>
      <c r="SNX3511" s="45"/>
      <c r="SNY3511" s="45"/>
      <c r="SNZ3511" s="45"/>
      <c r="SOA3511" s="45"/>
      <c r="SOB3511" s="45"/>
      <c r="SOC3511" s="45"/>
      <c r="SOD3511" s="45"/>
      <c r="SOE3511" s="45"/>
      <c r="SOF3511" s="45"/>
      <c r="SOG3511" s="45"/>
      <c r="SOH3511" s="45"/>
      <c r="SOI3511" s="45"/>
      <c r="SOJ3511" s="45"/>
      <c r="SOK3511" s="45"/>
      <c r="SOL3511" s="45"/>
      <c r="SOM3511" s="45"/>
      <c r="SON3511" s="45"/>
      <c r="SOO3511" s="45"/>
      <c r="SOP3511" s="45"/>
      <c r="SOQ3511" s="45"/>
      <c r="SOR3511" s="45"/>
      <c r="SOS3511" s="45"/>
      <c r="SOT3511" s="45"/>
      <c r="SOU3511" s="45"/>
      <c r="SOV3511" s="45"/>
      <c r="SOW3511" s="45"/>
      <c r="SOX3511" s="45"/>
      <c r="SOY3511" s="45"/>
      <c r="SOZ3511" s="45"/>
      <c r="SPA3511" s="45"/>
      <c r="SPB3511" s="45"/>
      <c r="SPC3511" s="45"/>
      <c r="SPD3511" s="45"/>
      <c r="SPE3511" s="45"/>
      <c r="SPF3511" s="45"/>
      <c r="SPG3511" s="45"/>
      <c r="SPH3511" s="45"/>
      <c r="SPI3511" s="45"/>
      <c r="SPJ3511" s="45"/>
      <c r="SPK3511" s="45"/>
      <c r="SPL3511" s="45"/>
      <c r="SPM3511" s="45"/>
      <c r="SPN3511" s="45"/>
      <c r="SPO3511" s="45"/>
      <c r="SPP3511" s="45"/>
      <c r="SPQ3511" s="45"/>
      <c r="SPR3511" s="45"/>
      <c r="SPS3511" s="45"/>
      <c r="SPT3511" s="45"/>
      <c r="SPU3511" s="45"/>
      <c r="SPV3511" s="45"/>
      <c r="SPW3511" s="45"/>
      <c r="SPX3511" s="45"/>
      <c r="SPY3511" s="45"/>
      <c r="SPZ3511" s="45"/>
      <c r="SQA3511" s="45"/>
      <c r="SQB3511" s="45"/>
      <c r="SQC3511" s="45"/>
      <c r="SQD3511" s="45"/>
      <c r="SQE3511" s="45"/>
      <c r="SQF3511" s="45"/>
      <c r="SQG3511" s="45"/>
      <c r="SQH3511" s="45"/>
      <c r="SQI3511" s="45"/>
      <c r="SQJ3511" s="45"/>
      <c r="SQK3511" s="45"/>
      <c r="SQL3511" s="45"/>
      <c r="SQM3511" s="45"/>
      <c r="SQN3511" s="45"/>
      <c r="SQO3511" s="45"/>
      <c r="SQP3511" s="45"/>
      <c r="SQQ3511" s="45"/>
      <c r="SQR3511" s="45"/>
      <c r="SQS3511" s="45"/>
      <c r="SQT3511" s="45"/>
      <c r="SQU3511" s="45"/>
      <c r="SQV3511" s="45"/>
      <c r="SQW3511" s="45"/>
      <c r="SQX3511" s="45"/>
      <c r="SQY3511" s="45"/>
      <c r="SQZ3511" s="45"/>
      <c r="SRA3511" s="45"/>
      <c r="SRB3511" s="45"/>
      <c r="SRC3511" s="45"/>
      <c r="SRD3511" s="45"/>
      <c r="SRE3511" s="45"/>
      <c r="SRF3511" s="45"/>
      <c r="SRG3511" s="45"/>
      <c r="SRH3511" s="45"/>
      <c r="SRI3511" s="45"/>
      <c r="SRJ3511" s="45"/>
      <c r="SRK3511" s="45"/>
      <c r="SRL3511" s="45"/>
      <c r="SRM3511" s="45"/>
      <c r="SRN3511" s="45"/>
      <c r="SRO3511" s="45"/>
      <c r="SRP3511" s="45"/>
      <c r="SRQ3511" s="45"/>
      <c r="SRR3511" s="45"/>
      <c r="SRS3511" s="45"/>
      <c r="SRT3511" s="45"/>
      <c r="SRU3511" s="45"/>
      <c r="SRV3511" s="45"/>
      <c r="SRW3511" s="45"/>
      <c r="SRX3511" s="45"/>
      <c r="SRY3511" s="45"/>
      <c r="SRZ3511" s="45"/>
      <c r="SSA3511" s="45"/>
      <c r="SSB3511" s="45"/>
      <c r="SSC3511" s="45"/>
      <c r="SSD3511" s="45"/>
      <c r="SSE3511" s="45"/>
      <c r="SSF3511" s="45"/>
      <c r="SSG3511" s="45"/>
      <c r="SSH3511" s="45"/>
      <c r="SSI3511" s="45"/>
      <c r="SSJ3511" s="45"/>
      <c r="SSK3511" s="45"/>
      <c r="SSL3511" s="45"/>
      <c r="SSM3511" s="45"/>
      <c r="SSN3511" s="45"/>
      <c r="SSO3511" s="45"/>
      <c r="SSP3511" s="45"/>
      <c r="SSQ3511" s="45"/>
      <c r="SSR3511" s="45"/>
      <c r="SSS3511" s="45"/>
      <c r="SST3511" s="45"/>
      <c r="SSU3511" s="45"/>
      <c r="SSV3511" s="45"/>
      <c r="SSW3511" s="45"/>
      <c r="SSX3511" s="45"/>
      <c r="SSY3511" s="45"/>
      <c r="SSZ3511" s="45"/>
      <c r="STA3511" s="45"/>
      <c r="STB3511" s="45"/>
      <c r="STC3511" s="45"/>
      <c r="STD3511" s="45"/>
      <c r="STE3511" s="45"/>
      <c r="STF3511" s="45"/>
      <c r="STG3511" s="45"/>
      <c r="STH3511" s="45"/>
      <c r="STI3511" s="45"/>
      <c r="STJ3511" s="45"/>
      <c r="STK3511" s="45"/>
      <c r="STL3511" s="45"/>
      <c r="STM3511" s="45"/>
      <c r="STN3511" s="45"/>
      <c r="STO3511" s="45"/>
      <c r="STP3511" s="45"/>
      <c r="STQ3511" s="45"/>
      <c r="STR3511" s="45"/>
      <c r="STS3511" s="45"/>
      <c r="STT3511" s="45"/>
      <c r="STU3511" s="45"/>
      <c r="STV3511" s="45"/>
      <c r="STW3511" s="45"/>
      <c r="STX3511" s="45"/>
      <c r="STY3511" s="45"/>
      <c r="STZ3511" s="45"/>
      <c r="SUA3511" s="45"/>
      <c r="SUB3511" s="45"/>
      <c r="SUC3511" s="45"/>
      <c r="SUD3511" s="45"/>
      <c r="SUE3511" s="45"/>
      <c r="SUF3511" s="45"/>
      <c r="SUG3511" s="45"/>
      <c r="SUH3511" s="45"/>
      <c r="SUI3511" s="45"/>
      <c r="SUJ3511" s="45"/>
      <c r="SUK3511" s="45"/>
      <c r="SUL3511" s="45"/>
      <c r="SUM3511" s="45"/>
      <c r="SUN3511" s="45"/>
      <c r="SUO3511" s="45"/>
      <c r="SUP3511" s="45"/>
      <c r="SUQ3511" s="45"/>
      <c r="SUR3511" s="45"/>
      <c r="SUS3511" s="45"/>
      <c r="SUT3511" s="45"/>
      <c r="SUU3511" s="45"/>
      <c r="SUV3511" s="45"/>
      <c r="SUW3511" s="45"/>
      <c r="SUX3511" s="45"/>
      <c r="SUY3511" s="45"/>
      <c r="SUZ3511" s="45"/>
      <c r="SVA3511" s="45"/>
      <c r="SVB3511" s="45"/>
      <c r="SVC3511" s="45"/>
      <c r="SVD3511" s="45"/>
      <c r="SVE3511" s="45"/>
      <c r="SVF3511" s="45"/>
      <c r="SVG3511" s="45"/>
      <c r="SVH3511" s="45"/>
      <c r="SVI3511" s="45"/>
      <c r="SVJ3511" s="45"/>
      <c r="SVK3511" s="45"/>
      <c r="SVL3511" s="45"/>
      <c r="SVM3511" s="45"/>
      <c r="SVN3511" s="45"/>
      <c r="SVO3511" s="45"/>
      <c r="SVP3511" s="45"/>
      <c r="SVQ3511" s="45"/>
      <c r="SVR3511" s="45"/>
      <c r="SVS3511" s="45"/>
      <c r="SVT3511" s="45"/>
      <c r="SVU3511" s="45"/>
      <c r="SVV3511" s="45"/>
      <c r="SVW3511" s="45"/>
      <c r="SVX3511" s="45"/>
      <c r="SVY3511" s="45"/>
      <c r="SVZ3511" s="45"/>
      <c r="SWA3511" s="45"/>
      <c r="SWB3511" s="45"/>
      <c r="SWC3511" s="45"/>
      <c r="SWD3511" s="45"/>
      <c r="SWE3511" s="45"/>
      <c r="SWF3511" s="45"/>
      <c r="SWG3511" s="45"/>
      <c r="SWH3511" s="45"/>
      <c r="SWI3511" s="45"/>
      <c r="SWJ3511" s="45"/>
      <c r="SWK3511" s="45"/>
      <c r="SWL3511" s="45"/>
      <c r="SWM3511" s="45"/>
      <c r="SWN3511" s="45"/>
      <c r="SWO3511" s="45"/>
      <c r="SWP3511" s="45"/>
      <c r="SWQ3511" s="45"/>
      <c r="SWR3511" s="45"/>
      <c r="SWS3511" s="45"/>
      <c r="SWT3511" s="45"/>
      <c r="SWU3511" s="45"/>
      <c r="SWV3511" s="45"/>
      <c r="SWW3511" s="45"/>
      <c r="SWX3511" s="45"/>
      <c r="SWY3511" s="45"/>
      <c r="SWZ3511" s="45"/>
      <c r="SXA3511" s="45"/>
      <c r="SXB3511" s="45"/>
      <c r="SXC3511" s="45"/>
      <c r="SXD3511" s="45"/>
      <c r="SXE3511" s="45"/>
      <c r="SXF3511" s="45"/>
      <c r="SXG3511" s="45"/>
      <c r="SXH3511" s="45"/>
      <c r="SXI3511" s="45"/>
      <c r="SXJ3511" s="45"/>
      <c r="SXK3511" s="45"/>
      <c r="SXL3511" s="45"/>
      <c r="SXM3511" s="45"/>
      <c r="SXN3511" s="45"/>
      <c r="SXO3511" s="45"/>
      <c r="SXP3511" s="45"/>
      <c r="SXQ3511" s="45"/>
      <c r="SXR3511" s="45"/>
      <c r="SXS3511" s="45"/>
      <c r="SXT3511" s="45"/>
      <c r="SXU3511" s="45"/>
      <c r="SXV3511" s="45"/>
      <c r="SXW3511" s="45"/>
      <c r="SXX3511" s="45"/>
      <c r="SXY3511" s="45"/>
      <c r="SXZ3511" s="45"/>
      <c r="SYA3511" s="45"/>
      <c r="SYB3511" s="45"/>
      <c r="SYC3511" s="45"/>
      <c r="SYD3511" s="45"/>
      <c r="SYE3511" s="45"/>
      <c r="SYF3511" s="45"/>
      <c r="SYG3511" s="45"/>
      <c r="SYH3511" s="45"/>
      <c r="SYI3511" s="45"/>
      <c r="SYJ3511" s="45"/>
      <c r="SYK3511" s="45"/>
      <c r="SYL3511" s="45"/>
      <c r="SYM3511" s="45"/>
      <c r="SYN3511" s="45"/>
      <c r="SYO3511" s="45"/>
      <c r="SYP3511" s="45"/>
      <c r="SYQ3511" s="45"/>
      <c r="SYR3511" s="45"/>
      <c r="SYS3511" s="45"/>
      <c r="SYT3511" s="45"/>
      <c r="SYU3511" s="45"/>
      <c r="SYV3511" s="45"/>
      <c r="SYW3511" s="45"/>
      <c r="SYX3511" s="45"/>
      <c r="SYY3511" s="45"/>
      <c r="SYZ3511" s="45"/>
      <c r="SZA3511" s="45"/>
      <c r="SZB3511" s="45"/>
      <c r="SZC3511" s="45"/>
      <c r="SZD3511" s="45"/>
      <c r="SZE3511" s="45"/>
      <c r="SZF3511" s="45"/>
      <c r="SZG3511" s="45"/>
      <c r="SZH3511" s="45"/>
      <c r="SZI3511" s="45"/>
      <c r="SZJ3511" s="45"/>
      <c r="SZK3511" s="45"/>
      <c r="SZL3511" s="45"/>
      <c r="SZM3511" s="45"/>
      <c r="SZN3511" s="45"/>
      <c r="SZO3511" s="45"/>
      <c r="SZP3511" s="45"/>
      <c r="SZQ3511" s="45"/>
      <c r="SZR3511" s="45"/>
      <c r="SZS3511" s="45"/>
      <c r="SZT3511" s="45"/>
      <c r="SZU3511" s="45"/>
      <c r="SZV3511" s="45"/>
      <c r="SZW3511" s="45"/>
      <c r="SZX3511" s="45"/>
      <c r="SZY3511" s="45"/>
      <c r="SZZ3511" s="45"/>
      <c r="TAA3511" s="45"/>
      <c r="TAB3511" s="45"/>
      <c r="TAC3511" s="45"/>
      <c r="TAD3511" s="45"/>
      <c r="TAE3511" s="45"/>
      <c r="TAF3511" s="45"/>
      <c r="TAG3511" s="45"/>
      <c r="TAH3511" s="45"/>
      <c r="TAI3511" s="45"/>
      <c r="TAJ3511" s="45"/>
      <c r="TAK3511" s="45"/>
      <c r="TAL3511" s="45"/>
      <c r="TAM3511" s="45"/>
      <c r="TAN3511" s="45"/>
      <c r="TAO3511" s="45"/>
      <c r="TAP3511" s="45"/>
      <c r="TAQ3511" s="45"/>
      <c r="TAR3511" s="45"/>
      <c r="TAS3511" s="45"/>
      <c r="TAT3511" s="45"/>
      <c r="TAU3511" s="45"/>
      <c r="TAV3511" s="45"/>
      <c r="TAW3511" s="45"/>
      <c r="TAX3511" s="45"/>
      <c r="TAY3511" s="45"/>
      <c r="TAZ3511" s="45"/>
      <c r="TBA3511" s="45"/>
      <c r="TBB3511" s="45"/>
      <c r="TBC3511" s="45"/>
      <c r="TBD3511" s="45"/>
      <c r="TBE3511" s="45"/>
      <c r="TBF3511" s="45"/>
      <c r="TBG3511" s="45"/>
      <c r="TBH3511" s="45"/>
      <c r="TBI3511" s="45"/>
      <c r="TBJ3511" s="45"/>
      <c r="TBK3511" s="45"/>
      <c r="TBL3511" s="45"/>
      <c r="TBM3511" s="45"/>
      <c r="TBN3511" s="45"/>
      <c r="TBO3511" s="45"/>
      <c r="TBP3511" s="45"/>
      <c r="TBQ3511" s="45"/>
      <c r="TBR3511" s="45"/>
      <c r="TBS3511" s="45"/>
      <c r="TBT3511" s="45"/>
      <c r="TBU3511" s="45"/>
      <c r="TBV3511" s="45"/>
      <c r="TBW3511" s="45"/>
      <c r="TBX3511" s="45"/>
      <c r="TBY3511" s="45"/>
      <c r="TBZ3511" s="45"/>
      <c r="TCA3511" s="45"/>
      <c r="TCB3511" s="45"/>
      <c r="TCC3511" s="45"/>
      <c r="TCD3511" s="45"/>
      <c r="TCE3511" s="45"/>
      <c r="TCF3511" s="45"/>
      <c r="TCG3511" s="45"/>
      <c r="TCH3511" s="45"/>
      <c r="TCI3511" s="45"/>
      <c r="TCJ3511" s="45"/>
      <c r="TCK3511" s="45"/>
      <c r="TCL3511" s="45"/>
      <c r="TCM3511" s="45"/>
      <c r="TCN3511" s="45"/>
      <c r="TCO3511" s="45"/>
      <c r="TCP3511" s="45"/>
      <c r="TCQ3511" s="45"/>
      <c r="TCR3511" s="45"/>
      <c r="TCS3511" s="45"/>
      <c r="TCT3511" s="45"/>
      <c r="TCU3511" s="45"/>
      <c r="TCV3511" s="45"/>
      <c r="TCW3511" s="45"/>
      <c r="TCX3511" s="45"/>
      <c r="TCY3511" s="45"/>
      <c r="TCZ3511" s="45"/>
      <c r="TDA3511" s="45"/>
      <c r="TDB3511" s="45"/>
      <c r="TDC3511" s="45"/>
      <c r="TDD3511" s="45"/>
      <c r="TDE3511" s="45"/>
      <c r="TDF3511" s="45"/>
      <c r="TDG3511" s="45"/>
      <c r="TDH3511" s="45"/>
      <c r="TDI3511" s="45"/>
      <c r="TDJ3511" s="45"/>
      <c r="TDK3511" s="45"/>
      <c r="TDL3511" s="45"/>
      <c r="TDM3511" s="45"/>
      <c r="TDN3511" s="45"/>
      <c r="TDO3511" s="45"/>
      <c r="TDP3511" s="45"/>
      <c r="TDQ3511" s="45"/>
      <c r="TDR3511" s="45"/>
      <c r="TDS3511" s="45"/>
      <c r="TDT3511" s="45"/>
      <c r="TDU3511" s="45"/>
      <c r="TDV3511" s="45"/>
      <c r="TDW3511" s="45"/>
      <c r="TDX3511" s="45"/>
      <c r="TDY3511" s="45"/>
      <c r="TDZ3511" s="45"/>
      <c r="TEA3511" s="45"/>
      <c r="TEB3511" s="45"/>
      <c r="TEC3511" s="45"/>
      <c r="TED3511" s="45"/>
      <c r="TEE3511" s="45"/>
      <c r="TEF3511" s="45"/>
      <c r="TEG3511" s="45"/>
      <c r="TEH3511" s="45"/>
      <c r="TEI3511" s="45"/>
      <c r="TEJ3511" s="45"/>
      <c r="TEK3511" s="45"/>
      <c r="TEL3511" s="45"/>
      <c r="TEM3511" s="45"/>
      <c r="TEN3511" s="45"/>
      <c r="TEO3511" s="45"/>
      <c r="TEP3511" s="45"/>
      <c r="TEQ3511" s="45"/>
      <c r="TER3511" s="45"/>
      <c r="TES3511" s="45"/>
      <c r="TET3511" s="45"/>
      <c r="TEU3511" s="45"/>
      <c r="TEV3511" s="45"/>
      <c r="TEW3511" s="45"/>
      <c r="TEX3511" s="45"/>
      <c r="TEY3511" s="45"/>
      <c r="TEZ3511" s="45"/>
      <c r="TFA3511" s="45"/>
      <c r="TFB3511" s="45"/>
      <c r="TFC3511" s="45"/>
      <c r="TFD3511" s="45"/>
      <c r="TFE3511" s="45"/>
      <c r="TFF3511" s="45"/>
      <c r="TFG3511" s="45"/>
      <c r="TFH3511" s="45"/>
      <c r="TFI3511" s="45"/>
      <c r="TFJ3511" s="45"/>
      <c r="TFK3511" s="45"/>
      <c r="TFL3511" s="45"/>
      <c r="TFM3511" s="45"/>
      <c r="TFN3511" s="45"/>
      <c r="TFO3511" s="45"/>
      <c r="TFP3511" s="45"/>
      <c r="TFQ3511" s="45"/>
      <c r="TFR3511" s="45"/>
      <c r="TFS3511" s="45"/>
      <c r="TFT3511" s="45"/>
      <c r="TFU3511" s="45"/>
      <c r="TFV3511" s="45"/>
      <c r="TFW3511" s="45"/>
      <c r="TFX3511" s="45"/>
      <c r="TFY3511" s="45"/>
      <c r="TFZ3511" s="45"/>
      <c r="TGA3511" s="45"/>
      <c r="TGB3511" s="45"/>
      <c r="TGC3511" s="45"/>
      <c r="TGD3511" s="45"/>
      <c r="TGE3511" s="45"/>
      <c r="TGF3511" s="45"/>
      <c r="TGG3511" s="45"/>
      <c r="TGH3511" s="45"/>
      <c r="TGI3511" s="45"/>
      <c r="TGJ3511" s="45"/>
      <c r="TGK3511" s="45"/>
      <c r="TGL3511" s="45"/>
      <c r="TGM3511" s="45"/>
      <c r="TGN3511" s="45"/>
      <c r="TGO3511" s="45"/>
      <c r="TGP3511" s="45"/>
      <c r="TGQ3511" s="45"/>
      <c r="TGR3511" s="45"/>
      <c r="TGS3511" s="45"/>
      <c r="TGT3511" s="45"/>
      <c r="TGU3511" s="45"/>
      <c r="TGV3511" s="45"/>
      <c r="TGW3511" s="45"/>
      <c r="TGX3511" s="45"/>
      <c r="TGY3511" s="45"/>
      <c r="TGZ3511" s="45"/>
      <c r="THA3511" s="45"/>
      <c r="THB3511" s="45"/>
      <c r="THC3511" s="45"/>
      <c r="THD3511" s="45"/>
      <c r="THE3511" s="45"/>
      <c r="THF3511" s="45"/>
      <c r="THG3511" s="45"/>
      <c r="THH3511" s="45"/>
      <c r="THI3511" s="45"/>
      <c r="THJ3511" s="45"/>
      <c r="THK3511" s="45"/>
      <c r="THL3511" s="45"/>
      <c r="THM3511" s="45"/>
      <c r="THN3511" s="45"/>
      <c r="THO3511" s="45"/>
      <c r="THP3511" s="45"/>
      <c r="THQ3511" s="45"/>
      <c r="THR3511" s="45"/>
      <c r="THS3511" s="45"/>
      <c r="THT3511" s="45"/>
      <c r="THU3511" s="45"/>
      <c r="THV3511" s="45"/>
      <c r="THW3511" s="45"/>
      <c r="THX3511" s="45"/>
      <c r="THY3511" s="45"/>
      <c r="THZ3511" s="45"/>
      <c r="TIA3511" s="45"/>
      <c r="TIB3511" s="45"/>
      <c r="TIC3511" s="45"/>
      <c r="TID3511" s="45"/>
      <c r="TIE3511" s="45"/>
      <c r="TIF3511" s="45"/>
      <c r="TIG3511" s="45"/>
      <c r="TIH3511" s="45"/>
      <c r="TII3511" s="45"/>
      <c r="TIJ3511" s="45"/>
      <c r="TIK3511" s="45"/>
      <c r="TIL3511" s="45"/>
      <c r="TIM3511" s="45"/>
      <c r="TIN3511" s="45"/>
      <c r="TIO3511" s="45"/>
      <c r="TIP3511" s="45"/>
      <c r="TIQ3511" s="45"/>
      <c r="TIR3511" s="45"/>
      <c r="TIS3511" s="45"/>
      <c r="TIT3511" s="45"/>
      <c r="TIU3511" s="45"/>
      <c r="TIV3511" s="45"/>
      <c r="TIW3511" s="45"/>
      <c r="TIX3511" s="45"/>
      <c r="TIY3511" s="45"/>
      <c r="TIZ3511" s="45"/>
      <c r="TJA3511" s="45"/>
      <c r="TJB3511" s="45"/>
      <c r="TJC3511" s="45"/>
      <c r="TJD3511" s="45"/>
      <c r="TJE3511" s="45"/>
      <c r="TJF3511" s="45"/>
      <c r="TJG3511" s="45"/>
      <c r="TJH3511" s="45"/>
      <c r="TJI3511" s="45"/>
      <c r="TJJ3511" s="45"/>
      <c r="TJK3511" s="45"/>
      <c r="TJL3511" s="45"/>
      <c r="TJM3511" s="45"/>
      <c r="TJN3511" s="45"/>
      <c r="TJO3511" s="45"/>
      <c r="TJP3511" s="45"/>
      <c r="TJQ3511" s="45"/>
      <c r="TJR3511" s="45"/>
      <c r="TJS3511" s="45"/>
      <c r="TJT3511" s="45"/>
      <c r="TJU3511" s="45"/>
      <c r="TJV3511" s="45"/>
      <c r="TJW3511" s="45"/>
      <c r="TJX3511" s="45"/>
      <c r="TJY3511" s="45"/>
      <c r="TJZ3511" s="45"/>
      <c r="TKA3511" s="45"/>
      <c r="TKB3511" s="45"/>
      <c r="TKC3511" s="45"/>
      <c r="TKD3511" s="45"/>
      <c r="TKE3511" s="45"/>
      <c r="TKF3511" s="45"/>
      <c r="TKG3511" s="45"/>
      <c r="TKH3511" s="45"/>
      <c r="TKI3511" s="45"/>
      <c r="TKJ3511" s="45"/>
      <c r="TKK3511" s="45"/>
      <c r="TKL3511" s="45"/>
      <c r="TKM3511" s="45"/>
      <c r="TKN3511" s="45"/>
      <c r="TKO3511" s="45"/>
      <c r="TKP3511" s="45"/>
      <c r="TKQ3511" s="45"/>
      <c r="TKR3511" s="45"/>
      <c r="TKS3511" s="45"/>
      <c r="TKT3511" s="45"/>
      <c r="TKU3511" s="45"/>
      <c r="TKV3511" s="45"/>
      <c r="TKW3511" s="45"/>
      <c r="TKX3511" s="45"/>
      <c r="TKY3511" s="45"/>
      <c r="TKZ3511" s="45"/>
      <c r="TLA3511" s="45"/>
      <c r="TLB3511" s="45"/>
      <c r="TLC3511" s="45"/>
      <c r="TLD3511" s="45"/>
      <c r="TLE3511" s="45"/>
      <c r="TLF3511" s="45"/>
      <c r="TLG3511" s="45"/>
      <c r="TLH3511" s="45"/>
      <c r="TLI3511" s="45"/>
      <c r="TLJ3511" s="45"/>
      <c r="TLK3511" s="45"/>
      <c r="TLL3511" s="45"/>
      <c r="TLM3511" s="45"/>
      <c r="TLN3511" s="45"/>
      <c r="TLO3511" s="45"/>
      <c r="TLP3511" s="45"/>
      <c r="TLQ3511" s="45"/>
      <c r="TLR3511" s="45"/>
      <c r="TLS3511" s="45"/>
      <c r="TLT3511" s="45"/>
      <c r="TLU3511" s="45"/>
      <c r="TLV3511" s="45"/>
      <c r="TLW3511" s="45"/>
      <c r="TLX3511" s="45"/>
      <c r="TLY3511" s="45"/>
      <c r="TLZ3511" s="45"/>
      <c r="TMA3511" s="45"/>
      <c r="TMB3511" s="45"/>
      <c r="TMC3511" s="45"/>
      <c r="TMD3511" s="45"/>
      <c r="TME3511" s="45"/>
      <c r="TMF3511" s="45"/>
      <c r="TMG3511" s="45"/>
      <c r="TMH3511" s="45"/>
      <c r="TMI3511" s="45"/>
      <c r="TMJ3511" s="45"/>
      <c r="TMK3511" s="45"/>
      <c r="TML3511" s="45"/>
      <c r="TMM3511" s="45"/>
      <c r="TMN3511" s="45"/>
      <c r="TMO3511" s="45"/>
      <c r="TMP3511" s="45"/>
      <c r="TMQ3511" s="45"/>
      <c r="TMR3511" s="45"/>
      <c r="TMS3511" s="45"/>
      <c r="TMT3511" s="45"/>
      <c r="TMU3511" s="45"/>
      <c r="TMV3511" s="45"/>
      <c r="TMW3511" s="45"/>
      <c r="TMX3511" s="45"/>
      <c r="TMY3511" s="45"/>
      <c r="TMZ3511" s="45"/>
      <c r="TNA3511" s="45"/>
      <c r="TNB3511" s="45"/>
      <c r="TNC3511" s="45"/>
      <c r="TND3511" s="45"/>
      <c r="TNE3511" s="45"/>
      <c r="TNF3511" s="45"/>
      <c r="TNG3511" s="45"/>
      <c r="TNH3511" s="45"/>
      <c r="TNI3511" s="45"/>
      <c r="TNJ3511" s="45"/>
      <c r="TNK3511" s="45"/>
      <c r="TNL3511" s="45"/>
      <c r="TNM3511" s="45"/>
      <c r="TNN3511" s="45"/>
      <c r="TNO3511" s="45"/>
      <c r="TNP3511" s="45"/>
      <c r="TNQ3511" s="45"/>
      <c r="TNR3511" s="45"/>
      <c r="TNS3511" s="45"/>
      <c r="TNT3511" s="45"/>
      <c r="TNU3511" s="45"/>
      <c r="TNV3511" s="45"/>
      <c r="TNW3511" s="45"/>
      <c r="TNX3511" s="45"/>
      <c r="TNY3511" s="45"/>
      <c r="TNZ3511" s="45"/>
      <c r="TOA3511" s="45"/>
      <c r="TOB3511" s="45"/>
      <c r="TOC3511" s="45"/>
      <c r="TOD3511" s="45"/>
      <c r="TOE3511" s="45"/>
      <c r="TOF3511" s="45"/>
      <c r="TOG3511" s="45"/>
      <c r="TOH3511" s="45"/>
      <c r="TOI3511" s="45"/>
      <c r="TOJ3511" s="45"/>
      <c r="TOK3511" s="45"/>
      <c r="TOL3511" s="45"/>
      <c r="TOM3511" s="45"/>
      <c r="TON3511" s="45"/>
      <c r="TOO3511" s="45"/>
      <c r="TOP3511" s="45"/>
      <c r="TOQ3511" s="45"/>
      <c r="TOR3511" s="45"/>
      <c r="TOS3511" s="45"/>
      <c r="TOT3511" s="45"/>
      <c r="TOU3511" s="45"/>
      <c r="TOV3511" s="45"/>
      <c r="TOW3511" s="45"/>
      <c r="TOX3511" s="45"/>
      <c r="TOY3511" s="45"/>
      <c r="TOZ3511" s="45"/>
      <c r="TPA3511" s="45"/>
      <c r="TPB3511" s="45"/>
      <c r="TPC3511" s="45"/>
      <c r="TPD3511" s="45"/>
      <c r="TPE3511" s="45"/>
      <c r="TPF3511" s="45"/>
      <c r="TPG3511" s="45"/>
      <c r="TPH3511" s="45"/>
      <c r="TPI3511" s="45"/>
      <c r="TPJ3511" s="45"/>
      <c r="TPK3511" s="45"/>
      <c r="TPL3511" s="45"/>
      <c r="TPM3511" s="45"/>
      <c r="TPN3511" s="45"/>
      <c r="TPO3511" s="45"/>
      <c r="TPP3511" s="45"/>
      <c r="TPQ3511" s="45"/>
      <c r="TPR3511" s="45"/>
      <c r="TPS3511" s="45"/>
      <c r="TPT3511" s="45"/>
      <c r="TPU3511" s="45"/>
      <c r="TPV3511" s="45"/>
      <c r="TPW3511" s="45"/>
      <c r="TPX3511" s="45"/>
      <c r="TPY3511" s="45"/>
      <c r="TPZ3511" s="45"/>
      <c r="TQA3511" s="45"/>
      <c r="TQB3511" s="45"/>
      <c r="TQC3511" s="45"/>
      <c r="TQD3511" s="45"/>
      <c r="TQE3511" s="45"/>
      <c r="TQF3511" s="45"/>
      <c r="TQG3511" s="45"/>
      <c r="TQH3511" s="45"/>
      <c r="TQI3511" s="45"/>
      <c r="TQJ3511" s="45"/>
      <c r="TQK3511" s="45"/>
      <c r="TQL3511" s="45"/>
      <c r="TQM3511" s="45"/>
      <c r="TQN3511" s="45"/>
      <c r="TQO3511" s="45"/>
      <c r="TQP3511" s="45"/>
      <c r="TQQ3511" s="45"/>
      <c r="TQR3511" s="45"/>
      <c r="TQS3511" s="45"/>
      <c r="TQT3511" s="45"/>
      <c r="TQU3511" s="45"/>
      <c r="TQV3511" s="45"/>
      <c r="TQW3511" s="45"/>
      <c r="TQX3511" s="45"/>
      <c r="TQY3511" s="45"/>
      <c r="TQZ3511" s="45"/>
      <c r="TRA3511" s="45"/>
      <c r="TRB3511" s="45"/>
      <c r="TRC3511" s="45"/>
      <c r="TRD3511" s="45"/>
      <c r="TRE3511" s="45"/>
      <c r="TRF3511" s="45"/>
      <c r="TRG3511" s="45"/>
      <c r="TRH3511" s="45"/>
      <c r="TRI3511" s="45"/>
      <c r="TRJ3511" s="45"/>
      <c r="TRK3511" s="45"/>
      <c r="TRL3511" s="45"/>
      <c r="TRM3511" s="45"/>
      <c r="TRN3511" s="45"/>
      <c r="TRO3511" s="45"/>
      <c r="TRP3511" s="45"/>
      <c r="TRQ3511" s="45"/>
      <c r="TRR3511" s="45"/>
      <c r="TRS3511" s="45"/>
      <c r="TRT3511" s="45"/>
      <c r="TRU3511" s="45"/>
      <c r="TRV3511" s="45"/>
      <c r="TRW3511" s="45"/>
      <c r="TRX3511" s="45"/>
      <c r="TRY3511" s="45"/>
      <c r="TRZ3511" s="45"/>
      <c r="TSA3511" s="45"/>
      <c r="TSB3511" s="45"/>
      <c r="TSC3511" s="45"/>
      <c r="TSD3511" s="45"/>
      <c r="TSE3511" s="45"/>
      <c r="TSF3511" s="45"/>
      <c r="TSG3511" s="45"/>
      <c r="TSH3511" s="45"/>
      <c r="TSI3511" s="45"/>
      <c r="TSJ3511" s="45"/>
      <c r="TSK3511" s="45"/>
      <c r="TSL3511" s="45"/>
      <c r="TSM3511" s="45"/>
      <c r="TSN3511" s="45"/>
      <c r="TSO3511" s="45"/>
      <c r="TSP3511" s="45"/>
      <c r="TSQ3511" s="45"/>
      <c r="TSR3511" s="45"/>
      <c r="TSS3511" s="45"/>
      <c r="TST3511" s="45"/>
      <c r="TSU3511" s="45"/>
      <c r="TSV3511" s="45"/>
      <c r="TSW3511" s="45"/>
      <c r="TSX3511" s="45"/>
      <c r="TSY3511" s="45"/>
      <c r="TSZ3511" s="45"/>
      <c r="TTA3511" s="45"/>
      <c r="TTB3511" s="45"/>
      <c r="TTC3511" s="45"/>
      <c r="TTD3511" s="45"/>
      <c r="TTE3511" s="45"/>
      <c r="TTF3511" s="45"/>
      <c r="TTG3511" s="45"/>
      <c r="TTH3511" s="45"/>
      <c r="TTI3511" s="45"/>
      <c r="TTJ3511" s="45"/>
      <c r="TTK3511" s="45"/>
      <c r="TTL3511" s="45"/>
      <c r="TTM3511" s="45"/>
      <c r="TTN3511" s="45"/>
      <c r="TTO3511" s="45"/>
      <c r="TTP3511" s="45"/>
      <c r="TTQ3511" s="45"/>
      <c r="TTR3511" s="45"/>
      <c r="TTS3511" s="45"/>
      <c r="TTT3511" s="45"/>
      <c r="TTU3511" s="45"/>
      <c r="TTV3511" s="45"/>
      <c r="TTW3511" s="45"/>
      <c r="TTX3511" s="45"/>
      <c r="TTY3511" s="45"/>
      <c r="TTZ3511" s="45"/>
      <c r="TUA3511" s="45"/>
      <c r="TUB3511" s="45"/>
      <c r="TUC3511" s="45"/>
      <c r="TUD3511" s="45"/>
      <c r="TUE3511" s="45"/>
      <c r="TUF3511" s="45"/>
      <c r="TUG3511" s="45"/>
      <c r="TUH3511" s="45"/>
      <c r="TUI3511" s="45"/>
      <c r="TUJ3511" s="45"/>
      <c r="TUK3511" s="45"/>
      <c r="TUL3511" s="45"/>
      <c r="TUM3511" s="45"/>
      <c r="TUN3511" s="45"/>
      <c r="TUO3511" s="45"/>
      <c r="TUP3511" s="45"/>
      <c r="TUQ3511" s="45"/>
      <c r="TUR3511" s="45"/>
      <c r="TUS3511" s="45"/>
      <c r="TUT3511" s="45"/>
      <c r="TUU3511" s="45"/>
      <c r="TUV3511" s="45"/>
      <c r="TUW3511" s="45"/>
      <c r="TUX3511" s="45"/>
      <c r="TUY3511" s="45"/>
      <c r="TUZ3511" s="45"/>
      <c r="TVA3511" s="45"/>
      <c r="TVB3511" s="45"/>
      <c r="TVC3511" s="45"/>
      <c r="TVD3511" s="45"/>
      <c r="TVE3511" s="45"/>
      <c r="TVF3511" s="45"/>
      <c r="TVG3511" s="45"/>
      <c r="TVH3511" s="45"/>
      <c r="TVI3511" s="45"/>
      <c r="TVJ3511" s="45"/>
      <c r="TVK3511" s="45"/>
      <c r="TVL3511" s="45"/>
      <c r="TVM3511" s="45"/>
      <c r="TVN3511" s="45"/>
      <c r="TVO3511" s="45"/>
      <c r="TVP3511" s="45"/>
      <c r="TVQ3511" s="45"/>
      <c r="TVR3511" s="45"/>
      <c r="TVS3511" s="45"/>
      <c r="TVT3511" s="45"/>
      <c r="TVU3511" s="45"/>
      <c r="TVV3511" s="45"/>
      <c r="TVW3511" s="45"/>
      <c r="TVX3511" s="45"/>
      <c r="TVY3511" s="45"/>
      <c r="TVZ3511" s="45"/>
      <c r="TWA3511" s="45"/>
      <c r="TWB3511" s="45"/>
      <c r="TWC3511" s="45"/>
      <c r="TWD3511" s="45"/>
      <c r="TWE3511" s="45"/>
      <c r="TWF3511" s="45"/>
      <c r="TWG3511" s="45"/>
      <c r="TWH3511" s="45"/>
      <c r="TWI3511" s="45"/>
      <c r="TWJ3511" s="45"/>
      <c r="TWK3511" s="45"/>
      <c r="TWL3511" s="45"/>
      <c r="TWM3511" s="45"/>
      <c r="TWN3511" s="45"/>
      <c r="TWO3511" s="45"/>
      <c r="TWP3511" s="45"/>
      <c r="TWQ3511" s="45"/>
      <c r="TWR3511" s="45"/>
      <c r="TWS3511" s="45"/>
      <c r="TWT3511" s="45"/>
      <c r="TWU3511" s="45"/>
      <c r="TWV3511" s="45"/>
      <c r="TWW3511" s="45"/>
      <c r="TWX3511" s="45"/>
      <c r="TWY3511" s="45"/>
      <c r="TWZ3511" s="45"/>
      <c r="TXA3511" s="45"/>
      <c r="TXB3511" s="45"/>
      <c r="TXC3511" s="45"/>
      <c r="TXD3511" s="45"/>
      <c r="TXE3511" s="45"/>
      <c r="TXF3511" s="45"/>
      <c r="TXG3511" s="45"/>
      <c r="TXH3511" s="45"/>
      <c r="TXI3511" s="45"/>
      <c r="TXJ3511" s="45"/>
      <c r="TXK3511" s="45"/>
      <c r="TXL3511" s="45"/>
      <c r="TXM3511" s="45"/>
      <c r="TXN3511" s="45"/>
      <c r="TXO3511" s="45"/>
      <c r="TXP3511" s="45"/>
      <c r="TXQ3511" s="45"/>
      <c r="TXR3511" s="45"/>
      <c r="TXS3511" s="45"/>
      <c r="TXT3511" s="45"/>
      <c r="TXU3511" s="45"/>
      <c r="TXV3511" s="45"/>
      <c r="TXW3511" s="45"/>
      <c r="TXX3511" s="45"/>
      <c r="TXY3511" s="45"/>
      <c r="TXZ3511" s="45"/>
      <c r="TYA3511" s="45"/>
      <c r="TYB3511" s="45"/>
      <c r="TYC3511" s="45"/>
      <c r="TYD3511" s="45"/>
      <c r="TYE3511" s="45"/>
      <c r="TYF3511" s="45"/>
      <c r="TYG3511" s="45"/>
      <c r="TYH3511" s="45"/>
      <c r="TYI3511" s="45"/>
      <c r="TYJ3511" s="45"/>
      <c r="TYK3511" s="45"/>
      <c r="TYL3511" s="45"/>
      <c r="TYM3511" s="45"/>
      <c r="TYN3511" s="45"/>
      <c r="TYO3511" s="45"/>
      <c r="TYP3511" s="45"/>
      <c r="TYQ3511" s="45"/>
      <c r="TYR3511" s="45"/>
      <c r="TYS3511" s="45"/>
      <c r="TYT3511" s="45"/>
      <c r="TYU3511" s="45"/>
      <c r="TYV3511" s="45"/>
      <c r="TYW3511" s="45"/>
      <c r="TYX3511" s="45"/>
      <c r="TYY3511" s="45"/>
      <c r="TYZ3511" s="45"/>
      <c r="TZA3511" s="45"/>
      <c r="TZB3511" s="45"/>
      <c r="TZC3511" s="45"/>
      <c r="TZD3511" s="45"/>
      <c r="TZE3511" s="45"/>
      <c r="TZF3511" s="45"/>
      <c r="TZG3511" s="45"/>
      <c r="TZH3511" s="45"/>
      <c r="TZI3511" s="45"/>
      <c r="TZJ3511" s="45"/>
      <c r="TZK3511" s="45"/>
      <c r="TZL3511" s="45"/>
      <c r="TZM3511" s="45"/>
      <c r="TZN3511" s="45"/>
      <c r="TZO3511" s="45"/>
      <c r="TZP3511" s="45"/>
      <c r="TZQ3511" s="45"/>
      <c r="TZR3511" s="45"/>
      <c r="TZS3511" s="45"/>
      <c r="TZT3511" s="45"/>
      <c r="TZU3511" s="45"/>
      <c r="TZV3511" s="45"/>
      <c r="TZW3511" s="45"/>
      <c r="TZX3511" s="45"/>
      <c r="TZY3511" s="45"/>
      <c r="TZZ3511" s="45"/>
      <c r="UAA3511" s="45"/>
      <c r="UAB3511" s="45"/>
      <c r="UAC3511" s="45"/>
      <c r="UAD3511" s="45"/>
      <c r="UAE3511" s="45"/>
      <c r="UAF3511" s="45"/>
      <c r="UAG3511" s="45"/>
      <c r="UAH3511" s="45"/>
      <c r="UAI3511" s="45"/>
      <c r="UAJ3511" s="45"/>
      <c r="UAK3511" s="45"/>
      <c r="UAL3511" s="45"/>
      <c r="UAM3511" s="45"/>
      <c r="UAN3511" s="45"/>
      <c r="UAO3511" s="45"/>
      <c r="UAP3511" s="45"/>
      <c r="UAQ3511" s="45"/>
      <c r="UAR3511" s="45"/>
      <c r="UAS3511" s="45"/>
      <c r="UAT3511" s="45"/>
      <c r="UAU3511" s="45"/>
      <c r="UAV3511" s="45"/>
      <c r="UAW3511" s="45"/>
      <c r="UAX3511" s="45"/>
      <c r="UAY3511" s="45"/>
      <c r="UAZ3511" s="45"/>
      <c r="UBA3511" s="45"/>
      <c r="UBB3511" s="45"/>
      <c r="UBC3511" s="45"/>
      <c r="UBD3511" s="45"/>
      <c r="UBE3511" s="45"/>
      <c r="UBF3511" s="45"/>
      <c r="UBG3511" s="45"/>
      <c r="UBH3511" s="45"/>
      <c r="UBI3511" s="45"/>
      <c r="UBJ3511" s="45"/>
      <c r="UBK3511" s="45"/>
      <c r="UBL3511" s="45"/>
      <c r="UBM3511" s="45"/>
      <c r="UBN3511" s="45"/>
      <c r="UBO3511" s="45"/>
      <c r="UBP3511" s="45"/>
      <c r="UBQ3511" s="45"/>
      <c r="UBR3511" s="45"/>
      <c r="UBS3511" s="45"/>
      <c r="UBT3511" s="45"/>
      <c r="UBU3511" s="45"/>
      <c r="UBV3511" s="45"/>
      <c r="UBW3511" s="45"/>
      <c r="UBX3511" s="45"/>
      <c r="UBY3511" s="45"/>
      <c r="UBZ3511" s="45"/>
      <c r="UCA3511" s="45"/>
      <c r="UCB3511" s="45"/>
      <c r="UCC3511" s="45"/>
      <c r="UCD3511" s="45"/>
      <c r="UCE3511" s="45"/>
      <c r="UCF3511" s="45"/>
      <c r="UCG3511" s="45"/>
      <c r="UCH3511" s="45"/>
      <c r="UCI3511" s="45"/>
      <c r="UCJ3511" s="45"/>
      <c r="UCK3511" s="45"/>
      <c r="UCL3511" s="45"/>
      <c r="UCM3511" s="45"/>
      <c r="UCN3511" s="45"/>
      <c r="UCO3511" s="45"/>
      <c r="UCP3511" s="45"/>
      <c r="UCQ3511" s="45"/>
      <c r="UCR3511" s="45"/>
      <c r="UCS3511" s="45"/>
      <c r="UCT3511" s="45"/>
      <c r="UCU3511" s="45"/>
      <c r="UCV3511" s="45"/>
      <c r="UCW3511" s="45"/>
      <c r="UCX3511" s="45"/>
      <c r="UCY3511" s="45"/>
      <c r="UCZ3511" s="45"/>
      <c r="UDA3511" s="45"/>
      <c r="UDB3511" s="45"/>
      <c r="UDC3511" s="45"/>
      <c r="UDD3511" s="45"/>
      <c r="UDE3511" s="45"/>
      <c r="UDF3511" s="45"/>
      <c r="UDG3511" s="45"/>
      <c r="UDH3511" s="45"/>
      <c r="UDI3511" s="45"/>
      <c r="UDJ3511" s="45"/>
      <c r="UDK3511" s="45"/>
      <c r="UDL3511" s="45"/>
      <c r="UDM3511" s="45"/>
      <c r="UDN3511" s="45"/>
      <c r="UDO3511" s="45"/>
      <c r="UDP3511" s="45"/>
      <c r="UDQ3511" s="45"/>
      <c r="UDR3511" s="45"/>
      <c r="UDS3511" s="45"/>
      <c r="UDT3511" s="45"/>
      <c r="UDU3511" s="45"/>
      <c r="UDV3511" s="45"/>
      <c r="UDW3511" s="45"/>
      <c r="UDX3511" s="45"/>
      <c r="UDY3511" s="45"/>
      <c r="UDZ3511" s="45"/>
      <c r="UEA3511" s="45"/>
      <c r="UEB3511" s="45"/>
      <c r="UEC3511" s="45"/>
      <c r="UED3511" s="45"/>
      <c r="UEE3511" s="45"/>
      <c r="UEF3511" s="45"/>
      <c r="UEG3511" s="45"/>
      <c r="UEH3511" s="45"/>
      <c r="UEI3511" s="45"/>
      <c r="UEJ3511" s="45"/>
      <c r="UEK3511" s="45"/>
      <c r="UEL3511" s="45"/>
      <c r="UEM3511" s="45"/>
      <c r="UEN3511" s="45"/>
      <c r="UEO3511" s="45"/>
      <c r="UEP3511" s="45"/>
      <c r="UEQ3511" s="45"/>
      <c r="UER3511" s="45"/>
      <c r="UES3511" s="45"/>
      <c r="UET3511" s="45"/>
      <c r="UEU3511" s="45"/>
      <c r="UEV3511" s="45"/>
      <c r="UEW3511" s="45"/>
      <c r="UEX3511" s="45"/>
      <c r="UEY3511" s="45"/>
      <c r="UEZ3511" s="45"/>
      <c r="UFA3511" s="45"/>
      <c r="UFB3511" s="45"/>
      <c r="UFC3511" s="45"/>
      <c r="UFD3511" s="45"/>
      <c r="UFE3511" s="45"/>
      <c r="UFF3511" s="45"/>
      <c r="UFG3511" s="45"/>
      <c r="UFH3511" s="45"/>
      <c r="UFI3511" s="45"/>
      <c r="UFJ3511" s="45"/>
      <c r="UFK3511" s="45"/>
      <c r="UFL3511" s="45"/>
      <c r="UFM3511" s="45"/>
      <c r="UFN3511" s="45"/>
      <c r="UFO3511" s="45"/>
      <c r="UFP3511" s="45"/>
      <c r="UFQ3511" s="45"/>
      <c r="UFR3511" s="45"/>
      <c r="UFS3511" s="45"/>
      <c r="UFT3511" s="45"/>
      <c r="UFU3511" s="45"/>
      <c r="UFV3511" s="45"/>
      <c r="UFW3511" s="45"/>
      <c r="UFX3511" s="45"/>
      <c r="UFY3511" s="45"/>
      <c r="UFZ3511" s="45"/>
      <c r="UGA3511" s="45"/>
      <c r="UGB3511" s="45"/>
      <c r="UGC3511" s="45"/>
      <c r="UGD3511" s="45"/>
      <c r="UGE3511" s="45"/>
      <c r="UGF3511" s="45"/>
      <c r="UGG3511" s="45"/>
      <c r="UGH3511" s="45"/>
      <c r="UGI3511" s="45"/>
      <c r="UGJ3511" s="45"/>
      <c r="UGK3511" s="45"/>
      <c r="UGL3511" s="45"/>
      <c r="UGM3511" s="45"/>
      <c r="UGN3511" s="45"/>
      <c r="UGO3511" s="45"/>
      <c r="UGP3511" s="45"/>
      <c r="UGQ3511" s="45"/>
      <c r="UGR3511" s="45"/>
      <c r="UGS3511" s="45"/>
      <c r="UGT3511" s="45"/>
      <c r="UGU3511" s="45"/>
      <c r="UGV3511" s="45"/>
      <c r="UGW3511" s="45"/>
      <c r="UGX3511" s="45"/>
      <c r="UGY3511" s="45"/>
      <c r="UGZ3511" s="45"/>
      <c r="UHA3511" s="45"/>
      <c r="UHB3511" s="45"/>
      <c r="UHC3511" s="45"/>
      <c r="UHD3511" s="45"/>
      <c r="UHE3511" s="45"/>
      <c r="UHF3511" s="45"/>
      <c r="UHG3511" s="45"/>
      <c r="UHH3511" s="45"/>
      <c r="UHI3511" s="45"/>
      <c r="UHJ3511" s="45"/>
      <c r="UHK3511" s="45"/>
      <c r="UHL3511" s="45"/>
      <c r="UHM3511" s="45"/>
      <c r="UHN3511" s="45"/>
      <c r="UHO3511" s="45"/>
      <c r="UHP3511" s="45"/>
      <c r="UHQ3511" s="45"/>
      <c r="UHR3511" s="45"/>
      <c r="UHS3511" s="45"/>
      <c r="UHT3511" s="45"/>
      <c r="UHU3511" s="45"/>
      <c r="UHV3511" s="45"/>
      <c r="UHW3511" s="45"/>
      <c r="UHX3511" s="45"/>
      <c r="UHY3511" s="45"/>
      <c r="UHZ3511" s="45"/>
      <c r="UIA3511" s="45"/>
      <c r="UIB3511" s="45"/>
      <c r="UIC3511" s="45"/>
      <c r="UID3511" s="45"/>
      <c r="UIE3511" s="45"/>
      <c r="UIF3511" s="45"/>
      <c r="UIG3511" s="45"/>
      <c r="UIH3511" s="45"/>
      <c r="UII3511" s="45"/>
      <c r="UIJ3511" s="45"/>
      <c r="UIK3511" s="45"/>
      <c r="UIL3511" s="45"/>
      <c r="UIM3511" s="45"/>
      <c r="UIN3511" s="45"/>
      <c r="UIO3511" s="45"/>
      <c r="UIP3511" s="45"/>
      <c r="UIQ3511" s="45"/>
      <c r="UIR3511" s="45"/>
      <c r="UIS3511" s="45"/>
      <c r="UIT3511" s="45"/>
      <c r="UIU3511" s="45"/>
      <c r="UIV3511" s="45"/>
      <c r="UIW3511" s="45"/>
      <c r="UIX3511" s="45"/>
      <c r="UIY3511" s="45"/>
      <c r="UIZ3511" s="45"/>
      <c r="UJA3511" s="45"/>
      <c r="UJB3511" s="45"/>
      <c r="UJC3511" s="45"/>
      <c r="UJD3511" s="45"/>
      <c r="UJE3511" s="45"/>
      <c r="UJF3511" s="45"/>
      <c r="UJG3511" s="45"/>
      <c r="UJH3511" s="45"/>
      <c r="UJI3511" s="45"/>
      <c r="UJJ3511" s="45"/>
      <c r="UJK3511" s="45"/>
      <c r="UJL3511" s="45"/>
      <c r="UJM3511" s="45"/>
      <c r="UJN3511" s="45"/>
      <c r="UJO3511" s="45"/>
      <c r="UJP3511" s="45"/>
      <c r="UJQ3511" s="45"/>
      <c r="UJR3511" s="45"/>
      <c r="UJS3511" s="45"/>
      <c r="UJT3511" s="45"/>
      <c r="UJU3511" s="45"/>
      <c r="UJV3511" s="45"/>
      <c r="UJW3511" s="45"/>
      <c r="UJX3511" s="45"/>
      <c r="UJY3511" s="45"/>
      <c r="UJZ3511" s="45"/>
      <c r="UKA3511" s="45"/>
      <c r="UKB3511" s="45"/>
      <c r="UKC3511" s="45"/>
      <c r="UKD3511" s="45"/>
      <c r="UKE3511" s="45"/>
      <c r="UKF3511" s="45"/>
      <c r="UKG3511" s="45"/>
      <c r="UKH3511" s="45"/>
      <c r="UKI3511" s="45"/>
      <c r="UKJ3511" s="45"/>
      <c r="UKK3511" s="45"/>
      <c r="UKL3511" s="45"/>
      <c r="UKM3511" s="45"/>
      <c r="UKN3511" s="45"/>
      <c r="UKO3511" s="45"/>
      <c r="UKP3511" s="45"/>
      <c r="UKQ3511" s="45"/>
      <c r="UKR3511" s="45"/>
      <c r="UKS3511" s="45"/>
      <c r="UKT3511" s="45"/>
      <c r="UKU3511" s="45"/>
      <c r="UKV3511" s="45"/>
      <c r="UKW3511" s="45"/>
      <c r="UKX3511" s="45"/>
      <c r="UKY3511" s="45"/>
      <c r="UKZ3511" s="45"/>
      <c r="ULA3511" s="45"/>
      <c r="ULB3511" s="45"/>
      <c r="ULC3511" s="45"/>
      <c r="ULD3511" s="45"/>
      <c r="ULE3511" s="45"/>
      <c r="ULF3511" s="45"/>
      <c r="ULG3511" s="45"/>
      <c r="ULH3511" s="45"/>
      <c r="ULI3511" s="45"/>
      <c r="ULJ3511" s="45"/>
      <c r="ULK3511" s="45"/>
      <c r="ULL3511" s="45"/>
      <c r="ULM3511" s="45"/>
      <c r="ULN3511" s="45"/>
      <c r="ULO3511" s="45"/>
      <c r="ULP3511" s="45"/>
      <c r="ULQ3511" s="45"/>
      <c r="ULR3511" s="45"/>
      <c r="ULS3511" s="45"/>
      <c r="ULT3511" s="45"/>
      <c r="ULU3511" s="45"/>
      <c r="ULV3511" s="45"/>
      <c r="ULW3511" s="45"/>
      <c r="ULX3511" s="45"/>
      <c r="ULY3511" s="45"/>
      <c r="ULZ3511" s="45"/>
      <c r="UMA3511" s="45"/>
      <c r="UMB3511" s="45"/>
      <c r="UMC3511" s="45"/>
      <c r="UMD3511" s="45"/>
      <c r="UME3511" s="45"/>
      <c r="UMF3511" s="45"/>
      <c r="UMG3511" s="45"/>
      <c r="UMH3511" s="45"/>
      <c r="UMI3511" s="45"/>
      <c r="UMJ3511" s="45"/>
      <c r="UMK3511" s="45"/>
      <c r="UML3511" s="45"/>
      <c r="UMM3511" s="45"/>
      <c r="UMN3511" s="45"/>
      <c r="UMO3511" s="45"/>
      <c r="UMP3511" s="45"/>
      <c r="UMQ3511" s="45"/>
      <c r="UMR3511" s="45"/>
      <c r="UMS3511" s="45"/>
      <c r="UMT3511" s="45"/>
      <c r="UMU3511" s="45"/>
      <c r="UMV3511" s="45"/>
      <c r="UMW3511" s="45"/>
      <c r="UMX3511" s="45"/>
      <c r="UMY3511" s="45"/>
      <c r="UMZ3511" s="45"/>
      <c r="UNA3511" s="45"/>
      <c r="UNB3511" s="45"/>
      <c r="UNC3511" s="45"/>
      <c r="UND3511" s="45"/>
      <c r="UNE3511" s="45"/>
      <c r="UNF3511" s="45"/>
      <c r="UNG3511" s="45"/>
      <c r="UNH3511" s="45"/>
      <c r="UNI3511" s="45"/>
      <c r="UNJ3511" s="45"/>
      <c r="UNK3511" s="45"/>
      <c r="UNL3511" s="45"/>
      <c r="UNM3511" s="45"/>
      <c r="UNN3511" s="45"/>
      <c r="UNO3511" s="45"/>
      <c r="UNP3511" s="45"/>
      <c r="UNQ3511" s="45"/>
      <c r="UNR3511" s="45"/>
      <c r="UNS3511" s="45"/>
      <c r="UNT3511" s="45"/>
      <c r="UNU3511" s="45"/>
      <c r="UNV3511" s="45"/>
      <c r="UNW3511" s="45"/>
      <c r="UNX3511" s="45"/>
      <c r="UNY3511" s="45"/>
      <c r="UNZ3511" s="45"/>
      <c r="UOA3511" s="45"/>
      <c r="UOB3511" s="45"/>
      <c r="UOC3511" s="45"/>
      <c r="UOD3511" s="45"/>
      <c r="UOE3511" s="45"/>
      <c r="UOF3511" s="45"/>
      <c r="UOG3511" s="45"/>
      <c r="UOH3511" s="45"/>
      <c r="UOI3511" s="45"/>
      <c r="UOJ3511" s="45"/>
      <c r="UOK3511" s="45"/>
      <c r="UOL3511" s="45"/>
      <c r="UOM3511" s="45"/>
      <c r="UON3511" s="45"/>
      <c r="UOO3511" s="45"/>
      <c r="UOP3511" s="45"/>
      <c r="UOQ3511" s="45"/>
      <c r="UOR3511" s="45"/>
      <c r="UOS3511" s="45"/>
      <c r="UOT3511" s="45"/>
      <c r="UOU3511" s="45"/>
      <c r="UOV3511" s="45"/>
      <c r="UOW3511" s="45"/>
      <c r="UOX3511" s="45"/>
      <c r="UOY3511" s="45"/>
      <c r="UOZ3511" s="45"/>
      <c r="UPA3511" s="45"/>
      <c r="UPB3511" s="45"/>
      <c r="UPC3511" s="45"/>
      <c r="UPD3511" s="45"/>
      <c r="UPE3511" s="45"/>
      <c r="UPF3511" s="45"/>
      <c r="UPG3511" s="45"/>
      <c r="UPH3511" s="45"/>
      <c r="UPI3511" s="45"/>
      <c r="UPJ3511" s="45"/>
      <c r="UPK3511" s="45"/>
      <c r="UPL3511" s="45"/>
      <c r="UPM3511" s="45"/>
      <c r="UPN3511" s="45"/>
      <c r="UPO3511" s="45"/>
      <c r="UPP3511" s="45"/>
      <c r="UPQ3511" s="45"/>
      <c r="UPR3511" s="45"/>
      <c r="UPS3511" s="45"/>
      <c r="UPT3511" s="45"/>
      <c r="UPU3511" s="45"/>
      <c r="UPV3511" s="45"/>
      <c r="UPW3511" s="45"/>
      <c r="UPX3511" s="45"/>
      <c r="UPY3511" s="45"/>
      <c r="UPZ3511" s="45"/>
      <c r="UQA3511" s="45"/>
      <c r="UQB3511" s="45"/>
      <c r="UQC3511" s="45"/>
      <c r="UQD3511" s="45"/>
      <c r="UQE3511" s="45"/>
      <c r="UQF3511" s="45"/>
      <c r="UQG3511" s="45"/>
      <c r="UQH3511" s="45"/>
      <c r="UQI3511" s="45"/>
      <c r="UQJ3511" s="45"/>
      <c r="UQK3511" s="45"/>
      <c r="UQL3511" s="45"/>
      <c r="UQM3511" s="45"/>
      <c r="UQN3511" s="45"/>
      <c r="UQO3511" s="45"/>
      <c r="UQP3511" s="45"/>
      <c r="UQQ3511" s="45"/>
      <c r="UQR3511" s="45"/>
      <c r="UQS3511" s="45"/>
      <c r="UQT3511" s="45"/>
      <c r="UQU3511" s="45"/>
      <c r="UQV3511" s="45"/>
      <c r="UQW3511" s="45"/>
      <c r="UQX3511" s="45"/>
      <c r="UQY3511" s="45"/>
      <c r="UQZ3511" s="45"/>
      <c r="URA3511" s="45"/>
      <c r="URB3511" s="45"/>
      <c r="URC3511" s="45"/>
      <c r="URD3511" s="45"/>
      <c r="URE3511" s="45"/>
      <c r="URF3511" s="45"/>
      <c r="URG3511" s="45"/>
      <c r="URH3511" s="45"/>
      <c r="URI3511" s="45"/>
      <c r="URJ3511" s="45"/>
      <c r="URK3511" s="45"/>
      <c r="URL3511" s="45"/>
      <c r="URM3511" s="45"/>
      <c r="URN3511" s="45"/>
      <c r="URO3511" s="45"/>
      <c r="URP3511" s="45"/>
      <c r="URQ3511" s="45"/>
      <c r="URR3511" s="45"/>
      <c r="URS3511" s="45"/>
      <c r="URT3511" s="45"/>
      <c r="URU3511" s="45"/>
      <c r="URV3511" s="45"/>
      <c r="URW3511" s="45"/>
      <c r="URX3511" s="45"/>
      <c r="URY3511" s="45"/>
      <c r="URZ3511" s="45"/>
      <c r="USA3511" s="45"/>
      <c r="USB3511" s="45"/>
      <c r="USC3511" s="45"/>
      <c r="USD3511" s="45"/>
      <c r="USE3511" s="45"/>
      <c r="USF3511" s="45"/>
      <c r="USG3511" s="45"/>
      <c r="USH3511" s="45"/>
      <c r="USI3511" s="45"/>
      <c r="USJ3511" s="45"/>
      <c r="USK3511" s="45"/>
      <c r="USL3511" s="45"/>
      <c r="USM3511" s="45"/>
      <c r="USN3511" s="45"/>
      <c r="USO3511" s="45"/>
      <c r="USP3511" s="45"/>
      <c r="USQ3511" s="45"/>
      <c r="USR3511" s="45"/>
      <c r="USS3511" s="45"/>
      <c r="UST3511" s="45"/>
      <c r="USU3511" s="45"/>
      <c r="USV3511" s="45"/>
      <c r="USW3511" s="45"/>
      <c r="USX3511" s="45"/>
      <c r="USY3511" s="45"/>
      <c r="USZ3511" s="45"/>
      <c r="UTA3511" s="45"/>
      <c r="UTB3511" s="45"/>
      <c r="UTC3511" s="45"/>
      <c r="UTD3511" s="45"/>
      <c r="UTE3511" s="45"/>
      <c r="UTF3511" s="45"/>
      <c r="UTG3511" s="45"/>
      <c r="UTH3511" s="45"/>
      <c r="UTI3511" s="45"/>
      <c r="UTJ3511" s="45"/>
      <c r="UTK3511" s="45"/>
      <c r="UTL3511" s="45"/>
      <c r="UTM3511" s="45"/>
      <c r="UTN3511" s="45"/>
      <c r="UTO3511" s="45"/>
      <c r="UTP3511" s="45"/>
      <c r="UTQ3511" s="45"/>
      <c r="UTR3511" s="45"/>
      <c r="UTS3511" s="45"/>
      <c r="UTT3511" s="45"/>
      <c r="UTU3511" s="45"/>
      <c r="UTV3511" s="45"/>
      <c r="UTW3511" s="45"/>
      <c r="UTX3511" s="45"/>
      <c r="UTY3511" s="45"/>
      <c r="UTZ3511" s="45"/>
      <c r="UUA3511" s="45"/>
      <c r="UUB3511" s="45"/>
      <c r="UUC3511" s="45"/>
      <c r="UUD3511" s="45"/>
      <c r="UUE3511" s="45"/>
      <c r="UUF3511" s="45"/>
      <c r="UUG3511" s="45"/>
      <c r="UUH3511" s="45"/>
      <c r="UUI3511" s="45"/>
      <c r="UUJ3511" s="45"/>
      <c r="UUK3511" s="45"/>
      <c r="UUL3511" s="45"/>
      <c r="UUM3511" s="45"/>
      <c r="UUN3511" s="45"/>
      <c r="UUO3511" s="45"/>
      <c r="UUP3511" s="45"/>
      <c r="UUQ3511" s="45"/>
      <c r="UUR3511" s="45"/>
      <c r="UUS3511" s="45"/>
      <c r="UUT3511" s="45"/>
      <c r="UUU3511" s="45"/>
      <c r="UUV3511" s="45"/>
      <c r="UUW3511" s="45"/>
      <c r="UUX3511" s="45"/>
      <c r="UUY3511" s="45"/>
      <c r="UUZ3511" s="45"/>
      <c r="UVA3511" s="45"/>
      <c r="UVB3511" s="45"/>
      <c r="UVC3511" s="45"/>
      <c r="UVD3511" s="45"/>
      <c r="UVE3511" s="45"/>
      <c r="UVF3511" s="45"/>
      <c r="UVG3511" s="45"/>
      <c r="UVH3511" s="45"/>
      <c r="UVI3511" s="45"/>
      <c r="UVJ3511" s="45"/>
      <c r="UVK3511" s="45"/>
      <c r="UVL3511" s="45"/>
      <c r="UVM3511" s="45"/>
      <c r="UVN3511" s="45"/>
      <c r="UVO3511" s="45"/>
      <c r="UVP3511" s="45"/>
      <c r="UVQ3511" s="45"/>
      <c r="UVR3511" s="45"/>
      <c r="UVS3511" s="45"/>
      <c r="UVT3511" s="45"/>
      <c r="UVU3511" s="45"/>
      <c r="UVV3511" s="45"/>
      <c r="UVW3511" s="45"/>
      <c r="UVX3511" s="45"/>
      <c r="UVY3511" s="45"/>
      <c r="UVZ3511" s="45"/>
      <c r="UWA3511" s="45"/>
      <c r="UWB3511" s="45"/>
      <c r="UWC3511" s="45"/>
      <c r="UWD3511" s="45"/>
      <c r="UWE3511" s="45"/>
      <c r="UWF3511" s="45"/>
      <c r="UWG3511" s="45"/>
      <c r="UWH3511" s="45"/>
      <c r="UWI3511" s="45"/>
      <c r="UWJ3511" s="45"/>
      <c r="UWK3511" s="45"/>
      <c r="UWL3511" s="45"/>
      <c r="UWM3511" s="45"/>
      <c r="UWN3511" s="45"/>
      <c r="UWO3511" s="45"/>
      <c r="UWP3511" s="45"/>
      <c r="UWQ3511" s="45"/>
      <c r="UWR3511" s="45"/>
      <c r="UWS3511" s="45"/>
      <c r="UWT3511" s="45"/>
      <c r="UWU3511" s="45"/>
      <c r="UWV3511" s="45"/>
      <c r="UWW3511" s="45"/>
      <c r="UWX3511" s="45"/>
      <c r="UWY3511" s="45"/>
      <c r="UWZ3511" s="45"/>
      <c r="UXA3511" s="45"/>
      <c r="UXB3511" s="45"/>
      <c r="UXC3511" s="45"/>
      <c r="UXD3511" s="45"/>
      <c r="UXE3511" s="45"/>
      <c r="UXF3511" s="45"/>
      <c r="UXG3511" s="45"/>
      <c r="UXH3511" s="45"/>
      <c r="UXI3511" s="45"/>
      <c r="UXJ3511" s="45"/>
      <c r="UXK3511" s="45"/>
      <c r="UXL3511" s="45"/>
      <c r="UXM3511" s="45"/>
      <c r="UXN3511" s="45"/>
      <c r="UXO3511" s="45"/>
      <c r="UXP3511" s="45"/>
      <c r="UXQ3511" s="45"/>
      <c r="UXR3511" s="45"/>
      <c r="UXS3511" s="45"/>
      <c r="UXT3511" s="45"/>
      <c r="UXU3511" s="45"/>
      <c r="UXV3511" s="45"/>
      <c r="UXW3511" s="45"/>
      <c r="UXX3511" s="45"/>
      <c r="UXY3511" s="45"/>
      <c r="UXZ3511" s="45"/>
      <c r="UYA3511" s="45"/>
      <c r="UYB3511" s="45"/>
      <c r="UYC3511" s="45"/>
      <c r="UYD3511" s="45"/>
      <c r="UYE3511" s="45"/>
      <c r="UYF3511" s="45"/>
      <c r="UYG3511" s="45"/>
      <c r="UYH3511" s="45"/>
      <c r="UYI3511" s="45"/>
      <c r="UYJ3511" s="45"/>
      <c r="UYK3511" s="45"/>
      <c r="UYL3511" s="45"/>
      <c r="UYM3511" s="45"/>
      <c r="UYN3511" s="45"/>
      <c r="UYO3511" s="45"/>
      <c r="UYP3511" s="45"/>
      <c r="UYQ3511" s="45"/>
      <c r="UYR3511" s="45"/>
      <c r="UYS3511" s="45"/>
      <c r="UYT3511" s="45"/>
      <c r="UYU3511" s="45"/>
      <c r="UYV3511" s="45"/>
      <c r="UYW3511" s="45"/>
      <c r="UYX3511" s="45"/>
      <c r="UYY3511" s="45"/>
      <c r="UYZ3511" s="45"/>
      <c r="UZA3511" s="45"/>
      <c r="UZB3511" s="45"/>
      <c r="UZC3511" s="45"/>
      <c r="UZD3511" s="45"/>
      <c r="UZE3511" s="45"/>
      <c r="UZF3511" s="45"/>
      <c r="UZG3511" s="45"/>
      <c r="UZH3511" s="45"/>
      <c r="UZI3511" s="45"/>
      <c r="UZJ3511" s="45"/>
      <c r="UZK3511" s="45"/>
      <c r="UZL3511" s="45"/>
      <c r="UZM3511" s="45"/>
      <c r="UZN3511" s="45"/>
      <c r="UZO3511" s="45"/>
      <c r="UZP3511" s="45"/>
      <c r="UZQ3511" s="45"/>
      <c r="UZR3511" s="45"/>
      <c r="UZS3511" s="45"/>
      <c r="UZT3511" s="45"/>
      <c r="UZU3511" s="45"/>
      <c r="UZV3511" s="45"/>
      <c r="UZW3511" s="45"/>
      <c r="UZX3511" s="45"/>
      <c r="UZY3511" s="45"/>
      <c r="UZZ3511" s="45"/>
      <c r="VAA3511" s="45"/>
      <c r="VAB3511" s="45"/>
      <c r="VAC3511" s="45"/>
      <c r="VAD3511" s="45"/>
      <c r="VAE3511" s="45"/>
      <c r="VAF3511" s="45"/>
      <c r="VAG3511" s="45"/>
      <c r="VAH3511" s="45"/>
      <c r="VAI3511" s="45"/>
      <c r="VAJ3511" s="45"/>
      <c r="VAK3511" s="45"/>
      <c r="VAL3511" s="45"/>
      <c r="VAM3511" s="45"/>
      <c r="VAN3511" s="45"/>
      <c r="VAO3511" s="45"/>
      <c r="VAP3511" s="45"/>
      <c r="VAQ3511" s="45"/>
      <c r="VAR3511" s="45"/>
      <c r="VAS3511" s="45"/>
      <c r="VAT3511" s="45"/>
      <c r="VAU3511" s="45"/>
      <c r="VAV3511" s="45"/>
      <c r="VAW3511" s="45"/>
      <c r="VAX3511" s="45"/>
      <c r="VAY3511" s="45"/>
      <c r="VAZ3511" s="45"/>
      <c r="VBA3511" s="45"/>
      <c r="VBB3511" s="45"/>
      <c r="VBC3511" s="45"/>
      <c r="VBD3511" s="45"/>
      <c r="VBE3511" s="45"/>
      <c r="VBF3511" s="45"/>
      <c r="VBG3511" s="45"/>
      <c r="VBH3511" s="45"/>
      <c r="VBI3511" s="45"/>
      <c r="VBJ3511" s="45"/>
      <c r="VBK3511" s="45"/>
      <c r="VBL3511" s="45"/>
      <c r="VBM3511" s="45"/>
      <c r="VBN3511" s="45"/>
      <c r="VBO3511" s="45"/>
      <c r="VBP3511" s="45"/>
      <c r="VBQ3511" s="45"/>
      <c r="VBR3511" s="45"/>
      <c r="VBS3511" s="45"/>
      <c r="VBT3511" s="45"/>
      <c r="VBU3511" s="45"/>
      <c r="VBV3511" s="45"/>
      <c r="VBW3511" s="45"/>
      <c r="VBX3511" s="45"/>
      <c r="VBY3511" s="45"/>
      <c r="VBZ3511" s="45"/>
      <c r="VCA3511" s="45"/>
      <c r="VCB3511" s="45"/>
      <c r="VCC3511" s="45"/>
      <c r="VCD3511" s="45"/>
      <c r="VCE3511" s="45"/>
      <c r="VCF3511" s="45"/>
      <c r="VCG3511" s="45"/>
      <c r="VCH3511" s="45"/>
      <c r="VCI3511" s="45"/>
      <c r="VCJ3511" s="45"/>
      <c r="VCK3511" s="45"/>
      <c r="VCL3511" s="45"/>
      <c r="VCM3511" s="45"/>
      <c r="VCN3511" s="45"/>
      <c r="VCO3511" s="45"/>
      <c r="VCP3511" s="45"/>
      <c r="VCQ3511" s="45"/>
      <c r="VCR3511" s="45"/>
      <c r="VCS3511" s="45"/>
      <c r="VCT3511" s="45"/>
      <c r="VCU3511" s="45"/>
      <c r="VCV3511" s="45"/>
      <c r="VCW3511" s="45"/>
      <c r="VCX3511" s="45"/>
      <c r="VCY3511" s="45"/>
      <c r="VCZ3511" s="45"/>
      <c r="VDA3511" s="45"/>
      <c r="VDB3511" s="45"/>
      <c r="VDC3511" s="45"/>
      <c r="VDD3511" s="45"/>
      <c r="VDE3511" s="45"/>
      <c r="VDF3511" s="45"/>
      <c r="VDG3511" s="45"/>
      <c r="VDH3511" s="45"/>
      <c r="VDI3511" s="45"/>
      <c r="VDJ3511" s="45"/>
      <c r="VDK3511" s="45"/>
      <c r="VDL3511" s="45"/>
      <c r="VDM3511" s="45"/>
      <c r="VDN3511" s="45"/>
      <c r="VDO3511" s="45"/>
      <c r="VDP3511" s="45"/>
      <c r="VDQ3511" s="45"/>
      <c r="VDR3511" s="45"/>
      <c r="VDS3511" s="45"/>
      <c r="VDT3511" s="45"/>
      <c r="VDU3511" s="45"/>
      <c r="VDV3511" s="45"/>
      <c r="VDW3511" s="45"/>
      <c r="VDX3511" s="45"/>
      <c r="VDY3511" s="45"/>
      <c r="VDZ3511" s="45"/>
      <c r="VEA3511" s="45"/>
      <c r="VEB3511" s="45"/>
      <c r="VEC3511" s="45"/>
      <c r="VED3511" s="45"/>
      <c r="VEE3511" s="45"/>
      <c r="VEF3511" s="45"/>
      <c r="VEG3511" s="45"/>
      <c r="VEH3511" s="45"/>
      <c r="VEI3511" s="45"/>
      <c r="VEJ3511" s="45"/>
      <c r="VEK3511" s="45"/>
      <c r="VEL3511" s="45"/>
      <c r="VEM3511" s="45"/>
      <c r="VEN3511" s="45"/>
      <c r="VEO3511" s="45"/>
      <c r="VEP3511" s="45"/>
      <c r="VEQ3511" s="45"/>
      <c r="VER3511" s="45"/>
      <c r="VES3511" s="45"/>
      <c r="VET3511" s="45"/>
      <c r="VEU3511" s="45"/>
      <c r="VEV3511" s="45"/>
      <c r="VEW3511" s="45"/>
      <c r="VEX3511" s="45"/>
      <c r="VEY3511" s="45"/>
      <c r="VEZ3511" s="45"/>
      <c r="VFA3511" s="45"/>
      <c r="VFB3511" s="45"/>
      <c r="VFC3511" s="45"/>
      <c r="VFD3511" s="45"/>
      <c r="VFE3511" s="45"/>
      <c r="VFF3511" s="45"/>
      <c r="VFG3511" s="45"/>
      <c r="VFH3511" s="45"/>
      <c r="VFI3511" s="45"/>
      <c r="VFJ3511" s="45"/>
      <c r="VFK3511" s="45"/>
      <c r="VFL3511" s="45"/>
      <c r="VFM3511" s="45"/>
      <c r="VFN3511" s="45"/>
      <c r="VFO3511" s="45"/>
      <c r="VFP3511" s="45"/>
      <c r="VFQ3511" s="45"/>
      <c r="VFR3511" s="45"/>
      <c r="VFS3511" s="45"/>
      <c r="VFT3511" s="45"/>
      <c r="VFU3511" s="45"/>
      <c r="VFV3511" s="45"/>
      <c r="VFW3511" s="45"/>
      <c r="VFX3511" s="45"/>
      <c r="VFY3511" s="45"/>
      <c r="VFZ3511" s="45"/>
      <c r="VGA3511" s="45"/>
      <c r="VGB3511" s="45"/>
      <c r="VGC3511" s="45"/>
      <c r="VGD3511" s="45"/>
      <c r="VGE3511" s="45"/>
      <c r="VGF3511" s="45"/>
      <c r="VGG3511" s="45"/>
      <c r="VGH3511" s="45"/>
      <c r="VGI3511" s="45"/>
      <c r="VGJ3511" s="45"/>
      <c r="VGK3511" s="45"/>
      <c r="VGL3511" s="45"/>
      <c r="VGM3511" s="45"/>
      <c r="VGN3511" s="45"/>
      <c r="VGO3511" s="45"/>
      <c r="VGP3511" s="45"/>
      <c r="VGQ3511" s="45"/>
      <c r="VGR3511" s="45"/>
      <c r="VGS3511" s="45"/>
      <c r="VGT3511" s="45"/>
      <c r="VGU3511" s="45"/>
      <c r="VGV3511" s="45"/>
      <c r="VGW3511" s="45"/>
      <c r="VGX3511" s="45"/>
      <c r="VGY3511" s="45"/>
      <c r="VGZ3511" s="45"/>
      <c r="VHA3511" s="45"/>
      <c r="VHB3511" s="45"/>
      <c r="VHC3511" s="45"/>
      <c r="VHD3511" s="45"/>
      <c r="VHE3511" s="45"/>
      <c r="VHF3511" s="45"/>
      <c r="VHG3511" s="45"/>
      <c r="VHH3511" s="45"/>
      <c r="VHI3511" s="45"/>
      <c r="VHJ3511" s="45"/>
      <c r="VHK3511" s="45"/>
      <c r="VHL3511" s="45"/>
      <c r="VHM3511" s="45"/>
      <c r="VHN3511" s="45"/>
      <c r="VHO3511" s="45"/>
      <c r="VHP3511" s="45"/>
      <c r="VHQ3511" s="45"/>
      <c r="VHR3511" s="45"/>
      <c r="VHS3511" s="45"/>
      <c r="VHT3511" s="45"/>
      <c r="VHU3511" s="45"/>
      <c r="VHV3511" s="45"/>
      <c r="VHW3511" s="45"/>
      <c r="VHX3511" s="45"/>
      <c r="VHY3511" s="45"/>
      <c r="VHZ3511" s="45"/>
      <c r="VIA3511" s="45"/>
      <c r="VIB3511" s="45"/>
      <c r="VIC3511" s="45"/>
      <c r="VID3511" s="45"/>
      <c r="VIE3511" s="45"/>
      <c r="VIF3511" s="45"/>
      <c r="VIG3511" s="45"/>
      <c r="VIH3511" s="45"/>
      <c r="VII3511" s="45"/>
      <c r="VIJ3511" s="45"/>
      <c r="VIK3511" s="45"/>
      <c r="VIL3511" s="45"/>
      <c r="VIM3511" s="45"/>
      <c r="VIN3511" s="45"/>
      <c r="VIO3511" s="45"/>
      <c r="VIP3511" s="45"/>
      <c r="VIQ3511" s="45"/>
      <c r="VIR3511" s="45"/>
      <c r="VIS3511" s="45"/>
      <c r="VIT3511" s="45"/>
      <c r="VIU3511" s="45"/>
      <c r="VIV3511" s="45"/>
      <c r="VIW3511" s="45"/>
      <c r="VIX3511" s="45"/>
      <c r="VIY3511" s="45"/>
      <c r="VIZ3511" s="45"/>
      <c r="VJA3511" s="45"/>
      <c r="VJB3511" s="45"/>
      <c r="VJC3511" s="45"/>
      <c r="VJD3511" s="45"/>
      <c r="VJE3511" s="45"/>
      <c r="VJF3511" s="45"/>
      <c r="VJG3511" s="45"/>
      <c r="VJH3511" s="45"/>
      <c r="VJI3511" s="45"/>
      <c r="VJJ3511" s="45"/>
      <c r="VJK3511" s="45"/>
      <c r="VJL3511" s="45"/>
      <c r="VJM3511" s="45"/>
      <c r="VJN3511" s="45"/>
      <c r="VJO3511" s="45"/>
      <c r="VJP3511" s="45"/>
      <c r="VJQ3511" s="45"/>
      <c r="VJR3511" s="45"/>
      <c r="VJS3511" s="45"/>
      <c r="VJT3511" s="45"/>
      <c r="VJU3511" s="45"/>
      <c r="VJV3511" s="45"/>
      <c r="VJW3511" s="45"/>
      <c r="VJX3511" s="45"/>
      <c r="VJY3511" s="45"/>
      <c r="VJZ3511" s="45"/>
      <c r="VKA3511" s="45"/>
      <c r="VKB3511" s="45"/>
      <c r="VKC3511" s="45"/>
      <c r="VKD3511" s="45"/>
      <c r="VKE3511" s="45"/>
      <c r="VKF3511" s="45"/>
      <c r="VKG3511" s="45"/>
      <c r="VKH3511" s="45"/>
      <c r="VKI3511" s="45"/>
      <c r="VKJ3511" s="45"/>
      <c r="VKK3511" s="45"/>
      <c r="VKL3511" s="45"/>
      <c r="VKM3511" s="45"/>
      <c r="VKN3511" s="45"/>
      <c r="VKO3511" s="45"/>
      <c r="VKP3511" s="45"/>
      <c r="VKQ3511" s="45"/>
      <c r="VKR3511" s="45"/>
      <c r="VKS3511" s="45"/>
      <c r="VKT3511" s="45"/>
      <c r="VKU3511" s="45"/>
      <c r="VKV3511" s="45"/>
      <c r="VKW3511" s="45"/>
      <c r="VKX3511" s="45"/>
      <c r="VKY3511" s="45"/>
      <c r="VKZ3511" s="45"/>
      <c r="VLA3511" s="45"/>
      <c r="VLB3511" s="45"/>
      <c r="VLC3511" s="45"/>
      <c r="VLD3511" s="45"/>
      <c r="VLE3511" s="45"/>
      <c r="VLF3511" s="45"/>
      <c r="VLG3511" s="45"/>
      <c r="VLH3511" s="45"/>
      <c r="VLI3511" s="45"/>
      <c r="VLJ3511" s="45"/>
      <c r="VLK3511" s="45"/>
      <c r="VLL3511" s="45"/>
      <c r="VLM3511" s="45"/>
      <c r="VLN3511" s="45"/>
      <c r="VLO3511" s="45"/>
      <c r="VLP3511" s="45"/>
      <c r="VLQ3511" s="45"/>
      <c r="VLR3511" s="45"/>
      <c r="VLS3511" s="45"/>
      <c r="VLT3511" s="45"/>
      <c r="VLU3511" s="45"/>
      <c r="VLV3511" s="45"/>
      <c r="VLW3511" s="45"/>
      <c r="VLX3511" s="45"/>
      <c r="VLY3511" s="45"/>
      <c r="VLZ3511" s="45"/>
      <c r="VMA3511" s="45"/>
      <c r="VMB3511" s="45"/>
      <c r="VMC3511" s="45"/>
      <c r="VMD3511" s="45"/>
      <c r="VME3511" s="45"/>
      <c r="VMF3511" s="45"/>
      <c r="VMG3511" s="45"/>
      <c r="VMH3511" s="45"/>
      <c r="VMI3511" s="45"/>
      <c r="VMJ3511" s="45"/>
      <c r="VMK3511" s="45"/>
      <c r="VML3511" s="45"/>
      <c r="VMM3511" s="45"/>
      <c r="VMN3511" s="45"/>
      <c r="VMO3511" s="45"/>
      <c r="VMP3511" s="45"/>
      <c r="VMQ3511" s="45"/>
      <c r="VMR3511" s="45"/>
      <c r="VMS3511" s="45"/>
      <c r="VMT3511" s="45"/>
      <c r="VMU3511" s="45"/>
      <c r="VMV3511" s="45"/>
      <c r="VMW3511" s="45"/>
      <c r="VMX3511" s="45"/>
      <c r="VMY3511" s="45"/>
      <c r="VMZ3511" s="45"/>
      <c r="VNA3511" s="45"/>
      <c r="VNB3511" s="45"/>
      <c r="VNC3511" s="45"/>
      <c r="VND3511" s="45"/>
      <c r="VNE3511" s="45"/>
      <c r="VNF3511" s="45"/>
      <c r="VNG3511" s="45"/>
      <c r="VNH3511" s="45"/>
      <c r="VNI3511" s="45"/>
      <c r="VNJ3511" s="45"/>
      <c r="VNK3511" s="45"/>
      <c r="VNL3511" s="45"/>
      <c r="VNM3511" s="45"/>
      <c r="VNN3511" s="45"/>
      <c r="VNO3511" s="45"/>
      <c r="VNP3511" s="45"/>
      <c r="VNQ3511" s="45"/>
      <c r="VNR3511" s="45"/>
      <c r="VNS3511" s="45"/>
      <c r="VNT3511" s="45"/>
      <c r="VNU3511" s="45"/>
      <c r="VNV3511" s="45"/>
      <c r="VNW3511" s="45"/>
      <c r="VNX3511" s="45"/>
      <c r="VNY3511" s="45"/>
      <c r="VNZ3511" s="45"/>
      <c r="VOA3511" s="45"/>
      <c r="VOB3511" s="45"/>
      <c r="VOC3511" s="45"/>
      <c r="VOD3511" s="45"/>
      <c r="VOE3511" s="45"/>
      <c r="VOF3511" s="45"/>
      <c r="VOG3511" s="45"/>
      <c r="VOH3511" s="45"/>
      <c r="VOI3511" s="45"/>
      <c r="VOJ3511" s="45"/>
      <c r="VOK3511" s="45"/>
      <c r="VOL3511" s="45"/>
      <c r="VOM3511" s="45"/>
      <c r="VON3511" s="45"/>
      <c r="VOO3511" s="45"/>
      <c r="VOP3511" s="45"/>
      <c r="VOQ3511" s="45"/>
      <c r="VOR3511" s="45"/>
      <c r="VOS3511" s="45"/>
      <c r="VOT3511" s="45"/>
      <c r="VOU3511" s="45"/>
      <c r="VOV3511" s="45"/>
      <c r="VOW3511" s="45"/>
      <c r="VOX3511" s="45"/>
      <c r="VOY3511" s="45"/>
      <c r="VOZ3511" s="45"/>
      <c r="VPA3511" s="45"/>
      <c r="VPB3511" s="45"/>
      <c r="VPC3511" s="45"/>
      <c r="VPD3511" s="45"/>
      <c r="VPE3511" s="45"/>
      <c r="VPF3511" s="45"/>
      <c r="VPG3511" s="45"/>
      <c r="VPH3511" s="45"/>
      <c r="VPI3511" s="45"/>
      <c r="VPJ3511" s="45"/>
      <c r="VPK3511" s="45"/>
      <c r="VPL3511" s="45"/>
      <c r="VPM3511" s="45"/>
      <c r="VPN3511" s="45"/>
      <c r="VPO3511" s="45"/>
      <c r="VPP3511" s="45"/>
      <c r="VPQ3511" s="45"/>
      <c r="VPR3511" s="45"/>
      <c r="VPS3511" s="45"/>
      <c r="VPT3511" s="45"/>
      <c r="VPU3511" s="45"/>
      <c r="VPV3511" s="45"/>
      <c r="VPW3511" s="45"/>
      <c r="VPX3511" s="45"/>
      <c r="VPY3511" s="45"/>
      <c r="VPZ3511" s="45"/>
      <c r="VQA3511" s="45"/>
      <c r="VQB3511" s="45"/>
      <c r="VQC3511" s="45"/>
      <c r="VQD3511" s="45"/>
      <c r="VQE3511" s="45"/>
      <c r="VQF3511" s="45"/>
      <c r="VQG3511" s="45"/>
      <c r="VQH3511" s="45"/>
      <c r="VQI3511" s="45"/>
      <c r="VQJ3511" s="45"/>
      <c r="VQK3511" s="45"/>
      <c r="VQL3511" s="45"/>
      <c r="VQM3511" s="45"/>
      <c r="VQN3511" s="45"/>
      <c r="VQO3511" s="45"/>
      <c r="VQP3511" s="45"/>
      <c r="VQQ3511" s="45"/>
      <c r="VQR3511" s="45"/>
      <c r="VQS3511" s="45"/>
      <c r="VQT3511" s="45"/>
      <c r="VQU3511" s="45"/>
      <c r="VQV3511" s="45"/>
      <c r="VQW3511" s="45"/>
      <c r="VQX3511" s="45"/>
      <c r="VQY3511" s="45"/>
      <c r="VQZ3511" s="45"/>
      <c r="VRA3511" s="45"/>
      <c r="VRB3511" s="45"/>
      <c r="VRC3511" s="45"/>
      <c r="VRD3511" s="45"/>
      <c r="VRE3511" s="45"/>
      <c r="VRF3511" s="45"/>
      <c r="VRG3511" s="45"/>
      <c r="VRH3511" s="45"/>
      <c r="VRI3511" s="45"/>
      <c r="VRJ3511" s="45"/>
      <c r="VRK3511" s="45"/>
      <c r="VRL3511" s="45"/>
      <c r="VRM3511" s="45"/>
      <c r="VRN3511" s="45"/>
      <c r="VRO3511" s="45"/>
      <c r="VRP3511" s="45"/>
      <c r="VRQ3511" s="45"/>
      <c r="VRR3511" s="45"/>
      <c r="VRS3511" s="45"/>
      <c r="VRT3511" s="45"/>
      <c r="VRU3511" s="45"/>
      <c r="VRV3511" s="45"/>
      <c r="VRW3511" s="45"/>
      <c r="VRX3511" s="45"/>
      <c r="VRY3511" s="45"/>
      <c r="VRZ3511" s="45"/>
      <c r="VSA3511" s="45"/>
      <c r="VSB3511" s="45"/>
      <c r="VSC3511" s="45"/>
      <c r="VSD3511" s="45"/>
      <c r="VSE3511" s="45"/>
      <c r="VSF3511" s="45"/>
      <c r="VSG3511" s="45"/>
      <c r="VSH3511" s="45"/>
      <c r="VSI3511" s="45"/>
      <c r="VSJ3511" s="45"/>
      <c r="VSK3511" s="45"/>
      <c r="VSL3511" s="45"/>
      <c r="VSM3511" s="45"/>
      <c r="VSN3511" s="45"/>
      <c r="VSO3511" s="45"/>
      <c r="VSP3511" s="45"/>
      <c r="VSQ3511" s="45"/>
      <c r="VSR3511" s="45"/>
      <c r="VSS3511" s="45"/>
      <c r="VST3511" s="45"/>
      <c r="VSU3511" s="45"/>
      <c r="VSV3511" s="45"/>
      <c r="VSW3511" s="45"/>
      <c r="VSX3511" s="45"/>
      <c r="VSY3511" s="45"/>
      <c r="VSZ3511" s="45"/>
      <c r="VTA3511" s="45"/>
      <c r="VTB3511" s="45"/>
      <c r="VTC3511" s="45"/>
      <c r="VTD3511" s="45"/>
      <c r="VTE3511" s="45"/>
      <c r="VTF3511" s="45"/>
      <c r="VTG3511" s="45"/>
      <c r="VTH3511" s="45"/>
      <c r="VTI3511" s="45"/>
      <c r="VTJ3511" s="45"/>
      <c r="VTK3511" s="45"/>
      <c r="VTL3511" s="45"/>
      <c r="VTM3511" s="45"/>
      <c r="VTN3511" s="45"/>
      <c r="VTO3511" s="45"/>
      <c r="VTP3511" s="45"/>
      <c r="VTQ3511" s="45"/>
      <c r="VTR3511" s="45"/>
      <c r="VTS3511" s="45"/>
      <c r="VTT3511" s="45"/>
      <c r="VTU3511" s="45"/>
      <c r="VTV3511" s="45"/>
      <c r="VTW3511" s="45"/>
      <c r="VTX3511" s="45"/>
      <c r="VTY3511" s="45"/>
      <c r="VTZ3511" s="45"/>
      <c r="VUA3511" s="45"/>
      <c r="VUB3511" s="45"/>
      <c r="VUC3511" s="45"/>
      <c r="VUD3511" s="45"/>
      <c r="VUE3511" s="45"/>
      <c r="VUF3511" s="45"/>
      <c r="VUG3511" s="45"/>
      <c r="VUH3511" s="45"/>
      <c r="VUI3511" s="45"/>
      <c r="VUJ3511" s="45"/>
      <c r="VUK3511" s="45"/>
      <c r="VUL3511" s="45"/>
      <c r="VUM3511" s="45"/>
      <c r="VUN3511" s="45"/>
      <c r="VUO3511" s="45"/>
      <c r="VUP3511" s="45"/>
      <c r="VUQ3511" s="45"/>
      <c r="VUR3511" s="45"/>
      <c r="VUS3511" s="45"/>
      <c r="VUT3511" s="45"/>
      <c r="VUU3511" s="45"/>
      <c r="VUV3511" s="45"/>
      <c r="VUW3511" s="45"/>
      <c r="VUX3511" s="45"/>
      <c r="VUY3511" s="45"/>
      <c r="VUZ3511" s="45"/>
      <c r="VVA3511" s="45"/>
      <c r="VVB3511" s="45"/>
      <c r="VVC3511" s="45"/>
      <c r="VVD3511" s="45"/>
      <c r="VVE3511" s="45"/>
      <c r="VVF3511" s="45"/>
      <c r="VVG3511" s="45"/>
      <c r="VVH3511" s="45"/>
      <c r="VVI3511" s="45"/>
      <c r="VVJ3511" s="45"/>
      <c r="VVK3511" s="45"/>
      <c r="VVL3511" s="45"/>
      <c r="VVM3511" s="45"/>
      <c r="VVN3511" s="45"/>
      <c r="VVO3511" s="45"/>
      <c r="VVP3511" s="45"/>
      <c r="VVQ3511" s="45"/>
      <c r="VVR3511" s="45"/>
      <c r="VVS3511" s="45"/>
      <c r="VVT3511" s="45"/>
      <c r="VVU3511" s="45"/>
      <c r="VVV3511" s="45"/>
      <c r="VVW3511" s="45"/>
      <c r="VVX3511" s="45"/>
      <c r="VVY3511" s="45"/>
      <c r="VVZ3511" s="45"/>
      <c r="VWA3511" s="45"/>
      <c r="VWB3511" s="45"/>
      <c r="VWC3511" s="45"/>
      <c r="VWD3511" s="45"/>
      <c r="VWE3511" s="45"/>
      <c r="VWF3511" s="45"/>
      <c r="VWG3511" s="45"/>
      <c r="VWH3511" s="45"/>
      <c r="VWI3511" s="45"/>
      <c r="VWJ3511" s="45"/>
      <c r="VWK3511" s="45"/>
      <c r="VWL3511" s="45"/>
      <c r="VWM3511" s="45"/>
      <c r="VWN3511" s="45"/>
      <c r="VWO3511" s="45"/>
      <c r="VWP3511" s="45"/>
      <c r="VWQ3511" s="45"/>
      <c r="VWR3511" s="45"/>
      <c r="VWS3511" s="45"/>
      <c r="VWT3511" s="45"/>
      <c r="VWU3511" s="45"/>
      <c r="VWV3511" s="45"/>
      <c r="VWW3511" s="45"/>
      <c r="VWX3511" s="45"/>
      <c r="VWY3511" s="45"/>
      <c r="VWZ3511" s="45"/>
      <c r="VXA3511" s="45"/>
      <c r="VXB3511" s="45"/>
      <c r="VXC3511" s="45"/>
      <c r="VXD3511" s="45"/>
      <c r="VXE3511" s="45"/>
      <c r="VXF3511" s="45"/>
      <c r="VXG3511" s="45"/>
      <c r="VXH3511" s="45"/>
      <c r="VXI3511" s="45"/>
      <c r="VXJ3511" s="45"/>
      <c r="VXK3511" s="45"/>
      <c r="VXL3511" s="45"/>
      <c r="VXM3511" s="45"/>
      <c r="VXN3511" s="45"/>
      <c r="VXO3511" s="45"/>
      <c r="VXP3511" s="45"/>
      <c r="VXQ3511" s="45"/>
      <c r="VXR3511" s="45"/>
      <c r="VXS3511" s="45"/>
      <c r="VXT3511" s="45"/>
      <c r="VXU3511" s="45"/>
      <c r="VXV3511" s="45"/>
      <c r="VXW3511" s="45"/>
      <c r="VXX3511" s="45"/>
      <c r="VXY3511" s="45"/>
      <c r="VXZ3511" s="45"/>
      <c r="VYA3511" s="45"/>
      <c r="VYB3511" s="45"/>
      <c r="VYC3511" s="45"/>
      <c r="VYD3511" s="45"/>
      <c r="VYE3511" s="45"/>
      <c r="VYF3511" s="45"/>
      <c r="VYG3511" s="45"/>
      <c r="VYH3511" s="45"/>
      <c r="VYI3511" s="45"/>
      <c r="VYJ3511" s="45"/>
      <c r="VYK3511" s="45"/>
      <c r="VYL3511" s="45"/>
      <c r="VYM3511" s="45"/>
      <c r="VYN3511" s="45"/>
      <c r="VYO3511" s="45"/>
      <c r="VYP3511" s="45"/>
      <c r="VYQ3511" s="45"/>
      <c r="VYR3511" s="45"/>
      <c r="VYS3511" s="45"/>
      <c r="VYT3511" s="45"/>
      <c r="VYU3511" s="45"/>
      <c r="VYV3511" s="45"/>
      <c r="VYW3511" s="45"/>
      <c r="VYX3511" s="45"/>
      <c r="VYY3511" s="45"/>
      <c r="VYZ3511" s="45"/>
      <c r="VZA3511" s="45"/>
      <c r="VZB3511" s="45"/>
      <c r="VZC3511" s="45"/>
      <c r="VZD3511" s="45"/>
      <c r="VZE3511" s="45"/>
      <c r="VZF3511" s="45"/>
      <c r="VZG3511" s="45"/>
      <c r="VZH3511" s="45"/>
      <c r="VZI3511" s="45"/>
      <c r="VZJ3511" s="45"/>
      <c r="VZK3511" s="45"/>
      <c r="VZL3511" s="45"/>
      <c r="VZM3511" s="45"/>
      <c r="VZN3511" s="45"/>
      <c r="VZO3511" s="45"/>
      <c r="VZP3511" s="45"/>
      <c r="VZQ3511" s="45"/>
      <c r="VZR3511" s="45"/>
      <c r="VZS3511" s="45"/>
      <c r="VZT3511" s="45"/>
      <c r="VZU3511" s="45"/>
      <c r="VZV3511" s="45"/>
      <c r="VZW3511" s="45"/>
      <c r="VZX3511" s="45"/>
      <c r="VZY3511" s="45"/>
      <c r="VZZ3511" s="45"/>
      <c r="WAA3511" s="45"/>
      <c r="WAB3511" s="45"/>
      <c r="WAC3511" s="45"/>
      <c r="WAD3511" s="45"/>
      <c r="WAE3511" s="45"/>
      <c r="WAF3511" s="45"/>
      <c r="WAG3511" s="45"/>
      <c r="WAH3511" s="45"/>
      <c r="WAI3511" s="45"/>
      <c r="WAJ3511" s="45"/>
      <c r="WAK3511" s="45"/>
      <c r="WAL3511" s="45"/>
      <c r="WAM3511" s="45"/>
      <c r="WAN3511" s="45"/>
      <c r="WAO3511" s="45"/>
      <c r="WAP3511" s="45"/>
      <c r="WAQ3511" s="45"/>
      <c r="WAR3511" s="45"/>
      <c r="WAS3511" s="45"/>
      <c r="WAT3511" s="45"/>
      <c r="WAU3511" s="45"/>
      <c r="WAV3511" s="45"/>
      <c r="WAW3511" s="45"/>
      <c r="WAX3511" s="45"/>
      <c r="WAY3511" s="45"/>
      <c r="WAZ3511" s="45"/>
      <c r="WBA3511" s="45"/>
      <c r="WBB3511" s="45"/>
      <c r="WBC3511" s="45"/>
      <c r="WBD3511" s="45"/>
      <c r="WBE3511" s="45"/>
      <c r="WBF3511" s="45"/>
      <c r="WBG3511" s="45"/>
      <c r="WBH3511" s="45"/>
      <c r="WBI3511" s="45"/>
      <c r="WBJ3511" s="45"/>
      <c r="WBK3511" s="45"/>
      <c r="WBL3511" s="45"/>
      <c r="WBM3511" s="45"/>
      <c r="WBN3511" s="45"/>
      <c r="WBO3511" s="45"/>
      <c r="WBP3511" s="45"/>
      <c r="WBQ3511" s="45"/>
      <c r="WBR3511" s="45"/>
      <c r="WBS3511" s="45"/>
      <c r="WBT3511" s="45"/>
      <c r="WBU3511" s="45"/>
      <c r="WBV3511" s="45"/>
      <c r="WBW3511" s="45"/>
      <c r="WBX3511" s="45"/>
      <c r="WBY3511" s="45"/>
      <c r="WBZ3511" s="45"/>
      <c r="WCA3511" s="45"/>
      <c r="WCB3511" s="45"/>
      <c r="WCC3511" s="45"/>
      <c r="WCD3511" s="45"/>
      <c r="WCE3511" s="45"/>
      <c r="WCF3511" s="45"/>
      <c r="WCG3511" s="45"/>
      <c r="WCH3511" s="45"/>
      <c r="WCI3511" s="45"/>
      <c r="WCJ3511" s="45"/>
      <c r="WCK3511" s="45"/>
      <c r="WCL3511" s="45"/>
      <c r="WCM3511" s="45"/>
      <c r="WCN3511" s="45"/>
      <c r="WCO3511" s="45"/>
      <c r="WCP3511" s="45"/>
      <c r="WCQ3511" s="45"/>
      <c r="WCR3511" s="45"/>
      <c r="WCS3511" s="45"/>
      <c r="WCT3511" s="45"/>
      <c r="WCU3511" s="45"/>
      <c r="WCV3511" s="45"/>
      <c r="WCW3511" s="45"/>
      <c r="WCX3511" s="45"/>
      <c r="WCY3511" s="45"/>
      <c r="WCZ3511" s="45"/>
      <c r="WDA3511" s="45"/>
      <c r="WDB3511" s="45"/>
      <c r="WDC3511" s="45"/>
      <c r="WDD3511" s="45"/>
      <c r="WDE3511" s="45"/>
      <c r="WDF3511" s="45"/>
      <c r="WDG3511" s="45"/>
      <c r="WDH3511" s="45"/>
      <c r="WDI3511" s="45"/>
      <c r="WDJ3511" s="45"/>
      <c r="WDK3511" s="45"/>
      <c r="WDL3511" s="45"/>
      <c r="WDM3511" s="45"/>
      <c r="WDN3511" s="45"/>
      <c r="WDO3511" s="45"/>
      <c r="WDP3511" s="45"/>
      <c r="WDQ3511" s="45"/>
      <c r="WDR3511" s="45"/>
      <c r="WDS3511" s="45"/>
      <c r="WDT3511" s="45"/>
      <c r="WDU3511" s="45"/>
      <c r="WDV3511" s="45"/>
      <c r="WDW3511" s="45"/>
      <c r="WDX3511" s="45"/>
      <c r="WDY3511" s="45"/>
      <c r="WDZ3511" s="45"/>
      <c r="WEA3511" s="45"/>
      <c r="WEB3511" s="45"/>
      <c r="WEC3511" s="45"/>
      <c r="WED3511" s="45"/>
      <c r="WEE3511" s="45"/>
      <c r="WEF3511" s="45"/>
      <c r="WEG3511" s="45"/>
      <c r="WEH3511" s="45"/>
      <c r="WEI3511" s="45"/>
      <c r="WEJ3511" s="45"/>
      <c r="WEK3511" s="45"/>
      <c r="WEL3511" s="45"/>
      <c r="WEM3511" s="45"/>
      <c r="WEN3511" s="45"/>
      <c r="WEO3511" s="45"/>
      <c r="WEP3511" s="45"/>
      <c r="WEQ3511" s="45"/>
      <c r="WER3511" s="45"/>
      <c r="WES3511" s="45"/>
      <c r="WET3511" s="45"/>
      <c r="WEU3511" s="45"/>
      <c r="WEV3511" s="45"/>
      <c r="WEW3511" s="45"/>
      <c r="WEX3511" s="45"/>
      <c r="WEY3511" s="45"/>
      <c r="WEZ3511" s="45"/>
      <c r="WFA3511" s="45"/>
      <c r="WFB3511" s="45"/>
      <c r="WFC3511" s="45"/>
      <c r="WFD3511" s="45"/>
      <c r="WFE3511" s="45"/>
      <c r="WFF3511" s="45"/>
      <c r="WFG3511" s="45"/>
      <c r="WFH3511" s="45"/>
      <c r="WFI3511" s="45"/>
      <c r="WFJ3511" s="45"/>
      <c r="WFK3511" s="45"/>
      <c r="WFL3511" s="45"/>
      <c r="WFM3511" s="45"/>
      <c r="WFN3511" s="45"/>
      <c r="WFO3511" s="45"/>
      <c r="WFP3511" s="45"/>
      <c r="WFQ3511" s="45"/>
      <c r="WFR3511" s="45"/>
      <c r="WFS3511" s="45"/>
      <c r="WFT3511" s="45"/>
      <c r="WFU3511" s="45"/>
      <c r="WFV3511" s="45"/>
      <c r="WFW3511" s="45"/>
      <c r="WFX3511" s="45"/>
      <c r="WFY3511" s="45"/>
      <c r="WFZ3511" s="45"/>
      <c r="WGA3511" s="45"/>
      <c r="WGB3511" s="45"/>
      <c r="WGC3511" s="45"/>
      <c r="WGD3511" s="45"/>
      <c r="WGE3511" s="45"/>
      <c r="WGF3511" s="45"/>
      <c r="WGG3511" s="45"/>
      <c r="WGH3511" s="45"/>
      <c r="WGI3511" s="45"/>
      <c r="WGJ3511" s="45"/>
      <c r="WGK3511" s="45"/>
      <c r="WGL3511" s="45"/>
      <c r="WGM3511" s="45"/>
      <c r="WGN3511" s="45"/>
      <c r="WGO3511" s="45"/>
      <c r="WGP3511" s="45"/>
      <c r="WGQ3511" s="45"/>
      <c r="WGR3511" s="45"/>
      <c r="WGS3511" s="45"/>
      <c r="WGT3511" s="45"/>
      <c r="WGU3511" s="45"/>
      <c r="WGV3511" s="45"/>
      <c r="WGW3511" s="45"/>
      <c r="WGX3511" s="45"/>
      <c r="WGY3511" s="45"/>
      <c r="WGZ3511" s="45"/>
      <c r="WHA3511" s="45"/>
      <c r="WHB3511" s="45"/>
      <c r="WHC3511" s="45"/>
      <c r="WHD3511" s="45"/>
      <c r="WHE3511" s="45"/>
      <c r="WHF3511" s="45"/>
      <c r="WHG3511" s="45"/>
      <c r="WHH3511" s="45"/>
      <c r="WHI3511" s="45"/>
      <c r="WHJ3511" s="45"/>
      <c r="WHK3511" s="45"/>
      <c r="WHL3511" s="45"/>
      <c r="WHM3511" s="45"/>
      <c r="WHN3511" s="45"/>
      <c r="WHO3511" s="45"/>
      <c r="WHP3511" s="45"/>
      <c r="WHQ3511" s="45"/>
      <c r="WHR3511" s="45"/>
      <c r="WHS3511" s="45"/>
      <c r="WHT3511" s="45"/>
      <c r="WHU3511" s="45"/>
      <c r="WHV3511" s="45"/>
      <c r="WHW3511" s="45"/>
      <c r="WHX3511" s="45"/>
      <c r="WHY3511" s="45"/>
      <c r="WHZ3511" s="45"/>
      <c r="WIA3511" s="45"/>
      <c r="WIB3511" s="45"/>
      <c r="WIC3511" s="45"/>
      <c r="WID3511" s="45"/>
      <c r="WIE3511" s="45"/>
      <c r="WIF3511" s="45"/>
      <c r="WIG3511" s="45"/>
      <c r="WIH3511" s="45"/>
      <c r="WII3511" s="45"/>
      <c r="WIJ3511" s="45"/>
      <c r="WIK3511" s="45"/>
      <c r="WIL3511" s="45"/>
      <c r="WIM3511" s="45"/>
      <c r="WIN3511" s="45"/>
      <c r="WIO3511" s="45"/>
      <c r="WIP3511" s="45"/>
      <c r="WIQ3511" s="45"/>
      <c r="WIR3511" s="45"/>
      <c r="WIS3511" s="45"/>
      <c r="WIT3511" s="45"/>
      <c r="WIU3511" s="45"/>
      <c r="WIV3511" s="45"/>
      <c r="WIW3511" s="45"/>
      <c r="WIX3511" s="45"/>
      <c r="WIY3511" s="45"/>
      <c r="WIZ3511" s="45"/>
      <c r="WJA3511" s="45"/>
      <c r="WJB3511" s="45"/>
      <c r="WJC3511" s="45"/>
      <c r="WJD3511" s="45"/>
      <c r="WJE3511" s="45"/>
      <c r="WJF3511" s="45"/>
      <c r="WJG3511" s="45"/>
      <c r="WJH3511" s="45"/>
      <c r="WJI3511" s="45"/>
      <c r="WJJ3511" s="45"/>
      <c r="WJK3511" s="45"/>
      <c r="WJL3511" s="45"/>
      <c r="WJM3511" s="45"/>
      <c r="WJN3511" s="45"/>
      <c r="WJO3511" s="45"/>
      <c r="WJP3511" s="45"/>
      <c r="WJQ3511" s="45"/>
      <c r="WJR3511" s="45"/>
      <c r="WJS3511" s="45"/>
      <c r="WJT3511" s="45"/>
      <c r="WJU3511" s="45"/>
      <c r="WJV3511" s="45"/>
      <c r="WJW3511" s="45"/>
      <c r="WJX3511" s="45"/>
      <c r="WJY3511" s="45"/>
      <c r="WJZ3511" s="45"/>
      <c r="WKA3511" s="45"/>
      <c r="WKB3511" s="45"/>
      <c r="WKC3511" s="45"/>
      <c r="WKD3511" s="45"/>
      <c r="WKE3511" s="45"/>
      <c r="WKF3511" s="45"/>
      <c r="WKG3511" s="45"/>
      <c r="WKH3511" s="45"/>
      <c r="WKI3511" s="45"/>
      <c r="WKJ3511" s="45"/>
      <c r="WKK3511" s="45"/>
      <c r="WKL3511" s="45"/>
      <c r="WKM3511" s="45"/>
      <c r="WKN3511" s="45"/>
      <c r="WKO3511" s="45"/>
      <c r="WKP3511" s="45"/>
      <c r="WKQ3511" s="45"/>
      <c r="WKR3511" s="45"/>
      <c r="WKS3511" s="45"/>
      <c r="WKT3511" s="45"/>
      <c r="WKU3511" s="45"/>
      <c r="WKV3511" s="45"/>
      <c r="WKW3511" s="45"/>
      <c r="WKX3511" s="45"/>
      <c r="WKY3511" s="45"/>
      <c r="WKZ3511" s="45"/>
      <c r="WLA3511" s="45"/>
      <c r="WLB3511" s="45"/>
      <c r="WLC3511" s="45"/>
      <c r="WLD3511" s="45"/>
      <c r="WLE3511" s="45"/>
      <c r="WLF3511" s="45"/>
      <c r="WLG3511" s="45"/>
      <c r="WLH3511" s="45"/>
      <c r="WLI3511" s="45"/>
      <c r="WLJ3511" s="45"/>
      <c r="WLK3511" s="45"/>
      <c r="WLL3511" s="45"/>
      <c r="WLM3511" s="45"/>
      <c r="WLN3511" s="45"/>
      <c r="WLO3511" s="45"/>
      <c r="WLP3511" s="45"/>
      <c r="WLQ3511" s="45"/>
      <c r="WLR3511" s="45"/>
      <c r="WLS3511" s="45"/>
      <c r="WLT3511" s="45"/>
      <c r="WLU3511" s="45"/>
      <c r="WLV3511" s="45"/>
      <c r="WLW3511" s="45"/>
      <c r="WLX3511" s="45"/>
      <c r="WLY3511" s="45"/>
      <c r="WLZ3511" s="45"/>
      <c r="WMA3511" s="45"/>
      <c r="WMB3511" s="45"/>
      <c r="WMC3511" s="45"/>
      <c r="WMD3511" s="45"/>
      <c r="WME3511" s="45"/>
      <c r="WMF3511" s="45"/>
      <c r="WMG3511" s="45"/>
      <c r="WMH3511" s="45"/>
      <c r="WMI3511" s="45"/>
      <c r="WMJ3511" s="45"/>
      <c r="WMK3511" s="45"/>
      <c r="WML3511" s="45"/>
      <c r="WMM3511" s="45"/>
      <c r="WMN3511" s="45"/>
      <c r="WMO3511" s="45"/>
      <c r="WMP3511" s="45"/>
      <c r="WMQ3511" s="45"/>
      <c r="WMR3511" s="45"/>
      <c r="WMS3511" s="45"/>
      <c r="WMT3511" s="45"/>
      <c r="WMU3511" s="45"/>
      <c r="WMV3511" s="45"/>
      <c r="WMW3511" s="45"/>
      <c r="WMX3511" s="45"/>
      <c r="WMY3511" s="45"/>
      <c r="WMZ3511" s="45"/>
      <c r="WNA3511" s="45"/>
      <c r="WNB3511" s="45"/>
      <c r="WNC3511" s="45"/>
      <c r="WND3511" s="45"/>
      <c r="WNE3511" s="45"/>
      <c r="WNF3511" s="45"/>
      <c r="WNG3511" s="45"/>
      <c r="WNH3511" s="45"/>
      <c r="WNI3511" s="45"/>
      <c r="WNJ3511" s="45"/>
      <c r="WNK3511" s="45"/>
      <c r="WNL3511" s="45"/>
      <c r="WNM3511" s="45"/>
      <c r="WNN3511" s="45"/>
      <c r="WNO3511" s="45"/>
      <c r="WNP3511" s="45"/>
      <c r="WNQ3511" s="45"/>
      <c r="WNR3511" s="45"/>
      <c r="WNS3511" s="45"/>
      <c r="WNT3511" s="45"/>
      <c r="WNU3511" s="45"/>
      <c r="WNV3511" s="45"/>
      <c r="WNW3511" s="45"/>
      <c r="WNX3511" s="45"/>
      <c r="WNY3511" s="45"/>
      <c r="WNZ3511" s="45"/>
      <c r="WOA3511" s="45"/>
      <c r="WOB3511" s="45"/>
      <c r="WOC3511" s="45"/>
      <c r="WOD3511" s="45"/>
      <c r="WOE3511" s="45"/>
      <c r="WOF3511" s="45"/>
      <c r="WOG3511" s="45"/>
      <c r="WOH3511" s="45"/>
      <c r="WOI3511" s="45"/>
      <c r="WOJ3511" s="45"/>
      <c r="WOK3511" s="45"/>
      <c r="WOL3511" s="45"/>
      <c r="WOM3511" s="45"/>
      <c r="WON3511" s="45"/>
      <c r="WOO3511" s="45"/>
      <c r="WOP3511" s="45"/>
      <c r="WOQ3511" s="45"/>
      <c r="WOR3511" s="45"/>
      <c r="WOS3511" s="45"/>
      <c r="WOT3511" s="45"/>
      <c r="WOU3511" s="45"/>
      <c r="WOV3511" s="45"/>
      <c r="WOW3511" s="45"/>
      <c r="WOX3511" s="45"/>
      <c r="WOY3511" s="45"/>
      <c r="WOZ3511" s="45"/>
      <c r="WPA3511" s="45"/>
      <c r="WPB3511" s="45"/>
      <c r="WPC3511" s="45"/>
      <c r="WPD3511" s="45"/>
      <c r="WPE3511" s="45"/>
      <c r="WPF3511" s="45"/>
      <c r="WPG3511" s="45"/>
      <c r="WPH3511" s="45"/>
      <c r="WPI3511" s="45"/>
      <c r="WPJ3511" s="45"/>
      <c r="WPK3511" s="45"/>
      <c r="WPL3511" s="45"/>
      <c r="WPM3511" s="45"/>
      <c r="WPN3511" s="45"/>
      <c r="WPO3511" s="45"/>
      <c r="WPP3511" s="45"/>
      <c r="WPQ3511" s="45"/>
      <c r="WPR3511" s="45"/>
      <c r="WPS3511" s="45"/>
      <c r="WPT3511" s="45"/>
      <c r="WPU3511" s="45"/>
      <c r="WPV3511" s="45"/>
      <c r="WPW3511" s="45"/>
      <c r="WPX3511" s="45"/>
      <c r="WPY3511" s="45"/>
      <c r="WPZ3511" s="45"/>
      <c r="WQA3511" s="45"/>
      <c r="WQB3511" s="45"/>
      <c r="WQC3511" s="45"/>
      <c r="WQD3511" s="45"/>
      <c r="WQE3511" s="45"/>
      <c r="WQF3511" s="45"/>
      <c r="WQG3511" s="45"/>
      <c r="WQH3511" s="45"/>
      <c r="WQI3511" s="45"/>
      <c r="WQJ3511" s="45"/>
      <c r="WQK3511" s="45"/>
      <c r="WQL3511" s="45"/>
      <c r="WQM3511" s="45"/>
      <c r="WQN3511" s="45"/>
      <c r="WQO3511" s="45"/>
      <c r="WQP3511" s="45"/>
      <c r="WQQ3511" s="45"/>
      <c r="WQR3511" s="45"/>
      <c r="WQS3511" s="45"/>
      <c r="WQT3511" s="45"/>
      <c r="WQU3511" s="45"/>
      <c r="WQV3511" s="45"/>
      <c r="WQW3511" s="45"/>
      <c r="WQX3511" s="45"/>
      <c r="WQY3511" s="45"/>
      <c r="WQZ3511" s="45"/>
      <c r="WRA3511" s="45"/>
      <c r="WRB3511" s="45"/>
      <c r="WRC3511" s="45"/>
      <c r="WRD3511" s="45"/>
      <c r="WRE3511" s="45"/>
      <c r="WRF3511" s="45"/>
      <c r="WRG3511" s="45"/>
      <c r="WRH3511" s="45"/>
      <c r="WRI3511" s="45"/>
      <c r="WRJ3511" s="45"/>
      <c r="WRK3511" s="45"/>
      <c r="WRL3511" s="45"/>
      <c r="WRM3511" s="45"/>
      <c r="WRN3511" s="45"/>
      <c r="WRO3511" s="45"/>
      <c r="WRP3511" s="45"/>
      <c r="WRQ3511" s="45"/>
      <c r="WRR3511" s="45"/>
      <c r="WRS3511" s="45"/>
      <c r="WRT3511" s="45"/>
      <c r="WRU3511" s="45"/>
      <c r="WRV3511" s="45"/>
      <c r="WRW3511" s="45"/>
      <c r="WRX3511" s="45"/>
      <c r="WRY3511" s="45"/>
      <c r="WRZ3511" s="45"/>
      <c r="WSA3511" s="45"/>
      <c r="WSB3511" s="45"/>
      <c r="WSC3511" s="45"/>
      <c r="WSD3511" s="45"/>
      <c r="WSE3511" s="45"/>
      <c r="WSF3511" s="45"/>
      <c r="WSG3511" s="45"/>
      <c r="WSH3511" s="45"/>
      <c r="WSI3511" s="45"/>
      <c r="WSJ3511" s="45"/>
      <c r="WSK3511" s="45"/>
      <c r="WSL3511" s="45"/>
      <c r="WSM3511" s="45"/>
      <c r="WSN3511" s="45"/>
      <c r="WSO3511" s="45"/>
      <c r="WSP3511" s="45"/>
      <c r="WSQ3511" s="45"/>
      <c r="WSR3511" s="45"/>
      <c r="WSS3511" s="45"/>
      <c r="WST3511" s="45"/>
      <c r="WSU3511" s="45"/>
      <c r="WSV3511" s="45"/>
      <c r="WSW3511" s="45"/>
      <c r="WSX3511" s="45"/>
      <c r="WSY3511" s="45"/>
      <c r="WSZ3511" s="45"/>
      <c r="WTA3511" s="45"/>
      <c r="WTB3511" s="45"/>
      <c r="WTC3511" s="45"/>
      <c r="WTD3511" s="45"/>
      <c r="WTE3511" s="45"/>
      <c r="WTF3511" s="45"/>
      <c r="WTG3511" s="45"/>
      <c r="WTH3511" s="45"/>
      <c r="WTI3511" s="45"/>
      <c r="WTJ3511" s="45"/>
      <c r="WTK3511" s="45"/>
      <c r="WTL3511" s="45"/>
      <c r="WTM3511" s="45"/>
      <c r="WTN3511" s="45"/>
      <c r="WTO3511" s="45"/>
      <c r="WTP3511" s="45"/>
      <c r="WTQ3511" s="45"/>
      <c r="WTR3511" s="45"/>
      <c r="WTS3511" s="45"/>
      <c r="WTT3511" s="45"/>
      <c r="WTU3511" s="45"/>
      <c r="WTV3511" s="45"/>
      <c r="WTW3511" s="45"/>
      <c r="WTX3511" s="45"/>
      <c r="WTY3511" s="45"/>
      <c r="WTZ3511" s="45"/>
      <c r="WUA3511" s="45"/>
      <c r="WUB3511" s="45"/>
      <c r="WUC3511" s="45"/>
      <c r="WUD3511" s="45"/>
      <c r="WUE3511" s="45"/>
      <c r="WUF3511" s="45"/>
      <c r="WUG3511" s="45"/>
      <c r="WUH3511" s="45"/>
      <c r="WUI3511" s="45"/>
      <c r="WUJ3511" s="45"/>
      <c r="WUK3511" s="45"/>
      <c r="WUL3511" s="45"/>
      <c r="WUM3511" s="45"/>
      <c r="WUN3511" s="45"/>
      <c r="WUO3511" s="45"/>
      <c r="WUP3511" s="45"/>
      <c r="WUQ3511" s="45"/>
      <c r="WUR3511" s="45"/>
      <c r="WUS3511" s="45"/>
      <c r="WUT3511" s="45"/>
      <c r="WUU3511" s="45"/>
      <c r="WUV3511" s="45"/>
      <c r="WUW3511" s="45"/>
      <c r="WUX3511" s="45"/>
      <c r="WUY3511" s="45"/>
      <c r="WUZ3511" s="45"/>
      <c r="WVA3511" s="45"/>
      <c r="WVB3511" s="45"/>
      <c r="WVC3511" s="45"/>
      <c r="WVD3511" s="45"/>
      <c r="WVE3511" s="45"/>
      <c r="WVF3511" s="45"/>
      <c r="WVG3511" s="45"/>
      <c r="WVH3511" s="45"/>
      <c r="WVI3511" s="45"/>
      <c r="WVJ3511" s="45"/>
      <c r="WVK3511" s="45"/>
      <c r="WVL3511" s="45"/>
      <c r="WVM3511" s="45"/>
      <c r="WVN3511" s="45"/>
      <c r="WVO3511" s="45"/>
      <c r="WVP3511" s="45"/>
      <c r="WVQ3511" s="45"/>
      <c r="WVR3511" s="45"/>
      <c r="WVS3511" s="45"/>
      <c r="WVT3511" s="45"/>
      <c r="WVU3511" s="45"/>
      <c r="WVV3511" s="45"/>
      <c r="WVW3511" s="45"/>
      <c r="WVX3511" s="45"/>
      <c r="WVY3511" s="45"/>
      <c r="WVZ3511" s="45"/>
      <c r="WWA3511" s="45"/>
      <c r="WWB3511" s="45"/>
      <c r="WWC3511" s="45"/>
      <c r="WWD3511" s="45"/>
      <c r="WWE3511" s="45"/>
      <c r="WWF3511" s="45"/>
      <c r="WWG3511" s="45"/>
      <c r="WWH3511" s="45"/>
      <c r="WWI3511" s="45"/>
      <c r="WWJ3511" s="45"/>
      <c r="WWK3511" s="45"/>
      <c r="WWL3511" s="45"/>
      <c r="WWM3511" s="45"/>
      <c r="WWN3511" s="45"/>
      <c r="WWO3511" s="45"/>
      <c r="WWP3511" s="45"/>
      <c r="WWQ3511" s="45"/>
      <c r="WWR3511" s="45"/>
      <c r="WWS3511" s="45"/>
      <c r="WWT3511" s="45"/>
      <c r="WWU3511" s="45"/>
      <c r="WWV3511" s="45"/>
      <c r="WWW3511" s="45"/>
      <c r="WWX3511" s="45"/>
      <c r="WWY3511" s="45"/>
      <c r="WWZ3511" s="45"/>
      <c r="WXA3511" s="45"/>
      <c r="WXB3511" s="45"/>
      <c r="WXC3511" s="45"/>
      <c r="WXD3511" s="45"/>
      <c r="WXE3511" s="45"/>
      <c r="WXF3511" s="45"/>
      <c r="WXG3511" s="45"/>
      <c r="WXH3511" s="45"/>
      <c r="WXI3511" s="45"/>
      <c r="WXJ3511" s="45"/>
      <c r="WXK3511" s="45"/>
      <c r="WXL3511" s="45"/>
      <c r="WXM3511" s="45"/>
      <c r="WXN3511" s="45"/>
      <c r="WXO3511" s="45"/>
      <c r="WXP3511" s="45"/>
      <c r="WXQ3511" s="45"/>
      <c r="WXR3511" s="45"/>
      <c r="WXS3511" s="45"/>
      <c r="WXT3511" s="45"/>
      <c r="WXU3511" s="45"/>
      <c r="WXV3511" s="45"/>
      <c r="WXW3511" s="45"/>
      <c r="WXX3511" s="45"/>
      <c r="WXY3511" s="45"/>
      <c r="WXZ3511" s="45"/>
      <c r="WYA3511" s="45"/>
      <c r="WYB3511" s="45"/>
      <c r="WYC3511" s="45"/>
      <c r="WYD3511" s="45"/>
      <c r="WYE3511" s="45"/>
      <c r="WYF3511" s="45"/>
      <c r="WYG3511" s="45"/>
      <c r="WYH3511" s="45"/>
      <c r="WYI3511" s="45"/>
      <c r="WYJ3511" s="45"/>
      <c r="WYK3511" s="45"/>
      <c r="WYL3511" s="45"/>
      <c r="WYM3511" s="45"/>
      <c r="WYN3511" s="45"/>
      <c r="WYO3511" s="45"/>
      <c r="WYP3511" s="45"/>
      <c r="WYQ3511" s="45"/>
      <c r="WYR3511" s="45"/>
      <c r="WYS3511" s="45"/>
      <c r="WYT3511" s="45"/>
      <c r="WYU3511" s="45"/>
      <c r="WYV3511" s="45"/>
      <c r="WYW3511" s="45"/>
      <c r="WYX3511" s="45"/>
      <c r="WYY3511" s="45"/>
      <c r="WYZ3511" s="45"/>
      <c r="WZA3511" s="45"/>
      <c r="WZB3511" s="45"/>
      <c r="WZC3511" s="45"/>
      <c r="WZD3511" s="45"/>
      <c r="WZE3511" s="45"/>
      <c r="WZF3511" s="45"/>
      <c r="WZG3511" s="45"/>
      <c r="WZH3511" s="45"/>
      <c r="WZI3511" s="45"/>
      <c r="WZJ3511" s="45"/>
      <c r="WZK3511" s="45"/>
      <c r="WZL3511" s="45"/>
      <c r="WZM3511" s="45"/>
      <c r="WZN3511" s="45"/>
      <c r="WZO3511" s="45"/>
      <c r="WZP3511" s="45"/>
      <c r="WZQ3511" s="45"/>
      <c r="WZR3511" s="45"/>
      <c r="WZS3511" s="45"/>
      <c r="WZT3511" s="45"/>
      <c r="WZU3511" s="45"/>
      <c r="WZV3511" s="45"/>
      <c r="WZW3511" s="45"/>
      <c r="WZX3511" s="45"/>
    </row>
    <row r="3512" spans="1:16248" s="44" customFormat="1" x14ac:dyDescent="0.25">
      <c r="A3512" s="172"/>
      <c r="B3512" s="172"/>
      <c r="C3512" s="172"/>
      <c r="D3512" s="201"/>
      <c r="E3512" s="173"/>
      <c r="F3512" s="173"/>
      <c r="G3512" s="173"/>
      <c r="H3512" s="173"/>
      <c r="I3512" s="173"/>
      <c r="J3512" s="173"/>
      <c r="K3512" s="173"/>
      <c r="L3512" s="173"/>
      <c r="M3512" s="173"/>
      <c r="N3512" s="173"/>
      <c r="O3512" s="173"/>
      <c r="P3512" s="173"/>
      <c r="Q3512" s="174"/>
      <c r="R3512" s="174"/>
      <c r="S3512" s="45"/>
      <c r="T3512" s="45"/>
      <c r="U3512" s="45"/>
      <c r="V3512" s="45"/>
      <c r="W3512" s="45"/>
      <c r="X3512" s="45"/>
      <c r="Y3512" s="45"/>
      <c r="AB3512" s="45"/>
      <c r="AC3512" s="45"/>
      <c r="AD3512" s="45"/>
      <c r="AE3512" s="45"/>
      <c r="AF3512" s="45"/>
      <c r="AG3512" s="45"/>
      <c r="AH3512" s="45"/>
      <c r="AI3512" s="45"/>
      <c r="AJ3512" s="45"/>
      <c r="AK3512" s="45"/>
      <c r="AL3512" s="45"/>
      <c r="AM3512" s="45"/>
      <c r="AN3512" s="45"/>
      <c r="AO3512" s="45"/>
      <c r="AP3512" s="45"/>
      <c r="AQ3512" s="45"/>
      <c r="AR3512" s="45"/>
      <c r="AS3512" s="45"/>
      <c r="AT3512" s="45"/>
      <c r="AU3512" s="45"/>
      <c r="AV3512" s="45"/>
      <c r="AW3512" s="45"/>
      <c r="AX3512" s="45"/>
      <c r="AY3512" s="45"/>
      <c r="AZ3512" s="45"/>
      <c r="BA3512" s="45"/>
      <c r="BB3512" s="45"/>
      <c r="BC3512" s="45"/>
      <c r="BD3512" s="45"/>
      <c r="BE3512" s="45"/>
      <c r="BF3512" s="45"/>
      <c r="BG3512" s="45"/>
      <c r="BH3512" s="45"/>
      <c r="BI3512" s="45"/>
      <c r="BJ3512" s="45"/>
      <c r="BK3512" s="45"/>
      <c r="BL3512" s="45"/>
      <c r="BM3512" s="45"/>
      <c r="BN3512" s="45"/>
      <c r="BO3512" s="45"/>
      <c r="BP3512" s="45"/>
      <c r="BQ3512" s="45"/>
      <c r="BR3512" s="45"/>
      <c r="BS3512" s="45"/>
      <c r="BT3512" s="45"/>
      <c r="BU3512" s="45"/>
      <c r="BV3512" s="45"/>
      <c r="BW3512" s="45"/>
      <c r="BX3512" s="45"/>
      <c r="BY3512" s="45"/>
      <c r="BZ3512" s="45"/>
      <c r="CA3512" s="45"/>
      <c r="CB3512" s="45"/>
      <c r="CC3512" s="45"/>
      <c r="CD3512" s="45"/>
      <c r="CE3512" s="45"/>
      <c r="CF3512" s="45"/>
      <c r="CG3512" s="45"/>
      <c r="CH3512" s="45"/>
      <c r="CI3512" s="45"/>
      <c r="CJ3512" s="45"/>
      <c r="CK3512" s="45"/>
      <c r="CL3512" s="45"/>
      <c r="CM3512" s="45"/>
      <c r="CN3512" s="45"/>
      <c r="CO3512" s="45"/>
      <c r="CP3512" s="45"/>
      <c r="CQ3512" s="45"/>
      <c r="CR3512" s="45"/>
      <c r="CS3512" s="45"/>
      <c r="CT3512" s="45"/>
      <c r="CU3512" s="45"/>
      <c r="CV3512" s="45"/>
      <c r="CW3512" s="45"/>
      <c r="CX3512" s="45"/>
      <c r="CY3512" s="45"/>
      <c r="CZ3512" s="45"/>
      <c r="DA3512" s="45"/>
      <c r="DB3512" s="45"/>
      <c r="DC3512" s="45"/>
      <c r="DD3512" s="45"/>
      <c r="DE3512" s="45"/>
      <c r="DF3512" s="45"/>
      <c r="DG3512" s="45"/>
      <c r="DH3512" s="45"/>
      <c r="DI3512" s="45"/>
      <c r="DJ3512" s="45"/>
      <c r="DK3512" s="45"/>
      <c r="DL3512" s="45"/>
      <c r="DM3512" s="45"/>
      <c r="DN3512" s="45"/>
      <c r="DO3512" s="45"/>
      <c r="DP3512" s="45"/>
      <c r="DQ3512" s="45"/>
      <c r="DR3512" s="45"/>
      <c r="DS3512" s="45"/>
      <c r="DT3512" s="45"/>
      <c r="DU3512" s="45"/>
      <c r="DV3512" s="45"/>
      <c r="DW3512" s="45"/>
      <c r="DX3512" s="45"/>
      <c r="DY3512" s="45"/>
      <c r="DZ3512" s="45"/>
      <c r="EA3512" s="45"/>
      <c r="EB3512" s="45"/>
      <c r="EC3512" s="45"/>
      <c r="ED3512" s="45"/>
      <c r="EE3512" s="45"/>
      <c r="EF3512" s="45"/>
      <c r="EG3512" s="45"/>
      <c r="EH3512" s="45"/>
      <c r="EI3512" s="45"/>
      <c r="EJ3512" s="45"/>
      <c r="EK3512" s="45"/>
      <c r="EL3512" s="45"/>
      <c r="EM3512" s="45"/>
      <c r="EN3512" s="45"/>
      <c r="EO3512" s="45"/>
      <c r="EP3512" s="45"/>
      <c r="EQ3512" s="45"/>
      <c r="ER3512" s="45"/>
      <c r="ES3512" s="45"/>
      <c r="ET3512" s="45"/>
      <c r="EU3512" s="45"/>
      <c r="EV3512" s="45"/>
      <c r="EW3512" s="45"/>
      <c r="EX3512" s="45"/>
      <c r="EY3512" s="45"/>
      <c r="EZ3512" s="45"/>
      <c r="FA3512" s="45"/>
      <c r="FB3512" s="45"/>
      <c r="FC3512" s="45"/>
      <c r="FD3512" s="45"/>
      <c r="FE3512" s="45"/>
      <c r="FF3512" s="45"/>
      <c r="FG3512" s="45"/>
      <c r="FH3512" s="45"/>
      <c r="FI3512" s="45"/>
      <c r="FJ3512" s="45"/>
      <c r="FK3512" s="45"/>
      <c r="FL3512" s="45"/>
      <c r="FM3512" s="45"/>
      <c r="FN3512" s="45"/>
      <c r="FO3512" s="45"/>
      <c r="FP3512" s="45"/>
      <c r="FQ3512" s="45"/>
      <c r="FR3512" s="45"/>
      <c r="FS3512" s="45"/>
      <c r="FT3512" s="45"/>
      <c r="FU3512" s="45"/>
      <c r="FV3512" s="45"/>
      <c r="FW3512" s="45"/>
      <c r="FX3512" s="45"/>
      <c r="FY3512" s="45"/>
      <c r="FZ3512" s="45"/>
      <c r="GA3512" s="45"/>
      <c r="GB3512" s="45"/>
      <c r="GC3512" s="45"/>
      <c r="GD3512" s="45"/>
      <c r="GE3512" s="45"/>
      <c r="GF3512" s="45"/>
      <c r="GG3512" s="45"/>
      <c r="GH3512" s="45"/>
      <c r="GI3512" s="45"/>
      <c r="GJ3512" s="45"/>
      <c r="GK3512" s="45"/>
      <c r="GL3512" s="45"/>
      <c r="GM3512" s="45"/>
      <c r="GN3512" s="45"/>
      <c r="GO3512" s="45"/>
      <c r="GP3512" s="45"/>
      <c r="GQ3512" s="45"/>
      <c r="GR3512" s="45"/>
      <c r="GS3512" s="45"/>
      <c r="GT3512" s="45"/>
      <c r="GU3512" s="45"/>
      <c r="GV3512" s="45"/>
      <c r="GW3512" s="45"/>
      <c r="GX3512" s="45"/>
      <c r="GY3512" s="45"/>
      <c r="GZ3512" s="45"/>
      <c r="HA3512" s="45"/>
      <c r="HB3512" s="45"/>
      <c r="HC3512" s="45"/>
      <c r="HD3512" s="45"/>
      <c r="HE3512" s="45"/>
      <c r="HF3512" s="45"/>
      <c r="HG3512" s="45"/>
      <c r="HH3512" s="45"/>
      <c r="HI3512" s="45"/>
      <c r="HJ3512" s="45"/>
      <c r="HK3512" s="45"/>
      <c r="HL3512" s="45"/>
      <c r="HM3512" s="45"/>
      <c r="HN3512" s="45"/>
      <c r="HO3512" s="45"/>
      <c r="HP3512" s="45"/>
      <c r="HQ3512" s="45"/>
      <c r="HR3512" s="45"/>
      <c r="HS3512" s="45"/>
      <c r="HT3512" s="45"/>
      <c r="HU3512" s="45"/>
      <c r="HV3512" s="45"/>
      <c r="HW3512" s="45"/>
      <c r="HX3512" s="45"/>
      <c r="HY3512" s="45"/>
      <c r="HZ3512" s="45"/>
      <c r="IA3512" s="45"/>
      <c r="IB3512" s="45"/>
      <c r="IC3512" s="45"/>
      <c r="ID3512" s="45"/>
      <c r="IE3512" s="45"/>
      <c r="IF3512" s="45"/>
      <c r="IG3512" s="45"/>
      <c r="IH3512" s="45"/>
      <c r="II3512" s="45"/>
      <c r="IJ3512" s="45"/>
      <c r="IK3512" s="45"/>
      <c r="IL3512" s="45"/>
      <c r="IM3512" s="45"/>
      <c r="IN3512" s="45"/>
      <c r="IO3512" s="45"/>
      <c r="IP3512" s="45"/>
      <c r="IQ3512" s="45"/>
      <c r="IR3512" s="45"/>
      <c r="IS3512" s="45"/>
      <c r="IT3512" s="45"/>
      <c r="IU3512" s="45"/>
      <c r="IV3512" s="45"/>
      <c r="IW3512" s="45"/>
      <c r="IX3512" s="45"/>
      <c r="IY3512" s="45"/>
      <c r="IZ3512" s="45"/>
      <c r="JA3512" s="45"/>
      <c r="JB3512" s="45"/>
      <c r="JC3512" s="45"/>
      <c r="JD3512" s="45"/>
      <c r="JE3512" s="45"/>
      <c r="JF3512" s="45"/>
      <c r="JG3512" s="45"/>
      <c r="JH3512" s="45"/>
      <c r="JI3512" s="45"/>
      <c r="JJ3512" s="45"/>
      <c r="JK3512" s="45"/>
      <c r="JL3512" s="45"/>
      <c r="JM3512" s="45"/>
      <c r="JN3512" s="45"/>
      <c r="JO3512" s="45"/>
      <c r="JP3512" s="45"/>
      <c r="JQ3512" s="45"/>
      <c r="JR3512" s="45"/>
      <c r="JS3512" s="45"/>
      <c r="JT3512" s="45"/>
      <c r="JU3512" s="45"/>
      <c r="JV3512" s="45"/>
      <c r="JW3512" s="45"/>
      <c r="JX3512" s="45"/>
      <c r="JY3512" s="45"/>
      <c r="JZ3512" s="45"/>
      <c r="KA3512" s="45"/>
      <c r="KB3512" s="45"/>
      <c r="KC3512" s="45"/>
      <c r="KD3512" s="45"/>
      <c r="KE3512" s="45"/>
      <c r="KF3512" s="45"/>
      <c r="KG3512" s="45"/>
      <c r="KH3512" s="45"/>
      <c r="KI3512" s="45"/>
      <c r="KJ3512" s="45"/>
      <c r="KK3512" s="45"/>
      <c r="KL3512" s="45"/>
      <c r="KM3512" s="45"/>
      <c r="KN3512" s="45"/>
      <c r="KO3512" s="45"/>
      <c r="KP3512" s="45"/>
      <c r="KQ3512" s="45"/>
      <c r="KR3512" s="45"/>
      <c r="KS3512" s="45"/>
      <c r="KT3512" s="45"/>
      <c r="KU3512" s="45"/>
      <c r="KV3512" s="45"/>
      <c r="KW3512" s="45"/>
      <c r="KX3512" s="45"/>
      <c r="KY3512" s="45"/>
      <c r="KZ3512" s="45"/>
      <c r="LA3512" s="45"/>
      <c r="LB3512" s="45"/>
      <c r="LC3512" s="45"/>
      <c r="LD3512" s="45"/>
      <c r="LE3512" s="45"/>
      <c r="LF3512" s="45"/>
      <c r="LG3512" s="45"/>
      <c r="LH3512" s="45"/>
      <c r="LI3512" s="45"/>
      <c r="LJ3512" s="45"/>
      <c r="LK3512" s="45"/>
      <c r="LL3512" s="45"/>
      <c r="LM3512" s="45"/>
      <c r="LN3512" s="45"/>
      <c r="LO3512" s="45"/>
      <c r="LP3512" s="45"/>
      <c r="LQ3512" s="45"/>
      <c r="LR3512" s="45"/>
      <c r="LS3512" s="45"/>
      <c r="LT3512" s="45"/>
      <c r="LU3512" s="45"/>
      <c r="LV3512" s="45"/>
      <c r="LW3512" s="45"/>
      <c r="LX3512" s="45"/>
      <c r="LY3512" s="45"/>
      <c r="LZ3512" s="45"/>
      <c r="MA3512" s="45"/>
      <c r="MB3512" s="45"/>
      <c r="MC3512" s="45"/>
      <c r="MD3512" s="45"/>
      <c r="ME3512" s="45"/>
      <c r="MF3512" s="45"/>
      <c r="MG3512" s="45"/>
      <c r="MH3512" s="45"/>
      <c r="MI3512" s="45"/>
      <c r="MJ3512" s="45"/>
      <c r="MK3512" s="45"/>
      <c r="ML3512" s="45"/>
      <c r="MM3512" s="45"/>
      <c r="MN3512" s="45"/>
      <c r="MO3512" s="45"/>
      <c r="MP3512" s="45"/>
      <c r="MQ3512" s="45"/>
      <c r="MR3512" s="45"/>
      <c r="MS3512" s="45"/>
      <c r="MT3512" s="45"/>
      <c r="MU3512" s="45"/>
      <c r="MV3512" s="45"/>
      <c r="MW3512" s="45"/>
      <c r="MX3512" s="45"/>
      <c r="MY3512" s="45"/>
      <c r="MZ3512" s="45"/>
      <c r="NA3512" s="45"/>
      <c r="NB3512" s="45"/>
      <c r="NC3512" s="45"/>
      <c r="ND3512" s="45"/>
      <c r="NE3512" s="45"/>
      <c r="NF3512" s="45"/>
      <c r="NG3512" s="45"/>
      <c r="NH3512" s="45"/>
      <c r="NI3512" s="45"/>
      <c r="NJ3512" s="45"/>
      <c r="NK3512" s="45"/>
      <c r="NL3512" s="45"/>
      <c r="NM3512" s="45"/>
      <c r="NN3512" s="45"/>
      <c r="NO3512" s="45"/>
      <c r="NP3512" s="45"/>
      <c r="NQ3512" s="45"/>
      <c r="NR3512" s="45"/>
      <c r="NS3512" s="45"/>
      <c r="NT3512" s="45"/>
      <c r="NU3512" s="45"/>
      <c r="NV3512" s="45"/>
      <c r="NW3512" s="45"/>
      <c r="NX3512" s="45"/>
      <c r="NY3512" s="45"/>
      <c r="NZ3512" s="45"/>
      <c r="OA3512" s="45"/>
      <c r="OB3512" s="45"/>
      <c r="OC3512" s="45"/>
      <c r="OD3512" s="45"/>
      <c r="OE3512" s="45"/>
      <c r="OF3512" s="45"/>
      <c r="OG3512" s="45"/>
      <c r="OH3512" s="45"/>
      <c r="OI3512" s="45"/>
      <c r="OJ3512" s="45"/>
      <c r="OK3512" s="45"/>
      <c r="OL3512" s="45"/>
      <c r="OM3512" s="45"/>
      <c r="ON3512" s="45"/>
      <c r="OO3512" s="45"/>
      <c r="OP3512" s="45"/>
      <c r="OQ3512" s="45"/>
      <c r="OR3512" s="45"/>
      <c r="OS3512" s="45"/>
      <c r="OT3512" s="45"/>
      <c r="OU3512" s="45"/>
      <c r="OV3512" s="45"/>
      <c r="OW3512" s="45"/>
      <c r="OX3512" s="45"/>
      <c r="OY3512" s="45"/>
      <c r="OZ3512" s="45"/>
      <c r="PA3512" s="45"/>
      <c r="PB3512" s="45"/>
      <c r="PC3512" s="45"/>
      <c r="PD3512" s="45"/>
      <c r="PE3512" s="45"/>
      <c r="PF3512" s="45"/>
      <c r="PG3512" s="45"/>
      <c r="PH3512" s="45"/>
      <c r="PI3512" s="45"/>
      <c r="PJ3512" s="45"/>
      <c r="PK3512" s="45"/>
      <c r="PL3512" s="45"/>
      <c r="PM3512" s="45"/>
      <c r="PN3512" s="45"/>
      <c r="PO3512" s="45"/>
      <c r="PP3512" s="45"/>
      <c r="PQ3512" s="45"/>
      <c r="PR3512" s="45"/>
      <c r="PS3512" s="45"/>
      <c r="PT3512" s="45"/>
      <c r="PU3512" s="45"/>
      <c r="PV3512" s="45"/>
      <c r="PW3512" s="45"/>
      <c r="PX3512" s="45"/>
      <c r="PY3512" s="45"/>
      <c r="PZ3512" s="45"/>
      <c r="QA3512" s="45"/>
      <c r="QB3512" s="45"/>
      <c r="QC3512" s="45"/>
      <c r="QD3512" s="45"/>
      <c r="QE3512" s="45"/>
      <c r="QF3512" s="45"/>
      <c r="QG3512" s="45"/>
      <c r="QH3512" s="45"/>
      <c r="QI3512" s="45"/>
      <c r="QJ3512" s="45"/>
      <c r="QK3512" s="45"/>
      <c r="QL3512" s="45"/>
      <c r="QM3512" s="45"/>
      <c r="QN3512" s="45"/>
      <c r="QO3512" s="45"/>
      <c r="QP3512" s="45"/>
      <c r="QQ3512" s="45"/>
      <c r="QR3512" s="45"/>
      <c r="QS3512" s="45"/>
      <c r="QT3512" s="45"/>
      <c r="QU3512" s="45"/>
      <c r="QV3512" s="45"/>
      <c r="QW3512" s="45"/>
      <c r="QX3512" s="45"/>
      <c r="QY3512" s="45"/>
      <c r="QZ3512" s="45"/>
      <c r="RA3512" s="45"/>
      <c r="RB3512" s="45"/>
      <c r="RC3512" s="45"/>
      <c r="RD3512" s="45"/>
      <c r="RE3512" s="45"/>
      <c r="RF3512" s="45"/>
      <c r="RG3512" s="45"/>
      <c r="RH3512" s="45"/>
      <c r="RI3512" s="45"/>
      <c r="RJ3512" s="45"/>
      <c r="RK3512" s="45"/>
      <c r="RL3512" s="45"/>
      <c r="RM3512" s="45"/>
      <c r="RN3512" s="45"/>
      <c r="RO3512" s="45"/>
      <c r="RP3512" s="45"/>
      <c r="RQ3512" s="45"/>
      <c r="RR3512" s="45"/>
      <c r="RS3512" s="45"/>
      <c r="RT3512" s="45"/>
      <c r="RU3512" s="45"/>
      <c r="RV3512" s="45"/>
      <c r="RW3512" s="45"/>
      <c r="RX3512" s="45"/>
      <c r="RY3512" s="45"/>
      <c r="RZ3512" s="45"/>
      <c r="SA3512" s="45"/>
      <c r="SB3512" s="45"/>
      <c r="SC3512" s="45"/>
      <c r="SD3512" s="45"/>
      <c r="SE3512" s="45"/>
      <c r="SF3512" s="45"/>
      <c r="SG3512" s="45"/>
      <c r="SH3512" s="45"/>
      <c r="SI3512" s="45"/>
      <c r="SJ3512" s="45"/>
      <c r="SK3512" s="45"/>
      <c r="SL3512" s="45"/>
      <c r="SM3512" s="45"/>
      <c r="SN3512" s="45"/>
      <c r="SO3512" s="45"/>
      <c r="SP3512" s="45"/>
      <c r="SQ3512" s="45"/>
      <c r="SR3512" s="45"/>
      <c r="SS3512" s="45"/>
      <c r="ST3512" s="45"/>
      <c r="SU3512" s="45"/>
      <c r="SV3512" s="45"/>
      <c r="SW3512" s="45"/>
      <c r="SX3512" s="45"/>
      <c r="SY3512" s="45"/>
      <c r="SZ3512" s="45"/>
      <c r="TA3512" s="45"/>
      <c r="TB3512" s="45"/>
      <c r="TC3512" s="45"/>
      <c r="TD3512" s="45"/>
      <c r="TE3512" s="45"/>
      <c r="TF3512" s="45"/>
      <c r="TG3512" s="45"/>
      <c r="TH3512" s="45"/>
      <c r="TI3512" s="45"/>
      <c r="TJ3512" s="45"/>
      <c r="TK3512" s="45"/>
      <c r="TL3512" s="45"/>
      <c r="TM3512" s="45"/>
      <c r="TN3512" s="45"/>
      <c r="TO3512" s="45"/>
      <c r="TP3512" s="45"/>
      <c r="TQ3512" s="45"/>
      <c r="TR3512" s="45"/>
      <c r="TS3512" s="45"/>
      <c r="TT3512" s="45"/>
      <c r="TU3512" s="45"/>
      <c r="TV3512" s="45"/>
      <c r="TW3512" s="45"/>
      <c r="TX3512" s="45"/>
      <c r="TY3512" s="45"/>
      <c r="TZ3512" s="45"/>
      <c r="UA3512" s="45"/>
      <c r="UB3512" s="45"/>
      <c r="UC3512" s="45"/>
      <c r="UD3512" s="45"/>
      <c r="UE3512" s="45"/>
      <c r="UF3512" s="45"/>
      <c r="UG3512" s="45"/>
      <c r="UH3512" s="45"/>
      <c r="UI3512" s="45"/>
      <c r="UJ3512" s="45"/>
      <c r="UK3512" s="45"/>
      <c r="UL3512" s="45"/>
      <c r="UM3512" s="45"/>
      <c r="UN3512" s="45"/>
      <c r="UO3512" s="45"/>
      <c r="UP3512" s="45"/>
      <c r="UQ3512" s="45"/>
      <c r="UR3512" s="45"/>
      <c r="US3512" s="45"/>
      <c r="UT3512" s="45"/>
      <c r="UU3512" s="45"/>
      <c r="UV3512" s="45"/>
      <c r="UW3512" s="45"/>
      <c r="UX3512" s="45"/>
      <c r="UY3512" s="45"/>
      <c r="UZ3512" s="45"/>
      <c r="VA3512" s="45"/>
      <c r="VB3512" s="45"/>
      <c r="VC3512" s="45"/>
      <c r="VD3512" s="45"/>
      <c r="VE3512" s="45"/>
      <c r="VF3512" s="45"/>
      <c r="VG3512" s="45"/>
      <c r="VH3512" s="45"/>
      <c r="VI3512" s="45"/>
      <c r="VJ3512" s="45"/>
      <c r="VK3512" s="45"/>
      <c r="VL3512" s="45"/>
      <c r="VM3512" s="45"/>
      <c r="VN3512" s="45"/>
      <c r="VO3512" s="45"/>
      <c r="VP3512" s="45"/>
      <c r="VQ3512" s="45"/>
      <c r="VR3512" s="45"/>
      <c r="VS3512" s="45"/>
      <c r="VT3512" s="45"/>
      <c r="VU3512" s="45"/>
      <c r="VV3512" s="45"/>
      <c r="VW3512" s="45"/>
      <c r="VX3512" s="45"/>
      <c r="VY3512" s="45"/>
      <c r="VZ3512" s="45"/>
      <c r="WA3512" s="45"/>
      <c r="WB3512" s="45"/>
      <c r="WC3512" s="45"/>
      <c r="WD3512" s="45"/>
      <c r="WE3512" s="45"/>
      <c r="WF3512" s="45"/>
      <c r="WG3512" s="45"/>
      <c r="WH3512" s="45"/>
      <c r="WI3512" s="45"/>
      <c r="WJ3512" s="45"/>
      <c r="WK3512" s="45"/>
      <c r="WL3512" s="45"/>
      <c r="WM3512" s="45"/>
      <c r="WN3512" s="45"/>
      <c r="WO3512" s="45"/>
      <c r="WP3512" s="45"/>
      <c r="WQ3512" s="45"/>
      <c r="WR3512" s="45"/>
      <c r="WS3512" s="45"/>
      <c r="WT3512" s="45"/>
      <c r="WU3512" s="45"/>
      <c r="WV3512" s="45"/>
      <c r="WW3512" s="45"/>
      <c r="WX3512" s="45"/>
      <c r="WY3512" s="45"/>
      <c r="WZ3512" s="45"/>
      <c r="XA3512" s="45"/>
      <c r="XB3512" s="45"/>
      <c r="XC3512" s="45"/>
      <c r="XD3512" s="45"/>
      <c r="XE3512" s="45"/>
      <c r="XF3512" s="45"/>
      <c r="XG3512" s="45"/>
      <c r="XH3512" s="45"/>
      <c r="XI3512" s="45"/>
      <c r="XJ3512" s="45"/>
      <c r="XK3512" s="45"/>
      <c r="XL3512" s="45"/>
      <c r="XM3512" s="45"/>
      <c r="XN3512" s="45"/>
      <c r="XO3512" s="45"/>
      <c r="XP3512" s="45"/>
      <c r="XQ3512" s="45"/>
      <c r="XR3512" s="45"/>
      <c r="XS3512" s="45"/>
      <c r="XT3512" s="45"/>
      <c r="XU3512" s="45"/>
      <c r="XV3512" s="45"/>
      <c r="XW3512" s="45"/>
      <c r="XX3512" s="45"/>
      <c r="XY3512" s="45"/>
      <c r="XZ3512" s="45"/>
      <c r="YA3512" s="45"/>
      <c r="YB3512" s="45"/>
      <c r="YC3512" s="45"/>
      <c r="YD3512" s="45"/>
      <c r="YE3512" s="45"/>
      <c r="YF3512" s="45"/>
      <c r="YG3512" s="45"/>
      <c r="YH3512" s="45"/>
      <c r="YI3512" s="45"/>
      <c r="YJ3512" s="45"/>
      <c r="YK3512" s="45"/>
      <c r="YL3512" s="45"/>
      <c r="YM3512" s="45"/>
      <c r="YN3512" s="45"/>
      <c r="YO3512" s="45"/>
      <c r="YP3512" s="45"/>
      <c r="YQ3512" s="45"/>
      <c r="YR3512" s="45"/>
      <c r="YS3512" s="45"/>
      <c r="YT3512" s="45"/>
      <c r="YU3512" s="45"/>
      <c r="YV3512" s="45"/>
      <c r="YW3512" s="45"/>
      <c r="YX3512" s="45"/>
      <c r="YY3512" s="45"/>
      <c r="YZ3512" s="45"/>
      <c r="ZA3512" s="45"/>
      <c r="ZB3512" s="45"/>
      <c r="ZC3512" s="45"/>
      <c r="ZD3512" s="45"/>
      <c r="ZE3512" s="45"/>
      <c r="ZF3512" s="45"/>
      <c r="ZG3512" s="45"/>
      <c r="ZH3512" s="45"/>
      <c r="ZI3512" s="45"/>
      <c r="ZJ3512" s="45"/>
      <c r="ZK3512" s="45"/>
      <c r="ZL3512" s="45"/>
      <c r="ZM3512" s="45"/>
      <c r="ZN3512" s="45"/>
      <c r="ZO3512" s="45"/>
      <c r="ZP3512" s="45"/>
      <c r="ZQ3512" s="45"/>
      <c r="ZR3512" s="45"/>
      <c r="ZS3512" s="45"/>
      <c r="ZT3512" s="45"/>
      <c r="ZU3512" s="45"/>
      <c r="ZV3512" s="45"/>
      <c r="ZW3512" s="45"/>
      <c r="ZX3512" s="45"/>
      <c r="ZY3512" s="45"/>
      <c r="ZZ3512" s="45"/>
      <c r="AAA3512" s="45"/>
      <c r="AAB3512" s="45"/>
      <c r="AAC3512" s="45"/>
      <c r="AAD3512" s="45"/>
      <c r="AAE3512" s="45"/>
      <c r="AAF3512" s="45"/>
      <c r="AAG3512" s="45"/>
      <c r="AAH3512" s="45"/>
      <c r="AAI3512" s="45"/>
      <c r="AAJ3512" s="45"/>
      <c r="AAK3512" s="45"/>
      <c r="AAL3512" s="45"/>
      <c r="AAM3512" s="45"/>
      <c r="AAN3512" s="45"/>
      <c r="AAO3512" s="45"/>
      <c r="AAP3512" s="45"/>
      <c r="AAQ3512" s="45"/>
      <c r="AAR3512" s="45"/>
      <c r="AAS3512" s="45"/>
      <c r="AAT3512" s="45"/>
      <c r="AAU3512" s="45"/>
      <c r="AAV3512" s="45"/>
      <c r="AAW3512" s="45"/>
      <c r="AAX3512" s="45"/>
      <c r="AAY3512" s="45"/>
      <c r="AAZ3512" s="45"/>
      <c r="ABA3512" s="45"/>
      <c r="ABB3512" s="45"/>
      <c r="ABC3512" s="45"/>
      <c r="ABD3512" s="45"/>
      <c r="ABE3512" s="45"/>
      <c r="ABF3512" s="45"/>
      <c r="ABG3512" s="45"/>
      <c r="ABH3512" s="45"/>
      <c r="ABI3512" s="45"/>
      <c r="ABJ3512" s="45"/>
      <c r="ABK3512" s="45"/>
      <c r="ABL3512" s="45"/>
      <c r="ABM3512" s="45"/>
      <c r="ABN3512" s="45"/>
      <c r="ABO3512" s="45"/>
      <c r="ABP3512" s="45"/>
      <c r="ABQ3512" s="45"/>
      <c r="ABR3512" s="45"/>
      <c r="ABS3512" s="45"/>
      <c r="ABT3512" s="45"/>
      <c r="ABU3512" s="45"/>
      <c r="ABV3512" s="45"/>
      <c r="ABW3512" s="45"/>
      <c r="ABX3512" s="45"/>
      <c r="ABY3512" s="45"/>
      <c r="ABZ3512" s="45"/>
      <c r="ACA3512" s="45"/>
      <c r="ACB3512" s="45"/>
      <c r="ACC3512" s="45"/>
      <c r="ACD3512" s="45"/>
      <c r="ACE3512" s="45"/>
      <c r="ACF3512" s="45"/>
      <c r="ACG3512" s="45"/>
      <c r="ACH3512" s="45"/>
      <c r="ACI3512" s="45"/>
      <c r="ACJ3512" s="45"/>
      <c r="ACK3512" s="45"/>
      <c r="ACL3512" s="45"/>
      <c r="ACM3512" s="45"/>
      <c r="ACN3512" s="45"/>
      <c r="ACO3512" s="45"/>
      <c r="ACP3512" s="45"/>
      <c r="ACQ3512" s="45"/>
      <c r="ACR3512" s="45"/>
      <c r="ACS3512" s="45"/>
      <c r="ACT3512" s="45"/>
      <c r="ACU3512" s="45"/>
      <c r="ACV3512" s="45"/>
      <c r="ACW3512" s="45"/>
      <c r="ACX3512" s="45"/>
      <c r="ACY3512" s="45"/>
      <c r="ACZ3512" s="45"/>
      <c r="ADA3512" s="45"/>
      <c r="ADB3512" s="45"/>
      <c r="ADC3512" s="45"/>
      <c r="ADD3512" s="45"/>
      <c r="ADE3512" s="45"/>
      <c r="ADF3512" s="45"/>
      <c r="ADG3512" s="45"/>
      <c r="ADH3512" s="45"/>
      <c r="ADI3512" s="45"/>
      <c r="ADJ3512" s="45"/>
      <c r="ADK3512" s="45"/>
      <c r="ADL3512" s="45"/>
      <c r="ADM3512" s="45"/>
      <c r="ADN3512" s="45"/>
      <c r="ADO3512" s="45"/>
      <c r="ADP3512" s="45"/>
      <c r="ADQ3512" s="45"/>
      <c r="ADR3512" s="45"/>
      <c r="ADS3512" s="45"/>
      <c r="ADT3512" s="45"/>
      <c r="ADU3512" s="45"/>
      <c r="ADV3512" s="45"/>
      <c r="ADW3512" s="45"/>
      <c r="ADX3512" s="45"/>
      <c r="ADY3512" s="45"/>
      <c r="ADZ3512" s="45"/>
      <c r="AEA3512" s="45"/>
      <c r="AEB3512" s="45"/>
      <c r="AEC3512" s="45"/>
      <c r="AED3512" s="45"/>
      <c r="AEE3512" s="45"/>
      <c r="AEF3512" s="45"/>
      <c r="AEG3512" s="45"/>
      <c r="AEH3512" s="45"/>
      <c r="AEI3512" s="45"/>
      <c r="AEJ3512" s="45"/>
      <c r="AEK3512" s="45"/>
      <c r="AEL3512" s="45"/>
      <c r="AEM3512" s="45"/>
      <c r="AEN3512" s="45"/>
      <c r="AEO3512" s="45"/>
      <c r="AEP3512" s="45"/>
      <c r="AEQ3512" s="45"/>
      <c r="AER3512" s="45"/>
      <c r="AES3512" s="45"/>
      <c r="AET3512" s="45"/>
      <c r="AEU3512" s="45"/>
      <c r="AEV3512" s="45"/>
      <c r="AEW3512" s="45"/>
      <c r="AEX3512" s="45"/>
      <c r="AEY3512" s="45"/>
      <c r="AEZ3512" s="45"/>
      <c r="AFA3512" s="45"/>
      <c r="AFB3512" s="45"/>
      <c r="AFC3512" s="45"/>
      <c r="AFD3512" s="45"/>
      <c r="AFE3512" s="45"/>
      <c r="AFF3512" s="45"/>
      <c r="AFG3512" s="45"/>
      <c r="AFH3512" s="45"/>
      <c r="AFI3512" s="45"/>
      <c r="AFJ3512" s="45"/>
      <c r="AFK3512" s="45"/>
      <c r="AFL3512" s="45"/>
      <c r="AFM3512" s="45"/>
      <c r="AFN3512" s="45"/>
      <c r="AFO3512" s="45"/>
      <c r="AFP3512" s="45"/>
      <c r="AFQ3512" s="45"/>
      <c r="AFR3512" s="45"/>
      <c r="AFS3512" s="45"/>
      <c r="AFT3512" s="45"/>
      <c r="AFU3512" s="45"/>
      <c r="AFV3512" s="45"/>
      <c r="AFW3512" s="45"/>
      <c r="AFX3512" s="45"/>
      <c r="AFY3512" s="45"/>
      <c r="AFZ3512" s="45"/>
      <c r="AGA3512" s="45"/>
      <c r="AGB3512" s="45"/>
      <c r="AGC3512" s="45"/>
      <c r="AGD3512" s="45"/>
      <c r="AGE3512" s="45"/>
      <c r="AGF3512" s="45"/>
      <c r="AGG3512" s="45"/>
      <c r="AGH3512" s="45"/>
      <c r="AGI3512" s="45"/>
      <c r="AGJ3512" s="45"/>
      <c r="AGK3512" s="45"/>
      <c r="AGL3512" s="45"/>
      <c r="AGM3512" s="45"/>
      <c r="AGN3512" s="45"/>
      <c r="AGO3512" s="45"/>
      <c r="AGP3512" s="45"/>
      <c r="AGQ3512" s="45"/>
      <c r="AGR3512" s="45"/>
      <c r="AGS3512" s="45"/>
      <c r="AGT3512" s="45"/>
      <c r="AGU3512" s="45"/>
      <c r="AGV3512" s="45"/>
      <c r="AGW3512" s="45"/>
      <c r="AGX3512" s="45"/>
      <c r="AGY3512" s="45"/>
      <c r="AGZ3512" s="45"/>
      <c r="AHA3512" s="45"/>
      <c r="AHB3512" s="45"/>
      <c r="AHC3512" s="45"/>
      <c r="AHD3512" s="45"/>
      <c r="AHE3512" s="45"/>
      <c r="AHF3512" s="45"/>
      <c r="AHG3512" s="45"/>
      <c r="AHH3512" s="45"/>
      <c r="AHI3512" s="45"/>
      <c r="AHJ3512" s="45"/>
      <c r="AHK3512" s="45"/>
      <c r="AHL3512" s="45"/>
      <c r="AHM3512" s="45"/>
      <c r="AHN3512" s="45"/>
      <c r="AHO3512" s="45"/>
      <c r="AHP3512" s="45"/>
      <c r="AHQ3512" s="45"/>
      <c r="AHR3512" s="45"/>
      <c r="AHS3512" s="45"/>
      <c r="AHT3512" s="45"/>
      <c r="AHU3512" s="45"/>
      <c r="AHV3512" s="45"/>
      <c r="AHW3512" s="45"/>
      <c r="AHX3512" s="45"/>
      <c r="AHY3512" s="45"/>
      <c r="AHZ3512" s="45"/>
      <c r="AIA3512" s="45"/>
      <c r="AIB3512" s="45"/>
      <c r="AIC3512" s="45"/>
      <c r="AID3512" s="45"/>
      <c r="AIE3512" s="45"/>
      <c r="AIF3512" s="45"/>
      <c r="AIG3512" s="45"/>
      <c r="AIH3512" s="45"/>
      <c r="AII3512" s="45"/>
      <c r="AIJ3512" s="45"/>
      <c r="AIK3512" s="45"/>
      <c r="AIL3512" s="45"/>
      <c r="AIM3512" s="45"/>
      <c r="AIN3512" s="45"/>
      <c r="AIO3512" s="45"/>
      <c r="AIP3512" s="45"/>
      <c r="AIQ3512" s="45"/>
      <c r="AIR3512" s="45"/>
      <c r="AIS3512" s="45"/>
      <c r="AIT3512" s="45"/>
      <c r="AIU3512" s="45"/>
      <c r="AIV3512" s="45"/>
      <c r="AIW3512" s="45"/>
      <c r="AIX3512" s="45"/>
      <c r="AIY3512" s="45"/>
      <c r="AIZ3512" s="45"/>
      <c r="AJA3512" s="45"/>
      <c r="AJB3512" s="45"/>
      <c r="AJC3512" s="45"/>
      <c r="AJD3512" s="45"/>
      <c r="AJE3512" s="45"/>
      <c r="AJF3512" s="45"/>
      <c r="AJG3512" s="45"/>
      <c r="AJH3512" s="45"/>
      <c r="AJI3512" s="45"/>
      <c r="AJJ3512" s="45"/>
      <c r="AJK3512" s="45"/>
      <c r="AJL3512" s="45"/>
      <c r="AJM3512" s="45"/>
      <c r="AJN3512" s="45"/>
      <c r="AJO3512" s="45"/>
      <c r="AJP3512" s="45"/>
      <c r="AJQ3512" s="45"/>
      <c r="AJR3512" s="45"/>
      <c r="AJS3512" s="45"/>
      <c r="AJT3512" s="45"/>
      <c r="AJU3512" s="45"/>
      <c r="AJV3512" s="45"/>
      <c r="AJW3512" s="45"/>
      <c r="AJX3512" s="45"/>
      <c r="AJY3512" s="45"/>
      <c r="AJZ3512" s="45"/>
      <c r="AKA3512" s="45"/>
      <c r="AKB3512" s="45"/>
      <c r="AKC3512" s="45"/>
      <c r="AKD3512" s="45"/>
      <c r="AKE3512" s="45"/>
      <c r="AKF3512" s="45"/>
      <c r="AKG3512" s="45"/>
      <c r="AKH3512" s="45"/>
      <c r="AKI3512" s="45"/>
      <c r="AKJ3512" s="45"/>
      <c r="AKK3512" s="45"/>
      <c r="AKL3512" s="45"/>
      <c r="AKM3512" s="45"/>
      <c r="AKN3512" s="45"/>
      <c r="AKO3512" s="45"/>
      <c r="AKP3512" s="45"/>
      <c r="AKQ3512" s="45"/>
      <c r="AKR3512" s="45"/>
      <c r="AKS3512" s="45"/>
      <c r="AKT3512" s="45"/>
      <c r="AKU3512" s="45"/>
      <c r="AKV3512" s="45"/>
      <c r="AKW3512" s="45"/>
      <c r="AKX3512" s="45"/>
      <c r="AKY3512" s="45"/>
      <c r="AKZ3512" s="45"/>
      <c r="ALA3512" s="45"/>
      <c r="ALB3512" s="45"/>
      <c r="ALC3512" s="45"/>
      <c r="ALD3512" s="45"/>
      <c r="ALE3512" s="45"/>
      <c r="ALF3512" s="45"/>
      <c r="ALG3512" s="45"/>
      <c r="ALH3512" s="45"/>
      <c r="ALI3512" s="45"/>
      <c r="ALJ3512" s="45"/>
      <c r="ALK3512" s="45"/>
      <c r="ALL3512" s="45"/>
      <c r="ALM3512" s="45"/>
      <c r="ALN3512" s="45"/>
      <c r="ALO3512" s="45"/>
      <c r="ALP3512" s="45"/>
      <c r="ALQ3512" s="45"/>
      <c r="ALR3512" s="45"/>
      <c r="ALS3512" s="45"/>
      <c r="ALT3512" s="45"/>
      <c r="ALU3512" s="45"/>
      <c r="ALV3512" s="45"/>
      <c r="ALW3512" s="45"/>
      <c r="ALX3512" s="45"/>
      <c r="ALY3512" s="45"/>
      <c r="ALZ3512" s="45"/>
      <c r="AMA3512" s="45"/>
      <c r="AMB3512" s="45"/>
      <c r="AMC3512" s="45"/>
      <c r="AMD3512" s="45"/>
      <c r="AME3512" s="45"/>
      <c r="AMF3512" s="45"/>
      <c r="AMG3512" s="45"/>
      <c r="AMH3512" s="45"/>
      <c r="AMI3512" s="45"/>
      <c r="AMJ3512" s="45"/>
      <c r="AMK3512" s="45"/>
      <c r="AML3512" s="45"/>
      <c r="AMM3512" s="45"/>
      <c r="AMN3512" s="45"/>
      <c r="AMO3512" s="45"/>
      <c r="AMP3512" s="45"/>
      <c r="AMQ3512" s="45"/>
      <c r="AMR3512" s="45"/>
      <c r="AMS3512" s="45"/>
      <c r="AMT3512" s="45"/>
      <c r="AMU3512" s="45"/>
      <c r="AMV3512" s="45"/>
      <c r="AMW3512" s="45"/>
      <c r="AMX3512" s="45"/>
      <c r="AMY3512" s="45"/>
      <c r="AMZ3512" s="45"/>
      <c r="ANA3512" s="45"/>
      <c r="ANB3512" s="45"/>
      <c r="ANC3512" s="45"/>
      <c r="AND3512" s="45"/>
      <c r="ANE3512" s="45"/>
      <c r="ANF3512" s="45"/>
      <c r="ANG3512" s="45"/>
      <c r="ANH3512" s="45"/>
      <c r="ANI3512" s="45"/>
      <c r="ANJ3512" s="45"/>
      <c r="ANK3512" s="45"/>
      <c r="ANL3512" s="45"/>
      <c r="ANM3512" s="45"/>
      <c r="ANN3512" s="45"/>
      <c r="ANO3512" s="45"/>
      <c r="ANP3512" s="45"/>
      <c r="ANQ3512" s="45"/>
      <c r="ANR3512" s="45"/>
      <c r="ANS3512" s="45"/>
      <c r="ANT3512" s="45"/>
      <c r="ANU3512" s="45"/>
      <c r="ANV3512" s="45"/>
      <c r="ANW3512" s="45"/>
      <c r="ANX3512" s="45"/>
      <c r="ANY3512" s="45"/>
      <c r="ANZ3512" s="45"/>
      <c r="AOA3512" s="45"/>
      <c r="AOB3512" s="45"/>
      <c r="AOC3512" s="45"/>
      <c r="AOD3512" s="45"/>
      <c r="AOE3512" s="45"/>
      <c r="AOF3512" s="45"/>
      <c r="AOG3512" s="45"/>
      <c r="AOH3512" s="45"/>
      <c r="AOI3512" s="45"/>
      <c r="AOJ3512" s="45"/>
      <c r="AOK3512" s="45"/>
      <c r="AOL3512" s="45"/>
      <c r="AOM3512" s="45"/>
      <c r="AON3512" s="45"/>
      <c r="AOO3512" s="45"/>
      <c r="AOP3512" s="45"/>
      <c r="AOQ3512" s="45"/>
      <c r="AOR3512" s="45"/>
      <c r="AOS3512" s="45"/>
      <c r="AOT3512" s="45"/>
      <c r="AOU3512" s="45"/>
      <c r="AOV3512" s="45"/>
      <c r="AOW3512" s="45"/>
      <c r="AOX3512" s="45"/>
      <c r="AOY3512" s="45"/>
      <c r="AOZ3512" s="45"/>
      <c r="APA3512" s="45"/>
      <c r="APB3512" s="45"/>
      <c r="APC3512" s="45"/>
      <c r="APD3512" s="45"/>
      <c r="APE3512" s="45"/>
      <c r="APF3512" s="45"/>
      <c r="APG3512" s="45"/>
      <c r="APH3512" s="45"/>
      <c r="API3512" s="45"/>
      <c r="APJ3512" s="45"/>
      <c r="APK3512" s="45"/>
      <c r="APL3512" s="45"/>
      <c r="APM3512" s="45"/>
      <c r="APN3512" s="45"/>
      <c r="APO3512" s="45"/>
      <c r="APP3512" s="45"/>
      <c r="APQ3512" s="45"/>
      <c r="APR3512" s="45"/>
      <c r="APS3512" s="45"/>
      <c r="APT3512" s="45"/>
      <c r="APU3512" s="45"/>
      <c r="APV3512" s="45"/>
      <c r="APW3512" s="45"/>
      <c r="APX3512" s="45"/>
      <c r="APY3512" s="45"/>
      <c r="APZ3512" s="45"/>
      <c r="AQA3512" s="45"/>
      <c r="AQB3512" s="45"/>
      <c r="AQC3512" s="45"/>
      <c r="AQD3512" s="45"/>
      <c r="AQE3512" s="45"/>
      <c r="AQF3512" s="45"/>
      <c r="AQG3512" s="45"/>
      <c r="AQH3512" s="45"/>
      <c r="AQI3512" s="45"/>
      <c r="AQJ3512" s="45"/>
      <c r="AQK3512" s="45"/>
      <c r="AQL3512" s="45"/>
      <c r="AQM3512" s="45"/>
      <c r="AQN3512" s="45"/>
      <c r="AQO3512" s="45"/>
      <c r="AQP3512" s="45"/>
      <c r="AQQ3512" s="45"/>
      <c r="AQR3512" s="45"/>
      <c r="AQS3512" s="45"/>
      <c r="AQT3512" s="45"/>
      <c r="AQU3512" s="45"/>
      <c r="AQV3512" s="45"/>
      <c r="AQW3512" s="45"/>
      <c r="AQX3512" s="45"/>
      <c r="AQY3512" s="45"/>
      <c r="AQZ3512" s="45"/>
      <c r="ARA3512" s="45"/>
      <c r="ARB3512" s="45"/>
      <c r="ARC3512" s="45"/>
      <c r="ARD3512" s="45"/>
      <c r="ARE3512" s="45"/>
      <c r="ARF3512" s="45"/>
      <c r="ARG3512" s="45"/>
      <c r="ARH3512" s="45"/>
      <c r="ARI3512" s="45"/>
      <c r="ARJ3512" s="45"/>
      <c r="ARK3512" s="45"/>
      <c r="ARL3512" s="45"/>
      <c r="ARM3512" s="45"/>
      <c r="ARN3512" s="45"/>
      <c r="ARO3512" s="45"/>
      <c r="ARP3512" s="45"/>
      <c r="ARQ3512" s="45"/>
      <c r="ARR3512" s="45"/>
      <c r="ARS3512" s="45"/>
      <c r="ART3512" s="45"/>
      <c r="ARU3512" s="45"/>
      <c r="ARV3512" s="45"/>
      <c r="ARW3512" s="45"/>
      <c r="ARX3512" s="45"/>
      <c r="ARY3512" s="45"/>
      <c r="ARZ3512" s="45"/>
      <c r="ASA3512" s="45"/>
      <c r="ASB3512" s="45"/>
      <c r="ASC3512" s="45"/>
      <c r="ASD3512" s="45"/>
      <c r="ASE3512" s="45"/>
      <c r="ASF3512" s="45"/>
      <c r="ASG3512" s="45"/>
      <c r="ASH3512" s="45"/>
      <c r="ASI3512" s="45"/>
      <c r="ASJ3512" s="45"/>
      <c r="ASK3512" s="45"/>
      <c r="ASL3512" s="45"/>
      <c r="ASM3512" s="45"/>
      <c r="ASN3512" s="45"/>
      <c r="ASO3512" s="45"/>
      <c r="ASP3512" s="45"/>
      <c r="ASQ3512" s="45"/>
      <c r="ASR3512" s="45"/>
      <c r="ASS3512" s="45"/>
      <c r="AST3512" s="45"/>
      <c r="ASU3512" s="45"/>
      <c r="ASV3512" s="45"/>
      <c r="ASW3512" s="45"/>
      <c r="ASX3512" s="45"/>
      <c r="ASY3512" s="45"/>
      <c r="ASZ3512" s="45"/>
      <c r="ATA3512" s="45"/>
      <c r="ATB3512" s="45"/>
      <c r="ATC3512" s="45"/>
      <c r="ATD3512" s="45"/>
      <c r="ATE3512" s="45"/>
      <c r="ATF3512" s="45"/>
      <c r="ATG3512" s="45"/>
      <c r="ATH3512" s="45"/>
      <c r="ATI3512" s="45"/>
      <c r="ATJ3512" s="45"/>
      <c r="ATK3512" s="45"/>
      <c r="ATL3512" s="45"/>
      <c r="ATM3512" s="45"/>
      <c r="ATN3512" s="45"/>
      <c r="ATO3512" s="45"/>
      <c r="ATP3512" s="45"/>
      <c r="ATQ3512" s="45"/>
      <c r="ATR3512" s="45"/>
      <c r="ATS3512" s="45"/>
      <c r="ATT3512" s="45"/>
      <c r="ATU3512" s="45"/>
      <c r="ATV3512" s="45"/>
      <c r="ATW3512" s="45"/>
      <c r="ATX3512" s="45"/>
      <c r="ATY3512" s="45"/>
      <c r="ATZ3512" s="45"/>
      <c r="AUA3512" s="45"/>
      <c r="AUB3512" s="45"/>
      <c r="AUC3512" s="45"/>
      <c r="AUD3512" s="45"/>
      <c r="AUE3512" s="45"/>
      <c r="AUF3512" s="45"/>
      <c r="AUG3512" s="45"/>
      <c r="AUH3512" s="45"/>
      <c r="AUI3512" s="45"/>
      <c r="AUJ3512" s="45"/>
      <c r="AUK3512" s="45"/>
      <c r="AUL3512" s="45"/>
      <c r="AUM3512" s="45"/>
      <c r="AUN3512" s="45"/>
      <c r="AUO3512" s="45"/>
      <c r="AUP3512" s="45"/>
      <c r="AUQ3512" s="45"/>
      <c r="AUR3512" s="45"/>
      <c r="AUS3512" s="45"/>
      <c r="AUT3512" s="45"/>
      <c r="AUU3512" s="45"/>
      <c r="AUV3512" s="45"/>
      <c r="AUW3512" s="45"/>
      <c r="AUX3512" s="45"/>
      <c r="AUY3512" s="45"/>
      <c r="AUZ3512" s="45"/>
      <c r="AVA3512" s="45"/>
      <c r="AVB3512" s="45"/>
      <c r="AVC3512" s="45"/>
      <c r="AVD3512" s="45"/>
      <c r="AVE3512" s="45"/>
      <c r="AVF3512" s="45"/>
      <c r="AVG3512" s="45"/>
      <c r="AVH3512" s="45"/>
      <c r="AVI3512" s="45"/>
      <c r="AVJ3512" s="45"/>
      <c r="AVK3512" s="45"/>
      <c r="AVL3512" s="45"/>
      <c r="AVM3512" s="45"/>
      <c r="AVN3512" s="45"/>
      <c r="AVO3512" s="45"/>
      <c r="AVP3512" s="45"/>
      <c r="AVQ3512" s="45"/>
      <c r="AVR3512" s="45"/>
      <c r="AVS3512" s="45"/>
      <c r="AVT3512" s="45"/>
      <c r="AVU3512" s="45"/>
      <c r="AVV3512" s="45"/>
      <c r="AVW3512" s="45"/>
      <c r="AVX3512" s="45"/>
      <c r="AVY3512" s="45"/>
      <c r="AVZ3512" s="45"/>
      <c r="AWA3512" s="45"/>
      <c r="AWB3512" s="45"/>
      <c r="AWC3512" s="45"/>
      <c r="AWD3512" s="45"/>
      <c r="AWE3512" s="45"/>
      <c r="AWF3512" s="45"/>
      <c r="AWG3512" s="45"/>
      <c r="AWH3512" s="45"/>
      <c r="AWI3512" s="45"/>
      <c r="AWJ3512" s="45"/>
      <c r="AWK3512" s="45"/>
      <c r="AWL3512" s="45"/>
      <c r="AWM3512" s="45"/>
      <c r="AWN3512" s="45"/>
      <c r="AWO3512" s="45"/>
      <c r="AWP3512" s="45"/>
      <c r="AWQ3512" s="45"/>
      <c r="AWR3512" s="45"/>
      <c r="AWS3512" s="45"/>
      <c r="AWT3512" s="45"/>
      <c r="AWU3512" s="45"/>
      <c r="AWV3512" s="45"/>
      <c r="AWW3512" s="45"/>
      <c r="AWX3512" s="45"/>
      <c r="AWY3512" s="45"/>
      <c r="AWZ3512" s="45"/>
      <c r="AXA3512" s="45"/>
      <c r="AXB3512" s="45"/>
      <c r="AXC3512" s="45"/>
      <c r="AXD3512" s="45"/>
      <c r="AXE3512" s="45"/>
      <c r="AXF3512" s="45"/>
      <c r="AXG3512" s="45"/>
      <c r="AXH3512" s="45"/>
      <c r="AXI3512" s="45"/>
      <c r="AXJ3512" s="45"/>
      <c r="AXK3512" s="45"/>
      <c r="AXL3512" s="45"/>
      <c r="AXM3512" s="45"/>
      <c r="AXN3512" s="45"/>
      <c r="AXO3512" s="45"/>
      <c r="AXP3512" s="45"/>
      <c r="AXQ3512" s="45"/>
      <c r="AXR3512" s="45"/>
      <c r="AXS3512" s="45"/>
      <c r="AXT3512" s="45"/>
      <c r="AXU3512" s="45"/>
      <c r="AXV3512" s="45"/>
      <c r="AXW3512" s="45"/>
      <c r="AXX3512" s="45"/>
      <c r="AXY3512" s="45"/>
      <c r="AXZ3512" s="45"/>
      <c r="AYA3512" s="45"/>
      <c r="AYB3512" s="45"/>
      <c r="AYC3512" s="45"/>
      <c r="AYD3512" s="45"/>
      <c r="AYE3512" s="45"/>
      <c r="AYF3512" s="45"/>
      <c r="AYG3512" s="45"/>
      <c r="AYH3512" s="45"/>
      <c r="AYI3512" s="45"/>
      <c r="AYJ3512" s="45"/>
      <c r="AYK3512" s="45"/>
      <c r="AYL3512" s="45"/>
      <c r="AYM3512" s="45"/>
      <c r="AYN3512" s="45"/>
      <c r="AYO3512" s="45"/>
      <c r="AYP3512" s="45"/>
      <c r="AYQ3512" s="45"/>
      <c r="AYR3512" s="45"/>
      <c r="AYS3512" s="45"/>
      <c r="AYT3512" s="45"/>
      <c r="AYU3512" s="45"/>
      <c r="AYV3512" s="45"/>
      <c r="AYW3512" s="45"/>
      <c r="AYX3512" s="45"/>
      <c r="AYY3512" s="45"/>
      <c r="AYZ3512" s="45"/>
      <c r="AZA3512" s="45"/>
      <c r="AZB3512" s="45"/>
      <c r="AZC3512" s="45"/>
      <c r="AZD3512" s="45"/>
      <c r="AZE3512" s="45"/>
      <c r="AZF3512" s="45"/>
      <c r="AZG3512" s="45"/>
      <c r="AZH3512" s="45"/>
      <c r="AZI3512" s="45"/>
      <c r="AZJ3512" s="45"/>
      <c r="AZK3512" s="45"/>
      <c r="AZL3512" s="45"/>
      <c r="AZM3512" s="45"/>
      <c r="AZN3512" s="45"/>
      <c r="AZO3512" s="45"/>
      <c r="AZP3512" s="45"/>
      <c r="AZQ3512" s="45"/>
      <c r="AZR3512" s="45"/>
      <c r="AZS3512" s="45"/>
      <c r="AZT3512" s="45"/>
      <c r="AZU3512" s="45"/>
      <c r="AZV3512" s="45"/>
      <c r="AZW3512" s="45"/>
      <c r="AZX3512" s="45"/>
      <c r="AZY3512" s="45"/>
      <c r="AZZ3512" s="45"/>
      <c r="BAA3512" s="45"/>
      <c r="BAB3512" s="45"/>
      <c r="BAC3512" s="45"/>
      <c r="BAD3512" s="45"/>
      <c r="BAE3512" s="45"/>
      <c r="BAF3512" s="45"/>
      <c r="BAG3512" s="45"/>
      <c r="BAH3512" s="45"/>
      <c r="BAI3512" s="45"/>
      <c r="BAJ3512" s="45"/>
      <c r="BAK3512" s="45"/>
      <c r="BAL3512" s="45"/>
      <c r="BAM3512" s="45"/>
      <c r="BAN3512" s="45"/>
      <c r="BAO3512" s="45"/>
      <c r="BAP3512" s="45"/>
      <c r="BAQ3512" s="45"/>
      <c r="BAR3512" s="45"/>
      <c r="BAS3512" s="45"/>
      <c r="BAT3512" s="45"/>
      <c r="BAU3512" s="45"/>
      <c r="BAV3512" s="45"/>
      <c r="BAW3512" s="45"/>
      <c r="BAX3512" s="45"/>
      <c r="BAY3512" s="45"/>
      <c r="BAZ3512" s="45"/>
      <c r="BBA3512" s="45"/>
      <c r="BBB3512" s="45"/>
      <c r="BBC3512" s="45"/>
      <c r="BBD3512" s="45"/>
      <c r="BBE3512" s="45"/>
      <c r="BBF3512" s="45"/>
      <c r="BBG3512" s="45"/>
      <c r="BBH3512" s="45"/>
      <c r="BBI3512" s="45"/>
      <c r="BBJ3512" s="45"/>
      <c r="BBK3512" s="45"/>
      <c r="BBL3512" s="45"/>
      <c r="BBM3512" s="45"/>
      <c r="BBN3512" s="45"/>
      <c r="BBO3512" s="45"/>
      <c r="BBP3512" s="45"/>
      <c r="BBQ3512" s="45"/>
      <c r="BBR3512" s="45"/>
      <c r="BBS3512" s="45"/>
      <c r="BBT3512" s="45"/>
      <c r="BBU3512" s="45"/>
      <c r="BBV3512" s="45"/>
      <c r="BBW3512" s="45"/>
      <c r="BBX3512" s="45"/>
      <c r="BBY3512" s="45"/>
      <c r="BBZ3512" s="45"/>
      <c r="BCA3512" s="45"/>
      <c r="BCB3512" s="45"/>
      <c r="BCC3512" s="45"/>
      <c r="BCD3512" s="45"/>
      <c r="BCE3512" s="45"/>
      <c r="BCF3512" s="45"/>
      <c r="BCG3512" s="45"/>
      <c r="BCH3512" s="45"/>
      <c r="BCI3512" s="45"/>
      <c r="BCJ3512" s="45"/>
      <c r="BCK3512" s="45"/>
      <c r="BCL3512" s="45"/>
      <c r="BCM3512" s="45"/>
      <c r="BCN3512" s="45"/>
      <c r="BCO3512" s="45"/>
      <c r="BCP3512" s="45"/>
      <c r="BCQ3512" s="45"/>
      <c r="BCR3512" s="45"/>
      <c r="BCS3512" s="45"/>
      <c r="BCT3512" s="45"/>
      <c r="BCU3512" s="45"/>
      <c r="BCV3512" s="45"/>
      <c r="BCW3512" s="45"/>
      <c r="BCX3512" s="45"/>
      <c r="BCY3512" s="45"/>
      <c r="BCZ3512" s="45"/>
      <c r="BDA3512" s="45"/>
      <c r="BDB3512" s="45"/>
      <c r="BDC3512" s="45"/>
      <c r="BDD3512" s="45"/>
      <c r="BDE3512" s="45"/>
      <c r="BDF3512" s="45"/>
      <c r="BDG3512" s="45"/>
      <c r="BDH3512" s="45"/>
      <c r="BDI3512" s="45"/>
      <c r="BDJ3512" s="45"/>
      <c r="BDK3512" s="45"/>
      <c r="BDL3512" s="45"/>
      <c r="BDM3512" s="45"/>
      <c r="BDN3512" s="45"/>
      <c r="BDO3512" s="45"/>
      <c r="BDP3512" s="45"/>
      <c r="BDQ3512" s="45"/>
      <c r="BDR3512" s="45"/>
      <c r="BDS3512" s="45"/>
      <c r="BDT3512" s="45"/>
      <c r="BDU3512" s="45"/>
      <c r="BDV3512" s="45"/>
      <c r="BDW3512" s="45"/>
      <c r="BDX3512" s="45"/>
      <c r="BDY3512" s="45"/>
      <c r="BDZ3512" s="45"/>
      <c r="BEA3512" s="45"/>
      <c r="BEB3512" s="45"/>
      <c r="BEC3512" s="45"/>
      <c r="BED3512" s="45"/>
      <c r="BEE3512" s="45"/>
      <c r="BEF3512" s="45"/>
      <c r="BEG3512" s="45"/>
      <c r="BEH3512" s="45"/>
      <c r="BEI3512" s="45"/>
      <c r="BEJ3512" s="45"/>
      <c r="BEK3512" s="45"/>
      <c r="BEL3512" s="45"/>
      <c r="BEM3512" s="45"/>
      <c r="BEN3512" s="45"/>
      <c r="BEO3512" s="45"/>
      <c r="BEP3512" s="45"/>
      <c r="BEQ3512" s="45"/>
      <c r="BER3512" s="45"/>
      <c r="BES3512" s="45"/>
      <c r="BET3512" s="45"/>
      <c r="BEU3512" s="45"/>
      <c r="BEV3512" s="45"/>
      <c r="BEW3512" s="45"/>
      <c r="BEX3512" s="45"/>
      <c r="BEY3512" s="45"/>
      <c r="BEZ3512" s="45"/>
      <c r="BFA3512" s="45"/>
      <c r="BFB3512" s="45"/>
      <c r="BFC3512" s="45"/>
      <c r="BFD3512" s="45"/>
      <c r="BFE3512" s="45"/>
      <c r="BFF3512" s="45"/>
      <c r="BFG3512" s="45"/>
      <c r="BFH3512" s="45"/>
      <c r="BFI3512" s="45"/>
      <c r="BFJ3512" s="45"/>
      <c r="BFK3512" s="45"/>
      <c r="BFL3512" s="45"/>
      <c r="BFM3512" s="45"/>
      <c r="BFN3512" s="45"/>
      <c r="BFO3512" s="45"/>
      <c r="BFP3512" s="45"/>
      <c r="BFQ3512" s="45"/>
      <c r="BFR3512" s="45"/>
      <c r="BFS3512" s="45"/>
      <c r="BFT3512" s="45"/>
      <c r="BFU3512" s="45"/>
      <c r="BFV3512" s="45"/>
      <c r="BFW3512" s="45"/>
      <c r="BFX3512" s="45"/>
      <c r="BFY3512" s="45"/>
      <c r="BFZ3512" s="45"/>
      <c r="BGA3512" s="45"/>
      <c r="BGB3512" s="45"/>
      <c r="BGC3512" s="45"/>
      <c r="BGD3512" s="45"/>
      <c r="BGE3512" s="45"/>
      <c r="BGF3512" s="45"/>
      <c r="BGG3512" s="45"/>
      <c r="BGH3512" s="45"/>
      <c r="BGI3512" s="45"/>
      <c r="BGJ3512" s="45"/>
      <c r="BGK3512" s="45"/>
      <c r="BGL3512" s="45"/>
      <c r="BGM3512" s="45"/>
      <c r="BGN3512" s="45"/>
      <c r="BGO3512" s="45"/>
      <c r="BGP3512" s="45"/>
      <c r="BGQ3512" s="45"/>
      <c r="BGR3512" s="45"/>
      <c r="BGS3512" s="45"/>
      <c r="BGT3512" s="45"/>
      <c r="BGU3512" s="45"/>
      <c r="BGV3512" s="45"/>
      <c r="BGW3512" s="45"/>
      <c r="BGX3512" s="45"/>
      <c r="BGY3512" s="45"/>
      <c r="BGZ3512" s="45"/>
      <c r="BHA3512" s="45"/>
      <c r="BHB3512" s="45"/>
      <c r="BHC3512" s="45"/>
      <c r="BHD3512" s="45"/>
      <c r="BHE3512" s="45"/>
      <c r="BHF3512" s="45"/>
      <c r="BHG3512" s="45"/>
      <c r="BHH3512" s="45"/>
      <c r="BHI3512" s="45"/>
      <c r="BHJ3512" s="45"/>
      <c r="BHK3512" s="45"/>
      <c r="BHL3512" s="45"/>
      <c r="BHM3512" s="45"/>
      <c r="BHN3512" s="45"/>
      <c r="BHO3512" s="45"/>
      <c r="BHP3512" s="45"/>
      <c r="BHQ3512" s="45"/>
      <c r="BHR3512" s="45"/>
      <c r="BHS3512" s="45"/>
      <c r="BHT3512" s="45"/>
      <c r="BHU3512" s="45"/>
      <c r="BHV3512" s="45"/>
      <c r="BHW3512" s="45"/>
      <c r="BHX3512" s="45"/>
      <c r="BHY3512" s="45"/>
      <c r="BHZ3512" s="45"/>
      <c r="BIA3512" s="45"/>
      <c r="BIB3512" s="45"/>
      <c r="BIC3512" s="45"/>
      <c r="BID3512" s="45"/>
      <c r="BIE3512" s="45"/>
      <c r="BIF3512" s="45"/>
      <c r="BIG3512" s="45"/>
      <c r="BIH3512" s="45"/>
      <c r="BII3512" s="45"/>
      <c r="BIJ3512" s="45"/>
      <c r="BIK3512" s="45"/>
      <c r="BIL3512" s="45"/>
      <c r="BIM3512" s="45"/>
      <c r="BIN3512" s="45"/>
      <c r="BIO3512" s="45"/>
      <c r="BIP3512" s="45"/>
      <c r="BIQ3512" s="45"/>
      <c r="BIR3512" s="45"/>
      <c r="BIS3512" s="45"/>
      <c r="BIT3512" s="45"/>
      <c r="BIU3512" s="45"/>
      <c r="BIV3512" s="45"/>
      <c r="BIW3512" s="45"/>
      <c r="BIX3512" s="45"/>
      <c r="BIY3512" s="45"/>
      <c r="BIZ3512" s="45"/>
      <c r="BJA3512" s="45"/>
      <c r="BJB3512" s="45"/>
      <c r="BJC3512" s="45"/>
      <c r="BJD3512" s="45"/>
      <c r="BJE3512" s="45"/>
      <c r="BJF3512" s="45"/>
      <c r="BJG3512" s="45"/>
      <c r="BJH3512" s="45"/>
      <c r="BJI3512" s="45"/>
      <c r="BJJ3512" s="45"/>
      <c r="BJK3512" s="45"/>
      <c r="BJL3512" s="45"/>
      <c r="BJM3512" s="45"/>
      <c r="BJN3512" s="45"/>
      <c r="BJO3512" s="45"/>
      <c r="BJP3512" s="45"/>
      <c r="BJQ3512" s="45"/>
      <c r="BJR3512" s="45"/>
      <c r="BJS3512" s="45"/>
      <c r="BJT3512" s="45"/>
      <c r="BJU3512" s="45"/>
      <c r="BJV3512" s="45"/>
      <c r="BJW3512" s="45"/>
      <c r="BJX3512" s="45"/>
      <c r="BJY3512" s="45"/>
      <c r="BJZ3512" s="45"/>
      <c r="BKA3512" s="45"/>
      <c r="BKB3512" s="45"/>
      <c r="BKC3512" s="45"/>
      <c r="BKD3512" s="45"/>
      <c r="BKE3512" s="45"/>
      <c r="BKF3512" s="45"/>
      <c r="BKG3512" s="45"/>
      <c r="BKH3512" s="45"/>
      <c r="BKI3512" s="45"/>
      <c r="BKJ3512" s="45"/>
      <c r="BKK3512" s="45"/>
      <c r="BKL3512" s="45"/>
      <c r="BKM3512" s="45"/>
      <c r="BKN3512" s="45"/>
      <c r="BKO3512" s="45"/>
      <c r="BKP3512" s="45"/>
      <c r="BKQ3512" s="45"/>
      <c r="BKR3512" s="45"/>
      <c r="BKS3512" s="45"/>
      <c r="BKT3512" s="45"/>
      <c r="BKU3512" s="45"/>
      <c r="BKV3512" s="45"/>
      <c r="BKW3512" s="45"/>
      <c r="BKX3512" s="45"/>
      <c r="BKY3512" s="45"/>
      <c r="BKZ3512" s="45"/>
      <c r="BLA3512" s="45"/>
      <c r="BLB3512" s="45"/>
      <c r="BLC3512" s="45"/>
      <c r="BLD3512" s="45"/>
      <c r="BLE3512" s="45"/>
      <c r="BLF3512" s="45"/>
      <c r="BLG3512" s="45"/>
      <c r="BLH3512" s="45"/>
      <c r="BLI3512" s="45"/>
      <c r="BLJ3512" s="45"/>
      <c r="BLK3512" s="45"/>
      <c r="BLL3512" s="45"/>
      <c r="BLM3512" s="45"/>
      <c r="BLN3512" s="45"/>
      <c r="BLO3512" s="45"/>
      <c r="BLP3512" s="45"/>
      <c r="BLQ3512" s="45"/>
      <c r="BLR3512" s="45"/>
      <c r="BLS3512" s="45"/>
      <c r="BLT3512" s="45"/>
      <c r="BLU3512" s="45"/>
      <c r="BLV3512" s="45"/>
      <c r="BLW3512" s="45"/>
      <c r="BLX3512" s="45"/>
      <c r="BLY3512" s="45"/>
      <c r="BLZ3512" s="45"/>
      <c r="BMA3512" s="45"/>
      <c r="BMB3512" s="45"/>
      <c r="BMC3512" s="45"/>
      <c r="BMD3512" s="45"/>
      <c r="BME3512" s="45"/>
      <c r="BMF3512" s="45"/>
      <c r="BMG3512" s="45"/>
      <c r="BMH3512" s="45"/>
      <c r="BMI3512" s="45"/>
      <c r="BMJ3512" s="45"/>
      <c r="BMK3512" s="45"/>
      <c r="BML3512" s="45"/>
      <c r="BMM3512" s="45"/>
      <c r="BMN3512" s="45"/>
      <c r="BMO3512" s="45"/>
      <c r="BMP3512" s="45"/>
      <c r="BMQ3512" s="45"/>
      <c r="BMR3512" s="45"/>
      <c r="BMS3512" s="45"/>
      <c r="BMT3512" s="45"/>
      <c r="BMU3512" s="45"/>
      <c r="BMV3512" s="45"/>
      <c r="BMW3512" s="45"/>
      <c r="BMX3512" s="45"/>
      <c r="BMY3512" s="45"/>
      <c r="BMZ3512" s="45"/>
      <c r="BNA3512" s="45"/>
      <c r="BNB3512" s="45"/>
      <c r="BNC3512" s="45"/>
      <c r="BND3512" s="45"/>
      <c r="BNE3512" s="45"/>
      <c r="BNF3512" s="45"/>
      <c r="BNG3512" s="45"/>
      <c r="BNH3512" s="45"/>
      <c r="BNI3512" s="45"/>
      <c r="BNJ3512" s="45"/>
      <c r="BNK3512" s="45"/>
      <c r="BNL3512" s="45"/>
      <c r="BNM3512" s="45"/>
      <c r="BNN3512" s="45"/>
      <c r="BNO3512" s="45"/>
      <c r="BNP3512" s="45"/>
      <c r="BNQ3512" s="45"/>
      <c r="BNR3512" s="45"/>
      <c r="BNS3512" s="45"/>
      <c r="BNT3512" s="45"/>
      <c r="BNU3512" s="45"/>
      <c r="BNV3512" s="45"/>
      <c r="BNW3512" s="45"/>
      <c r="BNX3512" s="45"/>
      <c r="BNY3512" s="45"/>
      <c r="BNZ3512" s="45"/>
      <c r="BOA3512" s="45"/>
      <c r="BOB3512" s="45"/>
      <c r="BOC3512" s="45"/>
      <c r="BOD3512" s="45"/>
      <c r="BOE3512" s="45"/>
      <c r="BOF3512" s="45"/>
      <c r="BOG3512" s="45"/>
      <c r="BOH3512" s="45"/>
      <c r="BOI3512" s="45"/>
      <c r="BOJ3512" s="45"/>
      <c r="BOK3512" s="45"/>
      <c r="BOL3512" s="45"/>
      <c r="BOM3512" s="45"/>
      <c r="BON3512" s="45"/>
      <c r="BOO3512" s="45"/>
      <c r="BOP3512" s="45"/>
      <c r="BOQ3512" s="45"/>
      <c r="BOR3512" s="45"/>
      <c r="BOS3512" s="45"/>
      <c r="BOT3512" s="45"/>
      <c r="BOU3512" s="45"/>
      <c r="BOV3512" s="45"/>
      <c r="BOW3512" s="45"/>
      <c r="BOX3512" s="45"/>
      <c r="BOY3512" s="45"/>
      <c r="BOZ3512" s="45"/>
      <c r="BPA3512" s="45"/>
      <c r="BPB3512" s="45"/>
      <c r="BPC3512" s="45"/>
      <c r="BPD3512" s="45"/>
      <c r="BPE3512" s="45"/>
      <c r="BPF3512" s="45"/>
      <c r="BPG3512" s="45"/>
      <c r="BPH3512" s="45"/>
      <c r="BPI3512" s="45"/>
      <c r="BPJ3512" s="45"/>
      <c r="BPK3512" s="45"/>
      <c r="BPL3512" s="45"/>
      <c r="BPM3512" s="45"/>
      <c r="BPN3512" s="45"/>
      <c r="BPO3512" s="45"/>
      <c r="BPP3512" s="45"/>
      <c r="BPQ3512" s="45"/>
      <c r="BPR3512" s="45"/>
      <c r="BPS3512" s="45"/>
      <c r="BPT3512" s="45"/>
      <c r="BPU3512" s="45"/>
      <c r="BPV3512" s="45"/>
      <c r="BPW3512" s="45"/>
      <c r="BPX3512" s="45"/>
      <c r="BPY3512" s="45"/>
      <c r="BPZ3512" s="45"/>
      <c r="BQA3512" s="45"/>
      <c r="BQB3512" s="45"/>
      <c r="BQC3512" s="45"/>
      <c r="BQD3512" s="45"/>
      <c r="BQE3512" s="45"/>
      <c r="BQF3512" s="45"/>
      <c r="BQG3512" s="45"/>
      <c r="BQH3512" s="45"/>
      <c r="BQI3512" s="45"/>
      <c r="BQJ3512" s="45"/>
      <c r="BQK3512" s="45"/>
      <c r="BQL3512" s="45"/>
      <c r="BQM3512" s="45"/>
      <c r="BQN3512" s="45"/>
      <c r="BQO3512" s="45"/>
      <c r="BQP3512" s="45"/>
      <c r="BQQ3512" s="45"/>
      <c r="BQR3512" s="45"/>
      <c r="BQS3512" s="45"/>
      <c r="BQT3512" s="45"/>
      <c r="BQU3512" s="45"/>
      <c r="BQV3512" s="45"/>
      <c r="BQW3512" s="45"/>
      <c r="BQX3512" s="45"/>
      <c r="BQY3512" s="45"/>
      <c r="BQZ3512" s="45"/>
      <c r="BRA3512" s="45"/>
      <c r="BRB3512" s="45"/>
      <c r="BRC3512" s="45"/>
      <c r="BRD3512" s="45"/>
      <c r="BRE3512" s="45"/>
      <c r="BRF3512" s="45"/>
      <c r="BRG3512" s="45"/>
      <c r="BRH3512" s="45"/>
      <c r="BRI3512" s="45"/>
      <c r="BRJ3512" s="45"/>
      <c r="BRK3512" s="45"/>
      <c r="BRL3512" s="45"/>
      <c r="BRM3512" s="45"/>
      <c r="BRN3512" s="45"/>
      <c r="BRO3512" s="45"/>
      <c r="BRP3512" s="45"/>
      <c r="BRQ3512" s="45"/>
      <c r="BRR3512" s="45"/>
      <c r="BRS3512" s="45"/>
      <c r="BRT3512" s="45"/>
      <c r="BRU3512" s="45"/>
      <c r="BRV3512" s="45"/>
      <c r="BRW3512" s="45"/>
      <c r="BRX3512" s="45"/>
      <c r="BRY3512" s="45"/>
      <c r="BRZ3512" s="45"/>
      <c r="BSA3512" s="45"/>
      <c r="BSB3512" s="45"/>
      <c r="BSC3512" s="45"/>
      <c r="BSD3512" s="45"/>
      <c r="BSE3512" s="45"/>
      <c r="BSF3512" s="45"/>
      <c r="BSG3512" s="45"/>
      <c r="BSH3512" s="45"/>
      <c r="BSI3512" s="45"/>
      <c r="BSJ3512" s="45"/>
      <c r="BSK3512" s="45"/>
      <c r="BSL3512" s="45"/>
      <c r="BSM3512" s="45"/>
      <c r="BSN3512" s="45"/>
      <c r="BSO3512" s="45"/>
      <c r="BSP3512" s="45"/>
      <c r="BSQ3512" s="45"/>
      <c r="BSR3512" s="45"/>
      <c r="BSS3512" s="45"/>
      <c r="BST3512" s="45"/>
      <c r="BSU3512" s="45"/>
      <c r="BSV3512" s="45"/>
      <c r="BSW3512" s="45"/>
      <c r="BSX3512" s="45"/>
      <c r="BSY3512" s="45"/>
      <c r="BSZ3512" s="45"/>
      <c r="BTA3512" s="45"/>
      <c r="BTB3512" s="45"/>
      <c r="BTC3512" s="45"/>
      <c r="BTD3512" s="45"/>
      <c r="BTE3512" s="45"/>
      <c r="BTF3512" s="45"/>
      <c r="BTG3512" s="45"/>
      <c r="BTH3512" s="45"/>
      <c r="BTI3512" s="45"/>
      <c r="BTJ3512" s="45"/>
      <c r="BTK3512" s="45"/>
      <c r="BTL3512" s="45"/>
      <c r="BTM3512" s="45"/>
      <c r="BTN3512" s="45"/>
      <c r="BTO3512" s="45"/>
      <c r="BTP3512" s="45"/>
      <c r="BTQ3512" s="45"/>
      <c r="BTR3512" s="45"/>
      <c r="BTS3512" s="45"/>
      <c r="BTT3512" s="45"/>
      <c r="BTU3512" s="45"/>
      <c r="BTV3512" s="45"/>
      <c r="BTW3512" s="45"/>
      <c r="BTX3512" s="45"/>
      <c r="BTY3512" s="45"/>
      <c r="BTZ3512" s="45"/>
      <c r="BUA3512" s="45"/>
      <c r="BUB3512" s="45"/>
      <c r="BUC3512" s="45"/>
      <c r="BUD3512" s="45"/>
      <c r="BUE3512" s="45"/>
      <c r="BUF3512" s="45"/>
      <c r="BUG3512" s="45"/>
      <c r="BUH3512" s="45"/>
      <c r="BUI3512" s="45"/>
      <c r="BUJ3512" s="45"/>
      <c r="BUK3512" s="45"/>
      <c r="BUL3512" s="45"/>
      <c r="BUM3512" s="45"/>
      <c r="BUN3512" s="45"/>
      <c r="BUO3512" s="45"/>
      <c r="BUP3512" s="45"/>
      <c r="BUQ3512" s="45"/>
      <c r="BUR3512" s="45"/>
      <c r="BUS3512" s="45"/>
      <c r="BUT3512" s="45"/>
      <c r="BUU3512" s="45"/>
      <c r="BUV3512" s="45"/>
      <c r="BUW3512" s="45"/>
      <c r="BUX3512" s="45"/>
      <c r="BUY3512" s="45"/>
      <c r="BUZ3512" s="45"/>
      <c r="BVA3512" s="45"/>
      <c r="BVB3512" s="45"/>
      <c r="BVC3512" s="45"/>
      <c r="BVD3512" s="45"/>
      <c r="BVE3512" s="45"/>
      <c r="BVF3512" s="45"/>
      <c r="BVG3512" s="45"/>
      <c r="BVH3512" s="45"/>
      <c r="BVI3512" s="45"/>
      <c r="BVJ3512" s="45"/>
      <c r="BVK3512" s="45"/>
      <c r="BVL3512" s="45"/>
      <c r="BVM3512" s="45"/>
      <c r="BVN3512" s="45"/>
      <c r="BVO3512" s="45"/>
      <c r="BVP3512" s="45"/>
      <c r="BVQ3512" s="45"/>
      <c r="BVR3512" s="45"/>
      <c r="BVS3512" s="45"/>
      <c r="BVT3512" s="45"/>
      <c r="BVU3512" s="45"/>
      <c r="BVV3512" s="45"/>
      <c r="BVW3512" s="45"/>
      <c r="BVX3512" s="45"/>
      <c r="BVY3512" s="45"/>
      <c r="BVZ3512" s="45"/>
      <c r="BWA3512" s="45"/>
      <c r="BWB3512" s="45"/>
      <c r="BWC3512" s="45"/>
      <c r="BWD3512" s="45"/>
      <c r="BWE3512" s="45"/>
      <c r="BWF3512" s="45"/>
      <c r="BWG3512" s="45"/>
      <c r="BWH3512" s="45"/>
      <c r="BWI3512" s="45"/>
      <c r="BWJ3512" s="45"/>
      <c r="BWK3512" s="45"/>
      <c r="BWL3512" s="45"/>
      <c r="BWM3512" s="45"/>
      <c r="BWN3512" s="45"/>
      <c r="BWO3512" s="45"/>
      <c r="BWP3512" s="45"/>
      <c r="BWQ3512" s="45"/>
      <c r="BWR3512" s="45"/>
      <c r="BWS3512" s="45"/>
      <c r="BWT3512" s="45"/>
      <c r="BWU3512" s="45"/>
      <c r="BWV3512" s="45"/>
      <c r="BWW3512" s="45"/>
      <c r="BWX3512" s="45"/>
      <c r="BWY3512" s="45"/>
      <c r="BWZ3512" s="45"/>
      <c r="BXA3512" s="45"/>
      <c r="BXB3512" s="45"/>
      <c r="BXC3512" s="45"/>
      <c r="BXD3512" s="45"/>
      <c r="BXE3512" s="45"/>
      <c r="BXF3512" s="45"/>
      <c r="BXG3512" s="45"/>
      <c r="BXH3512" s="45"/>
      <c r="BXI3512" s="45"/>
      <c r="BXJ3512" s="45"/>
      <c r="BXK3512" s="45"/>
      <c r="BXL3512" s="45"/>
      <c r="BXM3512" s="45"/>
      <c r="BXN3512" s="45"/>
      <c r="BXO3512" s="45"/>
      <c r="BXP3512" s="45"/>
      <c r="BXQ3512" s="45"/>
      <c r="BXR3512" s="45"/>
      <c r="BXS3512" s="45"/>
      <c r="BXT3512" s="45"/>
      <c r="BXU3512" s="45"/>
      <c r="BXV3512" s="45"/>
      <c r="BXW3512" s="45"/>
      <c r="BXX3512" s="45"/>
      <c r="BXY3512" s="45"/>
      <c r="BXZ3512" s="45"/>
      <c r="BYA3512" s="45"/>
      <c r="BYB3512" s="45"/>
      <c r="BYC3512" s="45"/>
      <c r="BYD3512" s="45"/>
      <c r="BYE3512" s="45"/>
      <c r="BYF3512" s="45"/>
      <c r="BYG3512" s="45"/>
      <c r="BYH3512" s="45"/>
      <c r="BYI3512" s="45"/>
      <c r="BYJ3512" s="45"/>
      <c r="BYK3512" s="45"/>
      <c r="BYL3512" s="45"/>
      <c r="BYM3512" s="45"/>
      <c r="BYN3512" s="45"/>
      <c r="BYO3512" s="45"/>
      <c r="BYP3512" s="45"/>
      <c r="BYQ3512" s="45"/>
      <c r="BYR3512" s="45"/>
      <c r="BYS3512" s="45"/>
      <c r="BYT3512" s="45"/>
      <c r="BYU3512" s="45"/>
      <c r="BYV3512" s="45"/>
      <c r="BYW3512" s="45"/>
      <c r="BYX3512" s="45"/>
      <c r="BYY3512" s="45"/>
      <c r="BYZ3512" s="45"/>
      <c r="BZA3512" s="45"/>
      <c r="BZB3512" s="45"/>
      <c r="BZC3512" s="45"/>
      <c r="BZD3512" s="45"/>
      <c r="BZE3512" s="45"/>
      <c r="BZF3512" s="45"/>
      <c r="BZG3512" s="45"/>
      <c r="BZH3512" s="45"/>
      <c r="BZI3512" s="45"/>
      <c r="BZJ3512" s="45"/>
      <c r="BZK3512" s="45"/>
      <c r="BZL3512" s="45"/>
      <c r="BZM3512" s="45"/>
      <c r="BZN3512" s="45"/>
      <c r="BZO3512" s="45"/>
      <c r="BZP3512" s="45"/>
      <c r="BZQ3512" s="45"/>
      <c r="BZR3512" s="45"/>
      <c r="BZS3512" s="45"/>
      <c r="BZT3512" s="45"/>
      <c r="BZU3512" s="45"/>
      <c r="BZV3512" s="45"/>
      <c r="BZW3512" s="45"/>
      <c r="BZX3512" s="45"/>
      <c r="BZY3512" s="45"/>
      <c r="BZZ3512" s="45"/>
      <c r="CAA3512" s="45"/>
      <c r="CAB3512" s="45"/>
      <c r="CAC3512" s="45"/>
      <c r="CAD3512" s="45"/>
      <c r="CAE3512" s="45"/>
      <c r="CAF3512" s="45"/>
      <c r="CAG3512" s="45"/>
      <c r="CAH3512" s="45"/>
      <c r="CAI3512" s="45"/>
      <c r="CAJ3512" s="45"/>
      <c r="CAK3512" s="45"/>
      <c r="CAL3512" s="45"/>
      <c r="CAM3512" s="45"/>
      <c r="CAN3512" s="45"/>
      <c r="CAO3512" s="45"/>
      <c r="CAP3512" s="45"/>
      <c r="CAQ3512" s="45"/>
      <c r="CAR3512" s="45"/>
      <c r="CAS3512" s="45"/>
      <c r="CAT3512" s="45"/>
      <c r="CAU3512" s="45"/>
      <c r="CAV3512" s="45"/>
      <c r="CAW3512" s="45"/>
      <c r="CAX3512" s="45"/>
      <c r="CAY3512" s="45"/>
      <c r="CAZ3512" s="45"/>
      <c r="CBA3512" s="45"/>
      <c r="CBB3512" s="45"/>
      <c r="CBC3512" s="45"/>
      <c r="CBD3512" s="45"/>
      <c r="CBE3512" s="45"/>
      <c r="CBF3512" s="45"/>
      <c r="CBG3512" s="45"/>
      <c r="CBH3512" s="45"/>
      <c r="CBI3512" s="45"/>
      <c r="CBJ3512" s="45"/>
      <c r="CBK3512" s="45"/>
      <c r="CBL3512" s="45"/>
      <c r="CBM3512" s="45"/>
      <c r="CBN3512" s="45"/>
      <c r="CBO3512" s="45"/>
      <c r="CBP3512" s="45"/>
      <c r="CBQ3512" s="45"/>
      <c r="CBR3512" s="45"/>
      <c r="CBS3512" s="45"/>
      <c r="CBT3512" s="45"/>
      <c r="CBU3512" s="45"/>
      <c r="CBV3512" s="45"/>
      <c r="CBW3512" s="45"/>
      <c r="CBX3512" s="45"/>
      <c r="CBY3512" s="45"/>
      <c r="CBZ3512" s="45"/>
      <c r="CCA3512" s="45"/>
      <c r="CCB3512" s="45"/>
      <c r="CCC3512" s="45"/>
      <c r="CCD3512" s="45"/>
      <c r="CCE3512" s="45"/>
      <c r="CCF3512" s="45"/>
      <c r="CCG3512" s="45"/>
      <c r="CCH3512" s="45"/>
      <c r="CCI3512" s="45"/>
      <c r="CCJ3512" s="45"/>
      <c r="CCK3512" s="45"/>
      <c r="CCL3512" s="45"/>
      <c r="CCM3512" s="45"/>
      <c r="CCN3512" s="45"/>
      <c r="CCO3512" s="45"/>
      <c r="CCP3512" s="45"/>
      <c r="CCQ3512" s="45"/>
      <c r="CCR3512" s="45"/>
      <c r="CCS3512" s="45"/>
      <c r="CCT3512" s="45"/>
      <c r="CCU3512" s="45"/>
      <c r="CCV3512" s="45"/>
      <c r="CCW3512" s="45"/>
      <c r="CCX3512" s="45"/>
      <c r="CCY3512" s="45"/>
      <c r="CCZ3512" s="45"/>
      <c r="CDA3512" s="45"/>
      <c r="CDB3512" s="45"/>
      <c r="CDC3512" s="45"/>
      <c r="CDD3512" s="45"/>
      <c r="CDE3512" s="45"/>
      <c r="CDF3512" s="45"/>
      <c r="CDG3512" s="45"/>
      <c r="CDH3512" s="45"/>
      <c r="CDI3512" s="45"/>
      <c r="CDJ3512" s="45"/>
      <c r="CDK3512" s="45"/>
      <c r="CDL3512" s="45"/>
      <c r="CDM3512" s="45"/>
      <c r="CDN3512" s="45"/>
      <c r="CDO3512" s="45"/>
      <c r="CDP3512" s="45"/>
      <c r="CDQ3512" s="45"/>
      <c r="CDR3512" s="45"/>
      <c r="CDS3512" s="45"/>
      <c r="CDT3512" s="45"/>
      <c r="CDU3512" s="45"/>
      <c r="CDV3512" s="45"/>
      <c r="CDW3512" s="45"/>
      <c r="CDX3512" s="45"/>
      <c r="CDY3512" s="45"/>
      <c r="CDZ3512" s="45"/>
      <c r="CEA3512" s="45"/>
      <c r="CEB3512" s="45"/>
      <c r="CEC3512" s="45"/>
      <c r="CED3512" s="45"/>
      <c r="CEE3512" s="45"/>
      <c r="CEF3512" s="45"/>
      <c r="CEG3512" s="45"/>
      <c r="CEH3512" s="45"/>
      <c r="CEI3512" s="45"/>
      <c r="CEJ3512" s="45"/>
      <c r="CEK3512" s="45"/>
      <c r="CEL3512" s="45"/>
      <c r="CEM3512" s="45"/>
      <c r="CEN3512" s="45"/>
      <c r="CEO3512" s="45"/>
      <c r="CEP3512" s="45"/>
      <c r="CEQ3512" s="45"/>
      <c r="CER3512" s="45"/>
      <c r="CES3512" s="45"/>
      <c r="CET3512" s="45"/>
      <c r="CEU3512" s="45"/>
      <c r="CEV3512" s="45"/>
      <c r="CEW3512" s="45"/>
      <c r="CEX3512" s="45"/>
      <c r="CEY3512" s="45"/>
      <c r="CEZ3512" s="45"/>
      <c r="CFA3512" s="45"/>
      <c r="CFB3512" s="45"/>
      <c r="CFC3512" s="45"/>
      <c r="CFD3512" s="45"/>
      <c r="CFE3512" s="45"/>
      <c r="CFF3512" s="45"/>
      <c r="CFG3512" s="45"/>
      <c r="CFH3512" s="45"/>
      <c r="CFI3512" s="45"/>
      <c r="CFJ3512" s="45"/>
      <c r="CFK3512" s="45"/>
      <c r="CFL3512" s="45"/>
      <c r="CFM3512" s="45"/>
      <c r="CFN3512" s="45"/>
      <c r="CFO3512" s="45"/>
      <c r="CFP3512" s="45"/>
      <c r="CFQ3512" s="45"/>
      <c r="CFR3512" s="45"/>
      <c r="CFS3512" s="45"/>
      <c r="CFT3512" s="45"/>
      <c r="CFU3512" s="45"/>
      <c r="CFV3512" s="45"/>
      <c r="CFW3512" s="45"/>
      <c r="CFX3512" s="45"/>
      <c r="CFY3512" s="45"/>
      <c r="CFZ3512" s="45"/>
      <c r="CGA3512" s="45"/>
      <c r="CGB3512" s="45"/>
      <c r="CGC3512" s="45"/>
      <c r="CGD3512" s="45"/>
      <c r="CGE3512" s="45"/>
      <c r="CGF3512" s="45"/>
      <c r="CGG3512" s="45"/>
      <c r="CGH3512" s="45"/>
      <c r="CGI3512" s="45"/>
      <c r="CGJ3512" s="45"/>
      <c r="CGK3512" s="45"/>
      <c r="CGL3512" s="45"/>
      <c r="CGM3512" s="45"/>
      <c r="CGN3512" s="45"/>
      <c r="CGO3512" s="45"/>
      <c r="CGP3512" s="45"/>
      <c r="CGQ3512" s="45"/>
      <c r="CGR3512" s="45"/>
      <c r="CGS3512" s="45"/>
      <c r="CGT3512" s="45"/>
      <c r="CGU3512" s="45"/>
      <c r="CGV3512" s="45"/>
      <c r="CGW3512" s="45"/>
      <c r="CGX3512" s="45"/>
      <c r="CGY3512" s="45"/>
      <c r="CGZ3512" s="45"/>
      <c r="CHA3512" s="45"/>
      <c r="CHB3512" s="45"/>
      <c r="CHC3512" s="45"/>
      <c r="CHD3512" s="45"/>
      <c r="CHE3512" s="45"/>
      <c r="CHF3512" s="45"/>
      <c r="CHG3512" s="45"/>
      <c r="CHH3512" s="45"/>
      <c r="CHI3512" s="45"/>
      <c r="CHJ3512" s="45"/>
      <c r="CHK3512" s="45"/>
      <c r="CHL3512" s="45"/>
      <c r="CHM3512" s="45"/>
      <c r="CHN3512" s="45"/>
      <c r="CHO3512" s="45"/>
      <c r="CHP3512" s="45"/>
      <c r="CHQ3512" s="45"/>
      <c r="CHR3512" s="45"/>
      <c r="CHS3512" s="45"/>
      <c r="CHT3512" s="45"/>
      <c r="CHU3512" s="45"/>
      <c r="CHV3512" s="45"/>
      <c r="CHW3512" s="45"/>
      <c r="CHX3512" s="45"/>
      <c r="CHY3512" s="45"/>
      <c r="CHZ3512" s="45"/>
      <c r="CIA3512" s="45"/>
      <c r="CIB3512" s="45"/>
      <c r="CIC3512" s="45"/>
      <c r="CID3512" s="45"/>
      <c r="CIE3512" s="45"/>
      <c r="CIF3512" s="45"/>
      <c r="CIG3512" s="45"/>
      <c r="CIH3512" s="45"/>
      <c r="CII3512" s="45"/>
      <c r="CIJ3512" s="45"/>
      <c r="CIK3512" s="45"/>
      <c r="CIL3512" s="45"/>
      <c r="CIM3512" s="45"/>
      <c r="CIN3512" s="45"/>
      <c r="CIO3512" s="45"/>
      <c r="CIP3512" s="45"/>
      <c r="CIQ3512" s="45"/>
      <c r="CIR3512" s="45"/>
      <c r="CIS3512" s="45"/>
      <c r="CIT3512" s="45"/>
      <c r="CIU3512" s="45"/>
      <c r="CIV3512" s="45"/>
      <c r="CIW3512" s="45"/>
      <c r="CIX3512" s="45"/>
      <c r="CIY3512" s="45"/>
      <c r="CIZ3512" s="45"/>
      <c r="CJA3512" s="45"/>
      <c r="CJB3512" s="45"/>
      <c r="CJC3512" s="45"/>
      <c r="CJD3512" s="45"/>
      <c r="CJE3512" s="45"/>
      <c r="CJF3512" s="45"/>
      <c r="CJG3512" s="45"/>
      <c r="CJH3512" s="45"/>
      <c r="CJI3512" s="45"/>
      <c r="CJJ3512" s="45"/>
      <c r="CJK3512" s="45"/>
      <c r="CJL3512" s="45"/>
      <c r="CJM3512" s="45"/>
      <c r="CJN3512" s="45"/>
      <c r="CJO3512" s="45"/>
      <c r="CJP3512" s="45"/>
      <c r="CJQ3512" s="45"/>
      <c r="CJR3512" s="45"/>
      <c r="CJS3512" s="45"/>
      <c r="CJT3512" s="45"/>
      <c r="CJU3512" s="45"/>
      <c r="CJV3512" s="45"/>
      <c r="CJW3512" s="45"/>
      <c r="CJX3512" s="45"/>
      <c r="CJY3512" s="45"/>
      <c r="CJZ3512" s="45"/>
      <c r="CKA3512" s="45"/>
      <c r="CKB3512" s="45"/>
      <c r="CKC3512" s="45"/>
      <c r="CKD3512" s="45"/>
      <c r="CKE3512" s="45"/>
      <c r="CKF3512" s="45"/>
      <c r="CKG3512" s="45"/>
      <c r="CKH3512" s="45"/>
      <c r="CKI3512" s="45"/>
      <c r="CKJ3512" s="45"/>
      <c r="CKK3512" s="45"/>
      <c r="CKL3512" s="45"/>
      <c r="CKM3512" s="45"/>
      <c r="CKN3512" s="45"/>
      <c r="CKO3512" s="45"/>
      <c r="CKP3512" s="45"/>
      <c r="CKQ3512" s="45"/>
      <c r="CKR3512" s="45"/>
      <c r="CKS3512" s="45"/>
      <c r="CKT3512" s="45"/>
      <c r="CKU3512" s="45"/>
      <c r="CKV3512" s="45"/>
      <c r="CKW3512" s="45"/>
      <c r="CKX3512" s="45"/>
      <c r="CKY3512" s="45"/>
      <c r="CKZ3512" s="45"/>
      <c r="CLA3512" s="45"/>
      <c r="CLB3512" s="45"/>
      <c r="CLC3512" s="45"/>
      <c r="CLD3512" s="45"/>
      <c r="CLE3512" s="45"/>
      <c r="CLF3512" s="45"/>
      <c r="CLG3512" s="45"/>
      <c r="CLH3512" s="45"/>
      <c r="CLI3512" s="45"/>
      <c r="CLJ3512" s="45"/>
      <c r="CLK3512" s="45"/>
      <c r="CLL3512" s="45"/>
      <c r="CLM3512" s="45"/>
      <c r="CLN3512" s="45"/>
      <c r="CLO3512" s="45"/>
      <c r="CLP3512" s="45"/>
      <c r="CLQ3512" s="45"/>
      <c r="CLR3512" s="45"/>
      <c r="CLS3512" s="45"/>
      <c r="CLT3512" s="45"/>
      <c r="CLU3512" s="45"/>
      <c r="CLV3512" s="45"/>
      <c r="CLW3512" s="45"/>
      <c r="CLX3512" s="45"/>
      <c r="CLY3512" s="45"/>
      <c r="CLZ3512" s="45"/>
      <c r="CMA3512" s="45"/>
      <c r="CMB3512" s="45"/>
      <c r="CMC3512" s="45"/>
      <c r="CMD3512" s="45"/>
      <c r="CME3512" s="45"/>
      <c r="CMF3512" s="45"/>
      <c r="CMG3512" s="45"/>
      <c r="CMH3512" s="45"/>
      <c r="CMI3512" s="45"/>
      <c r="CMJ3512" s="45"/>
      <c r="CMK3512" s="45"/>
      <c r="CML3512" s="45"/>
      <c r="CMM3512" s="45"/>
      <c r="CMN3512" s="45"/>
      <c r="CMO3512" s="45"/>
      <c r="CMP3512" s="45"/>
      <c r="CMQ3512" s="45"/>
      <c r="CMR3512" s="45"/>
      <c r="CMS3512" s="45"/>
      <c r="CMT3512" s="45"/>
      <c r="CMU3512" s="45"/>
      <c r="CMV3512" s="45"/>
      <c r="CMW3512" s="45"/>
      <c r="CMX3512" s="45"/>
      <c r="CMY3512" s="45"/>
      <c r="CMZ3512" s="45"/>
      <c r="CNA3512" s="45"/>
      <c r="CNB3512" s="45"/>
      <c r="CNC3512" s="45"/>
      <c r="CND3512" s="45"/>
      <c r="CNE3512" s="45"/>
      <c r="CNF3512" s="45"/>
      <c r="CNG3512" s="45"/>
      <c r="CNH3512" s="45"/>
      <c r="CNI3512" s="45"/>
      <c r="CNJ3512" s="45"/>
      <c r="CNK3512" s="45"/>
      <c r="CNL3512" s="45"/>
      <c r="CNM3512" s="45"/>
      <c r="CNN3512" s="45"/>
      <c r="CNO3512" s="45"/>
      <c r="CNP3512" s="45"/>
      <c r="CNQ3512" s="45"/>
      <c r="CNR3512" s="45"/>
      <c r="CNS3512" s="45"/>
      <c r="CNT3512" s="45"/>
      <c r="CNU3512" s="45"/>
      <c r="CNV3512" s="45"/>
      <c r="CNW3512" s="45"/>
      <c r="CNX3512" s="45"/>
      <c r="CNY3512" s="45"/>
      <c r="CNZ3512" s="45"/>
      <c r="COA3512" s="45"/>
      <c r="COB3512" s="45"/>
      <c r="COC3512" s="45"/>
      <c r="COD3512" s="45"/>
      <c r="COE3512" s="45"/>
      <c r="COF3512" s="45"/>
      <c r="COG3512" s="45"/>
      <c r="COH3512" s="45"/>
      <c r="COI3512" s="45"/>
      <c r="COJ3512" s="45"/>
      <c r="COK3512" s="45"/>
      <c r="COL3512" s="45"/>
      <c r="COM3512" s="45"/>
      <c r="CON3512" s="45"/>
      <c r="COO3512" s="45"/>
      <c r="COP3512" s="45"/>
      <c r="COQ3512" s="45"/>
      <c r="COR3512" s="45"/>
      <c r="COS3512" s="45"/>
      <c r="COT3512" s="45"/>
      <c r="COU3512" s="45"/>
      <c r="COV3512" s="45"/>
      <c r="COW3512" s="45"/>
      <c r="COX3512" s="45"/>
      <c r="COY3512" s="45"/>
      <c r="COZ3512" s="45"/>
      <c r="CPA3512" s="45"/>
      <c r="CPB3512" s="45"/>
      <c r="CPC3512" s="45"/>
      <c r="CPD3512" s="45"/>
      <c r="CPE3512" s="45"/>
      <c r="CPF3512" s="45"/>
      <c r="CPG3512" s="45"/>
      <c r="CPH3512" s="45"/>
      <c r="CPI3512" s="45"/>
      <c r="CPJ3512" s="45"/>
      <c r="CPK3512" s="45"/>
      <c r="CPL3512" s="45"/>
      <c r="CPM3512" s="45"/>
      <c r="CPN3512" s="45"/>
      <c r="CPO3512" s="45"/>
      <c r="CPP3512" s="45"/>
      <c r="CPQ3512" s="45"/>
      <c r="CPR3512" s="45"/>
      <c r="CPS3512" s="45"/>
      <c r="CPT3512" s="45"/>
      <c r="CPU3512" s="45"/>
      <c r="CPV3512" s="45"/>
      <c r="CPW3512" s="45"/>
      <c r="CPX3512" s="45"/>
      <c r="CPY3512" s="45"/>
      <c r="CPZ3512" s="45"/>
      <c r="CQA3512" s="45"/>
      <c r="CQB3512" s="45"/>
      <c r="CQC3512" s="45"/>
      <c r="CQD3512" s="45"/>
      <c r="CQE3512" s="45"/>
      <c r="CQF3512" s="45"/>
      <c r="CQG3512" s="45"/>
      <c r="CQH3512" s="45"/>
      <c r="CQI3512" s="45"/>
      <c r="CQJ3512" s="45"/>
      <c r="CQK3512" s="45"/>
      <c r="CQL3512" s="45"/>
      <c r="CQM3512" s="45"/>
      <c r="CQN3512" s="45"/>
      <c r="CQO3512" s="45"/>
      <c r="CQP3512" s="45"/>
      <c r="CQQ3512" s="45"/>
      <c r="CQR3512" s="45"/>
      <c r="CQS3512" s="45"/>
      <c r="CQT3512" s="45"/>
      <c r="CQU3512" s="45"/>
      <c r="CQV3512" s="45"/>
      <c r="CQW3512" s="45"/>
      <c r="CQX3512" s="45"/>
      <c r="CQY3512" s="45"/>
      <c r="CQZ3512" s="45"/>
      <c r="CRA3512" s="45"/>
      <c r="CRB3512" s="45"/>
      <c r="CRC3512" s="45"/>
      <c r="CRD3512" s="45"/>
      <c r="CRE3512" s="45"/>
      <c r="CRF3512" s="45"/>
      <c r="CRG3512" s="45"/>
      <c r="CRH3512" s="45"/>
      <c r="CRI3512" s="45"/>
      <c r="CRJ3512" s="45"/>
      <c r="CRK3512" s="45"/>
      <c r="CRL3512" s="45"/>
      <c r="CRM3512" s="45"/>
      <c r="CRN3512" s="45"/>
      <c r="CRO3512" s="45"/>
      <c r="CRP3512" s="45"/>
      <c r="CRQ3512" s="45"/>
      <c r="CRR3512" s="45"/>
      <c r="CRS3512" s="45"/>
      <c r="CRT3512" s="45"/>
      <c r="CRU3512" s="45"/>
      <c r="CRV3512" s="45"/>
      <c r="CRW3512" s="45"/>
      <c r="CRX3512" s="45"/>
      <c r="CRY3512" s="45"/>
      <c r="CRZ3512" s="45"/>
      <c r="CSA3512" s="45"/>
      <c r="CSB3512" s="45"/>
      <c r="CSC3512" s="45"/>
      <c r="CSD3512" s="45"/>
      <c r="CSE3512" s="45"/>
      <c r="CSF3512" s="45"/>
      <c r="CSG3512" s="45"/>
      <c r="CSH3512" s="45"/>
      <c r="CSI3512" s="45"/>
      <c r="CSJ3512" s="45"/>
      <c r="CSK3512" s="45"/>
      <c r="CSL3512" s="45"/>
      <c r="CSM3512" s="45"/>
      <c r="CSN3512" s="45"/>
      <c r="CSO3512" s="45"/>
      <c r="CSP3512" s="45"/>
      <c r="CSQ3512" s="45"/>
      <c r="CSR3512" s="45"/>
      <c r="CSS3512" s="45"/>
      <c r="CST3512" s="45"/>
      <c r="CSU3512" s="45"/>
      <c r="CSV3512" s="45"/>
      <c r="CSW3512" s="45"/>
      <c r="CSX3512" s="45"/>
      <c r="CSY3512" s="45"/>
      <c r="CSZ3512" s="45"/>
      <c r="CTA3512" s="45"/>
      <c r="CTB3512" s="45"/>
      <c r="CTC3512" s="45"/>
      <c r="CTD3512" s="45"/>
      <c r="CTE3512" s="45"/>
      <c r="CTF3512" s="45"/>
      <c r="CTG3512" s="45"/>
      <c r="CTH3512" s="45"/>
      <c r="CTI3512" s="45"/>
      <c r="CTJ3512" s="45"/>
      <c r="CTK3512" s="45"/>
      <c r="CTL3512" s="45"/>
      <c r="CTM3512" s="45"/>
      <c r="CTN3512" s="45"/>
      <c r="CTO3512" s="45"/>
      <c r="CTP3512" s="45"/>
      <c r="CTQ3512" s="45"/>
      <c r="CTR3512" s="45"/>
      <c r="CTS3512" s="45"/>
      <c r="CTT3512" s="45"/>
      <c r="CTU3512" s="45"/>
      <c r="CTV3512" s="45"/>
      <c r="CTW3512" s="45"/>
      <c r="CTX3512" s="45"/>
      <c r="CTY3512" s="45"/>
      <c r="CTZ3512" s="45"/>
      <c r="CUA3512" s="45"/>
      <c r="CUB3512" s="45"/>
      <c r="CUC3512" s="45"/>
      <c r="CUD3512" s="45"/>
      <c r="CUE3512" s="45"/>
      <c r="CUF3512" s="45"/>
      <c r="CUG3512" s="45"/>
      <c r="CUH3512" s="45"/>
      <c r="CUI3512" s="45"/>
      <c r="CUJ3512" s="45"/>
      <c r="CUK3512" s="45"/>
      <c r="CUL3512" s="45"/>
      <c r="CUM3512" s="45"/>
      <c r="CUN3512" s="45"/>
      <c r="CUO3512" s="45"/>
      <c r="CUP3512" s="45"/>
      <c r="CUQ3512" s="45"/>
      <c r="CUR3512" s="45"/>
      <c r="CUS3512" s="45"/>
      <c r="CUT3512" s="45"/>
      <c r="CUU3512" s="45"/>
      <c r="CUV3512" s="45"/>
      <c r="CUW3512" s="45"/>
      <c r="CUX3512" s="45"/>
      <c r="CUY3512" s="45"/>
      <c r="CUZ3512" s="45"/>
      <c r="CVA3512" s="45"/>
      <c r="CVB3512" s="45"/>
      <c r="CVC3512" s="45"/>
      <c r="CVD3512" s="45"/>
      <c r="CVE3512" s="45"/>
      <c r="CVF3512" s="45"/>
      <c r="CVG3512" s="45"/>
      <c r="CVH3512" s="45"/>
      <c r="CVI3512" s="45"/>
      <c r="CVJ3512" s="45"/>
      <c r="CVK3512" s="45"/>
      <c r="CVL3512" s="45"/>
      <c r="CVM3512" s="45"/>
      <c r="CVN3512" s="45"/>
      <c r="CVO3512" s="45"/>
      <c r="CVP3512" s="45"/>
      <c r="CVQ3512" s="45"/>
      <c r="CVR3512" s="45"/>
      <c r="CVS3512" s="45"/>
      <c r="CVT3512" s="45"/>
      <c r="CVU3512" s="45"/>
      <c r="CVV3512" s="45"/>
      <c r="CVW3512" s="45"/>
      <c r="CVX3512" s="45"/>
      <c r="CVY3512" s="45"/>
      <c r="CVZ3512" s="45"/>
      <c r="CWA3512" s="45"/>
      <c r="CWB3512" s="45"/>
      <c r="CWC3512" s="45"/>
      <c r="CWD3512" s="45"/>
      <c r="CWE3512" s="45"/>
      <c r="CWF3512" s="45"/>
      <c r="CWG3512" s="45"/>
      <c r="CWH3512" s="45"/>
      <c r="CWI3512" s="45"/>
      <c r="CWJ3512" s="45"/>
      <c r="CWK3512" s="45"/>
      <c r="CWL3512" s="45"/>
      <c r="CWM3512" s="45"/>
      <c r="CWN3512" s="45"/>
      <c r="CWO3512" s="45"/>
      <c r="CWP3512" s="45"/>
      <c r="CWQ3512" s="45"/>
      <c r="CWR3512" s="45"/>
      <c r="CWS3512" s="45"/>
      <c r="CWT3512" s="45"/>
      <c r="CWU3512" s="45"/>
      <c r="CWV3512" s="45"/>
      <c r="CWW3512" s="45"/>
      <c r="CWX3512" s="45"/>
      <c r="CWY3512" s="45"/>
      <c r="CWZ3512" s="45"/>
      <c r="CXA3512" s="45"/>
      <c r="CXB3512" s="45"/>
      <c r="CXC3512" s="45"/>
      <c r="CXD3512" s="45"/>
      <c r="CXE3512" s="45"/>
      <c r="CXF3512" s="45"/>
      <c r="CXG3512" s="45"/>
      <c r="CXH3512" s="45"/>
      <c r="CXI3512" s="45"/>
      <c r="CXJ3512" s="45"/>
      <c r="CXK3512" s="45"/>
      <c r="CXL3512" s="45"/>
      <c r="CXM3512" s="45"/>
      <c r="CXN3512" s="45"/>
      <c r="CXO3512" s="45"/>
      <c r="CXP3512" s="45"/>
      <c r="CXQ3512" s="45"/>
      <c r="CXR3512" s="45"/>
      <c r="CXS3512" s="45"/>
      <c r="CXT3512" s="45"/>
      <c r="CXU3512" s="45"/>
      <c r="CXV3512" s="45"/>
      <c r="CXW3512" s="45"/>
      <c r="CXX3512" s="45"/>
      <c r="CXY3512" s="45"/>
      <c r="CXZ3512" s="45"/>
      <c r="CYA3512" s="45"/>
      <c r="CYB3512" s="45"/>
      <c r="CYC3512" s="45"/>
      <c r="CYD3512" s="45"/>
      <c r="CYE3512" s="45"/>
      <c r="CYF3512" s="45"/>
      <c r="CYG3512" s="45"/>
      <c r="CYH3512" s="45"/>
      <c r="CYI3512" s="45"/>
      <c r="CYJ3512" s="45"/>
      <c r="CYK3512" s="45"/>
      <c r="CYL3512" s="45"/>
      <c r="CYM3512" s="45"/>
      <c r="CYN3512" s="45"/>
      <c r="CYO3512" s="45"/>
      <c r="CYP3512" s="45"/>
      <c r="CYQ3512" s="45"/>
      <c r="CYR3512" s="45"/>
      <c r="CYS3512" s="45"/>
      <c r="CYT3512" s="45"/>
      <c r="CYU3512" s="45"/>
      <c r="CYV3512" s="45"/>
      <c r="CYW3512" s="45"/>
      <c r="CYX3512" s="45"/>
      <c r="CYY3512" s="45"/>
      <c r="CYZ3512" s="45"/>
      <c r="CZA3512" s="45"/>
      <c r="CZB3512" s="45"/>
      <c r="CZC3512" s="45"/>
      <c r="CZD3512" s="45"/>
      <c r="CZE3512" s="45"/>
      <c r="CZF3512" s="45"/>
      <c r="CZG3512" s="45"/>
      <c r="CZH3512" s="45"/>
      <c r="CZI3512" s="45"/>
      <c r="CZJ3512" s="45"/>
      <c r="CZK3512" s="45"/>
      <c r="CZL3512" s="45"/>
      <c r="CZM3512" s="45"/>
      <c r="CZN3512" s="45"/>
      <c r="CZO3512" s="45"/>
      <c r="CZP3512" s="45"/>
      <c r="CZQ3512" s="45"/>
      <c r="CZR3512" s="45"/>
      <c r="CZS3512" s="45"/>
      <c r="CZT3512" s="45"/>
      <c r="CZU3512" s="45"/>
      <c r="CZV3512" s="45"/>
      <c r="CZW3512" s="45"/>
      <c r="CZX3512" s="45"/>
      <c r="CZY3512" s="45"/>
      <c r="CZZ3512" s="45"/>
      <c r="DAA3512" s="45"/>
      <c r="DAB3512" s="45"/>
      <c r="DAC3512" s="45"/>
      <c r="DAD3512" s="45"/>
      <c r="DAE3512" s="45"/>
      <c r="DAF3512" s="45"/>
      <c r="DAG3512" s="45"/>
      <c r="DAH3512" s="45"/>
      <c r="DAI3512" s="45"/>
      <c r="DAJ3512" s="45"/>
      <c r="DAK3512" s="45"/>
      <c r="DAL3512" s="45"/>
      <c r="DAM3512" s="45"/>
      <c r="DAN3512" s="45"/>
      <c r="DAO3512" s="45"/>
      <c r="DAP3512" s="45"/>
      <c r="DAQ3512" s="45"/>
      <c r="DAR3512" s="45"/>
      <c r="DAS3512" s="45"/>
      <c r="DAT3512" s="45"/>
      <c r="DAU3512" s="45"/>
      <c r="DAV3512" s="45"/>
      <c r="DAW3512" s="45"/>
      <c r="DAX3512" s="45"/>
      <c r="DAY3512" s="45"/>
      <c r="DAZ3512" s="45"/>
      <c r="DBA3512" s="45"/>
      <c r="DBB3512" s="45"/>
      <c r="DBC3512" s="45"/>
      <c r="DBD3512" s="45"/>
      <c r="DBE3512" s="45"/>
      <c r="DBF3512" s="45"/>
      <c r="DBG3512" s="45"/>
      <c r="DBH3512" s="45"/>
      <c r="DBI3512" s="45"/>
      <c r="DBJ3512" s="45"/>
      <c r="DBK3512" s="45"/>
      <c r="DBL3512" s="45"/>
      <c r="DBM3512" s="45"/>
      <c r="DBN3512" s="45"/>
      <c r="DBO3512" s="45"/>
      <c r="DBP3512" s="45"/>
      <c r="DBQ3512" s="45"/>
      <c r="DBR3512" s="45"/>
      <c r="DBS3512" s="45"/>
      <c r="DBT3512" s="45"/>
      <c r="DBU3512" s="45"/>
      <c r="DBV3512" s="45"/>
      <c r="DBW3512" s="45"/>
      <c r="DBX3512" s="45"/>
      <c r="DBY3512" s="45"/>
      <c r="DBZ3512" s="45"/>
      <c r="DCA3512" s="45"/>
      <c r="DCB3512" s="45"/>
      <c r="DCC3512" s="45"/>
      <c r="DCD3512" s="45"/>
      <c r="DCE3512" s="45"/>
      <c r="DCF3512" s="45"/>
      <c r="DCG3512" s="45"/>
      <c r="DCH3512" s="45"/>
      <c r="DCI3512" s="45"/>
      <c r="DCJ3512" s="45"/>
      <c r="DCK3512" s="45"/>
      <c r="DCL3512" s="45"/>
      <c r="DCM3512" s="45"/>
      <c r="DCN3512" s="45"/>
      <c r="DCO3512" s="45"/>
      <c r="DCP3512" s="45"/>
      <c r="DCQ3512" s="45"/>
      <c r="DCR3512" s="45"/>
      <c r="DCS3512" s="45"/>
      <c r="DCT3512" s="45"/>
      <c r="DCU3512" s="45"/>
      <c r="DCV3512" s="45"/>
      <c r="DCW3512" s="45"/>
      <c r="DCX3512" s="45"/>
      <c r="DCY3512" s="45"/>
      <c r="DCZ3512" s="45"/>
      <c r="DDA3512" s="45"/>
      <c r="DDB3512" s="45"/>
      <c r="DDC3512" s="45"/>
      <c r="DDD3512" s="45"/>
      <c r="DDE3512" s="45"/>
      <c r="DDF3512" s="45"/>
      <c r="DDG3512" s="45"/>
      <c r="DDH3512" s="45"/>
      <c r="DDI3512" s="45"/>
      <c r="DDJ3512" s="45"/>
      <c r="DDK3512" s="45"/>
      <c r="DDL3512" s="45"/>
      <c r="DDM3512" s="45"/>
      <c r="DDN3512" s="45"/>
      <c r="DDO3512" s="45"/>
      <c r="DDP3512" s="45"/>
      <c r="DDQ3512" s="45"/>
      <c r="DDR3512" s="45"/>
      <c r="DDS3512" s="45"/>
      <c r="DDT3512" s="45"/>
      <c r="DDU3512" s="45"/>
      <c r="DDV3512" s="45"/>
      <c r="DDW3512" s="45"/>
      <c r="DDX3512" s="45"/>
      <c r="DDY3512" s="45"/>
      <c r="DDZ3512" s="45"/>
      <c r="DEA3512" s="45"/>
      <c r="DEB3512" s="45"/>
      <c r="DEC3512" s="45"/>
      <c r="DED3512" s="45"/>
      <c r="DEE3512" s="45"/>
      <c r="DEF3512" s="45"/>
      <c r="DEG3512" s="45"/>
      <c r="DEH3512" s="45"/>
      <c r="DEI3512" s="45"/>
      <c r="DEJ3512" s="45"/>
      <c r="DEK3512" s="45"/>
      <c r="DEL3512" s="45"/>
      <c r="DEM3512" s="45"/>
      <c r="DEN3512" s="45"/>
      <c r="DEO3512" s="45"/>
      <c r="DEP3512" s="45"/>
      <c r="DEQ3512" s="45"/>
      <c r="DER3512" s="45"/>
      <c r="DES3512" s="45"/>
      <c r="DET3512" s="45"/>
      <c r="DEU3512" s="45"/>
      <c r="DEV3512" s="45"/>
      <c r="DEW3512" s="45"/>
      <c r="DEX3512" s="45"/>
      <c r="DEY3512" s="45"/>
      <c r="DEZ3512" s="45"/>
      <c r="DFA3512" s="45"/>
      <c r="DFB3512" s="45"/>
      <c r="DFC3512" s="45"/>
      <c r="DFD3512" s="45"/>
      <c r="DFE3512" s="45"/>
      <c r="DFF3512" s="45"/>
      <c r="DFG3512" s="45"/>
      <c r="DFH3512" s="45"/>
      <c r="DFI3512" s="45"/>
      <c r="DFJ3512" s="45"/>
      <c r="DFK3512" s="45"/>
      <c r="DFL3512" s="45"/>
      <c r="DFM3512" s="45"/>
      <c r="DFN3512" s="45"/>
      <c r="DFO3512" s="45"/>
      <c r="DFP3512" s="45"/>
      <c r="DFQ3512" s="45"/>
      <c r="DFR3512" s="45"/>
      <c r="DFS3512" s="45"/>
      <c r="DFT3512" s="45"/>
      <c r="DFU3512" s="45"/>
      <c r="DFV3512" s="45"/>
      <c r="DFW3512" s="45"/>
      <c r="DFX3512" s="45"/>
      <c r="DFY3512" s="45"/>
      <c r="DFZ3512" s="45"/>
      <c r="DGA3512" s="45"/>
      <c r="DGB3512" s="45"/>
      <c r="DGC3512" s="45"/>
      <c r="DGD3512" s="45"/>
      <c r="DGE3512" s="45"/>
      <c r="DGF3512" s="45"/>
      <c r="DGG3512" s="45"/>
      <c r="DGH3512" s="45"/>
      <c r="DGI3512" s="45"/>
      <c r="DGJ3512" s="45"/>
      <c r="DGK3512" s="45"/>
      <c r="DGL3512" s="45"/>
      <c r="DGM3512" s="45"/>
      <c r="DGN3512" s="45"/>
      <c r="DGO3512" s="45"/>
      <c r="DGP3512" s="45"/>
      <c r="DGQ3512" s="45"/>
      <c r="DGR3512" s="45"/>
      <c r="DGS3512" s="45"/>
      <c r="DGT3512" s="45"/>
      <c r="DGU3512" s="45"/>
      <c r="DGV3512" s="45"/>
      <c r="DGW3512" s="45"/>
      <c r="DGX3512" s="45"/>
      <c r="DGY3512" s="45"/>
      <c r="DGZ3512" s="45"/>
      <c r="DHA3512" s="45"/>
      <c r="DHB3512" s="45"/>
      <c r="DHC3512" s="45"/>
      <c r="DHD3512" s="45"/>
      <c r="DHE3512" s="45"/>
      <c r="DHF3512" s="45"/>
      <c r="DHG3512" s="45"/>
      <c r="DHH3512" s="45"/>
      <c r="DHI3512" s="45"/>
      <c r="DHJ3512" s="45"/>
      <c r="DHK3512" s="45"/>
      <c r="DHL3512" s="45"/>
      <c r="DHM3512" s="45"/>
      <c r="DHN3512" s="45"/>
      <c r="DHO3512" s="45"/>
      <c r="DHP3512" s="45"/>
      <c r="DHQ3512" s="45"/>
      <c r="DHR3512" s="45"/>
      <c r="DHS3512" s="45"/>
      <c r="DHT3512" s="45"/>
      <c r="DHU3512" s="45"/>
      <c r="DHV3512" s="45"/>
      <c r="DHW3512" s="45"/>
      <c r="DHX3512" s="45"/>
      <c r="DHY3512" s="45"/>
      <c r="DHZ3512" s="45"/>
      <c r="DIA3512" s="45"/>
      <c r="DIB3512" s="45"/>
      <c r="DIC3512" s="45"/>
      <c r="DID3512" s="45"/>
      <c r="DIE3512" s="45"/>
      <c r="DIF3512" s="45"/>
      <c r="DIG3512" s="45"/>
      <c r="DIH3512" s="45"/>
      <c r="DII3512" s="45"/>
      <c r="DIJ3512" s="45"/>
      <c r="DIK3512" s="45"/>
      <c r="DIL3512" s="45"/>
      <c r="DIM3512" s="45"/>
      <c r="DIN3512" s="45"/>
      <c r="DIO3512" s="45"/>
      <c r="DIP3512" s="45"/>
      <c r="DIQ3512" s="45"/>
      <c r="DIR3512" s="45"/>
      <c r="DIS3512" s="45"/>
      <c r="DIT3512" s="45"/>
      <c r="DIU3512" s="45"/>
      <c r="DIV3512" s="45"/>
      <c r="DIW3512" s="45"/>
      <c r="DIX3512" s="45"/>
      <c r="DIY3512" s="45"/>
      <c r="DIZ3512" s="45"/>
      <c r="DJA3512" s="45"/>
      <c r="DJB3512" s="45"/>
      <c r="DJC3512" s="45"/>
      <c r="DJD3512" s="45"/>
      <c r="DJE3512" s="45"/>
      <c r="DJF3512" s="45"/>
      <c r="DJG3512" s="45"/>
      <c r="DJH3512" s="45"/>
      <c r="DJI3512" s="45"/>
      <c r="DJJ3512" s="45"/>
      <c r="DJK3512" s="45"/>
      <c r="DJL3512" s="45"/>
      <c r="DJM3512" s="45"/>
      <c r="DJN3512" s="45"/>
      <c r="DJO3512" s="45"/>
      <c r="DJP3512" s="45"/>
      <c r="DJQ3512" s="45"/>
      <c r="DJR3512" s="45"/>
      <c r="DJS3512" s="45"/>
      <c r="DJT3512" s="45"/>
      <c r="DJU3512" s="45"/>
      <c r="DJV3512" s="45"/>
      <c r="DJW3512" s="45"/>
      <c r="DJX3512" s="45"/>
      <c r="DJY3512" s="45"/>
      <c r="DJZ3512" s="45"/>
      <c r="DKA3512" s="45"/>
      <c r="DKB3512" s="45"/>
      <c r="DKC3512" s="45"/>
      <c r="DKD3512" s="45"/>
      <c r="DKE3512" s="45"/>
      <c r="DKF3512" s="45"/>
      <c r="DKG3512" s="45"/>
      <c r="DKH3512" s="45"/>
      <c r="DKI3512" s="45"/>
      <c r="DKJ3512" s="45"/>
      <c r="DKK3512" s="45"/>
      <c r="DKL3512" s="45"/>
      <c r="DKM3512" s="45"/>
      <c r="DKN3512" s="45"/>
      <c r="DKO3512" s="45"/>
      <c r="DKP3512" s="45"/>
      <c r="DKQ3512" s="45"/>
      <c r="DKR3512" s="45"/>
      <c r="DKS3512" s="45"/>
      <c r="DKT3512" s="45"/>
      <c r="DKU3512" s="45"/>
      <c r="DKV3512" s="45"/>
      <c r="DKW3512" s="45"/>
      <c r="DKX3512" s="45"/>
      <c r="DKY3512" s="45"/>
      <c r="DKZ3512" s="45"/>
      <c r="DLA3512" s="45"/>
      <c r="DLB3512" s="45"/>
      <c r="DLC3512" s="45"/>
      <c r="DLD3512" s="45"/>
      <c r="DLE3512" s="45"/>
      <c r="DLF3512" s="45"/>
      <c r="DLG3512" s="45"/>
      <c r="DLH3512" s="45"/>
      <c r="DLI3512" s="45"/>
      <c r="DLJ3512" s="45"/>
      <c r="DLK3512" s="45"/>
      <c r="DLL3512" s="45"/>
      <c r="DLM3512" s="45"/>
      <c r="DLN3512" s="45"/>
      <c r="DLO3512" s="45"/>
      <c r="DLP3512" s="45"/>
      <c r="DLQ3512" s="45"/>
      <c r="DLR3512" s="45"/>
      <c r="DLS3512" s="45"/>
      <c r="DLT3512" s="45"/>
      <c r="DLU3512" s="45"/>
      <c r="DLV3512" s="45"/>
      <c r="DLW3512" s="45"/>
      <c r="DLX3512" s="45"/>
      <c r="DLY3512" s="45"/>
      <c r="DLZ3512" s="45"/>
      <c r="DMA3512" s="45"/>
      <c r="DMB3512" s="45"/>
      <c r="DMC3512" s="45"/>
      <c r="DMD3512" s="45"/>
      <c r="DME3512" s="45"/>
      <c r="DMF3512" s="45"/>
      <c r="DMG3512" s="45"/>
      <c r="DMH3512" s="45"/>
      <c r="DMI3512" s="45"/>
      <c r="DMJ3512" s="45"/>
      <c r="DMK3512" s="45"/>
      <c r="DML3512" s="45"/>
      <c r="DMM3512" s="45"/>
      <c r="DMN3512" s="45"/>
      <c r="DMO3512" s="45"/>
      <c r="DMP3512" s="45"/>
      <c r="DMQ3512" s="45"/>
      <c r="DMR3512" s="45"/>
      <c r="DMS3512" s="45"/>
      <c r="DMT3512" s="45"/>
      <c r="DMU3512" s="45"/>
      <c r="DMV3512" s="45"/>
      <c r="DMW3512" s="45"/>
      <c r="DMX3512" s="45"/>
      <c r="DMY3512" s="45"/>
      <c r="DMZ3512" s="45"/>
      <c r="DNA3512" s="45"/>
      <c r="DNB3512" s="45"/>
      <c r="DNC3512" s="45"/>
      <c r="DND3512" s="45"/>
      <c r="DNE3512" s="45"/>
      <c r="DNF3512" s="45"/>
      <c r="DNG3512" s="45"/>
      <c r="DNH3512" s="45"/>
      <c r="DNI3512" s="45"/>
      <c r="DNJ3512" s="45"/>
      <c r="DNK3512" s="45"/>
      <c r="DNL3512" s="45"/>
      <c r="DNM3512" s="45"/>
      <c r="DNN3512" s="45"/>
      <c r="DNO3512" s="45"/>
      <c r="DNP3512" s="45"/>
      <c r="DNQ3512" s="45"/>
      <c r="DNR3512" s="45"/>
      <c r="DNS3512" s="45"/>
      <c r="DNT3512" s="45"/>
      <c r="DNU3512" s="45"/>
      <c r="DNV3512" s="45"/>
      <c r="DNW3512" s="45"/>
      <c r="DNX3512" s="45"/>
      <c r="DNY3512" s="45"/>
      <c r="DNZ3512" s="45"/>
      <c r="DOA3512" s="45"/>
      <c r="DOB3512" s="45"/>
      <c r="DOC3512" s="45"/>
      <c r="DOD3512" s="45"/>
      <c r="DOE3512" s="45"/>
      <c r="DOF3512" s="45"/>
      <c r="DOG3512" s="45"/>
      <c r="DOH3512" s="45"/>
      <c r="DOI3512" s="45"/>
      <c r="DOJ3512" s="45"/>
      <c r="DOK3512" s="45"/>
      <c r="DOL3512" s="45"/>
      <c r="DOM3512" s="45"/>
      <c r="DON3512" s="45"/>
      <c r="DOO3512" s="45"/>
      <c r="DOP3512" s="45"/>
      <c r="DOQ3512" s="45"/>
      <c r="DOR3512" s="45"/>
      <c r="DOS3512" s="45"/>
      <c r="DOT3512" s="45"/>
      <c r="DOU3512" s="45"/>
      <c r="DOV3512" s="45"/>
      <c r="DOW3512" s="45"/>
      <c r="DOX3512" s="45"/>
      <c r="DOY3512" s="45"/>
      <c r="DOZ3512" s="45"/>
      <c r="DPA3512" s="45"/>
      <c r="DPB3512" s="45"/>
      <c r="DPC3512" s="45"/>
      <c r="DPD3512" s="45"/>
      <c r="DPE3512" s="45"/>
      <c r="DPF3512" s="45"/>
      <c r="DPG3512" s="45"/>
      <c r="DPH3512" s="45"/>
      <c r="DPI3512" s="45"/>
      <c r="DPJ3512" s="45"/>
      <c r="DPK3512" s="45"/>
      <c r="DPL3512" s="45"/>
      <c r="DPM3512" s="45"/>
      <c r="DPN3512" s="45"/>
      <c r="DPO3512" s="45"/>
      <c r="DPP3512" s="45"/>
      <c r="DPQ3512" s="45"/>
      <c r="DPR3512" s="45"/>
      <c r="DPS3512" s="45"/>
      <c r="DPT3512" s="45"/>
      <c r="DPU3512" s="45"/>
      <c r="DPV3512" s="45"/>
      <c r="DPW3512" s="45"/>
      <c r="DPX3512" s="45"/>
      <c r="DPY3512" s="45"/>
      <c r="DPZ3512" s="45"/>
      <c r="DQA3512" s="45"/>
      <c r="DQB3512" s="45"/>
      <c r="DQC3512" s="45"/>
      <c r="DQD3512" s="45"/>
      <c r="DQE3512" s="45"/>
      <c r="DQF3512" s="45"/>
      <c r="DQG3512" s="45"/>
      <c r="DQH3512" s="45"/>
      <c r="DQI3512" s="45"/>
      <c r="DQJ3512" s="45"/>
      <c r="DQK3512" s="45"/>
      <c r="DQL3512" s="45"/>
      <c r="DQM3512" s="45"/>
      <c r="DQN3512" s="45"/>
      <c r="DQO3512" s="45"/>
      <c r="DQP3512" s="45"/>
      <c r="DQQ3512" s="45"/>
      <c r="DQR3512" s="45"/>
      <c r="DQS3512" s="45"/>
      <c r="DQT3512" s="45"/>
      <c r="DQU3512" s="45"/>
      <c r="DQV3512" s="45"/>
      <c r="DQW3512" s="45"/>
      <c r="DQX3512" s="45"/>
      <c r="DQY3512" s="45"/>
      <c r="DQZ3512" s="45"/>
      <c r="DRA3512" s="45"/>
      <c r="DRB3512" s="45"/>
      <c r="DRC3512" s="45"/>
      <c r="DRD3512" s="45"/>
      <c r="DRE3512" s="45"/>
      <c r="DRF3512" s="45"/>
      <c r="DRG3512" s="45"/>
      <c r="DRH3512" s="45"/>
      <c r="DRI3512" s="45"/>
      <c r="DRJ3512" s="45"/>
      <c r="DRK3512" s="45"/>
      <c r="DRL3512" s="45"/>
      <c r="DRM3512" s="45"/>
      <c r="DRN3512" s="45"/>
      <c r="DRO3512" s="45"/>
      <c r="DRP3512" s="45"/>
      <c r="DRQ3512" s="45"/>
      <c r="DRR3512" s="45"/>
      <c r="DRS3512" s="45"/>
      <c r="DRT3512" s="45"/>
      <c r="DRU3512" s="45"/>
      <c r="DRV3512" s="45"/>
      <c r="DRW3512" s="45"/>
      <c r="DRX3512" s="45"/>
      <c r="DRY3512" s="45"/>
      <c r="DRZ3512" s="45"/>
      <c r="DSA3512" s="45"/>
      <c r="DSB3512" s="45"/>
      <c r="DSC3512" s="45"/>
      <c r="DSD3512" s="45"/>
      <c r="DSE3512" s="45"/>
      <c r="DSF3512" s="45"/>
      <c r="DSG3512" s="45"/>
      <c r="DSH3512" s="45"/>
      <c r="DSI3512" s="45"/>
      <c r="DSJ3512" s="45"/>
      <c r="DSK3512" s="45"/>
      <c r="DSL3512" s="45"/>
      <c r="DSM3512" s="45"/>
      <c r="DSN3512" s="45"/>
      <c r="DSO3512" s="45"/>
      <c r="DSP3512" s="45"/>
      <c r="DSQ3512" s="45"/>
      <c r="DSR3512" s="45"/>
      <c r="DSS3512" s="45"/>
      <c r="DST3512" s="45"/>
      <c r="DSU3512" s="45"/>
      <c r="DSV3512" s="45"/>
      <c r="DSW3512" s="45"/>
      <c r="DSX3512" s="45"/>
      <c r="DSY3512" s="45"/>
      <c r="DSZ3512" s="45"/>
      <c r="DTA3512" s="45"/>
      <c r="DTB3512" s="45"/>
      <c r="DTC3512" s="45"/>
      <c r="DTD3512" s="45"/>
      <c r="DTE3512" s="45"/>
      <c r="DTF3512" s="45"/>
      <c r="DTG3512" s="45"/>
      <c r="DTH3512" s="45"/>
      <c r="DTI3512" s="45"/>
      <c r="DTJ3512" s="45"/>
      <c r="DTK3512" s="45"/>
      <c r="DTL3512" s="45"/>
      <c r="DTM3512" s="45"/>
      <c r="DTN3512" s="45"/>
      <c r="DTO3512" s="45"/>
      <c r="DTP3512" s="45"/>
      <c r="DTQ3512" s="45"/>
      <c r="DTR3512" s="45"/>
      <c r="DTS3512" s="45"/>
      <c r="DTT3512" s="45"/>
      <c r="DTU3512" s="45"/>
      <c r="DTV3512" s="45"/>
      <c r="DTW3512" s="45"/>
      <c r="DTX3512" s="45"/>
      <c r="DTY3512" s="45"/>
      <c r="DTZ3512" s="45"/>
      <c r="DUA3512" s="45"/>
      <c r="DUB3512" s="45"/>
      <c r="DUC3512" s="45"/>
      <c r="DUD3512" s="45"/>
      <c r="DUE3512" s="45"/>
      <c r="DUF3512" s="45"/>
      <c r="DUG3512" s="45"/>
      <c r="DUH3512" s="45"/>
      <c r="DUI3512" s="45"/>
      <c r="DUJ3512" s="45"/>
      <c r="DUK3512" s="45"/>
      <c r="DUL3512" s="45"/>
      <c r="DUM3512" s="45"/>
      <c r="DUN3512" s="45"/>
      <c r="DUO3512" s="45"/>
      <c r="DUP3512" s="45"/>
      <c r="DUQ3512" s="45"/>
      <c r="DUR3512" s="45"/>
      <c r="DUS3512" s="45"/>
      <c r="DUT3512" s="45"/>
      <c r="DUU3512" s="45"/>
      <c r="DUV3512" s="45"/>
      <c r="DUW3512" s="45"/>
      <c r="DUX3512" s="45"/>
      <c r="DUY3512" s="45"/>
      <c r="DUZ3512" s="45"/>
      <c r="DVA3512" s="45"/>
      <c r="DVB3512" s="45"/>
      <c r="DVC3512" s="45"/>
      <c r="DVD3512" s="45"/>
      <c r="DVE3512" s="45"/>
      <c r="DVF3512" s="45"/>
      <c r="DVG3512" s="45"/>
      <c r="DVH3512" s="45"/>
      <c r="DVI3512" s="45"/>
      <c r="DVJ3512" s="45"/>
      <c r="DVK3512" s="45"/>
      <c r="DVL3512" s="45"/>
      <c r="DVM3512" s="45"/>
      <c r="DVN3512" s="45"/>
      <c r="DVO3512" s="45"/>
      <c r="DVP3512" s="45"/>
      <c r="DVQ3512" s="45"/>
      <c r="DVR3512" s="45"/>
      <c r="DVS3512" s="45"/>
      <c r="DVT3512" s="45"/>
      <c r="DVU3512" s="45"/>
      <c r="DVV3512" s="45"/>
      <c r="DVW3512" s="45"/>
      <c r="DVX3512" s="45"/>
      <c r="DVY3512" s="45"/>
      <c r="DVZ3512" s="45"/>
      <c r="DWA3512" s="45"/>
      <c r="DWB3512" s="45"/>
      <c r="DWC3512" s="45"/>
      <c r="DWD3512" s="45"/>
      <c r="DWE3512" s="45"/>
      <c r="DWF3512" s="45"/>
      <c r="DWG3512" s="45"/>
      <c r="DWH3512" s="45"/>
      <c r="DWI3512" s="45"/>
      <c r="DWJ3512" s="45"/>
      <c r="DWK3512" s="45"/>
      <c r="DWL3512" s="45"/>
      <c r="DWM3512" s="45"/>
      <c r="DWN3512" s="45"/>
      <c r="DWO3512" s="45"/>
      <c r="DWP3512" s="45"/>
      <c r="DWQ3512" s="45"/>
      <c r="DWR3512" s="45"/>
      <c r="DWS3512" s="45"/>
      <c r="DWT3512" s="45"/>
      <c r="DWU3512" s="45"/>
      <c r="DWV3512" s="45"/>
      <c r="DWW3512" s="45"/>
      <c r="DWX3512" s="45"/>
      <c r="DWY3512" s="45"/>
      <c r="DWZ3512" s="45"/>
      <c r="DXA3512" s="45"/>
      <c r="DXB3512" s="45"/>
      <c r="DXC3512" s="45"/>
      <c r="DXD3512" s="45"/>
      <c r="DXE3512" s="45"/>
      <c r="DXF3512" s="45"/>
      <c r="DXG3512" s="45"/>
      <c r="DXH3512" s="45"/>
      <c r="DXI3512" s="45"/>
      <c r="DXJ3512" s="45"/>
      <c r="DXK3512" s="45"/>
      <c r="DXL3512" s="45"/>
      <c r="DXM3512" s="45"/>
      <c r="DXN3512" s="45"/>
      <c r="DXO3512" s="45"/>
      <c r="DXP3512" s="45"/>
      <c r="DXQ3512" s="45"/>
      <c r="DXR3512" s="45"/>
      <c r="DXS3512" s="45"/>
      <c r="DXT3512" s="45"/>
      <c r="DXU3512" s="45"/>
      <c r="DXV3512" s="45"/>
      <c r="DXW3512" s="45"/>
      <c r="DXX3512" s="45"/>
      <c r="DXY3512" s="45"/>
      <c r="DXZ3512" s="45"/>
      <c r="DYA3512" s="45"/>
      <c r="DYB3512" s="45"/>
      <c r="DYC3512" s="45"/>
      <c r="DYD3512" s="45"/>
      <c r="DYE3512" s="45"/>
      <c r="DYF3512" s="45"/>
      <c r="DYG3512" s="45"/>
      <c r="DYH3512" s="45"/>
      <c r="DYI3512" s="45"/>
      <c r="DYJ3512" s="45"/>
      <c r="DYK3512" s="45"/>
      <c r="DYL3512" s="45"/>
      <c r="DYM3512" s="45"/>
      <c r="DYN3512" s="45"/>
      <c r="DYO3512" s="45"/>
      <c r="DYP3512" s="45"/>
      <c r="DYQ3512" s="45"/>
      <c r="DYR3512" s="45"/>
      <c r="DYS3512" s="45"/>
      <c r="DYT3512" s="45"/>
      <c r="DYU3512" s="45"/>
      <c r="DYV3512" s="45"/>
      <c r="DYW3512" s="45"/>
      <c r="DYX3512" s="45"/>
      <c r="DYY3512" s="45"/>
      <c r="DYZ3512" s="45"/>
      <c r="DZA3512" s="45"/>
      <c r="DZB3512" s="45"/>
      <c r="DZC3512" s="45"/>
      <c r="DZD3512" s="45"/>
      <c r="DZE3512" s="45"/>
      <c r="DZF3512" s="45"/>
      <c r="DZG3512" s="45"/>
      <c r="DZH3512" s="45"/>
      <c r="DZI3512" s="45"/>
      <c r="DZJ3512" s="45"/>
      <c r="DZK3512" s="45"/>
      <c r="DZL3512" s="45"/>
      <c r="DZM3512" s="45"/>
      <c r="DZN3512" s="45"/>
      <c r="DZO3512" s="45"/>
      <c r="DZP3512" s="45"/>
      <c r="DZQ3512" s="45"/>
      <c r="DZR3512" s="45"/>
      <c r="DZS3512" s="45"/>
      <c r="DZT3512" s="45"/>
      <c r="DZU3512" s="45"/>
      <c r="DZV3512" s="45"/>
      <c r="DZW3512" s="45"/>
      <c r="DZX3512" s="45"/>
      <c r="DZY3512" s="45"/>
      <c r="DZZ3512" s="45"/>
      <c r="EAA3512" s="45"/>
      <c r="EAB3512" s="45"/>
      <c r="EAC3512" s="45"/>
      <c r="EAD3512" s="45"/>
      <c r="EAE3512" s="45"/>
      <c r="EAF3512" s="45"/>
      <c r="EAG3512" s="45"/>
      <c r="EAH3512" s="45"/>
      <c r="EAI3512" s="45"/>
      <c r="EAJ3512" s="45"/>
      <c r="EAK3512" s="45"/>
      <c r="EAL3512" s="45"/>
      <c r="EAM3512" s="45"/>
      <c r="EAN3512" s="45"/>
      <c r="EAO3512" s="45"/>
      <c r="EAP3512" s="45"/>
      <c r="EAQ3512" s="45"/>
      <c r="EAR3512" s="45"/>
      <c r="EAS3512" s="45"/>
      <c r="EAT3512" s="45"/>
      <c r="EAU3512" s="45"/>
      <c r="EAV3512" s="45"/>
      <c r="EAW3512" s="45"/>
      <c r="EAX3512" s="45"/>
      <c r="EAY3512" s="45"/>
      <c r="EAZ3512" s="45"/>
      <c r="EBA3512" s="45"/>
      <c r="EBB3512" s="45"/>
      <c r="EBC3512" s="45"/>
      <c r="EBD3512" s="45"/>
      <c r="EBE3512" s="45"/>
      <c r="EBF3512" s="45"/>
      <c r="EBG3512" s="45"/>
      <c r="EBH3512" s="45"/>
      <c r="EBI3512" s="45"/>
      <c r="EBJ3512" s="45"/>
      <c r="EBK3512" s="45"/>
      <c r="EBL3512" s="45"/>
      <c r="EBM3512" s="45"/>
      <c r="EBN3512" s="45"/>
      <c r="EBO3512" s="45"/>
      <c r="EBP3512" s="45"/>
      <c r="EBQ3512" s="45"/>
      <c r="EBR3512" s="45"/>
      <c r="EBS3512" s="45"/>
      <c r="EBT3512" s="45"/>
      <c r="EBU3512" s="45"/>
      <c r="EBV3512" s="45"/>
      <c r="EBW3512" s="45"/>
      <c r="EBX3512" s="45"/>
      <c r="EBY3512" s="45"/>
      <c r="EBZ3512" s="45"/>
      <c r="ECA3512" s="45"/>
      <c r="ECB3512" s="45"/>
      <c r="ECC3512" s="45"/>
      <c r="ECD3512" s="45"/>
      <c r="ECE3512" s="45"/>
      <c r="ECF3512" s="45"/>
      <c r="ECG3512" s="45"/>
      <c r="ECH3512" s="45"/>
      <c r="ECI3512" s="45"/>
      <c r="ECJ3512" s="45"/>
      <c r="ECK3512" s="45"/>
      <c r="ECL3512" s="45"/>
      <c r="ECM3512" s="45"/>
      <c r="ECN3512" s="45"/>
      <c r="ECO3512" s="45"/>
      <c r="ECP3512" s="45"/>
      <c r="ECQ3512" s="45"/>
      <c r="ECR3512" s="45"/>
      <c r="ECS3512" s="45"/>
      <c r="ECT3512" s="45"/>
      <c r="ECU3512" s="45"/>
      <c r="ECV3512" s="45"/>
      <c r="ECW3512" s="45"/>
      <c r="ECX3512" s="45"/>
      <c r="ECY3512" s="45"/>
      <c r="ECZ3512" s="45"/>
      <c r="EDA3512" s="45"/>
      <c r="EDB3512" s="45"/>
      <c r="EDC3512" s="45"/>
      <c r="EDD3512" s="45"/>
      <c r="EDE3512" s="45"/>
      <c r="EDF3512" s="45"/>
      <c r="EDG3512" s="45"/>
      <c r="EDH3512" s="45"/>
      <c r="EDI3512" s="45"/>
      <c r="EDJ3512" s="45"/>
      <c r="EDK3512" s="45"/>
      <c r="EDL3512" s="45"/>
      <c r="EDM3512" s="45"/>
      <c r="EDN3512" s="45"/>
      <c r="EDO3512" s="45"/>
      <c r="EDP3512" s="45"/>
      <c r="EDQ3512" s="45"/>
      <c r="EDR3512" s="45"/>
      <c r="EDS3512" s="45"/>
      <c r="EDT3512" s="45"/>
      <c r="EDU3512" s="45"/>
      <c r="EDV3512" s="45"/>
      <c r="EDW3512" s="45"/>
      <c r="EDX3512" s="45"/>
      <c r="EDY3512" s="45"/>
      <c r="EDZ3512" s="45"/>
      <c r="EEA3512" s="45"/>
      <c r="EEB3512" s="45"/>
      <c r="EEC3512" s="45"/>
      <c r="EED3512" s="45"/>
      <c r="EEE3512" s="45"/>
      <c r="EEF3512" s="45"/>
      <c r="EEG3512" s="45"/>
      <c r="EEH3512" s="45"/>
      <c r="EEI3512" s="45"/>
      <c r="EEJ3512" s="45"/>
      <c r="EEK3512" s="45"/>
      <c r="EEL3512" s="45"/>
      <c r="EEM3512" s="45"/>
      <c r="EEN3512" s="45"/>
      <c r="EEO3512" s="45"/>
      <c r="EEP3512" s="45"/>
      <c r="EEQ3512" s="45"/>
      <c r="EER3512" s="45"/>
      <c r="EES3512" s="45"/>
      <c r="EET3512" s="45"/>
      <c r="EEU3512" s="45"/>
      <c r="EEV3512" s="45"/>
      <c r="EEW3512" s="45"/>
      <c r="EEX3512" s="45"/>
      <c r="EEY3512" s="45"/>
      <c r="EEZ3512" s="45"/>
      <c r="EFA3512" s="45"/>
      <c r="EFB3512" s="45"/>
      <c r="EFC3512" s="45"/>
      <c r="EFD3512" s="45"/>
      <c r="EFE3512" s="45"/>
      <c r="EFF3512" s="45"/>
      <c r="EFG3512" s="45"/>
      <c r="EFH3512" s="45"/>
      <c r="EFI3512" s="45"/>
      <c r="EFJ3512" s="45"/>
      <c r="EFK3512" s="45"/>
      <c r="EFL3512" s="45"/>
      <c r="EFM3512" s="45"/>
      <c r="EFN3512" s="45"/>
      <c r="EFO3512" s="45"/>
      <c r="EFP3512" s="45"/>
      <c r="EFQ3512" s="45"/>
      <c r="EFR3512" s="45"/>
      <c r="EFS3512" s="45"/>
      <c r="EFT3512" s="45"/>
      <c r="EFU3512" s="45"/>
      <c r="EFV3512" s="45"/>
      <c r="EFW3512" s="45"/>
      <c r="EFX3512" s="45"/>
      <c r="EFY3512" s="45"/>
      <c r="EFZ3512" s="45"/>
      <c r="EGA3512" s="45"/>
      <c r="EGB3512" s="45"/>
      <c r="EGC3512" s="45"/>
      <c r="EGD3512" s="45"/>
      <c r="EGE3512" s="45"/>
      <c r="EGF3512" s="45"/>
      <c r="EGG3512" s="45"/>
      <c r="EGH3512" s="45"/>
      <c r="EGI3512" s="45"/>
      <c r="EGJ3512" s="45"/>
      <c r="EGK3512" s="45"/>
      <c r="EGL3512" s="45"/>
      <c r="EGM3512" s="45"/>
      <c r="EGN3512" s="45"/>
      <c r="EGO3512" s="45"/>
      <c r="EGP3512" s="45"/>
      <c r="EGQ3512" s="45"/>
      <c r="EGR3512" s="45"/>
      <c r="EGS3512" s="45"/>
      <c r="EGT3512" s="45"/>
      <c r="EGU3512" s="45"/>
      <c r="EGV3512" s="45"/>
      <c r="EGW3512" s="45"/>
      <c r="EGX3512" s="45"/>
      <c r="EGY3512" s="45"/>
      <c r="EGZ3512" s="45"/>
      <c r="EHA3512" s="45"/>
      <c r="EHB3512" s="45"/>
      <c r="EHC3512" s="45"/>
      <c r="EHD3512" s="45"/>
      <c r="EHE3512" s="45"/>
      <c r="EHF3512" s="45"/>
      <c r="EHG3512" s="45"/>
      <c r="EHH3512" s="45"/>
      <c r="EHI3512" s="45"/>
      <c r="EHJ3512" s="45"/>
      <c r="EHK3512" s="45"/>
      <c r="EHL3512" s="45"/>
      <c r="EHM3512" s="45"/>
      <c r="EHN3512" s="45"/>
      <c r="EHO3512" s="45"/>
      <c r="EHP3512" s="45"/>
      <c r="EHQ3512" s="45"/>
      <c r="EHR3512" s="45"/>
      <c r="EHS3512" s="45"/>
      <c r="EHT3512" s="45"/>
      <c r="EHU3512" s="45"/>
      <c r="EHV3512" s="45"/>
      <c r="EHW3512" s="45"/>
      <c r="EHX3512" s="45"/>
      <c r="EHY3512" s="45"/>
      <c r="EHZ3512" s="45"/>
      <c r="EIA3512" s="45"/>
      <c r="EIB3512" s="45"/>
      <c r="EIC3512" s="45"/>
      <c r="EID3512" s="45"/>
      <c r="EIE3512" s="45"/>
      <c r="EIF3512" s="45"/>
      <c r="EIG3512" s="45"/>
      <c r="EIH3512" s="45"/>
      <c r="EII3512" s="45"/>
      <c r="EIJ3512" s="45"/>
      <c r="EIK3512" s="45"/>
      <c r="EIL3512" s="45"/>
      <c r="EIM3512" s="45"/>
      <c r="EIN3512" s="45"/>
      <c r="EIO3512" s="45"/>
      <c r="EIP3512" s="45"/>
      <c r="EIQ3512" s="45"/>
      <c r="EIR3512" s="45"/>
      <c r="EIS3512" s="45"/>
      <c r="EIT3512" s="45"/>
      <c r="EIU3512" s="45"/>
      <c r="EIV3512" s="45"/>
      <c r="EIW3512" s="45"/>
      <c r="EIX3512" s="45"/>
      <c r="EIY3512" s="45"/>
      <c r="EIZ3512" s="45"/>
      <c r="EJA3512" s="45"/>
      <c r="EJB3512" s="45"/>
      <c r="EJC3512" s="45"/>
      <c r="EJD3512" s="45"/>
      <c r="EJE3512" s="45"/>
      <c r="EJF3512" s="45"/>
      <c r="EJG3512" s="45"/>
      <c r="EJH3512" s="45"/>
      <c r="EJI3512" s="45"/>
      <c r="EJJ3512" s="45"/>
      <c r="EJK3512" s="45"/>
      <c r="EJL3512" s="45"/>
      <c r="EJM3512" s="45"/>
      <c r="EJN3512" s="45"/>
      <c r="EJO3512" s="45"/>
      <c r="EJP3512" s="45"/>
      <c r="EJQ3512" s="45"/>
      <c r="EJR3512" s="45"/>
      <c r="EJS3512" s="45"/>
      <c r="EJT3512" s="45"/>
      <c r="EJU3512" s="45"/>
      <c r="EJV3512" s="45"/>
      <c r="EJW3512" s="45"/>
      <c r="EJX3512" s="45"/>
      <c r="EJY3512" s="45"/>
      <c r="EJZ3512" s="45"/>
      <c r="EKA3512" s="45"/>
      <c r="EKB3512" s="45"/>
      <c r="EKC3512" s="45"/>
      <c r="EKD3512" s="45"/>
      <c r="EKE3512" s="45"/>
      <c r="EKF3512" s="45"/>
      <c r="EKG3512" s="45"/>
      <c r="EKH3512" s="45"/>
      <c r="EKI3512" s="45"/>
      <c r="EKJ3512" s="45"/>
      <c r="EKK3512" s="45"/>
      <c r="EKL3512" s="45"/>
      <c r="EKM3512" s="45"/>
      <c r="EKN3512" s="45"/>
      <c r="EKO3512" s="45"/>
      <c r="EKP3512" s="45"/>
      <c r="EKQ3512" s="45"/>
      <c r="EKR3512" s="45"/>
      <c r="EKS3512" s="45"/>
      <c r="EKT3512" s="45"/>
      <c r="EKU3512" s="45"/>
      <c r="EKV3512" s="45"/>
      <c r="EKW3512" s="45"/>
      <c r="EKX3512" s="45"/>
      <c r="EKY3512" s="45"/>
      <c r="EKZ3512" s="45"/>
      <c r="ELA3512" s="45"/>
      <c r="ELB3512" s="45"/>
      <c r="ELC3512" s="45"/>
      <c r="ELD3512" s="45"/>
      <c r="ELE3512" s="45"/>
      <c r="ELF3512" s="45"/>
      <c r="ELG3512" s="45"/>
      <c r="ELH3512" s="45"/>
      <c r="ELI3512" s="45"/>
      <c r="ELJ3512" s="45"/>
      <c r="ELK3512" s="45"/>
      <c r="ELL3512" s="45"/>
      <c r="ELM3512" s="45"/>
      <c r="ELN3512" s="45"/>
      <c r="ELO3512" s="45"/>
      <c r="ELP3512" s="45"/>
      <c r="ELQ3512" s="45"/>
      <c r="ELR3512" s="45"/>
      <c r="ELS3512" s="45"/>
      <c r="ELT3512" s="45"/>
      <c r="ELU3512" s="45"/>
      <c r="ELV3512" s="45"/>
      <c r="ELW3512" s="45"/>
      <c r="ELX3512" s="45"/>
      <c r="ELY3512" s="45"/>
      <c r="ELZ3512" s="45"/>
      <c r="EMA3512" s="45"/>
      <c r="EMB3512" s="45"/>
      <c r="EMC3512" s="45"/>
      <c r="EMD3512" s="45"/>
      <c r="EME3512" s="45"/>
      <c r="EMF3512" s="45"/>
      <c r="EMG3512" s="45"/>
      <c r="EMH3512" s="45"/>
      <c r="EMI3512" s="45"/>
      <c r="EMJ3512" s="45"/>
      <c r="EMK3512" s="45"/>
      <c r="EML3512" s="45"/>
      <c r="EMM3512" s="45"/>
      <c r="EMN3512" s="45"/>
      <c r="EMO3512" s="45"/>
      <c r="EMP3512" s="45"/>
      <c r="EMQ3512" s="45"/>
      <c r="EMR3512" s="45"/>
      <c r="EMS3512" s="45"/>
      <c r="EMT3512" s="45"/>
      <c r="EMU3512" s="45"/>
      <c r="EMV3512" s="45"/>
      <c r="EMW3512" s="45"/>
      <c r="EMX3512" s="45"/>
      <c r="EMY3512" s="45"/>
      <c r="EMZ3512" s="45"/>
      <c r="ENA3512" s="45"/>
      <c r="ENB3512" s="45"/>
      <c r="ENC3512" s="45"/>
      <c r="END3512" s="45"/>
      <c r="ENE3512" s="45"/>
      <c r="ENF3512" s="45"/>
      <c r="ENG3512" s="45"/>
      <c r="ENH3512" s="45"/>
      <c r="ENI3512" s="45"/>
      <c r="ENJ3512" s="45"/>
      <c r="ENK3512" s="45"/>
      <c r="ENL3512" s="45"/>
      <c r="ENM3512" s="45"/>
      <c r="ENN3512" s="45"/>
      <c r="ENO3512" s="45"/>
      <c r="ENP3512" s="45"/>
      <c r="ENQ3512" s="45"/>
      <c r="ENR3512" s="45"/>
      <c r="ENS3512" s="45"/>
      <c r="ENT3512" s="45"/>
      <c r="ENU3512" s="45"/>
      <c r="ENV3512" s="45"/>
      <c r="ENW3512" s="45"/>
      <c r="ENX3512" s="45"/>
      <c r="ENY3512" s="45"/>
      <c r="ENZ3512" s="45"/>
      <c r="EOA3512" s="45"/>
      <c r="EOB3512" s="45"/>
      <c r="EOC3512" s="45"/>
      <c r="EOD3512" s="45"/>
      <c r="EOE3512" s="45"/>
      <c r="EOF3512" s="45"/>
      <c r="EOG3512" s="45"/>
      <c r="EOH3512" s="45"/>
      <c r="EOI3512" s="45"/>
      <c r="EOJ3512" s="45"/>
      <c r="EOK3512" s="45"/>
      <c r="EOL3512" s="45"/>
      <c r="EOM3512" s="45"/>
      <c r="EON3512" s="45"/>
      <c r="EOO3512" s="45"/>
      <c r="EOP3512" s="45"/>
      <c r="EOQ3512" s="45"/>
      <c r="EOR3512" s="45"/>
      <c r="EOS3512" s="45"/>
      <c r="EOT3512" s="45"/>
      <c r="EOU3512" s="45"/>
      <c r="EOV3512" s="45"/>
      <c r="EOW3512" s="45"/>
      <c r="EOX3512" s="45"/>
      <c r="EOY3512" s="45"/>
      <c r="EOZ3512" s="45"/>
      <c r="EPA3512" s="45"/>
      <c r="EPB3512" s="45"/>
      <c r="EPC3512" s="45"/>
      <c r="EPD3512" s="45"/>
      <c r="EPE3512" s="45"/>
      <c r="EPF3512" s="45"/>
      <c r="EPG3512" s="45"/>
      <c r="EPH3512" s="45"/>
      <c r="EPI3512" s="45"/>
      <c r="EPJ3512" s="45"/>
      <c r="EPK3512" s="45"/>
      <c r="EPL3512" s="45"/>
      <c r="EPM3512" s="45"/>
      <c r="EPN3512" s="45"/>
      <c r="EPO3512" s="45"/>
      <c r="EPP3512" s="45"/>
      <c r="EPQ3512" s="45"/>
      <c r="EPR3512" s="45"/>
      <c r="EPS3512" s="45"/>
      <c r="EPT3512" s="45"/>
      <c r="EPU3512" s="45"/>
      <c r="EPV3512" s="45"/>
      <c r="EPW3512" s="45"/>
      <c r="EPX3512" s="45"/>
      <c r="EPY3512" s="45"/>
      <c r="EPZ3512" s="45"/>
      <c r="EQA3512" s="45"/>
      <c r="EQB3512" s="45"/>
      <c r="EQC3512" s="45"/>
      <c r="EQD3512" s="45"/>
      <c r="EQE3512" s="45"/>
      <c r="EQF3512" s="45"/>
      <c r="EQG3512" s="45"/>
      <c r="EQH3512" s="45"/>
      <c r="EQI3512" s="45"/>
      <c r="EQJ3512" s="45"/>
      <c r="EQK3512" s="45"/>
      <c r="EQL3512" s="45"/>
      <c r="EQM3512" s="45"/>
      <c r="EQN3512" s="45"/>
      <c r="EQO3512" s="45"/>
      <c r="EQP3512" s="45"/>
      <c r="EQQ3512" s="45"/>
      <c r="EQR3512" s="45"/>
      <c r="EQS3512" s="45"/>
      <c r="EQT3512" s="45"/>
      <c r="EQU3512" s="45"/>
      <c r="EQV3512" s="45"/>
      <c r="EQW3512" s="45"/>
      <c r="EQX3512" s="45"/>
      <c r="EQY3512" s="45"/>
      <c r="EQZ3512" s="45"/>
      <c r="ERA3512" s="45"/>
      <c r="ERB3512" s="45"/>
      <c r="ERC3512" s="45"/>
      <c r="ERD3512" s="45"/>
      <c r="ERE3512" s="45"/>
      <c r="ERF3512" s="45"/>
      <c r="ERG3512" s="45"/>
      <c r="ERH3512" s="45"/>
      <c r="ERI3512" s="45"/>
      <c r="ERJ3512" s="45"/>
      <c r="ERK3512" s="45"/>
      <c r="ERL3512" s="45"/>
      <c r="ERM3512" s="45"/>
      <c r="ERN3512" s="45"/>
      <c r="ERO3512" s="45"/>
      <c r="ERP3512" s="45"/>
      <c r="ERQ3512" s="45"/>
      <c r="ERR3512" s="45"/>
      <c r="ERS3512" s="45"/>
      <c r="ERT3512" s="45"/>
      <c r="ERU3512" s="45"/>
      <c r="ERV3512" s="45"/>
      <c r="ERW3512" s="45"/>
      <c r="ERX3512" s="45"/>
      <c r="ERY3512" s="45"/>
      <c r="ERZ3512" s="45"/>
      <c r="ESA3512" s="45"/>
      <c r="ESB3512" s="45"/>
      <c r="ESC3512" s="45"/>
      <c r="ESD3512" s="45"/>
      <c r="ESE3512" s="45"/>
      <c r="ESF3512" s="45"/>
      <c r="ESG3512" s="45"/>
      <c r="ESH3512" s="45"/>
      <c r="ESI3512" s="45"/>
      <c r="ESJ3512" s="45"/>
      <c r="ESK3512" s="45"/>
      <c r="ESL3512" s="45"/>
      <c r="ESM3512" s="45"/>
      <c r="ESN3512" s="45"/>
      <c r="ESO3512" s="45"/>
      <c r="ESP3512" s="45"/>
      <c r="ESQ3512" s="45"/>
      <c r="ESR3512" s="45"/>
      <c r="ESS3512" s="45"/>
      <c r="EST3512" s="45"/>
      <c r="ESU3512" s="45"/>
      <c r="ESV3512" s="45"/>
      <c r="ESW3512" s="45"/>
      <c r="ESX3512" s="45"/>
      <c r="ESY3512" s="45"/>
      <c r="ESZ3512" s="45"/>
      <c r="ETA3512" s="45"/>
      <c r="ETB3512" s="45"/>
      <c r="ETC3512" s="45"/>
      <c r="ETD3512" s="45"/>
      <c r="ETE3512" s="45"/>
      <c r="ETF3512" s="45"/>
      <c r="ETG3512" s="45"/>
      <c r="ETH3512" s="45"/>
      <c r="ETI3512" s="45"/>
      <c r="ETJ3512" s="45"/>
      <c r="ETK3512" s="45"/>
      <c r="ETL3512" s="45"/>
      <c r="ETM3512" s="45"/>
      <c r="ETN3512" s="45"/>
      <c r="ETO3512" s="45"/>
      <c r="ETP3512" s="45"/>
      <c r="ETQ3512" s="45"/>
      <c r="ETR3512" s="45"/>
      <c r="ETS3512" s="45"/>
      <c r="ETT3512" s="45"/>
      <c r="ETU3512" s="45"/>
      <c r="ETV3512" s="45"/>
      <c r="ETW3512" s="45"/>
      <c r="ETX3512" s="45"/>
      <c r="ETY3512" s="45"/>
      <c r="ETZ3512" s="45"/>
      <c r="EUA3512" s="45"/>
      <c r="EUB3512" s="45"/>
      <c r="EUC3512" s="45"/>
      <c r="EUD3512" s="45"/>
      <c r="EUE3512" s="45"/>
      <c r="EUF3512" s="45"/>
      <c r="EUG3512" s="45"/>
      <c r="EUH3512" s="45"/>
      <c r="EUI3512" s="45"/>
      <c r="EUJ3512" s="45"/>
      <c r="EUK3512" s="45"/>
      <c r="EUL3512" s="45"/>
      <c r="EUM3512" s="45"/>
      <c r="EUN3512" s="45"/>
      <c r="EUO3512" s="45"/>
      <c r="EUP3512" s="45"/>
      <c r="EUQ3512" s="45"/>
      <c r="EUR3512" s="45"/>
      <c r="EUS3512" s="45"/>
      <c r="EUT3512" s="45"/>
      <c r="EUU3512" s="45"/>
      <c r="EUV3512" s="45"/>
      <c r="EUW3512" s="45"/>
      <c r="EUX3512" s="45"/>
      <c r="EUY3512" s="45"/>
      <c r="EUZ3512" s="45"/>
      <c r="EVA3512" s="45"/>
      <c r="EVB3512" s="45"/>
      <c r="EVC3512" s="45"/>
      <c r="EVD3512" s="45"/>
      <c r="EVE3512" s="45"/>
      <c r="EVF3512" s="45"/>
      <c r="EVG3512" s="45"/>
      <c r="EVH3512" s="45"/>
      <c r="EVI3512" s="45"/>
      <c r="EVJ3512" s="45"/>
      <c r="EVK3512" s="45"/>
      <c r="EVL3512" s="45"/>
      <c r="EVM3512" s="45"/>
      <c r="EVN3512" s="45"/>
      <c r="EVO3512" s="45"/>
      <c r="EVP3512" s="45"/>
      <c r="EVQ3512" s="45"/>
      <c r="EVR3512" s="45"/>
      <c r="EVS3512" s="45"/>
      <c r="EVT3512" s="45"/>
      <c r="EVU3512" s="45"/>
      <c r="EVV3512" s="45"/>
      <c r="EVW3512" s="45"/>
      <c r="EVX3512" s="45"/>
      <c r="EVY3512" s="45"/>
      <c r="EVZ3512" s="45"/>
      <c r="EWA3512" s="45"/>
      <c r="EWB3512" s="45"/>
      <c r="EWC3512" s="45"/>
      <c r="EWD3512" s="45"/>
      <c r="EWE3512" s="45"/>
      <c r="EWF3512" s="45"/>
      <c r="EWG3512" s="45"/>
      <c r="EWH3512" s="45"/>
      <c r="EWI3512" s="45"/>
      <c r="EWJ3512" s="45"/>
      <c r="EWK3512" s="45"/>
      <c r="EWL3512" s="45"/>
      <c r="EWM3512" s="45"/>
      <c r="EWN3512" s="45"/>
      <c r="EWO3512" s="45"/>
      <c r="EWP3512" s="45"/>
      <c r="EWQ3512" s="45"/>
      <c r="EWR3512" s="45"/>
      <c r="EWS3512" s="45"/>
      <c r="EWT3512" s="45"/>
      <c r="EWU3512" s="45"/>
      <c r="EWV3512" s="45"/>
      <c r="EWW3512" s="45"/>
      <c r="EWX3512" s="45"/>
      <c r="EWY3512" s="45"/>
      <c r="EWZ3512" s="45"/>
      <c r="EXA3512" s="45"/>
      <c r="EXB3512" s="45"/>
      <c r="EXC3512" s="45"/>
      <c r="EXD3512" s="45"/>
      <c r="EXE3512" s="45"/>
      <c r="EXF3512" s="45"/>
      <c r="EXG3512" s="45"/>
      <c r="EXH3512" s="45"/>
      <c r="EXI3512" s="45"/>
      <c r="EXJ3512" s="45"/>
      <c r="EXK3512" s="45"/>
      <c r="EXL3512" s="45"/>
      <c r="EXM3512" s="45"/>
      <c r="EXN3512" s="45"/>
      <c r="EXO3512" s="45"/>
      <c r="EXP3512" s="45"/>
      <c r="EXQ3512" s="45"/>
      <c r="EXR3512" s="45"/>
      <c r="EXS3512" s="45"/>
      <c r="EXT3512" s="45"/>
      <c r="EXU3512" s="45"/>
      <c r="EXV3512" s="45"/>
      <c r="EXW3512" s="45"/>
      <c r="EXX3512" s="45"/>
      <c r="EXY3512" s="45"/>
      <c r="EXZ3512" s="45"/>
      <c r="EYA3512" s="45"/>
      <c r="EYB3512" s="45"/>
      <c r="EYC3512" s="45"/>
      <c r="EYD3512" s="45"/>
      <c r="EYE3512" s="45"/>
      <c r="EYF3512" s="45"/>
      <c r="EYG3512" s="45"/>
      <c r="EYH3512" s="45"/>
      <c r="EYI3512" s="45"/>
      <c r="EYJ3512" s="45"/>
      <c r="EYK3512" s="45"/>
      <c r="EYL3512" s="45"/>
      <c r="EYM3512" s="45"/>
      <c r="EYN3512" s="45"/>
      <c r="EYO3512" s="45"/>
      <c r="EYP3512" s="45"/>
      <c r="EYQ3512" s="45"/>
      <c r="EYR3512" s="45"/>
      <c r="EYS3512" s="45"/>
      <c r="EYT3512" s="45"/>
      <c r="EYU3512" s="45"/>
      <c r="EYV3512" s="45"/>
      <c r="EYW3512" s="45"/>
      <c r="EYX3512" s="45"/>
      <c r="EYY3512" s="45"/>
      <c r="EYZ3512" s="45"/>
      <c r="EZA3512" s="45"/>
      <c r="EZB3512" s="45"/>
      <c r="EZC3512" s="45"/>
      <c r="EZD3512" s="45"/>
      <c r="EZE3512" s="45"/>
      <c r="EZF3512" s="45"/>
      <c r="EZG3512" s="45"/>
      <c r="EZH3512" s="45"/>
      <c r="EZI3512" s="45"/>
      <c r="EZJ3512" s="45"/>
      <c r="EZK3512" s="45"/>
      <c r="EZL3512" s="45"/>
      <c r="EZM3512" s="45"/>
      <c r="EZN3512" s="45"/>
      <c r="EZO3512" s="45"/>
      <c r="EZP3512" s="45"/>
      <c r="EZQ3512" s="45"/>
      <c r="EZR3512" s="45"/>
      <c r="EZS3512" s="45"/>
      <c r="EZT3512" s="45"/>
      <c r="EZU3512" s="45"/>
      <c r="EZV3512" s="45"/>
      <c r="EZW3512" s="45"/>
      <c r="EZX3512" s="45"/>
      <c r="EZY3512" s="45"/>
      <c r="EZZ3512" s="45"/>
      <c r="FAA3512" s="45"/>
      <c r="FAB3512" s="45"/>
      <c r="FAC3512" s="45"/>
      <c r="FAD3512" s="45"/>
      <c r="FAE3512" s="45"/>
      <c r="FAF3512" s="45"/>
      <c r="FAG3512" s="45"/>
      <c r="FAH3512" s="45"/>
      <c r="FAI3512" s="45"/>
      <c r="FAJ3512" s="45"/>
      <c r="FAK3512" s="45"/>
      <c r="FAL3512" s="45"/>
      <c r="FAM3512" s="45"/>
      <c r="FAN3512" s="45"/>
      <c r="FAO3512" s="45"/>
      <c r="FAP3512" s="45"/>
      <c r="FAQ3512" s="45"/>
      <c r="FAR3512" s="45"/>
      <c r="FAS3512" s="45"/>
      <c r="FAT3512" s="45"/>
      <c r="FAU3512" s="45"/>
      <c r="FAV3512" s="45"/>
      <c r="FAW3512" s="45"/>
      <c r="FAX3512" s="45"/>
      <c r="FAY3512" s="45"/>
      <c r="FAZ3512" s="45"/>
      <c r="FBA3512" s="45"/>
      <c r="FBB3512" s="45"/>
      <c r="FBC3512" s="45"/>
      <c r="FBD3512" s="45"/>
      <c r="FBE3512" s="45"/>
      <c r="FBF3512" s="45"/>
      <c r="FBG3512" s="45"/>
      <c r="FBH3512" s="45"/>
      <c r="FBI3512" s="45"/>
      <c r="FBJ3512" s="45"/>
      <c r="FBK3512" s="45"/>
      <c r="FBL3512" s="45"/>
      <c r="FBM3512" s="45"/>
      <c r="FBN3512" s="45"/>
      <c r="FBO3512" s="45"/>
      <c r="FBP3512" s="45"/>
      <c r="FBQ3512" s="45"/>
      <c r="FBR3512" s="45"/>
      <c r="FBS3512" s="45"/>
      <c r="FBT3512" s="45"/>
      <c r="FBU3512" s="45"/>
      <c r="FBV3512" s="45"/>
      <c r="FBW3512" s="45"/>
      <c r="FBX3512" s="45"/>
      <c r="FBY3512" s="45"/>
      <c r="FBZ3512" s="45"/>
      <c r="FCA3512" s="45"/>
      <c r="FCB3512" s="45"/>
      <c r="FCC3512" s="45"/>
      <c r="FCD3512" s="45"/>
      <c r="FCE3512" s="45"/>
      <c r="FCF3512" s="45"/>
      <c r="FCG3512" s="45"/>
      <c r="FCH3512" s="45"/>
      <c r="FCI3512" s="45"/>
      <c r="FCJ3512" s="45"/>
      <c r="FCK3512" s="45"/>
      <c r="FCL3512" s="45"/>
      <c r="FCM3512" s="45"/>
      <c r="FCN3512" s="45"/>
      <c r="FCO3512" s="45"/>
      <c r="FCP3512" s="45"/>
      <c r="FCQ3512" s="45"/>
      <c r="FCR3512" s="45"/>
      <c r="FCS3512" s="45"/>
      <c r="FCT3512" s="45"/>
      <c r="FCU3512" s="45"/>
      <c r="FCV3512" s="45"/>
      <c r="FCW3512" s="45"/>
      <c r="FCX3512" s="45"/>
      <c r="FCY3512" s="45"/>
      <c r="FCZ3512" s="45"/>
      <c r="FDA3512" s="45"/>
      <c r="FDB3512" s="45"/>
      <c r="FDC3512" s="45"/>
      <c r="FDD3512" s="45"/>
      <c r="FDE3512" s="45"/>
      <c r="FDF3512" s="45"/>
      <c r="FDG3512" s="45"/>
      <c r="FDH3512" s="45"/>
      <c r="FDI3512" s="45"/>
      <c r="FDJ3512" s="45"/>
      <c r="FDK3512" s="45"/>
      <c r="FDL3512" s="45"/>
      <c r="FDM3512" s="45"/>
      <c r="FDN3512" s="45"/>
      <c r="FDO3512" s="45"/>
      <c r="FDP3512" s="45"/>
      <c r="FDQ3512" s="45"/>
      <c r="FDR3512" s="45"/>
      <c r="FDS3512" s="45"/>
      <c r="FDT3512" s="45"/>
      <c r="FDU3512" s="45"/>
      <c r="FDV3512" s="45"/>
      <c r="FDW3512" s="45"/>
      <c r="FDX3512" s="45"/>
      <c r="FDY3512" s="45"/>
      <c r="FDZ3512" s="45"/>
      <c r="FEA3512" s="45"/>
      <c r="FEB3512" s="45"/>
      <c r="FEC3512" s="45"/>
      <c r="FED3512" s="45"/>
      <c r="FEE3512" s="45"/>
      <c r="FEF3512" s="45"/>
      <c r="FEG3512" s="45"/>
      <c r="FEH3512" s="45"/>
      <c r="FEI3512" s="45"/>
      <c r="FEJ3512" s="45"/>
      <c r="FEK3512" s="45"/>
      <c r="FEL3512" s="45"/>
      <c r="FEM3512" s="45"/>
      <c r="FEN3512" s="45"/>
      <c r="FEO3512" s="45"/>
      <c r="FEP3512" s="45"/>
      <c r="FEQ3512" s="45"/>
      <c r="FER3512" s="45"/>
      <c r="FES3512" s="45"/>
      <c r="FET3512" s="45"/>
      <c r="FEU3512" s="45"/>
      <c r="FEV3512" s="45"/>
      <c r="FEW3512" s="45"/>
      <c r="FEX3512" s="45"/>
      <c r="FEY3512" s="45"/>
      <c r="FEZ3512" s="45"/>
      <c r="FFA3512" s="45"/>
      <c r="FFB3512" s="45"/>
      <c r="FFC3512" s="45"/>
      <c r="FFD3512" s="45"/>
      <c r="FFE3512" s="45"/>
      <c r="FFF3512" s="45"/>
      <c r="FFG3512" s="45"/>
      <c r="FFH3512" s="45"/>
      <c r="FFI3512" s="45"/>
      <c r="FFJ3512" s="45"/>
      <c r="FFK3512" s="45"/>
      <c r="FFL3512" s="45"/>
      <c r="FFM3512" s="45"/>
      <c r="FFN3512" s="45"/>
      <c r="FFO3512" s="45"/>
      <c r="FFP3512" s="45"/>
      <c r="FFQ3512" s="45"/>
      <c r="FFR3512" s="45"/>
      <c r="FFS3512" s="45"/>
      <c r="FFT3512" s="45"/>
      <c r="FFU3512" s="45"/>
      <c r="FFV3512" s="45"/>
      <c r="FFW3512" s="45"/>
      <c r="FFX3512" s="45"/>
      <c r="FFY3512" s="45"/>
      <c r="FFZ3512" s="45"/>
      <c r="FGA3512" s="45"/>
      <c r="FGB3512" s="45"/>
      <c r="FGC3512" s="45"/>
      <c r="FGD3512" s="45"/>
      <c r="FGE3512" s="45"/>
      <c r="FGF3512" s="45"/>
      <c r="FGG3512" s="45"/>
      <c r="FGH3512" s="45"/>
      <c r="FGI3512" s="45"/>
      <c r="FGJ3512" s="45"/>
      <c r="FGK3512" s="45"/>
      <c r="FGL3512" s="45"/>
      <c r="FGM3512" s="45"/>
      <c r="FGN3512" s="45"/>
      <c r="FGO3512" s="45"/>
      <c r="FGP3512" s="45"/>
      <c r="FGQ3512" s="45"/>
      <c r="FGR3512" s="45"/>
      <c r="FGS3512" s="45"/>
      <c r="FGT3512" s="45"/>
      <c r="FGU3512" s="45"/>
      <c r="FGV3512" s="45"/>
      <c r="FGW3512" s="45"/>
      <c r="FGX3512" s="45"/>
      <c r="FGY3512" s="45"/>
      <c r="FGZ3512" s="45"/>
      <c r="FHA3512" s="45"/>
      <c r="FHB3512" s="45"/>
      <c r="FHC3512" s="45"/>
      <c r="FHD3512" s="45"/>
      <c r="FHE3512" s="45"/>
      <c r="FHF3512" s="45"/>
      <c r="FHG3512" s="45"/>
      <c r="FHH3512" s="45"/>
      <c r="FHI3512" s="45"/>
      <c r="FHJ3512" s="45"/>
      <c r="FHK3512" s="45"/>
      <c r="FHL3512" s="45"/>
      <c r="FHM3512" s="45"/>
      <c r="FHN3512" s="45"/>
      <c r="FHO3512" s="45"/>
      <c r="FHP3512" s="45"/>
      <c r="FHQ3512" s="45"/>
      <c r="FHR3512" s="45"/>
      <c r="FHS3512" s="45"/>
      <c r="FHT3512" s="45"/>
      <c r="FHU3512" s="45"/>
      <c r="FHV3512" s="45"/>
      <c r="FHW3512" s="45"/>
      <c r="FHX3512" s="45"/>
      <c r="FHY3512" s="45"/>
      <c r="FHZ3512" s="45"/>
      <c r="FIA3512" s="45"/>
      <c r="FIB3512" s="45"/>
      <c r="FIC3512" s="45"/>
      <c r="FID3512" s="45"/>
      <c r="FIE3512" s="45"/>
      <c r="FIF3512" s="45"/>
      <c r="FIG3512" s="45"/>
      <c r="FIH3512" s="45"/>
      <c r="FII3512" s="45"/>
      <c r="FIJ3512" s="45"/>
      <c r="FIK3512" s="45"/>
      <c r="FIL3512" s="45"/>
      <c r="FIM3512" s="45"/>
      <c r="FIN3512" s="45"/>
      <c r="FIO3512" s="45"/>
      <c r="FIP3512" s="45"/>
      <c r="FIQ3512" s="45"/>
      <c r="FIR3512" s="45"/>
      <c r="FIS3512" s="45"/>
      <c r="FIT3512" s="45"/>
      <c r="FIU3512" s="45"/>
      <c r="FIV3512" s="45"/>
      <c r="FIW3512" s="45"/>
      <c r="FIX3512" s="45"/>
      <c r="FIY3512" s="45"/>
      <c r="FIZ3512" s="45"/>
      <c r="FJA3512" s="45"/>
      <c r="FJB3512" s="45"/>
      <c r="FJC3512" s="45"/>
      <c r="FJD3512" s="45"/>
      <c r="FJE3512" s="45"/>
      <c r="FJF3512" s="45"/>
      <c r="FJG3512" s="45"/>
      <c r="FJH3512" s="45"/>
      <c r="FJI3512" s="45"/>
      <c r="FJJ3512" s="45"/>
      <c r="FJK3512" s="45"/>
      <c r="FJL3512" s="45"/>
      <c r="FJM3512" s="45"/>
      <c r="FJN3512" s="45"/>
      <c r="FJO3512" s="45"/>
      <c r="FJP3512" s="45"/>
      <c r="FJQ3512" s="45"/>
      <c r="FJR3512" s="45"/>
      <c r="FJS3512" s="45"/>
      <c r="FJT3512" s="45"/>
      <c r="FJU3512" s="45"/>
      <c r="FJV3512" s="45"/>
      <c r="FJW3512" s="45"/>
      <c r="FJX3512" s="45"/>
      <c r="FJY3512" s="45"/>
      <c r="FJZ3512" s="45"/>
      <c r="FKA3512" s="45"/>
      <c r="FKB3512" s="45"/>
      <c r="FKC3512" s="45"/>
      <c r="FKD3512" s="45"/>
      <c r="FKE3512" s="45"/>
      <c r="FKF3512" s="45"/>
      <c r="FKG3512" s="45"/>
      <c r="FKH3512" s="45"/>
      <c r="FKI3512" s="45"/>
      <c r="FKJ3512" s="45"/>
      <c r="FKK3512" s="45"/>
      <c r="FKL3512" s="45"/>
      <c r="FKM3512" s="45"/>
      <c r="FKN3512" s="45"/>
      <c r="FKO3512" s="45"/>
      <c r="FKP3512" s="45"/>
      <c r="FKQ3512" s="45"/>
      <c r="FKR3512" s="45"/>
      <c r="FKS3512" s="45"/>
      <c r="FKT3512" s="45"/>
      <c r="FKU3512" s="45"/>
      <c r="FKV3512" s="45"/>
      <c r="FKW3512" s="45"/>
      <c r="FKX3512" s="45"/>
      <c r="FKY3512" s="45"/>
      <c r="FKZ3512" s="45"/>
      <c r="FLA3512" s="45"/>
      <c r="FLB3512" s="45"/>
      <c r="FLC3512" s="45"/>
      <c r="FLD3512" s="45"/>
      <c r="FLE3512" s="45"/>
      <c r="FLF3512" s="45"/>
      <c r="FLG3512" s="45"/>
      <c r="FLH3512" s="45"/>
      <c r="FLI3512" s="45"/>
      <c r="FLJ3512" s="45"/>
      <c r="FLK3512" s="45"/>
      <c r="FLL3512" s="45"/>
      <c r="FLM3512" s="45"/>
      <c r="FLN3512" s="45"/>
      <c r="FLO3512" s="45"/>
      <c r="FLP3512" s="45"/>
      <c r="FLQ3512" s="45"/>
      <c r="FLR3512" s="45"/>
      <c r="FLS3512" s="45"/>
      <c r="FLT3512" s="45"/>
      <c r="FLU3512" s="45"/>
      <c r="FLV3512" s="45"/>
      <c r="FLW3512" s="45"/>
      <c r="FLX3512" s="45"/>
      <c r="FLY3512" s="45"/>
      <c r="FLZ3512" s="45"/>
      <c r="FMA3512" s="45"/>
      <c r="FMB3512" s="45"/>
      <c r="FMC3512" s="45"/>
      <c r="FMD3512" s="45"/>
      <c r="FME3512" s="45"/>
      <c r="FMF3512" s="45"/>
      <c r="FMG3512" s="45"/>
      <c r="FMH3512" s="45"/>
      <c r="FMI3512" s="45"/>
      <c r="FMJ3512" s="45"/>
      <c r="FMK3512" s="45"/>
      <c r="FML3512" s="45"/>
      <c r="FMM3512" s="45"/>
      <c r="FMN3512" s="45"/>
      <c r="FMO3512" s="45"/>
      <c r="FMP3512" s="45"/>
      <c r="FMQ3512" s="45"/>
      <c r="FMR3512" s="45"/>
      <c r="FMS3512" s="45"/>
      <c r="FMT3512" s="45"/>
      <c r="FMU3512" s="45"/>
      <c r="FMV3512" s="45"/>
      <c r="FMW3512" s="45"/>
      <c r="FMX3512" s="45"/>
      <c r="FMY3512" s="45"/>
      <c r="FMZ3512" s="45"/>
      <c r="FNA3512" s="45"/>
      <c r="FNB3512" s="45"/>
      <c r="FNC3512" s="45"/>
      <c r="FND3512" s="45"/>
      <c r="FNE3512" s="45"/>
      <c r="FNF3512" s="45"/>
      <c r="FNG3512" s="45"/>
      <c r="FNH3512" s="45"/>
      <c r="FNI3512" s="45"/>
      <c r="FNJ3512" s="45"/>
      <c r="FNK3512" s="45"/>
      <c r="FNL3512" s="45"/>
      <c r="FNM3512" s="45"/>
      <c r="FNN3512" s="45"/>
      <c r="FNO3512" s="45"/>
      <c r="FNP3512" s="45"/>
      <c r="FNQ3512" s="45"/>
      <c r="FNR3512" s="45"/>
      <c r="FNS3512" s="45"/>
      <c r="FNT3512" s="45"/>
      <c r="FNU3512" s="45"/>
      <c r="FNV3512" s="45"/>
      <c r="FNW3512" s="45"/>
      <c r="FNX3512" s="45"/>
      <c r="FNY3512" s="45"/>
      <c r="FNZ3512" s="45"/>
      <c r="FOA3512" s="45"/>
      <c r="FOB3512" s="45"/>
      <c r="FOC3512" s="45"/>
      <c r="FOD3512" s="45"/>
      <c r="FOE3512" s="45"/>
      <c r="FOF3512" s="45"/>
      <c r="FOG3512" s="45"/>
      <c r="FOH3512" s="45"/>
      <c r="FOI3512" s="45"/>
      <c r="FOJ3512" s="45"/>
      <c r="FOK3512" s="45"/>
      <c r="FOL3512" s="45"/>
      <c r="FOM3512" s="45"/>
      <c r="FON3512" s="45"/>
      <c r="FOO3512" s="45"/>
      <c r="FOP3512" s="45"/>
      <c r="FOQ3512" s="45"/>
      <c r="FOR3512" s="45"/>
      <c r="FOS3512" s="45"/>
      <c r="FOT3512" s="45"/>
      <c r="FOU3512" s="45"/>
      <c r="FOV3512" s="45"/>
      <c r="FOW3512" s="45"/>
      <c r="FOX3512" s="45"/>
      <c r="FOY3512" s="45"/>
      <c r="FOZ3512" s="45"/>
      <c r="FPA3512" s="45"/>
      <c r="FPB3512" s="45"/>
      <c r="FPC3512" s="45"/>
      <c r="FPD3512" s="45"/>
      <c r="FPE3512" s="45"/>
      <c r="FPF3512" s="45"/>
      <c r="FPG3512" s="45"/>
      <c r="FPH3512" s="45"/>
      <c r="FPI3512" s="45"/>
      <c r="FPJ3512" s="45"/>
      <c r="FPK3512" s="45"/>
      <c r="FPL3512" s="45"/>
      <c r="FPM3512" s="45"/>
      <c r="FPN3512" s="45"/>
      <c r="FPO3512" s="45"/>
      <c r="FPP3512" s="45"/>
      <c r="FPQ3512" s="45"/>
      <c r="FPR3512" s="45"/>
      <c r="FPS3512" s="45"/>
      <c r="FPT3512" s="45"/>
      <c r="FPU3512" s="45"/>
      <c r="FPV3512" s="45"/>
      <c r="FPW3512" s="45"/>
      <c r="FPX3512" s="45"/>
      <c r="FPY3512" s="45"/>
      <c r="FPZ3512" s="45"/>
      <c r="FQA3512" s="45"/>
      <c r="FQB3512" s="45"/>
      <c r="FQC3512" s="45"/>
      <c r="FQD3512" s="45"/>
      <c r="FQE3512" s="45"/>
      <c r="FQF3512" s="45"/>
      <c r="FQG3512" s="45"/>
      <c r="FQH3512" s="45"/>
      <c r="FQI3512" s="45"/>
      <c r="FQJ3512" s="45"/>
      <c r="FQK3512" s="45"/>
      <c r="FQL3512" s="45"/>
      <c r="FQM3512" s="45"/>
      <c r="FQN3512" s="45"/>
      <c r="FQO3512" s="45"/>
      <c r="FQP3512" s="45"/>
      <c r="FQQ3512" s="45"/>
      <c r="FQR3512" s="45"/>
      <c r="FQS3512" s="45"/>
      <c r="FQT3512" s="45"/>
      <c r="FQU3512" s="45"/>
      <c r="FQV3512" s="45"/>
      <c r="FQW3512" s="45"/>
      <c r="FQX3512" s="45"/>
      <c r="FQY3512" s="45"/>
      <c r="FQZ3512" s="45"/>
      <c r="FRA3512" s="45"/>
      <c r="FRB3512" s="45"/>
      <c r="FRC3512" s="45"/>
      <c r="FRD3512" s="45"/>
      <c r="FRE3512" s="45"/>
      <c r="FRF3512" s="45"/>
      <c r="FRG3512" s="45"/>
      <c r="FRH3512" s="45"/>
      <c r="FRI3512" s="45"/>
      <c r="FRJ3512" s="45"/>
      <c r="FRK3512" s="45"/>
      <c r="FRL3512" s="45"/>
      <c r="FRM3512" s="45"/>
      <c r="FRN3512" s="45"/>
      <c r="FRO3512" s="45"/>
      <c r="FRP3512" s="45"/>
      <c r="FRQ3512" s="45"/>
      <c r="FRR3512" s="45"/>
      <c r="FRS3512" s="45"/>
      <c r="FRT3512" s="45"/>
      <c r="FRU3512" s="45"/>
      <c r="FRV3512" s="45"/>
      <c r="FRW3512" s="45"/>
      <c r="FRX3512" s="45"/>
      <c r="FRY3512" s="45"/>
      <c r="FRZ3512" s="45"/>
      <c r="FSA3512" s="45"/>
      <c r="FSB3512" s="45"/>
      <c r="FSC3512" s="45"/>
      <c r="FSD3512" s="45"/>
      <c r="FSE3512" s="45"/>
      <c r="FSF3512" s="45"/>
      <c r="FSG3512" s="45"/>
      <c r="FSH3512" s="45"/>
      <c r="FSI3512" s="45"/>
      <c r="FSJ3512" s="45"/>
      <c r="FSK3512" s="45"/>
      <c r="FSL3512" s="45"/>
      <c r="FSM3512" s="45"/>
      <c r="FSN3512" s="45"/>
      <c r="FSO3512" s="45"/>
      <c r="FSP3512" s="45"/>
      <c r="FSQ3512" s="45"/>
      <c r="FSR3512" s="45"/>
      <c r="FSS3512" s="45"/>
      <c r="FST3512" s="45"/>
      <c r="FSU3512" s="45"/>
      <c r="FSV3512" s="45"/>
      <c r="FSW3512" s="45"/>
      <c r="FSX3512" s="45"/>
      <c r="FSY3512" s="45"/>
      <c r="FSZ3512" s="45"/>
      <c r="FTA3512" s="45"/>
      <c r="FTB3512" s="45"/>
      <c r="FTC3512" s="45"/>
      <c r="FTD3512" s="45"/>
      <c r="FTE3512" s="45"/>
      <c r="FTF3512" s="45"/>
      <c r="FTG3512" s="45"/>
      <c r="FTH3512" s="45"/>
      <c r="FTI3512" s="45"/>
      <c r="FTJ3512" s="45"/>
      <c r="FTK3512" s="45"/>
      <c r="FTL3512" s="45"/>
      <c r="FTM3512" s="45"/>
      <c r="FTN3512" s="45"/>
      <c r="FTO3512" s="45"/>
      <c r="FTP3512" s="45"/>
      <c r="FTQ3512" s="45"/>
      <c r="FTR3512" s="45"/>
      <c r="FTS3512" s="45"/>
      <c r="FTT3512" s="45"/>
      <c r="FTU3512" s="45"/>
      <c r="FTV3512" s="45"/>
      <c r="FTW3512" s="45"/>
      <c r="FTX3512" s="45"/>
      <c r="FTY3512" s="45"/>
      <c r="FTZ3512" s="45"/>
      <c r="FUA3512" s="45"/>
      <c r="FUB3512" s="45"/>
      <c r="FUC3512" s="45"/>
      <c r="FUD3512" s="45"/>
      <c r="FUE3512" s="45"/>
      <c r="FUF3512" s="45"/>
      <c r="FUG3512" s="45"/>
      <c r="FUH3512" s="45"/>
      <c r="FUI3512" s="45"/>
      <c r="FUJ3512" s="45"/>
      <c r="FUK3512" s="45"/>
      <c r="FUL3512" s="45"/>
      <c r="FUM3512" s="45"/>
      <c r="FUN3512" s="45"/>
      <c r="FUO3512" s="45"/>
      <c r="FUP3512" s="45"/>
      <c r="FUQ3512" s="45"/>
      <c r="FUR3512" s="45"/>
      <c r="FUS3512" s="45"/>
      <c r="FUT3512" s="45"/>
      <c r="FUU3512" s="45"/>
      <c r="FUV3512" s="45"/>
      <c r="FUW3512" s="45"/>
      <c r="FUX3512" s="45"/>
      <c r="FUY3512" s="45"/>
      <c r="FUZ3512" s="45"/>
      <c r="FVA3512" s="45"/>
      <c r="FVB3512" s="45"/>
      <c r="FVC3512" s="45"/>
      <c r="FVD3512" s="45"/>
      <c r="FVE3512" s="45"/>
      <c r="FVF3512" s="45"/>
      <c r="FVG3512" s="45"/>
      <c r="FVH3512" s="45"/>
      <c r="FVI3512" s="45"/>
      <c r="FVJ3512" s="45"/>
      <c r="FVK3512" s="45"/>
      <c r="FVL3512" s="45"/>
      <c r="FVM3512" s="45"/>
      <c r="FVN3512" s="45"/>
      <c r="FVO3512" s="45"/>
      <c r="FVP3512" s="45"/>
      <c r="FVQ3512" s="45"/>
      <c r="FVR3512" s="45"/>
      <c r="FVS3512" s="45"/>
      <c r="FVT3512" s="45"/>
      <c r="FVU3512" s="45"/>
      <c r="FVV3512" s="45"/>
      <c r="FVW3512" s="45"/>
      <c r="FVX3512" s="45"/>
      <c r="FVY3512" s="45"/>
      <c r="FVZ3512" s="45"/>
      <c r="FWA3512" s="45"/>
      <c r="FWB3512" s="45"/>
      <c r="FWC3512" s="45"/>
      <c r="FWD3512" s="45"/>
      <c r="FWE3512" s="45"/>
      <c r="FWF3512" s="45"/>
      <c r="FWG3512" s="45"/>
      <c r="FWH3512" s="45"/>
      <c r="FWI3512" s="45"/>
      <c r="FWJ3512" s="45"/>
      <c r="FWK3512" s="45"/>
      <c r="FWL3512" s="45"/>
      <c r="FWM3512" s="45"/>
      <c r="FWN3512" s="45"/>
      <c r="FWO3512" s="45"/>
      <c r="FWP3512" s="45"/>
      <c r="FWQ3512" s="45"/>
      <c r="FWR3512" s="45"/>
      <c r="FWS3512" s="45"/>
      <c r="FWT3512" s="45"/>
      <c r="FWU3512" s="45"/>
      <c r="FWV3512" s="45"/>
      <c r="FWW3512" s="45"/>
      <c r="FWX3512" s="45"/>
      <c r="FWY3512" s="45"/>
      <c r="FWZ3512" s="45"/>
      <c r="FXA3512" s="45"/>
      <c r="FXB3512" s="45"/>
      <c r="FXC3512" s="45"/>
      <c r="FXD3512" s="45"/>
      <c r="FXE3512" s="45"/>
      <c r="FXF3512" s="45"/>
      <c r="FXG3512" s="45"/>
      <c r="FXH3512" s="45"/>
      <c r="FXI3512" s="45"/>
      <c r="FXJ3512" s="45"/>
      <c r="FXK3512" s="45"/>
      <c r="FXL3512" s="45"/>
      <c r="FXM3512" s="45"/>
      <c r="FXN3512" s="45"/>
      <c r="FXO3512" s="45"/>
      <c r="FXP3512" s="45"/>
      <c r="FXQ3512" s="45"/>
      <c r="FXR3512" s="45"/>
      <c r="FXS3512" s="45"/>
      <c r="FXT3512" s="45"/>
      <c r="FXU3512" s="45"/>
      <c r="FXV3512" s="45"/>
      <c r="FXW3512" s="45"/>
      <c r="FXX3512" s="45"/>
      <c r="FXY3512" s="45"/>
      <c r="FXZ3512" s="45"/>
      <c r="FYA3512" s="45"/>
      <c r="FYB3512" s="45"/>
      <c r="FYC3512" s="45"/>
      <c r="FYD3512" s="45"/>
      <c r="FYE3512" s="45"/>
      <c r="FYF3512" s="45"/>
      <c r="FYG3512" s="45"/>
      <c r="FYH3512" s="45"/>
      <c r="FYI3512" s="45"/>
      <c r="FYJ3512" s="45"/>
      <c r="FYK3512" s="45"/>
      <c r="FYL3512" s="45"/>
      <c r="FYM3512" s="45"/>
      <c r="FYN3512" s="45"/>
      <c r="FYO3512" s="45"/>
      <c r="FYP3512" s="45"/>
      <c r="FYQ3512" s="45"/>
      <c r="FYR3512" s="45"/>
      <c r="FYS3512" s="45"/>
      <c r="FYT3512" s="45"/>
      <c r="FYU3512" s="45"/>
      <c r="FYV3512" s="45"/>
      <c r="FYW3512" s="45"/>
      <c r="FYX3512" s="45"/>
      <c r="FYY3512" s="45"/>
      <c r="FYZ3512" s="45"/>
      <c r="FZA3512" s="45"/>
      <c r="FZB3512" s="45"/>
      <c r="FZC3512" s="45"/>
      <c r="FZD3512" s="45"/>
      <c r="FZE3512" s="45"/>
      <c r="FZF3512" s="45"/>
      <c r="FZG3512" s="45"/>
      <c r="FZH3512" s="45"/>
      <c r="FZI3512" s="45"/>
      <c r="FZJ3512" s="45"/>
      <c r="FZK3512" s="45"/>
      <c r="FZL3512" s="45"/>
      <c r="FZM3512" s="45"/>
      <c r="FZN3512" s="45"/>
      <c r="FZO3512" s="45"/>
      <c r="FZP3512" s="45"/>
      <c r="FZQ3512" s="45"/>
      <c r="FZR3512" s="45"/>
      <c r="FZS3512" s="45"/>
      <c r="FZT3512" s="45"/>
      <c r="FZU3512" s="45"/>
      <c r="FZV3512" s="45"/>
      <c r="FZW3512" s="45"/>
      <c r="FZX3512" s="45"/>
      <c r="FZY3512" s="45"/>
      <c r="FZZ3512" s="45"/>
      <c r="GAA3512" s="45"/>
      <c r="GAB3512" s="45"/>
      <c r="GAC3512" s="45"/>
      <c r="GAD3512" s="45"/>
      <c r="GAE3512" s="45"/>
      <c r="GAF3512" s="45"/>
      <c r="GAG3512" s="45"/>
      <c r="GAH3512" s="45"/>
      <c r="GAI3512" s="45"/>
      <c r="GAJ3512" s="45"/>
      <c r="GAK3512" s="45"/>
      <c r="GAL3512" s="45"/>
      <c r="GAM3512" s="45"/>
      <c r="GAN3512" s="45"/>
      <c r="GAO3512" s="45"/>
      <c r="GAP3512" s="45"/>
      <c r="GAQ3512" s="45"/>
      <c r="GAR3512" s="45"/>
      <c r="GAS3512" s="45"/>
      <c r="GAT3512" s="45"/>
      <c r="GAU3512" s="45"/>
      <c r="GAV3512" s="45"/>
      <c r="GAW3512" s="45"/>
      <c r="GAX3512" s="45"/>
      <c r="GAY3512" s="45"/>
      <c r="GAZ3512" s="45"/>
      <c r="GBA3512" s="45"/>
      <c r="GBB3512" s="45"/>
      <c r="GBC3512" s="45"/>
      <c r="GBD3512" s="45"/>
      <c r="GBE3512" s="45"/>
      <c r="GBF3512" s="45"/>
      <c r="GBG3512" s="45"/>
      <c r="GBH3512" s="45"/>
      <c r="GBI3512" s="45"/>
      <c r="GBJ3512" s="45"/>
      <c r="GBK3512" s="45"/>
      <c r="GBL3512" s="45"/>
      <c r="GBM3512" s="45"/>
      <c r="GBN3512" s="45"/>
      <c r="GBO3512" s="45"/>
      <c r="GBP3512" s="45"/>
      <c r="GBQ3512" s="45"/>
      <c r="GBR3512" s="45"/>
      <c r="GBS3512" s="45"/>
      <c r="GBT3512" s="45"/>
      <c r="GBU3512" s="45"/>
      <c r="GBV3512" s="45"/>
      <c r="GBW3512" s="45"/>
      <c r="GBX3512" s="45"/>
      <c r="GBY3512" s="45"/>
      <c r="GBZ3512" s="45"/>
      <c r="GCA3512" s="45"/>
      <c r="GCB3512" s="45"/>
      <c r="GCC3512" s="45"/>
      <c r="GCD3512" s="45"/>
      <c r="GCE3512" s="45"/>
      <c r="GCF3512" s="45"/>
      <c r="GCG3512" s="45"/>
      <c r="GCH3512" s="45"/>
      <c r="GCI3512" s="45"/>
      <c r="GCJ3512" s="45"/>
      <c r="GCK3512" s="45"/>
      <c r="GCL3512" s="45"/>
      <c r="GCM3512" s="45"/>
      <c r="GCN3512" s="45"/>
      <c r="GCO3512" s="45"/>
      <c r="GCP3512" s="45"/>
      <c r="GCQ3512" s="45"/>
      <c r="GCR3512" s="45"/>
      <c r="GCS3512" s="45"/>
      <c r="GCT3512" s="45"/>
      <c r="GCU3512" s="45"/>
      <c r="GCV3512" s="45"/>
      <c r="GCW3512" s="45"/>
      <c r="GCX3512" s="45"/>
      <c r="GCY3512" s="45"/>
      <c r="GCZ3512" s="45"/>
      <c r="GDA3512" s="45"/>
      <c r="GDB3512" s="45"/>
      <c r="GDC3512" s="45"/>
      <c r="GDD3512" s="45"/>
      <c r="GDE3512" s="45"/>
      <c r="GDF3512" s="45"/>
      <c r="GDG3512" s="45"/>
      <c r="GDH3512" s="45"/>
      <c r="GDI3512" s="45"/>
      <c r="GDJ3512" s="45"/>
      <c r="GDK3512" s="45"/>
      <c r="GDL3512" s="45"/>
      <c r="GDM3512" s="45"/>
      <c r="GDN3512" s="45"/>
      <c r="GDO3512" s="45"/>
      <c r="GDP3512" s="45"/>
      <c r="GDQ3512" s="45"/>
      <c r="GDR3512" s="45"/>
      <c r="GDS3512" s="45"/>
      <c r="GDT3512" s="45"/>
      <c r="GDU3512" s="45"/>
      <c r="GDV3512" s="45"/>
      <c r="GDW3512" s="45"/>
      <c r="GDX3512" s="45"/>
      <c r="GDY3512" s="45"/>
      <c r="GDZ3512" s="45"/>
      <c r="GEA3512" s="45"/>
      <c r="GEB3512" s="45"/>
      <c r="GEC3512" s="45"/>
      <c r="GED3512" s="45"/>
      <c r="GEE3512" s="45"/>
      <c r="GEF3512" s="45"/>
      <c r="GEG3512" s="45"/>
      <c r="GEH3512" s="45"/>
      <c r="GEI3512" s="45"/>
      <c r="GEJ3512" s="45"/>
      <c r="GEK3512" s="45"/>
      <c r="GEL3512" s="45"/>
      <c r="GEM3512" s="45"/>
      <c r="GEN3512" s="45"/>
      <c r="GEO3512" s="45"/>
      <c r="GEP3512" s="45"/>
      <c r="GEQ3512" s="45"/>
      <c r="GER3512" s="45"/>
      <c r="GES3512" s="45"/>
      <c r="GET3512" s="45"/>
      <c r="GEU3512" s="45"/>
      <c r="GEV3512" s="45"/>
      <c r="GEW3512" s="45"/>
      <c r="GEX3512" s="45"/>
      <c r="GEY3512" s="45"/>
      <c r="GEZ3512" s="45"/>
      <c r="GFA3512" s="45"/>
      <c r="GFB3512" s="45"/>
      <c r="GFC3512" s="45"/>
      <c r="GFD3512" s="45"/>
      <c r="GFE3512" s="45"/>
      <c r="GFF3512" s="45"/>
      <c r="GFG3512" s="45"/>
      <c r="GFH3512" s="45"/>
      <c r="GFI3512" s="45"/>
      <c r="GFJ3512" s="45"/>
      <c r="GFK3512" s="45"/>
      <c r="GFL3512" s="45"/>
      <c r="GFM3512" s="45"/>
      <c r="GFN3512" s="45"/>
      <c r="GFO3512" s="45"/>
      <c r="GFP3512" s="45"/>
      <c r="GFQ3512" s="45"/>
      <c r="GFR3512" s="45"/>
      <c r="GFS3512" s="45"/>
      <c r="GFT3512" s="45"/>
      <c r="GFU3512" s="45"/>
      <c r="GFV3512" s="45"/>
      <c r="GFW3512" s="45"/>
      <c r="GFX3512" s="45"/>
      <c r="GFY3512" s="45"/>
      <c r="GFZ3512" s="45"/>
      <c r="GGA3512" s="45"/>
      <c r="GGB3512" s="45"/>
      <c r="GGC3512" s="45"/>
      <c r="GGD3512" s="45"/>
      <c r="GGE3512" s="45"/>
      <c r="GGF3512" s="45"/>
      <c r="GGG3512" s="45"/>
      <c r="GGH3512" s="45"/>
      <c r="GGI3512" s="45"/>
      <c r="GGJ3512" s="45"/>
      <c r="GGK3512" s="45"/>
      <c r="GGL3512" s="45"/>
      <c r="GGM3512" s="45"/>
      <c r="GGN3512" s="45"/>
      <c r="GGO3512" s="45"/>
      <c r="GGP3512" s="45"/>
      <c r="GGQ3512" s="45"/>
      <c r="GGR3512" s="45"/>
      <c r="GGS3512" s="45"/>
      <c r="GGT3512" s="45"/>
      <c r="GGU3512" s="45"/>
      <c r="GGV3512" s="45"/>
      <c r="GGW3512" s="45"/>
      <c r="GGX3512" s="45"/>
      <c r="GGY3512" s="45"/>
      <c r="GGZ3512" s="45"/>
      <c r="GHA3512" s="45"/>
      <c r="GHB3512" s="45"/>
      <c r="GHC3512" s="45"/>
      <c r="GHD3512" s="45"/>
      <c r="GHE3512" s="45"/>
      <c r="GHF3512" s="45"/>
      <c r="GHG3512" s="45"/>
      <c r="GHH3512" s="45"/>
      <c r="GHI3512" s="45"/>
      <c r="GHJ3512" s="45"/>
      <c r="GHK3512" s="45"/>
      <c r="GHL3512" s="45"/>
      <c r="GHM3512" s="45"/>
      <c r="GHN3512" s="45"/>
      <c r="GHO3512" s="45"/>
      <c r="GHP3512" s="45"/>
      <c r="GHQ3512" s="45"/>
      <c r="GHR3512" s="45"/>
      <c r="GHS3512" s="45"/>
      <c r="GHT3512" s="45"/>
      <c r="GHU3512" s="45"/>
      <c r="GHV3512" s="45"/>
      <c r="GHW3512" s="45"/>
      <c r="GHX3512" s="45"/>
      <c r="GHY3512" s="45"/>
      <c r="GHZ3512" s="45"/>
      <c r="GIA3512" s="45"/>
      <c r="GIB3512" s="45"/>
      <c r="GIC3512" s="45"/>
      <c r="GID3512" s="45"/>
      <c r="GIE3512" s="45"/>
      <c r="GIF3512" s="45"/>
      <c r="GIG3512" s="45"/>
      <c r="GIH3512" s="45"/>
      <c r="GII3512" s="45"/>
      <c r="GIJ3512" s="45"/>
      <c r="GIK3512" s="45"/>
      <c r="GIL3512" s="45"/>
      <c r="GIM3512" s="45"/>
      <c r="GIN3512" s="45"/>
      <c r="GIO3512" s="45"/>
      <c r="GIP3512" s="45"/>
      <c r="GIQ3512" s="45"/>
      <c r="GIR3512" s="45"/>
      <c r="GIS3512" s="45"/>
      <c r="GIT3512" s="45"/>
      <c r="GIU3512" s="45"/>
      <c r="GIV3512" s="45"/>
      <c r="GIW3512" s="45"/>
      <c r="GIX3512" s="45"/>
      <c r="GIY3512" s="45"/>
      <c r="GIZ3512" s="45"/>
      <c r="GJA3512" s="45"/>
      <c r="GJB3512" s="45"/>
      <c r="GJC3512" s="45"/>
      <c r="GJD3512" s="45"/>
      <c r="GJE3512" s="45"/>
      <c r="GJF3512" s="45"/>
      <c r="GJG3512" s="45"/>
      <c r="GJH3512" s="45"/>
      <c r="GJI3512" s="45"/>
      <c r="GJJ3512" s="45"/>
      <c r="GJK3512" s="45"/>
      <c r="GJL3512" s="45"/>
      <c r="GJM3512" s="45"/>
      <c r="GJN3512" s="45"/>
      <c r="GJO3512" s="45"/>
      <c r="GJP3512" s="45"/>
      <c r="GJQ3512" s="45"/>
      <c r="GJR3512" s="45"/>
      <c r="GJS3512" s="45"/>
      <c r="GJT3512" s="45"/>
      <c r="GJU3512" s="45"/>
      <c r="GJV3512" s="45"/>
      <c r="GJW3512" s="45"/>
      <c r="GJX3512" s="45"/>
      <c r="GJY3512" s="45"/>
      <c r="GJZ3512" s="45"/>
      <c r="GKA3512" s="45"/>
      <c r="GKB3512" s="45"/>
      <c r="GKC3512" s="45"/>
      <c r="GKD3512" s="45"/>
      <c r="GKE3512" s="45"/>
      <c r="GKF3512" s="45"/>
      <c r="GKG3512" s="45"/>
      <c r="GKH3512" s="45"/>
      <c r="GKI3512" s="45"/>
      <c r="GKJ3512" s="45"/>
      <c r="GKK3512" s="45"/>
      <c r="GKL3512" s="45"/>
      <c r="GKM3512" s="45"/>
      <c r="GKN3512" s="45"/>
      <c r="GKO3512" s="45"/>
      <c r="GKP3512" s="45"/>
      <c r="GKQ3512" s="45"/>
      <c r="GKR3512" s="45"/>
      <c r="GKS3512" s="45"/>
      <c r="GKT3512" s="45"/>
      <c r="GKU3512" s="45"/>
      <c r="GKV3512" s="45"/>
      <c r="GKW3512" s="45"/>
      <c r="GKX3512" s="45"/>
      <c r="GKY3512" s="45"/>
      <c r="GKZ3512" s="45"/>
      <c r="GLA3512" s="45"/>
      <c r="GLB3512" s="45"/>
      <c r="GLC3512" s="45"/>
      <c r="GLD3512" s="45"/>
      <c r="GLE3512" s="45"/>
      <c r="GLF3512" s="45"/>
      <c r="GLG3512" s="45"/>
      <c r="GLH3512" s="45"/>
      <c r="GLI3512" s="45"/>
      <c r="GLJ3512" s="45"/>
      <c r="GLK3512" s="45"/>
      <c r="GLL3512" s="45"/>
      <c r="GLM3512" s="45"/>
      <c r="GLN3512" s="45"/>
      <c r="GLO3512" s="45"/>
      <c r="GLP3512" s="45"/>
      <c r="GLQ3512" s="45"/>
      <c r="GLR3512" s="45"/>
      <c r="GLS3512" s="45"/>
      <c r="GLT3512" s="45"/>
      <c r="GLU3512" s="45"/>
      <c r="GLV3512" s="45"/>
      <c r="GLW3512" s="45"/>
      <c r="GLX3512" s="45"/>
      <c r="GLY3512" s="45"/>
      <c r="GLZ3512" s="45"/>
      <c r="GMA3512" s="45"/>
      <c r="GMB3512" s="45"/>
      <c r="GMC3512" s="45"/>
      <c r="GMD3512" s="45"/>
      <c r="GME3512" s="45"/>
      <c r="GMF3512" s="45"/>
      <c r="GMG3512" s="45"/>
      <c r="GMH3512" s="45"/>
      <c r="GMI3512" s="45"/>
      <c r="GMJ3512" s="45"/>
      <c r="GMK3512" s="45"/>
      <c r="GML3512" s="45"/>
      <c r="GMM3512" s="45"/>
      <c r="GMN3512" s="45"/>
      <c r="GMO3512" s="45"/>
      <c r="GMP3512" s="45"/>
      <c r="GMQ3512" s="45"/>
      <c r="GMR3512" s="45"/>
      <c r="GMS3512" s="45"/>
      <c r="GMT3512" s="45"/>
      <c r="GMU3512" s="45"/>
      <c r="GMV3512" s="45"/>
      <c r="GMW3512" s="45"/>
      <c r="GMX3512" s="45"/>
      <c r="GMY3512" s="45"/>
      <c r="GMZ3512" s="45"/>
      <c r="GNA3512" s="45"/>
      <c r="GNB3512" s="45"/>
      <c r="GNC3512" s="45"/>
      <c r="GND3512" s="45"/>
      <c r="GNE3512" s="45"/>
      <c r="GNF3512" s="45"/>
      <c r="GNG3512" s="45"/>
      <c r="GNH3512" s="45"/>
      <c r="GNI3512" s="45"/>
      <c r="GNJ3512" s="45"/>
      <c r="GNK3512" s="45"/>
      <c r="GNL3512" s="45"/>
      <c r="GNM3512" s="45"/>
      <c r="GNN3512" s="45"/>
      <c r="GNO3512" s="45"/>
      <c r="GNP3512" s="45"/>
      <c r="GNQ3512" s="45"/>
      <c r="GNR3512" s="45"/>
      <c r="GNS3512" s="45"/>
      <c r="GNT3512" s="45"/>
      <c r="GNU3512" s="45"/>
      <c r="GNV3512" s="45"/>
      <c r="GNW3512" s="45"/>
      <c r="GNX3512" s="45"/>
      <c r="GNY3512" s="45"/>
      <c r="GNZ3512" s="45"/>
      <c r="GOA3512" s="45"/>
      <c r="GOB3512" s="45"/>
      <c r="GOC3512" s="45"/>
      <c r="GOD3512" s="45"/>
      <c r="GOE3512" s="45"/>
      <c r="GOF3512" s="45"/>
      <c r="GOG3512" s="45"/>
      <c r="GOH3512" s="45"/>
      <c r="GOI3512" s="45"/>
      <c r="GOJ3512" s="45"/>
      <c r="GOK3512" s="45"/>
      <c r="GOL3512" s="45"/>
      <c r="GOM3512" s="45"/>
      <c r="GON3512" s="45"/>
      <c r="GOO3512" s="45"/>
      <c r="GOP3512" s="45"/>
      <c r="GOQ3512" s="45"/>
      <c r="GOR3512" s="45"/>
      <c r="GOS3512" s="45"/>
      <c r="GOT3512" s="45"/>
      <c r="GOU3512" s="45"/>
      <c r="GOV3512" s="45"/>
      <c r="GOW3512" s="45"/>
      <c r="GOX3512" s="45"/>
      <c r="GOY3512" s="45"/>
      <c r="GOZ3512" s="45"/>
      <c r="GPA3512" s="45"/>
      <c r="GPB3512" s="45"/>
      <c r="GPC3512" s="45"/>
      <c r="GPD3512" s="45"/>
      <c r="GPE3512" s="45"/>
      <c r="GPF3512" s="45"/>
      <c r="GPG3512" s="45"/>
      <c r="GPH3512" s="45"/>
      <c r="GPI3512" s="45"/>
      <c r="GPJ3512" s="45"/>
      <c r="GPK3512" s="45"/>
      <c r="GPL3512" s="45"/>
      <c r="GPM3512" s="45"/>
      <c r="GPN3512" s="45"/>
      <c r="GPO3512" s="45"/>
      <c r="GPP3512" s="45"/>
      <c r="GPQ3512" s="45"/>
      <c r="GPR3512" s="45"/>
      <c r="GPS3512" s="45"/>
      <c r="GPT3512" s="45"/>
      <c r="GPU3512" s="45"/>
      <c r="GPV3512" s="45"/>
      <c r="GPW3512" s="45"/>
      <c r="GPX3512" s="45"/>
      <c r="GPY3512" s="45"/>
      <c r="GPZ3512" s="45"/>
      <c r="GQA3512" s="45"/>
      <c r="GQB3512" s="45"/>
      <c r="GQC3512" s="45"/>
      <c r="GQD3512" s="45"/>
      <c r="GQE3512" s="45"/>
      <c r="GQF3512" s="45"/>
      <c r="GQG3512" s="45"/>
      <c r="GQH3512" s="45"/>
      <c r="GQI3512" s="45"/>
      <c r="GQJ3512" s="45"/>
      <c r="GQK3512" s="45"/>
      <c r="GQL3512" s="45"/>
      <c r="GQM3512" s="45"/>
      <c r="GQN3512" s="45"/>
      <c r="GQO3512" s="45"/>
      <c r="GQP3512" s="45"/>
      <c r="GQQ3512" s="45"/>
      <c r="GQR3512" s="45"/>
      <c r="GQS3512" s="45"/>
      <c r="GQT3512" s="45"/>
      <c r="GQU3512" s="45"/>
      <c r="GQV3512" s="45"/>
      <c r="GQW3512" s="45"/>
      <c r="GQX3512" s="45"/>
      <c r="GQY3512" s="45"/>
      <c r="GQZ3512" s="45"/>
      <c r="GRA3512" s="45"/>
      <c r="GRB3512" s="45"/>
      <c r="GRC3512" s="45"/>
      <c r="GRD3512" s="45"/>
      <c r="GRE3512" s="45"/>
      <c r="GRF3512" s="45"/>
      <c r="GRG3512" s="45"/>
      <c r="GRH3512" s="45"/>
      <c r="GRI3512" s="45"/>
      <c r="GRJ3512" s="45"/>
      <c r="GRK3512" s="45"/>
      <c r="GRL3512" s="45"/>
      <c r="GRM3512" s="45"/>
      <c r="GRN3512" s="45"/>
      <c r="GRO3512" s="45"/>
      <c r="GRP3512" s="45"/>
      <c r="GRQ3512" s="45"/>
      <c r="GRR3512" s="45"/>
      <c r="GRS3512" s="45"/>
      <c r="GRT3512" s="45"/>
      <c r="GRU3512" s="45"/>
      <c r="GRV3512" s="45"/>
      <c r="GRW3512" s="45"/>
      <c r="GRX3512" s="45"/>
      <c r="GRY3512" s="45"/>
      <c r="GRZ3512" s="45"/>
      <c r="GSA3512" s="45"/>
      <c r="GSB3512" s="45"/>
      <c r="GSC3512" s="45"/>
      <c r="GSD3512" s="45"/>
      <c r="GSE3512" s="45"/>
      <c r="GSF3512" s="45"/>
      <c r="GSG3512" s="45"/>
      <c r="GSH3512" s="45"/>
      <c r="GSI3512" s="45"/>
      <c r="GSJ3512" s="45"/>
      <c r="GSK3512" s="45"/>
      <c r="GSL3512" s="45"/>
      <c r="GSM3512" s="45"/>
      <c r="GSN3512" s="45"/>
      <c r="GSO3512" s="45"/>
      <c r="GSP3512" s="45"/>
      <c r="GSQ3512" s="45"/>
      <c r="GSR3512" s="45"/>
      <c r="GSS3512" s="45"/>
      <c r="GST3512" s="45"/>
      <c r="GSU3512" s="45"/>
      <c r="GSV3512" s="45"/>
      <c r="GSW3512" s="45"/>
      <c r="GSX3512" s="45"/>
      <c r="GSY3512" s="45"/>
      <c r="GSZ3512" s="45"/>
      <c r="GTA3512" s="45"/>
      <c r="GTB3512" s="45"/>
      <c r="GTC3512" s="45"/>
      <c r="GTD3512" s="45"/>
      <c r="GTE3512" s="45"/>
      <c r="GTF3512" s="45"/>
      <c r="GTG3512" s="45"/>
      <c r="GTH3512" s="45"/>
      <c r="GTI3512" s="45"/>
      <c r="GTJ3512" s="45"/>
      <c r="GTK3512" s="45"/>
      <c r="GTL3512" s="45"/>
      <c r="GTM3512" s="45"/>
      <c r="GTN3512" s="45"/>
      <c r="GTO3512" s="45"/>
      <c r="GTP3512" s="45"/>
      <c r="GTQ3512" s="45"/>
      <c r="GTR3512" s="45"/>
      <c r="GTS3512" s="45"/>
      <c r="GTT3512" s="45"/>
      <c r="GTU3512" s="45"/>
      <c r="GTV3512" s="45"/>
      <c r="GTW3512" s="45"/>
      <c r="GTX3512" s="45"/>
      <c r="GTY3512" s="45"/>
      <c r="GTZ3512" s="45"/>
      <c r="GUA3512" s="45"/>
      <c r="GUB3512" s="45"/>
      <c r="GUC3512" s="45"/>
      <c r="GUD3512" s="45"/>
      <c r="GUE3512" s="45"/>
      <c r="GUF3512" s="45"/>
      <c r="GUG3512" s="45"/>
      <c r="GUH3512" s="45"/>
      <c r="GUI3512" s="45"/>
      <c r="GUJ3512" s="45"/>
      <c r="GUK3512" s="45"/>
      <c r="GUL3512" s="45"/>
      <c r="GUM3512" s="45"/>
      <c r="GUN3512" s="45"/>
      <c r="GUO3512" s="45"/>
      <c r="GUP3512" s="45"/>
      <c r="GUQ3512" s="45"/>
      <c r="GUR3512" s="45"/>
      <c r="GUS3512" s="45"/>
      <c r="GUT3512" s="45"/>
      <c r="GUU3512" s="45"/>
      <c r="GUV3512" s="45"/>
      <c r="GUW3512" s="45"/>
      <c r="GUX3512" s="45"/>
      <c r="GUY3512" s="45"/>
      <c r="GUZ3512" s="45"/>
      <c r="GVA3512" s="45"/>
      <c r="GVB3512" s="45"/>
      <c r="GVC3512" s="45"/>
      <c r="GVD3512" s="45"/>
      <c r="GVE3512" s="45"/>
      <c r="GVF3512" s="45"/>
      <c r="GVG3512" s="45"/>
      <c r="GVH3512" s="45"/>
      <c r="GVI3512" s="45"/>
      <c r="GVJ3512" s="45"/>
      <c r="GVK3512" s="45"/>
      <c r="GVL3512" s="45"/>
      <c r="GVM3512" s="45"/>
      <c r="GVN3512" s="45"/>
      <c r="GVO3512" s="45"/>
      <c r="GVP3512" s="45"/>
      <c r="GVQ3512" s="45"/>
      <c r="GVR3512" s="45"/>
      <c r="GVS3512" s="45"/>
      <c r="GVT3512" s="45"/>
      <c r="GVU3512" s="45"/>
      <c r="GVV3512" s="45"/>
      <c r="GVW3512" s="45"/>
      <c r="GVX3512" s="45"/>
      <c r="GVY3512" s="45"/>
      <c r="GVZ3512" s="45"/>
      <c r="GWA3512" s="45"/>
      <c r="GWB3512" s="45"/>
      <c r="GWC3512" s="45"/>
      <c r="GWD3512" s="45"/>
      <c r="GWE3512" s="45"/>
      <c r="GWF3512" s="45"/>
      <c r="GWG3512" s="45"/>
      <c r="GWH3512" s="45"/>
      <c r="GWI3512" s="45"/>
      <c r="GWJ3512" s="45"/>
      <c r="GWK3512" s="45"/>
      <c r="GWL3512" s="45"/>
      <c r="GWM3512" s="45"/>
      <c r="GWN3512" s="45"/>
      <c r="GWO3512" s="45"/>
      <c r="GWP3512" s="45"/>
      <c r="GWQ3512" s="45"/>
      <c r="GWR3512" s="45"/>
      <c r="GWS3512" s="45"/>
      <c r="GWT3512" s="45"/>
      <c r="GWU3512" s="45"/>
      <c r="GWV3512" s="45"/>
      <c r="GWW3512" s="45"/>
      <c r="GWX3512" s="45"/>
      <c r="GWY3512" s="45"/>
      <c r="GWZ3512" s="45"/>
      <c r="GXA3512" s="45"/>
      <c r="GXB3512" s="45"/>
      <c r="GXC3512" s="45"/>
      <c r="GXD3512" s="45"/>
      <c r="GXE3512" s="45"/>
      <c r="GXF3512" s="45"/>
      <c r="GXG3512" s="45"/>
      <c r="GXH3512" s="45"/>
      <c r="GXI3512" s="45"/>
      <c r="GXJ3512" s="45"/>
      <c r="GXK3512" s="45"/>
      <c r="GXL3512" s="45"/>
      <c r="GXM3512" s="45"/>
      <c r="GXN3512" s="45"/>
      <c r="GXO3512" s="45"/>
      <c r="GXP3512" s="45"/>
      <c r="GXQ3512" s="45"/>
      <c r="GXR3512" s="45"/>
      <c r="GXS3512" s="45"/>
      <c r="GXT3512" s="45"/>
      <c r="GXU3512" s="45"/>
      <c r="GXV3512" s="45"/>
      <c r="GXW3512" s="45"/>
      <c r="GXX3512" s="45"/>
      <c r="GXY3512" s="45"/>
      <c r="GXZ3512" s="45"/>
      <c r="GYA3512" s="45"/>
      <c r="GYB3512" s="45"/>
      <c r="GYC3512" s="45"/>
      <c r="GYD3512" s="45"/>
      <c r="GYE3512" s="45"/>
      <c r="GYF3512" s="45"/>
      <c r="GYG3512" s="45"/>
      <c r="GYH3512" s="45"/>
      <c r="GYI3512" s="45"/>
      <c r="GYJ3512" s="45"/>
      <c r="GYK3512" s="45"/>
      <c r="GYL3512" s="45"/>
      <c r="GYM3512" s="45"/>
      <c r="GYN3512" s="45"/>
      <c r="GYO3512" s="45"/>
      <c r="GYP3512" s="45"/>
      <c r="GYQ3512" s="45"/>
      <c r="GYR3512" s="45"/>
      <c r="GYS3512" s="45"/>
      <c r="GYT3512" s="45"/>
      <c r="GYU3512" s="45"/>
      <c r="GYV3512" s="45"/>
      <c r="GYW3512" s="45"/>
      <c r="GYX3512" s="45"/>
      <c r="GYY3512" s="45"/>
      <c r="GYZ3512" s="45"/>
      <c r="GZA3512" s="45"/>
      <c r="GZB3512" s="45"/>
      <c r="GZC3512" s="45"/>
      <c r="GZD3512" s="45"/>
      <c r="GZE3512" s="45"/>
      <c r="GZF3512" s="45"/>
      <c r="GZG3512" s="45"/>
      <c r="GZH3512" s="45"/>
      <c r="GZI3512" s="45"/>
      <c r="GZJ3512" s="45"/>
      <c r="GZK3512" s="45"/>
      <c r="GZL3512" s="45"/>
      <c r="GZM3512" s="45"/>
      <c r="GZN3512" s="45"/>
      <c r="GZO3512" s="45"/>
      <c r="GZP3512" s="45"/>
      <c r="GZQ3512" s="45"/>
      <c r="GZR3512" s="45"/>
      <c r="GZS3512" s="45"/>
      <c r="GZT3512" s="45"/>
      <c r="GZU3512" s="45"/>
      <c r="GZV3512" s="45"/>
      <c r="GZW3512" s="45"/>
      <c r="GZX3512" s="45"/>
      <c r="GZY3512" s="45"/>
      <c r="GZZ3512" s="45"/>
      <c r="HAA3512" s="45"/>
      <c r="HAB3512" s="45"/>
      <c r="HAC3512" s="45"/>
      <c r="HAD3512" s="45"/>
      <c r="HAE3512" s="45"/>
      <c r="HAF3512" s="45"/>
      <c r="HAG3512" s="45"/>
      <c r="HAH3512" s="45"/>
      <c r="HAI3512" s="45"/>
      <c r="HAJ3512" s="45"/>
      <c r="HAK3512" s="45"/>
      <c r="HAL3512" s="45"/>
      <c r="HAM3512" s="45"/>
      <c r="HAN3512" s="45"/>
      <c r="HAO3512" s="45"/>
      <c r="HAP3512" s="45"/>
      <c r="HAQ3512" s="45"/>
      <c r="HAR3512" s="45"/>
      <c r="HAS3512" s="45"/>
      <c r="HAT3512" s="45"/>
      <c r="HAU3512" s="45"/>
      <c r="HAV3512" s="45"/>
      <c r="HAW3512" s="45"/>
      <c r="HAX3512" s="45"/>
      <c r="HAY3512" s="45"/>
      <c r="HAZ3512" s="45"/>
      <c r="HBA3512" s="45"/>
      <c r="HBB3512" s="45"/>
      <c r="HBC3512" s="45"/>
      <c r="HBD3512" s="45"/>
      <c r="HBE3512" s="45"/>
      <c r="HBF3512" s="45"/>
      <c r="HBG3512" s="45"/>
      <c r="HBH3512" s="45"/>
      <c r="HBI3512" s="45"/>
      <c r="HBJ3512" s="45"/>
      <c r="HBK3512" s="45"/>
      <c r="HBL3512" s="45"/>
      <c r="HBM3512" s="45"/>
      <c r="HBN3512" s="45"/>
      <c r="HBO3512" s="45"/>
      <c r="HBP3512" s="45"/>
      <c r="HBQ3512" s="45"/>
      <c r="HBR3512" s="45"/>
      <c r="HBS3512" s="45"/>
      <c r="HBT3512" s="45"/>
      <c r="HBU3512" s="45"/>
      <c r="HBV3512" s="45"/>
      <c r="HBW3512" s="45"/>
      <c r="HBX3512" s="45"/>
      <c r="HBY3512" s="45"/>
      <c r="HBZ3512" s="45"/>
      <c r="HCA3512" s="45"/>
      <c r="HCB3512" s="45"/>
      <c r="HCC3512" s="45"/>
      <c r="HCD3512" s="45"/>
      <c r="HCE3512" s="45"/>
      <c r="HCF3512" s="45"/>
      <c r="HCG3512" s="45"/>
      <c r="HCH3512" s="45"/>
      <c r="HCI3512" s="45"/>
      <c r="HCJ3512" s="45"/>
      <c r="HCK3512" s="45"/>
      <c r="HCL3512" s="45"/>
      <c r="HCM3512" s="45"/>
      <c r="HCN3512" s="45"/>
      <c r="HCO3512" s="45"/>
      <c r="HCP3512" s="45"/>
      <c r="HCQ3512" s="45"/>
      <c r="HCR3512" s="45"/>
      <c r="HCS3512" s="45"/>
      <c r="HCT3512" s="45"/>
      <c r="HCU3512" s="45"/>
      <c r="HCV3512" s="45"/>
      <c r="HCW3512" s="45"/>
      <c r="HCX3512" s="45"/>
      <c r="HCY3512" s="45"/>
      <c r="HCZ3512" s="45"/>
      <c r="HDA3512" s="45"/>
      <c r="HDB3512" s="45"/>
      <c r="HDC3512" s="45"/>
      <c r="HDD3512" s="45"/>
      <c r="HDE3512" s="45"/>
      <c r="HDF3512" s="45"/>
      <c r="HDG3512" s="45"/>
      <c r="HDH3512" s="45"/>
      <c r="HDI3512" s="45"/>
      <c r="HDJ3512" s="45"/>
      <c r="HDK3512" s="45"/>
      <c r="HDL3512" s="45"/>
      <c r="HDM3512" s="45"/>
      <c r="HDN3512" s="45"/>
      <c r="HDO3512" s="45"/>
      <c r="HDP3512" s="45"/>
      <c r="HDQ3512" s="45"/>
      <c r="HDR3512" s="45"/>
      <c r="HDS3512" s="45"/>
      <c r="HDT3512" s="45"/>
      <c r="HDU3512" s="45"/>
      <c r="HDV3512" s="45"/>
      <c r="HDW3512" s="45"/>
      <c r="HDX3512" s="45"/>
      <c r="HDY3512" s="45"/>
      <c r="HDZ3512" s="45"/>
      <c r="HEA3512" s="45"/>
      <c r="HEB3512" s="45"/>
      <c r="HEC3512" s="45"/>
      <c r="HED3512" s="45"/>
      <c r="HEE3512" s="45"/>
      <c r="HEF3512" s="45"/>
      <c r="HEG3512" s="45"/>
      <c r="HEH3512" s="45"/>
      <c r="HEI3512" s="45"/>
      <c r="HEJ3512" s="45"/>
      <c r="HEK3512" s="45"/>
      <c r="HEL3512" s="45"/>
      <c r="HEM3512" s="45"/>
      <c r="HEN3512" s="45"/>
      <c r="HEO3512" s="45"/>
      <c r="HEP3512" s="45"/>
      <c r="HEQ3512" s="45"/>
      <c r="HER3512" s="45"/>
      <c r="HES3512" s="45"/>
      <c r="HET3512" s="45"/>
      <c r="HEU3512" s="45"/>
      <c r="HEV3512" s="45"/>
      <c r="HEW3512" s="45"/>
      <c r="HEX3512" s="45"/>
      <c r="HEY3512" s="45"/>
      <c r="HEZ3512" s="45"/>
      <c r="HFA3512" s="45"/>
      <c r="HFB3512" s="45"/>
      <c r="HFC3512" s="45"/>
      <c r="HFD3512" s="45"/>
      <c r="HFE3512" s="45"/>
      <c r="HFF3512" s="45"/>
      <c r="HFG3512" s="45"/>
      <c r="HFH3512" s="45"/>
      <c r="HFI3512" s="45"/>
      <c r="HFJ3512" s="45"/>
      <c r="HFK3512" s="45"/>
      <c r="HFL3512" s="45"/>
      <c r="HFM3512" s="45"/>
      <c r="HFN3512" s="45"/>
      <c r="HFO3512" s="45"/>
      <c r="HFP3512" s="45"/>
      <c r="HFQ3512" s="45"/>
      <c r="HFR3512" s="45"/>
      <c r="HFS3512" s="45"/>
      <c r="HFT3512" s="45"/>
      <c r="HFU3512" s="45"/>
      <c r="HFV3512" s="45"/>
      <c r="HFW3512" s="45"/>
      <c r="HFX3512" s="45"/>
      <c r="HFY3512" s="45"/>
      <c r="HFZ3512" s="45"/>
      <c r="HGA3512" s="45"/>
      <c r="HGB3512" s="45"/>
      <c r="HGC3512" s="45"/>
      <c r="HGD3512" s="45"/>
      <c r="HGE3512" s="45"/>
      <c r="HGF3512" s="45"/>
      <c r="HGG3512" s="45"/>
      <c r="HGH3512" s="45"/>
      <c r="HGI3512" s="45"/>
      <c r="HGJ3512" s="45"/>
      <c r="HGK3512" s="45"/>
      <c r="HGL3512" s="45"/>
      <c r="HGM3512" s="45"/>
      <c r="HGN3512" s="45"/>
      <c r="HGO3512" s="45"/>
      <c r="HGP3512" s="45"/>
      <c r="HGQ3512" s="45"/>
      <c r="HGR3512" s="45"/>
      <c r="HGS3512" s="45"/>
      <c r="HGT3512" s="45"/>
      <c r="HGU3512" s="45"/>
      <c r="HGV3512" s="45"/>
      <c r="HGW3512" s="45"/>
      <c r="HGX3512" s="45"/>
      <c r="HGY3512" s="45"/>
      <c r="HGZ3512" s="45"/>
      <c r="HHA3512" s="45"/>
      <c r="HHB3512" s="45"/>
      <c r="HHC3512" s="45"/>
      <c r="HHD3512" s="45"/>
      <c r="HHE3512" s="45"/>
      <c r="HHF3512" s="45"/>
      <c r="HHG3512" s="45"/>
      <c r="HHH3512" s="45"/>
      <c r="HHI3512" s="45"/>
      <c r="HHJ3512" s="45"/>
      <c r="HHK3512" s="45"/>
      <c r="HHL3512" s="45"/>
      <c r="HHM3512" s="45"/>
      <c r="HHN3512" s="45"/>
      <c r="HHO3512" s="45"/>
      <c r="HHP3512" s="45"/>
      <c r="HHQ3512" s="45"/>
      <c r="HHR3512" s="45"/>
      <c r="HHS3512" s="45"/>
      <c r="HHT3512" s="45"/>
      <c r="HHU3512" s="45"/>
      <c r="HHV3512" s="45"/>
      <c r="HHW3512" s="45"/>
      <c r="HHX3512" s="45"/>
      <c r="HHY3512" s="45"/>
      <c r="HHZ3512" s="45"/>
      <c r="HIA3512" s="45"/>
      <c r="HIB3512" s="45"/>
      <c r="HIC3512" s="45"/>
      <c r="HID3512" s="45"/>
      <c r="HIE3512" s="45"/>
      <c r="HIF3512" s="45"/>
      <c r="HIG3512" s="45"/>
      <c r="HIH3512" s="45"/>
      <c r="HII3512" s="45"/>
      <c r="HIJ3512" s="45"/>
      <c r="HIK3512" s="45"/>
      <c r="HIL3512" s="45"/>
      <c r="HIM3512" s="45"/>
      <c r="HIN3512" s="45"/>
      <c r="HIO3512" s="45"/>
      <c r="HIP3512" s="45"/>
      <c r="HIQ3512" s="45"/>
      <c r="HIR3512" s="45"/>
      <c r="HIS3512" s="45"/>
      <c r="HIT3512" s="45"/>
      <c r="HIU3512" s="45"/>
      <c r="HIV3512" s="45"/>
      <c r="HIW3512" s="45"/>
      <c r="HIX3512" s="45"/>
      <c r="HIY3512" s="45"/>
      <c r="HIZ3512" s="45"/>
      <c r="HJA3512" s="45"/>
      <c r="HJB3512" s="45"/>
      <c r="HJC3512" s="45"/>
      <c r="HJD3512" s="45"/>
      <c r="HJE3512" s="45"/>
      <c r="HJF3512" s="45"/>
      <c r="HJG3512" s="45"/>
      <c r="HJH3512" s="45"/>
      <c r="HJI3512" s="45"/>
      <c r="HJJ3512" s="45"/>
      <c r="HJK3512" s="45"/>
      <c r="HJL3512" s="45"/>
      <c r="HJM3512" s="45"/>
      <c r="HJN3512" s="45"/>
      <c r="HJO3512" s="45"/>
      <c r="HJP3512" s="45"/>
      <c r="HJQ3512" s="45"/>
      <c r="HJR3512" s="45"/>
      <c r="HJS3512" s="45"/>
      <c r="HJT3512" s="45"/>
      <c r="HJU3512" s="45"/>
      <c r="HJV3512" s="45"/>
      <c r="HJW3512" s="45"/>
      <c r="HJX3512" s="45"/>
      <c r="HJY3512" s="45"/>
      <c r="HJZ3512" s="45"/>
      <c r="HKA3512" s="45"/>
      <c r="HKB3512" s="45"/>
      <c r="HKC3512" s="45"/>
      <c r="HKD3512" s="45"/>
      <c r="HKE3512" s="45"/>
      <c r="HKF3512" s="45"/>
      <c r="HKG3512" s="45"/>
      <c r="HKH3512" s="45"/>
      <c r="HKI3512" s="45"/>
      <c r="HKJ3512" s="45"/>
      <c r="HKK3512" s="45"/>
      <c r="HKL3512" s="45"/>
      <c r="HKM3512" s="45"/>
      <c r="HKN3512" s="45"/>
      <c r="HKO3512" s="45"/>
      <c r="HKP3512" s="45"/>
      <c r="HKQ3512" s="45"/>
      <c r="HKR3512" s="45"/>
      <c r="HKS3512" s="45"/>
      <c r="HKT3512" s="45"/>
      <c r="HKU3512" s="45"/>
      <c r="HKV3512" s="45"/>
      <c r="HKW3512" s="45"/>
      <c r="HKX3512" s="45"/>
      <c r="HKY3512" s="45"/>
      <c r="HKZ3512" s="45"/>
      <c r="HLA3512" s="45"/>
      <c r="HLB3512" s="45"/>
      <c r="HLC3512" s="45"/>
      <c r="HLD3512" s="45"/>
      <c r="HLE3512" s="45"/>
      <c r="HLF3512" s="45"/>
      <c r="HLG3512" s="45"/>
      <c r="HLH3512" s="45"/>
      <c r="HLI3512" s="45"/>
      <c r="HLJ3512" s="45"/>
      <c r="HLK3512" s="45"/>
      <c r="HLL3512" s="45"/>
      <c r="HLM3512" s="45"/>
      <c r="HLN3512" s="45"/>
      <c r="HLO3512" s="45"/>
      <c r="HLP3512" s="45"/>
      <c r="HLQ3512" s="45"/>
      <c r="HLR3512" s="45"/>
      <c r="HLS3512" s="45"/>
      <c r="HLT3512" s="45"/>
      <c r="HLU3512" s="45"/>
      <c r="HLV3512" s="45"/>
      <c r="HLW3512" s="45"/>
      <c r="HLX3512" s="45"/>
      <c r="HLY3512" s="45"/>
      <c r="HLZ3512" s="45"/>
      <c r="HMA3512" s="45"/>
      <c r="HMB3512" s="45"/>
      <c r="HMC3512" s="45"/>
      <c r="HMD3512" s="45"/>
      <c r="HME3512" s="45"/>
      <c r="HMF3512" s="45"/>
      <c r="HMG3512" s="45"/>
      <c r="HMH3512" s="45"/>
      <c r="HMI3512" s="45"/>
      <c r="HMJ3512" s="45"/>
      <c r="HMK3512" s="45"/>
      <c r="HML3512" s="45"/>
      <c r="HMM3512" s="45"/>
      <c r="HMN3512" s="45"/>
      <c r="HMO3512" s="45"/>
      <c r="HMP3512" s="45"/>
      <c r="HMQ3512" s="45"/>
      <c r="HMR3512" s="45"/>
      <c r="HMS3512" s="45"/>
      <c r="HMT3512" s="45"/>
      <c r="HMU3512" s="45"/>
      <c r="HMV3512" s="45"/>
      <c r="HMW3512" s="45"/>
      <c r="HMX3512" s="45"/>
      <c r="HMY3512" s="45"/>
      <c r="HMZ3512" s="45"/>
      <c r="HNA3512" s="45"/>
      <c r="HNB3512" s="45"/>
      <c r="HNC3512" s="45"/>
      <c r="HND3512" s="45"/>
      <c r="HNE3512" s="45"/>
      <c r="HNF3512" s="45"/>
      <c r="HNG3512" s="45"/>
      <c r="HNH3512" s="45"/>
      <c r="HNI3512" s="45"/>
      <c r="HNJ3512" s="45"/>
      <c r="HNK3512" s="45"/>
      <c r="HNL3512" s="45"/>
      <c r="HNM3512" s="45"/>
      <c r="HNN3512" s="45"/>
      <c r="HNO3512" s="45"/>
      <c r="HNP3512" s="45"/>
      <c r="HNQ3512" s="45"/>
      <c r="HNR3512" s="45"/>
      <c r="HNS3512" s="45"/>
      <c r="HNT3512" s="45"/>
      <c r="HNU3512" s="45"/>
      <c r="HNV3512" s="45"/>
      <c r="HNW3512" s="45"/>
      <c r="HNX3512" s="45"/>
      <c r="HNY3512" s="45"/>
      <c r="HNZ3512" s="45"/>
      <c r="HOA3512" s="45"/>
      <c r="HOB3512" s="45"/>
      <c r="HOC3512" s="45"/>
      <c r="HOD3512" s="45"/>
      <c r="HOE3512" s="45"/>
      <c r="HOF3512" s="45"/>
      <c r="HOG3512" s="45"/>
      <c r="HOH3512" s="45"/>
      <c r="HOI3512" s="45"/>
      <c r="HOJ3512" s="45"/>
      <c r="HOK3512" s="45"/>
      <c r="HOL3512" s="45"/>
      <c r="HOM3512" s="45"/>
      <c r="HON3512" s="45"/>
      <c r="HOO3512" s="45"/>
      <c r="HOP3512" s="45"/>
      <c r="HOQ3512" s="45"/>
      <c r="HOR3512" s="45"/>
      <c r="HOS3512" s="45"/>
      <c r="HOT3512" s="45"/>
      <c r="HOU3512" s="45"/>
      <c r="HOV3512" s="45"/>
      <c r="HOW3512" s="45"/>
      <c r="HOX3512" s="45"/>
      <c r="HOY3512" s="45"/>
      <c r="HOZ3512" s="45"/>
      <c r="HPA3512" s="45"/>
      <c r="HPB3512" s="45"/>
      <c r="HPC3512" s="45"/>
      <c r="HPD3512" s="45"/>
      <c r="HPE3512" s="45"/>
      <c r="HPF3512" s="45"/>
      <c r="HPG3512" s="45"/>
      <c r="HPH3512" s="45"/>
      <c r="HPI3512" s="45"/>
      <c r="HPJ3512" s="45"/>
      <c r="HPK3512" s="45"/>
      <c r="HPL3512" s="45"/>
      <c r="HPM3512" s="45"/>
      <c r="HPN3512" s="45"/>
      <c r="HPO3512" s="45"/>
      <c r="HPP3512" s="45"/>
      <c r="HPQ3512" s="45"/>
      <c r="HPR3512" s="45"/>
      <c r="HPS3512" s="45"/>
      <c r="HPT3512" s="45"/>
      <c r="HPU3512" s="45"/>
      <c r="HPV3512" s="45"/>
      <c r="HPW3512" s="45"/>
      <c r="HPX3512" s="45"/>
      <c r="HPY3512" s="45"/>
      <c r="HPZ3512" s="45"/>
      <c r="HQA3512" s="45"/>
      <c r="HQB3512" s="45"/>
      <c r="HQC3512" s="45"/>
      <c r="HQD3512" s="45"/>
      <c r="HQE3512" s="45"/>
      <c r="HQF3512" s="45"/>
      <c r="HQG3512" s="45"/>
      <c r="HQH3512" s="45"/>
      <c r="HQI3512" s="45"/>
      <c r="HQJ3512" s="45"/>
      <c r="HQK3512" s="45"/>
      <c r="HQL3512" s="45"/>
      <c r="HQM3512" s="45"/>
      <c r="HQN3512" s="45"/>
      <c r="HQO3512" s="45"/>
      <c r="HQP3512" s="45"/>
      <c r="HQQ3512" s="45"/>
      <c r="HQR3512" s="45"/>
      <c r="HQS3512" s="45"/>
      <c r="HQT3512" s="45"/>
      <c r="HQU3512" s="45"/>
      <c r="HQV3512" s="45"/>
      <c r="HQW3512" s="45"/>
      <c r="HQX3512" s="45"/>
      <c r="HQY3512" s="45"/>
      <c r="HQZ3512" s="45"/>
      <c r="HRA3512" s="45"/>
      <c r="HRB3512" s="45"/>
      <c r="HRC3512" s="45"/>
      <c r="HRD3512" s="45"/>
      <c r="HRE3512" s="45"/>
      <c r="HRF3512" s="45"/>
      <c r="HRG3512" s="45"/>
      <c r="HRH3512" s="45"/>
      <c r="HRI3512" s="45"/>
      <c r="HRJ3512" s="45"/>
      <c r="HRK3512" s="45"/>
      <c r="HRL3512" s="45"/>
      <c r="HRM3512" s="45"/>
      <c r="HRN3512" s="45"/>
      <c r="HRO3512" s="45"/>
      <c r="HRP3512" s="45"/>
      <c r="HRQ3512" s="45"/>
      <c r="HRR3512" s="45"/>
      <c r="HRS3512" s="45"/>
      <c r="HRT3512" s="45"/>
      <c r="HRU3512" s="45"/>
      <c r="HRV3512" s="45"/>
      <c r="HRW3512" s="45"/>
      <c r="HRX3512" s="45"/>
      <c r="HRY3512" s="45"/>
      <c r="HRZ3512" s="45"/>
      <c r="HSA3512" s="45"/>
      <c r="HSB3512" s="45"/>
      <c r="HSC3512" s="45"/>
      <c r="HSD3512" s="45"/>
      <c r="HSE3512" s="45"/>
      <c r="HSF3512" s="45"/>
      <c r="HSG3512" s="45"/>
      <c r="HSH3512" s="45"/>
      <c r="HSI3512" s="45"/>
      <c r="HSJ3512" s="45"/>
      <c r="HSK3512" s="45"/>
      <c r="HSL3512" s="45"/>
      <c r="HSM3512" s="45"/>
      <c r="HSN3512" s="45"/>
      <c r="HSO3512" s="45"/>
      <c r="HSP3512" s="45"/>
      <c r="HSQ3512" s="45"/>
      <c r="HSR3512" s="45"/>
      <c r="HSS3512" s="45"/>
      <c r="HST3512" s="45"/>
      <c r="HSU3512" s="45"/>
      <c r="HSV3512" s="45"/>
      <c r="HSW3512" s="45"/>
      <c r="HSX3512" s="45"/>
      <c r="HSY3512" s="45"/>
      <c r="HSZ3512" s="45"/>
      <c r="HTA3512" s="45"/>
      <c r="HTB3512" s="45"/>
      <c r="HTC3512" s="45"/>
      <c r="HTD3512" s="45"/>
      <c r="HTE3512" s="45"/>
      <c r="HTF3512" s="45"/>
      <c r="HTG3512" s="45"/>
      <c r="HTH3512" s="45"/>
      <c r="HTI3512" s="45"/>
      <c r="HTJ3512" s="45"/>
      <c r="HTK3512" s="45"/>
      <c r="HTL3512" s="45"/>
      <c r="HTM3512" s="45"/>
      <c r="HTN3512" s="45"/>
      <c r="HTO3512" s="45"/>
      <c r="HTP3512" s="45"/>
      <c r="HTQ3512" s="45"/>
      <c r="HTR3512" s="45"/>
      <c r="HTS3512" s="45"/>
      <c r="HTT3512" s="45"/>
      <c r="HTU3512" s="45"/>
      <c r="HTV3512" s="45"/>
      <c r="HTW3512" s="45"/>
      <c r="HTX3512" s="45"/>
      <c r="HTY3512" s="45"/>
      <c r="HTZ3512" s="45"/>
      <c r="HUA3512" s="45"/>
      <c r="HUB3512" s="45"/>
      <c r="HUC3512" s="45"/>
      <c r="HUD3512" s="45"/>
      <c r="HUE3512" s="45"/>
      <c r="HUF3512" s="45"/>
      <c r="HUG3512" s="45"/>
      <c r="HUH3512" s="45"/>
      <c r="HUI3512" s="45"/>
      <c r="HUJ3512" s="45"/>
      <c r="HUK3512" s="45"/>
      <c r="HUL3512" s="45"/>
      <c r="HUM3512" s="45"/>
      <c r="HUN3512" s="45"/>
      <c r="HUO3512" s="45"/>
      <c r="HUP3512" s="45"/>
      <c r="HUQ3512" s="45"/>
      <c r="HUR3512" s="45"/>
      <c r="HUS3512" s="45"/>
      <c r="HUT3512" s="45"/>
      <c r="HUU3512" s="45"/>
      <c r="HUV3512" s="45"/>
      <c r="HUW3512" s="45"/>
      <c r="HUX3512" s="45"/>
      <c r="HUY3512" s="45"/>
      <c r="HUZ3512" s="45"/>
      <c r="HVA3512" s="45"/>
      <c r="HVB3512" s="45"/>
      <c r="HVC3512" s="45"/>
      <c r="HVD3512" s="45"/>
      <c r="HVE3512" s="45"/>
      <c r="HVF3512" s="45"/>
      <c r="HVG3512" s="45"/>
      <c r="HVH3512" s="45"/>
      <c r="HVI3512" s="45"/>
      <c r="HVJ3512" s="45"/>
      <c r="HVK3512" s="45"/>
      <c r="HVL3512" s="45"/>
      <c r="HVM3512" s="45"/>
      <c r="HVN3512" s="45"/>
      <c r="HVO3512" s="45"/>
      <c r="HVP3512" s="45"/>
      <c r="HVQ3512" s="45"/>
      <c r="HVR3512" s="45"/>
      <c r="HVS3512" s="45"/>
      <c r="HVT3512" s="45"/>
      <c r="HVU3512" s="45"/>
      <c r="HVV3512" s="45"/>
      <c r="HVW3512" s="45"/>
      <c r="HVX3512" s="45"/>
      <c r="HVY3512" s="45"/>
      <c r="HVZ3512" s="45"/>
      <c r="HWA3512" s="45"/>
      <c r="HWB3512" s="45"/>
      <c r="HWC3512" s="45"/>
      <c r="HWD3512" s="45"/>
      <c r="HWE3512" s="45"/>
      <c r="HWF3512" s="45"/>
      <c r="HWG3512" s="45"/>
      <c r="HWH3512" s="45"/>
      <c r="HWI3512" s="45"/>
      <c r="HWJ3512" s="45"/>
      <c r="HWK3512" s="45"/>
      <c r="HWL3512" s="45"/>
      <c r="HWM3512" s="45"/>
      <c r="HWN3512" s="45"/>
      <c r="HWO3512" s="45"/>
      <c r="HWP3512" s="45"/>
      <c r="HWQ3512" s="45"/>
      <c r="HWR3512" s="45"/>
      <c r="HWS3512" s="45"/>
      <c r="HWT3512" s="45"/>
      <c r="HWU3512" s="45"/>
      <c r="HWV3512" s="45"/>
      <c r="HWW3512" s="45"/>
      <c r="HWX3512" s="45"/>
      <c r="HWY3512" s="45"/>
      <c r="HWZ3512" s="45"/>
      <c r="HXA3512" s="45"/>
      <c r="HXB3512" s="45"/>
      <c r="HXC3512" s="45"/>
      <c r="HXD3512" s="45"/>
      <c r="HXE3512" s="45"/>
      <c r="HXF3512" s="45"/>
      <c r="HXG3512" s="45"/>
      <c r="HXH3512" s="45"/>
      <c r="HXI3512" s="45"/>
      <c r="HXJ3512" s="45"/>
      <c r="HXK3512" s="45"/>
      <c r="HXL3512" s="45"/>
      <c r="HXM3512" s="45"/>
      <c r="HXN3512" s="45"/>
      <c r="HXO3512" s="45"/>
      <c r="HXP3512" s="45"/>
      <c r="HXQ3512" s="45"/>
      <c r="HXR3512" s="45"/>
      <c r="HXS3512" s="45"/>
      <c r="HXT3512" s="45"/>
      <c r="HXU3512" s="45"/>
      <c r="HXV3512" s="45"/>
      <c r="HXW3512" s="45"/>
      <c r="HXX3512" s="45"/>
      <c r="HXY3512" s="45"/>
      <c r="HXZ3512" s="45"/>
      <c r="HYA3512" s="45"/>
      <c r="HYB3512" s="45"/>
      <c r="HYC3512" s="45"/>
      <c r="HYD3512" s="45"/>
      <c r="HYE3512" s="45"/>
      <c r="HYF3512" s="45"/>
      <c r="HYG3512" s="45"/>
      <c r="HYH3512" s="45"/>
      <c r="HYI3512" s="45"/>
      <c r="HYJ3512" s="45"/>
      <c r="HYK3512" s="45"/>
      <c r="HYL3512" s="45"/>
      <c r="HYM3512" s="45"/>
      <c r="HYN3512" s="45"/>
      <c r="HYO3512" s="45"/>
      <c r="HYP3512" s="45"/>
      <c r="HYQ3512" s="45"/>
      <c r="HYR3512" s="45"/>
      <c r="HYS3512" s="45"/>
      <c r="HYT3512" s="45"/>
      <c r="HYU3512" s="45"/>
      <c r="HYV3512" s="45"/>
      <c r="HYW3512" s="45"/>
      <c r="HYX3512" s="45"/>
      <c r="HYY3512" s="45"/>
      <c r="HYZ3512" s="45"/>
      <c r="HZA3512" s="45"/>
      <c r="HZB3512" s="45"/>
      <c r="HZC3512" s="45"/>
      <c r="HZD3512" s="45"/>
      <c r="HZE3512" s="45"/>
      <c r="HZF3512" s="45"/>
      <c r="HZG3512" s="45"/>
      <c r="HZH3512" s="45"/>
      <c r="HZI3512" s="45"/>
      <c r="HZJ3512" s="45"/>
      <c r="HZK3512" s="45"/>
      <c r="HZL3512" s="45"/>
      <c r="HZM3512" s="45"/>
      <c r="HZN3512" s="45"/>
      <c r="HZO3512" s="45"/>
      <c r="HZP3512" s="45"/>
      <c r="HZQ3512" s="45"/>
      <c r="HZR3512" s="45"/>
      <c r="HZS3512" s="45"/>
      <c r="HZT3512" s="45"/>
      <c r="HZU3512" s="45"/>
      <c r="HZV3512" s="45"/>
      <c r="HZW3512" s="45"/>
      <c r="HZX3512" s="45"/>
      <c r="HZY3512" s="45"/>
      <c r="HZZ3512" s="45"/>
      <c r="IAA3512" s="45"/>
      <c r="IAB3512" s="45"/>
      <c r="IAC3512" s="45"/>
      <c r="IAD3512" s="45"/>
      <c r="IAE3512" s="45"/>
      <c r="IAF3512" s="45"/>
      <c r="IAG3512" s="45"/>
      <c r="IAH3512" s="45"/>
      <c r="IAI3512" s="45"/>
      <c r="IAJ3512" s="45"/>
      <c r="IAK3512" s="45"/>
      <c r="IAL3512" s="45"/>
      <c r="IAM3512" s="45"/>
      <c r="IAN3512" s="45"/>
      <c r="IAO3512" s="45"/>
      <c r="IAP3512" s="45"/>
      <c r="IAQ3512" s="45"/>
      <c r="IAR3512" s="45"/>
      <c r="IAS3512" s="45"/>
      <c r="IAT3512" s="45"/>
      <c r="IAU3512" s="45"/>
      <c r="IAV3512" s="45"/>
      <c r="IAW3512" s="45"/>
      <c r="IAX3512" s="45"/>
      <c r="IAY3512" s="45"/>
      <c r="IAZ3512" s="45"/>
      <c r="IBA3512" s="45"/>
      <c r="IBB3512" s="45"/>
      <c r="IBC3512" s="45"/>
      <c r="IBD3512" s="45"/>
      <c r="IBE3512" s="45"/>
      <c r="IBF3512" s="45"/>
      <c r="IBG3512" s="45"/>
      <c r="IBH3512" s="45"/>
      <c r="IBI3512" s="45"/>
      <c r="IBJ3512" s="45"/>
      <c r="IBK3512" s="45"/>
      <c r="IBL3512" s="45"/>
      <c r="IBM3512" s="45"/>
      <c r="IBN3512" s="45"/>
      <c r="IBO3512" s="45"/>
      <c r="IBP3512" s="45"/>
      <c r="IBQ3512" s="45"/>
      <c r="IBR3512" s="45"/>
      <c r="IBS3512" s="45"/>
      <c r="IBT3512" s="45"/>
      <c r="IBU3512" s="45"/>
      <c r="IBV3512" s="45"/>
      <c r="IBW3512" s="45"/>
      <c r="IBX3512" s="45"/>
      <c r="IBY3512" s="45"/>
      <c r="IBZ3512" s="45"/>
      <c r="ICA3512" s="45"/>
      <c r="ICB3512" s="45"/>
      <c r="ICC3512" s="45"/>
      <c r="ICD3512" s="45"/>
      <c r="ICE3512" s="45"/>
      <c r="ICF3512" s="45"/>
      <c r="ICG3512" s="45"/>
      <c r="ICH3512" s="45"/>
      <c r="ICI3512" s="45"/>
      <c r="ICJ3512" s="45"/>
      <c r="ICK3512" s="45"/>
      <c r="ICL3512" s="45"/>
      <c r="ICM3512" s="45"/>
      <c r="ICN3512" s="45"/>
      <c r="ICO3512" s="45"/>
      <c r="ICP3512" s="45"/>
      <c r="ICQ3512" s="45"/>
      <c r="ICR3512" s="45"/>
      <c r="ICS3512" s="45"/>
      <c r="ICT3512" s="45"/>
      <c r="ICU3512" s="45"/>
      <c r="ICV3512" s="45"/>
      <c r="ICW3512" s="45"/>
      <c r="ICX3512" s="45"/>
      <c r="ICY3512" s="45"/>
      <c r="ICZ3512" s="45"/>
      <c r="IDA3512" s="45"/>
      <c r="IDB3512" s="45"/>
      <c r="IDC3512" s="45"/>
      <c r="IDD3512" s="45"/>
      <c r="IDE3512" s="45"/>
      <c r="IDF3512" s="45"/>
      <c r="IDG3512" s="45"/>
      <c r="IDH3512" s="45"/>
      <c r="IDI3512" s="45"/>
      <c r="IDJ3512" s="45"/>
      <c r="IDK3512" s="45"/>
      <c r="IDL3512" s="45"/>
      <c r="IDM3512" s="45"/>
      <c r="IDN3512" s="45"/>
      <c r="IDO3512" s="45"/>
      <c r="IDP3512" s="45"/>
      <c r="IDQ3512" s="45"/>
      <c r="IDR3512" s="45"/>
      <c r="IDS3512" s="45"/>
      <c r="IDT3512" s="45"/>
      <c r="IDU3512" s="45"/>
      <c r="IDV3512" s="45"/>
      <c r="IDW3512" s="45"/>
      <c r="IDX3512" s="45"/>
      <c r="IDY3512" s="45"/>
      <c r="IDZ3512" s="45"/>
      <c r="IEA3512" s="45"/>
      <c r="IEB3512" s="45"/>
      <c r="IEC3512" s="45"/>
      <c r="IED3512" s="45"/>
      <c r="IEE3512" s="45"/>
      <c r="IEF3512" s="45"/>
      <c r="IEG3512" s="45"/>
      <c r="IEH3512" s="45"/>
      <c r="IEI3512" s="45"/>
      <c r="IEJ3512" s="45"/>
      <c r="IEK3512" s="45"/>
      <c r="IEL3512" s="45"/>
      <c r="IEM3512" s="45"/>
      <c r="IEN3512" s="45"/>
      <c r="IEO3512" s="45"/>
      <c r="IEP3512" s="45"/>
      <c r="IEQ3512" s="45"/>
      <c r="IER3512" s="45"/>
      <c r="IES3512" s="45"/>
      <c r="IET3512" s="45"/>
      <c r="IEU3512" s="45"/>
      <c r="IEV3512" s="45"/>
      <c r="IEW3512" s="45"/>
      <c r="IEX3512" s="45"/>
      <c r="IEY3512" s="45"/>
      <c r="IEZ3512" s="45"/>
      <c r="IFA3512" s="45"/>
      <c r="IFB3512" s="45"/>
      <c r="IFC3512" s="45"/>
      <c r="IFD3512" s="45"/>
      <c r="IFE3512" s="45"/>
      <c r="IFF3512" s="45"/>
      <c r="IFG3512" s="45"/>
      <c r="IFH3512" s="45"/>
      <c r="IFI3512" s="45"/>
      <c r="IFJ3512" s="45"/>
      <c r="IFK3512" s="45"/>
      <c r="IFL3512" s="45"/>
      <c r="IFM3512" s="45"/>
      <c r="IFN3512" s="45"/>
      <c r="IFO3512" s="45"/>
      <c r="IFP3512" s="45"/>
      <c r="IFQ3512" s="45"/>
      <c r="IFR3512" s="45"/>
      <c r="IFS3512" s="45"/>
      <c r="IFT3512" s="45"/>
      <c r="IFU3512" s="45"/>
      <c r="IFV3512" s="45"/>
      <c r="IFW3512" s="45"/>
      <c r="IFX3512" s="45"/>
      <c r="IFY3512" s="45"/>
      <c r="IFZ3512" s="45"/>
      <c r="IGA3512" s="45"/>
      <c r="IGB3512" s="45"/>
      <c r="IGC3512" s="45"/>
      <c r="IGD3512" s="45"/>
      <c r="IGE3512" s="45"/>
      <c r="IGF3512" s="45"/>
      <c r="IGG3512" s="45"/>
      <c r="IGH3512" s="45"/>
      <c r="IGI3512" s="45"/>
      <c r="IGJ3512" s="45"/>
      <c r="IGK3512" s="45"/>
      <c r="IGL3512" s="45"/>
      <c r="IGM3512" s="45"/>
      <c r="IGN3512" s="45"/>
      <c r="IGO3512" s="45"/>
      <c r="IGP3512" s="45"/>
      <c r="IGQ3512" s="45"/>
      <c r="IGR3512" s="45"/>
      <c r="IGS3512" s="45"/>
      <c r="IGT3512" s="45"/>
      <c r="IGU3512" s="45"/>
      <c r="IGV3512" s="45"/>
      <c r="IGW3512" s="45"/>
      <c r="IGX3512" s="45"/>
      <c r="IGY3512" s="45"/>
      <c r="IGZ3512" s="45"/>
      <c r="IHA3512" s="45"/>
      <c r="IHB3512" s="45"/>
      <c r="IHC3512" s="45"/>
      <c r="IHD3512" s="45"/>
      <c r="IHE3512" s="45"/>
      <c r="IHF3512" s="45"/>
      <c r="IHG3512" s="45"/>
      <c r="IHH3512" s="45"/>
      <c r="IHI3512" s="45"/>
      <c r="IHJ3512" s="45"/>
      <c r="IHK3512" s="45"/>
      <c r="IHL3512" s="45"/>
      <c r="IHM3512" s="45"/>
      <c r="IHN3512" s="45"/>
      <c r="IHO3512" s="45"/>
      <c r="IHP3512" s="45"/>
      <c r="IHQ3512" s="45"/>
      <c r="IHR3512" s="45"/>
      <c r="IHS3512" s="45"/>
      <c r="IHT3512" s="45"/>
      <c r="IHU3512" s="45"/>
      <c r="IHV3512" s="45"/>
      <c r="IHW3512" s="45"/>
      <c r="IHX3512" s="45"/>
      <c r="IHY3512" s="45"/>
      <c r="IHZ3512" s="45"/>
      <c r="IIA3512" s="45"/>
      <c r="IIB3512" s="45"/>
      <c r="IIC3512" s="45"/>
      <c r="IID3512" s="45"/>
      <c r="IIE3512" s="45"/>
      <c r="IIF3512" s="45"/>
      <c r="IIG3512" s="45"/>
      <c r="IIH3512" s="45"/>
      <c r="III3512" s="45"/>
      <c r="IIJ3512" s="45"/>
      <c r="IIK3512" s="45"/>
      <c r="IIL3512" s="45"/>
      <c r="IIM3512" s="45"/>
      <c r="IIN3512" s="45"/>
      <c r="IIO3512" s="45"/>
      <c r="IIP3512" s="45"/>
      <c r="IIQ3512" s="45"/>
      <c r="IIR3512" s="45"/>
      <c r="IIS3512" s="45"/>
      <c r="IIT3512" s="45"/>
      <c r="IIU3512" s="45"/>
      <c r="IIV3512" s="45"/>
      <c r="IIW3512" s="45"/>
      <c r="IIX3512" s="45"/>
      <c r="IIY3512" s="45"/>
      <c r="IIZ3512" s="45"/>
      <c r="IJA3512" s="45"/>
      <c r="IJB3512" s="45"/>
      <c r="IJC3512" s="45"/>
      <c r="IJD3512" s="45"/>
      <c r="IJE3512" s="45"/>
      <c r="IJF3512" s="45"/>
      <c r="IJG3512" s="45"/>
      <c r="IJH3512" s="45"/>
      <c r="IJI3512" s="45"/>
      <c r="IJJ3512" s="45"/>
      <c r="IJK3512" s="45"/>
      <c r="IJL3512" s="45"/>
      <c r="IJM3512" s="45"/>
      <c r="IJN3512" s="45"/>
      <c r="IJO3512" s="45"/>
      <c r="IJP3512" s="45"/>
      <c r="IJQ3512" s="45"/>
      <c r="IJR3512" s="45"/>
      <c r="IJS3512" s="45"/>
      <c r="IJT3512" s="45"/>
      <c r="IJU3512" s="45"/>
      <c r="IJV3512" s="45"/>
      <c r="IJW3512" s="45"/>
      <c r="IJX3512" s="45"/>
      <c r="IJY3512" s="45"/>
      <c r="IJZ3512" s="45"/>
      <c r="IKA3512" s="45"/>
      <c r="IKB3512" s="45"/>
      <c r="IKC3512" s="45"/>
      <c r="IKD3512" s="45"/>
      <c r="IKE3512" s="45"/>
      <c r="IKF3512" s="45"/>
      <c r="IKG3512" s="45"/>
      <c r="IKH3512" s="45"/>
      <c r="IKI3512" s="45"/>
      <c r="IKJ3512" s="45"/>
      <c r="IKK3512" s="45"/>
      <c r="IKL3512" s="45"/>
      <c r="IKM3512" s="45"/>
      <c r="IKN3512" s="45"/>
      <c r="IKO3512" s="45"/>
      <c r="IKP3512" s="45"/>
      <c r="IKQ3512" s="45"/>
      <c r="IKR3512" s="45"/>
      <c r="IKS3512" s="45"/>
      <c r="IKT3512" s="45"/>
      <c r="IKU3512" s="45"/>
      <c r="IKV3512" s="45"/>
      <c r="IKW3512" s="45"/>
      <c r="IKX3512" s="45"/>
      <c r="IKY3512" s="45"/>
      <c r="IKZ3512" s="45"/>
      <c r="ILA3512" s="45"/>
      <c r="ILB3512" s="45"/>
      <c r="ILC3512" s="45"/>
      <c r="ILD3512" s="45"/>
      <c r="ILE3512" s="45"/>
      <c r="ILF3512" s="45"/>
      <c r="ILG3512" s="45"/>
      <c r="ILH3512" s="45"/>
      <c r="ILI3512" s="45"/>
      <c r="ILJ3512" s="45"/>
      <c r="ILK3512" s="45"/>
      <c r="ILL3512" s="45"/>
      <c r="ILM3512" s="45"/>
      <c r="ILN3512" s="45"/>
      <c r="ILO3512" s="45"/>
      <c r="ILP3512" s="45"/>
      <c r="ILQ3512" s="45"/>
      <c r="ILR3512" s="45"/>
      <c r="ILS3512" s="45"/>
      <c r="ILT3512" s="45"/>
      <c r="ILU3512" s="45"/>
      <c r="ILV3512" s="45"/>
      <c r="ILW3512" s="45"/>
      <c r="ILX3512" s="45"/>
      <c r="ILY3512" s="45"/>
      <c r="ILZ3512" s="45"/>
      <c r="IMA3512" s="45"/>
      <c r="IMB3512" s="45"/>
      <c r="IMC3512" s="45"/>
      <c r="IMD3512" s="45"/>
      <c r="IME3512" s="45"/>
      <c r="IMF3512" s="45"/>
      <c r="IMG3512" s="45"/>
      <c r="IMH3512" s="45"/>
      <c r="IMI3512" s="45"/>
      <c r="IMJ3512" s="45"/>
      <c r="IMK3512" s="45"/>
      <c r="IML3512" s="45"/>
      <c r="IMM3512" s="45"/>
      <c r="IMN3512" s="45"/>
      <c r="IMO3512" s="45"/>
      <c r="IMP3512" s="45"/>
      <c r="IMQ3512" s="45"/>
      <c r="IMR3512" s="45"/>
      <c r="IMS3512" s="45"/>
      <c r="IMT3512" s="45"/>
      <c r="IMU3512" s="45"/>
      <c r="IMV3512" s="45"/>
      <c r="IMW3512" s="45"/>
      <c r="IMX3512" s="45"/>
      <c r="IMY3512" s="45"/>
      <c r="IMZ3512" s="45"/>
      <c r="INA3512" s="45"/>
      <c r="INB3512" s="45"/>
      <c r="INC3512" s="45"/>
      <c r="IND3512" s="45"/>
      <c r="INE3512" s="45"/>
      <c r="INF3512" s="45"/>
      <c r="ING3512" s="45"/>
      <c r="INH3512" s="45"/>
      <c r="INI3512" s="45"/>
      <c r="INJ3512" s="45"/>
      <c r="INK3512" s="45"/>
      <c r="INL3512" s="45"/>
      <c r="INM3512" s="45"/>
      <c r="INN3512" s="45"/>
      <c r="INO3512" s="45"/>
      <c r="INP3512" s="45"/>
      <c r="INQ3512" s="45"/>
      <c r="INR3512" s="45"/>
      <c r="INS3512" s="45"/>
      <c r="INT3512" s="45"/>
      <c r="INU3512" s="45"/>
      <c r="INV3512" s="45"/>
      <c r="INW3512" s="45"/>
      <c r="INX3512" s="45"/>
      <c r="INY3512" s="45"/>
      <c r="INZ3512" s="45"/>
      <c r="IOA3512" s="45"/>
      <c r="IOB3512" s="45"/>
      <c r="IOC3512" s="45"/>
      <c r="IOD3512" s="45"/>
      <c r="IOE3512" s="45"/>
      <c r="IOF3512" s="45"/>
      <c r="IOG3512" s="45"/>
      <c r="IOH3512" s="45"/>
      <c r="IOI3512" s="45"/>
      <c r="IOJ3512" s="45"/>
      <c r="IOK3512" s="45"/>
      <c r="IOL3512" s="45"/>
      <c r="IOM3512" s="45"/>
      <c r="ION3512" s="45"/>
      <c r="IOO3512" s="45"/>
      <c r="IOP3512" s="45"/>
      <c r="IOQ3512" s="45"/>
      <c r="IOR3512" s="45"/>
      <c r="IOS3512" s="45"/>
      <c r="IOT3512" s="45"/>
      <c r="IOU3512" s="45"/>
      <c r="IOV3512" s="45"/>
      <c r="IOW3512" s="45"/>
      <c r="IOX3512" s="45"/>
      <c r="IOY3512" s="45"/>
      <c r="IOZ3512" s="45"/>
      <c r="IPA3512" s="45"/>
      <c r="IPB3512" s="45"/>
      <c r="IPC3512" s="45"/>
      <c r="IPD3512" s="45"/>
      <c r="IPE3512" s="45"/>
      <c r="IPF3512" s="45"/>
      <c r="IPG3512" s="45"/>
      <c r="IPH3512" s="45"/>
      <c r="IPI3512" s="45"/>
      <c r="IPJ3512" s="45"/>
      <c r="IPK3512" s="45"/>
      <c r="IPL3512" s="45"/>
      <c r="IPM3512" s="45"/>
      <c r="IPN3512" s="45"/>
      <c r="IPO3512" s="45"/>
      <c r="IPP3512" s="45"/>
      <c r="IPQ3512" s="45"/>
      <c r="IPR3512" s="45"/>
      <c r="IPS3512" s="45"/>
      <c r="IPT3512" s="45"/>
      <c r="IPU3512" s="45"/>
      <c r="IPV3512" s="45"/>
      <c r="IPW3512" s="45"/>
      <c r="IPX3512" s="45"/>
      <c r="IPY3512" s="45"/>
      <c r="IPZ3512" s="45"/>
      <c r="IQA3512" s="45"/>
      <c r="IQB3512" s="45"/>
      <c r="IQC3512" s="45"/>
      <c r="IQD3512" s="45"/>
      <c r="IQE3512" s="45"/>
      <c r="IQF3512" s="45"/>
      <c r="IQG3512" s="45"/>
      <c r="IQH3512" s="45"/>
      <c r="IQI3512" s="45"/>
      <c r="IQJ3512" s="45"/>
      <c r="IQK3512" s="45"/>
      <c r="IQL3512" s="45"/>
      <c r="IQM3512" s="45"/>
      <c r="IQN3512" s="45"/>
      <c r="IQO3512" s="45"/>
      <c r="IQP3512" s="45"/>
      <c r="IQQ3512" s="45"/>
      <c r="IQR3512" s="45"/>
      <c r="IQS3512" s="45"/>
      <c r="IQT3512" s="45"/>
      <c r="IQU3512" s="45"/>
      <c r="IQV3512" s="45"/>
      <c r="IQW3512" s="45"/>
      <c r="IQX3512" s="45"/>
      <c r="IQY3512" s="45"/>
      <c r="IQZ3512" s="45"/>
      <c r="IRA3512" s="45"/>
      <c r="IRB3512" s="45"/>
      <c r="IRC3512" s="45"/>
      <c r="IRD3512" s="45"/>
      <c r="IRE3512" s="45"/>
      <c r="IRF3512" s="45"/>
      <c r="IRG3512" s="45"/>
      <c r="IRH3512" s="45"/>
      <c r="IRI3512" s="45"/>
      <c r="IRJ3512" s="45"/>
      <c r="IRK3512" s="45"/>
      <c r="IRL3512" s="45"/>
      <c r="IRM3512" s="45"/>
      <c r="IRN3512" s="45"/>
      <c r="IRO3512" s="45"/>
      <c r="IRP3512" s="45"/>
      <c r="IRQ3512" s="45"/>
      <c r="IRR3512" s="45"/>
      <c r="IRS3512" s="45"/>
      <c r="IRT3512" s="45"/>
      <c r="IRU3512" s="45"/>
      <c r="IRV3512" s="45"/>
      <c r="IRW3512" s="45"/>
      <c r="IRX3512" s="45"/>
      <c r="IRY3512" s="45"/>
      <c r="IRZ3512" s="45"/>
      <c r="ISA3512" s="45"/>
      <c r="ISB3512" s="45"/>
      <c r="ISC3512" s="45"/>
      <c r="ISD3512" s="45"/>
      <c r="ISE3512" s="45"/>
      <c r="ISF3512" s="45"/>
      <c r="ISG3512" s="45"/>
      <c r="ISH3512" s="45"/>
      <c r="ISI3512" s="45"/>
      <c r="ISJ3512" s="45"/>
      <c r="ISK3512" s="45"/>
      <c r="ISL3512" s="45"/>
      <c r="ISM3512" s="45"/>
      <c r="ISN3512" s="45"/>
      <c r="ISO3512" s="45"/>
      <c r="ISP3512" s="45"/>
      <c r="ISQ3512" s="45"/>
      <c r="ISR3512" s="45"/>
      <c r="ISS3512" s="45"/>
      <c r="IST3512" s="45"/>
      <c r="ISU3512" s="45"/>
      <c r="ISV3512" s="45"/>
      <c r="ISW3512" s="45"/>
      <c r="ISX3512" s="45"/>
      <c r="ISY3512" s="45"/>
      <c r="ISZ3512" s="45"/>
      <c r="ITA3512" s="45"/>
      <c r="ITB3512" s="45"/>
      <c r="ITC3512" s="45"/>
      <c r="ITD3512" s="45"/>
      <c r="ITE3512" s="45"/>
      <c r="ITF3512" s="45"/>
      <c r="ITG3512" s="45"/>
      <c r="ITH3512" s="45"/>
      <c r="ITI3512" s="45"/>
      <c r="ITJ3512" s="45"/>
      <c r="ITK3512" s="45"/>
      <c r="ITL3512" s="45"/>
      <c r="ITM3512" s="45"/>
      <c r="ITN3512" s="45"/>
      <c r="ITO3512" s="45"/>
      <c r="ITP3512" s="45"/>
      <c r="ITQ3512" s="45"/>
      <c r="ITR3512" s="45"/>
      <c r="ITS3512" s="45"/>
      <c r="ITT3512" s="45"/>
      <c r="ITU3512" s="45"/>
      <c r="ITV3512" s="45"/>
      <c r="ITW3512" s="45"/>
      <c r="ITX3512" s="45"/>
      <c r="ITY3512" s="45"/>
      <c r="ITZ3512" s="45"/>
      <c r="IUA3512" s="45"/>
      <c r="IUB3512" s="45"/>
      <c r="IUC3512" s="45"/>
      <c r="IUD3512" s="45"/>
      <c r="IUE3512" s="45"/>
      <c r="IUF3512" s="45"/>
      <c r="IUG3512" s="45"/>
      <c r="IUH3512" s="45"/>
      <c r="IUI3512" s="45"/>
      <c r="IUJ3512" s="45"/>
      <c r="IUK3512" s="45"/>
      <c r="IUL3512" s="45"/>
      <c r="IUM3512" s="45"/>
      <c r="IUN3512" s="45"/>
      <c r="IUO3512" s="45"/>
      <c r="IUP3512" s="45"/>
      <c r="IUQ3512" s="45"/>
      <c r="IUR3512" s="45"/>
      <c r="IUS3512" s="45"/>
      <c r="IUT3512" s="45"/>
      <c r="IUU3512" s="45"/>
      <c r="IUV3512" s="45"/>
      <c r="IUW3512" s="45"/>
      <c r="IUX3512" s="45"/>
      <c r="IUY3512" s="45"/>
      <c r="IUZ3512" s="45"/>
      <c r="IVA3512" s="45"/>
      <c r="IVB3512" s="45"/>
      <c r="IVC3512" s="45"/>
      <c r="IVD3512" s="45"/>
      <c r="IVE3512" s="45"/>
      <c r="IVF3512" s="45"/>
      <c r="IVG3512" s="45"/>
      <c r="IVH3512" s="45"/>
      <c r="IVI3512" s="45"/>
      <c r="IVJ3512" s="45"/>
      <c r="IVK3512" s="45"/>
      <c r="IVL3512" s="45"/>
      <c r="IVM3512" s="45"/>
      <c r="IVN3512" s="45"/>
      <c r="IVO3512" s="45"/>
      <c r="IVP3512" s="45"/>
      <c r="IVQ3512" s="45"/>
      <c r="IVR3512" s="45"/>
      <c r="IVS3512" s="45"/>
      <c r="IVT3512" s="45"/>
      <c r="IVU3512" s="45"/>
      <c r="IVV3512" s="45"/>
      <c r="IVW3512" s="45"/>
      <c r="IVX3512" s="45"/>
      <c r="IVY3512" s="45"/>
      <c r="IVZ3512" s="45"/>
      <c r="IWA3512" s="45"/>
      <c r="IWB3512" s="45"/>
      <c r="IWC3512" s="45"/>
      <c r="IWD3512" s="45"/>
      <c r="IWE3512" s="45"/>
      <c r="IWF3512" s="45"/>
      <c r="IWG3512" s="45"/>
      <c r="IWH3512" s="45"/>
      <c r="IWI3512" s="45"/>
      <c r="IWJ3512" s="45"/>
      <c r="IWK3512" s="45"/>
      <c r="IWL3512" s="45"/>
      <c r="IWM3512" s="45"/>
      <c r="IWN3512" s="45"/>
      <c r="IWO3512" s="45"/>
      <c r="IWP3512" s="45"/>
      <c r="IWQ3512" s="45"/>
      <c r="IWR3512" s="45"/>
      <c r="IWS3512" s="45"/>
      <c r="IWT3512" s="45"/>
      <c r="IWU3512" s="45"/>
      <c r="IWV3512" s="45"/>
      <c r="IWW3512" s="45"/>
      <c r="IWX3512" s="45"/>
      <c r="IWY3512" s="45"/>
      <c r="IWZ3512" s="45"/>
      <c r="IXA3512" s="45"/>
      <c r="IXB3512" s="45"/>
      <c r="IXC3512" s="45"/>
      <c r="IXD3512" s="45"/>
      <c r="IXE3512" s="45"/>
      <c r="IXF3512" s="45"/>
      <c r="IXG3512" s="45"/>
      <c r="IXH3512" s="45"/>
      <c r="IXI3512" s="45"/>
      <c r="IXJ3512" s="45"/>
      <c r="IXK3512" s="45"/>
      <c r="IXL3512" s="45"/>
      <c r="IXM3512" s="45"/>
      <c r="IXN3512" s="45"/>
      <c r="IXO3512" s="45"/>
      <c r="IXP3512" s="45"/>
      <c r="IXQ3512" s="45"/>
      <c r="IXR3512" s="45"/>
      <c r="IXS3512" s="45"/>
      <c r="IXT3512" s="45"/>
      <c r="IXU3512" s="45"/>
      <c r="IXV3512" s="45"/>
      <c r="IXW3512" s="45"/>
      <c r="IXX3512" s="45"/>
      <c r="IXY3512" s="45"/>
      <c r="IXZ3512" s="45"/>
      <c r="IYA3512" s="45"/>
      <c r="IYB3512" s="45"/>
      <c r="IYC3512" s="45"/>
      <c r="IYD3512" s="45"/>
      <c r="IYE3512" s="45"/>
      <c r="IYF3512" s="45"/>
      <c r="IYG3512" s="45"/>
      <c r="IYH3512" s="45"/>
      <c r="IYI3512" s="45"/>
      <c r="IYJ3512" s="45"/>
      <c r="IYK3512" s="45"/>
      <c r="IYL3512" s="45"/>
      <c r="IYM3512" s="45"/>
      <c r="IYN3512" s="45"/>
      <c r="IYO3512" s="45"/>
      <c r="IYP3512" s="45"/>
      <c r="IYQ3512" s="45"/>
      <c r="IYR3512" s="45"/>
      <c r="IYS3512" s="45"/>
      <c r="IYT3512" s="45"/>
      <c r="IYU3512" s="45"/>
      <c r="IYV3512" s="45"/>
      <c r="IYW3512" s="45"/>
      <c r="IYX3512" s="45"/>
      <c r="IYY3512" s="45"/>
      <c r="IYZ3512" s="45"/>
      <c r="IZA3512" s="45"/>
      <c r="IZB3512" s="45"/>
      <c r="IZC3512" s="45"/>
      <c r="IZD3512" s="45"/>
      <c r="IZE3512" s="45"/>
      <c r="IZF3512" s="45"/>
      <c r="IZG3512" s="45"/>
      <c r="IZH3512" s="45"/>
      <c r="IZI3512" s="45"/>
      <c r="IZJ3512" s="45"/>
      <c r="IZK3512" s="45"/>
      <c r="IZL3512" s="45"/>
      <c r="IZM3512" s="45"/>
      <c r="IZN3512" s="45"/>
      <c r="IZO3512" s="45"/>
      <c r="IZP3512" s="45"/>
      <c r="IZQ3512" s="45"/>
      <c r="IZR3512" s="45"/>
      <c r="IZS3512" s="45"/>
      <c r="IZT3512" s="45"/>
      <c r="IZU3512" s="45"/>
      <c r="IZV3512" s="45"/>
      <c r="IZW3512" s="45"/>
      <c r="IZX3512" s="45"/>
      <c r="IZY3512" s="45"/>
      <c r="IZZ3512" s="45"/>
      <c r="JAA3512" s="45"/>
      <c r="JAB3512" s="45"/>
      <c r="JAC3512" s="45"/>
      <c r="JAD3512" s="45"/>
      <c r="JAE3512" s="45"/>
      <c r="JAF3512" s="45"/>
      <c r="JAG3512" s="45"/>
      <c r="JAH3512" s="45"/>
      <c r="JAI3512" s="45"/>
      <c r="JAJ3512" s="45"/>
      <c r="JAK3512" s="45"/>
      <c r="JAL3512" s="45"/>
      <c r="JAM3512" s="45"/>
      <c r="JAN3512" s="45"/>
      <c r="JAO3512" s="45"/>
      <c r="JAP3512" s="45"/>
      <c r="JAQ3512" s="45"/>
      <c r="JAR3512" s="45"/>
      <c r="JAS3512" s="45"/>
      <c r="JAT3512" s="45"/>
      <c r="JAU3512" s="45"/>
      <c r="JAV3512" s="45"/>
      <c r="JAW3512" s="45"/>
      <c r="JAX3512" s="45"/>
      <c r="JAY3512" s="45"/>
      <c r="JAZ3512" s="45"/>
      <c r="JBA3512" s="45"/>
      <c r="JBB3512" s="45"/>
      <c r="JBC3512" s="45"/>
      <c r="JBD3512" s="45"/>
      <c r="JBE3512" s="45"/>
      <c r="JBF3512" s="45"/>
      <c r="JBG3512" s="45"/>
      <c r="JBH3512" s="45"/>
      <c r="JBI3512" s="45"/>
      <c r="JBJ3512" s="45"/>
      <c r="JBK3512" s="45"/>
      <c r="JBL3512" s="45"/>
      <c r="JBM3512" s="45"/>
      <c r="JBN3512" s="45"/>
      <c r="JBO3512" s="45"/>
      <c r="JBP3512" s="45"/>
      <c r="JBQ3512" s="45"/>
      <c r="JBR3512" s="45"/>
      <c r="JBS3512" s="45"/>
      <c r="JBT3512" s="45"/>
      <c r="JBU3512" s="45"/>
      <c r="JBV3512" s="45"/>
      <c r="JBW3512" s="45"/>
      <c r="JBX3512" s="45"/>
      <c r="JBY3512" s="45"/>
      <c r="JBZ3512" s="45"/>
      <c r="JCA3512" s="45"/>
      <c r="JCB3512" s="45"/>
      <c r="JCC3512" s="45"/>
      <c r="JCD3512" s="45"/>
      <c r="JCE3512" s="45"/>
      <c r="JCF3512" s="45"/>
      <c r="JCG3512" s="45"/>
      <c r="JCH3512" s="45"/>
      <c r="JCI3512" s="45"/>
      <c r="JCJ3512" s="45"/>
      <c r="JCK3512" s="45"/>
      <c r="JCL3512" s="45"/>
      <c r="JCM3512" s="45"/>
      <c r="JCN3512" s="45"/>
      <c r="JCO3512" s="45"/>
      <c r="JCP3512" s="45"/>
      <c r="JCQ3512" s="45"/>
      <c r="JCR3512" s="45"/>
      <c r="JCS3512" s="45"/>
      <c r="JCT3512" s="45"/>
      <c r="JCU3512" s="45"/>
      <c r="JCV3512" s="45"/>
      <c r="JCW3512" s="45"/>
      <c r="JCX3512" s="45"/>
      <c r="JCY3512" s="45"/>
      <c r="JCZ3512" s="45"/>
      <c r="JDA3512" s="45"/>
      <c r="JDB3512" s="45"/>
      <c r="JDC3512" s="45"/>
      <c r="JDD3512" s="45"/>
      <c r="JDE3512" s="45"/>
      <c r="JDF3512" s="45"/>
      <c r="JDG3512" s="45"/>
      <c r="JDH3512" s="45"/>
      <c r="JDI3512" s="45"/>
      <c r="JDJ3512" s="45"/>
      <c r="JDK3512" s="45"/>
      <c r="JDL3512" s="45"/>
      <c r="JDM3512" s="45"/>
      <c r="JDN3512" s="45"/>
      <c r="JDO3512" s="45"/>
      <c r="JDP3512" s="45"/>
      <c r="JDQ3512" s="45"/>
      <c r="JDR3512" s="45"/>
      <c r="JDS3512" s="45"/>
      <c r="JDT3512" s="45"/>
      <c r="JDU3512" s="45"/>
      <c r="JDV3512" s="45"/>
      <c r="JDW3512" s="45"/>
      <c r="JDX3512" s="45"/>
      <c r="JDY3512" s="45"/>
      <c r="JDZ3512" s="45"/>
      <c r="JEA3512" s="45"/>
      <c r="JEB3512" s="45"/>
      <c r="JEC3512" s="45"/>
      <c r="JED3512" s="45"/>
      <c r="JEE3512" s="45"/>
      <c r="JEF3512" s="45"/>
      <c r="JEG3512" s="45"/>
      <c r="JEH3512" s="45"/>
      <c r="JEI3512" s="45"/>
      <c r="JEJ3512" s="45"/>
      <c r="JEK3512" s="45"/>
      <c r="JEL3512" s="45"/>
      <c r="JEM3512" s="45"/>
      <c r="JEN3512" s="45"/>
      <c r="JEO3512" s="45"/>
      <c r="JEP3512" s="45"/>
      <c r="JEQ3512" s="45"/>
      <c r="JER3512" s="45"/>
      <c r="JES3512" s="45"/>
      <c r="JET3512" s="45"/>
      <c r="JEU3512" s="45"/>
      <c r="JEV3512" s="45"/>
      <c r="JEW3512" s="45"/>
      <c r="JEX3512" s="45"/>
      <c r="JEY3512" s="45"/>
      <c r="JEZ3512" s="45"/>
      <c r="JFA3512" s="45"/>
      <c r="JFB3512" s="45"/>
      <c r="JFC3512" s="45"/>
      <c r="JFD3512" s="45"/>
      <c r="JFE3512" s="45"/>
      <c r="JFF3512" s="45"/>
      <c r="JFG3512" s="45"/>
      <c r="JFH3512" s="45"/>
      <c r="JFI3512" s="45"/>
      <c r="JFJ3512" s="45"/>
      <c r="JFK3512" s="45"/>
      <c r="JFL3512" s="45"/>
      <c r="JFM3512" s="45"/>
      <c r="JFN3512" s="45"/>
      <c r="JFO3512" s="45"/>
      <c r="JFP3512" s="45"/>
      <c r="JFQ3512" s="45"/>
      <c r="JFR3512" s="45"/>
      <c r="JFS3512" s="45"/>
      <c r="JFT3512" s="45"/>
      <c r="JFU3512" s="45"/>
      <c r="JFV3512" s="45"/>
      <c r="JFW3512" s="45"/>
      <c r="JFX3512" s="45"/>
      <c r="JFY3512" s="45"/>
      <c r="JFZ3512" s="45"/>
      <c r="JGA3512" s="45"/>
      <c r="JGB3512" s="45"/>
      <c r="JGC3512" s="45"/>
      <c r="JGD3512" s="45"/>
      <c r="JGE3512" s="45"/>
      <c r="JGF3512" s="45"/>
      <c r="JGG3512" s="45"/>
      <c r="JGH3512" s="45"/>
      <c r="JGI3512" s="45"/>
      <c r="JGJ3512" s="45"/>
      <c r="JGK3512" s="45"/>
      <c r="JGL3512" s="45"/>
      <c r="JGM3512" s="45"/>
      <c r="JGN3512" s="45"/>
      <c r="JGO3512" s="45"/>
      <c r="JGP3512" s="45"/>
      <c r="JGQ3512" s="45"/>
      <c r="JGR3512" s="45"/>
      <c r="JGS3512" s="45"/>
      <c r="JGT3512" s="45"/>
      <c r="JGU3512" s="45"/>
      <c r="JGV3512" s="45"/>
      <c r="JGW3512" s="45"/>
      <c r="JGX3512" s="45"/>
      <c r="JGY3512" s="45"/>
      <c r="JGZ3512" s="45"/>
      <c r="JHA3512" s="45"/>
      <c r="JHB3512" s="45"/>
      <c r="JHC3512" s="45"/>
      <c r="JHD3512" s="45"/>
      <c r="JHE3512" s="45"/>
      <c r="JHF3512" s="45"/>
      <c r="JHG3512" s="45"/>
      <c r="JHH3512" s="45"/>
      <c r="JHI3512" s="45"/>
      <c r="JHJ3512" s="45"/>
      <c r="JHK3512" s="45"/>
      <c r="JHL3512" s="45"/>
      <c r="JHM3512" s="45"/>
      <c r="JHN3512" s="45"/>
      <c r="JHO3512" s="45"/>
      <c r="JHP3512" s="45"/>
      <c r="JHQ3512" s="45"/>
      <c r="JHR3512" s="45"/>
      <c r="JHS3512" s="45"/>
      <c r="JHT3512" s="45"/>
      <c r="JHU3512" s="45"/>
      <c r="JHV3512" s="45"/>
      <c r="JHW3512" s="45"/>
      <c r="JHX3512" s="45"/>
      <c r="JHY3512" s="45"/>
      <c r="JHZ3512" s="45"/>
      <c r="JIA3512" s="45"/>
      <c r="JIB3512" s="45"/>
      <c r="JIC3512" s="45"/>
      <c r="JID3512" s="45"/>
      <c r="JIE3512" s="45"/>
      <c r="JIF3512" s="45"/>
      <c r="JIG3512" s="45"/>
      <c r="JIH3512" s="45"/>
      <c r="JII3512" s="45"/>
      <c r="JIJ3512" s="45"/>
      <c r="JIK3512" s="45"/>
      <c r="JIL3512" s="45"/>
      <c r="JIM3512" s="45"/>
      <c r="JIN3512" s="45"/>
      <c r="JIO3512" s="45"/>
      <c r="JIP3512" s="45"/>
      <c r="JIQ3512" s="45"/>
      <c r="JIR3512" s="45"/>
      <c r="JIS3512" s="45"/>
      <c r="JIT3512" s="45"/>
      <c r="JIU3512" s="45"/>
      <c r="JIV3512" s="45"/>
      <c r="JIW3512" s="45"/>
      <c r="JIX3512" s="45"/>
      <c r="JIY3512" s="45"/>
      <c r="JIZ3512" s="45"/>
      <c r="JJA3512" s="45"/>
      <c r="JJB3512" s="45"/>
      <c r="JJC3512" s="45"/>
      <c r="JJD3512" s="45"/>
      <c r="JJE3512" s="45"/>
      <c r="JJF3512" s="45"/>
      <c r="JJG3512" s="45"/>
      <c r="JJH3512" s="45"/>
      <c r="JJI3512" s="45"/>
      <c r="JJJ3512" s="45"/>
      <c r="JJK3512" s="45"/>
      <c r="JJL3512" s="45"/>
      <c r="JJM3512" s="45"/>
      <c r="JJN3512" s="45"/>
      <c r="JJO3512" s="45"/>
      <c r="JJP3512" s="45"/>
      <c r="JJQ3512" s="45"/>
      <c r="JJR3512" s="45"/>
      <c r="JJS3512" s="45"/>
      <c r="JJT3512" s="45"/>
      <c r="JJU3512" s="45"/>
      <c r="JJV3512" s="45"/>
      <c r="JJW3512" s="45"/>
      <c r="JJX3512" s="45"/>
      <c r="JJY3512" s="45"/>
      <c r="JJZ3512" s="45"/>
      <c r="JKA3512" s="45"/>
      <c r="JKB3512" s="45"/>
      <c r="JKC3512" s="45"/>
      <c r="JKD3512" s="45"/>
      <c r="JKE3512" s="45"/>
      <c r="JKF3512" s="45"/>
      <c r="JKG3512" s="45"/>
      <c r="JKH3512" s="45"/>
      <c r="JKI3512" s="45"/>
      <c r="JKJ3512" s="45"/>
      <c r="JKK3512" s="45"/>
      <c r="JKL3512" s="45"/>
      <c r="JKM3512" s="45"/>
      <c r="JKN3512" s="45"/>
      <c r="JKO3512" s="45"/>
      <c r="JKP3512" s="45"/>
      <c r="JKQ3512" s="45"/>
      <c r="JKR3512" s="45"/>
      <c r="JKS3512" s="45"/>
      <c r="JKT3512" s="45"/>
      <c r="JKU3512" s="45"/>
      <c r="JKV3512" s="45"/>
      <c r="JKW3512" s="45"/>
      <c r="JKX3512" s="45"/>
      <c r="JKY3512" s="45"/>
      <c r="JKZ3512" s="45"/>
      <c r="JLA3512" s="45"/>
      <c r="JLB3512" s="45"/>
      <c r="JLC3512" s="45"/>
      <c r="JLD3512" s="45"/>
      <c r="JLE3512" s="45"/>
      <c r="JLF3512" s="45"/>
      <c r="JLG3512" s="45"/>
      <c r="JLH3512" s="45"/>
      <c r="JLI3512" s="45"/>
      <c r="JLJ3512" s="45"/>
      <c r="JLK3512" s="45"/>
      <c r="JLL3512" s="45"/>
      <c r="JLM3512" s="45"/>
      <c r="JLN3512" s="45"/>
      <c r="JLO3512" s="45"/>
      <c r="JLP3512" s="45"/>
      <c r="JLQ3512" s="45"/>
      <c r="JLR3512" s="45"/>
      <c r="JLS3512" s="45"/>
      <c r="JLT3512" s="45"/>
      <c r="JLU3512" s="45"/>
      <c r="JLV3512" s="45"/>
      <c r="JLW3512" s="45"/>
      <c r="JLX3512" s="45"/>
      <c r="JLY3512" s="45"/>
      <c r="JLZ3512" s="45"/>
      <c r="JMA3512" s="45"/>
      <c r="JMB3512" s="45"/>
      <c r="JMC3512" s="45"/>
      <c r="JMD3512" s="45"/>
      <c r="JME3512" s="45"/>
      <c r="JMF3512" s="45"/>
      <c r="JMG3512" s="45"/>
      <c r="JMH3512" s="45"/>
      <c r="JMI3512" s="45"/>
      <c r="JMJ3512" s="45"/>
      <c r="JMK3512" s="45"/>
      <c r="JML3512" s="45"/>
      <c r="JMM3512" s="45"/>
      <c r="JMN3512" s="45"/>
      <c r="JMO3512" s="45"/>
      <c r="JMP3512" s="45"/>
      <c r="JMQ3512" s="45"/>
      <c r="JMR3512" s="45"/>
      <c r="JMS3512" s="45"/>
      <c r="JMT3512" s="45"/>
      <c r="JMU3512" s="45"/>
      <c r="JMV3512" s="45"/>
      <c r="JMW3512" s="45"/>
      <c r="JMX3512" s="45"/>
      <c r="JMY3512" s="45"/>
      <c r="JMZ3512" s="45"/>
      <c r="JNA3512" s="45"/>
      <c r="JNB3512" s="45"/>
      <c r="JNC3512" s="45"/>
      <c r="JND3512" s="45"/>
      <c r="JNE3512" s="45"/>
      <c r="JNF3512" s="45"/>
      <c r="JNG3512" s="45"/>
      <c r="JNH3512" s="45"/>
      <c r="JNI3512" s="45"/>
      <c r="JNJ3512" s="45"/>
      <c r="JNK3512" s="45"/>
      <c r="JNL3512" s="45"/>
      <c r="JNM3512" s="45"/>
      <c r="JNN3512" s="45"/>
      <c r="JNO3512" s="45"/>
      <c r="JNP3512" s="45"/>
      <c r="JNQ3512" s="45"/>
      <c r="JNR3512" s="45"/>
      <c r="JNS3512" s="45"/>
      <c r="JNT3512" s="45"/>
      <c r="JNU3512" s="45"/>
      <c r="JNV3512" s="45"/>
      <c r="JNW3512" s="45"/>
      <c r="JNX3512" s="45"/>
      <c r="JNY3512" s="45"/>
      <c r="JNZ3512" s="45"/>
      <c r="JOA3512" s="45"/>
      <c r="JOB3512" s="45"/>
      <c r="JOC3512" s="45"/>
      <c r="JOD3512" s="45"/>
      <c r="JOE3512" s="45"/>
      <c r="JOF3512" s="45"/>
      <c r="JOG3512" s="45"/>
      <c r="JOH3512" s="45"/>
      <c r="JOI3512" s="45"/>
      <c r="JOJ3512" s="45"/>
      <c r="JOK3512" s="45"/>
      <c r="JOL3512" s="45"/>
      <c r="JOM3512" s="45"/>
      <c r="JON3512" s="45"/>
      <c r="JOO3512" s="45"/>
      <c r="JOP3512" s="45"/>
      <c r="JOQ3512" s="45"/>
      <c r="JOR3512" s="45"/>
      <c r="JOS3512" s="45"/>
      <c r="JOT3512" s="45"/>
      <c r="JOU3512" s="45"/>
      <c r="JOV3512" s="45"/>
      <c r="JOW3512" s="45"/>
      <c r="JOX3512" s="45"/>
      <c r="JOY3512" s="45"/>
      <c r="JOZ3512" s="45"/>
      <c r="JPA3512" s="45"/>
      <c r="JPB3512" s="45"/>
      <c r="JPC3512" s="45"/>
      <c r="JPD3512" s="45"/>
      <c r="JPE3512" s="45"/>
      <c r="JPF3512" s="45"/>
      <c r="JPG3512" s="45"/>
      <c r="JPH3512" s="45"/>
      <c r="JPI3512" s="45"/>
      <c r="JPJ3512" s="45"/>
      <c r="JPK3512" s="45"/>
      <c r="JPL3512" s="45"/>
      <c r="JPM3512" s="45"/>
      <c r="JPN3512" s="45"/>
      <c r="JPO3512" s="45"/>
      <c r="JPP3512" s="45"/>
      <c r="JPQ3512" s="45"/>
      <c r="JPR3512" s="45"/>
      <c r="JPS3512" s="45"/>
      <c r="JPT3512" s="45"/>
      <c r="JPU3512" s="45"/>
      <c r="JPV3512" s="45"/>
      <c r="JPW3512" s="45"/>
      <c r="JPX3512" s="45"/>
      <c r="JPY3512" s="45"/>
      <c r="JPZ3512" s="45"/>
      <c r="JQA3512" s="45"/>
      <c r="JQB3512" s="45"/>
      <c r="JQC3512" s="45"/>
      <c r="JQD3512" s="45"/>
      <c r="JQE3512" s="45"/>
      <c r="JQF3512" s="45"/>
      <c r="JQG3512" s="45"/>
      <c r="JQH3512" s="45"/>
      <c r="JQI3512" s="45"/>
      <c r="JQJ3512" s="45"/>
      <c r="JQK3512" s="45"/>
      <c r="JQL3512" s="45"/>
      <c r="JQM3512" s="45"/>
      <c r="JQN3512" s="45"/>
      <c r="JQO3512" s="45"/>
      <c r="JQP3512" s="45"/>
      <c r="JQQ3512" s="45"/>
      <c r="JQR3512" s="45"/>
      <c r="JQS3512" s="45"/>
      <c r="JQT3512" s="45"/>
      <c r="JQU3512" s="45"/>
      <c r="JQV3512" s="45"/>
      <c r="JQW3512" s="45"/>
      <c r="JQX3512" s="45"/>
      <c r="JQY3512" s="45"/>
      <c r="JQZ3512" s="45"/>
      <c r="JRA3512" s="45"/>
      <c r="JRB3512" s="45"/>
      <c r="JRC3512" s="45"/>
      <c r="JRD3512" s="45"/>
      <c r="JRE3512" s="45"/>
      <c r="JRF3512" s="45"/>
      <c r="JRG3512" s="45"/>
      <c r="JRH3512" s="45"/>
      <c r="JRI3512" s="45"/>
      <c r="JRJ3512" s="45"/>
      <c r="JRK3512" s="45"/>
      <c r="JRL3512" s="45"/>
      <c r="JRM3512" s="45"/>
      <c r="JRN3512" s="45"/>
      <c r="JRO3512" s="45"/>
      <c r="JRP3512" s="45"/>
      <c r="JRQ3512" s="45"/>
      <c r="JRR3512" s="45"/>
      <c r="JRS3512" s="45"/>
      <c r="JRT3512" s="45"/>
      <c r="JRU3512" s="45"/>
      <c r="JRV3512" s="45"/>
      <c r="JRW3512" s="45"/>
      <c r="JRX3512" s="45"/>
      <c r="JRY3512" s="45"/>
      <c r="JRZ3512" s="45"/>
      <c r="JSA3512" s="45"/>
      <c r="JSB3512" s="45"/>
      <c r="JSC3512" s="45"/>
      <c r="JSD3512" s="45"/>
      <c r="JSE3512" s="45"/>
      <c r="JSF3512" s="45"/>
      <c r="JSG3512" s="45"/>
      <c r="JSH3512" s="45"/>
      <c r="JSI3512" s="45"/>
      <c r="JSJ3512" s="45"/>
      <c r="JSK3512" s="45"/>
      <c r="JSL3512" s="45"/>
      <c r="JSM3512" s="45"/>
      <c r="JSN3512" s="45"/>
      <c r="JSO3512" s="45"/>
      <c r="JSP3512" s="45"/>
      <c r="JSQ3512" s="45"/>
      <c r="JSR3512" s="45"/>
      <c r="JSS3512" s="45"/>
      <c r="JST3512" s="45"/>
      <c r="JSU3512" s="45"/>
      <c r="JSV3512" s="45"/>
      <c r="JSW3512" s="45"/>
      <c r="JSX3512" s="45"/>
      <c r="JSY3512" s="45"/>
      <c r="JSZ3512" s="45"/>
      <c r="JTA3512" s="45"/>
      <c r="JTB3512" s="45"/>
      <c r="JTC3512" s="45"/>
      <c r="JTD3512" s="45"/>
      <c r="JTE3512" s="45"/>
      <c r="JTF3512" s="45"/>
      <c r="JTG3512" s="45"/>
      <c r="JTH3512" s="45"/>
      <c r="JTI3512" s="45"/>
      <c r="JTJ3512" s="45"/>
      <c r="JTK3512" s="45"/>
      <c r="JTL3512" s="45"/>
      <c r="JTM3512" s="45"/>
      <c r="JTN3512" s="45"/>
      <c r="JTO3512" s="45"/>
      <c r="JTP3512" s="45"/>
      <c r="JTQ3512" s="45"/>
      <c r="JTR3512" s="45"/>
      <c r="JTS3512" s="45"/>
      <c r="JTT3512" s="45"/>
      <c r="JTU3512" s="45"/>
      <c r="JTV3512" s="45"/>
      <c r="JTW3512" s="45"/>
      <c r="JTX3512" s="45"/>
      <c r="JTY3512" s="45"/>
      <c r="JTZ3512" s="45"/>
      <c r="JUA3512" s="45"/>
      <c r="JUB3512" s="45"/>
      <c r="JUC3512" s="45"/>
      <c r="JUD3512" s="45"/>
      <c r="JUE3512" s="45"/>
      <c r="JUF3512" s="45"/>
      <c r="JUG3512" s="45"/>
      <c r="JUH3512" s="45"/>
      <c r="JUI3512" s="45"/>
      <c r="JUJ3512" s="45"/>
      <c r="JUK3512" s="45"/>
      <c r="JUL3512" s="45"/>
      <c r="JUM3512" s="45"/>
      <c r="JUN3512" s="45"/>
      <c r="JUO3512" s="45"/>
      <c r="JUP3512" s="45"/>
      <c r="JUQ3512" s="45"/>
      <c r="JUR3512" s="45"/>
      <c r="JUS3512" s="45"/>
      <c r="JUT3512" s="45"/>
      <c r="JUU3512" s="45"/>
      <c r="JUV3512" s="45"/>
      <c r="JUW3512" s="45"/>
      <c r="JUX3512" s="45"/>
      <c r="JUY3512" s="45"/>
      <c r="JUZ3512" s="45"/>
      <c r="JVA3512" s="45"/>
      <c r="JVB3512" s="45"/>
      <c r="JVC3512" s="45"/>
      <c r="JVD3512" s="45"/>
      <c r="JVE3512" s="45"/>
      <c r="JVF3512" s="45"/>
      <c r="JVG3512" s="45"/>
      <c r="JVH3512" s="45"/>
      <c r="JVI3512" s="45"/>
      <c r="JVJ3512" s="45"/>
      <c r="JVK3512" s="45"/>
      <c r="JVL3512" s="45"/>
      <c r="JVM3512" s="45"/>
      <c r="JVN3512" s="45"/>
      <c r="JVO3512" s="45"/>
      <c r="JVP3512" s="45"/>
      <c r="JVQ3512" s="45"/>
      <c r="JVR3512" s="45"/>
      <c r="JVS3512" s="45"/>
      <c r="JVT3512" s="45"/>
      <c r="JVU3512" s="45"/>
      <c r="JVV3512" s="45"/>
      <c r="JVW3512" s="45"/>
      <c r="JVX3512" s="45"/>
      <c r="JVY3512" s="45"/>
      <c r="JVZ3512" s="45"/>
      <c r="JWA3512" s="45"/>
      <c r="JWB3512" s="45"/>
      <c r="JWC3512" s="45"/>
      <c r="JWD3512" s="45"/>
      <c r="JWE3512" s="45"/>
      <c r="JWF3512" s="45"/>
      <c r="JWG3512" s="45"/>
      <c r="JWH3512" s="45"/>
      <c r="JWI3512" s="45"/>
      <c r="JWJ3512" s="45"/>
      <c r="JWK3512" s="45"/>
      <c r="JWL3512" s="45"/>
      <c r="JWM3512" s="45"/>
      <c r="JWN3512" s="45"/>
      <c r="JWO3512" s="45"/>
      <c r="JWP3512" s="45"/>
      <c r="JWQ3512" s="45"/>
      <c r="JWR3512" s="45"/>
      <c r="JWS3512" s="45"/>
      <c r="JWT3512" s="45"/>
      <c r="JWU3512" s="45"/>
      <c r="JWV3512" s="45"/>
      <c r="JWW3512" s="45"/>
      <c r="JWX3512" s="45"/>
      <c r="JWY3512" s="45"/>
      <c r="JWZ3512" s="45"/>
      <c r="JXA3512" s="45"/>
      <c r="JXB3512" s="45"/>
      <c r="JXC3512" s="45"/>
      <c r="JXD3512" s="45"/>
      <c r="JXE3512" s="45"/>
      <c r="JXF3512" s="45"/>
      <c r="JXG3512" s="45"/>
      <c r="JXH3512" s="45"/>
      <c r="JXI3512" s="45"/>
      <c r="JXJ3512" s="45"/>
      <c r="JXK3512" s="45"/>
      <c r="JXL3512" s="45"/>
      <c r="JXM3512" s="45"/>
      <c r="JXN3512" s="45"/>
      <c r="JXO3512" s="45"/>
      <c r="JXP3512" s="45"/>
      <c r="JXQ3512" s="45"/>
      <c r="JXR3512" s="45"/>
      <c r="JXS3512" s="45"/>
      <c r="JXT3512" s="45"/>
      <c r="JXU3512" s="45"/>
      <c r="JXV3512" s="45"/>
      <c r="JXW3512" s="45"/>
      <c r="JXX3512" s="45"/>
      <c r="JXY3512" s="45"/>
      <c r="JXZ3512" s="45"/>
      <c r="JYA3512" s="45"/>
      <c r="JYB3512" s="45"/>
      <c r="JYC3512" s="45"/>
      <c r="JYD3512" s="45"/>
      <c r="JYE3512" s="45"/>
      <c r="JYF3512" s="45"/>
      <c r="JYG3512" s="45"/>
      <c r="JYH3512" s="45"/>
      <c r="JYI3512" s="45"/>
      <c r="JYJ3512" s="45"/>
      <c r="JYK3512" s="45"/>
      <c r="JYL3512" s="45"/>
      <c r="JYM3512" s="45"/>
      <c r="JYN3512" s="45"/>
      <c r="JYO3512" s="45"/>
      <c r="JYP3512" s="45"/>
      <c r="JYQ3512" s="45"/>
      <c r="JYR3512" s="45"/>
      <c r="JYS3512" s="45"/>
      <c r="JYT3512" s="45"/>
      <c r="JYU3512" s="45"/>
      <c r="JYV3512" s="45"/>
      <c r="JYW3512" s="45"/>
      <c r="JYX3512" s="45"/>
      <c r="JYY3512" s="45"/>
      <c r="JYZ3512" s="45"/>
      <c r="JZA3512" s="45"/>
      <c r="JZB3512" s="45"/>
      <c r="JZC3512" s="45"/>
      <c r="JZD3512" s="45"/>
      <c r="JZE3512" s="45"/>
      <c r="JZF3512" s="45"/>
      <c r="JZG3512" s="45"/>
      <c r="JZH3512" s="45"/>
      <c r="JZI3512" s="45"/>
      <c r="JZJ3512" s="45"/>
      <c r="JZK3512" s="45"/>
      <c r="JZL3512" s="45"/>
      <c r="JZM3512" s="45"/>
      <c r="JZN3512" s="45"/>
      <c r="JZO3512" s="45"/>
      <c r="JZP3512" s="45"/>
      <c r="JZQ3512" s="45"/>
      <c r="JZR3512" s="45"/>
      <c r="JZS3512" s="45"/>
      <c r="JZT3512" s="45"/>
      <c r="JZU3512" s="45"/>
      <c r="JZV3512" s="45"/>
      <c r="JZW3512" s="45"/>
      <c r="JZX3512" s="45"/>
      <c r="JZY3512" s="45"/>
      <c r="JZZ3512" s="45"/>
      <c r="KAA3512" s="45"/>
      <c r="KAB3512" s="45"/>
      <c r="KAC3512" s="45"/>
      <c r="KAD3512" s="45"/>
      <c r="KAE3512" s="45"/>
      <c r="KAF3512" s="45"/>
      <c r="KAG3512" s="45"/>
      <c r="KAH3512" s="45"/>
      <c r="KAI3512" s="45"/>
      <c r="KAJ3512" s="45"/>
      <c r="KAK3512" s="45"/>
      <c r="KAL3512" s="45"/>
      <c r="KAM3512" s="45"/>
      <c r="KAN3512" s="45"/>
      <c r="KAO3512" s="45"/>
      <c r="KAP3512" s="45"/>
      <c r="KAQ3512" s="45"/>
      <c r="KAR3512" s="45"/>
      <c r="KAS3512" s="45"/>
      <c r="KAT3512" s="45"/>
      <c r="KAU3512" s="45"/>
      <c r="KAV3512" s="45"/>
      <c r="KAW3512" s="45"/>
      <c r="KAX3512" s="45"/>
      <c r="KAY3512" s="45"/>
      <c r="KAZ3512" s="45"/>
      <c r="KBA3512" s="45"/>
      <c r="KBB3512" s="45"/>
      <c r="KBC3512" s="45"/>
      <c r="KBD3512" s="45"/>
      <c r="KBE3512" s="45"/>
      <c r="KBF3512" s="45"/>
      <c r="KBG3512" s="45"/>
      <c r="KBH3512" s="45"/>
      <c r="KBI3512" s="45"/>
      <c r="KBJ3512" s="45"/>
      <c r="KBK3512" s="45"/>
      <c r="KBL3512" s="45"/>
      <c r="KBM3512" s="45"/>
      <c r="KBN3512" s="45"/>
      <c r="KBO3512" s="45"/>
      <c r="KBP3512" s="45"/>
      <c r="KBQ3512" s="45"/>
      <c r="KBR3512" s="45"/>
      <c r="KBS3512" s="45"/>
      <c r="KBT3512" s="45"/>
      <c r="KBU3512" s="45"/>
      <c r="KBV3512" s="45"/>
      <c r="KBW3512" s="45"/>
      <c r="KBX3512" s="45"/>
      <c r="KBY3512" s="45"/>
      <c r="KBZ3512" s="45"/>
      <c r="KCA3512" s="45"/>
      <c r="KCB3512" s="45"/>
      <c r="KCC3512" s="45"/>
      <c r="KCD3512" s="45"/>
      <c r="KCE3512" s="45"/>
      <c r="KCF3512" s="45"/>
      <c r="KCG3512" s="45"/>
      <c r="KCH3512" s="45"/>
      <c r="KCI3512" s="45"/>
      <c r="KCJ3512" s="45"/>
      <c r="KCK3512" s="45"/>
      <c r="KCL3512" s="45"/>
      <c r="KCM3512" s="45"/>
      <c r="KCN3512" s="45"/>
      <c r="KCO3512" s="45"/>
      <c r="KCP3512" s="45"/>
      <c r="KCQ3512" s="45"/>
      <c r="KCR3512" s="45"/>
      <c r="KCS3512" s="45"/>
      <c r="KCT3512" s="45"/>
      <c r="KCU3512" s="45"/>
      <c r="KCV3512" s="45"/>
      <c r="KCW3512" s="45"/>
      <c r="KCX3512" s="45"/>
      <c r="KCY3512" s="45"/>
      <c r="KCZ3512" s="45"/>
      <c r="KDA3512" s="45"/>
      <c r="KDB3512" s="45"/>
      <c r="KDC3512" s="45"/>
      <c r="KDD3512" s="45"/>
      <c r="KDE3512" s="45"/>
      <c r="KDF3512" s="45"/>
      <c r="KDG3512" s="45"/>
      <c r="KDH3512" s="45"/>
      <c r="KDI3512" s="45"/>
      <c r="KDJ3512" s="45"/>
      <c r="KDK3512" s="45"/>
      <c r="KDL3512" s="45"/>
      <c r="KDM3512" s="45"/>
      <c r="KDN3512" s="45"/>
      <c r="KDO3512" s="45"/>
      <c r="KDP3512" s="45"/>
      <c r="KDQ3512" s="45"/>
      <c r="KDR3512" s="45"/>
      <c r="KDS3512" s="45"/>
      <c r="KDT3512" s="45"/>
      <c r="KDU3512" s="45"/>
      <c r="KDV3512" s="45"/>
      <c r="KDW3512" s="45"/>
      <c r="KDX3512" s="45"/>
      <c r="KDY3512" s="45"/>
      <c r="KDZ3512" s="45"/>
      <c r="KEA3512" s="45"/>
      <c r="KEB3512" s="45"/>
      <c r="KEC3512" s="45"/>
      <c r="KED3512" s="45"/>
      <c r="KEE3512" s="45"/>
      <c r="KEF3512" s="45"/>
      <c r="KEG3512" s="45"/>
      <c r="KEH3512" s="45"/>
      <c r="KEI3512" s="45"/>
      <c r="KEJ3512" s="45"/>
      <c r="KEK3512" s="45"/>
      <c r="KEL3512" s="45"/>
      <c r="KEM3512" s="45"/>
      <c r="KEN3512" s="45"/>
      <c r="KEO3512" s="45"/>
      <c r="KEP3512" s="45"/>
      <c r="KEQ3512" s="45"/>
      <c r="KER3512" s="45"/>
      <c r="KES3512" s="45"/>
      <c r="KET3512" s="45"/>
      <c r="KEU3512" s="45"/>
      <c r="KEV3512" s="45"/>
      <c r="KEW3512" s="45"/>
      <c r="KEX3512" s="45"/>
      <c r="KEY3512" s="45"/>
      <c r="KEZ3512" s="45"/>
      <c r="KFA3512" s="45"/>
      <c r="KFB3512" s="45"/>
      <c r="KFC3512" s="45"/>
      <c r="KFD3512" s="45"/>
      <c r="KFE3512" s="45"/>
      <c r="KFF3512" s="45"/>
      <c r="KFG3512" s="45"/>
      <c r="KFH3512" s="45"/>
      <c r="KFI3512" s="45"/>
      <c r="KFJ3512" s="45"/>
      <c r="KFK3512" s="45"/>
      <c r="KFL3512" s="45"/>
      <c r="KFM3512" s="45"/>
      <c r="KFN3512" s="45"/>
      <c r="KFO3512" s="45"/>
      <c r="KFP3512" s="45"/>
      <c r="KFQ3512" s="45"/>
      <c r="KFR3512" s="45"/>
      <c r="KFS3512" s="45"/>
      <c r="KFT3512" s="45"/>
      <c r="KFU3512" s="45"/>
      <c r="KFV3512" s="45"/>
      <c r="KFW3512" s="45"/>
      <c r="KFX3512" s="45"/>
      <c r="KFY3512" s="45"/>
      <c r="KFZ3512" s="45"/>
      <c r="KGA3512" s="45"/>
      <c r="KGB3512" s="45"/>
      <c r="KGC3512" s="45"/>
      <c r="KGD3512" s="45"/>
      <c r="KGE3512" s="45"/>
      <c r="KGF3512" s="45"/>
      <c r="KGG3512" s="45"/>
      <c r="KGH3512" s="45"/>
      <c r="KGI3512" s="45"/>
      <c r="KGJ3512" s="45"/>
      <c r="KGK3512" s="45"/>
      <c r="KGL3512" s="45"/>
      <c r="KGM3512" s="45"/>
      <c r="KGN3512" s="45"/>
      <c r="KGO3512" s="45"/>
      <c r="KGP3512" s="45"/>
      <c r="KGQ3512" s="45"/>
      <c r="KGR3512" s="45"/>
      <c r="KGS3512" s="45"/>
      <c r="KGT3512" s="45"/>
      <c r="KGU3512" s="45"/>
      <c r="KGV3512" s="45"/>
      <c r="KGW3512" s="45"/>
      <c r="KGX3512" s="45"/>
      <c r="KGY3512" s="45"/>
      <c r="KGZ3512" s="45"/>
      <c r="KHA3512" s="45"/>
      <c r="KHB3512" s="45"/>
      <c r="KHC3512" s="45"/>
      <c r="KHD3512" s="45"/>
      <c r="KHE3512" s="45"/>
      <c r="KHF3512" s="45"/>
      <c r="KHG3512" s="45"/>
      <c r="KHH3512" s="45"/>
      <c r="KHI3512" s="45"/>
      <c r="KHJ3512" s="45"/>
      <c r="KHK3512" s="45"/>
      <c r="KHL3512" s="45"/>
      <c r="KHM3512" s="45"/>
      <c r="KHN3512" s="45"/>
      <c r="KHO3512" s="45"/>
      <c r="KHP3512" s="45"/>
      <c r="KHQ3512" s="45"/>
      <c r="KHR3512" s="45"/>
      <c r="KHS3512" s="45"/>
      <c r="KHT3512" s="45"/>
      <c r="KHU3512" s="45"/>
      <c r="KHV3512" s="45"/>
      <c r="KHW3512" s="45"/>
      <c r="KHX3512" s="45"/>
      <c r="KHY3512" s="45"/>
      <c r="KHZ3512" s="45"/>
      <c r="KIA3512" s="45"/>
      <c r="KIB3512" s="45"/>
      <c r="KIC3512" s="45"/>
      <c r="KID3512" s="45"/>
      <c r="KIE3512" s="45"/>
      <c r="KIF3512" s="45"/>
      <c r="KIG3512" s="45"/>
      <c r="KIH3512" s="45"/>
      <c r="KII3512" s="45"/>
      <c r="KIJ3512" s="45"/>
      <c r="KIK3512" s="45"/>
      <c r="KIL3512" s="45"/>
      <c r="KIM3512" s="45"/>
      <c r="KIN3512" s="45"/>
      <c r="KIO3512" s="45"/>
      <c r="KIP3512" s="45"/>
      <c r="KIQ3512" s="45"/>
      <c r="KIR3512" s="45"/>
      <c r="KIS3512" s="45"/>
      <c r="KIT3512" s="45"/>
      <c r="KIU3512" s="45"/>
      <c r="KIV3512" s="45"/>
      <c r="KIW3512" s="45"/>
      <c r="KIX3512" s="45"/>
      <c r="KIY3512" s="45"/>
      <c r="KIZ3512" s="45"/>
      <c r="KJA3512" s="45"/>
      <c r="KJB3512" s="45"/>
      <c r="KJC3512" s="45"/>
      <c r="KJD3512" s="45"/>
      <c r="KJE3512" s="45"/>
      <c r="KJF3512" s="45"/>
      <c r="KJG3512" s="45"/>
      <c r="KJH3512" s="45"/>
      <c r="KJI3512" s="45"/>
      <c r="KJJ3512" s="45"/>
      <c r="KJK3512" s="45"/>
      <c r="KJL3512" s="45"/>
      <c r="KJM3512" s="45"/>
      <c r="KJN3512" s="45"/>
      <c r="KJO3512" s="45"/>
      <c r="KJP3512" s="45"/>
      <c r="KJQ3512" s="45"/>
      <c r="KJR3512" s="45"/>
      <c r="KJS3512" s="45"/>
      <c r="KJT3512" s="45"/>
      <c r="KJU3512" s="45"/>
      <c r="KJV3512" s="45"/>
      <c r="KJW3512" s="45"/>
      <c r="KJX3512" s="45"/>
      <c r="KJY3512" s="45"/>
      <c r="KJZ3512" s="45"/>
      <c r="KKA3512" s="45"/>
      <c r="KKB3512" s="45"/>
      <c r="KKC3512" s="45"/>
      <c r="KKD3512" s="45"/>
      <c r="KKE3512" s="45"/>
      <c r="KKF3512" s="45"/>
      <c r="KKG3512" s="45"/>
      <c r="KKH3512" s="45"/>
      <c r="KKI3512" s="45"/>
      <c r="KKJ3512" s="45"/>
      <c r="KKK3512" s="45"/>
      <c r="KKL3512" s="45"/>
      <c r="KKM3512" s="45"/>
      <c r="KKN3512" s="45"/>
      <c r="KKO3512" s="45"/>
      <c r="KKP3512" s="45"/>
      <c r="KKQ3512" s="45"/>
      <c r="KKR3512" s="45"/>
      <c r="KKS3512" s="45"/>
      <c r="KKT3512" s="45"/>
      <c r="KKU3512" s="45"/>
      <c r="KKV3512" s="45"/>
      <c r="KKW3512" s="45"/>
      <c r="KKX3512" s="45"/>
      <c r="KKY3512" s="45"/>
      <c r="KKZ3512" s="45"/>
      <c r="KLA3512" s="45"/>
      <c r="KLB3512" s="45"/>
      <c r="KLC3512" s="45"/>
      <c r="KLD3512" s="45"/>
      <c r="KLE3512" s="45"/>
      <c r="KLF3512" s="45"/>
      <c r="KLG3512" s="45"/>
      <c r="KLH3512" s="45"/>
      <c r="KLI3512" s="45"/>
      <c r="KLJ3512" s="45"/>
      <c r="KLK3512" s="45"/>
      <c r="KLL3512" s="45"/>
      <c r="KLM3512" s="45"/>
      <c r="KLN3512" s="45"/>
      <c r="KLO3512" s="45"/>
      <c r="KLP3512" s="45"/>
      <c r="KLQ3512" s="45"/>
      <c r="KLR3512" s="45"/>
      <c r="KLS3512" s="45"/>
      <c r="KLT3512" s="45"/>
      <c r="KLU3512" s="45"/>
      <c r="KLV3512" s="45"/>
      <c r="KLW3512" s="45"/>
      <c r="KLX3512" s="45"/>
      <c r="KLY3512" s="45"/>
      <c r="KLZ3512" s="45"/>
      <c r="KMA3512" s="45"/>
      <c r="KMB3512" s="45"/>
      <c r="KMC3512" s="45"/>
      <c r="KMD3512" s="45"/>
      <c r="KME3512" s="45"/>
      <c r="KMF3512" s="45"/>
      <c r="KMG3512" s="45"/>
      <c r="KMH3512" s="45"/>
      <c r="KMI3512" s="45"/>
      <c r="KMJ3512" s="45"/>
      <c r="KMK3512" s="45"/>
      <c r="KML3512" s="45"/>
      <c r="KMM3512" s="45"/>
      <c r="KMN3512" s="45"/>
      <c r="KMO3512" s="45"/>
      <c r="KMP3512" s="45"/>
      <c r="KMQ3512" s="45"/>
      <c r="KMR3512" s="45"/>
      <c r="KMS3512" s="45"/>
      <c r="KMT3512" s="45"/>
      <c r="KMU3512" s="45"/>
      <c r="KMV3512" s="45"/>
      <c r="KMW3512" s="45"/>
      <c r="KMX3512" s="45"/>
      <c r="KMY3512" s="45"/>
      <c r="KMZ3512" s="45"/>
      <c r="KNA3512" s="45"/>
      <c r="KNB3512" s="45"/>
      <c r="KNC3512" s="45"/>
      <c r="KND3512" s="45"/>
      <c r="KNE3512" s="45"/>
      <c r="KNF3512" s="45"/>
      <c r="KNG3512" s="45"/>
      <c r="KNH3512" s="45"/>
      <c r="KNI3512" s="45"/>
      <c r="KNJ3512" s="45"/>
      <c r="KNK3512" s="45"/>
      <c r="KNL3512" s="45"/>
      <c r="KNM3512" s="45"/>
      <c r="KNN3512" s="45"/>
      <c r="KNO3512" s="45"/>
      <c r="KNP3512" s="45"/>
      <c r="KNQ3512" s="45"/>
      <c r="KNR3512" s="45"/>
      <c r="KNS3512" s="45"/>
      <c r="KNT3512" s="45"/>
      <c r="KNU3512" s="45"/>
      <c r="KNV3512" s="45"/>
      <c r="KNW3512" s="45"/>
      <c r="KNX3512" s="45"/>
      <c r="KNY3512" s="45"/>
      <c r="KNZ3512" s="45"/>
      <c r="KOA3512" s="45"/>
      <c r="KOB3512" s="45"/>
      <c r="KOC3512" s="45"/>
      <c r="KOD3512" s="45"/>
      <c r="KOE3512" s="45"/>
      <c r="KOF3512" s="45"/>
      <c r="KOG3512" s="45"/>
      <c r="KOH3512" s="45"/>
      <c r="KOI3512" s="45"/>
      <c r="KOJ3512" s="45"/>
      <c r="KOK3512" s="45"/>
      <c r="KOL3512" s="45"/>
      <c r="KOM3512" s="45"/>
      <c r="KON3512" s="45"/>
      <c r="KOO3512" s="45"/>
      <c r="KOP3512" s="45"/>
      <c r="KOQ3512" s="45"/>
      <c r="KOR3512" s="45"/>
      <c r="KOS3512" s="45"/>
      <c r="KOT3512" s="45"/>
      <c r="KOU3512" s="45"/>
      <c r="KOV3512" s="45"/>
      <c r="KOW3512" s="45"/>
      <c r="KOX3512" s="45"/>
      <c r="KOY3512" s="45"/>
      <c r="KOZ3512" s="45"/>
      <c r="KPA3512" s="45"/>
      <c r="KPB3512" s="45"/>
      <c r="KPC3512" s="45"/>
      <c r="KPD3512" s="45"/>
      <c r="KPE3512" s="45"/>
      <c r="KPF3512" s="45"/>
      <c r="KPG3512" s="45"/>
      <c r="KPH3512" s="45"/>
      <c r="KPI3512" s="45"/>
      <c r="KPJ3512" s="45"/>
      <c r="KPK3512" s="45"/>
      <c r="KPL3512" s="45"/>
      <c r="KPM3512" s="45"/>
      <c r="KPN3512" s="45"/>
      <c r="KPO3512" s="45"/>
      <c r="KPP3512" s="45"/>
      <c r="KPQ3512" s="45"/>
      <c r="KPR3512" s="45"/>
      <c r="KPS3512" s="45"/>
      <c r="KPT3512" s="45"/>
      <c r="KPU3512" s="45"/>
      <c r="KPV3512" s="45"/>
      <c r="KPW3512" s="45"/>
      <c r="KPX3512" s="45"/>
      <c r="KPY3512" s="45"/>
      <c r="KPZ3512" s="45"/>
      <c r="KQA3512" s="45"/>
      <c r="KQB3512" s="45"/>
      <c r="KQC3512" s="45"/>
      <c r="KQD3512" s="45"/>
      <c r="KQE3512" s="45"/>
      <c r="KQF3512" s="45"/>
      <c r="KQG3512" s="45"/>
      <c r="KQH3512" s="45"/>
      <c r="KQI3512" s="45"/>
      <c r="KQJ3512" s="45"/>
      <c r="KQK3512" s="45"/>
      <c r="KQL3512" s="45"/>
      <c r="KQM3512" s="45"/>
      <c r="KQN3512" s="45"/>
      <c r="KQO3512" s="45"/>
      <c r="KQP3512" s="45"/>
      <c r="KQQ3512" s="45"/>
      <c r="KQR3512" s="45"/>
      <c r="KQS3512" s="45"/>
      <c r="KQT3512" s="45"/>
      <c r="KQU3512" s="45"/>
      <c r="KQV3512" s="45"/>
      <c r="KQW3512" s="45"/>
      <c r="KQX3512" s="45"/>
      <c r="KQY3512" s="45"/>
      <c r="KQZ3512" s="45"/>
      <c r="KRA3512" s="45"/>
      <c r="KRB3512" s="45"/>
      <c r="KRC3512" s="45"/>
      <c r="KRD3512" s="45"/>
      <c r="KRE3512" s="45"/>
      <c r="KRF3512" s="45"/>
      <c r="KRG3512" s="45"/>
      <c r="KRH3512" s="45"/>
      <c r="KRI3512" s="45"/>
      <c r="KRJ3512" s="45"/>
      <c r="KRK3512" s="45"/>
      <c r="KRL3512" s="45"/>
      <c r="KRM3512" s="45"/>
      <c r="KRN3512" s="45"/>
      <c r="KRO3512" s="45"/>
      <c r="KRP3512" s="45"/>
      <c r="KRQ3512" s="45"/>
      <c r="KRR3512" s="45"/>
      <c r="KRS3512" s="45"/>
      <c r="KRT3512" s="45"/>
      <c r="KRU3512" s="45"/>
      <c r="KRV3512" s="45"/>
      <c r="KRW3512" s="45"/>
      <c r="KRX3512" s="45"/>
      <c r="KRY3512" s="45"/>
      <c r="KRZ3512" s="45"/>
      <c r="KSA3512" s="45"/>
      <c r="KSB3512" s="45"/>
      <c r="KSC3512" s="45"/>
      <c r="KSD3512" s="45"/>
      <c r="KSE3512" s="45"/>
      <c r="KSF3512" s="45"/>
      <c r="KSG3512" s="45"/>
      <c r="KSH3512" s="45"/>
      <c r="KSI3512" s="45"/>
      <c r="KSJ3512" s="45"/>
      <c r="KSK3512" s="45"/>
      <c r="KSL3512" s="45"/>
      <c r="KSM3512" s="45"/>
      <c r="KSN3512" s="45"/>
      <c r="KSO3512" s="45"/>
      <c r="KSP3512" s="45"/>
      <c r="KSQ3512" s="45"/>
      <c r="KSR3512" s="45"/>
      <c r="KSS3512" s="45"/>
      <c r="KST3512" s="45"/>
      <c r="KSU3512" s="45"/>
      <c r="KSV3512" s="45"/>
      <c r="KSW3512" s="45"/>
      <c r="KSX3512" s="45"/>
      <c r="KSY3512" s="45"/>
      <c r="KSZ3512" s="45"/>
      <c r="KTA3512" s="45"/>
      <c r="KTB3512" s="45"/>
      <c r="KTC3512" s="45"/>
      <c r="KTD3512" s="45"/>
      <c r="KTE3512" s="45"/>
      <c r="KTF3512" s="45"/>
      <c r="KTG3512" s="45"/>
      <c r="KTH3512" s="45"/>
      <c r="KTI3512" s="45"/>
      <c r="KTJ3512" s="45"/>
      <c r="KTK3512" s="45"/>
      <c r="KTL3512" s="45"/>
      <c r="KTM3512" s="45"/>
      <c r="KTN3512" s="45"/>
      <c r="KTO3512" s="45"/>
      <c r="KTP3512" s="45"/>
      <c r="KTQ3512" s="45"/>
      <c r="KTR3512" s="45"/>
      <c r="KTS3512" s="45"/>
      <c r="KTT3512" s="45"/>
      <c r="KTU3512" s="45"/>
      <c r="KTV3512" s="45"/>
      <c r="KTW3512" s="45"/>
      <c r="KTX3512" s="45"/>
      <c r="KTY3512" s="45"/>
      <c r="KTZ3512" s="45"/>
      <c r="KUA3512" s="45"/>
      <c r="KUB3512" s="45"/>
      <c r="KUC3512" s="45"/>
      <c r="KUD3512" s="45"/>
      <c r="KUE3512" s="45"/>
      <c r="KUF3512" s="45"/>
      <c r="KUG3512" s="45"/>
      <c r="KUH3512" s="45"/>
      <c r="KUI3512" s="45"/>
      <c r="KUJ3512" s="45"/>
      <c r="KUK3512" s="45"/>
      <c r="KUL3512" s="45"/>
      <c r="KUM3512" s="45"/>
      <c r="KUN3512" s="45"/>
      <c r="KUO3512" s="45"/>
      <c r="KUP3512" s="45"/>
      <c r="KUQ3512" s="45"/>
      <c r="KUR3512" s="45"/>
      <c r="KUS3512" s="45"/>
      <c r="KUT3512" s="45"/>
      <c r="KUU3512" s="45"/>
      <c r="KUV3512" s="45"/>
      <c r="KUW3512" s="45"/>
      <c r="KUX3512" s="45"/>
      <c r="KUY3512" s="45"/>
      <c r="KUZ3512" s="45"/>
      <c r="KVA3512" s="45"/>
      <c r="KVB3512" s="45"/>
      <c r="KVC3512" s="45"/>
      <c r="KVD3512" s="45"/>
      <c r="KVE3512" s="45"/>
      <c r="KVF3512" s="45"/>
      <c r="KVG3512" s="45"/>
      <c r="KVH3512" s="45"/>
      <c r="KVI3512" s="45"/>
      <c r="KVJ3512" s="45"/>
      <c r="KVK3512" s="45"/>
      <c r="KVL3512" s="45"/>
      <c r="KVM3512" s="45"/>
      <c r="KVN3512" s="45"/>
      <c r="KVO3512" s="45"/>
      <c r="KVP3512" s="45"/>
      <c r="KVQ3512" s="45"/>
      <c r="KVR3512" s="45"/>
      <c r="KVS3512" s="45"/>
      <c r="KVT3512" s="45"/>
      <c r="KVU3512" s="45"/>
      <c r="KVV3512" s="45"/>
      <c r="KVW3512" s="45"/>
      <c r="KVX3512" s="45"/>
      <c r="KVY3512" s="45"/>
      <c r="KVZ3512" s="45"/>
      <c r="KWA3512" s="45"/>
      <c r="KWB3512" s="45"/>
      <c r="KWC3512" s="45"/>
      <c r="KWD3512" s="45"/>
      <c r="KWE3512" s="45"/>
      <c r="KWF3512" s="45"/>
      <c r="KWG3512" s="45"/>
      <c r="KWH3512" s="45"/>
      <c r="KWI3512" s="45"/>
      <c r="KWJ3512" s="45"/>
      <c r="KWK3512" s="45"/>
      <c r="KWL3512" s="45"/>
      <c r="KWM3512" s="45"/>
      <c r="KWN3512" s="45"/>
      <c r="KWO3512" s="45"/>
      <c r="KWP3512" s="45"/>
      <c r="KWQ3512" s="45"/>
      <c r="KWR3512" s="45"/>
      <c r="KWS3512" s="45"/>
      <c r="KWT3512" s="45"/>
      <c r="KWU3512" s="45"/>
      <c r="KWV3512" s="45"/>
      <c r="KWW3512" s="45"/>
      <c r="KWX3512" s="45"/>
      <c r="KWY3512" s="45"/>
      <c r="KWZ3512" s="45"/>
      <c r="KXA3512" s="45"/>
      <c r="KXB3512" s="45"/>
      <c r="KXC3512" s="45"/>
      <c r="KXD3512" s="45"/>
      <c r="KXE3512" s="45"/>
      <c r="KXF3512" s="45"/>
      <c r="KXG3512" s="45"/>
      <c r="KXH3512" s="45"/>
      <c r="KXI3512" s="45"/>
      <c r="KXJ3512" s="45"/>
      <c r="KXK3512" s="45"/>
      <c r="KXL3512" s="45"/>
      <c r="KXM3512" s="45"/>
      <c r="KXN3512" s="45"/>
      <c r="KXO3512" s="45"/>
      <c r="KXP3512" s="45"/>
      <c r="KXQ3512" s="45"/>
      <c r="KXR3512" s="45"/>
      <c r="KXS3512" s="45"/>
      <c r="KXT3512" s="45"/>
      <c r="KXU3512" s="45"/>
      <c r="KXV3512" s="45"/>
      <c r="KXW3512" s="45"/>
      <c r="KXX3512" s="45"/>
      <c r="KXY3512" s="45"/>
      <c r="KXZ3512" s="45"/>
      <c r="KYA3512" s="45"/>
      <c r="KYB3512" s="45"/>
      <c r="KYC3512" s="45"/>
      <c r="KYD3512" s="45"/>
      <c r="KYE3512" s="45"/>
      <c r="KYF3512" s="45"/>
      <c r="KYG3512" s="45"/>
      <c r="KYH3512" s="45"/>
      <c r="KYI3512" s="45"/>
      <c r="KYJ3512" s="45"/>
      <c r="KYK3512" s="45"/>
      <c r="KYL3512" s="45"/>
      <c r="KYM3512" s="45"/>
      <c r="KYN3512" s="45"/>
      <c r="KYO3512" s="45"/>
      <c r="KYP3512" s="45"/>
      <c r="KYQ3512" s="45"/>
      <c r="KYR3512" s="45"/>
      <c r="KYS3512" s="45"/>
      <c r="KYT3512" s="45"/>
      <c r="KYU3512" s="45"/>
      <c r="KYV3512" s="45"/>
      <c r="KYW3512" s="45"/>
      <c r="KYX3512" s="45"/>
      <c r="KYY3512" s="45"/>
      <c r="KYZ3512" s="45"/>
      <c r="KZA3512" s="45"/>
      <c r="KZB3512" s="45"/>
      <c r="KZC3512" s="45"/>
      <c r="KZD3512" s="45"/>
      <c r="KZE3512" s="45"/>
      <c r="KZF3512" s="45"/>
      <c r="KZG3512" s="45"/>
      <c r="KZH3512" s="45"/>
      <c r="KZI3512" s="45"/>
      <c r="KZJ3512" s="45"/>
      <c r="KZK3512" s="45"/>
      <c r="KZL3512" s="45"/>
      <c r="KZM3512" s="45"/>
      <c r="KZN3512" s="45"/>
      <c r="KZO3512" s="45"/>
      <c r="KZP3512" s="45"/>
      <c r="KZQ3512" s="45"/>
      <c r="KZR3512" s="45"/>
      <c r="KZS3512" s="45"/>
      <c r="KZT3512" s="45"/>
      <c r="KZU3512" s="45"/>
      <c r="KZV3512" s="45"/>
      <c r="KZW3512" s="45"/>
      <c r="KZX3512" s="45"/>
      <c r="KZY3512" s="45"/>
      <c r="KZZ3512" s="45"/>
      <c r="LAA3512" s="45"/>
      <c r="LAB3512" s="45"/>
      <c r="LAC3512" s="45"/>
      <c r="LAD3512" s="45"/>
      <c r="LAE3512" s="45"/>
      <c r="LAF3512" s="45"/>
      <c r="LAG3512" s="45"/>
      <c r="LAH3512" s="45"/>
      <c r="LAI3512" s="45"/>
      <c r="LAJ3512" s="45"/>
      <c r="LAK3512" s="45"/>
      <c r="LAL3512" s="45"/>
      <c r="LAM3512" s="45"/>
      <c r="LAN3512" s="45"/>
      <c r="LAO3512" s="45"/>
      <c r="LAP3512" s="45"/>
      <c r="LAQ3512" s="45"/>
      <c r="LAR3512" s="45"/>
      <c r="LAS3512" s="45"/>
      <c r="LAT3512" s="45"/>
      <c r="LAU3512" s="45"/>
      <c r="LAV3512" s="45"/>
      <c r="LAW3512" s="45"/>
      <c r="LAX3512" s="45"/>
      <c r="LAY3512" s="45"/>
      <c r="LAZ3512" s="45"/>
      <c r="LBA3512" s="45"/>
      <c r="LBB3512" s="45"/>
      <c r="LBC3512" s="45"/>
      <c r="LBD3512" s="45"/>
      <c r="LBE3512" s="45"/>
      <c r="LBF3512" s="45"/>
      <c r="LBG3512" s="45"/>
      <c r="LBH3512" s="45"/>
      <c r="LBI3512" s="45"/>
      <c r="LBJ3512" s="45"/>
      <c r="LBK3512" s="45"/>
      <c r="LBL3512" s="45"/>
      <c r="LBM3512" s="45"/>
      <c r="LBN3512" s="45"/>
      <c r="LBO3512" s="45"/>
      <c r="LBP3512" s="45"/>
      <c r="LBQ3512" s="45"/>
      <c r="LBR3512" s="45"/>
      <c r="LBS3512" s="45"/>
      <c r="LBT3512" s="45"/>
      <c r="LBU3512" s="45"/>
      <c r="LBV3512" s="45"/>
      <c r="LBW3512" s="45"/>
      <c r="LBX3512" s="45"/>
      <c r="LBY3512" s="45"/>
      <c r="LBZ3512" s="45"/>
      <c r="LCA3512" s="45"/>
      <c r="LCB3512" s="45"/>
      <c r="LCC3512" s="45"/>
      <c r="LCD3512" s="45"/>
      <c r="LCE3512" s="45"/>
      <c r="LCF3512" s="45"/>
      <c r="LCG3512" s="45"/>
      <c r="LCH3512" s="45"/>
      <c r="LCI3512" s="45"/>
      <c r="LCJ3512" s="45"/>
      <c r="LCK3512" s="45"/>
      <c r="LCL3512" s="45"/>
      <c r="LCM3512" s="45"/>
      <c r="LCN3512" s="45"/>
      <c r="LCO3512" s="45"/>
      <c r="LCP3512" s="45"/>
      <c r="LCQ3512" s="45"/>
      <c r="LCR3512" s="45"/>
      <c r="LCS3512" s="45"/>
      <c r="LCT3512" s="45"/>
      <c r="LCU3512" s="45"/>
      <c r="LCV3512" s="45"/>
      <c r="LCW3512" s="45"/>
      <c r="LCX3512" s="45"/>
      <c r="LCY3512" s="45"/>
      <c r="LCZ3512" s="45"/>
      <c r="LDA3512" s="45"/>
      <c r="LDB3512" s="45"/>
      <c r="LDC3512" s="45"/>
      <c r="LDD3512" s="45"/>
      <c r="LDE3512" s="45"/>
      <c r="LDF3512" s="45"/>
      <c r="LDG3512" s="45"/>
      <c r="LDH3512" s="45"/>
      <c r="LDI3512" s="45"/>
      <c r="LDJ3512" s="45"/>
      <c r="LDK3512" s="45"/>
      <c r="LDL3512" s="45"/>
      <c r="LDM3512" s="45"/>
      <c r="LDN3512" s="45"/>
      <c r="LDO3512" s="45"/>
      <c r="LDP3512" s="45"/>
      <c r="LDQ3512" s="45"/>
      <c r="LDR3512" s="45"/>
      <c r="LDS3512" s="45"/>
      <c r="LDT3512" s="45"/>
      <c r="LDU3512" s="45"/>
      <c r="LDV3512" s="45"/>
      <c r="LDW3512" s="45"/>
      <c r="LDX3512" s="45"/>
      <c r="LDY3512" s="45"/>
      <c r="LDZ3512" s="45"/>
      <c r="LEA3512" s="45"/>
      <c r="LEB3512" s="45"/>
      <c r="LEC3512" s="45"/>
      <c r="LED3512" s="45"/>
      <c r="LEE3512" s="45"/>
      <c r="LEF3512" s="45"/>
      <c r="LEG3512" s="45"/>
      <c r="LEH3512" s="45"/>
      <c r="LEI3512" s="45"/>
      <c r="LEJ3512" s="45"/>
      <c r="LEK3512" s="45"/>
      <c r="LEL3512" s="45"/>
      <c r="LEM3512" s="45"/>
      <c r="LEN3512" s="45"/>
      <c r="LEO3512" s="45"/>
      <c r="LEP3512" s="45"/>
      <c r="LEQ3512" s="45"/>
      <c r="LER3512" s="45"/>
      <c r="LES3512" s="45"/>
      <c r="LET3512" s="45"/>
      <c r="LEU3512" s="45"/>
      <c r="LEV3512" s="45"/>
      <c r="LEW3512" s="45"/>
      <c r="LEX3512" s="45"/>
      <c r="LEY3512" s="45"/>
      <c r="LEZ3512" s="45"/>
      <c r="LFA3512" s="45"/>
      <c r="LFB3512" s="45"/>
      <c r="LFC3512" s="45"/>
      <c r="LFD3512" s="45"/>
      <c r="LFE3512" s="45"/>
      <c r="LFF3512" s="45"/>
      <c r="LFG3512" s="45"/>
      <c r="LFH3512" s="45"/>
      <c r="LFI3512" s="45"/>
      <c r="LFJ3512" s="45"/>
      <c r="LFK3512" s="45"/>
      <c r="LFL3512" s="45"/>
      <c r="LFM3512" s="45"/>
      <c r="LFN3512" s="45"/>
      <c r="LFO3512" s="45"/>
      <c r="LFP3512" s="45"/>
      <c r="LFQ3512" s="45"/>
      <c r="LFR3512" s="45"/>
      <c r="LFS3512" s="45"/>
      <c r="LFT3512" s="45"/>
      <c r="LFU3512" s="45"/>
      <c r="LFV3512" s="45"/>
      <c r="LFW3512" s="45"/>
      <c r="LFX3512" s="45"/>
      <c r="LFY3512" s="45"/>
      <c r="LFZ3512" s="45"/>
      <c r="LGA3512" s="45"/>
      <c r="LGB3512" s="45"/>
      <c r="LGC3512" s="45"/>
      <c r="LGD3512" s="45"/>
      <c r="LGE3512" s="45"/>
      <c r="LGF3512" s="45"/>
      <c r="LGG3512" s="45"/>
      <c r="LGH3512" s="45"/>
      <c r="LGI3512" s="45"/>
      <c r="LGJ3512" s="45"/>
      <c r="LGK3512" s="45"/>
      <c r="LGL3512" s="45"/>
      <c r="LGM3512" s="45"/>
      <c r="LGN3512" s="45"/>
      <c r="LGO3512" s="45"/>
      <c r="LGP3512" s="45"/>
      <c r="LGQ3512" s="45"/>
      <c r="LGR3512" s="45"/>
      <c r="LGS3512" s="45"/>
      <c r="LGT3512" s="45"/>
      <c r="LGU3512" s="45"/>
      <c r="LGV3512" s="45"/>
      <c r="LGW3512" s="45"/>
      <c r="LGX3512" s="45"/>
      <c r="LGY3512" s="45"/>
      <c r="LGZ3512" s="45"/>
      <c r="LHA3512" s="45"/>
      <c r="LHB3512" s="45"/>
      <c r="LHC3512" s="45"/>
      <c r="LHD3512" s="45"/>
      <c r="LHE3512" s="45"/>
      <c r="LHF3512" s="45"/>
      <c r="LHG3512" s="45"/>
      <c r="LHH3512" s="45"/>
      <c r="LHI3512" s="45"/>
      <c r="LHJ3512" s="45"/>
      <c r="LHK3512" s="45"/>
      <c r="LHL3512" s="45"/>
      <c r="LHM3512" s="45"/>
      <c r="LHN3512" s="45"/>
      <c r="LHO3512" s="45"/>
      <c r="LHP3512" s="45"/>
      <c r="LHQ3512" s="45"/>
      <c r="LHR3512" s="45"/>
      <c r="LHS3512" s="45"/>
      <c r="LHT3512" s="45"/>
      <c r="LHU3512" s="45"/>
      <c r="LHV3512" s="45"/>
      <c r="LHW3512" s="45"/>
      <c r="LHX3512" s="45"/>
      <c r="LHY3512" s="45"/>
      <c r="LHZ3512" s="45"/>
      <c r="LIA3512" s="45"/>
      <c r="LIB3512" s="45"/>
      <c r="LIC3512" s="45"/>
      <c r="LID3512" s="45"/>
      <c r="LIE3512" s="45"/>
      <c r="LIF3512" s="45"/>
      <c r="LIG3512" s="45"/>
      <c r="LIH3512" s="45"/>
      <c r="LII3512" s="45"/>
      <c r="LIJ3512" s="45"/>
      <c r="LIK3512" s="45"/>
      <c r="LIL3512" s="45"/>
      <c r="LIM3512" s="45"/>
      <c r="LIN3512" s="45"/>
      <c r="LIO3512" s="45"/>
      <c r="LIP3512" s="45"/>
      <c r="LIQ3512" s="45"/>
      <c r="LIR3512" s="45"/>
      <c r="LIS3512" s="45"/>
      <c r="LIT3512" s="45"/>
      <c r="LIU3512" s="45"/>
      <c r="LIV3512" s="45"/>
      <c r="LIW3512" s="45"/>
      <c r="LIX3512" s="45"/>
      <c r="LIY3512" s="45"/>
      <c r="LIZ3512" s="45"/>
      <c r="LJA3512" s="45"/>
      <c r="LJB3512" s="45"/>
      <c r="LJC3512" s="45"/>
      <c r="LJD3512" s="45"/>
      <c r="LJE3512" s="45"/>
      <c r="LJF3512" s="45"/>
      <c r="LJG3512" s="45"/>
      <c r="LJH3512" s="45"/>
      <c r="LJI3512" s="45"/>
      <c r="LJJ3512" s="45"/>
      <c r="LJK3512" s="45"/>
      <c r="LJL3512" s="45"/>
      <c r="LJM3512" s="45"/>
      <c r="LJN3512" s="45"/>
      <c r="LJO3512" s="45"/>
      <c r="LJP3512" s="45"/>
      <c r="LJQ3512" s="45"/>
      <c r="LJR3512" s="45"/>
      <c r="LJS3512" s="45"/>
      <c r="LJT3512" s="45"/>
      <c r="LJU3512" s="45"/>
      <c r="LJV3512" s="45"/>
      <c r="LJW3512" s="45"/>
      <c r="LJX3512" s="45"/>
      <c r="LJY3512" s="45"/>
      <c r="LJZ3512" s="45"/>
      <c r="LKA3512" s="45"/>
      <c r="LKB3512" s="45"/>
      <c r="LKC3512" s="45"/>
      <c r="LKD3512" s="45"/>
      <c r="LKE3512" s="45"/>
      <c r="LKF3512" s="45"/>
      <c r="LKG3512" s="45"/>
      <c r="LKH3512" s="45"/>
      <c r="LKI3512" s="45"/>
      <c r="LKJ3512" s="45"/>
      <c r="LKK3512" s="45"/>
      <c r="LKL3512" s="45"/>
      <c r="LKM3512" s="45"/>
      <c r="LKN3512" s="45"/>
      <c r="LKO3512" s="45"/>
      <c r="LKP3512" s="45"/>
      <c r="LKQ3512" s="45"/>
      <c r="LKR3512" s="45"/>
      <c r="LKS3512" s="45"/>
      <c r="LKT3512" s="45"/>
      <c r="LKU3512" s="45"/>
      <c r="LKV3512" s="45"/>
      <c r="LKW3512" s="45"/>
      <c r="LKX3512" s="45"/>
      <c r="LKY3512" s="45"/>
      <c r="LKZ3512" s="45"/>
      <c r="LLA3512" s="45"/>
      <c r="LLB3512" s="45"/>
      <c r="LLC3512" s="45"/>
      <c r="LLD3512" s="45"/>
      <c r="LLE3512" s="45"/>
      <c r="LLF3512" s="45"/>
      <c r="LLG3512" s="45"/>
      <c r="LLH3512" s="45"/>
      <c r="LLI3512" s="45"/>
      <c r="LLJ3512" s="45"/>
      <c r="LLK3512" s="45"/>
      <c r="LLL3512" s="45"/>
      <c r="LLM3512" s="45"/>
      <c r="LLN3512" s="45"/>
      <c r="LLO3512" s="45"/>
      <c r="LLP3512" s="45"/>
      <c r="LLQ3512" s="45"/>
      <c r="LLR3512" s="45"/>
      <c r="LLS3512" s="45"/>
      <c r="LLT3512" s="45"/>
      <c r="LLU3512" s="45"/>
      <c r="LLV3512" s="45"/>
      <c r="LLW3512" s="45"/>
      <c r="LLX3512" s="45"/>
      <c r="LLY3512" s="45"/>
      <c r="LLZ3512" s="45"/>
      <c r="LMA3512" s="45"/>
      <c r="LMB3512" s="45"/>
      <c r="LMC3512" s="45"/>
      <c r="LMD3512" s="45"/>
      <c r="LME3512" s="45"/>
      <c r="LMF3512" s="45"/>
      <c r="LMG3512" s="45"/>
      <c r="LMH3512" s="45"/>
      <c r="LMI3512" s="45"/>
      <c r="LMJ3512" s="45"/>
      <c r="LMK3512" s="45"/>
      <c r="LML3512" s="45"/>
      <c r="LMM3512" s="45"/>
      <c r="LMN3512" s="45"/>
      <c r="LMO3512" s="45"/>
      <c r="LMP3512" s="45"/>
      <c r="LMQ3512" s="45"/>
      <c r="LMR3512" s="45"/>
      <c r="LMS3512" s="45"/>
      <c r="LMT3512" s="45"/>
      <c r="LMU3512" s="45"/>
      <c r="LMV3512" s="45"/>
      <c r="LMW3512" s="45"/>
      <c r="LMX3512" s="45"/>
      <c r="LMY3512" s="45"/>
      <c r="LMZ3512" s="45"/>
      <c r="LNA3512" s="45"/>
      <c r="LNB3512" s="45"/>
      <c r="LNC3512" s="45"/>
      <c r="LND3512" s="45"/>
      <c r="LNE3512" s="45"/>
      <c r="LNF3512" s="45"/>
      <c r="LNG3512" s="45"/>
      <c r="LNH3512" s="45"/>
      <c r="LNI3512" s="45"/>
      <c r="LNJ3512" s="45"/>
      <c r="LNK3512" s="45"/>
      <c r="LNL3512" s="45"/>
      <c r="LNM3512" s="45"/>
      <c r="LNN3512" s="45"/>
      <c r="LNO3512" s="45"/>
      <c r="LNP3512" s="45"/>
      <c r="LNQ3512" s="45"/>
      <c r="LNR3512" s="45"/>
      <c r="LNS3512" s="45"/>
      <c r="LNT3512" s="45"/>
      <c r="LNU3512" s="45"/>
      <c r="LNV3512" s="45"/>
      <c r="LNW3512" s="45"/>
      <c r="LNX3512" s="45"/>
      <c r="LNY3512" s="45"/>
      <c r="LNZ3512" s="45"/>
      <c r="LOA3512" s="45"/>
      <c r="LOB3512" s="45"/>
      <c r="LOC3512" s="45"/>
      <c r="LOD3512" s="45"/>
      <c r="LOE3512" s="45"/>
      <c r="LOF3512" s="45"/>
      <c r="LOG3512" s="45"/>
      <c r="LOH3512" s="45"/>
      <c r="LOI3512" s="45"/>
      <c r="LOJ3512" s="45"/>
      <c r="LOK3512" s="45"/>
      <c r="LOL3512" s="45"/>
      <c r="LOM3512" s="45"/>
      <c r="LON3512" s="45"/>
      <c r="LOO3512" s="45"/>
      <c r="LOP3512" s="45"/>
      <c r="LOQ3512" s="45"/>
      <c r="LOR3512" s="45"/>
      <c r="LOS3512" s="45"/>
      <c r="LOT3512" s="45"/>
      <c r="LOU3512" s="45"/>
      <c r="LOV3512" s="45"/>
      <c r="LOW3512" s="45"/>
      <c r="LOX3512" s="45"/>
      <c r="LOY3512" s="45"/>
      <c r="LOZ3512" s="45"/>
      <c r="LPA3512" s="45"/>
      <c r="LPB3512" s="45"/>
      <c r="LPC3512" s="45"/>
      <c r="LPD3512" s="45"/>
      <c r="LPE3512" s="45"/>
      <c r="LPF3512" s="45"/>
      <c r="LPG3512" s="45"/>
      <c r="LPH3512" s="45"/>
      <c r="LPI3512" s="45"/>
      <c r="LPJ3512" s="45"/>
      <c r="LPK3512" s="45"/>
      <c r="LPL3512" s="45"/>
      <c r="LPM3512" s="45"/>
      <c r="LPN3512" s="45"/>
      <c r="LPO3512" s="45"/>
      <c r="LPP3512" s="45"/>
      <c r="LPQ3512" s="45"/>
      <c r="LPR3512" s="45"/>
      <c r="LPS3512" s="45"/>
      <c r="LPT3512" s="45"/>
      <c r="LPU3512" s="45"/>
      <c r="LPV3512" s="45"/>
      <c r="LPW3512" s="45"/>
      <c r="LPX3512" s="45"/>
      <c r="LPY3512" s="45"/>
      <c r="LPZ3512" s="45"/>
      <c r="LQA3512" s="45"/>
      <c r="LQB3512" s="45"/>
      <c r="LQC3512" s="45"/>
      <c r="LQD3512" s="45"/>
      <c r="LQE3512" s="45"/>
      <c r="LQF3512" s="45"/>
      <c r="LQG3512" s="45"/>
      <c r="LQH3512" s="45"/>
      <c r="LQI3512" s="45"/>
      <c r="LQJ3512" s="45"/>
      <c r="LQK3512" s="45"/>
      <c r="LQL3512" s="45"/>
      <c r="LQM3512" s="45"/>
      <c r="LQN3512" s="45"/>
      <c r="LQO3512" s="45"/>
      <c r="LQP3512" s="45"/>
      <c r="LQQ3512" s="45"/>
      <c r="LQR3512" s="45"/>
      <c r="LQS3512" s="45"/>
      <c r="LQT3512" s="45"/>
      <c r="LQU3512" s="45"/>
      <c r="LQV3512" s="45"/>
      <c r="LQW3512" s="45"/>
      <c r="LQX3512" s="45"/>
      <c r="LQY3512" s="45"/>
      <c r="LQZ3512" s="45"/>
      <c r="LRA3512" s="45"/>
      <c r="LRB3512" s="45"/>
      <c r="LRC3512" s="45"/>
      <c r="LRD3512" s="45"/>
      <c r="LRE3512" s="45"/>
      <c r="LRF3512" s="45"/>
      <c r="LRG3512" s="45"/>
      <c r="LRH3512" s="45"/>
      <c r="LRI3512" s="45"/>
      <c r="LRJ3512" s="45"/>
      <c r="LRK3512" s="45"/>
      <c r="LRL3512" s="45"/>
      <c r="LRM3512" s="45"/>
      <c r="LRN3512" s="45"/>
      <c r="LRO3512" s="45"/>
      <c r="LRP3512" s="45"/>
      <c r="LRQ3512" s="45"/>
      <c r="LRR3512" s="45"/>
      <c r="LRS3512" s="45"/>
      <c r="LRT3512" s="45"/>
      <c r="LRU3512" s="45"/>
      <c r="LRV3512" s="45"/>
      <c r="LRW3512" s="45"/>
      <c r="LRX3512" s="45"/>
      <c r="LRY3512" s="45"/>
      <c r="LRZ3512" s="45"/>
      <c r="LSA3512" s="45"/>
      <c r="LSB3512" s="45"/>
      <c r="LSC3512" s="45"/>
      <c r="LSD3512" s="45"/>
      <c r="LSE3512" s="45"/>
      <c r="LSF3512" s="45"/>
      <c r="LSG3512" s="45"/>
      <c r="LSH3512" s="45"/>
      <c r="LSI3512" s="45"/>
      <c r="LSJ3512" s="45"/>
      <c r="LSK3512" s="45"/>
      <c r="LSL3512" s="45"/>
      <c r="LSM3512" s="45"/>
      <c r="LSN3512" s="45"/>
      <c r="LSO3512" s="45"/>
      <c r="LSP3512" s="45"/>
      <c r="LSQ3512" s="45"/>
      <c r="LSR3512" s="45"/>
      <c r="LSS3512" s="45"/>
      <c r="LST3512" s="45"/>
      <c r="LSU3512" s="45"/>
      <c r="LSV3512" s="45"/>
      <c r="LSW3512" s="45"/>
      <c r="LSX3512" s="45"/>
      <c r="LSY3512" s="45"/>
      <c r="LSZ3512" s="45"/>
      <c r="LTA3512" s="45"/>
      <c r="LTB3512" s="45"/>
      <c r="LTC3512" s="45"/>
      <c r="LTD3512" s="45"/>
      <c r="LTE3512" s="45"/>
      <c r="LTF3512" s="45"/>
      <c r="LTG3512" s="45"/>
      <c r="LTH3512" s="45"/>
      <c r="LTI3512" s="45"/>
      <c r="LTJ3512" s="45"/>
      <c r="LTK3512" s="45"/>
      <c r="LTL3512" s="45"/>
      <c r="LTM3512" s="45"/>
      <c r="LTN3512" s="45"/>
      <c r="LTO3512" s="45"/>
      <c r="LTP3512" s="45"/>
      <c r="LTQ3512" s="45"/>
      <c r="LTR3512" s="45"/>
      <c r="LTS3512" s="45"/>
      <c r="LTT3512" s="45"/>
      <c r="LTU3512" s="45"/>
      <c r="LTV3512" s="45"/>
      <c r="LTW3512" s="45"/>
      <c r="LTX3512" s="45"/>
      <c r="LTY3512" s="45"/>
      <c r="LTZ3512" s="45"/>
      <c r="LUA3512" s="45"/>
      <c r="LUB3512" s="45"/>
      <c r="LUC3512" s="45"/>
      <c r="LUD3512" s="45"/>
      <c r="LUE3512" s="45"/>
      <c r="LUF3512" s="45"/>
      <c r="LUG3512" s="45"/>
      <c r="LUH3512" s="45"/>
      <c r="LUI3512" s="45"/>
      <c r="LUJ3512" s="45"/>
      <c r="LUK3512" s="45"/>
      <c r="LUL3512" s="45"/>
      <c r="LUM3512" s="45"/>
      <c r="LUN3512" s="45"/>
      <c r="LUO3512" s="45"/>
      <c r="LUP3512" s="45"/>
      <c r="LUQ3512" s="45"/>
      <c r="LUR3512" s="45"/>
      <c r="LUS3512" s="45"/>
      <c r="LUT3512" s="45"/>
      <c r="LUU3512" s="45"/>
      <c r="LUV3512" s="45"/>
      <c r="LUW3512" s="45"/>
      <c r="LUX3512" s="45"/>
      <c r="LUY3512" s="45"/>
      <c r="LUZ3512" s="45"/>
      <c r="LVA3512" s="45"/>
      <c r="LVB3512" s="45"/>
      <c r="LVC3512" s="45"/>
      <c r="LVD3512" s="45"/>
      <c r="LVE3512" s="45"/>
      <c r="LVF3512" s="45"/>
      <c r="LVG3512" s="45"/>
      <c r="LVH3512" s="45"/>
      <c r="LVI3512" s="45"/>
      <c r="LVJ3512" s="45"/>
      <c r="LVK3512" s="45"/>
      <c r="LVL3512" s="45"/>
      <c r="LVM3512" s="45"/>
      <c r="LVN3512" s="45"/>
      <c r="LVO3512" s="45"/>
      <c r="LVP3512" s="45"/>
      <c r="LVQ3512" s="45"/>
      <c r="LVR3512" s="45"/>
      <c r="LVS3512" s="45"/>
      <c r="LVT3512" s="45"/>
      <c r="LVU3512" s="45"/>
      <c r="LVV3512" s="45"/>
      <c r="LVW3512" s="45"/>
      <c r="LVX3512" s="45"/>
      <c r="LVY3512" s="45"/>
      <c r="LVZ3512" s="45"/>
      <c r="LWA3512" s="45"/>
      <c r="LWB3512" s="45"/>
      <c r="LWC3512" s="45"/>
      <c r="LWD3512" s="45"/>
      <c r="LWE3512" s="45"/>
      <c r="LWF3512" s="45"/>
      <c r="LWG3512" s="45"/>
      <c r="LWH3512" s="45"/>
      <c r="LWI3512" s="45"/>
      <c r="LWJ3512" s="45"/>
      <c r="LWK3512" s="45"/>
      <c r="LWL3512" s="45"/>
      <c r="LWM3512" s="45"/>
      <c r="LWN3512" s="45"/>
      <c r="LWO3512" s="45"/>
      <c r="LWP3512" s="45"/>
      <c r="LWQ3512" s="45"/>
      <c r="LWR3512" s="45"/>
      <c r="LWS3512" s="45"/>
      <c r="LWT3512" s="45"/>
      <c r="LWU3512" s="45"/>
      <c r="LWV3512" s="45"/>
      <c r="LWW3512" s="45"/>
      <c r="LWX3512" s="45"/>
      <c r="LWY3512" s="45"/>
      <c r="LWZ3512" s="45"/>
      <c r="LXA3512" s="45"/>
      <c r="LXB3512" s="45"/>
      <c r="LXC3512" s="45"/>
      <c r="LXD3512" s="45"/>
      <c r="LXE3512" s="45"/>
      <c r="LXF3512" s="45"/>
      <c r="LXG3512" s="45"/>
      <c r="LXH3512" s="45"/>
      <c r="LXI3512" s="45"/>
      <c r="LXJ3512" s="45"/>
      <c r="LXK3512" s="45"/>
      <c r="LXL3512" s="45"/>
      <c r="LXM3512" s="45"/>
      <c r="LXN3512" s="45"/>
      <c r="LXO3512" s="45"/>
      <c r="LXP3512" s="45"/>
      <c r="LXQ3512" s="45"/>
      <c r="LXR3512" s="45"/>
      <c r="LXS3512" s="45"/>
      <c r="LXT3512" s="45"/>
      <c r="LXU3512" s="45"/>
      <c r="LXV3512" s="45"/>
      <c r="LXW3512" s="45"/>
      <c r="LXX3512" s="45"/>
      <c r="LXY3512" s="45"/>
      <c r="LXZ3512" s="45"/>
      <c r="LYA3512" s="45"/>
      <c r="LYB3512" s="45"/>
      <c r="LYC3512" s="45"/>
      <c r="LYD3512" s="45"/>
      <c r="LYE3512" s="45"/>
      <c r="LYF3512" s="45"/>
      <c r="LYG3512" s="45"/>
      <c r="LYH3512" s="45"/>
      <c r="LYI3512" s="45"/>
      <c r="LYJ3512" s="45"/>
      <c r="LYK3512" s="45"/>
      <c r="LYL3512" s="45"/>
      <c r="LYM3512" s="45"/>
      <c r="LYN3512" s="45"/>
      <c r="LYO3512" s="45"/>
      <c r="LYP3512" s="45"/>
      <c r="LYQ3512" s="45"/>
      <c r="LYR3512" s="45"/>
      <c r="LYS3512" s="45"/>
      <c r="LYT3512" s="45"/>
      <c r="LYU3512" s="45"/>
      <c r="LYV3512" s="45"/>
      <c r="LYW3512" s="45"/>
      <c r="LYX3512" s="45"/>
      <c r="LYY3512" s="45"/>
      <c r="LYZ3512" s="45"/>
      <c r="LZA3512" s="45"/>
      <c r="LZB3512" s="45"/>
      <c r="LZC3512" s="45"/>
      <c r="LZD3512" s="45"/>
      <c r="LZE3512" s="45"/>
      <c r="LZF3512" s="45"/>
      <c r="LZG3512" s="45"/>
      <c r="LZH3512" s="45"/>
      <c r="LZI3512" s="45"/>
      <c r="LZJ3512" s="45"/>
      <c r="LZK3512" s="45"/>
      <c r="LZL3512" s="45"/>
      <c r="LZM3512" s="45"/>
      <c r="LZN3512" s="45"/>
      <c r="LZO3512" s="45"/>
      <c r="LZP3512" s="45"/>
      <c r="LZQ3512" s="45"/>
      <c r="LZR3512" s="45"/>
      <c r="LZS3512" s="45"/>
      <c r="LZT3512" s="45"/>
      <c r="LZU3512" s="45"/>
      <c r="LZV3512" s="45"/>
      <c r="LZW3512" s="45"/>
      <c r="LZX3512" s="45"/>
      <c r="LZY3512" s="45"/>
      <c r="LZZ3512" s="45"/>
      <c r="MAA3512" s="45"/>
      <c r="MAB3512" s="45"/>
      <c r="MAC3512" s="45"/>
      <c r="MAD3512" s="45"/>
      <c r="MAE3512" s="45"/>
      <c r="MAF3512" s="45"/>
      <c r="MAG3512" s="45"/>
      <c r="MAH3512" s="45"/>
      <c r="MAI3512" s="45"/>
      <c r="MAJ3512" s="45"/>
      <c r="MAK3512" s="45"/>
      <c r="MAL3512" s="45"/>
      <c r="MAM3512" s="45"/>
      <c r="MAN3512" s="45"/>
      <c r="MAO3512" s="45"/>
      <c r="MAP3512" s="45"/>
      <c r="MAQ3512" s="45"/>
      <c r="MAR3512" s="45"/>
      <c r="MAS3512" s="45"/>
      <c r="MAT3512" s="45"/>
      <c r="MAU3512" s="45"/>
      <c r="MAV3512" s="45"/>
      <c r="MAW3512" s="45"/>
      <c r="MAX3512" s="45"/>
      <c r="MAY3512" s="45"/>
      <c r="MAZ3512" s="45"/>
      <c r="MBA3512" s="45"/>
      <c r="MBB3512" s="45"/>
      <c r="MBC3512" s="45"/>
      <c r="MBD3512" s="45"/>
      <c r="MBE3512" s="45"/>
      <c r="MBF3512" s="45"/>
      <c r="MBG3512" s="45"/>
      <c r="MBH3512" s="45"/>
      <c r="MBI3512" s="45"/>
      <c r="MBJ3512" s="45"/>
      <c r="MBK3512" s="45"/>
      <c r="MBL3512" s="45"/>
      <c r="MBM3512" s="45"/>
      <c r="MBN3512" s="45"/>
      <c r="MBO3512" s="45"/>
      <c r="MBP3512" s="45"/>
      <c r="MBQ3512" s="45"/>
      <c r="MBR3512" s="45"/>
      <c r="MBS3512" s="45"/>
      <c r="MBT3512" s="45"/>
      <c r="MBU3512" s="45"/>
      <c r="MBV3512" s="45"/>
      <c r="MBW3512" s="45"/>
      <c r="MBX3512" s="45"/>
      <c r="MBY3512" s="45"/>
      <c r="MBZ3512" s="45"/>
      <c r="MCA3512" s="45"/>
      <c r="MCB3512" s="45"/>
      <c r="MCC3512" s="45"/>
      <c r="MCD3512" s="45"/>
      <c r="MCE3512" s="45"/>
      <c r="MCF3512" s="45"/>
      <c r="MCG3512" s="45"/>
      <c r="MCH3512" s="45"/>
      <c r="MCI3512" s="45"/>
      <c r="MCJ3512" s="45"/>
      <c r="MCK3512" s="45"/>
      <c r="MCL3512" s="45"/>
      <c r="MCM3512" s="45"/>
      <c r="MCN3512" s="45"/>
      <c r="MCO3512" s="45"/>
      <c r="MCP3512" s="45"/>
      <c r="MCQ3512" s="45"/>
      <c r="MCR3512" s="45"/>
      <c r="MCS3512" s="45"/>
      <c r="MCT3512" s="45"/>
      <c r="MCU3512" s="45"/>
      <c r="MCV3512" s="45"/>
      <c r="MCW3512" s="45"/>
      <c r="MCX3512" s="45"/>
      <c r="MCY3512" s="45"/>
      <c r="MCZ3512" s="45"/>
      <c r="MDA3512" s="45"/>
      <c r="MDB3512" s="45"/>
      <c r="MDC3512" s="45"/>
      <c r="MDD3512" s="45"/>
      <c r="MDE3512" s="45"/>
      <c r="MDF3512" s="45"/>
      <c r="MDG3512" s="45"/>
      <c r="MDH3512" s="45"/>
      <c r="MDI3512" s="45"/>
      <c r="MDJ3512" s="45"/>
      <c r="MDK3512" s="45"/>
      <c r="MDL3512" s="45"/>
      <c r="MDM3512" s="45"/>
      <c r="MDN3512" s="45"/>
      <c r="MDO3512" s="45"/>
      <c r="MDP3512" s="45"/>
      <c r="MDQ3512" s="45"/>
      <c r="MDR3512" s="45"/>
      <c r="MDS3512" s="45"/>
      <c r="MDT3512" s="45"/>
      <c r="MDU3512" s="45"/>
      <c r="MDV3512" s="45"/>
      <c r="MDW3512" s="45"/>
      <c r="MDX3512" s="45"/>
      <c r="MDY3512" s="45"/>
      <c r="MDZ3512" s="45"/>
      <c r="MEA3512" s="45"/>
      <c r="MEB3512" s="45"/>
      <c r="MEC3512" s="45"/>
      <c r="MED3512" s="45"/>
      <c r="MEE3512" s="45"/>
      <c r="MEF3512" s="45"/>
      <c r="MEG3512" s="45"/>
      <c r="MEH3512" s="45"/>
      <c r="MEI3512" s="45"/>
      <c r="MEJ3512" s="45"/>
      <c r="MEK3512" s="45"/>
      <c r="MEL3512" s="45"/>
      <c r="MEM3512" s="45"/>
      <c r="MEN3512" s="45"/>
      <c r="MEO3512" s="45"/>
      <c r="MEP3512" s="45"/>
      <c r="MEQ3512" s="45"/>
      <c r="MER3512" s="45"/>
      <c r="MES3512" s="45"/>
      <c r="MET3512" s="45"/>
      <c r="MEU3512" s="45"/>
      <c r="MEV3512" s="45"/>
      <c r="MEW3512" s="45"/>
      <c r="MEX3512" s="45"/>
      <c r="MEY3512" s="45"/>
      <c r="MEZ3512" s="45"/>
      <c r="MFA3512" s="45"/>
      <c r="MFB3512" s="45"/>
      <c r="MFC3512" s="45"/>
      <c r="MFD3512" s="45"/>
      <c r="MFE3512" s="45"/>
      <c r="MFF3512" s="45"/>
      <c r="MFG3512" s="45"/>
      <c r="MFH3512" s="45"/>
      <c r="MFI3512" s="45"/>
      <c r="MFJ3512" s="45"/>
      <c r="MFK3512" s="45"/>
      <c r="MFL3512" s="45"/>
      <c r="MFM3512" s="45"/>
      <c r="MFN3512" s="45"/>
      <c r="MFO3512" s="45"/>
      <c r="MFP3512" s="45"/>
      <c r="MFQ3512" s="45"/>
      <c r="MFR3512" s="45"/>
      <c r="MFS3512" s="45"/>
      <c r="MFT3512" s="45"/>
      <c r="MFU3512" s="45"/>
      <c r="MFV3512" s="45"/>
      <c r="MFW3512" s="45"/>
      <c r="MFX3512" s="45"/>
      <c r="MFY3512" s="45"/>
      <c r="MFZ3512" s="45"/>
      <c r="MGA3512" s="45"/>
      <c r="MGB3512" s="45"/>
      <c r="MGC3512" s="45"/>
      <c r="MGD3512" s="45"/>
      <c r="MGE3512" s="45"/>
      <c r="MGF3512" s="45"/>
      <c r="MGG3512" s="45"/>
      <c r="MGH3512" s="45"/>
      <c r="MGI3512" s="45"/>
      <c r="MGJ3512" s="45"/>
      <c r="MGK3512" s="45"/>
      <c r="MGL3512" s="45"/>
      <c r="MGM3512" s="45"/>
      <c r="MGN3512" s="45"/>
      <c r="MGO3512" s="45"/>
      <c r="MGP3512" s="45"/>
      <c r="MGQ3512" s="45"/>
      <c r="MGR3512" s="45"/>
      <c r="MGS3512" s="45"/>
      <c r="MGT3512" s="45"/>
      <c r="MGU3512" s="45"/>
      <c r="MGV3512" s="45"/>
      <c r="MGW3512" s="45"/>
      <c r="MGX3512" s="45"/>
      <c r="MGY3512" s="45"/>
      <c r="MGZ3512" s="45"/>
      <c r="MHA3512" s="45"/>
      <c r="MHB3512" s="45"/>
      <c r="MHC3512" s="45"/>
      <c r="MHD3512" s="45"/>
      <c r="MHE3512" s="45"/>
      <c r="MHF3512" s="45"/>
      <c r="MHG3512" s="45"/>
      <c r="MHH3512" s="45"/>
      <c r="MHI3512" s="45"/>
      <c r="MHJ3512" s="45"/>
      <c r="MHK3512" s="45"/>
      <c r="MHL3512" s="45"/>
      <c r="MHM3512" s="45"/>
      <c r="MHN3512" s="45"/>
      <c r="MHO3512" s="45"/>
      <c r="MHP3512" s="45"/>
      <c r="MHQ3512" s="45"/>
      <c r="MHR3512" s="45"/>
      <c r="MHS3512" s="45"/>
      <c r="MHT3512" s="45"/>
      <c r="MHU3512" s="45"/>
      <c r="MHV3512" s="45"/>
      <c r="MHW3512" s="45"/>
      <c r="MHX3512" s="45"/>
      <c r="MHY3512" s="45"/>
      <c r="MHZ3512" s="45"/>
      <c r="MIA3512" s="45"/>
      <c r="MIB3512" s="45"/>
      <c r="MIC3512" s="45"/>
      <c r="MID3512" s="45"/>
      <c r="MIE3512" s="45"/>
      <c r="MIF3512" s="45"/>
      <c r="MIG3512" s="45"/>
      <c r="MIH3512" s="45"/>
      <c r="MII3512" s="45"/>
      <c r="MIJ3512" s="45"/>
      <c r="MIK3512" s="45"/>
      <c r="MIL3512" s="45"/>
      <c r="MIM3512" s="45"/>
      <c r="MIN3512" s="45"/>
      <c r="MIO3512" s="45"/>
      <c r="MIP3512" s="45"/>
      <c r="MIQ3512" s="45"/>
      <c r="MIR3512" s="45"/>
      <c r="MIS3512" s="45"/>
      <c r="MIT3512" s="45"/>
      <c r="MIU3512" s="45"/>
      <c r="MIV3512" s="45"/>
      <c r="MIW3512" s="45"/>
      <c r="MIX3512" s="45"/>
      <c r="MIY3512" s="45"/>
      <c r="MIZ3512" s="45"/>
      <c r="MJA3512" s="45"/>
      <c r="MJB3512" s="45"/>
      <c r="MJC3512" s="45"/>
      <c r="MJD3512" s="45"/>
      <c r="MJE3512" s="45"/>
      <c r="MJF3512" s="45"/>
      <c r="MJG3512" s="45"/>
      <c r="MJH3512" s="45"/>
      <c r="MJI3512" s="45"/>
      <c r="MJJ3512" s="45"/>
      <c r="MJK3512" s="45"/>
      <c r="MJL3512" s="45"/>
      <c r="MJM3512" s="45"/>
      <c r="MJN3512" s="45"/>
      <c r="MJO3512" s="45"/>
      <c r="MJP3512" s="45"/>
      <c r="MJQ3512" s="45"/>
      <c r="MJR3512" s="45"/>
      <c r="MJS3512" s="45"/>
      <c r="MJT3512" s="45"/>
      <c r="MJU3512" s="45"/>
      <c r="MJV3512" s="45"/>
      <c r="MJW3512" s="45"/>
      <c r="MJX3512" s="45"/>
      <c r="MJY3512" s="45"/>
      <c r="MJZ3512" s="45"/>
      <c r="MKA3512" s="45"/>
      <c r="MKB3512" s="45"/>
      <c r="MKC3512" s="45"/>
      <c r="MKD3512" s="45"/>
      <c r="MKE3512" s="45"/>
      <c r="MKF3512" s="45"/>
      <c r="MKG3512" s="45"/>
      <c r="MKH3512" s="45"/>
      <c r="MKI3512" s="45"/>
      <c r="MKJ3512" s="45"/>
      <c r="MKK3512" s="45"/>
      <c r="MKL3512" s="45"/>
      <c r="MKM3512" s="45"/>
      <c r="MKN3512" s="45"/>
      <c r="MKO3512" s="45"/>
      <c r="MKP3512" s="45"/>
      <c r="MKQ3512" s="45"/>
      <c r="MKR3512" s="45"/>
      <c r="MKS3512" s="45"/>
      <c r="MKT3512" s="45"/>
      <c r="MKU3512" s="45"/>
      <c r="MKV3512" s="45"/>
      <c r="MKW3512" s="45"/>
      <c r="MKX3512" s="45"/>
      <c r="MKY3512" s="45"/>
      <c r="MKZ3512" s="45"/>
      <c r="MLA3512" s="45"/>
      <c r="MLB3512" s="45"/>
      <c r="MLC3512" s="45"/>
      <c r="MLD3512" s="45"/>
      <c r="MLE3512" s="45"/>
      <c r="MLF3512" s="45"/>
      <c r="MLG3512" s="45"/>
      <c r="MLH3512" s="45"/>
      <c r="MLI3512" s="45"/>
      <c r="MLJ3512" s="45"/>
      <c r="MLK3512" s="45"/>
      <c r="MLL3512" s="45"/>
      <c r="MLM3512" s="45"/>
      <c r="MLN3512" s="45"/>
      <c r="MLO3512" s="45"/>
      <c r="MLP3512" s="45"/>
      <c r="MLQ3512" s="45"/>
      <c r="MLR3512" s="45"/>
      <c r="MLS3512" s="45"/>
      <c r="MLT3512" s="45"/>
      <c r="MLU3512" s="45"/>
      <c r="MLV3512" s="45"/>
      <c r="MLW3512" s="45"/>
      <c r="MLX3512" s="45"/>
      <c r="MLY3512" s="45"/>
      <c r="MLZ3512" s="45"/>
      <c r="MMA3512" s="45"/>
      <c r="MMB3512" s="45"/>
      <c r="MMC3512" s="45"/>
      <c r="MMD3512" s="45"/>
      <c r="MME3512" s="45"/>
      <c r="MMF3512" s="45"/>
      <c r="MMG3512" s="45"/>
      <c r="MMH3512" s="45"/>
      <c r="MMI3512" s="45"/>
      <c r="MMJ3512" s="45"/>
      <c r="MMK3512" s="45"/>
      <c r="MML3512" s="45"/>
      <c r="MMM3512" s="45"/>
      <c r="MMN3512" s="45"/>
      <c r="MMO3512" s="45"/>
      <c r="MMP3512" s="45"/>
      <c r="MMQ3512" s="45"/>
      <c r="MMR3512" s="45"/>
      <c r="MMS3512" s="45"/>
      <c r="MMT3512" s="45"/>
      <c r="MMU3512" s="45"/>
      <c r="MMV3512" s="45"/>
      <c r="MMW3512" s="45"/>
      <c r="MMX3512" s="45"/>
      <c r="MMY3512" s="45"/>
      <c r="MMZ3512" s="45"/>
      <c r="MNA3512" s="45"/>
      <c r="MNB3512" s="45"/>
      <c r="MNC3512" s="45"/>
      <c r="MND3512" s="45"/>
      <c r="MNE3512" s="45"/>
      <c r="MNF3512" s="45"/>
      <c r="MNG3512" s="45"/>
      <c r="MNH3512" s="45"/>
      <c r="MNI3512" s="45"/>
      <c r="MNJ3512" s="45"/>
      <c r="MNK3512" s="45"/>
      <c r="MNL3512" s="45"/>
      <c r="MNM3512" s="45"/>
      <c r="MNN3512" s="45"/>
      <c r="MNO3512" s="45"/>
      <c r="MNP3512" s="45"/>
      <c r="MNQ3512" s="45"/>
      <c r="MNR3512" s="45"/>
      <c r="MNS3512" s="45"/>
      <c r="MNT3512" s="45"/>
      <c r="MNU3512" s="45"/>
      <c r="MNV3512" s="45"/>
      <c r="MNW3512" s="45"/>
      <c r="MNX3512" s="45"/>
      <c r="MNY3512" s="45"/>
      <c r="MNZ3512" s="45"/>
      <c r="MOA3512" s="45"/>
      <c r="MOB3512" s="45"/>
      <c r="MOC3512" s="45"/>
      <c r="MOD3512" s="45"/>
      <c r="MOE3512" s="45"/>
      <c r="MOF3512" s="45"/>
      <c r="MOG3512" s="45"/>
      <c r="MOH3512" s="45"/>
      <c r="MOI3512" s="45"/>
      <c r="MOJ3512" s="45"/>
      <c r="MOK3512" s="45"/>
      <c r="MOL3512" s="45"/>
      <c r="MOM3512" s="45"/>
      <c r="MON3512" s="45"/>
      <c r="MOO3512" s="45"/>
      <c r="MOP3512" s="45"/>
      <c r="MOQ3512" s="45"/>
      <c r="MOR3512" s="45"/>
      <c r="MOS3512" s="45"/>
      <c r="MOT3512" s="45"/>
      <c r="MOU3512" s="45"/>
      <c r="MOV3512" s="45"/>
      <c r="MOW3512" s="45"/>
      <c r="MOX3512" s="45"/>
      <c r="MOY3512" s="45"/>
      <c r="MOZ3512" s="45"/>
      <c r="MPA3512" s="45"/>
      <c r="MPB3512" s="45"/>
      <c r="MPC3512" s="45"/>
      <c r="MPD3512" s="45"/>
      <c r="MPE3512" s="45"/>
      <c r="MPF3512" s="45"/>
      <c r="MPG3512" s="45"/>
      <c r="MPH3512" s="45"/>
      <c r="MPI3512" s="45"/>
      <c r="MPJ3512" s="45"/>
      <c r="MPK3512" s="45"/>
      <c r="MPL3512" s="45"/>
      <c r="MPM3512" s="45"/>
      <c r="MPN3512" s="45"/>
      <c r="MPO3512" s="45"/>
      <c r="MPP3512" s="45"/>
      <c r="MPQ3512" s="45"/>
      <c r="MPR3512" s="45"/>
      <c r="MPS3512" s="45"/>
      <c r="MPT3512" s="45"/>
      <c r="MPU3512" s="45"/>
      <c r="MPV3512" s="45"/>
      <c r="MPW3512" s="45"/>
      <c r="MPX3512" s="45"/>
      <c r="MPY3512" s="45"/>
      <c r="MPZ3512" s="45"/>
      <c r="MQA3512" s="45"/>
      <c r="MQB3512" s="45"/>
      <c r="MQC3512" s="45"/>
      <c r="MQD3512" s="45"/>
      <c r="MQE3512" s="45"/>
      <c r="MQF3512" s="45"/>
      <c r="MQG3512" s="45"/>
      <c r="MQH3512" s="45"/>
      <c r="MQI3512" s="45"/>
      <c r="MQJ3512" s="45"/>
      <c r="MQK3512" s="45"/>
      <c r="MQL3512" s="45"/>
      <c r="MQM3512" s="45"/>
      <c r="MQN3512" s="45"/>
      <c r="MQO3512" s="45"/>
      <c r="MQP3512" s="45"/>
      <c r="MQQ3512" s="45"/>
      <c r="MQR3512" s="45"/>
      <c r="MQS3512" s="45"/>
      <c r="MQT3512" s="45"/>
      <c r="MQU3512" s="45"/>
      <c r="MQV3512" s="45"/>
      <c r="MQW3512" s="45"/>
      <c r="MQX3512" s="45"/>
      <c r="MQY3512" s="45"/>
      <c r="MQZ3512" s="45"/>
      <c r="MRA3512" s="45"/>
      <c r="MRB3512" s="45"/>
      <c r="MRC3512" s="45"/>
      <c r="MRD3512" s="45"/>
      <c r="MRE3512" s="45"/>
      <c r="MRF3512" s="45"/>
      <c r="MRG3512" s="45"/>
      <c r="MRH3512" s="45"/>
      <c r="MRI3512" s="45"/>
      <c r="MRJ3512" s="45"/>
      <c r="MRK3512" s="45"/>
      <c r="MRL3512" s="45"/>
      <c r="MRM3512" s="45"/>
      <c r="MRN3512" s="45"/>
      <c r="MRO3512" s="45"/>
      <c r="MRP3512" s="45"/>
      <c r="MRQ3512" s="45"/>
      <c r="MRR3512" s="45"/>
      <c r="MRS3512" s="45"/>
      <c r="MRT3512" s="45"/>
      <c r="MRU3512" s="45"/>
      <c r="MRV3512" s="45"/>
      <c r="MRW3512" s="45"/>
      <c r="MRX3512" s="45"/>
      <c r="MRY3512" s="45"/>
      <c r="MRZ3512" s="45"/>
      <c r="MSA3512" s="45"/>
      <c r="MSB3512" s="45"/>
      <c r="MSC3512" s="45"/>
      <c r="MSD3512" s="45"/>
      <c r="MSE3512" s="45"/>
      <c r="MSF3512" s="45"/>
      <c r="MSG3512" s="45"/>
      <c r="MSH3512" s="45"/>
      <c r="MSI3512" s="45"/>
      <c r="MSJ3512" s="45"/>
      <c r="MSK3512" s="45"/>
      <c r="MSL3512" s="45"/>
      <c r="MSM3512" s="45"/>
      <c r="MSN3512" s="45"/>
      <c r="MSO3512" s="45"/>
      <c r="MSP3512" s="45"/>
      <c r="MSQ3512" s="45"/>
      <c r="MSR3512" s="45"/>
      <c r="MSS3512" s="45"/>
      <c r="MST3512" s="45"/>
      <c r="MSU3512" s="45"/>
      <c r="MSV3512" s="45"/>
      <c r="MSW3512" s="45"/>
      <c r="MSX3512" s="45"/>
      <c r="MSY3512" s="45"/>
      <c r="MSZ3512" s="45"/>
      <c r="MTA3512" s="45"/>
      <c r="MTB3512" s="45"/>
      <c r="MTC3512" s="45"/>
      <c r="MTD3512" s="45"/>
      <c r="MTE3512" s="45"/>
      <c r="MTF3512" s="45"/>
      <c r="MTG3512" s="45"/>
      <c r="MTH3512" s="45"/>
      <c r="MTI3512" s="45"/>
      <c r="MTJ3512" s="45"/>
      <c r="MTK3512" s="45"/>
      <c r="MTL3512" s="45"/>
      <c r="MTM3512" s="45"/>
      <c r="MTN3512" s="45"/>
      <c r="MTO3512" s="45"/>
      <c r="MTP3512" s="45"/>
      <c r="MTQ3512" s="45"/>
      <c r="MTR3512" s="45"/>
      <c r="MTS3512" s="45"/>
      <c r="MTT3512" s="45"/>
      <c r="MTU3512" s="45"/>
      <c r="MTV3512" s="45"/>
      <c r="MTW3512" s="45"/>
      <c r="MTX3512" s="45"/>
      <c r="MTY3512" s="45"/>
      <c r="MTZ3512" s="45"/>
      <c r="MUA3512" s="45"/>
      <c r="MUB3512" s="45"/>
      <c r="MUC3512" s="45"/>
      <c r="MUD3512" s="45"/>
      <c r="MUE3512" s="45"/>
      <c r="MUF3512" s="45"/>
      <c r="MUG3512" s="45"/>
      <c r="MUH3512" s="45"/>
      <c r="MUI3512" s="45"/>
      <c r="MUJ3512" s="45"/>
      <c r="MUK3512" s="45"/>
      <c r="MUL3512" s="45"/>
      <c r="MUM3512" s="45"/>
      <c r="MUN3512" s="45"/>
      <c r="MUO3512" s="45"/>
      <c r="MUP3512" s="45"/>
      <c r="MUQ3512" s="45"/>
      <c r="MUR3512" s="45"/>
      <c r="MUS3512" s="45"/>
      <c r="MUT3512" s="45"/>
      <c r="MUU3512" s="45"/>
      <c r="MUV3512" s="45"/>
      <c r="MUW3512" s="45"/>
      <c r="MUX3512" s="45"/>
      <c r="MUY3512" s="45"/>
      <c r="MUZ3512" s="45"/>
      <c r="MVA3512" s="45"/>
      <c r="MVB3512" s="45"/>
      <c r="MVC3512" s="45"/>
      <c r="MVD3512" s="45"/>
      <c r="MVE3512" s="45"/>
      <c r="MVF3512" s="45"/>
      <c r="MVG3512" s="45"/>
      <c r="MVH3512" s="45"/>
      <c r="MVI3512" s="45"/>
      <c r="MVJ3512" s="45"/>
      <c r="MVK3512" s="45"/>
      <c r="MVL3512" s="45"/>
      <c r="MVM3512" s="45"/>
      <c r="MVN3512" s="45"/>
      <c r="MVO3512" s="45"/>
      <c r="MVP3512" s="45"/>
      <c r="MVQ3512" s="45"/>
      <c r="MVR3512" s="45"/>
      <c r="MVS3512" s="45"/>
      <c r="MVT3512" s="45"/>
      <c r="MVU3512" s="45"/>
      <c r="MVV3512" s="45"/>
      <c r="MVW3512" s="45"/>
      <c r="MVX3512" s="45"/>
      <c r="MVY3512" s="45"/>
      <c r="MVZ3512" s="45"/>
      <c r="MWA3512" s="45"/>
      <c r="MWB3512" s="45"/>
      <c r="MWC3512" s="45"/>
      <c r="MWD3512" s="45"/>
      <c r="MWE3512" s="45"/>
      <c r="MWF3512" s="45"/>
      <c r="MWG3512" s="45"/>
      <c r="MWH3512" s="45"/>
      <c r="MWI3512" s="45"/>
      <c r="MWJ3512" s="45"/>
      <c r="MWK3512" s="45"/>
      <c r="MWL3512" s="45"/>
      <c r="MWM3512" s="45"/>
      <c r="MWN3512" s="45"/>
      <c r="MWO3512" s="45"/>
      <c r="MWP3512" s="45"/>
      <c r="MWQ3512" s="45"/>
      <c r="MWR3512" s="45"/>
      <c r="MWS3512" s="45"/>
      <c r="MWT3512" s="45"/>
      <c r="MWU3512" s="45"/>
      <c r="MWV3512" s="45"/>
      <c r="MWW3512" s="45"/>
      <c r="MWX3512" s="45"/>
      <c r="MWY3512" s="45"/>
      <c r="MWZ3512" s="45"/>
      <c r="MXA3512" s="45"/>
      <c r="MXB3512" s="45"/>
      <c r="MXC3512" s="45"/>
      <c r="MXD3512" s="45"/>
      <c r="MXE3512" s="45"/>
      <c r="MXF3512" s="45"/>
      <c r="MXG3512" s="45"/>
      <c r="MXH3512" s="45"/>
      <c r="MXI3512" s="45"/>
      <c r="MXJ3512" s="45"/>
      <c r="MXK3512" s="45"/>
      <c r="MXL3512" s="45"/>
      <c r="MXM3512" s="45"/>
      <c r="MXN3512" s="45"/>
      <c r="MXO3512" s="45"/>
      <c r="MXP3512" s="45"/>
      <c r="MXQ3512" s="45"/>
      <c r="MXR3512" s="45"/>
      <c r="MXS3512" s="45"/>
      <c r="MXT3512" s="45"/>
      <c r="MXU3512" s="45"/>
      <c r="MXV3512" s="45"/>
      <c r="MXW3512" s="45"/>
      <c r="MXX3512" s="45"/>
      <c r="MXY3512" s="45"/>
      <c r="MXZ3512" s="45"/>
      <c r="MYA3512" s="45"/>
      <c r="MYB3512" s="45"/>
      <c r="MYC3512" s="45"/>
      <c r="MYD3512" s="45"/>
      <c r="MYE3512" s="45"/>
      <c r="MYF3512" s="45"/>
      <c r="MYG3512" s="45"/>
      <c r="MYH3512" s="45"/>
      <c r="MYI3512" s="45"/>
      <c r="MYJ3512" s="45"/>
      <c r="MYK3512" s="45"/>
      <c r="MYL3512" s="45"/>
      <c r="MYM3512" s="45"/>
      <c r="MYN3512" s="45"/>
      <c r="MYO3512" s="45"/>
      <c r="MYP3512" s="45"/>
      <c r="MYQ3512" s="45"/>
      <c r="MYR3512" s="45"/>
      <c r="MYS3512" s="45"/>
      <c r="MYT3512" s="45"/>
      <c r="MYU3512" s="45"/>
      <c r="MYV3512" s="45"/>
      <c r="MYW3512" s="45"/>
      <c r="MYX3512" s="45"/>
      <c r="MYY3512" s="45"/>
      <c r="MYZ3512" s="45"/>
      <c r="MZA3512" s="45"/>
      <c r="MZB3512" s="45"/>
      <c r="MZC3512" s="45"/>
      <c r="MZD3512" s="45"/>
      <c r="MZE3512" s="45"/>
      <c r="MZF3512" s="45"/>
      <c r="MZG3512" s="45"/>
      <c r="MZH3512" s="45"/>
      <c r="MZI3512" s="45"/>
      <c r="MZJ3512" s="45"/>
      <c r="MZK3512" s="45"/>
      <c r="MZL3512" s="45"/>
      <c r="MZM3512" s="45"/>
      <c r="MZN3512" s="45"/>
      <c r="MZO3512" s="45"/>
      <c r="MZP3512" s="45"/>
      <c r="MZQ3512" s="45"/>
      <c r="MZR3512" s="45"/>
      <c r="MZS3512" s="45"/>
      <c r="MZT3512" s="45"/>
      <c r="MZU3512" s="45"/>
      <c r="MZV3512" s="45"/>
      <c r="MZW3512" s="45"/>
      <c r="MZX3512" s="45"/>
      <c r="MZY3512" s="45"/>
      <c r="MZZ3512" s="45"/>
      <c r="NAA3512" s="45"/>
      <c r="NAB3512" s="45"/>
      <c r="NAC3512" s="45"/>
      <c r="NAD3512" s="45"/>
      <c r="NAE3512" s="45"/>
      <c r="NAF3512" s="45"/>
      <c r="NAG3512" s="45"/>
      <c r="NAH3512" s="45"/>
      <c r="NAI3512" s="45"/>
      <c r="NAJ3512" s="45"/>
      <c r="NAK3512" s="45"/>
      <c r="NAL3512" s="45"/>
      <c r="NAM3512" s="45"/>
      <c r="NAN3512" s="45"/>
      <c r="NAO3512" s="45"/>
      <c r="NAP3512" s="45"/>
      <c r="NAQ3512" s="45"/>
      <c r="NAR3512" s="45"/>
      <c r="NAS3512" s="45"/>
      <c r="NAT3512" s="45"/>
      <c r="NAU3512" s="45"/>
      <c r="NAV3512" s="45"/>
      <c r="NAW3512" s="45"/>
      <c r="NAX3512" s="45"/>
      <c r="NAY3512" s="45"/>
      <c r="NAZ3512" s="45"/>
      <c r="NBA3512" s="45"/>
      <c r="NBB3512" s="45"/>
      <c r="NBC3512" s="45"/>
      <c r="NBD3512" s="45"/>
      <c r="NBE3512" s="45"/>
      <c r="NBF3512" s="45"/>
      <c r="NBG3512" s="45"/>
      <c r="NBH3512" s="45"/>
      <c r="NBI3512" s="45"/>
      <c r="NBJ3512" s="45"/>
      <c r="NBK3512" s="45"/>
      <c r="NBL3512" s="45"/>
      <c r="NBM3512" s="45"/>
      <c r="NBN3512" s="45"/>
      <c r="NBO3512" s="45"/>
      <c r="NBP3512" s="45"/>
      <c r="NBQ3512" s="45"/>
      <c r="NBR3512" s="45"/>
      <c r="NBS3512" s="45"/>
      <c r="NBT3512" s="45"/>
      <c r="NBU3512" s="45"/>
      <c r="NBV3512" s="45"/>
      <c r="NBW3512" s="45"/>
      <c r="NBX3512" s="45"/>
      <c r="NBY3512" s="45"/>
      <c r="NBZ3512" s="45"/>
      <c r="NCA3512" s="45"/>
      <c r="NCB3512" s="45"/>
      <c r="NCC3512" s="45"/>
      <c r="NCD3512" s="45"/>
      <c r="NCE3512" s="45"/>
      <c r="NCF3512" s="45"/>
      <c r="NCG3512" s="45"/>
      <c r="NCH3512" s="45"/>
      <c r="NCI3512" s="45"/>
      <c r="NCJ3512" s="45"/>
      <c r="NCK3512" s="45"/>
      <c r="NCL3512" s="45"/>
      <c r="NCM3512" s="45"/>
      <c r="NCN3512" s="45"/>
      <c r="NCO3512" s="45"/>
      <c r="NCP3512" s="45"/>
      <c r="NCQ3512" s="45"/>
      <c r="NCR3512" s="45"/>
      <c r="NCS3512" s="45"/>
      <c r="NCT3512" s="45"/>
      <c r="NCU3512" s="45"/>
      <c r="NCV3512" s="45"/>
      <c r="NCW3512" s="45"/>
      <c r="NCX3512" s="45"/>
      <c r="NCY3512" s="45"/>
      <c r="NCZ3512" s="45"/>
      <c r="NDA3512" s="45"/>
      <c r="NDB3512" s="45"/>
      <c r="NDC3512" s="45"/>
      <c r="NDD3512" s="45"/>
      <c r="NDE3512" s="45"/>
      <c r="NDF3512" s="45"/>
      <c r="NDG3512" s="45"/>
      <c r="NDH3512" s="45"/>
      <c r="NDI3512" s="45"/>
      <c r="NDJ3512" s="45"/>
      <c r="NDK3512" s="45"/>
      <c r="NDL3512" s="45"/>
      <c r="NDM3512" s="45"/>
      <c r="NDN3512" s="45"/>
      <c r="NDO3512" s="45"/>
      <c r="NDP3512" s="45"/>
      <c r="NDQ3512" s="45"/>
      <c r="NDR3512" s="45"/>
      <c r="NDS3512" s="45"/>
      <c r="NDT3512" s="45"/>
      <c r="NDU3512" s="45"/>
      <c r="NDV3512" s="45"/>
      <c r="NDW3512" s="45"/>
      <c r="NDX3512" s="45"/>
      <c r="NDY3512" s="45"/>
      <c r="NDZ3512" s="45"/>
      <c r="NEA3512" s="45"/>
      <c r="NEB3512" s="45"/>
      <c r="NEC3512" s="45"/>
      <c r="NED3512" s="45"/>
      <c r="NEE3512" s="45"/>
      <c r="NEF3512" s="45"/>
      <c r="NEG3512" s="45"/>
      <c r="NEH3512" s="45"/>
      <c r="NEI3512" s="45"/>
      <c r="NEJ3512" s="45"/>
      <c r="NEK3512" s="45"/>
      <c r="NEL3512" s="45"/>
      <c r="NEM3512" s="45"/>
      <c r="NEN3512" s="45"/>
      <c r="NEO3512" s="45"/>
      <c r="NEP3512" s="45"/>
      <c r="NEQ3512" s="45"/>
      <c r="NER3512" s="45"/>
      <c r="NES3512" s="45"/>
      <c r="NET3512" s="45"/>
      <c r="NEU3512" s="45"/>
      <c r="NEV3512" s="45"/>
      <c r="NEW3512" s="45"/>
      <c r="NEX3512" s="45"/>
      <c r="NEY3512" s="45"/>
      <c r="NEZ3512" s="45"/>
      <c r="NFA3512" s="45"/>
      <c r="NFB3512" s="45"/>
      <c r="NFC3512" s="45"/>
      <c r="NFD3512" s="45"/>
      <c r="NFE3512" s="45"/>
      <c r="NFF3512" s="45"/>
      <c r="NFG3512" s="45"/>
      <c r="NFH3512" s="45"/>
      <c r="NFI3512" s="45"/>
      <c r="NFJ3512" s="45"/>
      <c r="NFK3512" s="45"/>
      <c r="NFL3512" s="45"/>
      <c r="NFM3512" s="45"/>
      <c r="NFN3512" s="45"/>
      <c r="NFO3512" s="45"/>
      <c r="NFP3512" s="45"/>
      <c r="NFQ3512" s="45"/>
      <c r="NFR3512" s="45"/>
      <c r="NFS3512" s="45"/>
      <c r="NFT3512" s="45"/>
      <c r="NFU3512" s="45"/>
      <c r="NFV3512" s="45"/>
      <c r="NFW3512" s="45"/>
      <c r="NFX3512" s="45"/>
      <c r="NFY3512" s="45"/>
      <c r="NFZ3512" s="45"/>
      <c r="NGA3512" s="45"/>
      <c r="NGB3512" s="45"/>
      <c r="NGC3512" s="45"/>
      <c r="NGD3512" s="45"/>
      <c r="NGE3512" s="45"/>
      <c r="NGF3512" s="45"/>
      <c r="NGG3512" s="45"/>
      <c r="NGH3512" s="45"/>
      <c r="NGI3512" s="45"/>
      <c r="NGJ3512" s="45"/>
      <c r="NGK3512" s="45"/>
      <c r="NGL3512" s="45"/>
      <c r="NGM3512" s="45"/>
      <c r="NGN3512" s="45"/>
      <c r="NGO3512" s="45"/>
      <c r="NGP3512" s="45"/>
      <c r="NGQ3512" s="45"/>
      <c r="NGR3512" s="45"/>
      <c r="NGS3512" s="45"/>
      <c r="NGT3512" s="45"/>
      <c r="NGU3512" s="45"/>
      <c r="NGV3512" s="45"/>
      <c r="NGW3512" s="45"/>
      <c r="NGX3512" s="45"/>
      <c r="NGY3512" s="45"/>
      <c r="NGZ3512" s="45"/>
      <c r="NHA3512" s="45"/>
      <c r="NHB3512" s="45"/>
      <c r="NHC3512" s="45"/>
      <c r="NHD3512" s="45"/>
      <c r="NHE3512" s="45"/>
      <c r="NHF3512" s="45"/>
      <c r="NHG3512" s="45"/>
      <c r="NHH3512" s="45"/>
      <c r="NHI3512" s="45"/>
      <c r="NHJ3512" s="45"/>
      <c r="NHK3512" s="45"/>
      <c r="NHL3512" s="45"/>
      <c r="NHM3512" s="45"/>
      <c r="NHN3512" s="45"/>
      <c r="NHO3512" s="45"/>
      <c r="NHP3512" s="45"/>
      <c r="NHQ3512" s="45"/>
      <c r="NHR3512" s="45"/>
      <c r="NHS3512" s="45"/>
      <c r="NHT3512" s="45"/>
      <c r="NHU3512" s="45"/>
      <c r="NHV3512" s="45"/>
      <c r="NHW3512" s="45"/>
      <c r="NHX3512" s="45"/>
      <c r="NHY3512" s="45"/>
      <c r="NHZ3512" s="45"/>
      <c r="NIA3512" s="45"/>
      <c r="NIB3512" s="45"/>
      <c r="NIC3512" s="45"/>
      <c r="NID3512" s="45"/>
      <c r="NIE3512" s="45"/>
      <c r="NIF3512" s="45"/>
      <c r="NIG3512" s="45"/>
      <c r="NIH3512" s="45"/>
      <c r="NII3512" s="45"/>
      <c r="NIJ3512" s="45"/>
      <c r="NIK3512" s="45"/>
      <c r="NIL3512" s="45"/>
      <c r="NIM3512" s="45"/>
      <c r="NIN3512" s="45"/>
      <c r="NIO3512" s="45"/>
      <c r="NIP3512" s="45"/>
      <c r="NIQ3512" s="45"/>
      <c r="NIR3512" s="45"/>
      <c r="NIS3512" s="45"/>
      <c r="NIT3512" s="45"/>
      <c r="NIU3512" s="45"/>
      <c r="NIV3512" s="45"/>
      <c r="NIW3512" s="45"/>
      <c r="NIX3512" s="45"/>
      <c r="NIY3512" s="45"/>
      <c r="NIZ3512" s="45"/>
      <c r="NJA3512" s="45"/>
      <c r="NJB3512" s="45"/>
      <c r="NJC3512" s="45"/>
      <c r="NJD3512" s="45"/>
      <c r="NJE3512" s="45"/>
      <c r="NJF3512" s="45"/>
      <c r="NJG3512" s="45"/>
      <c r="NJH3512" s="45"/>
      <c r="NJI3512" s="45"/>
      <c r="NJJ3512" s="45"/>
      <c r="NJK3512" s="45"/>
      <c r="NJL3512" s="45"/>
      <c r="NJM3512" s="45"/>
      <c r="NJN3512" s="45"/>
      <c r="NJO3512" s="45"/>
      <c r="NJP3512" s="45"/>
      <c r="NJQ3512" s="45"/>
      <c r="NJR3512" s="45"/>
      <c r="NJS3512" s="45"/>
      <c r="NJT3512" s="45"/>
      <c r="NJU3512" s="45"/>
      <c r="NJV3512" s="45"/>
      <c r="NJW3512" s="45"/>
      <c r="NJX3512" s="45"/>
      <c r="NJY3512" s="45"/>
      <c r="NJZ3512" s="45"/>
      <c r="NKA3512" s="45"/>
      <c r="NKB3512" s="45"/>
      <c r="NKC3512" s="45"/>
      <c r="NKD3512" s="45"/>
      <c r="NKE3512" s="45"/>
      <c r="NKF3512" s="45"/>
      <c r="NKG3512" s="45"/>
      <c r="NKH3512" s="45"/>
      <c r="NKI3512" s="45"/>
      <c r="NKJ3512" s="45"/>
      <c r="NKK3512" s="45"/>
      <c r="NKL3512" s="45"/>
      <c r="NKM3512" s="45"/>
      <c r="NKN3512" s="45"/>
      <c r="NKO3512" s="45"/>
      <c r="NKP3512" s="45"/>
      <c r="NKQ3512" s="45"/>
      <c r="NKR3512" s="45"/>
      <c r="NKS3512" s="45"/>
      <c r="NKT3512" s="45"/>
      <c r="NKU3512" s="45"/>
      <c r="NKV3512" s="45"/>
      <c r="NKW3512" s="45"/>
      <c r="NKX3512" s="45"/>
      <c r="NKY3512" s="45"/>
      <c r="NKZ3512" s="45"/>
      <c r="NLA3512" s="45"/>
      <c r="NLB3512" s="45"/>
      <c r="NLC3512" s="45"/>
      <c r="NLD3512" s="45"/>
      <c r="NLE3512" s="45"/>
      <c r="NLF3512" s="45"/>
      <c r="NLG3512" s="45"/>
      <c r="NLH3512" s="45"/>
      <c r="NLI3512" s="45"/>
      <c r="NLJ3512" s="45"/>
      <c r="NLK3512" s="45"/>
      <c r="NLL3512" s="45"/>
      <c r="NLM3512" s="45"/>
      <c r="NLN3512" s="45"/>
      <c r="NLO3512" s="45"/>
      <c r="NLP3512" s="45"/>
      <c r="NLQ3512" s="45"/>
      <c r="NLR3512" s="45"/>
      <c r="NLS3512" s="45"/>
      <c r="NLT3512" s="45"/>
      <c r="NLU3512" s="45"/>
      <c r="NLV3512" s="45"/>
      <c r="NLW3512" s="45"/>
      <c r="NLX3512" s="45"/>
      <c r="NLY3512" s="45"/>
      <c r="NLZ3512" s="45"/>
      <c r="NMA3512" s="45"/>
      <c r="NMB3512" s="45"/>
      <c r="NMC3512" s="45"/>
      <c r="NMD3512" s="45"/>
      <c r="NME3512" s="45"/>
      <c r="NMF3512" s="45"/>
      <c r="NMG3512" s="45"/>
      <c r="NMH3512" s="45"/>
      <c r="NMI3512" s="45"/>
      <c r="NMJ3512" s="45"/>
      <c r="NMK3512" s="45"/>
      <c r="NML3512" s="45"/>
      <c r="NMM3512" s="45"/>
      <c r="NMN3512" s="45"/>
      <c r="NMO3512" s="45"/>
      <c r="NMP3512" s="45"/>
      <c r="NMQ3512" s="45"/>
      <c r="NMR3512" s="45"/>
      <c r="NMS3512" s="45"/>
      <c r="NMT3512" s="45"/>
      <c r="NMU3512" s="45"/>
      <c r="NMV3512" s="45"/>
      <c r="NMW3512" s="45"/>
      <c r="NMX3512" s="45"/>
      <c r="NMY3512" s="45"/>
      <c r="NMZ3512" s="45"/>
      <c r="NNA3512" s="45"/>
      <c r="NNB3512" s="45"/>
      <c r="NNC3512" s="45"/>
      <c r="NND3512" s="45"/>
      <c r="NNE3512" s="45"/>
      <c r="NNF3512" s="45"/>
      <c r="NNG3512" s="45"/>
      <c r="NNH3512" s="45"/>
      <c r="NNI3512" s="45"/>
      <c r="NNJ3512" s="45"/>
      <c r="NNK3512" s="45"/>
      <c r="NNL3512" s="45"/>
      <c r="NNM3512" s="45"/>
      <c r="NNN3512" s="45"/>
      <c r="NNO3512" s="45"/>
      <c r="NNP3512" s="45"/>
      <c r="NNQ3512" s="45"/>
      <c r="NNR3512" s="45"/>
      <c r="NNS3512" s="45"/>
      <c r="NNT3512" s="45"/>
      <c r="NNU3512" s="45"/>
      <c r="NNV3512" s="45"/>
      <c r="NNW3512" s="45"/>
      <c r="NNX3512" s="45"/>
      <c r="NNY3512" s="45"/>
      <c r="NNZ3512" s="45"/>
      <c r="NOA3512" s="45"/>
      <c r="NOB3512" s="45"/>
      <c r="NOC3512" s="45"/>
      <c r="NOD3512" s="45"/>
      <c r="NOE3512" s="45"/>
      <c r="NOF3512" s="45"/>
      <c r="NOG3512" s="45"/>
      <c r="NOH3512" s="45"/>
      <c r="NOI3512" s="45"/>
      <c r="NOJ3512" s="45"/>
      <c r="NOK3512" s="45"/>
      <c r="NOL3512" s="45"/>
      <c r="NOM3512" s="45"/>
      <c r="NON3512" s="45"/>
      <c r="NOO3512" s="45"/>
      <c r="NOP3512" s="45"/>
      <c r="NOQ3512" s="45"/>
      <c r="NOR3512" s="45"/>
      <c r="NOS3512" s="45"/>
      <c r="NOT3512" s="45"/>
      <c r="NOU3512" s="45"/>
      <c r="NOV3512" s="45"/>
      <c r="NOW3512" s="45"/>
      <c r="NOX3512" s="45"/>
      <c r="NOY3512" s="45"/>
      <c r="NOZ3512" s="45"/>
      <c r="NPA3512" s="45"/>
      <c r="NPB3512" s="45"/>
      <c r="NPC3512" s="45"/>
      <c r="NPD3512" s="45"/>
      <c r="NPE3512" s="45"/>
      <c r="NPF3512" s="45"/>
      <c r="NPG3512" s="45"/>
      <c r="NPH3512" s="45"/>
      <c r="NPI3512" s="45"/>
      <c r="NPJ3512" s="45"/>
      <c r="NPK3512" s="45"/>
      <c r="NPL3512" s="45"/>
      <c r="NPM3512" s="45"/>
      <c r="NPN3512" s="45"/>
      <c r="NPO3512" s="45"/>
      <c r="NPP3512" s="45"/>
      <c r="NPQ3512" s="45"/>
      <c r="NPR3512" s="45"/>
      <c r="NPS3512" s="45"/>
      <c r="NPT3512" s="45"/>
      <c r="NPU3512" s="45"/>
      <c r="NPV3512" s="45"/>
      <c r="NPW3512" s="45"/>
      <c r="NPX3512" s="45"/>
      <c r="NPY3512" s="45"/>
      <c r="NPZ3512" s="45"/>
      <c r="NQA3512" s="45"/>
      <c r="NQB3512" s="45"/>
      <c r="NQC3512" s="45"/>
      <c r="NQD3512" s="45"/>
      <c r="NQE3512" s="45"/>
      <c r="NQF3512" s="45"/>
      <c r="NQG3512" s="45"/>
      <c r="NQH3512" s="45"/>
      <c r="NQI3512" s="45"/>
      <c r="NQJ3512" s="45"/>
      <c r="NQK3512" s="45"/>
      <c r="NQL3512" s="45"/>
      <c r="NQM3512" s="45"/>
      <c r="NQN3512" s="45"/>
      <c r="NQO3512" s="45"/>
      <c r="NQP3512" s="45"/>
      <c r="NQQ3512" s="45"/>
      <c r="NQR3512" s="45"/>
      <c r="NQS3512" s="45"/>
      <c r="NQT3512" s="45"/>
      <c r="NQU3512" s="45"/>
      <c r="NQV3512" s="45"/>
      <c r="NQW3512" s="45"/>
      <c r="NQX3512" s="45"/>
      <c r="NQY3512" s="45"/>
      <c r="NQZ3512" s="45"/>
      <c r="NRA3512" s="45"/>
      <c r="NRB3512" s="45"/>
      <c r="NRC3512" s="45"/>
      <c r="NRD3512" s="45"/>
      <c r="NRE3512" s="45"/>
      <c r="NRF3512" s="45"/>
      <c r="NRG3512" s="45"/>
      <c r="NRH3512" s="45"/>
      <c r="NRI3512" s="45"/>
      <c r="NRJ3512" s="45"/>
      <c r="NRK3512" s="45"/>
      <c r="NRL3512" s="45"/>
      <c r="NRM3512" s="45"/>
      <c r="NRN3512" s="45"/>
      <c r="NRO3512" s="45"/>
      <c r="NRP3512" s="45"/>
      <c r="NRQ3512" s="45"/>
      <c r="NRR3512" s="45"/>
      <c r="NRS3512" s="45"/>
      <c r="NRT3512" s="45"/>
      <c r="NRU3512" s="45"/>
      <c r="NRV3512" s="45"/>
      <c r="NRW3512" s="45"/>
      <c r="NRX3512" s="45"/>
      <c r="NRY3512" s="45"/>
      <c r="NRZ3512" s="45"/>
      <c r="NSA3512" s="45"/>
      <c r="NSB3512" s="45"/>
      <c r="NSC3512" s="45"/>
      <c r="NSD3512" s="45"/>
      <c r="NSE3512" s="45"/>
      <c r="NSF3512" s="45"/>
      <c r="NSG3512" s="45"/>
      <c r="NSH3512" s="45"/>
      <c r="NSI3512" s="45"/>
      <c r="NSJ3512" s="45"/>
      <c r="NSK3512" s="45"/>
      <c r="NSL3512" s="45"/>
      <c r="NSM3512" s="45"/>
      <c r="NSN3512" s="45"/>
      <c r="NSO3512" s="45"/>
      <c r="NSP3512" s="45"/>
      <c r="NSQ3512" s="45"/>
      <c r="NSR3512" s="45"/>
      <c r="NSS3512" s="45"/>
      <c r="NST3512" s="45"/>
      <c r="NSU3512" s="45"/>
      <c r="NSV3512" s="45"/>
      <c r="NSW3512" s="45"/>
      <c r="NSX3512" s="45"/>
      <c r="NSY3512" s="45"/>
      <c r="NSZ3512" s="45"/>
      <c r="NTA3512" s="45"/>
      <c r="NTB3512" s="45"/>
      <c r="NTC3512" s="45"/>
      <c r="NTD3512" s="45"/>
      <c r="NTE3512" s="45"/>
      <c r="NTF3512" s="45"/>
      <c r="NTG3512" s="45"/>
      <c r="NTH3512" s="45"/>
      <c r="NTI3512" s="45"/>
      <c r="NTJ3512" s="45"/>
      <c r="NTK3512" s="45"/>
      <c r="NTL3512" s="45"/>
      <c r="NTM3512" s="45"/>
      <c r="NTN3512" s="45"/>
      <c r="NTO3512" s="45"/>
      <c r="NTP3512" s="45"/>
      <c r="NTQ3512" s="45"/>
      <c r="NTR3512" s="45"/>
      <c r="NTS3512" s="45"/>
      <c r="NTT3512" s="45"/>
      <c r="NTU3512" s="45"/>
      <c r="NTV3512" s="45"/>
      <c r="NTW3512" s="45"/>
      <c r="NTX3512" s="45"/>
      <c r="NTY3512" s="45"/>
      <c r="NTZ3512" s="45"/>
      <c r="NUA3512" s="45"/>
      <c r="NUB3512" s="45"/>
      <c r="NUC3512" s="45"/>
      <c r="NUD3512" s="45"/>
      <c r="NUE3512" s="45"/>
      <c r="NUF3512" s="45"/>
      <c r="NUG3512" s="45"/>
      <c r="NUH3512" s="45"/>
      <c r="NUI3512" s="45"/>
      <c r="NUJ3512" s="45"/>
      <c r="NUK3512" s="45"/>
      <c r="NUL3512" s="45"/>
      <c r="NUM3512" s="45"/>
      <c r="NUN3512" s="45"/>
      <c r="NUO3512" s="45"/>
      <c r="NUP3512" s="45"/>
      <c r="NUQ3512" s="45"/>
      <c r="NUR3512" s="45"/>
      <c r="NUS3512" s="45"/>
      <c r="NUT3512" s="45"/>
      <c r="NUU3512" s="45"/>
      <c r="NUV3512" s="45"/>
      <c r="NUW3512" s="45"/>
      <c r="NUX3512" s="45"/>
      <c r="NUY3512" s="45"/>
      <c r="NUZ3512" s="45"/>
      <c r="NVA3512" s="45"/>
      <c r="NVB3512" s="45"/>
      <c r="NVC3512" s="45"/>
      <c r="NVD3512" s="45"/>
      <c r="NVE3512" s="45"/>
      <c r="NVF3512" s="45"/>
      <c r="NVG3512" s="45"/>
      <c r="NVH3512" s="45"/>
      <c r="NVI3512" s="45"/>
      <c r="NVJ3512" s="45"/>
      <c r="NVK3512" s="45"/>
      <c r="NVL3512" s="45"/>
      <c r="NVM3512" s="45"/>
      <c r="NVN3512" s="45"/>
      <c r="NVO3512" s="45"/>
      <c r="NVP3512" s="45"/>
      <c r="NVQ3512" s="45"/>
      <c r="NVR3512" s="45"/>
      <c r="NVS3512" s="45"/>
      <c r="NVT3512" s="45"/>
      <c r="NVU3512" s="45"/>
      <c r="NVV3512" s="45"/>
      <c r="NVW3512" s="45"/>
      <c r="NVX3512" s="45"/>
      <c r="NVY3512" s="45"/>
      <c r="NVZ3512" s="45"/>
      <c r="NWA3512" s="45"/>
      <c r="NWB3512" s="45"/>
      <c r="NWC3512" s="45"/>
      <c r="NWD3512" s="45"/>
      <c r="NWE3512" s="45"/>
      <c r="NWF3512" s="45"/>
      <c r="NWG3512" s="45"/>
      <c r="NWH3512" s="45"/>
      <c r="NWI3512" s="45"/>
      <c r="NWJ3512" s="45"/>
      <c r="NWK3512" s="45"/>
      <c r="NWL3512" s="45"/>
      <c r="NWM3512" s="45"/>
      <c r="NWN3512" s="45"/>
      <c r="NWO3512" s="45"/>
      <c r="NWP3512" s="45"/>
      <c r="NWQ3512" s="45"/>
      <c r="NWR3512" s="45"/>
      <c r="NWS3512" s="45"/>
      <c r="NWT3512" s="45"/>
      <c r="NWU3512" s="45"/>
      <c r="NWV3512" s="45"/>
      <c r="NWW3512" s="45"/>
      <c r="NWX3512" s="45"/>
      <c r="NWY3512" s="45"/>
      <c r="NWZ3512" s="45"/>
      <c r="NXA3512" s="45"/>
      <c r="NXB3512" s="45"/>
      <c r="NXC3512" s="45"/>
      <c r="NXD3512" s="45"/>
      <c r="NXE3512" s="45"/>
      <c r="NXF3512" s="45"/>
      <c r="NXG3512" s="45"/>
      <c r="NXH3512" s="45"/>
      <c r="NXI3512" s="45"/>
      <c r="NXJ3512" s="45"/>
      <c r="NXK3512" s="45"/>
      <c r="NXL3512" s="45"/>
      <c r="NXM3512" s="45"/>
      <c r="NXN3512" s="45"/>
      <c r="NXO3512" s="45"/>
      <c r="NXP3512" s="45"/>
      <c r="NXQ3512" s="45"/>
      <c r="NXR3512" s="45"/>
      <c r="NXS3512" s="45"/>
      <c r="NXT3512" s="45"/>
      <c r="NXU3512" s="45"/>
      <c r="NXV3512" s="45"/>
      <c r="NXW3512" s="45"/>
      <c r="NXX3512" s="45"/>
      <c r="NXY3512" s="45"/>
      <c r="NXZ3512" s="45"/>
      <c r="NYA3512" s="45"/>
      <c r="NYB3512" s="45"/>
      <c r="NYC3512" s="45"/>
      <c r="NYD3512" s="45"/>
      <c r="NYE3512" s="45"/>
      <c r="NYF3512" s="45"/>
      <c r="NYG3512" s="45"/>
      <c r="NYH3512" s="45"/>
      <c r="NYI3512" s="45"/>
      <c r="NYJ3512" s="45"/>
      <c r="NYK3512" s="45"/>
      <c r="NYL3512" s="45"/>
      <c r="NYM3512" s="45"/>
      <c r="NYN3512" s="45"/>
      <c r="NYO3512" s="45"/>
      <c r="NYP3512" s="45"/>
      <c r="NYQ3512" s="45"/>
      <c r="NYR3512" s="45"/>
      <c r="NYS3512" s="45"/>
      <c r="NYT3512" s="45"/>
      <c r="NYU3512" s="45"/>
      <c r="NYV3512" s="45"/>
      <c r="NYW3512" s="45"/>
      <c r="NYX3512" s="45"/>
      <c r="NYY3512" s="45"/>
      <c r="NYZ3512" s="45"/>
      <c r="NZA3512" s="45"/>
      <c r="NZB3512" s="45"/>
      <c r="NZC3512" s="45"/>
      <c r="NZD3512" s="45"/>
      <c r="NZE3512" s="45"/>
      <c r="NZF3512" s="45"/>
      <c r="NZG3512" s="45"/>
      <c r="NZH3512" s="45"/>
      <c r="NZI3512" s="45"/>
      <c r="NZJ3512" s="45"/>
      <c r="NZK3512" s="45"/>
      <c r="NZL3512" s="45"/>
      <c r="NZM3512" s="45"/>
      <c r="NZN3512" s="45"/>
      <c r="NZO3512" s="45"/>
      <c r="NZP3512" s="45"/>
      <c r="NZQ3512" s="45"/>
      <c r="NZR3512" s="45"/>
      <c r="NZS3512" s="45"/>
      <c r="NZT3512" s="45"/>
      <c r="NZU3512" s="45"/>
      <c r="NZV3512" s="45"/>
      <c r="NZW3512" s="45"/>
      <c r="NZX3512" s="45"/>
      <c r="NZY3512" s="45"/>
      <c r="NZZ3512" s="45"/>
      <c r="OAA3512" s="45"/>
      <c r="OAB3512" s="45"/>
      <c r="OAC3512" s="45"/>
      <c r="OAD3512" s="45"/>
      <c r="OAE3512" s="45"/>
      <c r="OAF3512" s="45"/>
      <c r="OAG3512" s="45"/>
      <c r="OAH3512" s="45"/>
      <c r="OAI3512" s="45"/>
      <c r="OAJ3512" s="45"/>
      <c r="OAK3512" s="45"/>
      <c r="OAL3512" s="45"/>
      <c r="OAM3512" s="45"/>
      <c r="OAN3512" s="45"/>
      <c r="OAO3512" s="45"/>
      <c r="OAP3512" s="45"/>
      <c r="OAQ3512" s="45"/>
      <c r="OAR3512" s="45"/>
      <c r="OAS3512" s="45"/>
      <c r="OAT3512" s="45"/>
      <c r="OAU3512" s="45"/>
      <c r="OAV3512" s="45"/>
      <c r="OAW3512" s="45"/>
      <c r="OAX3512" s="45"/>
      <c r="OAY3512" s="45"/>
      <c r="OAZ3512" s="45"/>
      <c r="OBA3512" s="45"/>
      <c r="OBB3512" s="45"/>
      <c r="OBC3512" s="45"/>
      <c r="OBD3512" s="45"/>
      <c r="OBE3512" s="45"/>
      <c r="OBF3512" s="45"/>
      <c r="OBG3512" s="45"/>
      <c r="OBH3512" s="45"/>
      <c r="OBI3512" s="45"/>
      <c r="OBJ3512" s="45"/>
      <c r="OBK3512" s="45"/>
      <c r="OBL3512" s="45"/>
      <c r="OBM3512" s="45"/>
      <c r="OBN3512" s="45"/>
      <c r="OBO3512" s="45"/>
      <c r="OBP3512" s="45"/>
      <c r="OBQ3512" s="45"/>
      <c r="OBR3512" s="45"/>
      <c r="OBS3512" s="45"/>
      <c r="OBT3512" s="45"/>
      <c r="OBU3512" s="45"/>
      <c r="OBV3512" s="45"/>
      <c r="OBW3512" s="45"/>
      <c r="OBX3512" s="45"/>
      <c r="OBY3512" s="45"/>
      <c r="OBZ3512" s="45"/>
      <c r="OCA3512" s="45"/>
      <c r="OCB3512" s="45"/>
      <c r="OCC3512" s="45"/>
      <c r="OCD3512" s="45"/>
      <c r="OCE3512" s="45"/>
      <c r="OCF3512" s="45"/>
      <c r="OCG3512" s="45"/>
      <c r="OCH3512" s="45"/>
      <c r="OCI3512" s="45"/>
      <c r="OCJ3512" s="45"/>
      <c r="OCK3512" s="45"/>
      <c r="OCL3512" s="45"/>
      <c r="OCM3512" s="45"/>
      <c r="OCN3512" s="45"/>
      <c r="OCO3512" s="45"/>
      <c r="OCP3512" s="45"/>
      <c r="OCQ3512" s="45"/>
      <c r="OCR3512" s="45"/>
      <c r="OCS3512" s="45"/>
      <c r="OCT3512" s="45"/>
      <c r="OCU3512" s="45"/>
      <c r="OCV3512" s="45"/>
      <c r="OCW3512" s="45"/>
      <c r="OCX3512" s="45"/>
      <c r="OCY3512" s="45"/>
      <c r="OCZ3512" s="45"/>
      <c r="ODA3512" s="45"/>
      <c r="ODB3512" s="45"/>
      <c r="ODC3512" s="45"/>
      <c r="ODD3512" s="45"/>
      <c r="ODE3512" s="45"/>
      <c r="ODF3512" s="45"/>
      <c r="ODG3512" s="45"/>
      <c r="ODH3512" s="45"/>
      <c r="ODI3512" s="45"/>
      <c r="ODJ3512" s="45"/>
      <c r="ODK3512" s="45"/>
      <c r="ODL3512" s="45"/>
      <c r="ODM3512" s="45"/>
      <c r="ODN3512" s="45"/>
      <c r="ODO3512" s="45"/>
      <c r="ODP3512" s="45"/>
      <c r="ODQ3512" s="45"/>
      <c r="ODR3512" s="45"/>
      <c r="ODS3512" s="45"/>
      <c r="ODT3512" s="45"/>
      <c r="ODU3512" s="45"/>
      <c r="ODV3512" s="45"/>
      <c r="ODW3512" s="45"/>
      <c r="ODX3512" s="45"/>
      <c r="ODY3512" s="45"/>
      <c r="ODZ3512" s="45"/>
      <c r="OEA3512" s="45"/>
      <c r="OEB3512" s="45"/>
      <c r="OEC3512" s="45"/>
      <c r="OED3512" s="45"/>
      <c r="OEE3512" s="45"/>
      <c r="OEF3512" s="45"/>
      <c r="OEG3512" s="45"/>
      <c r="OEH3512" s="45"/>
      <c r="OEI3512" s="45"/>
      <c r="OEJ3512" s="45"/>
      <c r="OEK3512" s="45"/>
      <c r="OEL3512" s="45"/>
      <c r="OEM3512" s="45"/>
      <c r="OEN3512" s="45"/>
      <c r="OEO3512" s="45"/>
      <c r="OEP3512" s="45"/>
      <c r="OEQ3512" s="45"/>
      <c r="OER3512" s="45"/>
      <c r="OES3512" s="45"/>
      <c r="OET3512" s="45"/>
      <c r="OEU3512" s="45"/>
      <c r="OEV3512" s="45"/>
      <c r="OEW3512" s="45"/>
      <c r="OEX3512" s="45"/>
      <c r="OEY3512" s="45"/>
      <c r="OEZ3512" s="45"/>
      <c r="OFA3512" s="45"/>
      <c r="OFB3512" s="45"/>
      <c r="OFC3512" s="45"/>
      <c r="OFD3512" s="45"/>
      <c r="OFE3512" s="45"/>
      <c r="OFF3512" s="45"/>
      <c r="OFG3512" s="45"/>
      <c r="OFH3512" s="45"/>
      <c r="OFI3512" s="45"/>
      <c r="OFJ3512" s="45"/>
      <c r="OFK3512" s="45"/>
      <c r="OFL3512" s="45"/>
      <c r="OFM3512" s="45"/>
      <c r="OFN3512" s="45"/>
      <c r="OFO3512" s="45"/>
      <c r="OFP3512" s="45"/>
      <c r="OFQ3512" s="45"/>
      <c r="OFR3512" s="45"/>
      <c r="OFS3512" s="45"/>
      <c r="OFT3512" s="45"/>
      <c r="OFU3512" s="45"/>
      <c r="OFV3512" s="45"/>
      <c r="OFW3512" s="45"/>
      <c r="OFX3512" s="45"/>
      <c r="OFY3512" s="45"/>
      <c r="OFZ3512" s="45"/>
      <c r="OGA3512" s="45"/>
      <c r="OGB3512" s="45"/>
      <c r="OGC3512" s="45"/>
      <c r="OGD3512" s="45"/>
      <c r="OGE3512" s="45"/>
      <c r="OGF3512" s="45"/>
      <c r="OGG3512" s="45"/>
      <c r="OGH3512" s="45"/>
      <c r="OGI3512" s="45"/>
      <c r="OGJ3512" s="45"/>
      <c r="OGK3512" s="45"/>
      <c r="OGL3512" s="45"/>
      <c r="OGM3512" s="45"/>
      <c r="OGN3512" s="45"/>
      <c r="OGO3512" s="45"/>
      <c r="OGP3512" s="45"/>
      <c r="OGQ3512" s="45"/>
      <c r="OGR3512" s="45"/>
      <c r="OGS3512" s="45"/>
      <c r="OGT3512" s="45"/>
      <c r="OGU3512" s="45"/>
      <c r="OGV3512" s="45"/>
      <c r="OGW3512" s="45"/>
      <c r="OGX3512" s="45"/>
      <c r="OGY3512" s="45"/>
      <c r="OGZ3512" s="45"/>
      <c r="OHA3512" s="45"/>
      <c r="OHB3512" s="45"/>
      <c r="OHC3512" s="45"/>
      <c r="OHD3512" s="45"/>
      <c r="OHE3512" s="45"/>
      <c r="OHF3512" s="45"/>
      <c r="OHG3512" s="45"/>
      <c r="OHH3512" s="45"/>
      <c r="OHI3512" s="45"/>
      <c r="OHJ3512" s="45"/>
      <c r="OHK3512" s="45"/>
      <c r="OHL3512" s="45"/>
      <c r="OHM3512" s="45"/>
      <c r="OHN3512" s="45"/>
      <c r="OHO3512" s="45"/>
      <c r="OHP3512" s="45"/>
      <c r="OHQ3512" s="45"/>
      <c r="OHR3512" s="45"/>
      <c r="OHS3512" s="45"/>
      <c r="OHT3512" s="45"/>
      <c r="OHU3512" s="45"/>
      <c r="OHV3512" s="45"/>
      <c r="OHW3512" s="45"/>
      <c r="OHX3512" s="45"/>
      <c r="OHY3512" s="45"/>
      <c r="OHZ3512" s="45"/>
      <c r="OIA3512" s="45"/>
      <c r="OIB3512" s="45"/>
      <c r="OIC3512" s="45"/>
      <c r="OID3512" s="45"/>
      <c r="OIE3512" s="45"/>
      <c r="OIF3512" s="45"/>
      <c r="OIG3512" s="45"/>
      <c r="OIH3512" s="45"/>
      <c r="OII3512" s="45"/>
      <c r="OIJ3512" s="45"/>
      <c r="OIK3512" s="45"/>
      <c r="OIL3512" s="45"/>
      <c r="OIM3512" s="45"/>
      <c r="OIN3512" s="45"/>
      <c r="OIO3512" s="45"/>
      <c r="OIP3512" s="45"/>
      <c r="OIQ3512" s="45"/>
      <c r="OIR3512" s="45"/>
      <c r="OIS3512" s="45"/>
      <c r="OIT3512" s="45"/>
      <c r="OIU3512" s="45"/>
      <c r="OIV3512" s="45"/>
      <c r="OIW3512" s="45"/>
      <c r="OIX3512" s="45"/>
      <c r="OIY3512" s="45"/>
      <c r="OIZ3512" s="45"/>
      <c r="OJA3512" s="45"/>
      <c r="OJB3512" s="45"/>
      <c r="OJC3512" s="45"/>
      <c r="OJD3512" s="45"/>
      <c r="OJE3512" s="45"/>
      <c r="OJF3512" s="45"/>
      <c r="OJG3512" s="45"/>
      <c r="OJH3512" s="45"/>
      <c r="OJI3512" s="45"/>
      <c r="OJJ3512" s="45"/>
      <c r="OJK3512" s="45"/>
      <c r="OJL3512" s="45"/>
      <c r="OJM3512" s="45"/>
      <c r="OJN3512" s="45"/>
      <c r="OJO3512" s="45"/>
      <c r="OJP3512" s="45"/>
      <c r="OJQ3512" s="45"/>
      <c r="OJR3512" s="45"/>
      <c r="OJS3512" s="45"/>
      <c r="OJT3512" s="45"/>
      <c r="OJU3512" s="45"/>
      <c r="OJV3512" s="45"/>
      <c r="OJW3512" s="45"/>
      <c r="OJX3512" s="45"/>
      <c r="OJY3512" s="45"/>
      <c r="OJZ3512" s="45"/>
      <c r="OKA3512" s="45"/>
      <c r="OKB3512" s="45"/>
      <c r="OKC3512" s="45"/>
      <c r="OKD3512" s="45"/>
      <c r="OKE3512" s="45"/>
      <c r="OKF3512" s="45"/>
      <c r="OKG3512" s="45"/>
      <c r="OKH3512" s="45"/>
      <c r="OKI3512" s="45"/>
      <c r="OKJ3512" s="45"/>
      <c r="OKK3512" s="45"/>
      <c r="OKL3512" s="45"/>
      <c r="OKM3512" s="45"/>
      <c r="OKN3512" s="45"/>
      <c r="OKO3512" s="45"/>
      <c r="OKP3512" s="45"/>
      <c r="OKQ3512" s="45"/>
      <c r="OKR3512" s="45"/>
      <c r="OKS3512" s="45"/>
      <c r="OKT3512" s="45"/>
      <c r="OKU3512" s="45"/>
      <c r="OKV3512" s="45"/>
      <c r="OKW3512" s="45"/>
      <c r="OKX3512" s="45"/>
      <c r="OKY3512" s="45"/>
      <c r="OKZ3512" s="45"/>
      <c r="OLA3512" s="45"/>
      <c r="OLB3512" s="45"/>
      <c r="OLC3512" s="45"/>
      <c r="OLD3512" s="45"/>
      <c r="OLE3512" s="45"/>
      <c r="OLF3512" s="45"/>
      <c r="OLG3512" s="45"/>
      <c r="OLH3512" s="45"/>
      <c r="OLI3512" s="45"/>
      <c r="OLJ3512" s="45"/>
      <c r="OLK3512" s="45"/>
      <c r="OLL3512" s="45"/>
      <c r="OLM3512" s="45"/>
      <c r="OLN3512" s="45"/>
      <c r="OLO3512" s="45"/>
      <c r="OLP3512" s="45"/>
      <c r="OLQ3512" s="45"/>
      <c r="OLR3512" s="45"/>
      <c r="OLS3512" s="45"/>
      <c r="OLT3512" s="45"/>
      <c r="OLU3512" s="45"/>
      <c r="OLV3512" s="45"/>
      <c r="OLW3512" s="45"/>
      <c r="OLX3512" s="45"/>
      <c r="OLY3512" s="45"/>
      <c r="OLZ3512" s="45"/>
      <c r="OMA3512" s="45"/>
      <c r="OMB3512" s="45"/>
      <c r="OMC3512" s="45"/>
      <c r="OMD3512" s="45"/>
      <c r="OME3512" s="45"/>
      <c r="OMF3512" s="45"/>
      <c r="OMG3512" s="45"/>
      <c r="OMH3512" s="45"/>
      <c r="OMI3512" s="45"/>
      <c r="OMJ3512" s="45"/>
      <c r="OMK3512" s="45"/>
      <c r="OML3512" s="45"/>
      <c r="OMM3512" s="45"/>
      <c r="OMN3512" s="45"/>
      <c r="OMO3512" s="45"/>
      <c r="OMP3512" s="45"/>
      <c r="OMQ3512" s="45"/>
      <c r="OMR3512" s="45"/>
      <c r="OMS3512" s="45"/>
      <c r="OMT3512" s="45"/>
      <c r="OMU3512" s="45"/>
      <c r="OMV3512" s="45"/>
      <c r="OMW3512" s="45"/>
      <c r="OMX3512" s="45"/>
      <c r="OMY3512" s="45"/>
      <c r="OMZ3512" s="45"/>
      <c r="ONA3512" s="45"/>
      <c r="ONB3512" s="45"/>
      <c r="ONC3512" s="45"/>
      <c r="OND3512" s="45"/>
      <c r="ONE3512" s="45"/>
      <c r="ONF3512" s="45"/>
      <c r="ONG3512" s="45"/>
      <c r="ONH3512" s="45"/>
      <c r="ONI3512" s="45"/>
      <c r="ONJ3512" s="45"/>
      <c r="ONK3512" s="45"/>
      <c r="ONL3512" s="45"/>
      <c r="ONM3512" s="45"/>
      <c r="ONN3512" s="45"/>
      <c r="ONO3512" s="45"/>
      <c r="ONP3512" s="45"/>
      <c r="ONQ3512" s="45"/>
      <c r="ONR3512" s="45"/>
      <c r="ONS3512" s="45"/>
      <c r="ONT3512" s="45"/>
      <c r="ONU3512" s="45"/>
      <c r="ONV3512" s="45"/>
      <c r="ONW3512" s="45"/>
      <c r="ONX3512" s="45"/>
      <c r="ONY3512" s="45"/>
      <c r="ONZ3512" s="45"/>
      <c r="OOA3512" s="45"/>
      <c r="OOB3512" s="45"/>
      <c r="OOC3512" s="45"/>
      <c r="OOD3512" s="45"/>
      <c r="OOE3512" s="45"/>
      <c r="OOF3512" s="45"/>
      <c r="OOG3512" s="45"/>
      <c r="OOH3512" s="45"/>
      <c r="OOI3512" s="45"/>
      <c r="OOJ3512" s="45"/>
      <c r="OOK3512" s="45"/>
      <c r="OOL3512" s="45"/>
      <c r="OOM3512" s="45"/>
      <c r="OON3512" s="45"/>
      <c r="OOO3512" s="45"/>
      <c r="OOP3512" s="45"/>
      <c r="OOQ3512" s="45"/>
      <c r="OOR3512" s="45"/>
      <c r="OOS3512" s="45"/>
      <c r="OOT3512" s="45"/>
      <c r="OOU3512" s="45"/>
      <c r="OOV3512" s="45"/>
      <c r="OOW3512" s="45"/>
      <c r="OOX3512" s="45"/>
      <c r="OOY3512" s="45"/>
      <c r="OOZ3512" s="45"/>
      <c r="OPA3512" s="45"/>
      <c r="OPB3512" s="45"/>
      <c r="OPC3512" s="45"/>
      <c r="OPD3512" s="45"/>
      <c r="OPE3512" s="45"/>
      <c r="OPF3512" s="45"/>
      <c r="OPG3512" s="45"/>
      <c r="OPH3512" s="45"/>
      <c r="OPI3512" s="45"/>
      <c r="OPJ3512" s="45"/>
      <c r="OPK3512" s="45"/>
      <c r="OPL3512" s="45"/>
      <c r="OPM3512" s="45"/>
      <c r="OPN3512" s="45"/>
      <c r="OPO3512" s="45"/>
      <c r="OPP3512" s="45"/>
      <c r="OPQ3512" s="45"/>
      <c r="OPR3512" s="45"/>
      <c r="OPS3512" s="45"/>
      <c r="OPT3512" s="45"/>
      <c r="OPU3512" s="45"/>
      <c r="OPV3512" s="45"/>
      <c r="OPW3512" s="45"/>
      <c r="OPX3512" s="45"/>
      <c r="OPY3512" s="45"/>
      <c r="OPZ3512" s="45"/>
      <c r="OQA3512" s="45"/>
      <c r="OQB3512" s="45"/>
      <c r="OQC3512" s="45"/>
      <c r="OQD3512" s="45"/>
      <c r="OQE3512" s="45"/>
      <c r="OQF3512" s="45"/>
      <c r="OQG3512" s="45"/>
      <c r="OQH3512" s="45"/>
      <c r="OQI3512" s="45"/>
      <c r="OQJ3512" s="45"/>
      <c r="OQK3512" s="45"/>
      <c r="OQL3512" s="45"/>
      <c r="OQM3512" s="45"/>
      <c r="OQN3512" s="45"/>
      <c r="OQO3512" s="45"/>
      <c r="OQP3512" s="45"/>
      <c r="OQQ3512" s="45"/>
      <c r="OQR3512" s="45"/>
      <c r="OQS3512" s="45"/>
      <c r="OQT3512" s="45"/>
      <c r="OQU3512" s="45"/>
      <c r="OQV3512" s="45"/>
      <c r="OQW3512" s="45"/>
      <c r="OQX3512" s="45"/>
      <c r="OQY3512" s="45"/>
      <c r="OQZ3512" s="45"/>
      <c r="ORA3512" s="45"/>
      <c r="ORB3512" s="45"/>
      <c r="ORC3512" s="45"/>
      <c r="ORD3512" s="45"/>
      <c r="ORE3512" s="45"/>
      <c r="ORF3512" s="45"/>
      <c r="ORG3512" s="45"/>
      <c r="ORH3512" s="45"/>
      <c r="ORI3512" s="45"/>
      <c r="ORJ3512" s="45"/>
      <c r="ORK3512" s="45"/>
      <c r="ORL3512" s="45"/>
      <c r="ORM3512" s="45"/>
      <c r="ORN3512" s="45"/>
      <c r="ORO3512" s="45"/>
      <c r="ORP3512" s="45"/>
      <c r="ORQ3512" s="45"/>
      <c r="ORR3512" s="45"/>
      <c r="ORS3512" s="45"/>
      <c r="ORT3512" s="45"/>
      <c r="ORU3512" s="45"/>
      <c r="ORV3512" s="45"/>
      <c r="ORW3512" s="45"/>
      <c r="ORX3512" s="45"/>
      <c r="ORY3512" s="45"/>
      <c r="ORZ3512" s="45"/>
      <c r="OSA3512" s="45"/>
      <c r="OSB3512" s="45"/>
      <c r="OSC3512" s="45"/>
      <c r="OSD3512" s="45"/>
      <c r="OSE3512" s="45"/>
      <c r="OSF3512" s="45"/>
      <c r="OSG3512" s="45"/>
      <c r="OSH3512" s="45"/>
      <c r="OSI3512" s="45"/>
      <c r="OSJ3512" s="45"/>
      <c r="OSK3512" s="45"/>
      <c r="OSL3512" s="45"/>
      <c r="OSM3512" s="45"/>
      <c r="OSN3512" s="45"/>
      <c r="OSO3512" s="45"/>
      <c r="OSP3512" s="45"/>
      <c r="OSQ3512" s="45"/>
      <c r="OSR3512" s="45"/>
      <c r="OSS3512" s="45"/>
      <c r="OST3512" s="45"/>
      <c r="OSU3512" s="45"/>
      <c r="OSV3512" s="45"/>
      <c r="OSW3512" s="45"/>
      <c r="OSX3512" s="45"/>
      <c r="OSY3512" s="45"/>
      <c r="OSZ3512" s="45"/>
      <c r="OTA3512" s="45"/>
      <c r="OTB3512" s="45"/>
      <c r="OTC3512" s="45"/>
      <c r="OTD3512" s="45"/>
      <c r="OTE3512" s="45"/>
      <c r="OTF3512" s="45"/>
      <c r="OTG3512" s="45"/>
      <c r="OTH3512" s="45"/>
      <c r="OTI3512" s="45"/>
      <c r="OTJ3512" s="45"/>
      <c r="OTK3512" s="45"/>
      <c r="OTL3512" s="45"/>
      <c r="OTM3512" s="45"/>
      <c r="OTN3512" s="45"/>
      <c r="OTO3512" s="45"/>
      <c r="OTP3512" s="45"/>
      <c r="OTQ3512" s="45"/>
      <c r="OTR3512" s="45"/>
      <c r="OTS3512" s="45"/>
      <c r="OTT3512" s="45"/>
      <c r="OTU3512" s="45"/>
      <c r="OTV3512" s="45"/>
      <c r="OTW3512" s="45"/>
      <c r="OTX3512" s="45"/>
      <c r="OTY3512" s="45"/>
      <c r="OTZ3512" s="45"/>
      <c r="OUA3512" s="45"/>
      <c r="OUB3512" s="45"/>
      <c r="OUC3512" s="45"/>
      <c r="OUD3512" s="45"/>
      <c r="OUE3512" s="45"/>
      <c r="OUF3512" s="45"/>
      <c r="OUG3512" s="45"/>
      <c r="OUH3512" s="45"/>
      <c r="OUI3512" s="45"/>
      <c r="OUJ3512" s="45"/>
      <c r="OUK3512" s="45"/>
      <c r="OUL3512" s="45"/>
      <c r="OUM3512" s="45"/>
      <c r="OUN3512" s="45"/>
      <c r="OUO3512" s="45"/>
      <c r="OUP3512" s="45"/>
      <c r="OUQ3512" s="45"/>
      <c r="OUR3512" s="45"/>
      <c r="OUS3512" s="45"/>
      <c r="OUT3512" s="45"/>
      <c r="OUU3512" s="45"/>
      <c r="OUV3512" s="45"/>
      <c r="OUW3512" s="45"/>
      <c r="OUX3512" s="45"/>
      <c r="OUY3512" s="45"/>
      <c r="OUZ3512" s="45"/>
      <c r="OVA3512" s="45"/>
      <c r="OVB3512" s="45"/>
      <c r="OVC3512" s="45"/>
      <c r="OVD3512" s="45"/>
      <c r="OVE3512" s="45"/>
      <c r="OVF3512" s="45"/>
      <c r="OVG3512" s="45"/>
      <c r="OVH3512" s="45"/>
      <c r="OVI3512" s="45"/>
      <c r="OVJ3512" s="45"/>
      <c r="OVK3512" s="45"/>
      <c r="OVL3512" s="45"/>
      <c r="OVM3512" s="45"/>
      <c r="OVN3512" s="45"/>
      <c r="OVO3512" s="45"/>
      <c r="OVP3512" s="45"/>
      <c r="OVQ3512" s="45"/>
      <c r="OVR3512" s="45"/>
      <c r="OVS3512" s="45"/>
      <c r="OVT3512" s="45"/>
      <c r="OVU3512" s="45"/>
      <c r="OVV3512" s="45"/>
      <c r="OVW3512" s="45"/>
      <c r="OVX3512" s="45"/>
      <c r="OVY3512" s="45"/>
      <c r="OVZ3512" s="45"/>
      <c r="OWA3512" s="45"/>
      <c r="OWB3512" s="45"/>
      <c r="OWC3512" s="45"/>
      <c r="OWD3512" s="45"/>
      <c r="OWE3512" s="45"/>
      <c r="OWF3512" s="45"/>
      <c r="OWG3512" s="45"/>
      <c r="OWH3512" s="45"/>
      <c r="OWI3512" s="45"/>
      <c r="OWJ3512" s="45"/>
      <c r="OWK3512" s="45"/>
      <c r="OWL3512" s="45"/>
      <c r="OWM3512" s="45"/>
      <c r="OWN3512" s="45"/>
      <c r="OWO3512" s="45"/>
      <c r="OWP3512" s="45"/>
      <c r="OWQ3512" s="45"/>
      <c r="OWR3512" s="45"/>
      <c r="OWS3512" s="45"/>
      <c r="OWT3512" s="45"/>
      <c r="OWU3512" s="45"/>
      <c r="OWV3512" s="45"/>
      <c r="OWW3512" s="45"/>
      <c r="OWX3512" s="45"/>
      <c r="OWY3512" s="45"/>
      <c r="OWZ3512" s="45"/>
      <c r="OXA3512" s="45"/>
      <c r="OXB3512" s="45"/>
      <c r="OXC3512" s="45"/>
      <c r="OXD3512" s="45"/>
      <c r="OXE3512" s="45"/>
      <c r="OXF3512" s="45"/>
      <c r="OXG3512" s="45"/>
      <c r="OXH3512" s="45"/>
      <c r="OXI3512" s="45"/>
      <c r="OXJ3512" s="45"/>
      <c r="OXK3512" s="45"/>
      <c r="OXL3512" s="45"/>
      <c r="OXM3512" s="45"/>
      <c r="OXN3512" s="45"/>
      <c r="OXO3512" s="45"/>
      <c r="OXP3512" s="45"/>
      <c r="OXQ3512" s="45"/>
      <c r="OXR3512" s="45"/>
      <c r="OXS3512" s="45"/>
      <c r="OXT3512" s="45"/>
      <c r="OXU3512" s="45"/>
      <c r="OXV3512" s="45"/>
      <c r="OXW3512" s="45"/>
      <c r="OXX3512" s="45"/>
      <c r="OXY3512" s="45"/>
      <c r="OXZ3512" s="45"/>
      <c r="OYA3512" s="45"/>
      <c r="OYB3512" s="45"/>
      <c r="OYC3512" s="45"/>
      <c r="OYD3512" s="45"/>
      <c r="OYE3512" s="45"/>
      <c r="OYF3512" s="45"/>
      <c r="OYG3512" s="45"/>
      <c r="OYH3512" s="45"/>
      <c r="OYI3512" s="45"/>
      <c r="OYJ3512" s="45"/>
      <c r="OYK3512" s="45"/>
      <c r="OYL3512" s="45"/>
      <c r="OYM3512" s="45"/>
      <c r="OYN3512" s="45"/>
      <c r="OYO3512" s="45"/>
      <c r="OYP3512" s="45"/>
      <c r="OYQ3512" s="45"/>
      <c r="OYR3512" s="45"/>
      <c r="OYS3512" s="45"/>
      <c r="OYT3512" s="45"/>
      <c r="OYU3512" s="45"/>
      <c r="OYV3512" s="45"/>
      <c r="OYW3512" s="45"/>
      <c r="OYX3512" s="45"/>
      <c r="OYY3512" s="45"/>
      <c r="OYZ3512" s="45"/>
      <c r="OZA3512" s="45"/>
      <c r="OZB3512" s="45"/>
      <c r="OZC3512" s="45"/>
      <c r="OZD3512" s="45"/>
      <c r="OZE3512" s="45"/>
      <c r="OZF3512" s="45"/>
      <c r="OZG3512" s="45"/>
      <c r="OZH3512" s="45"/>
      <c r="OZI3512" s="45"/>
      <c r="OZJ3512" s="45"/>
      <c r="OZK3512" s="45"/>
      <c r="OZL3512" s="45"/>
      <c r="OZM3512" s="45"/>
      <c r="OZN3512" s="45"/>
      <c r="OZO3512" s="45"/>
      <c r="OZP3512" s="45"/>
      <c r="OZQ3512" s="45"/>
      <c r="OZR3512" s="45"/>
      <c r="OZS3512" s="45"/>
      <c r="OZT3512" s="45"/>
      <c r="OZU3512" s="45"/>
      <c r="OZV3512" s="45"/>
      <c r="OZW3512" s="45"/>
      <c r="OZX3512" s="45"/>
      <c r="OZY3512" s="45"/>
      <c r="OZZ3512" s="45"/>
      <c r="PAA3512" s="45"/>
      <c r="PAB3512" s="45"/>
      <c r="PAC3512" s="45"/>
      <c r="PAD3512" s="45"/>
      <c r="PAE3512" s="45"/>
      <c r="PAF3512" s="45"/>
      <c r="PAG3512" s="45"/>
      <c r="PAH3512" s="45"/>
      <c r="PAI3512" s="45"/>
      <c r="PAJ3512" s="45"/>
      <c r="PAK3512" s="45"/>
      <c r="PAL3512" s="45"/>
      <c r="PAM3512" s="45"/>
      <c r="PAN3512" s="45"/>
      <c r="PAO3512" s="45"/>
      <c r="PAP3512" s="45"/>
      <c r="PAQ3512" s="45"/>
      <c r="PAR3512" s="45"/>
      <c r="PAS3512" s="45"/>
      <c r="PAT3512" s="45"/>
      <c r="PAU3512" s="45"/>
      <c r="PAV3512" s="45"/>
      <c r="PAW3512" s="45"/>
      <c r="PAX3512" s="45"/>
      <c r="PAY3512" s="45"/>
      <c r="PAZ3512" s="45"/>
      <c r="PBA3512" s="45"/>
      <c r="PBB3512" s="45"/>
      <c r="PBC3512" s="45"/>
      <c r="PBD3512" s="45"/>
      <c r="PBE3512" s="45"/>
      <c r="PBF3512" s="45"/>
      <c r="PBG3512" s="45"/>
      <c r="PBH3512" s="45"/>
      <c r="PBI3512" s="45"/>
      <c r="PBJ3512" s="45"/>
      <c r="PBK3512" s="45"/>
      <c r="PBL3512" s="45"/>
      <c r="PBM3512" s="45"/>
      <c r="PBN3512" s="45"/>
      <c r="PBO3512" s="45"/>
      <c r="PBP3512" s="45"/>
      <c r="PBQ3512" s="45"/>
      <c r="PBR3512" s="45"/>
      <c r="PBS3512" s="45"/>
      <c r="PBT3512" s="45"/>
      <c r="PBU3512" s="45"/>
      <c r="PBV3512" s="45"/>
      <c r="PBW3512" s="45"/>
      <c r="PBX3512" s="45"/>
      <c r="PBY3512" s="45"/>
      <c r="PBZ3512" s="45"/>
      <c r="PCA3512" s="45"/>
      <c r="PCB3512" s="45"/>
      <c r="PCC3512" s="45"/>
      <c r="PCD3512" s="45"/>
      <c r="PCE3512" s="45"/>
      <c r="PCF3512" s="45"/>
      <c r="PCG3512" s="45"/>
      <c r="PCH3512" s="45"/>
      <c r="PCI3512" s="45"/>
      <c r="PCJ3512" s="45"/>
      <c r="PCK3512" s="45"/>
      <c r="PCL3512" s="45"/>
      <c r="PCM3512" s="45"/>
      <c r="PCN3512" s="45"/>
      <c r="PCO3512" s="45"/>
      <c r="PCP3512" s="45"/>
      <c r="PCQ3512" s="45"/>
      <c r="PCR3512" s="45"/>
      <c r="PCS3512" s="45"/>
      <c r="PCT3512" s="45"/>
      <c r="PCU3512" s="45"/>
      <c r="PCV3512" s="45"/>
      <c r="PCW3512" s="45"/>
      <c r="PCX3512" s="45"/>
      <c r="PCY3512" s="45"/>
      <c r="PCZ3512" s="45"/>
      <c r="PDA3512" s="45"/>
      <c r="PDB3512" s="45"/>
      <c r="PDC3512" s="45"/>
      <c r="PDD3512" s="45"/>
      <c r="PDE3512" s="45"/>
      <c r="PDF3512" s="45"/>
      <c r="PDG3512" s="45"/>
      <c r="PDH3512" s="45"/>
      <c r="PDI3512" s="45"/>
      <c r="PDJ3512" s="45"/>
      <c r="PDK3512" s="45"/>
      <c r="PDL3512" s="45"/>
      <c r="PDM3512" s="45"/>
      <c r="PDN3512" s="45"/>
      <c r="PDO3512" s="45"/>
      <c r="PDP3512" s="45"/>
      <c r="PDQ3512" s="45"/>
      <c r="PDR3512" s="45"/>
      <c r="PDS3512" s="45"/>
      <c r="PDT3512" s="45"/>
      <c r="PDU3512" s="45"/>
      <c r="PDV3512" s="45"/>
      <c r="PDW3512" s="45"/>
      <c r="PDX3512" s="45"/>
      <c r="PDY3512" s="45"/>
      <c r="PDZ3512" s="45"/>
      <c r="PEA3512" s="45"/>
      <c r="PEB3512" s="45"/>
      <c r="PEC3512" s="45"/>
      <c r="PED3512" s="45"/>
      <c r="PEE3512" s="45"/>
      <c r="PEF3512" s="45"/>
      <c r="PEG3512" s="45"/>
      <c r="PEH3512" s="45"/>
      <c r="PEI3512" s="45"/>
      <c r="PEJ3512" s="45"/>
      <c r="PEK3512" s="45"/>
      <c r="PEL3512" s="45"/>
      <c r="PEM3512" s="45"/>
      <c r="PEN3512" s="45"/>
      <c r="PEO3512" s="45"/>
      <c r="PEP3512" s="45"/>
      <c r="PEQ3512" s="45"/>
      <c r="PER3512" s="45"/>
      <c r="PES3512" s="45"/>
      <c r="PET3512" s="45"/>
      <c r="PEU3512" s="45"/>
      <c r="PEV3512" s="45"/>
      <c r="PEW3512" s="45"/>
      <c r="PEX3512" s="45"/>
      <c r="PEY3512" s="45"/>
      <c r="PEZ3512" s="45"/>
      <c r="PFA3512" s="45"/>
      <c r="PFB3512" s="45"/>
      <c r="PFC3512" s="45"/>
      <c r="PFD3512" s="45"/>
      <c r="PFE3512" s="45"/>
      <c r="PFF3512" s="45"/>
      <c r="PFG3512" s="45"/>
      <c r="PFH3512" s="45"/>
      <c r="PFI3512" s="45"/>
      <c r="PFJ3512" s="45"/>
      <c r="PFK3512" s="45"/>
      <c r="PFL3512" s="45"/>
      <c r="PFM3512" s="45"/>
      <c r="PFN3512" s="45"/>
      <c r="PFO3512" s="45"/>
      <c r="PFP3512" s="45"/>
      <c r="PFQ3512" s="45"/>
      <c r="PFR3512" s="45"/>
      <c r="PFS3512" s="45"/>
      <c r="PFT3512" s="45"/>
      <c r="PFU3512" s="45"/>
      <c r="PFV3512" s="45"/>
      <c r="PFW3512" s="45"/>
      <c r="PFX3512" s="45"/>
      <c r="PFY3512" s="45"/>
      <c r="PFZ3512" s="45"/>
      <c r="PGA3512" s="45"/>
      <c r="PGB3512" s="45"/>
      <c r="PGC3512" s="45"/>
      <c r="PGD3512" s="45"/>
      <c r="PGE3512" s="45"/>
      <c r="PGF3512" s="45"/>
      <c r="PGG3512" s="45"/>
      <c r="PGH3512" s="45"/>
      <c r="PGI3512" s="45"/>
      <c r="PGJ3512" s="45"/>
      <c r="PGK3512" s="45"/>
      <c r="PGL3512" s="45"/>
      <c r="PGM3512" s="45"/>
      <c r="PGN3512" s="45"/>
      <c r="PGO3512" s="45"/>
      <c r="PGP3512" s="45"/>
      <c r="PGQ3512" s="45"/>
      <c r="PGR3512" s="45"/>
      <c r="PGS3512" s="45"/>
      <c r="PGT3512" s="45"/>
      <c r="PGU3512" s="45"/>
      <c r="PGV3512" s="45"/>
      <c r="PGW3512" s="45"/>
      <c r="PGX3512" s="45"/>
      <c r="PGY3512" s="45"/>
      <c r="PGZ3512" s="45"/>
      <c r="PHA3512" s="45"/>
      <c r="PHB3512" s="45"/>
      <c r="PHC3512" s="45"/>
      <c r="PHD3512" s="45"/>
      <c r="PHE3512" s="45"/>
      <c r="PHF3512" s="45"/>
      <c r="PHG3512" s="45"/>
      <c r="PHH3512" s="45"/>
      <c r="PHI3512" s="45"/>
      <c r="PHJ3512" s="45"/>
      <c r="PHK3512" s="45"/>
      <c r="PHL3512" s="45"/>
      <c r="PHM3512" s="45"/>
      <c r="PHN3512" s="45"/>
      <c r="PHO3512" s="45"/>
      <c r="PHP3512" s="45"/>
      <c r="PHQ3512" s="45"/>
      <c r="PHR3512" s="45"/>
      <c r="PHS3512" s="45"/>
      <c r="PHT3512" s="45"/>
      <c r="PHU3512" s="45"/>
      <c r="PHV3512" s="45"/>
      <c r="PHW3512" s="45"/>
      <c r="PHX3512" s="45"/>
      <c r="PHY3512" s="45"/>
      <c r="PHZ3512" s="45"/>
      <c r="PIA3512" s="45"/>
      <c r="PIB3512" s="45"/>
      <c r="PIC3512" s="45"/>
      <c r="PID3512" s="45"/>
      <c r="PIE3512" s="45"/>
      <c r="PIF3512" s="45"/>
      <c r="PIG3512" s="45"/>
      <c r="PIH3512" s="45"/>
      <c r="PII3512" s="45"/>
      <c r="PIJ3512" s="45"/>
      <c r="PIK3512" s="45"/>
      <c r="PIL3512" s="45"/>
      <c r="PIM3512" s="45"/>
      <c r="PIN3512" s="45"/>
      <c r="PIO3512" s="45"/>
      <c r="PIP3512" s="45"/>
      <c r="PIQ3512" s="45"/>
      <c r="PIR3512" s="45"/>
      <c r="PIS3512" s="45"/>
      <c r="PIT3512" s="45"/>
      <c r="PIU3512" s="45"/>
      <c r="PIV3512" s="45"/>
      <c r="PIW3512" s="45"/>
      <c r="PIX3512" s="45"/>
      <c r="PIY3512" s="45"/>
      <c r="PIZ3512" s="45"/>
      <c r="PJA3512" s="45"/>
      <c r="PJB3512" s="45"/>
      <c r="PJC3512" s="45"/>
      <c r="PJD3512" s="45"/>
      <c r="PJE3512" s="45"/>
      <c r="PJF3512" s="45"/>
      <c r="PJG3512" s="45"/>
      <c r="PJH3512" s="45"/>
      <c r="PJI3512" s="45"/>
      <c r="PJJ3512" s="45"/>
      <c r="PJK3512" s="45"/>
      <c r="PJL3512" s="45"/>
      <c r="PJM3512" s="45"/>
      <c r="PJN3512" s="45"/>
      <c r="PJO3512" s="45"/>
      <c r="PJP3512" s="45"/>
      <c r="PJQ3512" s="45"/>
      <c r="PJR3512" s="45"/>
      <c r="PJS3512" s="45"/>
      <c r="PJT3512" s="45"/>
      <c r="PJU3512" s="45"/>
      <c r="PJV3512" s="45"/>
      <c r="PJW3512" s="45"/>
      <c r="PJX3512" s="45"/>
      <c r="PJY3512" s="45"/>
      <c r="PJZ3512" s="45"/>
      <c r="PKA3512" s="45"/>
      <c r="PKB3512" s="45"/>
      <c r="PKC3512" s="45"/>
      <c r="PKD3512" s="45"/>
      <c r="PKE3512" s="45"/>
      <c r="PKF3512" s="45"/>
      <c r="PKG3512" s="45"/>
      <c r="PKH3512" s="45"/>
      <c r="PKI3512" s="45"/>
      <c r="PKJ3512" s="45"/>
      <c r="PKK3512" s="45"/>
      <c r="PKL3512" s="45"/>
      <c r="PKM3512" s="45"/>
      <c r="PKN3512" s="45"/>
      <c r="PKO3512" s="45"/>
      <c r="PKP3512" s="45"/>
      <c r="PKQ3512" s="45"/>
      <c r="PKR3512" s="45"/>
      <c r="PKS3512" s="45"/>
      <c r="PKT3512" s="45"/>
      <c r="PKU3512" s="45"/>
      <c r="PKV3512" s="45"/>
      <c r="PKW3512" s="45"/>
      <c r="PKX3512" s="45"/>
      <c r="PKY3512" s="45"/>
      <c r="PKZ3512" s="45"/>
      <c r="PLA3512" s="45"/>
      <c r="PLB3512" s="45"/>
      <c r="PLC3512" s="45"/>
      <c r="PLD3512" s="45"/>
      <c r="PLE3512" s="45"/>
      <c r="PLF3512" s="45"/>
      <c r="PLG3512" s="45"/>
      <c r="PLH3512" s="45"/>
      <c r="PLI3512" s="45"/>
      <c r="PLJ3512" s="45"/>
      <c r="PLK3512" s="45"/>
      <c r="PLL3512" s="45"/>
      <c r="PLM3512" s="45"/>
      <c r="PLN3512" s="45"/>
      <c r="PLO3512" s="45"/>
      <c r="PLP3512" s="45"/>
      <c r="PLQ3512" s="45"/>
      <c r="PLR3512" s="45"/>
      <c r="PLS3512" s="45"/>
      <c r="PLT3512" s="45"/>
      <c r="PLU3512" s="45"/>
      <c r="PLV3512" s="45"/>
      <c r="PLW3512" s="45"/>
      <c r="PLX3512" s="45"/>
      <c r="PLY3512" s="45"/>
      <c r="PLZ3512" s="45"/>
      <c r="PMA3512" s="45"/>
      <c r="PMB3512" s="45"/>
      <c r="PMC3512" s="45"/>
      <c r="PMD3512" s="45"/>
      <c r="PME3512" s="45"/>
      <c r="PMF3512" s="45"/>
      <c r="PMG3512" s="45"/>
      <c r="PMH3512" s="45"/>
      <c r="PMI3512" s="45"/>
      <c r="PMJ3512" s="45"/>
      <c r="PMK3512" s="45"/>
      <c r="PML3512" s="45"/>
      <c r="PMM3512" s="45"/>
      <c r="PMN3512" s="45"/>
      <c r="PMO3512" s="45"/>
      <c r="PMP3512" s="45"/>
      <c r="PMQ3512" s="45"/>
      <c r="PMR3512" s="45"/>
      <c r="PMS3512" s="45"/>
      <c r="PMT3512" s="45"/>
      <c r="PMU3512" s="45"/>
      <c r="PMV3512" s="45"/>
      <c r="PMW3512" s="45"/>
      <c r="PMX3512" s="45"/>
      <c r="PMY3512" s="45"/>
      <c r="PMZ3512" s="45"/>
      <c r="PNA3512" s="45"/>
      <c r="PNB3512" s="45"/>
      <c r="PNC3512" s="45"/>
      <c r="PND3512" s="45"/>
      <c r="PNE3512" s="45"/>
      <c r="PNF3512" s="45"/>
      <c r="PNG3512" s="45"/>
      <c r="PNH3512" s="45"/>
      <c r="PNI3512" s="45"/>
      <c r="PNJ3512" s="45"/>
      <c r="PNK3512" s="45"/>
      <c r="PNL3512" s="45"/>
      <c r="PNM3512" s="45"/>
      <c r="PNN3512" s="45"/>
      <c r="PNO3512" s="45"/>
      <c r="PNP3512" s="45"/>
      <c r="PNQ3512" s="45"/>
      <c r="PNR3512" s="45"/>
      <c r="PNS3512" s="45"/>
      <c r="PNT3512" s="45"/>
      <c r="PNU3512" s="45"/>
      <c r="PNV3512" s="45"/>
      <c r="PNW3512" s="45"/>
      <c r="PNX3512" s="45"/>
      <c r="PNY3512" s="45"/>
      <c r="PNZ3512" s="45"/>
      <c r="POA3512" s="45"/>
      <c r="POB3512" s="45"/>
      <c r="POC3512" s="45"/>
      <c r="POD3512" s="45"/>
      <c r="POE3512" s="45"/>
      <c r="POF3512" s="45"/>
      <c r="POG3512" s="45"/>
      <c r="POH3512" s="45"/>
      <c r="POI3512" s="45"/>
      <c r="POJ3512" s="45"/>
      <c r="POK3512" s="45"/>
      <c r="POL3512" s="45"/>
      <c r="POM3512" s="45"/>
      <c r="PON3512" s="45"/>
      <c r="POO3512" s="45"/>
      <c r="POP3512" s="45"/>
      <c r="POQ3512" s="45"/>
      <c r="POR3512" s="45"/>
      <c r="POS3512" s="45"/>
      <c r="POT3512" s="45"/>
      <c r="POU3512" s="45"/>
      <c r="POV3512" s="45"/>
      <c r="POW3512" s="45"/>
      <c r="POX3512" s="45"/>
      <c r="POY3512" s="45"/>
      <c r="POZ3512" s="45"/>
      <c r="PPA3512" s="45"/>
      <c r="PPB3512" s="45"/>
      <c r="PPC3512" s="45"/>
      <c r="PPD3512" s="45"/>
      <c r="PPE3512" s="45"/>
      <c r="PPF3512" s="45"/>
      <c r="PPG3512" s="45"/>
      <c r="PPH3512" s="45"/>
      <c r="PPI3512" s="45"/>
      <c r="PPJ3512" s="45"/>
      <c r="PPK3512" s="45"/>
      <c r="PPL3512" s="45"/>
      <c r="PPM3512" s="45"/>
      <c r="PPN3512" s="45"/>
      <c r="PPO3512" s="45"/>
      <c r="PPP3512" s="45"/>
      <c r="PPQ3512" s="45"/>
      <c r="PPR3512" s="45"/>
      <c r="PPS3512" s="45"/>
      <c r="PPT3512" s="45"/>
      <c r="PPU3512" s="45"/>
      <c r="PPV3512" s="45"/>
      <c r="PPW3512" s="45"/>
      <c r="PPX3512" s="45"/>
      <c r="PPY3512" s="45"/>
      <c r="PPZ3512" s="45"/>
      <c r="PQA3512" s="45"/>
      <c r="PQB3512" s="45"/>
      <c r="PQC3512" s="45"/>
      <c r="PQD3512" s="45"/>
      <c r="PQE3512" s="45"/>
      <c r="PQF3512" s="45"/>
      <c r="PQG3512" s="45"/>
      <c r="PQH3512" s="45"/>
      <c r="PQI3512" s="45"/>
      <c r="PQJ3512" s="45"/>
      <c r="PQK3512" s="45"/>
      <c r="PQL3512" s="45"/>
      <c r="PQM3512" s="45"/>
      <c r="PQN3512" s="45"/>
      <c r="PQO3512" s="45"/>
      <c r="PQP3512" s="45"/>
      <c r="PQQ3512" s="45"/>
      <c r="PQR3512" s="45"/>
      <c r="PQS3512" s="45"/>
      <c r="PQT3512" s="45"/>
      <c r="PQU3512" s="45"/>
      <c r="PQV3512" s="45"/>
      <c r="PQW3512" s="45"/>
      <c r="PQX3512" s="45"/>
      <c r="PQY3512" s="45"/>
      <c r="PQZ3512" s="45"/>
      <c r="PRA3512" s="45"/>
      <c r="PRB3512" s="45"/>
      <c r="PRC3512" s="45"/>
      <c r="PRD3512" s="45"/>
      <c r="PRE3512" s="45"/>
      <c r="PRF3512" s="45"/>
      <c r="PRG3512" s="45"/>
      <c r="PRH3512" s="45"/>
      <c r="PRI3512" s="45"/>
      <c r="PRJ3512" s="45"/>
      <c r="PRK3512" s="45"/>
      <c r="PRL3512" s="45"/>
      <c r="PRM3512" s="45"/>
      <c r="PRN3512" s="45"/>
      <c r="PRO3512" s="45"/>
      <c r="PRP3512" s="45"/>
      <c r="PRQ3512" s="45"/>
      <c r="PRR3512" s="45"/>
      <c r="PRS3512" s="45"/>
      <c r="PRT3512" s="45"/>
      <c r="PRU3512" s="45"/>
      <c r="PRV3512" s="45"/>
      <c r="PRW3512" s="45"/>
      <c r="PRX3512" s="45"/>
      <c r="PRY3512" s="45"/>
      <c r="PRZ3512" s="45"/>
      <c r="PSA3512" s="45"/>
      <c r="PSB3512" s="45"/>
      <c r="PSC3512" s="45"/>
      <c r="PSD3512" s="45"/>
      <c r="PSE3512" s="45"/>
      <c r="PSF3512" s="45"/>
      <c r="PSG3512" s="45"/>
      <c r="PSH3512" s="45"/>
      <c r="PSI3512" s="45"/>
      <c r="PSJ3512" s="45"/>
      <c r="PSK3512" s="45"/>
      <c r="PSL3512" s="45"/>
      <c r="PSM3512" s="45"/>
      <c r="PSN3512" s="45"/>
      <c r="PSO3512" s="45"/>
      <c r="PSP3512" s="45"/>
      <c r="PSQ3512" s="45"/>
      <c r="PSR3512" s="45"/>
      <c r="PSS3512" s="45"/>
      <c r="PST3512" s="45"/>
      <c r="PSU3512" s="45"/>
      <c r="PSV3512" s="45"/>
      <c r="PSW3512" s="45"/>
      <c r="PSX3512" s="45"/>
      <c r="PSY3512" s="45"/>
      <c r="PSZ3512" s="45"/>
      <c r="PTA3512" s="45"/>
      <c r="PTB3512" s="45"/>
      <c r="PTC3512" s="45"/>
      <c r="PTD3512" s="45"/>
      <c r="PTE3512" s="45"/>
      <c r="PTF3512" s="45"/>
      <c r="PTG3512" s="45"/>
      <c r="PTH3512" s="45"/>
      <c r="PTI3512" s="45"/>
      <c r="PTJ3512" s="45"/>
      <c r="PTK3512" s="45"/>
      <c r="PTL3512" s="45"/>
      <c r="PTM3512" s="45"/>
      <c r="PTN3512" s="45"/>
      <c r="PTO3512" s="45"/>
      <c r="PTP3512" s="45"/>
      <c r="PTQ3512" s="45"/>
      <c r="PTR3512" s="45"/>
      <c r="PTS3512" s="45"/>
      <c r="PTT3512" s="45"/>
      <c r="PTU3512" s="45"/>
      <c r="PTV3512" s="45"/>
      <c r="PTW3512" s="45"/>
      <c r="PTX3512" s="45"/>
      <c r="PTY3512" s="45"/>
      <c r="PTZ3512" s="45"/>
      <c r="PUA3512" s="45"/>
      <c r="PUB3512" s="45"/>
      <c r="PUC3512" s="45"/>
      <c r="PUD3512" s="45"/>
      <c r="PUE3512" s="45"/>
      <c r="PUF3512" s="45"/>
      <c r="PUG3512" s="45"/>
      <c r="PUH3512" s="45"/>
      <c r="PUI3512" s="45"/>
      <c r="PUJ3512" s="45"/>
      <c r="PUK3512" s="45"/>
      <c r="PUL3512" s="45"/>
      <c r="PUM3512" s="45"/>
      <c r="PUN3512" s="45"/>
      <c r="PUO3512" s="45"/>
      <c r="PUP3512" s="45"/>
      <c r="PUQ3512" s="45"/>
      <c r="PUR3512" s="45"/>
      <c r="PUS3512" s="45"/>
      <c r="PUT3512" s="45"/>
      <c r="PUU3512" s="45"/>
      <c r="PUV3512" s="45"/>
      <c r="PUW3512" s="45"/>
      <c r="PUX3512" s="45"/>
      <c r="PUY3512" s="45"/>
      <c r="PUZ3512" s="45"/>
      <c r="PVA3512" s="45"/>
      <c r="PVB3512" s="45"/>
      <c r="PVC3512" s="45"/>
      <c r="PVD3512" s="45"/>
      <c r="PVE3512" s="45"/>
      <c r="PVF3512" s="45"/>
      <c r="PVG3512" s="45"/>
      <c r="PVH3512" s="45"/>
      <c r="PVI3512" s="45"/>
      <c r="PVJ3512" s="45"/>
      <c r="PVK3512" s="45"/>
      <c r="PVL3512" s="45"/>
      <c r="PVM3512" s="45"/>
      <c r="PVN3512" s="45"/>
      <c r="PVO3512" s="45"/>
      <c r="PVP3512" s="45"/>
      <c r="PVQ3512" s="45"/>
      <c r="PVR3512" s="45"/>
      <c r="PVS3512" s="45"/>
      <c r="PVT3512" s="45"/>
      <c r="PVU3512" s="45"/>
      <c r="PVV3512" s="45"/>
      <c r="PVW3512" s="45"/>
      <c r="PVX3512" s="45"/>
      <c r="PVY3512" s="45"/>
      <c r="PVZ3512" s="45"/>
      <c r="PWA3512" s="45"/>
      <c r="PWB3512" s="45"/>
      <c r="PWC3512" s="45"/>
      <c r="PWD3512" s="45"/>
      <c r="PWE3512" s="45"/>
      <c r="PWF3512" s="45"/>
      <c r="PWG3512" s="45"/>
      <c r="PWH3512" s="45"/>
      <c r="PWI3512" s="45"/>
      <c r="PWJ3512" s="45"/>
      <c r="PWK3512" s="45"/>
      <c r="PWL3512" s="45"/>
      <c r="PWM3512" s="45"/>
      <c r="PWN3512" s="45"/>
      <c r="PWO3512" s="45"/>
      <c r="PWP3512" s="45"/>
      <c r="PWQ3512" s="45"/>
      <c r="PWR3512" s="45"/>
      <c r="PWS3512" s="45"/>
      <c r="PWT3512" s="45"/>
      <c r="PWU3512" s="45"/>
      <c r="PWV3512" s="45"/>
      <c r="PWW3512" s="45"/>
      <c r="PWX3512" s="45"/>
      <c r="PWY3512" s="45"/>
      <c r="PWZ3512" s="45"/>
      <c r="PXA3512" s="45"/>
      <c r="PXB3512" s="45"/>
      <c r="PXC3512" s="45"/>
      <c r="PXD3512" s="45"/>
      <c r="PXE3512" s="45"/>
      <c r="PXF3512" s="45"/>
      <c r="PXG3512" s="45"/>
      <c r="PXH3512" s="45"/>
      <c r="PXI3512" s="45"/>
      <c r="PXJ3512" s="45"/>
      <c r="PXK3512" s="45"/>
      <c r="PXL3512" s="45"/>
      <c r="PXM3512" s="45"/>
      <c r="PXN3512" s="45"/>
      <c r="PXO3512" s="45"/>
      <c r="PXP3512" s="45"/>
      <c r="PXQ3512" s="45"/>
      <c r="PXR3512" s="45"/>
      <c r="PXS3512" s="45"/>
      <c r="PXT3512" s="45"/>
      <c r="PXU3512" s="45"/>
      <c r="PXV3512" s="45"/>
      <c r="PXW3512" s="45"/>
      <c r="PXX3512" s="45"/>
      <c r="PXY3512" s="45"/>
      <c r="PXZ3512" s="45"/>
      <c r="PYA3512" s="45"/>
      <c r="PYB3512" s="45"/>
      <c r="PYC3512" s="45"/>
      <c r="PYD3512" s="45"/>
      <c r="PYE3512" s="45"/>
      <c r="PYF3512" s="45"/>
      <c r="PYG3512" s="45"/>
      <c r="PYH3512" s="45"/>
      <c r="PYI3512" s="45"/>
      <c r="PYJ3512" s="45"/>
      <c r="PYK3512" s="45"/>
      <c r="PYL3512" s="45"/>
      <c r="PYM3512" s="45"/>
      <c r="PYN3512" s="45"/>
      <c r="PYO3512" s="45"/>
      <c r="PYP3512" s="45"/>
      <c r="PYQ3512" s="45"/>
      <c r="PYR3512" s="45"/>
      <c r="PYS3512" s="45"/>
      <c r="PYT3512" s="45"/>
      <c r="PYU3512" s="45"/>
      <c r="PYV3512" s="45"/>
      <c r="PYW3512" s="45"/>
      <c r="PYX3512" s="45"/>
      <c r="PYY3512" s="45"/>
      <c r="PYZ3512" s="45"/>
      <c r="PZA3512" s="45"/>
      <c r="PZB3512" s="45"/>
      <c r="PZC3512" s="45"/>
      <c r="PZD3512" s="45"/>
      <c r="PZE3512" s="45"/>
      <c r="PZF3512" s="45"/>
      <c r="PZG3512" s="45"/>
      <c r="PZH3512" s="45"/>
      <c r="PZI3512" s="45"/>
      <c r="PZJ3512" s="45"/>
      <c r="PZK3512" s="45"/>
      <c r="PZL3512" s="45"/>
      <c r="PZM3512" s="45"/>
      <c r="PZN3512" s="45"/>
      <c r="PZO3512" s="45"/>
      <c r="PZP3512" s="45"/>
      <c r="PZQ3512" s="45"/>
      <c r="PZR3512" s="45"/>
      <c r="PZS3512" s="45"/>
      <c r="PZT3512" s="45"/>
      <c r="PZU3512" s="45"/>
      <c r="PZV3512" s="45"/>
      <c r="PZW3512" s="45"/>
      <c r="PZX3512" s="45"/>
      <c r="PZY3512" s="45"/>
      <c r="PZZ3512" s="45"/>
      <c r="QAA3512" s="45"/>
      <c r="QAB3512" s="45"/>
      <c r="QAC3512" s="45"/>
      <c r="QAD3512" s="45"/>
      <c r="QAE3512" s="45"/>
      <c r="QAF3512" s="45"/>
      <c r="QAG3512" s="45"/>
      <c r="QAH3512" s="45"/>
      <c r="QAI3512" s="45"/>
      <c r="QAJ3512" s="45"/>
      <c r="QAK3512" s="45"/>
      <c r="QAL3512" s="45"/>
      <c r="QAM3512" s="45"/>
      <c r="QAN3512" s="45"/>
      <c r="QAO3512" s="45"/>
      <c r="QAP3512" s="45"/>
      <c r="QAQ3512" s="45"/>
      <c r="QAR3512" s="45"/>
      <c r="QAS3512" s="45"/>
      <c r="QAT3512" s="45"/>
      <c r="QAU3512" s="45"/>
      <c r="QAV3512" s="45"/>
      <c r="QAW3512" s="45"/>
      <c r="QAX3512" s="45"/>
      <c r="QAY3512" s="45"/>
      <c r="QAZ3512" s="45"/>
      <c r="QBA3512" s="45"/>
      <c r="QBB3512" s="45"/>
      <c r="QBC3512" s="45"/>
      <c r="QBD3512" s="45"/>
      <c r="QBE3512" s="45"/>
      <c r="QBF3512" s="45"/>
      <c r="QBG3512" s="45"/>
      <c r="QBH3512" s="45"/>
      <c r="QBI3512" s="45"/>
      <c r="QBJ3512" s="45"/>
      <c r="QBK3512" s="45"/>
      <c r="QBL3512" s="45"/>
      <c r="QBM3512" s="45"/>
      <c r="QBN3512" s="45"/>
      <c r="QBO3512" s="45"/>
      <c r="QBP3512" s="45"/>
      <c r="QBQ3512" s="45"/>
      <c r="QBR3512" s="45"/>
      <c r="QBS3512" s="45"/>
      <c r="QBT3512" s="45"/>
      <c r="QBU3512" s="45"/>
      <c r="QBV3512" s="45"/>
      <c r="QBW3512" s="45"/>
      <c r="QBX3512" s="45"/>
      <c r="QBY3512" s="45"/>
      <c r="QBZ3512" s="45"/>
      <c r="QCA3512" s="45"/>
      <c r="QCB3512" s="45"/>
      <c r="QCC3512" s="45"/>
      <c r="QCD3512" s="45"/>
      <c r="QCE3512" s="45"/>
      <c r="QCF3512" s="45"/>
      <c r="QCG3512" s="45"/>
      <c r="QCH3512" s="45"/>
      <c r="QCI3512" s="45"/>
      <c r="QCJ3512" s="45"/>
      <c r="QCK3512" s="45"/>
      <c r="QCL3512" s="45"/>
      <c r="QCM3512" s="45"/>
      <c r="QCN3512" s="45"/>
      <c r="QCO3512" s="45"/>
      <c r="QCP3512" s="45"/>
      <c r="QCQ3512" s="45"/>
      <c r="QCR3512" s="45"/>
      <c r="QCS3512" s="45"/>
      <c r="QCT3512" s="45"/>
      <c r="QCU3512" s="45"/>
      <c r="QCV3512" s="45"/>
      <c r="QCW3512" s="45"/>
      <c r="QCX3512" s="45"/>
      <c r="QCY3512" s="45"/>
      <c r="QCZ3512" s="45"/>
      <c r="QDA3512" s="45"/>
      <c r="QDB3512" s="45"/>
      <c r="QDC3512" s="45"/>
      <c r="QDD3512" s="45"/>
      <c r="QDE3512" s="45"/>
      <c r="QDF3512" s="45"/>
      <c r="QDG3512" s="45"/>
      <c r="QDH3512" s="45"/>
      <c r="QDI3512" s="45"/>
      <c r="QDJ3512" s="45"/>
      <c r="QDK3512" s="45"/>
      <c r="QDL3512" s="45"/>
      <c r="QDM3512" s="45"/>
      <c r="QDN3512" s="45"/>
      <c r="QDO3512" s="45"/>
      <c r="QDP3512" s="45"/>
      <c r="QDQ3512" s="45"/>
      <c r="QDR3512" s="45"/>
      <c r="QDS3512" s="45"/>
      <c r="QDT3512" s="45"/>
      <c r="QDU3512" s="45"/>
      <c r="QDV3512" s="45"/>
      <c r="QDW3512" s="45"/>
      <c r="QDX3512" s="45"/>
      <c r="QDY3512" s="45"/>
      <c r="QDZ3512" s="45"/>
      <c r="QEA3512" s="45"/>
      <c r="QEB3512" s="45"/>
      <c r="QEC3512" s="45"/>
      <c r="QED3512" s="45"/>
      <c r="QEE3512" s="45"/>
      <c r="QEF3512" s="45"/>
      <c r="QEG3512" s="45"/>
      <c r="QEH3512" s="45"/>
      <c r="QEI3512" s="45"/>
      <c r="QEJ3512" s="45"/>
      <c r="QEK3512" s="45"/>
      <c r="QEL3512" s="45"/>
      <c r="QEM3512" s="45"/>
      <c r="QEN3512" s="45"/>
      <c r="QEO3512" s="45"/>
      <c r="QEP3512" s="45"/>
      <c r="QEQ3512" s="45"/>
      <c r="QER3512" s="45"/>
      <c r="QES3512" s="45"/>
      <c r="QET3512" s="45"/>
      <c r="QEU3512" s="45"/>
      <c r="QEV3512" s="45"/>
      <c r="QEW3512" s="45"/>
      <c r="QEX3512" s="45"/>
      <c r="QEY3512" s="45"/>
      <c r="QEZ3512" s="45"/>
      <c r="QFA3512" s="45"/>
      <c r="QFB3512" s="45"/>
      <c r="QFC3512" s="45"/>
      <c r="QFD3512" s="45"/>
      <c r="QFE3512" s="45"/>
      <c r="QFF3512" s="45"/>
      <c r="QFG3512" s="45"/>
      <c r="QFH3512" s="45"/>
      <c r="QFI3512" s="45"/>
      <c r="QFJ3512" s="45"/>
      <c r="QFK3512" s="45"/>
      <c r="QFL3512" s="45"/>
      <c r="QFM3512" s="45"/>
      <c r="QFN3512" s="45"/>
      <c r="QFO3512" s="45"/>
      <c r="QFP3512" s="45"/>
      <c r="QFQ3512" s="45"/>
      <c r="QFR3512" s="45"/>
      <c r="QFS3512" s="45"/>
      <c r="QFT3512" s="45"/>
      <c r="QFU3512" s="45"/>
      <c r="QFV3512" s="45"/>
      <c r="QFW3512" s="45"/>
      <c r="QFX3512" s="45"/>
      <c r="QFY3512" s="45"/>
      <c r="QFZ3512" s="45"/>
      <c r="QGA3512" s="45"/>
      <c r="QGB3512" s="45"/>
      <c r="QGC3512" s="45"/>
      <c r="QGD3512" s="45"/>
      <c r="QGE3512" s="45"/>
      <c r="QGF3512" s="45"/>
      <c r="QGG3512" s="45"/>
      <c r="QGH3512" s="45"/>
      <c r="QGI3512" s="45"/>
      <c r="QGJ3512" s="45"/>
      <c r="QGK3512" s="45"/>
      <c r="QGL3512" s="45"/>
      <c r="QGM3512" s="45"/>
      <c r="QGN3512" s="45"/>
      <c r="QGO3512" s="45"/>
      <c r="QGP3512" s="45"/>
      <c r="QGQ3512" s="45"/>
      <c r="QGR3512" s="45"/>
      <c r="QGS3512" s="45"/>
      <c r="QGT3512" s="45"/>
      <c r="QGU3512" s="45"/>
      <c r="QGV3512" s="45"/>
      <c r="QGW3512" s="45"/>
      <c r="QGX3512" s="45"/>
      <c r="QGY3512" s="45"/>
      <c r="QGZ3512" s="45"/>
      <c r="QHA3512" s="45"/>
      <c r="QHB3512" s="45"/>
      <c r="QHC3512" s="45"/>
      <c r="QHD3512" s="45"/>
      <c r="QHE3512" s="45"/>
      <c r="QHF3512" s="45"/>
      <c r="QHG3512" s="45"/>
      <c r="QHH3512" s="45"/>
      <c r="QHI3512" s="45"/>
      <c r="QHJ3512" s="45"/>
      <c r="QHK3512" s="45"/>
      <c r="QHL3512" s="45"/>
      <c r="QHM3512" s="45"/>
      <c r="QHN3512" s="45"/>
      <c r="QHO3512" s="45"/>
      <c r="QHP3512" s="45"/>
      <c r="QHQ3512" s="45"/>
      <c r="QHR3512" s="45"/>
      <c r="QHS3512" s="45"/>
      <c r="QHT3512" s="45"/>
      <c r="QHU3512" s="45"/>
      <c r="QHV3512" s="45"/>
      <c r="QHW3512" s="45"/>
      <c r="QHX3512" s="45"/>
      <c r="QHY3512" s="45"/>
      <c r="QHZ3512" s="45"/>
      <c r="QIA3512" s="45"/>
      <c r="QIB3512" s="45"/>
      <c r="QIC3512" s="45"/>
      <c r="QID3512" s="45"/>
      <c r="QIE3512" s="45"/>
      <c r="QIF3512" s="45"/>
      <c r="QIG3512" s="45"/>
      <c r="QIH3512" s="45"/>
      <c r="QII3512" s="45"/>
      <c r="QIJ3512" s="45"/>
      <c r="QIK3512" s="45"/>
      <c r="QIL3512" s="45"/>
      <c r="QIM3512" s="45"/>
      <c r="QIN3512" s="45"/>
      <c r="QIO3512" s="45"/>
      <c r="QIP3512" s="45"/>
      <c r="QIQ3512" s="45"/>
      <c r="QIR3512" s="45"/>
      <c r="QIS3512" s="45"/>
      <c r="QIT3512" s="45"/>
      <c r="QIU3512" s="45"/>
      <c r="QIV3512" s="45"/>
      <c r="QIW3512" s="45"/>
      <c r="QIX3512" s="45"/>
      <c r="QIY3512" s="45"/>
      <c r="QIZ3512" s="45"/>
      <c r="QJA3512" s="45"/>
      <c r="QJB3512" s="45"/>
      <c r="QJC3512" s="45"/>
      <c r="QJD3512" s="45"/>
      <c r="QJE3512" s="45"/>
      <c r="QJF3512" s="45"/>
      <c r="QJG3512" s="45"/>
      <c r="QJH3512" s="45"/>
      <c r="QJI3512" s="45"/>
      <c r="QJJ3512" s="45"/>
      <c r="QJK3512" s="45"/>
      <c r="QJL3512" s="45"/>
      <c r="QJM3512" s="45"/>
      <c r="QJN3512" s="45"/>
      <c r="QJO3512" s="45"/>
      <c r="QJP3512" s="45"/>
      <c r="QJQ3512" s="45"/>
      <c r="QJR3512" s="45"/>
      <c r="QJS3512" s="45"/>
      <c r="QJT3512" s="45"/>
      <c r="QJU3512" s="45"/>
      <c r="QJV3512" s="45"/>
      <c r="QJW3512" s="45"/>
      <c r="QJX3512" s="45"/>
      <c r="QJY3512" s="45"/>
      <c r="QJZ3512" s="45"/>
      <c r="QKA3512" s="45"/>
      <c r="QKB3512" s="45"/>
      <c r="QKC3512" s="45"/>
      <c r="QKD3512" s="45"/>
      <c r="QKE3512" s="45"/>
      <c r="QKF3512" s="45"/>
      <c r="QKG3512" s="45"/>
      <c r="QKH3512" s="45"/>
      <c r="QKI3512" s="45"/>
      <c r="QKJ3512" s="45"/>
      <c r="QKK3512" s="45"/>
      <c r="QKL3512" s="45"/>
      <c r="QKM3512" s="45"/>
      <c r="QKN3512" s="45"/>
      <c r="QKO3512" s="45"/>
      <c r="QKP3512" s="45"/>
      <c r="QKQ3512" s="45"/>
      <c r="QKR3512" s="45"/>
      <c r="QKS3512" s="45"/>
      <c r="QKT3512" s="45"/>
      <c r="QKU3512" s="45"/>
      <c r="QKV3512" s="45"/>
      <c r="QKW3512" s="45"/>
      <c r="QKX3512" s="45"/>
      <c r="QKY3512" s="45"/>
      <c r="QKZ3512" s="45"/>
      <c r="QLA3512" s="45"/>
      <c r="QLB3512" s="45"/>
      <c r="QLC3512" s="45"/>
      <c r="QLD3512" s="45"/>
      <c r="QLE3512" s="45"/>
      <c r="QLF3512" s="45"/>
      <c r="QLG3512" s="45"/>
      <c r="QLH3512" s="45"/>
      <c r="QLI3512" s="45"/>
      <c r="QLJ3512" s="45"/>
      <c r="QLK3512" s="45"/>
      <c r="QLL3512" s="45"/>
      <c r="QLM3512" s="45"/>
      <c r="QLN3512" s="45"/>
      <c r="QLO3512" s="45"/>
      <c r="QLP3512" s="45"/>
      <c r="QLQ3512" s="45"/>
      <c r="QLR3512" s="45"/>
      <c r="QLS3512" s="45"/>
      <c r="QLT3512" s="45"/>
      <c r="QLU3512" s="45"/>
      <c r="QLV3512" s="45"/>
      <c r="QLW3512" s="45"/>
      <c r="QLX3512" s="45"/>
      <c r="QLY3512" s="45"/>
      <c r="QLZ3512" s="45"/>
      <c r="QMA3512" s="45"/>
      <c r="QMB3512" s="45"/>
      <c r="QMC3512" s="45"/>
      <c r="QMD3512" s="45"/>
      <c r="QME3512" s="45"/>
      <c r="QMF3512" s="45"/>
      <c r="QMG3512" s="45"/>
      <c r="QMH3512" s="45"/>
      <c r="QMI3512" s="45"/>
      <c r="QMJ3512" s="45"/>
      <c r="QMK3512" s="45"/>
      <c r="QML3512" s="45"/>
      <c r="QMM3512" s="45"/>
      <c r="QMN3512" s="45"/>
      <c r="QMO3512" s="45"/>
      <c r="QMP3512" s="45"/>
      <c r="QMQ3512" s="45"/>
      <c r="QMR3512" s="45"/>
      <c r="QMS3512" s="45"/>
      <c r="QMT3512" s="45"/>
      <c r="QMU3512" s="45"/>
      <c r="QMV3512" s="45"/>
      <c r="QMW3512" s="45"/>
      <c r="QMX3512" s="45"/>
      <c r="QMY3512" s="45"/>
      <c r="QMZ3512" s="45"/>
      <c r="QNA3512" s="45"/>
      <c r="QNB3512" s="45"/>
      <c r="QNC3512" s="45"/>
      <c r="QND3512" s="45"/>
      <c r="QNE3512" s="45"/>
      <c r="QNF3512" s="45"/>
      <c r="QNG3512" s="45"/>
      <c r="QNH3512" s="45"/>
      <c r="QNI3512" s="45"/>
      <c r="QNJ3512" s="45"/>
      <c r="QNK3512" s="45"/>
      <c r="QNL3512" s="45"/>
      <c r="QNM3512" s="45"/>
      <c r="QNN3512" s="45"/>
      <c r="QNO3512" s="45"/>
      <c r="QNP3512" s="45"/>
      <c r="QNQ3512" s="45"/>
      <c r="QNR3512" s="45"/>
      <c r="QNS3512" s="45"/>
      <c r="QNT3512" s="45"/>
      <c r="QNU3512" s="45"/>
      <c r="QNV3512" s="45"/>
      <c r="QNW3512" s="45"/>
      <c r="QNX3512" s="45"/>
      <c r="QNY3512" s="45"/>
      <c r="QNZ3512" s="45"/>
      <c r="QOA3512" s="45"/>
      <c r="QOB3512" s="45"/>
      <c r="QOC3512" s="45"/>
      <c r="QOD3512" s="45"/>
      <c r="QOE3512" s="45"/>
      <c r="QOF3512" s="45"/>
      <c r="QOG3512" s="45"/>
      <c r="QOH3512" s="45"/>
      <c r="QOI3512" s="45"/>
      <c r="QOJ3512" s="45"/>
      <c r="QOK3512" s="45"/>
      <c r="QOL3512" s="45"/>
      <c r="QOM3512" s="45"/>
      <c r="QON3512" s="45"/>
      <c r="QOO3512" s="45"/>
      <c r="QOP3512" s="45"/>
      <c r="QOQ3512" s="45"/>
      <c r="QOR3512" s="45"/>
      <c r="QOS3512" s="45"/>
      <c r="QOT3512" s="45"/>
      <c r="QOU3512" s="45"/>
      <c r="QOV3512" s="45"/>
      <c r="QOW3512" s="45"/>
      <c r="QOX3512" s="45"/>
      <c r="QOY3512" s="45"/>
      <c r="QOZ3512" s="45"/>
      <c r="QPA3512" s="45"/>
      <c r="QPB3512" s="45"/>
      <c r="QPC3512" s="45"/>
      <c r="QPD3512" s="45"/>
      <c r="QPE3512" s="45"/>
      <c r="QPF3512" s="45"/>
      <c r="QPG3512" s="45"/>
      <c r="QPH3512" s="45"/>
      <c r="QPI3512" s="45"/>
      <c r="QPJ3512" s="45"/>
      <c r="QPK3512" s="45"/>
      <c r="QPL3512" s="45"/>
      <c r="QPM3512" s="45"/>
      <c r="QPN3512" s="45"/>
      <c r="QPO3512" s="45"/>
      <c r="QPP3512" s="45"/>
      <c r="QPQ3512" s="45"/>
      <c r="QPR3512" s="45"/>
      <c r="QPS3512" s="45"/>
      <c r="QPT3512" s="45"/>
      <c r="QPU3512" s="45"/>
      <c r="QPV3512" s="45"/>
      <c r="QPW3512" s="45"/>
      <c r="QPX3512" s="45"/>
      <c r="QPY3512" s="45"/>
      <c r="QPZ3512" s="45"/>
      <c r="QQA3512" s="45"/>
      <c r="QQB3512" s="45"/>
      <c r="QQC3512" s="45"/>
      <c r="QQD3512" s="45"/>
      <c r="QQE3512" s="45"/>
      <c r="QQF3512" s="45"/>
      <c r="QQG3512" s="45"/>
      <c r="QQH3512" s="45"/>
      <c r="QQI3512" s="45"/>
      <c r="QQJ3512" s="45"/>
      <c r="QQK3512" s="45"/>
      <c r="QQL3512" s="45"/>
      <c r="QQM3512" s="45"/>
      <c r="QQN3512" s="45"/>
      <c r="QQO3512" s="45"/>
      <c r="QQP3512" s="45"/>
      <c r="QQQ3512" s="45"/>
      <c r="QQR3512" s="45"/>
      <c r="QQS3512" s="45"/>
      <c r="QQT3512" s="45"/>
      <c r="QQU3512" s="45"/>
      <c r="QQV3512" s="45"/>
      <c r="QQW3512" s="45"/>
      <c r="QQX3512" s="45"/>
      <c r="QQY3512" s="45"/>
      <c r="QQZ3512" s="45"/>
      <c r="QRA3512" s="45"/>
      <c r="QRB3512" s="45"/>
      <c r="QRC3512" s="45"/>
      <c r="QRD3512" s="45"/>
      <c r="QRE3512" s="45"/>
      <c r="QRF3512" s="45"/>
      <c r="QRG3512" s="45"/>
      <c r="QRH3512" s="45"/>
      <c r="QRI3512" s="45"/>
      <c r="QRJ3512" s="45"/>
      <c r="QRK3512" s="45"/>
      <c r="QRL3512" s="45"/>
      <c r="QRM3512" s="45"/>
      <c r="QRN3512" s="45"/>
      <c r="QRO3512" s="45"/>
      <c r="QRP3512" s="45"/>
      <c r="QRQ3512" s="45"/>
      <c r="QRR3512" s="45"/>
      <c r="QRS3512" s="45"/>
      <c r="QRT3512" s="45"/>
      <c r="QRU3512" s="45"/>
      <c r="QRV3512" s="45"/>
      <c r="QRW3512" s="45"/>
      <c r="QRX3512" s="45"/>
      <c r="QRY3512" s="45"/>
      <c r="QRZ3512" s="45"/>
      <c r="QSA3512" s="45"/>
      <c r="QSB3512" s="45"/>
      <c r="QSC3512" s="45"/>
      <c r="QSD3512" s="45"/>
      <c r="QSE3512" s="45"/>
      <c r="QSF3512" s="45"/>
      <c r="QSG3512" s="45"/>
      <c r="QSH3512" s="45"/>
      <c r="QSI3512" s="45"/>
      <c r="QSJ3512" s="45"/>
      <c r="QSK3512" s="45"/>
      <c r="QSL3512" s="45"/>
      <c r="QSM3512" s="45"/>
      <c r="QSN3512" s="45"/>
      <c r="QSO3512" s="45"/>
      <c r="QSP3512" s="45"/>
      <c r="QSQ3512" s="45"/>
      <c r="QSR3512" s="45"/>
      <c r="QSS3512" s="45"/>
      <c r="QST3512" s="45"/>
      <c r="QSU3512" s="45"/>
      <c r="QSV3512" s="45"/>
      <c r="QSW3512" s="45"/>
      <c r="QSX3512" s="45"/>
      <c r="QSY3512" s="45"/>
      <c r="QSZ3512" s="45"/>
      <c r="QTA3512" s="45"/>
      <c r="QTB3512" s="45"/>
      <c r="QTC3512" s="45"/>
      <c r="QTD3512" s="45"/>
      <c r="QTE3512" s="45"/>
      <c r="QTF3512" s="45"/>
      <c r="QTG3512" s="45"/>
      <c r="QTH3512" s="45"/>
      <c r="QTI3512" s="45"/>
      <c r="QTJ3512" s="45"/>
      <c r="QTK3512" s="45"/>
      <c r="QTL3512" s="45"/>
      <c r="QTM3512" s="45"/>
      <c r="QTN3512" s="45"/>
      <c r="QTO3512" s="45"/>
      <c r="QTP3512" s="45"/>
      <c r="QTQ3512" s="45"/>
      <c r="QTR3512" s="45"/>
      <c r="QTS3512" s="45"/>
      <c r="QTT3512" s="45"/>
      <c r="QTU3512" s="45"/>
      <c r="QTV3512" s="45"/>
      <c r="QTW3512" s="45"/>
      <c r="QTX3512" s="45"/>
      <c r="QTY3512" s="45"/>
      <c r="QTZ3512" s="45"/>
      <c r="QUA3512" s="45"/>
      <c r="QUB3512" s="45"/>
      <c r="QUC3512" s="45"/>
      <c r="QUD3512" s="45"/>
      <c r="QUE3512" s="45"/>
      <c r="QUF3512" s="45"/>
      <c r="QUG3512" s="45"/>
      <c r="QUH3512" s="45"/>
      <c r="QUI3512" s="45"/>
      <c r="QUJ3512" s="45"/>
      <c r="QUK3512" s="45"/>
      <c r="QUL3512" s="45"/>
      <c r="QUM3512" s="45"/>
      <c r="QUN3512" s="45"/>
      <c r="QUO3512" s="45"/>
      <c r="QUP3512" s="45"/>
      <c r="QUQ3512" s="45"/>
      <c r="QUR3512" s="45"/>
      <c r="QUS3512" s="45"/>
      <c r="QUT3512" s="45"/>
      <c r="QUU3512" s="45"/>
      <c r="QUV3512" s="45"/>
      <c r="QUW3512" s="45"/>
      <c r="QUX3512" s="45"/>
      <c r="QUY3512" s="45"/>
      <c r="QUZ3512" s="45"/>
      <c r="QVA3512" s="45"/>
      <c r="QVB3512" s="45"/>
      <c r="QVC3512" s="45"/>
      <c r="QVD3512" s="45"/>
      <c r="QVE3512" s="45"/>
      <c r="QVF3512" s="45"/>
      <c r="QVG3512" s="45"/>
      <c r="QVH3512" s="45"/>
      <c r="QVI3512" s="45"/>
      <c r="QVJ3512" s="45"/>
      <c r="QVK3512" s="45"/>
      <c r="QVL3512" s="45"/>
      <c r="QVM3512" s="45"/>
      <c r="QVN3512" s="45"/>
      <c r="QVO3512" s="45"/>
      <c r="QVP3512" s="45"/>
      <c r="QVQ3512" s="45"/>
      <c r="QVR3512" s="45"/>
      <c r="QVS3512" s="45"/>
      <c r="QVT3512" s="45"/>
      <c r="QVU3512" s="45"/>
      <c r="QVV3512" s="45"/>
      <c r="QVW3512" s="45"/>
      <c r="QVX3512" s="45"/>
      <c r="QVY3512" s="45"/>
      <c r="QVZ3512" s="45"/>
      <c r="QWA3512" s="45"/>
      <c r="QWB3512" s="45"/>
      <c r="QWC3512" s="45"/>
      <c r="QWD3512" s="45"/>
      <c r="QWE3512" s="45"/>
      <c r="QWF3512" s="45"/>
      <c r="QWG3512" s="45"/>
      <c r="QWH3512" s="45"/>
      <c r="QWI3512" s="45"/>
      <c r="QWJ3512" s="45"/>
      <c r="QWK3512" s="45"/>
      <c r="QWL3512" s="45"/>
      <c r="QWM3512" s="45"/>
      <c r="QWN3512" s="45"/>
      <c r="QWO3512" s="45"/>
      <c r="QWP3512" s="45"/>
      <c r="QWQ3512" s="45"/>
      <c r="QWR3512" s="45"/>
      <c r="QWS3512" s="45"/>
      <c r="QWT3512" s="45"/>
      <c r="QWU3512" s="45"/>
      <c r="QWV3512" s="45"/>
      <c r="QWW3512" s="45"/>
      <c r="QWX3512" s="45"/>
      <c r="QWY3512" s="45"/>
      <c r="QWZ3512" s="45"/>
      <c r="QXA3512" s="45"/>
      <c r="QXB3512" s="45"/>
      <c r="QXC3512" s="45"/>
      <c r="QXD3512" s="45"/>
      <c r="QXE3512" s="45"/>
      <c r="QXF3512" s="45"/>
      <c r="QXG3512" s="45"/>
      <c r="QXH3512" s="45"/>
      <c r="QXI3512" s="45"/>
      <c r="QXJ3512" s="45"/>
      <c r="QXK3512" s="45"/>
      <c r="QXL3512" s="45"/>
      <c r="QXM3512" s="45"/>
      <c r="QXN3512" s="45"/>
      <c r="QXO3512" s="45"/>
      <c r="QXP3512" s="45"/>
      <c r="QXQ3512" s="45"/>
      <c r="QXR3512" s="45"/>
      <c r="QXS3512" s="45"/>
      <c r="QXT3512" s="45"/>
      <c r="QXU3512" s="45"/>
      <c r="QXV3512" s="45"/>
      <c r="QXW3512" s="45"/>
      <c r="QXX3512" s="45"/>
      <c r="QXY3512" s="45"/>
      <c r="QXZ3512" s="45"/>
      <c r="QYA3512" s="45"/>
      <c r="QYB3512" s="45"/>
      <c r="QYC3512" s="45"/>
      <c r="QYD3512" s="45"/>
      <c r="QYE3512" s="45"/>
      <c r="QYF3512" s="45"/>
      <c r="QYG3512" s="45"/>
      <c r="QYH3512" s="45"/>
      <c r="QYI3512" s="45"/>
      <c r="QYJ3512" s="45"/>
      <c r="QYK3512" s="45"/>
      <c r="QYL3512" s="45"/>
      <c r="QYM3512" s="45"/>
      <c r="QYN3512" s="45"/>
      <c r="QYO3512" s="45"/>
      <c r="QYP3512" s="45"/>
      <c r="QYQ3512" s="45"/>
      <c r="QYR3512" s="45"/>
      <c r="QYS3512" s="45"/>
      <c r="QYT3512" s="45"/>
      <c r="QYU3512" s="45"/>
      <c r="QYV3512" s="45"/>
      <c r="QYW3512" s="45"/>
      <c r="QYX3512" s="45"/>
      <c r="QYY3512" s="45"/>
      <c r="QYZ3512" s="45"/>
      <c r="QZA3512" s="45"/>
      <c r="QZB3512" s="45"/>
      <c r="QZC3512" s="45"/>
      <c r="QZD3512" s="45"/>
      <c r="QZE3512" s="45"/>
      <c r="QZF3512" s="45"/>
      <c r="QZG3512" s="45"/>
      <c r="QZH3512" s="45"/>
      <c r="QZI3512" s="45"/>
      <c r="QZJ3512" s="45"/>
      <c r="QZK3512" s="45"/>
      <c r="QZL3512" s="45"/>
      <c r="QZM3512" s="45"/>
      <c r="QZN3512" s="45"/>
      <c r="QZO3512" s="45"/>
      <c r="QZP3512" s="45"/>
      <c r="QZQ3512" s="45"/>
      <c r="QZR3512" s="45"/>
      <c r="QZS3512" s="45"/>
      <c r="QZT3512" s="45"/>
      <c r="QZU3512" s="45"/>
      <c r="QZV3512" s="45"/>
      <c r="QZW3512" s="45"/>
      <c r="QZX3512" s="45"/>
      <c r="QZY3512" s="45"/>
      <c r="QZZ3512" s="45"/>
      <c r="RAA3512" s="45"/>
      <c r="RAB3512" s="45"/>
      <c r="RAC3512" s="45"/>
      <c r="RAD3512" s="45"/>
      <c r="RAE3512" s="45"/>
      <c r="RAF3512" s="45"/>
      <c r="RAG3512" s="45"/>
      <c r="RAH3512" s="45"/>
      <c r="RAI3512" s="45"/>
      <c r="RAJ3512" s="45"/>
      <c r="RAK3512" s="45"/>
      <c r="RAL3512" s="45"/>
      <c r="RAM3512" s="45"/>
      <c r="RAN3512" s="45"/>
      <c r="RAO3512" s="45"/>
      <c r="RAP3512" s="45"/>
      <c r="RAQ3512" s="45"/>
      <c r="RAR3512" s="45"/>
      <c r="RAS3512" s="45"/>
      <c r="RAT3512" s="45"/>
      <c r="RAU3512" s="45"/>
      <c r="RAV3512" s="45"/>
      <c r="RAW3512" s="45"/>
      <c r="RAX3512" s="45"/>
      <c r="RAY3512" s="45"/>
      <c r="RAZ3512" s="45"/>
      <c r="RBA3512" s="45"/>
      <c r="RBB3512" s="45"/>
      <c r="RBC3512" s="45"/>
      <c r="RBD3512" s="45"/>
      <c r="RBE3512" s="45"/>
      <c r="RBF3512" s="45"/>
      <c r="RBG3512" s="45"/>
      <c r="RBH3512" s="45"/>
      <c r="RBI3512" s="45"/>
      <c r="RBJ3512" s="45"/>
      <c r="RBK3512" s="45"/>
      <c r="RBL3512" s="45"/>
      <c r="RBM3512" s="45"/>
      <c r="RBN3512" s="45"/>
      <c r="RBO3512" s="45"/>
      <c r="RBP3512" s="45"/>
      <c r="RBQ3512" s="45"/>
      <c r="RBR3512" s="45"/>
      <c r="RBS3512" s="45"/>
      <c r="RBT3512" s="45"/>
      <c r="RBU3512" s="45"/>
      <c r="RBV3512" s="45"/>
      <c r="RBW3512" s="45"/>
      <c r="RBX3512" s="45"/>
      <c r="RBY3512" s="45"/>
      <c r="RBZ3512" s="45"/>
      <c r="RCA3512" s="45"/>
      <c r="RCB3512" s="45"/>
      <c r="RCC3512" s="45"/>
      <c r="RCD3512" s="45"/>
      <c r="RCE3512" s="45"/>
      <c r="RCF3512" s="45"/>
      <c r="RCG3512" s="45"/>
      <c r="RCH3512" s="45"/>
      <c r="RCI3512" s="45"/>
      <c r="RCJ3512" s="45"/>
      <c r="RCK3512" s="45"/>
      <c r="RCL3512" s="45"/>
      <c r="RCM3512" s="45"/>
      <c r="RCN3512" s="45"/>
      <c r="RCO3512" s="45"/>
      <c r="RCP3512" s="45"/>
      <c r="RCQ3512" s="45"/>
      <c r="RCR3512" s="45"/>
      <c r="RCS3512" s="45"/>
      <c r="RCT3512" s="45"/>
      <c r="RCU3512" s="45"/>
      <c r="RCV3512" s="45"/>
      <c r="RCW3512" s="45"/>
      <c r="RCX3512" s="45"/>
      <c r="RCY3512" s="45"/>
      <c r="RCZ3512" s="45"/>
      <c r="RDA3512" s="45"/>
      <c r="RDB3512" s="45"/>
      <c r="RDC3512" s="45"/>
      <c r="RDD3512" s="45"/>
      <c r="RDE3512" s="45"/>
      <c r="RDF3512" s="45"/>
      <c r="RDG3512" s="45"/>
      <c r="RDH3512" s="45"/>
      <c r="RDI3512" s="45"/>
      <c r="RDJ3512" s="45"/>
      <c r="RDK3512" s="45"/>
      <c r="RDL3512" s="45"/>
      <c r="RDM3512" s="45"/>
      <c r="RDN3512" s="45"/>
      <c r="RDO3512" s="45"/>
      <c r="RDP3512" s="45"/>
      <c r="RDQ3512" s="45"/>
      <c r="RDR3512" s="45"/>
      <c r="RDS3512" s="45"/>
      <c r="RDT3512" s="45"/>
      <c r="RDU3512" s="45"/>
      <c r="RDV3512" s="45"/>
      <c r="RDW3512" s="45"/>
      <c r="RDX3512" s="45"/>
      <c r="RDY3512" s="45"/>
      <c r="RDZ3512" s="45"/>
      <c r="REA3512" s="45"/>
      <c r="REB3512" s="45"/>
      <c r="REC3512" s="45"/>
      <c r="RED3512" s="45"/>
      <c r="REE3512" s="45"/>
      <c r="REF3512" s="45"/>
      <c r="REG3512" s="45"/>
      <c r="REH3512" s="45"/>
      <c r="REI3512" s="45"/>
      <c r="REJ3512" s="45"/>
      <c r="REK3512" s="45"/>
      <c r="REL3512" s="45"/>
      <c r="REM3512" s="45"/>
      <c r="REN3512" s="45"/>
      <c r="REO3512" s="45"/>
      <c r="REP3512" s="45"/>
      <c r="REQ3512" s="45"/>
      <c r="RER3512" s="45"/>
      <c r="RES3512" s="45"/>
      <c r="RET3512" s="45"/>
      <c r="REU3512" s="45"/>
      <c r="REV3512" s="45"/>
      <c r="REW3512" s="45"/>
      <c r="REX3512" s="45"/>
      <c r="REY3512" s="45"/>
      <c r="REZ3512" s="45"/>
      <c r="RFA3512" s="45"/>
      <c r="RFB3512" s="45"/>
      <c r="RFC3512" s="45"/>
      <c r="RFD3512" s="45"/>
      <c r="RFE3512" s="45"/>
      <c r="RFF3512" s="45"/>
      <c r="RFG3512" s="45"/>
      <c r="RFH3512" s="45"/>
      <c r="RFI3512" s="45"/>
      <c r="RFJ3512" s="45"/>
      <c r="RFK3512" s="45"/>
      <c r="RFL3512" s="45"/>
      <c r="RFM3512" s="45"/>
      <c r="RFN3512" s="45"/>
      <c r="RFO3512" s="45"/>
      <c r="RFP3512" s="45"/>
      <c r="RFQ3512" s="45"/>
      <c r="RFR3512" s="45"/>
      <c r="RFS3512" s="45"/>
      <c r="RFT3512" s="45"/>
      <c r="RFU3512" s="45"/>
      <c r="RFV3512" s="45"/>
      <c r="RFW3512" s="45"/>
      <c r="RFX3512" s="45"/>
      <c r="RFY3512" s="45"/>
      <c r="RFZ3512" s="45"/>
      <c r="RGA3512" s="45"/>
      <c r="RGB3512" s="45"/>
      <c r="RGC3512" s="45"/>
      <c r="RGD3512" s="45"/>
      <c r="RGE3512" s="45"/>
      <c r="RGF3512" s="45"/>
      <c r="RGG3512" s="45"/>
      <c r="RGH3512" s="45"/>
      <c r="RGI3512" s="45"/>
      <c r="RGJ3512" s="45"/>
      <c r="RGK3512" s="45"/>
      <c r="RGL3512" s="45"/>
      <c r="RGM3512" s="45"/>
      <c r="RGN3512" s="45"/>
      <c r="RGO3512" s="45"/>
      <c r="RGP3512" s="45"/>
      <c r="RGQ3512" s="45"/>
      <c r="RGR3512" s="45"/>
      <c r="RGS3512" s="45"/>
      <c r="RGT3512" s="45"/>
      <c r="RGU3512" s="45"/>
      <c r="RGV3512" s="45"/>
      <c r="RGW3512" s="45"/>
      <c r="RGX3512" s="45"/>
      <c r="RGY3512" s="45"/>
      <c r="RGZ3512" s="45"/>
      <c r="RHA3512" s="45"/>
      <c r="RHB3512" s="45"/>
      <c r="RHC3512" s="45"/>
      <c r="RHD3512" s="45"/>
      <c r="RHE3512" s="45"/>
      <c r="RHF3512" s="45"/>
      <c r="RHG3512" s="45"/>
      <c r="RHH3512" s="45"/>
      <c r="RHI3512" s="45"/>
      <c r="RHJ3512" s="45"/>
      <c r="RHK3512" s="45"/>
      <c r="RHL3512" s="45"/>
      <c r="RHM3512" s="45"/>
      <c r="RHN3512" s="45"/>
      <c r="RHO3512" s="45"/>
      <c r="RHP3512" s="45"/>
      <c r="RHQ3512" s="45"/>
      <c r="RHR3512" s="45"/>
      <c r="RHS3512" s="45"/>
      <c r="RHT3512" s="45"/>
      <c r="RHU3512" s="45"/>
      <c r="RHV3512" s="45"/>
      <c r="RHW3512" s="45"/>
      <c r="RHX3512" s="45"/>
      <c r="RHY3512" s="45"/>
      <c r="RHZ3512" s="45"/>
      <c r="RIA3512" s="45"/>
      <c r="RIB3512" s="45"/>
      <c r="RIC3512" s="45"/>
      <c r="RID3512" s="45"/>
      <c r="RIE3512" s="45"/>
      <c r="RIF3512" s="45"/>
      <c r="RIG3512" s="45"/>
      <c r="RIH3512" s="45"/>
      <c r="RII3512" s="45"/>
      <c r="RIJ3512" s="45"/>
      <c r="RIK3512" s="45"/>
      <c r="RIL3512" s="45"/>
      <c r="RIM3512" s="45"/>
      <c r="RIN3512" s="45"/>
      <c r="RIO3512" s="45"/>
      <c r="RIP3512" s="45"/>
      <c r="RIQ3512" s="45"/>
      <c r="RIR3512" s="45"/>
      <c r="RIS3512" s="45"/>
      <c r="RIT3512" s="45"/>
      <c r="RIU3512" s="45"/>
      <c r="RIV3512" s="45"/>
      <c r="RIW3512" s="45"/>
      <c r="RIX3512" s="45"/>
      <c r="RIY3512" s="45"/>
      <c r="RIZ3512" s="45"/>
      <c r="RJA3512" s="45"/>
      <c r="RJB3512" s="45"/>
      <c r="RJC3512" s="45"/>
      <c r="RJD3512" s="45"/>
      <c r="RJE3512" s="45"/>
      <c r="RJF3512" s="45"/>
      <c r="RJG3512" s="45"/>
      <c r="RJH3512" s="45"/>
      <c r="RJI3512" s="45"/>
      <c r="RJJ3512" s="45"/>
      <c r="RJK3512" s="45"/>
      <c r="RJL3512" s="45"/>
      <c r="RJM3512" s="45"/>
      <c r="RJN3512" s="45"/>
      <c r="RJO3512" s="45"/>
      <c r="RJP3512" s="45"/>
      <c r="RJQ3512" s="45"/>
      <c r="RJR3512" s="45"/>
      <c r="RJS3512" s="45"/>
      <c r="RJT3512" s="45"/>
      <c r="RJU3512" s="45"/>
      <c r="RJV3512" s="45"/>
      <c r="RJW3512" s="45"/>
      <c r="RJX3512" s="45"/>
      <c r="RJY3512" s="45"/>
      <c r="RJZ3512" s="45"/>
      <c r="RKA3512" s="45"/>
      <c r="RKB3512" s="45"/>
      <c r="RKC3512" s="45"/>
      <c r="RKD3512" s="45"/>
      <c r="RKE3512" s="45"/>
      <c r="RKF3512" s="45"/>
      <c r="RKG3512" s="45"/>
      <c r="RKH3512" s="45"/>
      <c r="RKI3512" s="45"/>
      <c r="RKJ3512" s="45"/>
      <c r="RKK3512" s="45"/>
      <c r="RKL3512" s="45"/>
      <c r="RKM3512" s="45"/>
      <c r="RKN3512" s="45"/>
      <c r="RKO3512" s="45"/>
      <c r="RKP3512" s="45"/>
      <c r="RKQ3512" s="45"/>
      <c r="RKR3512" s="45"/>
      <c r="RKS3512" s="45"/>
      <c r="RKT3512" s="45"/>
      <c r="RKU3512" s="45"/>
      <c r="RKV3512" s="45"/>
      <c r="RKW3512" s="45"/>
      <c r="RKX3512" s="45"/>
      <c r="RKY3512" s="45"/>
      <c r="RKZ3512" s="45"/>
      <c r="RLA3512" s="45"/>
      <c r="RLB3512" s="45"/>
      <c r="RLC3512" s="45"/>
      <c r="RLD3512" s="45"/>
      <c r="RLE3512" s="45"/>
      <c r="RLF3512" s="45"/>
      <c r="RLG3512" s="45"/>
      <c r="RLH3512" s="45"/>
      <c r="RLI3512" s="45"/>
      <c r="RLJ3512" s="45"/>
      <c r="RLK3512" s="45"/>
      <c r="RLL3512" s="45"/>
      <c r="RLM3512" s="45"/>
      <c r="RLN3512" s="45"/>
      <c r="RLO3512" s="45"/>
      <c r="RLP3512" s="45"/>
      <c r="RLQ3512" s="45"/>
      <c r="RLR3512" s="45"/>
      <c r="RLS3512" s="45"/>
      <c r="RLT3512" s="45"/>
      <c r="RLU3512" s="45"/>
      <c r="RLV3512" s="45"/>
      <c r="RLW3512" s="45"/>
      <c r="RLX3512" s="45"/>
      <c r="RLY3512" s="45"/>
      <c r="RLZ3512" s="45"/>
      <c r="RMA3512" s="45"/>
      <c r="RMB3512" s="45"/>
      <c r="RMC3512" s="45"/>
      <c r="RMD3512" s="45"/>
      <c r="RME3512" s="45"/>
      <c r="RMF3512" s="45"/>
      <c r="RMG3512" s="45"/>
      <c r="RMH3512" s="45"/>
      <c r="RMI3512" s="45"/>
      <c r="RMJ3512" s="45"/>
      <c r="RMK3512" s="45"/>
      <c r="RML3512" s="45"/>
      <c r="RMM3512" s="45"/>
      <c r="RMN3512" s="45"/>
      <c r="RMO3512" s="45"/>
      <c r="RMP3512" s="45"/>
      <c r="RMQ3512" s="45"/>
      <c r="RMR3512" s="45"/>
      <c r="RMS3512" s="45"/>
      <c r="RMT3512" s="45"/>
      <c r="RMU3512" s="45"/>
      <c r="RMV3512" s="45"/>
      <c r="RMW3512" s="45"/>
      <c r="RMX3512" s="45"/>
      <c r="RMY3512" s="45"/>
      <c r="RMZ3512" s="45"/>
      <c r="RNA3512" s="45"/>
      <c r="RNB3512" s="45"/>
      <c r="RNC3512" s="45"/>
      <c r="RND3512" s="45"/>
      <c r="RNE3512" s="45"/>
      <c r="RNF3512" s="45"/>
      <c r="RNG3512" s="45"/>
      <c r="RNH3512" s="45"/>
      <c r="RNI3512" s="45"/>
      <c r="RNJ3512" s="45"/>
      <c r="RNK3512" s="45"/>
      <c r="RNL3512" s="45"/>
      <c r="RNM3512" s="45"/>
      <c r="RNN3512" s="45"/>
      <c r="RNO3512" s="45"/>
      <c r="RNP3512" s="45"/>
      <c r="RNQ3512" s="45"/>
      <c r="RNR3512" s="45"/>
      <c r="RNS3512" s="45"/>
      <c r="RNT3512" s="45"/>
      <c r="RNU3512" s="45"/>
      <c r="RNV3512" s="45"/>
      <c r="RNW3512" s="45"/>
      <c r="RNX3512" s="45"/>
      <c r="RNY3512" s="45"/>
      <c r="RNZ3512" s="45"/>
      <c r="ROA3512" s="45"/>
      <c r="ROB3512" s="45"/>
      <c r="ROC3512" s="45"/>
      <c r="ROD3512" s="45"/>
      <c r="ROE3512" s="45"/>
      <c r="ROF3512" s="45"/>
      <c r="ROG3512" s="45"/>
      <c r="ROH3512" s="45"/>
      <c r="ROI3512" s="45"/>
      <c r="ROJ3512" s="45"/>
      <c r="ROK3512" s="45"/>
      <c r="ROL3512" s="45"/>
      <c r="ROM3512" s="45"/>
      <c r="RON3512" s="45"/>
      <c r="ROO3512" s="45"/>
      <c r="ROP3512" s="45"/>
      <c r="ROQ3512" s="45"/>
      <c r="ROR3512" s="45"/>
      <c r="ROS3512" s="45"/>
      <c r="ROT3512" s="45"/>
      <c r="ROU3512" s="45"/>
      <c r="ROV3512" s="45"/>
      <c r="ROW3512" s="45"/>
      <c r="ROX3512" s="45"/>
      <c r="ROY3512" s="45"/>
      <c r="ROZ3512" s="45"/>
      <c r="RPA3512" s="45"/>
      <c r="RPB3512" s="45"/>
      <c r="RPC3512" s="45"/>
      <c r="RPD3512" s="45"/>
      <c r="RPE3512" s="45"/>
      <c r="RPF3512" s="45"/>
      <c r="RPG3512" s="45"/>
      <c r="RPH3512" s="45"/>
      <c r="RPI3512" s="45"/>
      <c r="RPJ3512" s="45"/>
      <c r="RPK3512" s="45"/>
      <c r="RPL3512" s="45"/>
      <c r="RPM3512" s="45"/>
      <c r="RPN3512" s="45"/>
      <c r="RPO3512" s="45"/>
      <c r="RPP3512" s="45"/>
      <c r="RPQ3512" s="45"/>
      <c r="RPR3512" s="45"/>
      <c r="RPS3512" s="45"/>
      <c r="RPT3512" s="45"/>
      <c r="RPU3512" s="45"/>
      <c r="RPV3512" s="45"/>
      <c r="RPW3512" s="45"/>
      <c r="RPX3512" s="45"/>
      <c r="RPY3512" s="45"/>
      <c r="RPZ3512" s="45"/>
      <c r="RQA3512" s="45"/>
      <c r="RQB3512" s="45"/>
      <c r="RQC3512" s="45"/>
      <c r="RQD3512" s="45"/>
      <c r="RQE3512" s="45"/>
      <c r="RQF3512" s="45"/>
      <c r="RQG3512" s="45"/>
      <c r="RQH3512" s="45"/>
      <c r="RQI3512" s="45"/>
      <c r="RQJ3512" s="45"/>
      <c r="RQK3512" s="45"/>
      <c r="RQL3512" s="45"/>
      <c r="RQM3512" s="45"/>
      <c r="RQN3512" s="45"/>
      <c r="RQO3512" s="45"/>
      <c r="RQP3512" s="45"/>
      <c r="RQQ3512" s="45"/>
      <c r="RQR3512" s="45"/>
      <c r="RQS3512" s="45"/>
      <c r="RQT3512" s="45"/>
      <c r="RQU3512" s="45"/>
      <c r="RQV3512" s="45"/>
      <c r="RQW3512" s="45"/>
      <c r="RQX3512" s="45"/>
      <c r="RQY3512" s="45"/>
      <c r="RQZ3512" s="45"/>
      <c r="RRA3512" s="45"/>
      <c r="RRB3512" s="45"/>
      <c r="RRC3512" s="45"/>
      <c r="RRD3512" s="45"/>
      <c r="RRE3512" s="45"/>
      <c r="RRF3512" s="45"/>
      <c r="RRG3512" s="45"/>
      <c r="RRH3512" s="45"/>
      <c r="RRI3512" s="45"/>
      <c r="RRJ3512" s="45"/>
      <c r="RRK3512" s="45"/>
      <c r="RRL3512" s="45"/>
      <c r="RRM3512" s="45"/>
      <c r="RRN3512" s="45"/>
      <c r="RRO3512" s="45"/>
      <c r="RRP3512" s="45"/>
      <c r="RRQ3512" s="45"/>
      <c r="RRR3512" s="45"/>
      <c r="RRS3512" s="45"/>
      <c r="RRT3512" s="45"/>
      <c r="RRU3512" s="45"/>
      <c r="RRV3512" s="45"/>
      <c r="RRW3512" s="45"/>
      <c r="RRX3512" s="45"/>
      <c r="RRY3512" s="45"/>
      <c r="RRZ3512" s="45"/>
      <c r="RSA3512" s="45"/>
      <c r="RSB3512" s="45"/>
      <c r="RSC3512" s="45"/>
      <c r="RSD3512" s="45"/>
      <c r="RSE3512" s="45"/>
      <c r="RSF3512" s="45"/>
      <c r="RSG3512" s="45"/>
      <c r="RSH3512" s="45"/>
      <c r="RSI3512" s="45"/>
      <c r="RSJ3512" s="45"/>
      <c r="RSK3512" s="45"/>
      <c r="RSL3512" s="45"/>
      <c r="RSM3512" s="45"/>
      <c r="RSN3512" s="45"/>
      <c r="RSO3512" s="45"/>
      <c r="RSP3512" s="45"/>
      <c r="RSQ3512" s="45"/>
      <c r="RSR3512" s="45"/>
      <c r="RSS3512" s="45"/>
      <c r="RST3512" s="45"/>
      <c r="RSU3512" s="45"/>
      <c r="RSV3512" s="45"/>
      <c r="RSW3512" s="45"/>
      <c r="RSX3512" s="45"/>
      <c r="RSY3512" s="45"/>
      <c r="RSZ3512" s="45"/>
      <c r="RTA3512" s="45"/>
      <c r="RTB3512" s="45"/>
      <c r="RTC3512" s="45"/>
      <c r="RTD3512" s="45"/>
      <c r="RTE3512" s="45"/>
      <c r="RTF3512" s="45"/>
      <c r="RTG3512" s="45"/>
      <c r="RTH3512" s="45"/>
      <c r="RTI3512" s="45"/>
      <c r="RTJ3512" s="45"/>
      <c r="RTK3512" s="45"/>
      <c r="RTL3512" s="45"/>
      <c r="RTM3512" s="45"/>
      <c r="RTN3512" s="45"/>
      <c r="RTO3512" s="45"/>
      <c r="RTP3512" s="45"/>
      <c r="RTQ3512" s="45"/>
      <c r="RTR3512" s="45"/>
      <c r="RTS3512" s="45"/>
      <c r="RTT3512" s="45"/>
      <c r="RTU3512" s="45"/>
      <c r="RTV3512" s="45"/>
      <c r="RTW3512" s="45"/>
      <c r="RTX3512" s="45"/>
      <c r="RTY3512" s="45"/>
      <c r="RTZ3512" s="45"/>
      <c r="RUA3512" s="45"/>
      <c r="RUB3512" s="45"/>
      <c r="RUC3512" s="45"/>
      <c r="RUD3512" s="45"/>
      <c r="RUE3512" s="45"/>
      <c r="RUF3512" s="45"/>
      <c r="RUG3512" s="45"/>
      <c r="RUH3512" s="45"/>
      <c r="RUI3512" s="45"/>
      <c r="RUJ3512" s="45"/>
      <c r="RUK3512" s="45"/>
      <c r="RUL3512" s="45"/>
      <c r="RUM3512" s="45"/>
      <c r="RUN3512" s="45"/>
      <c r="RUO3512" s="45"/>
      <c r="RUP3512" s="45"/>
      <c r="RUQ3512" s="45"/>
      <c r="RUR3512" s="45"/>
      <c r="RUS3512" s="45"/>
      <c r="RUT3512" s="45"/>
      <c r="RUU3512" s="45"/>
      <c r="RUV3512" s="45"/>
      <c r="RUW3512" s="45"/>
      <c r="RUX3512" s="45"/>
      <c r="RUY3512" s="45"/>
      <c r="RUZ3512" s="45"/>
      <c r="RVA3512" s="45"/>
      <c r="RVB3512" s="45"/>
      <c r="RVC3512" s="45"/>
      <c r="RVD3512" s="45"/>
      <c r="RVE3512" s="45"/>
      <c r="RVF3512" s="45"/>
      <c r="RVG3512" s="45"/>
      <c r="RVH3512" s="45"/>
      <c r="RVI3512" s="45"/>
      <c r="RVJ3512" s="45"/>
      <c r="RVK3512" s="45"/>
      <c r="RVL3512" s="45"/>
      <c r="RVM3512" s="45"/>
      <c r="RVN3512" s="45"/>
      <c r="RVO3512" s="45"/>
      <c r="RVP3512" s="45"/>
      <c r="RVQ3512" s="45"/>
      <c r="RVR3512" s="45"/>
      <c r="RVS3512" s="45"/>
      <c r="RVT3512" s="45"/>
      <c r="RVU3512" s="45"/>
      <c r="RVV3512" s="45"/>
      <c r="RVW3512" s="45"/>
      <c r="RVX3512" s="45"/>
      <c r="RVY3512" s="45"/>
      <c r="RVZ3512" s="45"/>
      <c r="RWA3512" s="45"/>
      <c r="RWB3512" s="45"/>
      <c r="RWC3512" s="45"/>
      <c r="RWD3512" s="45"/>
      <c r="RWE3512" s="45"/>
      <c r="RWF3512" s="45"/>
      <c r="RWG3512" s="45"/>
      <c r="RWH3512" s="45"/>
      <c r="RWI3512" s="45"/>
      <c r="RWJ3512" s="45"/>
      <c r="RWK3512" s="45"/>
      <c r="RWL3512" s="45"/>
      <c r="RWM3512" s="45"/>
      <c r="RWN3512" s="45"/>
      <c r="RWO3512" s="45"/>
      <c r="RWP3512" s="45"/>
      <c r="RWQ3512" s="45"/>
      <c r="RWR3512" s="45"/>
      <c r="RWS3512" s="45"/>
      <c r="RWT3512" s="45"/>
      <c r="RWU3512" s="45"/>
      <c r="RWV3512" s="45"/>
      <c r="RWW3512" s="45"/>
      <c r="RWX3512" s="45"/>
      <c r="RWY3512" s="45"/>
      <c r="RWZ3512" s="45"/>
      <c r="RXA3512" s="45"/>
      <c r="RXB3512" s="45"/>
      <c r="RXC3512" s="45"/>
      <c r="RXD3512" s="45"/>
      <c r="RXE3512" s="45"/>
      <c r="RXF3512" s="45"/>
      <c r="RXG3512" s="45"/>
      <c r="RXH3512" s="45"/>
      <c r="RXI3512" s="45"/>
      <c r="RXJ3512" s="45"/>
      <c r="RXK3512" s="45"/>
      <c r="RXL3512" s="45"/>
      <c r="RXM3512" s="45"/>
      <c r="RXN3512" s="45"/>
      <c r="RXO3512" s="45"/>
      <c r="RXP3512" s="45"/>
      <c r="RXQ3512" s="45"/>
      <c r="RXR3512" s="45"/>
      <c r="RXS3512" s="45"/>
      <c r="RXT3512" s="45"/>
      <c r="RXU3512" s="45"/>
      <c r="RXV3512" s="45"/>
      <c r="RXW3512" s="45"/>
      <c r="RXX3512" s="45"/>
      <c r="RXY3512" s="45"/>
      <c r="RXZ3512" s="45"/>
      <c r="RYA3512" s="45"/>
      <c r="RYB3512" s="45"/>
      <c r="RYC3512" s="45"/>
      <c r="RYD3512" s="45"/>
      <c r="RYE3512" s="45"/>
      <c r="RYF3512" s="45"/>
      <c r="RYG3512" s="45"/>
      <c r="RYH3512" s="45"/>
      <c r="RYI3512" s="45"/>
      <c r="RYJ3512" s="45"/>
      <c r="RYK3512" s="45"/>
      <c r="RYL3512" s="45"/>
      <c r="RYM3512" s="45"/>
      <c r="RYN3512" s="45"/>
      <c r="RYO3512" s="45"/>
      <c r="RYP3512" s="45"/>
      <c r="RYQ3512" s="45"/>
      <c r="RYR3512" s="45"/>
      <c r="RYS3512" s="45"/>
      <c r="RYT3512" s="45"/>
      <c r="RYU3512" s="45"/>
      <c r="RYV3512" s="45"/>
      <c r="RYW3512" s="45"/>
      <c r="RYX3512" s="45"/>
      <c r="RYY3512" s="45"/>
      <c r="RYZ3512" s="45"/>
      <c r="RZA3512" s="45"/>
      <c r="RZB3512" s="45"/>
      <c r="RZC3512" s="45"/>
      <c r="RZD3512" s="45"/>
      <c r="RZE3512" s="45"/>
      <c r="RZF3512" s="45"/>
      <c r="RZG3512" s="45"/>
      <c r="RZH3512" s="45"/>
      <c r="RZI3512" s="45"/>
      <c r="RZJ3512" s="45"/>
      <c r="RZK3512" s="45"/>
      <c r="RZL3512" s="45"/>
      <c r="RZM3512" s="45"/>
      <c r="RZN3512" s="45"/>
      <c r="RZO3512" s="45"/>
      <c r="RZP3512" s="45"/>
      <c r="RZQ3512" s="45"/>
      <c r="RZR3512" s="45"/>
      <c r="RZS3512" s="45"/>
      <c r="RZT3512" s="45"/>
      <c r="RZU3512" s="45"/>
      <c r="RZV3512" s="45"/>
      <c r="RZW3512" s="45"/>
      <c r="RZX3512" s="45"/>
      <c r="RZY3512" s="45"/>
      <c r="RZZ3512" s="45"/>
      <c r="SAA3512" s="45"/>
      <c r="SAB3512" s="45"/>
      <c r="SAC3512" s="45"/>
      <c r="SAD3512" s="45"/>
      <c r="SAE3512" s="45"/>
      <c r="SAF3512" s="45"/>
      <c r="SAG3512" s="45"/>
      <c r="SAH3512" s="45"/>
      <c r="SAI3512" s="45"/>
      <c r="SAJ3512" s="45"/>
      <c r="SAK3512" s="45"/>
      <c r="SAL3512" s="45"/>
      <c r="SAM3512" s="45"/>
      <c r="SAN3512" s="45"/>
      <c r="SAO3512" s="45"/>
      <c r="SAP3512" s="45"/>
      <c r="SAQ3512" s="45"/>
      <c r="SAR3512" s="45"/>
      <c r="SAS3512" s="45"/>
      <c r="SAT3512" s="45"/>
      <c r="SAU3512" s="45"/>
      <c r="SAV3512" s="45"/>
      <c r="SAW3512" s="45"/>
      <c r="SAX3512" s="45"/>
      <c r="SAY3512" s="45"/>
      <c r="SAZ3512" s="45"/>
      <c r="SBA3512" s="45"/>
      <c r="SBB3512" s="45"/>
      <c r="SBC3512" s="45"/>
      <c r="SBD3512" s="45"/>
      <c r="SBE3512" s="45"/>
      <c r="SBF3512" s="45"/>
      <c r="SBG3512" s="45"/>
      <c r="SBH3512" s="45"/>
      <c r="SBI3512" s="45"/>
      <c r="SBJ3512" s="45"/>
      <c r="SBK3512" s="45"/>
      <c r="SBL3512" s="45"/>
      <c r="SBM3512" s="45"/>
      <c r="SBN3512" s="45"/>
      <c r="SBO3512" s="45"/>
      <c r="SBP3512" s="45"/>
      <c r="SBQ3512" s="45"/>
      <c r="SBR3512" s="45"/>
      <c r="SBS3512" s="45"/>
      <c r="SBT3512" s="45"/>
      <c r="SBU3512" s="45"/>
      <c r="SBV3512" s="45"/>
      <c r="SBW3512" s="45"/>
      <c r="SBX3512" s="45"/>
      <c r="SBY3512" s="45"/>
      <c r="SBZ3512" s="45"/>
      <c r="SCA3512" s="45"/>
      <c r="SCB3512" s="45"/>
      <c r="SCC3512" s="45"/>
      <c r="SCD3512" s="45"/>
      <c r="SCE3512" s="45"/>
      <c r="SCF3512" s="45"/>
      <c r="SCG3512" s="45"/>
      <c r="SCH3512" s="45"/>
      <c r="SCI3512" s="45"/>
      <c r="SCJ3512" s="45"/>
      <c r="SCK3512" s="45"/>
      <c r="SCL3512" s="45"/>
      <c r="SCM3512" s="45"/>
      <c r="SCN3512" s="45"/>
      <c r="SCO3512" s="45"/>
      <c r="SCP3512" s="45"/>
      <c r="SCQ3512" s="45"/>
      <c r="SCR3512" s="45"/>
      <c r="SCS3512" s="45"/>
      <c r="SCT3512" s="45"/>
      <c r="SCU3512" s="45"/>
      <c r="SCV3512" s="45"/>
      <c r="SCW3512" s="45"/>
      <c r="SCX3512" s="45"/>
      <c r="SCY3512" s="45"/>
      <c r="SCZ3512" s="45"/>
      <c r="SDA3512" s="45"/>
      <c r="SDB3512" s="45"/>
      <c r="SDC3512" s="45"/>
      <c r="SDD3512" s="45"/>
      <c r="SDE3512" s="45"/>
      <c r="SDF3512" s="45"/>
      <c r="SDG3512" s="45"/>
      <c r="SDH3512" s="45"/>
      <c r="SDI3512" s="45"/>
      <c r="SDJ3512" s="45"/>
      <c r="SDK3512" s="45"/>
      <c r="SDL3512" s="45"/>
      <c r="SDM3512" s="45"/>
      <c r="SDN3512" s="45"/>
      <c r="SDO3512" s="45"/>
      <c r="SDP3512" s="45"/>
      <c r="SDQ3512" s="45"/>
      <c r="SDR3512" s="45"/>
      <c r="SDS3512" s="45"/>
      <c r="SDT3512" s="45"/>
      <c r="SDU3512" s="45"/>
      <c r="SDV3512" s="45"/>
      <c r="SDW3512" s="45"/>
      <c r="SDX3512" s="45"/>
      <c r="SDY3512" s="45"/>
      <c r="SDZ3512" s="45"/>
      <c r="SEA3512" s="45"/>
      <c r="SEB3512" s="45"/>
      <c r="SEC3512" s="45"/>
      <c r="SED3512" s="45"/>
      <c r="SEE3512" s="45"/>
      <c r="SEF3512" s="45"/>
      <c r="SEG3512" s="45"/>
      <c r="SEH3512" s="45"/>
      <c r="SEI3512" s="45"/>
      <c r="SEJ3512" s="45"/>
      <c r="SEK3512" s="45"/>
      <c r="SEL3512" s="45"/>
      <c r="SEM3512" s="45"/>
      <c r="SEN3512" s="45"/>
      <c r="SEO3512" s="45"/>
      <c r="SEP3512" s="45"/>
      <c r="SEQ3512" s="45"/>
      <c r="SER3512" s="45"/>
      <c r="SES3512" s="45"/>
      <c r="SET3512" s="45"/>
      <c r="SEU3512" s="45"/>
      <c r="SEV3512" s="45"/>
      <c r="SEW3512" s="45"/>
      <c r="SEX3512" s="45"/>
      <c r="SEY3512" s="45"/>
      <c r="SEZ3512" s="45"/>
      <c r="SFA3512" s="45"/>
      <c r="SFB3512" s="45"/>
      <c r="SFC3512" s="45"/>
      <c r="SFD3512" s="45"/>
      <c r="SFE3512" s="45"/>
      <c r="SFF3512" s="45"/>
      <c r="SFG3512" s="45"/>
      <c r="SFH3512" s="45"/>
      <c r="SFI3512" s="45"/>
      <c r="SFJ3512" s="45"/>
      <c r="SFK3512" s="45"/>
      <c r="SFL3512" s="45"/>
      <c r="SFM3512" s="45"/>
      <c r="SFN3512" s="45"/>
      <c r="SFO3512" s="45"/>
      <c r="SFP3512" s="45"/>
      <c r="SFQ3512" s="45"/>
      <c r="SFR3512" s="45"/>
      <c r="SFS3512" s="45"/>
      <c r="SFT3512" s="45"/>
      <c r="SFU3512" s="45"/>
      <c r="SFV3512" s="45"/>
      <c r="SFW3512" s="45"/>
      <c r="SFX3512" s="45"/>
      <c r="SFY3512" s="45"/>
      <c r="SFZ3512" s="45"/>
      <c r="SGA3512" s="45"/>
      <c r="SGB3512" s="45"/>
      <c r="SGC3512" s="45"/>
      <c r="SGD3512" s="45"/>
      <c r="SGE3512" s="45"/>
      <c r="SGF3512" s="45"/>
      <c r="SGG3512" s="45"/>
      <c r="SGH3512" s="45"/>
      <c r="SGI3512" s="45"/>
      <c r="SGJ3512" s="45"/>
      <c r="SGK3512" s="45"/>
      <c r="SGL3512" s="45"/>
      <c r="SGM3512" s="45"/>
      <c r="SGN3512" s="45"/>
      <c r="SGO3512" s="45"/>
      <c r="SGP3512" s="45"/>
      <c r="SGQ3512" s="45"/>
      <c r="SGR3512" s="45"/>
      <c r="SGS3512" s="45"/>
      <c r="SGT3512" s="45"/>
      <c r="SGU3512" s="45"/>
      <c r="SGV3512" s="45"/>
      <c r="SGW3512" s="45"/>
      <c r="SGX3512" s="45"/>
      <c r="SGY3512" s="45"/>
      <c r="SGZ3512" s="45"/>
      <c r="SHA3512" s="45"/>
      <c r="SHB3512" s="45"/>
      <c r="SHC3512" s="45"/>
      <c r="SHD3512" s="45"/>
      <c r="SHE3512" s="45"/>
      <c r="SHF3512" s="45"/>
      <c r="SHG3512" s="45"/>
      <c r="SHH3512" s="45"/>
      <c r="SHI3512" s="45"/>
      <c r="SHJ3512" s="45"/>
      <c r="SHK3512" s="45"/>
      <c r="SHL3512" s="45"/>
      <c r="SHM3512" s="45"/>
      <c r="SHN3512" s="45"/>
      <c r="SHO3512" s="45"/>
      <c r="SHP3512" s="45"/>
      <c r="SHQ3512" s="45"/>
      <c r="SHR3512" s="45"/>
      <c r="SHS3512" s="45"/>
      <c r="SHT3512" s="45"/>
      <c r="SHU3512" s="45"/>
      <c r="SHV3512" s="45"/>
      <c r="SHW3512" s="45"/>
      <c r="SHX3512" s="45"/>
      <c r="SHY3512" s="45"/>
      <c r="SHZ3512" s="45"/>
      <c r="SIA3512" s="45"/>
      <c r="SIB3512" s="45"/>
      <c r="SIC3512" s="45"/>
      <c r="SID3512" s="45"/>
      <c r="SIE3512" s="45"/>
      <c r="SIF3512" s="45"/>
      <c r="SIG3512" s="45"/>
      <c r="SIH3512" s="45"/>
      <c r="SII3512" s="45"/>
      <c r="SIJ3512" s="45"/>
      <c r="SIK3512" s="45"/>
      <c r="SIL3512" s="45"/>
      <c r="SIM3512" s="45"/>
      <c r="SIN3512" s="45"/>
      <c r="SIO3512" s="45"/>
      <c r="SIP3512" s="45"/>
      <c r="SIQ3512" s="45"/>
      <c r="SIR3512" s="45"/>
      <c r="SIS3512" s="45"/>
      <c r="SIT3512" s="45"/>
      <c r="SIU3512" s="45"/>
      <c r="SIV3512" s="45"/>
      <c r="SIW3512" s="45"/>
      <c r="SIX3512" s="45"/>
      <c r="SIY3512" s="45"/>
      <c r="SIZ3512" s="45"/>
      <c r="SJA3512" s="45"/>
      <c r="SJB3512" s="45"/>
      <c r="SJC3512" s="45"/>
      <c r="SJD3512" s="45"/>
      <c r="SJE3512" s="45"/>
      <c r="SJF3512" s="45"/>
      <c r="SJG3512" s="45"/>
      <c r="SJH3512" s="45"/>
      <c r="SJI3512" s="45"/>
      <c r="SJJ3512" s="45"/>
      <c r="SJK3512" s="45"/>
      <c r="SJL3512" s="45"/>
      <c r="SJM3512" s="45"/>
      <c r="SJN3512" s="45"/>
      <c r="SJO3512" s="45"/>
      <c r="SJP3512" s="45"/>
      <c r="SJQ3512" s="45"/>
      <c r="SJR3512" s="45"/>
      <c r="SJS3512" s="45"/>
      <c r="SJT3512" s="45"/>
      <c r="SJU3512" s="45"/>
      <c r="SJV3512" s="45"/>
      <c r="SJW3512" s="45"/>
      <c r="SJX3512" s="45"/>
      <c r="SJY3512" s="45"/>
      <c r="SJZ3512" s="45"/>
      <c r="SKA3512" s="45"/>
      <c r="SKB3512" s="45"/>
      <c r="SKC3512" s="45"/>
      <c r="SKD3512" s="45"/>
      <c r="SKE3512" s="45"/>
      <c r="SKF3512" s="45"/>
      <c r="SKG3512" s="45"/>
      <c r="SKH3512" s="45"/>
      <c r="SKI3512" s="45"/>
      <c r="SKJ3512" s="45"/>
      <c r="SKK3512" s="45"/>
      <c r="SKL3512" s="45"/>
      <c r="SKM3512" s="45"/>
      <c r="SKN3512" s="45"/>
      <c r="SKO3512" s="45"/>
      <c r="SKP3512" s="45"/>
      <c r="SKQ3512" s="45"/>
      <c r="SKR3512" s="45"/>
      <c r="SKS3512" s="45"/>
      <c r="SKT3512" s="45"/>
      <c r="SKU3512" s="45"/>
      <c r="SKV3512" s="45"/>
      <c r="SKW3512" s="45"/>
      <c r="SKX3512" s="45"/>
      <c r="SKY3512" s="45"/>
      <c r="SKZ3512" s="45"/>
      <c r="SLA3512" s="45"/>
      <c r="SLB3512" s="45"/>
      <c r="SLC3512" s="45"/>
      <c r="SLD3512" s="45"/>
      <c r="SLE3512" s="45"/>
      <c r="SLF3512" s="45"/>
      <c r="SLG3512" s="45"/>
      <c r="SLH3512" s="45"/>
      <c r="SLI3512" s="45"/>
      <c r="SLJ3512" s="45"/>
      <c r="SLK3512" s="45"/>
      <c r="SLL3512" s="45"/>
      <c r="SLM3512" s="45"/>
      <c r="SLN3512" s="45"/>
      <c r="SLO3512" s="45"/>
      <c r="SLP3512" s="45"/>
      <c r="SLQ3512" s="45"/>
      <c r="SLR3512" s="45"/>
      <c r="SLS3512" s="45"/>
      <c r="SLT3512" s="45"/>
      <c r="SLU3512" s="45"/>
      <c r="SLV3512" s="45"/>
      <c r="SLW3512" s="45"/>
      <c r="SLX3512" s="45"/>
      <c r="SLY3512" s="45"/>
      <c r="SLZ3512" s="45"/>
      <c r="SMA3512" s="45"/>
      <c r="SMB3512" s="45"/>
      <c r="SMC3512" s="45"/>
      <c r="SMD3512" s="45"/>
      <c r="SME3512" s="45"/>
      <c r="SMF3512" s="45"/>
      <c r="SMG3512" s="45"/>
      <c r="SMH3512" s="45"/>
      <c r="SMI3512" s="45"/>
      <c r="SMJ3512" s="45"/>
      <c r="SMK3512" s="45"/>
      <c r="SML3512" s="45"/>
      <c r="SMM3512" s="45"/>
      <c r="SMN3512" s="45"/>
      <c r="SMO3512" s="45"/>
      <c r="SMP3512" s="45"/>
      <c r="SMQ3512" s="45"/>
      <c r="SMR3512" s="45"/>
      <c r="SMS3512" s="45"/>
      <c r="SMT3512" s="45"/>
      <c r="SMU3512" s="45"/>
      <c r="SMV3512" s="45"/>
      <c r="SMW3512" s="45"/>
      <c r="SMX3512" s="45"/>
      <c r="SMY3512" s="45"/>
      <c r="SMZ3512" s="45"/>
      <c r="SNA3512" s="45"/>
      <c r="SNB3512" s="45"/>
      <c r="SNC3512" s="45"/>
      <c r="SND3512" s="45"/>
      <c r="SNE3512" s="45"/>
      <c r="SNF3512" s="45"/>
      <c r="SNG3512" s="45"/>
      <c r="SNH3512" s="45"/>
      <c r="SNI3512" s="45"/>
      <c r="SNJ3512" s="45"/>
      <c r="SNK3512" s="45"/>
      <c r="SNL3512" s="45"/>
      <c r="SNM3512" s="45"/>
      <c r="SNN3512" s="45"/>
      <c r="SNO3512" s="45"/>
      <c r="SNP3512" s="45"/>
      <c r="SNQ3512" s="45"/>
      <c r="SNR3512" s="45"/>
      <c r="SNS3512" s="45"/>
      <c r="SNT3512" s="45"/>
      <c r="SNU3512" s="45"/>
      <c r="SNV3512" s="45"/>
      <c r="SNW3512" s="45"/>
      <c r="SNX3512" s="45"/>
      <c r="SNY3512" s="45"/>
      <c r="SNZ3512" s="45"/>
      <c r="SOA3512" s="45"/>
      <c r="SOB3512" s="45"/>
      <c r="SOC3512" s="45"/>
      <c r="SOD3512" s="45"/>
      <c r="SOE3512" s="45"/>
      <c r="SOF3512" s="45"/>
      <c r="SOG3512" s="45"/>
      <c r="SOH3512" s="45"/>
      <c r="SOI3512" s="45"/>
      <c r="SOJ3512" s="45"/>
      <c r="SOK3512" s="45"/>
      <c r="SOL3512" s="45"/>
      <c r="SOM3512" s="45"/>
      <c r="SON3512" s="45"/>
      <c r="SOO3512" s="45"/>
      <c r="SOP3512" s="45"/>
      <c r="SOQ3512" s="45"/>
      <c r="SOR3512" s="45"/>
      <c r="SOS3512" s="45"/>
      <c r="SOT3512" s="45"/>
      <c r="SOU3512" s="45"/>
      <c r="SOV3512" s="45"/>
      <c r="SOW3512" s="45"/>
      <c r="SOX3512" s="45"/>
      <c r="SOY3512" s="45"/>
      <c r="SOZ3512" s="45"/>
      <c r="SPA3512" s="45"/>
      <c r="SPB3512" s="45"/>
      <c r="SPC3512" s="45"/>
      <c r="SPD3512" s="45"/>
      <c r="SPE3512" s="45"/>
      <c r="SPF3512" s="45"/>
      <c r="SPG3512" s="45"/>
      <c r="SPH3512" s="45"/>
      <c r="SPI3512" s="45"/>
      <c r="SPJ3512" s="45"/>
      <c r="SPK3512" s="45"/>
      <c r="SPL3512" s="45"/>
      <c r="SPM3512" s="45"/>
      <c r="SPN3512" s="45"/>
      <c r="SPO3512" s="45"/>
      <c r="SPP3512" s="45"/>
      <c r="SPQ3512" s="45"/>
      <c r="SPR3512" s="45"/>
      <c r="SPS3512" s="45"/>
      <c r="SPT3512" s="45"/>
      <c r="SPU3512" s="45"/>
      <c r="SPV3512" s="45"/>
      <c r="SPW3512" s="45"/>
      <c r="SPX3512" s="45"/>
      <c r="SPY3512" s="45"/>
      <c r="SPZ3512" s="45"/>
      <c r="SQA3512" s="45"/>
      <c r="SQB3512" s="45"/>
      <c r="SQC3512" s="45"/>
      <c r="SQD3512" s="45"/>
      <c r="SQE3512" s="45"/>
      <c r="SQF3512" s="45"/>
      <c r="SQG3512" s="45"/>
      <c r="SQH3512" s="45"/>
      <c r="SQI3512" s="45"/>
      <c r="SQJ3512" s="45"/>
      <c r="SQK3512" s="45"/>
      <c r="SQL3512" s="45"/>
      <c r="SQM3512" s="45"/>
      <c r="SQN3512" s="45"/>
      <c r="SQO3512" s="45"/>
      <c r="SQP3512" s="45"/>
      <c r="SQQ3512" s="45"/>
      <c r="SQR3512" s="45"/>
      <c r="SQS3512" s="45"/>
      <c r="SQT3512" s="45"/>
      <c r="SQU3512" s="45"/>
      <c r="SQV3512" s="45"/>
      <c r="SQW3512" s="45"/>
      <c r="SQX3512" s="45"/>
      <c r="SQY3512" s="45"/>
      <c r="SQZ3512" s="45"/>
      <c r="SRA3512" s="45"/>
      <c r="SRB3512" s="45"/>
      <c r="SRC3512" s="45"/>
      <c r="SRD3512" s="45"/>
      <c r="SRE3512" s="45"/>
      <c r="SRF3512" s="45"/>
      <c r="SRG3512" s="45"/>
      <c r="SRH3512" s="45"/>
      <c r="SRI3512" s="45"/>
      <c r="SRJ3512" s="45"/>
      <c r="SRK3512" s="45"/>
      <c r="SRL3512" s="45"/>
      <c r="SRM3512" s="45"/>
      <c r="SRN3512" s="45"/>
      <c r="SRO3512" s="45"/>
      <c r="SRP3512" s="45"/>
      <c r="SRQ3512" s="45"/>
      <c r="SRR3512" s="45"/>
      <c r="SRS3512" s="45"/>
      <c r="SRT3512" s="45"/>
      <c r="SRU3512" s="45"/>
      <c r="SRV3512" s="45"/>
      <c r="SRW3512" s="45"/>
      <c r="SRX3512" s="45"/>
      <c r="SRY3512" s="45"/>
      <c r="SRZ3512" s="45"/>
      <c r="SSA3512" s="45"/>
      <c r="SSB3512" s="45"/>
      <c r="SSC3512" s="45"/>
      <c r="SSD3512" s="45"/>
      <c r="SSE3512" s="45"/>
      <c r="SSF3512" s="45"/>
      <c r="SSG3512" s="45"/>
      <c r="SSH3512" s="45"/>
      <c r="SSI3512" s="45"/>
      <c r="SSJ3512" s="45"/>
      <c r="SSK3512" s="45"/>
      <c r="SSL3512" s="45"/>
      <c r="SSM3512" s="45"/>
      <c r="SSN3512" s="45"/>
      <c r="SSO3512" s="45"/>
      <c r="SSP3512" s="45"/>
      <c r="SSQ3512" s="45"/>
      <c r="SSR3512" s="45"/>
      <c r="SSS3512" s="45"/>
      <c r="SST3512" s="45"/>
      <c r="SSU3512" s="45"/>
      <c r="SSV3512" s="45"/>
      <c r="SSW3512" s="45"/>
      <c r="SSX3512" s="45"/>
      <c r="SSY3512" s="45"/>
      <c r="SSZ3512" s="45"/>
      <c r="STA3512" s="45"/>
      <c r="STB3512" s="45"/>
      <c r="STC3512" s="45"/>
      <c r="STD3512" s="45"/>
      <c r="STE3512" s="45"/>
      <c r="STF3512" s="45"/>
      <c r="STG3512" s="45"/>
      <c r="STH3512" s="45"/>
      <c r="STI3512" s="45"/>
      <c r="STJ3512" s="45"/>
      <c r="STK3512" s="45"/>
      <c r="STL3512" s="45"/>
      <c r="STM3512" s="45"/>
      <c r="STN3512" s="45"/>
      <c r="STO3512" s="45"/>
      <c r="STP3512" s="45"/>
      <c r="STQ3512" s="45"/>
      <c r="STR3512" s="45"/>
      <c r="STS3512" s="45"/>
      <c r="STT3512" s="45"/>
      <c r="STU3512" s="45"/>
      <c r="STV3512" s="45"/>
      <c r="STW3512" s="45"/>
      <c r="STX3512" s="45"/>
      <c r="STY3512" s="45"/>
      <c r="STZ3512" s="45"/>
      <c r="SUA3512" s="45"/>
      <c r="SUB3512" s="45"/>
      <c r="SUC3512" s="45"/>
      <c r="SUD3512" s="45"/>
      <c r="SUE3512" s="45"/>
      <c r="SUF3512" s="45"/>
      <c r="SUG3512" s="45"/>
      <c r="SUH3512" s="45"/>
      <c r="SUI3512" s="45"/>
      <c r="SUJ3512" s="45"/>
      <c r="SUK3512" s="45"/>
      <c r="SUL3512" s="45"/>
      <c r="SUM3512" s="45"/>
      <c r="SUN3512" s="45"/>
      <c r="SUO3512" s="45"/>
      <c r="SUP3512" s="45"/>
      <c r="SUQ3512" s="45"/>
      <c r="SUR3512" s="45"/>
      <c r="SUS3512" s="45"/>
      <c r="SUT3512" s="45"/>
      <c r="SUU3512" s="45"/>
      <c r="SUV3512" s="45"/>
      <c r="SUW3512" s="45"/>
      <c r="SUX3512" s="45"/>
      <c r="SUY3512" s="45"/>
      <c r="SUZ3512" s="45"/>
      <c r="SVA3512" s="45"/>
      <c r="SVB3512" s="45"/>
      <c r="SVC3512" s="45"/>
      <c r="SVD3512" s="45"/>
      <c r="SVE3512" s="45"/>
      <c r="SVF3512" s="45"/>
      <c r="SVG3512" s="45"/>
      <c r="SVH3512" s="45"/>
      <c r="SVI3512" s="45"/>
      <c r="SVJ3512" s="45"/>
      <c r="SVK3512" s="45"/>
      <c r="SVL3512" s="45"/>
      <c r="SVM3512" s="45"/>
      <c r="SVN3512" s="45"/>
      <c r="SVO3512" s="45"/>
      <c r="SVP3512" s="45"/>
      <c r="SVQ3512" s="45"/>
      <c r="SVR3512" s="45"/>
      <c r="SVS3512" s="45"/>
      <c r="SVT3512" s="45"/>
      <c r="SVU3512" s="45"/>
      <c r="SVV3512" s="45"/>
      <c r="SVW3512" s="45"/>
      <c r="SVX3512" s="45"/>
      <c r="SVY3512" s="45"/>
      <c r="SVZ3512" s="45"/>
      <c r="SWA3512" s="45"/>
      <c r="SWB3512" s="45"/>
      <c r="SWC3512" s="45"/>
      <c r="SWD3512" s="45"/>
      <c r="SWE3512" s="45"/>
      <c r="SWF3512" s="45"/>
      <c r="SWG3512" s="45"/>
      <c r="SWH3512" s="45"/>
      <c r="SWI3512" s="45"/>
      <c r="SWJ3512" s="45"/>
      <c r="SWK3512" s="45"/>
      <c r="SWL3512" s="45"/>
      <c r="SWM3512" s="45"/>
      <c r="SWN3512" s="45"/>
      <c r="SWO3512" s="45"/>
      <c r="SWP3512" s="45"/>
      <c r="SWQ3512" s="45"/>
      <c r="SWR3512" s="45"/>
      <c r="SWS3512" s="45"/>
      <c r="SWT3512" s="45"/>
      <c r="SWU3512" s="45"/>
      <c r="SWV3512" s="45"/>
      <c r="SWW3512" s="45"/>
      <c r="SWX3512" s="45"/>
      <c r="SWY3512" s="45"/>
      <c r="SWZ3512" s="45"/>
      <c r="SXA3512" s="45"/>
      <c r="SXB3512" s="45"/>
      <c r="SXC3512" s="45"/>
      <c r="SXD3512" s="45"/>
      <c r="SXE3512" s="45"/>
      <c r="SXF3512" s="45"/>
      <c r="SXG3512" s="45"/>
      <c r="SXH3512" s="45"/>
      <c r="SXI3512" s="45"/>
      <c r="SXJ3512" s="45"/>
      <c r="SXK3512" s="45"/>
      <c r="SXL3512" s="45"/>
      <c r="SXM3512" s="45"/>
      <c r="SXN3512" s="45"/>
      <c r="SXO3512" s="45"/>
      <c r="SXP3512" s="45"/>
      <c r="SXQ3512" s="45"/>
      <c r="SXR3512" s="45"/>
      <c r="SXS3512" s="45"/>
      <c r="SXT3512" s="45"/>
      <c r="SXU3512" s="45"/>
      <c r="SXV3512" s="45"/>
      <c r="SXW3512" s="45"/>
      <c r="SXX3512" s="45"/>
      <c r="SXY3512" s="45"/>
      <c r="SXZ3512" s="45"/>
      <c r="SYA3512" s="45"/>
      <c r="SYB3512" s="45"/>
      <c r="SYC3512" s="45"/>
      <c r="SYD3512" s="45"/>
      <c r="SYE3512" s="45"/>
      <c r="SYF3512" s="45"/>
      <c r="SYG3512" s="45"/>
      <c r="SYH3512" s="45"/>
      <c r="SYI3512" s="45"/>
      <c r="SYJ3512" s="45"/>
      <c r="SYK3512" s="45"/>
      <c r="SYL3512" s="45"/>
      <c r="SYM3512" s="45"/>
      <c r="SYN3512" s="45"/>
      <c r="SYO3512" s="45"/>
      <c r="SYP3512" s="45"/>
      <c r="SYQ3512" s="45"/>
      <c r="SYR3512" s="45"/>
      <c r="SYS3512" s="45"/>
      <c r="SYT3512" s="45"/>
      <c r="SYU3512" s="45"/>
      <c r="SYV3512" s="45"/>
      <c r="SYW3512" s="45"/>
      <c r="SYX3512" s="45"/>
      <c r="SYY3512" s="45"/>
      <c r="SYZ3512" s="45"/>
      <c r="SZA3512" s="45"/>
      <c r="SZB3512" s="45"/>
      <c r="SZC3512" s="45"/>
      <c r="SZD3512" s="45"/>
      <c r="SZE3512" s="45"/>
      <c r="SZF3512" s="45"/>
      <c r="SZG3512" s="45"/>
      <c r="SZH3512" s="45"/>
      <c r="SZI3512" s="45"/>
      <c r="SZJ3512" s="45"/>
      <c r="SZK3512" s="45"/>
      <c r="SZL3512" s="45"/>
      <c r="SZM3512" s="45"/>
      <c r="SZN3512" s="45"/>
      <c r="SZO3512" s="45"/>
      <c r="SZP3512" s="45"/>
      <c r="SZQ3512" s="45"/>
      <c r="SZR3512" s="45"/>
      <c r="SZS3512" s="45"/>
      <c r="SZT3512" s="45"/>
      <c r="SZU3512" s="45"/>
      <c r="SZV3512" s="45"/>
      <c r="SZW3512" s="45"/>
      <c r="SZX3512" s="45"/>
      <c r="SZY3512" s="45"/>
      <c r="SZZ3512" s="45"/>
      <c r="TAA3512" s="45"/>
      <c r="TAB3512" s="45"/>
      <c r="TAC3512" s="45"/>
      <c r="TAD3512" s="45"/>
      <c r="TAE3512" s="45"/>
      <c r="TAF3512" s="45"/>
      <c r="TAG3512" s="45"/>
      <c r="TAH3512" s="45"/>
      <c r="TAI3512" s="45"/>
      <c r="TAJ3512" s="45"/>
      <c r="TAK3512" s="45"/>
      <c r="TAL3512" s="45"/>
      <c r="TAM3512" s="45"/>
      <c r="TAN3512" s="45"/>
      <c r="TAO3512" s="45"/>
      <c r="TAP3512" s="45"/>
      <c r="TAQ3512" s="45"/>
      <c r="TAR3512" s="45"/>
      <c r="TAS3512" s="45"/>
      <c r="TAT3512" s="45"/>
      <c r="TAU3512" s="45"/>
      <c r="TAV3512" s="45"/>
      <c r="TAW3512" s="45"/>
      <c r="TAX3512" s="45"/>
      <c r="TAY3512" s="45"/>
      <c r="TAZ3512" s="45"/>
      <c r="TBA3512" s="45"/>
      <c r="TBB3512" s="45"/>
      <c r="TBC3512" s="45"/>
      <c r="TBD3512" s="45"/>
      <c r="TBE3512" s="45"/>
      <c r="TBF3512" s="45"/>
      <c r="TBG3512" s="45"/>
      <c r="TBH3512" s="45"/>
      <c r="TBI3512" s="45"/>
      <c r="TBJ3512" s="45"/>
      <c r="TBK3512" s="45"/>
      <c r="TBL3512" s="45"/>
      <c r="TBM3512" s="45"/>
      <c r="TBN3512" s="45"/>
      <c r="TBO3512" s="45"/>
      <c r="TBP3512" s="45"/>
      <c r="TBQ3512" s="45"/>
      <c r="TBR3512" s="45"/>
      <c r="TBS3512" s="45"/>
      <c r="TBT3512" s="45"/>
      <c r="TBU3512" s="45"/>
      <c r="TBV3512" s="45"/>
      <c r="TBW3512" s="45"/>
      <c r="TBX3512" s="45"/>
      <c r="TBY3512" s="45"/>
      <c r="TBZ3512" s="45"/>
      <c r="TCA3512" s="45"/>
      <c r="TCB3512" s="45"/>
      <c r="TCC3512" s="45"/>
      <c r="TCD3512" s="45"/>
      <c r="TCE3512" s="45"/>
      <c r="TCF3512" s="45"/>
      <c r="TCG3512" s="45"/>
      <c r="TCH3512" s="45"/>
      <c r="TCI3512" s="45"/>
      <c r="TCJ3512" s="45"/>
      <c r="TCK3512" s="45"/>
      <c r="TCL3512" s="45"/>
      <c r="TCM3512" s="45"/>
      <c r="TCN3512" s="45"/>
      <c r="TCO3512" s="45"/>
      <c r="TCP3512" s="45"/>
      <c r="TCQ3512" s="45"/>
      <c r="TCR3512" s="45"/>
      <c r="TCS3512" s="45"/>
      <c r="TCT3512" s="45"/>
      <c r="TCU3512" s="45"/>
      <c r="TCV3512" s="45"/>
      <c r="TCW3512" s="45"/>
      <c r="TCX3512" s="45"/>
      <c r="TCY3512" s="45"/>
      <c r="TCZ3512" s="45"/>
      <c r="TDA3512" s="45"/>
      <c r="TDB3512" s="45"/>
      <c r="TDC3512" s="45"/>
      <c r="TDD3512" s="45"/>
      <c r="TDE3512" s="45"/>
      <c r="TDF3512" s="45"/>
      <c r="TDG3512" s="45"/>
      <c r="TDH3512" s="45"/>
      <c r="TDI3512" s="45"/>
      <c r="TDJ3512" s="45"/>
      <c r="TDK3512" s="45"/>
      <c r="TDL3512" s="45"/>
      <c r="TDM3512" s="45"/>
      <c r="TDN3512" s="45"/>
      <c r="TDO3512" s="45"/>
      <c r="TDP3512" s="45"/>
      <c r="TDQ3512" s="45"/>
      <c r="TDR3512" s="45"/>
      <c r="TDS3512" s="45"/>
      <c r="TDT3512" s="45"/>
      <c r="TDU3512" s="45"/>
      <c r="TDV3512" s="45"/>
      <c r="TDW3512" s="45"/>
      <c r="TDX3512" s="45"/>
      <c r="TDY3512" s="45"/>
      <c r="TDZ3512" s="45"/>
      <c r="TEA3512" s="45"/>
      <c r="TEB3512" s="45"/>
      <c r="TEC3512" s="45"/>
      <c r="TED3512" s="45"/>
      <c r="TEE3512" s="45"/>
      <c r="TEF3512" s="45"/>
      <c r="TEG3512" s="45"/>
      <c r="TEH3512" s="45"/>
      <c r="TEI3512" s="45"/>
      <c r="TEJ3512" s="45"/>
      <c r="TEK3512" s="45"/>
      <c r="TEL3512" s="45"/>
      <c r="TEM3512" s="45"/>
      <c r="TEN3512" s="45"/>
      <c r="TEO3512" s="45"/>
      <c r="TEP3512" s="45"/>
      <c r="TEQ3512" s="45"/>
      <c r="TER3512" s="45"/>
      <c r="TES3512" s="45"/>
      <c r="TET3512" s="45"/>
      <c r="TEU3512" s="45"/>
      <c r="TEV3512" s="45"/>
      <c r="TEW3512" s="45"/>
      <c r="TEX3512" s="45"/>
      <c r="TEY3512" s="45"/>
      <c r="TEZ3512" s="45"/>
      <c r="TFA3512" s="45"/>
      <c r="TFB3512" s="45"/>
      <c r="TFC3512" s="45"/>
      <c r="TFD3512" s="45"/>
      <c r="TFE3512" s="45"/>
      <c r="TFF3512" s="45"/>
      <c r="TFG3512" s="45"/>
      <c r="TFH3512" s="45"/>
      <c r="TFI3512" s="45"/>
      <c r="TFJ3512" s="45"/>
      <c r="TFK3512" s="45"/>
      <c r="TFL3512" s="45"/>
      <c r="TFM3512" s="45"/>
      <c r="TFN3512" s="45"/>
      <c r="TFO3512" s="45"/>
      <c r="TFP3512" s="45"/>
      <c r="TFQ3512" s="45"/>
      <c r="TFR3512" s="45"/>
      <c r="TFS3512" s="45"/>
      <c r="TFT3512" s="45"/>
      <c r="TFU3512" s="45"/>
      <c r="TFV3512" s="45"/>
      <c r="TFW3512" s="45"/>
      <c r="TFX3512" s="45"/>
      <c r="TFY3512" s="45"/>
      <c r="TFZ3512" s="45"/>
      <c r="TGA3512" s="45"/>
      <c r="TGB3512" s="45"/>
      <c r="TGC3512" s="45"/>
      <c r="TGD3512" s="45"/>
      <c r="TGE3512" s="45"/>
      <c r="TGF3512" s="45"/>
      <c r="TGG3512" s="45"/>
      <c r="TGH3512" s="45"/>
      <c r="TGI3512" s="45"/>
      <c r="TGJ3512" s="45"/>
      <c r="TGK3512" s="45"/>
      <c r="TGL3512" s="45"/>
      <c r="TGM3512" s="45"/>
      <c r="TGN3512" s="45"/>
      <c r="TGO3512" s="45"/>
      <c r="TGP3512" s="45"/>
      <c r="TGQ3512" s="45"/>
      <c r="TGR3512" s="45"/>
      <c r="TGS3512" s="45"/>
      <c r="TGT3512" s="45"/>
      <c r="TGU3512" s="45"/>
      <c r="TGV3512" s="45"/>
      <c r="TGW3512" s="45"/>
      <c r="TGX3512" s="45"/>
      <c r="TGY3512" s="45"/>
      <c r="TGZ3512" s="45"/>
      <c r="THA3512" s="45"/>
      <c r="THB3512" s="45"/>
      <c r="THC3512" s="45"/>
      <c r="THD3512" s="45"/>
      <c r="THE3512" s="45"/>
      <c r="THF3512" s="45"/>
      <c r="THG3512" s="45"/>
      <c r="THH3512" s="45"/>
      <c r="THI3512" s="45"/>
      <c r="THJ3512" s="45"/>
      <c r="THK3512" s="45"/>
      <c r="THL3512" s="45"/>
      <c r="THM3512" s="45"/>
      <c r="THN3512" s="45"/>
      <c r="THO3512" s="45"/>
      <c r="THP3512" s="45"/>
      <c r="THQ3512" s="45"/>
      <c r="THR3512" s="45"/>
      <c r="THS3512" s="45"/>
      <c r="THT3512" s="45"/>
      <c r="THU3512" s="45"/>
      <c r="THV3512" s="45"/>
      <c r="THW3512" s="45"/>
      <c r="THX3512" s="45"/>
      <c r="THY3512" s="45"/>
      <c r="THZ3512" s="45"/>
      <c r="TIA3512" s="45"/>
      <c r="TIB3512" s="45"/>
      <c r="TIC3512" s="45"/>
      <c r="TID3512" s="45"/>
      <c r="TIE3512" s="45"/>
      <c r="TIF3512" s="45"/>
      <c r="TIG3512" s="45"/>
      <c r="TIH3512" s="45"/>
      <c r="TII3512" s="45"/>
      <c r="TIJ3512" s="45"/>
      <c r="TIK3512" s="45"/>
      <c r="TIL3512" s="45"/>
      <c r="TIM3512" s="45"/>
      <c r="TIN3512" s="45"/>
      <c r="TIO3512" s="45"/>
      <c r="TIP3512" s="45"/>
      <c r="TIQ3512" s="45"/>
      <c r="TIR3512" s="45"/>
      <c r="TIS3512" s="45"/>
      <c r="TIT3512" s="45"/>
      <c r="TIU3512" s="45"/>
      <c r="TIV3512" s="45"/>
      <c r="TIW3512" s="45"/>
      <c r="TIX3512" s="45"/>
      <c r="TIY3512" s="45"/>
      <c r="TIZ3512" s="45"/>
      <c r="TJA3512" s="45"/>
      <c r="TJB3512" s="45"/>
      <c r="TJC3512" s="45"/>
      <c r="TJD3512" s="45"/>
      <c r="TJE3512" s="45"/>
      <c r="TJF3512" s="45"/>
      <c r="TJG3512" s="45"/>
      <c r="TJH3512" s="45"/>
      <c r="TJI3512" s="45"/>
      <c r="TJJ3512" s="45"/>
      <c r="TJK3512" s="45"/>
      <c r="TJL3512" s="45"/>
      <c r="TJM3512" s="45"/>
      <c r="TJN3512" s="45"/>
      <c r="TJO3512" s="45"/>
      <c r="TJP3512" s="45"/>
      <c r="TJQ3512" s="45"/>
      <c r="TJR3512" s="45"/>
      <c r="TJS3512" s="45"/>
      <c r="TJT3512" s="45"/>
      <c r="TJU3512" s="45"/>
      <c r="TJV3512" s="45"/>
      <c r="TJW3512" s="45"/>
      <c r="TJX3512" s="45"/>
      <c r="TJY3512" s="45"/>
      <c r="TJZ3512" s="45"/>
      <c r="TKA3512" s="45"/>
      <c r="TKB3512" s="45"/>
      <c r="TKC3512" s="45"/>
      <c r="TKD3512" s="45"/>
      <c r="TKE3512" s="45"/>
      <c r="TKF3512" s="45"/>
      <c r="TKG3512" s="45"/>
      <c r="TKH3512" s="45"/>
      <c r="TKI3512" s="45"/>
      <c r="TKJ3512" s="45"/>
      <c r="TKK3512" s="45"/>
      <c r="TKL3512" s="45"/>
      <c r="TKM3512" s="45"/>
      <c r="TKN3512" s="45"/>
      <c r="TKO3512" s="45"/>
      <c r="TKP3512" s="45"/>
      <c r="TKQ3512" s="45"/>
      <c r="TKR3512" s="45"/>
      <c r="TKS3512" s="45"/>
      <c r="TKT3512" s="45"/>
      <c r="TKU3512" s="45"/>
      <c r="TKV3512" s="45"/>
      <c r="TKW3512" s="45"/>
      <c r="TKX3512" s="45"/>
      <c r="TKY3512" s="45"/>
      <c r="TKZ3512" s="45"/>
      <c r="TLA3512" s="45"/>
      <c r="TLB3512" s="45"/>
      <c r="TLC3512" s="45"/>
      <c r="TLD3512" s="45"/>
      <c r="TLE3512" s="45"/>
      <c r="TLF3512" s="45"/>
      <c r="TLG3512" s="45"/>
      <c r="TLH3512" s="45"/>
      <c r="TLI3512" s="45"/>
      <c r="TLJ3512" s="45"/>
      <c r="TLK3512" s="45"/>
      <c r="TLL3512" s="45"/>
      <c r="TLM3512" s="45"/>
      <c r="TLN3512" s="45"/>
      <c r="TLO3512" s="45"/>
      <c r="TLP3512" s="45"/>
      <c r="TLQ3512" s="45"/>
      <c r="TLR3512" s="45"/>
      <c r="TLS3512" s="45"/>
      <c r="TLT3512" s="45"/>
      <c r="TLU3512" s="45"/>
      <c r="TLV3512" s="45"/>
      <c r="TLW3512" s="45"/>
      <c r="TLX3512" s="45"/>
      <c r="TLY3512" s="45"/>
      <c r="TLZ3512" s="45"/>
      <c r="TMA3512" s="45"/>
      <c r="TMB3512" s="45"/>
      <c r="TMC3512" s="45"/>
      <c r="TMD3512" s="45"/>
      <c r="TME3512" s="45"/>
      <c r="TMF3512" s="45"/>
      <c r="TMG3512" s="45"/>
      <c r="TMH3512" s="45"/>
      <c r="TMI3512" s="45"/>
      <c r="TMJ3512" s="45"/>
      <c r="TMK3512" s="45"/>
      <c r="TML3512" s="45"/>
      <c r="TMM3512" s="45"/>
      <c r="TMN3512" s="45"/>
      <c r="TMO3512" s="45"/>
      <c r="TMP3512" s="45"/>
      <c r="TMQ3512" s="45"/>
      <c r="TMR3512" s="45"/>
      <c r="TMS3512" s="45"/>
      <c r="TMT3512" s="45"/>
      <c r="TMU3512" s="45"/>
      <c r="TMV3512" s="45"/>
      <c r="TMW3512" s="45"/>
      <c r="TMX3512" s="45"/>
      <c r="TMY3512" s="45"/>
      <c r="TMZ3512" s="45"/>
      <c r="TNA3512" s="45"/>
      <c r="TNB3512" s="45"/>
      <c r="TNC3512" s="45"/>
      <c r="TND3512" s="45"/>
      <c r="TNE3512" s="45"/>
      <c r="TNF3512" s="45"/>
      <c r="TNG3512" s="45"/>
      <c r="TNH3512" s="45"/>
      <c r="TNI3512" s="45"/>
      <c r="TNJ3512" s="45"/>
      <c r="TNK3512" s="45"/>
      <c r="TNL3512" s="45"/>
      <c r="TNM3512" s="45"/>
      <c r="TNN3512" s="45"/>
      <c r="TNO3512" s="45"/>
      <c r="TNP3512" s="45"/>
      <c r="TNQ3512" s="45"/>
      <c r="TNR3512" s="45"/>
      <c r="TNS3512" s="45"/>
      <c r="TNT3512" s="45"/>
      <c r="TNU3512" s="45"/>
      <c r="TNV3512" s="45"/>
      <c r="TNW3512" s="45"/>
      <c r="TNX3512" s="45"/>
      <c r="TNY3512" s="45"/>
      <c r="TNZ3512" s="45"/>
      <c r="TOA3512" s="45"/>
      <c r="TOB3512" s="45"/>
      <c r="TOC3512" s="45"/>
      <c r="TOD3512" s="45"/>
      <c r="TOE3512" s="45"/>
      <c r="TOF3512" s="45"/>
      <c r="TOG3512" s="45"/>
      <c r="TOH3512" s="45"/>
      <c r="TOI3512" s="45"/>
      <c r="TOJ3512" s="45"/>
      <c r="TOK3512" s="45"/>
      <c r="TOL3512" s="45"/>
      <c r="TOM3512" s="45"/>
      <c r="TON3512" s="45"/>
      <c r="TOO3512" s="45"/>
      <c r="TOP3512" s="45"/>
      <c r="TOQ3512" s="45"/>
      <c r="TOR3512" s="45"/>
      <c r="TOS3512" s="45"/>
      <c r="TOT3512" s="45"/>
      <c r="TOU3512" s="45"/>
      <c r="TOV3512" s="45"/>
      <c r="TOW3512" s="45"/>
      <c r="TOX3512" s="45"/>
      <c r="TOY3512" s="45"/>
      <c r="TOZ3512" s="45"/>
      <c r="TPA3512" s="45"/>
      <c r="TPB3512" s="45"/>
      <c r="TPC3512" s="45"/>
      <c r="TPD3512" s="45"/>
      <c r="TPE3512" s="45"/>
      <c r="TPF3512" s="45"/>
      <c r="TPG3512" s="45"/>
      <c r="TPH3512" s="45"/>
      <c r="TPI3512" s="45"/>
      <c r="TPJ3512" s="45"/>
      <c r="TPK3512" s="45"/>
      <c r="TPL3512" s="45"/>
      <c r="TPM3512" s="45"/>
      <c r="TPN3512" s="45"/>
      <c r="TPO3512" s="45"/>
      <c r="TPP3512" s="45"/>
      <c r="TPQ3512" s="45"/>
      <c r="TPR3512" s="45"/>
      <c r="TPS3512" s="45"/>
      <c r="TPT3512" s="45"/>
      <c r="TPU3512" s="45"/>
      <c r="TPV3512" s="45"/>
      <c r="TPW3512" s="45"/>
      <c r="TPX3512" s="45"/>
      <c r="TPY3512" s="45"/>
      <c r="TPZ3512" s="45"/>
      <c r="TQA3512" s="45"/>
      <c r="TQB3512" s="45"/>
      <c r="TQC3512" s="45"/>
      <c r="TQD3512" s="45"/>
      <c r="TQE3512" s="45"/>
      <c r="TQF3512" s="45"/>
      <c r="TQG3512" s="45"/>
      <c r="TQH3512" s="45"/>
      <c r="TQI3512" s="45"/>
      <c r="TQJ3512" s="45"/>
      <c r="TQK3512" s="45"/>
      <c r="TQL3512" s="45"/>
      <c r="TQM3512" s="45"/>
      <c r="TQN3512" s="45"/>
      <c r="TQO3512" s="45"/>
      <c r="TQP3512" s="45"/>
      <c r="TQQ3512" s="45"/>
      <c r="TQR3512" s="45"/>
      <c r="TQS3512" s="45"/>
      <c r="TQT3512" s="45"/>
      <c r="TQU3512" s="45"/>
      <c r="TQV3512" s="45"/>
      <c r="TQW3512" s="45"/>
      <c r="TQX3512" s="45"/>
      <c r="TQY3512" s="45"/>
      <c r="TQZ3512" s="45"/>
      <c r="TRA3512" s="45"/>
      <c r="TRB3512" s="45"/>
      <c r="TRC3512" s="45"/>
      <c r="TRD3512" s="45"/>
      <c r="TRE3512" s="45"/>
      <c r="TRF3512" s="45"/>
      <c r="TRG3512" s="45"/>
      <c r="TRH3512" s="45"/>
      <c r="TRI3512" s="45"/>
      <c r="TRJ3512" s="45"/>
      <c r="TRK3512" s="45"/>
      <c r="TRL3512" s="45"/>
      <c r="TRM3512" s="45"/>
      <c r="TRN3512" s="45"/>
      <c r="TRO3512" s="45"/>
      <c r="TRP3512" s="45"/>
      <c r="TRQ3512" s="45"/>
      <c r="TRR3512" s="45"/>
      <c r="TRS3512" s="45"/>
      <c r="TRT3512" s="45"/>
      <c r="TRU3512" s="45"/>
      <c r="TRV3512" s="45"/>
      <c r="TRW3512" s="45"/>
      <c r="TRX3512" s="45"/>
      <c r="TRY3512" s="45"/>
      <c r="TRZ3512" s="45"/>
      <c r="TSA3512" s="45"/>
      <c r="TSB3512" s="45"/>
      <c r="TSC3512" s="45"/>
      <c r="TSD3512" s="45"/>
      <c r="TSE3512" s="45"/>
      <c r="TSF3512" s="45"/>
      <c r="TSG3512" s="45"/>
      <c r="TSH3512" s="45"/>
      <c r="TSI3512" s="45"/>
      <c r="TSJ3512" s="45"/>
      <c r="TSK3512" s="45"/>
      <c r="TSL3512" s="45"/>
      <c r="TSM3512" s="45"/>
      <c r="TSN3512" s="45"/>
      <c r="TSO3512" s="45"/>
      <c r="TSP3512" s="45"/>
      <c r="TSQ3512" s="45"/>
      <c r="TSR3512" s="45"/>
      <c r="TSS3512" s="45"/>
      <c r="TST3512" s="45"/>
      <c r="TSU3512" s="45"/>
      <c r="TSV3512" s="45"/>
      <c r="TSW3512" s="45"/>
      <c r="TSX3512" s="45"/>
      <c r="TSY3512" s="45"/>
      <c r="TSZ3512" s="45"/>
      <c r="TTA3512" s="45"/>
      <c r="TTB3512" s="45"/>
      <c r="TTC3512" s="45"/>
      <c r="TTD3512" s="45"/>
      <c r="TTE3512" s="45"/>
      <c r="TTF3512" s="45"/>
      <c r="TTG3512" s="45"/>
      <c r="TTH3512" s="45"/>
      <c r="TTI3512" s="45"/>
      <c r="TTJ3512" s="45"/>
      <c r="TTK3512" s="45"/>
      <c r="TTL3512" s="45"/>
      <c r="TTM3512" s="45"/>
      <c r="TTN3512" s="45"/>
      <c r="TTO3512" s="45"/>
      <c r="TTP3512" s="45"/>
      <c r="TTQ3512" s="45"/>
      <c r="TTR3512" s="45"/>
      <c r="TTS3512" s="45"/>
      <c r="TTT3512" s="45"/>
      <c r="TTU3512" s="45"/>
      <c r="TTV3512" s="45"/>
      <c r="TTW3512" s="45"/>
      <c r="TTX3512" s="45"/>
      <c r="TTY3512" s="45"/>
      <c r="TTZ3512" s="45"/>
      <c r="TUA3512" s="45"/>
      <c r="TUB3512" s="45"/>
      <c r="TUC3512" s="45"/>
      <c r="TUD3512" s="45"/>
      <c r="TUE3512" s="45"/>
      <c r="TUF3512" s="45"/>
      <c r="TUG3512" s="45"/>
      <c r="TUH3512" s="45"/>
      <c r="TUI3512" s="45"/>
      <c r="TUJ3512" s="45"/>
      <c r="TUK3512" s="45"/>
      <c r="TUL3512" s="45"/>
      <c r="TUM3512" s="45"/>
      <c r="TUN3512" s="45"/>
      <c r="TUO3512" s="45"/>
      <c r="TUP3512" s="45"/>
      <c r="TUQ3512" s="45"/>
      <c r="TUR3512" s="45"/>
      <c r="TUS3512" s="45"/>
      <c r="TUT3512" s="45"/>
      <c r="TUU3512" s="45"/>
      <c r="TUV3512" s="45"/>
      <c r="TUW3512" s="45"/>
      <c r="TUX3512" s="45"/>
      <c r="TUY3512" s="45"/>
      <c r="TUZ3512" s="45"/>
      <c r="TVA3512" s="45"/>
      <c r="TVB3512" s="45"/>
      <c r="TVC3512" s="45"/>
      <c r="TVD3512" s="45"/>
      <c r="TVE3512" s="45"/>
      <c r="TVF3512" s="45"/>
      <c r="TVG3512" s="45"/>
      <c r="TVH3512" s="45"/>
      <c r="TVI3512" s="45"/>
      <c r="TVJ3512" s="45"/>
      <c r="TVK3512" s="45"/>
      <c r="TVL3512" s="45"/>
      <c r="TVM3512" s="45"/>
      <c r="TVN3512" s="45"/>
      <c r="TVO3512" s="45"/>
      <c r="TVP3512" s="45"/>
      <c r="TVQ3512" s="45"/>
      <c r="TVR3512" s="45"/>
      <c r="TVS3512" s="45"/>
      <c r="TVT3512" s="45"/>
      <c r="TVU3512" s="45"/>
      <c r="TVV3512" s="45"/>
      <c r="TVW3512" s="45"/>
      <c r="TVX3512" s="45"/>
      <c r="TVY3512" s="45"/>
      <c r="TVZ3512" s="45"/>
      <c r="TWA3512" s="45"/>
      <c r="TWB3512" s="45"/>
      <c r="TWC3512" s="45"/>
      <c r="TWD3512" s="45"/>
      <c r="TWE3512" s="45"/>
      <c r="TWF3512" s="45"/>
      <c r="TWG3512" s="45"/>
      <c r="TWH3512" s="45"/>
      <c r="TWI3512" s="45"/>
      <c r="TWJ3512" s="45"/>
      <c r="TWK3512" s="45"/>
      <c r="TWL3512" s="45"/>
      <c r="TWM3512" s="45"/>
      <c r="TWN3512" s="45"/>
      <c r="TWO3512" s="45"/>
      <c r="TWP3512" s="45"/>
      <c r="TWQ3512" s="45"/>
      <c r="TWR3512" s="45"/>
      <c r="TWS3512" s="45"/>
      <c r="TWT3512" s="45"/>
      <c r="TWU3512" s="45"/>
      <c r="TWV3512" s="45"/>
      <c r="TWW3512" s="45"/>
      <c r="TWX3512" s="45"/>
      <c r="TWY3512" s="45"/>
      <c r="TWZ3512" s="45"/>
      <c r="TXA3512" s="45"/>
      <c r="TXB3512" s="45"/>
      <c r="TXC3512" s="45"/>
      <c r="TXD3512" s="45"/>
      <c r="TXE3512" s="45"/>
      <c r="TXF3512" s="45"/>
      <c r="TXG3512" s="45"/>
      <c r="TXH3512" s="45"/>
      <c r="TXI3512" s="45"/>
      <c r="TXJ3512" s="45"/>
      <c r="TXK3512" s="45"/>
      <c r="TXL3512" s="45"/>
      <c r="TXM3512" s="45"/>
      <c r="TXN3512" s="45"/>
      <c r="TXO3512" s="45"/>
      <c r="TXP3512" s="45"/>
      <c r="TXQ3512" s="45"/>
      <c r="TXR3512" s="45"/>
      <c r="TXS3512" s="45"/>
      <c r="TXT3512" s="45"/>
      <c r="TXU3512" s="45"/>
      <c r="TXV3512" s="45"/>
      <c r="TXW3512" s="45"/>
      <c r="TXX3512" s="45"/>
      <c r="TXY3512" s="45"/>
      <c r="TXZ3512" s="45"/>
      <c r="TYA3512" s="45"/>
      <c r="TYB3512" s="45"/>
      <c r="TYC3512" s="45"/>
      <c r="TYD3512" s="45"/>
      <c r="TYE3512" s="45"/>
      <c r="TYF3512" s="45"/>
      <c r="TYG3512" s="45"/>
      <c r="TYH3512" s="45"/>
      <c r="TYI3512" s="45"/>
      <c r="TYJ3512" s="45"/>
      <c r="TYK3512" s="45"/>
      <c r="TYL3512" s="45"/>
      <c r="TYM3512" s="45"/>
      <c r="TYN3512" s="45"/>
      <c r="TYO3512" s="45"/>
      <c r="TYP3512" s="45"/>
      <c r="TYQ3512" s="45"/>
      <c r="TYR3512" s="45"/>
      <c r="TYS3512" s="45"/>
      <c r="TYT3512" s="45"/>
      <c r="TYU3512" s="45"/>
      <c r="TYV3512" s="45"/>
      <c r="TYW3512" s="45"/>
      <c r="TYX3512" s="45"/>
      <c r="TYY3512" s="45"/>
      <c r="TYZ3512" s="45"/>
      <c r="TZA3512" s="45"/>
      <c r="TZB3512" s="45"/>
      <c r="TZC3512" s="45"/>
      <c r="TZD3512" s="45"/>
      <c r="TZE3512" s="45"/>
      <c r="TZF3512" s="45"/>
      <c r="TZG3512" s="45"/>
      <c r="TZH3512" s="45"/>
      <c r="TZI3512" s="45"/>
      <c r="TZJ3512" s="45"/>
      <c r="TZK3512" s="45"/>
      <c r="TZL3512" s="45"/>
      <c r="TZM3512" s="45"/>
      <c r="TZN3512" s="45"/>
      <c r="TZO3512" s="45"/>
      <c r="TZP3512" s="45"/>
      <c r="TZQ3512" s="45"/>
      <c r="TZR3512" s="45"/>
      <c r="TZS3512" s="45"/>
      <c r="TZT3512" s="45"/>
      <c r="TZU3512" s="45"/>
      <c r="TZV3512" s="45"/>
      <c r="TZW3512" s="45"/>
      <c r="TZX3512" s="45"/>
      <c r="TZY3512" s="45"/>
      <c r="TZZ3512" s="45"/>
      <c r="UAA3512" s="45"/>
      <c r="UAB3512" s="45"/>
      <c r="UAC3512" s="45"/>
      <c r="UAD3512" s="45"/>
      <c r="UAE3512" s="45"/>
      <c r="UAF3512" s="45"/>
      <c r="UAG3512" s="45"/>
      <c r="UAH3512" s="45"/>
      <c r="UAI3512" s="45"/>
      <c r="UAJ3512" s="45"/>
      <c r="UAK3512" s="45"/>
      <c r="UAL3512" s="45"/>
      <c r="UAM3512" s="45"/>
      <c r="UAN3512" s="45"/>
      <c r="UAO3512" s="45"/>
      <c r="UAP3512" s="45"/>
      <c r="UAQ3512" s="45"/>
      <c r="UAR3512" s="45"/>
      <c r="UAS3512" s="45"/>
      <c r="UAT3512" s="45"/>
      <c r="UAU3512" s="45"/>
      <c r="UAV3512" s="45"/>
      <c r="UAW3512" s="45"/>
      <c r="UAX3512" s="45"/>
      <c r="UAY3512" s="45"/>
      <c r="UAZ3512" s="45"/>
      <c r="UBA3512" s="45"/>
      <c r="UBB3512" s="45"/>
      <c r="UBC3512" s="45"/>
      <c r="UBD3512" s="45"/>
      <c r="UBE3512" s="45"/>
      <c r="UBF3512" s="45"/>
      <c r="UBG3512" s="45"/>
      <c r="UBH3512" s="45"/>
      <c r="UBI3512" s="45"/>
      <c r="UBJ3512" s="45"/>
      <c r="UBK3512" s="45"/>
      <c r="UBL3512" s="45"/>
      <c r="UBM3512" s="45"/>
      <c r="UBN3512" s="45"/>
      <c r="UBO3512" s="45"/>
      <c r="UBP3512" s="45"/>
      <c r="UBQ3512" s="45"/>
      <c r="UBR3512" s="45"/>
      <c r="UBS3512" s="45"/>
      <c r="UBT3512" s="45"/>
      <c r="UBU3512" s="45"/>
      <c r="UBV3512" s="45"/>
      <c r="UBW3512" s="45"/>
      <c r="UBX3512" s="45"/>
      <c r="UBY3512" s="45"/>
      <c r="UBZ3512" s="45"/>
      <c r="UCA3512" s="45"/>
      <c r="UCB3512" s="45"/>
      <c r="UCC3512" s="45"/>
      <c r="UCD3512" s="45"/>
      <c r="UCE3512" s="45"/>
      <c r="UCF3512" s="45"/>
      <c r="UCG3512" s="45"/>
      <c r="UCH3512" s="45"/>
      <c r="UCI3512" s="45"/>
      <c r="UCJ3512" s="45"/>
      <c r="UCK3512" s="45"/>
      <c r="UCL3512" s="45"/>
      <c r="UCM3512" s="45"/>
      <c r="UCN3512" s="45"/>
      <c r="UCO3512" s="45"/>
      <c r="UCP3512" s="45"/>
      <c r="UCQ3512" s="45"/>
      <c r="UCR3512" s="45"/>
      <c r="UCS3512" s="45"/>
      <c r="UCT3512" s="45"/>
      <c r="UCU3512" s="45"/>
      <c r="UCV3512" s="45"/>
      <c r="UCW3512" s="45"/>
      <c r="UCX3512" s="45"/>
      <c r="UCY3512" s="45"/>
      <c r="UCZ3512" s="45"/>
      <c r="UDA3512" s="45"/>
      <c r="UDB3512" s="45"/>
      <c r="UDC3512" s="45"/>
      <c r="UDD3512" s="45"/>
      <c r="UDE3512" s="45"/>
      <c r="UDF3512" s="45"/>
      <c r="UDG3512" s="45"/>
      <c r="UDH3512" s="45"/>
      <c r="UDI3512" s="45"/>
      <c r="UDJ3512" s="45"/>
      <c r="UDK3512" s="45"/>
      <c r="UDL3512" s="45"/>
      <c r="UDM3512" s="45"/>
      <c r="UDN3512" s="45"/>
      <c r="UDO3512" s="45"/>
      <c r="UDP3512" s="45"/>
      <c r="UDQ3512" s="45"/>
      <c r="UDR3512" s="45"/>
      <c r="UDS3512" s="45"/>
      <c r="UDT3512" s="45"/>
      <c r="UDU3512" s="45"/>
      <c r="UDV3512" s="45"/>
      <c r="UDW3512" s="45"/>
      <c r="UDX3512" s="45"/>
      <c r="UDY3512" s="45"/>
      <c r="UDZ3512" s="45"/>
      <c r="UEA3512" s="45"/>
      <c r="UEB3512" s="45"/>
      <c r="UEC3512" s="45"/>
      <c r="UED3512" s="45"/>
      <c r="UEE3512" s="45"/>
      <c r="UEF3512" s="45"/>
      <c r="UEG3512" s="45"/>
      <c r="UEH3512" s="45"/>
      <c r="UEI3512" s="45"/>
      <c r="UEJ3512" s="45"/>
      <c r="UEK3512" s="45"/>
      <c r="UEL3512" s="45"/>
      <c r="UEM3512" s="45"/>
      <c r="UEN3512" s="45"/>
      <c r="UEO3512" s="45"/>
      <c r="UEP3512" s="45"/>
      <c r="UEQ3512" s="45"/>
      <c r="UER3512" s="45"/>
      <c r="UES3512" s="45"/>
      <c r="UET3512" s="45"/>
      <c r="UEU3512" s="45"/>
      <c r="UEV3512" s="45"/>
      <c r="UEW3512" s="45"/>
      <c r="UEX3512" s="45"/>
      <c r="UEY3512" s="45"/>
      <c r="UEZ3512" s="45"/>
      <c r="UFA3512" s="45"/>
      <c r="UFB3512" s="45"/>
      <c r="UFC3512" s="45"/>
      <c r="UFD3512" s="45"/>
      <c r="UFE3512" s="45"/>
      <c r="UFF3512" s="45"/>
      <c r="UFG3512" s="45"/>
      <c r="UFH3512" s="45"/>
      <c r="UFI3512" s="45"/>
      <c r="UFJ3512" s="45"/>
      <c r="UFK3512" s="45"/>
      <c r="UFL3512" s="45"/>
      <c r="UFM3512" s="45"/>
      <c r="UFN3512" s="45"/>
      <c r="UFO3512" s="45"/>
      <c r="UFP3512" s="45"/>
      <c r="UFQ3512" s="45"/>
      <c r="UFR3512" s="45"/>
      <c r="UFS3512" s="45"/>
      <c r="UFT3512" s="45"/>
      <c r="UFU3512" s="45"/>
      <c r="UFV3512" s="45"/>
      <c r="UFW3512" s="45"/>
      <c r="UFX3512" s="45"/>
      <c r="UFY3512" s="45"/>
      <c r="UFZ3512" s="45"/>
      <c r="UGA3512" s="45"/>
      <c r="UGB3512" s="45"/>
      <c r="UGC3512" s="45"/>
      <c r="UGD3512" s="45"/>
      <c r="UGE3512" s="45"/>
      <c r="UGF3512" s="45"/>
      <c r="UGG3512" s="45"/>
      <c r="UGH3512" s="45"/>
      <c r="UGI3512" s="45"/>
      <c r="UGJ3512" s="45"/>
      <c r="UGK3512" s="45"/>
      <c r="UGL3512" s="45"/>
      <c r="UGM3512" s="45"/>
      <c r="UGN3512" s="45"/>
      <c r="UGO3512" s="45"/>
      <c r="UGP3512" s="45"/>
      <c r="UGQ3512" s="45"/>
      <c r="UGR3512" s="45"/>
      <c r="UGS3512" s="45"/>
      <c r="UGT3512" s="45"/>
      <c r="UGU3512" s="45"/>
      <c r="UGV3512" s="45"/>
      <c r="UGW3512" s="45"/>
      <c r="UGX3512" s="45"/>
      <c r="UGY3512" s="45"/>
      <c r="UGZ3512" s="45"/>
      <c r="UHA3512" s="45"/>
      <c r="UHB3512" s="45"/>
      <c r="UHC3512" s="45"/>
      <c r="UHD3512" s="45"/>
      <c r="UHE3512" s="45"/>
      <c r="UHF3512" s="45"/>
      <c r="UHG3512" s="45"/>
      <c r="UHH3512" s="45"/>
      <c r="UHI3512" s="45"/>
      <c r="UHJ3512" s="45"/>
      <c r="UHK3512" s="45"/>
      <c r="UHL3512" s="45"/>
      <c r="UHM3512" s="45"/>
      <c r="UHN3512" s="45"/>
      <c r="UHO3512" s="45"/>
      <c r="UHP3512" s="45"/>
      <c r="UHQ3512" s="45"/>
      <c r="UHR3512" s="45"/>
      <c r="UHS3512" s="45"/>
      <c r="UHT3512" s="45"/>
      <c r="UHU3512" s="45"/>
      <c r="UHV3512" s="45"/>
      <c r="UHW3512" s="45"/>
      <c r="UHX3512" s="45"/>
      <c r="UHY3512" s="45"/>
      <c r="UHZ3512" s="45"/>
      <c r="UIA3512" s="45"/>
      <c r="UIB3512" s="45"/>
      <c r="UIC3512" s="45"/>
      <c r="UID3512" s="45"/>
      <c r="UIE3512" s="45"/>
      <c r="UIF3512" s="45"/>
      <c r="UIG3512" s="45"/>
      <c r="UIH3512" s="45"/>
      <c r="UII3512" s="45"/>
      <c r="UIJ3512" s="45"/>
      <c r="UIK3512" s="45"/>
      <c r="UIL3512" s="45"/>
      <c r="UIM3512" s="45"/>
      <c r="UIN3512" s="45"/>
      <c r="UIO3512" s="45"/>
      <c r="UIP3512" s="45"/>
      <c r="UIQ3512" s="45"/>
      <c r="UIR3512" s="45"/>
      <c r="UIS3512" s="45"/>
      <c r="UIT3512" s="45"/>
      <c r="UIU3512" s="45"/>
      <c r="UIV3512" s="45"/>
      <c r="UIW3512" s="45"/>
      <c r="UIX3512" s="45"/>
      <c r="UIY3512" s="45"/>
      <c r="UIZ3512" s="45"/>
      <c r="UJA3512" s="45"/>
      <c r="UJB3512" s="45"/>
      <c r="UJC3512" s="45"/>
      <c r="UJD3512" s="45"/>
      <c r="UJE3512" s="45"/>
      <c r="UJF3512" s="45"/>
      <c r="UJG3512" s="45"/>
      <c r="UJH3512" s="45"/>
      <c r="UJI3512" s="45"/>
      <c r="UJJ3512" s="45"/>
      <c r="UJK3512" s="45"/>
      <c r="UJL3512" s="45"/>
      <c r="UJM3512" s="45"/>
      <c r="UJN3512" s="45"/>
      <c r="UJO3512" s="45"/>
      <c r="UJP3512" s="45"/>
      <c r="UJQ3512" s="45"/>
      <c r="UJR3512" s="45"/>
      <c r="UJS3512" s="45"/>
      <c r="UJT3512" s="45"/>
      <c r="UJU3512" s="45"/>
      <c r="UJV3512" s="45"/>
      <c r="UJW3512" s="45"/>
      <c r="UJX3512" s="45"/>
      <c r="UJY3512" s="45"/>
      <c r="UJZ3512" s="45"/>
      <c r="UKA3512" s="45"/>
      <c r="UKB3512" s="45"/>
      <c r="UKC3512" s="45"/>
      <c r="UKD3512" s="45"/>
      <c r="UKE3512" s="45"/>
      <c r="UKF3512" s="45"/>
      <c r="UKG3512" s="45"/>
      <c r="UKH3512" s="45"/>
      <c r="UKI3512" s="45"/>
      <c r="UKJ3512" s="45"/>
      <c r="UKK3512" s="45"/>
      <c r="UKL3512" s="45"/>
      <c r="UKM3512" s="45"/>
      <c r="UKN3512" s="45"/>
      <c r="UKO3512" s="45"/>
      <c r="UKP3512" s="45"/>
      <c r="UKQ3512" s="45"/>
      <c r="UKR3512" s="45"/>
      <c r="UKS3512" s="45"/>
      <c r="UKT3512" s="45"/>
      <c r="UKU3512" s="45"/>
      <c r="UKV3512" s="45"/>
      <c r="UKW3512" s="45"/>
      <c r="UKX3512" s="45"/>
      <c r="UKY3512" s="45"/>
      <c r="UKZ3512" s="45"/>
      <c r="ULA3512" s="45"/>
      <c r="ULB3512" s="45"/>
      <c r="ULC3512" s="45"/>
      <c r="ULD3512" s="45"/>
      <c r="ULE3512" s="45"/>
      <c r="ULF3512" s="45"/>
      <c r="ULG3512" s="45"/>
      <c r="ULH3512" s="45"/>
      <c r="ULI3512" s="45"/>
      <c r="ULJ3512" s="45"/>
      <c r="ULK3512" s="45"/>
      <c r="ULL3512" s="45"/>
      <c r="ULM3512" s="45"/>
      <c r="ULN3512" s="45"/>
      <c r="ULO3512" s="45"/>
      <c r="ULP3512" s="45"/>
      <c r="ULQ3512" s="45"/>
      <c r="ULR3512" s="45"/>
      <c r="ULS3512" s="45"/>
      <c r="ULT3512" s="45"/>
      <c r="ULU3512" s="45"/>
      <c r="ULV3512" s="45"/>
      <c r="ULW3512" s="45"/>
      <c r="ULX3512" s="45"/>
      <c r="ULY3512" s="45"/>
      <c r="ULZ3512" s="45"/>
      <c r="UMA3512" s="45"/>
      <c r="UMB3512" s="45"/>
      <c r="UMC3512" s="45"/>
      <c r="UMD3512" s="45"/>
      <c r="UME3512" s="45"/>
      <c r="UMF3512" s="45"/>
      <c r="UMG3512" s="45"/>
      <c r="UMH3512" s="45"/>
      <c r="UMI3512" s="45"/>
      <c r="UMJ3512" s="45"/>
      <c r="UMK3512" s="45"/>
      <c r="UML3512" s="45"/>
      <c r="UMM3512" s="45"/>
      <c r="UMN3512" s="45"/>
      <c r="UMO3512" s="45"/>
      <c r="UMP3512" s="45"/>
      <c r="UMQ3512" s="45"/>
      <c r="UMR3512" s="45"/>
      <c r="UMS3512" s="45"/>
      <c r="UMT3512" s="45"/>
      <c r="UMU3512" s="45"/>
      <c r="UMV3512" s="45"/>
      <c r="UMW3512" s="45"/>
      <c r="UMX3512" s="45"/>
      <c r="UMY3512" s="45"/>
      <c r="UMZ3512" s="45"/>
      <c r="UNA3512" s="45"/>
      <c r="UNB3512" s="45"/>
      <c r="UNC3512" s="45"/>
      <c r="UND3512" s="45"/>
      <c r="UNE3512" s="45"/>
      <c r="UNF3512" s="45"/>
      <c r="UNG3512" s="45"/>
      <c r="UNH3512" s="45"/>
      <c r="UNI3512" s="45"/>
      <c r="UNJ3512" s="45"/>
      <c r="UNK3512" s="45"/>
      <c r="UNL3512" s="45"/>
      <c r="UNM3512" s="45"/>
      <c r="UNN3512" s="45"/>
      <c r="UNO3512" s="45"/>
      <c r="UNP3512" s="45"/>
      <c r="UNQ3512" s="45"/>
      <c r="UNR3512" s="45"/>
      <c r="UNS3512" s="45"/>
      <c r="UNT3512" s="45"/>
      <c r="UNU3512" s="45"/>
      <c r="UNV3512" s="45"/>
      <c r="UNW3512" s="45"/>
      <c r="UNX3512" s="45"/>
      <c r="UNY3512" s="45"/>
      <c r="UNZ3512" s="45"/>
      <c r="UOA3512" s="45"/>
      <c r="UOB3512" s="45"/>
      <c r="UOC3512" s="45"/>
      <c r="UOD3512" s="45"/>
      <c r="UOE3512" s="45"/>
      <c r="UOF3512" s="45"/>
      <c r="UOG3512" s="45"/>
      <c r="UOH3512" s="45"/>
      <c r="UOI3512" s="45"/>
      <c r="UOJ3512" s="45"/>
      <c r="UOK3512" s="45"/>
      <c r="UOL3512" s="45"/>
      <c r="UOM3512" s="45"/>
      <c r="UON3512" s="45"/>
      <c r="UOO3512" s="45"/>
      <c r="UOP3512" s="45"/>
      <c r="UOQ3512" s="45"/>
      <c r="UOR3512" s="45"/>
      <c r="UOS3512" s="45"/>
      <c r="UOT3512" s="45"/>
      <c r="UOU3512" s="45"/>
      <c r="UOV3512" s="45"/>
      <c r="UOW3512" s="45"/>
      <c r="UOX3512" s="45"/>
      <c r="UOY3512" s="45"/>
      <c r="UOZ3512" s="45"/>
      <c r="UPA3512" s="45"/>
      <c r="UPB3512" s="45"/>
      <c r="UPC3512" s="45"/>
      <c r="UPD3512" s="45"/>
      <c r="UPE3512" s="45"/>
      <c r="UPF3512" s="45"/>
      <c r="UPG3512" s="45"/>
      <c r="UPH3512" s="45"/>
      <c r="UPI3512" s="45"/>
      <c r="UPJ3512" s="45"/>
      <c r="UPK3512" s="45"/>
      <c r="UPL3512" s="45"/>
      <c r="UPM3512" s="45"/>
      <c r="UPN3512" s="45"/>
      <c r="UPO3512" s="45"/>
      <c r="UPP3512" s="45"/>
      <c r="UPQ3512" s="45"/>
      <c r="UPR3512" s="45"/>
      <c r="UPS3512" s="45"/>
      <c r="UPT3512" s="45"/>
      <c r="UPU3512" s="45"/>
      <c r="UPV3512" s="45"/>
      <c r="UPW3512" s="45"/>
      <c r="UPX3512" s="45"/>
      <c r="UPY3512" s="45"/>
      <c r="UPZ3512" s="45"/>
      <c r="UQA3512" s="45"/>
      <c r="UQB3512" s="45"/>
      <c r="UQC3512" s="45"/>
      <c r="UQD3512" s="45"/>
      <c r="UQE3512" s="45"/>
      <c r="UQF3512" s="45"/>
      <c r="UQG3512" s="45"/>
      <c r="UQH3512" s="45"/>
      <c r="UQI3512" s="45"/>
      <c r="UQJ3512" s="45"/>
      <c r="UQK3512" s="45"/>
      <c r="UQL3512" s="45"/>
      <c r="UQM3512" s="45"/>
      <c r="UQN3512" s="45"/>
      <c r="UQO3512" s="45"/>
      <c r="UQP3512" s="45"/>
      <c r="UQQ3512" s="45"/>
      <c r="UQR3512" s="45"/>
      <c r="UQS3512" s="45"/>
      <c r="UQT3512" s="45"/>
      <c r="UQU3512" s="45"/>
      <c r="UQV3512" s="45"/>
      <c r="UQW3512" s="45"/>
      <c r="UQX3512" s="45"/>
      <c r="UQY3512" s="45"/>
      <c r="UQZ3512" s="45"/>
      <c r="URA3512" s="45"/>
      <c r="URB3512" s="45"/>
      <c r="URC3512" s="45"/>
      <c r="URD3512" s="45"/>
      <c r="URE3512" s="45"/>
      <c r="URF3512" s="45"/>
      <c r="URG3512" s="45"/>
      <c r="URH3512" s="45"/>
      <c r="URI3512" s="45"/>
      <c r="URJ3512" s="45"/>
      <c r="URK3512" s="45"/>
      <c r="URL3512" s="45"/>
      <c r="URM3512" s="45"/>
      <c r="URN3512" s="45"/>
      <c r="URO3512" s="45"/>
      <c r="URP3512" s="45"/>
      <c r="URQ3512" s="45"/>
      <c r="URR3512" s="45"/>
      <c r="URS3512" s="45"/>
      <c r="URT3512" s="45"/>
      <c r="URU3512" s="45"/>
      <c r="URV3512" s="45"/>
      <c r="URW3512" s="45"/>
      <c r="URX3512" s="45"/>
      <c r="URY3512" s="45"/>
      <c r="URZ3512" s="45"/>
      <c r="USA3512" s="45"/>
      <c r="USB3512" s="45"/>
      <c r="USC3512" s="45"/>
      <c r="USD3512" s="45"/>
      <c r="USE3512" s="45"/>
      <c r="USF3512" s="45"/>
      <c r="USG3512" s="45"/>
      <c r="USH3512" s="45"/>
      <c r="USI3512" s="45"/>
      <c r="USJ3512" s="45"/>
      <c r="USK3512" s="45"/>
      <c r="USL3512" s="45"/>
      <c r="USM3512" s="45"/>
      <c r="USN3512" s="45"/>
      <c r="USO3512" s="45"/>
      <c r="USP3512" s="45"/>
      <c r="USQ3512" s="45"/>
      <c r="USR3512" s="45"/>
      <c r="USS3512" s="45"/>
      <c r="UST3512" s="45"/>
      <c r="USU3512" s="45"/>
      <c r="USV3512" s="45"/>
      <c r="USW3512" s="45"/>
      <c r="USX3512" s="45"/>
      <c r="USY3512" s="45"/>
      <c r="USZ3512" s="45"/>
      <c r="UTA3512" s="45"/>
      <c r="UTB3512" s="45"/>
      <c r="UTC3512" s="45"/>
      <c r="UTD3512" s="45"/>
      <c r="UTE3512" s="45"/>
      <c r="UTF3512" s="45"/>
      <c r="UTG3512" s="45"/>
      <c r="UTH3512" s="45"/>
      <c r="UTI3512" s="45"/>
      <c r="UTJ3512" s="45"/>
      <c r="UTK3512" s="45"/>
      <c r="UTL3512" s="45"/>
      <c r="UTM3512" s="45"/>
      <c r="UTN3512" s="45"/>
      <c r="UTO3512" s="45"/>
      <c r="UTP3512" s="45"/>
      <c r="UTQ3512" s="45"/>
      <c r="UTR3512" s="45"/>
      <c r="UTS3512" s="45"/>
      <c r="UTT3512" s="45"/>
      <c r="UTU3512" s="45"/>
      <c r="UTV3512" s="45"/>
      <c r="UTW3512" s="45"/>
      <c r="UTX3512" s="45"/>
      <c r="UTY3512" s="45"/>
      <c r="UTZ3512" s="45"/>
      <c r="UUA3512" s="45"/>
      <c r="UUB3512" s="45"/>
      <c r="UUC3512" s="45"/>
      <c r="UUD3512" s="45"/>
      <c r="UUE3512" s="45"/>
      <c r="UUF3512" s="45"/>
      <c r="UUG3512" s="45"/>
      <c r="UUH3512" s="45"/>
      <c r="UUI3512" s="45"/>
      <c r="UUJ3512" s="45"/>
      <c r="UUK3512" s="45"/>
      <c r="UUL3512" s="45"/>
      <c r="UUM3512" s="45"/>
      <c r="UUN3512" s="45"/>
      <c r="UUO3512" s="45"/>
      <c r="UUP3512" s="45"/>
      <c r="UUQ3512" s="45"/>
      <c r="UUR3512" s="45"/>
      <c r="UUS3512" s="45"/>
      <c r="UUT3512" s="45"/>
      <c r="UUU3512" s="45"/>
      <c r="UUV3512" s="45"/>
      <c r="UUW3512" s="45"/>
      <c r="UUX3512" s="45"/>
      <c r="UUY3512" s="45"/>
      <c r="UUZ3512" s="45"/>
      <c r="UVA3512" s="45"/>
      <c r="UVB3512" s="45"/>
      <c r="UVC3512" s="45"/>
      <c r="UVD3512" s="45"/>
      <c r="UVE3512" s="45"/>
      <c r="UVF3512" s="45"/>
      <c r="UVG3512" s="45"/>
      <c r="UVH3512" s="45"/>
      <c r="UVI3512" s="45"/>
      <c r="UVJ3512" s="45"/>
      <c r="UVK3512" s="45"/>
      <c r="UVL3512" s="45"/>
      <c r="UVM3512" s="45"/>
      <c r="UVN3512" s="45"/>
      <c r="UVO3512" s="45"/>
      <c r="UVP3512" s="45"/>
      <c r="UVQ3512" s="45"/>
      <c r="UVR3512" s="45"/>
      <c r="UVS3512" s="45"/>
      <c r="UVT3512" s="45"/>
      <c r="UVU3512" s="45"/>
      <c r="UVV3512" s="45"/>
      <c r="UVW3512" s="45"/>
      <c r="UVX3512" s="45"/>
      <c r="UVY3512" s="45"/>
      <c r="UVZ3512" s="45"/>
      <c r="UWA3512" s="45"/>
      <c r="UWB3512" s="45"/>
      <c r="UWC3512" s="45"/>
      <c r="UWD3512" s="45"/>
      <c r="UWE3512" s="45"/>
      <c r="UWF3512" s="45"/>
      <c r="UWG3512" s="45"/>
      <c r="UWH3512" s="45"/>
      <c r="UWI3512" s="45"/>
      <c r="UWJ3512" s="45"/>
      <c r="UWK3512" s="45"/>
      <c r="UWL3512" s="45"/>
      <c r="UWM3512" s="45"/>
      <c r="UWN3512" s="45"/>
      <c r="UWO3512" s="45"/>
      <c r="UWP3512" s="45"/>
      <c r="UWQ3512" s="45"/>
      <c r="UWR3512" s="45"/>
      <c r="UWS3512" s="45"/>
      <c r="UWT3512" s="45"/>
      <c r="UWU3512" s="45"/>
      <c r="UWV3512" s="45"/>
      <c r="UWW3512" s="45"/>
      <c r="UWX3512" s="45"/>
      <c r="UWY3512" s="45"/>
      <c r="UWZ3512" s="45"/>
      <c r="UXA3512" s="45"/>
      <c r="UXB3512" s="45"/>
      <c r="UXC3512" s="45"/>
      <c r="UXD3512" s="45"/>
      <c r="UXE3512" s="45"/>
      <c r="UXF3512" s="45"/>
      <c r="UXG3512" s="45"/>
      <c r="UXH3512" s="45"/>
      <c r="UXI3512" s="45"/>
      <c r="UXJ3512" s="45"/>
      <c r="UXK3512" s="45"/>
      <c r="UXL3512" s="45"/>
      <c r="UXM3512" s="45"/>
      <c r="UXN3512" s="45"/>
      <c r="UXO3512" s="45"/>
      <c r="UXP3512" s="45"/>
      <c r="UXQ3512" s="45"/>
      <c r="UXR3512" s="45"/>
      <c r="UXS3512" s="45"/>
      <c r="UXT3512" s="45"/>
      <c r="UXU3512" s="45"/>
      <c r="UXV3512" s="45"/>
      <c r="UXW3512" s="45"/>
      <c r="UXX3512" s="45"/>
      <c r="UXY3512" s="45"/>
      <c r="UXZ3512" s="45"/>
      <c r="UYA3512" s="45"/>
      <c r="UYB3512" s="45"/>
      <c r="UYC3512" s="45"/>
      <c r="UYD3512" s="45"/>
      <c r="UYE3512" s="45"/>
      <c r="UYF3512" s="45"/>
      <c r="UYG3512" s="45"/>
      <c r="UYH3512" s="45"/>
      <c r="UYI3512" s="45"/>
      <c r="UYJ3512" s="45"/>
      <c r="UYK3512" s="45"/>
      <c r="UYL3512" s="45"/>
      <c r="UYM3512" s="45"/>
      <c r="UYN3512" s="45"/>
      <c r="UYO3512" s="45"/>
      <c r="UYP3512" s="45"/>
      <c r="UYQ3512" s="45"/>
      <c r="UYR3512" s="45"/>
      <c r="UYS3512" s="45"/>
      <c r="UYT3512" s="45"/>
      <c r="UYU3512" s="45"/>
      <c r="UYV3512" s="45"/>
      <c r="UYW3512" s="45"/>
      <c r="UYX3512" s="45"/>
      <c r="UYY3512" s="45"/>
      <c r="UYZ3512" s="45"/>
      <c r="UZA3512" s="45"/>
      <c r="UZB3512" s="45"/>
      <c r="UZC3512" s="45"/>
      <c r="UZD3512" s="45"/>
      <c r="UZE3512" s="45"/>
      <c r="UZF3512" s="45"/>
      <c r="UZG3512" s="45"/>
      <c r="UZH3512" s="45"/>
      <c r="UZI3512" s="45"/>
      <c r="UZJ3512" s="45"/>
      <c r="UZK3512" s="45"/>
      <c r="UZL3512" s="45"/>
      <c r="UZM3512" s="45"/>
      <c r="UZN3512" s="45"/>
      <c r="UZO3512" s="45"/>
      <c r="UZP3512" s="45"/>
      <c r="UZQ3512" s="45"/>
      <c r="UZR3512" s="45"/>
      <c r="UZS3512" s="45"/>
      <c r="UZT3512" s="45"/>
      <c r="UZU3512" s="45"/>
      <c r="UZV3512" s="45"/>
      <c r="UZW3512" s="45"/>
      <c r="UZX3512" s="45"/>
      <c r="UZY3512" s="45"/>
      <c r="UZZ3512" s="45"/>
      <c r="VAA3512" s="45"/>
      <c r="VAB3512" s="45"/>
      <c r="VAC3512" s="45"/>
      <c r="VAD3512" s="45"/>
      <c r="VAE3512" s="45"/>
      <c r="VAF3512" s="45"/>
      <c r="VAG3512" s="45"/>
      <c r="VAH3512" s="45"/>
      <c r="VAI3512" s="45"/>
      <c r="VAJ3512" s="45"/>
      <c r="VAK3512" s="45"/>
      <c r="VAL3512" s="45"/>
      <c r="VAM3512" s="45"/>
      <c r="VAN3512" s="45"/>
      <c r="VAO3512" s="45"/>
      <c r="VAP3512" s="45"/>
      <c r="VAQ3512" s="45"/>
      <c r="VAR3512" s="45"/>
      <c r="VAS3512" s="45"/>
      <c r="VAT3512" s="45"/>
      <c r="VAU3512" s="45"/>
      <c r="VAV3512" s="45"/>
      <c r="VAW3512" s="45"/>
      <c r="VAX3512" s="45"/>
      <c r="VAY3512" s="45"/>
      <c r="VAZ3512" s="45"/>
      <c r="VBA3512" s="45"/>
      <c r="VBB3512" s="45"/>
      <c r="VBC3512" s="45"/>
      <c r="VBD3512" s="45"/>
      <c r="VBE3512" s="45"/>
      <c r="VBF3512" s="45"/>
      <c r="VBG3512" s="45"/>
      <c r="VBH3512" s="45"/>
      <c r="VBI3512" s="45"/>
      <c r="VBJ3512" s="45"/>
      <c r="VBK3512" s="45"/>
      <c r="VBL3512" s="45"/>
      <c r="VBM3512" s="45"/>
      <c r="VBN3512" s="45"/>
      <c r="VBO3512" s="45"/>
      <c r="VBP3512" s="45"/>
      <c r="VBQ3512" s="45"/>
      <c r="VBR3512" s="45"/>
      <c r="VBS3512" s="45"/>
      <c r="VBT3512" s="45"/>
      <c r="VBU3512" s="45"/>
      <c r="VBV3512" s="45"/>
      <c r="VBW3512" s="45"/>
      <c r="VBX3512" s="45"/>
      <c r="VBY3512" s="45"/>
      <c r="VBZ3512" s="45"/>
      <c r="VCA3512" s="45"/>
      <c r="VCB3512" s="45"/>
      <c r="VCC3512" s="45"/>
      <c r="VCD3512" s="45"/>
      <c r="VCE3512" s="45"/>
      <c r="VCF3512" s="45"/>
      <c r="VCG3512" s="45"/>
      <c r="VCH3512" s="45"/>
      <c r="VCI3512" s="45"/>
      <c r="VCJ3512" s="45"/>
      <c r="VCK3512" s="45"/>
      <c r="VCL3512" s="45"/>
      <c r="VCM3512" s="45"/>
      <c r="VCN3512" s="45"/>
      <c r="VCO3512" s="45"/>
      <c r="VCP3512" s="45"/>
      <c r="VCQ3512" s="45"/>
      <c r="VCR3512" s="45"/>
      <c r="VCS3512" s="45"/>
      <c r="VCT3512" s="45"/>
      <c r="VCU3512" s="45"/>
      <c r="VCV3512" s="45"/>
      <c r="VCW3512" s="45"/>
      <c r="VCX3512" s="45"/>
      <c r="VCY3512" s="45"/>
      <c r="VCZ3512" s="45"/>
      <c r="VDA3512" s="45"/>
      <c r="VDB3512" s="45"/>
      <c r="VDC3512" s="45"/>
      <c r="VDD3512" s="45"/>
      <c r="VDE3512" s="45"/>
      <c r="VDF3512" s="45"/>
      <c r="VDG3512" s="45"/>
      <c r="VDH3512" s="45"/>
      <c r="VDI3512" s="45"/>
      <c r="VDJ3512" s="45"/>
      <c r="VDK3512" s="45"/>
      <c r="VDL3512" s="45"/>
      <c r="VDM3512" s="45"/>
      <c r="VDN3512" s="45"/>
      <c r="VDO3512" s="45"/>
      <c r="VDP3512" s="45"/>
      <c r="VDQ3512" s="45"/>
      <c r="VDR3512" s="45"/>
      <c r="VDS3512" s="45"/>
      <c r="VDT3512" s="45"/>
      <c r="VDU3512" s="45"/>
      <c r="VDV3512" s="45"/>
      <c r="VDW3512" s="45"/>
      <c r="VDX3512" s="45"/>
      <c r="VDY3512" s="45"/>
      <c r="VDZ3512" s="45"/>
      <c r="VEA3512" s="45"/>
      <c r="VEB3512" s="45"/>
      <c r="VEC3512" s="45"/>
      <c r="VED3512" s="45"/>
      <c r="VEE3512" s="45"/>
      <c r="VEF3512" s="45"/>
      <c r="VEG3512" s="45"/>
      <c r="VEH3512" s="45"/>
      <c r="VEI3512" s="45"/>
      <c r="VEJ3512" s="45"/>
      <c r="VEK3512" s="45"/>
      <c r="VEL3512" s="45"/>
      <c r="VEM3512" s="45"/>
      <c r="VEN3512" s="45"/>
      <c r="VEO3512" s="45"/>
      <c r="VEP3512" s="45"/>
      <c r="VEQ3512" s="45"/>
      <c r="VER3512" s="45"/>
      <c r="VES3512" s="45"/>
      <c r="VET3512" s="45"/>
      <c r="VEU3512" s="45"/>
      <c r="VEV3512" s="45"/>
      <c r="VEW3512" s="45"/>
      <c r="VEX3512" s="45"/>
      <c r="VEY3512" s="45"/>
      <c r="VEZ3512" s="45"/>
      <c r="VFA3512" s="45"/>
      <c r="VFB3512" s="45"/>
      <c r="VFC3512" s="45"/>
      <c r="VFD3512" s="45"/>
      <c r="VFE3512" s="45"/>
      <c r="VFF3512" s="45"/>
      <c r="VFG3512" s="45"/>
      <c r="VFH3512" s="45"/>
      <c r="VFI3512" s="45"/>
      <c r="VFJ3512" s="45"/>
      <c r="VFK3512" s="45"/>
      <c r="VFL3512" s="45"/>
      <c r="VFM3512" s="45"/>
      <c r="VFN3512" s="45"/>
      <c r="VFO3512" s="45"/>
      <c r="VFP3512" s="45"/>
      <c r="VFQ3512" s="45"/>
      <c r="VFR3512" s="45"/>
      <c r="VFS3512" s="45"/>
      <c r="VFT3512" s="45"/>
      <c r="VFU3512" s="45"/>
      <c r="VFV3512" s="45"/>
      <c r="VFW3512" s="45"/>
      <c r="VFX3512" s="45"/>
      <c r="VFY3512" s="45"/>
      <c r="VFZ3512" s="45"/>
      <c r="VGA3512" s="45"/>
      <c r="VGB3512" s="45"/>
      <c r="VGC3512" s="45"/>
      <c r="VGD3512" s="45"/>
      <c r="VGE3512" s="45"/>
      <c r="VGF3512" s="45"/>
      <c r="VGG3512" s="45"/>
      <c r="VGH3512" s="45"/>
      <c r="VGI3512" s="45"/>
      <c r="VGJ3512" s="45"/>
      <c r="VGK3512" s="45"/>
      <c r="VGL3512" s="45"/>
      <c r="VGM3512" s="45"/>
      <c r="VGN3512" s="45"/>
      <c r="VGO3512" s="45"/>
      <c r="VGP3512" s="45"/>
      <c r="VGQ3512" s="45"/>
      <c r="VGR3512" s="45"/>
      <c r="VGS3512" s="45"/>
      <c r="VGT3512" s="45"/>
      <c r="VGU3512" s="45"/>
      <c r="VGV3512" s="45"/>
      <c r="VGW3512" s="45"/>
      <c r="VGX3512" s="45"/>
      <c r="VGY3512" s="45"/>
      <c r="VGZ3512" s="45"/>
      <c r="VHA3512" s="45"/>
      <c r="VHB3512" s="45"/>
      <c r="VHC3512" s="45"/>
      <c r="VHD3512" s="45"/>
      <c r="VHE3512" s="45"/>
      <c r="VHF3512" s="45"/>
      <c r="VHG3512" s="45"/>
      <c r="VHH3512" s="45"/>
      <c r="VHI3512" s="45"/>
      <c r="VHJ3512" s="45"/>
      <c r="VHK3512" s="45"/>
      <c r="VHL3512" s="45"/>
      <c r="VHM3512" s="45"/>
      <c r="VHN3512" s="45"/>
      <c r="VHO3512" s="45"/>
      <c r="VHP3512" s="45"/>
      <c r="VHQ3512" s="45"/>
      <c r="VHR3512" s="45"/>
      <c r="VHS3512" s="45"/>
      <c r="VHT3512" s="45"/>
      <c r="VHU3512" s="45"/>
      <c r="VHV3512" s="45"/>
      <c r="VHW3512" s="45"/>
      <c r="VHX3512" s="45"/>
      <c r="VHY3512" s="45"/>
      <c r="VHZ3512" s="45"/>
      <c r="VIA3512" s="45"/>
      <c r="VIB3512" s="45"/>
      <c r="VIC3512" s="45"/>
      <c r="VID3512" s="45"/>
      <c r="VIE3512" s="45"/>
      <c r="VIF3512" s="45"/>
      <c r="VIG3512" s="45"/>
      <c r="VIH3512" s="45"/>
      <c r="VII3512" s="45"/>
      <c r="VIJ3512" s="45"/>
      <c r="VIK3512" s="45"/>
      <c r="VIL3512" s="45"/>
      <c r="VIM3512" s="45"/>
      <c r="VIN3512" s="45"/>
      <c r="VIO3512" s="45"/>
      <c r="VIP3512" s="45"/>
      <c r="VIQ3512" s="45"/>
      <c r="VIR3512" s="45"/>
      <c r="VIS3512" s="45"/>
      <c r="VIT3512" s="45"/>
      <c r="VIU3512" s="45"/>
      <c r="VIV3512" s="45"/>
      <c r="VIW3512" s="45"/>
      <c r="VIX3512" s="45"/>
      <c r="VIY3512" s="45"/>
      <c r="VIZ3512" s="45"/>
      <c r="VJA3512" s="45"/>
      <c r="VJB3512" s="45"/>
      <c r="VJC3512" s="45"/>
      <c r="VJD3512" s="45"/>
      <c r="VJE3512" s="45"/>
      <c r="VJF3512" s="45"/>
      <c r="VJG3512" s="45"/>
      <c r="VJH3512" s="45"/>
      <c r="VJI3512" s="45"/>
      <c r="VJJ3512" s="45"/>
      <c r="VJK3512" s="45"/>
      <c r="VJL3512" s="45"/>
      <c r="VJM3512" s="45"/>
      <c r="VJN3512" s="45"/>
      <c r="VJO3512" s="45"/>
      <c r="VJP3512" s="45"/>
      <c r="VJQ3512" s="45"/>
      <c r="VJR3512" s="45"/>
      <c r="VJS3512" s="45"/>
      <c r="VJT3512" s="45"/>
      <c r="VJU3512" s="45"/>
      <c r="VJV3512" s="45"/>
      <c r="VJW3512" s="45"/>
      <c r="VJX3512" s="45"/>
      <c r="VJY3512" s="45"/>
      <c r="VJZ3512" s="45"/>
      <c r="VKA3512" s="45"/>
      <c r="VKB3512" s="45"/>
      <c r="VKC3512" s="45"/>
      <c r="VKD3512" s="45"/>
      <c r="VKE3512" s="45"/>
      <c r="VKF3512" s="45"/>
      <c r="VKG3512" s="45"/>
      <c r="VKH3512" s="45"/>
      <c r="VKI3512" s="45"/>
      <c r="VKJ3512" s="45"/>
      <c r="VKK3512" s="45"/>
      <c r="VKL3512" s="45"/>
      <c r="VKM3512" s="45"/>
      <c r="VKN3512" s="45"/>
      <c r="VKO3512" s="45"/>
      <c r="VKP3512" s="45"/>
      <c r="VKQ3512" s="45"/>
      <c r="VKR3512" s="45"/>
      <c r="VKS3512" s="45"/>
      <c r="VKT3512" s="45"/>
      <c r="VKU3512" s="45"/>
      <c r="VKV3512" s="45"/>
      <c r="VKW3512" s="45"/>
      <c r="VKX3512" s="45"/>
      <c r="VKY3512" s="45"/>
      <c r="VKZ3512" s="45"/>
      <c r="VLA3512" s="45"/>
      <c r="VLB3512" s="45"/>
      <c r="VLC3512" s="45"/>
      <c r="VLD3512" s="45"/>
      <c r="VLE3512" s="45"/>
      <c r="VLF3512" s="45"/>
      <c r="VLG3512" s="45"/>
      <c r="VLH3512" s="45"/>
      <c r="VLI3512" s="45"/>
      <c r="VLJ3512" s="45"/>
      <c r="VLK3512" s="45"/>
      <c r="VLL3512" s="45"/>
      <c r="VLM3512" s="45"/>
      <c r="VLN3512" s="45"/>
      <c r="VLO3512" s="45"/>
      <c r="VLP3512" s="45"/>
      <c r="VLQ3512" s="45"/>
      <c r="VLR3512" s="45"/>
      <c r="VLS3512" s="45"/>
      <c r="VLT3512" s="45"/>
      <c r="VLU3512" s="45"/>
      <c r="VLV3512" s="45"/>
      <c r="VLW3512" s="45"/>
      <c r="VLX3512" s="45"/>
      <c r="VLY3512" s="45"/>
      <c r="VLZ3512" s="45"/>
      <c r="VMA3512" s="45"/>
      <c r="VMB3512" s="45"/>
      <c r="VMC3512" s="45"/>
      <c r="VMD3512" s="45"/>
      <c r="VME3512" s="45"/>
      <c r="VMF3512" s="45"/>
      <c r="VMG3512" s="45"/>
      <c r="VMH3512" s="45"/>
      <c r="VMI3512" s="45"/>
      <c r="VMJ3512" s="45"/>
      <c r="VMK3512" s="45"/>
      <c r="VML3512" s="45"/>
      <c r="VMM3512" s="45"/>
      <c r="VMN3512" s="45"/>
      <c r="VMO3512" s="45"/>
      <c r="VMP3512" s="45"/>
      <c r="VMQ3512" s="45"/>
      <c r="VMR3512" s="45"/>
      <c r="VMS3512" s="45"/>
      <c r="VMT3512" s="45"/>
      <c r="VMU3512" s="45"/>
      <c r="VMV3512" s="45"/>
      <c r="VMW3512" s="45"/>
      <c r="VMX3512" s="45"/>
      <c r="VMY3512" s="45"/>
      <c r="VMZ3512" s="45"/>
      <c r="VNA3512" s="45"/>
      <c r="VNB3512" s="45"/>
      <c r="VNC3512" s="45"/>
      <c r="VND3512" s="45"/>
      <c r="VNE3512" s="45"/>
      <c r="VNF3512" s="45"/>
      <c r="VNG3512" s="45"/>
      <c r="VNH3512" s="45"/>
      <c r="VNI3512" s="45"/>
      <c r="VNJ3512" s="45"/>
      <c r="VNK3512" s="45"/>
      <c r="VNL3512" s="45"/>
      <c r="VNM3512" s="45"/>
      <c r="VNN3512" s="45"/>
      <c r="VNO3512" s="45"/>
      <c r="VNP3512" s="45"/>
      <c r="VNQ3512" s="45"/>
      <c r="VNR3512" s="45"/>
      <c r="VNS3512" s="45"/>
      <c r="VNT3512" s="45"/>
      <c r="VNU3512" s="45"/>
      <c r="VNV3512" s="45"/>
      <c r="VNW3512" s="45"/>
      <c r="VNX3512" s="45"/>
      <c r="VNY3512" s="45"/>
      <c r="VNZ3512" s="45"/>
      <c r="VOA3512" s="45"/>
      <c r="VOB3512" s="45"/>
      <c r="VOC3512" s="45"/>
      <c r="VOD3512" s="45"/>
      <c r="VOE3512" s="45"/>
      <c r="VOF3512" s="45"/>
      <c r="VOG3512" s="45"/>
      <c r="VOH3512" s="45"/>
      <c r="VOI3512" s="45"/>
      <c r="VOJ3512" s="45"/>
      <c r="VOK3512" s="45"/>
      <c r="VOL3512" s="45"/>
      <c r="VOM3512" s="45"/>
      <c r="VON3512" s="45"/>
      <c r="VOO3512" s="45"/>
      <c r="VOP3512" s="45"/>
      <c r="VOQ3512" s="45"/>
      <c r="VOR3512" s="45"/>
      <c r="VOS3512" s="45"/>
      <c r="VOT3512" s="45"/>
      <c r="VOU3512" s="45"/>
      <c r="VOV3512" s="45"/>
      <c r="VOW3512" s="45"/>
      <c r="VOX3512" s="45"/>
      <c r="VOY3512" s="45"/>
      <c r="VOZ3512" s="45"/>
      <c r="VPA3512" s="45"/>
      <c r="VPB3512" s="45"/>
      <c r="VPC3512" s="45"/>
      <c r="VPD3512" s="45"/>
      <c r="VPE3512" s="45"/>
      <c r="VPF3512" s="45"/>
      <c r="VPG3512" s="45"/>
      <c r="VPH3512" s="45"/>
      <c r="VPI3512" s="45"/>
      <c r="VPJ3512" s="45"/>
      <c r="VPK3512" s="45"/>
      <c r="VPL3512" s="45"/>
      <c r="VPM3512" s="45"/>
      <c r="VPN3512" s="45"/>
      <c r="VPO3512" s="45"/>
      <c r="VPP3512" s="45"/>
      <c r="VPQ3512" s="45"/>
      <c r="VPR3512" s="45"/>
      <c r="VPS3512" s="45"/>
      <c r="VPT3512" s="45"/>
      <c r="VPU3512" s="45"/>
      <c r="VPV3512" s="45"/>
      <c r="VPW3512" s="45"/>
      <c r="VPX3512" s="45"/>
      <c r="VPY3512" s="45"/>
      <c r="VPZ3512" s="45"/>
      <c r="VQA3512" s="45"/>
      <c r="VQB3512" s="45"/>
      <c r="VQC3512" s="45"/>
      <c r="VQD3512" s="45"/>
      <c r="VQE3512" s="45"/>
      <c r="VQF3512" s="45"/>
      <c r="VQG3512" s="45"/>
      <c r="VQH3512" s="45"/>
      <c r="VQI3512" s="45"/>
      <c r="VQJ3512" s="45"/>
      <c r="VQK3512" s="45"/>
      <c r="VQL3512" s="45"/>
      <c r="VQM3512" s="45"/>
      <c r="VQN3512" s="45"/>
      <c r="VQO3512" s="45"/>
      <c r="VQP3512" s="45"/>
      <c r="VQQ3512" s="45"/>
      <c r="VQR3512" s="45"/>
      <c r="VQS3512" s="45"/>
      <c r="VQT3512" s="45"/>
      <c r="VQU3512" s="45"/>
      <c r="VQV3512" s="45"/>
      <c r="VQW3512" s="45"/>
      <c r="VQX3512" s="45"/>
      <c r="VQY3512" s="45"/>
      <c r="VQZ3512" s="45"/>
      <c r="VRA3512" s="45"/>
      <c r="VRB3512" s="45"/>
      <c r="VRC3512" s="45"/>
      <c r="VRD3512" s="45"/>
      <c r="VRE3512" s="45"/>
      <c r="VRF3512" s="45"/>
      <c r="VRG3512" s="45"/>
      <c r="VRH3512" s="45"/>
      <c r="VRI3512" s="45"/>
      <c r="VRJ3512" s="45"/>
      <c r="VRK3512" s="45"/>
      <c r="VRL3512" s="45"/>
      <c r="VRM3512" s="45"/>
      <c r="VRN3512" s="45"/>
      <c r="VRO3512" s="45"/>
      <c r="VRP3512" s="45"/>
      <c r="VRQ3512" s="45"/>
      <c r="VRR3512" s="45"/>
      <c r="VRS3512" s="45"/>
      <c r="VRT3512" s="45"/>
      <c r="VRU3512" s="45"/>
      <c r="VRV3512" s="45"/>
      <c r="VRW3512" s="45"/>
      <c r="VRX3512" s="45"/>
      <c r="VRY3512" s="45"/>
      <c r="VRZ3512" s="45"/>
      <c r="VSA3512" s="45"/>
      <c r="VSB3512" s="45"/>
      <c r="VSC3512" s="45"/>
      <c r="VSD3512" s="45"/>
      <c r="VSE3512" s="45"/>
      <c r="VSF3512" s="45"/>
      <c r="VSG3512" s="45"/>
      <c r="VSH3512" s="45"/>
      <c r="VSI3512" s="45"/>
      <c r="VSJ3512" s="45"/>
      <c r="VSK3512" s="45"/>
      <c r="VSL3512" s="45"/>
      <c r="VSM3512" s="45"/>
      <c r="VSN3512" s="45"/>
      <c r="VSO3512" s="45"/>
      <c r="VSP3512" s="45"/>
      <c r="VSQ3512" s="45"/>
      <c r="VSR3512" s="45"/>
      <c r="VSS3512" s="45"/>
      <c r="VST3512" s="45"/>
      <c r="VSU3512" s="45"/>
      <c r="VSV3512" s="45"/>
      <c r="VSW3512" s="45"/>
      <c r="VSX3512" s="45"/>
      <c r="VSY3512" s="45"/>
      <c r="VSZ3512" s="45"/>
      <c r="VTA3512" s="45"/>
      <c r="VTB3512" s="45"/>
      <c r="VTC3512" s="45"/>
      <c r="VTD3512" s="45"/>
      <c r="VTE3512" s="45"/>
      <c r="VTF3512" s="45"/>
      <c r="VTG3512" s="45"/>
      <c r="VTH3512" s="45"/>
      <c r="VTI3512" s="45"/>
      <c r="VTJ3512" s="45"/>
      <c r="VTK3512" s="45"/>
      <c r="VTL3512" s="45"/>
      <c r="VTM3512" s="45"/>
      <c r="VTN3512" s="45"/>
      <c r="VTO3512" s="45"/>
      <c r="VTP3512" s="45"/>
      <c r="VTQ3512" s="45"/>
      <c r="VTR3512" s="45"/>
      <c r="VTS3512" s="45"/>
      <c r="VTT3512" s="45"/>
      <c r="VTU3512" s="45"/>
      <c r="VTV3512" s="45"/>
      <c r="VTW3512" s="45"/>
      <c r="VTX3512" s="45"/>
      <c r="VTY3512" s="45"/>
      <c r="VTZ3512" s="45"/>
      <c r="VUA3512" s="45"/>
      <c r="VUB3512" s="45"/>
      <c r="VUC3512" s="45"/>
      <c r="VUD3512" s="45"/>
      <c r="VUE3512" s="45"/>
      <c r="VUF3512" s="45"/>
      <c r="VUG3512" s="45"/>
      <c r="VUH3512" s="45"/>
      <c r="VUI3512" s="45"/>
      <c r="VUJ3512" s="45"/>
      <c r="VUK3512" s="45"/>
      <c r="VUL3512" s="45"/>
      <c r="VUM3512" s="45"/>
      <c r="VUN3512" s="45"/>
      <c r="VUO3512" s="45"/>
      <c r="VUP3512" s="45"/>
      <c r="VUQ3512" s="45"/>
      <c r="VUR3512" s="45"/>
      <c r="VUS3512" s="45"/>
      <c r="VUT3512" s="45"/>
      <c r="VUU3512" s="45"/>
      <c r="VUV3512" s="45"/>
      <c r="VUW3512" s="45"/>
      <c r="VUX3512" s="45"/>
      <c r="VUY3512" s="45"/>
      <c r="VUZ3512" s="45"/>
      <c r="VVA3512" s="45"/>
      <c r="VVB3512" s="45"/>
      <c r="VVC3512" s="45"/>
      <c r="VVD3512" s="45"/>
      <c r="VVE3512" s="45"/>
      <c r="VVF3512" s="45"/>
      <c r="VVG3512" s="45"/>
      <c r="VVH3512" s="45"/>
      <c r="VVI3512" s="45"/>
      <c r="VVJ3512" s="45"/>
      <c r="VVK3512" s="45"/>
      <c r="VVL3512" s="45"/>
      <c r="VVM3512" s="45"/>
      <c r="VVN3512" s="45"/>
      <c r="VVO3512" s="45"/>
      <c r="VVP3512" s="45"/>
      <c r="VVQ3512" s="45"/>
      <c r="VVR3512" s="45"/>
      <c r="VVS3512" s="45"/>
      <c r="VVT3512" s="45"/>
      <c r="VVU3512" s="45"/>
      <c r="VVV3512" s="45"/>
      <c r="VVW3512" s="45"/>
      <c r="VVX3512" s="45"/>
      <c r="VVY3512" s="45"/>
      <c r="VVZ3512" s="45"/>
      <c r="VWA3512" s="45"/>
      <c r="VWB3512" s="45"/>
      <c r="VWC3512" s="45"/>
      <c r="VWD3512" s="45"/>
      <c r="VWE3512" s="45"/>
      <c r="VWF3512" s="45"/>
      <c r="VWG3512" s="45"/>
      <c r="VWH3512" s="45"/>
      <c r="VWI3512" s="45"/>
      <c r="VWJ3512" s="45"/>
      <c r="VWK3512" s="45"/>
      <c r="VWL3512" s="45"/>
      <c r="VWM3512" s="45"/>
      <c r="VWN3512" s="45"/>
      <c r="VWO3512" s="45"/>
      <c r="VWP3512" s="45"/>
      <c r="VWQ3512" s="45"/>
      <c r="VWR3512" s="45"/>
      <c r="VWS3512" s="45"/>
      <c r="VWT3512" s="45"/>
      <c r="VWU3512" s="45"/>
      <c r="VWV3512" s="45"/>
      <c r="VWW3512" s="45"/>
      <c r="VWX3512" s="45"/>
      <c r="VWY3512" s="45"/>
      <c r="VWZ3512" s="45"/>
      <c r="VXA3512" s="45"/>
      <c r="VXB3512" s="45"/>
      <c r="VXC3512" s="45"/>
      <c r="VXD3512" s="45"/>
      <c r="VXE3512" s="45"/>
      <c r="VXF3512" s="45"/>
      <c r="VXG3512" s="45"/>
      <c r="VXH3512" s="45"/>
      <c r="VXI3512" s="45"/>
      <c r="VXJ3512" s="45"/>
      <c r="VXK3512" s="45"/>
      <c r="VXL3512" s="45"/>
      <c r="VXM3512" s="45"/>
      <c r="VXN3512" s="45"/>
      <c r="VXO3512" s="45"/>
      <c r="VXP3512" s="45"/>
      <c r="VXQ3512" s="45"/>
      <c r="VXR3512" s="45"/>
      <c r="VXS3512" s="45"/>
      <c r="VXT3512" s="45"/>
      <c r="VXU3512" s="45"/>
      <c r="VXV3512" s="45"/>
      <c r="VXW3512" s="45"/>
      <c r="VXX3512" s="45"/>
      <c r="VXY3512" s="45"/>
      <c r="VXZ3512" s="45"/>
      <c r="VYA3512" s="45"/>
      <c r="VYB3512" s="45"/>
      <c r="VYC3512" s="45"/>
      <c r="VYD3512" s="45"/>
      <c r="VYE3512" s="45"/>
      <c r="VYF3512" s="45"/>
      <c r="VYG3512" s="45"/>
      <c r="VYH3512" s="45"/>
      <c r="VYI3512" s="45"/>
      <c r="VYJ3512" s="45"/>
      <c r="VYK3512" s="45"/>
      <c r="VYL3512" s="45"/>
      <c r="VYM3512" s="45"/>
      <c r="VYN3512" s="45"/>
      <c r="VYO3512" s="45"/>
      <c r="VYP3512" s="45"/>
      <c r="VYQ3512" s="45"/>
      <c r="VYR3512" s="45"/>
      <c r="VYS3512" s="45"/>
      <c r="VYT3512" s="45"/>
      <c r="VYU3512" s="45"/>
      <c r="VYV3512" s="45"/>
      <c r="VYW3512" s="45"/>
      <c r="VYX3512" s="45"/>
      <c r="VYY3512" s="45"/>
      <c r="VYZ3512" s="45"/>
      <c r="VZA3512" s="45"/>
      <c r="VZB3512" s="45"/>
      <c r="VZC3512" s="45"/>
      <c r="VZD3512" s="45"/>
      <c r="VZE3512" s="45"/>
      <c r="VZF3512" s="45"/>
      <c r="VZG3512" s="45"/>
      <c r="VZH3512" s="45"/>
      <c r="VZI3512" s="45"/>
      <c r="VZJ3512" s="45"/>
      <c r="VZK3512" s="45"/>
      <c r="VZL3512" s="45"/>
      <c r="VZM3512" s="45"/>
      <c r="VZN3512" s="45"/>
      <c r="VZO3512" s="45"/>
      <c r="VZP3512" s="45"/>
      <c r="VZQ3512" s="45"/>
      <c r="VZR3512" s="45"/>
      <c r="VZS3512" s="45"/>
      <c r="VZT3512" s="45"/>
      <c r="VZU3512" s="45"/>
      <c r="VZV3512" s="45"/>
      <c r="VZW3512" s="45"/>
      <c r="VZX3512" s="45"/>
      <c r="VZY3512" s="45"/>
      <c r="VZZ3512" s="45"/>
      <c r="WAA3512" s="45"/>
      <c r="WAB3512" s="45"/>
      <c r="WAC3512" s="45"/>
      <c r="WAD3512" s="45"/>
      <c r="WAE3512" s="45"/>
      <c r="WAF3512" s="45"/>
      <c r="WAG3512" s="45"/>
      <c r="WAH3512" s="45"/>
      <c r="WAI3512" s="45"/>
      <c r="WAJ3512" s="45"/>
      <c r="WAK3512" s="45"/>
      <c r="WAL3512" s="45"/>
      <c r="WAM3512" s="45"/>
      <c r="WAN3512" s="45"/>
      <c r="WAO3512" s="45"/>
      <c r="WAP3512" s="45"/>
      <c r="WAQ3512" s="45"/>
      <c r="WAR3512" s="45"/>
      <c r="WAS3512" s="45"/>
      <c r="WAT3512" s="45"/>
      <c r="WAU3512" s="45"/>
      <c r="WAV3512" s="45"/>
      <c r="WAW3512" s="45"/>
      <c r="WAX3512" s="45"/>
      <c r="WAY3512" s="45"/>
      <c r="WAZ3512" s="45"/>
      <c r="WBA3512" s="45"/>
      <c r="WBB3512" s="45"/>
      <c r="WBC3512" s="45"/>
      <c r="WBD3512" s="45"/>
      <c r="WBE3512" s="45"/>
      <c r="WBF3512" s="45"/>
      <c r="WBG3512" s="45"/>
      <c r="WBH3512" s="45"/>
      <c r="WBI3512" s="45"/>
      <c r="WBJ3512" s="45"/>
      <c r="WBK3512" s="45"/>
      <c r="WBL3512" s="45"/>
      <c r="WBM3512" s="45"/>
      <c r="WBN3512" s="45"/>
      <c r="WBO3512" s="45"/>
      <c r="WBP3512" s="45"/>
      <c r="WBQ3512" s="45"/>
      <c r="WBR3512" s="45"/>
      <c r="WBS3512" s="45"/>
      <c r="WBT3512" s="45"/>
      <c r="WBU3512" s="45"/>
      <c r="WBV3512" s="45"/>
      <c r="WBW3512" s="45"/>
      <c r="WBX3512" s="45"/>
      <c r="WBY3512" s="45"/>
      <c r="WBZ3512" s="45"/>
      <c r="WCA3512" s="45"/>
      <c r="WCB3512" s="45"/>
      <c r="WCC3512" s="45"/>
      <c r="WCD3512" s="45"/>
      <c r="WCE3512" s="45"/>
      <c r="WCF3512" s="45"/>
      <c r="WCG3512" s="45"/>
      <c r="WCH3512" s="45"/>
      <c r="WCI3512" s="45"/>
      <c r="WCJ3512" s="45"/>
      <c r="WCK3512" s="45"/>
      <c r="WCL3512" s="45"/>
      <c r="WCM3512" s="45"/>
      <c r="WCN3512" s="45"/>
      <c r="WCO3512" s="45"/>
      <c r="WCP3512" s="45"/>
      <c r="WCQ3512" s="45"/>
      <c r="WCR3512" s="45"/>
      <c r="WCS3512" s="45"/>
      <c r="WCT3512" s="45"/>
      <c r="WCU3512" s="45"/>
      <c r="WCV3512" s="45"/>
      <c r="WCW3512" s="45"/>
      <c r="WCX3512" s="45"/>
      <c r="WCY3512" s="45"/>
      <c r="WCZ3512" s="45"/>
      <c r="WDA3512" s="45"/>
      <c r="WDB3512" s="45"/>
      <c r="WDC3512" s="45"/>
      <c r="WDD3512" s="45"/>
      <c r="WDE3512" s="45"/>
      <c r="WDF3512" s="45"/>
      <c r="WDG3512" s="45"/>
      <c r="WDH3512" s="45"/>
      <c r="WDI3512" s="45"/>
      <c r="WDJ3512" s="45"/>
      <c r="WDK3512" s="45"/>
      <c r="WDL3512" s="45"/>
      <c r="WDM3512" s="45"/>
      <c r="WDN3512" s="45"/>
      <c r="WDO3512" s="45"/>
      <c r="WDP3512" s="45"/>
      <c r="WDQ3512" s="45"/>
      <c r="WDR3512" s="45"/>
      <c r="WDS3512" s="45"/>
      <c r="WDT3512" s="45"/>
      <c r="WDU3512" s="45"/>
      <c r="WDV3512" s="45"/>
      <c r="WDW3512" s="45"/>
      <c r="WDX3512" s="45"/>
      <c r="WDY3512" s="45"/>
      <c r="WDZ3512" s="45"/>
      <c r="WEA3512" s="45"/>
      <c r="WEB3512" s="45"/>
      <c r="WEC3512" s="45"/>
      <c r="WED3512" s="45"/>
      <c r="WEE3512" s="45"/>
      <c r="WEF3512" s="45"/>
      <c r="WEG3512" s="45"/>
      <c r="WEH3512" s="45"/>
      <c r="WEI3512" s="45"/>
      <c r="WEJ3512" s="45"/>
      <c r="WEK3512" s="45"/>
      <c r="WEL3512" s="45"/>
      <c r="WEM3512" s="45"/>
      <c r="WEN3512" s="45"/>
      <c r="WEO3512" s="45"/>
      <c r="WEP3512" s="45"/>
      <c r="WEQ3512" s="45"/>
      <c r="WER3512" s="45"/>
      <c r="WES3512" s="45"/>
      <c r="WET3512" s="45"/>
      <c r="WEU3512" s="45"/>
      <c r="WEV3512" s="45"/>
      <c r="WEW3512" s="45"/>
      <c r="WEX3512" s="45"/>
      <c r="WEY3512" s="45"/>
      <c r="WEZ3512" s="45"/>
      <c r="WFA3512" s="45"/>
      <c r="WFB3512" s="45"/>
      <c r="WFC3512" s="45"/>
      <c r="WFD3512" s="45"/>
      <c r="WFE3512" s="45"/>
      <c r="WFF3512" s="45"/>
      <c r="WFG3512" s="45"/>
      <c r="WFH3512" s="45"/>
      <c r="WFI3512" s="45"/>
      <c r="WFJ3512" s="45"/>
      <c r="WFK3512" s="45"/>
      <c r="WFL3512" s="45"/>
      <c r="WFM3512" s="45"/>
      <c r="WFN3512" s="45"/>
      <c r="WFO3512" s="45"/>
      <c r="WFP3512" s="45"/>
      <c r="WFQ3512" s="45"/>
      <c r="WFR3512" s="45"/>
      <c r="WFS3512" s="45"/>
      <c r="WFT3512" s="45"/>
      <c r="WFU3512" s="45"/>
      <c r="WFV3512" s="45"/>
      <c r="WFW3512" s="45"/>
      <c r="WFX3512" s="45"/>
      <c r="WFY3512" s="45"/>
      <c r="WFZ3512" s="45"/>
      <c r="WGA3512" s="45"/>
      <c r="WGB3512" s="45"/>
      <c r="WGC3512" s="45"/>
      <c r="WGD3512" s="45"/>
      <c r="WGE3512" s="45"/>
      <c r="WGF3512" s="45"/>
      <c r="WGG3512" s="45"/>
      <c r="WGH3512" s="45"/>
      <c r="WGI3512" s="45"/>
      <c r="WGJ3512" s="45"/>
      <c r="WGK3512" s="45"/>
      <c r="WGL3512" s="45"/>
      <c r="WGM3512" s="45"/>
      <c r="WGN3512" s="45"/>
      <c r="WGO3512" s="45"/>
      <c r="WGP3512" s="45"/>
      <c r="WGQ3512" s="45"/>
      <c r="WGR3512" s="45"/>
      <c r="WGS3512" s="45"/>
      <c r="WGT3512" s="45"/>
      <c r="WGU3512" s="45"/>
      <c r="WGV3512" s="45"/>
      <c r="WGW3512" s="45"/>
      <c r="WGX3512" s="45"/>
      <c r="WGY3512" s="45"/>
      <c r="WGZ3512" s="45"/>
      <c r="WHA3512" s="45"/>
      <c r="WHB3512" s="45"/>
      <c r="WHC3512" s="45"/>
      <c r="WHD3512" s="45"/>
      <c r="WHE3512" s="45"/>
      <c r="WHF3512" s="45"/>
      <c r="WHG3512" s="45"/>
      <c r="WHH3512" s="45"/>
      <c r="WHI3512" s="45"/>
      <c r="WHJ3512" s="45"/>
      <c r="WHK3512" s="45"/>
      <c r="WHL3512" s="45"/>
      <c r="WHM3512" s="45"/>
      <c r="WHN3512" s="45"/>
      <c r="WHO3512" s="45"/>
      <c r="WHP3512" s="45"/>
      <c r="WHQ3512" s="45"/>
      <c r="WHR3512" s="45"/>
      <c r="WHS3512" s="45"/>
      <c r="WHT3512" s="45"/>
      <c r="WHU3512" s="45"/>
      <c r="WHV3512" s="45"/>
      <c r="WHW3512" s="45"/>
      <c r="WHX3512" s="45"/>
      <c r="WHY3512" s="45"/>
      <c r="WHZ3512" s="45"/>
      <c r="WIA3512" s="45"/>
      <c r="WIB3512" s="45"/>
      <c r="WIC3512" s="45"/>
      <c r="WID3512" s="45"/>
      <c r="WIE3512" s="45"/>
      <c r="WIF3512" s="45"/>
      <c r="WIG3512" s="45"/>
      <c r="WIH3512" s="45"/>
      <c r="WII3512" s="45"/>
      <c r="WIJ3512" s="45"/>
      <c r="WIK3512" s="45"/>
      <c r="WIL3512" s="45"/>
      <c r="WIM3512" s="45"/>
      <c r="WIN3512" s="45"/>
      <c r="WIO3512" s="45"/>
      <c r="WIP3512" s="45"/>
      <c r="WIQ3512" s="45"/>
      <c r="WIR3512" s="45"/>
      <c r="WIS3512" s="45"/>
      <c r="WIT3512" s="45"/>
      <c r="WIU3512" s="45"/>
      <c r="WIV3512" s="45"/>
      <c r="WIW3512" s="45"/>
      <c r="WIX3512" s="45"/>
      <c r="WIY3512" s="45"/>
      <c r="WIZ3512" s="45"/>
      <c r="WJA3512" s="45"/>
      <c r="WJB3512" s="45"/>
      <c r="WJC3512" s="45"/>
      <c r="WJD3512" s="45"/>
      <c r="WJE3512" s="45"/>
      <c r="WJF3512" s="45"/>
      <c r="WJG3512" s="45"/>
      <c r="WJH3512" s="45"/>
      <c r="WJI3512" s="45"/>
      <c r="WJJ3512" s="45"/>
      <c r="WJK3512" s="45"/>
      <c r="WJL3512" s="45"/>
      <c r="WJM3512" s="45"/>
      <c r="WJN3512" s="45"/>
      <c r="WJO3512" s="45"/>
      <c r="WJP3512" s="45"/>
      <c r="WJQ3512" s="45"/>
      <c r="WJR3512" s="45"/>
      <c r="WJS3512" s="45"/>
      <c r="WJT3512" s="45"/>
      <c r="WJU3512" s="45"/>
      <c r="WJV3512" s="45"/>
      <c r="WJW3512" s="45"/>
      <c r="WJX3512" s="45"/>
      <c r="WJY3512" s="45"/>
      <c r="WJZ3512" s="45"/>
      <c r="WKA3512" s="45"/>
      <c r="WKB3512" s="45"/>
      <c r="WKC3512" s="45"/>
      <c r="WKD3512" s="45"/>
      <c r="WKE3512" s="45"/>
      <c r="WKF3512" s="45"/>
      <c r="WKG3512" s="45"/>
      <c r="WKH3512" s="45"/>
      <c r="WKI3512" s="45"/>
      <c r="WKJ3512" s="45"/>
      <c r="WKK3512" s="45"/>
      <c r="WKL3512" s="45"/>
      <c r="WKM3512" s="45"/>
      <c r="WKN3512" s="45"/>
      <c r="WKO3512" s="45"/>
      <c r="WKP3512" s="45"/>
      <c r="WKQ3512" s="45"/>
      <c r="WKR3512" s="45"/>
      <c r="WKS3512" s="45"/>
      <c r="WKT3512" s="45"/>
      <c r="WKU3512" s="45"/>
      <c r="WKV3512" s="45"/>
      <c r="WKW3512" s="45"/>
      <c r="WKX3512" s="45"/>
      <c r="WKY3512" s="45"/>
      <c r="WKZ3512" s="45"/>
      <c r="WLA3512" s="45"/>
      <c r="WLB3512" s="45"/>
      <c r="WLC3512" s="45"/>
      <c r="WLD3512" s="45"/>
      <c r="WLE3512" s="45"/>
      <c r="WLF3512" s="45"/>
      <c r="WLG3512" s="45"/>
      <c r="WLH3512" s="45"/>
      <c r="WLI3512" s="45"/>
      <c r="WLJ3512" s="45"/>
      <c r="WLK3512" s="45"/>
      <c r="WLL3512" s="45"/>
      <c r="WLM3512" s="45"/>
      <c r="WLN3512" s="45"/>
      <c r="WLO3512" s="45"/>
      <c r="WLP3512" s="45"/>
      <c r="WLQ3512" s="45"/>
      <c r="WLR3512" s="45"/>
      <c r="WLS3512" s="45"/>
      <c r="WLT3512" s="45"/>
      <c r="WLU3512" s="45"/>
      <c r="WLV3512" s="45"/>
      <c r="WLW3512" s="45"/>
      <c r="WLX3512" s="45"/>
      <c r="WLY3512" s="45"/>
      <c r="WLZ3512" s="45"/>
      <c r="WMA3512" s="45"/>
      <c r="WMB3512" s="45"/>
      <c r="WMC3512" s="45"/>
      <c r="WMD3512" s="45"/>
      <c r="WME3512" s="45"/>
      <c r="WMF3512" s="45"/>
      <c r="WMG3512" s="45"/>
      <c r="WMH3512" s="45"/>
      <c r="WMI3512" s="45"/>
      <c r="WMJ3512" s="45"/>
      <c r="WMK3512" s="45"/>
      <c r="WML3512" s="45"/>
      <c r="WMM3512" s="45"/>
      <c r="WMN3512" s="45"/>
      <c r="WMO3512" s="45"/>
      <c r="WMP3512" s="45"/>
      <c r="WMQ3512" s="45"/>
      <c r="WMR3512" s="45"/>
      <c r="WMS3512" s="45"/>
      <c r="WMT3512" s="45"/>
      <c r="WMU3512" s="45"/>
      <c r="WMV3512" s="45"/>
      <c r="WMW3512" s="45"/>
      <c r="WMX3512" s="45"/>
      <c r="WMY3512" s="45"/>
      <c r="WMZ3512" s="45"/>
      <c r="WNA3512" s="45"/>
      <c r="WNB3512" s="45"/>
      <c r="WNC3512" s="45"/>
      <c r="WND3512" s="45"/>
      <c r="WNE3512" s="45"/>
      <c r="WNF3512" s="45"/>
      <c r="WNG3512" s="45"/>
      <c r="WNH3512" s="45"/>
      <c r="WNI3512" s="45"/>
      <c r="WNJ3512" s="45"/>
      <c r="WNK3512" s="45"/>
      <c r="WNL3512" s="45"/>
      <c r="WNM3512" s="45"/>
      <c r="WNN3512" s="45"/>
      <c r="WNO3512" s="45"/>
      <c r="WNP3512" s="45"/>
      <c r="WNQ3512" s="45"/>
      <c r="WNR3512" s="45"/>
      <c r="WNS3512" s="45"/>
      <c r="WNT3512" s="45"/>
      <c r="WNU3512" s="45"/>
      <c r="WNV3512" s="45"/>
      <c r="WNW3512" s="45"/>
      <c r="WNX3512" s="45"/>
      <c r="WNY3512" s="45"/>
      <c r="WNZ3512" s="45"/>
      <c r="WOA3512" s="45"/>
      <c r="WOB3512" s="45"/>
      <c r="WOC3512" s="45"/>
      <c r="WOD3512" s="45"/>
      <c r="WOE3512" s="45"/>
      <c r="WOF3512" s="45"/>
      <c r="WOG3512" s="45"/>
      <c r="WOH3512" s="45"/>
      <c r="WOI3512" s="45"/>
      <c r="WOJ3512" s="45"/>
      <c r="WOK3512" s="45"/>
      <c r="WOL3512" s="45"/>
      <c r="WOM3512" s="45"/>
      <c r="WON3512" s="45"/>
      <c r="WOO3512" s="45"/>
      <c r="WOP3512" s="45"/>
      <c r="WOQ3512" s="45"/>
      <c r="WOR3512" s="45"/>
      <c r="WOS3512" s="45"/>
      <c r="WOT3512" s="45"/>
      <c r="WOU3512" s="45"/>
      <c r="WOV3512" s="45"/>
      <c r="WOW3512" s="45"/>
      <c r="WOX3512" s="45"/>
      <c r="WOY3512" s="45"/>
      <c r="WOZ3512" s="45"/>
      <c r="WPA3512" s="45"/>
      <c r="WPB3512" s="45"/>
      <c r="WPC3512" s="45"/>
      <c r="WPD3512" s="45"/>
      <c r="WPE3512" s="45"/>
      <c r="WPF3512" s="45"/>
      <c r="WPG3512" s="45"/>
      <c r="WPH3512" s="45"/>
      <c r="WPI3512" s="45"/>
      <c r="WPJ3512" s="45"/>
      <c r="WPK3512" s="45"/>
      <c r="WPL3512" s="45"/>
      <c r="WPM3512" s="45"/>
      <c r="WPN3512" s="45"/>
      <c r="WPO3512" s="45"/>
      <c r="WPP3512" s="45"/>
      <c r="WPQ3512" s="45"/>
      <c r="WPR3512" s="45"/>
      <c r="WPS3512" s="45"/>
      <c r="WPT3512" s="45"/>
      <c r="WPU3512" s="45"/>
      <c r="WPV3512" s="45"/>
      <c r="WPW3512" s="45"/>
      <c r="WPX3512" s="45"/>
      <c r="WPY3512" s="45"/>
      <c r="WPZ3512" s="45"/>
      <c r="WQA3512" s="45"/>
      <c r="WQB3512" s="45"/>
      <c r="WQC3512" s="45"/>
      <c r="WQD3512" s="45"/>
      <c r="WQE3512" s="45"/>
      <c r="WQF3512" s="45"/>
      <c r="WQG3512" s="45"/>
      <c r="WQH3512" s="45"/>
      <c r="WQI3512" s="45"/>
      <c r="WQJ3512" s="45"/>
      <c r="WQK3512" s="45"/>
      <c r="WQL3512" s="45"/>
      <c r="WQM3512" s="45"/>
      <c r="WQN3512" s="45"/>
      <c r="WQO3512" s="45"/>
      <c r="WQP3512" s="45"/>
      <c r="WQQ3512" s="45"/>
      <c r="WQR3512" s="45"/>
      <c r="WQS3512" s="45"/>
      <c r="WQT3512" s="45"/>
      <c r="WQU3512" s="45"/>
      <c r="WQV3512" s="45"/>
      <c r="WQW3512" s="45"/>
      <c r="WQX3512" s="45"/>
      <c r="WQY3512" s="45"/>
      <c r="WQZ3512" s="45"/>
      <c r="WRA3512" s="45"/>
      <c r="WRB3512" s="45"/>
      <c r="WRC3512" s="45"/>
      <c r="WRD3512" s="45"/>
      <c r="WRE3512" s="45"/>
      <c r="WRF3512" s="45"/>
      <c r="WRG3512" s="45"/>
      <c r="WRH3512" s="45"/>
      <c r="WRI3512" s="45"/>
      <c r="WRJ3512" s="45"/>
      <c r="WRK3512" s="45"/>
      <c r="WRL3512" s="45"/>
      <c r="WRM3512" s="45"/>
      <c r="WRN3512" s="45"/>
      <c r="WRO3512" s="45"/>
      <c r="WRP3512" s="45"/>
      <c r="WRQ3512" s="45"/>
      <c r="WRR3512" s="45"/>
      <c r="WRS3512" s="45"/>
      <c r="WRT3512" s="45"/>
      <c r="WRU3512" s="45"/>
      <c r="WRV3512" s="45"/>
      <c r="WRW3512" s="45"/>
      <c r="WRX3512" s="45"/>
      <c r="WRY3512" s="45"/>
      <c r="WRZ3512" s="45"/>
      <c r="WSA3512" s="45"/>
      <c r="WSB3512" s="45"/>
      <c r="WSC3512" s="45"/>
      <c r="WSD3512" s="45"/>
      <c r="WSE3512" s="45"/>
      <c r="WSF3512" s="45"/>
      <c r="WSG3512" s="45"/>
      <c r="WSH3512" s="45"/>
      <c r="WSI3512" s="45"/>
      <c r="WSJ3512" s="45"/>
      <c r="WSK3512" s="45"/>
      <c r="WSL3512" s="45"/>
      <c r="WSM3512" s="45"/>
      <c r="WSN3512" s="45"/>
      <c r="WSO3512" s="45"/>
      <c r="WSP3512" s="45"/>
      <c r="WSQ3512" s="45"/>
      <c r="WSR3512" s="45"/>
      <c r="WSS3512" s="45"/>
      <c r="WST3512" s="45"/>
      <c r="WSU3512" s="45"/>
      <c r="WSV3512" s="45"/>
      <c r="WSW3512" s="45"/>
      <c r="WSX3512" s="45"/>
      <c r="WSY3512" s="45"/>
      <c r="WSZ3512" s="45"/>
      <c r="WTA3512" s="45"/>
      <c r="WTB3512" s="45"/>
      <c r="WTC3512" s="45"/>
      <c r="WTD3512" s="45"/>
      <c r="WTE3512" s="45"/>
      <c r="WTF3512" s="45"/>
      <c r="WTG3512" s="45"/>
      <c r="WTH3512" s="45"/>
      <c r="WTI3512" s="45"/>
      <c r="WTJ3512" s="45"/>
      <c r="WTK3512" s="45"/>
      <c r="WTL3512" s="45"/>
      <c r="WTM3512" s="45"/>
      <c r="WTN3512" s="45"/>
      <c r="WTO3512" s="45"/>
      <c r="WTP3512" s="45"/>
      <c r="WTQ3512" s="45"/>
      <c r="WTR3512" s="45"/>
      <c r="WTS3512" s="45"/>
      <c r="WTT3512" s="45"/>
      <c r="WTU3512" s="45"/>
      <c r="WTV3512" s="45"/>
      <c r="WTW3512" s="45"/>
      <c r="WTX3512" s="45"/>
      <c r="WTY3512" s="45"/>
      <c r="WTZ3512" s="45"/>
      <c r="WUA3512" s="45"/>
      <c r="WUB3512" s="45"/>
      <c r="WUC3512" s="45"/>
      <c r="WUD3512" s="45"/>
      <c r="WUE3512" s="45"/>
      <c r="WUF3512" s="45"/>
      <c r="WUG3512" s="45"/>
      <c r="WUH3512" s="45"/>
      <c r="WUI3512" s="45"/>
      <c r="WUJ3512" s="45"/>
      <c r="WUK3512" s="45"/>
      <c r="WUL3512" s="45"/>
      <c r="WUM3512" s="45"/>
      <c r="WUN3512" s="45"/>
      <c r="WUO3512" s="45"/>
      <c r="WUP3512" s="45"/>
      <c r="WUQ3512" s="45"/>
      <c r="WUR3512" s="45"/>
      <c r="WUS3512" s="45"/>
      <c r="WUT3512" s="45"/>
      <c r="WUU3512" s="45"/>
      <c r="WUV3512" s="45"/>
      <c r="WUW3512" s="45"/>
      <c r="WUX3512" s="45"/>
      <c r="WUY3512" s="45"/>
      <c r="WUZ3512" s="45"/>
      <c r="WVA3512" s="45"/>
      <c r="WVB3512" s="45"/>
      <c r="WVC3512" s="45"/>
      <c r="WVD3512" s="45"/>
      <c r="WVE3512" s="45"/>
      <c r="WVF3512" s="45"/>
      <c r="WVG3512" s="45"/>
      <c r="WVH3512" s="45"/>
      <c r="WVI3512" s="45"/>
      <c r="WVJ3512" s="45"/>
      <c r="WVK3512" s="45"/>
      <c r="WVL3512" s="45"/>
      <c r="WVM3512" s="45"/>
      <c r="WVN3512" s="45"/>
      <c r="WVO3512" s="45"/>
      <c r="WVP3512" s="45"/>
      <c r="WVQ3512" s="45"/>
      <c r="WVR3512" s="45"/>
      <c r="WVS3512" s="45"/>
      <c r="WVT3512" s="45"/>
      <c r="WVU3512" s="45"/>
      <c r="WVV3512" s="45"/>
      <c r="WVW3512" s="45"/>
      <c r="WVX3512" s="45"/>
      <c r="WVY3512" s="45"/>
      <c r="WVZ3512" s="45"/>
      <c r="WWA3512" s="45"/>
      <c r="WWB3512" s="45"/>
      <c r="WWC3512" s="45"/>
      <c r="WWD3512" s="45"/>
      <c r="WWE3512" s="45"/>
      <c r="WWF3512" s="45"/>
      <c r="WWG3512" s="45"/>
      <c r="WWH3512" s="45"/>
      <c r="WWI3512" s="45"/>
      <c r="WWJ3512" s="45"/>
      <c r="WWK3512" s="45"/>
      <c r="WWL3512" s="45"/>
      <c r="WWM3512" s="45"/>
      <c r="WWN3512" s="45"/>
      <c r="WWO3512" s="45"/>
      <c r="WWP3512" s="45"/>
      <c r="WWQ3512" s="45"/>
      <c r="WWR3512" s="45"/>
      <c r="WWS3512" s="45"/>
      <c r="WWT3512" s="45"/>
      <c r="WWU3512" s="45"/>
      <c r="WWV3512" s="45"/>
      <c r="WWW3512" s="45"/>
      <c r="WWX3512" s="45"/>
      <c r="WWY3512" s="45"/>
      <c r="WWZ3512" s="45"/>
      <c r="WXA3512" s="45"/>
      <c r="WXB3512" s="45"/>
      <c r="WXC3512" s="45"/>
      <c r="WXD3512" s="45"/>
      <c r="WXE3512" s="45"/>
      <c r="WXF3512" s="45"/>
      <c r="WXG3512" s="45"/>
      <c r="WXH3512" s="45"/>
      <c r="WXI3512" s="45"/>
      <c r="WXJ3512" s="45"/>
      <c r="WXK3512" s="45"/>
      <c r="WXL3512" s="45"/>
      <c r="WXM3512" s="45"/>
      <c r="WXN3512" s="45"/>
      <c r="WXO3512" s="45"/>
      <c r="WXP3512" s="45"/>
      <c r="WXQ3512" s="45"/>
      <c r="WXR3512" s="45"/>
      <c r="WXS3512" s="45"/>
      <c r="WXT3512" s="45"/>
      <c r="WXU3512" s="45"/>
      <c r="WXV3512" s="45"/>
      <c r="WXW3512" s="45"/>
      <c r="WXX3512" s="45"/>
      <c r="WXY3512" s="45"/>
      <c r="WXZ3512" s="45"/>
      <c r="WYA3512" s="45"/>
      <c r="WYB3512" s="45"/>
      <c r="WYC3512" s="45"/>
      <c r="WYD3512" s="45"/>
      <c r="WYE3512" s="45"/>
      <c r="WYF3512" s="45"/>
      <c r="WYG3512" s="45"/>
      <c r="WYH3512" s="45"/>
      <c r="WYI3512" s="45"/>
      <c r="WYJ3512" s="45"/>
      <c r="WYK3512" s="45"/>
      <c r="WYL3512" s="45"/>
      <c r="WYM3512" s="45"/>
      <c r="WYN3512" s="45"/>
      <c r="WYO3512" s="45"/>
      <c r="WYP3512" s="45"/>
      <c r="WYQ3512" s="45"/>
      <c r="WYR3512" s="45"/>
      <c r="WYS3512" s="45"/>
      <c r="WYT3512" s="45"/>
      <c r="WYU3512" s="45"/>
      <c r="WYV3512" s="45"/>
      <c r="WYW3512" s="45"/>
      <c r="WYX3512" s="45"/>
      <c r="WYY3512" s="45"/>
      <c r="WYZ3512" s="45"/>
      <c r="WZA3512" s="45"/>
      <c r="WZB3512" s="45"/>
      <c r="WZC3512" s="45"/>
      <c r="WZD3512" s="45"/>
      <c r="WZE3512" s="45"/>
      <c r="WZF3512" s="45"/>
      <c r="WZG3512" s="45"/>
      <c r="WZH3512" s="45"/>
      <c r="WZI3512" s="45"/>
      <c r="WZJ3512" s="45"/>
      <c r="WZK3512" s="45"/>
      <c r="WZL3512" s="45"/>
      <c r="WZM3512" s="45"/>
      <c r="WZN3512" s="45"/>
      <c r="WZO3512" s="45"/>
      <c r="WZP3512" s="45"/>
      <c r="WZQ3512" s="45"/>
      <c r="WZR3512" s="45"/>
      <c r="WZS3512" s="45"/>
      <c r="WZT3512" s="45"/>
      <c r="WZU3512" s="45"/>
      <c r="WZV3512" s="45"/>
      <c r="WZW3512" s="45"/>
      <c r="WZX3512" s="45"/>
    </row>
    <row r="3513" spans="1:16248" s="44" customFormat="1" x14ac:dyDescent="0.25">
      <c r="A3513" s="172"/>
      <c r="B3513" s="172"/>
      <c r="C3513" s="172"/>
      <c r="D3513" s="201"/>
      <c r="E3513" s="173"/>
      <c r="F3513" s="173"/>
      <c r="G3513" s="173"/>
      <c r="H3513" s="173"/>
      <c r="I3513" s="173"/>
      <c r="J3513" s="173"/>
      <c r="K3513" s="173"/>
      <c r="L3513" s="173"/>
      <c r="M3513" s="173"/>
      <c r="N3513" s="173"/>
      <c r="O3513" s="173"/>
      <c r="P3513" s="173"/>
      <c r="Q3513" s="174"/>
      <c r="R3513" s="174"/>
      <c r="S3513" s="45"/>
      <c r="T3513" s="45"/>
      <c r="U3513" s="45"/>
      <c r="V3513" s="45"/>
      <c r="W3513" s="45"/>
      <c r="X3513" s="45"/>
      <c r="Y3513" s="45"/>
      <c r="AB3513" s="45"/>
      <c r="AC3513" s="45"/>
      <c r="AD3513" s="45"/>
      <c r="AE3513" s="45"/>
      <c r="AF3513" s="45"/>
      <c r="AG3513" s="45"/>
      <c r="AH3513" s="45"/>
      <c r="AI3513" s="45"/>
      <c r="AJ3513" s="45"/>
      <c r="AK3513" s="45"/>
      <c r="AL3513" s="45"/>
      <c r="AM3513" s="45"/>
      <c r="AN3513" s="45"/>
      <c r="AO3513" s="45"/>
      <c r="AP3513" s="45"/>
      <c r="AQ3513" s="45"/>
      <c r="AR3513" s="45"/>
      <c r="AS3513" s="45"/>
      <c r="AT3513" s="45"/>
      <c r="AU3513" s="45"/>
      <c r="AV3513" s="45"/>
      <c r="AW3513" s="45"/>
      <c r="AX3513" s="45"/>
      <c r="AY3513" s="45"/>
      <c r="AZ3513" s="45"/>
      <c r="BA3513" s="45"/>
      <c r="BB3513" s="45"/>
      <c r="BC3513" s="45"/>
      <c r="BD3513" s="45"/>
      <c r="BE3513" s="45"/>
      <c r="BF3513" s="45"/>
      <c r="BG3513" s="45"/>
      <c r="BH3513" s="45"/>
      <c r="BI3513" s="45"/>
      <c r="BJ3513" s="45"/>
      <c r="BK3513" s="45"/>
      <c r="BL3513" s="45"/>
      <c r="BM3513" s="45"/>
      <c r="BN3513" s="45"/>
      <c r="BO3513" s="45"/>
      <c r="BP3513" s="45"/>
      <c r="BQ3513" s="45"/>
      <c r="BR3513" s="45"/>
      <c r="BS3513" s="45"/>
      <c r="BT3513" s="45"/>
      <c r="BU3513" s="45"/>
      <c r="BV3513" s="45"/>
      <c r="BW3513" s="45"/>
      <c r="BX3513" s="45"/>
      <c r="BY3513" s="45"/>
      <c r="BZ3513" s="45"/>
      <c r="CA3513" s="45"/>
      <c r="CB3513" s="45"/>
      <c r="CC3513" s="45"/>
      <c r="CD3513" s="45"/>
      <c r="CE3513" s="45"/>
      <c r="CF3513" s="45"/>
      <c r="CG3513" s="45"/>
      <c r="CH3513" s="45"/>
      <c r="CI3513" s="45"/>
      <c r="CJ3513" s="45"/>
      <c r="CK3513" s="45"/>
      <c r="CL3513" s="45"/>
      <c r="CM3513" s="45"/>
      <c r="CN3513" s="45"/>
      <c r="CO3513" s="45"/>
      <c r="CP3513" s="45"/>
      <c r="CQ3513" s="45"/>
      <c r="CR3513" s="45"/>
      <c r="CS3513" s="45"/>
      <c r="CT3513" s="45"/>
      <c r="CU3513" s="45"/>
      <c r="CV3513" s="45"/>
      <c r="CW3513" s="45"/>
      <c r="CX3513" s="45"/>
      <c r="CY3513" s="45"/>
      <c r="CZ3513" s="45"/>
      <c r="DA3513" s="45"/>
      <c r="DB3513" s="45"/>
      <c r="DC3513" s="45"/>
      <c r="DD3513" s="45"/>
      <c r="DE3513" s="45"/>
      <c r="DF3513" s="45"/>
      <c r="DG3513" s="45"/>
      <c r="DH3513" s="45"/>
      <c r="DI3513" s="45"/>
      <c r="DJ3513" s="45"/>
      <c r="DK3513" s="45"/>
      <c r="DL3513" s="45"/>
      <c r="DM3513" s="45"/>
      <c r="DN3513" s="45"/>
      <c r="DO3513" s="45"/>
      <c r="DP3513" s="45"/>
      <c r="DQ3513" s="45"/>
      <c r="DR3513" s="45"/>
      <c r="DS3513" s="45"/>
      <c r="DT3513" s="45"/>
      <c r="DU3513" s="45"/>
      <c r="DV3513" s="45"/>
      <c r="DW3513" s="45"/>
      <c r="DX3513" s="45"/>
      <c r="DY3513" s="45"/>
      <c r="DZ3513" s="45"/>
      <c r="EA3513" s="45"/>
      <c r="EB3513" s="45"/>
      <c r="EC3513" s="45"/>
      <c r="ED3513" s="45"/>
      <c r="EE3513" s="45"/>
      <c r="EF3513" s="45"/>
      <c r="EG3513" s="45"/>
      <c r="EH3513" s="45"/>
      <c r="EI3513" s="45"/>
      <c r="EJ3513" s="45"/>
      <c r="EK3513" s="45"/>
      <c r="EL3513" s="45"/>
      <c r="EM3513" s="45"/>
      <c r="EN3513" s="45"/>
      <c r="EO3513" s="45"/>
      <c r="EP3513" s="45"/>
      <c r="EQ3513" s="45"/>
      <c r="ER3513" s="45"/>
      <c r="ES3513" s="45"/>
      <c r="ET3513" s="45"/>
      <c r="EU3513" s="45"/>
      <c r="EV3513" s="45"/>
      <c r="EW3513" s="45"/>
      <c r="EX3513" s="45"/>
      <c r="EY3513" s="45"/>
      <c r="EZ3513" s="45"/>
      <c r="FA3513" s="45"/>
      <c r="FB3513" s="45"/>
      <c r="FC3513" s="45"/>
      <c r="FD3513" s="45"/>
      <c r="FE3513" s="45"/>
      <c r="FF3513" s="45"/>
      <c r="FG3513" s="45"/>
      <c r="FH3513" s="45"/>
      <c r="FI3513" s="45"/>
      <c r="FJ3513" s="45"/>
      <c r="FK3513" s="45"/>
      <c r="FL3513" s="45"/>
      <c r="FM3513" s="45"/>
      <c r="FN3513" s="45"/>
      <c r="FO3513" s="45"/>
      <c r="FP3513" s="45"/>
      <c r="FQ3513" s="45"/>
      <c r="FR3513" s="45"/>
      <c r="FS3513" s="45"/>
      <c r="FT3513" s="45"/>
      <c r="FU3513" s="45"/>
      <c r="FV3513" s="45"/>
      <c r="FW3513" s="45"/>
      <c r="FX3513" s="45"/>
      <c r="FY3513" s="45"/>
      <c r="FZ3513" s="45"/>
      <c r="GA3513" s="45"/>
      <c r="GB3513" s="45"/>
      <c r="GC3513" s="45"/>
      <c r="GD3513" s="45"/>
      <c r="GE3513" s="45"/>
      <c r="GF3513" s="45"/>
      <c r="GG3513" s="45"/>
      <c r="GH3513" s="45"/>
      <c r="GI3513" s="45"/>
      <c r="GJ3513" s="45"/>
      <c r="GK3513" s="45"/>
      <c r="GL3513" s="45"/>
      <c r="GM3513" s="45"/>
      <c r="GN3513" s="45"/>
      <c r="GO3513" s="45"/>
      <c r="GP3513" s="45"/>
      <c r="GQ3513" s="45"/>
      <c r="GR3513" s="45"/>
      <c r="GS3513" s="45"/>
      <c r="GT3513" s="45"/>
      <c r="GU3513" s="45"/>
      <c r="GV3513" s="45"/>
      <c r="GW3513" s="45"/>
      <c r="GX3513" s="45"/>
      <c r="GY3513" s="45"/>
      <c r="GZ3513" s="45"/>
      <c r="HA3513" s="45"/>
      <c r="HB3513" s="45"/>
      <c r="HC3513" s="45"/>
      <c r="HD3513" s="45"/>
      <c r="HE3513" s="45"/>
      <c r="HF3513" s="45"/>
      <c r="HG3513" s="45"/>
      <c r="HH3513" s="45"/>
      <c r="HI3513" s="45"/>
      <c r="HJ3513" s="45"/>
      <c r="HK3513" s="45"/>
      <c r="HL3513" s="45"/>
      <c r="HM3513" s="45"/>
      <c r="HN3513" s="45"/>
      <c r="HO3513" s="45"/>
      <c r="HP3513" s="45"/>
      <c r="HQ3513" s="45"/>
      <c r="HR3513" s="45"/>
      <c r="HS3513" s="45"/>
      <c r="HT3513" s="45"/>
      <c r="HU3513" s="45"/>
      <c r="HV3513" s="45"/>
      <c r="HW3513" s="45"/>
      <c r="HX3513" s="45"/>
      <c r="HY3513" s="45"/>
      <c r="HZ3513" s="45"/>
      <c r="IA3513" s="45"/>
      <c r="IB3513" s="45"/>
      <c r="IC3513" s="45"/>
      <c r="ID3513" s="45"/>
      <c r="IE3513" s="45"/>
      <c r="IF3513" s="45"/>
      <c r="IG3513" s="45"/>
      <c r="IH3513" s="45"/>
      <c r="II3513" s="45"/>
      <c r="IJ3513" s="45"/>
      <c r="IK3513" s="45"/>
      <c r="IL3513" s="45"/>
      <c r="IM3513" s="45"/>
      <c r="IN3513" s="45"/>
      <c r="IO3513" s="45"/>
      <c r="IP3513" s="45"/>
      <c r="IQ3513" s="45"/>
      <c r="IR3513" s="45"/>
      <c r="IS3513" s="45"/>
      <c r="IT3513" s="45"/>
      <c r="IU3513" s="45"/>
      <c r="IV3513" s="45"/>
      <c r="IW3513" s="45"/>
      <c r="IX3513" s="45"/>
      <c r="IY3513" s="45"/>
      <c r="IZ3513" s="45"/>
      <c r="JA3513" s="45"/>
      <c r="JB3513" s="45"/>
      <c r="JC3513" s="45"/>
      <c r="JD3513" s="45"/>
      <c r="JE3513" s="45"/>
      <c r="JF3513" s="45"/>
      <c r="JG3513" s="45"/>
      <c r="JH3513" s="45"/>
      <c r="JI3513" s="45"/>
      <c r="JJ3513" s="45"/>
      <c r="JK3513" s="45"/>
      <c r="JL3513" s="45"/>
      <c r="JM3513" s="45"/>
      <c r="JN3513" s="45"/>
      <c r="JO3513" s="45"/>
      <c r="JP3513" s="45"/>
      <c r="JQ3513" s="45"/>
      <c r="JR3513" s="45"/>
      <c r="JS3513" s="45"/>
      <c r="JT3513" s="45"/>
      <c r="JU3513" s="45"/>
      <c r="JV3513" s="45"/>
      <c r="JW3513" s="45"/>
      <c r="JX3513" s="45"/>
      <c r="JY3513" s="45"/>
      <c r="JZ3513" s="45"/>
      <c r="KA3513" s="45"/>
      <c r="KB3513" s="45"/>
      <c r="KC3513" s="45"/>
      <c r="KD3513" s="45"/>
      <c r="KE3513" s="45"/>
      <c r="KF3513" s="45"/>
      <c r="KG3513" s="45"/>
      <c r="KH3513" s="45"/>
      <c r="KI3513" s="45"/>
      <c r="KJ3513" s="45"/>
      <c r="KK3513" s="45"/>
      <c r="KL3513" s="45"/>
      <c r="KM3513" s="45"/>
      <c r="KN3513" s="45"/>
      <c r="KO3513" s="45"/>
      <c r="KP3513" s="45"/>
      <c r="KQ3513" s="45"/>
      <c r="KR3513" s="45"/>
      <c r="KS3513" s="45"/>
      <c r="KT3513" s="45"/>
      <c r="KU3513" s="45"/>
      <c r="KV3513" s="45"/>
      <c r="KW3513" s="45"/>
      <c r="KX3513" s="45"/>
      <c r="KY3513" s="45"/>
      <c r="KZ3513" s="45"/>
      <c r="LA3513" s="45"/>
      <c r="LB3513" s="45"/>
      <c r="LC3513" s="45"/>
      <c r="LD3513" s="45"/>
      <c r="LE3513" s="45"/>
      <c r="LF3513" s="45"/>
      <c r="LG3513" s="45"/>
      <c r="LH3513" s="45"/>
      <c r="LI3513" s="45"/>
      <c r="LJ3513" s="45"/>
      <c r="LK3513" s="45"/>
      <c r="LL3513" s="45"/>
      <c r="LM3513" s="45"/>
      <c r="LN3513" s="45"/>
      <c r="LO3513" s="45"/>
      <c r="LP3513" s="45"/>
      <c r="LQ3513" s="45"/>
      <c r="LR3513" s="45"/>
      <c r="LS3513" s="45"/>
      <c r="LT3513" s="45"/>
      <c r="LU3513" s="45"/>
      <c r="LV3513" s="45"/>
      <c r="LW3513" s="45"/>
      <c r="LX3513" s="45"/>
      <c r="LY3513" s="45"/>
      <c r="LZ3513" s="45"/>
      <c r="MA3513" s="45"/>
      <c r="MB3513" s="45"/>
      <c r="MC3513" s="45"/>
      <c r="MD3513" s="45"/>
      <c r="ME3513" s="45"/>
      <c r="MF3513" s="45"/>
      <c r="MG3513" s="45"/>
      <c r="MH3513" s="45"/>
      <c r="MI3513" s="45"/>
      <c r="MJ3513" s="45"/>
      <c r="MK3513" s="45"/>
      <c r="ML3513" s="45"/>
      <c r="MM3513" s="45"/>
      <c r="MN3513" s="45"/>
      <c r="MO3513" s="45"/>
      <c r="MP3513" s="45"/>
      <c r="MQ3513" s="45"/>
      <c r="MR3513" s="45"/>
      <c r="MS3513" s="45"/>
      <c r="MT3513" s="45"/>
      <c r="MU3513" s="45"/>
      <c r="MV3513" s="45"/>
      <c r="MW3513" s="45"/>
      <c r="MX3513" s="45"/>
      <c r="MY3513" s="45"/>
      <c r="MZ3513" s="45"/>
      <c r="NA3513" s="45"/>
      <c r="NB3513" s="45"/>
      <c r="NC3513" s="45"/>
      <c r="ND3513" s="45"/>
      <c r="NE3513" s="45"/>
      <c r="NF3513" s="45"/>
      <c r="NG3513" s="45"/>
      <c r="NH3513" s="45"/>
      <c r="NI3513" s="45"/>
      <c r="NJ3513" s="45"/>
      <c r="NK3513" s="45"/>
      <c r="NL3513" s="45"/>
      <c r="NM3513" s="45"/>
      <c r="NN3513" s="45"/>
      <c r="NO3513" s="45"/>
      <c r="NP3513" s="45"/>
      <c r="NQ3513" s="45"/>
      <c r="NR3513" s="45"/>
      <c r="NS3513" s="45"/>
      <c r="NT3513" s="45"/>
      <c r="NU3513" s="45"/>
      <c r="NV3513" s="45"/>
      <c r="NW3513" s="45"/>
      <c r="NX3513" s="45"/>
      <c r="NY3513" s="45"/>
      <c r="NZ3513" s="45"/>
      <c r="OA3513" s="45"/>
      <c r="OB3513" s="45"/>
      <c r="OC3513" s="45"/>
      <c r="OD3513" s="45"/>
      <c r="OE3513" s="45"/>
      <c r="OF3513" s="45"/>
      <c r="OG3513" s="45"/>
      <c r="OH3513" s="45"/>
      <c r="OI3513" s="45"/>
      <c r="OJ3513" s="45"/>
      <c r="OK3513" s="45"/>
      <c r="OL3513" s="45"/>
      <c r="OM3513" s="45"/>
      <c r="ON3513" s="45"/>
      <c r="OO3513" s="45"/>
      <c r="OP3513" s="45"/>
      <c r="OQ3513" s="45"/>
      <c r="OR3513" s="45"/>
      <c r="OS3513" s="45"/>
      <c r="OT3513" s="45"/>
      <c r="OU3513" s="45"/>
      <c r="OV3513" s="45"/>
      <c r="OW3513" s="45"/>
      <c r="OX3513" s="45"/>
      <c r="OY3513" s="45"/>
      <c r="OZ3513" s="45"/>
      <c r="PA3513" s="45"/>
      <c r="PB3513" s="45"/>
      <c r="PC3513" s="45"/>
      <c r="PD3513" s="45"/>
      <c r="PE3513" s="45"/>
      <c r="PF3513" s="45"/>
      <c r="PG3513" s="45"/>
      <c r="PH3513" s="45"/>
      <c r="PI3513" s="45"/>
      <c r="PJ3513" s="45"/>
      <c r="PK3513" s="45"/>
      <c r="PL3513" s="45"/>
      <c r="PM3513" s="45"/>
      <c r="PN3513" s="45"/>
      <c r="PO3513" s="45"/>
      <c r="PP3513" s="45"/>
      <c r="PQ3513" s="45"/>
      <c r="PR3513" s="45"/>
      <c r="PS3513" s="45"/>
      <c r="PT3513" s="45"/>
      <c r="PU3513" s="45"/>
      <c r="PV3513" s="45"/>
      <c r="PW3513" s="45"/>
      <c r="PX3513" s="45"/>
      <c r="PY3513" s="45"/>
      <c r="PZ3513" s="45"/>
      <c r="QA3513" s="45"/>
      <c r="QB3513" s="45"/>
      <c r="QC3513" s="45"/>
      <c r="QD3513" s="45"/>
      <c r="QE3513" s="45"/>
      <c r="QF3513" s="45"/>
      <c r="QG3513" s="45"/>
      <c r="QH3513" s="45"/>
      <c r="QI3513" s="45"/>
      <c r="QJ3513" s="45"/>
      <c r="QK3513" s="45"/>
      <c r="QL3513" s="45"/>
      <c r="QM3513" s="45"/>
      <c r="QN3513" s="45"/>
      <c r="QO3513" s="45"/>
      <c r="QP3513" s="45"/>
      <c r="QQ3513" s="45"/>
      <c r="QR3513" s="45"/>
      <c r="QS3513" s="45"/>
      <c r="QT3513" s="45"/>
      <c r="QU3513" s="45"/>
      <c r="QV3513" s="45"/>
      <c r="QW3513" s="45"/>
      <c r="QX3513" s="45"/>
      <c r="QY3513" s="45"/>
      <c r="QZ3513" s="45"/>
      <c r="RA3513" s="45"/>
      <c r="RB3513" s="45"/>
      <c r="RC3513" s="45"/>
      <c r="RD3513" s="45"/>
      <c r="RE3513" s="45"/>
      <c r="RF3513" s="45"/>
      <c r="RG3513" s="45"/>
      <c r="RH3513" s="45"/>
      <c r="RI3513" s="45"/>
      <c r="RJ3513" s="45"/>
      <c r="RK3513" s="45"/>
      <c r="RL3513" s="45"/>
      <c r="RM3513" s="45"/>
      <c r="RN3513" s="45"/>
      <c r="RO3513" s="45"/>
      <c r="RP3513" s="45"/>
      <c r="RQ3513" s="45"/>
      <c r="RR3513" s="45"/>
      <c r="RS3513" s="45"/>
      <c r="RT3513" s="45"/>
      <c r="RU3513" s="45"/>
      <c r="RV3513" s="45"/>
      <c r="RW3513" s="45"/>
      <c r="RX3513" s="45"/>
      <c r="RY3513" s="45"/>
      <c r="RZ3513" s="45"/>
      <c r="SA3513" s="45"/>
      <c r="SB3513" s="45"/>
      <c r="SC3513" s="45"/>
      <c r="SD3513" s="45"/>
      <c r="SE3513" s="45"/>
      <c r="SF3513" s="45"/>
      <c r="SG3513" s="45"/>
      <c r="SH3513" s="45"/>
      <c r="SI3513" s="45"/>
      <c r="SJ3513" s="45"/>
      <c r="SK3513" s="45"/>
      <c r="SL3513" s="45"/>
      <c r="SM3513" s="45"/>
      <c r="SN3513" s="45"/>
      <c r="SO3513" s="45"/>
      <c r="SP3513" s="45"/>
      <c r="SQ3513" s="45"/>
      <c r="SR3513" s="45"/>
      <c r="SS3513" s="45"/>
      <c r="ST3513" s="45"/>
      <c r="SU3513" s="45"/>
      <c r="SV3513" s="45"/>
      <c r="SW3513" s="45"/>
      <c r="SX3513" s="45"/>
      <c r="SY3513" s="45"/>
      <c r="SZ3513" s="45"/>
      <c r="TA3513" s="45"/>
      <c r="TB3513" s="45"/>
      <c r="TC3513" s="45"/>
      <c r="TD3513" s="45"/>
      <c r="TE3513" s="45"/>
      <c r="TF3513" s="45"/>
      <c r="TG3513" s="45"/>
      <c r="TH3513" s="45"/>
      <c r="TI3513" s="45"/>
      <c r="TJ3513" s="45"/>
      <c r="TK3513" s="45"/>
      <c r="TL3513" s="45"/>
      <c r="TM3513" s="45"/>
      <c r="TN3513" s="45"/>
      <c r="TO3513" s="45"/>
      <c r="TP3513" s="45"/>
      <c r="TQ3513" s="45"/>
      <c r="TR3513" s="45"/>
      <c r="TS3513" s="45"/>
      <c r="TT3513" s="45"/>
      <c r="TU3513" s="45"/>
      <c r="TV3513" s="45"/>
      <c r="TW3513" s="45"/>
      <c r="TX3513" s="45"/>
      <c r="TY3513" s="45"/>
      <c r="TZ3513" s="45"/>
      <c r="UA3513" s="45"/>
      <c r="UB3513" s="45"/>
      <c r="UC3513" s="45"/>
      <c r="UD3513" s="45"/>
      <c r="UE3513" s="45"/>
      <c r="UF3513" s="45"/>
      <c r="UG3513" s="45"/>
      <c r="UH3513" s="45"/>
      <c r="UI3513" s="45"/>
      <c r="UJ3513" s="45"/>
      <c r="UK3513" s="45"/>
      <c r="UL3513" s="45"/>
      <c r="UM3513" s="45"/>
      <c r="UN3513" s="45"/>
      <c r="UO3513" s="45"/>
      <c r="UP3513" s="45"/>
      <c r="UQ3513" s="45"/>
      <c r="UR3513" s="45"/>
      <c r="US3513" s="45"/>
      <c r="UT3513" s="45"/>
      <c r="UU3513" s="45"/>
      <c r="UV3513" s="45"/>
      <c r="UW3513" s="45"/>
      <c r="UX3513" s="45"/>
      <c r="UY3513" s="45"/>
      <c r="UZ3513" s="45"/>
      <c r="VA3513" s="45"/>
      <c r="VB3513" s="45"/>
      <c r="VC3513" s="45"/>
      <c r="VD3513" s="45"/>
      <c r="VE3513" s="45"/>
      <c r="VF3513" s="45"/>
      <c r="VG3513" s="45"/>
      <c r="VH3513" s="45"/>
      <c r="VI3513" s="45"/>
      <c r="VJ3513" s="45"/>
      <c r="VK3513" s="45"/>
      <c r="VL3513" s="45"/>
      <c r="VM3513" s="45"/>
      <c r="VN3513" s="45"/>
      <c r="VO3513" s="45"/>
      <c r="VP3513" s="45"/>
      <c r="VQ3513" s="45"/>
      <c r="VR3513" s="45"/>
      <c r="VS3513" s="45"/>
      <c r="VT3513" s="45"/>
      <c r="VU3513" s="45"/>
      <c r="VV3513" s="45"/>
      <c r="VW3513" s="45"/>
      <c r="VX3513" s="45"/>
      <c r="VY3513" s="45"/>
      <c r="VZ3513" s="45"/>
      <c r="WA3513" s="45"/>
      <c r="WB3513" s="45"/>
      <c r="WC3513" s="45"/>
      <c r="WD3513" s="45"/>
      <c r="WE3513" s="45"/>
      <c r="WF3513" s="45"/>
      <c r="WG3513" s="45"/>
      <c r="WH3513" s="45"/>
      <c r="WI3513" s="45"/>
      <c r="WJ3513" s="45"/>
      <c r="WK3513" s="45"/>
      <c r="WL3513" s="45"/>
      <c r="WM3513" s="45"/>
      <c r="WN3513" s="45"/>
      <c r="WO3513" s="45"/>
      <c r="WP3513" s="45"/>
      <c r="WQ3513" s="45"/>
      <c r="WR3513" s="45"/>
      <c r="WS3513" s="45"/>
      <c r="WT3513" s="45"/>
      <c r="WU3513" s="45"/>
      <c r="WV3513" s="45"/>
      <c r="WW3513" s="45"/>
      <c r="WX3513" s="45"/>
      <c r="WY3513" s="45"/>
      <c r="WZ3513" s="45"/>
      <c r="XA3513" s="45"/>
      <c r="XB3513" s="45"/>
      <c r="XC3513" s="45"/>
      <c r="XD3513" s="45"/>
      <c r="XE3513" s="45"/>
      <c r="XF3513" s="45"/>
      <c r="XG3513" s="45"/>
      <c r="XH3513" s="45"/>
      <c r="XI3513" s="45"/>
      <c r="XJ3513" s="45"/>
      <c r="XK3513" s="45"/>
      <c r="XL3513" s="45"/>
      <c r="XM3513" s="45"/>
      <c r="XN3513" s="45"/>
      <c r="XO3513" s="45"/>
      <c r="XP3513" s="45"/>
      <c r="XQ3513" s="45"/>
      <c r="XR3513" s="45"/>
      <c r="XS3513" s="45"/>
      <c r="XT3513" s="45"/>
      <c r="XU3513" s="45"/>
      <c r="XV3513" s="45"/>
      <c r="XW3513" s="45"/>
      <c r="XX3513" s="45"/>
      <c r="XY3513" s="45"/>
      <c r="XZ3513" s="45"/>
      <c r="YA3513" s="45"/>
      <c r="YB3513" s="45"/>
      <c r="YC3513" s="45"/>
      <c r="YD3513" s="45"/>
      <c r="YE3513" s="45"/>
      <c r="YF3513" s="45"/>
      <c r="YG3513" s="45"/>
      <c r="YH3513" s="45"/>
      <c r="YI3513" s="45"/>
      <c r="YJ3513" s="45"/>
      <c r="YK3513" s="45"/>
      <c r="YL3513" s="45"/>
      <c r="YM3513" s="45"/>
      <c r="YN3513" s="45"/>
      <c r="YO3513" s="45"/>
      <c r="YP3513" s="45"/>
      <c r="YQ3513" s="45"/>
      <c r="YR3513" s="45"/>
      <c r="YS3513" s="45"/>
      <c r="YT3513" s="45"/>
      <c r="YU3513" s="45"/>
      <c r="YV3513" s="45"/>
      <c r="YW3513" s="45"/>
      <c r="YX3513" s="45"/>
      <c r="YY3513" s="45"/>
      <c r="YZ3513" s="45"/>
      <c r="ZA3513" s="45"/>
      <c r="ZB3513" s="45"/>
      <c r="ZC3513" s="45"/>
      <c r="ZD3513" s="45"/>
      <c r="ZE3513" s="45"/>
      <c r="ZF3513" s="45"/>
      <c r="ZG3513" s="45"/>
      <c r="ZH3513" s="45"/>
      <c r="ZI3513" s="45"/>
      <c r="ZJ3513" s="45"/>
      <c r="ZK3513" s="45"/>
      <c r="ZL3513" s="45"/>
      <c r="ZM3513" s="45"/>
      <c r="ZN3513" s="45"/>
      <c r="ZO3513" s="45"/>
      <c r="ZP3513" s="45"/>
      <c r="ZQ3513" s="45"/>
      <c r="ZR3513" s="45"/>
      <c r="ZS3513" s="45"/>
      <c r="ZT3513" s="45"/>
      <c r="ZU3513" s="45"/>
      <c r="ZV3513" s="45"/>
      <c r="ZW3513" s="45"/>
      <c r="ZX3513" s="45"/>
      <c r="ZY3513" s="45"/>
      <c r="ZZ3513" s="45"/>
      <c r="AAA3513" s="45"/>
      <c r="AAB3513" s="45"/>
      <c r="AAC3513" s="45"/>
      <c r="AAD3513" s="45"/>
      <c r="AAE3513" s="45"/>
      <c r="AAF3513" s="45"/>
      <c r="AAG3513" s="45"/>
      <c r="AAH3513" s="45"/>
      <c r="AAI3513" s="45"/>
      <c r="AAJ3513" s="45"/>
      <c r="AAK3513" s="45"/>
      <c r="AAL3513" s="45"/>
      <c r="AAM3513" s="45"/>
      <c r="AAN3513" s="45"/>
      <c r="AAO3513" s="45"/>
      <c r="AAP3513" s="45"/>
      <c r="AAQ3513" s="45"/>
      <c r="AAR3513" s="45"/>
      <c r="AAS3513" s="45"/>
      <c r="AAT3513" s="45"/>
      <c r="AAU3513" s="45"/>
      <c r="AAV3513" s="45"/>
      <c r="AAW3513" s="45"/>
      <c r="AAX3513" s="45"/>
      <c r="AAY3513" s="45"/>
      <c r="AAZ3513" s="45"/>
      <c r="ABA3513" s="45"/>
      <c r="ABB3513" s="45"/>
      <c r="ABC3513" s="45"/>
      <c r="ABD3513" s="45"/>
      <c r="ABE3513" s="45"/>
      <c r="ABF3513" s="45"/>
      <c r="ABG3513" s="45"/>
      <c r="ABH3513" s="45"/>
      <c r="ABI3513" s="45"/>
      <c r="ABJ3513" s="45"/>
      <c r="ABK3513" s="45"/>
      <c r="ABL3513" s="45"/>
      <c r="ABM3513" s="45"/>
      <c r="ABN3513" s="45"/>
      <c r="ABO3513" s="45"/>
      <c r="ABP3513" s="45"/>
      <c r="ABQ3513" s="45"/>
      <c r="ABR3513" s="45"/>
      <c r="ABS3513" s="45"/>
      <c r="ABT3513" s="45"/>
      <c r="ABU3513" s="45"/>
      <c r="ABV3513" s="45"/>
      <c r="ABW3513" s="45"/>
      <c r="ABX3513" s="45"/>
      <c r="ABY3513" s="45"/>
      <c r="ABZ3513" s="45"/>
      <c r="ACA3513" s="45"/>
      <c r="ACB3513" s="45"/>
      <c r="ACC3513" s="45"/>
      <c r="ACD3513" s="45"/>
      <c r="ACE3513" s="45"/>
      <c r="ACF3513" s="45"/>
      <c r="ACG3513" s="45"/>
      <c r="ACH3513" s="45"/>
      <c r="ACI3513" s="45"/>
      <c r="ACJ3513" s="45"/>
      <c r="ACK3513" s="45"/>
      <c r="ACL3513" s="45"/>
      <c r="ACM3513" s="45"/>
      <c r="ACN3513" s="45"/>
      <c r="ACO3513" s="45"/>
      <c r="ACP3513" s="45"/>
      <c r="ACQ3513" s="45"/>
      <c r="ACR3513" s="45"/>
      <c r="ACS3513" s="45"/>
      <c r="ACT3513" s="45"/>
      <c r="ACU3513" s="45"/>
      <c r="ACV3513" s="45"/>
      <c r="ACW3513" s="45"/>
      <c r="ACX3513" s="45"/>
      <c r="ACY3513" s="45"/>
      <c r="ACZ3513" s="45"/>
      <c r="ADA3513" s="45"/>
      <c r="ADB3513" s="45"/>
      <c r="ADC3513" s="45"/>
      <c r="ADD3513" s="45"/>
      <c r="ADE3513" s="45"/>
      <c r="ADF3513" s="45"/>
      <c r="ADG3513" s="45"/>
      <c r="ADH3513" s="45"/>
      <c r="ADI3513" s="45"/>
      <c r="ADJ3513" s="45"/>
      <c r="ADK3513" s="45"/>
      <c r="ADL3513" s="45"/>
      <c r="ADM3513" s="45"/>
      <c r="ADN3513" s="45"/>
      <c r="ADO3513" s="45"/>
      <c r="ADP3513" s="45"/>
      <c r="ADQ3513" s="45"/>
      <c r="ADR3513" s="45"/>
      <c r="ADS3513" s="45"/>
      <c r="ADT3513" s="45"/>
      <c r="ADU3513" s="45"/>
      <c r="ADV3513" s="45"/>
      <c r="ADW3513" s="45"/>
      <c r="ADX3513" s="45"/>
      <c r="ADY3513" s="45"/>
      <c r="ADZ3513" s="45"/>
      <c r="AEA3513" s="45"/>
      <c r="AEB3513" s="45"/>
      <c r="AEC3513" s="45"/>
      <c r="AED3513" s="45"/>
      <c r="AEE3513" s="45"/>
      <c r="AEF3513" s="45"/>
      <c r="AEG3513" s="45"/>
      <c r="AEH3513" s="45"/>
      <c r="AEI3513" s="45"/>
      <c r="AEJ3513" s="45"/>
      <c r="AEK3513" s="45"/>
      <c r="AEL3513" s="45"/>
      <c r="AEM3513" s="45"/>
      <c r="AEN3513" s="45"/>
      <c r="AEO3513" s="45"/>
      <c r="AEP3513" s="45"/>
      <c r="AEQ3513" s="45"/>
      <c r="AER3513" s="45"/>
      <c r="AES3513" s="45"/>
      <c r="AET3513" s="45"/>
      <c r="AEU3513" s="45"/>
      <c r="AEV3513" s="45"/>
      <c r="AEW3513" s="45"/>
      <c r="AEX3513" s="45"/>
      <c r="AEY3513" s="45"/>
      <c r="AEZ3513" s="45"/>
      <c r="AFA3513" s="45"/>
      <c r="AFB3513" s="45"/>
      <c r="AFC3513" s="45"/>
      <c r="AFD3513" s="45"/>
      <c r="AFE3513" s="45"/>
      <c r="AFF3513" s="45"/>
      <c r="AFG3513" s="45"/>
      <c r="AFH3513" s="45"/>
      <c r="AFI3513" s="45"/>
      <c r="AFJ3513" s="45"/>
      <c r="AFK3513" s="45"/>
      <c r="AFL3513" s="45"/>
      <c r="AFM3513" s="45"/>
      <c r="AFN3513" s="45"/>
      <c r="AFO3513" s="45"/>
      <c r="AFP3513" s="45"/>
      <c r="AFQ3513" s="45"/>
      <c r="AFR3513" s="45"/>
      <c r="AFS3513" s="45"/>
      <c r="AFT3513" s="45"/>
      <c r="AFU3513" s="45"/>
      <c r="AFV3513" s="45"/>
      <c r="AFW3513" s="45"/>
      <c r="AFX3513" s="45"/>
      <c r="AFY3513" s="45"/>
      <c r="AFZ3513" s="45"/>
      <c r="AGA3513" s="45"/>
      <c r="AGB3513" s="45"/>
      <c r="AGC3513" s="45"/>
      <c r="AGD3513" s="45"/>
      <c r="AGE3513" s="45"/>
      <c r="AGF3513" s="45"/>
      <c r="AGG3513" s="45"/>
      <c r="AGH3513" s="45"/>
      <c r="AGI3513" s="45"/>
      <c r="AGJ3513" s="45"/>
      <c r="AGK3513" s="45"/>
      <c r="AGL3513" s="45"/>
      <c r="AGM3513" s="45"/>
      <c r="AGN3513" s="45"/>
      <c r="AGO3513" s="45"/>
      <c r="AGP3513" s="45"/>
      <c r="AGQ3513" s="45"/>
      <c r="AGR3513" s="45"/>
      <c r="AGS3513" s="45"/>
      <c r="AGT3513" s="45"/>
      <c r="AGU3513" s="45"/>
      <c r="AGV3513" s="45"/>
      <c r="AGW3513" s="45"/>
      <c r="AGX3513" s="45"/>
      <c r="AGY3513" s="45"/>
      <c r="AGZ3513" s="45"/>
      <c r="AHA3513" s="45"/>
      <c r="AHB3513" s="45"/>
      <c r="AHC3513" s="45"/>
      <c r="AHD3513" s="45"/>
      <c r="AHE3513" s="45"/>
      <c r="AHF3513" s="45"/>
      <c r="AHG3513" s="45"/>
      <c r="AHH3513" s="45"/>
      <c r="AHI3513" s="45"/>
      <c r="AHJ3513" s="45"/>
      <c r="AHK3513" s="45"/>
      <c r="AHL3513" s="45"/>
      <c r="AHM3513" s="45"/>
      <c r="AHN3513" s="45"/>
      <c r="AHO3513" s="45"/>
      <c r="AHP3513" s="45"/>
      <c r="AHQ3513" s="45"/>
      <c r="AHR3513" s="45"/>
      <c r="AHS3513" s="45"/>
      <c r="AHT3513" s="45"/>
      <c r="AHU3513" s="45"/>
      <c r="AHV3513" s="45"/>
      <c r="AHW3513" s="45"/>
      <c r="AHX3513" s="45"/>
      <c r="AHY3513" s="45"/>
      <c r="AHZ3513" s="45"/>
      <c r="AIA3513" s="45"/>
      <c r="AIB3513" s="45"/>
      <c r="AIC3513" s="45"/>
      <c r="AID3513" s="45"/>
      <c r="AIE3513" s="45"/>
      <c r="AIF3513" s="45"/>
      <c r="AIG3513" s="45"/>
      <c r="AIH3513" s="45"/>
      <c r="AII3513" s="45"/>
      <c r="AIJ3513" s="45"/>
      <c r="AIK3513" s="45"/>
      <c r="AIL3513" s="45"/>
      <c r="AIM3513" s="45"/>
      <c r="AIN3513" s="45"/>
      <c r="AIO3513" s="45"/>
      <c r="AIP3513" s="45"/>
      <c r="AIQ3513" s="45"/>
      <c r="AIR3513" s="45"/>
      <c r="AIS3513" s="45"/>
      <c r="AIT3513" s="45"/>
      <c r="AIU3513" s="45"/>
      <c r="AIV3513" s="45"/>
      <c r="AIW3513" s="45"/>
      <c r="AIX3513" s="45"/>
      <c r="AIY3513" s="45"/>
      <c r="AIZ3513" s="45"/>
      <c r="AJA3513" s="45"/>
      <c r="AJB3513" s="45"/>
      <c r="AJC3513" s="45"/>
      <c r="AJD3513" s="45"/>
      <c r="AJE3513" s="45"/>
      <c r="AJF3513" s="45"/>
      <c r="AJG3513" s="45"/>
      <c r="AJH3513" s="45"/>
      <c r="AJI3513" s="45"/>
      <c r="AJJ3513" s="45"/>
      <c r="AJK3513" s="45"/>
      <c r="AJL3513" s="45"/>
      <c r="AJM3513" s="45"/>
      <c r="AJN3513" s="45"/>
      <c r="AJO3513" s="45"/>
      <c r="AJP3513" s="45"/>
      <c r="AJQ3513" s="45"/>
      <c r="AJR3513" s="45"/>
      <c r="AJS3513" s="45"/>
      <c r="AJT3513" s="45"/>
      <c r="AJU3513" s="45"/>
      <c r="AJV3513" s="45"/>
      <c r="AJW3513" s="45"/>
      <c r="AJX3513" s="45"/>
      <c r="AJY3513" s="45"/>
      <c r="AJZ3513" s="45"/>
      <c r="AKA3513" s="45"/>
      <c r="AKB3513" s="45"/>
      <c r="AKC3513" s="45"/>
      <c r="AKD3513" s="45"/>
      <c r="AKE3513" s="45"/>
      <c r="AKF3513" s="45"/>
      <c r="AKG3513" s="45"/>
      <c r="AKH3513" s="45"/>
      <c r="AKI3513" s="45"/>
      <c r="AKJ3513" s="45"/>
      <c r="AKK3513" s="45"/>
      <c r="AKL3513" s="45"/>
      <c r="AKM3513" s="45"/>
      <c r="AKN3513" s="45"/>
      <c r="AKO3513" s="45"/>
      <c r="AKP3513" s="45"/>
      <c r="AKQ3513" s="45"/>
      <c r="AKR3513" s="45"/>
      <c r="AKS3513" s="45"/>
      <c r="AKT3513" s="45"/>
      <c r="AKU3513" s="45"/>
      <c r="AKV3513" s="45"/>
      <c r="AKW3513" s="45"/>
      <c r="AKX3513" s="45"/>
      <c r="AKY3513" s="45"/>
      <c r="AKZ3513" s="45"/>
      <c r="ALA3513" s="45"/>
      <c r="ALB3513" s="45"/>
      <c r="ALC3513" s="45"/>
      <c r="ALD3513" s="45"/>
      <c r="ALE3513" s="45"/>
      <c r="ALF3513" s="45"/>
      <c r="ALG3513" s="45"/>
      <c r="ALH3513" s="45"/>
      <c r="ALI3513" s="45"/>
      <c r="ALJ3513" s="45"/>
      <c r="ALK3513" s="45"/>
      <c r="ALL3513" s="45"/>
      <c r="ALM3513" s="45"/>
      <c r="ALN3513" s="45"/>
      <c r="ALO3513" s="45"/>
      <c r="ALP3513" s="45"/>
      <c r="ALQ3513" s="45"/>
      <c r="ALR3513" s="45"/>
      <c r="ALS3513" s="45"/>
      <c r="ALT3513" s="45"/>
      <c r="ALU3513" s="45"/>
      <c r="ALV3513" s="45"/>
      <c r="ALW3513" s="45"/>
      <c r="ALX3513" s="45"/>
      <c r="ALY3513" s="45"/>
      <c r="ALZ3513" s="45"/>
      <c r="AMA3513" s="45"/>
      <c r="AMB3513" s="45"/>
      <c r="AMC3513" s="45"/>
      <c r="AMD3513" s="45"/>
      <c r="AME3513" s="45"/>
      <c r="AMF3513" s="45"/>
      <c r="AMG3513" s="45"/>
      <c r="AMH3513" s="45"/>
      <c r="AMI3513" s="45"/>
      <c r="AMJ3513" s="45"/>
      <c r="AMK3513" s="45"/>
      <c r="AML3513" s="45"/>
      <c r="AMM3513" s="45"/>
      <c r="AMN3513" s="45"/>
      <c r="AMO3513" s="45"/>
      <c r="AMP3513" s="45"/>
      <c r="AMQ3513" s="45"/>
      <c r="AMR3513" s="45"/>
      <c r="AMS3513" s="45"/>
      <c r="AMT3513" s="45"/>
      <c r="AMU3513" s="45"/>
      <c r="AMV3513" s="45"/>
      <c r="AMW3513" s="45"/>
      <c r="AMX3513" s="45"/>
      <c r="AMY3513" s="45"/>
      <c r="AMZ3513" s="45"/>
      <c r="ANA3513" s="45"/>
      <c r="ANB3513" s="45"/>
      <c r="ANC3513" s="45"/>
      <c r="AND3513" s="45"/>
      <c r="ANE3513" s="45"/>
      <c r="ANF3513" s="45"/>
      <c r="ANG3513" s="45"/>
      <c r="ANH3513" s="45"/>
      <c r="ANI3513" s="45"/>
      <c r="ANJ3513" s="45"/>
      <c r="ANK3513" s="45"/>
      <c r="ANL3513" s="45"/>
      <c r="ANM3513" s="45"/>
      <c r="ANN3513" s="45"/>
      <c r="ANO3513" s="45"/>
      <c r="ANP3513" s="45"/>
      <c r="ANQ3513" s="45"/>
      <c r="ANR3513" s="45"/>
      <c r="ANS3513" s="45"/>
      <c r="ANT3513" s="45"/>
      <c r="ANU3513" s="45"/>
      <c r="ANV3513" s="45"/>
      <c r="ANW3513" s="45"/>
      <c r="ANX3513" s="45"/>
      <c r="ANY3513" s="45"/>
      <c r="ANZ3513" s="45"/>
      <c r="AOA3513" s="45"/>
      <c r="AOB3513" s="45"/>
      <c r="AOC3513" s="45"/>
      <c r="AOD3513" s="45"/>
      <c r="AOE3513" s="45"/>
      <c r="AOF3513" s="45"/>
      <c r="AOG3513" s="45"/>
      <c r="AOH3513" s="45"/>
      <c r="AOI3513" s="45"/>
      <c r="AOJ3513" s="45"/>
      <c r="AOK3513" s="45"/>
      <c r="AOL3513" s="45"/>
      <c r="AOM3513" s="45"/>
      <c r="AON3513" s="45"/>
      <c r="AOO3513" s="45"/>
      <c r="AOP3513" s="45"/>
      <c r="AOQ3513" s="45"/>
      <c r="AOR3513" s="45"/>
      <c r="AOS3513" s="45"/>
      <c r="AOT3513" s="45"/>
      <c r="AOU3513" s="45"/>
      <c r="AOV3513" s="45"/>
      <c r="AOW3513" s="45"/>
      <c r="AOX3513" s="45"/>
      <c r="AOY3513" s="45"/>
      <c r="AOZ3513" s="45"/>
      <c r="APA3513" s="45"/>
      <c r="APB3513" s="45"/>
      <c r="APC3513" s="45"/>
      <c r="APD3513" s="45"/>
      <c r="APE3513" s="45"/>
      <c r="APF3513" s="45"/>
      <c r="APG3513" s="45"/>
      <c r="APH3513" s="45"/>
      <c r="API3513" s="45"/>
      <c r="APJ3513" s="45"/>
      <c r="APK3513" s="45"/>
      <c r="APL3513" s="45"/>
      <c r="APM3513" s="45"/>
      <c r="APN3513" s="45"/>
      <c r="APO3513" s="45"/>
      <c r="APP3513" s="45"/>
      <c r="APQ3513" s="45"/>
      <c r="APR3513" s="45"/>
      <c r="APS3513" s="45"/>
      <c r="APT3513" s="45"/>
      <c r="APU3513" s="45"/>
      <c r="APV3513" s="45"/>
      <c r="APW3513" s="45"/>
      <c r="APX3513" s="45"/>
      <c r="APY3513" s="45"/>
      <c r="APZ3513" s="45"/>
      <c r="AQA3513" s="45"/>
      <c r="AQB3513" s="45"/>
      <c r="AQC3513" s="45"/>
      <c r="AQD3513" s="45"/>
      <c r="AQE3513" s="45"/>
      <c r="AQF3513" s="45"/>
      <c r="AQG3513" s="45"/>
      <c r="AQH3513" s="45"/>
      <c r="AQI3513" s="45"/>
      <c r="AQJ3513" s="45"/>
      <c r="AQK3513" s="45"/>
      <c r="AQL3513" s="45"/>
      <c r="AQM3513" s="45"/>
      <c r="AQN3513" s="45"/>
      <c r="AQO3513" s="45"/>
      <c r="AQP3513" s="45"/>
      <c r="AQQ3513" s="45"/>
      <c r="AQR3513" s="45"/>
      <c r="AQS3513" s="45"/>
      <c r="AQT3513" s="45"/>
      <c r="AQU3513" s="45"/>
      <c r="AQV3513" s="45"/>
      <c r="AQW3513" s="45"/>
      <c r="AQX3513" s="45"/>
      <c r="AQY3513" s="45"/>
      <c r="AQZ3513" s="45"/>
      <c r="ARA3513" s="45"/>
      <c r="ARB3513" s="45"/>
      <c r="ARC3513" s="45"/>
      <c r="ARD3513" s="45"/>
      <c r="ARE3513" s="45"/>
      <c r="ARF3513" s="45"/>
      <c r="ARG3513" s="45"/>
      <c r="ARH3513" s="45"/>
      <c r="ARI3513" s="45"/>
      <c r="ARJ3513" s="45"/>
      <c r="ARK3513" s="45"/>
      <c r="ARL3513" s="45"/>
      <c r="ARM3513" s="45"/>
      <c r="ARN3513" s="45"/>
      <c r="ARO3513" s="45"/>
      <c r="ARP3513" s="45"/>
      <c r="ARQ3513" s="45"/>
      <c r="ARR3513" s="45"/>
      <c r="ARS3513" s="45"/>
      <c r="ART3513" s="45"/>
      <c r="ARU3513" s="45"/>
      <c r="ARV3513" s="45"/>
      <c r="ARW3513" s="45"/>
      <c r="ARX3513" s="45"/>
      <c r="ARY3513" s="45"/>
      <c r="ARZ3513" s="45"/>
      <c r="ASA3513" s="45"/>
      <c r="ASB3513" s="45"/>
      <c r="ASC3513" s="45"/>
      <c r="ASD3513" s="45"/>
      <c r="ASE3513" s="45"/>
      <c r="ASF3513" s="45"/>
      <c r="ASG3513" s="45"/>
      <c r="ASH3513" s="45"/>
      <c r="ASI3513" s="45"/>
      <c r="ASJ3513" s="45"/>
      <c r="ASK3513" s="45"/>
      <c r="ASL3513" s="45"/>
      <c r="ASM3513" s="45"/>
      <c r="ASN3513" s="45"/>
      <c r="ASO3513" s="45"/>
      <c r="ASP3513" s="45"/>
      <c r="ASQ3513" s="45"/>
      <c r="ASR3513" s="45"/>
      <c r="ASS3513" s="45"/>
      <c r="AST3513" s="45"/>
      <c r="ASU3513" s="45"/>
      <c r="ASV3513" s="45"/>
      <c r="ASW3513" s="45"/>
      <c r="ASX3513" s="45"/>
      <c r="ASY3513" s="45"/>
      <c r="ASZ3513" s="45"/>
      <c r="ATA3513" s="45"/>
      <c r="ATB3513" s="45"/>
      <c r="ATC3513" s="45"/>
      <c r="ATD3513" s="45"/>
      <c r="ATE3513" s="45"/>
      <c r="ATF3513" s="45"/>
      <c r="ATG3513" s="45"/>
      <c r="ATH3513" s="45"/>
      <c r="ATI3513" s="45"/>
      <c r="ATJ3513" s="45"/>
      <c r="ATK3513" s="45"/>
      <c r="ATL3513" s="45"/>
      <c r="ATM3513" s="45"/>
      <c r="ATN3513" s="45"/>
      <c r="ATO3513" s="45"/>
      <c r="ATP3513" s="45"/>
      <c r="ATQ3513" s="45"/>
      <c r="ATR3513" s="45"/>
      <c r="ATS3513" s="45"/>
      <c r="ATT3513" s="45"/>
      <c r="ATU3513" s="45"/>
      <c r="ATV3513" s="45"/>
      <c r="ATW3513" s="45"/>
      <c r="ATX3513" s="45"/>
      <c r="ATY3513" s="45"/>
      <c r="ATZ3513" s="45"/>
      <c r="AUA3513" s="45"/>
      <c r="AUB3513" s="45"/>
      <c r="AUC3513" s="45"/>
      <c r="AUD3513" s="45"/>
      <c r="AUE3513" s="45"/>
      <c r="AUF3513" s="45"/>
      <c r="AUG3513" s="45"/>
      <c r="AUH3513" s="45"/>
      <c r="AUI3513" s="45"/>
      <c r="AUJ3513" s="45"/>
      <c r="AUK3513" s="45"/>
      <c r="AUL3513" s="45"/>
      <c r="AUM3513" s="45"/>
      <c r="AUN3513" s="45"/>
      <c r="AUO3513" s="45"/>
      <c r="AUP3513" s="45"/>
      <c r="AUQ3513" s="45"/>
      <c r="AUR3513" s="45"/>
      <c r="AUS3513" s="45"/>
      <c r="AUT3513" s="45"/>
      <c r="AUU3513" s="45"/>
      <c r="AUV3513" s="45"/>
      <c r="AUW3513" s="45"/>
      <c r="AUX3513" s="45"/>
      <c r="AUY3513" s="45"/>
      <c r="AUZ3513" s="45"/>
      <c r="AVA3513" s="45"/>
      <c r="AVB3513" s="45"/>
      <c r="AVC3513" s="45"/>
      <c r="AVD3513" s="45"/>
      <c r="AVE3513" s="45"/>
      <c r="AVF3513" s="45"/>
      <c r="AVG3513" s="45"/>
      <c r="AVH3513" s="45"/>
      <c r="AVI3513" s="45"/>
      <c r="AVJ3513" s="45"/>
      <c r="AVK3513" s="45"/>
      <c r="AVL3513" s="45"/>
      <c r="AVM3513" s="45"/>
      <c r="AVN3513" s="45"/>
      <c r="AVO3513" s="45"/>
      <c r="AVP3513" s="45"/>
      <c r="AVQ3513" s="45"/>
      <c r="AVR3513" s="45"/>
      <c r="AVS3513" s="45"/>
      <c r="AVT3513" s="45"/>
      <c r="AVU3513" s="45"/>
      <c r="AVV3513" s="45"/>
      <c r="AVW3513" s="45"/>
      <c r="AVX3513" s="45"/>
      <c r="AVY3513" s="45"/>
      <c r="AVZ3513" s="45"/>
      <c r="AWA3513" s="45"/>
      <c r="AWB3513" s="45"/>
      <c r="AWC3513" s="45"/>
      <c r="AWD3513" s="45"/>
      <c r="AWE3513" s="45"/>
      <c r="AWF3513" s="45"/>
      <c r="AWG3513" s="45"/>
      <c r="AWH3513" s="45"/>
      <c r="AWI3513" s="45"/>
      <c r="AWJ3513" s="45"/>
      <c r="AWK3513" s="45"/>
      <c r="AWL3513" s="45"/>
      <c r="AWM3513" s="45"/>
      <c r="AWN3513" s="45"/>
      <c r="AWO3513" s="45"/>
      <c r="AWP3513" s="45"/>
      <c r="AWQ3513" s="45"/>
      <c r="AWR3513" s="45"/>
      <c r="AWS3513" s="45"/>
      <c r="AWT3513" s="45"/>
      <c r="AWU3513" s="45"/>
      <c r="AWV3513" s="45"/>
      <c r="AWW3513" s="45"/>
      <c r="AWX3513" s="45"/>
      <c r="AWY3513" s="45"/>
      <c r="AWZ3513" s="45"/>
      <c r="AXA3513" s="45"/>
      <c r="AXB3513" s="45"/>
      <c r="AXC3513" s="45"/>
      <c r="AXD3513" s="45"/>
      <c r="AXE3513" s="45"/>
      <c r="AXF3513" s="45"/>
      <c r="AXG3513" s="45"/>
      <c r="AXH3513" s="45"/>
      <c r="AXI3513" s="45"/>
      <c r="AXJ3513" s="45"/>
      <c r="AXK3513" s="45"/>
      <c r="AXL3513" s="45"/>
      <c r="AXM3513" s="45"/>
      <c r="AXN3513" s="45"/>
      <c r="AXO3513" s="45"/>
      <c r="AXP3513" s="45"/>
      <c r="AXQ3513" s="45"/>
      <c r="AXR3513" s="45"/>
      <c r="AXS3513" s="45"/>
      <c r="AXT3513" s="45"/>
      <c r="AXU3513" s="45"/>
      <c r="AXV3513" s="45"/>
      <c r="AXW3513" s="45"/>
      <c r="AXX3513" s="45"/>
      <c r="AXY3513" s="45"/>
      <c r="AXZ3513" s="45"/>
      <c r="AYA3513" s="45"/>
      <c r="AYB3513" s="45"/>
      <c r="AYC3513" s="45"/>
      <c r="AYD3513" s="45"/>
      <c r="AYE3513" s="45"/>
      <c r="AYF3513" s="45"/>
      <c r="AYG3513" s="45"/>
      <c r="AYH3513" s="45"/>
      <c r="AYI3513" s="45"/>
      <c r="AYJ3513" s="45"/>
      <c r="AYK3513" s="45"/>
      <c r="AYL3513" s="45"/>
      <c r="AYM3513" s="45"/>
      <c r="AYN3513" s="45"/>
      <c r="AYO3513" s="45"/>
      <c r="AYP3513" s="45"/>
      <c r="AYQ3513" s="45"/>
      <c r="AYR3513" s="45"/>
      <c r="AYS3513" s="45"/>
      <c r="AYT3513" s="45"/>
      <c r="AYU3513" s="45"/>
      <c r="AYV3513" s="45"/>
      <c r="AYW3513" s="45"/>
      <c r="AYX3513" s="45"/>
      <c r="AYY3513" s="45"/>
      <c r="AYZ3513" s="45"/>
      <c r="AZA3513" s="45"/>
      <c r="AZB3513" s="45"/>
      <c r="AZC3513" s="45"/>
      <c r="AZD3513" s="45"/>
      <c r="AZE3513" s="45"/>
      <c r="AZF3513" s="45"/>
      <c r="AZG3513" s="45"/>
      <c r="AZH3513" s="45"/>
      <c r="AZI3513" s="45"/>
      <c r="AZJ3513" s="45"/>
      <c r="AZK3513" s="45"/>
      <c r="AZL3513" s="45"/>
      <c r="AZM3513" s="45"/>
      <c r="AZN3513" s="45"/>
      <c r="AZO3513" s="45"/>
      <c r="AZP3513" s="45"/>
      <c r="AZQ3513" s="45"/>
      <c r="AZR3513" s="45"/>
      <c r="AZS3513" s="45"/>
      <c r="AZT3513" s="45"/>
      <c r="AZU3513" s="45"/>
      <c r="AZV3513" s="45"/>
      <c r="AZW3513" s="45"/>
      <c r="AZX3513" s="45"/>
      <c r="AZY3513" s="45"/>
      <c r="AZZ3513" s="45"/>
      <c r="BAA3513" s="45"/>
      <c r="BAB3513" s="45"/>
      <c r="BAC3513" s="45"/>
      <c r="BAD3513" s="45"/>
      <c r="BAE3513" s="45"/>
      <c r="BAF3513" s="45"/>
      <c r="BAG3513" s="45"/>
      <c r="BAH3513" s="45"/>
      <c r="BAI3513" s="45"/>
      <c r="BAJ3513" s="45"/>
      <c r="BAK3513" s="45"/>
      <c r="BAL3513" s="45"/>
      <c r="BAM3513" s="45"/>
      <c r="BAN3513" s="45"/>
      <c r="BAO3513" s="45"/>
      <c r="BAP3513" s="45"/>
      <c r="BAQ3513" s="45"/>
      <c r="BAR3513" s="45"/>
      <c r="BAS3513" s="45"/>
      <c r="BAT3513" s="45"/>
      <c r="BAU3513" s="45"/>
      <c r="BAV3513" s="45"/>
      <c r="BAW3513" s="45"/>
      <c r="BAX3513" s="45"/>
      <c r="BAY3513" s="45"/>
      <c r="BAZ3513" s="45"/>
      <c r="BBA3513" s="45"/>
      <c r="BBB3513" s="45"/>
      <c r="BBC3513" s="45"/>
      <c r="BBD3513" s="45"/>
      <c r="BBE3513" s="45"/>
      <c r="BBF3513" s="45"/>
      <c r="BBG3513" s="45"/>
      <c r="BBH3513" s="45"/>
      <c r="BBI3513" s="45"/>
      <c r="BBJ3513" s="45"/>
      <c r="BBK3513" s="45"/>
      <c r="BBL3513" s="45"/>
      <c r="BBM3513" s="45"/>
      <c r="BBN3513" s="45"/>
      <c r="BBO3513" s="45"/>
      <c r="BBP3513" s="45"/>
      <c r="BBQ3513" s="45"/>
      <c r="BBR3513" s="45"/>
      <c r="BBS3513" s="45"/>
      <c r="BBT3513" s="45"/>
      <c r="BBU3513" s="45"/>
      <c r="BBV3513" s="45"/>
      <c r="BBW3513" s="45"/>
      <c r="BBX3513" s="45"/>
      <c r="BBY3513" s="45"/>
      <c r="BBZ3513" s="45"/>
      <c r="BCA3513" s="45"/>
      <c r="BCB3513" s="45"/>
      <c r="BCC3513" s="45"/>
      <c r="BCD3513" s="45"/>
      <c r="BCE3513" s="45"/>
      <c r="BCF3513" s="45"/>
      <c r="BCG3513" s="45"/>
      <c r="BCH3513" s="45"/>
      <c r="BCI3513" s="45"/>
      <c r="BCJ3513" s="45"/>
      <c r="BCK3513" s="45"/>
      <c r="BCL3513" s="45"/>
      <c r="BCM3513" s="45"/>
      <c r="BCN3513" s="45"/>
      <c r="BCO3513" s="45"/>
      <c r="BCP3513" s="45"/>
      <c r="BCQ3513" s="45"/>
      <c r="BCR3513" s="45"/>
      <c r="BCS3513" s="45"/>
      <c r="BCT3513" s="45"/>
      <c r="BCU3513" s="45"/>
      <c r="BCV3513" s="45"/>
      <c r="BCW3513" s="45"/>
      <c r="BCX3513" s="45"/>
      <c r="BCY3513" s="45"/>
      <c r="BCZ3513" s="45"/>
      <c r="BDA3513" s="45"/>
      <c r="BDB3513" s="45"/>
      <c r="BDC3513" s="45"/>
      <c r="BDD3513" s="45"/>
      <c r="BDE3513" s="45"/>
      <c r="BDF3513" s="45"/>
      <c r="BDG3513" s="45"/>
      <c r="BDH3513" s="45"/>
      <c r="BDI3513" s="45"/>
      <c r="BDJ3513" s="45"/>
      <c r="BDK3513" s="45"/>
      <c r="BDL3513" s="45"/>
      <c r="BDM3513" s="45"/>
      <c r="BDN3513" s="45"/>
      <c r="BDO3513" s="45"/>
      <c r="BDP3513" s="45"/>
      <c r="BDQ3513" s="45"/>
      <c r="BDR3513" s="45"/>
      <c r="BDS3513" s="45"/>
      <c r="BDT3513" s="45"/>
      <c r="BDU3513" s="45"/>
      <c r="BDV3513" s="45"/>
      <c r="BDW3513" s="45"/>
      <c r="BDX3513" s="45"/>
      <c r="BDY3513" s="45"/>
      <c r="BDZ3513" s="45"/>
      <c r="BEA3513" s="45"/>
      <c r="BEB3513" s="45"/>
      <c r="BEC3513" s="45"/>
      <c r="BED3513" s="45"/>
      <c r="BEE3513" s="45"/>
      <c r="BEF3513" s="45"/>
      <c r="BEG3513" s="45"/>
      <c r="BEH3513" s="45"/>
      <c r="BEI3513" s="45"/>
      <c r="BEJ3513" s="45"/>
      <c r="BEK3513" s="45"/>
      <c r="BEL3513" s="45"/>
      <c r="BEM3513" s="45"/>
      <c r="BEN3513" s="45"/>
      <c r="BEO3513" s="45"/>
      <c r="BEP3513" s="45"/>
      <c r="BEQ3513" s="45"/>
      <c r="BER3513" s="45"/>
      <c r="BES3513" s="45"/>
      <c r="BET3513" s="45"/>
      <c r="BEU3513" s="45"/>
      <c r="BEV3513" s="45"/>
      <c r="BEW3513" s="45"/>
      <c r="BEX3513" s="45"/>
      <c r="BEY3513" s="45"/>
      <c r="BEZ3513" s="45"/>
      <c r="BFA3513" s="45"/>
      <c r="BFB3513" s="45"/>
      <c r="BFC3513" s="45"/>
      <c r="BFD3513" s="45"/>
      <c r="BFE3513" s="45"/>
      <c r="BFF3513" s="45"/>
      <c r="BFG3513" s="45"/>
      <c r="BFH3513" s="45"/>
      <c r="BFI3513" s="45"/>
      <c r="BFJ3513" s="45"/>
      <c r="BFK3513" s="45"/>
      <c r="BFL3513" s="45"/>
      <c r="BFM3513" s="45"/>
      <c r="BFN3513" s="45"/>
      <c r="BFO3513" s="45"/>
      <c r="BFP3513" s="45"/>
      <c r="BFQ3513" s="45"/>
      <c r="BFR3513" s="45"/>
      <c r="BFS3513" s="45"/>
      <c r="BFT3513" s="45"/>
      <c r="BFU3513" s="45"/>
      <c r="BFV3513" s="45"/>
      <c r="BFW3513" s="45"/>
      <c r="BFX3513" s="45"/>
      <c r="BFY3513" s="45"/>
      <c r="BFZ3513" s="45"/>
      <c r="BGA3513" s="45"/>
      <c r="BGB3513" s="45"/>
      <c r="BGC3513" s="45"/>
      <c r="BGD3513" s="45"/>
      <c r="BGE3513" s="45"/>
      <c r="BGF3513" s="45"/>
      <c r="BGG3513" s="45"/>
      <c r="BGH3513" s="45"/>
      <c r="BGI3513" s="45"/>
      <c r="BGJ3513" s="45"/>
      <c r="BGK3513" s="45"/>
      <c r="BGL3513" s="45"/>
      <c r="BGM3513" s="45"/>
      <c r="BGN3513" s="45"/>
      <c r="BGO3513" s="45"/>
      <c r="BGP3513" s="45"/>
      <c r="BGQ3513" s="45"/>
      <c r="BGR3513" s="45"/>
      <c r="BGS3513" s="45"/>
      <c r="BGT3513" s="45"/>
      <c r="BGU3513" s="45"/>
      <c r="BGV3513" s="45"/>
      <c r="BGW3513" s="45"/>
      <c r="BGX3513" s="45"/>
      <c r="BGY3513" s="45"/>
      <c r="BGZ3513" s="45"/>
      <c r="BHA3513" s="45"/>
      <c r="BHB3513" s="45"/>
      <c r="BHC3513" s="45"/>
      <c r="BHD3513" s="45"/>
      <c r="BHE3513" s="45"/>
      <c r="BHF3513" s="45"/>
      <c r="BHG3513" s="45"/>
      <c r="BHH3513" s="45"/>
      <c r="BHI3513" s="45"/>
      <c r="BHJ3513" s="45"/>
      <c r="BHK3513" s="45"/>
      <c r="BHL3513" s="45"/>
      <c r="BHM3513" s="45"/>
      <c r="BHN3513" s="45"/>
      <c r="BHO3513" s="45"/>
      <c r="BHP3513" s="45"/>
      <c r="BHQ3513" s="45"/>
      <c r="BHR3513" s="45"/>
      <c r="BHS3513" s="45"/>
      <c r="BHT3513" s="45"/>
      <c r="BHU3513" s="45"/>
      <c r="BHV3513" s="45"/>
      <c r="BHW3513" s="45"/>
      <c r="BHX3513" s="45"/>
      <c r="BHY3513" s="45"/>
      <c r="BHZ3513" s="45"/>
      <c r="BIA3513" s="45"/>
      <c r="BIB3513" s="45"/>
      <c r="BIC3513" s="45"/>
      <c r="BID3513" s="45"/>
      <c r="BIE3513" s="45"/>
      <c r="BIF3513" s="45"/>
      <c r="BIG3513" s="45"/>
      <c r="BIH3513" s="45"/>
      <c r="BII3513" s="45"/>
      <c r="BIJ3513" s="45"/>
      <c r="BIK3513" s="45"/>
      <c r="BIL3513" s="45"/>
      <c r="BIM3513" s="45"/>
      <c r="BIN3513" s="45"/>
      <c r="BIO3513" s="45"/>
      <c r="BIP3513" s="45"/>
      <c r="BIQ3513" s="45"/>
      <c r="BIR3513" s="45"/>
      <c r="BIS3513" s="45"/>
      <c r="BIT3513" s="45"/>
      <c r="BIU3513" s="45"/>
      <c r="BIV3513" s="45"/>
      <c r="BIW3513" s="45"/>
      <c r="BIX3513" s="45"/>
      <c r="BIY3513" s="45"/>
      <c r="BIZ3513" s="45"/>
      <c r="BJA3513" s="45"/>
      <c r="BJB3513" s="45"/>
      <c r="BJC3513" s="45"/>
      <c r="BJD3513" s="45"/>
      <c r="BJE3513" s="45"/>
      <c r="BJF3513" s="45"/>
      <c r="BJG3513" s="45"/>
      <c r="BJH3513" s="45"/>
      <c r="BJI3513" s="45"/>
      <c r="BJJ3513" s="45"/>
      <c r="BJK3513" s="45"/>
      <c r="BJL3513" s="45"/>
      <c r="BJM3513" s="45"/>
      <c r="BJN3513" s="45"/>
      <c r="BJO3513" s="45"/>
      <c r="BJP3513" s="45"/>
      <c r="BJQ3513" s="45"/>
      <c r="BJR3513" s="45"/>
      <c r="BJS3513" s="45"/>
      <c r="BJT3513" s="45"/>
      <c r="BJU3513" s="45"/>
      <c r="BJV3513" s="45"/>
      <c r="BJW3513" s="45"/>
      <c r="BJX3513" s="45"/>
      <c r="BJY3513" s="45"/>
      <c r="BJZ3513" s="45"/>
      <c r="BKA3513" s="45"/>
      <c r="BKB3513" s="45"/>
      <c r="BKC3513" s="45"/>
      <c r="BKD3513" s="45"/>
      <c r="BKE3513" s="45"/>
      <c r="BKF3513" s="45"/>
      <c r="BKG3513" s="45"/>
      <c r="BKH3513" s="45"/>
      <c r="BKI3513" s="45"/>
      <c r="BKJ3513" s="45"/>
      <c r="BKK3513" s="45"/>
      <c r="BKL3513" s="45"/>
      <c r="BKM3513" s="45"/>
      <c r="BKN3513" s="45"/>
      <c r="BKO3513" s="45"/>
      <c r="BKP3513" s="45"/>
      <c r="BKQ3513" s="45"/>
      <c r="BKR3513" s="45"/>
      <c r="BKS3513" s="45"/>
      <c r="BKT3513" s="45"/>
      <c r="BKU3513" s="45"/>
      <c r="BKV3513" s="45"/>
      <c r="BKW3513" s="45"/>
      <c r="BKX3513" s="45"/>
      <c r="BKY3513" s="45"/>
      <c r="BKZ3513" s="45"/>
      <c r="BLA3513" s="45"/>
      <c r="BLB3513" s="45"/>
      <c r="BLC3513" s="45"/>
      <c r="BLD3513" s="45"/>
      <c r="BLE3513" s="45"/>
      <c r="BLF3513" s="45"/>
      <c r="BLG3513" s="45"/>
      <c r="BLH3513" s="45"/>
      <c r="BLI3513" s="45"/>
      <c r="BLJ3513" s="45"/>
      <c r="BLK3513" s="45"/>
      <c r="BLL3513" s="45"/>
      <c r="BLM3513" s="45"/>
      <c r="BLN3513" s="45"/>
      <c r="BLO3513" s="45"/>
      <c r="BLP3513" s="45"/>
      <c r="BLQ3513" s="45"/>
      <c r="BLR3513" s="45"/>
      <c r="BLS3513" s="45"/>
      <c r="BLT3513" s="45"/>
      <c r="BLU3513" s="45"/>
      <c r="BLV3513" s="45"/>
      <c r="BLW3513" s="45"/>
      <c r="BLX3513" s="45"/>
      <c r="BLY3513" s="45"/>
      <c r="BLZ3513" s="45"/>
      <c r="BMA3513" s="45"/>
      <c r="BMB3513" s="45"/>
      <c r="BMC3513" s="45"/>
      <c r="BMD3513" s="45"/>
      <c r="BME3513" s="45"/>
      <c r="BMF3513" s="45"/>
      <c r="BMG3513" s="45"/>
      <c r="BMH3513" s="45"/>
      <c r="BMI3513" s="45"/>
      <c r="BMJ3513" s="45"/>
      <c r="BMK3513" s="45"/>
      <c r="BML3513" s="45"/>
      <c r="BMM3513" s="45"/>
      <c r="BMN3513" s="45"/>
      <c r="BMO3513" s="45"/>
      <c r="BMP3513" s="45"/>
      <c r="BMQ3513" s="45"/>
      <c r="BMR3513" s="45"/>
      <c r="BMS3513" s="45"/>
      <c r="BMT3513" s="45"/>
      <c r="BMU3513" s="45"/>
      <c r="BMV3513" s="45"/>
      <c r="BMW3513" s="45"/>
      <c r="BMX3513" s="45"/>
      <c r="BMY3513" s="45"/>
      <c r="BMZ3513" s="45"/>
      <c r="BNA3513" s="45"/>
      <c r="BNB3513" s="45"/>
      <c r="BNC3513" s="45"/>
      <c r="BND3513" s="45"/>
      <c r="BNE3513" s="45"/>
      <c r="BNF3513" s="45"/>
      <c r="BNG3513" s="45"/>
      <c r="BNH3513" s="45"/>
      <c r="BNI3513" s="45"/>
      <c r="BNJ3513" s="45"/>
      <c r="BNK3513" s="45"/>
      <c r="BNL3513" s="45"/>
      <c r="BNM3513" s="45"/>
      <c r="BNN3513" s="45"/>
      <c r="BNO3513" s="45"/>
      <c r="BNP3513" s="45"/>
      <c r="BNQ3513" s="45"/>
      <c r="BNR3513" s="45"/>
      <c r="BNS3513" s="45"/>
      <c r="BNT3513" s="45"/>
      <c r="BNU3513" s="45"/>
      <c r="BNV3513" s="45"/>
      <c r="BNW3513" s="45"/>
      <c r="BNX3513" s="45"/>
      <c r="BNY3513" s="45"/>
      <c r="BNZ3513" s="45"/>
      <c r="BOA3513" s="45"/>
      <c r="BOB3513" s="45"/>
      <c r="BOC3513" s="45"/>
      <c r="BOD3513" s="45"/>
      <c r="BOE3513" s="45"/>
      <c r="BOF3513" s="45"/>
      <c r="BOG3513" s="45"/>
      <c r="BOH3513" s="45"/>
      <c r="BOI3513" s="45"/>
      <c r="BOJ3513" s="45"/>
      <c r="BOK3513" s="45"/>
      <c r="BOL3513" s="45"/>
      <c r="BOM3513" s="45"/>
      <c r="BON3513" s="45"/>
      <c r="BOO3513" s="45"/>
      <c r="BOP3513" s="45"/>
      <c r="BOQ3513" s="45"/>
      <c r="BOR3513" s="45"/>
      <c r="BOS3513" s="45"/>
      <c r="BOT3513" s="45"/>
      <c r="BOU3513" s="45"/>
      <c r="BOV3513" s="45"/>
      <c r="BOW3513" s="45"/>
      <c r="BOX3513" s="45"/>
      <c r="BOY3513" s="45"/>
      <c r="BOZ3513" s="45"/>
      <c r="BPA3513" s="45"/>
      <c r="BPB3513" s="45"/>
      <c r="BPC3513" s="45"/>
      <c r="BPD3513" s="45"/>
      <c r="BPE3513" s="45"/>
      <c r="BPF3513" s="45"/>
      <c r="BPG3513" s="45"/>
      <c r="BPH3513" s="45"/>
      <c r="BPI3513" s="45"/>
      <c r="BPJ3513" s="45"/>
      <c r="BPK3513" s="45"/>
      <c r="BPL3513" s="45"/>
      <c r="BPM3513" s="45"/>
      <c r="BPN3513" s="45"/>
      <c r="BPO3513" s="45"/>
      <c r="BPP3513" s="45"/>
      <c r="BPQ3513" s="45"/>
      <c r="BPR3513" s="45"/>
      <c r="BPS3513" s="45"/>
      <c r="BPT3513" s="45"/>
      <c r="BPU3513" s="45"/>
      <c r="BPV3513" s="45"/>
      <c r="BPW3513" s="45"/>
      <c r="BPX3513" s="45"/>
      <c r="BPY3513" s="45"/>
      <c r="BPZ3513" s="45"/>
      <c r="BQA3513" s="45"/>
      <c r="BQB3513" s="45"/>
      <c r="BQC3513" s="45"/>
      <c r="BQD3513" s="45"/>
      <c r="BQE3513" s="45"/>
      <c r="BQF3513" s="45"/>
      <c r="BQG3513" s="45"/>
      <c r="BQH3513" s="45"/>
      <c r="BQI3513" s="45"/>
      <c r="BQJ3513" s="45"/>
      <c r="BQK3513" s="45"/>
      <c r="BQL3513" s="45"/>
      <c r="BQM3513" s="45"/>
      <c r="BQN3513" s="45"/>
      <c r="BQO3513" s="45"/>
      <c r="BQP3513" s="45"/>
      <c r="BQQ3513" s="45"/>
      <c r="BQR3513" s="45"/>
      <c r="BQS3513" s="45"/>
      <c r="BQT3513" s="45"/>
      <c r="BQU3513" s="45"/>
      <c r="BQV3513" s="45"/>
      <c r="BQW3513" s="45"/>
      <c r="BQX3513" s="45"/>
      <c r="BQY3513" s="45"/>
      <c r="BQZ3513" s="45"/>
      <c r="BRA3513" s="45"/>
      <c r="BRB3513" s="45"/>
      <c r="BRC3513" s="45"/>
      <c r="BRD3513" s="45"/>
      <c r="BRE3513" s="45"/>
      <c r="BRF3513" s="45"/>
      <c r="BRG3513" s="45"/>
      <c r="BRH3513" s="45"/>
      <c r="BRI3513" s="45"/>
      <c r="BRJ3513" s="45"/>
      <c r="BRK3513" s="45"/>
      <c r="BRL3513" s="45"/>
      <c r="BRM3513" s="45"/>
      <c r="BRN3513" s="45"/>
      <c r="BRO3513" s="45"/>
      <c r="BRP3513" s="45"/>
      <c r="BRQ3513" s="45"/>
      <c r="BRR3513" s="45"/>
      <c r="BRS3513" s="45"/>
      <c r="BRT3513" s="45"/>
      <c r="BRU3513" s="45"/>
      <c r="BRV3513" s="45"/>
      <c r="BRW3513" s="45"/>
      <c r="BRX3513" s="45"/>
      <c r="BRY3513" s="45"/>
      <c r="BRZ3513" s="45"/>
      <c r="BSA3513" s="45"/>
      <c r="BSB3513" s="45"/>
      <c r="BSC3513" s="45"/>
      <c r="BSD3513" s="45"/>
      <c r="BSE3513" s="45"/>
      <c r="BSF3513" s="45"/>
      <c r="BSG3513" s="45"/>
      <c r="BSH3513" s="45"/>
      <c r="BSI3513" s="45"/>
      <c r="BSJ3513" s="45"/>
      <c r="BSK3513" s="45"/>
      <c r="BSL3513" s="45"/>
      <c r="BSM3513" s="45"/>
      <c r="BSN3513" s="45"/>
      <c r="BSO3513" s="45"/>
      <c r="BSP3513" s="45"/>
      <c r="BSQ3513" s="45"/>
      <c r="BSR3513" s="45"/>
      <c r="BSS3513" s="45"/>
      <c r="BST3513" s="45"/>
      <c r="BSU3513" s="45"/>
      <c r="BSV3513" s="45"/>
      <c r="BSW3513" s="45"/>
      <c r="BSX3513" s="45"/>
      <c r="BSY3513" s="45"/>
      <c r="BSZ3513" s="45"/>
      <c r="BTA3513" s="45"/>
      <c r="BTB3513" s="45"/>
      <c r="BTC3513" s="45"/>
      <c r="BTD3513" s="45"/>
      <c r="BTE3513" s="45"/>
      <c r="BTF3513" s="45"/>
      <c r="BTG3513" s="45"/>
      <c r="BTH3513" s="45"/>
      <c r="BTI3513" s="45"/>
      <c r="BTJ3513" s="45"/>
      <c r="BTK3513" s="45"/>
      <c r="BTL3513" s="45"/>
      <c r="BTM3513" s="45"/>
      <c r="BTN3513" s="45"/>
      <c r="BTO3513" s="45"/>
      <c r="BTP3513" s="45"/>
      <c r="BTQ3513" s="45"/>
      <c r="BTR3513" s="45"/>
      <c r="BTS3513" s="45"/>
      <c r="BTT3513" s="45"/>
      <c r="BTU3513" s="45"/>
      <c r="BTV3513" s="45"/>
      <c r="BTW3513" s="45"/>
      <c r="BTX3513" s="45"/>
      <c r="BTY3513" s="45"/>
      <c r="BTZ3513" s="45"/>
      <c r="BUA3513" s="45"/>
      <c r="BUB3513" s="45"/>
      <c r="BUC3513" s="45"/>
      <c r="BUD3513" s="45"/>
      <c r="BUE3513" s="45"/>
      <c r="BUF3513" s="45"/>
      <c r="BUG3513" s="45"/>
      <c r="BUH3513" s="45"/>
      <c r="BUI3513" s="45"/>
      <c r="BUJ3513" s="45"/>
      <c r="BUK3513" s="45"/>
      <c r="BUL3513" s="45"/>
      <c r="BUM3513" s="45"/>
      <c r="BUN3513" s="45"/>
      <c r="BUO3513" s="45"/>
      <c r="BUP3513" s="45"/>
      <c r="BUQ3513" s="45"/>
      <c r="BUR3513" s="45"/>
      <c r="BUS3513" s="45"/>
      <c r="BUT3513" s="45"/>
      <c r="BUU3513" s="45"/>
      <c r="BUV3513" s="45"/>
      <c r="BUW3513" s="45"/>
      <c r="BUX3513" s="45"/>
      <c r="BUY3513" s="45"/>
      <c r="BUZ3513" s="45"/>
      <c r="BVA3513" s="45"/>
      <c r="BVB3513" s="45"/>
      <c r="BVC3513" s="45"/>
      <c r="BVD3513" s="45"/>
      <c r="BVE3513" s="45"/>
      <c r="BVF3513" s="45"/>
      <c r="BVG3513" s="45"/>
      <c r="BVH3513" s="45"/>
      <c r="BVI3513" s="45"/>
      <c r="BVJ3513" s="45"/>
      <c r="BVK3513" s="45"/>
      <c r="BVL3513" s="45"/>
      <c r="BVM3513" s="45"/>
      <c r="BVN3513" s="45"/>
      <c r="BVO3513" s="45"/>
      <c r="BVP3513" s="45"/>
      <c r="BVQ3513" s="45"/>
      <c r="BVR3513" s="45"/>
      <c r="BVS3513" s="45"/>
      <c r="BVT3513" s="45"/>
      <c r="BVU3513" s="45"/>
      <c r="BVV3513" s="45"/>
      <c r="BVW3513" s="45"/>
      <c r="BVX3513" s="45"/>
      <c r="BVY3513" s="45"/>
      <c r="BVZ3513" s="45"/>
      <c r="BWA3513" s="45"/>
      <c r="BWB3513" s="45"/>
      <c r="BWC3513" s="45"/>
      <c r="BWD3513" s="45"/>
      <c r="BWE3513" s="45"/>
      <c r="BWF3513" s="45"/>
      <c r="BWG3513" s="45"/>
      <c r="BWH3513" s="45"/>
      <c r="BWI3513" s="45"/>
      <c r="BWJ3513" s="45"/>
      <c r="BWK3513" s="45"/>
      <c r="BWL3513" s="45"/>
      <c r="BWM3513" s="45"/>
      <c r="BWN3513" s="45"/>
      <c r="BWO3513" s="45"/>
      <c r="BWP3513" s="45"/>
      <c r="BWQ3513" s="45"/>
      <c r="BWR3513" s="45"/>
      <c r="BWS3513" s="45"/>
      <c r="BWT3513" s="45"/>
      <c r="BWU3513" s="45"/>
      <c r="BWV3513" s="45"/>
      <c r="BWW3513" s="45"/>
      <c r="BWX3513" s="45"/>
      <c r="BWY3513" s="45"/>
      <c r="BWZ3513" s="45"/>
      <c r="BXA3513" s="45"/>
      <c r="BXB3513" s="45"/>
      <c r="BXC3513" s="45"/>
      <c r="BXD3513" s="45"/>
      <c r="BXE3513" s="45"/>
      <c r="BXF3513" s="45"/>
      <c r="BXG3513" s="45"/>
      <c r="BXH3513" s="45"/>
      <c r="BXI3513" s="45"/>
      <c r="BXJ3513" s="45"/>
      <c r="BXK3513" s="45"/>
      <c r="BXL3513" s="45"/>
      <c r="BXM3513" s="45"/>
      <c r="BXN3513" s="45"/>
      <c r="BXO3513" s="45"/>
      <c r="BXP3513" s="45"/>
      <c r="BXQ3513" s="45"/>
      <c r="BXR3513" s="45"/>
      <c r="BXS3513" s="45"/>
      <c r="BXT3513" s="45"/>
      <c r="BXU3513" s="45"/>
      <c r="BXV3513" s="45"/>
      <c r="BXW3513" s="45"/>
      <c r="BXX3513" s="45"/>
      <c r="BXY3513" s="45"/>
      <c r="BXZ3513" s="45"/>
      <c r="BYA3513" s="45"/>
      <c r="BYB3513" s="45"/>
      <c r="BYC3513" s="45"/>
      <c r="BYD3513" s="45"/>
      <c r="BYE3513" s="45"/>
      <c r="BYF3513" s="45"/>
      <c r="BYG3513" s="45"/>
      <c r="BYH3513" s="45"/>
      <c r="BYI3513" s="45"/>
      <c r="BYJ3513" s="45"/>
      <c r="BYK3513" s="45"/>
      <c r="BYL3513" s="45"/>
      <c r="BYM3513" s="45"/>
      <c r="BYN3513" s="45"/>
      <c r="BYO3513" s="45"/>
      <c r="BYP3513" s="45"/>
      <c r="BYQ3513" s="45"/>
      <c r="BYR3513" s="45"/>
      <c r="BYS3513" s="45"/>
      <c r="BYT3513" s="45"/>
      <c r="BYU3513" s="45"/>
      <c r="BYV3513" s="45"/>
      <c r="BYW3513" s="45"/>
      <c r="BYX3513" s="45"/>
      <c r="BYY3513" s="45"/>
      <c r="BYZ3513" s="45"/>
      <c r="BZA3513" s="45"/>
      <c r="BZB3513" s="45"/>
      <c r="BZC3513" s="45"/>
      <c r="BZD3513" s="45"/>
      <c r="BZE3513" s="45"/>
      <c r="BZF3513" s="45"/>
      <c r="BZG3513" s="45"/>
      <c r="BZH3513" s="45"/>
      <c r="BZI3513" s="45"/>
      <c r="BZJ3513" s="45"/>
      <c r="BZK3513" s="45"/>
      <c r="BZL3513" s="45"/>
      <c r="BZM3513" s="45"/>
      <c r="BZN3513" s="45"/>
      <c r="BZO3513" s="45"/>
      <c r="BZP3513" s="45"/>
      <c r="BZQ3513" s="45"/>
      <c r="BZR3513" s="45"/>
      <c r="BZS3513" s="45"/>
      <c r="BZT3513" s="45"/>
      <c r="BZU3513" s="45"/>
      <c r="BZV3513" s="45"/>
      <c r="BZW3513" s="45"/>
      <c r="BZX3513" s="45"/>
      <c r="BZY3513" s="45"/>
      <c r="BZZ3513" s="45"/>
      <c r="CAA3513" s="45"/>
      <c r="CAB3513" s="45"/>
      <c r="CAC3513" s="45"/>
      <c r="CAD3513" s="45"/>
      <c r="CAE3513" s="45"/>
      <c r="CAF3513" s="45"/>
      <c r="CAG3513" s="45"/>
      <c r="CAH3513" s="45"/>
      <c r="CAI3513" s="45"/>
      <c r="CAJ3513" s="45"/>
      <c r="CAK3513" s="45"/>
      <c r="CAL3513" s="45"/>
      <c r="CAM3513" s="45"/>
      <c r="CAN3513" s="45"/>
      <c r="CAO3513" s="45"/>
      <c r="CAP3513" s="45"/>
      <c r="CAQ3513" s="45"/>
      <c r="CAR3513" s="45"/>
      <c r="CAS3513" s="45"/>
      <c r="CAT3513" s="45"/>
      <c r="CAU3513" s="45"/>
      <c r="CAV3513" s="45"/>
      <c r="CAW3513" s="45"/>
      <c r="CAX3513" s="45"/>
      <c r="CAY3513" s="45"/>
      <c r="CAZ3513" s="45"/>
      <c r="CBA3513" s="45"/>
      <c r="CBB3513" s="45"/>
      <c r="CBC3513" s="45"/>
      <c r="CBD3513" s="45"/>
      <c r="CBE3513" s="45"/>
      <c r="CBF3513" s="45"/>
      <c r="CBG3513" s="45"/>
      <c r="CBH3513" s="45"/>
      <c r="CBI3513" s="45"/>
      <c r="CBJ3513" s="45"/>
      <c r="CBK3513" s="45"/>
      <c r="CBL3513" s="45"/>
      <c r="CBM3513" s="45"/>
      <c r="CBN3513" s="45"/>
      <c r="CBO3513" s="45"/>
      <c r="CBP3513" s="45"/>
      <c r="CBQ3513" s="45"/>
      <c r="CBR3513" s="45"/>
      <c r="CBS3513" s="45"/>
      <c r="CBT3513" s="45"/>
      <c r="CBU3513" s="45"/>
      <c r="CBV3513" s="45"/>
      <c r="CBW3513" s="45"/>
      <c r="CBX3513" s="45"/>
      <c r="CBY3513" s="45"/>
      <c r="CBZ3513" s="45"/>
      <c r="CCA3513" s="45"/>
      <c r="CCB3513" s="45"/>
      <c r="CCC3513" s="45"/>
      <c r="CCD3513" s="45"/>
      <c r="CCE3513" s="45"/>
      <c r="CCF3513" s="45"/>
      <c r="CCG3513" s="45"/>
      <c r="CCH3513" s="45"/>
      <c r="CCI3513" s="45"/>
      <c r="CCJ3513" s="45"/>
      <c r="CCK3513" s="45"/>
      <c r="CCL3513" s="45"/>
      <c r="CCM3513" s="45"/>
      <c r="CCN3513" s="45"/>
      <c r="CCO3513" s="45"/>
      <c r="CCP3513" s="45"/>
      <c r="CCQ3513" s="45"/>
      <c r="CCR3513" s="45"/>
      <c r="CCS3513" s="45"/>
      <c r="CCT3513" s="45"/>
      <c r="CCU3513" s="45"/>
      <c r="CCV3513" s="45"/>
      <c r="CCW3513" s="45"/>
      <c r="CCX3513" s="45"/>
      <c r="CCY3513" s="45"/>
      <c r="CCZ3513" s="45"/>
      <c r="CDA3513" s="45"/>
      <c r="CDB3513" s="45"/>
      <c r="CDC3513" s="45"/>
      <c r="CDD3513" s="45"/>
      <c r="CDE3513" s="45"/>
      <c r="CDF3513" s="45"/>
      <c r="CDG3513" s="45"/>
      <c r="CDH3513" s="45"/>
      <c r="CDI3513" s="45"/>
      <c r="CDJ3513" s="45"/>
      <c r="CDK3513" s="45"/>
      <c r="CDL3513" s="45"/>
      <c r="CDM3513" s="45"/>
      <c r="CDN3513" s="45"/>
      <c r="CDO3513" s="45"/>
      <c r="CDP3513" s="45"/>
      <c r="CDQ3513" s="45"/>
      <c r="CDR3513" s="45"/>
      <c r="CDS3513" s="45"/>
      <c r="CDT3513" s="45"/>
      <c r="CDU3513" s="45"/>
      <c r="CDV3513" s="45"/>
      <c r="CDW3513" s="45"/>
      <c r="CDX3513" s="45"/>
      <c r="CDY3513" s="45"/>
      <c r="CDZ3513" s="45"/>
      <c r="CEA3513" s="45"/>
      <c r="CEB3513" s="45"/>
      <c r="CEC3513" s="45"/>
      <c r="CED3513" s="45"/>
      <c r="CEE3513" s="45"/>
      <c r="CEF3513" s="45"/>
      <c r="CEG3513" s="45"/>
      <c r="CEH3513" s="45"/>
      <c r="CEI3513" s="45"/>
      <c r="CEJ3513" s="45"/>
      <c r="CEK3513" s="45"/>
      <c r="CEL3513" s="45"/>
      <c r="CEM3513" s="45"/>
      <c r="CEN3513" s="45"/>
      <c r="CEO3513" s="45"/>
      <c r="CEP3513" s="45"/>
      <c r="CEQ3513" s="45"/>
      <c r="CER3513" s="45"/>
      <c r="CES3513" s="45"/>
      <c r="CET3513" s="45"/>
      <c r="CEU3513" s="45"/>
      <c r="CEV3513" s="45"/>
      <c r="CEW3513" s="45"/>
      <c r="CEX3513" s="45"/>
      <c r="CEY3513" s="45"/>
      <c r="CEZ3513" s="45"/>
      <c r="CFA3513" s="45"/>
      <c r="CFB3513" s="45"/>
      <c r="CFC3513" s="45"/>
      <c r="CFD3513" s="45"/>
      <c r="CFE3513" s="45"/>
      <c r="CFF3513" s="45"/>
      <c r="CFG3513" s="45"/>
      <c r="CFH3513" s="45"/>
      <c r="CFI3513" s="45"/>
      <c r="CFJ3513" s="45"/>
      <c r="CFK3513" s="45"/>
      <c r="CFL3513" s="45"/>
      <c r="CFM3513" s="45"/>
      <c r="CFN3513" s="45"/>
      <c r="CFO3513" s="45"/>
      <c r="CFP3513" s="45"/>
      <c r="CFQ3513" s="45"/>
      <c r="CFR3513" s="45"/>
      <c r="CFS3513" s="45"/>
      <c r="CFT3513" s="45"/>
      <c r="CFU3513" s="45"/>
      <c r="CFV3513" s="45"/>
      <c r="CFW3513" s="45"/>
      <c r="CFX3513" s="45"/>
      <c r="CFY3513" s="45"/>
      <c r="CFZ3513" s="45"/>
      <c r="CGA3513" s="45"/>
      <c r="CGB3513" s="45"/>
      <c r="CGC3513" s="45"/>
      <c r="CGD3513" s="45"/>
      <c r="CGE3513" s="45"/>
      <c r="CGF3513" s="45"/>
      <c r="CGG3513" s="45"/>
      <c r="CGH3513" s="45"/>
      <c r="CGI3513" s="45"/>
      <c r="CGJ3513" s="45"/>
      <c r="CGK3513" s="45"/>
      <c r="CGL3513" s="45"/>
      <c r="CGM3513" s="45"/>
      <c r="CGN3513" s="45"/>
      <c r="CGO3513" s="45"/>
      <c r="CGP3513" s="45"/>
      <c r="CGQ3513" s="45"/>
      <c r="CGR3513" s="45"/>
      <c r="CGS3513" s="45"/>
      <c r="CGT3513" s="45"/>
      <c r="CGU3513" s="45"/>
      <c r="CGV3513" s="45"/>
      <c r="CGW3513" s="45"/>
      <c r="CGX3513" s="45"/>
      <c r="CGY3513" s="45"/>
      <c r="CGZ3513" s="45"/>
      <c r="CHA3513" s="45"/>
      <c r="CHB3513" s="45"/>
      <c r="CHC3513" s="45"/>
      <c r="CHD3513" s="45"/>
      <c r="CHE3513" s="45"/>
      <c r="CHF3513" s="45"/>
      <c r="CHG3513" s="45"/>
      <c r="CHH3513" s="45"/>
      <c r="CHI3513" s="45"/>
      <c r="CHJ3513" s="45"/>
      <c r="CHK3513" s="45"/>
      <c r="CHL3513" s="45"/>
      <c r="CHM3513" s="45"/>
      <c r="CHN3513" s="45"/>
      <c r="CHO3513" s="45"/>
      <c r="CHP3513" s="45"/>
      <c r="CHQ3513" s="45"/>
      <c r="CHR3513" s="45"/>
      <c r="CHS3513" s="45"/>
      <c r="CHT3513" s="45"/>
      <c r="CHU3513" s="45"/>
      <c r="CHV3513" s="45"/>
      <c r="CHW3513" s="45"/>
      <c r="CHX3513" s="45"/>
      <c r="CHY3513" s="45"/>
      <c r="CHZ3513" s="45"/>
      <c r="CIA3513" s="45"/>
      <c r="CIB3513" s="45"/>
      <c r="CIC3513" s="45"/>
      <c r="CID3513" s="45"/>
      <c r="CIE3513" s="45"/>
      <c r="CIF3513" s="45"/>
      <c r="CIG3513" s="45"/>
      <c r="CIH3513" s="45"/>
      <c r="CII3513" s="45"/>
      <c r="CIJ3513" s="45"/>
      <c r="CIK3513" s="45"/>
      <c r="CIL3513" s="45"/>
      <c r="CIM3513" s="45"/>
      <c r="CIN3513" s="45"/>
      <c r="CIO3513" s="45"/>
      <c r="CIP3513" s="45"/>
      <c r="CIQ3513" s="45"/>
      <c r="CIR3513" s="45"/>
      <c r="CIS3513" s="45"/>
      <c r="CIT3513" s="45"/>
      <c r="CIU3513" s="45"/>
      <c r="CIV3513" s="45"/>
      <c r="CIW3513" s="45"/>
      <c r="CIX3513" s="45"/>
      <c r="CIY3513" s="45"/>
      <c r="CIZ3513" s="45"/>
      <c r="CJA3513" s="45"/>
      <c r="CJB3513" s="45"/>
      <c r="CJC3513" s="45"/>
      <c r="CJD3513" s="45"/>
      <c r="CJE3513" s="45"/>
      <c r="CJF3513" s="45"/>
      <c r="CJG3513" s="45"/>
      <c r="CJH3513" s="45"/>
      <c r="CJI3513" s="45"/>
      <c r="CJJ3513" s="45"/>
      <c r="CJK3513" s="45"/>
      <c r="CJL3513" s="45"/>
      <c r="CJM3513" s="45"/>
      <c r="CJN3513" s="45"/>
      <c r="CJO3513" s="45"/>
      <c r="CJP3513" s="45"/>
      <c r="CJQ3513" s="45"/>
      <c r="CJR3513" s="45"/>
      <c r="CJS3513" s="45"/>
      <c r="CJT3513" s="45"/>
      <c r="CJU3513" s="45"/>
      <c r="CJV3513" s="45"/>
      <c r="CJW3513" s="45"/>
      <c r="CJX3513" s="45"/>
      <c r="CJY3513" s="45"/>
      <c r="CJZ3513" s="45"/>
      <c r="CKA3513" s="45"/>
      <c r="CKB3513" s="45"/>
      <c r="CKC3513" s="45"/>
      <c r="CKD3513" s="45"/>
      <c r="CKE3513" s="45"/>
      <c r="CKF3513" s="45"/>
      <c r="CKG3513" s="45"/>
      <c r="CKH3513" s="45"/>
      <c r="CKI3513" s="45"/>
      <c r="CKJ3513" s="45"/>
      <c r="CKK3513" s="45"/>
      <c r="CKL3513" s="45"/>
      <c r="CKM3513" s="45"/>
      <c r="CKN3513" s="45"/>
      <c r="CKO3513" s="45"/>
      <c r="CKP3513" s="45"/>
      <c r="CKQ3513" s="45"/>
      <c r="CKR3513" s="45"/>
      <c r="CKS3513" s="45"/>
      <c r="CKT3513" s="45"/>
      <c r="CKU3513" s="45"/>
      <c r="CKV3513" s="45"/>
      <c r="CKW3513" s="45"/>
      <c r="CKX3513" s="45"/>
      <c r="CKY3513" s="45"/>
      <c r="CKZ3513" s="45"/>
      <c r="CLA3513" s="45"/>
      <c r="CLB3513" s="45"/>
      <c r="CLC3513" s="45"/>
      <c r="CLD3513" s="45"/>
      <c r="CLE3513" s="45"/>
      <c r="CLF3513" s="45"/>
      <c r="CLG3513" s="45"/>
      <c r="CLH3513" s="45"/>
      <c r="CLI3513" s="45"/>
      <c r="CLJ3513" s="45"/>
      <c r="CLK3513" s="45"/>
      <c r="CLL3513" s="45"/>
      <c r="CLM3513" s="45"/>
      <c r="CLN3513" s="45"/>
      <c r="CLO3513" s="45"/>
      <c r="CLP3513" s="45"/>
      <c r="CLQ3513" s="45"/>
      <c r="CLR3513" s="45"/>
      <c r="CLS3513" s="45"/>
      <c r="CLT3513" s="45"/>
      <c r="CLU3513" s="45"/>
      <c r="CLV3513" s="45"/>
      <c r="CLW3513" s="45"/>
      <c r="CLX3513" s="45"/>
      <c r="CLY3513" s="45"/>
      <c r="CLZ3513" s="45"/>
      <c r="CMA3513" s="45"/>
      <c r="CMB3513" s="45"/>
      <c r="CMC3513" s="45"/>
      <c r="CMD3513" s="45"/>
      <c r="CME3513" s="45"/>
      <c r="CMF3513" s="45"/>
      <c r="CMG3513" s="45"/>
      <c r="CMH3513" s="45"/>
      <c r="CMI3513" s="45"/>
      <c r="CMJ3513" s="45"/>
      <c r="CMK3513" s="45"/>
      <c r="CML3513" s="45"/>
      <c r="CMM3513" s="45"/>
      <c r="CMN3513" s="45"/>
      <c r="CMO3513" s="45"/>
      <c r="CMP3513" s="45"/>
      <c r="CMQ3513" s="45"/>
      <c r="CMR3513" s="45"/>
      <c r="CMS3513" s="45"/>
      <c r="CMT3513" s="45"/>
      <c r="CMU3513" s="45"/>
      <c r="CMV3513" s="45"/>
      <c r="CMW3513" s="45"/>
      <c r="CMX3513" s="45"/>
      <c r="CMY3513" s="45"/>
      <c r="CMZ3513" s="45"/>
      <c r="CNA3513" s="45"/>
      <c r="CNB3513" s="45"/>
      <c r="CNC3513" s="45"/>
      <c r="CND3513" s="45"/>
      <c r="CNE3513" s="45"/>
      <c r="CNF3513" s="45"/>
      <c r="CNG3513" s="45"/>
      <c r="CNH3513" s="45"/>
      <c r="CNI3513" s="45"/>
      <c r="CNJ3513" s="45"/>
      <c r="CNK3513" s="45"/>
      <c r="CNL3513" s="45"/>
      <c r="CNM3513" s="45"/>
      <c r="CNN3513" s="45"/>
      <c r="CNO3513" s="45"/>
      <c r="CNP3513" s="45"/>
      <c r="CNQ3513" s="45"/>
      <c r="CNR3513" s="45"/>
      <c r="CNS3513" s="45"/>
      <c r="CNT3513" s="45"/>
      <c r="CNU3513" s="45"/>
      <c r="CNV3513" s="45"/>
      <c r="CNW3513" s="45"/>
      <c r="CNX3513" s="45"/>
      <c r="CNY3513" s="45"/>
      <c r="CNZ3513" s="45"/>
      <c r="COA3513" s="45"/>
      <c r="COB3513" s="45"/>
      <c r="COC3513" s="45"/>
      <c r="COD3513" s="45"/>
      <c r="COE3513" s="45"/>
      <c r="COF3513" s="45"/>
      <c r="COG3513" s="45"/>
      <c r="COH3513" s="45"/>
      <c r="COI3513" s="45"/>
      <c r="COJ3513" s="45"/>
      <c r="COK3513" s="45"/>
      <c r="COL3513" s="45"/>
      <c r="COM3513" s="45"/>
      <c r="CON3513" s="45"/>
      <c r="COO3513" s="45"/>
      <c r="COP3513" s="45"/>
      <c r="COQ3513" s="45"/>
      <c r="COR3513" s="45"/>
      <c r="COS3513" s="45"/>
      <c r="COT3513" s="45"/>
      <c r="COU3513" s="45"/>
      <c r="COV3513" s="45"/>
      <c r="COW3513" s="45"/>
      <c r="COX3513" s="45"/>
      <c r="COY3513" s="45"/>
      <c r="COZ3513" s="45"/>
      <c r="CPA3513" s="45"/>
      <c r="CPB3513" s="45"/>
      <c r="CPC3513" s="45"/>
      <c r="CPD3513" s="45"/>
      <c r="CPE3513" s="45"/>
      <c r="CPF3513" s="45"/>
      <c r="CPG3513" s="45"/>
      <c r="CPH3513" s="45"/>
      <c r="CPI3513" s="45"/>
      <c r="CPJ3513" s="45"/>
      <c r="CPK3513" s="45"/>
      <c r="CPL3513" s="45"/>
      <c r="CPM3513" s="45"/>
      <c r="CPN3513" s="45"/>
      <c r="CPO3513" s="45"/>
      <c r="CPP3513" s="45"/>
      <c r="CPQ3513" s="45"/>
      <c r="CPR3513" s="45"/>
      <c r="CPS3513" s="45"/>
      <c r="CPT3513" s="45"/>
      <c r="CPU3513" s="45"/>
      <c r="CPV3513" s="45"/>
      <c r="CPW3513" s="45"/>
      <c r="CPX3513" s="45"/>
      <c r="CPY3513" s="45"/>
      <c r="CPZ3513" s="45"/>
      <c r="CQA3513" s="45"/>
      <c r="CQB3513" s="45"/>
      <c r="CQC3513" s="45"/>
      <c r="CQD3513" s="45"/>
      <c r="CQE3513" s="45"/>
      <c r="CQF3513" s="45"/>
      <c r="CQG3513" s="45"/>
      <c r="CQH3513" s="45"/>
      <c r="CQI3513" s="45"/>
      <c r="CQJ3513" s="45"/>
      <c r="CQK3513" s="45"/>
      <c r="CQL3513" s="45"/>
      <c r="CQM3513" s="45"/>
      <c r="CQN3513" s="45"/>
      <c r="CQO3513" s="45"/>
      <c r="CQP3513" s="45"/>
      <c r="CQQ3513" s="45"/>
      <c r="CQR3513" s="45"/>
      <c r="CQS3513" s="45"/>
      <c r="CQT3513" s="45"/>
      <c r="CQU3513" s="45"/>
      <c r="CQV3513" s="45"/>
      <c r="CQW3513" s="45"/>
      <c r="CQX3513" s="45"/>
      <c r="CQY3513" s="45"/>
      <c r="CQZ3513" s="45"/>
      <c r="CRA3513" s="45"/>
      <c r="CRB3513" s="45"/>
      <c r="CRC3513" s="45"/>
      <c r="CRD3513" s="45"/>
      <c r="CRE3513" s="45"/>
      <c r="CRF3513" s="45"/>
      <c r="CRG3513" s="45"/>
      <c r="CRH3513" s="45"/>
      <c r="CRI3513" s="45"/>
      <c r="CRJ3513" s="45"/>
      <c r="CRK3513" s="45"/>
      <c r="CRL3513" s="45"/>
      <c r="CRM3513" s="45"/>
      <c r="CRN3513" s="45"/>
      <c r="CRO3513" s="45"/>
      <c r="CRP3513" s="45"/>
      <c r="CRQ3513" s="45"/>
      <c r="CRR3513" s="45"/>
      <c r="CRS3513" s="45"/>
      <c r="CRT3513" s="45"/>
      <c r="CRU3513" s="45"/>
      <c r="CRV3513" s="45"/>
      <c r="CRW3513" s="45"/>
      <c r="CRX3513" s="45"/>
      <c r="CRY3513" s="45"/>
      <c r="CRZ3513" s="45"/>
      <c r="CSA3513" s="45"/>
      <c r="CSB3513" s="45"/>
      <c r="CSC3513" s="45"/>
      <c r="CSD3513" s="45"/>
      <c r="CSE3513" s="45"/>
      <c r="CSF3513" s="45"/>
      <c r="CSG3513" s="45"/>
      <c r="CSH3513" s="45"/>
      <c r="CSI3513" s="45"/>
      <c r="CSJ3513" s="45"/>
      <c r="CSK3513" s="45"/>
      <c r="CSL3513" s="45"/>
      <c r="CSM3513" s="45"/>
      <c r="CSN3513" s="45"/>
      <c r="CSO3513" s="45"/>
      <c r="CSP3513" s="45"/>
      <c r="CSQ3513" s="45"/>
      <c r="CSR3513" s="45"/>
      <c r="CSS3513" s="45"/>
      <c r="CST3513" s="45"/>
      <c r="CSU3513" s="45"/>
      <c r="CSV3513" s="45"/>
      <c r="CSW3513" s="45"/>
      <c r="CSX3513" s="45"/>
      <c r="CSY3513" s="45"/>
      <c r="CSZ3513" s="45"/>
      <c r="CTA3513" s="45"/>
      <c r="CTB3513" s="45"/>
      <c r="CTC3513" s="45"/>
      <c r="CTD3513" s="45"/>
      <c r="CTE3513" s="45"/>
      <c r="CTF3513" s="45"/>
      <c r="CTG3513" s="45"/>
      <c r="CTH3513" s="45"/>
      <c r="CTI3513" s="45"/>
      <c r="CTJ3513" s="45"/>
      <c r="CTK3513" s="45"/>
      <c r="CTL3513" s="45"/>
      <c r="CTM3513" s="45"/>
      <c r="CTN3513" s="45"/>
      <c r="CTO3513" s="45"/>
      <c r="CTP3513" s="45"/>
      <c r="CTQ3513" s="45"/>
      <c r="CTR3513" s="45"/>
      <c r="CTS3513" s="45"/>
      <c r="CTT3513" s="45"/>
      <c r="CTU3513" s="45"/>
      <c r="CTV3513" s="45"/>
      <c r="CTW3513" s="45"/>
      <c r="CTX3513" s="45"/>
      <c r="CTY3513" s="45"/>
      <c r="CTZ3513" s="45"/>
      <c r="CUA3513" s="45"/>
      <c r="CUB3513" s="45"/>
      <c r="CUC3513" s="45"/>
      <c r="CUD3513" s="45"/>
      <c r="CUE3513" s="45"/>
      <c r="CUF3513" s="45"/>
      <c r="CUG3513" s="45"/>
      <c r="CUH3513" s="45"/>
      <c r="CUI3513" s="45"/>
      <c r="CUJ3513" s="45"/>
      <c r="CUK3513" s="45"/>
      <c r="CUL3513" s="45"/>
      <c r="CUM3513" s="45"/>
      <c r="CUN3513" s="45"/>
      <c r="CUO3513" s="45"/>
      <c r="CUP3513" s="45"/>
      <c r="CUQ3513" s="45"/>
      <c r="CUR3513" s="45"/>
      <c r="CUS3513" s="45"/>
      <c r="CUT3513" s="45"/>
      <c r="CUU3513" s="45"/>
      <c r="CUV3513" s="45"/>
      <c r="CUW3513" s="45"/>
      <c r="CUX3513" s="45"/>
      <c r="CUY3513" s="45"/>
      <c r="CUZ3513" s="45"/>
      <c r="CVA3513" s="45"/>
      <c r="CVB3513" s="45"/>
      <c r="CVC3513" s="45"/>
      <c r="CVD3513" s="45"/>
      <c r="CVE3513" s="45"/>
      <c r="CVF3513" s="45"/>
      <c r="CVG3513" s="45"/>
      <c r="CVH3513" s="45"/>
      <c r="CVI3513" s="45"/>
      <c r="CVJ3513" s="45"/>
      <c r="CVK3513" s="45"/>
      <c r="CVL3513" s="45"/>
      <c r="CVM3513" s="45"/>
      <c r="CVN3513" s="45"/>
      <c r="CVO3513" s="45"/>
      <c r="CVP3513" s="45"/>
      <c r="CVQ3513" s="45"/>
      <c r="CVR3513" s="45"/>
      <c r="CVS3513" s="45"/>
      <c r="CVT3513" s="45"/>
      <c r="CVU3513" s="45"/>
      <c r="CVV3513" s="45"/>
      <c r="CVW3513" s="45"/>
      <c r="CVX3513" s="45"/>
      <c r="CVY3513" s="45"/>
      <c r="CVZ3513" s="45"/>
      <c r="CWA3513" s="45"/>
      <c r="CWB3513" s="45"/>
      <c r="CWC3513" s="45"/>
      <c r="CWD3513" s="45"/>
      <c r="CWE3513" s="45"/>
      <c r="CWF3513" s="45"/>
      <c r="CWG3513" s="45"/>
      <c r="CWH3513" s="45"/>
      <c r="CWI3513" s="45"/>
      <c r="CWJ3513" s="45"/>
      <c r="CWK3513" s="45"/>
      <c r="CWL3513" s="45"/>
      <c r="CWM3513" s="45"/>
      <c r="CWN3513" s="45"/>
      <c r="CWO3513" s="45"/>
      <c r="CWP3513" s="45"/>
      <c r="CWQ3513" s="45"/>
      <c r="CWR3513" s="45"/>
      <c r="CWS3513" s="45"/>
      <c r="CWT3513" s="45"/>
      <c r="CWU3513" s="45"/>
      <c r="CWV3513" s="45"/>
      <c r="CWW3513" s="45"/>
      <c r="CWX3513" s="45"/>
      <c r="CWY3513" s="45"/>
      <c r="CWZ3513" s="45"/>
      <c r="CXA3513" s="45"/>
      <c r="CXB3513" s="45"/>
      <c r="CXC3513" s="45"/>
      <c r="CXD3513" s="45"/>
      <c r="CXE3513" s="45"/>
      <c r="CXF3513" s="45"/>
      <c r="CXG3513" s="45"/>
      <c r="CXH3513" s="45"/>
      <c r="CXI3513" s="45"/>
      <c r="CXJ3513" s="45"/>
      <c r="CXK3513" s="45"/>
      <c r="CXL3513" s="45"/>
      <c r="CXM3513" s="45"/>
      <c r="CXN3513" s="45"/>
      <c r="CXO3513" s="45"/>
      <c r="CXP3513" s="45"/>
      <c r="CXQ3513" s="45"/>
      <c r="CXR3513" s="45"/>
      <c r="CXS3513" s="45"/>
      <c r="CXT3513" s="45"/>
      <c r="CXU3513" s="45"/>
      <c r="CXV3513" s="45"/>
      <c r="CXW3513" s="45"/>
      <c r="CXX3513" s="45"/>
      <c r="CXY3513" s="45"/>
      <c r="CXZ3513" s="45"/>
      <c r="CYA3513" s="45"/>
      <c r="CYB3513" s="45"/>
      <c r="CYC3513" s="45"/>
      <c r="CYD3513" s="45"/>
      <c r="CYE3513" s="45"/>
      <c r="CYF3513" s="45"/>
      <c r="CYG3513" s="45"/>
      <c r="CYH3513" s="45"/>
      <c r="CYI3513" s="45"/>
      <c r="CYJ3513" s="45"/>
      <c r="CYK3513" s="45"/>
      <c r="CYL3513" s="45"/>
      <c r="CYM3513" s="45"/>
      <c r="CYN3513" s="45"/>
      <c r="CYO3513" s="45"/>
      <c r="CYP3513" s="45"/>
      <c r="CYQ3513" s="45"/>
      <c r="CYR3513" s="45"/>
      <c r="CYS3513" s="45"/>
      <c r="CYT3513" s="45"/>
      <c r="CYU3513" s="45"/>
      <c r="CYV3513" s="45"/>
      <c r="CYW3513" s="45"/>
      <c r="CYX3513" s="45"/>
      <c r="CYY3513" s="45"/>
      <c r="CYZ3513" s="45"/>
      <c r="CZA3513" s="45"/>
      <c r="CZB3513" s="45"/>
      <c r="CZC3513" s="45"/>
      <c r="CZD3513" s="45"/>
      <c r="CZE3513" s="45"/>
      <c r="CZF3513" s="45"/>
      <c r="CZG3513" s="45"/>
      <c r="CZH3513" s="45"/>
      <c r="CZI3513" s="45"/>
      <c r="CZJ3513" s="45"/>
      <c r="CZK3513" s="45"/>
      <c r="CZL3513" s="45"/>
      <c r="CZM3513" s="45"/>
      <c r="CZN3513" s="45"/>
      <c r="CZO3513" s="45"/>
      <c r="CZP3513" s="45"/>
      <c r="CZQ3513" s="45"/>
      <c r="CZR3513" s="45"/>
      <c r="CZS3513" s="45"/>
      <c r="CZT3513" s="45"/>
      <c r="CZU3513" s="45"/>
      <c r="CZV3513" s="45"/>
      <c r="CZW3513" s="45"/>
      <c r="CZX3513" s="45"/>
      <c r="CZY3513" s="45"/>
      <c r="CZZ3513" s="45"/>
      <c r="DAA3513" s="45"/>
      <c r="DAB3513" s="45"/>
      <c r="DAC3513" s="45"/>
      <c r="DAD3513" s="45"/>
      <c r="DAE3513" s="45"/>
      <c r="DAF3513" s="45"/>
      <c r="DAG3513" s="45"/>
      <c r="DAH3513" s="45"/>
      <c r="DAI3513" s="45"/>
      <c r="DAJ3513" s="45"/>
      <c r="DAK3513" s="45"/>
      <c r="DAL3513" s="45"/>
      <c r="DAM3513" s="45"/>
      <c r="DAN3513" s="45"/>
      <c r="DAO3513" s="45"/>
      <c r="DAP3513" s="45"/>
      <c r="DAQ3513" s="45"/>
      <c r="DAR3513" s="45"/>
      <c r="DAS3513" s="45"/>
      <c r="DAT3513" s="45"/>
      <c r="DAU3513" s="45"/>
      <c r="DAV3513" s="45"/>
      <c r="DAW3513" s="45"/>
      <c r="DAX3513" s="45"/>
      <c r="DAY3513" s="45"/>
      <c r="DAZ3513" s="45"/>
      <c r="DBA3513" s="45"/>
      <c r="DBB3513" s="45"/>
      <c r="DBC3513" s="45"/>
      <c r="DBD3513" s="45"/>
      <c r="DBE3513" s="45"/>
      <c r="DBF3513" s="45"/>
      <c r="DBG3513" s="45"/>
      <c r="DBH3513" s="45"/>
      <c r="DBI3513" s="45"/>
      <c r="DBJ3513" s="45"/>
      <c r="DBK3513" s="45"/>
      <c r="DBL3513" s="45"/>
      <c r="DBM3513" s="45"/>
      <c r="DBN3513" s="45"/>
      <c r="DBO3513" s="45"/>
      <c r="DBP3513" s="45"/>
      <c r="DBQ3513" s="45"/>
      <c r="DBR3513" s="45"/>
      <c r="DBS3513" s="45"/>
      <c r="DBT3513" s="45"/>
      <c r="DBU3513" s="45"/>
      <c r="DBV3513" s="45"/>
      <c r="DBW3513" s="45"/>
      <c r="DBX3513" s="45"/>
      <c r="DBY3513" s="45"/>
      <c r="DBZ3513" s="45"/>
      <c r="DCA3513" s="45"/>
      <c r="DCB3513" s="45"/>
      <c r="DCC3513" s="45"/>
      <c r="DCD3513" s="45"/>
      <c r="DCE3513" s="45"/>
      <c r="DCF3513" s="45"/>
      <c r="DCG3513" s="45"/>
      <c r="DCH3513" s="45"/>
      <c r="DCI3513" s="45"/>
      <c r="DCJ3513" s="45"/>
      <c r="DCK3513" s="45"/>
      <c r="DCL3513" s="45"/>
      <c r="DCM3513" s="45"/>
      <c r="DCN3513" s="45"/>
      <c r="DCO3513" s="45"/>
      <c r="DCP3513" s="45"/>
      <c r="DCQ3513" s="45"/>
      <c r="DCR3513" s="45"/>
      <c r="DCS3513" s="45"/>
      <c r="DCT3513" s="45"/>
      <c r="DCU3513" s="45"/>
      <c r="DCV3513" s="45"/>
      <c r="DCW3513" s="45"/>
      <c r="DCX3513" s="45"/>
      <c r="DCY3513" s="45"/>
      <c r="DCZ3513" s="45"/>
      <c r="DDA3513" s="45"/>
      <c r="DDB3513" s="45"/>
      <c r="DDC3513" s="45"/>
      <c r="DDD3513" s="45"/>
      <c r="DDE3513" s="45"/>
      <c r="DDF3513" s="45"/>
      <c r="DDG3513" s="45"/>
      <c r="DDH3513" s="45"/>
      <c r="DDI3513" s="45"/>
      <c r="DDJ3513" s="45"/>
      <c r="DDK3513" s="45"/>
      <c r="DDL3513" s="45"/>
      <c r="DDM3513" s="45"/>
      <c r="DDN3513" s="45"/>
      <c r="DDO3513" s="45"/>
      <c r="DDP3513" s="45"/>
      <c r="DDQ3513" s="45"/>
      <c r="DDR3513" s="45"/>
      <c r="DDS3513" s="45"/>
      <c r="DDT3513" s="45"/>
      <c r="DDU3513" s="45"/>
      <c r="DDV3513" s="45"/>
      <c r="DDW3513" s="45"/>
      <c r="DDX3513" s="45"/>
      <c r="DDY3513" s="45"/>
      <c r="DDZ3513" s="45"/>
      <c r="DEA3513" s="45"/>
      <c r="DEB3513" s="45"/>
      <c r="DEC3513" s="45"/>
      <c r="DED3513" s="45"/>
      <c r="DEE3513" s="45"/>
      <c r="DEF3513" s="45"/>
      <c r="DEG3513" s="45"/>
      <c r="DEH3513" s="45"/>
      <c r="DEI3513" s="45"/>
      <c r="DEJ3513" s="45"/>
      <c r="DEK3513" s="45"/>
      <c r="DEL3513" s="45"/>
      <c r="DEM3513" s="45"/>
      <c r="DEN3513" s="45"/>
      <c r="DEO3513" s="45"/>
      <c r="DEP3513" s="45"/>
      <c r="DEQ3513" s="45"/>
      <c r="DER3513" s="45"/>
      <c r="DES3513" s="45"/>
      <c r="DET3513" s="45"/>
      <c r="DEU3513" s="45"/>
      <c r="DEV3513" s="45"/>
      <c r="DEW3513" s="45"/>
      <c r="DEX3513" s="45"/>
      <c r="DEY3513" s="45"/>
      <c r="DEZ3513" s="45"/>
      <c r="DFA3513" s="45"/>
      <c r="DFB3513" s="45"/>
      <c r="DFC3513" s="45"/>
      <c r="DFD3513" s="45"/>
      <c r="DFE3513" s="45"/>
      <c r="DFF3513" s="45"/>
      <c r="DFG3513" s="45"/>
      <c r="DFH3513" s="45"/>
      <c r="DFI3513" s="45"/>
      <c r="DFJ3513" s="45"/>
      <c r="DFK3513" s="45"/>
      <c r="DFL3513" s="45"/>
      <c r="DFM3513" s="45"/>
      <c r="DFN3513" s="45"/>
      <c r="DFO3513" s="45"/>
      <c r="DFP3513" s="45"/>
      <c r="DFQ3513" s="45"/>
      <c r="DFR3513" s="45"/>
      <c r="DFS3513" s="45"/>
      <c r="DFT3513" s="45"/>
      <c r="DFU3513" s="45"/>
      <c r="DFV3513" s="45"/>
      <c r="DFW3513" s="45"/>
      <c r="DFX3513" s="45"/>
      <c r="DFY3513" s="45"/>
      <c r="DFZ3513" s="45"/>
      <c r="DGA3513" s="45"/>
      <c r="DGB3513" s="45"/>
      <c r="DGC3513" s="45"/>
      <c r="DGD3513" s="45"/>
      <c r="DGE3513" s="45"/>
      <c r="DGF3513" s="45"/>
      <c r="DGG3513" s="45"/>
      <c r="DGH3513" s="45"/>
      <c r="DGI3513" s="45"/>
      <c r="DGJ3513" s="45"/>
      <c r="DGK3513" s="45"/>
      <c r="DGL3513" s="45"/>
      <c r="DGM3513" s="45"/>
      <c r="DGN3513" s="45"/>
      <c r="DGO3513" s="45"/>
      <c r="DGP3513" s="45"/>
      <c r="DGQ3513" s="45"/>
      <c r="DGR3513" s="45"/>
      <c r="DGS3513" s="45"/>
      <c r="DGT3513" s="45"/>
      <c r="DGU3513" s="45"/>
      <c r="DGV3513" s="45"/>
      <c r="DGW3513" s="45"/>
      <c r="DGX3513" s="45"/>
      <c r="DGY3513" s="45"/>
      <c r="DGZ3513" s="45"/>
      <c r="DHA3513" s="45"/>
      <c r="DHB3513" s="45"/>
      <c r="DHC3513" s="45"/>
      <c r="DHD3513" s="45"/>
      <c r="DHE3513" s="45"/>
      <c r="DHF3513" s="45"/>
      <c r="DHG3513" s="45"/>
      <c r="DHH3513" s="45"/>
      <c r="DHI3513" s="45"/>
      <c r="DHJ3513" s="45"/>
      <c r="DHK3513" s="45"/>
      <c r="DHL3513" s="45"/>
      <c r="DHM3513" s="45"/>
      <c r="DHN3513" s="45"/>
      <c r="DHO3513" s="45"/>
      <c r="DHP3513" s="45"/>
      <c r="DHQ3513" s="45"/>
      <c r="DHR3513" s="45"/>
      <c r="DHS3513" s="45"/>
      <c r="DHT3513" s="45"/>
      <c r="DHU3513" s="45"/>
      <c r="DHV3513" s="45"/>
      <c r="DHW3513" s="45"/>
      <c r="DHX3513" s="45"/>
      <c r="DHY3513" s="45"/>
      <c r="DHZ3513" s="45"/>
      <c r="DIA3513" s="45"/>
      <c r="DIB3513" s="45"/>
      <c r="DIC3513" s="45"/>
      <c r="DID3513" s="45"/>
      <c r="DIE3513" s="45"/>
      <c r="DIF3513" s="45"/>
      <c r="DIG3513" s="45"/>
      <c r="DIH3513" s="45"/>
      <c r="DII3513" s="45"/>
      <c r="DIJ3513" s="45"/>
      <c r="DIK3513" s="45"/>
      <c r="DIL3513" s="45"/>
      <c r="DIM3513" s="45"/>
      <c r="DIN3513" s="45"/>
      <c r="DIO3513" s="45"/>
      <c r="DIP3513" s="45"/>
      <c r="DIQ3513" s="45"/>
      <c r="DIR3513" s="45"/>
      <c r="DIS3513" s="45"/>
      <c r="DIT3513" s="45"/>
      <c r="DIU3513" s="45"/>
      <c r="DIV3513" s="45"/>
      <c r="DIW3513" s="45"/>
      <c r="DIX3513" s="45"/>
      <c r="DIY3513" s="45"/>
      <c r="DIZ3513" s="45"/>
      <c r="DJA3513" s="45"/>
      <c r="DJB3513" s="45"/>
      <c r="DJC3513" s="45"/>
      <c r="DJD3513" s="45"/>
      <c r="DJE3513" s="45"/>
      <c r="DJF3513" s="45"/>
      <c r="DJG3513" s="45"/>
      <c r="DJH3513" s="45"/>
      <c r="DJI3513" s="45"/>
      <c r="DJJ3513" s="45"/>
      <c r="DJK3513" s="45"/>
      <c r="DJL3513" s="45"/>
      <c r="DJM3513" s="45"/>
      <c r="DJN3513" s="45"/>
      <c r="DJO3513" s="45"/>
      <c r="DJP3513" s="45"/>
      <c r="DJQ3513" s="45"/>
      <c r="DJR3513" s="45"/>
      <c r="DJS3513" s="45"/>
      <c r="DJT3513" s="45"/>
      <c r="DJU3513" s="45"/>
      <c r="DJV3513" s="45"/>
      <c r="DJW3513" s="45"/>
      <c r="DJX3513" s="45"/>
      <c r="DJY3513" s="45"/>
      <c r="DJZ3513" s="45"/>
      <c r="DKA3513" s="45"/>
      <c r="DKB3513" s="45"/>
      <c r="DKC3513" s="45"/>
      <c r="DKD3513" s="45"/>
      <c r="DKE3513" s="45"/>
      <c r="DKF3513" s="45"/>
      <c r="DKG3513" s="45"/>
      <c r="DKH3513" s="45"/>
      <c r="DKI3513" s="45"/>
      <c r="DKJ3513" s="45"/>
      <c r="DKK3513" s="45"/>
      <c r="DKL3513" s="45"/>
      <c r="DKM3513" s="45"/>
      <c r="DKN3513" s="45"/>
      <c r="DKO3513" s="45"/>
      <c r="DKP3513" s="45"/>
      <c r="DKQ3513" s="45"/>
      <c r="DKR3513" s="45"/>
      <c r="DKS3513" s="45"/>
      <c r="DKT3513" s="45"/>
      <c r="DKU3513" s="45"/>
      <c r="DKV3513" s="45"/>
      <c r="DKW3513" s="45"/>
      <c r="DKX3513" s="45"/>
      <c r="DKY3513" s="45"/>
      <c r="DKZ3513" s="45"/>
      <c r="DLA3513" s="45"/>
      <c r="DLB3513" s="45"/>
      <c r="DLC3513" s="45"/>
      <c r="DLD3513" s="45"/>
      <c r="DLE3513" s="45"/>
      <c r="DLF3513" s="45"/>
      <c r="DLG3513" s="45"/>
      <c r="DLH3513" s="45"/>
      <c r="DLI3513" s="45"/>
      <c r="DLJ3513" s="45"/>
      <c r="DLK3513" s="45"/>
      <c r="DLL3513" s="45"/>
      <c r="DLM3513" s="45"/>
      <c r="DLN3513" s="45"/>
      <c r="DLO3513" s="45"/>
      <c r="DLP3513" s="45"/>
      <c r="DLQ3513" s="45"/>
      <c r="DLR3513" s="45"/>
      <c r="DLS3513" s="45"/>
      <c r="DLT3513" s="45"/>
      <c r="DLU3513" s="45"/>
      <c r="DLV3513" s="45"/>
      <c r="DLW3513" s="45"/>
      <c r="DLX3513" s="45"/>
      <c r="DLY3513" s="45"/>
      <c r="DLZ3513" s="45"/>
      <c r="DMA3513" s="45"/>
      <c r="DMB3513" s="45"/>
      <c r="DMC3513" s="45"/>
      <c r="DMD3513" s="45"/>
      <c r="DME3513" s="45"/>
      <c r="DMF3513" s="45"/>
      <c r="DMG3513" s="45"/>
      <c r="DMH3513" s="45"/>
      <c r="DMI3513" s="45"/>
      <c r="DMJ3513" s="45"/>
      <c r="DMK3513" s="45"/>
      <c r="DML3513" s="45"/>
      <c r="DMM3513" s="45"/>
      <c r="DMN3513" s="45"/>
      <c r="DMO3513" s="45"/>
      <c r="DMP3513" s="45"/>
      <c r="DMQ3513" s="45"/>
      <c r="DMR3513" s="45"/>
      <c r="DMS3513" s="45"/>
      <c r="DMT3513" s="45"/>
      <c r="DMU3513" s="45"/>
      <c r="DMV3513" s="45"/>
      <c r="DMW3513" s="45"/>
      <c r="DMX3513" s="45"/>
      <c r="DMY3513" s="45"/>
      <c r="DMZ3513" s="45"/>
      <c r="DNA3513" s="45"/>
      <c r="DNB3513" s="45"/>
      <c r="DNC3513" s="45"/>
      <c r="DND3513" s="45"/>
      <c r="DNE3513" s="45"/>
      <c r="DNF3513" s="45"/>
      <c r="DNG3513" s="45"/>
      <c r="DNH3513" s="45"/>
      <c r="DNI3513" s="45"/>
      <c r="DNJ3513" s="45"/>
      <c r="DNK3513" s="45"/>
      <c r="DNL3513" s="45"/>
      <c r="DNM3513" s="45"/>
      <c r="DNN3513" s="45"/>
      <c r="DNO3513" s="45"/>
      <c r="DNP3513" s="45"/>
      <c r="DNQ3513" s="45"/>
      <c r="DNR3513" s="45"/>
      <c r="DNS3513" s="45"/>
      <c r="DNT3513" s="45"/>
      <c r="DNU3513" s="45"/>
      <c r="DNV3513" s="45"/>
      <c r="DNW3513" s="45"/>
      <c r="DNX3513" s="45"/>
      <c r="DNY3513" s="45"/>
      <c r="DNZ3513" s="45"/>
      <c r="DOA3513" s="45"/>
      <c r="DOB3513" s="45"/>
      <c r="DOC3513" s="45"/>
      <c r="DOD3513" s="45"/>
      <c r="DOE3513" s="45"/>
      <c r="DOF3513" s="45"/>
      <c r="DOG3513" s="45"/>
      <c r="DOH3513" s="45"/>
      <c r="DOI3513" s="45"/>
      <c r="DOJ3513" s="45"/>
      <c r="DOK3513" s="45"/>
      <c r="DOL3513" s="45"/>
      <c r="DOM3513" s="45"/>
      <c r="DON3513" s="45"/>
      <c r="DOO3513" s="45"/>
      <c r="DOP3513" s="45"/>
      <c r="DOQ3513" s="45"/>
      <c r="DOR3513" s="45"/>
      <c r="DOS3513" s="45"/>
      <c r="DOT3513" s="45"/>
      <c r="DOU3513" s="45"/>
      <c r="DOV3513" s="45"/>
      <c r="DOW3513" s="45"/>
      <c r="DOX3513" s="45"/>
      <c r="DOY3513" s="45"/>
      <c r="DOZ3513" s="45"/>
      <c r="DPA3513" s="45"/>
      <c r="DPB3513" s="45"/>
      <c r="DPC3513" s="45"/>
      <c r="DPD3513" s="45"/>
      <c r="DPE3513" s="45"/>
      <c r="DPF3513" s="45"/>
      <c r="DPG3513" s="45"/>
      <c r="DPH3513" s="45"/>
      <c r="DPI3513" s="45"/>
      <c r="DPJ3513" s="45"/>
      <c r="DPK3513" s="45"/>
      <c r="DPL3513" s="45"/>
      <c r="DPM3513" s="45"/>
      <c r="DPN3513" s="45"/>
      <c r="DPO3513" s="45"/>
      <c r="DPP3513" s="45"/>
      <c r="DPQ3513" s="45"/>
      <c r="DPR3513" s="45"/>
      <c r="DPS3513" s="45"/>
      <c r="DPT3513" s="45"/>
      <c r="DPU3513" s="45"/>
      <c r="DPV3513" s="45"/>
      <c r="DPW3513" s="45"/>
      <c r="DPX3513" s="45"/>
      <c r="DPY3513" s="45"/>
      <c r="DPZ3513" s="45"/>
      <c r="DQA3513" s="45"/>
      <c r="DQB3513" s="45"/>
      <c r="DQC3513" s="45"/>
      <c r="DQD3513" s="45"/>
      <c r="DQE3513" s="45"/>
      <c r="DQF3513" s="45"/>
      <c r="DQG3513" s="45"/>
      <c r="DQH3513" s="45"/>
      <c r="DQI3513" s="45"/>
      <c r="DQJ3513" s="45"/>
      <c r="DQK3513" s="45"/>
      <c r="DQL3513" s="45"/>
      <c r="DQM3513" s="45"/>
      <c r="DQN3513" s="45"/>
      <c r="DQO3513" s="45"/>
      <c r="DQP3513" s="45"/>
      <c r="DQQ3513" s="45"/>
      <c r="DQR3513" s="45"/>
      <c r="DQS3513" s="45"/>
      <c r="DQT3513" s="45"/>
      <c r="DQU3513" s="45"/>
      <c r="DQV3513" s="45"/>
      <c r="DQW3513" s="45"/>
      <c r="DQX3513" s="45"/>
      <c r="DQY3513" s="45"/>
      <c r="DQZ3513" s="45"/>
      <c r="DRA3513" s="45"/>
      <c r="DRB3513" s="45"/>
      <c r="DRC3513" s="45"/>
      <c r="DRD3513" s="45"/>
      <c r="DRE3513" s="45"/>
      <c r="DRF3513" s="45"/>
      <c r="DRG3513" s="45"/>
      <c r="DRH3513" s="45"/>
      <c r="DRI3513" s="45"/>
      <c r="DRJ3513" s="45"/>
      <c r="DRK3513" s="45"/>
      <c r="DRL3513" s="45"/>
      <c r="DRM3513" s="45"/>
      <c r="DRN3513" s="45"/>
      <c r="DRO3513" s="45"/>
      <c r="DRP3513" s="45"/>
      <c r="DRQ3513" s="45"/>
      <c r="DRR3513" s="45"/>
      <c r="DRS3513" s="45"/>
      <c r="DRT3513" s="45"/>
      <c r="DRU3513" s="45"/>
      <c r="DRV3513" s="45"/>
      <c r="DRW3513" s="45"/>
      <c r="DRX3513" s="45"/>
      <c r="DRY3513" s="45"/>
      <c r="DRZ3513" s="45"/>
      <c r="DSA3513" s="45"/>
      <c r="DSB3513" s="45"/>
      <c r="DSC3513" s="45"/>
      <c r="DSD3513" s="45"/>
      <c r="DSE3513" s="45"/>
      <c r="DSF3513" s="45"/>
      <c r="DSG3513" s="45"/>
      <c r="DSH3513" s="45"/>
      <c r="DSI3513" s="45"/>
      <c r="DSJ3513" s="45"/>
      <c r="DSK3513" s="45"/>
      <c r="DSL3513" s="45"/>
      <c r="DSM3513" s="45"/>
      <c r="DSN3513" s="45"/>
      <c r="DSO3513" s="45"/>
      <c r="DSP3513" s="45"/>
      <c r="DSQ3513" s="45"/>
      <c r="DSR3513" s="45"/>
      <c r="DSS3513" s="45"/>
      <c r="DST3513" s="45"/>
      <c r="DSU3513" s="45"/>
      <c r="DSV3513" s="45"/>
      <c r="DSW3513" s="45"/>
      <c r="DSX3513" s="45"/>
      <c r="DSY3513" s="45"/>
      <c r="DSZ3513" s="45"/>
      <c r="DTA3513" s="45"/>
      <c r="DTB3513" s="45"/>
      <c r="DTC3513" s="45"/>
      <c r="DTD3513" s="45"/>
      <c r="DTE3513" s="45"/>
      <c r="DTF3513" s="45"/>
      <c r="DTG3513" s="45"/>
      <c r="DTH3513" s="45"/>
      <c r="DTI3513" s="45"/>
      <c r="DTJ3513" s="45"/>
      <c r="DTK3513" s="45"/>
      <c r="DTL3513" s="45"/>
      <c r="DTM3513" s="45"/>
      <c r="DTN3513" s="45"/>
      <c r="DTO3513" s="45"/>
      <c r="DTP3513" s="45"/>
      <c r="DTQ3513" s="45"/>
      <c r="DTR3513" s="45"/>
      <c r="DTS3513" s="45"/>
      <c r="DTT3513" s="45"/>
      <c r="DTU3513" s="45"/>
      <c r="DTV3513" s="45"/>
      <c r="DTW3513" s="45"/>
      <c r="DTX3513" s="45"/>
      <c r="DTY3513" s="45"/>
      <c r="DTZ3513" s="45"/>
      <c r="DUA3513" s="45"/>
      <c r="DUB3513" s="45"/>
      <c r="DUC3513" s="45"/>
      <c r="DUD3513" s="45"/>
      <c r="DUE3513" s="45"/>
      <c r="DUF3513" s="45"/>
      <c r="DUG3513" s="45"/>
      <c r="DUH3513" s="45"/>
      <c r="DUI3513" s="45"/>
      <c r="DUJ3513" s="45"/>
      <c r="DUK3513" s="45"/>
      <c r="DUL3513" s="45"/>
      <c r="DUM3513" s="45"/>
      <c r="DUN3513" s="45"/>
      <c r="DUO3513" s="45"/>
      <c r="DUP3513" s="45"/>
      <c r="DUQ3513" s="45"/>
      <c r="DUR3513" s="45"/>
      <c r="DUS3513" s="45"/>
      <c r="DUT3513" s="45"/>
      <c r="DUU3513" s="45"/>
      <c r="DUV3513" s="45"/>
      <c r="DUW3513" s="45"/>
      <c r="DUX3513" s="45"/>
      <c r="DUY3513" s="45"/>
      <c r="DUZ3513" s="45"/>
      <c r="DVA3513" s="45"/>
      <c r="DVB3513" s="45"/>
      <c r="DVC3513" s="45"/>
      <c r="DVD3513" s="45"/>
      <c r="DVE3513" s="45"/>
      <c r="DVF3513" s="45"/>
      <c r="DVG3513" s="45"/>
      <c r="DVH3513" s="45"/>
      <c r="DVI3513" s="45"/>
      <c r="DVJ3513" s="45"/>
      <c r="DVK3513" s="45"/>
      <c r="DVL3513" s="45"/>
      <c r="DVM3513" s="45"/>
      <c r="DVN3513" s="45"/>
      <c r="DVO3513" s="45"/>
      <c r="DVP3513" s="45"/>
      <c r="DVQ3513" s="45"/>
      <c r="DVR3513" s="45"/>
      <c r="DVS3513" s="45"/>
      <c r="DVT3513" s="45"/>
      <c r="DVU3513" s="45"/>
      <c r="DVV3513" s="45"/>
      <c r="DVW3513" s="45"/>
      <c r="DVX3513" s="45"/>
      <c r="DVY3513" s="45"/>
      <c r="DVZ3513" s="45"/>
      <c r="DWA3513" s="45"/>
      <c r="DWB3513" s="45"/>
      <c r="DWC3513" s="45"/>
      <c r="DWD3513" s="45"/>
      <c r="DWE3513" s="45"/>
      <c r="DWF3513" s="45"/>
      <c r="DWG3513" s="45"/>
      <c r="DWH3513" s="45"/>
      <c r="DWI3513" s="45"/>
      <c r="DWJ3513" s="45"/>
      <c r="DWK3513" s="45"/>
      <c r="DWL3513" s="45"/>
      <c r="DWM3513" s="45"/>
      <c r="DWN3513" s="45"/>
      <c r="DWO3513" s="45"/>
      <c r="DWP3513" s="45"/>
      <c r="DWQ3513" s="45"/>
      <c r="DWR3513" s="45"/>
      <c r="DWS3513" s="45"/>
      <c r="DWT3513" s="45"/>
      <c r="DWU3513" s="45"/>
      <c r="DWV3513" s="45"/>
      <c r="DWW3513" s="45"/>
      <c r="DWX3513" s="45"/>
      <c r="DWY3513" s="45"/>
      <c r="DWZ3513" s="45"/>
      <c r="DXA3513" s="45"/>
      <c r="DXB3513" s="45"/>
      <c r="DXC3513" s="45"/>
      <c r="DXD3513" s="45"/>
      <c r="DXE3513" s="45"/>
      <c r="DXF3513" s="45"/>
      <c r="DXG3513" s="45"/>
      <c r="DXH3513" s="45"/>
      <c r="DXI3513" s="45"/>
      <c r="DXJ3513" s="45"/>
      <c r="DXK3513" s="45"/>
      <c r="DXL3513" s="45"/>
      <c r="DXM3513" s="45"/>
      <c r="DXN3513" s="45"/>
      <c r="DXO3513" s="45"/>
      <c r="DXP3513" s="45"/>
      <c r="DXQ3513" s="45"/>
      <c r="DXR3513" s="45"/>
      <c r="DXS3513" s="45"/>
      <c r="DXT3513" s="45"/>
      <c r="DXU3513" s="45"/>
      <c r="DXV3513" s="45"/>
      <c r="DXW3513" s="45"/>
      <c r="DXX3513" s="45"/>
      <c r="DXY3513" s="45"/>
      <c r="DXZ3513" s="45"/>
      <c r="DYA3513" s="45"/>
      <c r="DYB3513" s="45"/>
      <c r="DYC3513" s="45"/>
      <c r="DYD3513" s="45"/>
      <c r="DYE3513" s="45"/>
      <c r="DYF3513" s="45"/>
      <c r="DYG3513" s="45"/>
      <c r="DYH3513" s="45"/>
      <c r="DYI3513" s="45"/>
      <c r="DYJ3513" s="45"/>
      <c r="DYK3513" s="45"/>
      <c r="DYL3513" s="45"/>
      <c r="DYM3513" s="45"/>
      <c r="DYN3513" s="45"/>
      <c r="DYO3513" s="45"/>
      <c r="DYP3513" s="45"/>
      <c r="DYQ3513" s="45"/>
      <c r="DYR3513" s="45"/>
      <c r="DYS3513" s="45"/>
      <c r="DYT3513" s="45"/>
      <c r="DYU3513" s="45"/>
      <c r="DYV3513" s="45"/>
      <c r="DYW3513" s="45"/>
      <c r="DYX3513" s="45"/>
      <c r="DYY3513" s="45"/>
      <c r="DYZ3513" s="45"/>
      <c r="DZA3513" s="45"/>
      <c r="DZB3513" s="45"/>
      <c r="DZC3513" s="45"/>
      <c r="DZD3513" s="45"/>
      <c r="DZE3513" s="45"/>
      <c r="DZF3513" s="45"/>
      <c r="DZG3513" s="45"/>
      <c r="DZH3513" s="45"/>
      <c r="DZI3513" s="45"/>
      <c r="DZJ3513" s="45"/>
      <c r="DZK3513" s="45"/>
      <c r="DZL3513" s="45"/>
      <c r="DZM3513" s="45"/>
      <c r="DZN3513" s="45"/>
      <c r="DZO3513" s="45"/>
      <c r="DZP3513" s="45"/>
      <c r="DZQ3513" s="45"/>
      <c r="DZR3513" s="45"/>
      <c r="DZS3513" s="45"/>
      <c r="DZT3513" s="45"/>
      <c r="DZU3513" s="45"/>
      <c r="DZV3513" s="45"/>
      <c r="DZW3513" s="45"/>
      <c r="DZX3513" s="45"/>
      <c r="DZY3513" s="45"/>
      <c r="DZZ3513" s="45"/>
      <c r="EAA3513" s="45"/>
      <c r="EAB3513" s="45"/>
      <c r="EAC3513" s="45"/>
      <c r="EAD3513" s="45"/>
      <c r="EAE3513" s="45"/>
      <c r="EAF3513" s="45"/>
      <c r="EAG3513" s="45"/>
      <c r="EAH3513" s="45"/>
      <c r="EAI3513" s="45"/>
      <c r="EAJ3513" s="45"/>
      <c r="EAK3513" s="45"/>
      <c r="EAL3513" s="45"/>
      <c r="EAM3513" s="45"/>
      <c r="EAN3513" s="45"/>
      <c r="EAO3513" s="45"/>
      <c r="EAP3513" s="45"/>
      <c r="EAQ3513" s="45"/>
      <c r="EAR3513" s="45"/>
      <c r="EAS3513" s="45"/>
      <c r="EAT3513" s="45"/>
      <c r="EAU3513" s="45"/>
      <c r="EAV3513" s="45"/>
      <c r="EAW3513" s="45"/>
      <c r="EAX3513" s="45"/>
      <c r="EAY3513" s="45"/>
      <c r="EAZ3513" s="45"/>
      <c r="EBA3513" s="45"/>
      <c r="EBB3513" s="45"/>
      <c r="EBC3513" s="45"/>
      <c r="EBD3513" s="45"/>
      <c r="EBE3513" s="45"/>
      <c r="EBF3513" s="45"/>
      <c r="EBG3513" s="45"/>
      <c r="EBH3513" s="45"/>
      <c r="EBI3513" s="45"/>
      <c r="EBJ3513" s="45"/>
      <c r="EBK3513" s="45"/>
      <c r="EBL3513" s="45"/>
      <c r="EBM3513" s="45"/>
      <c r="EBN3513" s="45"/>
      <c r="EBO3513" s="45"/>
      <c r="EBP3513" s="45"/>
      <c r="EBQ3513" s="45"/>
      <c r="EBR3513" s="45"/>
      <c r="EBS3513" s="45"/>
      <c r="EBT3513" s="45"/>
      <c r="EBU3513" s="45"/>
      <c r="EBV3513" s="45"/>
      <c r="EBW3513" s="45"/>
      <c r="EBX3513" s="45"/>
      <c r="EBY3513" s="45"/>
      <c r="EBZ3513" s="45"/>
      <c r="ECA3513" s="45"/>
      <c r="ECB3513" s="45"/>
      <c r="ECC3513" s="45"/>
      <c r="ECD3513" s="45"/>
      <c r="ECE3513" s="45"/>
      <c r="ECF3513" s="45"/>
      <c r="ECG3513" s="45"/>
      <c r="ECH3513" s="45"/>
      <c r="ECI3513" s="45"/>
      <c r="ECJ3513" s="45"/>
      <c r="ECK3513" s="45"/>
      <c r="ECL3513" s="45"/>
      <c r="ECM3513" s="45"/>
      <c r="ECN3513" s="45"/>
      <c r="ECO3513" s="45"/>
      <c r="ECP3513" s="45"/>
      <c r="ECQ3513" s="45"/>
      <c r="ECR3513" s="45"/>
      <c r="ECS3513" s="45"/>
      <c r="ECT3513" s="45"/>
      <c r="ECU3513" s="45"/>
      <c r="ECV3513" s="45"/>
      <c r="ECW3513" s="45"/>
      <c r="ECX3513" s="45"/>
      <c r="ECY3513" s="45"/>
      <c r="ECZ3513" s="45"/>
      <c r="EDA3513" s="45"/>
      <c r="EDB3513" s="45"/>
      <c r="EDC3513" s="45"/>
      <c r="EDD3513" s="45"/>
      <c r="EDE3513" s="45"/>
      <c r="EDF3513" s="45"/>
      <c r="EDG3513" s="45"/>
      <c r="EDH3513" s="45"/>
      <c r="EDI3513" s="45"/>
      <c r="EDJ3513" s="45"/>
      <c r="EDK3513" s="45"/>
      <c r="EDL3513" s="45"/>
      <c r="EDM3513" s="45"/>
      <c r="EDN3513" s="45"/>
      <c r="EDO3513" s="45"/>
      <c r="EDP3513" s="45"/>
      <c r="EDQ3513" s="45"/>
      <c r="EDR3513" s="45"/>
      <c r="EDS3513" s="45"/>
      <c r="EDT3513" s="45"/>
      <c r="EDU3513" s="45"/>
      <c r="EDV3513" s="45"/>
      <c r="EDW3513" s="45"/>
      <c r="EDX3513" s="45"/>
      <c r="EDY3513" s="45"/>
      <c r="EDZ3513" s="45"/>
      <c r="EEA3513" s="45"/>
      <c r="EEB3513" s="45"/>
      <c r="EEC3513" s="45"/>
      <c r="EED3513" s="45"/>
      <c r="EEE3513" s="45"/>
      <c r="EEF3513" s="45"/>
      <c r="EEG3513" s="45"/>
      <c r="EEH3513" s="45"/>
      <c r="EEI3513" s="45"/>
      <c r="EEJ3513" s="45"/>
      <c r="EEK3513" s="45"/>
      <c r="EEL3513" s="45"/>
      <c r="EEM3513" s="45"/>
      <c r="EEN3513" s="45"/>
      <c r="EEO3513" s="45"/>
      <c r="EEP3513" s="45"/>
      <c r="EEQ3513" s="45"/>
      <c r="EER3513" s="45"/>
      <c r="EES3513" s="45"/>
      <c r="EET3513" s="45"/>
      <c r="EEU3513" s="45"/>
      <c r="EEV3513" s="45"/>
      <c r="EEW3513" s="45"/>
      <c r="EEX3513" s="45"/>
      <c r="EEY3513" s="45"/>
      <c r="EEZ3513" s="45"/>
      <c r="EFA3513" s="45"/>
      <c r="EFB3513" s="45"/>
      <c r="EFC3513" s="45"/>
      <c r="EFD3513" s="45"/>
      <c r="EFE3513" s="45"/>
      <c r="EFF3513" s="45"/>
      <c r="EFG3513" s="45"/>
      <c r="EFH3513" s="45"/>
      <c r="EFI3513" s="45"/>
      <c r="EFJ3513" s="45"/>
      <c r="EFK3513" s="45"/>
      <c r="EFL3513" s="45"/>
      <c r="EFM3513" s="45"/>
      <c r="EFN3513" s="45"/>
      <c r="EFO3513" s="45"/>
      <c r="EFP3513" s="45"/>
      <c r="EFQ3513" s="45"/>
      <c r="EFR3513" s="45"/>
      <c r="EFS3513" s="45"/>
      <c r="EFT3513" s="45"/>
      <c r="EFU3513" s="45"/>
      <c r="EFV3513" s="45"/>
      <c r="EFW3513" s="45"/>
      <c r="EFX3513" s="45"/>
      <c r="EFY3513" s="45"/>
      <c r="EFZ3513" s="45"/>
      <c r="EGA3513" s="45"/>
      <c r="EGB3513" s="45"/>
      <c r="EGC3513" s="45"/>
      <c r="EGD3513" s="45"/>
      <c r="EGE3513" s="45"/>
      <c r="EGF3513" s="45"/>
      <c r="EGG3513" s="45"/>
      <c r="EGH3513" s="45"/>
      <c r="EGI3513" s="45"/>
      <c r="EGJ3513" s="45"/>
      <c r="EGK3513" s="45"/>
      <c r="EGL3513" s="45"/>
      <c r="EGM3513" s="45"/>
      <c r="EGN3513" s="45"/>
      <c r="EGO3513" s="45"/>
      <c r="EGP3513" s="45"/>
      <c r="EGQ3513" s="45"/>
      <c r="EGR3513" s="45"/>
      <c r="EGS3513" s="45"/>
      <c r="EGT3513" s="45"/>
      <c r="EGU3513" s="45"/>
      <c r="EGV3513" s="45"/>
      <c r="EGW3513" s="45"/>
      <c r="EGX3513" s="45"/>
      <c r="EGY3513" s="45"/>
      <c r="EGZ3513" s="45"/>
      <c r="EHA3513" s="45"/>
      <c r="EHB3513" s="45"/>
      <c r="EHC3513" s="45"/>
      <c r="EHD3513" s="45"/>
      <c r="EHE3513" s="45"/>
      <c r="EHF3513" s="45"/>
      <c r="EHG3513" s="45"/>
      <c r="EHH3513" s="45"/>
      <c r="EHI3513" s="45"/>
      <c r="EHJ3513" s="45"/>
      <c r="EHK3513" s="45"/>
      <c r="EHL3513" s="45"/>
      <c r="EHM3513" s="45"/>
      <c r="EHN3513" s="45"/>
      <c r="EHO3513" s="45"/>
      <c r="EHP3513" s="45"/>
      <c r="EHQ3513" s="45"/>
      <c r="EHR3513" s="45"/>
      <c r="EHS3513" s="45"/>
      <c r="EHT3513" s="45"/>
      <c r="EHU3513" s="45"/>
      <c r="EHV3513" s="45"/>
      <c r="EHW3513" s="45"/>
      <c r="EHX3513" s="45"/>
      <c r="EHY3513" s="45"/>
      <c r="EHZ3513" s="45"/>
      <c r="EIA3513" s="45"/>
      <c r="EIB3513" s="45"/>
      <c r="EIC3513" s="45"/>
      <c r="EID3513" s="45"/>
      <c r="EIE3513" s="45"/>
      <c r="EIF3513" s="45"/>
      <c r="EIG3513" s="45"/>
      <c r="EIH3513" s="45"/>
      <c r="EII3513" s="45"/>
      <c r="EIJ3513" s="45"/>
      <c r="EIK3513" s="45"/>
      <c r="EIL3513" s="45"/>
      <c r="EIM3513" s="45"/>
      <c r="EIN3513" s="45"/>
      <c r="EIO3513" s="45"/>
      <c r="EIP3513" s="45"/>
      <c r="EIQ3513" s="45"/>
      <c r="EIR3513" s="45"/>
      <c r="EIS3513" s="45"/>
      <c r="EIT3513" s="45"/>
      <c r="EIU3513" s="45"/>
      <c r="EIV3513" s="45"/>
      <c r="EIW3513" s="45"/>
      <c r="EIX3513" s="45"/>
      <c r="EIY3513" s="45"/>
      <c r="EIZ3513" s="45"/>
      <c r="EJA3513" s="45"/>
      <c r="EJB3513" s="45"/>
      <c r="EJC3513" s="45"/>
      <c r="EJD3513" s="45"/>
      <c r="EJE3513" s="45"/>
      <c r="EJF3513" s="45"/>
      <c r="EJG3513" s="45"/>
      <c r="EJH3513" s="45"/>
      <c r="EJI3513" s="45"/>
      <c r="EJJ3513" s="45"/>
      <c r="EJK3513" s="45"/>
      <c r="EJL3513" s="45"/>
      <c r="EJM3513" s="45"/>
      <c r="EJN3513" s="45"/>
      <c r="EJO3513" s="45"/>
      <c r="EJP3513" s="45"/>
      <c r="EJQ3513" s="45"/>
      <c r="EJR3513" s="45"/>
      <c r="EJS3513" s="45"/>
      <c r="EJT3513" s="45"/>
      <c r="EJU3513" s="45"/>
      <c r="EJV3513" s="45"/>
      <c r="EJW3513" s="45"/>
      <c r="EJX3513" s="45"/>
      <c r="EJY3513" s="45"/>
      <c r="EJZ3513" s="45"/>
      <c r="EKA3513" s="45"/>
      <c r="EKB3513" s="45"/>
      <c r="EKC3513" s="45"/>
      <c r="EKD3513" s="45"/>
      <c r="EKE3513" s="45"/>
      <c r="EKF3513" s="45"/>
      <c r="EKG3513" s="45"/>
      <c r="EKH3513" s="45"/>
      <c r="EKI3513" s="45"/>
      <c r="EKJ3513" s="45"/>
      <c r="EKK3513" s="45"/>
      <c r="EKL3513" s="45"/>
      <c r="EKM3513" s="45"/>
      <c r="EKN3513" s="45"/>
      <c r="EKO3513" s="45"/>
      <c r="EKP3513" s="45"/>
      <c r="EKQ3513" s="45"/>
      <c r="EKR3513" s="45"/>
      <c r="EKS3513" s="45"/>
      <c r="EKT3513" s="45"/>
      <c r="EKU3513" s="45"/>
      <c r="EKV3513" s="45"/>
      <c r="EKW3513" s="45"/>
      <c r="EKX3513" s="45"/>
      <c r="EKY3513" s="45"/>
      <c r="EKZ3513" s="45"/>
      <c r="ELA3513" s="45"/>
      <c r="ELB3513" s="45"/>
      <c r="ELC3513" s="45"/>
      <c r="ELD3513" s="45"/>
      <c r="ELE3513" s="45"/>
      <c r="ELF3513" s="45"/>
      <c r="ELG3513" s="45"/>
      <c r="ELH3513" s="45"/>
      <c r="ELI3513" s="45"/>
      <c r="ELJ3513" s="45"/>
      <c r="ELK3513" s="45"/>
      <c r="ELL3513" s="45"/>
      <c r="ELM3513" s="45"/>
      <c r="ELN3513" s="45"/>
      <c r="ELO3513" s="45"/>
      <c r="ELP3513" s="45"/>
      <c r="ELQ3513" s="45"/>
      <c r="ELR3513" s="45"/>
      <c r="ELS3513" s="45"/>
      <c r="ELT3513" s="45"/>
      <c r="ELU3513" s="45"/>
      <c r="ELV3513" s="45"/>
      <c r="ELW3513" s="45"/>
      <c r="ELX3513" s="45"/>
      <c r="ELY3513" s="45"/>
      <c r="ELZ3513" s="45"/>
      <c r="EMA3513" s="45"/>
      <c r="EMB3513" s="45"/>
      <c r="EMC3513" s="45"/>
      <c r="EMD3513" s="45"/>
      <c r="EME3513" s="45"/>
      <c r="EMF3513" s="45"/>
      <c r="EMG3513" s="45"/>
      <c r="EMH3513" s="45"/>
      <c r="EMI3513" s="45"/>
      <c r="EMJ3513" s="45"/>
      <c r="EMK3513" s="45"/>
      <c r="EML3513" s="45"/>
      <c r="EMM3513" s="45"/>
      <c r="EMN3513" s="45"/>
      <c r="EMO3513" s="45"/>
      <c r="EMP3513" s="45"/>
      <c r="EMQ3513" s="45"/>
      <c r="EMR3513" s="45"/>
      <c r="EMS3513" s="45"/>
      <c r="EMT3513" s="45"/>
      <c r="EMU3513" s="45"/>
      <c r="EMV3513" s="45"/>
      <c r="EMW3513" s="45"/>
      <c r="EMX3513" s="45"/>
      <c r="EMY3513" s="45"/>
      <c r="EMZ3513" s="45"/>
      <c r="ENA3513" s="45"/>
      <c r="ENB3513" s="45"/>
      <c r="ENC3513" s="45"/>
      <c r="END3513" s="45"/>
      <c r="ENE3513" s="45"/>
      <c r="ENF3513" s="45"/>
      <c r="ENG3513" s="45"/>
      <c r="ENH3513" s="45"/>
      <c r="ENI3513" s="45"/>
      <c r="ENJ3513" s="45"/>
      <c r="ENK3513" s="45"/>
      <c r="ENL3513" s="45"/>
      <c r="ENM3513" s="45"/>
      <c r="ENN3513" s="45"/>
      <c r="ENO3513" s="45"/>
      <c r="ENP3513" s="45"/>
      <c r="ENQ3513" s="45"/>
      <c r="ENR3513" s="45"/>
      <c r="ENS3513" s="45"/>
      <c r="ENT3513" s="45"/>
      <c r="ENU3513" s="45"/>
      <c r="ENV3513" s="45"/>
      <c r="ENW3513" s="45"/>
      <c r="ENX3513" s="45"/>
      <c r="ENY3513" s="45"/>
      <c r="ENZ3513" s="45"/>
      <c r="EOA3513" s="45"/>
      <c r="EOB3513" s="45"/>
      <c r="EOC3513" s="45"/>
      <c r="EOD3513" s="45"/>
      <c r="EOE3513" s="45"/>
      <c r="EOF3513" s="45"/>
      <c r="EOG3513" s="45"/>
      <c r="EOH3513" s="45"/>
      <c r="EOI3513" s="45"/>
      <c r="EOJ3513" s="45"/>
      <c r="EOK3513" s="45"/>
      <c r="EOL3513" s="45"/>
      <c r="EOM3513" s="45"/>
      <c r="EON3513" s="45"/>
      <c r="EOO3513" s="45"/>
      <c r="EOP3513" s="45"/>
      <c r="EOQ3513" s="45"/>
      <c r="EOR3513" s="45"/>
      <c r="EOS3513" s="45"/>
      <c r="EOT3513" s="45"/>
      <c r="EOU3513" s="45"/>
      <c r="EOV3513" s="45"/>
      <c r="EOW3513" s="45"/>
      <c r="EOX3513" s="45"/>
      <c r="EOY3513" s="45"/>
      <c r="EOZ3513" s="45"/>
      <c r="EPA3513" s="45"/>
      <c r="EPB3513" s="45"/>
      <c r="EPC3513" s="45"/>
      <c r="EPD3513" s="45"/>
      <c r="EPE3513" s="45"/>
      <c r="EPF3513" s="45"/>
      <c r="EPG3513" s="45"/>
      <c r="EPH3513" s="45"/>
      <c r="EPI3513" s="45"/>
      <c r="EPJ3513" s="45"/>
      <c r="EPK3513" s="45"/>
      <c r="EPL3513" s="45"/>
      <c r="EPM3513" s="45"/>
      <c r="EPN3513" s="45"/>
      <c r="EPO3513" s="45"/>
      <c r="EPP3513" s="45"/>
      <c r="EPQ3513" s="45"/>
      <c r="EPR3513" s="45"/>
      <c r="EPS3513" s="45"/>
      <c r="EPT3513" s="45"/>
      <c r="EPU3513" s="45"/>
      <c r="EPV3513" s="45"/>
      <c r="EPW3513" s="45"/>
      <c r="EPX3513" s="45"/>
      <c r="EPY3513" s="45"/>
      <c r="EPZ3513" s="45"/>
      <c r="EQA3513" s="45"/>
      <c r="EQB3513" s="45"/>
      <c r="EQC3513" s="45"/>
      <c r="EQD3513" s="45"/>
      <c r="EQE3513" s="45"/>
      <c r="EQF3513" s="45"/>
      <c r="EQG3513" s="45"/>
      <c r="EQH3513" s="45"/>
      <c r="EQI3513" s="45"/>
      <c r="EQJ3513" s="45"/>
      <c r="EQK3513" s="45"/>
      <c r="EQL3513" s="45"/>
      <c r="EQM3513" s="45"/>
      <c r="EQN3513" s="45"/>
      <c r="EQO3513" s="45"/>
      <c r="EQP3513" s="45"/>
      <c r="EQQ3513" s="45"/>
      <c r="EQR3513" s="45"/>
      <c r="EQS3513" s="45"/>
      <c r="EQT3513" s="45"/>
      <c r="EQU3513" s="45"/>
      <c r="EQV3513" s="45"/>
      <c r="EQW3513" s="45"/>
      <c r="EQX3513" s="45"/>
      <c r="EQY3513" s="45"/>
      <c r="EQZ3513" s="45"/>
      <c r="ERA3513" s="45"/>
      <c r="ERB3513" s="45"/>
      <c r="ERC3513" s="45"/>
      <c r="ERD3513" s="45"/>
      <c r="ERE3513" s="45"/>
      <c r="ERF3513" s="45"/>
      <c r="ERG3513" s="45"/>
      <c r="ERH3513" s="45"/>
      <c r="ERI3513" s="45"/>
      <c r="ERJ3513" s="45"/>
      <c r="ERK3513" s="45"/>
      <c r="ERL3513" s="45"/>
      <c r="ERM3513" s="45"/>
      <c r="ERN3513" s="45"/>
      <c r="ERO3513" s="45"/>
      <c r="ERP3513" s="45"/>
      <c r="ERQ3513" s="45"/>
      <c r="ERR3513" s="45"/>
      <c r="ERS3513" s="45"/>
      <c r="ERT3513" s="45"/>
      <c r="ERU3513" s="45"/>
      <c r="ERV3513" s="45"/>
      <c r="ERW3513" s="45"/>
      <c r="ERX3513" s="45"/>
      <c r="ERY3513" s="45"/>
      <c r="ERZ3513" s="45"/>
      <c r="ESA3513" s="45"/>
      <c r="ESB3513" s="45"/>
      <c r="ESC3513" s="45"/>
      <c r="ESD3513" s="45"/>
      <c r="ESE3513" s="45"/>
      <c r="ESF3513" s="45"/>
      <c r="ESG3513" s="45"/>
      <c r="ESH3513" s="45"/>
      <c r="ESI3513" s="45"/>
      <c r="ESJ3513" s="45"/>
      <c r="ESK3513" s="45"/>
      <c r="ESL3513" s="45"/>
      <c r="ESM3513" s="45"/>
      <c r="ESN3513" s="45"/>
      <c r="ESO3513" s="45"/>
      <c r="ESP3513" s="45"/>
      <c r="ESQ3513" s="45"/>
      <c r="ESR3513" s="45"/>
      <c r="ESS3513" s="45"/>
      <c r="EST3513" s="45"/>
      <c r="ESU3513" s="45"/>
      <c r="ESV3513" s="45"/>
      <c r="ESW3513" s="45"/>
      <c r="ESX3513" s="45"/>
      <c r="ESY3513" s="45"/>
      <c r="ESZ3513" s="45"/>
      <c r="ETA3513" s="45"/>
      <c r="ETB3513" s="45"/>
      <c r="ETC3513" s="45"/>
      <c r="ETD3513" s="45"/>
      <c r="ETE3513" s="45"/>
      <c r="ETF3513" s="45"/>
      <c r="ETG3513" s="45"/>
      <c r="ETH3513" s="45"/>
      <c r="ETI3513" s="45"/>
      <c r="ETJ3513" s="45"/>
      <c r="ETK3513" s="45"/>
      <c r="ETL3513" s="45"/>
      <c r="ETM3513" s="45"/>
      <c r="ETN3513" s="45"/>
      <c r="ETO3513" s="45"/>
      <c r="ETP3513" s="45"/>
      <c r="ETQ3513" s="45"/>
      <c r="ETR3513" s="45"/>
      <c r="ETS3513" s="45"/>
      <c r="ETT3513" s="45"/>
      <c r="ETU3513" s="45"/>
      <c r="ETV3513" s="45"/>
      <c r="ETW3513" s="45"/>
      <c r="ETX3513" s="45"/>
      <c r="ETY3513" s="45"/>
      <c r="ETZ3513" s="45"/>
      <c r="EUA3513" s="45"/>
      <c r="EUB3513" s="45"/>
      <c r="EUC3513" s="45"/>
      <c r="EUD3513" s="45"/>
      <c r="EUE3513" s="45"/>
      <c r="EUF3513" s="45"/>
      <c r="EUG3513" s="45"/>
      <c r="EUH3513" s="45"/>
      <c r="EUI3513" s="45"/>
      <c r="EUJ3513" s="45"/>
      <c r="EUK3513" s="45"/>
      <c r="EUL3513" s="45"/>
      <c r="EUM3513" s="45"/>
      <c r="EUN3513" s="45"/>
      <c r="EUO3513" s="45"/>
      <c r="EUP3513" s="45"/>
      <c r="EUQ3513" s="45"/>
      <c r="EUR3513" s="45"/>
      <c r="EUS3513" s="45"/>
      <c r="EUT3513" s="45"/>
      <c r="EUU3513" s="45"/>
      <c r="EUV3513" s="45"/>
      <c r="EUW3513" s="45"/>
      <c r="EUX3513" s="45"/>
      <c r="EUY3513" s="45"/>
      <c r="EUZ3513" s="45"/>
      <c r="EVA3513" s="45"/>
      <c r="EVB3513" s="45"/>
      <c r="EVC3513" s="45"/>
      <c r="EVD3513" s="45"/>
      <c r="EVE3513" s="45"/>
      <c r="EVF3513" s="45"/>
      <c r="EVG3513" s="45"/>
      <c r="EVH3513" s="45"/>
      <c r="EVI3513" s="45"/>
      <c r="EVJ3513" s="45"/>
      <c r="EVK3513" s="45"/>
      <c r="EVL3513" s="45"/>
      <c r="EVM3513" s="45"/>
      <c r="EVN3513" s="45"/>
      <c r="EVO3513" s="45"/>
      <c r="EVP3513" s="45"/>
      <c r="EVQ3513" s="45"/>
      <c r="EVR3513" s="45"/>
      <c r="EVS3513" s="45"/>
      <c r="EVT3513" s="45"/>
      <c r="EVU3513" s="45"/>
      <c r="EVV3513" s="45"/>
      <c r="EVW3513" s="45"/>
      <c r="EVX3513" s="45"/>
      <c r="EVY3513" s="45"/>
      <c r="EVZ3513" s="45"/>
      <c r="EWA3513" s="45"/>
      <c r="EWB3513" s="45"/>
      <c r="EWC3513" s="45"/>
      <c r="EWD3513" s="45"/>
      <c r="EWE3513" s="45"/>
      <c r="EWF3513" s="45"/>
      <c r="EWG3513" s="45"/>
      <c r="EWH3513" s="45"/>
      <c r="EWI3513" s="45"/>
      <c r="EWJ3513" s="45"/>
      <c r="EWK3513" s="45"/>
      <c r="EWL3513" s="45"/>
      <c r="EWM3513" s="45"/>
      <c r="EWN3513" s="45"/>
      <c r="EWO3513" s="45"/>
      <c r="EWP3513" s="45"/>
      <c r="EWQ3513" s="45"/>
      <c r="EWR3513" s="45"/>
      <c r="EWS3513" s="45"/>
      <c r="EWT3513" s="45"/>
      <c r="EWU3513" s="45"/>
      <c r="EWV3513" s="45"/>
      <c r="EWW3513" s="45"/>
      <c r="EWX3513" s="45"/>
      <c r="EWY3513" s="45"/>
      <c r="EWZ3513" s="45"/>
      <c r="EXA3513" s="45"/>
      <c r="EXB3513" s="45"/>
      <c r="EXC3513" s="45"/>
      <c r="EXD3513" s="45"/>
      <c r="EXE3513" s="45"/>
      <c r="EXF3513" s="45"/>
      <c r="EXG3513" s="45"/>
      <c r="EXH3513" s="45"/>
      <c r="EXI3513" s="45"/>
      <c r="EXJ3513" s="45"/>
      <c r="EXK3513" s="45"/>
      <c r="EXL3513" s="45"/>
      <c r="EXM3513" s="45"/>
      <c r="EXN3513" s="45"/>
      <c r="EXO3513" s="45"/>
      <c r="EXP3513" s="45"/>
      <c r="EXQ3513" s="45"/>
      <c r="EXR3513" s="45"/>
      <c r="EXS3513" s="45"/>
      <c r="EXT3513" s="45"/>
      <c r="EXU3513" s="45"/>
      <c r="EXV3513" s="45"/>
      <c r="EXW3513" s="45"/>
      <c r="EXX3513" s="45"/>
      <c r="EXY3513" s="45"/>
      <c r="EXZ3513" s="45"/>
      <c r="EYA3513" s="45"/>
      <c r="EYB3513" s="45"/>
      <c r="EYC3513" s="45"/>
      <c r="EYD3513" s="45"/>
      <c r="EYE3513" s="45"/>
      <c r="EYF3513" s="45"/>
      <c r="EYG3513" s="45"/>
      <c r="EYH3513" s="45"/>
      <c r="EYI3513" s="45"/>
      <c r="EYJ3513" s="45"/>
      <c r="EYK3513" s="45"/>
      <c r="EYL3513" s="45"/>
      <c r="EYM3513" s="45"/>
      <c r="EYN3513" s="45"/>
      <c r="EYO3513" s="45"/>
      <c r="EYP3513" s="45"/>
      <c r="EYQ3513" s="45"/>
      <c r="EYR3513" s="45"/>
      <c r="EYS3513" s="45"/>
      <c r="EYT3513" s="45"/>
      <c r="EYU3513" s="45"/>
      <c r="EYV3513" s="45"/>
      <c r="EYW3513" s="45"/>
      <c r="EYX3513" s="45"/>
      <c r="EYY3513" s="45"/>
      <c r="EYZ3513" s="45"/>
      <c r="EZA3513" s="45"/>
      <c r="EZB3513" s="45"/>
      <c r="EZC3513" s="45"/>
      <c r="EZD3513" s="45"/>
      <c r="EZE3513" s="45"/>
      <c r="EZF3513" s="45"/>
      <c r="EZG3513" s="45"/>
      <c r="EZH3513" s="45"/>
      <c r="EZI3513" s="45"/>
      <c r="EZJ3513" s="45"/>
      <c r="EZK3513" s="45"/>
      <c r="EZL3513" s="45"/>
      <c r="EZM3513" s="45"/>
      <c r="EZN3513" s="45"/>
      <c r="EZO3513" s="45"/>
      <c r="EZP3513" s="45"/>
      <c r="EZQ3513" s="45"/>
      <c r="EZR3513" s="45"/>
      <c r="EZS3513" s="45"/>
      <c r="EZT3513" s="45"/>
      <c r="EZU3513" s="45"/>
      <c r="EZV3513" s="45"/>
      <c r="EZW3513" s="45"/>
      <c r="EZX3513" s="45"/>
      <c r="EZY3513" s="45"/>
      <c r="EZZ3513" s="45"/>
      <c r="FAA3513" s="45"/>
      <c r="FAB3513" s="45"/>
      <c r="FAC3513" s="45"/>
      <c r="FAD3513" s="45"/>
      <c r="FAE3513" s="45"/>
      <c r="FAF3513" s="45"/>
      <c r="FAG3513" s="45"/>
      <c r="FAH3513" s="45"/>
      <c r="FAI3513" s="45"/>
      <c r="FAJ3513" s="45"/>
      <c r="FAK3513" s="45"/>
      <c r="FAL3513" s="45"/>
      <c r="FAM3513" s="45"/>
      <c r="FAN3513" s="45"/>
      <c r="FAO3513" s="45"/>
      <c r="FAP3513" s="45"/>
      <c r="FAQ3513" s="45"/>
      <c r="FAR3513" s="45"/>
      <c r="FAS3513" s="45"/>
      <c r="FAT3513" s="45"/>
      <c r="FAU3513" s="45"/>
      <c r="FAV3513" s="45"/>
      <c r="FAW3513" s="45"/>
      <c r="FAX3513" s="45"/>
      <c r="FAY3513" s="45"/>
      <c r="FAZ3513" s="45"/>
      <c r="FBA3513" s="45"/>
      <c r="FBB3513" s="45"/>
      <c r="FBC3513" s="45"/>
      <c r="FBD3513" s="45"/>
      <c r="FBE3513" s="45"/>
      <c r="FBF3513" s="45"/>
      <c r="FBG3513" s="45"/>
      <c r="FBH3513" s="45"/>
      <c r="FBI3513" s="45"/>
      <c r="FBJ3513" s="45"/>
      <c r="FBK3513" s="45"/>
      <c r="FBL3513" s="45"/>
      <c r="FBM3513" s="45"/>
      <c r="FBN3513" s="45"/>
      <c r="FBO3513" s="45"/>
      <c r="FBP3513" s="45"/>
      <c r="FBQ3513" s="45"/>
      <c r="FBR3513" s="45"/>
      <c r="FBS3513" s="45"/>
      <c r="FBT3513" s="45"/>
      <c r="FBU3513" s="45"/>
      <c r="FBV3513" s="45"/>
      <c r="FBW3513" s="45"/>
      <c r="FBX3513" s="45"/>
      <c r="FBY3513" s="45"/>
      <c r="FBZ3513" s="45"/>
      <c r="FCA3513" s="45"/>
      <c r="FCB3513" s="45"/>
      <c r="FCC3513" s="45"/>
      <c r="FCD3513" s="45"/>
      <c r="FCE3513" s="45"/>
      <c r="FCF3513" s="45"/>
      <c r="FCG3513" s="45"/>
      <c r="FCH3513" s="45"/>
      <c r="FCI3513" s="45"/>
      <c r="FCJ3513" s="45"/>
      <c r="FCK3513" s="45"/>
      <c r="FCL3513" s="45"/>
      <c r="FCM3513" s="45"/>
      <c r="FCN3513" s="45"/>
      <c r="FCO3513" s="45"/>
      <c r="FCP3513" s="45"/>
      <c r="FCQ3513" s="45"/>
      <c r="FCR3513" s="45"/>
      <c r="FCS3513" s="45"/>
      <c r="FCT3513" s="45"/>
      <c r="FCU3513" s="45"/>
      <c r="FCV3513" s="45"/>
      <c r="FCW3513" s="45"/>
      <c r="FCX3513" s="45"/>
      <c r="FCY3513" s="45"/>
      <c r="FCZ3513" s="45"/>
      <c r="FDA3513" s="45"/>
      <c r="FDB3513" s="45"/>
      <c r="FDC3513" s="45"/>
      <c r="FDD3513" s="45"/>
      <c r="FDE3513" s="45"/>
      <c r="FDF3513" s="45"/>
      <c r="FDG3513" s="45"/>
      <c r="FDH3513" s="45"/>
      <c r="FDI3513" s="45"/>
      <c r="FDJ3513" s="45"/>
      <c r="FDK3513" s="45"/>
      <c r="FDL3513" s="45"/>
      <c r="FDM3513" s="45"/>
      <c r="FDN3513" s="45"/>
      <c r="FDO3513" s="45"/>
      <c r="FDP3513" s="45"/>
      <c r="FDQ3513" s="45"/>
      <c r="FDR3513" s="45"/>
      <c r="FDS3513" s="45"/>
      <c r="FDT3513" s="45"/>
      <c r="FDU3513" s="45"/>
      <c r="FDV3513" s="45"/>
      <c r="FDW3513" s="45"/>
      <c r="FDX3513" s="45"/>
      <c r="FDY3513" s="45"/>
      <c r="FDZ3513" s="45"/>
      <c r="FEA3513" s="45"/>
      <c r="FEB3513" s="45"/>
      <c r="FEC3513" s="45"/>
      <c r="FED3513" s="45"/>
      <c r="FEE3513" s="45"/>
      <c r="FEF3513" s="45"/>
      <c r="FEG3513" s="45"/>
      <c r="FEH3513" s="45"/>
      <c r="FEI3513" s="45"/>
      <c r="FEJ3513" s="45"/>
      <c r="FEK3513" s="45"/>
      <c r="FEL3513" s="45"/>
      <c r="FEM3513" s="45"/>
      <c r="FEN3513" s="45"/>
      <c r="FEO3513" s="45"/>
      <c r="FEP3513" s="45"/>
      <c r="FEQ3513" s="45"/>
      <c r="FER3513" s="45"/>
      <c r="FES3513" s="45"/>
      <c r="FET3513" s="45"/>
      <c r="FEU3513" s="45"/>
      <c r="FEV3513" s="45"/>
      <c r="FEW3513" s="45"/>
      <c r="FEX3513" s="45"/>
      <c r="FEY3513" s="45"/>
      <c r="FEZ3513" s="45"/>
      <c r="FFA3513" s="45"/>
      <c r="FFB3513" s="45"/>
      <c r="FFC3513" s="45"/>
      <c r="FFD3513" s="45"/>
      <c r="FFE3513" s="45"/>
      <c r="FFF3513" s="45"/>
      <c r="FFG3513" s="45"/>
      <c r="FFH3513" s="45"/>
      <c r="FFI3513" s="45"/>
      <c r="FFJ3513" s="45"/>
      <c r="FFK3513" s="45"/>
      <c r="FFL3513" s="45"/>
      <c r="FFM3513" s="45"/>
      <c r="FFN3513" s="45"/>
      <c r="FFO3513" s="45"/>
      <c r="FFP3513" s="45"/>
      <c r="FFQ3513" s="45"/>
      <c r="FFR3513" s="45"/>
      <c r="FFS3513" s="45"/>
      <c r="FFT3513" s="45"/>
      <c r="FFU3513" s="45"/>
      <c r="FFV3513" s="45"/>
      <c r="FFW3513" s="45"/>
      <c r="FFX3513" s="45"/>
      <c r="FFY3513" s="45"/>
      <c r="FFZ3513" s="45"/>
      <c r="FGA3513" s="45"/>
      <c r="FGB3513" s="45"/>
      <c r="FGC3513" s="45"/>
      <c r="FGD3513" s="45"/>
      <c r="FGE3513" s="45"/>
      <c r="FGF3513" s="45"/>
      <c r="FGG3513" s="45"/>
      <c r="FGH3513" s="45"/>
      <c r="FGI3513" s="45"/>
      <c r="FGJ3513" s="45"/>
      <c r="FGK3513" s="45"/>
      <c r="FGL3513" s="45"/>
      <c r="FGM3513" s="45"/>
      <c r="FGN3513" s="45"/>
      <c r="FGO3513" s="45"/>
      <c r="FGP3513" s="45"/>
      <c r="FGQ3513" s="45"/>
      <c r="FGR3513" s="45"/>
      <c r="FGS3513" s="45"/>
      <c r="FGT3513" s="45"/>
      <c r="FGU3513" s="45"/>
      <c r="FGV3513" s="45"/>
      <c r="FGW3513" s="45"/>
      <c r="FGX3513" s="45"/>
      <c r="FGY3513" s="45"/>
      <c r="FGZ3513" s="45"/>
      <c r="FHA3513" s="45"/>
      <c r="FHB3513" s="45"/>
      <c r="FHC3513" s="45"/>
      <c r="FHD3513" s="45"/>
      <c r="FHE3513" s="45"/>
      <c r="FHF3513" s="45"/>
      <c r="FHG3513" s="45"/>
      <c r="FHH3513" s="45"/>
      <c r="FHI3513" s="45"/>
      <c r="FHJ3513" s="45"/>
      <c r="FHK3513" s="45"/>
      <c r="FHL3513" s="45"/>
      <c r="FHM3513" s="45"/>
      <c r="FHN3513" s="45"/>
      <c r="FHO3513" s="45"/>
      <c r="FHP3513" s="45"/>
      <c r="FHQ3513" s="45"/>
      <c r="FHR3513" s="45"/>
      <c r="FHS3513" s="45"/>
      <c r="FHT3513" s="45"/>
      <c r="FHU3513" s="45"/>
      <c r="FHV3513" s="45"/>
      <c r="FHW3513" s="45"/>
      <c r="FHX3513" s="45"/>
      <c r="FHY3513" s="45"/>
      <c r="FHZ3513" s="45"/>
      <c r="FIA3513" s="45"/>
      <c r="FIB3513" s="45"/>
      <c r="FIC3513" s="45"/>
      <c r="FID3513" s="45"/>
      <c r="FIE3513" s="45"/>
      <c r="FIF3513" s="45"/>
      <c r="FIG3513" s="45"/>
      <c r="FIH3513" s="45"/>
      <c r="FII3513" s="45"/>
      <c r="FIJ3513" s="45"/>
      <c r="FIK3513" s="45"/>
      <c r="FIL3513" s="45"/>
      <c r="FIM3513" s="45"/>
      <c r="FIN3513" s="45"/>
      <c r="FIO3513" s="45"/>
      <c r="FIP3513" s="45"/>
      <c r="FIQ3513" s="45"/>
      <c r="FIR3513" s="45"/>
      <c r="FIS3513" s="45"/>
      <c r="FIT3513" s="45"/>
      <c r="FIU3513" s="45"/>
      <c r="FIV3513" s="45"/>
      <c r="FIW3513" s="45"/>
      <c r="FIX3513" s="45"/>
      <c r="FIY3513" s="45"/>
      <c r="FIZ3513" s="45"/>
      <c r="FJA3513" s="45"/>
      <c r="FJB3513" s="45"/>
      <c r="FJC3513" s="45"/>
      <c r="FJD3513" s="45"/>
      <c r="FJE3513" s="45"/>
      <c r="FJF3513" s="45"/>
      <c r="FJG3513" s="45"/>
      <c r="FJH3513" s="45"/>
      <c r="FJI3513" s="45"/>
      <c r="FJJ3513" s="45"/>
      <c r="FJK3513" s="45"/>
      <c r="FJL3513" s="45"/>
      <c r="FJM3513" s="45"/>
      <c r="FJN3513" s="45"/>
      <c r="FJO3513" s="45"/>
      <c r="FJP3513" s="45"/>
      <c r="FJQ3513" s="45"/>
      <c r="FJR3513" s="45"/>
      <c r="FJS3513" s="45"/>
      <c r="FJT3513" s="45"/>
      <c r="FJU3513" s="45"/>
      <c r="FJV3513" s="45"/>
      <c r="FJW3513" s="45"/>
      <c r="FJX3513" s="45"/>
      <c r="FJY3513" s="45"/>
      <c r="FJZ3513" s="45"/>
      <c r="FKA3513" s="45"/>
      <c r="FKB3513" s="45"/>
      <c r="FKC3513" s="45"/>
      <c r="FKD3513" s="45"/>
      <c r="FKE3513" s="45"/>
      <c r="FKF3513" s="45"/>
      <c r="FKG3513" s="45"/>
      <c r="FKH3513" s="45"/>
      <c r="FKI3513" s="45"/>
      <c r="FKJ3513" s="45"/>
      <c r="FKK3513" s="45"/>
      <c r="FKL3513" s="45"/>
      <c r="FKM3513" s="45"/>
      <c r="FKN3513" s="45"/>
      <c r="FKO3513" s="45"/>
      <c r="FKP3513" s="45"/>
      <c r="FKQ3513" s="45"/>
      <c r="FKR3513" s="45"/>
      <c r="FKS3513" s="45"/>
      <c r="FKT3513" s="45"/>
      <c r="FKU3513" s="45"/>
      <c r="FKV3513" s="45"/>
      <c r="FKW3513" s="45"/>
      <c r="FKX3513" s="45"/>
      <c r="FKY3513" s="45"/>
      <c r="FKZ3513" s="45"/>
      <c r="FLA3513" s="45"/>
      <c r="FLB3513" s="45"/>
      <c r="FLC3513" s="45"/>
      <c r="FLD3513" s="45"/>
      <c r="FLE3513" s="45"/>
      <c r="FLF3513" s="45"/>
      <c r="FLG3513" s="45"/>
      <c r="FLH3513" s="45"/>
      <c r="FLI3513" s="45"/>
      <c r="FLJ3513" s="45"/>
      <c r="FLK3513" s="45"/>
      <c r="FLL3513" s="45"/>
      <c r="FLM3513" s="45"/>
      <c r="FLN3513" s="45"/>
      <c r="FLO3513" s="45"/>
      <c r="FLP3513" s="45"/>
      <c r="FLQ3513" s="45"/>
      <c r="FLR3513" s="45"/>
      <c r="FLS3513" s="45"/>
      <c r="FLT3513" s="45"/>
      <c r="FLU3513" s="45"/>
      <c r="FLV3513" s="45"/>
      <c r="FLW3513" s="45"/>
      <c r="FLX3513" s="45"/>
      <c r="FLY3513" s="45"/>
      <c r="FLZ3513" s="45"/>
      <c r="FMA3513" s="45"/>
      <c r="FMB3513" s="45"/>
      <c r="FMC3513" s="45"/>
      <c r="FMD3513" s="45"/>
      <c r="FME3513" s="45"/>
      <c r="FMF3513" s="45"/>
      <c r="FMG3513" s="45"/>
      <c r="FMH3513" s="45"/>
      <c r="FMI3513" s="45"/>
      <c r="FMJ3513" s="45"/>
      <c r="FMK3513" s="45"/>
      <c r="FML3513" s="45"/>
      <c r="FMM3513" s="45"/>
      <c r="FMN3513" s="45"/>
      <c r="FMO3513" s="45"/>
      <c r="FMP3513" s="45"/>
      <c r="FMQ3513" s="45"/>
      <c r="FMR3513" s="45"/>
      <c r="FMS3513" s="45"/>
      <c r="FMT3513" s="45"/>
      <c r="FMU3513" s="45"/>
      <c r="FMV3513" s="45"/>
      <c r="FMW3513" s="45"/>
      <c r="FMX3513" s="45"/>
      <c r="FMY3513" s="45"/>
      <c r="FMZ3513" s="45"/>
      <c r="FNA3513" s="45"/>
      <c r="FNB3513" s="45"/>
      <c r="FNC3513" s="45"/>
      <c r="FND3513" s="45"/>
      <c r="FNE3513" s="45"/>
      <c r="FNF3513" s="45"/>
      <c r="FNG3513" s="45"/>
      <c r="FNH3513" s="45"/>
      <c r="FNI3513" s="45"/>
      <c r="FNJ3513" s="45"/>
      <c r="FNK3513" s="45"/>
      <c r="FNL3513" s="45"/>
      <c r="FNM3513" s="45"/>
      <c r="FNN3513" s="45"/>
      <c r="FNO3513" s="45"/>
      <c r="FNP3513" s="45"/>
      <c r="FNQ3513" s="45"/>
      <c r="FNR3513" s="45"/>
      <c r="FNS3513" s="45"/>
      <c r="FNT3513" s="45"/>
      <c r="FNU3513" s="45"/>
      <c r="FNV3513" s="45"/>
      <c r="FNW3513" s="45"/>
      <c r="FNX3513" s="45"/>
      <c r="FNY3513" s="45"/>
      <c r="FNZ3513" s="45"/>
      <c r="FOA3513" s="45"/>
      <c r="FOB3513" s="45"/>
      <c r="FOC3513" s="45"/>
      <c r="FOD3513" s="45"/>
      <c r="FOE3513" s="45"/>
      <c r="FOF3513" s="45"/>
      <c r="FOG3513" s="45"/>
      <c r="FOH3513" s="45"/>
      <c r="FOI3513" s="45"/>
      <c r="FOJ3513" s="45"/>
      <c r="FOK3513" s="45"/>
      <c r="FOL3513" s="45"/>
      <c r="FOM3513" s="45"/>
      <c r="FON3513" s="45"/>
      <c r="FOO3513" s="45"/>
      <c r="FOP3513" s="45"/>
      <c r="FOQ3513" s="45"/>
      <c r="FOR3513" s="45"/>
      <c r="FOS3513" s="45"/>
      <c r="FOT3513" s="45"/>
      <c r="FOU3513" s="45"/>
      <c r="FOV3513" s="45"/>
      <c r="FOW3513" s="45"/>
      <c r="FOX3513" s="45"/>
      <c r="FOY3513" s="45"/>
      <c r="FOZ3513" s="45"/>
      <c r="FPA3513" s="45"/>
      <c r="FPB3513" s="45"/>
      <c r="FPC3513" s="45"/>
      <c r="FPD3513" s="45"/>
      <c r="FPE3513" s="45"/>
      <c r="FPF3513" s="45"/>
      <c r="FPG3513" s="45"/>
      <c r="FPH3513" s="45"/>
      <c r="FPI3513" s="45"/>
      <c r="FPJ3513" s="45"/>
      <c r="FPK3513" s="45"/>
      <c r="FPL3513" s="45"/>
      <c r="FPM3513" s="45"/>
      <c r="FPN3513" s="45"/>
      <c r="FPO3513" s="45"/>
      <c r="FPP3513" s="45"/>
      <c r="FPQ3513" s="45"/>
      <c r="FPR3513" s="45"/>
      <c r="FPS3513" s="45"/>
      <c r="FPT3513" s="45"/>
      <c r="FPU3513" s="45"/>
      <c r="FPV3513" s="45"/>
      <c r="FPW3513" s="45"/>
      <c r="FPX3513" s="45"/>
      <c r="FPY3513" s="45"/>
      <c r="FPZ3513" s="45"/>
      <c r="FQA3513" s="45"/>
      <c r="FQB3513" s="45"/>
      <c r="FQC3513" s="45"/>
      <c r="FQD3513" s="45"/>
      <c r="FQE3513" s="45"/>
      <c r="FQF3513" s="45"/>
      <c r="FQG3513" s="45"/>
      <c r="FQH3513" s="45"/>
      <c r="FQI3513" s="45"/>
      <c r="FQJ3513" s="45"/>
      <c r="FQK3513" s="45"/>
      <c r="FQL3513" s="45"/>
      <c r="FQM3513" s="45"/>
      <c r="FQN3513" s="45"/>
      <c r="FQO3513" s="45"/>
      <c r="FQP3513" s="45"/>
      <c r="FQQ3513" s="45"/>
      <c r="FQR3513" s="45"/>
      <c r="FQS3513" s="45"/>
      <c r="FQT3513" s="45"/>
      <c r="FQU3513" s="45"/>
      <c r="FQV3513" s="45"/>
      <c r="FQW3513" s="45"/>
      <c r="FQX3513" s="45"/>
      <c r="FQY3513" s="45"/>
      <c r="FQZ3513" s="45"/>
      <c r="FRA3513" s="45"/>
      <c r="FRB3513" s="45"/>
      <c r="FRC3513" s="45"/>
      <c r="FRD3513" s="45"/>
      <c r="FRE3513" s="45"/>
      <c r="FRF3513" s="45"/>
      <c r="FRG3513" s="45"/>
      <c r="FRH3513" s="45"/>
      <c r="FRI3513" s="45"/>
      <c r="FRJ3513" s="45"/>
      <c r="FRK3513" s="45"/>
      <c r="FRL3513" s="45"/>
      <c r="FRM3513" s="45"/>
      <c r="FRN3513" s="45"/>
      <c r="FRO3513" s="45"/>
      <c r="FRP3513" s="45"/>
      <c r="FRQ3513" s="45"/>
      <c r="FRR3513" s="45"/>
      <c r="FRS3513" s="45"/>
      <c r="FRT3513" s="45"/>
      <c r="FRU3513" s="45"/>
      <c r="FRV3513" s="45"/>
      <c r="FRW3513" s="45"/>
      <c r="FRX3513" s="45"/>
      <c r="FRY3513" s="45"/>
      <c r="FRZ3513" s="45"/>
      <c r="FSA3513" s="45"/>
      <c r="FSB3513" s="45"/>
      <c r="FSC3513" s="45"/>
      <c r="FSD3513" s="45"/>
      <c r="FSE3513" s="45"/>
      <c r="FSF3513" s="45"/>
      <c r="FSG3513" s="45"/>
      <c r="FSH3513" s="45"/>
      <c r="FSI3513" s="45"/>
      <c r="FSJ3513" s="45"/>
      <c r="FSK3513" s="45"/>
      <c r="FSL3513" s="45"/>
      <c r="FSM3513" s="45"/>
      <c r="FSN3513" s="45"/>
      <c r="FSO3513" s="45"/>
      <c r="FSP3513" s="45"/>
      <c r="FSQ3513" s="45"/>
      <c r="FSR3513" s="45"/>
      <c r="FSS3513" s="45"/>
      <c r="FST3513" s="45"/>
      <c r="FSU3513" s="45"/>
      <c r="FSV3513" s="45"/>
      <c r="FSW3513" s="45"/>
      <c r="FSX3513" s="45"/>
      <c r="FSY3513" s="45"/>
      <c r="FSZ3513" s="45"/>
      <c r="FTA3513" s="45"/>
      <c r="FTB3513" s="45"/>
      <c r="FTC3513" s="45"/>
      <c r="FTD3513" s="45"/>
      <c r="FTE3513" s="45"/>
      <c r="FTF3513" s="45"/>
      <c r="FTG3513" s="45"/>
      <c r="FTH3513" s="45"/>
      <c r="FTI3513" s="45"/>
      <c r="FTJ3513" s="45"/>
      <c r="FTK3513" s="45"/>
      <c r="FTL3513" s="45"/>
      <c r="FTM3513" s="45"/>
      <c r="FTN3513" s="45"/>
      <c r="FTO3513" s="45"/>
      <c r="FTP3513" s="45"/>
      <c r="FTQ3513" s="45"/>
      <c r="FTR3513" s="45"/>
      <c r="FTS3513" s="45"/>
      <c r="FTT3513" s="45"/>
      <c r="FTU3513" s="45"/>
      <c r="FTV3513" s="45"/>
      <c r="FTW3513" s="45"/>
      <c r="FTX3513" s="45"/>
      <c r="FTY3513" s="45"/>
      <c r="FTZ3513" s="45"/>
      <c r="FUA3513" s="45"/>
      <c r="FUB3513" s="45"/>
      <c r="FUC3513" s="45"/>
      <c r="FUD3513" s="45"/>
      <c r="FUE3513" s="45"/>
      <c r="FUF3513" s="45"/>
      <c r="FUG3513" s="45"/>
      <c r="FUH3513" s="45"/>
      <c r="FUI3513" s="45"/>
      <c r="FUJ3513" s="45"/>
      <c r="FUK3513" s="45"/>
      <c r="FUL3513" s="45"/>
      <c r="FUM3513" s="45"/>
      <c r="FUN3513" s="45"/>
      <c r="FUO3513" s="45"/>
      <c r="FUP3513" s="45"/>
      <c r="FUQ3513" s="45"/>
      <c r="FUR3513" s="45"/>
      <c r="FUS3513" s="45"/>
      <c r="FUT3513" s="45"/>
      <c r="FUU3513" s="45"/>
      <c r="FUV3513" s="45"/>
      <c r="FUW3513" s="45"/>
      <c r="FUX3513" s="45"/>
      <c r="FUY3513" s="45"/>
      <c r="FUZ3513" s="45"/>
      <c r="FVA3513" s="45"/>
      <c r="FVB3513" s="45"/>
      <c r="FVC3513" s="45"/>
      <c r="FVD3513" s="45"/>
      <c r="FVE3513" s="45"/>
      <c r="FVF3513" s="45"/>
      <c r="FVG3513" s="45"/>
      <c r="FVH3513" s="45"/>
      <c r="FVI3513" s="45"/>
      <c r="FVJ3513" s="45"/>
      <c r="FVK3513" s="45"/>
      <c r="FVL3513" s="45"/>
      <c r="FVM3513" s="45"/>
      <c r="FVN3513" s="45"/>
      <c r="FVO3513" s="45"/>
      <c r="FVP3513" s="45"/>
      <c r="FVQ3513" s="45"/>
      <c r="FVR3513" s="45"/>
      <c r="FVS3513" s="45"/>
      <c r="FVT3513" s="45"/>
      <c r="FVU3513" s="45"/>
      <c r="FVV3513" s="45"/>
      <c r="FVW3513" s="45"/>
      <c r="FVX3513" s="45"/>
      <c r="FVY3513" s="45"/>
      <c r="FVZ3513" s="45"/>
      <c r="FWA3513" s="45"/>
      <c r="FWB3513" s="45"/>
      <c r="FWC3513" s="45"/>
      <c r="FWD3513" s="45"/>
      <c r="FWE3513" s="45"/>
      <c r="FWF3513" s="45"/>
      <c r="FWG3513" s="45"/>
      <c r="FWH3513" s="45"/>
      <c r="FWI3513" s="45"/>
      <c r="FWJ3513" s="45"/>
      <c r="FWK3513" s="45"/>
      <c r="FWL3513" s="45"/>
      <c r="FWM3513" s="45"/>
      <c r="FWN3513" s="45"/>
      <c r="FWO3513" s="45"/>
      <c r="FWP3513" s="45"/>
      <c r="FWQ3513" s="45"/>
      <c r="FWR3513" s="45"/>
      <c r="FWS3513" s="45"/>
      <c r="FWT3513" s="45"/>
      <c r="FWU3513" s="45"/>
      <c r="FWV3513" s="45"/>
      <c r="FWW3513" s="45"/>
      <c r="FWX3513" s="45"/>
      <c r="FWY3513" s="45"/>
      <c r="FWZ3513" s="45"/>
      <c r="FXA3513" s="45"/>
      <c r="FXB3513" s="45"/>
      <c r="FXC3513" s="45"/>
      <c r="FXD3513" s="45"/>
      <c r="FXE3513" s="45"/>
      <c r="FXF3513" s="45"/>
      <c r="FXG3513" s="45"/>
      <c r="FXH3513" s="45"/>
      <c r="FXI3513" s="45"/>
      <c r="FXJ3513" s="45"/>
      <c r="FXK3513" s="45"/>
      <c r="FXL3513" s="45"/>
      <c r="FXM3513" s="45"/>
      <c r="FXN3513" s="45"/>
      <c r="FXO3513" s="45"/>
      <c r="FXP3513" s="45"/>
      <c r="FXQ3513" s="45"/>
      <c r="FXR3513" s="45"/>
      <c r="FXS3513" s="45"/>
      <c r="FXT3513" s="45"/>
      <c r="FXU3513" s="45"/>
      <c r="FXV3513" s="45"/>
      <c r="FXW3513" s="45"/>
      <c r="FXX3513" s="45"/>
      <c r="FXY3513" s="45"/>
      <c r="FXZ3513" s="45"/>
      <c r="FYA3513" s="45"/>
      <c r="FYB3513" s="45"/>
      <c r="FYC3513" s="45"/>
      <c r="FYD3513" s="45"/>
      <c r="FYE3513" s="45"/>
      <c r="FYF3513" s="45"/>
      <c r="FYG3513" s="45"/>
      <c r="FYH3513" s="45"/>
      <c r="FYI3513" s="45"/>
      <c r="FYJ3513" s="45"/>
      <c r="FYK3513" s="45"/>
      <c r="FYL3513" s="45"/>
      <c r="FYM3513" s="45"/>
      <c r="FYN3513" s="45"/>
      <c r="FYO3513" s="45"/>
      <c r="FYP3513" s="45"/>
      <c r="FYQ3513" s="45"/>
      <c r="FYR3513" s="45"/>
      <c r="FYS3513" s="45"/>
      <c r="FYT3513" s="45"/>
      <c r="FYU3513" s="45"/>
      <c r="FYV3513" s="45"/>
      <c r="FYW3513" s="45"/>
      <c r="FYX3513" s="45"/>
      <c r="FYY3513" s="45"/>
      <c r="FYZ3513" s="45"/>
      <c r="FZA3513" s="45"/>
      <c r="FZB3513" s="45"/>
      <c r="FZC3513" s="45"/>
      <c r="FZD3513" s="45"/>
      <c r="FZE3513" s="45"/>
      <c r="FZF3513" s="45"/>
      <c r="FZG3513" s="45"/>
      <c r="FZH3513" s="45"/>
      <c r="FZI3513" s="45"/>
      <c r="FZJ3513" s="45"/>
      <c r="FZK3513" s="45"/>
      <c r="FZL3513" s="45"/>
      <c r="FZM3513" s="45"/>
      <c r="FZN3513" s="45"/>
      <c r="FZO3513" s="45"/>
      <c r="FZP3513" s="45"/>
      <c r="FZQ3513" s="45"/>
      <c r="FZR3513" s="45"/>
      <c r="FZS3513" s="45"/>
      <c r="FZT3513" s="45"/>
      <c r="FZU3513" s="45"/>
      <c r="FZV3513" s="45"/>
      <c r="FZW3513" s="45"/>
      <c r="FZX3513" s="45"/>
      <c r="FZY3513" s="45"/>
      <c r="FZZ3513" s="45"/>
      <c r="GAA3513" s="45"/>
      <c r="GAB3513" s="45"/>
      <c r="GAC3513" s="45"/>
      <c r="GAD3513" s="45"/>
      <c r="GAE3513" s="45"/>
      <c r="GAF3513" s="45"/>
      <c r="GAG3513" s="45"/>
      <c r="GAH3513" s="45"/>
      <c r="GAI3513" s="45"/>
      <c r="GAJ3513" s="45"/>
      <c r="GAK3513" s="45"/>
      <c r="GAL3513" s="45"/>
      <c r="GAM3513" s="45"/>
      <c r="GAN3513" s="45"/>
      <c r="GAO3513" s="45"/>
      <c r="GAP3513" s="45"/>
      <c r="GAQ3513" s="45"/>
      <c r="GAR3513" s="45"/>
      <c r="GAS3513" s="45"/>
      <c r="GAT3513" s="45"/>
      <c r="GAU3513" s="45"/>
      <c r="GAV3513" s="45"/>
      <c r="GAW3513" s="45"/>
      <c r="GAX3513" s="45"/>
      <c r="GAY3513" s="45"/>
      <c r="GAZ3513" s="45"/>
      <c r="GBA3513" s="45"/>
      <c r="GBB3513" s="45"/>
      <c r="GBC3513" s="45"/>
      <c r="GBD3513" s="45"/>
      <c r="GBE3513" s="45"/>
      <c r="GBF3513" s="45"/>
      <c r="GBG3513" s="45"/>
      <c r="GBH3513" s="45"/>
      <c r="GBI3513" s="45"/>
      <c r="GBJ3513" s="45"/>
      <c r="GBK3513" s="45"/>
      <c r="GBL3513" s="45"/>
      <c r="GBM3513" s="45"/>
      <c r="GBN3513" s="45"/>
      <c r="GBO3513" s="45"/>
      <c r="GBP3513" s="45"/>
      <c r="GBQ3513" s="45"/>
      <c r="GBR3513" s="45"/>
      <c r="GBS3513" s="45"/>
      <c r="GBT3513" s="45"/>
      <c r="GBU3513" s="45"/>
      <c r="GBV3513" s="45"/>
      <c r="GBW3513" s="45"/>
      <c r="GBX3513" s="45"/>
      <c r="GBY3513" s="45"/>
      <c r="GBZ3513" s="45"/>
      <c r="GCA3513" s="45"/>
      <c r="GCB3513" s="45"/>
      <c r="GCC3513" s="45"/>
      <c r="GCD3513" s="45"/>
      <c r="GCE3513" s="45"/>
      <c r="GCF3513" s="45"/>
      <c r="GCG3513" s="45"/>
      <c r="GCH3513" s="45"/>
      <c r="GCI3513" s="45"/>
      <c r="GCJ3513" s="45"/>
      <c r="GCK3513" s="45"/>
      <c r="GCL3513" s="45"/>
      <c r="GCM3513" s="45"/>
      <c r="GCN3513" s="45"/>
      <c r="GCO3513" s="45"/>
      <c r="GCP3513" s="45"/>
      <c r="GCQ3513" s="45"/>
      <c r="GCR3513" s="45"/>
      <c r="GCS3513" s="45"/>
      <c r="GCT3513" s="45"/>
      <c r="GCU3513" s="45"/>
      <c r="GCV3513" s="45"/>
      <c r="GCW3513" s="45"/>
      <c r="GCX3513" s="45"/>
      <c r="GCY3513" s="45"/>
      <c r="GCZ3513" s="45"/>
      <c r="GDA3513" s="45"/>
      <c r="GDB3513" s="45"/>
      <c r="GDC3513" s="45"/>
      <c r="GDD3513" s="45"/>
      <c r="GDE3513" s="45"/>
      <c r="GDF3513" s="45"/>
      <c r="GDG3513" s="45"/>
      <c r="GDH3513" s="45"/>
      <c r="GDI3513" s="45"/>
      <c r="GDJ3513" s="45"/>
      <c r="GDK3513" s="45"/>
      <c r="GDL3513" s="45"/>
      <c r="GDM3513" s="45"/>
      <c r="GDN3513" s="45"/>
      <c r="GDO3513" s="45"/>
      <c r="GDP3513" s="45"/>
      <c r="GDQ3513" s="45"/>
      <c r="GDR3513" s="45"/>
      <c r="GDS3513" s="45"/>
      <c r="GDT3513" s="45"/>
      <c r="GDU3513" s="45"/>
      <c r="GDV3513" s="45"/>
      <c r="GDW3513" s="45"/>
      <c r="GDX3513" s="45"/>
      <c r="GDY3513" s="45"/>
      <c r="GDZ3513" s="45"/>
      <c r="GEA3513" s="45"/>
      <c r="GEB3513" s="45"/>
      <c r="GEC3513" s="45"/>
      <c r="GED3513" s="45"/>
      <c r="GEE3513" s="45"/>
      <c r="GEF3513" s="45"/>
      <c r="GEG3513" s="45"/>
      <c r="GEH3513" s="45"/>
      <c r="GEI3513" s="45"/>
      <c r="GEJ3513" s="45"/>
      <c r="GEK3513" s="45"/>
      <c r="GEL3513" s="45"/>
      <c r="GEM3513" s="45"/>
      <c r="GEN3513" s="45"/>
      <c r="GEO3513" s="45"/>
      <c r="GEP3513" s="45"/>
      <c r="GEQ3513" s="45"/>
      <c r="GER3513" s="45"/>
      <c r="GES3513" s="45"/>
      <c r="GET3513" s="45"/>
      <c r="GEU3513" s="45"/>
      <c r="GEV3513" s="45"/>
      <c r="GEW3513" s="45"/>
      <c r="GEX3513" s="45"/>
      <c r="GEY3513" s="45"/>
      <c r="GEZ3513" s="45"/>
      <c r="GFA3513" s="45"/>
      <c r="GFB3513" s="45"/>
      <c r="GFC3513" s="45"/>
      <c r="GFD3513" s="45"/>
      <c r="GFE3513" s="45"/>
      <c r="GFF3513" s="45"/>
      <c r="GFG3513" s="45"/>
      <c r="GFH3513" s="45"/>
      <c r="GFI3513" s="45"/>
      <c r="GFJ3513" s="45"/>
      <c r="GFK3513" s="45"/>
      <c r="GFL3513" s="45"/>
      <c r="GFM3513" s="45"/>
      <c r="GFN3513" s="45"/>
      <c r="GFO3513" s="45"/>
      <c r="GFP3513" s="45"/>
      <c r="GFQ3513" s="45"/>
      <c r="GFR3513" s="45"/>
      <c r="GFS3513" s="45"/>
      <c r="GFT3513" s="45"/>
      <c r="GFU3513" s="45"/>
      <c r="GFV3513" s="45"/>
      <c r="GFW3513" s="45"/>
      <c r="GFX3513" s="45"/>
      <c r="GFY3513" s="45"/>
      <c r="GFZ3513" s="45"/>
      <c r="GGA3513" s="45"/>
      <c r="GGB3513" s="45"/>
      <c r="GGC3513" s="45"/>
      <c r="GGD3513" s="45"/>
      <c r="GGE3513" s="45"/>
      <c r="GGF3513" s="45"/>
      <c r="GGG3513" s="45"/>
      <c r="GGH3513" s="45"/>
      <c r="GGI3513" s="45"/>
      <c r="GGJ3513" s="45"/>
      <c r="GGK3513" s="45"/>
      <c r="GGL3513" s="45"/>
      <c r="GGM3513" s="45"/>
      <c r="GGN3513" s="45"/>
      <c r="GGO3513" s="45"/>
      <c r="GGP3513" s="45"/>
      <c r="GGQ3513" s="45"/>
      <c r="GGR3513" s="45"/>
      <c r="GGS3513" s="45"/>
      <c r="GGT3513" s="45"/>
      <c r="GGU3513" s="45"/>
      <c r="GGV3513" s="45"/>
      <c r="GGW3513" s="45"/>
      <c r="GGX3513" s="45"/>
      <c r="GGY3513" s="45"/>
      <c r="GGZ3513" s="45"/>
      <c r="GHA3513" s="45"/>
      <c r="GHB3513" s="45"/>
      <c r="GHC3513" s="45"/>
      <c r="GHD3513" s="45"/>
      <c r="GHE3513" s="45"/>
      <c r="GHF3513" s="45"/>
      <c r="GHG3513" s="45"/>
      <c r="GHH3513" s="45"/>
      <c r="GHI3513" s="45"/>
      <c r="GHJ3513" s="45"/>
      <c r="GHK3513" s="45"/>
      <c r="GHL3513" s="45"/>
      <c r="GHM3513" s="45"/>
      <c r="GHN3513" s="45"/>
      <c r="GHO3513" s="45"/>
      <c r="GHP3513" s="45"/>
      <c r="GHQ3513" s="45"/>
      <c r="GHR3513" s="45"/>
      <c r="GHS3513" s="45"/>
      <c r="GHT3513" s="45"/>
      <c r="GHU3513" s="45"/>
      <c r="GHV3513" s="45"/>
      <c r="GHW3513" s="45"/>
      <c r="GHX3513" s="45"/>
      <c r="GHY3513" s="45"/>
      <c r="GHZ3513" s="45"/>
      <c r="GIA3513" s="45"/>
      <c r="GIB3513" s="45"/>
      <c r="GIC3513" s="45"/>
      <c r="GID3513" s="45"/>
      <c r="GIE3513" s="45"/>
      <c r="GIF3513" s="45"/>
      <c r="GIG3513" s="45"/>
      <c r="GIH3513" s="45"/>
      <c r="GII3513" s="45"/>
      <c r="GIJ3513" s="45"/>
      <c r="GIK3513" s="45"/>
      <c r="GIL3513" s="45"/>
      <c r="GIM3513" s="45"/>
      <c r="GIN3513" s="45"/>
      <c r="GIO3513" s="45"/>
      <c r="GIP3513" s="45"/>
      <c r="GIQ3513" s="45"/>
      <c r="GIR3513" s="45"/>
      <c r="GIS3513" s="45"/>
      <c r="GIT3513" s="45"/>
      <c r="GIU3513" s="45"/>
      <c r="GIV3513" s="45"/>
      <c r="GIW3513" s="45"/>
      <c r="GIX3513" s="45"/>
      <c r="GIY3513" s="45"/>
      <c r="GIZ3513" s="45"/>
      <c r="GJA3513" s="45"/>
      <c r="GJB3513" s="45"/>
      <c r="GJC3513" s="45"/>
      <c r="GJD3513" s="45"/>
      <c r="GJE3513" s="45"/>
      <c r="GJF3513" s="45"/>
      <c r="GJG3513" s="45"/>
      <c r="GJH3513" s="45"/>
      <c r="GJI3513" s="45"/>
      <c r="GJJ3513" s="45"/>
      <c r="GJK3513" s="45"/>
      <c r="GJL3513" s="45"/>
      <c r="GJM3513" s="45"/>
      <c r="GJN3513" s="45"/>
      <c r="GJO3513" s="45"/>
      <c r="GJP3513" s="45"/>
      <c r="GJQ3513" s="45"/>
      <c r="GJR3513" s="45"/>
      <c r="GJS3513" s="45"/>
      <c r="GJT3513" s="45"/>
      <c r="GJU3513" s="45"/>
      <c r="GJV3513" s="45"/>
      <c r="GJW3513" s="45"/>
      <c r="GJX3513" s="45"/>
      <c r="GJY3513" s="45"/>
      <c r="GJZ3513" s="45"/>
      <c r="GKA3513" s="45"/>
      <c r="GKB3513" s="45"/>
      <c r="GKC3513" s="45"/>
      <c r="GKD3513" s="45"/>
      <c r="GKE3513" s="45"/>
      <c r="GKF3513" s="45"/>
      <c r="GKG3513" s="45"/>
      <c r="GKH3513" s="45"/>
      <c r="GKI3513" s="45"/>
      <c r="GKJ3513" s="45"/>
      <c r="GKK3513" s="45"/>
      <c r="GKL3513" s="45"/>
      <c r="GKM3513" s="45"/>
      <c r="GKN3513" s="45"/>
      <c r="GKO3513" s="45"/>
      <c r="GKP3513" s="45"/>
      <c r="GKQ3513" s="45"/>
      <c r="GKR3513" s="45"/>
      <c r="GKS3513" s="45"/>
      <c r="GKT3513" s="45"/>
      <c r="GKU3513" s="45"/>
      <c r="GKV3513" s="45"/>
      <c r="GKW3513" s="45"/>
      <c r="GKX3513" s="45"/>
      <c r="GKY3513" s="45"/>
      <c r="GKZ3513" s="45"/>
      <c r="GLA3513" s="45"/>
      <c r="GLB3513" s="45"/>
      <c r="GLC3513" s="45"/>
      <c r="GLD3513" s="45"/>
      <c r="GLE3513" s="45"/>
      <c r="GLF3513" s="45"/>
      <c r="GLG3513" s="45"/>
      <c r="GLH3513" s="45"/>
      <c r="GLI3513" s="45"/>
      <c r="GLJ3513" s="45"/>
      <c r="GLK3513" s="45"/>
      <c r="GLL3513" s="45"/>
      <c r="GLM3513" s="45"/>
      <c r="GLN3513" s="45"/>
      <c r="GLO3513" s="45"/>
      <c r="GLP3513" s="45"/>
      <c r="GLQ3513" s="45"/>
      <c r="GLR3513" s="45"/>
      <c r="GLS3513" s="45"/>
      <c r="GLT3513" s="45"/>
      <c r="GLU3513" s="45"/>
      <c r="GLV3513" s="45"/>
      <c r="GLW3513" s="45"/>
      <c r="GLX3513" s="45"/>
      <c r="GLY3513" s="45"/>
      <c r="GLZ3513" s="45"/>
      <c r="GMA3513" s="45"/>
      <c r="GMB3513" s="45"/>
      <c r="GMC3513" s="45"/>
      <c r="GMD3513" s="45"/>
      <c r="GME3513" s="45"/>
      <c r="GMF3513" s="45"/>
      <c r="GMG3513" s="45"/>
      <c r="GMH3513" s="45"/>
      <c r="GMI3513" s="45"/>
      <c r="GMJ3513" s="45"/>
      <c r="GMK3513" s="45"/>
      <c r="GML3513" s="45"/>
      <c r="GMM3513" s="45"/>
      <c r="GMN3513" s="45"/>
      <c r="GMO3513" s="45"/>
      <c r="GMP3513" s="45"/>
      <c r="GMQ3513" s="45"/>
      <c r="GMR3513" s="45"/>
      <c r="GMS3513" s="45"/>
      <c r="GMT3513" s="45"/>
      <c r="GMU3513" s="45"/>
      <c r="GMV3513" s="45"/>
      <c r="GMW3513" s="45"/>
      <c r="GMX3513" s="45"/>
      <c r="GMY3513" s="45"/>
      <c r="GMZ3513" s="45"/>
      <c r="GNA3513" s="45"/>
      <c r="GNB3513" s="45"/>
      <c r="GNC3513" s="45"/>
      <c r="GND3513" s="45"/>
      <c r="GNE3513" s="45"/>
      <c r="GNF3513" s="45"/>
      <c r="GNG3513" s="45"/>
      <c r="GNH3513" s="45"/>
      <c r="GNI3513" s="45"/>
      <c r="GNJ3513" s="45"/>
      <c r="GNK3513" s="45"/>
      <c r="GNL3513" s="45"/>
      <c r="GNM3513" s="45"/>
      <c r="GNN3513" s="45"/>
      <c r="GNO3513" s="45"/>
      <c r="GNP3513" s="45"/>
      <c r="GNQ3513" s="45"/>
      <c r="GNR3513" s="45"/>
      <c r="GNS3513" s="45"/>
      <c r="GNT3513" s="45"/>
      <c r="GNU3513" s="45"/>
      <c r="GNV3513" s="45"/>
      <c r="GNW3513" s="45"/>
      <c r="GNX3513" s="45"/>
      <c r="GNY3513" s="45"/>
      <c r="GNZ3513" s="45"/>
      <c r="GOA3513" s="45"/>
      <c r="GOB3513" s="45"/>
      <c r="GOC3513" s="45"/>
      <c r="GOD3513" s="45"/>
      <c r="GOE3513" s="45"/>
      <c r="GOF3513" s="45"/>
      <c r="GOG3513" s="45"/>
      <c r="GOH3513" s="45"/>
      <c r="GOI3513" s="45"/>
      <c r="GOJ3513" s="45"/>
      <c r="GOK3513" s="45"/>
      <c r="GOL3513" s="45"/>
      <c r="GOM3513" s="45"/>
      <c r="GON3513" s="45"/>
      <c r="GOO3513" s="45"/>
      <c r="GOP3513" s="45"/>
      <c r="GOQ3513" s="45"/>
      <c r="GOR3513" s="45"/>
      <c r="GOS3513" s="45"/>
      <c r="GOT3513" s="45"/>
      <c r="GOU3513" s="45"/>
      <c r="GOV3513" s="45"/>
      <c r="GOW3513" s="45"/>
      <c r="GOX3513" s="45"/>
      <c r="GOY3513" s="45"/>
      <c r="GOZ3513" s="45"/>
      <c r="GPA3513" s="45"/>
      <c r="GPB3513" s="45"/>
      <c r="GPC3513" s="45"/>
      <c r="GPD3513" s="45"/>
      <c r="GPE3513" s="45"/>
      <c r="GPF3513" s="45"/>
      <c r="GPG3513" s="45"/>
      <c r="GPH3513" s="45"/>
      <c r="GPI3513" s="45"/>
      <c r="GPJ3513" s="45"/>
      <c r="GPK3513" s="45"/>
      <c r="GPL3513" s="45"/>
      <c r="GPM3513" s="45"/>
      <c r="GPN3513" s="45"/>
      <c r="GPO3513" s="45"/>
      <c r="GPP3513" s="45"/>
      <c r="GPQ3513" s="45"/>
      <c r="GPR3513" s="45"/>
      <c r="GPS3513" s="45"/>
      <c r="GPT3513" s="45"/>
      <c r="GPU3513" s="45"/>
      <c r="GPV3513" s="45"/>
      <c r="GPW3513" s="45"/>
      <c r="GPX3513" s="45"/>
      <c r="GPY3513" s="45"/>
      <c r="GPZ3513" s="45"/>
      <c r="GQA3513" s="45"/>
      <c r="GQB3513" s="45"/>
      <c r="GQC3513" s="45"/>
      <c r="GQD3513" s="45"/>
      <c r="GQE3513" s="45"/>
      <c r="GQF3513" s="45"/>
      <c r="GQG3513" s="45"/>
      <c r="GQH3513" s="45"/>
      <c r="GQI3513" s="45"/>
      <c r="GQJ3513" s="45"/>
      <c r="GQK3513" s="45"/>
      <c r="GQL3513" s="45"/>
      <c r="GQM3513" s="45"/>
      <c r="GQN3513" s="45"/>
      <c r="GQO3513" s="45"/>
      <c r="GQP3513" s="45"/>
      <c r="GQQ3513" s="45"/>
      <c r="GQR3513" s="45"/>
      <c r="GQS3513" s="45"/>
      <c r="GQT3513" s="45"/>
      <c r="GQU3513" s="45"/>
      <c r="GQV3513" s="45"/>
      <c r="GQW3513" s="45"/>
      <c r="GQX3513" s="45"/>
      <c r="GQY3513" s="45"/>
      <c r="GQZ3513" s="45"/>
      <c r="GRA3513" s="45"/>
      <c r="GRB3513" s="45"/>
      <c r="GRC3513" s="45"/>
      <c r="GRD3513" s="45"/>
      <c r="GRE3513" s="45"/>
      <c r="GRF3513" s="45"/>
      <c r="GRG3513" s="45"/>
      <c r="GRH3513" s="45"/>
      <c r="GRI3513" s="45"/>
      <c r="GRJ3513" s="45"/>
      <c r="GRK3513" s="45"/>
      <c r="GRL3513" s="45"/>
      <c r="GRM3513" s="45"/>
      <c r="GRN3513" s="45"/>
      <c r="GRO3513" s="45"/>
      <c r="GRP3513" s="45"/>
      <c r="GRQ3513" s="45"/>
      <c r="GRR3513" s="45"/>
      <c r="GRS3513" s="45"/>
      <c r="GRT3513" s="45"/>
      <c r="GRU3513" s="45"/>
      <c r="GRV3513" s="45"/>
      <c r="GRW3513" s="45"/>
      <c r="GRX3513" s="45"/>
      <c r="GRY3513" s="45"/>
      <c r="GRZ3513" s="45"/>
      <c r="GSA3513" s="45"/>
      <c r="GSB3513" s="45"/>
      <c r="GSC3513" s="45"/>
      <c r="GSD3513" s="45"/>
      <c r="GSE3513" s="45"/>
      <c r="GSF3513" s="45"/>
      <c r="GSG3513" s="45"/>
      <c r="GSH3513" s="45"/>
      <c r="GSI3513" s="45"/>
      <c r="GSJ3513" s="45"/>
      <c r="GSK3513" s="45"/>
      <c r="GSL3513" s="45"/>
      <c r="GSM3513" s="45"/>
      <c r="GSN3513" s="45"/>
      <c r="GSO3513" s="45"/>
      <c r="GSP3513" s="45"/>
      <c r="GSQ3513" s="45"/>
      <c r="GSR3513" s="45"/>
      <c r="GSS3513" s="45"/>
      <c r="GST3513" s="45"/>
      <c r="GSU3513" s="45"/>
      <c r="GSV3513" s="45"/>
      <c r="GSW3513" s="45"/>
      <c r="GSX3513" s="45"/>
      <c r="GSY3513" s="45"/>
      <c r="GSZ3513" s="45"/>
      <c r="GTA3513" s="45"/>
      <c r="GTB3513" s="45"/>
      <c r="GTC3513" s="45"/>
      <c r="GTD3513" s="45"/>
      <c r="GTE3513" s="45"/>
      <c r="GTF3513" s="45"/>
      <c r="GTG3513" s="45"/>
      <c r="GTH3513" s="45"/>
      <c r="GTI3513" s="45"/>
      <c r="GTJ3513" s="45"/>
      <c r="GTK3513" s="45"/>
      <c r="GTL3513" s="45"/>
      <c r="GTM3513" s="45"/>
      <c r="GTN3513" s="45"/>
      <c r="GTO3513" s="45"/>
      <c r="GTP3513" s="45"/>
      <c r="GTQ3513" s="45"/>
      <c r="GTR3513" s="45"/>
      <c r="GTS3513" s="45"/>
      <c r="GTT3513" s="45"/>
      <c r="GTU3513" s="45"/>
      <c r="GTV3513" s="45"/>
      <c r="GTW3513" s="45"/>
      <c r="GTX3513" s="45"/>
      <c r="GTY3513" s="45"/>
      <c r="GTZ3513" s="45"/>
      <c r="GUA3513" s="45"/>
      <c r="GUB3513" s="45"/>
      <c r="GUC3513" s="45"/>
      <c r="GUD3513" s="45"/>
      <c r="GUE3513" s="45"/>
      <c r="GUF3513" s="45"/>
      <c r="GUG3513" s="45"/>
      <c r="GUH3513" s="45"/>
      <c r="GUI3513" s="45"/>
      <c r="GUJ3513" s="45"/>
      <c r="GUK3513" s="45"/>
      <c r="GUL3513" s="45"/>
      <c r="GUM3513" s="45"/>
      <c r="GUN3513" s="45"/>
      <c r="GUO3513" s="45"/>
      <c r="GUP3513" s="45"/>
      <c r="GUQ3513" s="45"/>
      <c r="GUR3513" s="45"/>
      <c r="GUS3513" s="45"/>
      <c r="GUT3513" s="45"/>
      <c r="GUU3513" s="45"/>
      <c r="GUV3513" s="45"/>
      <c r="GUW3513" s="45"/>
      <c r="GUX3513" s="45"/>
      <c r="GUY3513" s="45"/>
      <c r="GUZ3513" s="45"/>
      <c r="GVA3513" s="45"/>
      <c r="GVB3513" s="45"/>
      <c r="GVC3513" s="45"/>
      <c r="GVD3513" s="45"/>
      <c r="GVE3513" s="45"/>
      <c r="GVF3513" s="45"/>
      <c r="GVG3513" s="45"/>
      <c r="GVH3513" s="45"/>
      <c r="GVI3513" s="45"/>
      <c r="GVJ3513" s="45"/>
      <c r="GVK3513" s="45"/>
      <c r="GVL3513" s="45"/>
      <c r="GVM3513" s="45"/>
      <c r="GVN3513" s="45"/>
      <c r="GVO3513" s="45"/>
      <c r="GVP3513" s="45"/>
      <c r="GVQ3513" s="45"/>
      <c r="GVR3513" s="45"/>
      <c r="GVS3513" s="45"/>
      <c r="GVT3513" s="45"/>
      <c r="GVU3513" s="45"/>
      <c r="GVV3513" s="45"/>
      <c r="GVW3513" s="45"/>
      <c r="GVX3513" s="45"/>
      <c r="GVY3513" s="45"/>
      <c r="GVZ3513" s="45"/>
      <c r="GWA3513" s="45"/>
      <c r="GWB3513" s="45"/>
      <c r="GWC3513" s="45"/>
      <c r="GWD3513" s="45"/>
      <c r="GWE3513" s="45"/>
      <c r="GWF3513" s="45"/>
      <c r="GWG3513" s="45"/>
      <c r="GWH3513" s="45"/>
      <c r="GWI3513" s="45"/>
      <c r="GWJ3513" s="45"/>
      <c r="GWK3513" s="45"/>
      <c r="GWL3513" s="45"/>
      <c r="GWM3513" s="45"/>
      <c r="GWN3513" s="45"/>
      <c r="GWO3513" s="45"/>
      <c r="GWP3513" s="45"/>
      <c r="GWQ3513" s="45"/>
      <c r="GWR3513" s="45"/>
      <c r="GWS3513" s="45"/>
      <c r="GWT3513" s="45"/>
      <c r="GWU3513" s="45"/>
      <c r="GWV3513" s="45"/>
      <c r="GWW3513" s="45"/>
      <c r="GWX3513" s="45"/>
      <c r="GWY3513" s="45"/>
      <c r="GWZ3513" s="45"/>
      <c r="GXA3513" s="45"/>
      <c r="GXB3513" s="45"/>
      <c r="GXC3513" s="45"/>
      <c r="GXD3513" s="45"/>
      <c r="GXE3513" s="45"/>
      <c r="GXF3513" s="45"/>
      <c r="GXG3513" s="45"/>
      <c r="GXH3513" s="45"/>
      <c r="GXI3513" s="45"/>
      <c r="GXJ3513" s="45"/>
      <c r="GXK3513" s="45"/>
      <c r="GXL3513" s="45"/>
      <c r="GXM3513" s="45"/>
      <c r="GXN3513" s="45"/>
      <c r="GXO3513" s="45"/>
      <c r="GXP3513" s="45"/>
      <c r="GXQ3513" s="45"/>
      <c r="GXR3513" s="45"/>
      <c r="GXS3513" s="45"/>
      <c r="GXT3513" s="45"/>
      <c r="GXU3513" s="45"/>
      <c r="GXV3513" s="45"/>
      <c r="GXW3513" s="45"/>
      <c r="GXX3513" s="45"/>
      <c r="GXY3513" s="45"/>
      <c r="GXZ3513" s="45"/>
      <c r="GYA3513" s="45"/>
      <c r="GYB3513" s="45"/>
      <c r="GYC3513" s="45"/>
      <c r="GYD3513" s="45"/>
      <c r="GYE3513" s="45"/>
      <c r="GYF3513" s="45"/>
      <c r="GYG3513" s="45"/>
      <c r="GYH3513" s="45"/>
      <c r="GYI3513" s="45"/>
      <c r="GYJ3513" s="45"/>
      <c r="GYK3513" s="45"/>
      <c r="GYL3513" s="45"/>
      <c r="GYM3513" s="45"/>
      <c r="GYN3513" s="45"/>
      <c r="GYO3513" s="45"/>
      <c r="GYP3513" s="45"/>
      <c r="GYQ3513" s="45"/>
      <c r="GYR3513" s="45"/>
      <c r="GYS3513" s="45"/>
      <c r="GYT3513" s="45"/>
      <c r="GYU3513" s="45"/>
      <c r="GYV3513" s="45"/>
      <c r="GYW3513" s="45"/>
      <c r="GYX3513" s="45"/>
      <c r="GYY3513" s="45"/>
      <c r="GYZ3513" s="45"/>
      <c r="GZA3513" s="45"/>
      <c r="GZB3513" s="45"/>
      <c r="GZC3513" s="45"/>
      <c r="GZD3513" s="45"/>
      <c r="GZE3513" s="45"/>
      <c r="GZF3513" s="45"/>
      <c r="GZG3513" s="45"/>
      <c r="GZH3513" s="45"/>
      <c r="GZI3513" s="45"/>
      <c r="GZJ3513" s="45"/>
      <c r="GZK3513" s="45"/>
      <c r="GZL3513" s="45"/>
      <c r="GZM3513" s="45"/>
      <c r="GZN3513" s="45"/>
      <c r="GZO3513" s="45"/>
      <c r="GZP3513" s="45"/>
      <c r="GZQ3513" s="45"/>
      <c r="GZR3513" s="45"/>
      <c r="GZS3513" s="45"/>
      <c r="GZT3513" s="45"/>
      <c r="GZU3513" s="45"/>
      <c r="GZV3513" s="45"/>
      <c r="GZW3513" s="45"/>
      <c r="GZX3513" s="45"/>
      <c r="GZY3513" s="45"/>
      <c r="GZZ3513" s="45"/>
      <c r="HAA3513" s="45"/>
      <c r="HAB3513" s="45"/>
      <c r="HAC3513" s="45"/>
      <c r="HAD3513" s="45"/>
      <c r="HAE3513" s="45"/>
      <c r="HAF3513" s="45"/>
      <c r="HAG3513" s="45"/>
      <c r="HAH3513" s="45"/>
      <c r="HAI3513" s="45"/>
      <c r="HAJ3513" s="45"/>
      <c r="HAK3513" s="45"/>
      <c r="HAL3513" s="45"/>
      <c r="HAM3513" s="45"/>
      <c r="HAN3513" s="45"/>
      <c r="HAO3513" s="45"/>
      <c r="HAP3513" s="45"/>
      <c r="HAQ3513" s="45"/>
      <c r="HAR3513" s="45"/>
      <c r="HAS3513" s="45"/>
      <c r="HAT3513" s="45"/>
      <c r="HAU3513" s="45"/>
      <c r="HAV3513" s="45"/>
      <c r="HAW3513" s="45"/>
      <c r="HAX3513" s="45"/>
      <c r="HAY3513" s="45"/>
      <c r="HAZ3513" s="45"/>
      <c r="HBA3513" s="45"/>
      <c r="HBB3513" s="45"/>
      <c r="HBC3513" s="45"/>
      <c r="HBD3513" s="45"/>
      <c r="HBE3513" s="45"/>
      <c r="HBF3513" s="45"/>
      <c r="HBG3513" s="45"/>
      <c r="HBH3513" s="45"/>
      <c r="HBI3513" s="45"/>
      <c r="HBJ3513" s="45"/>
      <c r="HBK3513" s="45"/>
      <c r="HBL3513" s="45"/>
      <c r="HBM3513" s="45"/>
      <c r="HBN3513" s="45"/>
      <c r="HBO3513" s="45"/>
      <c r="HBP3513" s="45"/>
      <c r="HBQ3513" s="45"/>
      <c r="HBR3513" s="45"/>
      <c r="HBS3513" s="45"/>
      <c r="HBT3513" s="45"/>
      <c r="HBU3513" s="45"/>
      <c r="HBV3513" s="45"/>
      <c r="HBW3513" s="45"/>
      <c r="HBX3513" s="45"/>
      <c r="HBY3513" s="45"/>
      <c r="HBZ3513" s="45"/>
      <c r="HCA3513" s="45"/>
      <c r="HCB3513" s="45"/>
      <c r="HCC3513" s="45"/>
      <c r="HCD3513" s="45"/>
      <c r="HCE3513" s="45"/>
      <c r="HCF3513" s="45"/>
      <c r="HCG3513" s="45"/>
      <c r="HCH3513" s="45"/>
      <c r="HCI3513" s="45"/>
      <c r="HCJ3513" s="45"/>
      <c r="HCK3513" s="45"/>
      <c r="HCL3513" s="45"/>
      <c r="HCM3513" s="45"/>
      <c r="HCN3513" s="45"/>
      <c r="HCO3513" s="45"/>
      <c r="HCP3513" s="45"/>
      <c r="HCQ3513" s="45"/>
      <c r="HCR3513" s="45"/>
      <c r="HCS3513" s="45"/>
      <c r="HCT3513" s="45"/>
      <c r="HCU3513" s="45"/>
      <c r="HCV3513" s="45"/>
      <c r="HCW3513" s="45"/>
      <c r="HCX3513" s="45"/>
      <c r="HCY3513" s="45"/>
      <c r="HCZ3513" s="45"/>
      <c r="HDA3513" s="45"/>
      <c r="HDB3513" s="45"/>
      <c r="HDC3513" s="45"/>
      <c r="HDD3513" s="45"/>
      <c r="HDE3513" s="45"/>
      <c r="HDF3513" s="45"/>
      <c r="HDG3513" s="45"/>
      <c r="HDH3513" s="45"/>
      <c r="HDI3513" s="45"/>
      <c r="HDJ3513" s="45"/>
      <c r="HDK3513" s="45"/>
      <c r="HDL3513" s="45"/>
      <c r="HDM3513" s="45"/>
      <c r="HDN3513" s="45"/>
      <c r="HDO3513" s="45"/>
      <c r="HDP3513" s="45"/>
      <c r="HDQ3513" s="45"/>
      <c r="HDR3513" s="45"/>
      <c r="HDS3513" s="45"/>
      <c r="HDT3513" s="45"/>
      <c r="HDU3513" s="45"/>
      <c r="HDV3513" s="45"/>
      <c r="HDW3513" s="45"/>
      <c r="HDX3513" s="45"/>
      <c r="HDY3513" s="45"/>
      <c r="HDZ3513" s="45"/>
      <c r="HEA3513" s="45"/>
      <c r="HEB3513" s="45"/>
      <c r="HEC3513" s="45"/>
      <c r="HED3513" s="45"/>
      <c r="HEE3513" s="45"/>
      <c r="HEF3513" s="45"/>
      <c r="HEG3513" s="45"/>
      <c r="HEH3513" s="45"/>
      <c r="HEI3513" s="45"/>
      <c r="HEJ3513" s="45"/>
      <c r="HEK3513" s="45"/>
      <c r="HEL3513" s="45"/>
      <c r="HEM3513" s="45"/>
      <c r="HEN3513" s="45"/>
      <c r="HEO3513" s="45"/>
      <c r="HEP3513" s="45"/>
      <c r="HEQ3513" s="45"/>
      <c r="HER3513" s="45"/>
      <c r="HES3513" s="45"/>
      <c r="HET3513" s="45"/>
      <c r="HEU3513" s="45"/>
      <c r="HEV3513" s="45"/>
      <c r="HEW3513" s="45"/>
      <c r="HEX3513" s="45"/>
      <c r="HEY3513" s="45"/>
      <c r="HEZ3513" s="45"/>
      <c r="HFA3513" s="45"/>
      <c r="HFB3513" s="45"/>
      <c r="HFC3513" s="45"/>
      <c r="HFD3513" s="45"/>
      <c r="HFE3513" s="45"/>
      <c r="HFF3513" s="45"/>
      <c r="HFG3513" s="45"/>
      <c r="HFH3513" s="45"/>
      <c r="HFI3513" s="45"/>
      <c r="HFJ3513" s="45"/>
      <c r="HFK3513" s="45"/>
      <c r="HFL3513" s="45"/>
      <c r="HFM3513" s="45"/>
      <c r="HFN3513" s="45"/>
      <c r="HFO3513" s="45"/>
      <c r="HFP3513" s="45"/>
      <c r="HFQ3513" s="45"/>
      <c r="HFR3513" s="45"/>
      <c r="HFS3513" s="45"/>
      <c r="HFT3513" s="45"/>
      <c r="HFU3513" s="45"/>
      <c r="HFV3513" s="45"/>
      <c r="HFW3513" s="45"/>
      <c r="HFX3513" s="45"/>
      <c r="HFY3513" s="45"/>
      <c r="HFZ3513" s="45"/>
      <c r="HGA3513" s="45"/>
      <c r="HGB3513" s="45"/>
      <c r="HGC3513" s="45"/>
      <c r="HGD3513" s="45"/>
      <c r="HGE3513" s="45"/>
      <c r="HGF3513" s="45"/>
      <c r="HGG3513" s="45"/>
      <c r="HGH3513" s="45"/>
      <c r="HGI3513" s="45"/>
      <c r="HGJ3513" s="45"/>
      <c r="HGK3513" s="45"/>
      <c r="HGL3513" s="45"/>
      <c r="HGM3513" s="45"/>
      <c r="HGN3513" s="45"/>
      <c r="HGO3513" s="45"/>
      <c r="HGP3513" s="45"/>
      <c r="HGQ3513" s="45"/>
      <c r="HGR3513" s="45"/>
      <c r="HGS3513" s="45"/>
      <c r="HGT3513" s="45"/>
      <c r="HGU3513" s="45"/>
      <c r="HGV3513" s="45"/>
      <c r="HGW3513" s="45"/>
      <c r="HGX3513" s="45"/>
      <c r="HGY3513" s="45"/>
      <c r="HGZ3513" s="45"/>
      <c r="HHA3513" s="45"/>
      <c r="HHB3513" s="45"/>
      <c r="HHC3513" s="45"/>
      <c r="HHD3513" s="45"/>
      <c r="HHE3513" s="45"/>
      <c r="HHF3513" s="45"/>
      <c r="HHG3513" s="45"/>
      <c r="HHH3513" s="45"/>
      <c r="HHI3513" s="45"/>
      <c r="HHJ3513" s="45"/>
      <c r="HHK3513" s="45"/>
      <c r="HHL3513" s="45"/>
      <c r="HHM3513" s="45"/>
      <c r="HHN3513" s="45"/>
      <c r="HHO3513" s="45"/>
      <c r="HHP3513" s="45"/>
      <c r="HHQ3513" s="45"/>
      <c r="HHR3513" s="45"/>
      <c r="HHS3513" s="45"/>
      <c r="HHT3513" s="45"/>
      <c r="HHU3513" s="45"/>
      <c r="HHV3513" s="45"/>
      <c r="HHW3513" s="45"/>
      <c r="HHX3513" s="45"/>
      <c r="HHY3513" s="45"/>
      <c r="HHZ3513" s="45"/>
      <c r="HIA3513" s="45"/>
      <c r="HIB3513" s="45"/>
      <c r="HIC3513" s="45"/>
      <c r="HID3513" s="45"/>
      <c r="HIE3513" s="45"/>
      <c r="HIF3513" s="45"/>
      <c r="HIG3513" s="45"/>
      <c r="HIH3513" s="45"/>
      <c r="HII3513" s="45"/>
      <c r="HIJ3513" s="45"/>
      <c r="HIK3513" s="45"/>
      <c r="HIL3513" s="45"/>
      <c r="HIM3513" s="45"/>
      <c r="HIN3513" s="45"/>
      <c r="HIO3513" s="45"/>
      <c r="HIP3513" s="45"/>
      <c r="HIQ3513" s="45"/>
      <c r="HIR3513" s="45"/>
      <c r="HIS3513" s="45"/>
      <c r="HIT3513" s="45"/>
      <c r="HIU3513" s="45"/>
      <c r="HIV3513" s="45"/>
      <c r="HIW3513" s="45"/>
      <c r="HIX3513" s="45"/>
      <c r="HIY3513" s="45"/>
      <c r="HIZ3513" s="45"/>
      <c r="HJA3513" s="45"/>
      <c r="HJB3513" s="45"/>
      <c r="HJC3513" s="45"/>
      <c r="HJD3513" s="45"/>
      <c r="HJE3513" s="45"/>
      <c r="HJF3513" s="45"/>
      <c r="HJG3513" s="45"/>
      <c r="HJH3513" s="45"/>
      <c r="HJI3513" s="45"/>
      <c r="HJJ3513" s="45"/>
      <c r="HJK3513" s="45"/>
      <c r="HJL3513" s="45"/>
      <c r="HJM3513" s="45"/>
      <c r="HJN3513" s="45"/>
      <c r="HJO3513" s="45"/>
      <c r="HJP3513" s="45"/>
      <c r="HJQ3513" s="45"/>
      <c r="HJR3513" s="45"/>
      <c r="HJS3513" s="45"/>
      <c r="HJT3513" s="45"/>
      <c r="HJU3513" s="45"/>
      <c r="HJV3513" s="45"/>
      <c r="HJW3513" s="45"/>
      <c r="HJX3513" s="45"/>
      <c r="HJY3513" s="45"/>
      <c r="HJZ3513" s="45"/>
      <c r="HKA3513" s="45"/>
      <c r="HKB3513" s="45"/>
      <c r="HKC3513" s="45"/>
      <c r="HKD3513" s="45"/>
      <c r="HKE3513" s="45"/>
      <c r="HKF3513" s="45"/>
      <c r="HKG3513" s="45"/>
      <c r="HKH3513" s="45"/>
      <c r="HKI3513" s="45"/>
      <c r="HKJ3513" s="45"/>
      <c r="HKK3513" s="45"/>
      <c r="HKL3513" s="45"/>
      <c r="HKM3513" s="45"/>
      <c r="HKN3513" s="45"/>
      <c r="HKO3513" s="45"/>
      <c r="HKP3513" s="45"/>
      <c r="HKQ3513" s="45"/>
      <c r="HKR3513" s="45"/>
      <c r="HKS3513" s="45"/>
      <c r="HKT3513" s="45"/>
      <c r="HKU3513" s="45"/>
      <c r="HKV3513" s="45"/>
      <c r="HKW3513" s="45"/>
      <c r="HKX3513" s="45"/>
      <c r="HKY3513" s="45"/>
      <c r="HKZ3513" s="45"/>
      <c r="HLA3513" s="45"/>
      <c r="HLB3513" s="45"/>
      <c r="HLC3513" s="45"/>
      <c r="HLD3513" s="45"/>
      <c r="HLE3513" s="45"/>
      <c r="HLF3513" s="45"/>
      <c r="HLG3513" s="45"/>
      <c r="HLH3513" s="45"/>
      <c r="HLI3513" s="45"/>
      <c r="HLJ3513" s="45"/>
      <c r="HLK3513" s="45"/>
      <c r="HLL3513" s="45"/>
      <c r="HLM3513" s="45"/>
      <c r="HLN3513" s="45"/>
      <c r="HLO3513" s="45"/>
      <c r="HLP3513" s="45"/>
      <c r="HLQ3513" s="45"/>
      <c r="HLR3513" s="45"/>
      <c r="HLS3513" s="45"/>
      <c r="HLT3513" s="45"/>
      <c r="HLU3513" s="45"/>
      <c r="HLV3513" s="45"/>
      <c r="HLW3513" s="45"/>
      <c r="HLX3513" s="45"/>
      <c r="HLY3513" s="45"/>
      <c r="HLZ3513" s="45"/>
      <c r="HMA3513" s="45"/>
      <c r="HMB3513" s="45"/>
      <c r="HMC3513" s="45"/>
      <c r="HMD3513" s="45"/>
      <c r="HME3513" s="45"/>
      <c r="HMF3513" s="45"/>
      <c r="HMG3513" s="45"/>
      <c r="HMH3513" s="45"/>
      <c r="HMI3513" s="45"/>
      <c r="HMJ3513" s="45"/>
      <c r="HMK3513" s="45"/>
      <c r="HML3513" s="45"/>
      <c r="HMM3513" s="45"/>
      <c r="HMN3513" s="45"/>
      <c r="HMO3513" s="45"/>
      <c r="HMP3513" s="45"/>
      <c r="HMQ3513" s="45"/>
      <c r="HMR3513" s="45"/>
      <c r="HMS3513" s="45"/>
      <c r="HMT3513" s="45"/>
      <c r="HMU3513" s="45"/>
      <c r="HMV3513" s="45"/>
      <c r="HMW3513" s="45"/>
      <c r="HMX3513" s="45"/>
      <c r="HMY3513" s="45"/>
      <c r="HMZ3513" s="45"/>
      <c r="HNA3513" s="45"/>
      <c r="HNB3513" s="45"/>
      <c r="HNC3513" s="45"/>
      <c r="HND3513" s="45"/>
      <c r="HNE3513" s="45"/>
      <c r="HNF3513" s="45"/>
      <c r="HNG3513" s="45"/>
      <c r="HNH3513" s="45"/>
      <c r="HNI3513" s="45"/>
      <c r="HNJ3513" s="45"/>
      <c r="HNK3513" s="45"/>
      <c r="HNL3513" s="45"/>
      <c r="HNM3513" s="45"/>
      <c r="HNN3513" s="45"/>
      <c r="HNO3513" s="45"/>
      <c r="HNP3513" s="45"/>
      <c r="HNQ3513" s="45"/>
      <c r="HNR3513" s="45"/>
      <c r="HNS3513" s="45"/>
      <c r="HNT3513" s="45"/>
      <c r="HNU3513" s="45"/>
      <c r="HNV3513" s="45"/>
      <c r="HNW3513" s="45"/>
      <c r="HNX3513" s="45"/>
      <c r="HNY3513" s="45"/>
      <c r="HNZ3513" s="45"/>
      <c r="HOA3513" s="45"/>
      <c r="HOB3513" s="45"/>
      <c r="HOC3513" s="45"/>
      <c r="HOD3513" s="45"/>
      <c r="HOE3513" s="45"/>
      <c r="HOF3513" s="45"/>
      <c r="HOG3513" s="45"/>
      <c r="HOH3513" s="45"/>
      <c r="HOI3513" s="45"/>
      <c r="HOJ3513" s="45"/>
      <c r="HOK3513" s="45"/>
      <c r="HOL3513" s="45"/>
      <c r="HOM3513" s="45"/>
      <c r="HON3513" s="45"/>
      <c r="HOO3513" s="45"/>
      <c r="HOP3513" s="45"/>
      <c r="HOQ3513" s="45"/>
      <c r="HOR3513" s="45"/>
      <c r="HOS3513" s="45"/>
      <c r="HOT3513" s="45"/>
      <c r="HOU3513" s="45"/>
      <c r="HOV3513" s="45"/>
      <c r="HOW3513" s="45"/>
      <c r="HOX3513" s="45"/>
      <c r="HOY3513" s="45"/>
      <c r="HOZ3513" s="45"/>
      <c r="HPA3513" s="45"/>
      <c r="HPB3513" s="45"/>
      <c r="HPC3513" s="45"/>
      <c r="HPD3513" s="45"/>
      <c r="HPE3513" s="45"/>
      <c r="HPF3513" s="45"/>
      <c r="HPG3513" s="45"/>
      <c r="HPH3513" s="45"/>
      <c r="HPI3513" s="45"/>
      <c r="HPJ3513" s="45"/>
      <c r="HPK3513" s="45"/>
      <c r="HPL3513" s="45"/>
      <c r="HPM3513" s="45"/>
      <c r="HPN3513" s="45"/>
      <c r="HPO3513" s="45"/>
      <c r="HPP3513" s="45"/>
      <c r="HPQ3513" s="45"/>
      <c r="HPR3513" s="45"/>
      <c r="HPS3513" s="45"/>
      <c r="HPT3513" s="45"/>
      <c r="HPU3513" s="45"/>
      <c r="HPV3513" s="45"/>
      <c r="HPW3513" s="45"/>
      <c r="HPX3513" s="45"/>
      <c r="HPY3513" s="45"/>
      <c r="HPZ3513" s="45"/>
      <c r="HQA3513" s="45"/>
      <c r="HQB3513" s="45"/>
      <c r="HQC3513" s="45"/>
      <c r="HQD3513" s="45"/>
      <c r="HQE3513" s="45"/>
      <c r="HQF3513" s="45"/>
      <c r="HQG3513" s="45"/>
      <c r="HQH3513" s="45"/>
      <c r="HQI3513" s="45"/>
      <c r="HQJ3513" s="45"/>
      <c r="HQK3513" s="45"/>
      <c r="HQL3513" s="45"/>
      <c r="HQM3513" s="45"/>
      <c r="HQN3513" s="45"/>
      <c r="HQO3513" s="45"/>
      <c r="HQP3513" s="45"/>
      <c r="HQQ3513" s="45"/>
      <c r="HQR3513" s="45"/>
      <c r="HQS3513" s="45"/>
      <c r="HQT3513" s="45"/>
      <c r="HQU3513" s="45"/>
      <c r="HQV3513" s="45"/>
      <c r="HQW3513" s="45"/>
      <c r="HQX3513" s="45"/>
      <c r="HQY3513" s="45"/>
      <c r="HQZ3513" s="45"/>
      <c r="HRA3513" s="45"/>
      <c r="HRB3513" s="45"/>
      <c r="HRC3513" s="45"/>
      <c r="HRD3513" s="45"/>
      <c r="HRE3513" s="45"/>
      <c r="HRF3513" s="45"/>
      <c r="HRG3513" s="45"/>
      <c r="HRH3513" s="45"/>
      <c r="HRI3513" s="45"/>
      <c r="HRJ3513" s="45"/>
      <c r="HRK3513" s="45"/>
      <c r="HRL3513" s="45"/>
      <c r="HRM3513" s="45"/>
      <c r="HRN3513" s="45"/>
      <c r="HRO3513" s="45"/>
      <c r="HRP3513" s="45"/>
      <c r="HRQ3513" s="45"/>
      <c r="HRR3513" s="45"/>
      <c r="HRS3513" s="45"/>
      <c r="HRT3513" s="45"/>
      <c r="HRU3513" s="45"/>
      <c r="HRV3513" s="45"/>
      <c r="HRW3513" s="45"/>
      <c r="HRX3513" s="45"/>
      <c r="HRY3513" s="45"/>
      <c r="HRZ3513" s="45"/>
      <c r="HSA3513" s="45"/>
      <c r="HSB3513" s="45"/>
      <c r="HSC3513" s="45"/>
      <c r="HSD3513" s="45"/>
      <c r="HSE3513" s="45"/>
      <c r="HSF3513" s="45"/>
      <c r="HSG3513" s="45"/>
      <c r="HSH3513" s="45"/>
      <c r="HSI3513" s="45"/>
      <c r="HSJ3513" s="45"/>
      <c r="HSK3513" s="45"/>
      <c r="HSL3513" s="45"/>
      <c r="HSM3513" s="45"/>
      <c r="HSN3513" s="45"/>
      <c r="HSO3513" s="45"/>
      <c r="HSP3513" s="45"/>
      <c r="HSQ3513" s="45"/>
      <c r="HSR3513" s="45"/>
      <c r="HSS3513" s="45"/>
      <c r="HST3513" s="45"/>
      <c r="HSU3513" s="45"/>
      <c r="HSV3513" s="45"/>
      <c r="HSW3513" s="45"/>
      <c r="HSX3513" s="45"/>
      <c r="HSY3513" s="45"/>
      <c r="HSZ3513" s="45"/>
      <c r="HTA3513" s="45"/>
      <c r="HTB3513" s="45"/>
      <c r="HTC3513" s="45"/>
      <c r="HTD3513" s="45"/>
      <c r="HTE3513" s="45"/>
      <c r="HTF3513" s="45"/>
      <c r="HTG3513" s="45"/>
      <c r="HTH3513" s="45"/>
      <c r="HTI3513" s="45"/>
      <c r="HTJ3513" s="45"/>
      <c r="HTK3513" s="45"/>
      <c r="HTL3513" s="45"/>
      <c r="HTM3513" s="45"/>
      <c r="HTN3513" s="45"/>
      <c r="HTO3513" s="45"/>
      <c r="HTP3513" s="45"/>
      <c r="HTQ3513" s="45"/>
      <c r="HTR3513" s="45"/>
      <c r="HTS3513" s="45"/>
      <c r="HTT3513" s="45"/>
      <c r="HTU3513" s="45"/>
      <c r="HTV3513" s="45"/>
      <c r="HTW3513" s="45"/>
      <c r="HTX3513" s="45"/>
      <c r="HTY3513" s="45"/>
      <c r="HTZ3513" s="45"/>
      <c r="HUA3513" s="45"/>
      <c r="HUB3513" s="45"/>
      <c r="HUC3513" s="45"/>
      <c r="HUD3513" s="45"/>
      <c r="HUE3513" s="45"/>
      <c r="HUF3513" s="45"/>
      <c r="HUG3513" s="45"/>
      <c r="HUH3513" s="45"/>
      <c r="HUI3513" s="45"/>
      <c r="HUJ3513" s="45"/>
      <c r="HUK3513" s="45"/>
      <c r="HUL3513" s="45"/>
      <c r="HUM3513" s="45"/>
      <c r="HUN3513" s="45"/>
      <c r="HUO3513" s="45"/>
      <c r="HUP3513" s="45"/>
      <c r="HUQ3513" s="45"/>
      <c r="HUR3513" s="45"/>
      <c r="HUS3513" s="45"/>
      <c r="HUT3513" s="45"/>
      <c r="HUU3513" s="45"/>
      <c r="HUV3513" s="45"/>
      <c r="HUW3513" s="45"/>
      <c r="HUX3513" s="45"/>
      <c r="HUY3513" s="45"/>
      <c r="HUZ3513" s="45"/>
      <c r="HVA3513" s="45"/>
      <c r="HVB3513" s="45"/>
      <c r="HVC3513" s="45"/>
      <c r="HVD3513" s="45"/>
      <c r="HVE3513" s="45"/>
      <c r="HVF3513" s="45"/>
      <c r="HVG3513" s="45"/>
      <c r="HVH3513" s="45"/>
      <c r="HVI3513" s="45"/>
      <c r="HVJ3513" s="45"/>
      <c r="HVK3513" s="45"/>
      <c r="HVL3513" s="45"/>
      <c r="HVM3513" s="45"/>
      <c r="HVN3513" s="45"/>
      <c r="HVO3513" s="45"/>
      <c r="HVP3513" s="45"/>
      <c r="HVQ3513" s="45"/>
      <c r="HVR3513" s="45"/>
      <c r="HVS3513" s="45"/>
      <c r="HVT3513" s="45"/>
      <c r="HVU3513" s="45"/>
      <c r="HVV3513" s="45"/>
      <c r="HVW3513" s="45"/>
      <c r="HVX3513" s="45"/>
      <c r="HVY3513" s="45"/>
      <c r="HVZ3513" s="45"/>
      <c r="HWA3513" s="45"/>
      <c r="HWB3513" s="45"/>
      <c r="HWC3513" s="45"/>
      <c r="HWD3513" s="45"/>
      <c r="HWE3513" s="45"/>
      <c r="HWF3513" s="45"/>
      <c r="HWG3513" s="45"/>
      <c r="HWH3513" s="45"/>
      <c r="HWI3513" s="45"/>
      <c r="HWJ3513" s="45"/>
      <c r="HWK3513" s="45"/>
      <c r="HWL3513" s="45"/>
      <c r="HWM3513" s="45"/>
      <c r="HWN3513" s="45"/>
      <c r="HWO3513" s="45"/>
      <c r="HWP3513" s="45"/>
      <c r="HWQ3513" s="45"/>
      <c r="HWR3513" s="45"/>
      <c r="HWS3513" s="45"/>
      <c r="HWT3513" s="45"/>
      <c r="HWU3513" s="45"/>
      <c r="HWV3513" s="45"/>
      <c r="HWW3513" s="45"/>
      <c r="HWX3513" s="45"/>
      <c r="HWY3513" s="45"/>
      <c r="HWZ3513" s="45"/>
      <c r="HXA3513" s="45"/>
      <c r="HXB3513" s="45"/>
      <c r="HXC3513" s="45"/>
      <c r="HXD3513" s="45"/>
      <c r="HXE3513" s="45"/>
      <c r="HXF3513" s="45"/>
      <c r="HXG3513" s="45"/>
      <c r="HXH3513" s="45"/>
      <c r="HXI3513" s="45"/>
      <c r="HXJ3513" s="45"/>
      <c r="HXK3513" s="45"/>
      <c r="HXL3513" s="45"/>
      <c r="HXM3513" s="45"/>
      <c r="HXN3513" s="45"/>
      <c r="HXO3513" s="45"/>
      <c r="HXP3513" s="45"/>
      <c r="HXQ3513" s="45"/>
      <c r="HXR3513" s="45"/>
      <c r="HXS3513" s="45"/>
      <c r="HXT3513" s="45"/>
      <c r="HXU3513" s="45"/>
      <c r="HXV3513" s="45"/>
      <c r="HXW3513" s="45"/>
      <c r="HXX3513" s="45"/>
      <c r="HXY3513" s="45"/>
      <c r="HXZ3513" s="45"/>
      <c r="HYA3513" s="45"/>
      <c r="HYB3513" s="45"/>
      <c r="HYC3513" s="45"/>
      <c r="HYD3513" s="45"/>
      <c r="HYE3513" s="45"/>
      <c r="HYF3513" s="45"/>
      <c r="HYG3513" s="45"/>
      <c r="HYH3513" s="45"/>
      <c r="HYI3513" s="45"/>
      <c r="HYJ3513" s="45"/>
      <c r="HYK3513" s="45"/>
      <c r="HYL3513" s="45"/>
      <c r="HYM3513" s="45"/>
      <c r="HYN3513" s="45"/>
      <c r="HYO3513" s="45"/>
      <c r="HYP3513" s="45"/>
      <c r="HYQ3513" s="45"/>
      <c r="HYR3513" s="45"/>
      <c r="HYS3513" s="45"/>
      <c r="HYT3513" s="45"/>
      <c r="HYU3513" s="45"/>
      <c r="HYV3513" s="45"/>
      <c r="HYW3513" s="45"/>
      <c r="HYX3513" s="45"/>
      <c r="HYY3513" s="45"/>
      <c r="HYZ3513" s="45"/>
      <c r="HZA3513" s="45"/>
      <c r="HZB3513" s="45"/>
      <c r="HZC3513" s="45"/>
      <c r="HZD3513" s="45"/>
      <c r="HZE3513" s="45"/>
      <c r="HZF3513" s="45"/>
      <c r="HZG3513" s="45"/>
      <c r="HZH3513" s="45"/>
      <c r="HZI3513" s="45"/>
      <c r="HZJ3513" s="45"/>
      <c r="HZK3513" s="45"/>
      <c r="HZL3513" s="45"/>
      <c r="HZM3513" s="45"/>
      <c r="HZN3513" s="45"/>
      <c r="HZO3513" s="45"/>
      <c r="HZP3513" s="45"/>
      <c r="HZQ3513" s="45"/>
      <c r="HZR3513" s="45"/>
      <c r="HZS3513" s="45"/>
      <c r="HZT3513" s="45"/>
      <c r="HZU3513" s="45"/>
      <c r="HZV3513" s="45"/>
      <c r="HZW3513" s="45"/>
      <c r="HZX3513" s="45"/>
      <c r="HZY3513" s="45"/>
      <c r="HZZ3513" s="45"/>
      <c r="IAA3513" s="45"/>
      <c r="IAB3513" s="45"/>
      <c r="IAC3513" s="45"/>
      <c r="IAD3513" s="45"/>
      <c r="IAE3513" s="45"/>
      <c r="IAF3513" s="45"/>
      <c r="IAG3513" s="45"/>
      <c r="IAH3513" s="45"/>
      <c r="IAI3513" s="45"/>
      <c r="IAJ3513" s="45"/>
      <c r="IAK3513" s="45"/>
      <c r="IAL3513" s="45"/>
      <c r="IAM3513" s="45"/>
      <c r="IAN3513" s="45"/>
      <c r="IAO3513" s="45"/>
      <c r="IAP3513" s="45"/>
      <c r="IAQ3513" s="45"/>
      <c r="IAR3513" s="45"/>
      <c r="IAS3513" s="45"/>
      <c r="IAT3513" s="45"/>
      <c r="IAU3513" s="45"/>
      <c r="IAV3513" s="45"/>
      <c r="IAW3513" s="45"/>
      <c r="IAX3513" s="45"/>
      <c r="IAY3513" s="45"/>
      <c r="IAZ3513" s="45"/>
      <c r="IBA3513" s="45"/>
      <c r="IBB3513" s="45"/>
      <c r="IBC3513" s="45"/>
      <c r="IBD3513" s="45"/>
      <c r="IBE3513" s="45"/>
      <c r="IBF3513" s="45"/>
      <c r="IBG3513" s="45"/>
      <c r="IBH3513" s="45"/>
      <c r="IBI3513" s="45"/>
      <c r="IBJ3513" s="45"/>
      <c r="IBK3513" s="45"/>
      <c r="IBL3513" s="45"/>
      <c r="IBM3513" s="45"/>
      <c r="IBN3513" s="45"/>
      <c r="IBO3513" s="45"/>
      <c r="IBP3513" s="45"/>
      <c r="IBQ3513" s="45"/>
      <c r="IBR3513" s="45"/>
      <c r="IBS3513" s="45"/>
      <c r="IBT3513" s="45"/>
      <c r="IBU3513" s="45"/>
      <c r="IBV3513" s="45"/>
      <c r="IBW3513" s="45"/>
      <c r="IBX3513" s="45"/>
      <c r="IBY3513" s="45"/>
      <c r="IBZ3513" s="45"/>
      <c r="ICA3513" s="45"/>
      <c r="ICB3513" s="45"/>
      <c r="ICC3513" s="45"/>
      <c r="ICD3513" s="45"/>
      <c r="ICE3513" s="45"/>
      <c r="ICF3513" s="45"/>
      <c r="ICG3513" s="45"/>
      <c r="ICH3513" s="45"/>
      <c r="ICI3513" s="45"/>
      <c r="ICJ3513" s="45"/>
      <c r="ICK3513" s="45"/>
      <c r="ICL3513" s="45"/>
      <c r="ICM3513" s="45"/>
      <c r="ICN3513" s="45"/>
      <c r="ICO3513" s="45"/>
      <c r="ICP3513" s="45"/>
      <c r="ICQ3513" s="45"/>
      <c r="ICR3513" s="45"/>
      <c r="ICS3513" s="45"/>
      <c r="ICT3513" s="45"/>
      <c r="ICU3513" s="45"/>
      <c r="ICV3513" s="45"/>
      <c r="ICW3513" s="45"/>
      <c r="ICX3513" s="45"/>
      <c r="ICY3513" s="45"/>
      <c r="ICZ3513" s="45"/>
      <c r="IDA3513" s="45"/>
      <c r="IDB3513" s="45"/>
      <c r="IDC3513" s="45"/>
      <c r="IDD3513" s="45"/>
      <c r="IDE3513" s="45"/>
      <c r="IDF3513" s="45"/>
      <c r="IDG3513" s="45"/>
      <c r="IDH3513" s="45"/>
      <c r="IDI3513" s="45"/>
      <c r="IDJ3513" s="45"/>
      <c r="IDK3513" s="45"/>
      <c r="IDL3513" s="45"/>
      <c r="IDM3513" s="45"/>
      <c r="IDN3513" s="45"/>
      <c r="IDO3513" s="45"/>
      <c r="IDP3513" s="45"/>
      <c r="IDQ3513" s="45"/>
      <c r="IDR3513" s="45"/>
      <c r="IDS3513" s="45"/>
      <c r="IDT3513" s="45"/>
      <c r="IDU3513" s="45"/>
      <c r="IDV3513" s="45"/>
      <c r="IDW3513" s="45"/>
      <c r="IDX3513" s="45"/>
      <c r="IDY3513" s="45"/>
      <c r="IDZ3513" s="45"/>
      <c r="IEA3513" s="45"/>
      <c r="IEB3513" s="45"/>
      <c r="IEC3513" s="45"/>
      <c r="IED3513" s="45"/>
      <c r="IEE3513" s="45"/>
      <c r="IEF3513" s="45"/>
      <c r="IEG3513" s="45"/>
      <c r="IEH3513" s="45"/>
      <c r="IEI3513" s="45"/>
      <c r="IEJ3513" s="45"/>
      <c r="IEK3513" s="45"/>
      <c r="IEL3513" s="45"/>
      <c r="IEM3513" s="45"/>
      <c r="IEN3513" s="45"/>
      <c r="IEO3513" s="45"/>
      <c r="IEP3513" s="45"/>
      <c r="IEQ3513" s="45"/>
      <c r="IER3513" s="45"/>
      <c r="IES3513" s="45"/>
      <c r="IET3513" s="45"/>
      <c r="IEU3513" s="45"/>
      <c r="IEV3513" s="45"/>
      <c r="IEW3513" s="45"/>
      <c r="IEX3513" s="45"/>
      <c r="IEY3513" s="45"/>
      <c r="IEZ3513" s="45"/>
      <c r="IFA3513" s="45"/>
      <c r="IFB3513" s="45"/>
      <c r="IFC3513" s="45"/>
      <c r="IFD3513" s="45"/>
      <c r="IFE3513" s="45"/>
      <c r="IFF3513" s="45"/>
      <c r="IFG3513" s="45"/>
      <c r="IFH3513" s="45"/>
      <c r="IFI3513" s="45"/>
      <c r="IFJ3513" s="45"/>
      <c r="IFK3513" s="45"/>
      <c r="IFL3513" s="45"/>
      <c r="IFM3513" s="45"/>
      <c r="IFN3513" s="45"/>
      <c r="IFO3513" s="45"/>
      <c r="IFP3513" s="45"/>
      <c r="IFQ3513" s="45"/>
      <c r="IFR3513" s="45"/>
      <c r="IFS3513" s="45"/>
      <c r="IFT3513" s="45"/>
      <c r="IFU3513" s="45"/>
      <c r="IFV3513" s="45"/>
      <c r="IFW3513" s="45"/>
      <c r="IFX3513" s="45"/>
      <c r="IFY3513" s="45"/>
      <c r="IFZ3513" s="45"/>
      <c r="IGA3513" s="45"/>
      <c r="IGB3513" s="45"/>
      <c r="IGC3513" s="45"/>
      <c r="IGD3513" s="45"/>
      <c r="IGE3513" s="45"/>
      <c r="IGF3513" s="45"/>
      <c r="IGG3513" s="45"/>
      <c r="IGH3513" s="45"/>
      <c r="IGI3513" s="45"/>
      <c r="IGJ3513" s="45"/>
      <c r="IGK3513" s="45"/>
      <c r="IGL3513" s="45"/>
      <c r="IGM3513" s="45"/>
      <c r="IGN3513" s="45"/>
      <c r="IGO3513" s="45"/>
      <c r="IGP3513" s="45"/>
      <c r="IGQ3513" s="45"/>
      <c r="IGR3513" s="45"/>
      <c r="IGS3513" s="45"/>
      <c r="IGT3513" s="45"/>
      <c r="IGU3513" s="45"/>
      <c r="IGV3513" s="45"/>
      <c r="IGW3513" s="45"/>
      <c r="IGX3513" s="45"/>
      <c r="IGY3513" s="45"/>
      <c r="IGZ3513" s="45"/>
      <c r="IHA3513" s="45"/>
      <c r="IHB3513" s="45"/>
      <c r="IHC3513" s="45"/>
      <c r="IHD3513" s="45"/>
      <c r="IHE3513" s="45"/>
      <c r="IHF3513" s="45"/>
      <c r="IHG3513" s="45"/>
      <c r="IHH3513" s="45"/>
      <c r="IHI3513" s="45"/>
      <c r="IHJ3513" s="45"/>
      <c r="IHK3513" s="45"/>
      <c r="IHL3513" s="45"/>
      <c r="IHM3513" s="45"/>
      <c r="IHN3513" s="45"/>
      <c r="IHO3513" s="45"/>
      <c r="IHP3513" s="45"/>
      <c r="IHQ3513" s="45"/>
      <c r="IHR3513" s="45"/>
      <c r="IHS3513" s="45"/>
      <c r="IHT3513" s="45"/>
      <c r="IHU3513" s="45"/>
      <c r="IHV3513" s="45"/>
      <c r="IHW3513" s="45"/>
      <c r="IHX3513" s="45"/>
      <c r="IHY3513" s="45"/>
      <c r="IHZ3513" s="45"/>
      <c r="IIA3513" s="45"/>
      <c r="IIB3513" s="45"/>
      <c r="IIC3513" s="45"/>
      <c r="IID3513" s="45"/>
      <c r="IIE3513" s="45"/>
      <c r="IIF3513" s="45"/>
      <c r="IIG3513" s="45"/>
      <c r="IIH3513" s="45"/>
      <c r="III3513" s="45"/>
      <c r="IIJ3513" s="45"/>
      <c r="IIK3513" s="45"/>
      <c r="IIL3513" s="45"/>
      <c r="IIM3513" s="45"/>
      <c r="IIN3513" s="45"/>
      <c r="IIO3513" s="45"/>
      <c r="IIP3513" s="45"/>
      <c r="IIQ3513" s="45"/>
      <c r="IIR3513" s="45"/>
      <c r="IIS3513" s="45"/>
      <c r="IIT3513" s="45"/>
      <c r="IIU3513" s="45"/>
      <c r="IIV3513" s="45"/>
      <c r="IIW3513" s="45"/>
      <c r="IIX3513" s="45"/>
      <c r="IIY3513" s="45"/>
      <c r="IIZ3513" s="45"/>
      <c r="IJA3513" s="45"/>
      <c r="IJB3513" s="45"/>
      <c r="IJC3513" s="45"/>
      <c r="IJD3513" s="45"/>
      <c r="IJE3513" s="45"/>
      <c r="IJF3513" s="45"/>
      <c r="IJG3513" s="45"/>
      <c r="IJH3513" s="45"/>
      <c r="IJI3513" s="45"/>
      <c r="IJJ3513" s="45"/>
      <c r="IJK3513" s="45"/>
      <c r="IJL3513" s="45"/>
      <c r="IJM3513" s="45"/>
      <c r="IJN3513" s="45"/>
      <c r="IJO3513" s="45"/>
      <c r="IJP3513" s="45"/>
      <c r="IJQ3513" s="45"/>
      <c r="IJR3513" s="45"/>
      <c r="IJS3513" s="45"/>
      <c r="IJT3513" s="45"/>
      <c r="IJU3513" s="45"/>
      <c r="IJV3513" s="45"/>
      <c r="IJW3513" s="45"/>
      <c r="IJX3513" s="45"/>
      <c r="IJY3513" s="45"/>
      <c r="IJZ3513" s="45"/>
      <c r="IKA3513" s="45"/>
      <c r="IKB3513" s="45"/>
      <c r="IKC3513" s="45"/>
      <c r="IKD3513" s="45"/>
      <c r="IKE3513" s="45"/>
      <c r="IKF3513" s="45"/>
      <c r="IKG3513" s="45"/>
      <c r="IKH3513" s="45"/>
      <c r="IKI3513" s="45"/>
      <c r="IKJ3513" s="45"/>
      <c r="IKK3513" s="45"/>
      <c r="IKL3513" s="45"/>
      <c r="IKM3513" s="45"/>
      <c r="IKN3513" s="45"/>
      <c r="IKO3513" s="45"/>
      <c r="IKP3513" s="45"/>
      <c r="IKQ3513" s="45"/>
      <c r="IKR3513" s="45"/>
      <c r="IKS3513" s="45"/>
      <c r="IKT3513" s="45"/>
      <c r="IKU3513" s="45"/>
      <c r="IKV3513" s="45"/>
      <c r="IKW3513" s="45"/>
      <c r="IKX3513" s="45"/>
      <c r="IKY3513" s="45"/>
      <c r="IKZ3513" s="45"/>
      <c r="ILA3513" s="45"/>
      <c r="ILB3513" s="45"/>
      <c r="ILC3513" s="45"/>
      <c r="ILD3513" s="45"/>
      <c r="ILE3513" s="45"/>
      <c r="ILF3513" s="45"/>
      <c r="ILG3513" s="45"/>
      <c r="ILH3513" s="45"/>
      <c r="ILI3513" s="45"/>
      <c r="ILJ3513" s="45"/>
      <c r="ILK3513" s="45"/>
      <c r="ILL3513" s="45"/>
      <c r="ILM3513" s="45"/>
      <c r="ILN3513" s="45"/>
      <c r="ILO3513" s="45"/>
      <c r="ILP3513" s="45"/>
      <c r="ILQ3513" s="45"/>
      <c r="ILR3513" s="45"/>
      <c r="ILS3513" s="45"/>
      <c r="ILT3513" s="45"/>
      <c r="ILU3513" s="45"/>
      <c r="ILV3513" s="45"/>
      <c r="ILW3513" s="45"/>
      <c r="ILX3513" s="45"/>
      <c r="ILY3513" s="45"/>
      <c r="ILZ3513" s="45"/>
      <c r="IMA3513" s="45"/>
      <c r="IMB3513" s="45"/>
      <c r="IMC3513" s="45"/>
      <c r="IMD3513" s="45"/>
      <c r="IME3513" s="45"/>
      <c r="IMF3513" s="45"/>
      <c r="IMG3513" s="45"/>
      <c r="IMH3513" s="45"/>
      <c r="IMI3513" s="45"/>
      <c r="IMJ3513" s="45"/>
      <c r="IMK3513" s="45"/>
      <c r="IML3513" s="45"/>
      <c r="IMM3513" s="45"/>
      <c r="IMN3513" s="45"/>
      <c r="IMO3513" s="45"/>
      <c r="IMP3513" s="45"/>
      <c r="IMQ3513" s="45"/>
      <c r="IMR3513" s="45"/>
      <c r="IMS3513" s="45"/>
      <c r="IMT3513" s="45"/>
      <c r="IMU3513" s="45"/>
      <c r="IMV3513" s="45"/>
      <c r="IMW3513" s="45"/>
      <c r="IMX3513" s="45"/>
      <c r="IMY3513" s="45"/>
      <c r="IMZ3513" s="45"/>
      <c r="INA3513" s="45"/>
      <c r="INB3513" s="45"/>
      <c r="INC3513" s="45"/>
      <c r="IND3513" s="45"/>
      <c r="INE3513" s="45"/>
      <c r="INF3513" s="45"/>
      <c r="ING3513" s="45"/>
      <c r="INH3513" s="45"/>
      <c r="INI3513" s="45"/>
      <c r="INJ3513" s="45"/>
      <c r="INK3513" s="45"/>
      <c r="INL3513" s="45"/>
      <c r="INM3513" s="45"/>
      <c r="INN3513" s="45"/>
      <c r="INO3513" s="45"/>
      <c r="INP3513" s="45"/>
      <c r="INQ3513" s="45"/>
      <c r="INR3513" s="45"/>
      <c r="INS3513" s="45"/>
      <c r="INT3513" s="45"/>
      <c r="INU3513" s="45"/>
      <c r="INV3513" s="45"/>
      <c r="INW3513" s="45"/>
      <c r="INX3513" s="45"/>
      <c r="INY3513" s="45"/>
      <c r="INZ3513" s="45"/>
      <c r="IOA3513" s="45"/>
      <c r="IOB3513" s="45"/>
      <c r="IOC3513" s="45"/>
      <c r="IOD3513" s="45"/>
      <c r="IOE3513" s="45"/>
      <c r="IOF3513" s="45"/>
      <c r="IOG3513" s="45"/>
      <c r="IOH3513" s="45"/>
      <c r="IOI3513" s="45"/>
      <c r="IOJ3513" s="45"/>
      <c r="IOK3513" s="45"/>
      <c r="IOL3513" s="45"/>
      <c r="IOM3513" s="45"/>
      <c r="ION3513" s="45"/>
      <c r="IOO3513" s="45"/>
      <c r="IOP3513" s="45"/>
      <c r="IOQ3513" s="45"/>
      <c r="IOR3513" s="45"/>
      <c r="IOS3513" s="45"/>
      <c r="IOT3513" s="45"/>
      <c r="IOU3513" s="45"/>
      <c r="IOV3513" s="45"/>
      <c r="IOW3513" s="45"/>
      <c r="IOX3513" s="45"/>
      <c r="IOY3513" s="45"/>
      <c r="IOZ3513" s="45"/>
      <c r="IPA3513" s="45"/>
      <c r="IPB3513" s="45"/>
      <c r="IPC3513" s="45"/>
      <c r="IPD3513" s="45"/>
      <c r="IPE3513" s="45"/>
      <c r="IPF3513" s="45"/>
      <c r="IPG3513" s="45"/>
      <c r="IPH3513" s="45"/>
      <c r="IPI3513" s="45"/>
      <c r="IPJ3513" s="45"/>
      <c r="IPK3513" s="45"/>
      <c r="IPL3513" s="45"/>
      <c r="IPM3513" s="45"/>
      <c r="IPN3513" s="45"/>
      <c r="IPO3513" s="45"/>
      <c r="IPP3513" s="45"/>
      <c r="IPQ3513" s="45"/>
      <c r="IPR3513" s="45"/>
      <c r="IPS3513" s="45"/>
      <c r="IPT3513" s="45"/>
      <c r="IPU3513" s="45"/>
      <c r="IPV3513" s="45"/>
      <c r="IPW3513" s="45"/>
      <c r="IPX3513" s="45"/>
      <c r="IPY3513" s="45"/>
      <c r="IPZ3513" s="45"/>
      <c r="IQA3513" s="45"/>
      <c r="IQB3513" s="45"/>
      <c r="IQC3513" s="45"/>
      <c r="IQD3513" s="45"/>
      <c r="IQE3513" s="45"/>
      <c r="IQF3513" s="45"/>
      <c r="IQG3513" s="45"/>
      <c r="IQH3513" s="45"/>
      <c r="IQI3513" s="45"/>
      <c r="IQJ3513" s="45"/>
      <c r="IQK3513" s="45"/>
      <c r="IQL3513" s="45"/>
      <c r="IQM3513" s="45"/>
      <c r="IQN3513" s="45"/>
      <c r="IQO3513" s="45"/>
      <c r="IQP3513" s="45"/>
      <c r="IQQ3513" s="45"/>
      <c r="IQR3513" s="45"/>
      <c r="IQS3513" s="45"/>
      <c r="IQT3513" s="45"/>
      <c r="IQU3513" s="45"/>
      <c r="IQV3513" s="45"/>
      <c r="IQW3513" s="45"/>
      <c r="IQX3513" s="45"/>
      <c r="IQY3513" s="45"/>
      <c r="IQZ3513" s="45"/>
      <c r="IRA3513" s="45"/>
      <c r="IRB3513" s="45"/>
      <c r="IRC3513" s="45"/>
      <c r="IRD3513" s="45"/>
      <c r="IRE3513" s="45"/>
      <c r="IRF3513" s="45"/>
      <c r="IRG3513" s="45"/>
      <c r="IRH3513" s="45"/>
      <c r="IRI3513" s="45"/>
      <c r="IRJ3513" s="45"/>
      <c r="IRK3513" s="45"/>
      <c r="IRL3513" s="45"/>
      <c r="IRM3513" s="45"/>
      <c r="IRN3513" s="45"/>
      <c r="IRO3513" s="45"/>
      <c r="IRP3513" s="45"/>
      <c r="IRQ3513" s="45"/>
      <c r="IRR3513" s="45"/>
      <c r="IRS3513" s="45"/>
      <c r="IRT3513" s="45"/>
      <c r="IRU3513" s="45"/>
      <c r="IRV3513" s="45"/>
      <c r="IRW3513" s="45"/>
      <c r="IRX3513" s="45"/>
      <c r="IRY3513" s="45"/>
      <c r="IRZ3513" s="45"/>
      <c r="ISA3513" s="45"/>
      <c r="ISB3513" s="45"/>
      <c r="ISC3513" s="45"/>
      <c r="ISD3513" s="45"/>
      <c r="ISE3513" s="45"/>
      <c r="ISF3513" s="45"/>
      <c r="ISG3513" s="45"/>
      <c r="ISH3513" s="45"/>
      <c r="ISI3513" s="45"/>
      <c r="ISJ3513" s="45"/>
      <c r="ISK3513" s="45"/>
      <c r="ISL3513" s="45"/>
      <c r="ISM3513" s="45"/>
      <c r="ISN3513" s="45"/>
      <c r="ISO3513" s="45"/>
      <c r="ISP3513" s="45"/>
      <c r="ISQ3513" s="45"/>
      <c r="ISR3513" s="45"/>
      <c r="ISS3513" s="45"/>
      <c r="IST3513" s="45"/>
      <c r="ISU3513" s="45"/>
      <c r="ISV3513" s="45"/>
      <c r="ISW3513" s="45"/>
      <c r="ISX3513" s="45"/>
      <c r="ISY3513" s="45"/>
      <c r="ISZ3513" s="45"/>
      <c r="ITA3513" s="45"/>
      <c r="ITB3513" s="45"/>
      <c r="ITC3513" s="45"/>
      <c r="ITD3513" s="45"/>
      <c r="ITE3513" s="45"/>
      <c r="ITF3513" s="45"/>
      <c r="ITG3513" s="45"/>
      <c r="ITH3513" s="45"/>
      <c r="ITI3513" s="45"/>
      <c r="ITJ3513" s="45"/>
      <c r="ITK3513" s="45"/>
      <c r="ITL3513" s="45"/>
      <c r="ITM3513" s="45"/>
      <c r="ITN3513" s="45"/>
      <c r="ITO3513" s="45"/>
      <c r="ITP3513" s="45"/>
      <c r="ITQ3513" s="45"/>
      <c r="ITR3513" s="45"/>
      <c r="ITS3513" s="45"/>
      <c r="ITT3513" s="45"/>
      <c r="ITU3513" s="45"/>
      <c r="ITV3513" s="45"/>
      <c r="ITW3513" s="45"/>
      <c r="ITX3513" s="45"/>
      <c r="ITY3513" s="45"/>
      <c r="ITZ3513" s="45"/>
      <c r="IUA3513" s="45"/>
      <c r="IUB3513" s="45"/>
      <c r="IUC3513" s="45"/>
      <c r="IUD3513" s="45"/>
      <c r="IUE3513" s="45"/>
      <c r="IUF3513" s="45"/>
      <c r="IUG3513" s="45"/>
      <c r="IUH3513" s="45"/>
      <c r="IUI3513" s="45"/>
      <c r="IUJ3513" s="45"/>
      <c r="IUK3513" s="45"/>
      <c r="IUL3513" s="45"/>
      <c r="IUM3513" s="45"/>
      <c r="IUN3513" s="45"/>
      <c r="IUO3513" s="45"/>
      <c r="IUP3513" s="45"/>
      <c r="IUQ3513" s="45"/>
      <c r="IUR3513" s="45"/>
      <c r="IUS3513" s="45"/>
      <c r="IUT3513" s="45"/>
      <c r="IUU3513" s="45"/>
      <c r="IUV3513" s="45"/>
      <c r="IUW3513" s="45"/>
      <c r="IUX3513" s="45"/>
      <c r="IUY3513" s="45"/>
      <c r="IUZ3513" s="45"/>
      <c r="IVA3513" s="45"/>
      <c r="IVB3513" s="45"/>
      <c r="IVC3513" s="45"/>
      <c r="IVD3513" s="45"/>
      <c r="IVE3513" s="45"/>
      <c r="IVF3513" s="45"/>
      <c r="IVG3513" s="45"/>
      <c r="IVH3513" s="45"/>
      <c r="IVI3513" s="45"/>
      <c r="IVJ3513" s="45"/>
      <c r="IVK3513" s="45"/>
      <c r="IVL3513" s="45"/>
      <c r="IVM3513" s="45"/>
      <c r="IVN3513" s="45"/>
      <c r="IVO3513" s="45"/>
      <c r="IVP3513" s="45"/>
      <c r="IVQ3513" s="45"/>
      <c r="IVR3513" s="45"/>
      <c r="IVS3513" s="45"/>
      <c r="IVT3513" s="45"/>
      <c r="IVU3513" s="45"/>
      <c r="IVV3513" s="45"/>
      <c r="IVW3513" s="45"/>
      <c r="IVX3513" s="45"/>
      <c r="IVY3513" s="45"/>
      <c r="IVZ3513" s="45"/>
      <c r="IWA3513" s="45"/>
      <c r="IWB3513" s="45"/>
      <c r="IWC3513" s="45"/>
      <c r="IWD3513" s="45"/>
      <c r="IWE3513" s="45"/>
      <c r="IWF3513" s="45"/>
      <c r="IWG3513" s="45"/>
      <c r="IWH3513" s="45"/>
      <c r="IWI3513" s="45"/>
      <c r="IWJ3513" s="45"/>
      <c r="IWK3513" s="45"/>
      <c r="IWL3513" s="45"/>
      <c r="IWM3513" s="45"/>
      <c r="IWN3513" s="45"/>
      <c r="IWO3513" s="45"/>
      <c r="IWP3513" s="45"/>
      <c r="IWQ3513" s="45"/>
      <c r="IWR3513" s="45"/>
      <c r="IWS3513" s="45"/>
      <c r="IWT3513" s="45"/>
      <c r="IWU3513" s="45"/>
      <c r="IWV3513" s="45"/>
      <c r="IWW3513" s="45"/>
      <c r="IWX3513" s="45"/>
      <c r="IWY3513" s="45"/>
      <c r="IWZ3513" s="45"/>
      <c r="IXA3513" s="45"/>
      <c r="IXB3513" s="45"/>
      <c r="IXC3513" s="45"/>
      <c r="IXD3513" s="45"/>
      <c r="IXE3513" s="45"/>
      <c r="IXF3513" s="45"/>
      <c r="IXG3513" s="45"/>
      <c r="IXH3513" s="45"/>
      <c r="IXI3513" s="45"/>
      <c r="IXJ3513" s="45"/>
      <c r="IXK3513" s="45"/>
      <c r="IXL3513" s="45"/>
      <c r="IXM3513" s="45"/>
      <c r="IXN3513" s="45"/>
      <c r="IXO3513" s="45"/>
      <c r="IXP3513" s="45"/>
      <c r="IXQ3513" s="45"/>
      <c r="IXR3513" s="45"/>
      <c r="IXS3513" s="45"/>
      <c r="IXT3513" s="45"/>
      <c r="IXU3513" s="45"/>
      <c r="IXV3513" s="45"/>
      <c r="IXW3513" s="45"/>
      <c r="IXX3513" s="45"/>
      <c r="IXY3513" s="45"/>
      <c r="IXZ3513" s="45"/>
      <c r="IYA3513" s="45"/>
      <c r="IYB3513" s="45"/>
      <c r="IYC3513" s="45"/>
      <c r="IYD3513" s="45"/>
      <c r="IYE3513" s="45"/>
      <c r="IYF3513" s="45"/>
      <c r="IYG3513" s="45"/>
      <c r="IYH3513" s="45"/>
      <c r="IYI3513" s="45"/>
      <c r="IYJ3513" s="45"/>
      <c r="IYK3513" s="45"/>
      <c r="IYL3513" s="45"/>
      <c r="IYM3513" s="45"/>
      <c r="IYN3513" s="45"/>
      <c r="IYO3513" s="45"/>
      <c r="IYP3513" s="45"/>
      <c r="IYQ3513" s="45"/>
      <c r="IYR3513" s="45"/>
      <c r="IYS3513" s="45"/>
      <c r="IYT3513" s="45"/>
      <c r="IYU3513" s="45"/>
      <c r="IYV3513" s="45"/>
      <c r="IYW3513" s="45"/>
      <c r="IYX3513" s="45"/>
      <c r="IYY3513" s="45"/>
      <c r="IYZ3513" s="45"/>
      <c r="IZA3513" s="45"/>
      <c r="IZB3513" s="45"/>
      <c r="IZC3513" s="45"/>
      <c r="IZD3513" s="45"/>
      <c r="IZE3513" s="45"/>
      <c r="IZF3513" s="45"/>
      <c r="IZG3513" s="45"/>
      <c r="IZH3513" s="45"/>
      <c r="IZI3513" s="45"/>
      <c r="IZJ3513" s="45"/>
      <c r="IZK3513" s="45"/>
      <c r="IZL3513" s="45"/>
      <c r="IZM3513" s="45"/>
      <c r="IZN3513" s="45"/>
      <c r="IZO3513" s="45"/>
      <c r="IZP3513" s="45"/>
      <c r="IZQ3513" s="45"/>
      <c r="IZR3513" s="45"/>
      <c r="IZS3513" s="45"/>
      <c r="IZT3513" s="45"/>
      <c r="IZU3513" s="45"/>
      <c r="IZV3513" s="45"/>
      <c r="IZW3513" s="45"/>
      <c r="IZX3513" s="45"/>
      <c r="IZY3513" s="45"/>
      <c r="IZZ3513" s="45"/>
      <c r="JAA3513" s="45"/>
      <c r="JAB3513" s="45"/>
      <c r="JAC3513" s="45"/>
      <c r="JAD3513" s="45"/>
      <c r="JAE3513" s="45"/>
      <c r="JAF3513" s="45"/>
      <c r="JAG3513" s="45"/>
      <c r="JAH3513" s="45"/>
      <c r="JAI3513" s="45"/>
      <c r="JAJ3513" s="45"/>
      <c r="JAK3513" s="45"/>
      <c r="JAL3513" s="45"/>
      <c r="JAM3513" s="45"/>
      <c r="JAN3513" s="45"/>
      <c r="JAO3513" s="45"/>
      <c r="JAP3513" s="45"/>
      <c r="JAQ3513" s="45"/>
      <c r="JAR3513" s="45"/>
      <c r="JAS3513" s="45"/>
      <c r="JAT3513" s="45"/>
      <c r="JAU3513" s="45"/>
      <c r="JAV3513" s="45"/>
      <c r="JAW3513" s="45"/>
      <c r="JAX3513" s="45"/>
      <c r="JAY3513" s="45"/>
      <c r="JAZ3513" s="45"/>
      <c r="JBA3513" s="45"/>
      <c r="JBB3513" s="45"/>
      <c r="JBC3513" s="45"/>
      <c r="JBD3513" s="45"/>
      <c r="JBE3513" s="45"/>
      <c r="JBF3513" s="45"/>
      <c r="JBG3513" s="45"/>
      <c r="JBH3513" s="45"/>
      <c r="JBI3513" s="45"/>
      <c r="JBJ3513" s="45"/>
      <c r="JBK3513" s="45"/>
      <c r="JBL3513" s="45"/>
      <c r="JBM3513" s="45"/>
      <c r="JBN3513" s="45"/>
      <c r="JBO3513" s="45"/>
      <c r="JBP3513" s="45"/>
      <c r="JBQ3513" s="45"/>
      <c r="JBR3513" s="45"/>
      <c r="JBS3513" s="45"/>
      <c r="JBT3513" s="45"/>
      <c r="JBU3513" s="45"/>
      <c r="JBV3513" s="45"/>
      <c r="JBW3513" s="45"/>
      <c r="JBX3513" s="45"/>
      <c r="JBY3513" s="45"/>
      <c r="JBZ3513" s="45"/>
      <c r="JCA3513" s="45"/>
      <c r="JCB3513" s="45"/>
      <c r="JCC3513" s="45"/>
      <c r="JCD3513" s="45"/>
      <c r="JCE3513" s="45"/>
      <c r="JCF3513" s="45"/>
      <c r="JCG3513" s="45"/>
      <c r="JCH3513" s="45"/>
      <c r="JCI3513" s="45"/>
      <c r="JCJ3513" s="45"/>
      <c r="JCK3513" s="45"/>
      <c r="JCL3513" s="45"/>
      <c r="JCM3513" s="45"/>
      <c r="JCN3513" s="45"/>
      <c r="JCO3513" s="45"/>
      <c r="JCP3513" s="45"/>
      <c r="JCQ3513" s="45"/>
      <c r="JCR3513" s="45"/>
      <c r="JCS3513" s="45"/>
      <c r="JCT3513" s="45"/>
      <c r="JCU3513" s="45"/>
      <c r="JCV3513" s="45"/>
      <c r="JCW3513" s="45"/>
      <c r="JCX3513" s="45"/>
      <c r="JCY3513" s="45"/>
      <c r="JCZ3513" s="45"/>
      <c r="JDA3513" s="45"/>
      <c r="JDB3513" s="45"/>
      <c r="JDC3513" s="45"/>
      <c r="JDD3513" s="45"/>
      <c r="JDE3513" s="45"/>
      <c r="JDF3513" s="45"/>
      <c r="JDG3513" s="45"/>
      <c r="JDH3513" s="45"/>
      <c r="JDI3513" s="45"/>
      <c r="JDJ3513" s="45"/>
      <c r="JDK3513" s="45"/>
      <c r="JDL3513" s="45"/>
      <c r="JDM3513" s="45"/>
      <c r="JDN3513" s="45"/>
      <c r="JDO3513" s="45"/>
      <c r="JDP3513" s="45"/>
      <c r="JDQ3513" s="45"/>
      <c r="JDR3513" s="45"/>
      <c r="JDS3513" s="45"/>
      <c r="JDT3513" s="45"/>
      <c r="JDU3513" s="45"/>
      <c r="JDV3513" s="45"/>
      <c r="JDW3513" s="45"/>
      <c r="JDX3513" s="45"/>
      <c r="JDY3513" s="45"/>
      <c r="JDZ3513" s="45"/>
      <c r="JEA3513" s="45"/>
      <c r="JEB3513" s="45"/>
      <c r="JEC3513" s="45"/>
      <c r="JED3513" s="45"/>
      <c r="JEE3513" s="45"/>
      <c r="JEF3513" s="45"/>
      <c r="JEG3513" s="45"/>
      <c r="JEH3513" s="45"/>
      <c r="JEI3513" s="45"/>
      <c r="JEJ3513" s="45"/>
      <c r="JEK3513" s="45"/>
      <c r="JEL3513" s="45"/>
      <c r="JEM3513" s="45"/>
      <c r="JEN3513" s="45"/>
      <c r="JEO3513" s="45"/>
      <c r="JEP3513" s="45"/>
      <c r="JEQ3513" s="45"/>
      <c r="JER3513" s="45"/>
      <c r="JES3513" s="45"/>
      <c r="JET3513" s="45"/>
      <c r="JEU3513" s="45"/>
      <c r="JEV3513" s="45"/>
      <c r="JEW3513" s="45"/>
      <c r="JEX3513" s="45"/>
      <c r="JEY3513" s="45"/>
      <c r="JEZ3513" s="45"/>
      <c r="JFA3513" s="45"/>
      <c r="JFB3513" s="45"/>
      <c r="JFC3513" s="45"/>
      <c r="JFD3513" s="45"/>
      <c r="JFE3513" s="45"/>
      <c r="JFF3513" s="45"/>
      <c r="JFG3513" s="45"/>
      <c r="JFH3513" s="45"/>
      <c r="JFI3513" s="45"/>
      <c r="JFJ3513" s="45"/>
      <c r="JFK3513" s="45"/>
      <c r="JFL3513" s="45"/>
      <c r="JFM3513" s="45"/>
      <c r="JFN3513" s="45"/>
      <c r="JFO3513" s="45"/>
      <c r="JFP3513" s="45"/>
      <c r="JFQ3513" s="45"/>
      <c r="JFR3513" s="45"/>
      <c r="JFS3513" s="45"/>
      <c r="JFT3513" s="45"/>
      <c r="JFU3513" s="45"/>
      <c r="JFV3513" s="45"/>
      <c r="JFW3513" s="45"/>
      <c r="JFX3513" s="45"/>
      <c r="JFY3513" s="45"/>
      <c r="JFZ3513" s="45"/>
      <c r="JGA3513" s="45"/>
      <c r="JGB3513" s="45"/>
      <c r="JGC3513" s="45"/>
      <c r="JGD3513" s="45"/>
      <c r="JGE3513" s="45"/>
      <c r="JGF3513" s="45"/>
      <c r="JGG3513" s="45"/>
      <c r="JGH3513" s="45"/>
      <c r="JGI3513" s="45"/>
      <c r="JGJ3513" s="45"/>
      <c r="JGK3513" s="45"/>
      <c r="JGL3513" s="45"/>
      <c r="JGM3513" s="45"/>
      <c r="JGN3513" s="45"/>
      <c r="JGO3513" s="45"/>
      <c r="JGP3513" s="45"/>
      <c r="JGQ3513" s="45"/>
      <c r="JGR3513" s="45"/>
      <c r="JGS3513" s="45"/>
      <c r="JGT3513" s="45"/>
      <c r="JGU3513" s="45"/>
      <c r="JGV3513" s="45"/>
      <c r="JGW3513" s="45"/>
      <c r="JGX3513" s="45"/>
      <c r="JGY3513" s="45"/>
      <c r="JGZ3513" s="45"/>
      <c r="JHA3513" s="45"/>
      <c r="JHB3513" s="45"/>
      <c r="JHC3513" s="45"/>
      <c r="JHD3513" s="45"/>
      <c r="JHE3513" s="45"/>
      <c r="JHF3513" s="45"/>
      <c r="JHG3513" s="45"/>
      <c r="JHH3513" s="45"/>
      <c r="JHI3513" s="45"/>
      <c r="JHJ3513" s="45"/>
      <c r="JHK3513" s="45"/>
      <c r="JHL3513" s="45"/>
      <c r="JHM3513" s="45"/>
      <c r="JHN3513" s="45"/>
      <c r="JHO3513" s="45"/>
      <c r="JHP3513" s="45"/>
      <c r="JHQ3513" s="45"/>
      <c r="JHR3513" s="45"/>
      <c r="JHS3513" s="45"/>
      <c r="JHT3513" s="45"/>
      <c r="JHU3513" s="45"/>
      <c r="JHV3513" s="45"/>
      <c r="JHW3513" s="45"/>
      <c r="JHX3513" s="45"/>
      <c r="JHY3513" s="45"/>
      <c r="JHZ3513" s="45"/>
      <c r="JIA3513" s="45"/>
      <c r="JIB3513" s="45"/>
      <c r="JIC3513" s="45"/>
      <c r="JID3513" s="45"/>
      <c r="JIE3513" s="45"/>
      <c r="JIF3513" s="45"/>
      <c r="JIG3513" s="45"/>
      <c r="JIH3513" s="45"/>
      <c r="JII3513" s="45"/>
      <c r="JIJ3513" s="45"/>
      <c r="JIK3513" s="45"/>
      <c r="JIL3513" s="45"/>
      <c r="JIM3513" s="45"/>
      <c r="JIN3513" s="45"/>
      <c r="JIO3513" s="45"/>
      <c r="JIP3513" s="45"/>
      <c r="JIQ3513" s="45"/>
      <c r="JIR3513" s="45"/>
      <c r="JIS3513" s="45"/>
      <c r="JIT3513" s="45"/>
      <c r="JIU3513" s="45"/>
      <c r="JIV3513" s="45"/>
      <c r="JIW3513" s="45"/>
      <c r="JIX3513" s="45"/>
      <c r="JIY3513" s="45"/>
      <c r="JIZ3513" s="45"/>
      <c r="JJA3513" s="45"/>
      <c r="JJB3513" s="45"/>
      <c r="JJC3513" s="45"/>
      <c r="JJD3513" s="45"/>
      <c r="JJE3513" s="45"/>
      <c r="JJF3513" s="45"/>
      <c r="JJG3513" s="45"/>
      <c r="JJH3513" s="45"/>
      <c r="JJI3513" s="45"/>
      <c r="JJJ3513" s="45"/>
      <c r="JJK3513" s="45"/>
      <c r="JJL3513" s="45"/>
      <c r="JJM3513" s="45"/>
      <c r="JJN3513" s="45"/>
      <c r="JJO3513" s="45"/>
      <c r="JJP3513" s="45"/>
      <c r="JJQ3513" s="45"/>
      <c r="JJR3513" s="45"/>
      <c r="JJS3513" s="45"/>
      <c r="JJT3513" s="45"/>
      <c r="JJU3513" s="45"/>
      <c r="JJV3513" s="45"/>
      <c r="JJW3513" s="45"/>
      <c r="JJX3513" s="45"/>
      <c r="JJY3513" s="45"/>
      <c r="JJZ3513" s="45"/>
      <c r="JKA3513" s="45"/>
      <c r="JKB3513" s="45"/>
      <c r="JKC3513" s="45"/>
      <c r="JKD3513" s="45"/>
      <c r="JKE3513" s="45"/>
      <c r="JKF3513" s="45"/>
      <c r="JKG3513" s="45"/>
      <c r="JKH3513" s="45"/>
      <c r="JKI3513" s="45"/>
      <c r="JKJ3513" s="45"/>
      <c r="JKK3513" s="45"/>
      <c r="JKL3513" s="45"/>
      <c r="JKM3513" s="45"/>
      <c r="JKN3513" s="45"/>
      <c r="JKO3513" s="45"/>
      <c r="JKP3513" s="45"/>
      <c r="JKQ3513" s="45"/>
      <c r="JKR3513" s="45"/>
      <c r="JKS3513" s="45"/>
      <c r="JKT3513" s="45"/>
      <c r="JKU3513" s="45"/>
      <c r="JKV3513" s="45"/>
      <c r="JKW3513" s="45"/>
      <c r="JKX3513" s="45"/>
      <c r="JKY3513" s="45"/>
      <c r="JKZ3513" s="45"/>
      <c r="JLA3513" s="45"/>
      <c r="JLB3513" s="45"/>
      <c r="JLC3513" s="45"/>
      <c r="JLD3513" s="45"/>
      <c r="JLE3513" s="45"/>
      <c r="JLF3513" s="45"/>
      <c r="JLG3513" s="45"/>
      <c r="JLH3513" s="45"/>
      <c r="JLI3513" s="45"/>
      <c r="JLJ3513" s="45"/>
      <c r="JLK3513" s="45"/>
      <c r="JLL3513" s="45"/>
      <c r="JLM3513" s="45"/>
      <c r="JLN3513" s="45"/>
      <c r="JLO3513" s="45"/>
      <c r="JLP3513" s="45"/>
      <c r="JLQ3513" s="45"/>
      <c r="JLR3513" s="45"/>
      <c r="JLS3513" s="45"/>
      <c r="JLT3513" s="45"/>
      <c r="JLU3513" s="45"/>
      <c r="JLV3513" s="45"/>
      <c r="JLW3513" s="45"/>
      <c r="JLX3513" s="45"/>
      <c r="JLY3513" s="45"/>
      <c r="JLZ3513" s="45"/>
      <c r="JMA3513" s="45"/>
      <c r="JMB3513" s="45"/>
      <c r="JMC3513" s="45"/>
      <c r="JMD3513" s="45"/>
      <c r="JME3513" s="45"/>
      <c r="JMF3513" s="45"/>
      <c r="JMG3513" s="45"/>
      <c r="JMH3513" s="45"/>
      <c r="JMI3513" s="45"/>
      <c r="JMJ3513" s="45"/>
      <c r="JMK3513" s="45"/>
      <c r="JML3513" s="45"/>
      <c r="JMM3513" s="45"/>
      <c r="JMN3513" s="45"/>
      <c r="JMO3513" s="45"/>
      <c r="JMP3513" s="45"/>
      <c r="JMQ3513" s="45"/>
      <c r="JMR3513" s="45"/>
      <c r="JMS3513" s="45"/>
      <c r="JMT3513" s="45"/>
      <c r="JMU3513" s="45"/>
      <c r="JMV3513" s="45"/>
      <c r="JMW3513" s="45"/>
      <c r="JMX3513" s="45"/>
      <c r="JMY3513" s="45"/>
      <c r="JMZ3513" s="45"/>
      <c r="JNA3513" s="45"/>
      <c r="JNB3513" s="45"/>
      <c r="JNC3513" s="45"/>
      <c r="JND3513" s="45"/>
      <c r="JNE3513" s="45"/>
      <c r="JNF3513" s="45"/>
      <c r="JNG3513" s="45"/>
      <c r="JNH3513" s="45"/>
      <c r="JNI3513" s="45"/>
      <c r="JNJ3513" s="45"/>
      <c r="JNK3513" s="45"/>
      <c r="JNL3513" s="45"/>
      <c r="JNM3513" s="45"/>
      <c r="JNN3513" s="45"/>
      <c r="JNO3513" s="45"/>
      <c r="JNP3513" s="45"/>
      <c r="JNQ3513" s="45"/>
      <c r="JNR3513" s="45"/>
      <c r="JNS3513" s="45"/>
      <c r="JNT3513" s="45"/>
      <c r="JNU3513" s="45"/>
      <c r="JNV3513" s="45"/>
      <c r="JNW3513" s="45"/>
      <c r="JNX3513" s="45"/>
      <c r="JNY3513" s="45"/>
      <c r="JNZ3513" s="45"/>
      <c r="JOA3513" s="45"/>
      <c r="JOB3513" s="45"/>
      <c r="JOC3513" s="45"/>
      <c r="JOD3513" s="45"/>
      <c r="JOE3513" s="45"/>
      <c r="JOF3513" s="45"/>
      <c r="JOG3513" s="45"/>
      <c r="JOH3513" s="45"/>
      <c r="JOI3513" s="45"/>
      <c r="JOJ3513" s="45"/>
      <c r="JOK3513" s="45"/>
      <c r="JOL3513" s="45"/>
      <c r="JOM3513" s="45"/>
      <c r="JON3513" s="45"/>
      <c r="JOO3513" s="45"/>
      <c r="JOP3513" s="45"/>
      <c r="JOQ3513" s="45"/>
      <c r="JOR3513" s="45"/>
      <c r="JOS3513" s="45"/>
      <c r="JOT3513" s="45"/>
      <c r="JOU3513" s="45"/>
      <c r="JOV3513" s="45"/>
      <c r="JOW3513" s="45"/>
      <c r="JOX3513" s="45"/>
      <c r="JOY3513" s="45"/>
      <c r="JOZ3513" s="45"/>
      <c r="JPA3513" s="45"/>
      <c r="JPB3513" s="45"/>
      <c r="JPC3513" s="45"/>
      <c r="JPD3513" s="45"/>
      <c r="JPE3513" s="45"/>
      <c r="JPF3513" s="45"/>
      <c r="JPG3513" s="45"/>
      <c r="JPH3513" s="45"/>
      <c r="JPI3513" s="45"/>
      <c r="JPJ3513" s="45"/>
      <c r="JPK3513" s="45"/>
      <c r="JPL3513" s="45"/>
      <c r="JPM3513" s="45"/>
      <c r="JPN3513" s="45"/>
      <c r="JPO3513" s="45"/>
      <c r="JPP3513" s="45"/>
      <c r="JPQ3513" s="45"/>
      <c r="JPR3513" s="45"/>
      <c r="JPS3513" s="45"/>
      <c r="JPT3513" s="45"/>
      <c r="JPU3513" s="45"/>
      <c r="JPV3513" s="45"/>
      <c r="JPW3513" s="45"/>
      <c r="JPX3513" s="45"/>
      <c r="JPY3513" s="45"/>
      <c r="JPZ3513" s="45"/>
      <c r="JQA3513" s="45"/>
      <c r="JQB3513" s="45"/>
      <c r="JQC3513" s="45"/>
      <c r="JQD3513" s="45"/>
      <c r="JQE3513" s="45"/>
      <c r="JQF3513" s="45"/>
      <c r="JQG3513" s="45"/>
      <c r="JQH3513" s="45"/>
      <c r="JQI3513" s="45"/>
      <c r="JQJ3513" s="45"/>
      <c r="JQK3513" s="45"/>
      <c r="JQL3513" s="45"/>
      <c r="JQM3513" s="45"/>
      <c r="JQN3513" s="45"/>
      <c r="JQO3513" s="45"/>
      <c r="JQP3513" s="45"/>
      <c r="JQQ3513" s="45"/>
      <c r="JQR3513" s="45"/>
      <c r="JQS3513" s="45"/>
      <c r="JQT3513" s="45"/>
      <c r="JQU3513" s="45"/>
      <c r="JQV3513" s="45"/>
      <c r="JQW3513" s="45"/>
      <c r="JQX3513" s="45"/>
      <c r="JQY3513" s="45"/>
      <c r="JQZ3513" s="45"/>
      <c r="JRA3513" s="45"/>
      <c r="JRB3513" s="45"/>
      <c r="JRC3513" s="45"/>
      <c r="JRD3513" s="45"/>
      <c r="JRE3513" s="45"/>
      <c r="JRF3513" s="45"/>
      <c r="JRG3513" s="45"/>
      <c r="JRH3513" s="45"/>
      <c r="JRI3513" s="45"/>
      <c r="JRJ3513" s="45"/>
      <c r="JRK3513" s="45"/>
      <c r="JRL3513" s="45"/>
      <c r="JRM3513" s="45"/>
      <c r="JRN3513" s="45"/>
      <c r="JRO3513" s="45"/>
      <c r="JRP3513" s="45"/>
      <c r="JRQ3513" s="45"/>
      <c r="JRR3513" s="45"/>
      <c r="JRS3513" s="45"/>
      <c r="JRT3513" s="45"/>
      <c r="JRU3513" s="45"/>
      <c r="JRV3513" s="45"/>
      <c r="JRW3513" s="45"/>
      <c r="JRX3513" s="45"/>
      <c r="JRY3513" s="45"/>
      <c r="JRZ3513" s="45"/>
      <c r="JSA3513" s="45"/>
      <c r="JSB3513" s="45"/>
      <c r="JSC3513" s="45"/>
      <c r="JSD3513" s="45"/>
      <c r="JSE3513" s="45"/>
      <c r="JSF3513" s="45"/>
      <c r="JSG3513" s="45"/>
      <c r="JSH3513" s="45"/>
      <c r="JSI3513" s="45"/>
      <c r="JSJ3513" s="45"/>
      <c r="JSK3513" s="45"/>
      <c r="JSL3513" s="45"/>
      <c r="JSM3513" s="45"/>
      <c r="JSN3513" s="45"/>
      <c r="JSO3513" s="45"/>
      <c r="JSP3513" s="45"/>
      <c r="JSQ3513" s="45"/>
      <c r="JSR3513" s="45"/>
      <c r="JSS3513" s="45"/>
      <c r="JST3513" s="45"/>
      <c r="JSU3513" s="45"/>
      <c r="JSV3513" s="45"/>
      <c r="JSW3513" s="45"/>
      <c r="JSX3513" s="45"/>
      <c r="JSY3513" s="45"/>
      <c r="JSZ3513" s="45"/>
      <c r="JTA3513" s="45"/>
      <c r="JTB3513" s="45"/>
      <c r="JTC3513" s="45"/>
      <c r="JTD3513" s="45"/>
      <c r="JTE3513" s="45"/>
      <c r="JTF3513" s="45"/>
      <c r="JTG3513" s="45"/>
      <c r="JTH3513" s="45"/>
      <c r="JTI3513" s="45"/>
      <c r="JTJ3513" s="45"/>
      <c r="JTK3513" s="45"/>
      <c r="JTL3513" s="45"/>
      <c r="JTM3513" s="45"/>
      <c r="JTN3513" s="45"/>
      <c r="JTO3513" s="45"/>
      <c r="JTP3513" s="45"/>
      <c r="JTQ3513" s="45"/>
      <c r="JTR3513" s="45"/>
      <c r="JTS3513" s="45"/>
      <c r="JTT3513" s="45"/>
      <c r="JTU3513" s="45"/>
      <c r="JTV3513" s="45"/>
      <c r="JTW3513" s="45"/>
      <c r="JTX3513" s="45"/>
      <c r="JTY3513" s="45"/>
      <c r="JTZ3513" s="45"/>
      <c r="JUA3513" s="45"/>
      <c r="JUB3513" s="45"/>
      <c r="JUC3513" s="45"/>
      <c r="JUD3513" s="45"/>
      <c r="JUE3513" s="45"/>
      <c r="JUF3513" s="45"/>
      <c r="JUG3513" s="45"/>
      <c r="JUH3513" s="45"/>
      <c r="JUI3513" s="45"/>
      <c r="JUJ3513" s="45"/>
      <c r="JUK3513" s="45"/>
      <c r="JUL3513" s="45"/>
      <c r="JUM3513" s="45"/>
      <c r="JUN3513" s="45"/>
      <c r="JUO3513" s="45"/>
      <c r="JUP3513" s="45"/>
      <c r="JUQ3513" s="45"/>
      <c r="JUR3513" s="45"/>
      <c r="JUS3513" s="45"/>
      <c r="JUT3513" s="45"/>
      <c r="JUU3513" s="45"/>
      <c r="JUV3513" s="45"/>
      <c r="JUW3513" s="45"/>
      <c r="JUX3513" s="45"/>
      <c r="JUY3513" s="45"/>
      <c r="JUZ3513" s="45"/>
      <c r="JVA3513" s="45"/>
      <c r="JVB3513" s="45"/>
      <c r="JVC3513" s="45"/>
      <c r="JVD3513" s="45"/>
      <c r="JVE3513" s="45"/>
      <c r="JVF3513" s="45"/>
      <c r="JVG3513" s="45"/>
      <c r="JVH3513" s="45"/>
      <c r="JVI3513" s="45"/>
      <c r="JVJ3513" s="45"/>
      <c r="JVK3513" s="45"/>
      <c r="JVL3513" s="45"/>
      <c r="JVM3513" s="45"/>
      <c r="JVN3513" s="45"/>
      <c r="JVO3513" s="45"/>
      <c r="JVP3513" s="45"/>
      <c r="JVQ3513" s="45"/>
      <c r="JVR3513" s="45"/>
      <c r="JVS3513" s="45"/>
      <c r="JVT3513" s="45"/>
      <c r="JVU3513" s="45"/>
      <c r="JVV3513" s="45"/>
      <c r="JVW3513" s="45"/>
      <c r="JVX3513" s="45"/>
      <c r="JVY3513" s="45"/>
      <c r="JVZ3513" s="45"/>
      <c r="JWA3513" s="45"/>
      <c r="JWB3513" s="45"/>
      <c r="JWC3513" s="45"/>
      <c r="JWD3513" s="45"/>
      <c r="JWE3513" s="45"/>
      <c r="JWF3513" s="45"/>
      <c r="JWG3513" s="45"/>
      <c r="JWH3513" s="45"/>
      <c r="JWI3513" s="45"/>
      <c r="JWJ3513" s="45"/>
      <c r="JWK3513" s="45"/>
      <c r="JWL3513" s="45"/>
      <c r="JWM3513" s="45"/>
      <c r="JWN3513" s="45"/>
      <c r="JWO3513" s="45"/>
      <c r="JWP3513" s="45"/>
      <c r="JWQ3513" s="45"/>
      <c r="JWR3513" s="45"/>
      <c r="JWS3513" s="45"/>
      <c r="JWT3513" s="45"/>
      <c r="JWU3513" s="45"/>
      <c r="JWV3513" s="45"/>
      <c r="JWW3513" s="45"/>
      <c r="JWX3513" s="45"/>
      <c r="JWY3513" s="45"/>
      <c r="JWZ3513" s="45"/>
      <c r="JXA3513" s="45"/>
      <c r="JXB3513" s="45"/>
      <c r="JXC3513" s="45"/>
      <c r="JXD3513" s="45"/>
      <c r="JXE3513" s="45"/>
      <c r="JXF3513" s="45"/>
      <c r="JXG3513" s="45"/>
      <c r="JXH3513" s="45"/>
      <c r="JXI3513" s="45"/>
      <c r="JXJ3513" s="45"/>
      <c r="JXK3513" s="45"/>
      <c r="JXL3513" s="45"/>
      <c r="JXM3513" s="45"/>
      <c r="JXN3513" s="45"/>
      <c r="JXO3513" s="45"/>
      <c r="JXP3513" s="45"/>
      <c r="JXQ3513" s="45"/>
      <c r="JXR3513" s="45"/>
      <c r="JXS3513" s="45"/>
      <c r="JXT3513" s="45"/>
      <c r="JXU3513" s="45"/>
      <c r="JXV3513" s="45"/>
      <c r="JXW3513" s="45"/>
      <c r="JXX3513" s="45"/>
      <c r="JXY3513" s="45"/>
      <c r="JXZ3513" s="45"/>
      <c r="JYA3513" s="45"/>
      <c r="JYB3513" s="45"/>
      <c r="JYC3513" s="45"/>
      <c r="JYD3513" s="45"/>
      <c r="JYE3513" s="45"/>
      <c r="JYF3513" s="45"/>
      <c r="JYG3513" s="45"/>
      <c r="JYH3513" s="45"/>
      <c r="JYI3513" s="45"/>
      <c r="JYJ3513" s="45"/>
      <c r="JYK3513" s="45"/>
      <c r="JYL3513" s="45"/>
      <c r="JYM3513" s="45"/>
      <c r="JYN3513" s="45"/>
      <c r="JYO3513" s="45"/>
      <c r="JYP3513" s="45"/>
      <c r="JYQ3513" s="45"/>
      <c r="JYR3513" s="45"/>
      <c r="JYS3513" s="45"/>
      <c r="JYT3513" s="45"/>
      <c r="JYU3513" s="45"/>
      <c r="JYV3513" s="45"/>
      <c r="JYW3513" s="45"/>
      <c r="JYX3513" s="45"/>
      <c r="JYY3513" s="45"/>
      <c r="JYZ3513" s="45"/>
      <c r="JZA3513" s="45"/>
      <c r="JZB3513" s="45"/>
      <c r="JZC3513" s="45"/>
      <c r="JZD3513" s="45"/>
      <c r="JZE3513" s="45"/>
      <c r="JZF3513" s="45"/>
      <c r="JZG3513" s="45"/>
      <c r="JZH3513" s="45"/>
      <c r="JZI3513" s="45"/>
      <c r="JZJ3513" s="45"/>
      <c r="JZK3513" s="45"/>
      <c r="JZL3513" s="45"/>
      <c r="JZM3513" s="45"/>
      <c r="JZN3513" s="45"/>
      <c r="JZO3513" s="45"/>
      <c r="JZP3513" s="45"/>
      <c r="JZQ3513" s="45"/>
      <c r="JZR3513" s="45"/>
      <c r="JZS3513" s="45"/>
      <c r="JZT3513" s="45"/>
      <c r="JZU3513" s="45"/>
      <c r="JZV3513" s="45"/>
      <c r="JZW3513" s="45"/>
      <c r="JZX3513" s="45"/>
      <c r="JZY3513" s="45"/>
      <c r="JZZ3513" s="45"/>
      <c r="KAA3513" s="45"/>
      <c r="KAB3513" s="45"/>
      <c r="KAC3513" s="45"/>
      <c r="KAD3513" s="45"/>
      <c r="KAE3513" s="45"/>
      <c r="KAF3513" s="45"/>
      <c r="KAG3513" s="45"/>
      <c r="KAH3513" s="45"/>
      <c r="KAI3513" s="45"/>
      <c r="KAJ3513" s="45"/>
      <c r="KAK3513" s="45"/>
      <c r="KAL3513" s="45"/>
      <c r="KAM3513" s="45"/>
      <c r="KAN3513" s="45"/>
      <c r="KAO3513" s="45"/>
      <c r="KAP3513" s="45"/>
      <c r="KAQ3513" s="45"/>
      <c r="KAR3513" s="45"/>
      <c r="KAS3513" s="45"/>
      <c r="KAT3513" s="45"/>
      <c r="KAU3513" s="45"/>
      <c r="KAV3513" s="45"/>
      <c r="KAW3513" s="45"/>
      <c r="KAX3513" s="45"/>
      <c r="KAY3513" s="45"/>
      <c r="KAZ3513" s="45"/>
      <c r="KBA3513" s="45"/>
      <c r="KBB3513" s="45"/>
      <c r="KBC3513" s="45"/>
      <c r="KBD3513" s="45"/>
      <c r="KBE3513" s="45"/>
      <c r="KBF3513" s="45"/>
      <c r="KBG3513" s="45"/>
      <c r="KBH3513" s="45"/>
      <c r="KBI3513" s="45"/>
      <c r="KBJ3513" s="45"/>
      <c r="KBK3513" s="45"/>
      <c r="KBL3513" s="45"/>
      <c r="KBM3513" s="45"/>
      <c r="KBN3513" s="45"/>
      <c r="KBO3513" s="45"/>
      <c r="KBP3513" s="45"/>
      <c r="KBQ3513" s="45"/>
      <c r="KBR3513" s="45"/>
      <c r="KBS3513" s="45"/>
      <c r="KBT3513" s="45"/>
      <c r="KBU3513" s="45"/>
      <c r="KBV3513" s="45"/>
      <c r="KBW3513" s="45"/>
      <c r="KBX3513" s="45"/>
      <c r="KBY3513" s="45"/>
      <c r="KBZ3513" s="45"/>
      <c r="KCA3513" s="45"/>
      <c r="KCB3513" s="45"/>
      <c r="KCC3513" s="45"/>
      <c r="KCD3513" s="45"/>
      <c r="KCE3513" s="45"/>
      <c r="KCF3513" s="45"/>
      <c r="KCG3513" s="45"/>
      <c r="KCH3513" s="45"/>
      <c r="KCI3513" s="45"/>
      <c r="KCJ3513" s="45"/>
      <c r="KCK3513" s="45"/>
      <c r="KCL3513" s="45"/>
      <c r="KCM3513" s="45"/>
      <c r="KCN3513" s="45"/>
      <c r="KCO3513" s="45"/>
      <c r="KCP3513" s="45"/>
      <c r="KCQ3513" s="45"/>
      <c r="KCR3513" s="45"/>
      <c r="KCS3513" s="45"/>
      <c r="KCT3513" s="45"/>
      <c r="KCU3513" s="45"/>
      <c r="KCV3513" s="45"/>
      <c r="KCW3513" s="45"/>
      <c r="KCX3513" s="45"/>
      <c r="KCY3513" s="45"/>
      <c r="KCZ3513" s="45"/>
      <c r="KDA3513" s="45"/>
      <c r="KDB3513" s="45"/>
      <c r="KDC3513" s="45"/>
      <c r="KDD3513" s="45"/>
      <c r="KDE3513" s="45"/>
      <c r="KDF3513" s="45"/>
      <c r="KDG3513" s="45"/>
      <c r="KDH3513" s="45"/>
      <c r="KDI3513" s="45"/>
      <c r="KDJ3513" s="45"/>
      <c r="KDK3513" s="45"/>
      <c r="KDL3513" s="45"/>
      <c r="KDM3513" s="45"/>
      <c r="KDN3513" s="45"/>
      <c r="KDO3513" s="45"/>
      <c r="KDP3513" s="45"/>
      <c r="KDQ3513" s="45"/>
      <c r="KDR3513" s="45"/>
      <c r="KDS3513" s="45"/>
      <c r="KDT3513" s="45"/>
      <c r="KDU3513" s="45"/>
      <c r="KDV3513" s="45"/>
      <c r="KDW3513" s="45"/>
      <c r="KDX3513" s="45"/>
      <c r="KDY3513" s="45"/>
      <c r="KDZ3513" s="45"/>
      <c r="KEA3513" s="45"/>
      <c r="KEB3513" s="45"/>
      <c r="KEC3513" s="45"/>
      <c r="KED3513" s="45"/>
      <c r="KEE3513" s="45"/>
      <c r="KEF3513" s="45"/>
      <c r="KEG3513" s="45"/>
      <c r="KEH3513" s="45"/>
      <c r="KEI3513" s="45"/>
      <c r="KEJ3513" s="45"/>
      <c r="KEK3513" s="45"/>
      <c r="KEL3513" s="45"/>
      <c r="KEM3513" s="45"/>
      <c r="KEN3513" s="45"/>
      <c r="KEO3513" s="45"/>
      <c r="KEP3513" s="45"/>
      <c r="KEQ3513" s="45"/>
      <c r="KER3513" s="45"/>
      <c r="KES3513" s="45"/>
      <c r="KET3513" s="45"/>
      <c r="KEU3513" s="45"/>
      <c r="KEV3513" s="45"/>
      <c r="KEW3513" s="45"/>
      <c r="KEX3513" s="45"/>
      <c r="KEY3513" s="45"/>
      <c r="KEZ3513" s="45"/>
      <c r="KFA3513" s="45"/>
      <c r="KFB3513" s="45"/>
      <c r="KFC3513" s="45"/>
      <c r="KFD3513" s="45"/>
      <c r="KFE3513" s="45"/>
      <c r="KFF3513" s="45"/>
      <c r="KFG3513" s="45"/>
      <c r="KFH3513" s="45"/>
      <c r="KFI3513" s="45"/>
      <c r="KFJ3513" s="45"/>
      <c r="KFK3513" s="45"/>
      <c r="KFL3513" s="45"/>
      <c r="KFM3513" s="45"/>
      <c r="KFN3513" s="45"/>
      <c r="KFO3513" s="45"/>
      <c r="KFP3513" s="45"/>
      <c r="KFQ3513" s="45"/>
      <c r="KFR3513" s="45"/>
      <c r="KFS3513" s="45"/>
      <c r="KFT3513" s="45"/>
      <c r="KFU3513" s="45"/>
      <c r="KFV3513" s="45"/>
      <c r="KFW3513" s="45"/>
      <c r="KFX3513" s="45"/>
      <c r="KFY3513" s="45"/>
      <c r="KFZ3513" s="45"/>
      <c r="KGA3513" s="45"/>
      <c r="KGB3513" s="45"/>
      <c r="KGC3513" s="45"/>
      <c r="KGD3513" s="45"/>
      <c r="KGE3513" s="45"/>
      <c r="KGF3513" s="45"/>
      <c r="KGG3513" s="45"/>
      <c r="KGH3513" s="45"/>
      <c r="KGI3513" s="45"/>
      <c r="KGJ3513" s="45"/>
      <c r="KGK3513" s="45"/>
      <c r="KGL3513" s="45"/>
      <c r="KGM3513" s="45"/>
      <c r="KGN3513" s="45"/>
      <c r="KGO3513" s="45"/>
      <c r="KGP3513" s="45"/>
      <c r="KGQ3513" s="45"/>
      <c r="KGR3513" s="45"/>
      <c r="KGS3513" s="45"/>
      <c r="KGT3513" s="45"/>
      <c r="KGU3513" s="45"/>
      <c r="KGV3513" s="45"/>
      <c r="KGW3513" s="45"/>
      <c r="KGX3513" s="45"/>
      <c r="KGY3513" s="45"/>
      <c r="KGZ3513" s="45"/>
      <c r="KHA3513" s="45"/>
      <c r="KHB3513" s="45"/>
      <c r="KHC3513" s="45"/>
      <c r="KHD3513" s="45"/>
      <c r="KHE3513" s="45"/>
      <c r="KHF3513" s="45"/>
      <c r="KHG3513" s="45"/>
      <c r="KHH3513" s="45"/>
      <c r="KHI3513" s="45"/>
      <c r="KHJ3513" s="45"/>
      <c r="KHK3513" s="45"/>
      <c r="KHL3513" s="45"/>
      <c r="KHM3513" s="45"/>
      <c r="KHN3513" s="45"/>
      <c r="KHO3513" s="45"/>
      <c r="KHP3513" s="45"/>
      <c r="KHQ3513" s="45"/>
      <c r="KHR3513" s="45"/>
      <c r="KHS3513" s="45"/>
      <c r="KHT3513" s="45"/>
      <c r="KHU3513" s="45"/>
      <c r="KHV3513" s="45"/>
      <c r="KHW3513" s="45"/>
      <c r="KHX3513" s="45"/>
      <c r="KHY3513" s="45"/>
      <c r="KHZ3513" s="45"/>
      <c r="KIA3513" s="45"/>
      <c r="KIB3513" s="45"/>
      <c r="KIC3513" s="45"/>
      <c r="KID3513" s="45"/>
      <c r="KIE3513" s="45"/>
      <c r="KIF3513" s="45"/>
      <c r="KIG3513" s="45"/>
      <c r="KIH3513" s="45"/>
      <c r="KII3513" s="45"/>
      <c r="KIJ3513" s="45"/>
      <c r="KIK3513" s="45"/>
      <c r="KIL3513" s="45"/>
      <c r="KIM3513" s="45"/>
      <c r="KIN3513" s="45"/>
      <c r="KIO3513" s="45"/>
      <c r="KIP3513" s="45"/>
      <c r="KIQ3513" s="45"/>
      <c r="KIR3513" s="45"/>
      <c r="KIS3513" s="45"/>
      <c r="KIT3513" s="45"/>
      <c r="KIU3513" s="45"/>
      <c r="KIV3513" s="45"/>
      <c r="KIW3513" s="45"/>
      <c r="KIX3513" s="45"/>
      <c r="KIY3513" s="45"/>
      <c r="KIZ3513" s="45"/>
      <c r="KJA3513" s="45"/>
      <c r="KJB3513" s="45"/>
      <c r="KJC3513" s="45"/>
      <c r="KJD3513" s="45"/>
      <c r="KJE3513" s="45"/>
      <c r="KJF3513" s="45"/>
      <c r="KJG3513" s="45"/>
      <c r="KJH3513" s="45"/>
      <c r="KJI3513" s="45"/>
      <c r="KJJ3513" s="45"/>
      <c r="KJK3513" s="45"/>
      <c r="KJL3513" s="45"/>
      <c r="KJM3513" s="45"/>
      <c r="KJN3513" s="45"/>
      <c r="KJO3513" s="45"/>
      <c r="KJP3513" s="45"/>
      <c r="KJQ3513" s="45"/>
      <c r="KJR3513" s="45"/>
      <c r="KJS3513" s="45"/>
      <c r="KJT3513" s="45"/>
      <c r="KJU3513" s="45"/>
      <c r="KJV3513" s="45"/>
      <c r="KJW3513" s="45"/>
      <c r="KJX3513" s="45"/>
      <c r="KJY3513" s="45"/>
      <c r="KJZ3513" s="45"/>
      <c r="KKA3513" s="45"/>
      <c r="KKB3513" s="45"/>
      <c r="KKC3513" s="45"/>
      <c r="KKD3513" s="45"/>
      <c r="KKE3513" s="45"/>
      <c r="KKF3513" s="45"/>
      <c r="KKG3513" s="45"/>
      <c r="KKH3513" s="45"/>
      <c r="KKI3513" s="45"/>
      <c r="KKJ3513" s="45"/>
      <c r="KKK3513" s="45"/>
      <c r="KKL3513" s="45"/>
      <c r="KKM3513" s="45"/>
      <c r="KKN3513" s="45"/>
      <c r="KKO3513" s="45"/>
      <c r="KKP3513" s="45"/>
      <c r="KKQ3513" s="45"/>
      <c r="KKR3513" s="45"/>
      <c r="KKS3513" s="45"/>
      <c r="KKT3513" s="45"/>
      <c r="KKU3513" s="45"/>
      <c r="KKV3513" s="45"/>
      <c r="KKW3513" s="45"/>
      <c r="KKX3513" s="45"/>
      <c r="KKY3513" s="45"/>
      <c r="KKZ3513" s="45"/>
      <c r="KLA3513" s="45"/>
      <c r="KLB3513" s="45"/>
      <c r="KLC3513" s="45"/>
      <c r="KLD3513" s="45"/>
      <c r="KLE3513" s="45"/>
      <c r="KLF3513" s="45"/>
      <c r="KLG3513" s="45"/>
      <c r="KLH3513" s="45"/>
      <c r="KLI3513" s="45"/>
      <c r="KLJ3513" s="45"/>
      <c r="KLK3513" s="45"/>
      <c r="KLL3513" s="45"/>
      <c r="KLM3513" s="45"/>
      <c r="KLN3513" s="45"/>
      <c r="KLO3513" s="45"/>
      <c r="KLP3513" s="45"/>
      <c r="KLQ3513" s="45"/>
      <c r="KLR3513" s="45"/>
      <c r="KLS3513" s="45"/>
      <c r="KLT3513" s="45"/>
      <c r="KLU3513" s="45"/>
      <c r="KLV3513" s="45"/>
      <c r="KLW3513" s="45"/>
      <c r="KLX3513" s="45"/>
      <c r="KLY3513" s="45"/>
      <c r="KLZ3513" s="45"/>
      <c r="KMA3513" s="45"/>
      <c r="KMB3513" s="45"/>
      <c r="KMC3513" s="45"/>
      <c r="KMD3513" s="45"/>
      <c r="KME3513" s="45"/>
      <c r="KMF3513" s="45"/>
      <c r="KMG3513" s="45"/>
      <c r="KMH3513" s="45"/>
      <c r="KMI3513" s="45"/>
      <c r="KMJ3513" s="45"/>
      <c r="KMK3513" s="45"/>
      <c r="KML3513" s="45"/>
      <c r="KMM3513" s="45"/>
      <c r="KMN3513" s="45"/>
      <c r="KMO3513" s="45"/>
      <c r="KMP3513" s="45"/>
      <c r="KMQ3513" s="45"/>
      <c r="KMR3513" s="45"/>
      <c r="KMS3513" s="45"/>
      <c r="KMT3513" s="45"/>
      <c r="KMU3513" s="45"/>
      <c r="KMV3513" s="45"/>
      <c r="KMW3513" s="45"/>
      <c r="KMX3513" s="45"/>
      <c r="KMY3513" s="45"/>
      <c r="KMZ3513" s="45"/>
      <c r="KNA3513" s="45"/>
      <c r="KNB3513" s="45"/>
      <c r="KNC3513" s="45"/>
      <c r="KND3513" s="45"/>
      <c r="KNE3513" s="45"/>
      <c r="KNF3513" s="45"/>
      <c r="KNG3513" s="45"/>
      <c r="KNH3513" s="45"/>
      <c r="KNI3513" s="45"/>
      <c r="KNJ3513" s="45"/>
      <c r="KNK3513" s="45"/>
      <c r="KNL3513" s="45"/>
      <c r="KNM3513" s="45"/>
      <c r="KNN3513" s="45"/>
      <c r="KNO3513" s="45"/>
      <c r="KNP3513" s="45"/>
      <c r="KNQ3513" s="45"/>
      <c r="KNR3513" s="45"/>
      <c r="KNS3513" s="45"/>
      <c r="KNT3513" s="45"/>
      <c r="KNU3513" s="45"/>
      <c r="KNV3513" s="45"/>
      <c r="KNW3513" s="45"/>
      <c r="KNX3513" s="45"/>
      <c r="KNY3513" s="45"/>
      <c r="KNZ3513" s="45"/>
      <c r="KOA3513" s="45"/>
      <c r="KOB3513" s="45"/>
      <c r="KOC3513" s="45"/>
      <c r="KOD3513" s="45"/>
      <c r="KOE3513" s="45"/>
      <c r="KOF3513" s="45"/>
      <c r="KOG3513" s="45"/>
      <c r="KOH3513" s="45"/>
      <c r="KOI3513" s="45"/>
      <c r="KOJ3513" s="45"/>
      <c r="KOK3513" s="45"/>
      <c r="KOL3513" s="45"/>
      <c r="KOM3513" s="45"/>
      <c r="KON3513" s="45"/>
      <c r="KOO3513" s="45"/>
      <c r="KOP3513" s="45"/>
      <c r="KOQ3513" s="45"/>
      <c r="KOR3513" s="45"/>
      <c r="KOS3513" s="45"/>
      <c r="KOT3513" s="45"/>
      <c r="KOU3513" s="45"/>
      <c r="KOV3513" s="45"/>
      <c r="KOW3513" s="45"/>
      <c r="KOX3513" s="45"/>
      <c r="KOY3513" s="45"/>
      <c r="KOZ3513" s="45"/>
      <c r="KPA3513" s="45"/>
      <c r="KPB3513" s="45"/>
      <c r="KPC3513" s="45"/>
      <c r="KPD3513" s="45"/>
      <c r="KPE3513" s="45"/>
      <c r="KPF3513" s="45"/>
      <c r="KPG3513" s="45"/>
      <c r="KPH3513" s="45"/>
      <c r="KPI3513" s="45"/>
      <c r="KPJ3513" s="45"/>
      <c r="KPK3513" s="45"/>
      <c r="KPL3513" s="45"/>
      <c r="KPM3513" s="45"/>
      <c r="KPN3513" s="45"/>
      <c r="KPO3513" s="45"/>
      <c r="KPP3513" s="45"/>
      <c r="KPQ3513" s="45"/>
      <c r="KPR3513" s="45"/>
      <c r="KPS3513" s="45"/>
      <c r="KPT3513" s="45"/>
      <c r="KPU3513" s="45"/>
      <c r="KPV3513" s="45"/>
      <c r="KPW3513" s="45"/>
      <c r="KPX3513" s="45"/>
      <c r="KPY3513" s="45"/>
      <c r="KPZ3513" s="45"/>
      <c r="KQA3513" s="45"/>
      <c r="KQB3513" s="45"/>
      <c r="KQC3513" s="45"/>
      <c r="KQD3513" s="45"/>
      <c r="KQE3513" s="45"/>
      <c r="KQF3513" s="45"/>
      <c r="KQG3513" s="45"/>
      <c r="KQH3513" s="45"/>
      <c r="KQI3513" s="45"/>
      <c r="KQJ3513" s="45"/>
      <c r="KQK3513" s="45"/>
      <c r="KQL3513" s="45"/>
      <c r="KQM3513" s="45"/>
      <c r="KQN3513" s="45"/>
      <c r="KQO3513" s="45"/>
      <c r="KQP3513" s="45"/>
      <c r="KQQ3513" s="45"/>
      <c r="KQR3513" s="45"/>
      <c r="KQS3513" s="45"/>
      <c r="KQT3513" s="45"/>
      <c r="KQU3513" s="45"/>
      <c r="KQV3513" s="45"/>
      <c r="KQW3513" s="45"/>
      <c r="KQX3513" s="45"/>
      <c r="KQY3513" s="45"/>
      <c r="KQZ3513" s="45"/>
      <c r="KRA3513" s="45"/>
      <c r="KRB3513" s="45"/>
      <c r="KRC3513" s="45"/>
      <c r="KRD3513" s="45"/>
      <c r="KRE3513" s="45"/>
      <c r="KRF3513" s="45"/>
      <c r="KRG3513" s="45"/>
      <c r="KRH3513" s="45"/>
      <c r="KRI3513" s="45"/>
      <c r="KRJ3513" s="45"/>
      <c r="KRK3513" s="45"/>
      <c r="KRL3513" s="45"/>
      <c r="KRM3513" s="45"/>
      <c r="KRN3513" s="45"/>
      <c r="KRO3513" s="45"/>
      <c r="KRP3513" s="45"/>
      <c r="KRQ3513" s="45"/>
      <c r="KRR3513" s="45"/>
      <c r="KRS3513" s="45"/>
      <c r="KRT3513" s="45"/>
      <c r="KRU3513" s="45"/>
      <c r="KRV3513" s="45"/>
      <c r="KRW3513" s="45"/>
      <c r="KRX3513" s="45"/>
      <c r="KRY3513" s="45"/>
      <c r="KRZ3513" s="45"/>
      <c r="KSA3513" s="45"/>
      <c r="KSB3513" s="45"/>
      <c r="KSC3513" s="45"/>
      <c r="KSD3513" s="45"/>
      <c r="KSE3513" s="45"/>
      <c r="KSF3513" s="45"/>
      <c r="KSG3513" s="45"/>
      <c r="KSH3513" s="45"/>
      <c r="KSI3513" s="45"/>
      <c r="KSJ3513" s="45"/>
      <c r="KSK3513" s="45"/>
      <c r="KSL3513" s="45"/>
      <c r="KSM3513" s="45"/>
      <c r="KSN3513" s="45"/>
      <c r="KSO3513" s="45"/>
      <c r="KSP3513" s="45"/>
      <c r="KSQ3513" s="45"/>
      <c r="KSR3513" s="45"/>
      <c r="KSS3513" s="45"/>
      <c r="KST3513" s="45"/>
      <c r="KSU3513" s="45"/>
      <c r="KSV3513" s="45"/>
      <c r="KSW3513" s="45"/>
      <c r="KSX3513" s="45"/>
      <c r="KSY3513" s="45"/>
      <c r="KSZ3513" s="45"/>
      <c r="KTA3513" s="45"/>
      <c r="KTB3513" s="45"/>
      <c r="KTC3513" s="45"/>
      <c r="KTD3513" s="45"/>
      <c r="KTE3513" s="45"/>
      <c r="KTF3513" s="45"/>
      <c r="KTG3513" s="45"/>
      <c r="KTH3513" s="45"/>
      <c r="KTI3513" s="45"/>
      <c r="KTJ3513" s="45"/>
      <c r="KTK3513" s="45"/>
      <c r="KTL3513" s="45"/>
      <c r="KTM3513" s="45"/>
      <c r="KTN3513" s="45"/>
      <c r="KTO3513" s="45"/>
      <c r="KTP3513" s="45"/>
      <c r="KTQ3513" s="45"/>
      <c r="KTR3513" s="45"/>
      <c r="KTS3513" s="45"/>
      <c r="KTT3513" s="45"/>
      <c r="KTU3513" s="45"/>
      <c r="KTV3513" s="45"/>
      <c r="KTW3513" s="45"/>
      <c r="KTX3513" s="45"/>
      <c r="KTY3513" s="45"/>
      <c r="KTZ3513" s="45"/>
      <c r="KUA3513" s="45"/>
      <c r="KUB3513" s="45"/>
      <c r="KUC3513" s="45"/>
      <c r="KUD3513" s="45"/>
      <c r="KUE3513" s="45"/>
      <c r="KUF3513" s="45"/>
      <c r="KUG3513" s="45"/>
      <c r="KUH3513" s="45"/>
      <c r="KUI3513" s="45"/>
      <c r="KUJ3513" s="45"/>
      <c r="KUK3513" s="45"/>
      <c r="KUL3513" s="45"/>
      <c r="KUM3513" s="45"/>
      <c r="KUN3513" s="45"/>
      <c r="KUO3513" s="45"/>
      <c r="KUP3513" s="45"/>
      <c r="KUQ3513" s="45"/>
      <c r="KUR3513" s="45"/>
      <c r="KUS3513" s="45"/>
      <c r="KUT3513" s="45"/>
      <c r="KUU3513" s="45"/>
      <c r="KUV3513" s="45"/>
      <c r="KUW3513" s="45"/>
      <c r="KUX3513" s="45"/>
      <c r="KUY3513" s="45"/>
      <c r="KUZ3513" s="45"/>
      <c r="KVA3513" s="45"/>
      <c r="KVB3513" s="45"/>
      <c r="KVC3513" s="45"/>
      <c r="KVD3513" s="45"/>
      <c r="KVE3513" s="45"/>
      <c r="KVF3513" s="45"/>
      <c r="KVG3513" s="45"/>
      <c r="KVH3513" s="45"/>
      <c r="KVI3513" s="45"/>
      <c r="KVJ3513" s="45"/>
      <c r="KVK3513" s="45"/>
      <c r="KVL3513" s="45"/>
      <c r="KVM3513" s="45"/>
      <c r="KVN3513" s="45"/>
      <c r="KVO3513" s="45"/>
      <c r="KVP3513" s="45"/>
      <c r="KVQ3513" s="45"/>
      <c r="KVR3513" s="45"/>
      <c r="KVS3513" s="45"/>
      <c r="KVT3513" s="45"/>
      <c r="KVU3513" s="45"/>
      <c r="KVV3513" s="45"/>
      <c r="KVW3513" s="45"/>
      <c r="KVX3513" s="45"/>
      <c r="KVY3513" s="45"/>
      <c r="KVZ3513" s="45"/>
      <c r="KWA3513" s="45"/>
      <c r="KWB3513" s="45"/>
      <c r="KWC3513" s="45"/>
      <c r="KWD3513" s="45"/>
      <c r="KWE3513" s="45"/>
      <c r="KWF3513" s="45"/>
      <c r="KWG3513" s="45"/>
      <c r="KWH3513" s="45"/>
      <c r="KWI3513" s="45"/>
      <c r="KWJ3513" s="45"/>
      <c r="KWK3513" s="45"/>
      <c r="KWL3513" s="45"/>
      <c r="KWM3513" s="45"/>
      <c r="KWN3513" s="45"/>
      <c r="KWO3513" s="45"/>
      <c r="KWP3513" s="45"/>
      <c r="KWQ3513" s="45"/>
      <c r="KWR3513" s="45"/>
      <c r="KWS3513" s="45"/>
      <c r="KWT3513" s="45"/>
      <c r="KWU3513" s="45"/>
      <c r="KWV3513" s="45"/>
      <c r="KWW3513" s="45"/>
      <c r="KWX3513" s="45"/>
      <c r="KWY3513" s="45"/>
      <c r="KWZ3513" s="45"/>
      <c r="KXA3513" s="45"/>
      <c r="KXB3513" s="45"/>
      <c r="KXC3513" s="45"/>
      <c r="KXD3513" s="45"/>
      <c r="KXE3513" s="45"/>
      <c r="KXF3513" s="45"/>
      <c r="KXG3513" s="45"/>
      <c r="KXH3513" s="45"/>
      <c r="KXI3513" s="45"/>
      <c r="KXJ3513" s="45"/>
      <c r="KXK3513" s="45"/>
      <c r="KXL3513" s="45"/>
      <c r="KXM3513" s="45"/>
      <c r="KXN3513" s="45"/>
      <c r="KXO3513" s="45"/>
      <c r="KXP3513" s="45"/>
      <c r="KXQ3513" s="45"/>
      <c r="KXR3513" s="45"/>
      <c r="KXS3513" s="45"/>
      <c r="KXT3513" s="45"/>
      <c r="KXU3513" s="45"/>
      <c r="KXV3513" s="45"/>
      <c r="KXW3513" s="45"/>
      <c r="KXX3513" s="45"/>
      <c r="KXY3513" s="45"/>
      <c r="KXZ3513" s="45"/>
      <c r="KYA3513" s="45"/>
      <c r="KYB3513" s="45"/>
      <c r="KYC3513" s="45"/>
      <c r="KYD3513" s="45"/>
      <c r="KYE3513" s="45"/>
      <c r="KYF3513" s="45"/>
      <c r="KYG3513" s="45"/>
      <c r="KYH3513" s="45"/>
      <c r="KYI3513" s="45"/>
      <c r="KYJ3513" s="45"/>
      <c r="KYK3513" s="45"/>
      <c r="KYL3513" s="45"/>
      <c r="KYM3513" s="45"/>
      <c r="KYN3513" s="45"/>
      <c r="KYO3513" s="45"/>
      <c r="KYP3513" s="45"/>
      <c r="KYQ3513" s="45"/>
      <c r="KYR3513" s="45"/>
      <c r="KYS3513" s="45"/>
      <c r="KYT3513" s="45"/>
      <c r="KYU3513" s="45"/>
      <c r="KYV3513" s="45"/>
      <c r="KYW3513" s="45"/>
      <c r="KYX3513" s="45"/>
      <c r="KYY3513" s="45"/>
      <c r="KYZ3513" s="45"/>
      <c r="KZA3513" s="45"/>
      <c r="KZB3513" s="45"/>
      <c r="KZC3513" s="45"/>
      <c r="KZD3513" s="45"/>
      <c r="KZE3513" s="45"/>
      <c r="KZF3513" s="45"/>
      <c r="KZG3513" s="45"/>
      <c r="KZH3513" s="45"/>
      <c r="KZI3513" s="45"/>
      <c r="KZJ3513" s="45"/>
      <c r="KZK3513" s="45"/>
      <c r="KZL3513" s="45"/>
      <c r="KZM3513" s="45"/>
      <c r="KZN3513" s="45"/>
      <c r="KZO3513" s="45"/>
      <c r="KZP3513" s="45"/>
      <c r="KZQ3513" s="45"/>
      <c r="KZR3513" s="45"/>
      <c r="KZS3513" s="45"/>
      <c r="KZT3513" s="45"/>
      <c r="KZU3513" s="45"/>
      <c r="KZV3513" s="45"/>
      <c r="KZW3513" s="45"/>
      <c r="KZX3513" s="45"/>
      <c r="KZY3513" s="45"/>
      <c r="KZZ3513" s="45"/>
      <c r="LAA3513" s="45"/>
      <c r="LAB3513" s="45"/>
      <c r="LAC3513" s="45"/>
      <c r="LAD3513" s="45"/>
      <c r="LAE3513" s="45"/>
      <c r="LAF3513" s="45"/>
      <c r="LAG3513" s="45"/>
      <c r="LAH3513" s="45"/>
      <c r="LAI3513" s="45"/>
      <c r="LAJ3513" s="45"/>
      <c r="LAK3513" s="45"/>
      <c r="LAL3513" s="45"/>
      <c r="LAM3513" s="45"/>
      <c r="LAN3513" s="45"/>
      <c r="LAO3513" s="45"/>
      <c r="LAP3513" s="45"/>
      <c r="LAQ3513" s="45"/>
      <c r="LAR3513" s="45"/>
      <c r="LAS3513" s="45"/>
      <c r="LAT3513" s="45"/>
      <c r="LAU3513" s="45"/>
      <c r="LAV3513" s="45"/>
      <c r="LAW3513" s="45"/>
      <c r="LAX3513" s="45"/>
      <c r="LAY3513" s="45"/>
      <c r="LAZ3513" s="45"/>
      <c r="LBA3513" s="45"/>
      <c r="LBB3513" s="45"/>
      <c r="LBC3513" s="45"/>
      <c r="LBD3513" s="45"/>
      <c r="LBE3513" s="45"/>
      <c r="LBF3513" s="45"/>
      <c r="LBG3513" s="45"/>
      <c r="LBH3513" s="45"/>
      <c r="LBI3513" s="45"/>
      <c r="LBJ3513" s="45"/>
      <c r="LBK3513" s="45"/>
      <c r="LBL3513" s="45"/>
      <c r="LBM3513" s="45"/>
      <c r="LBN3513" s="45"/>
      <c r="LBO3513" s="45"/>
      <c r="LBP3513" s="45"/>
      <c r="LBQ3513" s="45"/>
      <c r="LBR3513" s="45"/>
      <c r="LBS3513" s="45"/>
      <c r="LBT3513" s="45"/>
      <c r="LBU3513" s="45"/>
      <c r="LBV3513" s="45"/>
      <c r="LBW3513" s="45"/>
      <c r="LBX3513" s="45"/>
      <c r="LBY3513" s="45"/>
      <c r="LBZ3513" s="45"/>
      <c r="LCA3513" s="45"/>
      <c r="LCB3513" s="45"/>
      <c r="LCC3513" s="45"/>
      <c r="LCD3513" s="45"/>
      <c r="LCE3513" s="45"/>
      <c r="LCF3513" s="45"/>
      <c r="LCG3513" s="45"/>
      <c r="LCH3513" s="45"/>
      <c r="LCI3513" s="45"/>
      <c r="LCJ3513" s="45"/>
      <c r="LCK3513" s="45"/>
      <c r="LCL3513" s="45"/>
      <c r="LCM3513" s="45"/>
      <c r="LCN3513" s="45"/>
      <c r="LCO3513" s="45"/>
      <c r="LCP3513" s="45"/>
      <c r="LCQ3513" s="45"/>
      <c r="LCR3513" s="45"/>
      <c r="LCS3513" s="45"/>
      <c r="LCT3513" s="45"/>
      <c r="LCU3513" s="45"/>
      <c r="LCV3513" s="45"/>
      <c r="LCW3513" s="45"/>
      <c r="LCX3513" s="45"/>
      <c r="LCY3513" s="45"/>
      <c r="LCZ3513" s="45"/>
      <c r="LDA3513" s="45"/>
      <c r="LDB3513" s="45"/>
      <c r="LDC3513" s="45"/>
      <c r="LDD3513" s="45"/>
      <c r="LDE3513" s="45"/>
      <c r="LDF3513" s="45"/>
      <c r="LDG3513" s="45"/>
      <c r="LDH3513" s="45"/>
      <c r="LDI3513" s="45"/>
      <c r="LDJ3513" s="45"/>
      <c r="LDK3513" s="45"/>
      <c r="LDL3513" s="45"/>
      <c r="LDM3513" s="45"/>
      <c r="LDN3513" s="45"/>
      <c r="LDO3513" s="45"/>
      <c r="LDP3513" s="45"/>
      <c r="LDQ3513" s="45"/>
      <c r="LDR3513" s="45"/>
      <c r="LDS3513" s="45"/>
      <c r="LDT3513" s="45"/>
      <c r="LDU3513" s="45"/>
      <c r="LDV3513" s="45"/>
      <c r="LDW3513" s="45"/>
      <c r="LDX3513" s="45"/>
      <c r="LDY3513" s="45"/>
      <c r="LDZ3513" s="45"/>
      <c r="LEA3513" s="45"/>
      <c r="LEB3513" s="45"/>
      <c r="LEC3513" s="45"/>
      <c r="LED3513" s="45"/>
      <c r="LEE3513" s="45"/>
      <c r="LEF3513" s="45"/>
      <c r="LEG3513" s="45"/>
      <c r="LEH3513" s="45"/>
      <c r="LEI3513" s="45"/>
      <c r="LEJ3513" s="45"/>
      <c r="LEK3513" s="45"/>
      <c r="LEL3513" s="45"/>
      <c r="LEM3513" s="45"/>
      <c r="LEN3513" s="45"/>
      <c r="LEO3513" s="45"/>
      <c r="LEP3513" s="45"/>
      <c r="LEQ3513" s="45"/>
      <c r="LER3513" s="45"/>
      <c r="LES3513" s="45"/>
      <c r="LET3513" s="45"/>
      <c r="LEU3513" s="45"/>
      <c r="LEV3513" s="45"/>
      <c r="LEW3513" s="45"/>
      <c r="LEX3513" s="45"/>
      <c r="LEY3513" s="45"/>
      <c r="LEZ3513" s="45"/>
      <c r="LFA3513" s="45"/>
      <c r="LFB3513" s="45"/>
      <c r="LFC3513" s="45"/>
      <c r="LFD3513" s="45"/>
      <c r="LFE3513" s="45"/>
      <c r="LFF3513" s="45"/>
      <c r="LFG3513" s="45"/>
      <c r="LFH3513" s="45"/>
      <c r="LFI3513" s="45"/>
      <c r="LFJ3513" s="45"/>
      <c r="LFK3513" s="45"/>
      <c r="LFL3513" s="45"/>
      <c r="LFM3513" s="45"/>
      <c r="LFN3513" s="45"/>
      <c r="LFO3513" s="45"/>
      <c r="LFP3513" s="45"/>
      <c r="LFQ3513" s="45"/>
      <c r="LFR3513" s="45"/>
      <c r="LFS3513" s="45"/>
      <c r="LFT3513" s="45"/>
      <c r="LFU3513" s="45"/>
      <c r="LFV3513" s="45"/>
      <c r="LFW3513" s="45"/>
      <c r="LFX3513" s="45"/>
      <c r="LFY3513" s="45"/>
      <c r="LFZ3513" s="45"/>
      <c r="LGA3513" s="45"/>
      <c r="LGB3513" s="45"/>
      <c r="LGC3513" s="45"/>
      <c r="LGD3513" s="45"/>
      <c r="LGE3513" s="45"/>
      <c r="LGF3513" s="45"/>
      <c r="LGG3513" s="45"/>
      <c r="LGH3513" s="45"/>
      <c r="LGI3513" s="45"/>
      <c r="LGJ3513" s="45"/>
      <c r="LGK3513" s="45"/>
      <c r="LGL3513" s="45"/>
      <c r="LGM3513" s="45"/>
      <c r="LGN3513" s="45"/>
      <c r="LGO3513" s="45"/>
      <c r="LGP3513" s="45"/>
      <c r="LGQ3513" s="45"/>
      <c r="LGR3513" s="45"/>
      <c r="LGS3513" s="45"/>
      <c r="LGT3513" s="45"/>
      <c r="LGU3513" s="45"/>
      <c r="LGV3513" s="45"/>
      <c r="LGW3513" s="45"/>
      <c r="LGX3513" s="45"/>
      <c r="LGY3513" s="45"/>
      <c r="LGZ3513" s="45"/>
      <c r="LHA3513" s="45"/>
      <c r="LHB3513" s="45"/>
      <c r="LHC3513" s="45"/>
      <c r="LHD3513" s="45"/>
      <c r="LHE3513" s="45"/>
      <c r="LHF3513" s="45"/>
      <c r="LHG3513" s="45"/>
      <c r="LHH3513" s="45"/>
      <c r="LHI3513" s="45"/>
      <c r="LHJ3513" s="45"/>
      <c r="LHK3513" s="45"/>
      <c r="LHL3513" s="45"/>
      <c r="LHM3513" s="45"/>
      <c r="LHN3513" s="45"/>
      <c r="LHO3513" s="45"/>
      <c r="LHP3513" s="45"/>
      <c r="LHQ3513" s="45"/>
      <c r="LHR3513" s="45"/>
      <c r="LHS3513" s="45"/>
      <c r="LHT3513" s="45"/>
      <c r="LHU3513" s="45"/>
      <c r="LHV3513" s="45"/>
      <c r="LHW3513" s="45"/>
      <c r="LHX3513" s="45"/>
      <c r="LHY3513" s="45"/>
      <c r="LHZ3513" s="45"/>
      <c r="LIA3513" s="45"/>
      <c r="LIB3513" s="45"/>
      <c r="LIC3513" s="45"/>
      <c r="LID3513" s="45"/>
      <c r="LIE3513" s="45"/>
      <c r="LIF3513" s="45"/>
      <c r="LIG3513" s="45"/>
      <c r="LIH3513" s="45"/>
      <c r="LII3513" s="45"/>
      <c r="LIJ3513" s="45"/>
      <c r="LIK3513" s="45"/>
      <c r="LIL3513" s="45"/>
      <c r="LIM3513" s="45"/>
      <c r="LIN3513" s="45"/>
      <c r="LIO3513" s="45"/>
      <c r="LIP3513" s="45"/>
      <c r="LIQ3513" s="45"/>
      <c r="LIR3513" s="45"/>
      <c r="LIS3513" s="45"/>
      <c r="LIT3513" s="45"/>
      <c r="LIU3513" s="45"/>
      <c r="LIV3513" s="45"/>
      <c r="LIW3513" s="45"/>
      <c r="LIX3513" s="45"/>
      <c r="LIY3513" s="45"/>
      <c r="LIZ3513" s="45"/>
      <c r="LJA3513" s="45"/>
      <c r="LJB3513" s="45"/>
      <c r="LJC3513" s="45"/>
      <c r="LJD3513" s="45"/>
      <c r="LJE3513" s="45"/>
      <c r="LJF3513" s="45"/>
      <c r="LJG3513" s="45"/>
      <c r="LJH3513" s="45"/>
      <c r="LJI3513" s="45"/>
      <c r="LJJ3513" s="45"/>
      <c r="LJK3513" s="45"/>
      <c r="LJL3513" s="45"/>
      <c r="LJM3513" s="45"/>
      <c r="LJN3513" s="45"/>
      <c r="LJO3513" s="45"/>
      <c r="LJP3513" s="45"/>
      <c r="LJQ3513" s="45"/>
      <c r="LJR3513" s="45"/>
      <c r="LJS3513" s="45"/>
      <c r="LJT3513" s="45"/>
      <c r="LJU3513" s="45"/>
      <c r="LJV3513" s="45"/>
      <c r="LJW3513" s="45"/>
      <c r="LJX3513" s="45"/>
      <c r="LJY3513" s="45"/>
      <c r="LJZ3513" s="45"/>
      <c r="LKA3513" s="45"/>
      <c r="LKB3513" s="45"/>
      <c r="LKC3513" s="45"/>
      <c r="LKD3513" s="45"/>
      <c r="LKE3513" s="45"/>
      <c r="LKF3513" s="45"/>
      <c r="LKG3513" s="45"/>
      <c r="LKH3513" s="45"/>
      <c r="LKI3513" s="45"/>
      <c r="LKJ3513" s="45"/>
      <c r="LKK3513" s="45"/>
      <c r="LKL3513" s="45"/>
      <c r="LKM3513" s="45"/>
      <c r="LKN3513" s="45"/>
      <c r="LKO3513" s="45"/>
      <c r="LKP3513" s="45"/>
      <c r="LKQ3513" s="45"/>
      <c r="LKR3513" s="45"/>
      <c r="LKS3513" s="45"/>
      <c r="LKT3513" s="45"/>
      <c r="LKU3513" s="45"/>
      <c r="LKV3513" s="45"/>
      <c r="LKW3513" s="45"/>
      <c r="LKX3513" s="45"/>
      <c r="LKY3513" s="45"/>
      <c r="LKZ3513" s="45"/>
      <c r="LLA3513" s="45"/>
      <c r="LLB3513" s="45"/>
      <c r="LLC3513" s="45"/>
      <c r="LLD3513" s="45"/>
      <c r="LLE3513" s="45"/>
      <c r="LLF3513" s="45"/>
      <c r="LLG3513" s="45"/>
      <c r="LLH3513" s="45"/>
      <c r="LLI3513" s="45"/>
      <c r="LLJ3513" s="45"/>
      <c r="LLK3513" s="45"/>
      <c r="LLL3513" s="45"/>
      <c r="LLM3513" s="45"/>
      <c r="LLN3513" s="45"/>
      <c r="LLO3513" s="45"/>
      <c r="LLP3513" s="45"/>
      <c r="LLQ3513" s="45"/>
      <c r="LLR3513" s="45"/>
      <c r="LLS3513" s="45"/>
      <c r="LLT3513" s="45"/>
      <c r="LLU3513" s="45"/>
      <c r="LLV3513" s="45"/>
      <c r="LLW3513" s="45"/>
      <c r="LLX3513" s="45"/>
      <c r="LLY3513" s="45"/>
      <c r="LLZ3513" s="45"/>
      <c r="LMA3513" s="45"/>
      <c r="LMB3513" s="45"/>
      <c r="LMC3513" s="45"/>
      <c r="LMD3513" s="45"/>
      <c r="LME3513" s="45"/>
      <c r="LMF3513" s="45"/>
      <c r="LMG3513" s="45"/>
      <c r="LMH3513" s="45"/>
      <c r="LMI3513" s="45"/>
      <c r="LMJ3513" s="45"/>
      <c r="LMK3513" s="45"/>
      <c r="LML3513" s="45"/>
      <c r="LMM3513" s="45"/>
      <c r="LMN3513" s="45"/>
      <c r="LMO3513" s="45"/>
      <c r="LMP3513" s="45"/>
      <c r="LMQ3513" s="45"/>
      <c r="LMR3513" s="45"/>
      <c r="LMS3513" s="45"/>
      <c r="LMT3513" s="45"/>
      <c r="LMU3513" s="45"/>
      <c r="LMV3513" s="45"/>
      <c r="LMW3513" s="45"/>
      <c r="LMX3513" s="45"/>
      <c r="LMY3513" s="45"/>
      <c r="LMZ3513" s="45"/>
      <c r="LNA3513" s="45"/>
      <c r="LNB3513" s="45"/>
      <c r="LNC3513" s="45"/>
      <c r="LND3513" s="45"/>
      <c r="LNE3513" s="45"/>
      <c r="LNF3513" s="45"/>
      <c r="LNG3513" s="45"/>
      <c r="LNH3513" s="45"/>
      <c r="LNI3513" s="45"/>
      <c r="LNJ3513" s="45"/>
      <c r="LNK3513" s="45"/>
      <c r="LNL3513" s="45"/>
      <c r="LNM3513" s="45"/>
      <c r="LNN3513" s="45"/>
      <c r="LNO3513" s="45"/>
      <c r="LNP3513" s="45"/>
      <c r="LNQ3513" s="45"/>
      <c r="LNR3513" s="45"/>
      <c r="LNS3513" s="45"/>
      <c r="LNT3513" s="45"/>
      <c r="LNU3513" s="45"/>
      <c r="LNV3513" s="45"/>
      <c r="LNW3513" s="45"/>
      <c r="LNX3513" s="45"/>
      <c r="LNY3513" s="45"/>
      <c r="LNZ3513" s="45"/>
      <c r="LOA3513" s="45"/>
      <c r="LOB3513" s="45"/>
      <c r="LOC3513" s="45"/>
      <c r="LOD3513" s="45"/>
      <c r="LOE3513" s="45"/>
      <c r="LOF3513" s="45"/>
      <c r="LOG3513" s="45"/>
      <c r="LOH3513" s="45"/>
      <c r="LOI3513" s="45"/>
      <c r="LOJ3513" s="45"/>
      <c r="LOK3513" s="45"/>
      <c r="LOL3513" s="45"/>
      <c r="LOM3513" s="45"/>
      <c r="LON3513" s="45"/>
      <c r="LOO3513" s="45"/>
      <c r="LOP3513" s="45"/>
      <c r="LOQ3513" s="45"/>
      <c r="LOR3513" s="45"/>
      <c r="LOS3513" s="45"/>
      <c r="LOT3513" s="45"/>
      <c r="LOU3513" s="45"/>
      <c r="LOV3513" s="45"/>
      <c r="LOW3513" s="45"/>
      <c r="LOX3513" s="45"/>
      <c r="LOY3513" s="45"/>
      <c r="LOZ3513" s="45"/>
      <c r="LPA3513" s="45"/>
      <c r="LPB3513" s="45"/>
      <c r="LPC3513" s="45"/>
      <c r="LPD3513" s="45"/>
      <c r="LPE3513" s="45"/>
      <c r="LPF3513" s="45"/>
      <c r="LPG3513" s="45"/>
      <c r="LPH3513" s="45"/>
      <c r="LPI3513" s="45"/>
      <c r="LPJ3513" s="45"/>
      <c r="LPK3513" s="45"/>
      <c r="LPL3513" s="45"/>
      <c r="LPM3513" s="45"/>
      <c r="LPN3513" s="45"/>
      <c r="LPO3513" s="45"/>
      <c r="LPP3513" s="45"/>
      <c r="LPQ3513" s="45"/>
      <c r="LPR3513" s="45"/>
      <c r="LPS3513" s="45"/>
      <c r="LPT3513" s="45"/>
      <c r="LPU3513" s="45"/>
      <c r="LPV3513" s="45"/>
      <c r="LPW3513" s="45"/>
      <c r="LPX3513" s="45"/>
      <c r="LPY3513" s="45"/>
      <c r="LPZ3513" s="45"/>
      <c r="LQA3513" s="45"/>
      <c r="LQB3513" s="45"/>
      <c r="LQC3513" s="45"/>
      <c r="LQD3513" s="45"/>
      <c r="LQE3513" s="45"/>
      <c r="LQF3513" s="45"/>
      <c r="LQG3513" s="45"/>
      <c r="LQH3513" s="45"/>
      <c r="LQI3513" s="45"/>
      <c r="LQJ3513" s="45"/>
      <c r="LQK3513" s="45"/>
      <c r="LQL3513" s="45"/>
      <c r="LQM3513" s="45"/>
      <c r="LQN3513" s="45"/>
      <c r="LQO3513" s="45"/>
      <c r="LQP3513" s="45"/>
      <c r="LQQ3513" s="45"/>
      <c r="LQR3513" s="45"/>
      <c r="LQS3513" s="45"/>
      <c r="LQT3513" s="45"/>
      <c r="LQU3513" s="45"/>
      <c r="LQV3513" s="45"/>
      <c r="LQW3513" s="45"/>
      <c r="LQX3513" s="45"/>
      <c r="LQY3513" s="45"/>
      <c r="LQZ3513" s="45"/>
      <c r="LRA3513" s="45"/>
      <c r="LRB3513" s="45"/>
      <c r="LRC3513" s="45"/>
      <c r="LRD3513" s="45"/>
      <c r="LRE3513" s="45"/>
      <c r="LRF3513" s="45"/>
      <c r="LRG3513" s="45"/>
      <c r="LRH3513" s="45"/>
      <c r="LRI3513" s="45"/>
      <c r="LRJ3513" s="45"/>
      <c r="LRK3513" s="45"/>
      <c r="LRL3513" s="45"/>
      <c r="LRM3513" s="45"/>
      <c r="LRN3513" s="45"/>
      <c r="LRO3513" s="45"/>
      <c r="LRP3513" s="45"/>
      <c r="LRQ3513" s="45"/>
      <c r="LRR3513" s="45"/>
      <c r="LRS3513" s="45"/>
      <c r="LRT3513" s="45"/>
      <c r="LRU3513" s="45"/>
      <c r="LRV3513" s="45"/>
      <c r="LRW3513" s="45"/>
      <c r="LRX3513" s="45"/>
      <c r="LRY3513" s="45"/>
      <c r="LRZ3513" s="45"/>
      <c r="LSA3513" s="45"/>
      <c r="LSB3513" s="45"/>
      <c r="LSC3513" s="45"/>
      <c r="LSD3513" s="45"/>
      <c r="LSE3513" s="45"/>
      <c r="LSF3513" s="45"/>
      <c r="LSG3513" s="45"/>
      <c r="LSH3513" s="45"/>
      <c r="LSI3513" s="45"/>
      <c r="LSJ3513" s="45"/>
      <c r="LSK3513" s="45"/>
      <c r="LSL3513" s="45"/>
      <c r="LSM3513" s="45"/>
      <c r="LSN3513" s="45"/>
      <c r="LSO3513" s="45"/>
      <c r="LSP3513" s="45"/>
      <c r="LSQ3513" s="45"/>
      <c r="LSR3513" s="45"/>
      <c r="LSS3513" s="45"/>
      <c r="LST3513" s="45"/>
      <c r="LSU3513" s="45"/>
      <c r="LSV3513" s="45"/>
      <c r="LSW3513" s="45"/>
      <c r="LSX3513" s="45"/>
      <c r="LSY3513" s="45"/>
      <c r="LSZ3513" s="45"/>
      <c r="LTA3513" s="45"/>
      <c r="LTB3513" s="45"/>
      <c r="LTC3513" s="45"/>
      <c r="LTD3513" s="45"/>
      <c r="LTE3513" s="45"/>
      <c r="LTF3513" s="45"/>
      <c r="LTG3513" s="45"/>
      <c r="LTH3513" s="45"/>
      <c r="LTI3513" s="45"/>
      <c r="LTJ3513" s="45"/>
      <c r="LTK3513" s="45"/>
      <c r="LTL3513" s="45"/>
      <c r="LTM3513" s="45"/>
      <c r="LTN3513" s="45"/>
      <c r="LTO3513" s="45"/>
      <c r="LTP3513" s="45"/>
      <c r="LTQ3513" s="45"/>
      <c r="LTR3513" s="45"/>
      <c r="LTS3513" s="45"/>
      <c r="LTT3513" s="45"/>
      <c r="LTU3513" s="45"/>
      <c r="LTV3513" s="45"/>
      <c r="LTW3513" s="45"/>
      <c r="LTX3513" s="45"/>
      <c r="LTY3513" s="45"/>
      <c r="LTZ3513" s="45"/>
      <c r="LUA3513" s="45"/>
      <c r="LUB3513" s="45"/>
      <c r="LUC3513" s="45"/>
      <c r="LUD3513" s="45"/>
      <c r="LUE3513" s="45"/>
      <c r="LUF3513" s="45"/>
      <c r="LUG3513" s="45"/>
      <c r="LUH3513" s="45"/>
      <c r="LUI3513" s="45"/>
      <c r="LUJ3513" s="45"/>
      <c r="LUK3513" s="45"/>
      <c r="LUL3513" s="45"/>
      <c r="LUM3513" s="45"/>
      <c r="LUN3513" s="45"/>
      <c r="LUO3513" s="45"/>
      <c r="LUP3513" s="45"/>
      <c r="LUQ3513" s="45"/>
      <c r="LUR3513" s="45"/>
      <c r="LUS3513" s="45"/>
      <c r="LUT3513" s="45"/>
      <c r="LUU3513" s="45"/>
      <c r="LUV3513" s="45"/>
      <c r="LUW3513" s="45"/>
      <c r="LUX3513" s="45"/>
      <c r="LUY3513" s="45"/>
      <c r="LUZ3513" s="45"/>
      <c r="LVA3513" s="45"/>
      <c r="LVB3513" s="45"/>
      <c r="LVC3513" s="45"/>
      <c r="LVD3513" s="45"/>
      <c r="LVE3513" s="45"/>
      <c r="LVF3513" s="45"/>
      <c r="LVG3513" s="45"/>
      <c r="LVH3513" s="45"/>
      <c r="LVI3513" s="45"/>
      <c r="LVJ3513" s="45"/>
      <c r="LVK3513" s="45"/>
      <c r="LVL3513" s="45"/>
      <c r="LVM3513" s="45"/>
      <c r="LVN3513" s="45"/>
      <c r="LVO3513" s="45"/>
      <c r="LVP3513" s="45"/>
      <c r="LVQ3513" s="45"/>
      <c r="LVR3513" s="45"/>
      <c r="LVS3513" s="45"/>
      <c r="LVT3513" s="45"/>
      <c r="LVU3513" s="45"/>
      <c r="LVV3513" s="45"/>
      <c r="LVW3513" s="45"/>
      <c r="LVX3513" s="45"/>
      <c r="LVY3513" s="45"/>
      <c r="LVZ3513" s="45"/>
      <c r="LWA3513" s="45"/>
      <c r="LWB3513" s="45"/>
      <c r="LWC3513" s="45"/>
      <c r="LWD3513" s="45"/>
      <c r="LWE3513" s="45"/>
      <c r="LWF3513" s="45"/>
      <c r="LWG3513" s="45"/>
      <c r="LWH3513" s="45"/>
      <c r="LWI3513" s="45"/>
      <c r="LWJ3513" s="45"/>
      <c r="LWK3513" s="45"/>
      <c r="LWL3513" s="45"/>
      <c r="LWM3513" s="45"/>
      <c r="LWN3513" s="45"/>
      <c r="LWO3513" s="45"/>
      <c r="LWP3513" s="45"/>
      <c r="LWQ3513" s="45"/>
      <c r="LWR3513" s="45"/>
      <c r="LWS3513" s="45"/>
      <c r="LWT3513" s="45"/>
      <c r="LWU3513" s="45"/>
      <c r="LWV3513" s="45"/>
      <c r="LWW3513" s="45"/>
      <c r="LWX3513" s="45"/>
      <c r="LWY3513" s="45"/>
      <c r="LWZ3513" s="45"/>
      <c r="LXA3513" s="45"/>
      <c r="LXB3513" s="45"/>
      <c r="LXC3513" s="45"/>
      <c r="LXD3513" s="45"/>
      <c r="LXE3513" s="45"/>
      <c r="LXF3513" s="45"/>
      <c r="LXG3513" s="45"/>
      <c r="LXH3513" s="45"/>
      <c r="LXI3513" s="45"/>
      <c r="LXJ3513" s="45"/>
      <c r="LXK3513" s="45"/>
      <c r="LXL3513" s="45"/>
      <c r="LXM3513" s="45"/>
      <c r="LXN3513" s="45"/>
      <c r="LXO3513" s="45"/>
      <c r="LXP3513" s="45"/>
      <c r="LXQ3513" s="45"/>
      <c r="LXR3513" s="45"/>
      <c r="LXS3513" s="45"/>
      <c r="LXT3513" s="45"/>
      <c r="LXU3513" s="45"/>
      <c r="LXV3513" s="45"/>
      <c r="LXW3513" s="45"/>
      <c r="LXX3513" s="45"/>
      <c r="LXY3513" s="45"/>
      <c r="LXZ3513" s="45"/>
      <c r="LYA3513" s="45"/>
      <c r="LYB3513" s="45"/>
      <c r="LYC3513" s="45"/>
      <c r="LYD3513" s="45"/>
      <c r="LYE3513" s="45"/>
      <c r="LYF3513" s="45"/>
      <c r="LYG3513" s="45"/>
      <c r="LYH3513" s="45"/>
      <c r="LYI3513" s="45"/>
      <c r="LYJ3513" s="45"/>
      <c r="LYK3513" s="45"/>
      <c r="LYL3513" s="45"/>
      <c r="LYM3513" s="45"/>
      <c r="LYN3513" s="45"/>
      <c r="LYO3513" s="45"/>
      <c r="LYP3513" s="45"/>
      <c r="LYQ3513" s="45"/>
      <c r="LYR3513" s="45"/>
      <c r="LYS3513" s="45"/>
      <c r="LYT3513" s="45"/>
      <c r="LYU3513" s="45"/>
      <c r="LYV3513" s="45"/>
      <c r="LYW3513" s="45"/>
      <c r="LYX3513" s="45"/>
      <c r="LYY3513" s="45"/>
      <c r="LYZ3513" s="45"/>
      <c r="LZA3513" s="45"/>
      <c r="LZB3513" s="45"/>
      <c r="LZC3513" s="45"/>
      <c r="LZD3513" s="45"/>
      <c r="LZE3513" s="45"/>
      <c r="LZF3513" s="45"/>
      <c r="LZG3513" s="45"/>
      <c r="LZH3513" s="45"/>
      <c r="LZI3513" s="45"/>
      <c r="LZJ3513" s="45"/>
      <c r="LZK3513" s="45"/>
      <c r="LZL3513" s="45"/>
      <c r="LZM3513" s="45"/>
      <c r="LZN3513" s="45"/>
      <c r="LZO3513" s="45"/>
      <c r="LZP3513" s="45"/>
      <c r="LZQ3513" s="45"/>
      <c r="LZR3513" s="45"/>
      <c r="LZS3513" s="45"/>
      <c r="LZT3513" s="45"/>
      <c r="LZU3513" s="45"/>
      <c r="LZV3513" s="45"/>
      <c r="LZW3513" s="45"/>
      <c r="LZX3513" s="45"/>
      <c r="LZY3513" s="45"/>
      <c r="LZZ3513" s="45"/>
      <c r="MAA3513" s="45"/>
      <c r="MAB3513" s="45"/>
      <c r="MAC3513" s="45"/>
      <c r="MAD3513" s="45"/>
      <c r="MAE3513" s="45"/>
      <c r="MAF3513" s="45"/>
      <c r="MAG3513" s="45"/>
      <c r="MAH3513" s="45"/>
      <c r="MAI3513" s="45"/>
      <c r="MAJ3513" s="45"/>
      <c r="MAK3513" s="45"/>
      <c r="MAL3513" s="45"/>
      <c r="MAM3513" s="45"/>
      <c r="MAN3513" s="45"/>
      <c r="MAO3513" s="45"/>
      <c r="MAP3513" s="45"/>
      <c r="MAQ3513" s="45"/>
      <c r="MAR3513" s="45"/>
      <c r="MAS3513" s="45"/>
      <c r="MAT3513" s="45"/>
      <c r="MAU3513" s="45"/>
      <c r="MAV3513" s="45"/>
      <c r="MAW3513" s="45"/>
      <c r="MAX3513" s="45"/>
      <c r="MAY3513" s="45"/>
      <c r="MAZ3513" s="45"/>
      <c r="MBA3513" s="45"/>
      <c r="MBB3513" s="45"/>
      <c r="MBC3513" s="45"/>
      <c r="MBD3513" s="45"/>
      <c r="MBE3513" s="45"/>
      <c r="MBF3513" s="45"/>
      <c r="MBG3513" s="45"/>
      <c r="MBH3513" s="45"/>
      <c r="MBI3513" s="45"/>
      <c r="MBJ3513" s="45"/>
      <c r="MBK3513" s="45"/>
      <c r="MBL3513" s="45"/>
      <c r="MBM3513" s="45"/>
      <c r="MBN3513" s="45"/>
      <c r="MBO3513" s="45"/>
      <c r="MBP3513" s="45"/>
      <c r="MBQ3513" s="45"/>
      <c r="MBR3513" s="45"/>
      <c r="MBS3513" s="45"/>
      <c r="MBT3513" s="45"/>
      <c r="MBU3513" s="45"/>
      <c r="MBV3513" s="45"/>
      <c r="MBW3513" s="45"/>
      <c r="MBX3513" s="45"/>
      <c r="MBY3513" s="45"/>
      <c r="MBZ3513" s="45"/>
      <c r="MCA3513" s="45"/>
      <c r="MCB3513" s="45"/>
      <c r="MCC3513" s="45"/>
      <c r="MCD3513" s="45"/>
      <c r="MCE3513" s="45"/>
      <c r="MCF3513" s="45"/>
      <c r="MCG3513" s="45"/>
      <c r="MCH3513" s="45"/>
      <c r="MCI3513" s="45"/>
      <c r="MCJ3513" s="45"/>
      <c r="MCK3513" s="45"/>
      <c r="MCL3513" s="45"/>
      <c r="MCM3513" s="45"/>
      <c r="MCN3513" s="45"/>
      <c r="MCO3513" s="45"/>
      <c r="MCP3513" s="45"/>
      <c r="MCQ3513" s="45"/>
      <c r="MCR3513" s="45"/>
      <c r="MCS3513" s="45"/>
      <c r="MCT3513" s="45"/>
      <c r="MCU3513" s="45"/>
      <c r="MCV3513" s="45"/>
      <c r="MCW3513" s="45"/>
      <c r="MCX3513" s="45"/>
      <c r="MCY3513" s="45"/>
      <c r="MCZ3513" s="45"/>
      <c r="MDA3513" s="45"/>
      <c r="MDB3513" s="45"/>
      <c r="MDC3513" s="45"/>
      <c r="MDD3513" s="45"/>
      <c r="MDE3513" s="45"/>
      <c r="MDF3513" s="45"/>
      <c r="MDG3513" s="45"/>
      <c r="MDH3513" s="45"/>
      <c r="MDI3513" s="45"/>
      <c r="MDJ3513" s="45"/>
      <c r="MDK3513" s="45"/>
      <c r="MDL3513" s="45"/>
      <c r="MDM3513" s="45"/>
      <c r="MDN3513" s="45"/>
      <c r="MDO3513" s="45"/>
      <c r="MDP3513" s="45"/>
      <c r="MDQ3513" s="45"/>
      <c r="MDR3513" s="45"/>
      <c r="MDS3513" s="45"/>
      <c r="MDT3513" s="45"/>
      <c r="MDU3513" s="45"/>
      <c r="MDV3513" s="45"/>
      <c r="MDW3513" s="45"/>
      <c r="MDX3513" s="45"/>
      <c r="MDY3513" s="45"/>
      <c r="MDZ3513" s="45"/>
      <c r="MEA3513" s="45"/>
      <c r="MEB3513" s="45"/>
      <c r="MEC3513" s="45"/>
      <c r="MED3513" s="45"/>
      <c r="MEE3513" s="45"/>
      <c r="MEF3513" s="45"/>
      <c r="MEG3513" s="45"/>
      <c r="MEH3513" s="45"/>
      <c r="MEI3513" s="45"/>
      <c r="MEJ3513" s="45"/>
      <c r="MEK3513" s="45"/>
      <c r="MEL3513" s="45"/>
      <c r="MEM3513" s="45"/>
      <c r="MEN3513" s="45"/>
      <c r="MEO3513" s="45"/>
      <c r="MEP3513" s="45"/>
      <c r="MEQ3513" s="45"/>
      <c r="MER3513" s="45"/>
      <c r="MES3513" s="45"/>
      <c r="MET3513" s="45"/>
      <c r="MEU3513" s="45"/>
      <c r="MEV3513" s="45"/>
      <c r="MEW3513" s="45"/>
      <c r="MEX3513" s="45"/>
      <c r="MEY3513" s="45"/>
      <c r="MEZ3513" s="45"/>
      <c r="MFA3513" s="45"/>
      <c r="MFB3513" s="45"/>
      <c r="MFC3513" s="45"/>
      <c r="MFD3513" s="45"/>
      <c r="MFE3513" s="45"/>
      <c r="MFF3513" s="45"/>
      <c r="MFG3513" s="45"/>
      <c r="MFH3513" s="45"/>
      <c r="MFI3513" s="45"/>
      <c r="MFJ3513" s="45"/>
      <c r="MFK3513" s="45"/>
      <c r="MFL3513" s="45"/>
      <c r="MFM3513" s="45"/>
      <c r="MFN3513" s="45"/>
      <c r="MFO3513" s="45"/>
      <c r="MFP3513" s="45"/>
      <c r="MFQ3513" s="45"/>
      <c r="MFR3513" s="45"/>
      <c r="MFS3513" s="45"/>
      <c r="MFT3513" s="45"/>
      <c r="MFU3513" s="45"/>
      <c r="MFV3513" s="45"/>
      <c r="MFW3513" s="45"/>
      <c r="MFX3513" s="45"/>
      <c r="MFY3513" s="45"/>
      <c r="MFZ3513" s="45"/>
      <c r="MGA3513" s="45"/>
      <c r="MGB3513" s="45"/>
      <c r="MGC3513" s="45"/>
      <c r="MGD3513" s="45"/>
      <c r="MGE3513" s="45"/>
      <c r="MGF3513" s="45"/>
      <c r="MGG3513" s="45"/>
      <c r="MGH3513" s="45"/>
      <c r="MGI3513" s="45"/>
      <c r="MGJ3513" s="45"/>
      <c r="MGK3513" s="45"/>
      <c r="MGL3513" s="45"/>
      <c r="MGM3513" s="45"/>
      <c r="MGN3513" s="45"/>
      <c r="MGO3513" s="45"/>
      <c r="MGP3513" s="45"/>
      <c r="MGQ3513" s="45"/>
      <c r="MGR3513" s="45"/>
      <c r="MGS3513" s="45"/>
      <c r="MGT3513" s="45"/>
      <c r="MGU3513" s="45"/>
      <c r="MGV3513" s="45"/>
      <c r="MGW3513" s="45"/>
      <c r="MGX3513" s="45"/>
      <c r="MGY3513" s="45"/>
      <c r="MGZ3513" s="45"/>
      <c r="MHA3513" s="45"/>
      <c r="MHB3513" s="45"/>
      <c r="MHC3513" s="45"/>
      <c r="MHD3513" s="45"/>
      <c r="MHE3513" s="45"/>
      <c r="MHF3513" s="45"/>
      <c r="MHG3513" s="45"/>
      <c r="MHH3513" s="45"/>
      <c r="MHI3513" s="45"/>
      <c r="MHJ3513" s="45"/>
      <c r="MHK3513" s="45"/>
      <c r="MHL3513" s="45"/>
      <c r="MHM3513" s="45"/>
      <c r="MHN3513" s="45"/>
      <c r="MHO3513" s="45"/>
      <c r="MHP3513" s="45"/>
      <c r="MHQ3513" s="45"/>
      <c r="MHR3513" s="45"/>
      <c r="MHS3513" s="45"/>
      <c r="MHT3513" s="45"/>
      <c r="MHU3513" s="45"/>
      <c r="MHV3513" s="45"/>
      <c r="MHW3513" s="45"/>
      <c r="MHX3513" s="45"/>
      <c r="MHY3513" s="45"/>
      <c r="MHZ3513" s="45"/>
      <c r="MIA3513" s="45"/>
      <c r="MIB3513" s="45"/>
      <c r="MIC3513" s="45"/>
      <c r="MID3513" s="45"/>
      <c r="MIE3513" s="45"/>
      <c r="MIF3513" s="45"/>
      <c r="MIG3513" s="45"/>
      <c r="MIH3513" s="45"/>
      <c r="MII3513" s="45"/>
      <c r="MIJ3513" s="45"/>
      <c r="MIK3513" s="45"/>
      <c r="MIL3513" s="45"/>
      <c r="MIM3513" s="45"/>
      <c r="MIN3513" s="45"/>
      <c r="MIO3513" s="45"/>
      <c r="MIP3513" s="45"/>
      <c r="MIQ3513" s="45"/>
      <c r="MIR3513" s="45"/>
      <c r="MIS3513" s="45"/>
      <c r="MIT3513" s="45"/>
      <c r="MIU3513" s="45"/>
      <c r="MIV3513" s="45"/>
      <c r="MIW3513" s="45"/>
      <c r="MIX3513" s="45"/>
      <c r="MIY3513" s="45"/>
      <c r="MIZ3513" s="45"/>
      <c r="MJA3513" s="45"/>
      <c r="MJB3513" s="45"/>
      <c r="MJC3513" s="45"/>
      <c r="MJD3513" s="45"/>
      <c r="MJE3513" s="45"/>
      <c r="MJF3513" s="45"/>
      <c r="MJG3513" s="45"/>
      <c r="MJH3513" s="45"/>
      <c r="MJI3513" s="45"/>
      <c r="MJJ3513" s="45"/>
      <c r="MJK3513" s="45"/>
      <c r="MJL3513" s="45"/>
      <c r="MJM3513" s="45"/>
      <c r="MJN3513" s="45"/>
      <c r="MJO3513" s="45"/>
      <c r="MJP3513" s="45"/>
      <c r="MJQ3513" s="45"/>
      <c r="MJR3513" s="45"/>
      <c r="MJS3513" s="45"/>
      <c r="MJT3513" s="45"/>
      <c r="MJU3513" s="45"/>
      <c r="MJV3513" s="45"/>
      <c r="MJW3513" s="45"/>
      <c r="MJX3513" s="45"/>
      <c r="MJY3513" s="45"/>
      <c r="MJZ3513" s="45"/>
      <c r="MKA3513" s="45"/>
      <c r="MKB3513" s="45"/>
      <c r="MKC3513" s="45"/>
      <c r="MKD3513" s="45"/>
      <c r="MKE3513" s="45"/>
      <c r="MKF3513" s="45"/>
      <c r="MKG3513" s="45"/>
      <c r="MKH3513" s="45"/>
      <c r="MKI3513" s="45"/>
      <c r="MKJ3513" s="45"/>
      <c r="MKK3513" s="45"/>
      <c r="MKL3513" s="45"/>
      <c r="MKM3513" s="45"/>
      <c r="MKN3513" s="45"/>
      <c r="MKO3513" s="45"/>
      <c r="MKP3513" s="45"/>
      <c r="MKQ3513" s="45"/>
      <c r="MKR3513" s="45"/>
      <c r="MKS3513" s="45"/>
      <c r="MKT3513" s="45"/>
      <c r="MKU3513" s="45"/>
      <c r="MKV3513" s="45"/>
      <c r="MKW3513" s="45"/>
      <c r="MKX3513" s="45"/>
      <c r="MKY3513" s="45"/>
      <c r="MKZ3513" s="45"/>
      <c r="MLA3513" s="45"/>
      <c r="MLB3513" s="45"/>
      <c r="MLC3513" s="45"/>
      <c r="MLD3513" s="45"/>
      <c r="MLE3513" s="45"/>
      <c r="MLF3513" s="45"/>
      <c r="MLG3513" s="45"/>
      <c r="MLH3513" s="45"/>
      <c r="MLI3513" s="45"/>
      <c r="MLJ3513" s="45"/>
      <c r="MLK3513" s="45"/>
      <c r="MLL3513" s="45"/>
      <c r="MLM3513" s="45"/>
      <c r="MLN3513" s="45"/>
      <c r="MLO3513" s="45"/>
      <c r="MLP3513" s="45"/>
      <c r="MLQ3513" s="45"/>
      <c r="MLR3513" s="45"/>
      <c r="MLS3513" s="45"/>
      <c r="MLT3513" s="45"/>
      <c r="MLU3513" s="45"/>
      <c r="MLV3513" s="45"/>
      <c r="MLW3513" s="45"/>
      <c r="MLX3513" s="45"/>
      <c r="MLY3513" s="45"/>
      <c r="MLZ3513" s="45"/>
      <c r="MMA3513" s="45"/>
      <c r="MMB3513" s="45"/>
      <c r="MMC3513" s="45"/>
      <c r="MMD3513" s="45"/>
      <c r="MME3513" s="45"/>
      <c r="MMF3513" s="45"/>
      <c r="MMG3513" s="45"/>
      <c r="MMH3513" s="45"/>
      <c r="MMI3513" s="45"/>
      <c r="MMJ3513" s="45"/>
      <c r="MMK3513" s="45"/>
      <c r="MML3513" s="45"/>
      <c r="MMM3513" s="45"/>
      <c r="MMN3513" s="45"/>
      <c r="MMO3513" s="45"/>
      <c r="MMP3513" s="45"/>
      <c r="MMQ3513" s="45"/>
      <c r="MMR3513" s="45"/>
      <c r="MMS3513" s="45"/>
      <c r="MMT3513" s="45"/>
      <c r="MMU3513" s="45"/>
      <c r="MMV3513" s="45"/>
      <c r="MMW3513" s="45"/>
      <c r="MMX3513" s="45"/>
      <c r="MMY3513" s="45"/>
      <c r="MMZ3513" s="45"/>
      <c r="MNA3513" s="45"/>
      <c r="MNB3513" s="45"/>
      <c r="MNC3513" s="45"/>
      <c r="MND3513" s="45"/>
      <c r="MNE3513" s="45"/>
      <c r="MNF3513" s="45"/>
      <c r="MNG3513" s="45"/>
      <c r="MNH3513" s="45"/>
      <c r="MNI3513" s="45"/>
      <c r="MNJ3513" s="45"/>
      <c r="MNK3513" s="45"/>
      <c r="MNL3513" s="45"/>
      <c r="MNM3513" s="45"/>
      <c r="MNN3513" s="45"/>
      <c r="MNO3513" s="45"/>
      <c r="MNP3513" s="45"/>
      <c r="MNQ3513" s="45"/>
      <c r="MNR3513" s="45"/>
      <c r="MNS3513" s="45"/>
      <c r="MNT3513" s="45"/>
      <c r="MNU3513" s="45"/>
      <c r="MNV3513" s="45"/>
      <c r="MNW3513" s="45"/>
      <c r="MNX3513" s="45"/>
      <c r="MNY3513" s="45"/>
      <c r="MNZ3513" s="45"/>
      <c r="MOA3513" s="45"/>
      <c r="MOB3513" s="45"/>
      <c r="MOC3513" s="45"/>
      <c r="MOD3513" s="45"/>
      <c r="MOE3513" s="45"/>
      <c r="MOF3513" s="45"/>
      <c r="MOG3513" s="45"/>
      <c r="MOH3513" s="45"/>
      <c r="MOI3513" s="45"/>
      <c r="MOJ3513" s="45"/>
      <c r="MOK3513" s="45"/>
      <c r="MOL3513" s="45"/>
      <c r="MOM3513" s="45"/>
      <c r="MON3513" s="45"/>
      <c r="MOO3513" s="45"/>
      <c r="MOP3513" s="45"/>
      <c r="MOQ3513" s="45"/>
      <c r="MOR3513" s="45"/>
      <c r="MOS3513" s="45"/>
      <c r="MOT3513" s="45"/>
      <c r="MOU3513" s="45"/>
      <c r="MOV3513" s="45"/>
      <c r="MOW3513" s="45"/>
      <c r="MOX3513" s="45"/>
      <c r="MOY3513" s="45"/>
      <c r="MOZ3513" s="45"/>
      <c r="MPA3513" s="45"/>
      <c r="MPB3513" s="45"/>
      <c r="MPC3513" s="45"/>
      <c r="MPD3513" s="45"/>
      <c r="MPE3513" s="45"/>
      <c r="MPF3513" s="45"/>
      <c r="MPG3513" s="45"/>
      <c r="MPH3513" s="45"/>
      <c r="MPI3513" s="45"/>
      <c r="MPJ3513" s="45"/>
      <c r="MPK3513" s="45"/>
      <c r="MPL3513" s="45"/>
      <c r="MPM3513" s="45"/>
      <c r="MPN3513" s="45"/>
      <c r="MPO3513" s="45"/>
      <c r="MPP3513" s="45"/>
      <c r="MPQ3513" s="45"/>
      <c r="MPR3513" s="45"/>
      <c r="MPS3513" s="45"/>
      <c r="MPT3513" s="45"/>
      <c r="MPU3513" s="45"/>
      <c r="MPV3513" s="45"/>
      <c r="MPW3513" s="45"/>
      <c r="MPX3513" s="45"/>
      <c r="MPY3513" s="45"/>
      <c r="MPZ3513" s="45"/>
      <c r="MQA3513" s="45"/>
      <c r="MQB3513" s="45"/>
      <c r="MQC3513" s="45"/>
      <c r="MQD3513" s="45"/>
      <c r="MQE3513" s="45"/>
      <c r="MQF3513" s="45"/>
      <c r="MQG3513" s="45"/>
      <c r="MQH3513" s="45"/>
      <c r="MQI3513" s="45"/>
      <c r="MQJ3513" s="45"/>
      <c r="MQK3513" s="45"/>
      <c r="MQL3513" s="45"/>
      <c r="MQM3513" s="45"/>
      <c r="MQN3513" s="45"/>
      <c r="MQO3513" s="45"/>
      <c r="MQP3513" s="45"/>
      <c r="MQQ3513" s="45"/>
      <c r="MQR3513" s="45"/>
      <c r="MQS3513" s="45"/>
      <c r="MQT3513" s="45"/>
      <c r="MQU3513" s="45"/>
      <c r="MQV3513" s="45"/>
      <c r="MQW3513" s="45"/>
      <c r="MQX3513" s="45"/>
      <c r="MQY3513" s="45"/>
      <c r="MQZ3513" s="45"/>
      <c r="MRA3513" s="45"/>
      <c r="MRB3513" s="45"/>
      <c r="MRC3513" s="45"/>
      <c r="MRD3513" s="45"/>
      <c r="MRE3513" s="45"/>
      <c r="MRF3513" s="45"/>
      <c r="MRG3513" s="45"/>
      <c r="MRH3513" s="45"/>
      <c r="MRI3513" s="45"/>
      <c r="MRJ3513" s="45"/>
      <c r="MRK3513" s="45"/>
      <c r="MRL3513" s="45"/>
      <c r="MRM3513" s="45"/>
      <c r="MRN3513" s="45"/>
      <c r="MRO3513" s="45"/>
      <c r="MRP3513" s="45"/>
      <c r="MRQ3513" s="45"/>
      <c r="MRR3513" s="45"/>
      <c r="MRS3513" s="45"/>
      <c r="MRT3513" s="45"/>
      <c r="MRU3513" s="45"/>
      <c r="MRV3513" s="45"/>
      <c r="MRW3513" s="45"/>
      <c r="MRX3513" s="45"/>
      <c r="MRY3513" s="45"/>
      <c r="MRZ3513" s="45"/>
      <c r="MSA3513" s="45"/>
      <c r="MSB3513" s="45"/>
      <c r="MSC3513" s="45"/>
      <c r="MSD3513" s="45"/>
      <c r="MSE3513" s="45"/>
      <c r="MSF3513" s="45"/>
      <c r="MSG3513" s="45"/>
      <c r="MSH3513" s="45"/>
      <c r="MSI3513" s="45"/>
      <c r="MSJ3513" s="45"/>
      <c r="MSK3513" s="45"/>
      <c r="MSL3513" s="45"/>
      <c r="MSM3513" s="45"/>
      <c r="MSN3513" s="45"/>
      <c r="MSO3513" s="45"/>
      <c r="MSP3513" s="45"/>
      <c r="MSQ3513" s="45"/>
      <c r="MSR3513" s="45"/>
      <c r="MSS3513" s="45"/>
      <c r="MST3513" s="45"/>
      <c r="MSU3513" s="45"/>
      <c r="MSV3513" s="45"/>
      <c r="MSW3513" s="45"/>
      <c r="MSX3513" s="45"/>
      <c r="MSY3513" s="45"/>
      <c r="MSZ3513" s="45"/>
      <c r="MTA3513" s="45"/>
      <c r="MTB3513" s="45"/>
      <c r="MTC3513" s="45"/>
      <c r="MTD3513" s="45"/>
      <c r="MTE3513" s="45"/>
      <c r="MTF3513" s="45"/>
      <c r="MTG3513" s="45"/>
      <c r="MTH3513" s="45"/>
      <c r="MTI3513" s="45"/>
      <c r="MTJ3513" s="45"/>
      <c r="MTK3513" s="45"/>
      <c r="MTL3513" s="45"/>
      <c r="MTM3513" s="45"/>
      <c r="MTN3513" s="45"/>
      <c r="MTO3513" s="45"/>
      <c r="MTP3513" s="45"/>
      <c r="MTQ3513" s="45"/>
      <c r="MTR3513" s="45"/>
      <c r="MTS3513" s="45"/>
      <c r="MTT3513" s="45"/>
      <c r="MTU3513" s="45"/>
      <c r="MTV3513" s="45"/>
      <c r="MTW3513" s="45"/>
      <c r="MTX3513" s="45"/>
      <c r="MTY3513" s="45"/>
      <c r="MTZ3513" s="45"/>
      <c r="MUA3513" s="45"/>
      <c r="MUB3513" s="45"/>
      <c r="MUC3513" s="45"/>
      <c r="MUD3513" s="45"/>
      <c r="MUE3513" s="45"/>
      <c r="MUF3513" s="45"/>
      <c r="MUG3513" s="45"/>
      <c r="MUH3513" s="45"/>
      <c r="MUI3513" s="45"/>
      <c r="MUJ3513" s="45"/>
      <c r="MUK3513" s="45"/>
      <c r="MUL3513" s="45"/>
      <c r="MUM3513" s="45"/>
      <c r="MUN3513" s="45"/>
      <c r="MUO3513" s="45"/>
      <c r="MUP3513" s="45"/>
      <c r="MUQ3513" s="45"/>
      <c r="MUR3513" s="45"/>
      <c r="MUS3513" s="45"/>
      <c r="MUT3513" s="45"/>
      <c r="MUU3513" s="45"/>
      <c r="MUV3513" s="45"/>
      <c r="MUW3513" s="45"/>
      <c r="MUX3513" s="45"/>
      <c r="MUY3513" s="45"/>
      <c r="MUZ3513" s="45"/>
      <c r="MVA3513" s="45"/>
      <c r="MVB3513" s="45"/>
      <c r="MVC3513" s="45"/>
      <c r="MVD3513" s="45"/>
      <c r="MVE3513" s="45"/>
      <c r="MVF3513" s="45"/>
      <c r="MVG3513" s="45"/>
      <c r="MVH3513" s="45"/>
      <c r="MVI3513" s="45"/>
      <c r="MVJ3513" s="45"/>
      <c r="MVK3513" s="45"/>
      <c r="MVL3513" s="45"/>
      <c r="MVM3513" s="45"/>
      <c r="MVN3513" s="45"/>
      <c r="MVO3513" s="45"/>
      <c r="MVP3513" s="45"/>
      <c r="MVQ3513" s="45"/>
      <c r="MVR3513" s="45"/>
      <c r="MVS3513" s="45"/>
      <c r="MVT3513" s="45"/>
      <c r="MVU3513" s="45"/>
      <c r="MVV3513" s="45"/>
      <c r="MVW3513" s="45"/>
      <c r="MVX3513" s="45"/>
      <c r="MVY3513" s="45"/>
      <c r="MVZ3513" s="45"/>
      <c r="MWA3513" s="45"/>
      <c r="MWB3513" s="45"/>
      <c r="MWC3513" s="45"/>
      <c r="MWD3513" s="45"/>
      <c r="MWE3513" s="45"/>
      <c r="MWF3513" s="45"/>
      <c r="MWG3513" s="45"/>
      <c r="MWH3513" s="45"/>
      <c r="MWI3513" s="45"/>
      <c r="MWJ3513" s="45"/>
      <c r="MWK3513" s="45"/>
      <c r="MWL3513" s="45"/>
      <c r="MWM3513" s="45"/>
      <c r="MWN3513" s="45"/>
      <c r="MWO3513" s="45"/>
      <c r="MWP3513" s="45"/>
      <c r="MWQ3513" s="45"/>
      <c r="MWR3513" s="45"/>
      <c r="MWS3513" s="45"/>
      <c r="MWT3513" s="45"/>
      <c r="MWU3513" s="45"/>
      <c r="MWV3513" s="45"/>
      <c r="MWW3513" s="45"/>
      <c r="MWX3513" s="45"/>
      <c r="MWY3513" s="45"/>
      <c r="MWZ3513" s="45"/>
      <c r="MXA3513" s="45"/>
      <c r="MXB3513" s="45"/>
      <c r="MXC3513" s="45"/>
      <c r="MXD3513" s="45"/>
      <c r="MXE3513" s="45"/>
      <c r="MXF3513" s="45"/>
      <c r="MXG3513" s="45"/>
      <c r="MXH3513" s="45"/>
      <c r="MXI3513" s="45"/>
      <c r="MXJ3513" s="45"/>
      <c r="MXK3513" s="45"/>
      <c r="MXL3513" s="45"/>
      <c r="MXM3513" s="45"/>
      <c r="MXN3513" s="45"/>
      <c r="MXO3513" s="45"/>
      <c r="MXP3513" s="45"/>
      <c r="MXQ3513" s="45"/>
      <c r="MXR3513" s="45"/>
      <c r="MXS3513" s="45"/>
      <c r="MXT3513" s="45"/>
      <c r="MXU3513" s="45"/>
      <c r="MXV3513" s="45"/>
      <c r="MXW3513" s="45"/>
      <c r="MXX3513" s="45"/>
      <c r="MXY3513" s="45"/>
      <c r="MXZ3513" s="45"/>
      <c r="MYA3513" s="45"/>
      <c r="MYB3513" s="45"/>
      <c r="MYC3513" s="45"/>
      <c r="MYD3513" s="45"/>
      <c r="MYE3513" s="45"/>
      <c r="MYF3513" s="45"/>
      <c r="MYG3513" s="45"/>
      <c r="MYH3513" s="45"/>
      <c r="MYI3513" s="45"/>
      <c r="MYJ3513" s="45"/>
      <c r="MYK3513" s="45"/>
      <c r="MYL3513" s="45"/>
      <c r="MYM3513" s="45"/>
      <c r="MYN3513" s="45"/>
      <c r="MYO3513" s="45"/>
      <c r="MYP3513" s="45"/>
      <c r="MYQ3513" s="45"/>
      <c r="MYR3513" s="45"/>
      <c r="MYS3513" s="45"/>
      <c r="MYT3513" s="45"/>
      <c r="MYU3513" s="45"/>
      <c r="MYV3513" s="45"/>
      <c r="MYW3513" s="45"/>
      <c r="MYX3513" s="45"/>
      <c r="MYY3513" s="45"/>
      <c r="MYZ3513" s="45"/>
      <c r="MZA3513" s="45"/>
      <c r="MZB3513" s="45"/>
      <c r="MZC3513" s="45"/>
      <c r="MZD3513" s="45"/>
      <c r="MZE3513" s="45"/>
      <c r="MZF3513" s="45"/>
      <c r="MZG3513" s="45"/>
      <c r="MZH3513" s="45"/>
      <c r="MZI3513" s="45"/>
      <c r="MZJ3513" s="45"/>
      <c r="MZK3513" s="45"/>
      <c r="MZL3513" s="45"/>
      <c r="MZM3513" s="45"/>
      <c r="MZN3513" s="45"/>
      <c r="MZO3513" s="45"/>
      <c r="MZP3513" s="45"/>
      <c r="MZQ3513" s="45"/>
      <c r="MZR3513" s="45"/>
      <c r="MZS3513" s="45"/>
      <c r="MZT3513" s="45"/>
      <c r="MZU3513" s="45"/>
      <c r="MZV3513" s="45"/>
      <c r="MZW3513" s="45"/>
      <c r="MZX3513" s="45"/>
      <c r="MZY3513" s="45"/>
      <c r="MZZ3513" s="45"/>
      <c r="NAA3513" s="45"/>
      <c r="NAB3513" s="45"/>
      <c r="NAC3513" s="45"/>
      <c r="NAD3513" s="45"/>
      <c r="NAE3513" s="45"/>
      <c r="NAF3513" s="45"/>
      <c r="NAG3513" s="45"/>
      <c r="NAH3513" s="45"/>
      <c r="NAI3513" s="45"/>
      <c r="NAJ3513" s="45"/>
      <c r="NAK3513" s="45"/>
      <c r="NAL3513" s="45"/>
      <c r="NAM3513" s="45"/>
      <c r="NAN3513" s="45"/>
      <c r="NAO3513" s="45"/>
      <c r="NAP3513" s="45"/>
      <c r="NAQ3513" s="45"/>
      <c r="NAR3513" s="45"/>
      <c r="NAS3513" s="45"/>
      <c r="NAT3513" s="45"/>
      <c r="NAU3513" s="45"/>
      <c r="NAV3513" s="45"/>
      <c r="NAW3513" s="45"/>
      <c r="NAX3513" s="45"/>
      <c r="NAY3513" s="45"/>
      <c r="NAZ3513" s="45"/>
      <c r="NBA3513" s="45"/>
      <c r="NBB3513" s="45"/>
      <c r="NBC3513" s="45"/>
      <c r="NBD3513" s="45"/>
      <c r="NBE3513" s="45"/>
      <c r="NBF3513" s="45"/>
      <c r="NBG3513" s="45"/>
      <c r="NBH3513" s="45"/>
      <c r="NBI3513" s="45"/>
      <c r="NBJ3513" s="45"/>
      <c r="NBK3513" s="45"/>
      <c r="NBL3513" s="45"/>
      <c r="NBM3513" s="45"/>
      <c r="NBN3513" s="45"/>
      <c r="NBO3513" s="45"/>
      <c r="NBP3513" s="45"/>
      <c r="NBQ3513" s="45"/>
      <c r="NBR3513" s="45"/>
      <c r="NBS3513" s="45"/>
      <c r="NBT3513" s="45"/>
      <c r="NBU3513" s="45"/>
      <c r="NBV3513" s="45"/>
      <c r="NBW3513" s="45"/>
      <c r="NBX3513" s="45"/>
      <c r="NBY3513" s="45"/>
      <c r="NBZ3513" s="45"/>
      <c r="NCA3513" s="45"/>
      <c r="NCB3513" s="45"/>
      <c r="NCC3513" s="45"/>
      <c r="NCD3513" s="45"/>
      <c r="NCE3513" s="45"/>
      <c r="NCF3513" s="45"/>
      <c r="NCG3513" s="45"/>
      <c r="NCH3513" s="45"/>
      <c r="NCI3513" s="45"/>
      <c r="NCJ3513" s="45"/>
      <c r="NCK3513" s="45"/>
      <c r="NCL3513" s="45"/>
      <c r="NCM3513" s="45"/>
      <c r="NCN3513" s="45"/>
      <c r="NCO3513" s="45"/>
      <c r="NCP3513" s="45"/>
      <c r="NCQ3513" s="45"/>
      <c r="NCR3513" s="45"/>
      <c r="NCS3513" s="45"/>
      <c r="NCT3513" s="45"/>
      <c r="NCU3513" s="45"/>
      <c r="NCV3513" s="45"/>
      <c r="NCW3513" s="45"/>
      <c r="NCX3513" s="45"/>
      <c r="NCY3513" s="45"/>
      <c r="NCZ3513" s="45"/>
      <c r="NDA3513" s="45"/>
      <c r="NDB3513" s="45"/>
      <c r="NDC3513" s="45"/>
      <c r="NDD3513" s="45"/>
      <c r="NDE3513" s="45"/>
      <c r="NDF3513" s="45"/>
      <c r="NDG3513" s="45"/>
      <c r="NDH3513" s="45"/>
      <c r="NDI3513" s="45"/>
      <c r="NDJ3513" s="45"/>
      <c r="NDK3513" s="45"/>
      <c r="NDL3513" s="45"/>
      <c r="NDM3513" s="45"/>
      <c r="NDN3513" s="45"/>
      <c r="NDO3513" s="45"/>
      <c r="NDP3513" s="45"/>
      <c r="NDQ3513" s="45"/>
      <c r="NDR3513" s="45"/>
      <c r="NDS3513" s="45"/>
      <c r="NDT3513" s="45"/>
      <c r="NDU3513" s="45"/>
      <c r="NDV3513" s="45"/>
      <c r="NDW3513" s="45"/>
      <c r="NDX3513" s="45"/>
      <c r="NDY3513" s="45"/>
      <c r="NDZ3513" s="45"/>
      <c r="NEA3513" s="45"/>
      <c r="NEB3513" s="45"/>
      <c r="NEC3513" s="45"/>
      <c r="NED3513" s="45"/>
      <c r="NEE3513" s="45"/>
      <c r="NEF3513" s="45"/>
      <c r="NEG3513" s="45"/>
      <c r="NEH3513" s="45"/>
      <c r="NEI3513" s="45"/>
      <c r="NEJ3513" s="45"/>
      <c r="NEK3513" s="45"/>
      <c r="NEL3513" s="45"/>
      <c r="NEM3513" s="45"/>
      <c r="NEN3513" s="45"/>
      <c r="NEO3513" s="45"/>
      <c r="NEP3513" s="45"/>
      <c r="NEQ3513" s="45"/>
      <c r="NER3513" s="45"/>
      <c r="NES3513" s="45"/>
      <c r="NET3513" s="45"/>
      <c r="NEU3513" s="45"/>
      <c r="NEV3513" s="45"/>
      <c r="NEW3513" s="45"/>
      <c r="NEX3513" s="45"/>
      <c r="NEY3513" s="45"/>
      <c r="NEZ3513" s="45"/>
      <c r="NFA3513" s="45"/>
      <c r="NFB3513" s="45"/>
      <c r="NFC3513" s="45"/>
      <c r="NFD3513" s="45"/>
      <c r="NFE3513" s="45"/>
      <c r="NFF3513" s="45"/>
      <c r="NFG3513" s="45"/>
      <c r="NFH3513" s="45"/>
      <c r="NFI3513" s="45"/>
      <c r="NFJ3513" s="45"/>
      <c r="NFK3513" s="45"/>
      <c r="NFL3513" s="45"/>
      <c r="NFM3513" s="45"/>
      <c r="NFN3513" s="45"/>
      <c r="NFO3513" s="45"/>
      <c r="NFP3513" s="45"/>
      <c r="NFQ3513" s="45"/>
      <c r="NFR3513" s="45"/>
      <c r="NFS3513" s="45"/>
      <c r="NFT3513" s="45"/>
      <c r="NFU3513" s="45"/>
      <c r="NFV3513" s="45"/>
      <c r="NFW3513" s="45"/>
      <c r="NFX3513" s="45"/>
      <c r="NFY3513" s="45"/>
      <c r="NFZ3513" s="45"/>
      <c r="NGA3513" s="45"/>
      <c r="NGB3513" s="45"/>
      <c r="NGC3513" s="45"/>
      <c r="NGD3513" s="45"/>
      <c r="NGE3513" s="45"/>
      <c r="NGF3513" s="45"/>
      <c r="NGG3513" s="45"/>
      <c r="NGH3513" s="45"/>
      <c r="NGI3513" s="45"/>
      <c r="NGJ3513" s="45"/>
      <c r="NGK3513" s="45"/>
      <c r="NGL3513" s="45"/>
      <c r="NGM3513" s="45"/>
      <c r="NGN3513" s="45"/>
      <c r="NGO3513" s="45"/>
      <c r="NGP3513" s="45"/>
      <c r="NGQ3513" s="45"/>
      <c r="NGR3513" s="45"/>
      <c r="NGS3513" s="45"/>
      <c r="NGT3513" s="45"/>
      <c r="NGU3513" s="45"/>
      <c r="NGV3513" s="45"/>
      <c r="NGW3513" s="45"/>
      <c r="NGX3513" s="45"/>
      <c r="NGY3513" s="45"/>
      <c r="NGZ3513" s="45"/>
      <c r="NHA3513" s="45"/>
      <c r="NHB3513" s="45"/>
      <c r="NHC3513" s="45"/>
      <c r="NHD3513" s="45"/>
      <c r="NHE3513" s="45"/>
      <c r="NHF3513" s="45"/>
      <c r="NHG3513" s="45"/>
      <c r="NHH3513" s="45"/>
      <c r="NHI3513" s="45"/>
      <c r="NHJ3513" s="45"/>
      <c r="NHK3513" s="45"/>
      <c r="NHL3513" s="45"/>
      <c r="NHM3513" s="45"/>
      <c r="NHN3513" s="45"/>
      <c r="NHO3513" s="45"/>
      <c r="NHP3513" s="45"/>
      <c r="NHQ3513" s="45"/>
      <c r="NHR3513" s="45"/>
      <c r="NHS3513" s="45"/>
      <c r="NHT3513" s="45"/>
      <c r="NHU3513" s="45"/>
      <c r="NHV3513" s="45"/>
      <c r="NHW3513" s="45"/>
      <c r="NHX3513" s="45"/>
      <c r="NHY3513" s="45"/>
      <c r="NHZ3513" s="45"/>
      <c r="NIA3513" s="45"/>
      <c r="NIB3513" s="45"/>
      <c r="NIC3513" s="45"/>
      <c r="NID3513" s="45"/>
      <c r="NIE3513" s="45"/>
      <c r="NIF3513" s="45"/>
      <c r="NIG3513" s="45"/>
      <c r="NIH3513" s="45"/>
      <c r="NII3513" s="45"/>
      <c r="NIJ3513" s="45"/>
      <c r="NIK3513" s="45"/>
      <c r="NIL3513" s="45"/>
      <c r="NIM3513" s="45"/>
      <c r="NIN3513" s="45"/>
      <c r="NIO3513" s="45"/>
      <c r="NIP3513" s="45"/>
      <c r="NIQ3513" s="45"/>
      <c r="NIR3513" s="45"/>
      <c r="NIS3513" s="45"/>
      <c r="NIT3513" s="45"/>
      <c r="NIU3513" s="45"/>
      <c r="NIV3513" s="45"/>
      <c r="NIW3513" s="45"/>
      <c r="NIX3513" s="45"/>
      <c r="NIY3513" s="45"/>
      <c r="NIZ3513" s="45"/>
      <c r="NJA3513" s="45"/>
      <c r="NJB3513" s="45"/>
      <c r="NJC3513" s="45"/>
      <c r="NJD3513" s="45"/>
      <c r="NJE3513" s="45"/>
      <c r="NJF3513" s="45"/>
      <c r="NJG3513" s="45"/>
      <c r="NJH3513" s="45"/>
      <c r="NJI3513" s="45"/>
      <c r="NJJ3513" s="45"/>
      <c r="NJK3513" s="45"/>
      <c r="NJL3513" s="45"/>
      <c r="NJM3513" s="45"/>
      <c r="NJN3513" s="45"/>
      <c r="NJO3513" s="45"/>
      <c r="NJP3513" s="45"/>
      <c r="NJQ3513" s="45"/>
      <c r="NJR3513" s="45"/>
      <c r="NJS3513" s="45"/>
      <c r="NJT3513" s="45"/>
      <c r="NJU3513" s="45"/>
      <c r="NJV3513" s="45"/>
      <c r="NJW3513" s="45"/>
      <c r="NJX3513" s="45"/>
      <c r="NJY3513" s="45"/>
      <c r="NJZ3513" s="45"/>
      <c r="NKA3513" s="45"/>
      <c r="NKB3513" s="45"/>
      <c r="NKC3513" s="45"/>
      <c r="NKD3513" s="45"/>
      <c r="NKE3513" s="45"/>
      <c r="NKF3513" s="45"/>
      <c r="NKG3513" s="45"/>
      <c r="NKH3513" s="45"/>
      <c r="NKI3513" s="45"/>
      <c r="NKJ3513" s="45"/>
      <c r="NKK3513" s="45"/>
      <c r="NKL3513" s="45"/>
      <c r="NKM3513" s="45"/>
      <c r="NKN3513" s="45"/>
      <c r="NKO3513" s="45"/>
      <c r="NKP3513" s="45"/>
      <c r="NKQ3513" s="45"/>
      <c r="NKR3513" s="45"/>
      <c r="NKS3513" s="45"/>
      <c r="NKT3513" s="45"/>
      <c r="NKU3513" s="45"/>
      <c r="NKV3513" s="45"/>
      <c r="NKW3513" s="45"/>
      <c r="NKX3513" s="45"/>
      <c r="NKY3513" s="45"/>
      <c r="NKZ3513" s="45"/>
      <c r="NLA3513" s="45"/>
      <c r="NLB3513" s="45"/>
      <c r="NLC3513" s="45"/>
      <c r="NLD3513" s="45"/>
      <c r="NLE3513" s="45"/>
      <c r="NLF3513" s="45"/>
      <c r="NLG3513" s="45"/>
      <c r="NLH3513" s="45"/>
      <c r="NLI3513" s="45"/>
      <c r="NLJ3513" s="45"/>
      <c r="NLK3513" s="45"/>
      <c r="NLL3513" s="45"/>
      <c r="NLM3513" s="45"/>
      <c r="NLN3513" s="45"/>
      <c r="NLO3513" s="45"/>
      <c r="NLP3513" s="45"/>
      <c r="NLQ3513" s="45"/>
      <c r="NLR3513" s="45"/>
      <c r="NLS3513" s="45"/>
      <c r="NLT3513" s="45"/>
      <c r="NLU3513" s="45"/>
      <c r="NLV3513" s="45"/>
      <c r="NLW3513" s="45"/>
      <c r="NLX3513" s="45"/>
      <c r="NLY3513" s="45"/>
      <c r="NLZ3513" s="45"/>
      <c r="NMA3513" s="45"/>
      <c r="NMB3513" s="45"/>
      <c r="NMC3513" s="45"/>
      <c r="NMD3513" s="45"/>
      <c r="NME3513" s="45"/>
      <c r="NMF3513" s="45"/>
      <c r="NMG3513" s="45"/>
      <c r="NMH3513" s="45"/>
      <c r="NMI3513" s="45"/>
      <c r="NMJ3513" s="45"/>
      <c r="NMK3513" s="45"/>
      <c r="NML3513" s="45"/>
      <c r="NMM3513" s="45"/>
      <c r="NMN3513" s="45"/>
      <c r="NMO3513" s="45"/>
      <c r="NMP3513" s="45"/>
      <c r="NMQ3513" s="45"/>
      <c r="NMR3513" s="45"/>
      <c r="NMS3513" s="45"/>
      <c r="NMT3513" s="45"/>
      <c r="NMU3513" s="45"/>
      <c r="NMV3513" s="45"/>
      <c r="NMW3513" s="45"/>
      <c r="NMX3513" s="45"/>
      <c r="NMY3513" s="45"/>
      <c r="NMZ3513" s="45"/>
      <c r="NNA3513" s="45"/>
      <c r="NNB3513" s="45"/>
      <c r="NNC3513" s="45"/>
      <c r="NND3513" s="45"/>
      <c r="NNE3513" s="45"/>
      <c r="NNF3513" s="45"/>
      <c r="NNG3513" s="45"/>
      <c r="NNH3513" s="45"/>
      <c r="NNI3513" s="45"/>
      <c r="NNJ3513" s="45"/>
      <c r="NNK3513" s="45"/>
      <c r="NNL3513" s="45"/>
      <c r="NNM3513" s="45"/>
      <c r="NNN3513" s="45"/>
      <c r="NNO3513" s="45"/>
      <c r="NNP3513" s="45"/>
      <c r="NNQ3513" s="45"/>
      <c r="NNR3513" s="45"/>
      <c r="NNS3513" s="45"/>
      <c r="NNT3513" s="45"/>
      <c r="NNU3513" s="45"/>
      <c r="NNV3513" s="45"/>
      <c r="NNW3513" s="45"/>
      <c r="NNX3513" s="45"/>
      <c r="NNY3513" s="45"/>
      <c r="NNZ3513" s="45"/>
      <c r="NOA3513" s="45"/>
      <c r="NOB3513" s="45"/>
      <c r="NOC3513" s="45"/>
      <c r="NOD3513" s="45"/>
      <c r="NOE3513" s="45"/>
      <c r="NOF3513" s="45"/>
      <c r="NOG3513" s="45"/>
      <c r="NOH3513" s="45"/>
      <c r="NOI3513" s="45"/>
      <c r="NOJ3513" s="45"/>
      <c r="NOK3513" s="45"/>
      <c r="NOL3513" s="45"/>
      <c r="NOM3513" s="45"/>
      <c r="NON3513" s="45"/>
      <c r="NOO3513" s="45"/>
      <c r="NOP3513" s="45"/>
      <c r="NOQ3513" s="45"/>
      <c r="NOR3513" s="45"/>
      <c r="NOS3513" s="45"/>
      <c r="NOT3513" s="45"/>
      <c r="NOU3513" s="45"/>
      <c r="NOV3513" s="45"/>
      <c r="NOW3513" s="45"/>
      <c r="NOX3513" s="45"/>
      <c r="NOY3513" s="45"/>
      <c r="NOZ3513" s="45"/>
      <c r="NPA3513" s="45"/>
      <c r="NPB3513" s="45"/>
      <c r="NPC3513" s="45"/>
      <c r="NPD3513" s="45"/>
      <c r="NPE3513" s="45"/>
      <c r="NPF3513" s="45"/>
      <c r="NPG3513" s="45"/>
      <c r="NPH3513" s="45"/>
      <c r="NPI3513" s="45"/>
      <c r="NPJ3513" s="45"/>
      <c r="NPK3513" s="45"/>
      <c r="NPL3513" s="45"/>
      <c r="NPM3513" s="45"/>
      <c r="NPN3513" s="45"/>
      <c r="NPO3513" s="45"/>
      <c r="NPP3513" s="45"/>
      <c r="NPQ3513" s="45"/>
      <c r="NPR3513" s="45"/>
      <c r="NPS3513" s="45"/>
      <c r="NPT3513" s="45"/>
      <c r="NPU3513" s="45"/>
      <c r="NPV3513" s="45"/>
      <c r="NPW3513" s="45"/>
      <c r="NPX3513" s="45"/>
      <c r="NPY3513" s="45"/>
      <c r="NPZ3513" s="45"/>
      <c r="NQA3513" s="45"/>
      <c r="NQB3513" s="45"/>
      <c r="NQC3513" s="45"/>
      <c r="NQD3513" s="45"/>
      <c r="NQE3513" s="45"/>
      <c r="NQF3513" s="45"/>
      <c r="NQG3513" s="45"/>
      <c r="NQH3513" s="45"/>
      <c r="NQI3513" s="45"/>
      <c r="NQJ3513" s="45"/>
      <c r="NQK3513" s="45"/>
      <c r="NQL3513" s="45"/>
      <c r="NQM3513" s="45"/>
      <c r="NQN3513" s="45"/>
      <c r="NQO3513" s="45"/>
      <c r="NQP3513" s="45"/>
      <c r="NQQ3513" s="45"/>
      <c r="NQR3513" s="45"/>
      <c r="NQS3513" s="45"/>
      <c r="NQT3513" s="45"/>
      <c r="NQU3513" s="45"/>
      <c r="NQV3513" s="45"/>
      <c r="NQW3513" s="45"/>
      <c r="NQX3513" s="45"/>
      <c r="NQY3513" s="45"/>
      <c r="NQZ3513" s="45"/>
      <c r="NRA3513" s="45"/>
      <c r="NRB3513" s="45"/>
      <c r="NRC3513" s="45"/>
      <c r="NRD3513" s="45"/>
      <c r="NRE3513" s="45"/>
      <c r="NRF3513" s="45"/>
      <c r="NRG3513" s="45"/>
      <c r="NRH3513" s="45"/>
      <c r="NRI3513" s="45"/>
      <c r="NRJ3513" s="45"/>
      <c r="NRK3513" s="45"/>
      <c r="NRL3513" s="45"/>
      <c r="NRM3513" s="45"/>
      <c r="NRN3513" s="45"/>
      <c r="NRO3513" s="45"/>
      <c r="NRP3513" s="45"/>
      <c r="NRQ3513" s="45"/>
      <c r="NRR3513" s="45"/>
      <c r="NRS3513" s="45"/>
      <c r="NRT3513" s="45"/>
      <c r="NRU3513" s="45"/>
      <c r="NRV3513" s="45"/>
      <c r="NRW3513" s="45"/>
      <c r="NRX3513" s="45"/>
      <c r="NRY3513" s="45"/>
      <c r="NRZ3513" s="45"/>
      <c r="NSA3513" s="45"/>
      <c r="NSB3513" s="45"/>
      <c r="NSC3513" s="45"/>
      <c r="NSD3513" s="45"/>
      <c r="NSE3513" s="45"/>
      <c r="NSF3513" s="45"/>
      <c r="NSG3513" s="45"/>
      <c r="NSH3513" s="45"/>
      <c r="NSI3513" s="45"/>
      <c r="NSJ3513" s="45"/>
      <c r="NSK3513" s="45"/>
      <c r="NSL3513" s="45"/>
      <c r="NSM3513" s="45"/>
      <c r="NSN3513" s="45"/>
      <c r="NSO3513" s="45"/>
      <c r="NSP3513" s="45"/>
      <c r="NSQ3513" s="45"/>
      <c r="NSR3513" s="45"/>
      <c r="NSS3513" s="45"/>
      <c r="NST3513" s="45"/>
      <c r="NSU3513" s="45"/>
      <c r="NSV3513" s="45"/>
      <c r="NSW3513" s="45"/>
      <c r="NSX3513" s="45"/>
      <c r="NSY3513" s="45"/>
      <c r="NSZ3513" s="45"/>
      <c r="NTA3513" s="45"/>
      <c r="NTB3513" s="45"/>
      <c r="NTC3513" s="45"/>
      <c r="NTD3513" s="45"/>
      <c r="NTE3513" s="45"/>
      <c r="NTF3513" s="45"/>
      <c r="NTG3513" s="45"/>
      <c r="NTH3513" s="45"/>
      <c r="NTI3513" s="45"/>
      <c r="NTJ3513" s="45"/>
      <c r="NTK3513" s="45"/>
      <c r="NTL3513" s="45"/>
      <c r="NTM3513" s="45"/>
      <c r="NTN3513" s="45"/>
      <c r="NTO3513" s="45"/>
      <c r="NTP3513" s="45"/>
      <c r="NTQ3513" s="45"/>
      <c r="NTR3513" s="45"/>
      <c r="NTS3513" s="45"/>
      <c r="NTT3513" s="45"/>
      <c r="NTU3513" s="45"/>
      <c r="NTV3513" s="45"/>
      <c r="NTW3513" s="45"/>
      <c r="NTX3513" s="45"/>
      <c r="NTY3513" s="45"/>
      <c r="NTZ3513" s="45"/>
      <c r="NUA3513" s="45"/>
      <c r="NUB3513" s="45"/>
      <c r="NUC3513" s="45"/>
      <c r="NUD3513" s="45"/>
      <c r="NUE3513" s="45"/>
      <c r="NUF3513" s="45"/>
      <c r="NUG3513" s="45"/>
      <c r="NUH3513" s="45"/>
      <c r="NUI3513" s="45"/>
      <c r="NUJ3513" s="45"/>
      <c r="NUK3513" s="45"/>
      <c r="NUL3513" s="45"/>
      <c r="NUM3513" s="45"/>
      <c r="NUN3513" s="45"/>
      <c r="NUO3513" s="45"/>
      <c r="NUP3513" s="45"/>
      <c r="NUQ3513" s="45"/>
      <c r="NUR3513" s="45"/>
      <c r="NUS3513" s="45"/>
      <c r="NUT3513" s="45"/>
      <c r="NUU3513" s="45"/>
      <c r="NUV3513" s="45"/>
      <c r="NUW3513" s="45"/>
      <c r="NUX3513" s="45"/>
      <c r="NUY3513" s="45"/>
      <c r="NUZ3513" s="45"/>
      <c r="NVA3513" s="45"/>
      <c r="NVB3513" s="45"/>
      <c r="NVC3513" s="45"/>
      <c r="NVD3513" s="45"/>
      <c r="NVE3513" s="45"/>
      <c r="NVF3513" s="45"/>
      <c r="NVG3513" s="45"/>
      <c r="NVH3513" s="45"/>
      <c r="NVI3513" s="45"/>
      <c r="NVJ3513" s="45"/>
      <c r="NVK3513" s="45"/>
      <c r="NVL3513" s="45"/>
      <c r="NVM3513" s="45"/>
      <c r="NVN3513" s="45"/>
      <c r="NVO3513" s="45"/>
      <c r="NVP3513" s="45"/>
      <c r="NVQ3513" s="45"/>
      <c r="NVR3513" s="45"/>
      <c r="NVS3513" s="45"/>
      <c r="NVT3513" s="45"/>
      <c r="NVU3513" s="45"/>
      <c r="NVV3513" s="45"/>
      <c r="NVW3513" s="45"/>
      <c r="NVX3513" s="45"/>
      <c r="NVY3513" s="45"/>
      <c r="NVZ3513" s="45"/>
      <c r="NWA3513" s="45"/>
      <c r="NWB3513" s="45"/>
      <c r="NWC3513" s="45"/>
      <c r="NWD3513" s="45"/>
      <c r="NWE3513" s="45"/>
      <c r="NWF3513" s="45"/>
      <c r="NWG3513" s="45"/>
      <c r="NWH3513" s="45"/>
      <c r="NWI3513" s="45"/>
      <c r="NWJ3513" s="45"/>
      <c r="NWK3513" s="45"/>
      <c r="NWL3513" s="45"/>
      <c r="NWM3513" s="45"/>
      <c r="NWN3513" s="45"/>
      <c r="NWO3513" s="45"/>
      <c r="NWP3513" s="45"/>
      <c r="NWQ3513" s="45"/>
      <c r="NWR3513" s="45"/>
      <c r="NWS3513" s="45"/>
      <c r="NWT3513" s="45"/>
      <c r="NWU3513" s="45"/>
      <c r="NWV3513" s="45"/>
      <c r="NWW3513" s="45"/>
      <c r="NWX3513" s="45"/>
      <c r="NWY3513" s="45"/>
      <c r="NWZ3513" s="45"/>
      <c r="NXA3513" s="45"/>
      <c r="NXB3513" s="45"/>
      <c r="NXC3513" s="45"/>
      <c r="NXD3513" s="45"/>
      <c r="NXE3513" s="45"/>
      <c r="NXF3513" s="45"/>
      <c r="NXG3513" s="45"/>
      <c r="NXH3513" s="45"/>
      <c r="NXI3513" s="45"/>
      <c r="NXJ3513" s="45"/>
      <c r="NXK3513" s="45"/>
      <c r="NXL3513" s="45"/>
      <c r="NXM3513" s="45"/>
      <c r="NXN3513" s="45"/>
      <c r="NXO3513" s="45"/>
      <c r="NXP3513" s="45"/>
      <c r="NXQ3513" s="45"/>
      <c r="NXR3513" s="45"/>
      <c r="NXS3513" s="45"/>
      <c r="NXT3513" s="45"/>
      <c r="NXU3513" s="45"/>
      <c r="NXV3513" s="45"/>
      <c r="NXW3513" s="45"/>
      <c r="NXX3513" s="45"/>
      <c r="NXY3513" s="45"/>
      <c r="NXZ3513" s="45"/>
      <c r="NYA3513" s="45"/>
      <c r="NYB3513" s="45"/>
      <c r="NYC3513" s="45"/>
      <c r="NYD3513" s="45"/>
      <c r="NYE3513" s="45"/>
      <c r="NYF3513" s="45"/>
      <c r="NYG3513" s="45"/>
      <c r="NYH3513" s="45"/>
      <c r="NYI3513" s="45"/>
      <c r="NYJ3513" s="45"/>
      <c r="NYK3513" s="45"/>
      <c r="NYL3513" s="45"/>
      <c r="NYM3513" s="45"/>
      <c r="NYN3513" s="45"/>
      <c r="NYO3513" s="45"/>
      <c r="NYP3513" s="45"/>
      <c r="NYQ3513" s="45"/>
      <c r="NYR3513" s="45"/>
      <c r="NYS3513" s="45"/>
      <c r="NYT3513" s="45"/>
      <c r="NYU3513" s="45"/>
      <c r="NYV3513" s="45"/>
      <c r="NYW3513" s="45"/>
      <c r="NYX3513" s="45"/>
      <c r="NYY3513" s="45"/>
      <c r="NYZ3513" s="45"/>
      <c r="NZA3513" s="45"/>
      <c r="NZB3513" s="45"/>
      <c r="NZC3513" s="45"/>
      <c r="NZD3513" s="45"/>
      <c r="NZE3513" s="45"/>
      <c r="NZF3513" s="45"/>
      <c r="NZG3513" s="45"/>
      <c r="NZH3513" s="45"/>
      <c r="NZI3513" s="45"/>
      <c r="NZJ3513" s="45"/>
      <c r="NZK3513" s="45"/>
      <c r="NZL3513" s="45"/>
      <c r="NZM3513" s="45"/>
      <c r="NZN3513" s="45"/>
      <c r="NZO3513" s="45"/>
      <c r="NZP3513" s="45"/>
      <c r="NZQ3513" s="45"/>
      <c r="NZR3513" s="45"/>
      <c r="NZS3513" s="45"/>
      <c r="NZT3513" s="45"/>
      <c r="NZU3513" s="45"/>
      <c r="NZV3513" s="45"/>
      <c r="NZW3513" s="45"/>
      <c r="NZX3513" s="45"/>
      <c r="NZY3513" s="45"/>
      <c r="NZZ3513" s="45"/>
      <c r="OAA3513" s="45"/>
      <c r="OAB3513" s="45"/>
      <c r="OAC3513" s="45"/>
      <c r="OAD3513" s="45"/>
      <c r="OAE3513" s="45"/>
      <c r="OAF3513" s="45"/>
      <c r="OAG3513" s="45"/>
      <c r="OAH3513" s="45"/>
      <c r="OAI3513" s="45"/>
      <c r="OAJ3513" s="45"/>
      <c r="OAK3513" s="45"/>
      <c r="OAL3513" s="45"/>
      <c r="OAM3513" s="45"/>
      <c r="OAN3513" s="45"/>
      <c r="OAO3513" s="45"/>
      <c r="OAP3513" s="45"/>
      <c r="OAQ3513" s="45"/>
      <c r="OAR3513" s="45"/>
      <c r="OAS3513" s="45"/>
      <c r="OAT3513" s="45"/>
      <c r="OAU3513" s="45"/>
      <c r="OAV3513" s="45"/>
      <c r="OAW3513" s="45"/>
      <c r="OAX3513" s="45"/>
      <c r="OAY3513" s="45"/>
      <c r="OAZ3513" s="45"/>
      <c r="OBA3513" s="45"/>
      <c r="OBB3513" s="45"/>
      <c r="OBC3513" s="45"/>
      <c r="OBD3513" s="45"/>
      <c r="OBE3513" s="45"/>
      <c r="OBF3513" s="45"/>
      <c r="OBG3513" s="45"/>
      <c r="OBH3513" s="45"/>
      <c r="OBI3513" s="45"/>
      <c r="OBJ3513" s="45"/>
      <c r="OBK3513" s="45"/>
      <c r="OBL3513" s="45"/>
      <c r="OBM3513" s="45"/>
      <c r="OBN3513" s="45"/>
      <c r="OBO3513" s="45"/>
      <c r="OBP3513" s="45"/>
      <c r="OBQ3513" s="45"/>
      <c r="OBR3513" s="45"/>
      <c r="OBS3513" s="45"/>
      <c r="OBT3513" s="45"/>
      <c r="OBU3513" s="45"/>
      <c r="OBV3513" s="45"/>
      <c r="OBW3513" s="45"/>
      <c r="OBX3513" s="45"/>
      <c r="OBY3513" s="45"/>
      <c r="OBZ3513" s="45"/>
      <c r="OCA3513" s="45"/>
      <c r="OCB3513" s="45"/>
      <c r="OCC3513" s="45"/>
      <c r="OCD3513" s="45"/>
      <c r="OCE3513" s="45"/>
      <c r="OCF3513" s="45"/>
      <c r="OCG3513" s="45"/>
      <c r="OCH3513" s="45"/>
      <c r="OCI3513" s="45"/>
      <c r="OCJ3513" s="45"/>
      <c r="OCK3513" s="45"/>
      <c r="OCL3513" s="45"/>
      <c r="OCM3513" s="45"/>
      <c r="OCN3513" s="45"/>
      <c r="OCO3513" s="45"/>
      <c r="OCP3513" s="45"/>
      <c r="OCQ3513" s="45"/>
      <c r="OCR3513" s="45"/>
      <c r="OCS3513" s="45"/>
      <c r="OCT3513" s="45"/>
      <c r="OCU3513" s="45"/>
      <c r="OCV3513" s="45"/>
      <c r="OCW3513" s="45"/>
      <c r="OCX3513" s="45"/>
      <c r="OCY3513" s="45"/>
      <c r="OCZ3513" s="45"/>
      <c r="ODA3513" s="45"/>
      <c r="ODB3513" s="45"/>
      <c r="ODC3513" s="45"/>
      <c r="ODD3513" s="45"/>
      <c r="ODE3513" s="45"/>
      <c r="ODF3513" s="45"/>
      <c r="ODG3513" s="45"/>
      <c r="ODH3513" s="45"/>
      <c r="ODI3513" s="45"/>
      <c r="ODJ3513" s="45"/>
      <c r="ODK3513" s="45"/>
      <c r="ODL3513" s="45"/>
      <c r="ODM3513" s="45"/>
      <c r="ODN3513" s="45"/>
      <c r="ODO3513" s="45"/>
      <c r="ODP3513" s="45"/>
      <c r="ODQ3513" s="45"/>
      <c r="ODR3513" s="45"/>
      <c r="ODS3513" s="45"/>
      <c r="ODT3513" s="45"/>
      <c r="ODU3513" s="45"/>
      <c r="ODV3513" s="45"/>
      <c r="ODW3513" s="45"/>
      <c r="ODX3513" s="45"/>
      <c r="ODY3513" s="45"/>
      <c r="ODZ3513" s="45"/>
      <c r="OEA3513" s="45"/>
      <c r="OEB3513" s="45"/>
      <c r="OEC3513" s="45"/>
      <c r="OED3513" s="45"/>
      <c r="OEE3513" s="45"/>
      <c r="OEF3513" s="45"/>
      <c r="OEG3513" s="45"/>
      <c r="OEH3513" s="45"/>
      <c r="OEI3513" s="45"/>
      <c r="OEJ3513" s="45"/>
      <c r="OEK3513" s="45"/>
      <c r="OEL3513" s="45"/>
      <c r="OEM3513" s="45"/>
      <c r="OEN3513" s="45"/>
      <c r="OEO3513" s="45"/>
      <c r="OEP3513" s="45"/>
      <c r="OEQ3513" s="45"/>
      <c r="OER3513" s="45"/>
      <c r="OES3513" s="45"/>
      <c r="OET3513" s="45"/>
      <c r="OEU3513" s="45"/>
      <c r="OEV3513" s="45"/>
      <c r="OEW3513" s="45"/>
      <c r="OEX3513" s="45"/>
      <c r="OEY3513" s="45"/>
      <c r="OEZ3513" s="45"/>
      <c r="OFA3513" s="45"/>
      <c r="OFB3513" s="45"/>
      <c r="OFC3513" s="45"/>
      <c r="OFD3513" s="45"/>
      <c r="OFE3513" s="45"/>
      <c r="OFF3513" s="45"/>
      <c r="OFG3513" s="45"/>
      <c r="OFH3513" s="45"/>
      <c r="OFI3513" s="45"/>
      <c r="OFJ3513" s="45"/>
      <c r="OFK3513" s="45"/>
      <c r="OFL3513" s="45"/>
      <c r="OFM3513" s="45"/>
      <c r="OFN3513" s="45"/>
      <c r="OFO3513" s="45"/>
      <c r="OFP3513" s="45"/>
      <c r="OFQ3513" s="45"/>
      <c r="OFR3513" s="45"/>
      <c r="OFS3513" s="45"/>
      <c r="OFT3513" s="45"/>
      <c r="OFU3513" s="45"/>
      <c r="OFV3513" s="45"/>
      <c r="OFW3513" s="45"/>
      <c r="OFX3513" s="45"/>
      <c r="OFY3513" s="45"/>
      <c r="OFZ3513" s="45"/>
      <c r="OGA3513" s="45"/>
      <c r="OGB3513" s="45"/>
      <c r="OGC3513" s="45"/>
      <c r="OGD3513" s="45"/>
      <c r="OGE3513" s="45"/>
      <c r="OGF3513" s="45"/>
      <c r="OGG3513" s="45"/>
      <c r="OGH3513" s="45"/>
      <c r="OGI3513" s="45"/>
      <c r="OGJ3513" s="45"/>
      <c r="OGK3513" s="45"/>
      <c r="OGL3513" s="45"/>
      <c r="OGM3513" s="45"/>
      <c r="OGN3513" s="45"/>
      <c r="OGO3513" s="45"/>
      <c r="OGP3513" s="45"/>
      <c r="OGQ3513" s="45"/>
      <c r="OGR3513" s="45"/>
      <c r="OGS3513" s="45"/>
      <c r="OGT3513" s="45"/>
      <c r="OGU3513" s="45"/>
      <c r="OGV3513" s="45"/>
      <c r="OGW3513" s="45"/>
      <c r="OGX3513" s="45"/>
      <c r="OGY3513" s="45"/>
      <c r="OGZ3513" s="45"/>
      <c r="OHA3513" s="45"/>
      <c r="OHB3513" s="45"/>
      <c r="OHC3513" s="45"/>
      <c r="OHD3513" s="45"/>
      <c r="OHE3513" s="45"/>
      <c r="OHF3513" s="45"/>
      <c r="OHG3513" s="45"/>
      <c r="OHH3513" s="45"/>
      <c r="OHI3513" s="45"/>
      <c r="OHJ3513" s="45"/>
      <c r="OHK3513" s="45"/>
      <c r="OHL3513" s="45"/>
      <c r="OHM3513" s="45"/>
      <c r="OHN3513" s="45"/>
      <c r="OHO3513" s="45"/>
      <c r="OHP3513" s="45"/>
      <c r="OHQ3513" s="45"/>
      <c r="OHR3513" s="45"/>
      <c r="OHS3513" s="45"/>
      <c r="OHT3513" s="45"/>
      <c r="OHU3513" s="45"/>
      <c r="OHV3513" s="45"/>
      <c r="OHW3513" s="45"/>
      <c r="OHX3513" s="45"/>
      <c r="OHY3513" s="45"/>
      <c r="OHZ3513" s="45"/>
      <c r="OIA3513" s="45"/>
      <c r="OIB3513" s="45"/>
      <c r="OIC3513" s="45"/>
      <c r="OID3513" s="45"/>
      <c r="OIE3513" s="45"/>
      <c r="OIF3513" s="45"/>
      <c r="OIG3513" s="45"/>
      <c r="OIH3513" s="45"/>
      <c r="OII3513" s="45"/>
      <c r="OIJ3513" s="45"/>
      <c r="OIK3513" s="45"/>
      <c r="OIL3513" s="45"/>
      <c r="OIM3513" s="45"/>
      <c r="OIN3513" s="45"/>
      <c r="OIO3513" s="45"/>
      <c r="OIP3513" s="45"/>
      <c r="OIQ3513" s="45"/>
      <c r="OIR3513" s="45"/>
      <c r="OIS3513" s="45"/>
      <c r="OIT3513" s="45"/>
      <c r="OIU3513" s="45"/>
      <c r="OIV3513" s="45"/>
      <c r="OIW3513" s="45"/>
      <c r="OIX3513" s="45"/>
      <c r="OIY3513" s="45"/>
      <c r="OIZ3513" s="45"/>
      <c r="OJA3513" s="45"/>
      <c r="OJB3513" s="45"/>
      <c r="OJC3513" s="45"/>
      <c r="OJD3513" s="45"/>
      <c r="OJE3513" s="45"/>
      <c r="OJF3513" s="45"/>
      <c r="OJG3513" s="45"/>
      <c r="OJH3513" s="45"/>
      <c r="OJI3513" s="45"/>
      <c r="OJJ3513" s="45"/>
      <c r="OJK3513" s="45"/>
      <c r="OJL3513" s="45"/>
      <c r="OJM3513" s="45"/>
      <c r="OJN3513" s="45"/>
      <c r="OJO3513" s="45"/>
      <c r="OJP3513" s="45"/>
      <c r="OJQ3513" s="45"/>
      <c r="OJR3513" s="45"/>
      <c r="OJS3513" s="45"/>
      <c r="OJT3513" s="45"/>
      <c r="OJU3513" s="45"/>
      <c r="OJV3513" s="45"/>
      <c r="OJW3513" s="45"/>
      <c r="OJX3513" s="45"/>
      <c r="OJY3513" s="45"/>
      <c r="OJZ3513" s="45"/>
      <c r="OKA3513" s="45"/>
      <c r="OKB3513" s="45"/>
      <c r="OKC3513" s="45"/>
      <c r="OKD3513" s="45"/>
      <c r="OKE3513" s="45"/>
      <c r="OKF3513" s="45"/>
      <c r="OKG3513" s="45"/>
      <c r="OKH3513" s="45"/>
      <c r="OKI3513" s="45"/>
      <c r="OKJ3513" s="45"/>
      <c r="OKK3513" s="45"/>
      <c r="OKL3513" s="45"/>
      <c r="OKM3513" s="45"/>
      <c r="OKN3513" s="45"/>
      <c r="OKO3513" s="45"/>
      <c r="OKP3513" s="45"/>
      <c r="OKQ3513" s="45"/>
      <c r="OKR3513" s="45"/>
      <c r="OKS3513" s="45"/>
      <c r="OKT3513" s="45"/>
      <c r="OKU3513" s="45"/>
      <c r="OKV3513" s="45"/>
      <c r="OKW3513" s="45"/>
      <c r="OKX3513" s="45"/>
      <c r="OKY3513" s="45"/>
      <c r="OKZ3513" s="45"/>
      <c r="OLA3513" s="45"/>
      <c r="OLB3513" s="45"/>
      <c r="OLC3513" s="45"/>
      <c r="OLD3513" s="45"/>
      <c r="OLE3513" s="45"/>
      <c r="OLF3513" s="45"/>
      <c r="OLG3513" s="45"/>
      <c r="OLH3513" s="45"/>
      <c r="OLI3513" s="45"/>
      <c r="OLJ3513" s="45"/>
      <c r="OLK3513" s="45"/>
      <c r="OLL3513" s="45"/>
      <c r="OLM3513" s="45"/>
      <c r="OLN3513" s="45"/>
      <c r="OLO3513" s="45"/>
      <c r="OLP3513" s="45"/>
      <c r="OLQ3513" s="45"/>
      <c r="OLR3513" s="45"/>
      <c r="OLS3513" s="45"/>
      <c r="OLT3513" s="45"/>
      <c r="OLU3513" s="45"/>
      <c r="OLV3513" s="45"/>
      <c r="OLW3513" s="45"/>
      <c r="OLX3513" s="45"/>
      <c r="OLY3513" s="45"/>
      <c r="OLZ3513" s="45"/>
      <c r="OMA3513" s="45"/>
      <c r="OMB3513" s="45"/>
      <c r="OMC3513" s="45"/>
      <c r="OMD3513" s="45"/>
      <c r="OME3513" s="45"/>
      <c r="OMF3513" s="45"/>
      <c r="OMG3513" s="45"/>
      <c r="OMH3513" s="45"/>
      <c r="OMI3513" s="45"/>
      <c r="OMJ3513" s="45"/>
      <c r="OMK3513" s="45"/>
      <c r="OML3513" s="45"/>
      <c r="OMM3513" s="45"/>
      <c r="OMN3513" s="45"/>
      <c r="OMO3513" s="45"/>
      <c r="OMP3513" s="45"/>
      <c r="OMQ3513" s="45"/>
      <c r="OMR3513" s="45"/>
      <c r="OMS3513" s="45"/>
      <c r="OMT3513" s="45"/>
      <c r="OMU3513" s="45"/>
      <c r="OMV3513" s="45"/>
      <c r="OMW3513" s="45"/>
      <c r="OMX3513" s="45"/>
      <c r="OMY3513" s="45"/>
      <c r="OMZ3513" s="45"/>
      <c r="ONA3513" s="45"/>
      <c r="ONB3513" s="45"/>
      <c r="ONC3513" s="45"/>
      <c r="OND3513" s="45"/>
      <c r="ONE3513" s="45"/>
      <c r="ONF3513" s="45"/>
      <c r="ONG3513" s="45"/>
      <c r="ONH3513" s="45"/>
      <c r="ONI3513" s="45"/>
      <c r="ONJ3513" s="45"/>
      <c r="ONK3513" s="45"/>
      <c r="ONL3513" s="45"/>
      <c r="ONM3513" s="45"/>
      <c r="ONN3513" s="45"/>
      <c r="ONO3513" s="45"/>
      <c r="ONP3513" s="45"/>
      <c r="ONQ3513" s="45"/>
      <c r="ONR3513" s="45"/>
      <c r="ONS3513" s="45"/>
      <c r="ONT3513" s="45"/>
      <c r="ONU3513" s="45"/>
      <c r="ONV3513" s="45"/>
      <c r="ONW3513" s="45"/>
      <c r="ONX3513" s="45"/>
      <c r="ONY3513" s="45"/>
      <c r="ONZ3513" s="45"/>
      <c r="OOA3513" s="45"/>
      <c r="OOB3513" s="45"/>
      <c r="OOC3513" s="45"/>
      <c r="OOD3513" s="45"/>
      <c r="OOE3513" s="45"/>
      <c r="OOF3513" s="45"/>
      <c r="OOG3513" s="45"/>
      <c r="OOH3513" s="45"/>
      <c r="OOI3513" s="45"/>
      <c r="OOJ3513" s="45"/>
      <c r="OOK3513" s="45"/>
      <c r="OOL3513" s="45"/>
      <c r="OOM3513" s="45"/>
      <c r="OON3513" s="45"/>
      <c r="OOO3513" s="45"/>
      <c r="OOP3513" s="45"/>
      <c r="OOQ3513" s="45"/>
      <c r="OOR3513" s="45"/>
      <c r="OOS3513" s="45"/>
      <c r="OOT3513" s="45"/>
      <c r="OOU3513" s="45"/>
      <c r="OOV3513" s="45"/>
      <c r="OOW3513" s="45"/>
      <c r="OOX3513" s="45"/>
      <c r="OOY3513" s="45"/>
      <c r="OOZ3513" s="45"/>
      <c r="OPA3513" s="45"/>
      <c r="OPB3513" s="45"/>
      <c r="OPC3513" s="45"/>
      <c r="OPD3513" s="45"/>
      <c r="OPE3513" s="45"/>
      <c r="OPF3513" s="45"/>
      <c r="OPG3513" s="45"/>
      <c r="OPH3513" s="45"/>
      <c r="OPI3513" s="45"/>
      <c r="OPJ3513" s="45"/>
      <c r="OPK3513" s="45"/>
      <c r="OPL3513" s="45"/>
      <c r="OPM3513" s="45"/>
      <c r="OPN3513" s="45"/>
      <c r="OPO3513" s="45"/>
      <c r="OPP3513" s="45"/>
      <c r="OPQ3513" s="45"/>
      <c r="OPR3513" s="45"/>
      <c r="OPS3513" s="45"/>
      <c r="OPT3513" s="45"/>
      <c r="OPU3513" s="45"/>
      <c r="OPV3513" s="45"/>
      <c r="OPW3513" s="45"/>
      <c r="OPX3513" s="45"/>
      <c r="OPY3513" s="45"/>
      <c r="OPZ3513" s="45"/>
      <c r="OQA3513" s="45"/>
      <c r="OQB3513" s="45"/>
      <c r="OQC3513" s="45"/>
      <c r="OQD3513" s="45"/>
      <c r="OQE3513" s="45"/>
      <c r="OQF3513" s="45"/>
      <c r="OQG3513" s="45"/>
      <c r="OQH3513" s="45"/>
      <c r="OQI3513" s="45"/>
      <c r="OQJ3513" s="45"/>
      <c r="OQK3513" s="45"/>
      <c r="OQL3513" s="45"/>
      <c r="OQM3513" s="45"/>
      <c r="OQN3513" s="45"/>
      <c r="OQO3513" s="45"/>
      <c r="OQP3513" s="45"/>
      <c r="OQQ3513" s="45"/>
      <c r="OQR3513" s="45"/>
      <c r="OQS3513" s="45"/>
      <c r="OQT3513" s="45"/>
      <c r="OQU3513" s="45"/>
      <c r="OQV3513" s="45"/>
      <c r="OQW3513" s="45"/>
      <c r="OQX3513" s="45"/>
      <c r="OQY3513" s="45"/>
      <c r="OQZ3513" s="45"/>
      <c r="ORA3513" s="45"/>
      <c r="ORB3513" s="45"/>
      <c r="ORC3513" s="45"/>
      <c r="ORD3513" s="45"/>
      <c r="ORE3513" s="45"/>
      <c r="ORF3513" s="45"/>
      <c r="ORG3513" s="45"/>
      <c r="ORH3513" s="45"/>
      <c r="ORI3513" s="45"/>
      <c r="ORJ3513" s="45"/>
      <c r="ORK3513" s="45"/>
      <c r="ORL3513" s="45"/>
      <c r="ORM3513" s="45"/>
      <c r="ORN3513" s="45"/>
      <c r="ORO3513" s="45"/>
      <c r="ORP3513" s="45"/>
      <c r="ORQ3513" s="45"/>
      <c r="ORR3513" s="45"/>
      <c r="ORS3513" s="45"/>
      <c r="ORT3513" s="45"/>
      <c r="ORU3513" s="45"/>
      <c r="ORV3513" s="45"/>
      <c r="ORW3513" s="45"/>
      <c r="ORX3513" s="45"/>
      <c r="ORY3513" s="45"/>
      <c r="ORZ3513" s="45"/>
      <c r="OSA3513" s="45"/>
      <c r="OSB3513" s="45"/>
      <c r="OSC3513" s="45"/>
      <c r="OSD3513" s="45"/>
      <c r="OSE3513" s="45"/>
      <c r="OSF3513" s="45"/>
      <c r="OSG3513" s="45"/>
      <c r="OSH3513" s="45"/>
      <c r="OSI3513" s="45"/>
      <c r="OSJ3513" s="45"/>
      <c r="OSK3513" s="45"/>
      <c r="OSL3513" s="45"/>
      <c r="OSM3513" s="45"/>
      <c r="OSN3513" s="45"/>
      <c r="OSO3513" s="45"/>
      <c r="OSP3513" s="45"/>
      <c r="OSQ3513" s="45"/>
      <c r="OSR3513" s="45"/>
      <c r="OSS3513" s="45"/>
      <c r="OST3513" s="45"/>
      <c r="OSU3513" s="45"/>
      <c r="OSV3513" s="45"/>
      <c r="OSW3513" s="45"/>
      <c r="OSX3513" s="45"/>
      <c r="OSY3513" s="45"/>
      <c r="OSZ3513" s="45"/>
      <c r="OTA3513" s="45"/>
      <c r="OTB3513" s="45"/>
      <c r="OTC3513" s="45"/>
      <c r="OTD3513" s="45"/>
      <c r="OTE3513" s="45"/>
      <c r="OTF3513" s="45"/>
      <c r="OTG3513" s="45"/>
      <c r="OTH3513" s="45"/>
      <c r="OTI3513" s="45"/>
      <c r="OTJ3513" s="45"/>
      <c r="OTK3513" s="45"/>
      <c r="OTL3513" s="45"/>
      <c r="OTM3513" s="45"/>
      <c r="OTN3513" s="45"/>
      <c r="OTO3513" s="45"/>
      <c r="OTP3513" s="45"/>
      <c r="OTQ3513" s="45"/>
      <c r="OTR3513" s="45"/>
      <c r="OTS3513" s="45"/>
      <c r="OTT3513" s="45"/>
      <c r="OTU3513" s="45"/>
      <c r="OTV3513" s="45"/>
      <c r="OTW3513" s="45"/>
      <c r="OTX3513" s="45"/>
      <c r="OTY3513" s="45"/>
      <c r="OTZ3513" s="45"/>
      <c r="OUA3513" s="45"/>
      <c r="OUB3513" s="45"/>
      <c r="OUC3513" s="45"/>
      <c r="OUD3513" s="45"/>
      <c r="OUE3513" s="45"/>
      <c r="OUF3513" s="45"/>
      <c r="OUG3513" s="45"/>
      <c r="OUH3513" s="45"/>
      <c r="OUI3513" s="45"/>
      <c r="OUJ3513" s="45"/>
      <c r="OUK3513" s="45"/>
      <c r="OUL3513" s="45"/>
      <c r="OUM3513" s="45"/>
      <c r="OUN3513" s="45"/>
      <c r="OUO3513" s="45"/>
      <c r="OUP3513" s="45"/>
      <c r="OUQ3513" s="45"/>
      <c r="OUR3513" s="45"/>
      <c r="OUS3513" s="45"/>
      <c r="OUT3513" s="45"/>
      <c r="OUU3513" s="45"/>
      <c r="OUV3513" s="45"/>
      <c r="OUW3513" s="45"/>
      <c r="OUX3513" s="45"/>
      <c r="OUY3513" s="45"/>
      <c r="OUZ3513" s="45"/>
      <c r="OVA3513" s="45"/>
      <c r="OVB3513" s="45"/>
      <c r="OVC3513" s="45"/>
      <c r="OVD3513" s="45"/>
      <c r="OVE3513" s="45"/>
      <c r="OVF3513" s="45"/>
      <c r="OVG3513" s="45"/>
      <c r="OVH3513" s="45"/>
      <c r="OVI3513" s="45"/>
      <c r="OVJ3513" s="45"/>
      <c r="OVK3513" s="45"/>
      <c r="OVL3513" s="45"/>
      <c r="OVM3513" s="45"/>
      <c r="OVN3513" s="45"/>
      <c r="OVO3513" s="45"/>
      <c r="OVP3513" s="45"/>
      <c r="OVQ3513" s="45"/>
      <c r="OVR3513" s="45"/>
      <c r="OVS3513" s="45"/>
      <c r="OVT3513" s="45"/>
      <c r="OVU3513" s="45"/>
      <c r="OVV3513" s="45"/>
      <c r="OVW3513" s="45"/>
      <c r="OVX3513" s="45"/>
      <c r="OVY3513" s="45"/>
      <c r="OVZ3513" s="45"/>
      <c r="OWA3513" s="45"/>
      <c r="OWB3513" s="45"/>
      <c r="OWC3513" s="45"/>
      <c r="OWD3513" s="45"/>
      <c r="OWE3513" s="45"/>
      <c r="OWF3513" s="45"/>
      <c r="OWG3513" s="45"/>
      <c r="OWH3513" s="45"/>
      <c r="OWI3513" s="45"/>
      <c r="OWJ3513" s="45"/>
      <c r="OWK3513" s="45"/>
      <c r="OWL3513" s="45"/>
      <c r="OWM3513" s="45"/>
      <c r="OWN3513" s="45"/>
      <c r="OWO3513" s="45"/>
      <c r="OWP3513" s="45"/>
      <c r="OWQ3513" s="45"/>
      <c r="OWR3513" s="45"/>
      <c r="OWS3513" s="45"/>
      <c r="OWT3513" s="45"/>
      <c r="OWU3513" s="45"/>
      <c r="OWV3513" s="45"/>
      <c r="OWW3513" s="45"/>
      <c r="OWX3513" s="45"/>
      <c r="OWY3513" s="45"/>
      <c r="OWZ3513" s="45"/>
      <c r="OXA3513" s="45"/>
      <c r="OXB3513" s="45"/>
      <c r="OXC3513" s="45"/>
      <c r="OXD3513" s="45"/>
      <c r="OXE3513" s="45"/>
      <c r="OXF3513" s="45"/>
      <c r="OXG3513" s="45"/>
      <c r="OXH3513" s="45"/>
      <c r="OXI3513" s="45"/>
      <c r="OXJ3513" s="45"/>
      <c r="OXK3513" s="45"/>
      <c r="OXL3513" s="45"/>
      <c r="OXM3513" s="45"/>
      <c r="OXN3513" s="45"/>
      <c r="OXO3513" s="45"/>
      <c r="OXP3513" s="45"/>
      <c r="OXQ3513" s="45"/>
      <c r="OXR3513" s="45"/>
      <c r="OXS3513" s="45"/>
      <c r="OXT3513" s="45"/>
      <c r="OXU3513" s="45"/>
      <c r="OXV3513" s="45"/>
      <c r="OXW3513" s="45"/>
      <c r="OXX3513" s="45"/>
      <c r="OXY3513" s="45"/>
      <c r="OXZ3513" s="45"/>
      <c r="OYA3513" s="45"/>
      <c r="OYB3513" s="45"/>
      <c r="OYC3513" s="45"/>
      <c r="OYD3513" s="45"/>
      <c r="OYE3513" s="45"/>
      <c r="OYF3513" s="45"/>
      <c r="OYG3513" s="45"/>
      <c r="OYH3513" s="45"/>
      <c r="OYI3513" s="45"/>
      <c r="OYJ3513" s="45"/>
      <c r="OYK3513" s="45"/>
      <c r="OYL3513" s="45"/>
      <c r="OYM3513" s="45"/>
      <c r="OYN3513" s="45"/>
      <c r="OYO3513" s="45"/>
      <c r="OYP3513" s="45"/>
      <c r="OYQ3513" s="45"/>
      <c r="OYR3513" s="45"/>
      <c r="OYS3513" s="45"/>
      <c r="OYT3513" s="45"/>
      <c r="OYU3513" s="45"/>
      <c r="OYV3513" s="45"/>
      <c r="OYW3513" s="45"/>
      <c r="OYX3513" s="45"/>
      <c r="OYY3513" s="45"/>
      <c r="OYZ3513" s="45"/>
      <c r="OZA3513" s="45"/>
      <c r="OZB3513" s="45"/>
      <c r="OZC3513" s="45"/>
      <c r="OZD3513" s="45"/>
      <c r="OZE3513" s="45"/>
      <c r="OZF3513" s="45"/>
      <c r="OZG3513" s="45"/>
      <c r="OZH3513" s="45"/>
      <c r="OZI3513" s="45"/>
      <c r="OZJ3513" s="45"/>
      <c r="OZK3513" s="45"/>
      <c r="OZL3513" s="45"/>
      <c r="OZM3513" s="45"/>
      <c r="OZN3513" s="45"/>
      <c r="OZO3513" s="45"/>
      <c r="OZP3513" s="45"/>
      <c r="OZQ3513" s="45"/>
      <c r="OZR3513" s="45"/>
      <c r="OZS3513" s="45"/>
      <c r="OZT3513" s="45"/>
      <c r="OZU3513" s="45"/>
      <c r="OZV3513" s="45"/>
      <c r="OZW3513" s="45"/>
      <c r="OZX3513" s="45"/>
      <c r="OZY3513" s="45"/>
      <c r="OZZ3513" s="45"/>
      <c r="PAA3513" s="45"/>
      <c r="PAB3513" s="45"/>
      <c r="PAC3513" s="45"/>
      <c r="PAD3513" s="45"/>
      <c r="PAE3513" s="45"/>
      <c r="PAF3513" s="45"/>
      <c r="PAG3513" s="45"/>
      <c r="PAH3513" s="45"/>
      <c r="PAI3513" s="45"/>
      <c r="PAJ3513" s="45"/>
      <c r="PAK3513" s="45"/>
      <c r="PAL3513" s="45"/>
      <c r="PAM3513" s="45"/>
      <c r="PAN3513" s="45"/>
      <c r="PAO3513" s="45"/>
      <c r="PAP3513" s="45"/>
      <c r="PAQ3513" s="45"/>
      <c r="PAR3513" s="45"/>
      <c r="PAS3513" s="45"/>
      <c r="PAT3513" s="45"/>
      <c r="PAU3513" s="45"/>
      <c r="PAV3513" s="45"/>
      <c r="PAW3513" s="45"/>
      <c r="PAX3513" s="45"/>
      <c r="PAY3513" s="45"/>
      <c r="PAZ3513" s="45"/>
      <c r="PBA3513" s="45"/>
      <c r="PBB3513" s="45"/>
      <c r="PBC3513" s="45"/>
      <c r="PBD3513" s="45"/>
      <c r="PBE3513" s="45"/>
      <c r="PBF3513" s="45"/>
      <c r="PBG3513" s="45"/>
      <c r="PBH3513" s="45"/>
      <c r="PBI3513" s="45"/>
      <c r="PBJ3513" s="45"/>
      <c r="PBK3513" s="45"/>
      <c r="PBL3513" s="45"/>
      <c r="PBM3513" s="45"/>
      <c r="PBN3513" s="45"/>
      <c r="PBO3513" s="45"/>
      <c r="PBP3513" s="45"/>
      <c r="PBQ3513" s="45"/>
      <c r="PBR3513" s="45"/>
      <c r="PBS3513" s="45"/>
      <c r="PBT3513" s="45"/>
      <c r="PBU3513" s="45"/>
      <c r="PBV3513" s="45"/>
      <c r="PBW3513" s="45"/>
      <c r="PBX3513" s="45"/>
      <c r="PBY3513" s="45"/>
      <c r="PBZ3513" s="45"/>
      <c r="PCA3513" s="45"/>
      <c r="PCB3513" s="45"/>
      <c r="PCC3513" s="45"/>
      <c r="PCD3513" s="45"/>
      <c r="PCE3513" s="45"/>
      <c r="PCF3513" s="45"/>
      <c r="PCG3513" s="45"/>
      <c r="PCH3513" s="45"/>
      <c r="PCI3513" s="45"/>
      <c r="PCJ3513" s="45"/>
      <c r="PCK3513" s="45"/>
      <c r="PCL3513" s="45"/>
      <c r="PCM3513" s="45"/>
      <c r="PCN3513" s="45"/>
      <c r="PCO3513" s="45"/>
      <c r="PCP3513" s="45"/>
      <c r="PCQ3513" s="45"/>
      <c r="PCR3513" s="45"/>
      <c r="PCS3513" s="45"/>
      <c r="PCT3513" s="45"/>
      <c r="PCU3513" s="45"/>
      <c r="PCV3513" s="45"/>
      <c r="PCW3513" s="45"/>
      <c r="PCX3513" s="45"/>
      <c r="PCY3513" s="45"/>
      <c r="PCZ3513" s="45"/>
      <c r="PDA3513" s="45"/>
      <c r="PDB3513" s="45"/>
      <c r="PDC3513" s="45"/>
      <c r="PDD3513" s="45"/>
      <c r="PDE3513" s="45"/>
      <c r="PDF3513" s="45"/>
      <c r="PDG3513" s="45"/>
      <c r="PDH3513" s="45"/>
      <c r="PDI3513" s="45"/>
      <c r="PDJ3513" s="45"/>
      <c r="PDK3513" s="45"/>
      <c r="PDL3513" s="45"/>
      <c r="PDM3513" s="45"/>
      <c r="PDN3513" s="45"/>
      <c r="PDO3513" s="45"/>
      <c r="PDP3513" s="45"/>
      <c r="PDQ3513" s="45"/>
      <c r="PDR3513" s="45"/>
      <c r="PDS3513" s="45"/>
      <c r="PDT3513" s="45"/>
      <c r="PDU3513" s="45"/>
      <c r="PDV3513" s="45"/>
      <c r="PDW3513" s="45"/>
      <c r="PDX3513" s="45"/>
      <c r="PDY3513" s="45"/>
      <c r="PDZ3513" s="45"/>
      <c r="PEA3513" s="45"/>
      <c r="PEB3513" s="45"/>
      <c r="PEC3513" s="45"/>
      <c r="PED3513" s="45"/>
      <c r="PEE3513" s="45"/>
      <c r="PEF3513" s="45"/>
      <c r="PEG3513" s="45"/>
      <c r="PEH3513" s="45"/>
      <c r="PEI3513" s="45"/>
      <c r="PEJ3513" s="45"/>
      <c r="PEK3513" s="45"/>
      <c r="PEL3513" s="45"/>
      <c r="PEM3513" s="45"/>
      <c r="PEN3513" s="45"/>
      <c r="PEO3513" s="45"/>
      <c r="PEP3513" s="45"/>
      <c r="PEQ3513" s="45"/>
      <c r="PER3513" s="45"/>
      <c r="PES3513" s="45"/>
      <c r="PET3513" s="45"/>
      <c r="PEU3513" s="45"/>
      <c r="PEV3513" s="45"/>
      <c r="PEW3513" s="45"/>
      <c r="PEX3513" s="45"/>
      <c r="PEY3513" s="45"/>
      <c r="PEZ3513" s="45"/>
      <c r="PFA3513" s="45"/>
      <c r="PFB3513" s="45"/>
      <c r="PFC3513" s="45"/>
      <c r="PFD3513" s="45"/>
      <c r="PFE3513" s="45"/>
      <c r="PFF3513" s="45"/>
      <c r="PFG3513" s="45"/>
      <c r="PFH3513" s="45"/>
      <c r="PFI3513" s="45"/>
      <c r="PFJ3513" s="45"/>
      <c r="PFK3513" s="45"/>
      <c r="PFL3513" s="45"/>
      <c r="PFM3513" s="45"/>
      <c r="PFN3513" s="45"/>
      <c r="PFO3513" s="45"/>
      <c r="PFP3513" s="45"/>
      <c r="PFQ3513" s="45"/>
      <c r="PFR3513" s="45"/>
      <c r="PFS3513" s="45"/>
      <c r="PFT3513" s="45"/>
      <c r="PFU3513" s="45"/>
      <c r="PFV3513" s="45"/>
      <c r="PFW3513" s="45"/>
      <c r="PFX3513" s="45"/>
      <c r="PFY3513" s="45"/>
      <c r="PFZ3513" s="45"/>
      <c r="PGA3513" s="45"/>
      <c r="PGB3513" s="45"/>
      <c r="PGC3513" s="45"/>
      <c r="PGD3513" s="45"/>
      <c r="PGE3513" s="45"/>
      <c r="PGF3513" s="45"/>
      <c r="PGG3513" s="45"/>
      <c r="PGH3513" s="45"/>
      <c r="PGI3513" s="45"/>
      <c r="PGJ3513" s="45"/>
      <c r="PGK3513" s="45"/>
      <c r="PGL3513" s="45"/>
      <c r="PGM3513" s="45"/>
      <c r="PGN3513" s="45"/>
      <c r="PGO3513" s="45"/>
      <c r="PGP3513" s="45"/>
      <c r="PGQ3513" s="45"/>
      <c r="PGR3513" s="45"/>
      <c r="PGS3513" s="45"/>
      <c r="PGT3513" s="45"/>
      <c r="PGU3513" s="45"/>
      <c r="PGV3513" s="45"/>
      <c r="PGW3513" s="45"/>
      <c r="PGX3513" s="45"/>
      <c r="PGY3513" s="45"/>
      <c r="PGZ3513" s="45"/>
      <c r="PHA3513" s="45"/>
      <c r="PHB3513" s="45"/>
      <c r="PHC3513" s="45"/>
      <c r="PHD3513" s="45"/>
      <c r="PHE3513" s="45"/>
      <c r="PHF3513" s="45"/>
      <c r="PHG3513" s="45"/>
      <c r="PHH3513" s="45"/>
      <c r="PHI3513" s="45"/>
      <c r="PHJ3513" s="45"/>
      <c r="PHK3513" s="45"/>
      <c r="PHL3513" s="45"/>
      <c r="PHM3513" s="45"/>
      <c r="PHN3513" s="45"/>
      <c r="PHO3513" s="45"/>
      <c r="PHP3513" s="45"/>
      <c r="PHQ3513" s="45"/>
      <c r="PHR3513" s="45"/>
      <c r="PHS3513" s="45"/>
      <c r="PHT3513" s="45"/>
      <c r="PHU3513" s="45"/>
      <c r="PHV3513" s="45"/>
      <c r="PHW3513" s="45"/>
      <c r="PHX3513" s="45"/>
      <c r="PHY3513" s="45"/>
      <c r="PHZ3513" s="45"/>
      <c r="PIA3513" s="45"/>
      <c r="PIB3513" s="45"/>
      <c r="PIC3513" s="45"/>
      <c r="PID3513" s="45"/>
      <c r="PIE3513" s="45"/>
      <c r="PIF3513" s="45"/>
      <c r="PIG3513" s="45"/>
      <c r="PIH3513" s="45"/>
      <c r="PII3513" s="45"/>
      <c r="PIJ3513" s="45"/>
      <c r="PIK3513" s="45"/>
      <c r="PIL3513" s="45"/>
      <c r="PIM3513" s="45"/>
      <c r="PIN3513" s="45"/>
      <c r="PIO3513" s="45"/>
      <c r="PIP3513" s="45"/>
      <c r="PIQ3513" s="45"/>
      <c r="PIR3513" s="45"/>
      <c r="PIS3513" s="45"/>
      <c r="PIT3513" s="45"/>
      <c r="PIU3513" s="45"/>
      <c r="PIV3513" s="45"/>
      <c r="PIW3513" s="45"/>
      <c r="PIX3513" s="45"/>
      <c r="PIY3513" s="45"/>
      <c r="PIZ3513" s="45"/>
      <c r="PJA3513" s="45"/>
      <c r="PJB3513" s="45"/>
      <c r="PJC3513" s="45"/>
      <c r="PJD3513" s="45"/>
      <c r="PJE3513" s="45"/>
      <c r="PJF3513" s="45"/>
      <c r="PJG3513" s="45"/>
      <c r="PJH3513" s="45"/>
      <c r="PJI3513" s="45"/>
      <c r="PJJ3513" s="45"/>
      <c r="PJK3513" s="45"/>
      <c r="PJL3513" s="45"/>
      <c r="PJM3513" s="45"/>
      <c r="PJN3513" s="45"/>
      <c r="PJO3513" s="45"/>
      <c r="PJP3513" s="45"/>
      <c r="PJQ3513" s="45"/>
      <c r="PJR3513" s="45"/>
      <c r="PJS3513" s="45"/>
      <c r="PJT3513" s="45"/>
      <c r="PJU3513" s="45"/>
      <c r="PJV3513" s="45"/>
      <c r="PJW3513" s="45"/>
      <c r="PJX3513" s="45"/>
      <c r="PJY3513" s="45"/>
      <c r="PJZ3513" s="45"/>
      <c r="PKA3513" s="45"/>
      <c r="PKB3513" s="45"/>
      <c r="PKC3513" s="45"/>
      <c r="PKD3513" s="45"/>
      <c r="PKE3513" s="45"/>
      <c r="PKF3513" s="45"/>
      <c r="PKG3513" s="45"/>
      <c r="PKH3513" s="45"/>
      <c r="PKI3513" s="45"/>
      <c r="PKJ3513" s="45"/>
      <c r="PKK3513" s="45"/>
      <c r="PKL3513" s="45"/>
      <c r="PKM3513" s="45"/>
      <c r="PKN3513" s="45"/>
      <c r="PKO3513" s="45"/>
      <c r="PKP3513" s="45"/>
      <c r="PKQ3513" s="45"/>
      <c r="PKR3513" s="45"/>
      <c r="PKS3513" s="45"/>
      <c r="PKT3513" s="45"/>
      <c r="PKU3513" s="45"/>
      <c r="PKV3513" s="45"/>
      <c r="PKW3513" s="45"/>
      <c r="PKX3513" s="45"/>
      <c r="PKY3513" s="45"/>
      <c r="PKZ3513" s="45"/>
      <c r="PLA3513" s="45"/>
      <c r="PLB3513" s="45"/>
      <c r="PLC3513" s="45"/>
      <c r="PLD3513" s="45"/>
      <c r="PLE3513" s="45"/>
      <c r="PLF3513" s="45"/>
      <c r="PLG3513" s="45"/>
      <c r="PLH3513" s="45"/>
      <c r="PLI3513" s="45"/>
      <c r="PLJ3513" s="45"/>
      <c r="PLK3513" s="45"/>
      <c r="PLL3513" s="45"/>
      <c r="PLM3513" s="45"/>
      <c r="PLN3513" s="45"/>
      <c r="PLO3513" s="45"/>
      <c r="PLP3513" s="45"/>
      <c r="PLQ3513" s="45"/>
      <c r="PLR3513" s="45"/>
      <c r="PLS3513" s="45"/>
      <c r="PLT3513" s="45"/>
      <c r="PLU3513" s="45"/>
      <c r="PLV3513" s="45"/>
      <c r="PLW3513" s="45"/>
      <c r="PLX3513" s="45"/>
      <c r="PLY3513" s="45"/>
      <c r="PLZ3513" s="45"/>
      <c r="PMA3513" s="45"/>
      <c r="PMB3513" s="45"/>
      <c r="PMC3513" s="45"/>
      <c r="PMD3513" s="45"/>
      <c r="PME3513" s="45"/>
      <c r="PMF3513" s="45"/>
      <c r="PMG3513" s="45"/>
      <c r="PMH3513" s="45"/>
      <c r="PMI3513" s="45"/>
      <c r="PMJ3513" s="45"/>
      <c r="PMK3513" s="45"/>
      <c r="PML3513" s="45"/>
      <c r="PMM3513" s="45"/>
      <c r="PMN3513" s="45"/>
      <c r="PMO3513" s="45"/>
      <c r="PMP3513" s="45"/>
      <c r="PMQ3513" s="45"/>
      <c r="PMR3513" s="45"/>
      <c r="PMS3513" s="45"/>
      <c r="PMT3513" s="45"/>
      <c r="PMU3513" s="45"/>
      <c r="PMV3513" s="45"/>
      <c r="PMW3513" s="45"/>
      <c r="PMX3513" s="45"/>
      <c r="PMY3513" s="45"/>
      <c r="PMZ3513" s="45"/>
      <c r="PNA3513" s="45"/>
      <c r="PNB3513" s="45"/>
      <c r="PNC3513" s="45"/>
      <c r="PND3513" s="45"/>
      <c r="PNE3513" s="45"/>
      <c r="PNF3513" s="45"/>
      <c r="PNG3513" s="45"/>
      <c r="PNH3513" s="45"/>
      <c r="PNI3513" s="45"/>
      <c r="PNJ3513" s="45"/>
      <c r="PNK3513" s="45"/>
      <c r="PNL3513" s="45"/>
      <c r="PNM3513" s="45"/>
      <c r="PNN3513" s="45"/>
      <c r="PNO3513" s="45"/>
      <c r="PNP3513" s="45"/>
      <c r="PNQ3513" s="45"/>
      <c r="PNR3513" s="45"/>
      <c r="PNS3513" s="45"/>
      <c r="PNT3513" s="45"/>
      <c r="PNU3513" s="45"/>
      <c r="PNV3513" s="45"/>
      <c r="PNW3513" s="45"/>
      <c r="PNX3513" s="45"/>
      <c r="PNY3513" s="45"/>
      <c r="PNZ3513" s="45"/>
      <c r="POA3513" s="45"/>
      <c r="POB3513" s="45"/>
      <c r="POC3513" s="45"/>
      <c r="POD3513" s="45"/>
      <c r="POE3513" s="45"/>
      <c r="POF3513" s="45"/>
      <c r="POG3513" s="45"/>
      <c r="POH3513" s="45"/>
      <c r="POI3513" s="45"/>
      <c r="POJ3513" s="45"/>
      <c r="POK3513" s="45"/>
      <c r="POL3513" s="45"/>
      <c r="POM3513" s="45"/>
      <c r="PON3513" s="45"/>
      <c r="POO3513" s="45"/>
      <c r="POP3513" s="45"/>
      <c r="POQ3513" s="45"/>
      <c r="POR3513" s="45"/>
      <c r="POS3513" s="45"/>
      <c r="POT3513" s="45"/>
      <c r="POU3513" s="45"/>
      <c r="POV3513" s="45"/>
      <c r="POW3513" s="45"/>
      <c r="POX3513" s="45"/>
      <c r="POY3513" s="45"/>
      <c r="POZ3513" s="45"/>
      <c r="PPA3513" s="45"/>
      <c r="PPB3513" s="45"/>
      <c r="PPC3513" s="45"/>
      <c r="PPD3513" s="45"/>
      <c r="PPE3513" s="45"/>
      <c r="PPF3513" s="45"/>
      <c r="PPG3513" s="45"/>
      <c r="PPH3513" s="45"/>
      <c r="PPI3513" s="45"/>
      <c r="PPJ3513" s="45"/>
      <c r="PPK3513" s="45"/>
      <c r="PPL3513" s="45"/>
      <c r="PPM3513" s="45"/>
      <c r="PPN3513" s="45"/>
      <c r="PPO3513" s="45"/>
      <c r="PPP3513" s="45"/>
      <c r="PPQ3513" s="45"/>
      <c r="PPR3513" s="45"/>
      <c r="PPS3513" s="45"/>
      <c r="PPT3513" s="45"/>
      <c r="PPU3513" s="45"/>
      <c r="PPV3513" s="45"/>
      <c r="PPW3513" s="45"/>
      <c r="PPX3513" s="45"/>
      <c r="PPY3513" s="45"/>
      <c r="PPZ3513" s="45"/>
      <c r="PQA3513" s="45"/>
      <c r="PQB3513" s="45"/>
      <c r="PQC3513" s="45"/>
      <c r="PQD3513" s="45"/>
      <c r="PQE3513" s="45"/>
      <c r="PQF3513" s="45"/>
      <c r="PQG3513" s="45"/>
      <c r="PQH3513" s="45"/>
      <c r="PQI3513" s="45"/>
      <c r="PQJ3513" s="45"/>
      <c r="PQK3513" s="45"/>
      <c r="PQL3513" s="45"/>
      <c r="PQM3513" s="45"/>
      <c r="PQN3513" s="45"/>
      <c r="PQO3513" s="45"/>
      <c r="PQP3513" s="45"/>
      <c r="PQQ3513" s="45"/>
      <c r="PQR3513" s="45"/>
      <c r="PQS3513" s="45"/>
      <c r="PQT3513" s="45"/>
      <c r="PQU3513" s="45"/>
      <c r="PQV3513" s="45"/>
      <c r="PQW3513" s="45"/>
      <c r="PQX3513" s="45"/>
      <c r="PQY3513" s="45"/>
      <c r="PQZ3513" s="45"/>
      <c r="PRA3513" s="45"/>
      <c r="PRB3513" s="45"/>
      <c r="PRC3513" s="45"/>
      <c r="PRD3513" s="45"/>
      <c r="PRE3513" s="45"/>
      <c r="PRF3513" s="45"/>
      <c r="PRG3513" s="45"/>
      <c r="PRH3513" s="45"/>
      <c r="PRI3513" s="45"/>
      <c r="PRJ3513" s="45"/>
      <c r="PRK3513" s="45"/>
      <c r="PRL3513" s="45"/>
      <c r="PRM3513" s="45"/>
      <c r="PRN3513" s="45"/>
      <c r="PRO3513" s="45"/>
      <c r="PRP3513" s="45"/>
      <c r="PRQ3513" s="45"/>
      <c r="PRR3513" s="45"/>
      <c r="PRS3513" s="45"/>
      <c r="PRT3513" s="45"/>
      <c r="PRU3513" s="45"/>
      <c r="PRV3513" s="45"/>
      <c r="PRW3513" s="45"/>
      <c r="PRX3513" s="45"/>
      <c r="PRY3513" s="45"/>
      <c r="PRZ3513" s="45"/>
      <c r="PSA3513" s="45"/>
      <c r="PSB3513" s="45"/>
      <c r="PSC3513" s="45"/>
      <c r="PSD3513" s="45"/>
      <c r="PSE3513" s="45"/>
      <c r="PSF3513" s="45"/>
      <c r="PSG3513" s="45"/>
      <c r="PSH3513" s="45"/>
      <c r="PSI3513" s="45"/>
      <c r="PSJ3513" s="45"/>
      <c r="PSK3513" s="45"/>
      <c r="PSL3513" s="45"/>
      <c r="PSM3513" s="45"/>
      <c r="PSN3513" s="45"/>
      <c r="PSO3513" s="45"/>
      <c r="PSP3513" s="45"/>
      <c r="PSQ3513" s="45"/>
      <c r="PSR3513" s="45"/>
      <c r="PSS3513" s="45"/>
      <c r="PST3513" s="45"/>
      <c r="PSU3513" s="45"/>
      <c r="PSV3513" s="45"/>
      <c r="PSW3513" s="45"/>
      <c r="PSX3513" s="45"/>
      <c r="PSY3513" s="45"/>
      <c r="PSZ3513" s="45"/>
      <c r="PTA3513" s="45"/>
      <c r="PTB3513" s="45"/>
      <c r="PTC3513" s="45"/>
      <c r="PTD3513" s="45"/>
      <c r="PTE3513" s="45"/>
      <c r="PTF3513" s="45"/>
      <c r="PTG3513" s="45"/>
      <c r="PTH3513" s="45"/>
      <c r="PTI3513" s="45"/>
      <c r="PTJ3513" s="45"/>
      <c r="PTK3513" s="45"/>
      <c r="PTL3513" s="45"/>
      <c r="PTM3513" s="45"/>
      <c r="PTN3513" s="45"/>
      <c r="PTO3513" s="45"/>
      <c r="PTP3513" s="45"/>
      <c r="PTQ3513" s="45"/>
      <c r="PTR3513" s="45"/>
      <c r="PTS3513" s="45"/>
      <c r="PTT3513" s="45"/>
      <c r="PTU3513" s="45"/>
      <c r="PTV3513" s="45"/>
      <c r="PTW3513" s="45"/>
      <c r="PTX3513" s="45"/>
      <c r="PTY3513" s="45"/>
      <c r="PTZ3513" s="45"/>
      <c r="PUA3513" s="45"/>
      <c r="PUB3513" s="45"/>
      <c r="PUC3513" s="45"/>
      <c r="PUD3513" s="45"/>
      <c r="PUE3513" s="45"/>
      <c r="PUF3513" s="45"/>
      <c r="PUG3513" s="45"/>
      <c r="PUH3513" s="45"/>
      <c r="PUI3513" s="45"/>
      <c r="PUJ3513" s="45"/>
      <c r="PUK3513" s="45"/>
      <c r="PUL3513" s="45"/>
      <c r="PUM3513" s="45"/>
      <c r="PUN3513" s="45"/>
      <c r="PUO3513" s="45"/>
      <c r="PUP3513" s="45"/>
      <c r="PUQ3513" s="45"/>
      <c r="PUR3513" s="45"/>
      <c r="PUS3513" s="45"/>
      <c r="PUT3513" s="45"/>
      <c r="PUU3513" s="45"/>
      <c r="PUV3513" s="45"/>
      <c r="PUW3513" s="45"/>
      <c r="PUX3513" s="45"/>
      <c r="PUY3513" s="45"/>
      <c r="PUZ3513" s="45"/>
      <c r="PVA3513" s="45"/>
      <c r="PVB3513" s="45"/>
      <c r="PVC3513" s="45"/>
      <c r="PVD3513" s="45"/>
      <c r="PVE3513" s="45"/>
      <c r="PVF3513" s="45"/>
      <c r="PVG3513" s="45"/>
      <c r="PVH3513" s="45"/>
      <c r="PVI3513" s="45"/>
      <c r="PVJ3513" s="45"/>
      <c r="PVK3513" s="45"/>
      <c r="PVL3513" s="45"/>
      <c r="PVM3513" s="45"/>
      <c r="PVN3513" s="45"/>
      <c r="PVO3513" s="45"/>
      <c r="PVP3513" s="45"/>
      <c r="PVQ3513" s="45"/>
      <c r="PVR3513" s="45"/>
      <c r="PVS3513" s="45"/>
      <c r="PVT3513" s="45"/>
      <c r="PVU3513" s="45"/>
      <c r="PVV3513" s="45"/>
      <c r="PVW3513" s="45"/>
      <c r="PVX3513" s="45"/>
      <c r="PVY3513" s="45"/>
      <c r="PVZ3513" s="45"/>
      <c r="PWA3513" s="45"/>
      <c r="PWB3513" s="45"/>
      <c r="PWC3513" s="45"/>
      <c r="PWD3513" s="45"/>
      <c r="PWE3513" s="45"/>
      <c r="PWF3513" s="45"/>
      <c r="PWG3513" s="45"/>
      <c r="PWH3513" s="45"/>
      <c r="PWI3513" s="45"/>
      <c r="PWJ3513" s="45"/>
      <c r="PWK3513" s="45"/>
      <c r="PWL3513" s="45"/>
      <c r="PWM3513" s="45"/>
      <c r="PWN3513" s="45"/>
      <c r="PWO3513" s="45"/>
      <c r="PWP3513" s="45"/>
      <c r="PWQ3513" s="45"/>
      <c r="PWR3513" s="45"/>
      <c r="PWS3513" s="45"/>
      <c r="PWT3513" s="45"/>
      <c r="PWU3513" s="45"/>
      <c r="PWV3513" s="45"/>
      <c r="PWW3513" s="45"/>
      <c r="PWX3513" s="45"/>
      <c r="PWY3513" s="45"/>
      <c r="PWZ3513" s="45"/>
      <c r="PXA3513" s="45"/>
      <c r="PXB3513" s="45"/>
      <c r="PXC3513" s="45"/>
      <c r="PXD3513" s="45"/>
      <c r="PXE3513" s="45"/>
      <c r="PXF3513" s="45"/>
      <c r="PXG3513" s="45"/>
      <c r="PXH3513" s="45"/>
      <c r="PXI3513" s="45"/>
      <c r="PXJ3513" s="45"/>
      <c r="PXK3513" s="45"/>
      <c r="PXL3513" s="45"/>
      <c r="PXM3513" s="45"/>
      <c r="PXN3513" s="45"/>
      <c r="PXO3513" s="45"/>
      <c r="PXP3513" s="45"/>
      <c r="PXQ3513" s="45"/>
      <c r="PXR3513" s="45"/>
      <c r="PXS3513" s="45"/>
      <c r="PXT3513" s="45"/>
      <c r="PXU3513" s="45"/>
      <c r="PXV3513" s="45"/>
      <c r="PXW3513" s="45"/>
      <c r="PXX3513" s="45"/>
      <c r="PXY3513" s="45"/>
      <c r="PXZ3513" s="45"/>
      <c r="PYA3513" s="45"/>
      <c r="PYB3513" s="45"/>
      <c r="PYC3513" s="45"/>
      <c r="PYD3513" s="45"/>
      <c r="PYE3513" s="45"/>
      <c r="PYF3513" s="45"/>
      <c r="PYG3513" s="45"/>
      <c r="PYH3513" s="45"/>
      <c r="PYI3513" s="45"/>
      <c r="PYJ3513" s="45"/>
      <c r="PYK3513" s="45"/>
      <c r="PYL3513" s="45"/>
      <c r="PYM3513" s="45"/>
      <c r="PYN3513" s="45"/>
      <c r="PYO3513" s="45"/>
      <c r="PYP3513" s="45"/>
      <c r="PYQ3513" s="45"/>
      <c r="PYR3513" s="45"/>
      <c r="PYS3513" s="45"/>
      <c r="PYT3513" s="45"/>
      <c r="PYU3513" s="45"/>
      <c r="PYV3513" s="45"/>
      <c r="PYW3513" s="45"/>
      <c r="PYX3513" s="45"/>
      <c r="PYY3513" s="45"/>
      <c r="PYZ3513" s="45"/>
      <c r="PZA3513" s="45"/>
      <c r="PZB3513" s="45"/>
      <c r="PZC3513" s="45"/>
      <c r="PZD3513" s="45"/>
      <c r="PZE3513" s="45"/>
      <c r="PZF3513" s="45"/>
      <c r="PZG3513" s="45"/>
      <c r="PZH3513" s="45"/>
      <c r="PZI3513" s="45"/>
      <c r="PZJ3513" s="45"/>
      <c r="PZK3513" s="45"/>
      <c r="PZL3513" s="45"/>
      <c r="PZM3513" s="45"/>
      <c r="PZN3513" s="45"/>
      <c r="PZO3513" s="45"/>
      <c r="PZP3513" s="45"/>
      <c r="PZQ3513" s="45"/>
      <c r="PZR3513" s="45"/>
      <c r="PZS3513" s="45"/>
      <c r="PZT3513" s="45"/>
      <c r="PZU3513" s="45"/>
      <c r="PZV3513" s="45"/>
      <c r="PZW3513" s="45"/>
      <c r="PZX3513" s="45"/>
      <c r="PZY3513" s="45"/>
      <c r="PZZ3513" s="45"/>
      <c r="QAA3513" s="45"/>
      <c r="QAB3513" s="45"/>
      <c r="QAC3513" s="45"/>
      <c r="QAD3513" s="45"/>
      <c r="QAE3513" s="45"/>
      <c r="QAF3513" s="45"/>
      <c r="QAG3513" s="45"/>
      <c r="QAH3513" s="45"/>
      <c r="QAI3513" s="45"/>
      <c r="QAJ3513" s="45"/>
      <c r="QAK3513" s="45"/>
      <c r="QAL3513" s="45"/>
      <c r="QAM3513" s="45"/>
      <c r="QAN3513" s="45"/>
      <c r="QAO3513" s="45"/>
      <c r="QAP3513" s="45"/>
      <c r="QAQ3513" s="45"/>
      <c r="QAR3513" s="45"/>
      <c r="QAS3513" s="45"/>
      <c r="QAT3513" s="45"/>
      <c r="QAU3513" s="45"/>
      <c r="QAV3513" s="45"/>
      <c r="QAW3513" s="45"/>
      <c r="QAX3513" s="45"/>
      <c r="QAY3513" s="45"/>
      <c r="QAZ3513" s="45"/>
      <c r="QBA3513" s="45"/>
      <c r="QBB3513" s="45"/>
      <c r="QBC3513" s="45"/>
      <c r="QBD3513" s="45"/>
      <c r="QBE3513" s="45"/>
      <c r="QBF3513" s="45"/>
      <c r="QBG3513" s="45"/>
      <c r="QBH3513" s="45"/>
      <c r="QBI3513" s="45"/>
      <c r="QBJ3513" s="45"/>
      <c r="QBK3513" s="45"/>
      <c r="QBL3513" s="45"/>
      <c r="QBM3513" s="45"/>
      <c r="QBN3513" s="45"/>
      <c r="QBO3513" s="45"/>
      <c r="QBP3513" s="45"/>
      <c r="QBQ3513" s="45"/>
      <c r="QBR3513" s="45"/>
      <c r="QBS3513" s="45"/>
      <c r="QBT3513" s="45"/>
      <c r="QBU3513" s="45"/>
      <c r="QBV3513" s="45"/>
      <c r="QBW3513" s="45"/>
      <c r="QBX3513" s="45"/>
      <c r="QBY3513" s="45"/>
      <c r="QBZ3513" s="45"/>
      <c r="QCA3513" s="45"/>
      <c r="QCB3513" s="45"/>
      <c r="QCC3513" s="45"/>
      <c r="QCD3513" s="45"/>
      <c r="QCE3513" s="45"/>
      <c r="QCF3513" s="45"/>
      <c r="QCG3513" s="45"/>
      <c r="QCH3513" s="45"/>
      <c r="QCI3513" s="45"/>
      <c r="QCJ3513" s="45"/>
      <c r="QCK3513" s="45"/>
      <c r="QCL3513" s="45"/>
      <c r="QCM3513" s="45"/>
      <c r="QCN3513" s="45"/>
      <c r="QCO3513" s="45"/>
      <c r="QCP3513" s="45"/>
      <c r="QCQ3513" s="45"/>
      <c r="QCR3513" s="45"/>
      <c r="QCS3513" s="45"/>
      <c r="QCT3513" s="45"/>
      <c r="QCU3513" s="45"/>
      <c r="QCV3513" s="45"/>
      <c r="QCW3513" s="45"/>
      <c r="QCX3513" s="45"/>
      <c r="QCY3513" s="45"/>
      <c r="QCZ3513" s="45"/>
      <c r="QDA3513" s="45"/>
      <c r="QDB3513" s="45"/>
      <c r="QDC3513" s="45"/>
      <c r="QDD3513" s="45"/>
      <c r="QDE3513" s="45"/>
      <c r="QDF3513" s="45"/>
      <c r="QDG3513" s="45"/>
      <c r="QDH3513" s="45"/>
      <c r="QDI3513" s="45"/>
      <c r="QDJ3513" s="45"/>
      <c r="QDK3513" s="45"/>
      <c r="QDL3513" s="45"/>
      <c r="QDM3513" s="45"/>
      <c r="QDN3513" s="45"/>
      <c r="QDO3513" s="45"/>
      <c r="QDP3513" s="45"/>
      <c r="QDQ3513" s="45"/>
      <c r="QDR3513" s="45"/>
      <c r="QDS3513" s="45"/>
      <c r="QDT3513" s="45"/>
      <c r="QDU3513" s="45"/>
      <c r="QDV3513" s="45"/>
      <c r="QDW3513" s="45"/>
      <c r="QDX3513" s="45"/>
      <c r="QDY3513" s="45"/>
      <c r="QDZ3513" s="45"/>
      <c r="QEA3513" s="45"/>
      <c r="QEB3513" s="45"/>
      <c r="QEC3513" s="45"/>
      <c r="QED3513" s="45"/>
      <c r="QEE3513" s="45"/>
      <c r="QEF3513" s="45"/>
      <c r="QEG3513" s="45"/>
      <c r="QEH3513" s="45"/>
      <c r="QEI3513" s="45"/>
      <c r="QEJ3513" s="45"/>
      <c r="QEK3513" s="45"/>
      <c r="QEL3513" s="45"/>
      <c r="QEM3513" s="45"/>
      <c r="QEN3513" s="45"/>
      <c r="QEO3513" s="45"/>
      <c r="QEP3513" s="45"/>
      <c r="QEQ3513" s="45"/>
      <c r="QER3513" s="45"/>
      <c r="QES3513" s="45"/>
      <c r="QET3513" s="45"/>
      <c r="QEU3513" s="45"/>
      <c r="QEV3513" s="45"/>
      <c r="QEW3513" s="45"/>
      <c r="QEX3513" s="45"/>
      <c r="QEY3513" s="45"/>
      <c r="QEZ3513" s="45"/>
      <c r="QFA3513" s="45"/>
      <c r="QFB3513" s="45"/>
      <c r="QFC3513" s="45"/>
      <c r="QFD3513" s="45"/>
      <c r="QFE3513" s="45"/>
      <c r="QFF3513" s="45"/>
      <c r="QFG3513" s="45"/>
      <c r="QFH3513" s="45"/>
      <c r="QFI3513" s="45"/>
      <c r="QFJ3513" s="45"/>
      <c r="QFK3513" s="45"/>
      <c r="QFL3513" s="45"/>
      <c r="QFM3513" s="45"/>
      <c r="QFN3513" s="45"/>
      <c r="QFO3513" s="45"/>
      <c r="QFP3513" s="45"/>
      <c r="QFQ3513" s="45"/>
      <c r="QFR3513" s="45"/>
      <c r="QFS3513" s="45"/>
      <c r="QFT3513" s="45"/>
      <c r="QFU3513" s="45"/>
      <c r="QFV3513" s="45"/>
      <c r="QFW3513" s="45"/>
      <c r="QFX3513" s="45"/>
      <c r="QFY3513" s="45"/>
      <c r="QFZ3513" s="45"/>
      <c r="QGA3513" s="45"/>
      <c r="QGB3513" s="45"/>
      <c r="QGC3513" s="45"/>
      <c r="QGD3513" s="45"/>
      <c r="QGE3513" s="45"/>
      <c r="QGF3513" s="45"/>
      <c r="QGG3513" s="45"/>
      <c r="QGH3513" s="45"/>
      <c r="QGI3513" s="45"/>
      <c r="QGJ3513" s="45"/>
      <c r="QGK3513" s="45"/>
      <c r="QGL3513" s="45"/>
      <c r="QGM3513" s="45"/>
      <c r="QGN3513" s="45"/>
      <c r="QGO3513" s="45"/>
      <c r="QGP3513" s="45"/>
      <c r="QGQ3513" s="45"/>
      <c r="QGR3513" s="45"/>
      <c r="QGS3513" s="45"/>
      <c r="QGT3513" s="45"/>
      <c r="QGU3513" s="45"/>
      <c r="QGV3513" s="45"/>
      <c r="QGW3513" s="45"/>
      <c r="QGX3513" s="45"/>
      <c r="QGY3513" s="45"/>
      <c r="QGZ3513" s="45"/>
      <c r="QHA3513" s="45"/>
      <c r="QHB3513" s="45"/>
      <c r="QHC3513" s="45"/>
      <c r="QHD3513" s="45"/>
      <c r="QHE3513" s="45"/>
      <c r="QHF3513" s="45"/>
      <c r="QHG3513" s="45"/>
      <c r="QHH3513" s="45"/>
      <c r="QHI3513" s="45"/>
      <c r="QHJ3513" s="45"/>
      <c r="QHK3513" s="45"/>
      <c r="QHL3513" s="45"/>
      <c r="QHM3513" s="45"/>
      <c r="QHN3513" s="45"/>
      <c r="QHO3513" s="45"/>
      <c r="QHP3513" s="45"/>
      <c r="QHQ3513" s="45"/>
      <c r="QHR3513" s="45"/>
      <c r="QHS3513" s="45"/>
      <c r="QHT3513" s="45"/>
      <c r="QHU3513" s="45"/>
      <c r="QHV3513" s="45"/>
      <c r="QHW3513" s="45"/>
      <c r="QHX3513" s="45"/>
      <c r="QHY3513" s="45"/>
      <c r="QHZ3513" s="45"/>
      <c r="QIA3513" s="45"/>
      <c r="QIB3513" s="45"/>
      <c r="QIC3513" s="45"/>
      <c r="QID3513" s="45"/>
      <c r="QIE3513" s="45"/>
      <c r="QIF3513" s="45"/>
      <c r="QIG3513" s="45"/>
      <c r="QIH3513" s="45"/>
      <c r="QII3513" s="45"/>
      <c r="QIJ3513" s="45"/>
      <c r="QIK3513" s="45"/>
      <c r="QIL3513" s="45"/>
      <c r="QIM3513" s="45"/>
      <c r="QIN3513" s="45"/>
      <c r="QIO3513" s="45"/>
      <c r="QIP3513" s="45"/>
      <c r="QIQ3513" s="45"/>
      <c r="QIR3513" s="45"/>
      <c r="QIS3513" s="45"/>
      <c r="QIT3513" s="45"/>
      <c r="QIU3513" s="45"/>
      <c r="QIV3513" s="45"/>
      <c r="QIW3513" s="45"/>
      <c r="QIX3513" s="45"/>
      <c r="QIY3513" s="45"/>
      <c r="QIZ3513" s="45"/>
      <c r="QJA3513" s="45"/>
      <c r="QJB3513" s="45"/>
      <c r="QJC3513" s="45"/>
      <c r="QJD3513" s="45"/>
      <c r="QJE3513" s="45"/>
      <c r="QJF3513" s="45"/>
      <c r="QJG3513" s="45"/>
      <c r="QJH3513" s="45"/>
      <c r="QJI3513" s="45"/>
      <c r="QJJ3513" s="45"/>
      <c r="QJK3513" s="45"/>
      <c r="QJL3513" s="45"/>
      <c r="QJM3513" s="45"/>
      <c r="QJN3513" s="45"/>
      <c r="QJO3513" s="45"/>
      <c r="QJP3513" s="45"/>
      <c r="QJQ3513" s="45"/>
      <c r="QJR3513" s="45"/>
      <c r="QJS3513" s="45"/>
      <c r="QJT3513" s="45"/>
      <c r="QJU3513" s="45"/>
      <c r="QJV3513" s="45"/>
      <c r="QJW3513" s="45"/>
      <c r="QJX3513" s="45"/>
      <c r="QJY3513" s="45"/>
      <c r="QJZ3513" s="45"/>
      <c r="QKA3513" s="45"/>
      <c r="QKB3513" s="45"/>
      <c r="QKC3513" s="45"/>
      <c r="QKD3513" s="45"/>
      <c r="QKE3513" s="45"/>
      <c r="QKF3513" s="45"/>
      <c r="QKG3513" s="45"/>
      <c r="QKH3513" s="45"/>
      <c r="QKI3513" s="45"/>
      <c r="QKJ3513" s="45"/>
      <c r="QKK3513" s="45"/>
      <c r="QKL3513" s="45"/>
      <c r="QKM3513" s="45"/>
      <c r="QKN3513" s="45"/>
      <c r="QKO3513" s="45"/>
      <c r="QKP3513" s="45"/>
      <c r="QKQ3513" s="45"/>
      <c r="QKR3513" s="45"/>
      <c r="QKS3513" s="45"/>
      <c r="QKT3513" s="45"/>
      <c r="QKU3513" s="45"/>
      <c r="QKV3513" s="45"/>
      <c r="QKW3513" s="45"/>
      <c r="QKX3513" s="45"/>
      <c r="QKY3513" s="45"/>
      <c r="QKZ3513" s="45"/>
      <c r="QLA3513" s="45"/>
      <c r="QLB3513" s="45"/>
      <c r="QLC3513" s="45"/>
      <c r="QLD3513" s="45"/>
      <c r="QLE3513" s="45"/>
      <c r="QLF3513" s="45"/>
      <c r="QLG3513" s="45"/>
      <c r="QLH3513" s="45"/>
      <c r="QLI3513" s="45"/>
      <c r="QLJ3513" s="45"/>
      <c r="QLK3513" s="45"/>
      <c r="QLL3513" s="45"/>
      <c r="QLM3513" s="45"/>
      <c r="QLN3513" s="45"/>
      <c r="QLO3513" s="45"/>
      <c r="QLP3513" s="45"/>
      <c r="QLQ3513" s="45"/>
      <c r="QLR3513" s="45"/>
      <c r="QLS3513" s="45"/>
      <c r="QLT3513" s="45"/>
      <c r="QLU3513" s="45"/>
      <c r="QLV3513" s="45"/>
      <c r="QLW3513" s="45"/>
      <c r="QLX3513" s="45"/>
      <c r="QLY3513" s="45"/>
      <c r="QLZ3513" s="45"/>
      <c r="QMA3513" s="45"/>
      <c r="QMB3513" s="45"/>
      <c r="QMC3513" s="45"/>
      <c r="QMD3513" s="45"/>
      <c r="QME3513" s="45"/>
      <c r="QMF3513" s="45"/>
      <c r="QMG3513" s="45"/>
      <c r="QMH3513" s="45"/>
      <c r="QMI3513" s="45"/>
      <c r="QMJ3513" s="45"/>
      <c r="QMK3513" s="45"/>
      <c r="QML3513" s="45"/>
      <c r="QMM3513" s="45"/>
      <c r="QMN3513" s="45"/>
      <c r="QMO3513" s="45"/>
      <c r="QMP3513" s="45"/>
      <c r="QMQ3513" s="45"/>
      <c r="QMR3513" s="45"/>
      <c r="QMS3513" s="45"/>
      <c r="QMT3513" s="45"/>
      <c r="QMU3513" s="45"/>
      <c r="QMV3513" s="45"/>
      <c r="QMW3513" s="45"/>
      <c r="QMX3513" s="45"/>
      <c r="QMY3513" s="45"/>
      <c r="QMZ3513" s="45"/>
      <c r="QNA3513" s="45"/>
      <c r="QNB3513" s="45"/>
      <c r="QNC3513" s="45"/>
      <c r="QND3513" s="45"/>
      <c r="QNE3513" s="45"/>
      <c r="QNF3513" s="45"/>
      <c r="QNG3513" s="45"/>
      <c r="QNH3513" s="45"/>
      <c r="QNI3513" s="45"/>
      <c r="QNJ3513" s="45"/>
      <c r="QNK3513" s="45"/>
      <c r="QNL3513" s="45"/>
      <c r="QNM3513" s="45"/>
      <c r="QNN3513" s="45"/>
      <c r="QNO3513" s="45"/>
      <c r="QNP3513" s="45"/>
      <c r="QNQ3513" s="45"/>
      <c r="QNR3513" s="45"/>
      <c r="QNS3513" s="45"/>
      <c r="QNT3513" s="45"/>
      <c r="QNU3513" s="45"/>
      <c r="QNV3513" s="45"/>
      <c r="QNW3513" s="45"/>
      <c r="QNX3513" s="45"/>
      <c r="QNY3513" s="45"/>
      <c r="QNZ3513" s="45"/>
      <c r="QOA3513" s="45"/>
      <c r="QOB3513" s="45"/>
      <c r="QOC3513" s="45"/>
      <c r="QOD3513" s="45"/>
      <c r="QOE3513" s="45"/>
      <c r="QOF3513" s="45"/>
      <c r="QOG3513" s="45"/>
      <c r="QOH3513" s="45"/>
      <c r="QOI3513" s="45"/>
      <c r="QOJ3513" s="45"/>
      <c r="QOK3513" s="45"/>
      <c r="QOL3513" s="45"/>
      <c r="QOM3513" s="45"/>
      <c r="QON3513" s="45"/>
      <c r="QOO3513" s="45"/>
      <c r="QOP3513" s="45"/>
      <c r="QOQ3513" s="45"/>
      <c r="QOR3513" s="45"/>
      <c r="QOS3513" s="45"/>
      <c r="QOT3513" s="45"/>
      <c r="QOU3513" s="45"/>
      <c r="QOV3513" s="45"/>
      <c r="QOW3513" s="45"/>
      <c r="QOX3513" s="45"/>
      <c r="QOY3513" s="45"/>
      <c r="QOZ3513" s="45"/>
      <c r="QPA3513" s="45"/>
      <c r="QPB3513" s="45"/>
      <c r="QPC3513" s="45"/>
      <c r="QPD3513" s="45"/>
      <c r="QPE3513" s="45"/>
      <c r="QPF3513" s="45"/>
      <c r="QPG3513" s="45"/>
      <c r="QPH3513" s="45"/>
      <c r="QPI3513" s="45"/>
      <c r="QPJ3513" s="45"/>
      <c r="QPK3513" s="45"/>
      <c r="QPL3513" s="45"/>
      <c r="QPM3513" s="45"/>
      <c r="QPN3513" s="45"/>
      <c r="QPO3513" s="45"/>
      <c r="QPP3513" s="45"/>
      <c r="QPQ3513" s="45"/>
      <c r="QPR3513" s="45"/>
      <c r="QPS3513" s="45"/>
      <c r="QPT3513" s="45"/>
      <c r="QPU3513" s="45"/>
      <c r="QPV3513" s="45"/>
      <c r="QPW3513" s="45"/>
      <c r="QPX3513" s="45"/>
      <c r="QPY3513" s="45"/>
      <c r="QPZ3513" s="45"/>
      <c r="QQA3513" s="45"/>
      <c r="QQB3513" s="45"/>
      <c r="QQC3513" s="45"/>
      <c r="QQD3513" s="45"/>
      <c r="QQE3513" s="45"/>
      <c r="QQF3513" s="45"/>
      <c r="QQG3513" s="45"/>
      <c r="QQH3513" s="45"/>
      <c r="QQI3513" s="45"/>
      <c r="QQJ3513" s="45"/>
      <c r="QQK3513" s="45"/>
      <c r="QQL3513" s="45"/>
      <c r="QQM3513" s="45"/>
      <c r="QQN3513" s="45"/>
      <c r="QQO3513" s="45"/>
      <c r="QQP3513" s="45"/>
      <c r="QQQ3513" s="45"/>
      <c r="QQR3513" s="45"/>
      <c r="QQS3513" s="45"/>
      <c r="QQT3513" s="45"/>
      <c r="QQU3513" s="45"/>
      <c r="QQV3513" s="45"/>
      <c r="QQW3513" s="45"/>
      <c r="QQX3513" s="45"/>
      <c r="QQY3513" s="45"/>
      <c r="QQZ3513" s="45"/>
      <c r="QRA3513" s="45"/>
      <c r="QRB3513" s="45"/>
      <c r="QRC3513" s="45"/>
      <c r="QRD3513" s="45"/>
      <c r="QRE3513" s="45"/>
      <c r="QRF3513" s="45"/>
      <c r="QRG3513" s="45"/>
      <c r="QRH3513" s="45"/>
      <c r="QRI3513" s="45"/>
      <c r="QRJ3513" s="45"/>
      <c r="QRK3513" s="45"/>
      <c r="QRL3513" s="45"/>
      <c r="QRM3513" s="45"/>
      <c r="QRN3513" s="45"/>
      <c r="QRO3513" s="45"/>
      <c r="QRP3513" s="45"/>
      <c r="QRQ3513" s="45"/>
      <c r="QRR3513" s="45"/>
      <c r="QRS3513" s="45"/>
      <c r="QRT3513" s="45"/>
      <c r="QRU3513" s="45"/>
      <c r="QRV3513" s="45"/>
      <c r="QRW3513" s="45"/>
      <c r="QRX3513" s="45"/>
      <c r="QRY3513" s="45"/>
      <c r="QRZ3513" s="45"/>
      <c r="QSA3513" s="45"/>
      <c r="QSB3513" s="45"/>
      <c r="QSC3513" s="45"/>
      <c r="QSD3513" s="45"/>
      <c r="QSE3513" s="45"/>
      <c r="QSF3513" s="45"/>
      <c r="QSG3513" s="45"/>
      <c r="QSH3513" s="45"/>
      <c r="QSI3513" s="45"/>
      <c r="QSJ3513" s="45"/>
      <c r="QSK3513" s="45"/>
      <c r="QSL3513" s="45"/>
      <c r="QSM3513" s="45"/>
      <c r="QSN3513" s="45"/>
      <c r="QSO3513" s="45"/>
      <c r="QSP3513" s="45"/>
      <c r="QSQ3513" s="45"/>
      <c r="QSR3513" s="45"/>
      <c r="QSS3513" s="45"/>
      <c r="QST3513" s="45"/>
      <c r="QSU3513" s="45"/>
      <c r="QSV3513" s="45"/>
      <c r="QSW3513" s="45"/>
      <c r="QSX3513" s="45"/>
      <c r="QSY3513" s="45"/>
      <c r="QSZ3513" s="45"/>
      <c r="QTA3513" s="45"/>
      <c r="QTB3513" s="45"/>
      <c r="QTC3513" s="45"/>
      <c r="QTD3513" s="45"/>
      <c r="QTE3513" s="45"/>
      <c r="QTF3513" s="45"/>
      <c r="QTG3513" s="45"/>
      <c r="QTH3513" s="45"/>
      <c r="QTI3513" s="45"/>
      <c r="QTJ3513" s="45"/>
      <c r="QTK3513" s="45"/>
      <c r="QTL3513" s="45"/>
      <c r="QTM3513" s="45"/>
      <c r="QTN3513" s="45"/>
      <c r="QTO3513" s="45"/>
      <c r="QTP3513" s="45"/>
      <c r="QTQ3513" s="45"/>
      <c r="QTR3513" s="45"/>
      <c r="QTS3513" s="45"/>
      <c r="QTT3513" s="45"/>
      <c r="QTU3513" s="45"/>
      <c r="QTV3513" s="45"/>
      <c r="QTW3513" s="45"/>
      <c r="QTX3513" s="45"/>
      <c r="QTY3513" s="45"/>
      <c r="QTZ3513" s="45"/>
      <c r="QUA3513" s="45"/>
      <c r="QUB3513" s="45"/>
      <c r="QUC3513" s="45"/>
      <c r="QUD3513" s="45"/>
      <c r="QUE3513" s="45"/>
      <c r="QUF3513" s="45"/>
      <c r="QUG3513" s="45"/>
      <c r="QUH3513" s="45"/>
      <c r="QUI3513" s="45"/>
      <c r="QUJ3513" s="45"/>
      <c r="QUK3513" s="45"/>
      <c r="QUL3513" s="45"/>
      <c r="QUM3513" s="45"/>
      <c r="QUN3513" s="45"/>
      <c r="QUO3513" s="45"/>
      <c r="QUP3513" s="45"/>
      <c r="QUQ3513" s="45"/>
      <c r="QUR3513" s="45"/>
      <c r="QUS3513" s="45"/>
      <c r="QUT3513" s="45"/>
      <c r="QUU3513" s="45"/>
      <c r="QUV3513" s="45"/>
      <c r="QUW3513" s="45"/>
      <c r="QUX3513" s="45"/>
      <c r="QUY3513" s="45"/>
      <c r="QUZ3513" s="45"/>
      <c r="QVA3513" s="45"/>
      <c r="QVB3513" s="45"/>
      <c r="QVC3513" s="45"/>
      <c r="QVD3513" s="45"/>
      <c r="QVE3513" s="45"/>
      <c r="QVF3513" s="45"/>
      <c r="QVG3513" s="45"/>
      <c r="QVH3513" s="45"/>
      <c r="QVI3513" s="45"/>
      <c r="QVJ3513" s="45"/>
      <c r="QVK3513" s="45"/>
      <c r="QVL3513" s="45"/>
      <c r="QVM3513" s="45"/>
      <c r="QVN3513" s="45"/>
      <c r="QVO3513" s="45"/>
      <c r="QVP3513" s="45"/>
      <c r="QVQ3513" s="45"/>
      <c r="QVR3513" s="45"/>
      <c r="QVS3513" s="45"/>
      <c r="QVT3513" s="45"/>
      <c r="QVU3513" s="45"/>
      <c r="QVV3513" s="45"/>
      <c r="QVW3513" s="45"/>
      <c r="QVX3513" s="45"/>
      <c r="QVY3513" s="45"/>
      <c r="QVZ3513" s="45"/>
      <c r="QWA3513" s="45"/>
      <c r="QWB3513" s="45"/>
      <c r="QWC3513" s="45"/>
      <c r="QWD3513" s="45"/>
      <c r="QWE3513" s="45"/>
      <c r="QWF3513" s="45"/>
      <c r="QWG3513" s="45"/>
      <c r="QWH3513" s="45"/>
      <c r="QWI3513" s="45"/>
      <c r="QWJ3513" s="45"/>
      <c r="QWK3513" s="45"/>
      <c r="QWL3513" s="45"/>
      <c r="QWM3513" s="45"/>
      <c r="QWN3513" s="45"/>
      <c r="QWO3513" s="45"/>
      <c r="QWP3513" s="45"/>
      <c r="QWQ3513" s="45"/>
      <c r="QWR3513" s="45"/>
      <c r="QWS3513" s="45"/>
      <c r="QWT3513" s="45"/>
      <c r="QWU3513" s="45"/>
      <c r="QWV3513" s="45"/>
      <c r="QWW3513" s="45"/>
      <c r="QWX3513" s="45"/>
      <c r="QWY3513" s="45"/>
      <c r="QWZ3513" s="45"/>
      <c r="QXA3513" s="45"/>
      <c r="QXB3513" s="45"/>
      <c r="QXC3513" s="45"/>
      <c r="QXD3513" s="45"/>
      <c r="QXE3513" s="45"/>
      <c r="QXF3513" s="45"/>
      <c r="QXG3513" s="45"/>
      <c r="QXH3513" s="45"/>
      <c r="QXI3513" s="45"/>
      <c r="QXJ3513" s="45"/>
      <c r="QXK3513" s="45"/>
      <c r="QXL3513" s="45"/>
      <c r="QXM3513" s="45"/>
      <c r="QXN3513" s="45"/>
      <c r="QXO3513" s="45"/>
      <c r="QXP3513" s="45"/>
      <c r="QXQ3513" s="45"/>
      <c r="QXR3513" s="45"/>
      <c r="QXS3513" s="45"/>
      <c r="QXT3513" s="45"/>
      <c r="QXU3513" s="45"/>
      <c r="QXV3513" s="45"/>
      <c r="QXW3513" s="45"/>
      <c r="QXX3513" s="45"/>
      <c r="QXY3513" s="45"/>
      <c r="QXZ3513" s="45"/>
      <c r="QYA3513" s="45"/>
      <c r="QYB3513" s="45"/>
      <c r="QYC3513" s="45"/>
      <c r="QYD3513" s="45"/>
      <c r="QYE3513" s="45"/>
      <c r="QYF3513" s="45"/>
      <c r="QYG3513" s="45"/>
      <c r="QYH3513" s="45"/>
      <c r="QYI3513" s="45"/>
      <c r="QYJ3513" s="45"/>
      <c r="QYK3513" s="45"/>
      <c r="QYL3513" s="45"/>
      <c r="QYM3513" s="45"/>
      <c r="QYN3513" s="45"/>
      <c r="QYO3513" s="45"/>
      <c r="QYP3513" s="45"/>
      <c r="QYQ3513" s="45"/>
      <c r="QYR3513" s="45"/>
      <c r="QYS3513" s="45"/>
      <c r="QYT3513" s="45"/>
      <c r="QYU3513" s="45"/>
      <c r="QYV3513" s="45"/>
      <c r="QYW3513" s="45"/>
      <c r="QYX3513" s="45"/>
      <c r="QYY3513" s="45"/>
      <c r="QYZ3513" s="45"/>
      <c r="QZA3513" s="45"/>
      <c r="QZB3513" s="45"/>
      <c r="QZC3513" s="45"/>
      <c r="QZD3513" s="45"/>
      <c r="QZE3513" s="45"/>
      <c r="QZF3513" s="45"/>
      <c r="QZG3513" s="45"/>
      <c r="QZH3513" s="45"/>
      <c r="QZI3513" s="45"/>
      <c r="QZJ3513" s="45"/>
      <c r="QZK3513" s="45"/>
      <c r="QZL3513" s="45"/>
      <c r="QZM3513" s="45"/>
      <c r="QZN3513" s="45"/>
      <c r="QZO3513" s="45"/>
      <c r="QZP3513" s="45"/>
      <c r="QZQ3513" s="45"/>
      <c r="QZR3513" s="45"/>
      <c r="QZS3513" s="45"/>
      <c r="QZT3513" s="45"/>
      <c r="QZU3513" s="45"/>
      <c r="QZV3513" s="45"/>
      <c r="QZW3513" s="45"/>
      <c r="QZX3513" s="45"/>
      <c r="QZY3513" s="45"/>
      <c r="QZZ3513" s="45"/>
      <c r="RAA3513" s="45"/>
      <c r="RAB3513" s="45"/>
      <c r="RAC3513" s="45"/>
      <c r="RAD3513" s="45"/>
      <c r="RAE3513" s="45"/>
      <c r="RAF3513" s="45"/>
      <c r="RAG3513" s="45"/>
      <c r="RAH3513" s="45"/>
      <c r="RAI3513" s="45"/>
      <c r="RAJ3513" s="45"/>
      <c r="RAK3513" s="45"/>
      <c r="RAL3513" s="45"/>
      <c r="RAM3513" s="45"/>
      <c r="RAN3513" s="45"/>
      <c r="RAO3513" s="45"/>
      <c r="RAP3513" s="45"/>
      <c r="RAQ3513" s="45"/>
      <c r="RAR3513" s="45"/>
      <c r="RAS3513" s="45"/>
      <c r="RAT3513" s="45"/>
      <c r="RAU3513" s="45"/>
      <c r="RAV3513" s="45"/>
      <c r="RAW3513" s="45"/>
      <c r="RAX3513" s="45"/>
      <c r="RAY3513" s="45"/>
      <c r="RAZ3513" s="45"/>
      <c r="RBA3513" s="45"/>
      <c r="RBB3513" s="45"/>
      <c r="RBC3513" s="45"/>
      <c r="RBD3513" s="45"/>
      <c r="RBE3513" s="45"/>
      <c r="RBF3513" s="45"/>
      <c r="RBG3513" s="45"/>
      <c r="RBH3513" s="45"/>
      <c r="RBI3513" s="45"/>
      <c r="RBJ3513" s="45"/>
      <c r="RBK3513" s="45"/>
      <c r="RBL3513" s="45"/>
      <c r="RBM3513" s="45"/>
      <c r="RBN3513" s="45"/>
      <c r="RBO3513" s="45"/>
      <c r="RBP3513" s="45"/>
      <c r="RBQ3513" s="45"/>
      <c r="RBR3513" s="45"/>
      <c r="RBS3513" s="45"/>
      <c r="RBT3513" s="45"/>
      <c r="RBU3513" s="45"/>
      <c r="RBV3513" s="45"/>
      <c r="RBW3513" s="45"/>
      <c r="RBX3513" s="45"/>
      <c r="RBY3513" s="45"/>
      <c r="RBZ3513" s="45"/>
      <c r="RCA3513" s="45"/>
      <c r="RCB3513" s="45"/>
      <c r="RCC3513" s="45"/>
      <c r="RCD3513" s="45"/>
      <c r="RCE3513" s="45"/>
      <c r="RCF3513" s="45"/>
      <c r="RCG3513" s="45"/>
      <c r="RCH3513" s="45"/>
      <c r="RCI3513" s="45"/>
      <c r="RCJ3513" s="45"/>
      <c r="RCK3513" s="45"/>
      <c r="RCL3513" s="45"/>
      <c r="RCM3513" s="45"/>
      <c r="RCN3513" s="45"/>
      <c r="RCO3513" s="45"/>
      <c r="RCP3513" s="45"/>
      <c r="RCQ3513" s="45"/>
      <c r="RCR3513" s="45"/>
      <c r="RCS3513" s="45"/>
      <c r="RCT3513" s="45"/>
      <c r="RCU3513" s="45"/>
      <c r="RCV3513" s="45"/>
      <c r="RCW3513" s="45"/>
      <c r="RCX3513" s="45"/>
      <c r="RCY3513" s="45"/>
      <c r="RCZ3513" s="45"/>
      <c r="RDA3513" s="45"/>
      <c r="RDB3513" s="45"/>
      <c r="RDC3513" s="45"/>
      <c r="RDD3513" s="45"/>
      <c r="RDE3513" s="45"/>
      <c r="RDF3513" s="45"/>
      <c r="RDG3513" s="45"/>
      <c r="RDH3513" s="45"/>
      <c r="RDI3513" s="45"/>
      <c r="RDJ3513" s="45"/>
      <c r="RDK3513" s="45"/>
      <c r="RDL3513" s="45"/>
      <c r="RDM3513" s="45"/>
      <c r="RDN3513" s="45"/>
      <c r="RDO3513" s="45"/>
      <c r="RDP3513" s="45"/>
      <c r="RDQ3513" s="45"/>
      <c r="RDR3513" s="45"/>
      <c r="RDS3513" s="45"/>
      <c r="RDT3513" s="45"/>
      <c r="RDU3513" s="45"/>
      <c r="RDV3513" s="45"/>
      <c r="RDW3513" s="45"/>
      <c r="RDX3513" s="45"/>
      <c r="RDY3513" s="45"/>
      <c r="RDZ3513" s="45"/>
      <c r="REA3513" s="45"/>
      <c r="REB3513" s="45"/>
      <c r="REC3513" s="45"/>
      <c r="RED3513" s="45"/>
      <c r="REE3513" s="45"/>
      <c r="REF3513" s="45"/>
      <c r="REG3513" s="45"/>
      <c r="REH3513" s="45"/>
      <c r="REI3513" s="45"/>
      <c r="REJ3513" s="45"/>
      <c r="REK3513" s="45"/>
      <c r="REL3513" s="45"/>
      <c r="REM3513" s="45"/>
      <c r="REN3513" s="45"/>
      <c r="REO3513" s="45"/>
      <c r="REP3513" s="45"/>
      <c r="REQ3513" s="45"/>
      <c r="RER3513" s="45"/>
      <c r="RES3513" s="45"/>
      <c r="RET3513" s="45"/>
      <c r="REU3513" s="45"/>
      <c r="REV3513" s="45"/>
      <c r="REW3513" s="45"/>
      <c r="REX3513" s="45"/>
      <c r="REY3513" s="45"/>
      <c r="REZ3513" s="45"/>
      <c r="RFA3513" s="45"/>
      <c r="RFB3513" s="45"/>
      <c r="RFC3513" s="45"/>
      <c r="RFD3513" s="45"/>
      <c r="RFE3513" s="45"/>
      <c r="RFF3513" s="45"/>
      <c r="RFG3513" s="45"/>
      <c r="RFH3513" s="45"/>
      <c r="RFI3513" s="45"/>
      <c r="RFJ3513" s="45"/>
      <c r="RFK3513" s="45"/>
      <c r="RFL3513" s="45"/>
      <c r="RFM3513" s="45"/>
      <c r="RFN3513" s="45"/>
      <c r="RFO3513" s="45"/>
      <c r="RFP3513" s="45"/>
      <c r="RFQ3513" s="45"/>
      <c r="RFR3513" s="45"/>
      <c r="RFS3513" s="45"/>
      <c r="RFT3513" s="45"/>
      <c r="RFU3513" s="45"/>
      <c r="RFV3513" s="45"/>
      <c r="RFW3513" s="45"/>
      <c r="RFX3513" s="45"/>
      <c r="RFY3513" s="45"/>
      <c r="RFZ3513" s="45"/>
      <c r="RGA3513" s="45"/>
      <c r="RGB3513" s="45"/>
      <c r="RGC3513" s="45"/>
      <c r="RGD3513" s="45"/>
      <c r="RGE3513" s="45"/>
      <c r="RGF3513" s="45"/>
      <c r="RGG3513" s="45"/>
      <c r="RGH3513" s="45"/>
      <c r="RGI3513" s="45"/>
      <c r="RGJ3513" s="45"/>
      <c r="RGK3513" s="45"/>
      <c r="RGL3513" s="45"/>
      <c r="RGM3513" s="45"/>
      <c r="RGN3513" s="45"/>
      <c r="RGO3513" s="45"/>
      <c r="RGP3513" s="45"/>
      <c r="RGQ3513" s="45"/>
      <c r="RGR3513" s="45"/>
      <c r="RGS3513" s="45"/>
      <c r="RGT3513" s="45"/>
      <c r="RGU3513" s="45"/>
      <c r="RGV3513" s="45"/>
      <c r="RGW3513" s="45"/>
      <c r="RGX3513" s="45"/>
      <c r="RGY3513" s="45"/>
      <c r="RGZ3513" s="45"/>
      <c r="RHA3513" s="45"/>
      <c r="RHB3513" s="45"/>
      <c r="RHC3513" s="45"/>
      <c r="RHD3513" s="45"/>
      <c r="RHE3513" s="45"/>
      <c r="RHF3513" s="45"/>
      <c r="RHG3513" s="45"/>
      <c r="RHH3513" s="45"/>
      <c r="RHI3513" s="45"/>
      <c r="RHJ3513" s="45"/>
      <c r="RHK3513" s="45"/>
      <c r="RHL3513" s="45"/>
      <c r="RHM3513" s="45"/>
      <c r="RHN3513" s="45"/>
      <c r="RHO3513" s="45"/>
      <c r="RHP3513" s="45"/>
      <c r="RHQ3513" s="45"/>
      <c r="RHR3513" s="45"/>
      <c r="RHS3513" s="45"/>
      <c r="RHT3513" s="45"/>
      <c r="RHU3513" s="45"/>
      <c r="RHV3513" s="45"/>
      <c r="RHW3513" s="45"/>
      <c r="RHX3513" s="45"/>
      <c r="RHY3513" s="45"/>
      <c r="RHZ3513" s="45"/>
      <c r="RIA3513" s="45"/>
      <c r="RIB3513" s="45"/>
      <c r="RIC3513" s="45"/>
      <c r="RID3513" s="45"/>
      <c r="RIE3513" s="45"/>
      <c r="RIF3513" s="45"/>
      <c r="RIG3513" s="45"/>
      <c r="RIH3513" s="45"/>
      <c r="RII3513" s="45"/>
      <c r="RIJ3513" s="45"/>
      <c r="RIK3513" s="45"/>
      <c r="RIL3513" s="45"/>
      <c r="RIM3513" s="45"/>
      <c r="RIN3513" s="45"/>
      <c r="RIO3513" s="45"/>
      <c r="RIP3513" s="45"/>
      <c r="RIQ3513" s="45"/>
      <c r="RIR3513" s="45"/>
      <c r="RIS3513" s="45"/>
      <c r="RIT3513" s="45"/>
      <c r="RIU3513" s="45"/>
      <c r="RIV3513" s="45"/>
      <c r="RIW3513" s="45"/>
      <c r="RIX3513" s="45"/>
      <c r="RIY3513" s="45"/>
      <c r="RIZ3513" s="45"/>
      <c r="RJA3513" s="45"/>
      <c r="RJB3513" s="45"/>
      <c r="RJC3513" s="45"/>
      <c r="RJD3513" s="45"/>
      <c r="RJE3513" s="45"/>
      <c r="RJF3513" s="45"/>
      <c r="RJG3513" s="45"/>
      <c r="RJH3513" s="45"/>
      <c r="RJI3513" s="45"/>
      <c r="RJJ3513" s="45"/>
      <c r="RJK3513" s="45"/>
      <c r="RJL3513" s="45"/>
      <c r="RJM3513" s="45"/>
      <c r="RJN3513" s="45"/>
      <c r="RJO3513" s="45"/>
      <c r="RJP3513" s="45"/>
      <c r="RJQ3513" s="45"/>
      <c r="RJR3513" s="45"/>
      <c r="RJS3513" s="45"/>
      <c r="RJT3513" s="45"/>
      <c r="RJU3513" s="45"/>
      <c r="RJV3513" s="45"/>
      <c r="RJW3513" s="45"/>
      <c r="RJX3513" s="45"/>
      <c r="RJY3513" s="45"/>
      <c r="RJZ3513" s="45"/>
      <c r="RKA3513" s="45"/>
      <c r="RKB3513" s="45"/>
      <c r="RKC3513" s="45"/>
      <c r="RKD3513" s="45"/>
      <c r="RKE3513" s="45"/>
      <c r="RKF3513" s="45"/>
      <c r="RKG3513" s="45"/>
      <c r="RKH3513" s="45"/>
      <c r="RKI3513" s="45"/>
      <c r="RKJ3513" s="45"/>
      <c r="RKK3513" s="45"/>
      <c r="RKL3513" s="45"/>
      <c r="RKM3513" s="45"/>
      <c r="RKN3513" s="45"/>
      <c r="RKO3513" s="45"/>
      <c r="RKP3513" s="45"/>
      <c r="RKQ3513" s="45"/>
      <c r="RKR3513" s="45"/>
      <c r="RKS3513" s="45"/>
      <c r="RKT3513" s="45"/>
      <c r="RKU3513" s="45"/>
      <c r="RKV3513" s="45"/>
      <c r="RKW3513" s="45"/>
      <c r="RKX3513" s="45"/>
      <c r="RKY3513" s="45"/>
      <c r="RKZ3513" s="45"/>
      <c r="RLA3513" s="45"/>
      <c r="RLB3513" s="45"/>
      <c r="RLC3513" s="45"/>
      <c r="RLD3513" s="45"/>
      <c r="RLE3513" s="45"/>
      <c r="RLF3513" s="45"/>
      <c r="RLG3513" s="45"/>
      <c r="RLH3513" s="45"/>
      <c r="RLI3513" s="45"/>
      <c r="RLJ3513" s="45"/>
      <c r="RLK3513" s="45"/>
      <c r="RLL3513" s="45"/>
      <c r="RLM3513" s="45"/>
      <c r="RLN3513" s="45"/>
      <c r="RLO3513" s="45"/>
      <c r="RLP3513" s="45"/>
      <c r="RLQ3513" s="45"/>
      <c r="RLR3513" s="45"/>
      <c r="RLS3513" s="45"/>
      <c r="RLT3513" s="45"/>
      <c r="RLU3513" s="45"/>
      <c r="RLV3513" s="45"/>
      <c r="RLW3513" s="45"/>
      <c r="RLX3513" s="45"/>
      <c r="RLY3513" s="45"/>
      <c r="RLZ3513" s="45"/>
      <c r="RMA3513" s="45"/>
      <c r="RMB3513" s="45"/>
      <c r="RMC3513" s="45"/>
      <c r="RMD3513" s="45"/>
      <c r="RME3513" s="45"/>
      <c r="RMF3513" s="45"/>
      <c r="RMG3513" s="45"/>
      <c r="RMH3513" s="45"/>
      <c r="RMI3513" s="45"/>
      <c r="RMJ3513" s="45"/>
      <c r="RMK3513" s="45"/>
      <c r="RML3513" s="45"/>
      <c r="RMM3513" s="45"/>
      <c r="RMN3513" s="45"/>
      <c r="RMO3513" s="45"/>
      <c r="RMP3513" s="45"/>
      <c r="RMQ3513" s="45"/>
      <c r="RMR3513" s="45"/>
      <c r="RMS3513" s="45"/>
      <c r="RMT3513" s="45"/>
      <c r="RMU3513" s="45"/>
      <c r="RMV3513" s="45"/>
      <c r="RMW3513" s="45"/>
      <c r="RMX3513" s="45"/>
      <c r="RMY3513" s="45"/>
      <c r="RMZ3513" s="45"/>
      <c r="RNA3513" s="45"/>
      <c r="RNB3513" s="45"/>
      <c r="RNC3513" s="45"/>
      <c r="RND3513" s="45"/>
      <c r="RNE3513" s="45"/>
      <c r="RNF3513" s="45"/>
      <c r="RNG3513" s="45"/>
      <c r="RNH3513" s="45"/>
      <c r="RNI3513" s="45"/>
      <c r="RNJ3513" s="45"/>
      <c r="RNK3513" s="45"/>
      <c r="RNL3513" s="45"/>
      <c r="RNM3513" s="45"/>
      <c r="RNN3513" s="45"/>
      <c r="RNO3513" s="45"/>
      <c r="RNP3513" s="45"/>
      <c r="RNQ3513" s="45"/>
      <c r="RNR3513" s="45"/>
      <c r="RNS3513" s="45"/>
      <c r="RNT3513" s="45"/>
      <c r="RNU3513" s="45"/>
      <c r="RNV3513" s="45"/>
      <c r="RNW3513" s="45"/>
      <c r="RNX3513" s="45"/>
      <c r="RNY3513" s="45"/>
      <c r="RNZ3513" s="45"/>
      <c r="ROA3513" s="45"/>
      <c r="ROB3513" s="45"/>
      <c r="ROC3513" s="45"/>
      <c r="ROD3513" s="45"/>
      <c r="ROE3513" s="45"/>
      <c r="ROF3513" s="45"/>
      <c r="ROG3513" s="45"/>
      <c r="ROH3513" s="45"/>
      <c r="ROI3513" s="45"/>
      <c r="ROJ3513" s="45"/>
      <c r="ROK3513" s="45"/>
      <c r="ROL3513" s="45"/>
      <c r="ROM3513" s="45"/>
      <c r="RON3513" s="45"/>
      <c r="ROO3513" s="45"/>
      <c r="ROP3513" s="45"/>
      <c r="ROQ3513" s="45"/>
      <c r="ROR3513" s="45"/>
      <c r="ROS3513" s="45"/>
      <c r="ROT3513" s="45"/>
      <c r="ROU3513" s="45"/>
      <c r="ROV3513" s="45"/>
      <c r="ROW3513" s="45"/>
      <c r="ROX3513" s="45"/>
      <c r="ROY3513" s="45"/>
      <c r="ROZ3513" s="45"/>
      <c r="RPA3513" s="45"/>
      <c r="RPB3513" s="45"/>
      <c r="RPC3513" s="45"/>
      <c r="RPD3513" s="45"/>
      <c r="RPE3513" s="45"/>
      <c r="RPF3513" s="45"/>
      <c r="RPG3513" s="45"/>
      <c r="RPH3513" s="45"/>
      <c r="RPI3513" s="45"/>
      <c r="RPJ3513" s="45"/>
      <c r="RPK3513" s="45"/>
      <c r="RPL3513" s="45"/>
      <c r="RPM3513" s="45"/>
      <c r="RPN3513" s="45"/>
      <c r="RPO3513" s="45"/>
      <c r="RPP3513" s="45"/>
      <c r="RPQ3513" s="45"/>
      <c r="RPR3513" s="45"/>
      <c r="RPS3513" s="45"/>
      <c r="RPT3513" s="45"/>
      <c r="RPU3513" s="45"/>
      <c r="RPV3513" s="45"/>
      <c r="RPW3513" s="45"/>
      <c r="RPX3513" s="45"/>
      <c r="RPY3513" s="45"/>
      <c r="RPZ3513" s="45"/>
      <c r="RQA3513" s="45"/>
      <c r="RQB3513" s="45"/>
      <c r="RQC3513" s="45"/>
      <c r="RQD3513" s="45"/>
      <c r="RQE3513" s="45"/>
      <c r="RQF3513" s="45"/>
      <c r="RQG3513" s="45"/>
      <c r="RQH3513" s="45"/>
      <c r="RQI3513" s="45"/>
      <c r="RQJ3513" s="45"/>
      <c r="RQK3513" s="45"/>
      <c r="RQL3513" s="45"/>
      <c r="RQM3513" s="45"/>
      <c r="RQN3513" s="45"/>
      <c r="RQO3513" s="45"/>
      <c r="RQP3513" s="45"/>
      <c r="RQQ3513" s="45"/>
      <c r="RQR3513" s="45"/>
      <c r="RQS3513" s="45"/>
      <c r="RQT3513" s="45"/>
      <c r="RQU3513" s="45"/>
      <c r="RQV3513" s="45"/>
      <c r="RQW3513" s="45"/>
      <c r="RQX3513" s="45"/>
      <c r="RQY3513" s="45"/>
      <c r="RQZ3513" s="45"/>
      <c r="RRA3513" s="45"/>
      <c r="RRB3513" s="45"/>
      <c r="RRC3513" s="45"/>
      <c r="RRD3513" s="45"/>
      <c r="RRE3513" s="45"/>
      <c r="RRF3513" s="45"/>
      <c r="RRG3513" s="45"/>
      <c r="RRH3513" s="45"/>
      <c r="RRI3513" s="45"/>
      <c r="RRJ3513" s="45"/>
      <c r="RRK3513" s="45"/>
      <c r="RRL3513" s="45"/>
      <c r="RRM3513" s="45"/>
      <c r="RRN3513" s="45"/>
      <c r="RRO3513" s="45"/>
      <c r="RRP3513" s="45"/>
      <c r="RRQ3513" s="45"/>
      <c r="RRR3513" s="45"/>
      <c r="RRS3513" s="45"/>
      <c r="RRT3513" s="45"/>
      <c r="RRU3513" s="45"/>
      <c r="RRV3513" s="45"/>
      <c r="RRW3513" s="45"/>
      <c r="RRX3513" s="45"/>
      <c r="RRY3513" s="45"/>
      <c r="RRZ3513" s="45"/>
      <c r="RSA3513" s="45"/>
      <c r="RSB3513" s="45"/>
      <c r="RSC3513" s="45"/>
      <c r="RSD3513" s="45"/>
      <c r="RSE3513" s="45"/>
      <c r="RSF3513" s="45"/>
      <c r="RSG3513" s="45"/>
      <c r="RSH3513" s="45"/>
      <c r="RSI3513" s="45"/>
      <c r="RSJ3513" s="45"/>
      <c r="RSK3513" s="45"/>
      <c r="RSL3513" s="45"/>
      <c r="RSM3513" s="45"/>
      <c r="RSN3513" s="45"/>
      <c r="RSO3513" s="45"/>
      <c r="RSP3513" s="45"/>
      <c r="RSQ3513" s="45"/>
      <c r="RSR3513" s="45"/>
      <c r="RSS3513" s="45"/>
      <c r="RST3513" s="45"/>
      <c r="RSU3513" s="45"/>
      <c r="RSV3513" s="45"/>
      <c r="RSW3513" s="45"/>
      <c r="RSX3513" s="45"/>
      <c r="RSY3513" s="45"/>
      <c r="RSZ3513" s="45"/>
      <c r="RTA3513" s="45"/>
      <c r="RTB3513" s="45"/>
      <c r="RTC3513" s="45"/>
      <c r="RTD3513" s="45"/>
      <c r="RTE3513" s="45"/>
      <c r="RTF3513" s="45"/>
      <c r="RTG3513" s="45"/>
      <c r="RTH3513" s="45"/>
      <c r="RTI3513" s="45"/>
      <c r="RTJ3513" s="45"/>
      <c r="RTK3513" s="45"/>
      <c r="RTL3513" s="45"/>
      <c r="RTM3513" s="45"/>
      <c r="RTN3513" s="45"/>
      <c r="RTO3513" s="45"/>
      <c r="RTP3513" s="45"/>
      <c r="RTQ3513" s="45"/>
      <c r="RTR3513" s="45"/>
      <c r="RTS3513" s="45"/>
      <c r="RTT3513" s="45"/>
      <c r="RTU3513" s="45"/>
      <c r="RTV3513" s="45"/>
      <c r="RTW3513" s="45"/>
      <c r="RTX3513" s="45"/>
      <c r="RTY3513" s="45"/>
      <c r="RTZ3513" s="45"/>
      <c r="RUA3513" s="45"/>
      <c r="RUB3513" s="45"/>
      <c r="RUC3513" s="45"/>
      <c r="RUD3513" s="45"/>
      <c r="RUE3513" s="45"/>
      <c r="RUF3513" s="45"/>
      <c r="RUG3513" s="45"/>
      <c r="RUH3513" s="45"/>
      <c r="RUI3513" s="45"/>
      <c r="RUJ3513" s="45"/>
      <c r="RUK3513" s="45"/>
      <c r="RUL3513" s="45"/>
      <c r="RUM3513" s="45"/>
      <c r="RUN3513" s="45"/>
      <c r="RUO3513" s="45"/>
      <c r="RUP3513" s="45"/>
      <c r="RUQ3513" s="45"/>
      <c r="RUR3513" s="45"/>
      <c r="RUS3513" s="45"/>
      <c r="RUT3513" s="45"/>
      <c r="RUU3513" s="45"/>
      <c r="RUV3513" s="45"/>
      <c r="RUW3513" s="45"/>
      <c r="RUX3513" s="45"/>
      <c r="RUY3513" s="45"/>
      <c r="RUZ3513" s="45"/>
      <c r="RVA3513" s="45"/>
      <c r="RVB3513" s="45"/>
      <c r="RVC3513" s="45"/>
      <c r="RVD3513" s="45"/>
      <c r="RVE3513" s="45"/>
      <c r="RVF3513" s="45"/>
      <c r="RVG3513" s="45"/>
      <c r="RVH3513" s="45"/>
      <c r="RVI3513" s="45"/>
      <c r="RVJ3513" s="45"/>
      <c r="RVK3513" s="45"/>
      <c r="RVL3513" s="45"/>
      <c r="RVM3513" s="45"/>
      <c r="RVN3513" s="45"/>
      <c r="RVO3513" s="45"/>
      <c r="RVP3513" s="45"/>
      <c r="RVQ3513" s="45"/>
      <c r="RVR3513" s="45"/>
      <c r="RVS3513" s="45"/>
      <c r="RVT3513" s="45"/>
      <c r="RVU3513" s="45"/>
      <c r="RVV3513" s="45"/>
      <c r="RVW3513" s="45"/>
      <c r="RVX3513" s="45"/>
      <c r="RVY3513" s="45"/>
      <c r="RVZ3513" s="45"/>
      <c r="RWA3513" s="45"/>
      <c r="RWB3513" s="45"/>
      <c r="RWC3513" s="45"/>
      <c r="RWD3513" s="45"/>
      <c r="RWE3513" s="45"/>
      <c r="RWF3513" s="45"/>
      <c r="RWG3513" s="45"/>
      <c r="RWH3513" s="45"/>
      <c r="RWI3513" s="45"/>
      <c r="RWJ3513" s="45"/>
      <c r="RWK3513" s="45"/>
      <c r="RWL3513" s="45"/>
      <c r="RWM3513" s="45"/>
      <c r="RWN3513" s="45"/>
      <c r="RWO3513" s="45"/>
      <c r="RWP3513" s="45"/>
      <c r="RWQ3513" s="45"/>
      <c r="RWR3513" s="45"/>
      <c r="RWS3513" s="45"/>
      <c r="RWT3513" s="45"/>
      <c r="RWU3513" s="45"/>
      <c r="RWV3513" s="45"/>
      <c r="RWW3513" s="45"/>
      <c r="RWX3513" s="45"/>
      <c r="RWY3513" s="45"/>
      <c r="RWZ3513" s="45"/>
      <c r="RXA3513" s="45"/>
      <c r="RXB3513" s="45"/>
      <c r="RXC3513" s="45"/>
      <c r="RXD3513" s="45"/>
      <c r="RXE3513" s="45"/>
      <c r="RXF3513" s="45"/>
      <c r="RXG3513" s="45"/>
      <c r="RXH3513" s="45"/>
      <c r="RXI3513" s="45"/>
      <c r="RXJ3513" s="45"/>
      <c r="RXK3513" s="45"/>
      <c r="RXL3513" s="45"/>
      <c r="RXM3513" s="45"/>
      <c r="RXN3513" s="45"/>
      <c r="RXO3513" s="45"/>
      <c r="RXP3513" s="45"/>
      <c r="RXQ3513" s="45"/>
      <c r="RXR3513" s="45"/>
      <c r="RXS3513" s="45"/>
      <c r="RXT3513" s="45"/>
      <c r="RXU3513" s="45"/>
      <c r="RXV3513" s="45"/>
      <c r="RXW3513" s="45"/>
      <c r="RXX3513" s="45"/>
      <c r="RXY3513" s="45"/>
      <c r="RXZ3513" s="45"/>
      <c r="RYA3513" s="45"/>
      <c r="RYB3513" s="45"/>
      <c r="RYC3513" s="45"/>
      <c r="RYD3513" s="45"/>
      <c r="RYE3513" s="45"/>
      <c r="RYF3513" s="45"/>
      <c r="RYG3513" s="45"/>
      <c r="RYH3513" s="45"/>
      <c r="RYI3513" s="45"/>
      <c r="RYJ3513" s="45"/>
      <c r="RYK3513" s="45"/>
      <c r="RYL3513" s="45"/>
      <c r="RYM3513" s="45"/>
      <c r="RYN3513" s="45"/>
      <c r="RYO3513" s="45"/>
      <c r="RYP3513" s="45"/>
      <c r="RYQ3513" s="45"/>
      <c r="RYR3513" s="45"/>
      <c r="RYS3513" s="45"/>
      <c r="RYT3513" s="45"/>
      <c r="RYU3513" s="45"/>
      <c r="RYV3513" s="45"/>
      <c r="RYW3513" s="45"/>
      <c r="RYX3513" s="45"/>
      <c r="RYY3513" s="45"/>
      <c r="RYZ3513" s="45"/>
      <c r="RZA3513" s="45"/>
      <c r="RZB3513" s="45"/>
      <c r="RZC3513" s="45"/>
      <c r="RZD3513" s="45"/>
      <c r="RZE3513" s="45"/>
      <c r="RZF3513" s="45"/>
      <c r="RZG3513" s="45"/>
      <c r="RZH3513" s="45"/>
      <c r="RZI3513" s="45"/>
      <c r="RZJ3513" s="45"/>
      <c r="RZK3513" s="45"/>
      <c r="RZL3513" s="45"/>
      <c r="RZM3513" s="45"/>
      <c r="RZN3513" s="45"/>
      <c r="RZO3513" s="45"/>
      <c r="RZP3513" s="45"/>
      <c r="RZQ3513" s="45"/>
      <c r="RZR3513" s="45"/>
      <c r="RZS3513" s="45"/>
      <c r="RZT3513" s="45"/>
      <c r="RZU3513" s="45"/>
      <c r="RZV3513" s="45"/>
      <c r="RZW3513" s="45"/>
      <c r="RZX3513" s="45"/>
      <c r="RZY3513" s="45"/>
      <c r="RZZ3513" s="45"/>
      <c r="SAA3513" s="45"/>
      <c r="SAB3513" s="45"/>
      <c r="SAC3513" s="45"/>
      <c r="SAD3513" s="45"/>
      <c r="SAE3513" s="45"/>
      <c r="SAF3513" s="45"/>
      <c r="SAG3513" s="45"/>
      <c r="SAH3513" s="45"/>
      <c r="SAI3513" s="45"/>
      <c r="SAJ3513" s="45"/>
      <c r="SAK3513" s="45"/>
      <c r="SAL3513" s="45"/>
      <c r="SAM3513" s="45"/>
      <c r="SAN3513" s="45"/>
      <c r="SAO3513" s="45"/>
      <c r="SAP3513" s="45"/>
      <c r="SAQ3513" s="45"/>
      <c r="SAR3513" s="45"/>
      <c r="SAS3513" s="45"/>
      <c r="SAT3513" s="45"/>
      <c r="SAU3513" s="45"/>
      <c r="SAV3513" s="45"/>
      <c r="SAW3513" s="45"/>
      <c r="SAX3513" s="45"/>
      <c r="SAY3513" s="45"/>
      <c r="SAZ3513" s="45"/>
      <c r="SBA3513" s="45"/>
      <c r="SBB3513" s="45"/>
      <c r="SBC3513" s="45"/>
      <c r="SBD3513" s="45"/>
      <c r="SBE3513" s="45"/>
      <c r="SBF3513" s="45"/>
      <c r="SBG3513" s="45"/>
      <c r="SBH3513" s="45"/>
      <c r="SBI3513" s="45"/>
      <c r="SBJ3513" s="45"/>
      <c r="SBK3513" s="45"/>
      <c r="SBL3513" s="45"/>
      <c r="SBM3513" s="45"/>
      <c r="SBN3513" s="45"/>
      <c r="SBO3513" s="45"/>
      <c r="SBP3513" s="45"/>
      <c r="SBQ3513" s="45"/>
      <c r="SBR3513" s="45"/>
      <c r="SBS3513" s="45"/>
      <c r="SBT3513" s="45"/>
      <c r="SBU3513" s="45"/>
      <c r="SBV3513" s="45"/>
      <c r="SBW3513" s="45"/>
      <c r="SBX3513" s="45"/>
      <c r="SBY3513" s="45"/>
      <c r="SBZ3513" s="45"/>
      <c r="SCA3513" s="45"/>
      <c r="SCB3513" s="45"/>
      <c r="SCC3513" s="45"/>
      <c r="SCD3513" s="45"/>
      <c r="SCE3513" s="45"/>
      <c r="SCF3513" s="45"/>
      <c r="SCG3513" s="45"/>
      <c r="SCH3513" s="45"/>
      <c r="SCI3513" s="45"/>
      <c r="SCJ3513" s="45"/>
      <c r="SCK3513" s="45"/>
      <c r="SCL3513" s="45"/>
      <c r="SCM3513" s="45"/>
      <c r="SCN3513" s="45"/>
      <c r="SCO3513" s="45"/>
      <c r="SCP3513" s="45"/>
      <c r="SCQ3513" s="45"/>
      <c r="SCR3513" s="45"/>
      <c r="SCS3513" s="45"/>
      <c r="SCT3513" s="45"/>
      <c r="SCU3513" s="45"/>
      <c r="SCV3513" s="45"/>
      <c r="SCW3513" s="45"/>
      <c r="SCX3513" s="45"/>
      <c r="SCY3513" s="45"/>
      <c r="SCZ3513" s="45"/>
      <c r="SDA3513" s="45"/>
      <c r="SDB3513" s="45"/>
      <c r="SDC3513" s="45"/>
      <c r="SDD3513" s="45"/>
      <c r="SDE3513" s="45"/>
      <c r="SDF3513" s="45"/>
      <c r="SDG3513" s="45"/>
      <c r="SDH3513" s="45"/>
      <c r="SDI3513" s="45"/>
      <c r="SDJ3513" s="45"/>
      <c r="SDK3513" s="45"/>
      <c r="SDL3513" s="45"/>
      <c r="SDM3513" s="45"/>
      <c r="SDN3513" s="45"/>
      <c r="SDO3513" s="45"/>
      <c r="SDP3513" s="45"/>
      <c r="SDQ3513" s="45"/>
      <c r="SDR3513" s="45"/>
      <c r="SDS3513" s="45"/>
      <c r="SDT3513" s="45"/>
      <c r="SDU3513" s="45"/>
      <c r="SDV3513" s="45"/>
      <c r="SDW3513" s="45"/>
      <c r="SDX3513" s="45"/>
      <c r="SDY3513" s="45"/>
      <c r="SDZ3513" s="45"/>
      <c r="SEA3513" s="45"/>
      <c r="SEB3513" s="45"/>
      <c r="SEC3513" s="45"/>
      <c r="SED3513" s="45"/>
      <c r="SEE3513" s="45"/>
      <c r="SEF3513" s="45"/>
      <c r="SEG3513" s="45"/>
      <c r="SEH3513" s="45"/>
      <c r="SEI3513" s="45"/>
      <c r="SEJ3513" s="45"/>
      <c r="SEK3513" s="45"/>
      <c r="SEL3513" s="45"/>
      <c r="SEM3513" s="45"/>
      <c r="SEN3513" s="45"/>
      <c r="SEO3513" s="45"/>
      <c r="SEP3513" s="45"/>
      <c r="SEQ3513" s="45"/>
      <c r="SER3513" s="45"/>
      <c r="SES3513" s="45"/>
      <c r="SET3513" s="45"/>
      <c r="SEU3513" s="45"/>
      <c r="SEV3513" s="45"/>
      <c r="SEW3513" s="45"/>
      <c r="SEX3513" s="45"/>
      <c r="SEY3513" s="45"/>
      <c r="SEZ3513" s="45"/>
      <c r="SFA3513" s="45"/>
      <c r="SFB3513" s="45"/>
      <c r="SFC3513" s="45"/>
      <c r="SFD3513" s="45"/>
      <c r="SFE3513" s="45"/>
      <c r="SFF3513" s="45"/>
      <c r="SFG3513" s="45"/>
      <c r="SFH3513" s="45"/>
      <c r="SFI3513" s="45"/>
      <c r="SFJ3513" s="45"/>
      <c r="SFK3513" s="45"/>
      <c r="SFL3513" s="45"/>
      <c r="SFM3513" s="45"/>
      <c r="SFN3513" s="45"/>
      <c r="SFO3513" s="45"/>
      <c r="SFP3513" s="45"/>
      <c r="SFQ3513" s="45"/>
      <c r="SFR3513" s="45"/>
      <c r="SFS3513" s="45"/>
      <c r="SFT3513" s="45"/>
      <c r="SFU3513" s="45"/>
      <c r="SFV3513" s="45"/>
      <c r="SFW3513" s="45"/>
      <c r="SFX3513" s="45"/>
      <c r="SFY3513" s="45"/>
      <c r="SFZ3513" s="45"/>
      <c r="SGA3513" s="45"/>
      <c r="SGB3513" s="45"/>
      <c r="SGC3513" s="45"/>
      <c r="SGD3513" s="45"/>
      <c r="SGE3513" s="45"/>
      <c r="SGF3513" s="45"/>
      <c r="SGG3513" s="45"/>
      <c r="SGH3513" s="45"/>
      <c r="SGI3513" s="45"/>
      <c r="SGJ3513" s="45"/>
      <c r="SGK3513" s="45"/>
      <c r="SGL3513" s="45"/>
      <c r="SGM3513" s="45"/>
      <c r="SGN3513" s="45"/>
      <c r="SGO3513" s="45"/>
      <c r="SGP3513" s="45"/>
      <c r="SGQ3513" s="45"/>
      <c r="SGR3513" s="45"/>
      <c r="SGS3513" s="45"/>
      <c r="SGT3513" s="45"/>
      <c r="SGU3513" s="45"/>
      <c r="SGV3513" s="45"/>
      <c r="SGW3513" s="45"/>
      <c r="SGX3513" s="45"/>
      <c r="SGY3513" s="45"/>
      <c r="SGZ3513" s="45"/>
      <c r="SHA3513" s="45"/>
      <c r="SHB3513" s="45"/>
      <c r="SHC3513" s="45"/>
      <c r="SHD3513" s="45"/>
      <c r="SHE3513" s="45"/>
      <c r="SHF3513" s="45"/>
      <c r="SHG3513" s="45"/>
      <c r="SHH3513" s="45"/>
      <c r="SHI3513" s="45"/>
      <c r="SHJ3513" s="45"/>
      <c r="SHK3513" s="45"/>
      <c r="SHL3513" s="45"/>
      <c r="SHM3513" s="45"/>
      <c r="SHN3513" s="45"/>
      <c r="SHO3513" s="45"/>
      <c r="SHP3513" s="45"/>
      <c r="SHQ3513" s="45"/>
      <c r="SHR3513" s="45"/>
      <c r="SHS3513" s="45"/>
      <c r="SHT3513" s="45"/>
      <c r="SHU3513" s="45"/>
      <c r="SHV3513" s="45"/>
      <c r="SHW3513" s="45"/>
      <c r="SHX3513" s="45"/>
      <c r="SHY3513" s="45"/>
      <c r="SHZ3513" s="45"/>
      <c r="SIA3513" s="45"/>
      <c r="SIB3513" s="45"/>
      <c r="SIC3513" s="45"/>
      <c r="SID3513" s="45"/>
      <c r="SIE3513" s="45"/>
      <c r="SIF3513" s="45"/>
      <c r="SIG3513" s="45"/>
      <c r="SIH3513" s="45"/>
      <c r="SII3513" s="45"/>
      <c r="SIJ3513" s="45"/>
      <c r="SIK3513" s="45"/>
      <c r="SIL3513" s="45"/>
      <c r="SIM3513" s="45"/>
      <c r="SIN3513" s="45"/>
      <c r="SIO3513" s="45"/>
      <c r="SIP3513" s="45"/>
      <c r="SIQ3513" s="45"/>
      <c r="SIR3513" s="45"/>
      <c r="SIS3513" s="45"/>
      <c r="SIT3513" s="45"/>
      <c r="SIU3513" s="45"/>
      <c r="SIV3513" s="45"/>
      <c r="SIW3513" s="45"/>
      <c r="SIX3513" s="45"/>
      <c r="SIY3513" s="45"/>
      <c r="SIZ3513" s="45"/>
      <c r="SJA3513" s="45"/>
      <c r="SJB3513" s="45"/>
      <c r="SJC3513" s="45"/>
      <c r="SJD3513" s="45"/>
      <c r="SJE3513" s="45"/>
      <c r="SJF3513" s="45"/>
      <c r="SJG3513" s="45"/>
      <c r="SJH3513" s="45"/>
      <c r="SJI3513" s="45"/>
      <c r="SJJ3513" s="45"/>
      <c r="SJK3513" s="45"/>
      <c r="SJL3513" s="45"/>
      <c r="SJM3513" s="45"/>
      <c r="SJN3513" s="45"/>
      <c r="SJO3513" s="45"/>
      <c r="SJP3513" s="45"/>
      <c r="SJQ3513" s="45"/>
      <c r="SJR3513" s="45"/>
      <c r="SJS3513" s="45"/>
      <c r="SJT3513" s="45"/>
      <c r="SJU3513" s="45"/>
      <c r="SJV3513" s="45"/>
      <c r="SJW3513" s="45"/>
      <c r="SJX3513" s="45"/>
      <c r="SJY3513" s="45"/>
      <c r="SJZ3513" s="45"/>
      <c r="SKA3513" s="45"/>
      <c r="SKB3513" s="45"/>
      <c r="SKC3513" s="45"/>
      <c r="SKD3513" s="45"/>
      <c r="SKE3513" s="45"/>
      <c r="SKF3513" s="45"/>
      <c r="SKG3513" s="45"/>
      <c r="SKH3513" s="45"/>
      <c r="SKI3513" s="45"/>
      <c r="SKJ3513" s="45"/>
      <c r="SKK3513" s="45"/>
      <c r="SKL3513" s="45"/>
      <c r="SKM3513" s="45"/>
      <c r="SKN3513" s="45"/>
      <c r="SKO3513" s="45"/>
      <c r="SKP3513" s="45"/>
      <c r="SKQ3513" s="45"/>
      <c r="SKR3513" s="45"/>
      <c r="SKS3513" s="45"/>
      <c r="SKT3513" s="45"/>
      <c r="SKU3513" s="45"/>
      <c r="SKV3513" s="45"/>
      <c r="SKW3513" s="45"/>
      <c r="SKX3513" s="45"/>
      <c r="SKY3513" s="45"/>
      <c r="SKZ3513" s="45"/>
      <c r="SLA3513" s="45"/>
      <c r="SLB3513" s="45"/>
      <c r="SLC3513" s="45"/>
      <c r="SLD3513" s="45"/>
      <c r="SLE3513" s="45"/>
      <c r="SLF3513" s="45"/>
      <c r="SLG3513" s="45"/>
      <c r="SLH3513" s="45"/>
      <c r="SLI3513" s="45"/>
      <c r="SLJ3513" s="45"/>
      <c r="SLK3513" s="45"/>
      <c r="SLL3513" s="45"/>
      <c r="SLM3513" s="45"/>
      <c r="SLN3513" s="45"/>
      <c r="SLO3513" s="45"/>
      <c r="SLP3513" s="45"/>
      <c r="SLQ3513" s="45"/>
      <c r="SLR3513" s="45"/>
      <c r="SLS3513" s="45"/>
      <c r="SLT3513" s="45"/>
      <c r="SLU3513" s="45"/>
      <c r="SLV3513" s="45"/>
      <c r="SLW3513" s="45"/>
      <c r="SLX3513" s="45"/>
      <c r="SLY3513" s="45"/>
      <c r="SLZ3513" s="45"/>
      <c r="SMA3513" s="45"/>
      <c r="SMB3513" s="45"/>
      <c r="SMC3513" s="45"/>
      <c r="SMD3513" s="45"/>
      <c r="SME3513" s="45"/>
      <c r="SMF3513" s="45"/>
      <c r="SMG3513" s="45"/>
      <c r="SMH3513" s="45"/>
      <c r="SMI3513" s="45"/>
      <c r="SMJ3513" s="45"/>
      <c r="SMK3513" s="45"/>
      <c r="SML3513" s="45"/>
      <c r="SMM3513" s="45"/>
      <c r="SMN3513" s="45"/>
      <c r="SMO3513" s="45"/>
      <c r="SMP3513" s="45"/>
      <c r="SMQ3513" s="45"/>
      <c r="SMR3513" s="45"/>
      <c r="SMS3513" s="45"/>
      <c r="SMT3513" s="45"/>
      <c r="SMU3513" s="45"/>
      <c r="SMV3513" s="45"/>
      <c r="SMW3513" s="45"/>
      <c r="SMX3513" s="45"/>
      <c r="SMY3513" s="45"/>
      <c r="SMZ3513" s="45"/>
      <c r="SNA3513" s="45"/>
      <c r="SNB3513" s="45"/>
      <c r="SNC3513" s="45"/>
      <c r="SND3513" s="45"/>
      <c r="SNE3513" s="45"/>
      <c r="SNF3513" s="45"/>
      <c r="SNG3513" s="45"/>
      <c r="SNH3513" s="45"/>
      <c r="SNI3513" s="45"/>
      <c r="SNJ3513" s="45"/>
      <c r="SNK3513" s="45"/>
      <c r="SNL3513" s="45"/>
      <c r="SNM3513" s="45"/>
      <c r="SNN3513" s="45"/>
      <c r="SNO3513" s="45"/>
      <c r="SNP3513" s="45"/>
      <c r="SNQ3513" s="45"/>
      <c r="SNR3513" s="45"/>
      <c r="SNS3513" s="45"/>
      <c r="SNT3513" s="45"/>
      <c r="SNU3513" s="45"/>
      <c r="SNV3513" s="45"/>
      <c r="SNW3513" s="45"/>
      <c r="SNX3513" s="45"/>
      <c r="SNY3513" s="45"/>
      <c r="SNZ3513" s="45"/>
      <c r="SOA3513" s="45"/>
      <c r="SOB3513" s="45"/>
      <c r="SOC3513" s="45"/>
      <c r="SOD3513" s="45"/>
      <c r="SOE3513" s="45"/>
      <c r="SOF3513" s="45"/>
      <c r="SOG3513" s="45"/>
      <c r="SOH3513" s="45"/>
      <c r="SOI3513" s="45"/>
      <c r="SOJ3513" s="45"/>
      <c r="SOK3513" s="45"/>
      <c r="SOL3513" s="45"/>
      <c r="SOM3513" s="45"/>
      <c r="SON3513" s="45"/>
      <c r="SOO3513" s="45"/>
      <c r="SOP3513" s="45"/>
      <c r="SOQ3513" s="45"/>
      <c r="SOR3513" s="45"/>
      <c r="SOS3513" s="45"/>
      <c r="SOT3513" s="45"/>
      <c r="SOU3513" s="45"/>
      <c r="SOV3513" s="45"/>
      <c r="SOW3513" s="45"/>
      <c r="SOX3513" s="45"/>
      <c r="SOY3513" s="45"/>
      <c r="SOZ3513" s="45"/>
      <c r="SPA3513" s="45"/>
      <c r="SPB3513" s="45"/>
      <c r="SPC3513" s="45"/>
      <c r="SPD3513" s="45"/>
      <c r="SPE3513" s="45"/>
      <c r="SPF3513" s="45"/>
      <c r="SPG3513" s="45"/>
      <c r="SPH3513" s="45"/>
      <c r="SPI3513" s="45"/>
      <c r="SPJ3513" s="45"/>
      <c r="SPK3513" s="45"/>
      <c r="SPL3513" s="45"/>
      <c r="SPM3513" s="45"/>
      <c r="SPN3513" s="45"/>
      <c r="SPO3513" s="45"/>
      <c r="SPP3513" s="45"/>
      <c r="SPQ3513" s="45"/>
      <c r="SPR3513" s="45"/>
      <c r="SPS3513" s="45"/>
      <c r="SPT3513" s="45"/>
      <c r="SPU3513" s="45"/>
      <c r="SPV3513" s="45"/>
      <c r="SPW3513" s="45"/>
      <c r="SPX3513" s="45"/>
      <c r="SPY3513" s="45"/>
      <c r="SPZ3513" s="45"/>
      <c r="SQA3513" s="45"/>
      <c r="SQB3513" s="45"/>
      <c r="SQC3513" s="45"/>
      <c r="SQD3513" s="45"/>
      <c r="SQE3513" s="45"/>
      <c r="SQF3513" s="45"/>
      <c r="SQG3513" s="45"/>
      <c r="SQH3513" s="45"/>
      <c r="SQI3513" s="45"/>
      <c r="SQJ3513" s="45"/>
      <c r="SQK3513" s="45"/>
      <c r="SQL3513" s="45"/>
      <c r="SQM3513" s="45"/>
      <c r="SQN3513" s="45"/>
      <c r="SQO3513" s="45"/>
      <c r="SQP3513" s="45"/>
      <c r="SQQ3513" s="45"/>
      <c r="SQR3513" s="45"/>
      <c r="SQS3513" s="45"/>
      <c r="SQT3513" s="45"/>
      <c r="SQU3513" s="45"/>
      <c r="SQV3513" s="45"/>
      <c r="SQW3513" s="45"/>
      <c r="SQX3513" s="45"/>
      <c r="SQY3513" s="45"/>
      <c r="SQZ3513" s="45"/>
      <c r="SRA3513" s="45"/>
      <c r="SRB3513" s="45"/>
      <c r="SRC3513" s="45"/>
      <c r="SRD3513" s="45"/>
      <c r="SRE3513" s="45"/>
      <c r="SRF3513" s="45"/>
      <c r="SRG3513" s="45"/>
      <c r="SRH3513" s="45"/>
      <c r="SRI3513" s="45"/>
      <c r="SRJ3513" s="45"/>
      <c r="SRK3513" s="45"/>
      <c r="SRL3513" s="45"/>
      <c r="SRM3513" s="45"/>
      <c r="SRN3513" s="45"/>
      <c r="SRO3513" s="45"/>
      <c r="SRP3513" s="45"/>
      <c r="SRQ3513" s="45"/>
      <c r="SRR3513" s="45"/>
      <c r="SRS3513" s="45"/>
      <c r="SRT3513" s="45"/>
      <c r="SRU3513" s="45"/>
      <c r="SRV3513" s="45"/>
      <c r="SRW3513" s="45"/>
      <c r="SRX3513" s="45"/>
      <c r="SRY3513" s="45"/>
      <c r="SRZ3513" s="45"/>
      <c r="SSA3513" s="45"/>
      <c r="SSB3513" s="45"/>
      <c r="SSC3513" s="45"/>
      <c r="SSD3513" s="45"/>
      <c r="SSE3513" s="45"/>
      <c r="SSF3513" s="45"/>
      <c r="SSG3513" s="45"/>
      <c r="SSH3513" s="45"/>
      <c r="SSI3513" s="45"/>
      <c r="SSJ3513" s="45"/>
      <c r="SSK3513" s="45"/>
      <c r="SSL3513" s="45"/>
      <c r="SSM3513" s="45"/>
      <c r="SSN3513" s="45"/>
      <c r="SSO3513" s="45"/>
      <c r="SSP3513" s="45"/>
      <c r="SSQ3513" s="45"/>
      <c r="SSR3513" s="45"/>
      <c r="SSS3513" s="45"/>
      <c r="SST3513" s="45"/>
      <c r="SSU3513" s="45"/>
      <c r="SSV3513" s="45"/>
      <c r="SSW3513" s="45"/>
      <c r="SSX3513" s="45"/>
      <c r="SSY3513" s="45"/>
      <c r="SSZ3513" s="45"/>
      <c r="STA3513" s="45"/>
      <c r="STB3513" s="45"/>
      <c r="STC3513" s="45"/>
      <c r="STD3513" s="45"/>
      <c r="STE3513" s="45"/>
      <c r="STF3513" s="45"/>
      <c r="STG3513" s="45"/>
      <c r="STH3513" s="45"/>
      <c r="STI3513" s="45"/>
      <c r="STJ3513" s="45"/>
      <c r="STK3513" s="45"/>
      <c r="STL3513" s="45"/>
      <c r="STM3513" s="45"/>
      <c r="STN3513" s="45"/>
      <c r="STO3513" s="45"/>
      <c r="STP3513" s="45"/>
      <c r="STQ3513" s="45"/>
      <c r="STR3513" s="45"/>
      <c r="STS3513" s="45"/>
      <c r="STT3513" s="45"/>
      <c r="STU3513" s="45"/>
      <c r="STV3513" s="45"/>
      <c r="STW3513" s="45"/>
      <c r="STX3513" s="45"/>
      <c r="STY3513" s="45"/>
      <c r="STZ3513" s="45"/>
      <c r="SUA3513" s="45"/>
      <c r="SUB3513" s="45"/>
      <c r="SUC3513" s="45"/>
      <c r="SUD3513" s="45"/>
      <c r="SUE3513" s="45"/>
      <c r="SUF3513" s="45"/>
      <c r="SUG3513" s="45"/>
      <c r="SUH3513" s="45"/>
      <c r="SUI3513" s="45"/>
      <c r="SUJ3513" s="45"/>
      <c r="SUK3513" s="45"/>
      <c r="SUL3513" s="45"/>
      <c r="SUM3513" s="45"/>
      <c r="SUN3513" s="45"/>
      <c r="SUO3513" s="45"/>
      <c r="SUP3513" s="45"/>
      <c r="SUQ3513" s="45"/>
      <c r="SUR3513" s="45"/>
      <c r="SUS3513" s="45"/>
      <c r="SUT3513" s="45"/>
      <c r="SUU3513" s="45"/>
      <c r="SUV3513" s="45"/>
      <c r="SUW3513" s="45"/>
      <c r="SUX3513" s="45"/>
      <c r="SUY3513" s="45"/>
      <c r="SUZ3513" s="45"/>
      <c r="SVA3513" s="45"/>
      <c r="SVB3513" s="45"/>
      <c r="SVC3513" s="45"/>
      <c r="SVD3513" s="45"/>
      <c r="SVE3513" s="45"/>
      <c r="SVF3513" s="45"/>
      <c r="SVG3513" s="45"/>
      <c r="SVH3513" s="45"/>
      <c r="SVI3513" s="45"/>
      <c r="SVJ3513" s="45"/>
      <c r="SVK3513" s="45"/>
      <c r="SVL3513" s="45"/>
      <c r="SVM3513" s="45"/>
      <c r="SVN3513" s="45"/>
      <c r="SVO3513" s="45"/>
      <c r="SVP3513" s="45"/>
      <c r="SVQ3513" s="45"/>
      <c r="SVR3513" s="45"/>
      <c r="SVS3513" s="45"/>
      <c r="SVT3513" s="45"/>
      <c r="SVU3513" s="45"/>
      <c r="SVV3513" s="45"/>
      <c r="SVW3513" s="45"/>
      <c r="SVX3513" s="45"/>
      <c r="SVY3513" s="45"/>
      <c r="SVZ3513" s="45"/>
      <c r="SWA3513" s="45"/>
      <c r="SWB3513" s="45"/>
      <c r="SWC3513" s="45"/>
      <c r="SWD3513" s="45"/>
      <c r="SWE3513" s="45"/>
      <c r="SWF3513" s="45"/>
      <c r="SWG3513" s="45"/>
      <c r="SWH3513" s="45"/>
      <c r="SWI3513" s="45"/>
      <c r="SWJ3513" s="45"/>
      <c r="SWK3513" s="45"/>
      <c r="SWL3513" s="45"/>
      <c r="SWM3513" s="45"/>
      <c r="SWN3513" s="45"/>
      <c r="SWO3513" s="45"/>
      <c r="SWP3513" s="45"/>
      <c r="SWQ3513" s="45"/>
      <c r="SWR3513" s="45"/>
      <c r="SWS3513" s="45"/>
      <c r="SWT3513" s="45"/>
      <c r="SWU3513" s="45"/>
      <c r="SWV3513" s="45"/>
      <c r="SWW3513" s="45"/>
      <c r="SWX3513" s="45"/>
      <c r="SWY3513" s="45"/>
      <c r="SWZ3513" s="45"/>
      <c r="SXA3513" s="45"/>
      <c r="SXB3513" s="45"/>
      <c r="SXC3513" s="45"/>
      <c r="SXD3513" s="45"/>
      <c r="SXE3513" s="45"/>
      <c r="SXF3513" s="45"/>
      <c r="SXG3513" s="45"/>
      <c r="SXH3513" s="45"/>
      <c r="SXI3513" s="45"/>
      <c r="SXJ3513" s="45"/>
      <c r="SXK3513" s="45"/>
      <c r="SXL3513" s="45"/>
      <c r="SXM3513" s="45"/>
      <c r="SXN3513" s="45"/>
      <c r="SXO3513" s="45"/>
      <c r="SXP3513" s="45"/>
      <c r="SXQ3513" s="45"/>
      <c r="SXR3513" s="45"/>
      <c r="SXS3513" s="45"/>
      <c r="SXT3513" s="45"/>
      <c r="SXU3513" s="45"/>
      <c r="SXV3513" s="45"/>
      <c r="SXW3513" s="45"/>
      <c r="SXX3513" s="45"/>
      <c r="SXY3513" s="45"/>
      <c r="SXZ3513" s="45"/>
      <c r="SYA3513" s="45"/>
      <c r="SYB3513" s="45"/>
      <c r="SYC3513" s="45"/>
      <c r="SYD3513" s="45"/>
      <c r="SYE3513" s="45"/>
      <c r="SYF3513" s="45"/>
      <c r="SYG3513" s="45"/>
      <c r="SYH3513" s="45"/>
      <c r="SYI3513" s="45"/>
      <c r="SYJ3513" s="45"/>
      <c r="SYK3513" s="45"/>
      <c r="SYL3513" s="45"/>
      <c r="SYM3513" s="45"/>
      <c r="SYN3513" s="45"/>
      <c r="SYO3513" s="45"/>
      <c r="SYP3513" s="45"/>
      <c r="SYQ3513" s="45"/>
      <c r="SYR3513" s="45"/>
      <c r="SYS3513" s="45"/>
      <c r="SYT3513" s="45"/>
      <c r="SYU3513" s="45"/>
      <c r="SYV3513" s="45"/>
      <c r="SYW3513" s="45"/>
      <c r="SYX3513" s="45"/>
      <c r="SYY3513" s="45"/>
      <c r="SYZ3513" s="45"/>
      <c r="SZA3513" s="45"/>
      <c r="SZB3513" s="45"/>
      <c r="SZC3513" s="45"/>
      <c r="SZD3513" s="45"/>
      <c r="SZE3513" s="45"/>
      <c r="SZF3513" s="45"/>
      <c r="SZG3513" s="45"/>
      <c r="SZH3513" s="45"/>
      <c r="SZI3513" s="45"/>
      <c r="SZJ3513" s="45"/>
      <c r="SZK3513" s="45"/>
      <c r="SZL3513" s="45"/>
      <c r="SZM3513" s="45"/>
      <c r="SZN3513" s="45"/>
      <c r="SZO3513" s="45"/>
      <c r="SZP3513" s="45"/>
      <c r="SZQ3513" s="45"/>
      <c r="SZR3513" s="45"/>
      <c r="SZS3513" s="45"/>
      <c r="SZT3513" s="45"/>
      <c r="SZU3513" s="45"/>
      <c r="SZV3513" s="45"/>
      <c r="SZW3513" s="45"/>
      <c r="SZX3513" s="45"/>
      <c r="SZY3513" s="45"/>
      <c r="SZZ3513" s="45"/>
      <c r="TAA3513" s="45"/>
      <c r="TAB3513" s="45"/>
      <c r="TAC3513" s="45"/>
      <c r="TAD3513" s="45"/>
      <c r="TAE3513" s="45"/>
      <c r="TAF3513" s="45"/>
      <c r="TAG3513" s="45"/>
      <c r="TAH3513" s="45"/>
      <c r="TAI3513" s="45"/>
      <c r="TAJ3513" s="45"/>
      <c r="TAK3513" s="45"/>
      <c r="TAL3513" s="45"/>
      <c r="TAM3513" s="45"/>
      <c r="TAN3513" s="45"/>
      <c r="TAO3513" s="45"/>
      <c r="TAP3513" s="45"/>
      <c r="TAQ3513" s="45"/>
      <c r="TAR3513" s="45"/>
      <c r="TAS3513" s="45"/>
      <c r="TAT3513" s="45"/>
      <c r="TAU3513" s="45"/>
      <c r="TAV3513" s="45"/>
      <c r="TAW3513" s="45"/>
      <c r="TAX3513" s="45"/>
      <c r="TAY3513" s="45"/>
      <c r="TAZ3513" s="45"/>
      <c r="TBA3513" s="45"/>
      <c r="TBB3513" s="45"/>
      <c r="TBC3513" s="45"/>
      <c r="TBD3513" s="45"/>
      <c r="TBE3513" s="45"/>
      <c r="TBF3513" s="45"/>
      <c r="TBG3513" s="45"/>
      <c r="TBH3513" s="45"/>
      <c r="TBI3513" s="45"/>
      <c r="TBJ3513" s="45"/>
      <c r="TBK3513" s="45"/>
      <c r="TBL3513" s="45"/>
      <c r="TBM3513" s="45"/>
      <c r="TBN3513" s="45"/>
      <c r="TBO3513" s="45"/>
      <c r="TBP3513" s="45"/>
      <c r="TBQ3513" s="45"/>
      <c r="TBR3513" s="45"/>
      <c r="TBS3513" s="45"/>
      <c r="TBT3513" s="45"/>
      <c r="TBU3513" s="45"/>
      <c r="TBV3513" s="45"/>
      <c r="TBW3513" s="45"/>
      <c r="TBX3513" s="45"/>
      <c r="TBY3513" s="45"/>
      <c r="TBZ3513" s="45"/>
      <c r="TCA3513" s="45"/>
      <c r="TCB3513" s="45"/>
      <c r="TCC3513" s="45"/>
      <c r="TCD3513" s="45"/>
      <c r="TCE3513" s="45"/>
      <c r="TCF3513" s="45"/>
      <c r="TCG3513" s="45"/>
      <c r="TCH3513" s="45"/>
      <c r="TCI3513" s="45"/>
      <c r="TCJ3513" s="45"/>
      <c r="TCK3513" s="45"/>
      <c r="TCL3513" s="45"/>
      <c r="TCM3513" s="45"/>
      <c r="TCN3513" s="45"/>
      <c r="TCO3513" s="45"/>
      <c r="TCP3513" s="45"/>
      <c r="TCQ3513" s="45"/>
      <c r="TCR3513" s="45"/>
      <c r="TCS3513" s="45"/>
      <c r="TCT3513" s="45"/>
      <c r="TCU3513" s="45"/>
      <c r="TCV3513" s="45"/>
      <c r="TCW3513" s="45"/>
      <c r="TCX3513" s="45"/>
      <c r="TCY3513" s="45"/>
      <c r="TCZ3513" s="45"/>
      <c r="TDA3513" s="45"/>
      <c r="TDB3513" s="45"/>
      <c r="TDC3513" s="45"/>
      <c r="TDD3513" s="45"/>
      <c r="TDE3513" s="45"/>
      <c r="TDF3513" s="45"/>
      <c r="TDG3513" s="45"/>
      <c r="TDH3513" s="45"/>
      <c r="TDI3513" s="45"/>
      <c r="TDJ3513" s="45"/>
      <c r="TDK3513" s="45"/>
      <c r="TDL3513" s="45"/>
      <c r="TDM3513" s="45"/>
      <c r="TDN3513" s="45"/>
      <c r="TDO3513" s="45"/>
      <c r="TDP3513" s="45"/>
      <c r="TDQ3513" s="45"/>
      <c r="TDR3513" s="45"/>
      <c r="TDS3513" s="45"/>
      <c r="TDT3513" s="45"/>
      <c r="TDU3513" s="45"/>
      <c r="TDV3513" s="45"/>
      <c r="TDW3513" s="45"/>
      <c r="TDX3513" s="45"/>
      <c r="TDY3513" s="45"/>
      <c r="TDZ3513" s="45"/>
      <c r="TEA3513" s="45"/>
      <c r="TEB3513" s="45"/>
      <c r="TEC3513" s="45"/>
      <c r="TED3513" s="45"/>
      <c r="TEE3513" s="45"/>
      <c r="TEF3513" s="45"/>
      <c r="TEG3513" s="45"/>
      <c r="TEH3513" s="45"/>
      <c r="TEI3513" s="45"/>
      <c r="TEJ3513" s="45"/>
      <c r="TEK3513" s="45"/>
      <c r="TEL3513" s="45"/>
      <c r="TEM3513" s="45"/>
      <c r="TEN3513" s="45"/>
      <c r="TEO3513" s="45"/>
      <c r="TEP3513" s="45"/>
      <c r="TEQ3513" s="45"/>
      <c r="TER3513" s="45"/>
      <c r="TES3513" s="45"/>
      <c r="TET3513" s="45"/>
      <c r="TEU3513" s="45"/>
      <c r="TEV3513" s="45"/>
      <c r="TEW3513" s="45"/>
      <c r="TEX3513" s="45"/>
      <c r="TEY3513" s="45"/>
      <c r="TEZ3513" s="45"/>
      <c r="TFA3513" s="45"/>
      <c r="TFB3513" s="45"/>
      <c r="TFC3513" s="45"/>
      <c r="TFD3513" s="45"/>
      <c r="TFE3513" s="45"/>
      <c r="TFF3513" s="45"/>
      <c r="TFG3513" s="45"/>
      <c r="TFH3513" s="45"/>
      <c r="TFI3513" s="45"/>
      <c r="TFJ3513" s="45"/>
      <c r="TFK3513" s="45"/>
      <c r="TFL3513" s="45"/>
      <c r="TFM3513" s="45"/>
      <c r="TFN3513" s="45"/>
      <c r="TFO3513" s="45"/>
      <c r="TFP3513" s="45"/>
      <c r="TFQ3513" s="45"/>
      <c r="TFR3513" s="45"/>
      <c r="TFS3513" s="45"/>
      <c r="TFT3513" s="45"/>
      <c r="TFU3513" s="45"/>
      <c r="TFV3513" s="45"/>
      <c r="TFW3513" s="45"/>
      <c r="TFX3513" s="45"/>
      <c r="TFY3513" s="45"/>
      <c r="TFZ3513" s="45"/>
      <c r="TGA3513" s="45"/>
      <c r="TGB3513" s="45"/>
      <c r="TGC3513" s="45"/>
      <c r="TGD3513" s="45"/>
      <c r="TGE3513" s="45"/>
      <c r="TGF3513" s="45"/>
      <c r="TGG3513" s="45"/>
      <c r="TGH3513" s="45"/>
      <c r="TGI3513" s="45"/>
      <c r="TGJ3513" s="45"/>
      <c r="TGK3513" s="45"/>
      <c r="TGL3513" s="45"/>
      <c r="TGM3513" s="45"/>
      <c r="TGN3513" s="45"/>
      <c r="TGO3513" s="45"/>
      <c r="TGP3513" s="45"/>
      <c r="TGQ3513" s="45"/>
      <c r="TGR3513" s="45"/>
      <c r="TGS3513" s="45"/>
      <c r="TGT3513" s="45"/>
      <c r="TGU3513" s="45"/>
      <c r="TGV3513" s="45"/>
      <c r="TGW3513" s="45"/>
      <c r="TGX3513" s="45"/>
      <c r="TGY3513" s="45"/>
      <c r="TGZ3513" s="45"/>
      <c r="THA3513" s="45"/>
      <c r="THB3513" s="45"/>
      <c r="THC3513" s="45"/>
      <c r="THD3513" s="45"/>
      <c r="THE3513" s="45"/>
      <c r="THF3513" s="45"/>
      <c r="THG3513" s="45"/>
      <c r="THH3513" s="45"/>
      <c r="THI3513" s="45"/>
      <c r="THJ3513" s="45"/>
      <c r="THK3513" s="45"/>
      <c r="THL3513" s="45"/>
      <c r="THM3513" s="45"/>
      <c r="THN3513" s="45"/>
      <c r="THO3513" s="45"/>
      <c r="THP3513" s="45"/>
      <c r="THQ3513" s="45"/>
      <c r="THR3513" s="45"/>
      <c r="THS3513" s="45"/>
      <c r="THT3513" s="45"/>
      <c r="THU3513" s="45"/>
      <c r="THV3513" s="45"/>
      <c r="THW3513" s="45"/>
      <c r="THX3513" s="45"/>
      <c r="THY3513" s="45"/>
      <c r="THZ3513" s="45"/>
      <c r="TIA3513" s="45"/>
      <c r="TIB3513" s="45"/>
      <c r="TIC3513" s="45"/>
      <c r="TID3513" s="45"/>
      <c r="TIE3513" s="45"/>
      <c r="TIF3513" s="45"/>
      <c r="TIG3513" s="45"/>
      <c r="TIH3513" s="45"/>
      <c r="TII3513" s="45"/>
      <c r="TIJ3513" s="45"/>
      <c r="TIK3513" s="45"/>
      <c r="TIL3513" s="45"/>
      <c r="TIM3513" s="45"/>
      <c r="TIN3513" s="45"/>
      <c r="TIO3513" s="45"/>
      <c r="TIP3513" s="45"/>
      <c r="TIQ3513" s="45"/>
      <c r="TIR3513" s="45"/>
      <c r="TIS3513" s="45"/>
      <c r="TIT3513" s="45"/>
      <c r="TIU3513" s="45"/>
      <c r="TIV3513" s="45"/>
      <c r="TIW3513" s="45"/>
      <c r="TIX3513" s="45"/>
      <c r="TIY3513" s="45"/>
      <c r="TIZ3513" s="45"/>
      <c r="TJA3513" s="45"/>
      <c r="TJB3513" s="45"/>
      <c r="TJC3513" s="45"/>
      <c r="TJD3513" s="45"/>
      <c r="TJE3513" s="45"/>
      <c r="TJF3513" s="45"/>
      <c r="TJG3513" s="45"/>
      <c r="TJH3513" s="45"/>
      <c r="TJI3513" s="45"/>
      <c r="TJJ3513" s="45"/>
      <c r="TJK3513" s="45"/>
      <c r="TJL3513" s="45"/>
      <c r="TJM3513" s="45"/>
      <c r="TJN3513" s="45"/>
      <c r="TJO3513" s="45"/>
      <c r="TJP3513" s="45"/>
      <c r="TJQ3513" s="45"/>
      <c r="TJR3513" s="45"/>
      <c r="TJS3513" s="45"/>
      <c r="TJT3513" s="45"/>
      <c r="TJU3513" s="45"/>
      <c r="TJV3513" s="45"/>
      <c r="TJW3513" s="45"/>
      <c r="TJX3513" s="45"/>
      <c r="TJY3513" s="45"/>
      <c r="TJZ3513" s="45"/>
      <c r="TKA3513" s="45"/>
      <c r="TKB3513" s="45"/>
      <c r="TKC3513" s="45"/>
      <c r="TKD3513" s="45"/>
      <c r="TKE3513" s="45"/>
      <c r="TKF3513" s="45"/>
      <c r="TKG3513" s="45"/>
      <c r="TKH3513" s="45"/>
      <c r="TKI3513" s="45"/>
      <c r="TKJ3513" s="45"/>
      <c r="TKK3513" s="45"/>
      <c r="TKL3513" s="45"/>
      <c r="TKM3513" s="45"/>
      <c r="TKN3513" s="45"/>
      <c r="TKO3513" s="45"/>
      <c r="TKP3513" s="45"/>
      <c r="TKQ3513" s="45"/>
      <c r="TKR3513" s="45"/>
      <c r="TKS3513" s="45"/>
      <c r="TKT3513" s="45"/>
      <c r="TKU3513" s="45"/>
      <c r="TKV3513" s="45"/>
      <c r="TKW3513" s="45"/>
      <c r="TKX3513" s="45"/>
      <c r="TKY3513" s="45"/>
      <c r="TKZ3513" s="45"/>
      <c r="TLA3513" s="45"/>
      <c r="TLB3513" s="45"/>
      <c r="TLC3513" s="45"/>
      <c r="TLD3513" s="45"/>
      <c r="TLE3513" s="45"/>
      <c r="TLF3513" s="45"/>
      <c r="TLG3513" s="45"/>
      <c r="TLH3513" s="45"/>
      <c r="TLI3513" s="45"/>
      <c r="TLJ3513" s="45"/>
      <c r="TLK3513" s="45"/>
      <c r="TLL3513" s="45"/>
      <c r="TLM3513" s="45"/>
      <c r="TLN3513" s="45"/>
      <c r="TLO3513" s="45"/>
      <c r="TLP3513" s="45"/>
      <c r="TLQ3513" s="45"/>
      <c r="TLR3513" s="45"/>
      <c r="TLS3513" s="45"/>
      <c r="TLT3513" s="45"/>
      <c r="TLU3513" s="45"/>
      <c r="TLV3513" s="45"/>
      <c r="TLW3513" s="45"/>
      <c r="TLX3513" s="45"/>
      <c r="TLY3513" s="45"/>
      <c r="TLZ3513" s="45"/>
      <c r="TMA3513" s="45"/>
      <c r="TMB3513" s="45"/>
      <c r="TMC3513" s="45"/>
      <c r="TMD3513" s="45"/>
      <c r="TME3513" s="45"/>
      <c r="TMF3513" s="45"/>
      <c r="TMG3513" s="45"/>
      <c r="TMH3513" s="45"/>
      <c r="TMI3513" s="45"/>
      <c r="TMJ3513" s="45"/>
      <c r="TMK3513" s="45"/>
      <c r="TML3513" s="45"/>
      <c r="TMM3513" s="45"/>
      <c r="TMN3513" s="45"/>
      <c r="TMO3513" s="45"/>
      <c r="TMP3513" s="45"/>
      <c r="TMQ3513" s="45"/>
      <c r="TMR3513" s="45"/>
      <c r="TMS3513" s="45"/>
      <c r="TMT3513" s="45"/>
      <c r="TMU3513" s="45"/>
      <c r="TMV3513" s="45"/>
      <c r="TMW3513" s="45"/>
      <c r="TMX3513" s="45"/>
      <c r="TMY3513" s="45"/>
      <c r="TMZ3513" s="45"/>
      <c r="TNA3513" s="45"/>
      <c r="TNB3513" s="45"/>
      <c r="TNC3513" s="45"/>
      <c r="TND3513" s="45"/>
      <c r="TNE3513" s="45"/>
      <c r="TNF3513" s="45"/>
      <c r="TNG3513" s="45"/>
      <c r="TNH3513" s="45"/>
      <c r="TNI3513" s="45"/>
      <c r="TNJ3513" s="45"/>
      <c r="TNK3513" s="45"/>
      <c r="TNL3513" s="45"/>
      <c r="TNM3513" s="45"/>
      <c r="TNN3513" s="45"/>
      <c r="TNO3513" s="45"/>
      <c r="TNP3513" s="45"/>
      <c r="TNQ3513" s="45"/>
      <c r="TNR3513" s="45"/>
      <c r="TNS3513" s="45"/>
      <c r="TNT3513" s="45"/>
      <c r="TNU3513" s="45"/>
      <c r="TNV3513" s="45"/>
      <c r="TNW3513" s="45"/>
      <c r="TNX3513" s="45"/>
      <c r="TNY3513" s="45"/>
      <c r="TNZ3513" s="45"/>
      <c r="TOA3513" s="45"/>
      <c r="TOB3513" s="45"/>
      <c r="TOC3513" s="45"/>
      <c r="TOD3513" s="45"/>
      <c r="TOE3513" s="45"/>
      <c r="TOF3513" s="45"/>
      <c r="TOG3513" s="45"/>
      <c r="TOH3513" s="45"/>
      <c r="TOI3513" s="45"/>
      <c r="TOJ3513" s="45"/>
      <c r="TOK3513" s="45"/>
      <c r="TOL3513" s="45"/>
      <c r="TOM3513" s="45"/>
      <c r="TON3513" s="45"/>
      <c r="TOO3513" s="45"/>
      <c r="TOP3513" s="45"/>
      <c r="TOQ3513" s="45"/>
      <c r="TOR3513" s="45"/>
      <c r="TOS3513" s="45"/>
      <c r="TOT3513" s="45"/>
      <c r="TOU3513" s="45"/>
      <c r="TOV3513" s="45"/>
      <c r="TOW3513" s="45"/>
      <c r="TOX3513" s="45"/>
      <c r="TOY3513" s="45"/>
      <c r="TOZ3513" s="45"/>
      <c r="TPA3513" s="45"/>
      <c r="TPB3513" s="45"/>
      <c r="TPC3513" s="45"/>
      <c r="TPD3513" s="45"/>
      <c r="TPE3513" s="45"/>
      <c r="TPF3513" s="45"/>
      <c r="TPG3513" s="45"/>
      <c r="TPH3513" s="45"/>
      <c r="TPI3513" s="45"/>
      <c r="TPJ3513" s="45"/>
      <c r="TPK3513" s="45"/>
      <c r="TPL3513" s="45"/>
      <c r="TPM3513" s="45"/>
      <c r="TPN3513" s="45"/>
      <c r="TPO3513" s="45"/>
      <c r="TPP3513" s="45"/>
      <c r="TPQ3513" s="45"/>
      <c r="TPR3513" s="45"/>
      <c r="TPS3513" s="45"/>
      <c r="TPT3513" s="45"/>
      <c r="TPU3513" s="45"/>
      <c r="TPV3513" s="45"/>
      <c r="TPW3513" s="45"/>
      <c r="TPX3513" s="45"/>
      <c r="TPY3513" s="45"/>
      <c r="TPZ3513" s="45"/>
      <c r="TQA3513" s="45"/>
      <c r="TQB3513" s="45"/>
      <c r="TQC3513" s="45"/>
      <c r="TQD3513" s="45"/>
      <c r="TQE3513" s="45"/>
      <c r="TQF3513" s="45"/>
      <c r="TQG3513" s="45"/>
      <c r="TQH3513" s="45"/>
      <c r="TQI3513" s="45"/>
      <c r="TQJ3513" s="45"/>
      <c r="TQK3513" s="45"/>
      <c r="TQL3513" s="45"/>
      <c r="TQM3513" s="45"/>
      <c r="TQN3513" s="45"/>
      <c r="TQO3513" s="45"/>
      <c r="TQP3513" s="45"/>
      <c r="TQQ3513" s="45"/>
      <c r="TQR3513" s="45"/>
      <c r="TQS3513" s="45"/>
      <c r="TQT3513" s="45"/>
      <c r="TQU3513" s="45"/>
      <c r="TQV3513" s="45"/>
      <c r="TQW3513" s="45"/>
      <c r="TQX3513" s="45"/>
      <c r="TQY3513" s="45"/>
      <c r="TQZ3513" s="45"/>
      <c r="TRA3513" s="45"/>
      <c r="TRB3513" s="45"/>
      <c r="TRC3513" s="45"/>
      <c r="TRD3513" s="45"/>
      <c r="TRE3513" s="45"/>
      <c r="TRF3513" s="45"/>
      <c r="TRG3513" s="45"/>
      <c r="TRH3513" s="45"/>
      <c r="TRI3513" s="45"/>
      <c r="TRJ3513" s="45"/>
      <c r="TRK3513" s="45"/>
      <c r="TRL3513" s="45"/>
      <c r="TRM3513" s="45"/>
      <c r="TRN3513" s="45"/>
      <c r="TRO3513" s="45"/>
      <c r="TRP3513" s="45"/>
      <c r="TRQ3513" s="45"/>
      <c r="TRR3513" s="45"/>
      <c r="TRS3513" s="45"/>
      <c r="TRT3513" s="45"/>
      <c r="TRU3513" s="45"/>
      <c r="TRV3513" s="45"/>
      <c r="TRW3513" s="45"/>
      <c r="TRX3513" s="45"/>
      <c r="TRY3513" s="45"/>
      <c r="TRZ3513" s="45"/>
      <c r="TSA3513" s="45"/>
      <c r="TSB3513" s="45"/>
      <c r="TSC3513" s="45"/>
      <c r="TSD3513" s="45"/>
      <c r="TSE3513" s="45"/>
      <c r="TSF3513" s="45"/>
      <c r="TSG3513" s="45"/>
      <c r="TSH3513" s="45"/>
      <c r="TSI3513" s="45"/>
      <c r="TSJ3513" s="45"/>
      <c r="TSK3513" s="45"/>
      <c r="TSL3513" s="45"/>
      <c r="TSM3513" s="45"/>
      <c r="TSN3513" s="45"/>
      <c r="TSO3513" s="45"/>
      <c r="TSP3513" s="45"/>
      <c r="TSQ3513" s="45"/>
      <c r="TSR3513" s="45"/>
      <c r="TSS3513" s="45"/>
      <c r="TST3513" s="45"/>
      <c r="TSU3513" s="45"/>
      <c r="TSV3513" s="45"/>
      <c r="TSW3513" s="45"/>
      <c r="TSX3513" s="45"/>
      <c r="TSY3513" s="45"/>
      <c r="TSZ3513" s="45"/>
      <c r="TTA3513" s="45"/>
      <c r="TTB3513" s="45"/>
      <c r="TTC3513" s="45"/>
      <c r="TTD3513" s="45"/>
      <c r="TTE3513" s="45"/>
      <c r="TTF3513" s="45"/>
      <c r="TTG3513" s="45"/>
      <c r="TTH3513" s="45"/>
      <c r="TTI3513" s="45"/>
      <c r="TTJ3513" s="45"/>
      <c r="TTK3513" s="45"/>
      <c r="TTL3513" s="45"/>
      <c r="TTM3513" s="45"/>
      <c r="TTN3513" s="45"/>
      <c r="TTO3513" s="45"/>
      <c r="TTP3513" s="45"/>
      <c r="TTQ3513" s="45"/>
      <c r="TTR3513" s="45"/>
      <c r="TTS3513" s="45"/>
      <c r="TTT3513" s="45"/>
      <c r="TTU3513" s="45"/>
      <c r="TTV3513" s="45"/>
      <c r="TTW3513" s="45"/>
      <c r="TTX3513" s="45"/>
      <c r="TTY3513" s="45"/>
      <c r="TTZ3513" s="45"/>
      <c r="TUA3513" s="45"/>
      <c r="TUB3513" s="45"/>
      <c r="TUC3513" s="45"/>
      <c r="TUD3513" s="45"/>
      <c r="TUE3513" s="45"/>
      <c r="TUF3513" s="45"/>
      <c r="TUG3513" s="45"/>
      <c r="TUH3513" s="45"/>
      <c r="TUI3513" s="45"/>
      <c r="TUJ3513" s="45"/>
      <c r="TUK3513" s="45"/>
      <c r="TUL3513" s="45"/>
      <c r="TUM3513" s="45"/>
      <c r="TUN3513" s="45"/>
      <c r="TUO3513" s="45"/>
      <c r="TUP3513" s="45"/>
      <c r="TUQ3513" s="45"/>
      <c r="TUR3513" s="45"/>
      <c r="TUS3513" s="45"/>
      <c r="TUT3513" s="45"/>
      <c r="TUU3513" s="45"/>
      <c r="TUV3513" s="45"/>
      <c r="TUW3513" s="45"/>
      <c r="TUX3513" s="45"/>
      <c r="TUY3513" s="45"/>
      <c r="TUZ3513" s="45"/>
      <c r="TVA3513" s="45"/>
      <c r="TVB3513" s="45"/>
      <c r="TVC3513" s="45"/>
      <c r="TVD3513" s="45"/>
      <c r="TVE3513" s="45"/>
      <c r="TVF3513" s="45"/>
      <c r="TVG3513" s="45"/>
      <c r="TVH3513" s="45"/>
      <c r="TVI3513" s="45"/>
      <c r="TVJ3513" s="45"/>
      <c r="TVK3513" s="45"/>
      <c r="TVL3513" s="45"/>
      <c r="TVM3513" s="45"/>
      <c r="TVN3513" s="45"/>
      <c r="TVO3513" s="45"/>
      <c r="TVP3513" s="45"/>
      <c r="TVQ3513" s="45"/>
      <c r="TVR3513" s="45"/>
      <c r="TVS3513" s="45"/>
      <c r="TVT3513" s="45"/>
      <c r="TVU3513" s="45"/>
      <c r="TVV3513" s="45"/>
      <c r="TVW3513" s="45"/>
      <c r="TVX3513" s="45"/>
      <c r="TVY3513" s="45"/>
      <c r="TVZ3513" s="45"/>
      <c r="TWA3513" s="45"/>
      <c r="TWB3513" s="45"/>
      <c r="TWC3513" s="45"/>
      <c r="TWD3513" s="45"/>
      <c r="TWE3513" s="45"/>
      <c r="TWF3513" s="45"/>
      <c r="TWG3513" s="45"/>
      <c r="TWH3513" s="45"/>
      <c r="TWI3513" s="45"/>
      <c r="TWJ3513" s="45"/>
      <c r="TWK3513" s="45"/>
      <c r="TWL3513" s="45"/>
      <c r="TWM3513" s="45"/>
      <c r="TWN3513" s="45"/>
      <c r="TWO3513" s="45"/>
      <c r="TWP3513" s="45"/>
      <c r="TWQ3513" s="45"/>
      <c r="TWR3513" s="45"/>
      <c r="TWS3513" s="45"/>
      <c r="TWT3513" s="45"/>
      <c r="TWU3513" s="45"/>
      <c r="TWV3513" s="45"/>
      <c r="TWW3513" s="45"/>
      <c r="TWX3513" s="45"/>
      <c r="TWY3513" s="45"/>
      <c r="TWZ3513" s="45"/>
      <c r="TXA3513" s="45"/>
      <c r="TXB3513" s="45"/>
      <c r="TXC3513" s="45"/>
      <c r="TXD3513" s="45"/>
      <c r="TXE3513" s="45"/>
      <c r="TXF3513" s="45"/>
      <c r="TXG3513" s="45"/>
      <c r="TXH3513" s="45"/>
      <c r="TXI3513" s="45"/>
      <c r="TXJ3513" s="45"/>
      <c r="TXK3513" s="45"/>
      <c r="TXL3513" s="45"/>
      <c r="TXM3513" s="45"/>
      <c r="TXN3513" s="45"/>
      <c r="TXO3513" s="45"/>
      <c r="TXP3513" s="45"/>
      <c r="TXQ3513" s="45"/>
      <c r="TXR3513" s="45"/>
      <c r="TXS3513" s="45"/>
      <c r="TXT3513" s="45"/>
      <c r="TXU3513" s="45"/>
      <c r="TXV3513" s="45"/>
      <c r="TXW3513" s="45"/>
      <c r="TXX3513" s="45"/>
      <c r="TXY3513" s="45"/>
      <c r="TXZ3513" s="45"/>
      <c r="TYA3513" s="45"/>
      <c r="TYB3513" s="45"/>
      <c r="TYC3513" s="45"/>
      <c r="TYD3513" s="45"/>
      <c r="TYE3513" s="45"/>
      <c r="TYF3513" s="45"/>
      <c r="TYG3513" s="45"/>
      <c r="TYH3513" s="45"/>
      <c r="TYI3513" s="45"/>
      <c r="TYJ3513" s="45"/>
      <c r="TYK3513" s="45"/>
      <c r="TYL3513" s="45"/>
      <c r="TYM3513" s="45"/>
      <c r="TYN3513" s="45"/>
      <c r="TYO3513" s="45"/>
      <c r="TYP3513" s="45"/>
      <c r="TYQ3513" s="45"/>
      <c r="TYR3513" s="45"/>
      <c r="TYS3513" s="45"/>
      <c r="TYT3513" s="45"/>
      <c r="TYU3513" s="45"/>
      <c r="TYV3513" s="45"/>
      <c r="TYW3513" s="45"/>
      <c r="TYX3513" s="45"/>
      <c r="TYY3513" s="45"/>
      <c r="TYZ3513" s="45"/>
      <c r="TZA3513" s="45"/>
      <c r="TZB3513" s="45"/>
      <c r="TZC3513" s="45"/>
      <c r="TZD3513" s="45"/>
      <c r="TZE3513" s="45"/>
      <c r="TZF3513" s="45"/>
      <c r="TZG3513" s="45"/>
      <c r="TZH3513" s="45"/>
      <c r="TZI3513" s="45"/>
      <c r="TZJ3513" s="45"/>
      <c r="TZK3513" s="45"/>
      <c r="TZL3513" s="45"/>
      <c r="TZM3513" s="45"/>
      <c r="TZN3513" s="45"/>
      <c r="TZO3513" s="45"/>
      <c r="TZP3513" s="45"/>
      <c r="TZQ3513" s="45"/>
      <c r="TZR3513" s="45"/>
      <c r="TZS3513" s="45"/>
      <c r="TZT3513" s="45"/>
      <c r="TZU3513" s="45"/>
      <c r="TZV3513" s="45"/>
      <c r="TZW3513" s="45"/>
      <c r="TZX3513" s="45"/>
      <c r="TZY3513" s="45"/>
      <c r="TZZ3513" s="45"/>
      <c r="UAA3513" s="45"/>
      <c r="UAB3513" s="45"/>
      <c r="UAC3513" s="45"/>
      <c r="UAD3513" s="45"/>
      <c r="UAE3513" s="45"/>
      <c r="UAF3513" s="45"/>
      <c r="UAG3513" s="45"/>
      <c r="UAH3513" s="45"/>
      <c r="UAI3513" s="45"/>
      <c r="UAJ3513" s="45"/>
      <c r="UAK3513" s="45"/>
      <c r="UAL3513" s="45"/>
      <c r="UAM3513" s="45"/>
      <c r="UAN3513" s="45"/>
      <c r="UAO3513" s="45"/>
      <c r="UAP3513" s="45"/>
      <c r="UAQ3513" s="45"/>
      <c r="UAR3513" s="45"/>
      <c r="UAS3513" s="45"/>
      <c r="UAT3513" s="45"/>
      <c r="UAU3513" s="45"/>
      <c r="UAV3513" s="45"/>
      <c r="UAW3513" s="45"/>
      <c r="UAX3513" s="45"/>
      <c r="UAY3513" s="45"/>
      <c r="UAZ3513" s="45"/>
      <c r="UBA3513" s="45"/>
      <c r="UBB3513" s="45"/>
      <c r="UBC3513" s="45"/>
      <c r="UBD3513" s="45"/>
      <c r="UBE3513" s="45"/>
      <c r="UBF3513" s="45"/>
      <c r="UBG3513" s="45"/>
      <c r="UBH3513" s="45"/>
      <c r="UBI3513" s="45"/>
      <c r="UBJ3513" s="45"/>
      <c r="UBK3513" s="45"/>
      <c r="UBL3513" s="45"/>
      <c r="UBM3513" s="45"/>
      <c r="UBN3513" s="45"/>
      <c r="UBO3513" s="45"/>
      <c r="UBP3513" s="45"/>
      <c r="UBQ3513" s="45"/>
      <c r="UBR3513" s="45"/>
      <c r="UBS3513" s="45"/>
      <c r="UBT3513" s="45"/>
      <c r="UBU3513" s="45"/>
      <c r="UBV3513" s="45"/>
      <c r="UBW3513" s="45"/>
      <c r="UBX3513" s="45"/>
      <c r="UBY3513" s="45"/>
      <c r="UBZ3513" s="45"/>
      <c r="UCA3513" s="45"/>
      <c r="UCB3513" s="45"/>
      <c r="UCC3513" s="45"/>
      <c r="UCD3513" s="45"/>
      <c r="UCE3513" s="45"/>
      <c r="UCF3513" s="45"/>
      <c r="UCG3513" s="45"/>
      <c r="UCH3513" s="45"/>
      <c r="UCI3513" s="45"/>
      <c r="UCJ3513" s="45"/>
      <c r="UCK3513" s="45"/>
      <c r="UCL3513" s="45"/>
      <c r="UCM3513" s="45"/>
      <c r="UCN3513" s="45"/>
      <c r="UCO3513" s="45"/>
      <c r="UCP3513" s="45"/>
      <c r="UCQ3513" s="45"/>
      <c r="UCR3513" s="45"/>
      <c r="UCS3513" s="45"/>
      <c r="UCT3513" s="45"/>
      <c r="UCU3513" s="45"/>
      <c r="UCV3513" s="45"/>
      <c r="UCW3513" s="45"/>
      <c r="UCX3513" s="45"/>
      <c r="UCY3513" s="45"/>
      <c r="UCZ3513" s="45"/>
      <c r="UDA3513" s="45"/>
      <c r="UDB3513" s="45"/>
      <c r="UDC3513" s="45"/>
      <c r="UDD3513" s="45"/>
      <c r="UDE3513" s="45"/>
      <c r="UDF3513" s="45"/>
      <c r="UDG3513" s="45"/>
      <c r="UDH3513" s="45"/>
      <c r="UDI3513" s="45"/>
      <c r="UDJ3513" s="45"/>
      <c r="UDK3513" s="45"/>
      <c r="UDL3513" s="45"/>
      <c r="UDM3513" s="45"/>
      <c r="UDN3513" s="45"/>
      <c r="UDO3513" s="45"/>
      <c r="UDP3513" s="45"/>
      <c r="UDQ3513" s="45"/>
      <c r="UDR3513" s="45"/>
      <c r="UDS3513" s="45"/>
      <c r="UDT3513" s="45"/>
      <c r="UDU3513" s="45"/>
      <c r="UDV3513" s="45"/>
      <c r="UDW3513" s="45"/>
      <c r="UDX3513" s="45"/>
      <c r="UDY3513" s="45"/>
      <c r="UDZ3513" s="45"/>
      <c r="UEA3513" s="45"/>
      <c r="UEB3513" s="45"/>
      <c r="UEC3513" s="45"/>
      <c r="UED3513" s="45"/>
      <c r="UEE3513" s="45"/>
      <c r="UEF3513" s="45"/>
      <c r="UEG3513" s="45"/>
      <c r="UEH3513" s="45"/>
      <c r="UEI3513" s="45"/>
      <c r="UEJ3513" s="45"/>
      <c r="UEK3513" s="45"/>
      <c r="UEL3513" s="45"/>
      <c r="UEM3513" s="45"/>
      <c r="UEN3513" s="45"/>
      <c r="UEO3513" s="45"/>
      <c r="UEP3513" s="45"/>
      <c r="UEQ3513" s="45"/>
      <c r="UER3513" s="45"/>
      <c r="UES3513" s="45"/>
      <c r="UET3513" s="45"/>
      <c r="UEU3513" s="45"/>
      <c r="UEV3513" s="45"/>
      <c r="UEW3513" s="45"/>
      <c r="UEX3513" s="45"/>
      <c r="UEY3513" s="45"/>
      <c r="UEZ3513" s="45"/>
      <c r="UFA3513" s="45"/>
      <c r="UFB3513" s="45"/>
      <c r="UFC3513" s="45"/>
      <c r="UFD3513" s="45"/>
      <c r="UFE3513" s="45"/>
      <c r="UFF3513" s="45"/>
      <c r="UFG3513" s="45"/>
      <c r="UFH3513" s="45"/>
      <c r="UFI3513" s="45"/>
      <c r="UFJ3513" s="45"/>
      <c r="UFK3513" s="45"/>
      <c r="UFL3513" s="45"/>
      <c r="UFM3513" s="45"/>
      <c r="UFN3513" s="45"/>
      <c r="UFO3513" s="45"/>
      <c r="UFP3513" s="45"/>
      <c r="UFQ3513" s="45"/>
      <c r="UFR3513" s="45"/>
      <c r="UFS3513" s="45"/>
      <c r="UFT3513" s="45"/>
      <c r="UFU3513" s="45"/>
      <c r="UFV3513" s="45"/>
      <c r="UFW3513" s="45"/>
      <c r="UFX3513" s="45"/>
      <c r="UFY3513" s="45"/>
      <c r="UFZ3513" s="45"/>
      <c r="UGA3513" s="45"/>
      <c r="UGB3513" s="45"/>
      <c r="UGC3513" s="45"/>
      <c r="UGD3513" s="45"/>
      <c r="UGE3513" s="45"/>
      <c r="UGF3513" s="45"/>
      <c r="UGG3513" s="45"/>
      <c r="UGH3513" s="45"/>
      <c r="UGI3513" s="45"/>
      <c r="UGJ3513" s="45"/>
      <c r="UGK3513" s="45"/>
      <c r="UGL3513" s="45"/>
      <c r="UGM3513" s="45"/>
      <c r="UGN3513" s="45"/>
      <c r="UGO3513" s="45"/>
      <c r="UGP3513" s="45"/>
      <c r="UGQ3513" s="45"/>
      <c r="UGR3513" s="45"/>
      <c r="UGS3513" s="45"/>
      <c r="UGT3513" s="45"/>
      <c r="UGU3513" s="45"/>
      <c r="UGV3513" s="45"/>
      <c r="UGW3513" s="45"/>
      <c r="UGX3513" s="45"/>
      <c r="UGY3513" s="45"/>
      <c r="UGZ3513" s="45"/>
      <c r="UHA3513" s="45"/>
      <c r="UHB3513" s="45"/>
      <c r="UHC3513" s="45"/>
      <c r="UHD3513" s="45"/>
      <c r="UHE3513" s="45"/>
      <c r="UHF3513" s="45"/>
      <c r="UHG3513" s="45"/>
      <c r="UHH3513" s="45"/>
      <c r="UHI3513" s="45"/>
      <c r="UHJ3513" s="45"/>
      <c r="UHK3513" s="45"/>
      <c r="UHL3513" s="45"/>
      <c r="UHM3513" s="45"/>
      <c r="UHN3513" s="45"/>
      <c r="UHO3513" s="45"/>
      <c r="UHP3513" s="45"/>
      <c r="UHQ3513" s="45"/>
      <c r="UHR3513" s="45"/>
      <c r="UHS3513" s="45"/>
      <c r="UHT3513" s="45"/>
      <c r="UHU3513" s="45"/>
      <c r="UHV3513" s="45"/>
      <c r="UHW3513" s="45"/>
      <c r="UHX3513" s="45"/>
      <c r="UHY3513" s="45"/>
      <c r="UHZ3513" s="45"/>
      <c r="UIA3513" s="45"/>
      <c r="UIB3513" s="45"/>
      <c r="UIC3513" s="45"/>
      <c r="UID3513" s="45"/>
      <c r="UIE3513" s="45"/>
      <c r="UIF3513" s="45"/>
      <c r="UIG3513" s="45"/>
      <c r="UIH3513" s="45"/>
      <c r="UII3513" s="45"/>
      <c r="UIJ3513" s="45"/>
      <c r="UIK3513" s="45"/>
      <c r="UIL3513" s="45"/>
      <c r="UIM3513" s="45"/>
      <c r="UIN3513" s="45"/>
      <c r="UIO3513" s="45"/>
      <c r="UIP3513" s="45"/>
      <c r="UIQ3513" s="45"/>
      <c r="UIR3513" s="45"/>
      <c r="UIS3513" s="45"/>
      <c r="UIT3513" s="45"/>
      <c r="UIU3513" s="45"/>
      <c r="UIV3513" s="45"/>
      <c r="UIW3513" s="45"/>
      <c r="UIX3513" s="45"/>
      <c r="UIY3513" s="45"/>
      <c r="UIZ3513" s="45"/>
      <c r="UJA3513" s="45"/>
      <c r="UJB3513" s="45"/>
      <c r="UJC3513" s="45"/>
      <c r="UJD3513" s="45"/>
      <c r="UJE3513" s="45"/>
      <c r="UJF3513" s="45"/>
      <c r="UJG3513" s="45"/>
      <c r="UJH3513" s="45"/>
      <c r="UJI3513" s="45"/>
      <c r="UJJ3513" s="45"/>
      <c r="UJK3513" s="45"/>
      <c r="UJL3513" s="45"/>
      <c r="UJM3513" s="45"/>
      <c r="UJN3513" s="45"/>
      <c r="UJO3513" s="45"/>
      <c r="UJP3513" s="45"/>
      <c r="UJQ3513" s="45"/>
      <c r="UJR3513" s="45"/>
      <c r="UJS3513" s="45"/>
      <c r="UJT3513" s="45"/>
      <c r="UJU3513" s="45"/>
      <c r="UJV3513" s="45"/>
      <c r="UJW3513" s="45"/>
      <c r="UJX3513" s="45"/>
      <c r="UJY3513" s="45"/>
      <c r="UJZ3513" s="45"/>
      <c r="UKA3513" s="45"/>
      <c r="UKB3513" s="45"/>
      <c r="UKC3513" s="45"/>
      <c r="UKD3513" s="45"/>
      <c r="UKE3513" s="45"/>
      <c r="UKF3513" s="45"/>
      <c r="UKG3513" s="45"/>
      <c r="UKH3513" s="45"/>
      <c r="UKI3513" s="45"/>
      <c r="UKJ3513" s="45"/>
      <c r="UKK3513" s="45"/>
      <c r="UKL3513" s="45"/>
      <c r="UKM3513" s="45"/>
      <c r="UKN3513" s="45"/>
      <c r="UKO3513" s="45"/>
      <c r="UKP3513" s="45"/>
      <c r="UKQ3513" s="45"/>
      <c r="UKR3513" s="45"/>
      <c r="UKS3513" s="45"/>
      <c r="UKT3513" s="45"/>
      <c r="UKU3513" s="45"/>
      <c r="UKV3513" s="45"/>
      <c r="UKW3513" s="45"/>
      <c r="UKX3513" s="45"/>
      <c r="UKY3513" s="45"/>
      <c r="UKZ3513" s="45"/>
      <c r="ULA3513" s="45"/>
      <c r="ULB3513" s="45"/>
      <c r="ULC3513" s="45"/>
      <c r="ULD3513" s="45"/>
      <c r="ULE3513" s="45"/>
      <c r="ULF3513" s="45"/>
      <c r="ULG3513" s="45"/>
      <c r="ULH3513" s="45"/>
      <c r="ULI3513" s="45"/>
      <c r="ULJ3513" s="45"/>
      <c r="ULK3513" s="45"/>
      <c r="ULL3513" s="45"/>
      <c r="ULM3513" s="45"/>
      <c r="ULN3513" s="45"/>
      <c r="ULO3513" s="45"/>
      <c r="ULP3513" s="45"/>
      <c r="ULQ3513" s="45"/>
      <c r="ULR3513" s="45"/>
      <c r="ULS3513" s="45"/>
      <c r="ULT3513" s="45"/>
      <c r="ULU3513" s="45"/>
      <c r="ULV3513" s="45"/>
      <c r="ULW3513" s="45"/>
      <c r="ULX3513" s="45"/>
      <c r="ULY3513" s="45"/>
      <c r="ULZ3513" s="45"/>
      <c r="UMA3513" s="45"/>
      <c r="UMB3513" s="45"/>
      <c r="UMC3513" s="45"/>
      <c r="UMD3513" s="45"/>
      <c r="UME3513" s="45"/>
      <c r="UMF3513" s="45"/>
      <c r="UMG3513" s="45"/>
      <c r="UMH3513" s="45"/>
      <c r="UMI3513" s="45"/>
      <c r="UMJ3513" s="45"/>
      <c r="UMK3513" s="45"/>
      <c r="UML3513" s="45"/>
      <c r="UMM3513" s="45"/>
      <c r="UMN3513" s="45"/>
      <c r="UMO3513" s="45"/>
      <c r="UMP3513" s="45"/>
      <c r="UMQ3513" s="45"/>
      <c r="UMR3513" s="45"/>
      <c r="UMS3513" s="45"/>
      <c r="UMT3513" s="45"/>
      <c r="UMU3513" s="45"/>
      <c r="UMV3513" s="45"/>
      <c r="UMW3513" s="45"/>
      <c r="UMX3513" s="45"/>
      <c r="UMY3513" s="45"/>
      <c r="UMZ3513" s="45"/>
      <c r="UNA3513" s="45"/>
      <c r="UNB3513" s="45"/>
      <c r="UNC3513" s="45"/>
      <c r="UND3513" s="45"/>
      <c r="UNE3513" s="45"/>
      <c r="UNF3513" s="45"/>
      <c r="UNG3513" s="45"/>
      <c r="UNH3513" s="45"/>
      <c r="UNI3513" s="45"/>
      <c r="UNJ3513" s="45"/>
      <c r="UNK3513" s="45"/>
      <c r="UNL3513" s="45"/>
      <c r="UNM3513" s="45"/>
      <c r="UNN3513" s="45"/>
      <c r="UNO3513" s="45"/>
      <c r="UNP3513" s="45"/>
      <c r="UNQ3513" s="45"/>
      <c r="UNR3513" s="45"/>
      <c r="UNS3513" s="45"/>
      <c r="UNT3513" s="45"/>
      <c r="UNU3513" s="45"/>
      <c r="UNV3513" s="45"/>
      <c r="UNW3513" s="45"/>
      <c r="UNX3513" s="45"/>
      <c r="UNY3513" s="45"/>
      <c r="UNZ3513" s="45"/>
      <c r="UOA3513" s="45"/>
      <c r="UOB3513" s="45"/>
      <c r="UOC3513" s="45"/>
      <c r="UOD3513" s="45"/>
      <c r="UOE3513" s="45"/>
      <c r="UOF3513" s="45"/>
      <c r="UOG3513" s="45"/>
      <c r="UOH3513" s="45"/>
      <c r="UOI3513" s="45"/>
      <c r="UOJ3513" s="45"/>
      <c r="UOK3513" s="45"/>
      <c r="UOL3513" s="45"/>
      <c r="UOM3513" s="45"/>
      <c r="UON3513" s="45"/>
      <c r="UOO3513" s="45"/>
      <c r="UOP3513" s="45"/>
      <c r="UOQ3513" s="45"/>
      <c r="UOR3513" s="45"/>
      <c r="UOS3513" s="45"/>
      <c r="UOT3513" s="45"/>
      <c r="UOU3513" s="45"/>
      <c r="UOV3513" s="45"/>
      <c r="UOW3513" s="45"/>
      <c r="UOX3513" s="45"/>
      <c r="UOY3513" s="45"/>
      <c r="UOZ3513" s="45"/>
      <c r="UPA3513" s="45"/>
      <c r="UPB3513" s="45"/>
      <c r="UPC3513" s="45"/>
      <c r="UPD3513" s="45"/>
      <c r="UPE3513" s="45"/>
      <c r="UPF3513" s="45"/>
      <c r="UPG3513" s="45"/>
      <c r="UPH3513" s="45"/>
      <c r="UPI3513" s="45"/>
      <c r="UPJ3513" s="45"/>
      <c r="UPK3513" s="45"/>
      <c r="UPL3513" s="45"/>
      <c r="UPM3513" s="45"/>
      <c r="UPN3513" s="45"/>
      <c r="UPO3513" s="45"/>
      <c r="UPP3513" s="45"/>
      <c r="UPQ3513" s="45"/>
      <c r="UPR3513" s="45"/>
      <c r="UPS3513" s="45"/>
      <c r="UPT3513" s="45"/>
      <c r="UPU3513" s="45"/>
      <c r="UPV3513" s="45"/>
      <c r="UPW3513" s="45"/>
      <c r="UPX3513" s="45"/>
      <c r="UPY3513" s="45"/>
      <c r="UPZ3513" s="45"/>
      <c r="UQA3513" s="45"/>
      <c r="UQB3513" s="45"/>
      <c r="UQC3513" s="45"/>
      <c r="UQD3513" s="45"/>
      <c r="UQE3513" s="45"/>
      <c r="UQF3513" s="45"/>
      <c r="UQG3513" s="45"/>
      <c r="UQH3513" s="45"/>
      <c r="UQI3513" s="45"/>
      <c r="UQJ3513" s="45"/>
      <c r="UQK3513" s="45"/>
      <c r="UQL3513" s="45"/>
      <c r="UQM3513" s="45"/>
      <c r="UQN3513" s="45"/>
      <c r="UQO3513" s="45"/>
      <c r="UQP3513" s="45"/>
      <c r="UQQ3513" s="45"/>
      <c r="UQR3513" s="45"/>
      <c r="UQS3513" s="45"/>
      <c r="UQT3513" s="45"/>
      <c r="UQU3513" s="45"/>
      <c r="UQV3513" s="45"/>
      <c r="UQW3513" s="45"/>
      <c r="UQX3513" s="45"/>
      <c r="UQY3513" s="45"/>
      <c r="UQZ3513" s="45"/>
      <c r="URA3513" s="45"/>
      <c r="URB3513" s="45"/>
      <c r="URC3513" s="45"/>
      <c r="URD3513" s="45"/>
      <c r="URE3513" s="45"/>
      <c r="URF3513" s="45"/>
      <c r="URG3513" s="45"/>
      <c r="URH3513" s="45"/>
      <c r="URI3513" s="45"/>
      <c r="URJ3513" s="45"/>
      <c r="URK3513" s="45"/>
      <c r="URL3513" s="45"/>
      <c r="URM3513" s="45"/>
      <c r="URN3513" s="45"/>
      <c r="URO3513" s="45"/>
      <c r="URP3513" s="45"/>
      <c r="URQ3513" s="45"/>
      <c r="URR3513" s="45"/>
      <c r="URS3513" s="45"/>
      <c r="URT3513" s="45"/>
      <c r="URU3513" s="45"/>
      <c r="URV3513" s="45"/>
      <c r="URW3513" s="45"/>
      <c r="URX3513" s="45"/>
      <c r="URY3513" s="45"/>
      <c r="URZ3513" s="45"/>
      <c r="USA3513" s="45"/>
      <c r="USB3513" s="45"/>
      <c r="USC3513" s="45"/>
      <c r="USD3513" s="45"/>
      <c r="USE3513" s="45"/>
      <c r="USF3513" s="45"/>
      <c r="USG3513" s="45"/>
      <c r="USH3513" s="45"/>
      <c r="USI3513" s="45"/>
      <c r="USJ3513" s="45"/>
      <c r="USK3513" s="45"/>
      <c r="USL3513" s="45"/>
      <c r="USM3513" s="45"/>
      <c r="USN3513" s="45"/>
      <c r="USO3513" s="45"/>
      <c r="USP3513" s="45"/>
      <c r="USQ3513" s="45"/>
      <c r="USR3513" s="45"/>
      <c r="USS3513" s="45"/>
      <c r="UST3513" s="45"/>
      <c r="USU3513" s="45"/>
      <c r="USV3513" s="45"/>
      <c r="USW3513" s="45"/>
      <c r="USX3513" s="45"/>
      <c r="USY3513" s="45"/>
      <c r="USZ3513" s="45"/>
      <c r="UTA3513" s="45"/>
      <c r="UTB3513" s="45"/>
      <c r="UTC3513" s="45"/>
      <c r="UTD3513" s="45"/>
      <c r="UTE3513" s="45"/>
      <c r="UTF3513" s="45"/>
      <c r="UTG3513" s="45"/>
      <c r="UTH3513" s="45"/>
      <c r="UTI3513" s="45"/>
      <c r="UTJ3513" s="45"/>
      <c r="UTK3513" s="45"/>
      <c r="UTL3513" s="45"/>
      <c r="UTM3513" s="45"/>
      <c r="UTN3513" s="45"/>
      <c r="UTO3513" s="45"/>
      <c r="UTP3513" s="45"/>
      <c r="UTQ3513" s="45"/>
      <c r="UTR3513" s="45"/>
      <c r="UTS3513" s="45"/>
      <c r="UTT3513" s="45"/>
      <c r="UTU3513" s="45"/>
      <c r="UTV3513" s="45"/>
      <c r="UTW3513" s="45"/>
      <c r="UTX3513" s="45"/>
      <c r="UTY3513" s="45"/>
      <c r="UTZ3513" s="45"/>
      <c r="UUA3513" s="45"/>
      <c r="UUB3513" s="45"/>
      <c r="UUC3513" s="45"/>
      <c r="UUD3513" s="45"/>
      <c r="UUE3513" s="45"/>
      <c r="UUF3513" s="45"/>
      <c r="UUG3513" s="45"/>
      <c r="UUH3513" s="45"/>
      <c r="UUI3513" s="45"/>
      <c r="UUJ3513" s="45"/>
      <c r="UUK3513" s="45"/>
      <c r="UUL3513" s="45"/>
      <c r="UUM3513" s="45"/>
      <c r="UUN3513" s="45"/>
      <c r="UUO3513" s="45"/>
      <c r="UUP3513" s="45"/>
      <c r="UUQ3513" s="45"/>
      <c r="UUR3513" s="45"/>
      <c r="UUS3513" s="45"/>
      <c r="UUT3513" s="45"/>
      <c r="UUU3513" s="45"/>
      <c r="UUV3513" s="45"/>
      <c r="UUW3513" s="45"/>
      <c r="UUX3513" s="45"/>
      <c r="UUY3513" s="45"/>
      <c r="UUZ3513" s="45"/>
      <c r="UVA3513" s="45"/>
      <c r="UVB3513" s="45"/>
      <c r="UVC3513" s="45"/>
      <c r="UVD3513" s="45"/>
      <c r="UVE3513" s="45"/>
      <c r="UVF3513" s="45"/>
      <c r="UVG3513" s="45"/>
      <c r="UVH3513" s="45"/>
      <c r="UVI3513" s="45"/>
      <c r="UVJ3513" s="45"/>
      <c r="UVK3513" s="45"/>
      <c r="UVL3513" s="45"/>
      <c r="UVM3513" s="45"/>
      <c r="UVN3513" s="45"/>
      <c r="UVO3513" s="45"/>
      <c r="UVP3513" s="45"/>
      <c r="UVQ3513" s="45"/>
      <c r="UVR3513" s="45"/>
      <c r="UVS3513" s="45"/>
      <c r="UVT3513" s="45"/>
      <c r="UVU3513" s="45"/>
      <c r="UVV3513" s="45"/>
      <c r="UVW3513" s="45"/>
      <c r="UVX3513" s="45"/>
      <c r="UVY3513" s="45"/>
      <c r="UVZ3513" s="45"/>
      <c r="UWA3513" s="45"/>
      <c r="UWB3513" s="45"/>
      <c r="UWC3513" s="45"/>
      <c r="UWD3513" s="45"/>
      <c r="UWE3513" s="45"/>
      <c r="UWF3513" s="45"/>
      <c r="UWG3513" s="45"/>
      <c r="UWH3513" s="45"/>
      <c r="UWI3513" s="45"/>
      <c r="UWJ3513" s="45"/>
      <c r="UWK3513" s="45"/>
      <c r="UWL3513" s="45"/>
      <c r="UWM3513" s="45"/>
      <c r="UWN3513" s="45"/>
      <c r="UWO3513" s="45"/>
      <c r="UWP3513" s="45"/>
      <c r="UWQ3513" s="45"/>
      <c r="UWR3513" s="45"/>
      <c r="UWS3513" s="45"/>
      <c r="UWT3513" s="45"/>
      <c r="UWU3513" s="45"/>
      <c r="UWV3513" s="45"/>
      <c r="UWW3513" s="45"/>
      <c r="UWX3513" s="45"/>
      <c r="UWY3513" s="45"/>
      <c r="UWZ3513" s="45"/>
      <c r="UXA3513" s="45"/>
      <c r="UXB3513" s="45"/>
      <c r="UXC3513" s="45"/>
      <c r="UXD3513" s="45"/>
      <c r="UXE3513" s="45"/>
      <c r="UXF3513" s="45"/>
      <c r="UXG3513" s="45"/>
      <c r="UXH3513" s="45"/>
      <c r="UXI3513" s="45"/>
      <c r="UXJ3513" s="45"/>
      <c r="UXK3513" s="45"/>
      <c r="UXL3513" s="45"/>
      <c r="UXM3513" s="45"/>
      <c r="UXN3513" s="45"/>
      <c r="UXO3513" s="45"/>
      <c r="UXP3513" s="45"/>
      <c r="UXQ3513" s="45"/>
      <c r="UXR3513" s="45"/>
      <c r="UXS3513" s="45"/>
      <c r="UXT3513" s="45"/>
      <c r="UXU3513" s="45"/>
      <c r="UXV3513" s="45"/>
      <c r="UXW3513" s="45"/>
      <c r="UXX3513" s="45"/>
      <c r="UXY3513" s="45"/>
      <c r="UXZ3513" s="45"/>
      <c r="UYA3513" s="45"/>
      <c r="UYB3513" s="45"/>
      <c r="UYC3513" s="45"/>
      <c r="UYD3513" s="45"/>
      <c r="UYE3513" s="45"/>
      <c r="UYF3513" s="45"/>
      <c r="UYG3513" s="45"/>
      <c r="UYH3513" s="45"/>
      <c r="UYI3513" s="45"/>
      <c r="UYJ3513" s="45"/>
      <c r="UYK3513" s="45"/>
      <c r="UYL3513" s="45"/>
      <c r="UYM3513" s="45"/>
      <c r="UYN3513" s="45"/>
      <c r="UYO3513" s="45"/>
      <c r="UYP3513" s="45"/>
      <c r="UYQ3513" s="45"/>
      <c r="UYR3513" s="45"/>
      <c r="UYS3513" s="45"/>
      <c r="UYT3513" s="45"/>
      <c r="UYU3513" s="45"/>
      <c r="UYV3513" s="45"/>
      <c r="UYW3513" s="45"/>
      <c r="UYX3513" s="45"/>
      <c r="UYY3513" s="45"/>
      <c r="UYZ3513" s="45"/>
      <c r="UZA3513" s="45"/>
      <c r="UZB3513" s="45"/>
      <c r="UZC3513" s="45"/>
      <c r="UZD3513" s="45"/>
      <c r="UZE3513" s="45"/>
      <c r="UZF3513" s="45"/>
      <c r="UZG3513" s="45"/>
      <c r="UZH3513" s="45"/>
      <c r="UZI3513" s="45"/>
      <c r="UZJ3513" s="45"/>
      <c r="UZK3513" s="45"/>
      <c r="UZL3513" s="45"/>
      <c r="UZM3513" s="45"/>
      <c r="UZN3513" s="45"/>
      <c r="UZO3513" s="45"/>
      <c r="UZP3513" s="45"/>
      <c r="UZQ3513" s="45"/>
      <c r="UZR3513" s="45"/>
      <c r="UZS3513" s="45"/>
      <c r="UZT3513" s="45"/>
      <c r="UZU3513" s="45"/>
      <c r="UZV3513" s="45"/>
      <c r="UZW3513" s="45"/>
      <c r="UZX3513" s="45"/>
      <c r="UZY3513" s="45"/>
      <c r="UZZ3513" s="45"/>
      <c r="VAA3513" s="45"/>
      <c r="VAB3513" s="45"/>
      <c r="VAC3513" s="45"/>
      <c r="VAD3513" s="45"/>
      <c r="VAE3513" s="45"/>
      <c r="VAF3513" s="45"/>
      <c r="VAG3513" s="45"/>
      <c r="VAH3513" s="45"/>
      <c r="VAI3513" s="45"/>
      <c r="VAJ3513" s="45"/>
      <c r="VAK3513" s="45"/>
      <c r="VAL3513" s="45"/>
      <c r="VAM3513" s="45"/>
      <c r="VAN3513" s="45"/>
      <c r="VAO3513" s="45"/>
      <c r="VAP3513" s="45"/>
      <c r="VAQ3513" s="45"/>
      <c r="VAR3513" s="45"/>
      <c r="VAS3513" s="45"/>
      <c r="VAT3513" s="45"/>
      <c r="VAU3513" s="45"/>
      <c r="VAV3513" s="45"/>
      <c r="VAW3513" s="45"/>
      <c r="VAX3513" s="45"/>
      <c r="VAY3513" s="45"/>
      <c r="VAZ3513" s="45"/>
      <c r="VBA3513" s="45"/>
      <c r="VBB3513" s="45"/>
      <c r="VBC3513" s="45"/>
      <c r="VBD3513" s="45"/>
      <c r="VBE3513" s="45"/>
      <c r="VBF3513" s="45"/>
      <c r="VBG3513" s="45"/>
      <c r="VBH3513" s="45"/>
      <c r="VBI3513" s="45"/>
      <c r="VBJ3513" s="45"/>
      <c r="VBK3513" s="45"/>
      <c r="VBL3513" s="45"/>
      <c r="VBM3513" s="45"/>
      <c r="VBN3513" s="45"/>
      <c r="VBO3513" s="45"/>
      <c r="VBP3513" s="45"/>
      <c r="VBQ3513" s="45"/>
      <c r="VBR3513" s="45"/>
      <c r="VBS3513" s="45"/>
      <c r="VBT3513" s="45"/>
      <c r="VBU3513" s="45"/>
      <c r="VBV3513" s="45"/>
      <c r="VBW3513" s="45"/>
      <c r="VBX3513" s="45"/>
      <c r="VBY3513" s="45"/>
      <c r="VBZ3513" s="45"/>
      <c r="VCA3513" s="45"/>
      <c r="VCB3513" s="45"/>
      <c r="VCC3513" s="45"/>
      <c r="VCD3513" s="45"/>
      <c r="VCE3513" s="45"/>
      <c r="VCF3513" s="45"/>
      <c r="VCG3513" s="45"/>
      <c r="VCH3513" s="45"/>
      <c r="VCI3513" s="45"/>
      <c r="VCJ3513" s="45"/>
      <c r="VCK3513" s="45"/>
      <c r="VCL3513" s="45"/>
      <c r="VCM3513" s="45"/>
      <c r="VCN3513" s="45"/>
      <c r="VCO3513" s="45"/>
      <c r="VCP3513" s="45"/>
      <c r="VCQ3513" s="45"/>
      <c r="VCR3513" s="45"/>
      <c r="VCS3513" s="45"/>
      <c r="VCT3513" s="45"/>
      <c r="VCU3513" s="45"/>
      <c r="VCV3513" s="45"/>
      <c r="VCW3513" s="45"/>
      <c r="VCX3513" s="45"/>
      <c r="VCY3513" s="45"/>
      <c r="VCZ3513" s="45"/>
      <c r="VDA3513" s="45"/>
      <c r="VDB3513" s="45"/>
      <c r="VDC3513" s="45"/>
      <c r="VDD3513" s="45"/>
      <c r="VDE3513" s="45"/>
      <c r="VDF3513" s="45"/>
      <c r="VDG3513" s="45"/>
      <c r="VDH3513" s="45"/>
      <c r="VDI3513" s="45"/>
      <c r="VDJ3513" s="45"/>
      <c r="VDK3513" s="45"/>
      <c r="VDL3513" s="45"/>
      <c r="VDM3513" s="45"/>
      <c r="VDN3513" s="45"/>
      <c r="VDO3513" s="45"/>
      <c r="VDP3513" s="45"/>
      <c r="VDQ3513" s="45"/>
      <c r="VDR3513" s="45"/>
      <c r="VDS3513" s="45"/>
      <c r="VDT3513" s="45"/>
      <c r="VDU3513" s="45"/>
      <c r="VDV3513" s="45"/>
      <c r="VDW3513" s="45"/>
      <c r="VDX3513" s="45"/>
      <c r="VDY3513" s="45"/>
      <c r="VDZ3513" s="45"/>
      <c r="VEA3513" s="45"/>
      <c r="VEB3513" s="45"/>
      <c r="VEC3513" s="45"/>
      <c r="VED3513" s="45"/>
      <c r="VEE3513" s="45"/>
      <c r="VEF3513" s="45"/>
      <c r="VEG3513" s="45"/>
      <c r="VEH3513" s="45"/>
      <c r="VEI3513" s="45"/>
      <c r="VEJ3513" s="45"/>
      <c r="VEK3513" s="45"/>
      <c r="VEL3513" s="45"/>
      <c r="VEM3513" s="45"/>
      <c r="VEN3513" s="45"/>
      <c r="VEO3513" s="45"/>
      <c r="VEP3513" s="45"/>
      <c r="VEQ3513" s="45"/>
      <c r="VER3513" s="45"/>
      <c r="VES3513" s="45"/>
      <c r="VET3513" s="45"/>
      <c r="VEU3513" s="45"/>
      <c r="VEV3513" s="45"/>
      <c r="VEW3513" s="45"/>
      <c r="VEX3513" s="45"/>
      <c r="VEY3513" s="45"/>
      <c r="VEZ3513" s="45"/>
      <c r="VFA3513" s="45"/>
      <c r="VFB3513" s="45"/>
      <c r="VFC3513" s="45"/>
      <c r="VFD3513" s="45"/>
      <c r="VFE3513" s="45"/>
      <c r="VFF3513" s="45"/>
      <c r="VFG3513" s="45"/>
      <c r="VFH3513" s="45"/>
      <c r="VFI3513" s="45"/>
      <c r="VFJ3513" s="45"/>
      <c r="VFK3513" s="45"/>
      <c r="VFL3513" s="45"/>
      <c r="VFM3513" s="45"/>
      <c r="VFN3513" s="45"/>
      <c r="VFO3513" s="45"/>
      <c r="VFP3513" s="45"/>
      <c r="VFQ3513" s="45"/>
      <c r="VFR3513" s="45"/>
      <c r="VFS3513" s="45"/>
      <c r="VFT3513" s="45"/>
      <c r="VFU3513" s="45"/>
      <c r="VFV3513" s="45"/>
      <c r="VFW3513" s="45"/>
      <c r="VFX3513" s="45"/>
      <c r="VFY3513" s="45"/>
      <c r="VFZ3513" s="45"/>
      <c r="VGA3513" s="45"/>
      <c r="VGB3513" s="45"/>
      <c r="VGC3513" s="45"/>
      <c r="VGD3513" s="45"/>
      <c r="VGE3513" s="45"/>
      <c r="VGF3513" s="45"/>
      <c r="VGG3513" s="45"/>
      <c r="VGH3513" s="45"/>
      <c r="VGI3513" s="45"/>
      <c r="VGJ3513" s="45"/>
      <c r="VGK3513" s="45"/>
      <c r="VGL3513" s="45"/>
      <c r="VGM3513" s="45"/>
      <c r="VGN3513" s="45"/>
      <c r="VGO3513" s="45"/>
      <c r="VGP3513" s="45"/>
      <c r="VGQ3513" s="45"/>
      <c r="VGR3513" s="45"/>
      <c r="VGS3513" s="45"/>
      <c r="VGT3513" s="45"/>
      <c r="VGU3513" s="45"/>
      <c r="VGV3513" s="45"/>
      <c r="VGW3513" s="45"/>
      <c r="VGX3513" s="45"/>
      <c r="VGY3513" s="45"/>
      <c r="VGZ3513" s="45"/>
      <c r="VHA3513" s="45"/>
      <c r="VHB3513" s="45"/>
      <c r="VHC3513" s="45"/>
      <c r="VHD3513" s="45"/>
      <c r="VHE3513" s="45"/>
      <c r="VHF3513" s="45"/>
      <c r="VHG3513" s="45"/>
      <c r="VHH3513" s="45"/>
      <c r="VHI3513" s="45"/>
      <c r="VHJ3513" s="45"/>
      <c r="VHK3513" s="45"/>
      <c r="VHL3513" s="45"/>
      <c r="VHM3513" s="45"/>
      <c r="VHN3513" s="45"/>
      <c r="VHO3513" s="45"/>
      <c r="VHP3513" s="45"/>
      <c r="VHQ3513" s="45"/>
      <c r="VHR3513" s="45"/>
      <c r="VHS3513" s="45"/>
      <c r="VHT3513" s="45"/>
      <c r="VHU3513" s="45"/>
      <c r="VHV3513" s="45"/>
      <c r="VHW3513" s="45"/>
      <c r="VHX3513" s="45"/>
      <c r="VHY3513" s="45"/>
      <c r="VHZ3513" s="45"/>
      <c r="VIA3513" s="45"/>
      <c r="VIB3513" s="45"/>
      <c r="VIC3513" s="45"/>
      <c r="VID3513" s="45"/>
      <c r="VIE3513" s="45"/>
      <c r="VIF3513" s="45"/>
      <c r="VIG3513" s="45"/>
      <c r="VIH3513" s="45"/>
      <c r="VII3513" s="45"/>
      <c r="VIJ3513" s="45"/>
      <c r="VIK3513" s="45"/>
      <c r="VIL3513" s="45"/>
      <c r="VIM3513" s="45"/>
      <c r="VIN3513" s="45"/>
      <c r="VIO3513" s="45"/>
      <c r="VIP3513" s="45"/>
      <c r="VIQ3513" s="45"/>
      <c r="VIR3513" s="45"/>
      <c r="VIS3513" s="45"/>
      <c r="VIT3513" s="45"/>
      <c r="VIU3513" s="45"/>
      <c r="VIV3513" s="45"/>
      <c r="VIW3513" s="45"/>
      <c r="VIX3513" s="45"/>
      <c r="VIY3513" s="45"/>
      <c r="VIZ3513" s="45"/>
      <c r="VJA3513" s="45"/>
      <c r="VJB3513" s="45"/>
      <c r="VJC3513" s="45"/>
      <c r="VJD3513" s="45"/>
      <c r="VJE3513" s="45"/>
      <c r="VJF3513" s="45"/>
      <c r="VJG3513" s="45"/>
      <c r="VJH3513" s="45"/>
      <c r="VJI3513" s="45"/>
      <c r="VJJ3513" s="45"/>
      <c r="VJK3513" s="45"/>
      <c r="VJL3513" s="45"/>
      <c r="VJM3513" s="45"/>
      <c r="VJN3513" s="45"/>
      <c r="VJO3513" s="45"/>
      <c r="VJP3513" s="45"/>
      <c r="VJQ3513" s="45"/>
      <c r="VJR3513" s="45"/>
      <c r="VJS3513" s="45"/>
      <c r="VJT3513" s="45"/>
      <c r="VJU3513" s="45"/>
      <c r="VJV3513" s="45"/>
      <c r="VJW3513" s="45"/>
      <c r="VJX3513" s="45"/>
      <c r="VJY3513" s="45"/>
      <c r="VJZ3513" s="45"/>
      <c r="VKA3513" s="45"/>
      <c r="VKB3513" s="45"/>
      <c r="VKC3513" s="45"/>
      <c r="VKD3513" s="45"/>
      <c r="VKE3513" s="45"/>
      <c r="VKF3513" s="45"/>
      <c r="VKG3513" s="45"/>
      <c r="VKH3513" s="45"/>
      <c r="VKI3513" s="45"/>
      <c r="VKJ3513" s="45"/>
      <c r="VKK3513" s="45"/>
      <c r="VKL3513" s="45"/>
      <c r="VKM3513" s="45"/>
      <c r="VKN3513" s="45"/>
      <c r="VKO3513" s="45"/>
      <c r="VKP3513" s="45"/>
      <c r="VKQ3513" s="45"/>
      <c r="VKR3513" s="45"/>
      <c r="VKS3513" s="45"/>
      <c r="VKT3513" s="45"/>
      <c r="VKU3513" s="45"/>
      <c r="VKV3513" s="45"/>
      <c r="VKW3513" s="45"/>
      <c r="VKX3513" s="45"/>
      <c r="VKY3513" s="45"/>
      <c r="VKZ3513" s="45"/>
      <c r="VLA3513" s="45"/>
      <c r="VLB3513" s="45"/>
      <c r="VLC3513" s="45"/>
      <c r="VLD3513" s="45"/>
      <c r="VLE3513" s="45"/>
      <c r="VLF3513" s="45"/>
      <c r="VLG3513" s="45"/>
      <c r="VLH3513" s="45"/>
      <c r="VLI3513" s="45"/>
      <c r="VLJ3513" s="45"/>
      <c r="VLK3513" s="45"/>
      <c r="VLL3513" s="45"/>
      <c r="VLM3513" s="45"/>
      <c r="VLN3513" s="45"/>
      <c r="VLO3513" s="45"/>
      <c r="VLP3513" s="45"/>
      <c r="VLQ3513" s="45"/>
      <c r="VLR3513" s="45"/>
      <c r="VLS3513" s="45"/>
      <c r="VLT3513" s="45"/>
      <c r="VLU3513" s="45"/>
      <c r="VLV3513" s="45"/>
      <c r="VLW3513" s="45"/>
      <c r="VLX3513" s="45"/>
      <c r="VLY3513" s="45"/>
      <c r="VLZ3513" s="45"/>
      <c r="VMA3513" s="45"/>
      <c r="VMB3513" s="45"/>
      <c r="VMC3513" s="45"/>
      <c r="VMD3513" s="45"/>
      <c r="VME3513" s="45"/>
      <c r="VMF3513" s="45"/>
      <c r="VMG3513" s="45"/>
      <c r="VMH3513" s="45"/>
      <c r="VMI3513" s="45"/>
      <c r="VMJ3513" s="45"/>
      <c r="VMK3513" s="45"/>
      <c r="VML3513" s="45"/>
      <c r="VMM3513" s="45"/>
      <c r="VMN3513" s="45"/>
      <c r="VMO3513" s="45"/>
      <c r="VMP3513" s="45"/>
      <c r="VMQ3513" s="45"/>
      <c r="VMR3513" s="45"/>
      <c r="VMS3513" s="45"/>
      <c r="VMT3513" s="45"/>
      <c r="VMU3513" s="45"/>
      <c r="VMV3513" s="45"/>
      <c r="VMW3513" s="45"/>
      <c r="VMX3513" s="45"/>
      <c r="VMY3513" s="45"/>
      <c r="VMZ3513" s="45"/>
      <c r="VNA3513" s="45"/>
      <c r="VNB3513" s="45"/>
      <c r="VNC3513" s="45"/>
      <c r="VND3513" s="45"/>
      <c r="VNE3513" s="45"/>
      <c r="VNF3513" s="45"/>
      <c r="VNG3513" s="45"/>
      <c r="VNH3513" s="45"/>
      <c r="VNI3513" s="45"/>
      <c r="VNJ3513" s="45"/>
      <c r="VNK3513" s="45"/>
      <c r="VNL3513" s="45"/>
      <c r="VNM3513" s="45"/>
      <c r="VNN3513" s="45"/>
      <c r="VNO3513" s="45"/>
      <c r="VNP3513" s="45"/>
      <c r="VNQ3513" s="45"/>
      <c r="VNR3513" s="45"/>
      <c r="VNS3513" s="45"/>
      <c r="VNT3513" s="45"/>
      <c r="VNU3513" s="45"/>
      <c r="VNV3513" s="45"/>
      <c r="VNW3513" s="45"/>
      <c r="VNX3513" s="45"/>
      <c r="VNY3513" s="45"/>
      <c r="VNZ3513" s="45"/>
      <c r="VOA3513" s="45"/>
      <c r="VOB3513" s="45"/>
      <c r="VOC3513" s="45"/>
      <c r="VOD3513" s="45"/>
      <c r="VOE3513" s="45"/>
      <c r="VOF3513" s="45"/>
      <c r="VOG3513" s="45"/>
      <c r="VOH3513" s="45"/>
      <c r="VOI3513" s="45"/>
      <c r="VOJ3513" s="45"/>
      <c r="VOK3513" s="45"/>
      <c r="VOL3513" s="45"/>
      <c r="VOM3513" s="45"/>
      <c r="VON3513" s="45"/>
      <c r="VOO3513" s="45"/>
      <c r="VOP3513" s="45"/>
      <c r="VOQ3513" s="45"/>
      <c r="VOR3513" s="45"/>
      <c r="VOS3513" s="45"/>
      <c r="VOT3513" s="45"/>
      <c r="VOU3513" s="45"/>
      <c r="VOV3513" s="45"/>
      <c r="VOW3513" s="45"/>
      <c r="VOX3513" s="45"/>
      <c r="VOY3513" s="45"/>
      <c r="VOZ3513" s="45"/>
      <c r="VPA3513" s="45"/>
      <c r="VPB3513" s="45"/>
      <c r="VPC3513" s="45"/>
      <c r="VPD3513" s="45"/>
      <c r="VPE3513" s="45"/>
      <c r="VPF3513" s="45"/>
      <c r="VPG3513" s="45"/>
      <c r="VPH3513" s="45"/>
      <c r="VPI3513" s="45"/>
      <c r="VPJ3513" s="45"/>
      <c r="VPK3513" s="45"/>
      <c r="VPL3513" s="45"/>
      <c r="VPM3513" s="45"/>
      <c r="VPN3513" s="45"/>
      <c r="VPO3513" s="45"/>
      <c r="VPP3513" s="45"/>
      <c r="VPQ3513" s="45"/>
      <c r="VPR3513" s="45"/>
      <c r="VPS3513" s="45"/>
      <c r="VPT3513" s="45"/>
      <c r="VPU3513" s="45"/>
      <c r="VPV3513" s="45"/>
      <c r="VPW3513" s="45"/>
      <c r="VPX3513" s="45"/>
      <c r="VPY3513" s="45"/>
      <c r="VPZ3513" s="45"/>
      <c r="VQA3513" s="45"/>
      <c r="VQB3513" s="45"/>
      <c r="VQC3513" s="45"/>
      <c r="VQD3513" s="45"/>
      <c r="VQE3513" s="45"/>
      <c r="VQF3513" s="45"/>
      <c r="VQG3513" s="45"/>
      <c r="VQH3513" s="45"/>
      <c r="VQI3513" s="45"/>
      <c r="VQJ3513" s="45"/>
      <c r="VQK3513" s="45"/>
      <c r="VQL3513" s="45"/>
      <c r="VQM3513" s="45"/>
      <c r="VQN3513" s="45"/>
      <c r="VQO3513" s="45"/>
      <c r="VQP3513" s="45"/>
      <c r="VQQ3513" s="45"/>
      <c r="VQR3513" s="45"/>
      <c r="VQS3513" s="45"/>
      <c r="VQT3513" s="45"/>
      <c r="VQU3513" s="45"/>
      <c r="VQV3513" s="45"/>
      <c r="VQW3513" s="45"/>
      <c r="VQX3513" s="45"/>
      <c r="VQY3513" s="45"/>
      <c r="VQZ3513" s="45"/>
      <c r="VRA3513" s="45"/>
      <c r="VRB3513" s="45"/>
      <c r="VRC3513" s="45"/>
      <c r="VRD3513" s="45"/>
      <c r="VRE3513" s="45"/>
      <c r="VRF3513" s="45"/>
      <c r="VRG3513" s="45"/>
      <c r="VRH3513" s="45"/>
      <c r="VRI3513" s="45"/>
      <c r="VRJ3513" s="45"/>
      <c r="VRK3513" s="45"/>
      <c r="VRL3513" s="45"/>
      <c r="VRM3513" s="45"/>
      <c r="VRN3513" s="45"/>
      <c r="VRO3513" s="45"/>
      <c r="VRP3513" s="45"/>
      <c r="VRQ3513" s="45"/>
      <c r="VRR3513" s="45"/>
      <c r="VRS3513" s="45"/>
      <c r="VRT3513" s="45"/>
      <c r="VRU3513" s="45"/>
      <c r="VRV3513" s="45"/>
      <c r="VRW3513" s="45"/>
      <c r="VRX3513" s="45"/>
      <c r="VRY3513" s="45"/>
      <c r="VRZ3513" s="45"/>
      <c r="VSA3513" s="45"/>
      <c r="VSB3513" s="45"/>
      <c r="VSC3513" s="45"/>
      <c r="VSD3513" s="45"/>
      <c r="VSE3513" s="45"/>
      <c r="VSF3513" s="45"/>
      <c r="VSG3513" s="45"/>
      <c r="VSH3513" s="45"/>
      <c r="VSI3513" s="45"/>
      <c r="VSJ3513" s="45"/>
      <c r="VSK3513" s="45"/>
      <c r="VSL3513" s="45"/>
      <c r="VSM3513" s="45"/>
      <c r="VSN3513" s="45"/>
      <c r="VSO3513" s="45"/>
      <c r="VSP3513" s="45"/>
      <c r="VSQ3513" s="45"/>
      <c r="VSR3513" s="45"/>
      <c r="VSS3513" s="45"/>
      <c r="VST3513" s="45"/>
      <c r="VSU3513" s="45"/>
      <c r="VSV3513" s="45"/>
      <c r="VSW3513" s="45"/>
      <c r="VSX3513" s="45"/>
      <c r="VSY3513" s="45"/>
      <c r="VSZ3513" s="45"/>
      <c r="VTA3513" s="45"/>
      <c r="VTB3513" s="45"/>
      <c r="VTC3513" s="45"/>
      <c r="VTD3513" s="45"/>
      <c r="VTE3513" s="45"/>
      <c r="VTF3513" s="45"/>
      <c r="VTG3513" s="45"/>
      <c r="VTH3513" s="45"/>
      <c r="VTI3513" s="45"/>
      <c r="VTJ3513" s="45"/>
      <c r="VTK3513" s="45"/>
      <c r="VTL3513" s="45"/>
      <c r="VTM3513" s="45"/>
      <c r="VTN3513" s="45"/>
      <c r="VTO3513" s="45"/>
      <c r="VTP3513" s="45"/>
      <c r="VTQ3513" s="45"/>
      <c r="VTR3513" s="45"/>
      <c r="VTS3513" s="45"/>
      <c r="VTT3513" s="45"/>
      <c r="VTU3513" s="45"/>
      <c r="VTV3513" s="45"/>
      <c r="VTW3513" s="45"/>
      <c r="VTX3513" s="45"/>
      <c r="VTY3513" s="45"/>
      <c r="VTZ3513" s="45"/>
      <c r="VUA3513" s="45"/>
      <c r="VUB3513" s="45"/>
      <c r="VUC3513" s="45"/>
      <c r="VUD3513" s="45"/>
      <c r="VUE3513" s="45"/>
      <c r="VUF3513" s="45"/>
      <c r="VUG3513" s="45"/>
      <c r="VUH3513" s="45"/>
      <c r="VUI3513" s="45"/>
      <c r="VUJ3513" s="45"/>
      <c r="VUK3513" s="45"/>
      <c r="VUL3513" s="45"/>
      <c r="VUM3513" s="45"/>
      <c r="VUN3513" s="45"/>
      <c r="VUO3513" s="45"/>
      <c r="VUP3513" s="45"/>
      <c r="VUQ3513" s="45"/>
      <c r="VUR3513" s="45"/>
      <c r="VUS3513" s="45"/>
      <c r="VUT3513" s="45"/>
      <c r="VUU3513" s="45"/>
      <c r="VUV3513" s="45"/>
      <c r="VUW3513" s="45"/>
      <c r="VUX3513" s="45"/>
      <c r="VUY3513" s="45"/>
      <c r="VUZ3513" s="45"/>
      <c r="VVA3513" s="45"/>
      <c r="VVB3513" s="45"/>
      <c r="VVC3513" s="45"/>
      <c r="VVD3513" s="45"/>
      <c r="VVE3513" s="45"/>
      <c r="VVF3513" s="45"/>
      <c r="VVG3513" s="45"/>
      <c r="VVH3513" s="45"/>
      <c r="VVI3513" s="45"/>
      <c r="VVJ3513" s="45"/>
      <c r="VVK3513" s="45"/>
      <c r="VVL3513" s="45"/>
      <c r="VVM3513" s="45"/>
      <c r="VVN3513" s="45"/>
      <c r="VVO3513" s="45"/>
      <c r="VVP3513" s="45"/>
      <c r="VVQ3513" s="45"/>
      <c r="VVR3513" s="45"/>
      <c r="VVS3513" s="45"/>
      <c r="VVT3513" s="45"/>
      <c r="VVU3513" s="45"/>
      <c r="VVV3513" s="45"/>
      <c r="VVW3513" s="45"/>
      <c r="VVX3513" s="45"/>
      <c r="VVY3513" s="45"/>
      <c r="VVZ3513" s="45"/>
      <c r="VWA3513" s="45"/>
      <c r="VWB3513" s="45"/>
      <c r="VWC3513" s="45"/>
      <c r="VWD3513" s="45"/>
      <c r="VWE3513" s="45"/>
      <c r="VWF3513" s="45"/>
      <c r="VWG3513" s="45"/>
      <c r="VWH3513" s="45"/>
      <c r="VWI3513" s="45"/>
      <c r="VWJ3513" s="45"/>
      <c r="VWK3513" s="45"/>
      <c r="VWL3513" s="45"/>
      <c r="VWM3513" s="45"/>
      <c r="VWN3513" s="45"/>
      <c r="VWO3513" s="45"/>
      <c r="VWP3513" s="45"/>
      <c r="VWQ3513" s="45"/>
      <c r="VWR3513" s="45"/>
      <c r="VWS3513" s="45"/>
      <c r="VWT3513" s="45"/>
      <c r="VWU3513" s="45"/>
      <c r="VWV3513" s="45"/>
      <c r="VWW3513" s="45"/>
      <c r="VWX3513" s="45"/>
      <c r="VWY3513" s="45"/>
      <c r="VWZ3513" s="45"/>
      <c r="VXA3513" s="45"/>
      <c r="VXB3513" s="45"/>
      <c r="VXC3513" s="45"/>
      <c r="VXD3513" s="45"/>
      <c r="VXE3513" s="45"/>
      <c r="VXF3513" s="45"/>
      <c r="VXG3513" s="45"/>
      <c r="VXH3513" s="45"/>
      <c r="VXI3513" s="45"/>
      <c r="VXJ3513" s="45"/>
      <c r="VXK3513" s="45"/>
      <c r="VXL3513" s="45"/>
      <c r="VXM3513" s="45"/>
      <c r="VXN3513" s="45"/>
      <c r="VXO3513" s="45"/>
      <c r="VXP3513" s="45"/>
      <c r="VXQ3513" s="45"/>
      <c r="VXR3513" s="45"/>
      <c r="VXS3513" s="45"/>
      <c r="VXT3513" s="45"/>
      <c r="VXU3513" s="45"/>
      <c r="VXV3513" s="45"/>
      <c r="VXW3513" s="45"/>
      <c r="VXX3513" s="45"/>
      <c r="VXY3513" s="45"/>
      <c r="VXZ3513" s="45"/>
      <c r="VYA3513" s="45"/>
      <c r="VYB3513" s="45"/>
      <c r="VYC3513" s="45"/>
      <c r="VYD3513" s="45"/>
      <c r="VYE3513" s="45"/>
      <c r="VYF3513" s="45"/>
      <c r="VYG3513" s="45"/>
      <c r="VYH3513" s="45"/>
      <c r="VYI3513" s="45"/>
      <c r="VYJ3513" s="45"/>
      <c r="VYK3513" s="45"/>
      <c r="VYL3513" s="45"/>
      <c r="VYM3513" s="45"/>
      <c r="VYN3513" s="45"/>
      <c r="VYO3513" s="45"/>
      <c r="VYP3513" s="45"/>
      <c r="VYQ3513" s="45"/>
      <c r="VYR3513" s="45"/>
      <c r="VYS3513" s="45"/>
      <c r="VYT3513" s="45"/>
      <c r="VYU3513" s="45"/>
      <c r="VYV3513" s="45"/>
      <c r="VYW3513" s="45"/>
      <c r="VYX3513" s="45"/>
      <c r="VYY3513" s="45"/>
      <c r="VYZ3513" s="45"/>
      <c r="VZA3513" s="45"/>
      <c r="VZB3513" s="45"/>
      <c r="VZC3513" s="45"/>
      <c r="VZD3513" s="45"/>
      <c r="VZE3513" s="45"/>
      <c r="VZF3513" s="45"/>
      <c r="VZG3513" s="45"/>
      <c r="VZH3513" s="45"/>
      <c r="VZI3513" s="45"/>
      <c r="VZJ3513" s="45"/>
      <c r="VZK3513" s="45"/>
      <c r="VZL3513" s="45"/>
      <c r="VZM3513" s="45"/>
      <c r="VZN3513" s="45"/>
      <c r="VZO3513" s="45"/>
      <c r="VZP3513" s="45"/>
      <c r="VZQ3513" s="45"/>
      <c r="VZR3513" s="45"/>
      <c r="VZS3513" s="45"/>
      <c r="VZT3513" s="45"/>
      <c r="VZU3513" s="45"/>
      <c r="VZV3513" s="45"/>
      <c r="VZW3513" s="45"/>
      <c r="VZX3513" s="45"/>
      <c r="VZY3513" s="45"/>
      <c r="VZZ3513" s="45"/>
      <c r="WAA3513" s="45"/>
      <c r="WAB3513" s="45"/>
      <c r="WAC3513" s="45"/>
      <c r="WAD3513" s="45"/>
      <c r="WAE3513" s="45"/>
      <c r="WAF3513" s="45"/>
      <c r="WAG3513" s="45"/>
      <c r="WAH3513" s="45"/>
      <c r="WAI3513" s="45"/>
      <c r="WAJ3513" s="45"/>
      <c r="WAK3513" s="45"/>
      <c r="WAL3513" s="45"/>
      <c r="WAM3513" s="45"/>
      <c r="WAN3513" s="45"/>
      <c r="WAO3513" s="45"/>
      <c r="WAP3513" s="45"/>
      <c r="WAQ3513" s="45"/>
      <c r="WAR3513" s="45"/>
      <c r="WAS3513" s="45"/>
      <c r="WAT3513" s="45"/>
      <c r="WAU3513" s="45"/>
      <c r="WAV3513" s="45"/>
      <c r="WAW3513" s="45"/>
      <c r="WAX3513" s="45"/>
      <c r="WAY3513" s="45"/>
      <c r="WAZ3513" s="45"/>
      <c r="WBA3513" s="45"/>
      <c r="WBB3513" s="45"/>
      <c r="WBC3513" s="45"/>
      <c r="WBD3513" s="45"/>
      <c r="WBE3513" s="45"/>
      <c r="WBF3513" s="45"/>
      <c r="WBG3513" s="45"/>
      <c r="WBH3513" s="45"/>
      <c r="WBI3513" s="45"/>
      <c r="WBJ3513" s="45"/>
      <c r="WBK3513" s="45"/>
      <c r="WBL3513" s="45"/>
      <c r="WBM3513" s="45"/>
      <c r="WBN3513" s="45"/>
      <c r="WBO3513" s="45"/>
      <c r="WBP3513" s="45"/>
      <c r="WBQ3513" s="45"/>
      <c r="WBR3513" s="45"/>
      <c r="WBS3513" s="45"/>
      <c r="WBT3513" s="45"/>
      <c r="WBU3513" s="45"/>
      <c r="WBV3513" s="45"/>
      <c r="WBW3513" s="45"/>
      <c r="WBX3513" s="45"/>
      <c r="WBY3513" s="45"/>
      <c r="WBZ3513" s="45"/>
      <c r="WCA3513" s="45"/>
      <c r="WCB3513" s="45"/>
      <c r="WCC3513" s="45"/>
      <c r="WCD3513" s="45"/>
      <c r="WCE3513" s="45"/>
      <c r="WCF3513" s="45"/>
      <c r="WCG3513" s="45"/>
      <c r="WCH3513" s="45"/>
      <c r="WCI3513" s="45"/>
      <c r="WCJ3513" s="45"/>
      <c r="WCK3513" s="45"/>
      <c r="WCL3513" s="45"/>
      <c r="WCM3513" s="45"/>
      <c r="WCN3513" s="45"/>
      <c r="WCO3513" s="45"/>
      <c r="WCP3513" s="45"/>
      <c r="WCQ3513" s="45"/>
      <c r="WCR3513" s="45"/>
      <c r="WCS3513" s="45"/>
      <c r="WCT3513" s="45"/>
      <c r="WCU3513" s="45"/>
      <c r="WCV3513" s="45"/>
      <c r="WCW3513" s="45"/>
      <c r="WCX3513" s="45"/>
      <c r="WCY3513" s="45"/>
      <c r="WCZ3513" s="45"/>
      <c r="WDA3513" s="45"/>
      <c r="WDB3513" s="45"/>
      <c r="WDC3513" s="45"/>
      <c r="WDD3513" s="45"/>
      <c r="WDE3513" s="45"/>
      <c r="WDF3513" s="45"/>
      <c r="WDG3513" s="45"/>
      <c r="WDH3513" s="45"/>
      <c r="WDI3513" s="45"/>
      <c r="WDJ3513" s="45"/>
      <c r="WDK3513" s="45"/>
      <c r="WDL3513" s="45"/>
      <c r="WDM3513" s="45"/>
      <c r="WDN3513" s="45"/>
      <c r="WDO3513" s="45"/>
      <c r="WDP3513" s="45"/>
      <c r="WDQ3513" s="45"/>
      <c r="WDR3513" s="45"/>
      <c r="WDS3513" s="45"/>
      <c r="WDT3513" s="45"/>
      <c r="WDU3513" s="45"/>
      <c r="WDV3513" s="45"/>
      <c r="WDW3513" s="45"/>
      <c r="WDX3513" s="45"/>
      <c r="WDY3513" s="45"/>
      <c r="WDZ3513" s="45"/>
      <c r="WEA3513" s="45"/>
      <c r="WEB3513" s="45"/>
      <c r="WEC3513" s="45"/>
      <c r="WED3513" s="45"/>
      <c r="WEE3513" s="45"/>
      <c r="WEF3513" s="45"/>
      <c r="WEG3513" s="45"/>
      <c r="WEH3513" s="45"/>
      <c r="WEI3513" s="45"/>
      <c r="WEJ3513" s="45"/>
      <c r="WEK3513" s="45"/>
      <c r="WEL3513" s="45"/>
      <c r="WEM3513" s="45"/>
      <c r="WEN3513" s="45"/>
      <c r="WEO3513" s="45"/>
      <c r="WEP3513" s="45"/>
      <c r="WEQ3513" s="45"/>
      <c r="WER3513" s="45"/>
      <c r="WES3513" s="45"/>
      <c r="WET3513" s="45"/>
      <c r="WEU3513" s="45"/>
      <c r="WEV3513" s="45"/>
      <c r="WEW3513" s="45"/>
      <c r="WEX3513" s="45"/>
      <c r="WEY3513" s="45"/>
      <c r="WEZ3513" s="45"/>
      <c r="WFA3513" s="45"/>
      <c r="WFB3513" s="45"/>
      <c r="WFC3513" s="45"/>
      <c r="WFD3513" s="45"/>
      <c r="WFE3513" s="45"/>
      <c r="WFF3513" s="45"/>
      <c r="WFG3513" s="45"/>
      <c r="WFH3513" s="45"/>
      <c r="WFI3513" s="45"/>
      <c r="WFJ3513" s="45"/>
      <c r="WFK3513" s="45"/>
      <c r="WFL3513" s="45"/>
      <c r="WFM3513" s="45"/>
      <c r="WFN3513" s="45"/>
      <c r="WFO3513" s="45"/>
      <c r="WFP3513" s="45"/>
      <c r="WFQ3513" s="45"/>
      <c r="WFR3513" s="45"/>
      <c r="WFS3513" s="45"/>
      <c r="WFT3513" s="45"/>
      <c r="WFU3513" s="45"/>
      <c r="WFV3513" s="45"/>
      <c r="WFW3513" s="45"/>
      <c r="WFX3513" s="45"/>
      <c r="WFY3513" s="45"/>
      <c r="WFZ3513" s="45"/>
      <c r="WGA3513" s="45"/>
      <c r="WGB3513" s="45"/>
      <c r="WGC3513" s="45"/>
      <c r="WGD3513" s="45"/>
      <c r="WGE3513" s="45"/>
      <c r="WGF3513" s="45"/>
      <c r="WGG3513" s="45"/>
      <c r="WGH3513" s="45"/>
      <c r="WGI3513" s="45"/>
      <c r="WGJ3513" s="45"/>
      <c r="WGK3513" s="45"/>
      <c r="WGL3513" s="45"/>
      <c r="WGM3513" s="45"/>
      <c r="WGN3513" s="45"/>
      <c r="WGO3513" s="45"/>
      <c r="WGP3513" s="45"/>
      <c r="WGQ3513" s="45"/>
      <c r="WGR3513" s="45"/>
      <c r="WGS3513" s="45"/>
      <c r="WGT3513" s="45"/>
      <c r="WGU3513" s="45"/>
      <c r="WGV3513" s="45"/>
      <c r="WGW3513" s="45"/>
      <c r="WGX3513" s="45"/>
      <c r="WGY3513" s="45"/>
      <c r="WGZ3513" s="45"/>
      <c r="WHA3513" s="45"/>
      <c r="WHB3513" s="45"/>
      <c r="WHC3513" s="45"/>
      <c r="WHD3513" s="45"/>
      <c r="WHE3513" s="45"/>
      <c r="WHF3513" s="45"/>
      <c r="WHG3513" s="45"/>
      <c r="WHH3513" s="45"/>
      <c r="WHI3513" s="45"/>
      <c r="WHJ3513" s="45"/>
      <c r="WHK3513" s="45"/>
      <c r="WHL3513" s="45"/>
      <c r="WHM3513" s="45"/>
      <c r="WHN3513" s="45"/>
      <c r="WHO3513" s="45"/>
      <c r="WHP3513" s="45"/>
      <c r="WHQ3513" s="45"/>
      <c r="WHR3513" s="45"/>
      <c r="WHS3513" s="45"/>
      <c r="WHT3513" s="45"/>
      <c r="WHU3513" s="45"/>
      <c r="WHV3513" s="45"/>
      <c r="WHW3513" s="45"/>
      <c r="WHX3513" s="45"/>
      <c r="WHY3513" s="45"/>
      <c r="WHZ3513" s="45"/>
      <c r="WIA3513" s="45"/>
      <c r="WIB3513" s="45"/>
      <c r="WIC3513" s="45"/>
      <c r="WID3513" s="45"/>
      <c r="WIE3513" s="45"/>
      <c r="WIF3513" s="45"/>
      <c r="WIG3513" s="45"/>
      <c r="WIH3513" s="45"/>
      <c r="WII3513" s="45"/>
      <c r="WIJ3513" s="45"/>
      <c r="WIK3513" s="45"/>
      <c r="WIL3513" s="45"/>
      <c r="WIM3513" s="45"/>
      <c r="WIN3513" s="45"/>
      <c r="WIO3513" s="45"/>
      <c r="WIP3513" s="45"/>
      <c r="WIQ3513" s="45"/>
      <c r="WIR3513" s="45"/>
      <c r="WIS3513" s="45"/>
      <c r="WIT3513" s="45"/>
      <c r="WIU3513" s="45"/>
      <c r="WIV3513" s="45"/>
      <c r="WIW3513" s="45"/>
      <c r="WIX3513" s="45"/>
      <c r="WIY3513" s="45"/>
      <c r="WIZ3513" s="45"/>
      <c r="WJA3513" s="45"/>
      <c r="WJB3513" s="45"/>
      <c r="WJC3513" s="45"/>
      <c r="WJD3513" s="45"/>
      <c r="WJE3513" s="45"/>
      <c r="WJF3513" s="45"/>
      <c r="WJG3513" s="45"/>
      <c r="WJH3513" s="45"/>
      <c r="WJI3513" s="45"/>
      <c r="WJJ3513" s="45"/>
      <c r="WJK3513" s="45"/>
      <c r="WJL3513" s="45"/>
      <c r="WJM3513" s="45"/>
      <c r="WJN3513" s="45"/>
      <c r="WJO3513" s="45"/>
      <c r="WJP3513" s="45"/>
      <c r="WJQ3513" s="45"/>
      <c r="WJR3513" s="45"/>
      <c r="WJS3513" s="45"/>
      <c r="WJT3513" s="45"/>
      <c r="WJU3513" s="45"/>
      <c r="WJV3513" s="45"/>
      <c r="WJW3513" s="45"/>
      <c r="WJX3513" s="45"/>
      <c r="WJY3513" s="45"/>
      <c r="WJZ3513" s="45"/>
      <c r="WKA3513" s="45"/>
      <c r="WKB3513" s="45"/>
      <c r="WKC3513" s="45"/>
      <c r="WKD3513" s="45"/>
      <c r="WKE3513" s="45"/>
      <c r="WKF3513" s="45"/>
      <c r="WKG3513" s="45"/>
      <c r="WKH3513" s="45"/>
      <c r="WKI3513" s="45"/>
      <c r="WKJ3513" s="45"/>
      <c r="WKK3513" s="45"/>
      <c r="WKL3513" s="45"/>
      <c r="WKM3513" s="45"/>
      <c r="WKN3513" s="45"/>
      <c r="WKO3513" s="45"/>
      <c r="WKP3513" s="45"/>
      <c r="WKQ3513" s="45"/>
      <c r="WKR3513" s="45"/>
      <c r="WKS3513" s="45"/>
      <c r="WKT3513" s="45"/>
      <c r="WKU3513" s="45"/>
      <c r="WKV3513" s="45"/>
      <c r="WKW3513" s="45"/>
      <c r="WKX3513" s="45"/>
      <c r="WKY3513" s="45"/>
      <c r="WKZ3513" s="45"/>
      <c r="WLA3513" s="45"/>
      <c r="WLB3513" s="45"/>
      <c r="WLC3513" s="45"/>
      <c r="WLD3513" s="45"/>
      <c r="WLE3513" s="45"/>
      <c r="WLF3513" s="45"/>
      <c r="WLG3513" s="45"/>
      <c r="WLH3513" s="45"/>
      <c r="WLI3513" s="45"/>
      <c r="WLJ3513" s="45"/>
      <c r="WLK3513" s="45"/>
      <c r="WLL3513" s="45"/>
      <c r="WLM3513" s="45"/>
      <c r="WLN3513" s="45"/>
      <c r="WLO3513" s="45"/>
      <c r="WLP3513" s="45"/>
      <c r="WLQ3513" s="45"/>
      <c r="WLR3513" s="45"/>
      <c r="WLS3513" s="45"/>
      <c r="WLT3513" s="45"/>
      <c r="WLU3513" s="45"/>
      <c r="WLV3513" s="45"/>
      <c r="WLW3513" s="45"/>
      <c r="WLX3513" s="45"/>
      <c r="WLY3513" s="45"/>
      <c r="WLZ3513" s="45"/>
      <c r="WMA3513" s="45"/>
      <c r="WMB3513" s="45"/>
      <c r="WMC3513" s="45"/>
      <c r="WMD3513" s="45"/>
      <c r="WME3513" s="45"/>
      <c r="WMF3513" s="45"/>
      <c r="WMG3513" s="45"/>
      <c r="WMH3513" s="45"/>
      <c r="WMI3513" s="45"/>
      <c r="WMJ3513" s="45"/>
      <c r="WMK3513" s="45"/>
      <c r="WML3513" s="45"/>
      <c r="WMM3513" s="45"/>
      <c r="WMN3513" s="45"/>
      <c r="WMO3513" s="45"/>
      <c r="WMP3513" s="45"/>
      <c r="WMQ3513" s="45"/>
      <c r="WMR3513" s="45"/>
      <c r="WMS3513" s="45"/>
      <c r="WMT3513" s="45"/>
      <c r="WMU3513" s="45"/>
      <c r="WMV3513" s="45"/>
      <c r="WMW3513" s="45"/>
      <c r="WMX3513" s="45"/>
      <c r="WMY3513" s="45"/>
      <c r="WMZ3513" s="45"/>
      <c r="WNA3513" s="45"/>
      <c r="WNB3513" s="45"/>
      <c r="WNC3513" s="45"/>
      <c r="WND3513" s="45"/>
      <c r="WNE3513" s="45"/>
      <c r="WNF3513" s="45"/>
      <c r="WNG3513" s="45"/>
      <c r="WNH3513" s="45"/>
      <c r="WNI3513" s="45"/>
      <c r="WNJ3513" s="45"/>
      <c r="WNK3513" s="45"/>
      <c r="WNL3513" s="45"/>
      <c r="WNM3513" s="45"/>
      <c r="WNN3513" s="45"/>
      <c r="WNO3513" s="45"/>
      <c r="WNP3513" s="45"/>
      <c r="WNQ3513" s="45"/>
      <c r="WNR3513" s="45"/>
      <c r="WNS3513" s="45"/>
      <c r="WNT3513" s="45"/>
      <c r="WNU3513" s="45"/>
      <c r="WNV3513" s="45"/>
      <c r="WNW3513" s="45"/>
      <c r="WNX3513" s="45"/>
      <c r="WNY3513" s="45"/>
      <c r="WNZ3513" s="45"/>
      <c r="WOA3513" s="45"/>
      <c r="WOB3513" s="45"/>
      <c r="WOC3513" s="45"/>
      <c r="WOD3513" s="45"/>
      <c r="WOE3513" s="45"/>
      <c r="WOF3513" s="45"/>
      <c r="WOG3513" s="45"/>
      <c r="WOH3513" s="45"/>
      <c r="WOI3513" s="45"/>
      <c r="WOJ3513" s="45"/>
      <c r="WOK3513" s="45"/>
      <c r="WOL3513" s="45"/>
      <c r="WOM3513" s="45"/>
      <c r="WON3513" s="45"/>
      <c r="WOO3513" s="45"/>
      <c r="WOP3513" s="45"/>
      <c r="WOQ3513" s="45"/>
      <c r="WOR3513" s="45"/>
      <c r="WOS3513" s="45"/>
      <c r="WOT3513" s="45"/>
      <c r="WOU3513" s="45"/>
      <c r="WOV3513" s="45"/>
      <c r="WOW3513" s="45"/>
      <c r="WOX3513" s="45"/>
      <c r="WOY3513" s="45"/>
      <c r="WOZ3513" s="45"/>
      <c r="WPA3513" s="45"/>
      <c r="WPB3513" s="45"/>
      <c r="WPC3513" s="45"/>
      <c r="WPD3513" s="45"/>
      <c r="WPE3513" s="45"/>
      <c r="WPF3513" s="45"/>
      <c r="WPG3513" s="45"/>
      <c r="WPH3513" s="45"/>
      <c r="WPI3513" s="45"/>
      <c r="WPJ3513" s="45"/>
      <c r="WPK3513" s="45"/>
      <c r="WPL3513" s="45"/>
      <c r="WPM3513" s="45"/>
      <c r="WPN3513" s="45"/>
      <c r="WPO3513" s="45"/>
      <c r="WPP3513" s="45"/>
      <c r="WPQ3513" s="45"/>
      <c r="WPR3513" s="45"/>
      <c r="WPS3513" s="45"/>
      <c r="WPT3513" s="45"/>
      <c r="WPU3513" s="45"/>
      <c r="WPV3513" s="45"/>
      <c r="WPW3513" s="45"/>
      <c r="WPX3513" s="45"/>
      <c r="WPY3513" s="45"/>
      <c r="WPZ3513" s="45"/>
      <c r="WQA3513" s="45"/>
      <c r="WQB3513" s="45"/>
      <c r="WQC3513" s="45"/>
      <c r="WQD3513" s="45"/>
      <c r="WQE3513" s="45"/>
      <c r="WQF3513" s="45"/>
      <c r="WQG3513" s="45"/>
      <c r="WQH3513" s="45"/>
      <c r="WQI3513" s="45"/>
      <c r="WQJ3513" s="45"/>
      <c r="WQK3513" s="45"/>
      <c r="WQL3513" s="45"/>
      <c r="WQM3513" s="45"/>
      <c r="WQN3513" s="45"/>
      <c r="WQO3513" s="45"/>
      <c r="WQP3513" s="45"/>
      <c r="WQQ3513" s="45"/>
      <c r="WQR3513" s="45"/>
      <c r="WQS3513" s="45"/>
      <c r="WQT3513" s="45"/>
      <c r="WQU3513" s="45"/>
      <c r="WQV3513" s="45"/>
      <c r="WQW3513" s="45"/>
      <c r="WQX3513" s="45"/>
      <c r="WQY3513" s="45"/>
      <c r="WQZ3513" s="45"/>
      <c r="WRA3513" s="45"/>
      <c r="WRB3513" s="45"/>
      <c r="WRC3513" s="45"/>
      <c r="WRD3513" s="45"/>
      <c r="WRE3513" s="45"/>
      <c r="WRF3513" s="45"/>
      <c r="WRG3513" s="45"/>
      <c r="WRH3513" s="45"/>
      <c r="WRI3513" s="45"/>
      <c r="WRJ3513" s="45"/>
      <c r="WRK3513" s="45"/>
      <c r="WRL3513" s="45"/>
      <c r="WRM3513" s="45"/>
      <c r="WRN3513" s="45"/>
      <c r="WRO3513" s="45"/>
      <c r="WRP3513" s="45"/>
      <c r="WRQ3513" s="45"/>
      <c r="WRR3513" s="45"/>
      <c r="WRS3513" s="45"/>
      <c r="WRT3513" s="45"/>
      <c r="WRU3513" s="45"/>
      <c r="WRV3513" s="45"/>
      <c r="WRW3513" s="45"/>
      <c r="WRX3513" s="45"/>
      <c r="WRY3513" s="45"/>
      <c r="WRZ3513" s="45"/>
      <c r="WSA3513" s="45"/>
      <c r="WSB3513" s="45"/>
      <c r="WSC3513" s="45"/>
      <c r="WSD3513" s="45"/>
      <c r="WSE3513" s="45"/>
      <c r="WSF3513" s="45"/>
      <c r="WSG3513" s="45"/>
      <c r="WSH3513" s="45"/>
      <c r="WSI3513" s="45"/>
      <c r="WSJ3513" s="45"/>
      <c r="WSK3513" s="45"/>
      <c r="WSL3513" s="45"/>
      <c r="WSM3513" s="45"/>
      <c r="WSN3513" s="45"/>
      <c r="WSO3513" s="45"/>
      <c r="WSP3513" s="45"/>
      <c r="WSQ3513" s="45"/>
      <c r="WSR3513" s="45"/>
      <c r="WSS3513" s="45"/>
      <c r="WST3513" s="45"/>
      <c r="WSU3513" s="45"/>
      <c r="WSV3513" s="45"/>
      <c r="WSW3513" s="45"/>
      <c r="WSX3513" s="45"/>
      <c r="WSY3513" s="45"/>
      <c r="WSZ3513" s="45"/>
      <c r="WTA3513" s="45"/>
      <c r="WTB3513" s="45"/>
      <c r="WTC3513" s="45"/>
      <c r="WTD3513" s="45"/>
      <c r="WTE3513" s="45"/>
      <c r="WTF3513" s="45"/>
      <c r="WTG3513" s="45"/>
      <c r="WTH3513" s="45"/>
      <c r="WTI3513" s="45"/>
      <c r="WTJ3513" s="45"/>
      <c r="WTK3513" s="45"/>
      <c r="WTL3513" s="45"/>
      <c r="WTM3513" s="45"/>
      <c r="WTN3513" s="45"/>
      <c r="WTO3513" s="45"/>
      <c r="WTP3513" s="45"/>
      <c r="WTQ3513" s="45"/>
      <c r="WTR3513" s="45"/>
      <c r="WTS3513" s="45"/>
      <c r="WTT3513" s="45"/>
      <c r="WTU3513" s="45"/>
      <c r="WTV3513" s="45"/>
      <c r="WTW3513" s="45"/>
      <c r="WTX3513" s="45"/>
      <c r="WTY3513" s="45"/>
      <c r="WTZ3513" s="45"/>
      <c r="WUA3513" s="45"/>
      <c r="WUB3513" s="45"/>
      <c r="WUC3513" s="45"/>
      <c r="WUD3513" s="45"/>
      <c r="WUE3513" s="45"/>
      <c r="WUF3513" s="45"/>
      <c r="WUG3513" s="45"/>
      <c r="WUH3513" s="45"/>
      <c r="WUI3513" s="45"/>
      <c r="WUJ3513" s="45"/>
      <c r="WUK3513" s="45"/>
      <c r="WUL3513" s="45"/>
      <c r="WUM3513" s="45"/>
      <c r="WUN3513" s="45"/>
      <c r="WUO3513" s="45"/>
      <c r="WUP3513" s="45"/>
      <c r="WUQ3513" s="45"/>
      <c r="WUR3513" s="45"/>
      <c r="WUS3513" s="45"/>
      <c r="WUT3513" s="45"/>
      <c r="WUU3513" s="45"/>
      <c r="WUV3513" s="45"/>
      <c r="WUW3513" s="45"/>
      <c r="WUX3513" s="45"/>
      <c r="WUY3513" s="45"/>
      <c r="WUZ3513" s="45"/>
      <c r="WVA3513" s="45"/>
      <c r="WVB3513" s="45"/>
      <c r="WVC3513" s="45"/>
      <c r="WVD3513" s="45"/>
      <c r="WVE3513" s="45"/>
      <c r="WVF3513" s="45"/>
      <c r="WVG3513" s="45"/>
      <c r="WVH3513" s="45"/>
      <c r="WVI3513" s="45"/>
      <c r="WVJ3513" s="45"/>
      <c r="WVK3513" s="45"/>
      <c r="WVL3513" s="45"/>
      <c r="WVM3513" s="45"/>
      <c r="WVN3513" s="45"/>
      <c r="WVO3513" s="45"/>
      <c r="WVP3513" s="45"/>
      <c r="WVQ3513" s="45"/>
      <c r="WVR3513" s="45"/>
      <c r="WVS3513" s="45"/>
      <c r="WVT3513" s="45"/>
      <c r="WVU3513" s="45"/>
      <c r="WVV3513" s="45"/>
      <c r="WVW3513" s="45"/>
      <c r="WVX3513" s="45"/>
      <c r="WVY3513" s="45"/>
      <c r="WVZ3513" s="45"/>
      <c r="WWA3513" s="45"/>
      <c r="WWB3513" s="45"/>
      <c r="WWC3513" s="45"/>
      <c r="WWD3513" s="45"/>
      <c r="WWE3513" s="45"/>
      <c r="WWF3513" s="45"/>
      <c r="WWG3513" s="45"/>
      <c r="WWH3513" s="45"/>
      <c r="WWI3513" s="45"/>
      <c r="WWJ3513" s="45"/>
      <c r="WWK3513" s="45"/>
      <c r="WWL3513" s="45"/>
      <c r="WWM3513" s="45"/>
      <c r="WWN3513" s="45"/>
      <c r="WWO3513" s="45"/>
      <c r="WWP3513" s="45"/>
      <c r="WWQ3513" s="45"/>
      <c r="WWR3513" s="45"/>
      <c r="WWS3513" s="45"/>
      <c r="WWT3513" s="45"/>
      <c r="WWU3513" s="45"/>
      <c r="WWV3513" s="45"/>
      <c r="WWW3513" s="45"/>
      <c r="WWX3513" s="45"/>
      <c r="WWY3513" s="45"/>
      <c r="WWZ3513" s="45"/>
      <c r="WXA3513" s="45"/>
      <c r="WXB3513" s="45"/>
      <c r="WXC3513" s="45"/>
      <c r="WXD3513" s="45"/>
      <c r="WXE3513" s="45"/>
      <c r="WXF3513" s="45"/>
      <c r="WXG3513" s="45"/>
      <c r="WXH3513" s="45"/>
      <c r="WXI3513" s="45"/>
      <c r="WXJ3513" s="45"/>
      <c r="WXK3513" s="45"/>
      <c r="WXL3513" s="45"/>
      <c r="WXM3513" s="45"/>
      <c r="WXN3513" s="45"/>
      <c r="WXO3513" s="45"/>
      <c r="WXP3513" s="45"/>
      <c r="WXQ3513" s="45"/>
      <c r="WXR3513" s="45"/>
      <c r="WXS3513" s="45"/>
      <c r="WXT3513" s="45"/>
      <c r="WXU3513" s="45"/>
      <c r="WXV3513" s="45"/>
      <c r="WXW3513" s="45"/>
      <c r="WXX3513" s="45"/>
      <c r="WXY3513" s="45"/>
      <c r="WXZ3513" s="45"/>
      <c r="WYA3513" s="45"/>
      <c r="WYB3513" s="45"/>
      <c r="WYC3513" s="45"/>
      <c r="WYD3513" s="45"/>
      <c r="WYE3513" s="45"/>
      <c r="WYF3513" s="45"/>
      <c r="WYG3513" s="45"/>
      <c r="WYH3513" s="45"/>
      <c r="WYI3513" s="45"/>
      <c r="WYJ3513" s="45"/>
      <c r="WYK3513" s="45"/>
      <c r="WYL3513" s="45"/>
      <c r="WYM3513" s="45"/>
      <c r="WYN3513" s="45"/>
      <c r="WYO3513" s="45"/>
      <c r="WYP3513" s="45"/>
      <c r="WYQ3513" s="45"/>
      <c r="WYR3513" s="45"/>
      <c r="WYS3513" s="45"/>
      <c r="WYT3513" s="45"/>
      <c r="WYU3513" s="45"/>
      <c r="WYV3513" s="45"/>
      <c r="WYW3513" s="45"/>
      <c r="WYX3513" s="45"/>
      <c r="WYY3513" s="45"/>
      <c r="WYZ3513" s="45"/>
      <c r="WZA3513" s="45"/>
      <c r="WZB3513" s="45"/>
      <c r="WZC3513" s="45"/>
      <c r="WZD3513" s="45"/>
      <c r="WZE3513" s="45"/>
      <c r="WZF3513" s="45"/>
      <c r="WZG3513" s="45"/>
      <c r="WZH3513" s="45"/>
      <c r="WZI3513" s="45"/>
      <c r="WZJ3513" s="45"/>
      <c r="WZK3513" s="45"/>
      <c r="WZL3513" s="45"/>
      <c r="WZM3513" s="45"/>
      <c r="WZN3513" s="45"/>
      <c r="WZO3513" s="45"/>
      <c r="WZP3513" s="45"/>
      <c r="WZQ3513" s="45"/>
      <c r="WZR3513" s="45"/>
      <c r="WZS3513" s="45"/>
      <c r="WZT3513" s="45"/>
      <c r="WZU3513" s="45"/>
      <c r="WZV3513" s="45"/>
      <c r="WZW3513" s="45"/>
      <c r="WZX3513" s="45"/>
    </row>
  </sheetData>
  <autoFilter ref="A6:Q262"/>
  <mergeCells count="145">
    <mergeCell ref="L221:L223"/>
    <mergeCell ref="D231:D238"/>
    <mergeCell ref="L231:L238"/>
    <mergeCell ref="D245:D249"/>
    <mergeCell ref="L245:L249"/>
    <mergeCell ref="D253:D254"/>
    <mergeCell ref="L253:L254"/>
    <mergeCell ref="L9:L11"/>
    <mergeCell ref="L30:L31"/>
    <mergeCell ref="L38:L40"/>
    <mergeCell ref="L62:L63"/>
    <mergeCell ref="L67:L68"/>
    <mergeCell ref="L72:L73"/>
    <mergeCell ref="L93:L97"/>
    <mergeCell ref="L124:L125"/>
    <mergeCell ref="D183:D188"/>
    <mergeCell ref="D181:D182"/>
    <mergeCell ref="L181:L182"/>
    <mergeCell ref="L183:L188"/>
    <mergeCell ref="D52:D53"/>
    <mergeCell ref="D54:D55"/>
    <mergeCell ref="D59:D61"/>
    <mergeCell ref="L59:L61"/>
    <mergeCell ref="L54:L55"/>
    <mergeCell ref="L52:L53"/>
    <mergeCell ref="D62:D63"/>
    <mergeCell ref="D67:D68"/>
    <mergeCell ref="B34:B35"/>
    <mergeCell ref="D38:D40"/>
    <mergeCell ref="K17:K18"/>
    <mergeCell ref="L17:L18"/>
    <mergeCell ref="L13:L15"/>
    <mergeCell ref="L43:L46"/>
    <mergeCell ref="D43:D46"/>
    <mergeCell ref="R17:R18"/>
    <mergeCell ref="B17:B18"/>
    <mergeCell ref="AA21:AA22"/>
    <mergeCell ref="B26:B28"/>
    <mergeCell ref="D30:D31"/>
    <mergeCell ref="AA34:AA35"/>
    <mergeCell ref="C253:C254"/>
    <mergeCell ref="C195:C196"/>
    <mergeCell ref="A195:A196"/>
    <mergeCell ref="C197:C201"/>
    <mergeCell ref="A197:A201"/>
    <mergeCell ref="C221:C223"/>
    <mergeCell ref="A221:A223"/>
    <mergeCell ref="A181:A182"/>
    <mergeCell ref="C181:C182"/>
    <mergeCell ref="B178:B191"/>
    <mergeCell ref="D135:D136"/>
    <mergeCell ref="D139:D140"/>
    <mergeCell ref="B139:B140"/>
    <mergeCell ref="K139:K140"/>
    <mergeCell ref="L139:L140"/>
    <mergeCell ref="B143:B144"/>
    <mergeCell ref="B151:B154"/>
    <mergeCell ref="B156:B157"/>
    <mergeCell ref="L195:L196"/>
    <mergeCell ref="D197:D201"/>
    <mergeCell ref="D202:D212"/>
    <mergeCell ref="L197:L201"/>
    <mergeCell ref="L202:L212"/>
    <mergeCell ref="A85:A89"/>
    <mergeCell ref="C93:C97"/>
    <mergeCell ref="A93:A97"/>
    <mergeCell ref="A102:A104"/>
    <mergeCell ref="C102:C104"/>
    <mergeCell ref="C110:C113"/>
    <mergeCell ref="A110:A113"/>
    <mergeCell ref="B109:B113"/>
    <mergeCell ref="D85:D89"/>
    <mergeCell ref="L85:L89"/>
    <mergeCell ref="D93:D97"/>
    <mergeCell ref="D102:D104"/>
    <mergeCell ref="L102:L104"/>
    <mergeCell ref="D110:D113"/>
    <mergeCell ref="L110:L113"/>
    <mergeCell ref="D124:D125"/>
    <mergeCell ref="C124:C125"/>
    <mergeCell ref="D72:D73"/>
    <mergeCell ref="B257:B259"/>
    <mergeCell ref="B243:B249"/>
    <mergeCell ref="B250:B254"/>
    <mergeCell ref="B216:B219"/>
    <mergeCell ref="B230:B238"/>
    <mergeCell ref="B240:B242"/>
    <mergeCell ref="B220:B225"/>
    <mergeCell ref="B226:B228"/>
    <mergeCell ref="B255:B256"/>
    <mergeCell ref="B159:B161"/>
    <mergeCell ref="D195:D196"/>
    <mergeCell ref="D221:D223"/>
    <mergeCell ref="A52:A53"/>
    <mergeCell ref="A54:A55"/>
    <mergeCell ref="A59:A60"/>
    <mergeCell ref="C76:C77"/>
    <mergeCell ref="A76:A77"/>
    <mergeCell ref="A124:A125"/>
    <mergeCell ref="A128:A129"/>
    <mergeCell ref="B192:B212"/>
    <mergeCell ref="B117:B129"/>
    <mergeCell ref="B80:B83"/>
    <mergeCell ref="B84:B89"/>
    <mergeCell ref="C85:C89"/>
    <mergeCell ref="B100:B104"/>
    <mergeCell ref="B105:B108"/>
    <mergeCell ref="B90:B95"/>
    <mergeCell ref="B96:B99"/>
    <mergeCell ref="B71:B76"/>
    <mergeCell ref="B58:B65"/>
    <mergeCell ref="B66:B70"/>
    <mergeCell ref="X4:X5"/>
    <mergeCell ref="Y4:Y5"/>
    <mergeCell ref="Z4:Z5"/>
    <mergeCell ref="Q4:Q5"/>
    <mergeCell ref="S4:S5"/>
    <mergeCell ref="T4:T5"/>
    <mergeCell ref="U4:U5"/>
    <mergeCell ref="V4:V5"/>
    <mergeCell ref="W4:W5"/>
    <mergeCell ref="M4:P4"/>
    <mergeCell ref="A1:Q1"/>
    <mergeCell ref="A2:Q2"/>
    <mergeCell ref="A3:Q3"/>
    <mergeCell ref="J4:J5"/>
    <mergeCell ref="K4:K5"/>
    <mergeCell ref="L4:L5"/>
    <mergeCell ref="C54:C55"/>
    <mergeCell ref="A4:A5"/>
    <mergeCell ref="B4:B5"/>
    <mergeCell ref="C4:C5"/>
    <mergeCell ref="D4:D5"/>
    <mergeCell ref="E4:H4"/>
    <mergeCell ref="I4:I5"/>
    <mergeCell ref="C43:C45"/>
    <mergeCell ref="B51:B56"/>
    <mergeCell ref="B42:B50"/>
    <mergeCell ref="D9:D11"/>
    <mergeCell ref="D13:D15"/>
    <mergeCell ref="K13:K15"/>
    <mergeCell ref="K9:K11"/>
    <mergeCell ref="B10:B11"/>
    <mergeCell ref="D17:D18"/>
    <mergeCell ref="A42:A46"/>
  </mergeCells>
  <printOptions horizontalCentered="1"/>
  <pageMargins left="0" right="0" top="0.56496062999999996" bottom="0.39370078740157499" header="0" footer="0"/>
  <pageSetup paperSize="9" scale="96" orientation="landscape" r:id="rId1"/>
  <headerFooter>
    <oddFooter>&amp;R&amp;"Times New Roman,thường"&amp;10&amp;P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24"/>
  <sheetViews>
    <sheetView showZeros="0" zoomScale="85" zoomScaleNormal="85" workbookViewId="0">
      <pane xSplit="5" ySplit="8" topLeftCell="F9" activePane="bottomRight" state="frozen"/>
      <selection pane="topRight" activeCell="D1" sqref="D1"/>
      <selection pane="bottomLeft" activeCell="A9" sqref="A9"/>
      <selection pane="bottomRight" activeCell="F13" sqref="F13:F116"/>
    </sheetView>
  </sheetViews>
  <sheetFormatPr defaultColWidth="9" defaultRowHeight="12.75" x14ac:dyDescent="0.25"/>
  <cols>
    <col min="1" max="2" width="6.5703125" style="57" customWidth="1"/>
    <col min="3" max="3" width="5.5703125" style="57" customWidth="1"/>
    <col min="4" max="4" width="44.5703125" style="55" customWidth="1"/>
    <col min="5" max="5" width="6.42578125" style="80" customWidth="1"/>
    <col min="6" max="6" width="9.5703125" style="80" bestFit="1" customWidth="1"/>
    <col min="7" max="9" width="11.42578125" style="80" bestFit="1" customWidth="1"/>
    <col min="10" max="10" width="7.5703125" style="80" customWidth="1"/>
    <col min="11" max="11" width="9" style="80" hidden="1" customWidth="1"/>
    <col min="12" max="12" width="10.5703125" style="80" hidden="1" customWidth="1"/>
    <col min="13" max="13" width="10.42578125" style="80" customWidth="1"/>
    <col min="14" max="14" width="10.42578125" style="61" customWidth="1"/>
    <col min="15" max="15" width="12.5703125" style="61" customWidth="1"/>
    <col min="16" max="16" width="6.5703125" style="80" hidden="1" customWidth="1"/>
    <col min="17" max="17" width="7.5703125" style="80" hidden="1" customWidth="1"/>
    <col min="18" max="18" width="7.140625" style="80" hidden="1" customWidth="1"/>
    <col min="19" max="19" width="37" style="56" customWidth="1"/>
    <col min="20" max="20" width="9.42578125" style="61" hidden="1" customWidth="1"/>
    <col min="21" max="25" width="9" style="61" hidden="1" customWidth="1"/>
    <col min="26" max="26" width="12.42578125" style="61" hidden="1" customWidth="1"/>
    <col min="27" max="27" width="25.42578125" style="57" hidden="1" customWidth="1"/>
    <col min="28" max="28" width="15" style="57" bestFit="1" customWidth="1"/>
    <col min="29" max="35" width="9" style="57" customWidth="1"/>
    <col min="36" max="16384" width="9" style="57"/>
  </cols>
  <sheetData>
    <row r="1" spans="1:31" x14ac:dyDescent="0.25">
      <c r="A1" s="58" t="s">
        <v>5</v>
      </c>
      <c r="B1" s="58"/>
      <c r="C1" s="58"/>
      <c r="D1" s="54"/>
      <c r="P1" s="268" t="s">
        <v>10</v>
      </c>
      <c r="Q1" s="268"/>
      <c r="R1" s="268"/>
      <c r="S1" s="268"/>
    </row>
    <row r="2" spans="1:31" x14ac:dyDescent="0.25">
      <c r="D2" s="62"/>
    </row>
    <row r="3" spans="1:31" x14ac:dyDescent="0.2">
      <c r="D3" s="269" t="s">
        <v>279</v>
      </c>
      <c r="E3" s="269"/>
      <c r="F3" s="269"/>
      <c r="G3" s="269"/>
      <c r="H3" s="269"/>
      <c r="I3" s="269"/>
      <c r="J3" s="269"/>
      <c r="K3" s="269"/>
      <c r="L3" s="269"/>
      <c r="M3" s="269"/>
      <c r="N3" s="269"/>
      <c r="O3" s="269"/>
      <c r="P3" s="269"/>
      <c r="Q3" s="269"/>
      <c r="R3" s="269"/>
      <c r="S3" s="269"/>
    </row>
    <row r="4" spans="1:31" x14ac:dyDescent="0.2">
      <c r="D4" s="270" t="s">
        <v>342</v>
      </c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270"/>
      <c r="Q4" s="270"/>
      <c r="R4" s="270"/>
      <c r="S4" s="270"/>
    </row>
    <row r="5" spans="1:31" ht="14.25" x14ac:dyDescent="0.25">
      <c r="D5" s="271" t="s">
        <v>214</v>
      </c>
      <c r="E5" s="271"/>
      <c r="F5" s="271"/>
      <c r="G5" s="271"/>
      <c r="H5" s="271"/>
      <c r="I5" s="271"/>
      <c r="J5" s="271"/>
      <c r="K5" s="271"/>
      <c r="L5" s="271"/>
      <c r="M5" s="271"/>
      <c r="N5" s="271"/>
      <c r="O5" s="271"/>
      <c r="P5" s="271"/>
      <c r="Q5" s="271"/>
      <c r="R5" s="271"/>
      <c r="S5" s="271"/>
    </row>
    <row r="6" spans="1:31" s="45" customFormat="1" x14ac:dyDescent="0.25">
      <c r="A6" s="265" t="s">
        <v>9</v>
      </c>
      <c r="B6" s="266" t="s">
        <v>382</v>
      </c>
      <c r="C6" s="266" t="s">
        <v>383</v>
      </c>
      <c r="D6" s="265" t="s">
        <v>444</v>
      </c>
      <c r="E6" s="265" t="s">
        <v>6</v>
      </c>
      <c r="F6" s="265" t="s">
        <v>0</v>
      </c>
      <c r="G6" s="265"/>
      <c r="H6" s="265"/>
      <c r="I6" s="265"/>
      <c r="J6" s="265" t="s">
        <v>7</v>
      </c>
      <c r="K6" s="276" t="s">
        <v>445</v>
      </c>
      <c r="L6" s="277"/>
      <c r="M6" s="278"/>
      <c r="N6" s="265" t="s">
        <v>484</v>
      </c>
      <c r="O6" s="265" t="s">
        <v>485</v>
      </c>
      <c r="P6" s="265" t="s">
        <v>1</v>
      </c>
      <c r="Q6" s="265"/>
      <c r="R6" s="265"/>
      <c r="S6" s="265" t="s">
        <v>8</v>
      </c>
      <c r="T6" s="275" t="s">
        <v>22</v>
      </c>
      <c r="U6" s="272" t="s">
        <v>14</v>
      </c>
      <c r="V6" s="272" t="s">
        <v>15</v>
      </c>
      <c r="W6" s="272" t="s">
        <v>18</v>
      </c>
      <c r="X6" s="272" t="s">
        <v>59</v>
      </c>
      <c r="Y6" s="272" t="s">
        <v>60</v>
      </c>
      <c r="Z6" s="272" t="s">
        <v>61</v>
      </c>
    </row>
    <row r="7" spans="1:31" s="45" customFormat="1" ht="89.25" x14ac:dyDescent="0.25">
      <c r="A7" s="265"/>
      <c r="B7" s="267"/>
      <c r="C7" s="267"/>
      <c r="D7" s="265"/>
      <c r="E7" s="265"/>
      <c r="F7" s="16" t="s">
        <v>2</v>
      </c>
      <c r="G7" s="16" t="s">
        <v>3</v>
      </c>
      <c r="H7" s="16" t="s">
        <v>280</v>
      </c>
      <c r="I7" s="16" t="s">
        <v>4</v>
      </c>
      <c r="J7" s="265"/>
      <c r="K7" s="84" t="s">
        <v>446</v>
      </c>
      <c r="L7" s="83" t="s">
        <v>447</v>
      </c>
      <c r="M7" s="83" t="s">
        <v>483</v>
      </c>
      <c r="N7" s="265"/>
      <c r="O7" s="265"/>
      <c r="P7" s="16" t="s">
        <v>448</v>
      </c>
      <c r="Q7" s="16" t="s">
        <v>475</v>
      </c>
      <c r="R7" s="16" t="s">
        <v>476</v>
      </c>
      <c r="S7" s="265"/>
      <c r="T7" s="275"/>
      <c r="U7" s="272"/>
      <c r="V7" s="272"/>
      <c r="W7" s="272"/>
      <c r="X7" s="272"/>
      <c r="Y7" s="272"/>
      <c r="Z7" s="272"/>
      <c r="AB7" s="45" t="s">
        <v>478</v>
      </c>
    </row>
    <row r="8" spans="1:31" s="44" customFormat="1" ht="13.5" x14ac:dyDescent="0.25">
      <c r="A8" s="46">
        <v>-1</v>
      </c>
      <c r="B8" s="46">
        <v>-2</v>
      </c>
      <c r="C8" s="46">
        <v>-3</v>
      </c>
      <c r="D8" s="46">
        <v>-4</v>
      </c>
      <c r="E8" s="46">
        <v>-5</v>
      </c>
      <c r="F8" s="46">
        <v>-6</v>
      </c>
      <c r="G8" s="46">
        <v>-7</v>
      </c>
      <c r="H8" s="46">
        <v>-8</v>
      </c>
      <c r="I8" s="46">
        <v>-9</v>
      </c>
      <c r="J8" s="46">
        <v>-10</v>
      </c>
      <c r="K8" s="46">
        <v>-11</v>
      </c>
      <c r="L8" s="46">
        <v>-12</v>
      </c>
      <c r="M8" s="46">
        <v>-13</v>
      </c>
      <c r="N8" s="60">
        <v>-14</v>
      </c>
      <c r="O8" s="60">
        <v>-15</v>
      </c>
      <c r="P8" s="46">
        <v>-16</v>
      </c>
      <c r="Q8" s="46">
        <v>-17</v>
      </c>
      <c r="R8" s="46">
        <v>-18</v>
      </c>
      <c r="S8" s="49">
        <v>-19</v>
      </c>
      <c r="T8" s="117"/>
      <c r="U8" s="117"/>
      <c r="V8" s="117"/>
      <c r="W8" s="117"/>
      <c r="X8" s="117"/>
      <c r="Y8" s="117"/>
      <c r="Z8" s="117"/>
    </row>
    <row r="9" spans="1:31" s="45" customFormat="1" x14ac:dyDescent="0.2">
      <c r="A9" s="85" t="s">
        <v>208</v>
      </c>
      <c r="B9" s="85" t="s">
        <v>208</v>
      </c>
      <c r="C9" s="88" t="s">
        <v>90</v>
      </c>
      <c r="D9" s="72" t="s">
        <v>100</v>
      </c>
      <c r="E9" s="89"/>
      <c r="F9" s="90"/>
      <c r="G9" s="91"/>
      <c r="H9" s="91"/>
      <c r="I9" s="91"/>
      <c r="J9" s="81"/>
      <c r="K9" s="79"/>
      <c r="L9" s="92"/>
      <c r="M9" s="92"/>
      <c r="N9" s="93"/>
      <c r="O9" s="93"/>
      <c r="P9" s="94">
        <f t="shared" ref="P9:P72" si="0">IFERROR(H9/J9*100,0)</f>
        <v>0</v>
      </c>
      <c r="Q9" s="94">
        <f t="shared" ref="Q9:Q72" si="1">IFERROR(N9/J9*100,0)</f>
        <v>0</v>
      </c>
      <c r="R9" s="94">
        <f t="shared" ref="R9:R72" si="2">IFERROR(O9/J9*100,0)</f>
        <v>0</v>
      </c>
      <c r="S9" s="95"/>
      <c r="T9" s="96" t="s">
        <v>477</v>
      </c>
      <c r="U9" s="96"/>
      <c r="V9" s="97"/>
      <c r="W9" s="97"/>
      <c r="X9" s="96"/>
      <c r="Y9" s="96" t="s">
        <v>77</v>
      </c>
      <c r="Z9" s="96"/>
      <c r="AA9" s="98" t="s">
        <v>78</v>
      </c>
      <c r="AB9" s="96"/>
    </row>
    <row r="10" spans="1:31" s="45" customFormat="1" x14ac:dyDescent="0.2">
      <c r="A10" s="85">
        <v>1</v>
      </c>
      <c r="B10" s="85">
        <v>1</v>
      </c>
      <c r="C10" s="85"/>
      <c r="D10" s="72" t="s">
        <v>339</v>
      </c>
      <c r="E10" s="89"/>
      <c r="F10" s="90"/>
      <c r="G10" s="99"/>
      <c r="H10" s="99"/>
      <c r="I10" s="91"/>
      <c r="J10" s="82"/>
      <c r="K10" s="79"/>
      <c r="L10" s="92"/>
      <c r="M10" s="92"/>
      <c r="N10" s="93"/>
      <c r="O10" s="93"/>
      <c r="P10" s="94">
        <f t="shared" si="0"/>
        <v>0</v>
      </c>
      <c r="Q10" s="94">
        <f t="shared" si="1"/>
        <v>0</v>
      </c>
      <c r="R10" s="94">
        <f t="shared" si="2"/>
        <v>0</v>
      </c>
      <c r="S10" s="95"/>
      <c r="T10" s="96" t="s">
        <v>477</v>
      </c>
      <c r="U10" s="96" t="s">
        <v>78</v>
      </c>
      <c r="V10" s="97"/>
      <c r="W10" s="97"/>
      <c r="X10" s="96"/>
      <c r="Y10" s="96"/>
      <c r="Z10" s="96" t="s">
        <v>78</v>
      </c>
      <c r="AA10" s="98"/>
      <c r="AB10" s="96"/>
    </row>
    <row r="11" spans="1:31" s="45" customFormat="1" x14ac:dyDescent="0.2">
      <c r="A11" s="118" t="s">
        <v>76</v>
      </c>
      <c r="B11" s="118" t="s">
        <v>76</v>
      </c>
      <c r="C11" s="118"/>
      <c r="D11" s="72" t="s">
        <v>449</v>
      </c>
      <c r="E11" s="89"/>
      <c r="F11" s="90"/>
      <c r="G11" s="99"/>
      <c r="H11" s="99"/>
      <c r="I11" s="91"/>
      <c r="J11" s="82"/>
      <c r="K11" s="79"/>
      <c r="L11" s="92"/>
      <c r="M11" s="92"/>
      <c r="N11" s="93"/>
      <c r="O11" s="93"/>
      <c r="P11" s="94">
        <f t="shared" si="0"/>
        <v>0</v>
      </c>
      <c r="Q11" s="94">
        <f t="shared" si="1"/>
        <v>0</v>
      </c>
      <c r="R11" s="94">
        <f t="shared" si="2"/>
        <v>0</v>
      </c>
      <c r="S11" s="95"/>
      <c r="T11" s="96" t="s">
        <v>477</v>
      </c>
      <c r="U11" s="96"/>
      <c r="V11" s="97"/>
      <c r="W11" s="97"/>
      <c r="X11" s="96"/>
      <c r="Y11" s="96" t="s">
        <v>77</v>
      </c>
      <c r="Z11" s="96"/>
      <c r="AA11" s="98" t="s">
        <v>78</v>
      </c>
      <c r="AB11" s="96"/>
    </row>
    <row r="12" spans="1:31" s="45" customFormat="1" x14ac:dyDescent="0.2">
      <c r="A12" s="273" t="s">
        <v>384</v>
      </c>
      <c r="B12" s="273" t="s">
        <v>384</v>
      </c>
      <c r="C12" s="273"/>
      <c r="D12" s="78" t="s">
        <v>224</v>
      </c>
      <c r="E12" s="89"/>
      <c r="F12" s="87"/>
      <c r="G12" s="87"/>
      <c r="H12" s="87"/>
      <c r="I12" s="87"/>
      <c r="J12" s="82"/>
      <c r="K12" s="79"/>
      <c r="L12" s="92"/>
      <c r="M12" s="92"/>
      <c r="N12" s="93"/>
      <c r="O12" s="93"/>
      <c r="P12" s="94">
        <f t="shared" si="0"/>
        <v>0</v>
      </c>
      <c r="Q12" s="94">
        <f t="shared" si="1"/>
        <v>0</v>
      </c>
      <c r="R12" s="94">
        <f t="shared" si="2"/>
        <v>0</v>
      </c>
      <c r="S12" s="95"/>
      <c r="T12" s="96" t="s">
        <v>477</v>
      </c>
      <c r="U12" s="96"/>
      <c r="V12" s="97"/>
      <c r="W12" s="97"/>
      <c r="X12" s="96"/>
      <c r="Y12" s="96" t="s">
        <v>77</v>
      </c>
      <c r="Z12" s="96"/>
      <c r="AA12" s="98" t="s">
        <v>78</v>
      </c>
      <c r="AB12" s="96"/>
    </row>
    <row r="13" spans="1:31" s="45" customFormat="1" ht="15" x14ac:dyDescent="0.2">
      <c r="A13" s="273"/>
      <c r="B13" s="273"/>
      <c r="C13" s="273"/>
      <c r="D13" s="100" t="s">
        <v>225</v>
      </c>
      <c r="E13" s="89"/>
      <c r="F13" s="121">
        <f>VLOOKUP(D13,'[1]MAX-MIN'!$A$4:$E$42,2,0)</f>
        <v>1</v>
      </c>
      <c r="G13" s="121">
        <v>25263.15789473684</v>
      </c>
      <c r="H13" s="121">
        <v>25263.15789473684</v>
      </c>
      <c r="I13" s="121">
        <v>25263.15789473684</v>
      </c>
      <c r="J13" s="101">
        <v>10000</v>
      </c>
      <c r="K13" s="79">
        <v>2.8</v>
      </c>
      <c r="L13" s="92">
        <v>2.2999999999999998</v>
      </c>
      <c r="M13" s="92">
        <v>1.8</v>
      </c>
      <c r="N13" s="93">
        <f>J13*M13</f>
        <v>18000</v>
      </c>
      <c r="O13" s="93"/>
      <c r="P13" s="94">
        <f t="shared" si="0"/>
        <v>252.63157894736841</v>
      </c>
      <c r="Q13" s="94">
        <f t="shared" si="1"/>
        <v>180</v>
      </c>
      <c r="R13" s="94">
        <f t="shared" si="2"/>
        <v>0</v>
      </c>
      <c r="S13" s="95"/>
      <c r="T13" s="96" t="s">
        <v>477</v>
      </c>
      <c r="U13" s="96"/>
      <c r="V13" s="97"/>
      <c r="W13" s="97"/>
      <c r="X13" s="96"/>
      <c r="Y13" s="96" t="s">
        <v>77</v>
      </c>
      <c r="Z13" s="96"/>
      <c r="AA13" s="98" t="s">
        <v>78</v>
      </c>
      <c r="AB13" s="96">
        <v>1</v>
      </c>
      <c r="AC13" s="122"/>
      <c r="AD13" s="122"/>
      <c r="AE13" s="122"/>
    </row>
    <row r="14" spans="1:31" s="45" customFormat="1" ht="15" x14ac:dyDescent="0.2">
      <c r="A14" s="273"/>
      <c r="B14" s="273"/>
      <c r="C14" s="273"/>
      <c r="D14" s="100" t="s">
        <v>226</v>
      </c>
      <c r="E14" s="89"/>
      <c r="F14" s="121">
        <f>VLOOKUP(D14,'[1]MAX-MIN'!$A$4:$E$42,2,0)</f>
        <v>5</v>
      </c>
      <c r="G14" s="121">
        <v>29220.779220779223</v>
      </c>
      <c r="H14" s="121">
        <v>27518.577718577719</v>
      </c>
      <c r="I14" s="121">
        <v>26125.356125356124</v>
      </c>
      <c r="J14" s="101">
        <v>9000</v>
      </c>
      <c r="K14" s="79">
        <v>3.9</v>
      </c>
      <c r="L14" s="92">
        <v>2.9</v>
      </c>
      <c r="M14" s="92">
        <v>2.1</v>
      </c>
      <c r="N14" s="93">
        <f t="shared" ref="N14:N77" si="3">J14*M14</f>
        <v>18900</v>
      </c>
      <c r="O14" s="93"/>
      <c r="P14" s="94">
        <f t="shared" si="0"/>
        <v>305.76197465086352</v>
      </c>
      <c r="Q14" s="94">
        <f t="shared" si="1"/>
        <v>210</v>
      </c>
      <c r="R14" s="94">
        <f t="shared" si="2"/>
        <v>0</v>
      </c>
      <c r="S14" s="95"/>
      <c r="T14" s="96" t="s">
        <v>477</v>
      </c>
      <c r="U14" s="96"/>
      <c r="V14" s="97"/>
      <c r="W14" s="97"/>
      <c r="X14" s="96"/>
      <c r="Y14" s="96"/>
      <c r="Z14" s="96"/>
      <c r="AA14" s="98"/>
      <c r="AB14" s="96">
        <v>2</v>
      </c>
      <c r="AC14" s="122"/>
      <c r="AD14" s="122"/>
      <c r="AE14" s="122"/>
    </row>
    <row r="15" spans="1:31" s="45" customFormat="1" ht="15" x14ac:dyDescent="0.2">
      <c r="A15" s="273"/>
      <c r="B15" s="273"/>
      <c r="C15" s="273"/>
      <c r="D15" s="102" t="s">
        <v>227</v>
      </c>
      <c r="E15" s="89"/>
      <c r="F15" s="121"/>
      <c r="G15" s="121">
        <v>0</v>
      </c>
      <c r="H15" s="121">
        <v>0</v>
      </c>
      <c r="I15" s="121">
        <v>0</v>
      </c>
      <c r="J15" s="101">
        <v>7000</v>
      </c>
      <c r="K15" s="79">
        <v>0</v>
      </c>
      <c r="L15" s="92">
        <v>1.1000000000000001</v>
      </c>
      <c r="M15" s="92">
        <v>1.1000000000000001</v>
      </c>
      <c r="N15" s="93">
        <f t="shared" si="3"/>
        <v>7700.0000000000009</v>
      </c>
      <c r="O15" s="93"/>
      <c r="P15" s="94">
        <f t="shared" si="0"/>
        <v>0</v>
      </c>
      <c r="Q15" s="94">
        <f t="shared" si="1"/>
        <v>110.00000000000001</v>
      </c>
      <c r="R15" s="94">
        <f t="shared" si="2"/>
        <v>0</v>
      </c>
      <c r="S15" s="95"/>
      <c r="T15" s="96" t="s">
        <v>477</v>
      </c>
      <c r="U15" s="96"/>
      <c r="V15" s="97"/>
      <c r="W15" s="97"/>
      <c r="X15" s="96"/>
      <c r="Y15" s="96" t="s">
        <v>77</v>
      </c>
      <c r="Z15" s="96"/>
      <c r="AA15" s="98" t="s">
        <v>78</v>
      </c>
      <c r="AB15" s="96">
        <v>3</v>
      </c>
      <c r="AC15" s="122"/>
      <c r="AD15" s="122"/>
      <c r="AE15" s="122"/>
    </row>
    <row r="16" spans="1:31" s="45" customFormat="1" ht="15" x14ac:dyDescent="0.2">
      <c r="A16" s="273" t="s">
        <v>385</v>
      </c>
      <c r="B16" s="273" t="s">
        <v>385</v>
      </c>
      <c r="C16" s="273"/>
      <c r="D16" s="77" t="s">
        <v>216</v>
      </c>
      <c r="E16" s="89"/>
      <c r="F16" s="121"/>
      <c r="G16" s="121">
        <v>0</v>
      </c>
      <c r="H16" s="121">
        <v>0</v>
      </c>
      <c r="I16" s="121">
        <v>0</v>
      </c>
      <c r="J16" s="101"/>
      <c r="K16" s="79"/>
      <c r="L16" s="92"/>
      <c r="M16" s="92"/>
      <c r="N16" s="93">
        <f t="shared" si="3"/>
        <v>0</v>
      </c>
      <c r="O16" s="93"/>
      <c r="P16" s="94">
        <f t="shared" si="0"/>
        <v>0</v>
      </c>
      <c r="Q16" s="94">
        <f t="shared" si="1"/>
        <v>0</v>
      </c>
      <c r="R16" s="94">
        <f t="shared" si="2"/>
        <v>0</v>
      </c>
      <c r="S16" s="95"/>
      <c r="T16" s="96" t="s">
        <v>477</v>
      </c>
      <c r="U16" s="96"/>
      <c r="V16" s="97"/>
      <c r="W16" s="97"/>
      <c r="X16" s="96"/>
      <c r="Y16" s="96" t="s">
        <v>77</v>
      </c>
      <c r="Z16" s="96"/>
      <c r="AA16" s="98" t="s">
        <v>78</v>
      </c>
      <c r="AB16" s="96"/>
      <c r="AC16" s="122"/>
      <c r="AD16" s="122"/>
      <c r="AE16" s="122"/>
    </row>
    <row r="17" spans="1:31" s="63" customFormat="1" ht="15" x14ac:dyDescent="0.2">
      <c r="A17" s="274"/>
      <c r="B17" s="274"/>
      <c r="C17" s="274"/>
      <c r="D17" s="109" t="s">
        <v>102</v>
      </c>
      <c r="E17" s="89"/>
      <c r="F17" s="121">
        <v>1</v>
      </c>
      <c r="G17" s="121">
        <v>16000</v>
      </c>
      <c r="H17" s="121">
        <v>16000</v>
      </c>
      <c r="I17" s="121">
        <v>16000</v>
      </c>
      <c r="J17" s="112">
        <v>8000</v>
      </c>
      <c r="K17" s="110">
        <v>2.6</v>
      </c>
      <c r="L17" s="111">
        <v>2.1</v>
      </c>
      <c r="M17" s="111">
        <v>1.7</v>
      </c>
      <c r="N17" s="113">
        <f t="shared" si="3"/>
        <v>13600</v>
      </c>
      <c r="O17" s="113"/>
      <c r="P17" s="94">
        <f t="shared" si="0"/>
        <v>200</v>
      </c>
      <c r="Q17" s="94">
        <f t="shared" si="1"/>
        <v>170</v>
      </c>
      <c r="R17" s="94">
        <f t="shared" si="2"/>
        <v>0</v>
      </c>
      <c r="S17" s="114"/>
      <c r="T17" s="96" t="s">
        <v>477</v>
      </c>
      <c r="U17" s="96"/>
      <c r="V17" s="97"/>
      <c r="W17" s="97"/>
      <c r="X17" s="96"/>
      <c r="Y17" s="96" t="s">
        <v>77</v>
      </c>
      <c r="Z17" s="96"/>
      <c r="AA17" s="98" t="s">
        <v>78</v>
      </c>
      <c r="AB17" s="115">
        <v>4</v>
      </c>
      <c r="AC17" s="122"/>
      <c r="AD17" s="122"/>
      <c r="AE17" s="122"/>
    </row>
    <row r="18" spans="1:31" s="45" customFormat="1" ht="15" x14ac:dyDescent="0.2">
      <c r="A18" s="273" t="s">
        <v>386</v>
      </c>
      <c r="B18" s="273" t="s">
        <v>386</v>
      </c>
      <c r="C18" s="273"/>
      <c r="D18" s="77" t="s">
        <v>215</v>
      </c>
      <c r="E18" s="89"/>
      <c r="F18" s="121"/>
      <c r="G18" s="121">
        <v>0</v>
      </c>
      <c r="H18" s="121">
        <v>0</v>
      </c>
      <c r="I18" s="121">
        <v>0</v>
      </c>
      <c r="J18" s="101"/>
      <c r="K18" s="79"/>
      <c r="L18" s="92"/>
      <c r="M18" s="92"/>
      <c r="N18" s="93">
        <f t="shared" si="3"/>
        <v>0</v>
      </c>
      <c r="O18" s="93"/>
      <c r="P18" s="94">
        <f t="shared" si="0"/>
        <v>0</v>
      </c>
      <c r="Q18" s="94">
        <f t="shared" si="1"/>
        <v>0</v>
      </c>
      <c r="R18" s="94">
        <f t="shared" si="2"/>
        <v>0</v>
      </c>
      <c r="S18" s="95"/>
      <c r="T18" s="96" t="s">
        <v>477</v>
      </c>
      <c r="U18" s="96" t="s">
        <v>78</v>
      </c>
      <c r="V18" s="97"/>
      <c r="W18" s="97"/>
      <c r="X18" s="96"/>
      <c r="Y18" s="96"/>
      <c r="Z18" s="96" t="s">
        <v>78</v>
      </c>
      <c r="AA18" s="98"/>
      <c r="AB18" s="96"/>
      <c r="AC18" s="122"/>
      <c r="AD18" s="122"/>
      <c r="AE18" s="122"/>
    </row>
    <row r="19" spans="1:31" s="45" customFormat="1" ht="15" x14ac:dyDescent="0.2">
      <c r="A19" s="273"/>
      <c r="B19" s="273"/>
      <c r="C19" s="273"/>
      <c r="D19" s="76" t="s">
        <v>228</v>
      </c>
      <c r="E19" s="89"/>
      <c r="F19" s="121">
        <f>VLOOKUP(D19,'[1]MAX-MIN'!$A$4:$E$42,2,0)</f>
        <v>2</v>
      </c>
      <c r="G19" s="121">
        <v>18981.018981018984</v>
      </c>
      <c r="H19" s="121">
        <v>18043.141069456862</v>
      </c>
      <c r="I19" s="121">
        <v>17105.263157894737</v>
      </c>
      <c r="J19" s="101">
        <v>8000</v>
      </c>
      <c r="K19" s="79">
        <v>2.6</v>
      </c>
      <c r="L19" s="92">
        <v>2.1</v>
      </c>
      <c r="M19" s="92">
        <v>1.7</v>
      </c>
      <c r="N19" s="93">
        <f t="shared" si="3"/>
        <v>13600</v>
      </c>
      <c r="O19" s="93"/>
      <c r="P19" s="94">
        <f t="shared" si="0"/>
        <v>225.53926336821078</v>
      </c>
      <c r="Q19" s="94">
        <f t="shared" si="1"/>
        <v>170</v>
      </c>
      <c r="R19" s="94">
        <f t="shared" si="2"/>
        <v>0</v>
      </c>
      <c r="S19" s="95"/>
      <c r="T19" s="96" t="s">
        <v>477</v>
      </c>
      <c r="U19" s="96"/>
      <c r="V19" s="97"/>
      <c r="W19" s="97"/>
      <c r="X19" s="96"/>
      <c r="Y19" s="96" t="s">
        <v>77</v>
      </c>
      <c r="Z19" s="96"/>
      <c r="AA19" s="98" t="s">
        <v>78</v>
      </c>
      <c r="AB19" s="96">
        <v>5</v>
      </c>
      <c r="AC19" s="122"/>
      <c r="AD19" s="122"/>
      <c r="AE19" s="122"/>
    </row>
    <row r="20" spans="1:31" s="45" customFormat="1" ht="25.5" x14ac:dyDescent="0.2">
      <c r="A20" s="273"/>
      <c r="B20" s="273"/>
      <c r="C20" s="273"/>
      <c r="D20" s="76" t="s">
        <v>229</v>
      </c>
      <c r="E20" s="89"/>
      <c r="F20" s="121"/>
      <c r="G20" s="121">
        <v>0</v>
      </c>
      <c r="H20" s="121">
        <v>0</v>
      </c>
      <c r="I20" s="121">
        <v>0</v>
      </c>
      <c r="J20" s="101">
        <v>6000</v>
      </c>
      <c r="K20" s="79">
        <v>0</v>
      </c>
      <c r="L20" s="92">
        <v>2</v>
      </c>
      <c r="M20" s="92">
        <v>1.6</v>
      </c>
      <c r="N20" s="93">
        <f t="shared" si="3"/>
        <v>9600</v>
      </c>
      <c r="O20" s="93"/>
      <c r="P20" s="94">
        <f t="shared" si="0"/>
        <v>0</v>
      </c>
      <c r="Q20" s="94">
        <f t="shared" si="1"/>
        <v>160</v>
      </c>
      <c r="R20" s="94">
        <f t="shared" si="2"/>
        <v>0</v>
      </c>
      <c r="S20" s="95"/>
      <c r="T20" s="96" t="s">
        <v>477</v>
      </c>
      <c r="U20" s="96"/>
      <c r="V20" s="97"/>
      <c r="W20" s="97"/>
      <c r="X20" s="96"/>
      <c r="Y20" s="96" t="s">
        <v>77</v>
      </c>
      <c r="Z20" s="96"/>
      <c r="AA20" s="98" t="s">
        <v>78</v>
      </c>
      <c r="AB20" s="96">
        <v>6</v>
      </c>
      <c r="AC20" s="122"/>
      <c r="AD20" s="122"/>
      <c r="AE20" s="122"/>
    </row>
    <row r="21" spans="1:31" s="45" customFormat="1" ht="15" x14ac:dyDescent="0.2">
      <c r="A21" s="273" t="s">
        <v>387</v>
      </c>
      <c r="B21" s="273" t="s">
        <v>387</v>
      </c>
      <c r="C21" s="273"/>
      <c r="D21" s="77" t="s">
        <v>230</v>
      </c>
      <c r="E21" s="89"/>
      <c r="F21" s="121"/>
      <c r="G21" s="121">
        <v>0</v>
      </c>
      <c r="H21" s="121">
        <v>0</v>
      </c>
      <c r="I21" s="121">
        <v>0</v>
      </c>
      <c r="J21" s="101"/>
      <c r="K21" s="79"/>
      <c r="L21" s="92"/>
      <c r="M21" s="92"/>
      <c r="N21" s="93">
        <f t="shared" si="3"/>
        <v>0</v>
      </c>
      <c r="O21" s="93"/>
      <c r="P21" s="94">
        <f t="shared" si="0"/>
        <v>0</v>
      </c>
      <c r="Q21" s="94">
        <f t="shared" si="1"/>
        <v>0</v>
      </c>
      <c r="R21" s="94">
        <f t="shared" si="2"/>
        <v>0</v>
      </c>
      <c r="S21" s="95"/>
      <c r="T21" s="96" t="s">
        <v>477</v>
      </c>
      <c r="U21" s="96"/>
      <c r="V21" s="97"/>
      <c r="W21" s="97"/>
      <c r="X21" s="96"/>
      <c r="Y21" s="96" t="s">
        <v>77</v>
      </c>
      <c r="Z21" s="96"/>
      <c r="AA21" s="98" t="s">
        <v>78</v>
      </c>
      <c r="AB21" s="96"/>
      <c r="AC21" s="122"/>
      <c r="AD21" s="122"/>
      <c r="AE21" s="122"/>
    </row>
    <row r="22" spans="1:31" s="45" customFormat="1" ht="25.5" x14ac:dyDescent="0.2">
      <c r="A22" s="273"/>
      <c r="B22" s="273"/>
      <c r="C22" s="273"/>
      <c r="D22" s="76" t="s">
        <v>231</v>
      </c>
      <c r="E22" s="89"/>
      <c r="F22" s="121">
        <f>VLOOKUP(D22,'[1]MAX-MIN'!$A$4:$E$42,2,0)</f>
        <v>1</v>
      </c>
      <c r="G22" s="121">
        <v>5375.3753753753754</v>
      </c>
      <c r="H22" s="121">
        <v>5375.3753753753754</v>
      </c>
      <c r="I22" s="121">
        <v>5375.3753753753754</v>
      </c>
      <c r="J22" s="101">
        <v>2000</v>
      </c>
      <c r="K22" s="79">
        <v>2.6</v>
      </c>
      <c r="L22" s="92">
        <v>2.1</v>
      </c>
      <c r="M22" s="92">
        <v>1.7</v>
      </c>
      <c r="N22" s="93">
        <f t="shared" si="3"/>
        <v>3400</v>
      </c>
      <c r="O22" s="93"/>
      <c r="P22" s="94">
        <f t="shared" si="0"/>
        <v>268.76876876876878</v>
      </c>
      <c r="Q22" s="94">
        <f t="shared" si="1"/>
        <v>170</v>
      </c>
      <c r="R22" s="94">
        <f t="shared" si="2"/>
        <v>0</v>
      </c>
      <c r="S22" s="95"/>
      <c r="T22" s="96" t="s">
        <v>477</v>
      </c>
      <c r="U22" s="96"/>
      <c r="V22" s="97"/>
      <c r="W22" s="97"/>
      <c r="X22" s="96"/>
      <c r="Y22" s="96" t="s">
        <v>77</v>
      </c>
      <c r="Z22" s="96"/>
      <c r="AA22" s="98" t="s">
        <v>78</v>
      </c>
      <c r="AB22" s="96">
        <v>7</v>
      </c>
      <c r="AC22" s="122"/>
      <c r="AD22" s="122"/>
      <c r="AE22" s="122"/>
    </row>
    <row r="23" spans="1:31" s="45" customFormat="1" ht="15" x14ac:dyDescent="0.2">
      <c r="A23" s="273"/>
      <c r="B23" s="273"/>
      <c r="C23" s="273"/>
      <c r="D23" s="74" t="s">
        <v>232</v>
      </c>
      <c r="E23" s="89"/>
      <c r="F23" s="121"/>
      <c r="G23" s="121">
        <v>0</v>
      </c>
      <c r="H23" s="121">
        <v>0</v>
      </c>
      <c r="I23" s="121">
        <v>0</v>
      </c>
      <c r="J23" s="101">
        <v>1400</v>
      </c>
      <c r="K23" s="79">
        <v>0</v>
      </c>
      <c r="L23" s="92">
        <v>2.1</v>
      </c>
      <c r="M23" s="92">
        <v>1.7</v>
      </c>
      <c r="N23" s="93">
        <f t="shared" si="3"/>
        <v>2380</v>
      </c>
      <c r="O23" s="93"/>
      <c r="P23" s="94">
        <f t="shared" si="0"/>
        <v>0</v>
      </c>
      <c r="Q23" s="94">
        <f t="shared" si="1"/>
        <v>170</v>
      </c>
      <c r="R23" s="94">
        <f t="shared" si="2"/>
        <v>0</v>
      </c>
      <c r="S23" s="95"/>
      <c r="T23" s="96" t="s">
        <v>477</v>
      </c>
      <c r="U23" s="96"/>
      <c r="V23" s="97"/>
      <c r="W23" s="97"/>
      <c r="X23" s="96"/>
      <c r="Y23" s="96" t="s">
        <v>77</v>
      </c>
      <c r="Z23" s="96"/>
      <c r="AA23" s="98" t="s">
        <v>78</v>
      </c>
      <c r="AB23" s="96">
        <v>8</v>
      </c>
      <c r="AC23" s="122"/>
      <c r="AD23" s="122"/>
      <c r="AE23" s="122"/>
    </row>
    <row r="24" spans="1:31" s="45" customFormat="1" ht="15" x14ac:dyDescent="0.2">
      <c r="A24" s="273" t="s">
        <v>388</v>
      </c>
      <c r="B24" s="279" t="s">
        <v>388</v>
      </c>
      <c r="C24" s="279"/>
      <c r="D24" s="77" t="s">
        <v>217</v>
      </c>
      <c r="E24" s="89"/>
      <c r="F24" s="121"/>
      <c r="G24" s="121">
        <v>0</v>
      </c>
      <c r="H24" s="121">
        <v>0</v>
      </c>
      <c r="I24" s="121">
        <v>0</v>
      </c>
      <c r="J24" s="101"/>
      <c r="K24" s="79"/>
      <c r="L24" s="92"/>
      <c r="M24" s="92"/>
      <c r="N24" s="93">
        <f t="shared" si="3"/>
        <v>0</v>
      </c>
      <c r="O24" s="93"/>
      <c r="P24" s="94">
        <f t="shared" si="0"/>
        <v>0</v>
      </c>
      <c r="Q24" s="94">
        <f t="shared" si="1"/>
        <v>0</v>
      </c>
      <c r="R24" s="94">
        <f t="shared" si="2"/>
        <v>0</v>
      </c>
      <c r="S24" s="95"/>
      <c r="T24" s="96" t="s">
        <v>477</v>
      </c>
      <c r="U24" s="96"/>
      <c r="V24" s="97"/>
      <c r="W24" s="97"/>
      <c r="X24" s="96"/>
      <c r="Y24" s="96" t="s">
        <v>77</v>
      </c>
      <c r="Z24" s="96"/>
      <c r="AA24" s="98" t="s">
        <v>78</v>
      </c>
      <c r="AB24" s="96"/>
      <c r="AC24" s="122"/>
      <c r="AD24" s="122"/>
      <c r="AE24" s="122"/>
    </row>
    <row r="25" spans="1:31" s="45" customFormat="1" ht="15" x14ac:dyDescent="0.2">
      <c r="A25" s="273"/>
      <c r="B25" s="280"/>
      <c r="C25" s="280"/>
      <c r="D25" s="76" t="s">
        <v>233</v>
      </c>
      <c r="E25" s="89"/>
      <c r="F25" s="121">
        <f>VLOOKUP(D25,'[1]MAX-MIN'!$A$4:$E$42,2,0)</f>
        <v>9</v>
      </c>
      <c r="G25" s="121">
        <v>22049.517684887462</v>
      </c>
      <c r="H25" s="121">
        <v>18615.338672054357</v>
      </c>
      <c r="I25" s="121">
        <v>17669.902912621361</v>
      </c>
      <c r="J25" s="101">
        <v>6000</v>
      </c>
      <c r="K25" s="79">
        <v>3.8</v>
      </c>
      <c r="L25" s="92">
        <v>2.8</v>
      </c>
      <c r="M25" s="92">
        <v>2.1</v>
      </c>
      <c r="N25" s="93">
        <f t="shared" si="3"/>
        <v>12600</v>
      </c>
      <c r="O25" s="93"/>
      <c r="P25" s="94">
        <f t="shared" si="0"/>
        <v>310.25564453423925</v>
      </c>
      <c r="Q25" s="94">
        <f t="shared" si="1"/>
        <v>210</v>
      </c>
      <c r="R25" s="94">
        <f t="shared" si="2"/>
        <v>0</v>
      </c>
      <c r="S25" s="95"/>
      <c r="T25" s="96" t="s">
        <v>477</v>
      </c>
      <c r="U25" s="96"/>
      <c r="V25" s="97"/>
      <c r="W25" s="97"/>
      <c r="X25" s="96"/>
      <c r="Y25" s="96" t="s">
        <v>77</v>
      </c>
      <c r="Z25" s="96"/>
      <c r="AA25" s="98" t="s">
        <v>78</v>
      </c>
      <c r="AB25" s="96">
        <v>9</v>
      </c>
      <c r="AC25" s="122"/>
      <c r="AD25" s="122"/>
      <c r="AE25" s="122"/>
    </row>
    <row r="26" spans="1:31" s="45" customFormat="1" ht="15" x14ac:dyDescent="0.2">
      <c r="A26" s="273"/>
      <c r="B26" s="280"/>
      <c r="C26" s="280"/>
      <c r="D26" s="76" t="s">
        <v>234</v>
      </c>
      <c r="E26" s="89"/>
      <c r="F26" s="121">
        <f>VLOOKUP(D26,'[1]MAX-MIN'!$A$4:$E$42,2,0)</f>
        <v>1</v>
      </c>
      <c r="G26" s="121">
        <v>19221.041982802228</v>
      </c>
      <c r="H26" s="121">
        <v>19221.041982802228</v>
      </c>
      <c r="I26" s="121">
        <v>19221.041982802228</v>
      </c>
      <c r="J26" s="101">
        <v>7000</v>
      </c>
      <c r="K26" s="79">
        <v>0</v>
      </c>
      <c r="L26" s="92">
        <v>2.6</v>
      </c>
      <c r="M26" s="92">
        <v>2</v>
      </c>
      <c r="N26" s="93">
        <f t="shared" si="3"/>
        <v>14000</v>
      </c>
      <c r="O26" s="93"/>
      <c r="P26" s="94">
        <f t="shared" si="0"/>
        <v>274.58631404003182</v>
      </c>
      <c r="Q26" s="94">
        <f t="shared" si="1"/>
        <v>200</v>
      </c>
      <c r="R26" s="94">
        <f t="shared" si="2"/>
        <v>0</v>
      </c>
      <c r="S26" s="95"/>
      <c r="T26" s="96" t="s">
        <v>477</v>
      </c>
      <c r="U26" s="96"/>
      <c r="V26" s="97"/>
      <c r="W26" s="97"/>
      <c r="X26" s="96"/>
      <c r="Y26" s="96" t="s">
        <v>77</v>
      </c>
      <c r="Z26" s="96"/>
      <c r="AA26" s="98" t="s">
        <v>78</v>
      </c>
      <c r="AB26" s="96">
        <v>10</v>
      </c>
      <c r="AC26" s="122"/>
      <c r="AD26" s="122"/>
      <c r="AE26" s="122"/>
    </row>
    <row r="27" spans="1:31" s="45" customFormat="1" ht="15" x14ac:dyDescent="0.2">
      <c r="A27" s="273"/>
      <c r="B27" s="281"/>
      <c r="C27" s="281"/>
      <c r="D27" s="76" t="s">
        <v>235</v>
      </c>
      <c r="E27" s="89"/>
      <c r="F27" s="121"/>
      <c r="G27" s="121">
        <v>0</v>
      </c>
      <c r="H27" s="121">
        <v>0</v>
      </c>
      <c r="I27" s="121">
        <v>0</v>
      </c>
      <c r="J27" s="101">
        <v>8000</v>
      </c>
      <c r="K27" s="79">
        <v>0</v>
      </c>
      <c r="L27" s="92">
        <v>2</v>
      </c>
      <c r="M27" s="92">
        <v>1.6</v>
      </c>
      <c r="N27" s="93">
        <f t="shared" si="3"/>
        <v>12800</v>
      </c>
      <c r="O27" s="93"/>
      <c r="P27" s="94">
        <f t="shared" si="0"/>
        <v>0</v>
      </c>
      <c r="Q27" s="94">
        <f t="shared" si="1"/>
        <v>160</v>
      </c>
      <c r="R27" s="94">
        <f t="shared" si="2"/>
        <v>0</v>
      </c>
      <c r="S27" s="95"/>
      <c r="T27" s="96" t="s">
        <v>477</v>
      </c>
      <c r="U27" s="96"/>
      <c r="V27" s="97"/>
      <c r="W27" s="97"/>
      <c r="X27" s="96"/>
      <c r="Y27" s="96" t="s">
        <v>77</v>
      </c>
      <c r="Z27" s="96"/>
      <c r="AA27" s="98" t="s">
        <v>78</v>
      </c>
      <c r="AB27" s="96">
        <v>11</v>
      </c>
      <c r="AC27" s="122"/>
      <c r="AD27" s="122"/>
      <c r="AE27" s="122"/>
    </row>
    <row r="28" spans="1:31" s="45" customFormat="1" ht="15" x14ac:dyDescent="0.2">
      <c r="A28" s="273" t="s">
        <v>389</v>
      </c>
      <c r="B28" s="279" t="s">
        <v>389</v>
      </c>
      <c r="C28" s="279"/>
      <c r="D28" s="77" t="s">
        <v>236</v>
      </c>
      <c r="E28" s="89"/>
      <c r="F28" s="121"/>
      <c r="G28" s="121">
        <v>0</v>
      </c>
      <c r="H28" s="121">
        <v>0</v>
      </c>
      <c r="I28" s="121">
        <v>0</v>
      </c>
      <c r="J28" s="101"/>
      <c r="K28" s="79"/>
      <c r="L28" s="92"/>
      <c r="M28" s="92"/>
      <c r="N28" s="93">
        <f t="shared" si="3"/>
        <v>0</v>
      </c>
      <c r="O28" s="93"/>
      <c r="P28" s="94">
        <f t="shared" si="0"/>
        <v>0</v>
      </c>
      <c r="Q28" s="94">
        <f t="shared" si="1"/>
        <v>0</v>
      </c>
      <c r="R28" s="94">
        <f t="shared" si="2"/>
        <v>0</v>
      </c>
      <c r="S28" s="95"/>
      <c r="T28" s="96" t="s">
        <v>477</v>
      </c>
      <c r="U28" s="96"/>
      <c r="V28" s="97"/>
      <c r="W28" s="97"/>
      <c r="X28" s="96"/>
      <c r="Y28" s="96" t="s">
        <v>77</v>
      </c>
      <c r="Z28" s="96"/>
      <c r="AA28" s="98" t="s">
        <v>78</v>
      </c>
      <c r="AB28" s="96"/>
      <c r="AC28" s="122"/>
      <c r="AD28" s="122"/>
      <c r="AE28" s="122"/>
    </row>
    <row r="29" spans="1:31" s="45" customFormat="1" ht="25.5" x14ac:dyDescent="0.2">
      <c r="A29" s="273"/>
      <c r="B29" s="280"/>
      <c r="C29" s="280"/>
      <c r="D29" s="76" t="s">
        <v>237</v>
      </c>
      <c r="E29" s="89"/>
      <c r="F29" s="121">
        <f>VLOOKUP(D29,'[1]MAX-MIN'!$A$4:$E$42,2,0)</f>
        <v>1</v>
      </c>
      <c r="G29" s="121">
        <v>6781.0131631431987</v>
      </c>
      <c r="H29" s="121">
        <v>6781.0131631431987</v>
      </c>
      <c r="I29" s="121">
        <v>6781.0131631431987</v>
      </c>
      <c r="J29" s="101">
        <v>1500</v>
      </c>
      <c r="K29" s="79">
        <v>0</v>
      </c>
      <c r="L29" s="92">
        <v>2</v>
      </c>
      <c r="M29" s="92">
        <v>1.6</v>
      </c>
      <c r="N29" s="93">
        <f t="shared" si="3"/>
        <v>2400</v>
      </c>
      <c r="O29" s="93"/>
      <c r="P29" s="94">
        <f t="shared" si="0"/>
        <v>452.06754420954655</v>
      </c>
      <c r="Q29" s="94">
        <f t="shared" si="1"/>
        <v>160</v>
      </c>
      <c r="R29" s="94">
        <f t="shared" si="2"/>
        <v>0</v>
      </c>
      <c r="S29" s="95"/>
      <c r="T29" s="96" t="s">
        <v>477</v>
      </c>
      <c r="U29" s="96"/>
      <c r="V29" s="97"/>
      <c r="W29" s="97"/>
      <c r="X29" s="96"/>
      <c r="Y29" s="96" t="s">
        <v>77</v>
      </c>
      <c r="Z29" s="96"/>
      <c r="AA29" s="98" t="s">
        <v>78</v>
      </c>
      <c r="AB29" s="96">
        <v>12</v>
      </c>
      <c r="AC29" s="122"/>
      <c r="AD29" s="122"/>
      <c r="AE29" s="122"/>
    </row>
    <row r="30" spans="1:31" s="45" customFormat="1" ht="15" x14ac:dyDescent="0.2">
      <c r="A30" s="273"/>
      <c r="B30" s="280"/>
      <c r="C30" s="280"/>
      <c r="D30" s="76" t="s">
        <v>238</v>
      </c>
      <c r="E30" s="89"/>
      <c r="F30" s="121">
        <f>VLOOKUP(D30,'[1]MAX-MIN'!$A$4:$E$42,2,0)</f>
        <v>2</v>
      </c>
      <c r="G30" s="121">
        <v>5238.6495925494755</v>
      </c>
      <c r="H30" s="121">
        <v>5074.8189644760878</v>
      </c>
      <c r="I30" s="121">
        <v>4910.988336402701</v>
      </c>
      <c r="J30" s="101">
        <v>1500</v>
      </c>
      <c r="K30" s="79">
        <v>0</v>
      </c>
      <c r="L30" s="92">
        <v>2</v>
      </c>
      <c r="M30" s="92">
        <v>1.6</v>
      </c>
      <c r="N30" s="93">
        <f t="shared" si="3"/>
        <v>2400</v>
      </c>
      <c r="O30" s="93"/>
      <c r="P30" s="94">
        <f t="shared" si="0"/>
        <v>338.32126429840582</v>
      </c>
      <c r="Q30" s="94">
        <f t="shared" si="1"/>
        <v>160</v>
      </c>
      <c r="R30" s="94">
        <f t="shared" si="2"/>
        <v>0</v>
      </c>
      <c r="S30" s="95"/>
      <c r="T30" s="96" t="s">
        <v>477</v>
      </c>
      <c r="U30" s="96"/>
      <c r="V30" s="97"/>
      <c r="W30" s="97"/>
      <c r="X30" s="96"/>
      <c r="Y30" s="96" t="s">
        <v>77</v>
      </c>
      <c r="Z30" s="96"/>
      <c r="AA30" s="98" t="s">
        <v>78</v>
      </c>
      <c r="AB30" s="96">
        <v>13</v>
      </c>
      <c r="AC30" s="122"/>
      <c r="AD30" s="122"/>
      <c r="AE30" s="122"/>
    </row>
    <row r="31" spans="1:31" s="45" customFormat="1" ht="15" x14ac:dyDescent="0.2">
      <c r="A31" s="273"/>
      <c r="B31" s="280"/>
      <c r="C31" s="280"/>
      <c r="D31" s="76" t="s">
        <v>239</v>
      </c>
      <c r="E31" s="89"/>
      <c r="F31" s="121"/>
      <c r="G31" s="121">
        <v>0</v>
      </c>
      <c r="H31" s="121">
        <v>0</v>
      </c>
      <c r="I31" s="121">
        <v>0</v>
      </c>
      <c r="J31" s="101">
        <v>8000</v>
      </c>
      <c r="K31" s="79">
        <v>0</v>
      </c>
      <c r="L31" s="92">
        <v>1.3</v>
      </c>
      <c r="M31" s="92">
        <v>1.2</v>
      </c>
      <c r="N31" s="93">
        <f t="shared" si="3"/>
        <v>9600</v>
      </c>
      <c r="O31" s="93"/>
      <c r="P31" s="94">
        <f t="shared" si="0"/>
        <v>0</v>
      </c>
      <c r="Q31" s="94">
        <f t="shared" si="1"/>
        <v>120</v>
      </c>
      <c r="R31" s="94">
        <f t="shared" si="2"/>
        <v>0</v>
      </c>
      <c r="S31" s="95"/>
      <c r="T31" s="96" t="s">
        <v>477</v>
      </c>
      <c r="U31" s="96"/>
      <c r="V31" s="97"/>
      <c r="W31" s="97"/>
      <c r="X31" s="96"/>
      <c r="Y31" s="96" t="s">
        <v>77</v>
      </c>
      <c r="Z31" s="96"/>
      <c r="AA31" s="98" t="s">
        <v>78</v>
      </c>
      <c r="AB31" s="96">
        <v>14</v>
      </c>
      <c r="AC31" s="122"/>
      <c r="AD31" s="122"/>
      <c r="AE31" s="122"/>
    </row>
    <row r="32" spans="1:31" s="45" customFormat="1" ht="15" x14ac:dyDescent="0.2">
      <c r="A32" s="273"/>
      <c r="B32" s="281"/>
      <c r="C32" s="281"/>
      <c r="D32" s="76" t="s">
        <v>240</v>
      </c>
      <c r="E32" s="89"/>
      <c r="F32" s="121">
        <f>VLOOKUP(D32,'[1]MAX-MIN'!$A$4:$E$42,2,0)</f>
        <v>1</v>
      </c>
      <c r="G32" s="121">
        <v>5415.1624548736463</v>
      </c>
      <c r="H32" s="121">
        <v>5415.1624548736463</v>
      </c>
      <c r="I32" s="121">
        <v>5415.1624548736463</v>
      </c>
      <c r="J32" s="101">
        <v>1100</v>
      </c>
      <c r="K32" s="79">
        <v>4.5999999999999996</v>
      </c>
      <c r="L32" s="92">
        <v>3.2</v>
      </c>
      <c r="M32" s="92">
        <v>2.2999999999999998</v>
      </c>
      <c r="N32" s="93">
        <f t="shared" si="3"/>
        <v>2530</v>
      </c>
      <c r="O32" s="93"/>
      <c r="P32" s="94">
        <f t="shared" si="0"/>
        <v>492.28749589760417</v>
      </c>
      <c r="Q32" s="94">
        <f t="shared" si="1"/>
        <v>229.99999999999997</v>
      </c>
      <c r="R32" s="94">
        <f t="shared" si="2"/>
        <v>0</v>
      </c>
      <c r="S32" s="95"/>
      <c r="T32" s="96" t="s">
        <v>477</v>
      </c>
      <c r="U32" s="96"/>
      <c r="V32" s="97"/>
      <c r="W32" s="97"/>
      <c r="X32" s="96"/>
      <c r="Y32" s="96" t="s">
        <v>77</v>
      </c>
      <c r="Z32" s="96"/>
      <c r="AA32" s="98" t="s">
        <v>78</v>
      </c>
      <c r="AB32" s="96">
        <v>15</v>
      </c>
      <c r="AC32" s="122"/>
      <c r="AD32" s="122"/>
      <c r="AE32" s="122"/>
    </row>
    <row r="33" spans="1:31" s="45" customFormat="1" ht="15" x14ac:dyDescent="0.2">
      <c r="A33" s="273" t="s">
        <v>390</v>
      </c>
      <c r="B33" s="279" t="s">
        <v>390</v>
      </c>
      <c r="C33" s="279"/>
      <c r="D33" s="73" t="s">
        <v>241</v>
      </c>
      <c r="E33" s="89"/>
      <c r="F33" s="121"/>
      <c r="G33" s="121">
        <v>0</v>
      </c>
      <c r="H33" s="121">
        <v>0</v>
      </c>
      <c r="I33" s="121">
        <v>0</v>
      </c>
      <c r="J33" s="101"/>
      <c r="K33" s="79"/>
      <c r="L33" s="92"/>
      <c r="M33" s="92"/>
      <c r="N33" s="93">
        <f t="shared" si="3"/>
        <v>0</v>
      </c>
      <c r="O33" s="93"/>
      <c r="P33" s="94">
        <f t="shared" si="0"/>
        <v>0</v>
      </c>
      <c r="Q33" s="94">
        <f t="shared" si="1"/>
        <v>0</v>
      </c>
      <c r="R33" s="94">
        <f t="shared" si="2"/>
        <v>0</v>
      </c>
      <c r="S33" s="95"/>
      <c r="T33" s="96" t="s">
        <v>477</v>
      </c>
      <c r="U33" s="96"/>
      <c r="V33" s="97"/>
      <c r="W33" s="97"/>
      <c r="X33" s="96"/>
      <c r="Y33" s="96" t="s">
        <v>77</v>
      </c>
      <c r="Z33" s="96"/>
      <c r="AA33" s="98" t="s">
        <v>78</v>
      </c>
      <c r="AB33" s="96"/>
      <c r="AC33" s="122"/>
      <c r="AD33" s="122"/>
      <c r="AE33" s="122"/>
    </row>
    <row r="34" spans="1:31" s="45" customFormat="1" ht="15" x14ac:dyDescent="0.2">
      <c r="A34" s="273"/>
      <c r="B34" s="280"/>
      <c r="C34" s="280"/>
      <c r="D34" s="74" t="s">
        <v>242</v>
      </c>
      <c r="E34" s="89"/>
      <c r="F34" s="121"/>
      <c r="G34" s="121">
        <v>0</v>
      </c>
      <c r="H34" s="121">
        <v>0</v>
      </c>
      <c r="I34" s="121">
        <v>0</v>
      </c>
      <c r="J34" s="101">
        <v>2000</v>
      </c>
      <c r="K34" s="79">
        <v>0</v>
      </c>
      <c r="L34" s="92">
        <v>1.5</v>
      </c>
      <c r="M34" s="92">
        <v>1.3</v>
      </c>
      <c r="N34" s="93">
        <f t="shared" si="3"/>
        <v>2600</v>
      </c>
      <c r="O34" s="93"/>
      <c r="P34" s="94">
        <f t="shared" si="0"/>
        <v>0</v>
      </c>
      <c r="Q34" s="94">
        <f t="shared" si="1"/>
        <v>130</v>
      </c>
      <c r="R34" s="94">
        <f t="shared" si="2"/>
        <v>0</v>
      </c>
      <c r="S34" s="95"/>
      <c r="T34" s="96" t="s">
        <v>477</v>
      </c>
      <c r="U34" s="96"/>
      <c r="V34" s="97"/>
      <c r="W34" s="97"/>
      <c r="X34" s="96"/>
      <c r="Y34" s="96" t="s">
        <v>77</v>
      </c>
      <c r="Z34" s="96"/>
      <c r="AA34" s="98" t="s">
        <v>78</v>
      </c>
      <c r="AB34" s="96">
        <v>16</v>
      </c>
      <c r="AC34" s="122"/>
      <c r="AD34" s="122"/>
      <c r="AE34" s="122"/>
    </row>
    <row r="35" spans="1:31" s="45" customFormat="1" ht="15" x14ac:dyDescent="0.2">
      <c r="A35" s="273"/>
      <c r="B35" s="280"/>
      <c r="C35" s="280"/>
      <c r="D35" s="76" t="s">
        <v>243</v>
      </c>
      <c r="E35" s="89"/>
      <c r="F35" s="121"/>
      <c r="G35" s="121">
        <v>0</v>
      </c>
      <c r="H35" s="121">
        <v>0</v>
      </c>
      <c r="I35" s="121">
        <v>0</v>
      </c>
      <c r="J35" s="101">
        <v>3500</v>
      </c>
      <c r="K35" s="79">
        <v>0</v>
      </c>
      <c r="L35" s="92">
        <v>1.4</v>
      </c>
      <c r="M35" s="92">
        <v>1.3</v>
      </c>
      <c r="N35" s="93">
        <f t="shared" si="3"/>
        <v>4550</v>
      </c>
      <c r="O35" s="93"/>
      <c r="P35" s="94">
        <f t="shared" si="0"/>
        <v>0</v>
      </c>
      <c r="Q35" s="94">
        <f t="shared" si="1"/>
        <v>130</v>
      </c>
      <c r="R35" s="94">
        <f t="shared" si="2"/>
        <v>0</v>
      </c>
      <c r="S35" s="95"/>
      <c r="T35" s="96" t="s">
        <v>477</v>
      </c>
      <c r="U35" s="96" t="s">
        <v>78</v>
      </c>
      <c r="V35" s="97"/>
      <c r="W35" s="97"/>
      <c r="X35" s="96"/>
      <c r="Y35" s="96"/>
      <c r="Z35" s="96" t="s">
        <v>78</v>
      </c>
      <c r="AA35" s="98"/>
      <c r="AB35" s="96">
        <v>17</v>
      </c>
      <c r="AC35" s="122"/>
      <c r="AD35" s="122"/>
      <c r="AE35" s="122"/>
    </row>
    <row r="36" spans="1:31" s="45" customFormat="1" ht="15" x14ac:dyDescent="0.2">
      <c r="A36" s="273"/>
      <c r="B36" s="281"/>
      <c r="C36" s="281"/>
      <c r="D36" s="76" t="s">
        <v>450</v>
      </c>
      <c r="E36" s="89"/>
      <c r="F36" s="121">
        <f>VLOOKUP(D36,'[1]MAX-MIN'!$A$4:$E$42,2,0)</f>
        <v>1</v>
      </c>
      <c r="G36" s="121">
        <v>12309.495896834702</v>
      </c>
      <c r="H36" s="121">
        <v>12309.495896834702</v>
      </c>
      <c r="I36" s="121">
        <v>12309.495896834702</v>
      </c>
      <c r="J36" s="101">
        <v>5000</v>
      </c>
      <c r="K36" s="79">
        <v>0</v>
      </c>
      <c r="L36" s="92">
        <v>1.4</v>
      </c>
      <c r="M36" s="92">
        <v>1.3</v>
      </c>
      <c r="N36" s="93">
        <f t="shared" si="3"/>
        <v>6500</v>
      </c>
      <c r="O36" s="93"/>
      <c r="P36" s="94">
        <f t="shared" si="0"/>
        <v>246.18991793669403</v>
      </c>
      <c r="Q36" s="94">
        <f t="shared" si="1"/>
        <v>130</v>
      </c>
      <c r="R36" s="94">
        <f t="shared" si="2"/>
        <v>0</v>
      </c>
      <c r="S36" s="95"/>
      <c r="T36" s="96" t="s">
        <v>477</v>
      </c>
      <c r="U36" s="96"/>
      <c r="V36" s="97"/>
      <c r="W36" s="97"/>
      <c r="X36" s="96"/>
      <c r="Y36" s="96" t="s">
        <v>77</v>
      </c>
      <c r="Z36" s="96"/>
      <c r="AA36" s="98" t="s">
        <v>78</v>
      </c>
      <c r="AB36" s="96">
        <v>18</v>
      </c>
      <c r="AC36" s="122"/>
      <c r="AD36" s="122"/>
      <c r="AE36" s="122"/>
    </row>
    <row r="37" spans="1:31" s="45" customFormat="1" ht="15" x14ac:dyDescent="0.2">
      <c r="A37" s="273" t="s">
        <v>391</v>
      </c>
      <c r="B37" s="273" t="s">
        <v>391</v>
      </c>
      <c r="C37" s="273"/>
      <c r="D37" s="77" t="s">
        <v>244</v>
      </c>
      <c r="E37" s="89"/>
      <c r="F37" s="121"/>
      <c r="G37" s="121">
        <v>0</v>
      </c>
      <c r="H37" s="121">
        <v>0</v>
      </c>
      <c r="I37" s="121">
        <v>0</v>
      </c>
      <c r="J37" s="101"/>
      <c r="K37" s="79"/>
      <c r="L37" s="92"/>
      <c r="M37" s="92"/>
      <c r="N37" s="93">
        <f t="shared" si="3"/>
        <v>0</v>
      </c>
      <c r="O37" s="93"/>
      <c r="P37" s="94">
        <f t="shared" si="0"/>
        <v>0</v>
      </c>
      <c r="Q37" s="94">
        <f t="shared" si="1"/>
        <v>0</v>
      </c>
      <c r="R37" s="94">
        <f t="shared" si="2"/>
        <v>0</v>
      </c>
      <c r="S37" s="95"/>
      <c r="T37" s="96" t="s">
        <v>477</v>
      </c>
      <c r="U37" s="96"/>
      <c r="V37" s="97"/>
      <c r="W37" s="97"/>
      <c r="X37" s="96"/>
      <c r="Y37" s="96" t="s">
        <v>77</v>
      </c>
      <c r="Z37" s="96"/>
      <c r="AA37" s="98" t="s">
        <v>78</v>
      </c>
      <c r="AB37" s="96"/>
      <c r="AC37" s="122"/>
      <c r="AD37" s="122"/>
      <c r="AE37" s="122"/>
    </row>
    <row r="38" spans="1:31" s="45" customFormat="1" ht="25.5" x14ac:dyDescent="0.2">
      <c r="A38" s="273"/>
      <c r="B38" s="273"/>
      <c r="C38" s="273"/>
      <c r="D38" s="74" t="s">
        <v>245</v>
      </c>
      <c r="E38" s="89"/>
      <c r="F38" s="121">
        <f>VLOOKUP(D38,'[1]MAX-MIN'!$A$4:$E$42,2,0)</f>
        <v>1</v>
      </c>
      <c r="G38" s="121">
        <v>4464.2857142857147</v>
      </c>
      <c r="H38" s="121">
        <v>4464.2857142857147</v>
      </c>
      <c r="I38" s="121">
        <v>4464.2857142857147</v>
      </c>
      <c r="J38" s="101">
        <v>1500</v>
      </c>
      <c r="K38" s="79">
        <v>0</v>
      </c>
      <c r="L38" s="92">
        <v>2</v>
      </c>
      <c r="M38" s="92">
        <v>1.6</v>
      </c>
      <c r="N38" s="93">
        <f t="shared" si="3"/>
        <v>2400</v>
      </c>
      <c r="O38" s="93"/>
      <c r="P38" s="94">
        <f t="shared" si="0"/>
        <v>297.61904761904765</v>
      </c>
      <c r="Q38" s="94">
        <f t="shared" si="1"/>
        <v>160</v>
      </c>
      <c r="R38" s="94">
        <f t="shared" si="2"/>
        <v>0</v>
      </c>
      <c r="S38" s="95"/>
      <c r="T38" s="96" t="s">
        <v>477</v>
      </c>
      <c r="U38" s="96"/>
      <c r="V38" s="97"/>
      <c r="W38" s="97"/>
      <c r="X38" s="96"/>
      <c r="Y38" s="96" t="s">
        <v>77</v>
      </c>
      <c r="Z38" s="96"/>
      <c r="AA38" s="98" t="s">
        <v>78</v>
      </c>
      <c r="AB38" s="96">
        <v>21</v>
      </c>
      <c r="AC38" s="122"/>
      <c r="AD38" s="122"/>
      <c r="AE38" s="122"/>
    </row>
    <row r="39" spans="1:31" s="45" customFormat="1" ht="15" x14ac:dyDescent="0.2">
      <c r="A39" s="273"/>
      <c r="B39" s="273"/>
      <c r="C39" s="273"/>
      <c r="D39" s="74" t="s">
        <v>246</v>
      </c>
      <c r="E39" s="89"/>
      <c r="F39" s="121"/>
      <c r="G39" s="121">
        <v>0</v>
      </c>
      <c r="H39" s="121">
        <v>0</v>
      </c>
      <c r="I39" s="121">
        <v>0</v>
      </c>
      <c r="J39" s="101">
        <v>1100</v>
      </c>
      <c r="K39" s="79">
        <v>0</v>
      </c>
      <c r="L39" s="92">
        <v>1.6</v>
      </c>
      <c r="M39" s="92">
        <v>1.4</v>
      </c>
      <c r="N39" s="93">
        <f t="shared" si="3"/>
        <v>1540</v>
      </c>
      <c r="O39" s="93"/>
      <c r="P39" s="94">
        <f t="shared" si="0"/>
        <v>0</v>
      </c>
      <c r="Q39" s="94">
        <f t="shared" si="1"/>
        <v>140</v>
      </c>
      <c r="R39" s="94">
        <f t="shared" si="2"/>
        <v>0</v>
      </c>
      <c r="S39" s="95"/>
      <c r="T39" s="96" t="s">
        <v>477</v>
      </c>
      <c r="U39" s="96"/>
      <c r="V39" s="97"/>
      <c r="W39" s="97"/>
      <c r="X39" s="96"/>
      <c r="Y39" s="96" t="s">
        <v>77</v>
      </c>
      <c r="Z39" s="96"/>
      <c r="AA39" s="98" t="s">
        <v>78</v>
      </c>
      <c r="AB39" s="96">
        <v>22</v>
      </c>
      <c r="AC39" s="122"/>
      <c r="AD39" s="122"/>
      <c r="AE39" s="122"/>
    </row>
    <row r="40" spans="1:31" s="45" customFormat="1" ht="15" x14ac:dyDescent="0.2">
      <c r="A40" s="273" t="s">
        <v>392</v>
      </c>
      <c r="B40" s="273" t="s">
        <v>392</v>
      </c>
      <c r="C40" s="273"/>
      <c r="D40" s="77" t="s">
        <v>220</v>
      </c>
      <c r="E40" s="89"/>
      <c r="F40" s="121"/>
      <c r="G40" s="121">
        <v>0</v>
      </c>
      <c r="H40" s="121">
        <v>0</v>
      </c>
      <c r="I40" s="121">
        <v>0</v>
      </c>
      <c r="J40" s="101"/>
      <c r="K40" s="79"/>
      <c r="L40" s="92"/>
      <c r="M40" s="92"/>
      <c r="N40" s="93">
        <f t="shared" si="3"/>
        <v>0</v>
      </c>
      <c r="O40" s="93"/>
      <c r="P40" s="94">
        <f t="shared" si="0"/>
        <v>0</v>
      </c>
      <c r="Q40" s="94">
        <f t="shared" si="1"/>
        <v>0</v>
      </c>
      <c r="R40" s="94">
        <f t="shared" si="2"/>
        <v>0</v>
      </c>
      <c r="S40" s="95"/>
      <c r="T40" s="96" t="s">
        <v>477</v>
      </c>
      <c r="U40" s="96"/>
      <c r="V40" s="97"/>
      <c r="W40" s="97"/>
      <c r="X40" s="96"/>
      <c r="Y40" s="96" t="s">
        <v>77</v>
      </c>
      <c r="Z40" s="96"/>
      <c r="AA40" s="98" t="s">
        <v>78</v>
      </c>
      <c r="AB40" s="96"/>
      <c r="AC40" s="122"/>
      <c r="AD40" s="122"/>
      <c r="AE40" s="122"/>
    </row>
    <row r="41" spans="1:31" s="45" customFormat="1" ht="25.5" x14ac:dyDescent="0.2">
      <c r="A41" s="273"/>
      <c r="B41" s="273"/>
      <c r="C41" s="273"/>
      <c r="D41" s="74" t="s">
        <v>247</v>
      </c>
      <c r="E41" s="89"/>
      <c r="F41" s="121">
        <f>VLOOKUP(D41,'[1]MAX-MIN'!$A$4:$E$42,2,0)</f>
        <v>1</v>
      </c>
      <c r="G41" s="121">
        <v>9375</v>
      </c>
      <c r="H41" s="121">
        <v>9375</v>
      </c>
      <c r="I41" s="121">
        <v>9375</v>
      </c>
      <c r="J41" s="101">
        <v>3000</v>
      </c>
      <c r="K41" s="79">
        <v>0</v>
      </c>
      <c r="L41" s="92">
        <v>1.7</v>
      </c>
      <c r="M41" s="92">
        <v>1.5</v>
      </c>
      <c r="N41" s="93">
        <f t="shared" si="3"/>
        <v>4500</v>
      </c>
      <c r="O41" s="93"/>
      <c r="P41" s="94">
        <f t="shared" si="0"/>
        <v>312.5</v>
      </c>
      <c r="Q41" s="94">
        <f t="shared" si="1"/>
        <v>150</v>
      </c>
      <c r="R41" s="94">
        <f t="shared" si="2"/>
        <v>0</v>
      </c>
      <c r="S41" s="95"/>
      <c r="T41" s="96" t="s">
        <v>477</v>
      </c>
      <c r="U41" s="96"/>
      <c r="V41" s="97"/>
      <c r="W41" s="97"/>
      <c r="X41" s="96"/>
      <c r="Y41" s="96" t="s">
        <v>77</v>
      </c>
      <c r="Z41" s="96"/>
      <c r="AA41" s="98" t="s">
        <v>78</v>
      </c>
      <c r="AB41" s="96">
        <v>23</v>
      </c>
      <c r="AC41" s="122"/>
      <c r="AD41" s="122"/>
      <c r="AE41" s="122"/>
    </row>
    <row r="42" spans="1:31" s="45" customFormat="1" ht="15" x14ac:dyDescent="0.2">
      <c r="A42" s="119" t="s">
        <v>393</v>
      </c>
      <c r="B42" s="119" t="s">
        <v>393</v>
      </c>
      <c r="C42" s="119"/>
      <c r="D42" s="73" t="s">
        <v>248</v>
      </c>
      <c r="E42" s="89"/>
      <c r="F42" s="121"/>
      <c r="G42" s="121">
        <v>0</v>
      </c>
      <c r="H42" s="121">
        <v>0</v>
      </c>
      <c r="I42" s="121">
        <v>0</v>
      </c>
      <c r="J42" s="101">
        <v>1500</v>
      </c>
      <c r="K42" s="79">
        <v>2.1</v>
      </c>
      <c r="L42" s="92">
        <v>1.8</v>
      </c>
      <c r="M42" s="92">
        <v>1.5</v>
      </c>
      <c r="N42" s="93">
        <f t="shared" si="3"/>
        <v>2250</v>
      </c>
      <c r="O42" s="93"/>
      <c r="P42" s="94">
        <f t="shared" si="0"/>
        <v>0</v>
      </c>
      <c r="Q42" s="94">
        <f t="shared" si="1"/>
        <v>150</v>
      </c>
      <c r="R42" s="94">
        <f t="shared" si="2"/>
        <v>0</v>
      </c>
      <c r="S42" s="95"/>
      <c r="T42" s="96" t="s">
        <v>477</v>
      </c>
      <c r="U42" s="96"/>
      <c r="V42" s="97"/>
      <c r="W42" s="97"/>
      <c r="X42" s="96"/>
      <c r="Y42" s="96" t="s">
        <v>77</v>
      </c>
      <c r="Z42" s="96"/>
      <c r="AA42" s="98" t="s">
        <v>78</v>
      </c>
      <c r="AB42" s="96">
        <v>24</v>
      </c>
      <c r="AC42" s="122"/>
      <c r="AD42" s="122"/>
      <c r="AE42" s="122"/>
    </row>
    <row r="43" spans="1:31" s="45" customFormat="1" ht="15" x14ac:dyDescent="0.2">
      <c r="A43" s="119" t="s">
        <v>415</v>
      </c>
      <c r="B43" s="119" t="s">
        <v>415</v>
      </c>
      <c r="C43" s="119"/>
      <c r="D43" s="73" t="s">
        <v>219</v>
      </c>
      <c r="E43" s="89"/>
      <c r="F43" s="121">
        <f>VLOOKUP(D43,'[1]MAX-MIN'!$A$4:$E$42,2,0)</f>
        <v>3</v>
      </c>
      <c r="G43" s="121">
        <v>4191.8956683744764</v>
      </c>
      <c r="H43" s="121">
        <v>4126.0744395276915</v>
      </c>
      <c r="I43" s="121">
        <v>4076.7386091127096</v>
      </c>
      <c r="J43" s="101">
        <v>1500</v>
      </c>
      <c r="K43" s="79">
        <v>0</v>
      </c>
      <c r="L43" s="92">
        <v>1.7</v>
      </c>
      <c r="M43" s="92">
        <v>1.5</v>
      </c>
      <c r="N43" s="93">
        <f t="shared" si="3"/>
        <v>2250</v>
      </c>
      <c r="O43" s="93"/>
      <c r="P43" s="94">
        <f t="shared" si="0"/>
        <v>275.07162930184614</v>
      </c>
      <c r="Q43" s="94">
        <f t="shared" si="1"/>
        <v>150</v>
      </c>
      <c r="R43" s="94">
        <f t="shared" si="2"/>
        <v>0</v>
      </c>
      <c r="S43" s="95"/>
      <c r="T43" s="96" t="s">
        <v>477</v>
      </c>
      <c r="U43" s="96"/>
      <c r="V43" s="97"/>
      <c r="W43" s="97"/>
      <c r="X43" s="96"/>
      <c r="Y43" s="96" t="s">
        <v>77</v>
      </c>
      <c r="Z43" s="96"/>
      <c r="AA43" s="98" t="s">
        <v>78</v>
      </c>
      <c r="AB43" s="96">
        <v>25</v>
      </c>
      <c r="AC43" s="122"/>
      <c r="AD43" s="122"/>
      <c r="AE43" s="122"/>
    </row>
    <row r="44" spans="1:31" s="45" customFormat="1" ht="15" x14ac:dyDescent="0.2">
      <c r="A44" s="273" t="s">
        <v>416</v>
      </c>
      <c r="B44" s="273" t="s">
        <v>416</v>
      </c>
      <c r="C44" s="273"/>
      <c r="D44" s="73" t="s">
        <v>218</v>
      </c>
      <c r="E44" s="89"/>
      <c r="F44" s="121"/>
      <c r="G44" s="121">
        <v>0</v>
      </c>
      <c r="H44" s="121">
        <v>0</v>
      </c>
      <c r="I44" s="121">
        <v>0</v>
      </c>
      <c r="J44" s="101"/>
      <c r="K44" s="79"/>
      <c r="L44" s="92"/>
      <c r="M44" s="92"/>
      <c r="N44" s="93">
        <f t="shared" si="3"/>
        <v>0</v>
      </c>
      <c r="O44" s="93"/>
      <c r="P44" s="94">
        <f t="shared" si="0"/>
        <v>0</v>
      </c>
      <c r="Q44" s="94">
        <f t="shared" si="1"/>
        <v>0</v>
      </c>
      <c r="R44" s="94">
        <f t="shared" si="2"/>
        <v>0</v>
      </c>
      <c r="S44" s="95"/>
      <c r="T44" s="96" t="s">
        <v>477</v>
      </c>
      <c r="U44" s="96"/>
      <c r="V44" s="97"/>
      <c r="W44" s="97"/>
      <c r="X44" s="96"/>
      <c r="Y44" s="96" t="s">
        <v>77</v>
      </c>
      <c r="Z44" s="96"/>
      <c r="AA44" s="98" t="s">
        <v>78</v>
      </c>
      <c r="AB44" s="96"/>
      <c r="AC44" s="122"/>
      <c r="AD44" s="122"/>
      <c r="AE44" s="122"/>
    </row>
    <row r="45" spans="1:31" s="45" customFormat="1" ht="25.5" x14ac:dyDescent="0.2">
      <c r="A45" s="273"/>
      <c r="B45" s="273"/>
      <c r="C45" s="273"/>
      <c r="D45" s="74" t="s">
        <v>249</v>
      </c>
      <c r="E45" s="89"/>
      <c r="F45" s="121"/>
      <c r="G45" s="121">
        <v>0</v>
      </c>
      <c r="H45" s="121">
        <v>0</v>
      </c>
      <c r="I45" s="121">
        <v>0</v>
      </c>
      <c r="J45" s="101">
        <v>1800</v>
      </c>
      <c r="K45" s="79">
        <v>0</v>
      </c>
      <c r="L45" s="92">
        <v>1.2</v>
      </c>
      <c r="M45" s="92">
        <v>1.1000000000000001</v>
      </c>
      <c r="N45" s="93">
        <f t="shared" si="3"/>
        <v>1980.0000000000002</v>
      </c>
      <c r="O45" s="93"/>
      <c r="P45" s="94">
        <f t="shared" si="0"/>
        <v>0</v>
      </c>
      <c r="Q45" s="94">
        <f t="shared" si="1"/>
        <v>110.00000000000001</v>
      </c>
      <c r="R45" s="94">
        <f t="shared" si="2"/>
        <v>0</v>
      </c>
      <c r="S45" s="95"/>
      <c r="T45" s="96" t="s">
        <v>477</v>
      </c>
      <c r="U45" s="96"/>
      <c r="V45" s="97"/>
      <c r="W45" s="97"/>
      <c r="X45" s="96"/>
      <c r="Y45" s="96" t="s">
        <v>77</v>
      </c>
      <c r="Z45" s="96"/>
      <c r="AA45" s="98" t="s">
        <v>78</v>
      </c>
      <c r="AB45" s="96">
        <v>26</v>
      </c>
      <c r="AC45" s="122"/>
      <c r="AD45" s="122"/>
      <c r="AE45" s="122"/>
    </row>
    <row r="46" spans="1:31" s="45" customFormat="1" ht="15" x14ac:dyDescent="0.2">
      <c r="A46" s="273"/>
      <c r="B46" s="273"/>
      <c r="C46" s="273"/>
      <c r="D46" s="74" t="s">
        <v>250</v>
      </c>
      <c r="E46" s="89"/>
      <c r="F46" s="121"/>
      <c r="G46" s="121">
        <v>0</v>
      </c>
      <c r="H46" s="121">
        <v>0</v>
      </c>
      <c r="I46" s="121">
        <v>0</v>
      </c>
      <c r="J46" s="101">
        <v>1500</v>
      </c>
      <c r="K46" s="79">
        <v>0</v>
      </c>
      <c r="L46" s="92">
        <v>1.4</v>
      </c>
      <c r="M46" s="92">
        <v>1.3</v>
      </c>
      <c r="N46" s="93">
        <f t="shared" si="3"/>
        <v>1950</v>
      </c>
      <c r="O46" s="93"/>
      <c r="P46" s="94">
        <f t="shared" si="0"/>
        <v>0</v>
      </c>
      <c r="Q46" s="94">
        <f t="shared" si="1"/>
        <v>130</v>
      </c>
      <c r="R46" s="94">
        <f t="shared" si="2"/>
        <v>0</v>
      </c>
      <c r="S46" s="95"/>
      <c r="T46" s="96" t="s">
        <v>477</v>
      </c>
      <c r="U46" s="96"/>
      <c r="V46" s="97"/>
      <c r="W46" s="97"/>
      <c r="X46" s="96"/>
      <c r="Y46" s="96" t="s">
        <v>77</v>
      </c>
      <c r="Z46" s="96"/>
      <c r="AA46" s="98" t="s">
        <v>78</v>
      </c>
      <c r="AB46" s="96">
        <v>27</v>
      </c>
      <c r="AC46" s="122"/>
      <c r="AD46" s="122"/>
      <c r="AE46" s="122"/>
    </row>
    <row r="47" spans="1:31" s="45" customFormat="1" ht="25.5" x14ac:dyDescent="0.2">
      <c r="A47" s="119" t="s">
        <v>417</v>
      </c>
      <c r="B47" s="119" t="s">
        <v>417</v>
      </c>
      <c r="C47" s="119"/>
      <c r="D47" s="74" t="s">
        <v>343</v>
      </c>
      <c r="E47" s="89"/>
      <c r="F47" s="121"/>
      <c r="G47" s="121">
        <v>0</v>
      </c>
      <c r="H47" s="121">
        <v>0</v>
      </c>
      <c r="I47" s="121">
        <v>0</v>
      </c>
      <c r="J47" s="101">
        <v>1500</v>
      </c>
      <c r="K47" s="79">
        <v>1.5</v>
      </c>
      <c r="L47" s="92">
        <v>1.4</v>
      </c>
      <c r="M47" s="92">
        <v>1.3</v>
      </c>
      <c r="N47" s="93">
        <f t="shared" si="3"/>
        <v>1950</v>
      </c>
      <c r="O47" s="93"/>
      <c r="P47" s="94">
        <f t="shared" si="0"/>
        <v>0</v>
      </c>
      <c r="Q47" s="94">
        <f t="shared" si="1"/>
        <v>130</v>
      </c>
      <c r="R47" s="94">
        <f t="shared" si="2"/>
        <v>0</v>
      </c>
      <c r="S47" s="95"/>
      <c r="T47" s="96" t="s">
        <v>477</v>
      </c>
      <c r="U47" s="96"/>
      <c r="V47" s="97"/>
      <c r="W47" s="97"/>
      <c r="X47" s="96"/>
      <c r="Y47" s="96" t="s">
        <v>77</v>
      </c>
      <c r="Z47" s="96"/>
      <c r="AA47" s="98" t="s">
        <v>78</v>
      </c>
      <c r="AB47" s="96">
        <v>28</v>
      </c>
      <c r="AC47" s="122"/>
      <c r="AD47" s="122"/>
      <c r="AE47" s="122"/>
    </row>
    <row r="48" spans="1:31" s="45" customFormat="1" ht="15" x14ac:dyDescent="0.2">
      <c r="A48" s="273" t="s">
        <v>418</v>
      </c>
      <c r="B48" s="273" t="s">
        <v>418</v>
      </c>
      <c r="C48" s="273" t="s">
        <v>79</v>
      </c>
      <c r="D48" s="73" t="s">
        <v>251</v>
      </c>
      <c r="E48" s="89"/>
      <c r="F48" s="121"/>
      <c r="G48" s="121">
        <v>0</v>
      </c>
      <c r="H48" s="121">
        <v>0</v>
      </c>
      <c r="I48" s="121">
        <v>0</v>
      </c>
      <c r="J48" s="101"/>
      <c r="K48" s="79"/>
      <c r="L48" s="92"/>
      <c r="M48" s="92"/>
      <c r="N48" s="93">
        <f t="shared" si="3"/>
        <v>0</v>
      </c>
      <c r="O48" s="93"/>
      <c r="P48" s="94">
        <f t="shared" si="0"/>
        <v>0</v>
      </c>
      <c r="Q48" s="94">
        <f t="shared" si="1"/>
        <v>0</v>
      </c>
      <c r="R48" s="94">
        <f t="shared" si="2"/>
        <v>0</v>
      </c>
      <c r="S48" s="95"/>
      <c r="T48" s="96" t="s">
        <v>477</v>
      </c>
      <c r="U48" s="96"/>
      <c r="V48" s="97"/>
      <c r="W48" s="97"/>
      <c r="X48" s="96"/>
      <c r="Y48" s="96" t="s">
        <v>77</v>
      </c>
      <c r="Z48" s="96"/>
      <c r="AA48" s="98" t="s">
        <v>78</v>
      </c>
      <c r="AC48" s="122"/>
      <c r="AD48" s="122"/>
      <c r="AE48" s="122"/>
    </row>
    <row r="49" spans="1:31" s="45" customFormat="1" ht="25.5" x14ac:dyDescent="0.2">
      <c r="A49" s="273"/>
      <c r="B49" s="273"/>
      <c r="C49" s="273"/>
      <c r="D49" s="74" t="s">
        <v>451</v>
      </c>
      <c r="E49" s="89"/>
      <c r="F49" s="121"/>
      <c r="G49" s="121">
        <v>0</v>
      </c>
      <c r="H49" s="121">
        <v>0</v>
      </c>
      <c r="I49" s="121">
        <v>0</v>
      </c>
      <c r="J49" s="101">
        <v>1500</v>
      </c>
      <c r="K49" s="79">
        <v>0</v>
      </c>
      <c r="L49" s="92">
        <v>1.7</v>
      </c>
      <c r="M49" s="92">
        <v>1.5</v>
      </c>
      <c r="N49" s="93">
        <f t="shared" si="3"/>
        <v>2250</v>
      </c>
      <c r="O49" s="93"/>
      <c r="P49" s="94">
        <f t="shared" si="0"/>
        <v>0</v>
      </c>
      <c r="Q49" s="94">
        <f t="shared" si="1"/>
        <v>150</v>
      </c>
      <c r="R49" s="94">
        <f t="shared" si="2"/>
        <v>0</v>
      </c>
      <c r="S49" s="95"/>
      <c r="T49" s="96" t="s">
        <v>477</v>
      </c>
      <c r="U49" s="96"/>
      <c r="V49" s="97"/>
      <c r="W49" s="97"/>
      <c r="X49" s="96"/>
      <c r="Y49" s="96" t="s">
        <v>77</v>
      </c>
      <c r="Z49" s="96"/>
      <c r="AA49" s="98" t="s">
        <v>78</v>
      </c>
      <c r="AB49" s="96">
        <v>29</v>
      </c>
      <c r="AC49" s="122"/>
      <c r="AD49" s="122"/>
      <c r="AE49" s="122"/>
    </row>
    <row r="50" spans="1:31" s="45" customFormat="1" ht="25.5" x14ac:dyDescent="0.2">
      <c r="A50" s="273"/>
      <c r="B50" s="273"/>
      <c r="C50" s="273"/>
      <c r="D50" s="74" t="s">
        <v>452</v>
      </c>
      <c r="E50" s="89"/>
      <c r="F50" s="121">
        <f>VLOOKUP(D50,'[1]MAX-MIN'!$A$4:$E$42,2,0)</f>
        <v>1</v>
      </c>
      <c r="G50" s="121">
        <v>6739.7078353253655</v>
      </c>
      <c r="H50" s="121">
        <v>6739.7078353253655</v>
      </c>
      <c r="I50" s="121">
        <v>6739.7078353253655</v>
      </c>
      <c r="J50" s="101">
        <v>1500</v>
      </c>
      <c r="K50" s="79">
        <v>0</v>
      </c>
      <c r="L50" s="92">
        <v>1.7</v>
      </c>
      <c r="M50" s="92">
        <v>1.5</v>
      </c>
      <c r="N50" s="93">
        <f t="shared" si="3"/>
        <v>2250</v>
      </c>
      <c r="O50" s="93"/>
      <c r="P50" s="94">
        <f t="shared" si="0"/>
        <v>449.31385568835765</v>
      </c>
      <c r="Q50" s="94">
        <f t="shared" si="1"/>
        <v>150</v>
      </c>
      <c r="R50" s="94">
        <f t="shared" si="2"/>
        <v>0</v>
      </c>
      <c r="S50" s="95"/>
      <c r="T50" s="96" t="s">
        <v>477</v>
      </c>
      <c r="U50" s="96"/>
      <c r="V50" s="97"/>
      <c r="W50" s="97"/>
      <c r="X50" s="96"/>
      <c r="Y50" s="96" t="s">
        <v>77</v>
      </c>
      <c r="Z50" s="96"/>
      <c r="AA50" s="98" t="s">
        <v>78</v>
      </c>
      <c r="AB50" s="96">
        <v>30</v>
      </c>
      <c r="AC50" s="122"/>
      <c r="AD50" s="122"/>
      <c r="AE50" s="122"/>
    </row>
    <row r="51" spans="1:31" s="45" customFormat="1" ht="15" x14ac:dyDescent="0.2">
      <c r="A51" s="273" t="s">
        <v>419</v>
      </c>
      <c r="B51" s="273" t="s">
        <v>419</v>
      </c>
      <c r="C51" s="273"/>
      <c r="D51" s="78" t="s">
        <v>252</v>
      </c>
      <c r="E51" s="89"/>
      <c r="F51" s="121"/>
      <c r="G51" s="121">
        <v>0</v>
      </c>
      <c r="H51" s="121">
        <v>0</v>
      </c>
      <c r="I51" s="121">
        <v>0</v>
      </c>
      <c r="J51" s="101"/>
      <c r="K51" s="79"/>
      <c r="L51" s="92"/>
      <c r="M51" s="92"/>
      <c r="N51" s="93">
        <f t="shared" si="3"/>
        <v>0</v>
      </c>
      <c r="O51" s="93"/>
      <c r="P51" s="94">
        <f t="shared" si="0"/>
        <v>0</v>
      </c>
      <c r="Q51" s="94">
        <f t="shared" si="1"/>
        <v>0</v>
      </c>
      <c r="R51" s="94">
        <f t="shared" si="2"/>
        <v>0</v>
      </c>
      <c r="S51" s="95"/>
      <c r="T51" s="96" t="s">
        <v>477</v>
      </c>
      <c r="U51" s="96"/>
      <c r="V51" s="97"/>
      <c r="W51" s="97"/>
      <c r="X51" s="96"/>
      <c r="Y51" s="96" t="s">
        <v>77</v>
      </c>
      <c r="Z51" s="96"/>
      <c r="AA51" s="98" t="s">
        <v>78</v>
      </c>
      <c r="AC51" s="122"/>
      <c r="AD51" s="122"/>
      <c r="AE51" s="122"/>
    </row>
    <row r="52" spans="1:31" s="45" customFormat="1" ht="25.5" x14ac:dyDescent="0.2">
      <c r="A52" s="273"/>
      <c r="B52" s="273"/>
      <c r="C52" s="273"/>
      <c r="D52" s="74" t="s">
        <v>253</v>
      </c>
      <c r="E52" s="89"/>
      <c r="F52" s="121"/>
      <c r="G52" s="121">
        <v>0</v>
      </c>
      <c r="H52" s="121">
        <v>0</v>
      </c>
      <c r="I52" s="121">
        <v>0</v>
      </c>
      <c r="J52" s="101">
        <v>3000</v>
      </c>
      <c r="K52" s="79">
        <v>0</v>
      </c>
      <c r="L52" s="92">
        <v>1.3</v>
      </c>
      <c r="M52" s="92">
        <v>1.2</v>
      </c>
      <c r="N52" s="93">
        <f t="shared" si="3"/>
        <v>3600</v>
      </c>
      <c r="O52" s="93"/>
      <c r="P52" s="94">
        <f t="shared" si="0"/>
        <v>0</v>
      </c>
      <c r="Q52" s="94">
        <f t="shared" si="1"/>
        <v>120</v>
      </c>
      <c r="R52" s="94">
        <f t="shared" si="2"/>
        <v>0</v>
      </c>
      <c r="S52" s="95"/>
      <c r="T52" s="96" t="s">
        <v>477</v>
      </c>
      <c r="U52" s="96"/>
      <c r="V52" s="97"/>
      <c r="W52" s="97"/>
      <c r="X52" s="96"/>
      <c r="Y52" s="96" t="s">
        <v>77</v>
      </c>
      <c r="Z52" s="96"/>
      <c r="AA52" s="98" t="s">
        <v>78</v>
      </c>
      <c r="AB52" s="96">
        <v>31</v>
      </c>
      <c r="AC52" s="122"/>
      <c r="AD52" s="122"/>
      <c r="AE52" s="122"/>
    </row>
    <row r="53" spans="1:31" s="45" customFormat="1" ht="25.5" x14ac:dyDescent="0.2">
      <c r="A53" s="273"/>
      <c r="B53" s="273"/>
      <c r="C53" s="273"/>
      <c r="D53" s="74" t="s">
        <v>254</v>
      </c>
      <c r="E53" s="89"/>
      <c r="F53" s="121"/>
      <c r="G53" s="121">
        <v>0</v>
      </c>
      <c r="H53" s="121">
        <v>0</v>
      </c>
      <c r="I53" s="121">
        <v>0</v>
      </c>
      <c r="J53" s="101">
        <v>1500</v>
      </c>
      <c r="K53" s="79">
        <v>0</v>
      </c>
      <c r="L53" s="92">
        <v>1.7</v>
      </c>
      <c r="M53" s="92">
        <v>1.5</v>
      </c>
      <c r="N53" s="93">
        <f t="shared" si="3"/>
        <v>2250</v>
      </c>
      <c r="O53" s="93"/>
      <c r="P53" s="94">
        <f t="shared" si="0"/>
        <v>0</v>
      </c>
      <c r="Q53" s="94">
        <f t="shared" si="1"/>
        <v>150</v>
      </c>
      <c r="R53" s="94">
        <f t="shared" si="2"/>
        <v>0</v>
      </c>
      <c r="S53" s="95"/>
      <c r="T53" s="96" t="s">
        <v>477</v>
      </c>
      <c r="U53" s="96" t="s">
        <v>78</v>
      </c>
      <c r="V53" s="97"/>
      <c r="W53" s="97"/>
      <c r="X53" s="96"/>
      <c r="Y53" s="96" t="s">
        <v>77</v>
      </c>
      <c r="Z53" s="96"/>
      <c r="AA53" s="98" t="s">
        <v>78</v>
      </c>
      <c r="AB53" s="96">
        <v>32</v>
      </c>
      <c r="AC53" s="122"/>
      <c r="AD53" s="122"/>
      <c r="AE53" s="122"/>
    </row>
    <row r="54" spans="1:31" s="45" customFormat="1" ht="38.25" x14ac:dyDescent="0.2">
      <c r="A54" s="273"/>
      <c r="B54" s="273"/>
      <c r="C54" s="273"/>
      <c r="D54" s="74" t="s">
        <v>255</v>
      </c>
      <c r="E54" s="89"/>
      <c r="F54" s="121"/>
      <c r="G54" s="121">
        <v>0</v>
      </c>
      <c r="H54" s="121">
        <v>0</v>
      </c>
      <c r="I54" s="121">
        <v>0</v>
      </c>
      <c r="J54" s="101">
        <v>1500</v>
      </c>
      <c r="K54" s="79">
        <v>0</v>
      </c>
      <c r="L54" s="92">
        <v>1.7</v>
      </c>
      <c r="M54" s="92">
        <v>1.5</v>
      </c>
      <c r="N54" s="93">
        <f t="shared" si="3"/>
        <v>2250</v>
      </c>
      <c r="O54" s="93"/>
      <c r="P54" s="94">
        <f t="shared" si="0"/>
        <v>0</v>
      </c>
      <c r="Q54" s="94">
        <f t="shared" si="1"/>
        <v>150</v>
      </c>
      <c r="R54" s="94">
        <f t="shared" si="2"/>
        <v>0</v>
      </c>
      <c r="S54" s="95"/>
      <c r="T54" s="96" t="s">
        <v>477</v>
      </c>
      <c r="U54" s="96" t="s">
        <v>78</v>
      </c>
      <c r="V54" s="97"/>
      <c r="W54" s="97"/>
      <c r="X54" s="96"/>
      <c r="Y54" s="96" t="s">
        <v>77</v>
      </c>
      <c r="Z54" s="96"/>
      <c r="AA54" s="98" t="s">
        <v>78</v>
      </c>
      <c r="AB54" s="96">
        <v>33</v>
      </c>
      <c r="AC54" s="122"/>
      <c r="AD54" s="122"/>
      <c r="AE54" s="122"/>
    </row>
    <row r="55" spans="1:31" s="45" customFormat="1" ht="25.5" x14ac:dyDescent="0.2">
      <c r="A55" s="273"/>
      <c r="B55" s="273"/>
      <c r="C55" s="273"/>
      <c r="D55" s="74" t="s">
        <v>256</v>
      </c>
      <c r="E55" s="89"/>
      <c r="F55" s="121">
        <f>VLOOKUP(D55,'[1]MAX-MIN'!$A$4:$E$42,2,0)</f>
        <v>2</v>
      </c>
      <c r="G55" s="121">
        <v>3571.4285714285716</v>
      </c>
      <c r="H55" s="121">
        <v>3357.1428571428573</v>
      </c>
      <c r="I55" s="121">
        <v>3142.8571428571427</v>
      </c>
      <c r="J55" s="101">
        <v>1500</v>
      </c>
      <c r="K55" s="79">
        <v>0</v>
      </c>
      <c r="L55" s="92">
        <v>1.7</v>
      </c>
      <c r="M55" s="92">
        <v>1.5</v>
      </c>
      <c r="N55" s="93">
        <f t="shared" si="3"/>
        <v>2250</v>
      </c>
      <c r="O55" s="93"/>
      <c r="P55" s="94">
        <f t="shared" si="0"/>
        <v>223.80952380952382</v>
      </c>
      <c r="Q55" s="94">
        <f t="shared" si="1"/>
        <v>150</v>
      </c>
      <c r="R55" s="94">
        <f t="shared" si="2"/>
        <v>0</v>
      </c>
      <c r="S55" s="95"/>
      <c r="T55" s="96" t="s">
        <v>477</v>
      </c>
      <c r="U55" s="96" t="s">
        <v>78</v>
      </c>
      <c r="V55" s="97"/>
      <c r="W55" s="97"/>
      <c r="X55" s="96"/>
      <c r="Y55" s="96" t="s">
        <v>77</v>
      </c>
      <c r="Z55" s="96"/>
      <c r="AA55" s="98" t="s">
        <v>78</v>
      </c>
      <c r="AB55" s="96">
        <v>34</v>
      </c>
      <c r="AC55" s="122"/>
      <c r="AD55" s="122"/>
      <c r="AE55" s="122"/>
    </row>
    <row r="56" spans="1:31" s="45" customFormat="1" ht="25.5" x14ac:dyDescent="0.2">
      <c r="A56" s="273"/>
      <c r="B56" s="273"/>
      <c r="C56" s="273"/>
      <c r="D56" s="74" t="s">
        <v>257</v>
      </c>
      <c r="E56" s="103"/>
      <c r="F56" s="121"/>
      <c r="G56" s="121">
        <v>0</v>
      </c>
      <c r="H56" s="121">
        <v>0</v>
      </c>
      <c r="I56" s="121">
        <v>0</v>
      </c>
      <c r="J56" s="101">
        <v>1000</v>
      </c>
      <c r="K56" s="79">
        <v>0</v>
      </c>
      <c r="L56" s="92">
        <v>2.1</v>
      </c>
      <c r="M56" s="92">
        <v>1.7</v>
      </c>
      <c r="N56" s="93">
        <f t="shared" si="3"/>
        <v>1700</v>
      </c>
      <c r="O56" s="104"/>
      <c r="P56" s="94">
        <f t="shared" si="0"/>
        <v>0</v>
      </c>
      <c r="Q56" s="94">
        <f t="shared" si="1"/>
        <v>170</v>
      </c>
      <c r="R56" s="94">
        <f t="shared" si="2"/>
        <v>0</v>
      </c>
      <c r="S56" s="95"/>
      <c r="T56" s="96" t="s">
        <v>477</v>
      </c>
      <c r="U56" s="105"/>
      <c r="V56" s="105"/>
      <c r="W56" s="105"/>
      <c r="X56" s="105"/>
      <c r="Y56" s="105"/>
      <c r="Z56" s="105"/>
      <c r="AB56" s="96">
        <v>35</v>
      </c>
      <c r="AC56" s="122"/>
      <c r="AD56" s="122"/>
      <c r="AE56" s="122"/>
    </row>
    <row r="57" spans="1:31" s="45" customFormat="1" ht="25.5" x14ac:dyDescent="0.2">
      <c r="A57" s="273"/>
      <c r="B57" s="273"/>
      <c r="C57" s="273"/>
      <c r="D57" s="74" t="s">
        <v>258</v>
      </c>
      <c r="E57" s="103"/>
      <c r="F57" s="121">
        <f>VLOOKUP(D57,'[1]MAX-MIN'!$A$4:$E$42,2,0)</f>
        <v>2</v>
      </c>
      <c r="G57" s="121">
        <v>10526.315789473685</v>
      </c>
      <c r="H57" s="121">
        <v>9777.0467836257321</v>
      </c>
      <c r="I57" s="121">
        <v>9027.7777777777774</v>
      </c>
      <c r="J57" s="101">
        <v>3500</v>
      </c>
      <c r="K57" s="79">
        <v>2.8</v>
      </c>
      <c r="L57" s="92">
        <v>2.2999999999999998</v>
      </c>
      <c r="M57" s="92">
        <v>1.8</v>
      </c>
      <c r="N57" s="93">
        <f t="shared" si="3"/>
        <v>6300</v>
      </c>
      <c r="O57" s="104"/>
      <c r="P57" s="94"/>
      <c r="Q57" s="94"/>
      <c r="R57" s="94"/>
      <c r="S57" s="95"/>
      <c r="T57" s="96" t="s">
        <v>477</v>
      </c>
      <c r="U57" s="105"/>
      <c r="V57" s="105"/>
      <c r="W57" s="105"/>
      <c r="X57" s="105" t="s">
        <v>74</v>
      </c>
      <c r="Y57" s="105"/>
      <c r="Z57" s="105"/>
      <c r="AB57" s="96">
        <v>36</v>
      </c>
      <c r="AC57" s="122"/>
      <c r="AD57" s="122"/>
      <c r="AE57" s="122"/>
    </row>
    <row r="58" spans="1:31" s="63" customFormat="1" ht="25.5" x14ac:dyDescent="0.2">
      <c r="A58" s="274"/>
      <c r="B58" s="274"/>
      <c r="C58" s="274"/>
      <c r="D58" s="120" t="s">
        <v>259</v>
      </c>
      <c r="E58" s="106"/>
      <c r="F58" s="121">
        <f>VLOOKUP(D58,'[1]MAX-MIN'!$A$4:$E$42,2,0)</f>
        <v>2</v>
      </c>
      <c r="G58" s="121">
        <v>6392.6940639269405</v>
      </c>
      <c r="H58" s="121">
        <v>6205.6062912227299</v>
      </c>
      <c r="I58" s="121">
        <v>6018.5185185185182</v>
      </c>
      <c r="J58" s="112">
        <v>3000</v>
      </c>
      <c r="K58" s="110">
        <v>2.4</v>
      </c>
      <c r="L58" s="111">
        <v>2</v>
      </c>
      <c r="M58" s="111">
        <v>1.6</v>
      </c>
      <c r="N58" s="113">
        <f t="shared" si="3"/>
        <v>4800</v>
      </c>
      <c r="O58" s="116"/>
      <c r="P58" s="94">
        <f t="shared" si="0"/>
        <v>206.85354304075764</v>
      </c>
      <c r="Q58" s="94">
        <f t="shared" si="1"/>
        <v>160</v>
      </c>
      <c r="R58" s="94">
        <f t="shared" si="2"/>
        <v>0</v>
      </c>
      <c r="S58" s="114"/>
      <c r="T58" s="96" t="s">
        <v>477</v>
      </c>
      <c r="U58" s="105"/>
      <c r="V58" s="105"/>
      <c r="W58" s="105"/>
      <c r="X58" s="105"/>
      <c r="Y58" s="105"/>
      <c r="Z58" s="105"/>
      <c r="AA58" s="45"/>
      <c r="AB58" s="63">
        <v>37</v>
      </c>
      <c r="AC58" s="122"/>
      <c r="AD58" s="122"/>
      <c r="AE58" s="122"/>
    </row>
    <row r="59" spans="1:31" s="45" customFormat="1" ht="25.5" x14ac:dyDescent="0.2">
      <c r="A59" s="273"/>
      <c r="B59" s="273"/>
      <c r="C59" s="273"/>
      <c r="D59" s="74" t="s">
        <v>260</v>
      </c>
      <c r="E59" s="106"/>
      <c r="F59" s="121">
        <f>VLOOKUP(D59,'[1]MAX-MIN'!$A$4:$E$42,2,0)</f>
        <v>1</v>
      </c>
      <c r="G59" s="121">
        <v>5714.2857142857147</v>
      </c>
      <c r="H59" s="121">
        <v>5714.2857142857147</v>
      </c>
      <c r="I59" s="121">
        <v>5714.2857142857147</v>
      </c>
      <c r="J59" s="101">
        <v>2000</v>
      </c>
      <c r="K59" s="79">
        <v>3</v>
      </c>
      <c r="L59" s="92">
        <v>2.2999999999999998</v>
      </c>
      <c r="M59" s="92">
        <v>1.8</v>
      </c>
      <c r="N59" s="93">
        <f t="shared" si="3"/>
        <v>3600</v>
      </c>
      <c r="O59" s="107"/>
      <c r="P59" s="94">
        <f t="shared" si="0"/>
        <v>285.71428571428572</v>
      </c>
      <c r="Q59" s="94">
        <f t="shared" si="1"/>
        <v>180</v>
      </c>
      <c r="R59" s="94">
        <f t="shared" si="2"/>
        <v>0</v>
      </c>
      <c r="S59" s="95"/>
      <c r="T59" s="96" t="s">
        <v>477</v>
      </c>
      <c r="U59" s="105"/>
      <c r="V59" s="105"/>
      <c r="W59" s="105"/>
      <c r="X59" s="105"/>
      <c r="Y59" s="105" t="s">
        <v>77</v>
      </c>
      <c r="Z59" s="105"/>
      <c r="AB59" s="45">
        <v>38</v>
      </c>
      <c r="AC59" s="122"/>
      <c r="AD59" s="122"/>
      <c r="AE59" s="122"/>
    </row>
    <row r="60" spans="1:31" s="45" customFormat="1" ht="25.5" x14ac:dyDescent="0.2">
      <c r="A60" s="273"/>
      <c r="B60" s="273"/>
      <c r="C60" s="273"/>
      <c r="D60" s="74" t="s">
        <v>281</v>
      </c>
      <c r="E60" s="106"/>
      <c r="F60" s="121">
        <f>VLOOKUP(D60,'[1]MAX-MIN'!$A$4:$E$42,2,0)</f>
        <v>13</v>
      </c>
      <c r="G60" s="121">
        <v>12825.278810408921</v>
      </c>
      <c r="H60" s="121">
        <v>11122.110650352357</v>
      </c>
      <c r="I60" s="121">
        <v>9458.5779517286355</v>
      </c>
      <c r="J60" s="101">
        <v>3500</v>
      </c>
      <c r="K60" s="79">
        <v>2.9</v>
      </c>
      <c r="L60" s="92">
        <v>2.2999999999999998</v>
      </c>
      <c r="M60" s="92">
        <v>1.8</v>
      </c>
      <c r="N60" s="93">
        <f t="shared" si="3"/>
        <v>6300</v>
      </c>
      <c r="O60" s="107"/>
      <c r="P60" s="94">
        <f t="shared" si="0"/>
        <v>317.77459001006736</v>
      </c>
      <c r="Q60" s="94">
        <f t="shared" si="1"/>
        <v>180</v>
      </c>
      <c r="R60" s="94">
        <f t="shared" si="2"/>
        <v>0</v>
      </c>
      <c r="S60" s="95"/>
      <c r="T60" s="96" t="s">
        <v>477</v>
      </c>
      <c r="U60" s="105"/>
      <c r="V60" s="105"/>
      <c r="W60" s="105"/>
      <c r="X60" s="105"/>
      <c r="Y60" s="105" t="s">
        <v>77</v>
      </c>
      <c r="Z60" s="105"/>
      <c r="AC60" s="122"/>
      <c r="AD60" s="122"/>
      <c r="AE60" s="122"/>
    </row>
    <row r="61" spans="1:31" s="45" customFormat="1" ht="25.5" x14ac:dyDescent="0.2">
      <c r="A61" s="273"/>
      <c r="B61" s="273"/>
      <c r="C61" s="273"/>
      <c r="D61" s="74" t="s">
        <v>282</v>
      </c>
      <c r="E61" s="106"/>
      <c r="F61" s="121">
        <f>VLOOKUP(D61,'[1]MAX-MIN'!$A$4:$E$42,2,0)</f>
        <v>5</v>
      </c>
      <c r="G61" s="121">
        <v>8333.3333333333321</v>
      </c>
      <c r="H61" s="121">
        <v>7976.4470518963244</v>
      </c>
      <c r="I61" s="121">
        <v>7392.4731182795695</v>
      </c>
      <c r="J61" s="101">
        <v>2500</v>
      </c>
      <c r="K61" s="79">
        <v>3.2</v>
      </c>
      <c r="L61" s="92">
        <v>2.4</v>
      </c>
      <c r="M61" s="92">
        <v>1.9</v>
      </c>
      <c r="N61" s="93">
        <f t="shared" si="3"/>
        <v>4750</v>
      </c>
      <c r="O61" s="107"/>
      <c r="P61" s="94">
        <f t="shared" si="0"/>
        <v>319.057882075853</v>
      </c>
      <c r="Q61" s="94">
        <f t="shared" si="1"/>
        <v>190</v>
      </c>
      <c r="R61" s="94">
        <f t="shared" si="2"/>
        <v>0</v>
      </c>
      <c r="S61" s="95"/>
      <c r="T61" s="96" t="s">
        <v>477</v>
      </c>
      <c r="U61" s="105"/>
      <c r="V61" s="105"/>
      <c r="W61" s="105"/>
      <c r="X61" s="105"/>
      <c r="Y61" s="105" t="s">
        <v>77</v>
      </c>
      <c r="Z61" s="105"/>
      <c r="AC61" s="122"/>
      <c r="AD61" s="122"/>
      <c r="AE61" s="122"/>
    </row>
    <row r="62" spans="1:31" s="45" customFormat="1" ht="25.5" x14ac:dyDescent="0.2">
      <c r="A62" s="273"/>
      <c r="B62" s="273"/>
      <c r="C62" s="273"/>
      <c r="D62" s="74" t="s">
        <v>482</v>
      </c>
      <c r="E62" s="106"/>
      <c r="F62" s="121">
        <f>VLOOKUP(D62,'[1]MAX-MIN'!$A$4:$E$42,2,0)</f>
        <v>5</v>
      </c>
      <c r="G62" s="121">
        <v>8461.5384615384628</v>
      </c>
      <c r="H62" s="121">
        <v>7052.371662785059</v>
      </c>
      <c r="I62" s="121">
        <v>6143.9438267992973</v>
      </c>
      <c r="J62" s="101">
        <v>2000</v>
      </c>
      <c r="K62" s="79">
        <v>0</v>
      </c>
      <c r="L62" s="92">
        <v>1.5</v>
      </c>
      <c r="M62" s="92">
        <v>1.3</v>
      </c>
      <c r="N62" s="93">
        <f t="shared" si="3"/>
        <v>2600</v>
      </c>
      <c r="O62" s="107"/>
      <c r="P62" s="94">
        <f t="shared" si="0"/>
        <v>352.61858313925296</v>
      </c>
      <c r="Q62" s="94">
        <f t="shared" si="1"/>
        <v>130</v>
      </c>
      <c r="R62" s="94">
        <f t="shared" si="2"/>
        <v>0</v>
      </c>
      <c r="S62" s="95"/>
      <c r="T62" s="96" t="s">
        <v>477</v>
      </c>
      <c r="U62" s="105"/>
      <c r="V62" s="105"/>
      <c r="W62" s="105"/>
      <c r="X62" s="105"/>
      <c r="Y62" s="105"/>
      <c r="Z62" s="105"/>
      <c r="AC62" s="122"/>
      <c r="AD62" s="122"/>
      <c r="AE62" s="122"/>
    </row>
    <row r="63" spans="1:31" s="45" customFormat="1" ht="38.25" x14ac:dyDescent="0.2">
      <c r="A63" s="273"/>
      <c r="B63" s="273"/>
      <c r="C63" s="273"/>
      <c r="D63" s="74" t="s">
        <v>261</v>
      </c>
      <c r="E63" s="106"/>
      <c r="F63" s="121"/>
      <c r="G63" s="121">
        <v>0</v>
      </c>
      <c r="H63" s="121">
        <v>0</v>
      </c>
      <c r="I63" s="121">
        <v>0</v>
      </c>
      <c r="J63" s="101">
        <v>1000</v>
      </c>
      <c r="K63" s="79">
        <v>0</v>
      </c>
      <c r="L63" s="92">
        <v>2.1</v>
      </c>
      <c r="M63" s="92">
        <v>1.7</v>
      </c>
      <c r="N63" s="93">
        <f t="shared" si="3"/>
        <v>1700</v>
      </c>
      <c r="O63" s="107"/>
      <c r="P63" s="94">
        <f t="shared" si="0"/>
        <v>0</v>
      </c>
      <c r="Q63" s="94">
        <f t="shared" si="1"/>
        <v>170</v>
      </c>
      <c r="R63" s="94">
        <f t="shared" si="2"/>
        <v>0</v>
      </c>
      <c r="S63" s="95"/>
      <c r="T63" s="96" t="s">
        <v>477</v>
      </c>
      <c r="U63" s="105"/>
      <c r="V63" s="105"/>
      <c r="W63" s="105"/>
      <c r="X63" s="105"/>
      <c r="Y63" s="105" t="s">
        <v>77</v>
      </c>
      <c r="Z63" s="105"/>
      <c r="AB63" s="45">
        <v>40</v>
      </c>
      <c r="AC63" s="122"/>
      <c r="AD63" s="122"/>
      <c r="AE63" s="122"/>
    </row>
    <row r="64" spans="1:31" s="45" customFormat="1" ht="25.5" x14ac:dyDescent="0.2">
      <c r="A64" s="273"/>
      <c r="B64" s="273"/>
      <c r="C64" s="273"/>
      <c r="D64" s="74" t="s">
        <v>262</v>
      </c>
      <c r="E64" s="106"/>
      <c r="F64" s="121">
        <f>VLOOKUP(D64,'[1]MAX-MIN'!$A$4:$E$42,2,0)</f>
        <v>1</v>
      </c>
      <c r="G64" s="121">
        <v>9285.7142857142862</v>
      </c>
      <c r="H64" s="121">
        <v>9285.7142857142862</v>
      </c>
      <c r="I64" s="121">
        <v>9285.7142857142862</v>
      </c>
      <c r="J64" s="101">
        <v>3000</v>
      </c>
      <c r="K64" s="79">
        <v>3.5</v>
      </c>
      <c r="L64" s="92">
        <v>2.7</v>
      </c>
      <c r="M64" s="92">
        <v>2</v>
      </c>
      <c r="N64" s="93">
        <f t="shared" si="3"/>
        <v>6000</v>
      </c>
      <c r="O64" s="107"/>
      <c r="P64" s="94">
        <f t="shared" si="0"/>
        <v>309.52380952380952</v>
      </c>
      <c r="Q64" s="94">
        <f t="shared" si="1"/>
        <v>200</v>
      </c>
      <c r="R64" s="94">
        <f t="shared" si="2"/>
        <v>0</v>
      </c>
      <c r="S64" s="95"/>
      <c r="T64" s="96" t="s">
        <v>477</v>
      </c>
      <c r="U64" s="105"/>
      <c r="V64" s="105"/>
      <c r="W64" s="105"/>
      <c r="X64" s="105"/>
      <c r="Y64" s="105"/>
      <c r="Z64" s="105"/>
      <c r="AB64" s="45">
        <v>39</v>
      </c>
      <c r="AC64" s="122"/>
      <c r="AD64" s="122"/>
      <c r="AE64" s="122"/>
    </row>
    <row r="65" spans="1:31" s="45" customFormat="1" ht="25.5" x14ac:dyDescent="0.2">
      <c r="A65" s="273"/>
      <c r="B65" s="273"/>
      <c r="C65" s="273"/>
      <c r="D65" s="74" t="s">
        <v>263</v>
      </c>
      <c r="E65" s="106"/>
      <c r="F65" s="121"/>
      <c r="G65" s="121">
        <v>0</v>
      </c>
      <c r="H65" s="121">
        <v>0</v>
      </c>
      <c r="I65" s="121">
        <v>0</v>
      </c>
      <c r="J65" s="101">
        <v>1000</v>
      </c>
      <c r="K65" s="79">
        <v>0</v>
      </c>
      <c r="L65" s="92">
        <v>1.8</v>
      </c>
      <c r="M65" s="92">
        <v>1.5</v>
      </c>
      <c r="N65" s="93">
        <f t="shared" si="3"/>
        <v>1500</v>
      </c>
      <c r="O65" s="107"/>
      <c r="P65" s="94">
        <f t="shared" si="0"/>
        <v>0</v>
      </c>
      <c r="Q65" s="94">
        <f t="shared" si="1"/>
        <v>150</v>
      </c>
      <c r="R65" s="94">
        <f t="shared" si="2"/>
        <v>0</v>
      </c>
      <c r="S65" s="95"/>
      <c r="T65" s="96" t="s">
        <v>477</v>
      </c>
      <c r="U65" s="105"/>
      <c r="V65" s="105"/>
      <c r="W65" s="105"/>
      <c r="X65" s="105"/>
      <c r="Y65" s="105" t="s">
        <v>77</v>
      </c>
      <c r="Z65" s="105"/>
      <c r="AC65" s="122"/>
      <c r="AD65" s="122"/>
      <c r="AE65" s="122"/>
    </row>
    <row r="66" spans="1:31" s="45" customFormat="1" ht="25.5" x14ac:dyDescent="0.2">
      <c r="A66" s="273"/>
      <c r="B66" s="273"/>
      <c r="C66" s="273"/>
      <c r="D66" s="74" t="s">
        <v>480</v>
      </c>
      <c r="E66" s="106"/>
      <c r="F66" s="121"/>
      <c r="G66" s="121">
        <v>0</v>
      </c>
      <c r="H66" s="121">
        <v>0</v>
      </c>
      <c r="I66" s="121">
        <v>0</v>
      </c>
      <c r="J66" s="101">
        <v>1000</v>
      </c>
      <c r="K66" s="79">
        <v>0</v>
      </c>
      <c r="L66" s="92">
        <v>1.8</v>
      </c>
      <c r="M66" s="92">
        <v>1.5</v>
      </c>
      <c r="N66" s="93">
        <f t="shared" si="3"/>
        <v>1500</v>
      </c>
      <c r="O66" s="107"/>
      <c r="P66" s="94">
        <f t="shared" si="0"/>
        <v>0</v>
      </c>
      <c r="Q66" s="94">
        <f t="shared" si="1"/>
        <v>150</v>
      </c>
      <c r="R66" s="94">
        <f t="shared" si="2"/>
        <v>0</v>
      </c>
      <c r="S66" s="95"/>
      <c r="T66" s="96" t="s">
        <v>477</v>
      </c>
      <c r="U66" s="105"/>
      <c r="V66" s="105"/>
      <c r="W66" s="105"/>
      <c r="X66" s="105"/>
      <c r="Y66" s="105" t="s">
        <v>77</v>
      </c>
      <c r="Z66" s="105"/>
      <c r="AC66" s="122"/>
      <c r="AD66" s="122"/>
      <c r="AE66" s="122"/>
    </row>
    <row r="67" spans="1:31" s="45" customFormat="1" ht="25.5" x14ac:dyDescent="0.2">
      <c r="A67" s="273"/>
      <c r="B67" s="273"/>
      <c r="C67" s="273"/>
      <c r="D67" s="74" t="s">
        <v>453</v>
      </c>
      <c r="E67" s="106"/>
      <c r="F67" s="121"/>
      <c r="G67" s="121">
        <v>0</v>
      </c>
      <c r="H67" s="121">
        <v>0</v>
      </c>
      <c r="I67" s="121">
        <v>0</v>
      </c>
      <c r="J67" s="101">
        <v>1000</v>
      </c>
      <c r="K67" s="79">
        <v>0</v>
      </c>
      <c r="L67" s="92">
        <v>1.8</v>
      </c>
      <c r="M67" s="92">
        <v>1.5</v>
      </c>
      <c r="N67" s="93">
        <f t="shared" si="3"/>
        <v>1500</v>
      </c>
      <c r="O67" s="107"/>
      <c r="P67" s="94">
        <f t="shared" si="0"/>
        <v>0</v>
      </c>
      <c r="Q67" s="94">
        <f t="shared" si="1"/>
        <v>150</v>
      </c>
      <c r="R67" s="94">
        <f t="shared" si="2"/>
        <v>0</v>
      </c>
      <c r="S67" s="95"/>
      <c r="T67" s="96" t="s">
        <v>477</v>
      </c>
      <c r="U67" s="105"/>
      <c r="V67" s="105"/>
      <c r="W67" s="105"/>
      <c r="X67" s="105"/>
      <c r="Y67" s="105"/>
      <c r="Z67" s="105"/>
      <c r="AC67" s="122"/>
      <c r="AD67" s="122"/>
      <c r="AE67" s="122"/>
    </row>
    <row r="68" spans="1:31" s="45" customFormat="1" ht="25.5" x14ac:dyDescent="0.2">
      <c r="A68" s="273"/>
      <c r="B68" s="273"/>
      <c r="C68" s="273"/>
      <c r="D68" s="74" t="s">
        <v>264</v>
      </c>
      <c r="E68" s="106"/>
      <c r="F68" s="121"/>
      <c r="G68" s="121">
        <v>0</v>
      </c>
      <c r="H68" s="121">
        <v>0</v>
      </c>
      <c r="I68" s="121">
        <v>0</v>
      </c>
      <c r="J68" s="101">
        <v>1000</v>
      </c>
      <c r="K68" s="79">
        <v>0</v>
      </c>
      <c r="L68" s="92">
        <v>1.8</v>
      </c>
      <c r="M68" s="92">
        <v>1.5</v>
      </c>
      <c r="N68" s="93">
        <f t="shared" si="3"/>
        <v>1500</v>
      </c>
      <c r="O68" s="107"/>
      <c r="P68" s="94">
        <f t="shared" si="0"/>
        <v>0</v>
      </c>
      <c r="Q68" s="94">
        <f t="shared" si="1"/>
        <v>150</v>
      </c>
      <c r="R68" s="94">
        <f t="shared" si="2"/>
        <v>0</v>
      </c>
      <c r="S68" s="95"/>
      <c r="T68" s="96" t="s">
        <v>477</v>
      </c>
      <c r="U68" s="105"/>
      <c r="V68" s="105"/>
      <c r="W68" s="105"/>
      <c r="X68" s="105"/>
      <c r="Y68" s="105" t="s">
        <v>77</v>
      </c>
      <c r="Z68" s="105"/>
      <c r="AC68" s="122"/>
      <c r="AD68" s="122"/>
      <c r="AE68" s="122"/>
    </row>
    <row r="69" spans="1:31" s="45" customFormat="1" ht="38.25" x14ac:dyDescent="0.2">
      <c r="A69" s="273"/>
      <c r="B69" s="273"/>
      <c r="C69" s="273"/>
      <c r="D69" s="74" t="s">
        <v>265</v>
      </c>
      <c r="E69" s="106"/>
      <c r="F69" s="121"/>
      <c r="G69" s="121">
        <v>0</v>
      </c>
      <c r="H69" s="121">
        <v>0</v>
      </c>
      <c r="I69" s="121">
        <v>0</v>
      </c>
      <c r="J69" s="101">
        <v>1000</v>
      </c>
      <c r="K69" s="79">
        <v>0</v>
      </c>
      <c r="L69" s="92">
        <v>1.8</v>
      </c>
      <c r="M69" s="92">
        <v>1.5</v>
      </c>
      <c r="N69" s="93">
        <f t="shared" si="3"/>
        <v>1500</v>
      </c>
      <c r="O69" s="107"/>
      <c r="P69" s="94">
        <f t="shared" si="0"/>
        <v>0</v>
      </c>
      <c r="Q69" s="94">
        <f t="shared" si="1"/>
        <v>150</v>
      </c>
      <c r="R69" s="94">
        <f t="shared" si="2"/>
        <v>0</v>
      </c>
      <c r="S69" s="95"/>
      <c r="T69" s="96" t="s">
        <v>477</v>
      </c>
      <c r="U69" s="105"/>
      <c r="V69" s="105"/>
      <c r="W69" s="105"/>
      <c r="X69" s="105"/>
      <c r="Y69" s="105" t="s">
        <v>77</v>
      </c>
      <c r="Z69" s="105"/>
      <c r="AC69" s="122"/>
      <c r="AD69" s="122"/>
      <c r="AE69" s="122"/>
    </row>
    <row r="70" spans="1:31" s="45" customFormat="1" ht="38.25" x14ac:dyDescent="0.2">
      <c r="A70" s="273"/>
      <c r="B70" s="273"/>
      <c r="C70" s="273"/>
      <c r="D70" s="74" t="s">
        <v>266</v>
      </c>
      <c r="E70" s="106"/>
      <c r="F70" s="121"/>
      <c r="G70" s="121">
        <v>0</v>
      </c>
      <c r="H70" s="121">
        <v>0</v>
      </c>
      <c r="I70" s="121">
        <v>0</v>
      </c>
      <c r="J70" s="101">
        <v>1000</v>
      </c>
      <c r="K70" s="79">
        <v>0</v>
      </c>
      <c r="L70" s="92">
        <v>1.8</v>
      </c>
      <c r="M70" s="92">
        <v>1.5</v>
      </c>
      <c r="N70" s="93">
        <f t="shared" si="3"/>
        <v>1500</v>
      </c>
      <c r="O70" s="107"/>
      <c r="P70" s="94">
        <f t="shared" si="0"/>
        <v>0</v>
      </c>
      <c r="Q70" s="94">
        <f t="shared" si="1"/>
        <v>150</v>
      </c>
      <c r="R70" s="94">
        <f t="shared" si="2"/>
        <v>0</v>
      </c>
      <c r="S70" s="95"/>
      <c r="T70" s="96" t="s">
        <v>477</v>
      </c>
      <c r="U70" s="105"/>
      <c r="V70" s="105"/>
      <c r="W70" s="105"/>
      <c r="X70" s="105"/>
      <c r="Y70" s="105"/>
      <c r="Z70" s="105"/>
      <c r="AC70" s="122"/>
      <c r="AD70" s="122"/>
      <c r="AE70" s="122"/>
    </row>
    <row r="71" spans="1:31" s="45" customFormat="1" ht="38.25" x14ac:dyDescent="0.2">
      <c r="A71" s="273"/>
      <c r="B71" s="273"/>
      <c r="C71" s="273"/>
      <c r="D71" s="74" t="s">
        <v>267</v>
      </c>
      <c r="E71" s="106"/>
      <c r="F71" s="121"/>
      <c r="G71" s="121">
        <v>0</v>
      </c>
      <c r="H71" s="121">
        <v>0</v>
      </c>
      <c r="I71" s="121">
        <v>0</v>
      </c>
      <c r="J71" s="101">
        <v>1000</v>
      </c>
      <c r="K71" s="79">
        <v>0</v>
      </c>
      <c r="L71" s="92">
        <v>1.8</v>
      </c>
      <c r="M71" s="92">
        <v>1.5</v>
      </c>
      <c r="N71" s="93">
        <f t="shared" si="3"/>
        <v>1500</v>
      </c>
      <c r="O71" s="107"/>
      <c r="P71" s="94">
        <f t="shared" si="0"/>
        <v>0</v>
      </c>
      <c r="Q71" s="94">
        <f t="shared" si="1"/>
        <v>150</v>
      </c>
      <c r="R71" s="94">
        <f t="shared" si="2"/>
        <v>0</v>
      </c>
      <c r="S71" s="95"/>
      <c r="T71" s="96" t="s">
        <v>477</v>
      </c>
      <c r="U71" s="105"/>
      <c r="V71" s="105"/>
      <c r="W71" s="105"/>
      <c r="X71" s="105"/>
      <c r="Y71" s="105" t="s">
        <v>77</v>
      </c>
      <c r="Z71" s="105"/>
      <c r="AC71" s="122"/>
      <c r="AD71" s="122"/>
      <c r="AE71" s="122"/>
    </row>
    <row r="72" spans="1:31" s="45" customFormat="1" ht="25.5" x14ac:dyDescent="0.2">
      <c r="A72" s="273"/>
      <c r="B72" s="273"/>
      <c r="C72" s="273"/>
      <c r="D72" s="74" t="s">
        <v>268</v>
      </c>
      <c r="E72" s="106"/>
      <c r="F72" s="121"/>
      <c r="G72" s="121">
        <v>0</v>
      </c>
      <c r="H72" s="121">
        <v>0</v>
      </c>
      <c r="I72" s="121">
        <v>0</v>
      </c>
      <c r="J72" s="101">
        <v>1000</v>
      </c>
      <c r="K72" s="79">
        <v>0</v>
      </c>
      <c r="L72" s="92">
        <v>1.8</v>
      </c>
      <c r="M72" s="92">
        <v>1.5</v>
      </c>
      <c r="N72" s="93">
        <f t="shared" si="3"/>
        <v>1500</v>
      </c>
      <c r="O72" s="107"/>
      <c r="P72" s="94">
        <f t="shared" si="0"/>
        <v>0</v>
      </c>
      <c r="Q72" s="94">
        <f t="shared" si="1"/>
        <v>150</v>
      </c>
      <c r="R72" s="94">
        <f t="shared" si="2"/>
        <v>0</v>
      </c>
      <c r="S72" s="95"/>
      <c r="T72" s="96" t="s">
        <v>477</v>
      </c>
      <c r="U72" s="105"/>
      <c r="V72" s="105"/>
      <c r="W72" s="105"/>
      <c r="X72" s="105"/>
      <c r="Y72" s="105" t="s">
        <v>77</v>
      </c>
      <c r="Z72" s="105"/>
      <c r="AC72" s="122"/>
      <c r="AD72" s="122"/>
      <c r="AE72" s="122"/>
    </row>
    <row r="73" spans="1:31" s="45" customFormat="1" ht="25.5" x14ac:dyDescent="0.2">
      <c r="A73" s="273"/>
      <c r="B73" s="273"/>
      <c r="C73" s="273"/>
      <c r="D73" s="74" t="s">
        <v>269</v>
      </c>
      <c r="E73" s="106"/>
      <c r="F73" s="121"/>
      <c r="G73" s="121">
        <v>0</v>
      </c>
      <c r="H73" s="121">
        <v>0</v>
      </c>
      <c r="I73" s="121">
        <v>0</v>
      </c>
      <c r="J73" s="101">
        <v>1000</v>
      </c>
      <c r="K73" s="79">
        <v>0</v>
      </c>
      <c r="L73" s="92">
        <v>1.8</v>
      </c>
      <c r="M73" s="92">
        <v>1.5</v>
      </c>
      <c r="N73" s="93">
        <f t="shared" si="3"/>
        <v>1500</v>
      </c>
      <c r="O73" s="107"/>
      <c r="P73" s="94">
        <f t="shared" ref="P73:P116" si="4">IFERROR(H73/J73*100,0)</f>
        <v>0</v>
      </c>
      <c r="Q73" s="94">
        <f t="shared" ref="Q73:Q116" si="5">IFERROR(N73/J73*100,0)</f>
        <v>150</v>
      </c>
      <c r="R73" s="94">
        <f t="shared" ref="R73:R116" si="6">IFERROR(O73/J73*100,0)</f>
        <v>0</v>
      </c>
      <c r="S73" s="95"/>
      <c r="T73" s="96" t="s">
        <v>477</v>
      </c>
      <c r="U73" s="105"/>
      <c r="V73" s="105"/>
      <c r="W73" s="105"/>
      <c r="X73" s="105"/>
      <c r="Y73" s="105" t="s">
        <v>77</v>
      </c>
      <c r="Z73" s="105"/>
      <c r="AC73" s="122"/>
      <c r="AD73" s="122"/>
      <c r="AE73" s="122"/>
    </row>
    <row r="74" spans="1:31" s="45" customFormat="1" ht="25.5" x14ac:dyDescent="0.2">
      <c r="A74" s="273"/>
      <c r="B74" s="273"/>
      <c r="C74" s="273"/>
      <c r="D74" s="74" t="s">
        <v>481</v>
      </c>
      <c r="E74" s="106"/>
      <c r="F74" s="121"/>
      <c r="G74" s="121">
        <v>0</v>
      </c>
      <c r="H74" s="121">
        <v>0</v>
      </c>
      <c r="I74" s="121">
        <v>0</v>
      </c>
      <c r="J74" s="101">
        <v>1000</v>
      </c>
      <c r="K74" s="79">
        <v>0</v>
      </c>
      <c r="L74" s="92">
        <v>1.8</v>
      </c>
      <c r="M74" s="92">
        <v>1.5</v>
      </c>
      <c r="N74" s="93">
        <f t="shared" si="3"/>
        <v>1500</v>
      </c>
      <c r="O74" s="107"/>
      <c r="P74" s="94">
        <f t="shared" si="4"/>
        <v>0</v>
      </c>
      <c r="Q74" s="94">
        <f t="shared" si="5"/>
        <v>150</v>
      </c>
      <c r="R74" s="94">
        <f t="shared" si="6"/>
        <v>0</v>
      </c>
      <c r="S74" s="95"/>
      <c r="T74" s="96" t="s">
        <v>477</v>
      </c>
      <c r="U74" s="105"/>
      <c r="V74" s="105"/>
      <c r="W74" s="105"/>
      <c r="X74" s="105"/>
      <c r="Y74" s="105"/>
      <c r="Z74" s="105"/>
      <c r="AC74" s="122"/>
      <c r="AD74" s="122"/>
      <c r="AE74" s="122"/>
    </row>
    <row r="75" spans="1:31" s="45" customFormat="1" ht="25.5" x14ac:dyDescent="0.2">
      <c r="A75" s="273"/>
      <c r="B75" s="273"/>
      <c r="C75" s="273"/>
      <c r="D75" s="74" t="s">
        <v>270</v>
      </c>
      <c r="E75" s="106"/>
      <c r="F75" s="121"/>
      <c r="G75" s="121">
        <v>0</v>
      </c>
      <c r="H75" s="121">
        <v>0</v>
      </c>
      <c r="I75" s="121">
        <v>0</v>
      </c>
      <c r="J75" s="101">
        <v>1000</v>
      </c>
      <c r="K75" s="79">
        <v>0</v>
      </c>
      <c r="L75" s="92">
        <v>1.8</v>
      </c>
      <c r="M75" s="92">
        <v>1.5</v>
      </c>
      <c r="N75" s="93">
        <f t="shared" si="3"/>
        <v>1500</v>
      </c>
      <c r="O75" s="107"/>
      <c r="P75" s="94">
        <f t="shared" si="4"/>
        <v>0</v>
      </c>
      <c r="Q75" s="94">
        <f t="shared" si="5"/>
        <v>150</v>
      </c>
      <c r="R75" s="94">
        <f t="shared" si="6"/>
        <v>0</v>
      </c>
      <c r="S75" s="95"/>
      <c r="T75" s="96" t="s">
        <v>477</v>
      </c>
      <c r="U75" s="105"/>
      <c r="V75" s="105"/>
      <c r="W75" s="105"/>
      <c r="X75" s="105"/>
      <c r="Y75" s="105" t="s">
        <v>77</v>
      </c>
      <c r="Z75" s="105"/>
      <c r="AC75" s="122"/>
      <c r="AD75" s="122"/>
      <c r="AE75" s="122"/>
    </row>
    <row r="76" spans="1:31" s="45" customFormat="1" ht="38.25" x14ac:dyDescent="0.2">
      <c r="A76" s="273"/>
      <c r="B76" s="273"/>
      <c r="C76" s="273"/>
      <c r="D76" s="74" t="s">
        <v>271</v>
      </c>
      <c r="E76" s="106"/>
      <c r="F76" s="121"/>
      <c r="G76" s="121">
        <v>0</v>
      </c>
      <c r="H76" s="121">
        <v>0</v>
      </c>
      <c r="I76" s="121">
        <v>0</v>
      </c>
      <c r="J76" s="101">
        <v>1000</v>
      </c>
      <c r="K76" s="79">
        <v>0</v>
      </c>
      <c r="L76" s="92">
        <v>1.8</v>
      </c>
      <c r="M76" s="92">
        <v>1.5</v>
      </c>
      <c r="N76" s="93">
        <f t="shared" si="3"/>
        <v>1500</v>
      </c>
      <c r="O76" s="107"/>
      <c r="P76" s="94">
        <f t="shared" si="4"/>
        <v>0</v>
      </c>
      <c r="Q76" s="94">
        <f t="shared" si="5"/>
        <v>150</v>
      </c>
      <c r="R76" s="94">
        <f t="shared" si="6"/>
        <v>0</v>
      </c>
      <c r="S76" s="95"/>
      <c r="T76" s="96" t="s">
        <v>477</v>
      </c>
      <c r="U76" s="105"/>
      <c r="V76" s="105"/>
      <c r="W76" s="105"/>
      <c r="X76" s="105"/>
      <c r="Y76" s="105" t="s">
        <v>77</v>
      </c>
      <c r="Z76" s="105"/>
      <c r="AC76" s="122"/>
      <c r="AD76" s="122"/>
      <c r="AE76" s="122"/>
    </row>
    <row r="77" spans="1:31" s="45" customFormat="1" ht="25.5" x14ac:dyDescent="0.2">
      <c r="A77" s="273"/>
      <c r="B77" s="273"/>
      <c r="C77" s="273"/>
      <c r="D77" s="74" t="s">
        <v>272</v>
      </c>
      <c r="E77" s="106"/>
      <c r="F77" s="121">
        <f>VLOOKUP(D77,'[1]MAX-MIN'!$A$4:$E$42,2,0)</f>
        <v>4</v>
      </c>
      <c r="G77" s="121">
        <v>3673.8351254480285</v>
      </c>
      <c r="H77" s="121">
        <v>3406.5350307440672</v>
      </c>
      <c r="I77" s="121">
        <v>3265.9726474790773</v>
      </c>
      <c r="J77" s="101">
        <v>1500</v>
      </c>
      <c r="K77" s="79">
        <v>2.1</v>
      </c>
      <c r="L77" s="92">
        <v>1.8</v>
      </c>
      <c r="M77" s="92">
        <v>1.5</v>
      </c>
      <c r="N77" s="93">
        <f t="shared" si="3"/>
        <v>2250</v>
      </c>
      <c r="O77" s="107"/>
      <c r="P77" s="94">
        <f t="shared" si="4"/>
        <v>227.10233538293784</v>
      </c>
      <c r="Q77" s="94">
        <f t="shared" si="5"/>
        <v>150</v>
      </c>
      <c r="R77" s="94">
        <f t="shared" si="6"/>
        <v>0</v>
      </c>
      <c r="S77" s="95"/>
      <c r="T77" s="96" t="s">
        <v>477</v>
      </c>
      <c r="U77" s="105"/>
      <c r="V77" s="105"/>
      <c r="W77" s="105"/>
      <c r="X77" s="105"/>
      <c r="Y77" s="105" t="s">
        <v>77</v>
      </c>
      <c r="Z77" s="105"/>
      <c r="AC77" s="122"/>
      <c r="AD77" s="122"/>
      <c r="AE77" s="122"/>
    </row>
    <row r="78" spans="1:31" s="45" customFormat="1" ht="15" x14ac:dyDescent="0.2">
      <c r="A78" s="273"/>
      <c r="B78" s="273"/>
      <c r="C78" s="273"/>
      <c r="D78" s="74" t="s">
        <v>479</v>
      </c>
      <c r="E78" s="106"/>
      <c r="F78" s="121">
        <f>VLOOKUP(D78,'[1]MAX-MIN'!$A$4:$E$42,2,0)</f>
        <v>4</v>
      </c>
      <c r="G78" s="121">
        <v>5882.3529411764703</v>
      </c>
      <c r="H78" s="121">
        <v>4008.8252196438193</v>
      </c>
      <c r="I78" s="121">
        <v>3082.6140567200991</v>
      </c>
      <c r="J78" s="101">
        <v>1200</v>
      </c>
      <c r="K78" s="79">
        <v>2.2000000000000002</v>
      </c>
      <c r="L78" s="92">
        <v>1.8</v>
      </c>
      <c r="M78" s="92">
        <v>1.5</v>
      </c>
      <c r="N78" s="93">
        <f t="shared" ref="N78:N119" si="7">J78*M78</f>
        <v>1800</v>
      </c>
      <c r="O78" s="107"/>
      <c r="P78" s="94">
        <f t="shared" si="4"/>
        <v>334.06876830365161</v>
      </c>
      <c r="Q78" s="94">
        <f t="shared" si="5"/>
        <v>150</v>
      </c>
      <c r="R78" s="94">
        <f t="shared" si="6"/>
        <v>0</v>
      </c>
      <c r="S78" s="95"/>
      <c r="T78" s="96" t="s">
        <v>477</v>
      </c>
      <c r="U78" s="105"/>
      <c r="V78" s="105"/>
      <c r="W78" s="105"/>
      <c r="X78" s="105"/>
      <c r="Y78" s="105" t="s">
        <v>77</v>
      </c>
      <c r="Z78" s="105"/>
      <c r="AC78" s="122"/>
      <c r="AD78" s="122"/>
      <c r="AE78" s="122"/>
    </row>
    <row r="79" spans="1:31" s="45" customFormat="1" ht="15" x14ac:dyDescent="0.2">
      <c r="A79" s="273"/>
      <c r="B79" s="273"/>
      <c r="C79" s="273"/>
      <c r="D79" s="74" t="s">
        <v>273</v>
      </c>
      <c r="E79" s="106"/>
      <c r="F79" s="121">
        <f>VLOOKUP(D79,'[1]MAX-MIN'!$A$4:$E$42,2,0)</f>
        <v>6</v>
      </c>
      <c r="G79" s="121">
        <v>5154.6391752577319</v>
      </c>
      <c r="H79" s="121">
        <v>3532.9251980436279</v>
      </c>
      <c r="I79" s="121">
        <v>3067.4846625766872</v>
      </c>
      <c r="J79" s="101">
        <v>900</v>
      </c>
      <c r="K79" s="79">
        <v>2.9</v>
      </c>
      <c r="L79" s="92">
        <v>2.2999999999999998</v>
      </c>
      <c r="M79" s="92">
        <v>1.8</v>
      </c>
      <c r="N79" s="93">
        <f t="shared" si="7"/>
        <v>1620</v>
      </c>
      <c r="O79" s="107"/>
      <c r="P79" s="94">
        <f t="shared" si="4"/>
        <v>392.54724422706977</v>
      </c>
      <c r="Q79" s="94">
        <f t="shared" si="5"/>
        <v>180</v>
      </c>
      <c r="R79" s="94">
        <f t="shared" si="6"/>
        <v>0</v>
      </c>
      <c r="S79" s="95"/>
      <c r="T79" s="96" t="s">
        <v>477</v>
      </c>
      <c r="U79" s="105"/>
      <c r="V79" s="105"/>
      <c r="W79" s="105"/>
      <c r="X79" s="105"/>
      <c r="Y79" s="105"/>
      <c r="Z79" s="105"/>
      <c r="AC79" s="122"/>
      <c r="AD79" s="122"/>
      <c r="AE79" s="122"/>
    </row>
    <row r="80" spans="1:31" s="45" customFormat="1" ht="25.5" x14ac:dyDescent="0.2">
      <c r="A80" s="273"/>
      <c r="B80" s="273"/>
      <c r="C80" s="273"/>
      <c r="D80" s="74" t="s">
        <v>274</v>
      </c>
      <c r="E80" s="106"/>
      <c r="F80" s="121"/>
      <c r="G80" s="121">
        <v>0</v>
      </c>
      <c r="H80" s="121">
        <v>0</v>
      </c>
      <c r="I80" s="121">
        <v>0</v>
      </c>
      <c r="J80" s="101">
        <v>700</v>
      </c>
      <c r="K80" s="79">
        <v>0</v>
      </c>
      <c r="L80" s="92">
        <v>1.8</v>
      </c>
      <c r="M80" s="92">
        <v>1.5</v>
      </c>
      <c r="N80" s="93">
        <f t="shared" si="7"/>
        <v>1050</v>
      </c>
      <c r="O80" s="107"/>
      <c r="P80" s="94">
        <f t="shared" si="4"/>
        <v>0</v>
      </c>
      <c r="Q80" s="94">
        <f t="shared" si="5"/>
        <v>150</v>
      </c>
      <c r="R80" s="94">
        <f t="shared" si="6"/>
        <v>0</v>
      </c>
      <c r="S80" s="95"/>
      <c r="T80" s="96" t="s">
        <v>477</v>
      </c>
      <c r="U80" s="105"/>
      <c r="V80" s="105"/>
      <c r="W80" s="105"/>
      <c r="X80" s="105"/>
      <c r="Y80" s="105" t="s">
        <v>77</v>
      </c>
      <c r="Z80" s="105"/>
      <c r="AC80" s="122"/>
      <c r="AD80" s="122"/>
      <c r="AE80" s="122"/>
    </row>
    <row r="81" spans="1:31" s="45" customFormat="1" ht="25.5" x14ac:dyDescent="0.2">
      <c r="A81" s="273"/>
      <c r="B81" s="273"/>
      <c r="C81" s="273"/>
      <c r="D81" s="74" t="s">
        <v>275</v>
      </c>
      <c r="E81" s="106"/>
      <c r="F81" s="121">
        <f>VLOOKUP(D81,'[1]MAX-MIN'!$A$4:$E$42,2,0)</f>
        <v>6</v>
      </c>
      <c r="G81" s="121">
        <v>3531.4384151593458</v>
      </c>
      <c r="H81" s="121">
        <v>2808.0347973973567</v>
      </c>
      <c r="I81" s="121">
        <v>2222.2222222222222</v>
      </c>
      <c r="J81" s="101">
        <v>700</v>
      </c>
      <c r="K81" s="79">
        <v>0</v>
      </c>
      <c r="L81" s="92">
        <v>1.8</v>
      </c>
      <c r="M81" s="92">
        <v>1.5</v>
      </c>
      <c r="N81" s="93">
        <f t="shared" si="7"/>
        <v>1050</v>
      </c>
      <c r="O81" s="107"/>
      <c r="P81" s="94">
        <f t="shared" si="4"/>
        <v>401.14782819962238</v>
      </c>
      <c r="Q81" s="94">
        <f t="shared" si="5"/>
        <v>150</v>
      </c>
      <c r="R81" s="94">
        <f t="shared" si="6"/>
        <v>0</v>
      </c>
      <c r="S81" s="95"/>
      <c r="T81" s="96" t="s">
        <v>477</v>
      </c>
      <c r="U81" s="105"/>
      <c r="V81" s="105"/>
      <c r="W81" s="105"/>
      <c r="X81" s="105"/>
      <c r="Y81" s="105" t="s">
        <v>77</v>
      </c>
      <c r="Z81" s="105"/>
      <c r="AC81" s="122"/>
      <c r="AD81" s="122"/>
      <c r="AE81" s="122"/>
    </row>
    <row r="82" spans="1:31" s="45" customFormat="1" ht="15" x14ac:dyDescent="0.2">
      <c r="A82" s="273"/>
      <c r="B82" s="273"/>
      <c r="C82" s="273"/>
      <c r="D82" s="75" t="s">
        <v>276</v>
      </c>
      <c r="E82" s="106"/>
      <c r="F82" s="121"/>
      <c r="G82" s="121">
        <v>0</v>
      </c>
      <c r="H82" s="121">
        <v>0</v>
      </c>
      <c r="I82" s="121">
        <v>0</v>
      </c>
      <c r="J82" s="101">
        <v>5000</v>
      </c>
      <c r="K82" s="79">
        <v>0</v>
      </c>
      <c r="L82" s="92">
        <v>1.8</v>
      </c>
      <c r="M82" s="92">
        <v>1.5</v>
      </c>
      <c r="N82" s="93">
        <f t="shared" si="7"/>
        <v>7500</v>
      </c>
      <c r="O82" s="107"/>
      <c r="P82" s="94">
        <f t="shared" si="4"/>
        <v>0</v>
      </c>
      <c r="Q82" s="94">
        <f t="shared" si="5"/>
        <v>150</v>
      </c>
      <c r="R82" s="94">
        <f t="shared" si="6"/>
        <v>0</v>
      </c>
      <c r="S82" s="95"/>
      <c r="T82" s="96" t="s">
        <v>477</v>
      </c>
      <c r="U82" s="105"/>
      <c r="V82" s="105"/>
      <c r="W82" s="105"/>
      <c r="X82" s="105"/>
      <c r="Y82" s="105" t="s">
        <v>77</v>
      </c>
      <c r="Z82" s="105"/>
      <c r="AB82" s="45">
        <v>41</v>
      </c>
      <c r="AC82" s="122"/>
      <c r="AD82" s="122"/>
      <c r="AE82" s="122"/>
    </row>
    <row r="83" spans="1:31" s="45" customFormat="1" ht="25.5" x14ac:dyDescent="0.2">
      <c r="A83" s="273"/>
      <c r="B83" s="273"/>
      <c r="C83" s="273"/>
      <c r="D83" s="74" t="s">
        <v>277</v>
      </c>
      <c r="E83" s="106"/>
      <c r="F83" s="121">
        <f>VLOOKUP(D83,'[1]MAX-MIN'!$A$4:$E$42,2,0)</f>
        <v>9</v>
      </c>
      <c r="G83" s="121">
        <v>13650</v>
      </c>
      <c r="H83" s="121">
        <v>11913.056746457067</v>
      </c>
      <c r="I83" s="121">
        <v>10290</v>
      </c>
      <c r="J83" s="101">
        <v>3500</v>
      </c>
      <c r="K83" s="79">
        <v>2.2000000000000002</v>
      </c>
      <c r="L83" s="92">
        <v>1.9</v>
      </c>
      <c r="M83" s="92">
        <v>1.6</v>
      </c>
      <c r="N83" s="93">
        <f t="shared" si="7"/>
        <v>5600</v>
      </c>
      <c r="O83" s="107"/>
      <c r="P83" s="94">
        <f t="shared" si="4"/>
        <v>340.37304989877333</v>
      </c>
      <c r="Q83" s="94">
        <f t="shared" si="5"/>
        <v>160</v>
      </c>
      <c r="R83" s="94">
        <f t="shared" si="6"/>
        <v>0</v>
      </c>
      <c r="S83" s="95"/>
      <c r="T83" s="96" t="s">
        <v>477</v>
      </c>
      <c r="U83" s="105"/>
      <c r="V83" s="105"/>
      <c r="W83" s="105"/>
      <c r="X83" s="105"/>
      <c r="Y83" s="105"/>
      <c r="Z83" s="105"/>
      <c r="AC83" s="122"/>
      <c r="AD83" s="122"/>
      <c r="AE83" s="122"/>
    </row>
    <row r="84" spans="1:31" s="45" customFormat="1" ht="25.5" x14ac:dyDescent="0.2">
      <c r="A84" s="273"/>
      <c r="B84" s="273"/>
      <c r="C84" s="273"/>
      <c r="D84" s="74" t="s">
        <v>278</v>
      </c>
      <c r="E84" s="106"/>
      <c r="F84" s="121">
        <f>VLOOKUP(D84,'[1]MAX-MIN'!$A$4:$E$42,2,0)</f>
        <v>2</v>
      </c>
      <c r="G84" s="121">
        <v>7356.25</v>
      </c>
      <c r="H84" s="121">
        <v>7356.25</v>
      </c>
      <c r="I84" s="121">
        <v>7356.25</v>
      </c>
      <c r="J84" s="101">
        <v>3000</v>
      </c>
      <c r="K84" s="79">
        <v>2.4</v>
      </c>
      <c r="L84" s="92">
        <v>2</v>
      </c>
      <c r="M84" s="92">
        <v>1.6</v>
      </c>
      <c r="N84" s="93">
        <f t="shared" si="7"/>
        <v>4800</v>
      </c>
      <c r="O84" s="107"/>
      <c r="P84" s="94">
        <f t="shared" si="4"/>
        <v>245.20833333333334</v>
      </c>
      <c r="Q84" s="94">
        <f t="shared" si="5"/>
        <v>160</v>
      </c>
      <c r="R84" s="94">
        <f t="shared" si="6"/>
        <v>0</v>
      </c>
      <c r="S84" s="95"/>
      <c r="T84" s="96" t="s">
        <v>477</v>
      </c>
      <c r="U84" s="105"/>
      <c r="V84" s="105"/>
      <c r="W84" s="105"/>
      <c r="X84" s="105"/>
      <c r="Y84" s="105" t="s">
        <v>77</v>
      </c>
      <c r="Z84" s="105"/>
      <c r="AC84" s="122"/>
      <c r="AD84" s="122"/>
      <c r="AE84" s="122"/>
    </row>
    <row r="85" spans="1:31" s="45" customFormat="1" ht="15" x14ac:dyDescent="0.2">
      <c r="A85" s="86" t="s">
        <v>79</v>
      </c>
      <c r="B85" s="86" t="s">
        <v>79</v>
      </c>
      <c r="C85" s="86"/>
      <c r="D85" s="73" t="s">
        <v>454</v>
      </c>
      <c r="E85" s="106"/>
      <c r="F85" s="121"/>
      <c r="G85" s="121">
        <v>0</v>
      </c>
      <c r="H85" s="121">
        <v>0</v>
      </c>
      <c r="I85" s="121">
        <v>0</v>
      </c>
      <c r="J85" s="101"/>
      <c r="K85" s="79"/>
      <c r="L85" s="92"/>
      <c r="M85" s="92"/>
      <c r="N85" s="93">
        <f t="shared" si="7"/>
        <v>0</v>
      </c>
      <c r="O85" s="107"/>
      <c r="P85" s="94">
        <f t="shared" si="4"/>
        <v>0</v>
      </c>
      <c r="Q85" s="94">
        <f t="shared" si="5"/>
        <v>0</v>
      </c>
      <c r="R85" s="94">
        <f t="shared" si="6"/>
        <v>0</v>
      </c>
      <c r="S85" s="95"/>
      <c r="T85" s="96" t="s">
        <v>477</v>
      </c>
      <c r="U85" s="105"/>
      <c r="V85" s="105"/>
      <c r="W85" s="105"/>
      <c r="X85" s="105"/>
      <c r="Y85" s="105" t="s">
        <v>77</v>
      </c>
      <c r="Z85" s="105"/>
      <c r="AC85" s="122"/>
      <c r="AD85" s="122"/>
      <c r="AE85" s="122"/>
    </row>
    <row r="86" spans="1:31" s="45" customFormat="1" ht="15" x14ac:dyDescent="0.2">
      <c r="A86" s="282" t="s">
        <v>394</v>
      </c>
      <c r="B86" s="284" t="s">
        <v>394</v>
      </c>
      <c r="C86" s="284"/>
      <c r="D86" s="77" t="s">
        <v>98</v>
      </c>
      <c r="E86" s="106"/>
      <c r="F86" s="121"/>
      <c r="G86" s="121">
        <v>0</v>
      </c>
      <c r="H86" s="121">
        <v>0</v>
      </c>
      <c r="I86" s="121">
        <v>0</v>
      </c>
      <c r="J86" s="101"/>
      <c r="K86" s="79"/>
      <c r="L86" s="92"/>
      <c r="M86" s="92"/>
      <c r="N86" s="93">
        <f t="shared" si="7"/>
        <v>0</v>
      </c>
      <c r="O86" s="107"/>
      <c r="P86" s="94">
        <f t="shared" si="4"/>
        <v>0</v>
      </c>
      <c r="Q86" s="94">
        <f t="shared" si="5"/>
        <v>0</v>
      </c>
      <c r="R86" s="94">
        <f t="shared" si="6"/>
        <v>0</v>
      </c>
      <c r="S86" s="95"/>
      <c r="T86" s="96" t="s">
        <v>477</v>
      </c>
      <c r="U86" s="105"/>
      <c r="V86" s="105"/>
      <c r="W86" s="105"/>
      <c r="X86" s="105"/>
      <c r="Y86" s="105"/>
      <c r="Z86" s="105"/>
      <c r="AC86" s="122"/>
      <c r="AD86" s="122"/>
      <c r="AE86" s="122"/>
    </row>
    <row r="87" spans="1:31" s="63" customFormat="1" ht="15" x14ac:dyDescent="0.2">
      <c r="A87" s="283"/>
      <c r="B87" s="285"/>
      <c r="C87" s="285"/>
      <c r="D87" s="109" t="s">
        <v>102</v>
      </c>
      <c r="E87" s="106"/>
      <c r="F87" s="121">
        <v>2</v>
      </c>
      <c r="G87" s="121">
        <v>15500</v>
      </c>
      <c r="H87" s="121">
        <v>15000</v>
      </c>
      <c r="I87" s="121">
        <v>14500</v>
      </c>
      <c r="J87" s="112">
        <v>7000</v>
      </c>
      <c r="K87" s="110">
        <v>0</v>
      </c>
      <c r="L87" s="111">
        <v>1.9</v>
      </c>
      <c r="M87" s="111">
        <v>1.6</v>
      </c>
      <c r="N87" s="113">
        <f t="shared" si="7"/>
        <v>11200</v>
      </c>
      <c r="O87" s="116"/>
      <c r="P87" s="94">
        <f t="shared" si="4"/>
        <v>214.28571428571428</v>
      </c>
      <c r="Q87" s="94">
        <f t="shared" si="5"/>
        <v>160</v>
      </c>
      <c r="R87" s="94">
        <f t="shared" si="6"/>
        <v>0</v>
      </c>
      <c r="S87" s="114"/>
      <c r="T87" s="96" t="s">
        <v>477</v>
      </c>
      <c r="U87" s="105"/>
      <c r="V87" s="105"/>
      <c r="W87" s="105"/>
      <c r="X87" s="105"/>
      <c r="Y87" s="105" t="s">
        <v>77</v>
      </c>
      <c r="Z87" s="105"/>
      <c r="AA87" s="45"/>
      <c r="AB87" s="63">
        <v>42</v>
      </c>
      <c r="AC87" s="122"/>
      <c r="AD87" s="122"/>
      <c r="AE87" s="122"/>
    </row>
    <row r="88" spans="1:31" s="45" customFormat="1" ht="15" x14ac:dyDescent="0.2">
      <c r="A88" s="282"/>
      <c r="B88" s="284"/>
      <c r="C88" s="284"/>
      <c r="D88" s="76" t="s">
        <v>103</v>
      </c>
      <c r="E88" s="106"/>
      <c r="F88" s="121">
        <f>VLOOKUP(D88,'[1]MAX-MIN'!$A$4:$E$42,2,0)</f>
        <v>2</v>
      </c>
      <c r="G88" s="121">
        <v>13750</v>
      </c>
      <c r="H88" s="121">
        <v>13356.481481481482</v>
      </c>
      <c r="I88" s="121">
        <v>12962.962962962964</v>
      </c>
      <c r="J88" s="101">
        <v>5000</v>
      </c>
      <c r="K88" s="79">
        <v>3.1</v>
      </c>
      <c r="L88" s="92">
        <v>2.2999999999999998</v>
      </c>
      <c r="M88" s="92">
        <v>1.8</v>
      </c>
      <c r="N88" s="93">
        <f t="shared" si="7"/>
        <v>9000</v>
      </c>
      <c r="O88" s="107"/>
      <c r="P88" s="94">
        <f t="shared" si="4"/>
        <v>267.12962962962962</v>
      </c>
      <c r="Q88" s="94">
        <f t="shared" si="5"/>
        <v>180</v>
      </c>
      <c r="R88" s="94">
        <f t="shared" si="6"/>
        <v>0</v>
      </c>
      <c r="S88" s="95"/>
      <c r="T88" s="96" t="s">
        <v>477</v>
      </c>
      <c r="U88" s="105"/>
      <c r="V88" s="105"/>
      <c r="W88" s="105"/>
      <c r="X88" s="105"/>
      <c r="Y88" s="105" t="s">
        <v>77</v>
      </c>
      <c r="Z88" s="105"/>
      <c r="AB88" s="45">
        <v>43</v>
      </c>
      <c r="AC88" s="122"/>
      <c r="AD88" s="122"/>
      <c r="AE88" s="122"/>
    </row>
    <row r="89" spans="1:31" s="45" customFormat="1" ht="15" x14ac:dyDescent="0.2">
      <c r="A89" s="282" t="s">
        <v>395</v>
      </c>
      <c r="B89" s="284" t="s">
        <v>395</v>
      </c>
      <c r="C89" s="284"/>
      <c r="D89" s="77" t="s">
        <v>104</v>
      </c>
      <c r="E89" s="106"/>
      <c r="F89" s="121"/>
      <c r="G89" s="121">
        <v>0</v>
      </c>
      <c r="H89" s="121">
        <v>0</v>
      </c>
      <c r="I89" s="121">
        <v>0</v>
      </c>
      <c r="J89" s="101"/>
      <c r="K89" s="79"/>
      <c r="L89" s="92"/>
      <c r="M89" s="92"/>
      <c r="N89" s="93">
        <f t="shared" si="7"/>
        <v>0</v>
      </c>
      <c r="O89" s="107"/>
      <c r="P89" s="94">
        <f t="shared" si="4"/>
        <v>0</v>
      </c>
      <c r="Q89" s="94">
        <f t="shared" si="5"/>
        <v>0</v>
      </c>
      <c r="R89" s="94">
        <f t="shared" si="6"/>
        <v>0</v>
      </c>
      <c r="S89" s="95"/>
      <c r="T89" s="96" t="s">
        <v>477</v>
      </c>
      <c r="U89" s="105"/>
      <c r="V89" s="105"/>
      <c r="W89" s="105"/>
      <c r="X89" s="105"/>
      <c r="Y89" s="105" t="s">
        <v>77</v>
      </c>
      <c r="Z89" s="105"/>
      <c r="AC89" s="122"/>
      <c r="AD89" s="122"/>
      <c r="AE89" s="122"/>
    </row>
    <row r="90" spans="1:31" s="45" customFormat="1" ht="15" x14ac:dyDescent="0.2">
      <c r="A90" s="282"/>
      <c r="B90" s="284"/>
      <c r="C90" s="284"/>
      <c r="D90" s="76" t="s">
        <v>105</v>
      </c>
      <c r="E90" s="106"/>
      <c r="F90" s="121"/>
      <c r="G90" s="121">
        <v>0</v>
      </c>
      <c r="H90" s="121">
        <v>0</v>
      </c>
      <c r="I90" s="121">
        <v>0</v>
      </c>
      <c r="J90" s="101">
        <v>2500</v>
      </c>
      <c r="K90" s="79">
        <v>2.4</v>
      </c>
      <c r="L90" s="92">
        <v>2</v>
      </c>
      <c r="M90" s="92">
        <v>1.6</v>
      </c>
      <c r="N90" s="93">
        <f t="shared" si="7"/>
        <v>4000</v>
      </c>
      <c r="O90" s="107"/>
      <c r="P90" s="94">
        <f t="shared" si="4"/>
        <v>0</v>
      </c>
      <c r="Q90" s="94">
        <f t="shared" si="5"/>
        <v>160</v>
      </c>
      <c r="R90" s="94">
        <f t="shared" si="6"/>
        <v>0</v>
      </c>
      <c r="S90" s="95"/>
      <c r="T90" s="96" t="s">
        <v>477</v>
      </c>
      <c r="U90" s="105"/>
      <c r="V90" s="105"/>
      <c r="W90" s="105"/>
      <c r="X90" s="105"/>
      <c r="Y90" s="105"/>
      <c r="Z90" s="105"/>
      <c r="AB90" s="45">
        <v>44</v>
      </c>
      <c r="AC90" s="122"/>
      <c r="AD90" s="122"/>
      <c r="AE90" s="122"/>
    </row>
    <row r="91" spans="1:31" s="45" customFormat="1" ht="15" x14ac:dyDescent="0.2">
      <c r="A91" s="282" t="s">
        <v>396</v>
      </c>
      <c r="B91" s="284" t="s">
        <v>396</v>
      </c>
      <c r="C91" s="284"/>
      <c r="D91" s="77" t="s">
        <v>106</v>
      </c>
      <c r="E91" s="106"/>
      <c r="F91" s="121"/>
      <c r="G91" s="121">
        <v>0</v>
      </c>
      <c r="H91" s="121">
        <v>0</v>
      </c>
      <c r="I91" s="121">
        <v>0</v>
      </c>
      <c r="J91" s="101"/>
      <c r="K91" s="79"/>
      <c r="L91" s="92"/>
      <c r="M91" s="92"/>
      <c r="N91" s="93">
        <f t="shared" si="7"/>
        <v>0</v>
      </c>
      <c r="O91" s="107"/>
      <c r="P91" s="94">
        <f t="shared" si="4"/>
        <v>0</v>
      </c>
      <c r="Q91" s="94">
        <f t="shared" si="5"/>
        <v>0</v>
      </c>
      <c r="R91" s="94">
        <f t="shared" si="6"/>
        <v>0</v>
      </c>
      <c r="S91" s="95"/>
      <c r="T91" s="96" t="s">
        <v>477</v>
      </c>
      <c r="U91" s="105"/>
      <c r="V91" s="105"/>
      <c r="W91" s="105"/>
      <c r="X91" s="105"/>
      <c r="Y91" s="105" t="s">
        <v>77</v>
      </c>
      <c r="Z91" s="105"/>
      <c r="AC91" s="122"/>
      <c r="AD91" s="122"/>
      <c r="AE91" s="122"/>
    </row>
    <row r="92" spans="1:31" s="45" customFormat="1" ht="25.5" x14ac:dyDescent="0.2">
      <c r="A92" s="282"/>
      <c r="B92" s="284"/>
      <c r="C92" s="284"/>
      <c r="D92" s="76" t="s">
        <v>107</v>
      </c>
      <c r="E92" s="106"/>
      <c r="F92" s="121"/>
      <c r="G92" s="121">
        <v>0</v>
      </c>
      <c r="H92" s="121">
        <v>0</v>
      </c>
      <c r="I92" s="121">
        <v>0</v>
      </c>
      <c r="J92" s="101">
        <v>1100</v>
      </c>
      <c r="K92" s="79">
        <v>0</v>
      </c>
      <c r="L92" s="92">
        <v>1.9</v>
      </c>
      <c r="M92" s="92">
        <v>1.6</v>
      </c>
      <c r="N92" s="93">
        <f t="shared" si="7"/>
        <v>1760</v>
      </c>
      <c r="O92" s="107"/>
      <c r="P92" s="94">
        <f t="shared" si="4"/>
        <v>0</v>
      </c>
      <c r="Q92" s="94">
        <f t="shared" si="5"/>
        <v>160</v>
      </c>
      <c r="R92" s="94">
        <f t="shared" si="6"/>
        <v>0</v>
      </c>
      <c r="S92" s="95"/>
      <c r="T92" s="96" t="s">
        <v>477</v>
      </c>
      <c r="U92" s="105"/>
      <c r="V92" s="105"/>
      <c r="W92" s="105"/>
      <c r="X92" s="105"/>
      <c r="Y92" s="105" t="s">
        <v>77</v>
      </c>
      <c r="Z92" s="105"/>
      <c r="AB92" s="45">
        <v>19</v>
      </c>
      <c r="AC92" s="122"/>
      <c r="AD92" s="122"/>
      <c r="AE92" s="122"/>
    </row>
    <row r="93" spans="1:31" s="45" customFormat="1" ht="15" x14ac:dyDescent="0.2">
      <c r="A93" s="282"/>
      <c r="B93" s="284"/>
      <c r="C93" s="284"/>
      <c r="D93" s="76" t="s">
        <v>108</v>
      </c>
      <c r="E93" s="106"/>
      <c r="F93" s="121"/>
      <c r="G93" s="121">
        <v>0</v>
      </c>
      <c r="H93" s="121">
        <v>0</v>
      </c>
      <c r="I93" s="121">
        <v>0</v>
      </c>
      <c r="J93" s="101">
        <v>1000</v>
      </c>
      <c r="K93" s="79">
        <v>0</v>
      </c>
      <c r="L93" s="92">
        <v>2.1</v>
      </c>
      <c r="M93" s="92">
        <v>1.7</v>
      </c>
      <c r="N93" s="93">
        <f t="shared" si="7"/>
        <v>1700</v>
      </c>
      <c r="O93" s="107"/>
      <c r="P93" s="94">
        <f t="shared" si="4"/>
        <v>0</v>
      </c>
      <c r="Q93" s="94">
        <f t="shared" si="5"/>
        <v>170</v>
      </c>
      <c r="R93" s="94">
        <f t="shared" si="6"/>
        <v>0</v>
      </c>
      <c r="S93" s="95"/>
      <c r="T93" s="96" t="s">
        <v>477</v>
      </c>
      <c r="U93" s="105" t="s">
        <v>89</v>
      </c>
      <c r="V93" s="105"/>
      <c r="W93" s="105"/>
      <c r="X93" s="105"/>
      <c r="Y93" s="105" t="s">
        <v>77</v>
      </c>
      <c r="Z93" s="105"/>
      <c r="AB93" s="45">
        <v>20</v>
      </c>
      <c r="AC93" s="122"/>
      <c r="AD93" s="122"/>
      <c r="AE93" s="122"/>
    </row>
    <row r="94" spans="1:31" s="45" customFormat="1" ht="15" x14ac:dyDescent="0.2">
      <c r="A94" s="282" t="s">
        <v>397</v>
      </c>
      <c r="B94" s="284" t="s">
        <v>397</v>
      </c>
      <c r="C94" s="284"/>
      <c r="D94" s="77" t="s">
        <v>109</v>
      </c>
      <c r="E94" s="106"/>
      <c r="F94" s="121"/>
      <c r="G94" s="121">
        <v>0</v>
      </c>
      <c r="H94" s="121">
        <v>0</v>
      </c>
      <c r="I94" s="121">
        <v>0</v>
      </c>
      <c r="J94" s="101"/>
      <c r="K94" s="79"/>
      <c r="L94" s="92"/>
      <c r="M94" s="92"/>
      <c r="N94" s="93">
        <f t="shared" si="7"/>
        <v>0</v>
      </c>
      <c r="O94" s="107"/>
      <c r="P94" s="94">
        <f t="shared" si="4"/>
        <v>0</v>
      </c>
      <c r="Q94" s="94">
        <f t="shared" si="5"/>
        <v>0</v>
      </c>
      <c r="R94" s="94">
        <f t="shared" si="6"/>
        <v>0</v>
      </c>
      <c r="S94" s="95"/>
      <c r="T94" s="96" t="s">
        <v>477</v>
      </c>
      <c r="U94" s="105"/>
      <c r="V94" s="105"/>
      <c r="W94" s="105"/>
      <c r="X94" s="105"/>
      <c r="Y94" s="105"/>
      <c r="Z94" s="105"/>
      <c r="AC94" s="122"/>
      <c r="AD94" s="122"/>
      <c r="AE94" s="122"/>
    </row>
    <row r="95" spans="1:31" s="45" customFormat="1" ht="15" x14ac:dyDescent="0.2">
      <c r="A95" s="282"/>
      <c r="B95" s="284"/>
      <c r="C95" s="284"/>
      <c r="D95" s="71" t="s">
        <v>110</v>
      </c>
      <c r="E95" s="106"/>
      <c r="F95" s="121"/>
      <c r="G95" s="121">
        <v>0</v>
      </c>
      <c r="H95" s="121">
        <v>0</v>
      </c>
      <c r="I95" s="121">
        <v>0</v>
      </c>
      <c r="J95" s="101">
        <v>600</v>
      </c>
      <c r="K95" s="79">
        <v>0</v>
      </c>
      <c r="L95" s="92">
        <v>2</v>
      </c>
      <c r="M95" s="92">
        <v>1.6</v>
      </c>
      <c r="N95" s="93">
        <f t="shared" si="7"/>
        <v>960</v>
      </c>
      <c r="O95" s="107"/>
      <c r="P95" s="94">
        <f t="shared" si="4"/>
        <v>0</v>
      </c>
      <c r="Q95" s="94">
        <f t="shared" si="5"/>
        <v>160</v>
      </c>
      <c r="R95" s="94">
        <f t="shared" si="6"/>
        <v>0</v>
      </c>
      <c r="S95" s="95"/>
      <c r="T95" s="96" t="s">
        <v>477</v>
      </c>
      <c r="U95" s="105"/>
      <c r="V95" s="105"/>
      <c r="W95" s="105"/>
      <c r="X95" s="105"/>
      <c r="Y95" s="105" t="s">
        <v>77</v>
      </c>
      <c r="Z95" s="105"/>
      <c r="AB95" s="45">
        <v>45</v>
      </c>
      <c r="AC95" s="122"/>
      <c r="AD95" s="122"/>
      <c r="AE95" s="122"/>
    </row>
    <row r="96" spans="1:31" s="45" customFormat="1" ht="25.5" x14ac:dyDescent="0.2">
      <c r="A96" s="119" t="s">
        <v>398</v>
      </c>
      <c r="B96" s="119" t="s">
        <v>398</v>
      </c>
      <c r="C96" s="119"/>
      <c r="D96" s="74" t="s">
        <v>455</v>
      </c>
      <c r="E96" s="106"/>
      <c r="F96" s="121"/>
      <c r="G96" s="121">
        <v>0</v>
      </c>
      <c r="H96" s="121">
        <v>0</v>
      </c>
      <c r="I96" s="121">
        <v>0</v>
      </c>
      <c r="J96" s="101">
        <v>500</v>
      </c>
      <c r="K96" s="79">
        <v>0</v>
      </c>
      <c r="L96" s="92">
        <v>2</v>
      </c>
      <c r="M96" s="92">
        <v>1.6</v>
      </c>
      <c r="N96" s="93">
        <f t="shared" si="7"/>
        <v>800</v>
      </c>
      <c r="O96" s="107"/>
      <c r="P96" s="94">
        <f t="shared" si="4"/>
        <v>0</v>
      </c>
      <c r="Q96" s="94">
        <f t="shared" si="5"/>
        <v>160</v>
      </c>
      <c r="R96" s="94">
        <f t="shared" si="6"/>
        <v>0</v>
      </c>
      <c r="S96" s="95"/>
      <c r="T96" s="96" t="s">
        <v>477</v>
      </c>
      <c r="U96" s="105"/>
      <c r="V96" s="105"/>
      <c r="W96" s="105"/>
      <c r="X96" s="105"/>
      <c r="Y96" s="105" t="s">
        <v>77</v>
      </c>
      <c r="Z96" s="105"/>
      <c r="AB96" s="45">
        <v>46</v>
      </c>
      <c r="AC96" s="122"/>
      <c r="AD96" s="122"/>
      <c r="AE96" s="122"/>
    </row>
    <row r="97" spans="1:31" s="45" customFormat="1" ht="25.5" customHeight="1" x14ac:dyDescent="0.2">
      <c r="A97" s="279" t="s">
        <v>88</v>
      </c>
      <c r="B97" s="273" t="s">
        <v>399</v>
      </c>
      <c r="C97" s="273"/>
      <c r="D97" s="74" t="s">
        <v>456</v>
      </c>
      <c r="E97" s="106"/>
      <c r="F97" s="121">
        <f>VLOOKUP(D97,'[1]MAX-MIN'!$A$4:$E$42,2,0)</f>
        <v>13</v>
      </c>
      <c r="G97" s="121">
        <v>5975.4521963824282</v>
      </c>
      <c r="H97" s="121">
        <v>5457.531036339743</v>
      </c>
      <c r="I97" s="121">
        <v>5154.0616246498603</v>
      </c>
      <c r="J97" s="101">
        <v>1200</v>
      </c>
      <c r="K97" s="79">
        <v>5.0999999999999996</v>
      </c>
      <c r="L97" s="92">
        <v>3.4</v>
      </c>
      <c r="M97" s="92">
        <v>2.2999999999999998</v>
      </c>
      <c r="N97" s="93">
        <f t="shared" si="7"/>
        <v>2760</v>
      </c>
      <c r="O97" s="107"/>
      <c r="P97" s="94">
        <f t="shared" si="4"/>
        <v>454.79425302831197</v>
      </c>
      <c r="Q97" s="94">
        <f t="shared" si="5"/>
        <v>229.99999999999997</v>
      </c>
      <c r="R97" s="94">
        <f t="shared" si="6"/>
        <v>0</v>
      </c>
      <c r="S97" s="95"/>
      <c r="T97" s="96" t="s">
        <v>477</v>
      </c>
      <c r="U97" s="105"/>
      <c r="V97" s="105"/>
      <c r="W97" s="105"/>
      <c r="X97" s="105"/>
      <c r="Y97" s="105"/>
      <c r="Z97" s="105"/>
      <c r="AC97" s="122"/>
      <c r="AD97" s="122"/>
      <c r="AE97" s="122"/>
    </row>
    <row r="98" spans="1:31" s="45" customFormat="1" ht="15" x14ac:dyDescent="0.2">
      <c r="A98" s="280"/>
      <c r="B98" s="273"/>
      <c r="C98" s="273"/>
      <c r="D98" s="74" t="s">
        <v>111</v>
      </c>
      <c r="E98" s="106"/>
      <c r="F98" s="121">
        <f>VLOOKUP(D98,'[1]MAX-MIN'!$A$4:$E$42,2,0)</f>
        <v>8</v>
      </c>
      <c r="G98" s="121">
        <v>8750</v>
      </c>
      <c r="H98" s="121">
        <v>8033.0661856345223</v>
      </c>
      <c r="I98" s="121">
        <v>7500</v>
      </c>
      <c r="J98" s="101">
        <v>1500</v>
      </c>
      <c r="K98" s="79">
        <v>5.4</v>
      </c>
      <c r="L98" s="92">
        <v>3.6</v>
      </c>
      <c r="M98" s="92">
        <v>2.5</v>
      </c>
      <c r="N98" s="93">
        <f t="shared" si="7"/>
        <v>3750</v>
      </c>
      <c r="O98" s="107"/>
      <c r="P98" s="94">
        <f t="shared" si="4"/>
        <v>535.53774570896815</v>
      </c>
      <c r="Q98" s="94">
        <f t="shared" si="5"/>
        <v>250</v>
      </c>
      <c r="R98" s="94">
        <f t="shared" si="6"/>
        <v>0</v>
      </c>
      <c r="S98" s="95"/>
      <c r="T98" s="96" t="s">
        <v>477</v>
      </c>
      <c r="U98" s="105"/>
      <c r="V98" s="105"/>
      <c r="W98" s="105"/>
      <c r="X98" s="105"/>
      <c r="Y98" s="105" t="s">
        <v>77</v>
      </c>
      <c r="Z98" s="105"/>
      <c r="AC98" s="122"/>
      <c r="AD98" s="122"/>
      <c r="AE98" s="122"/>
    </row>
    <row r="99" spans="1:31" s="45" customFormat="1" ht="15" x14ac:dyDescent="0.2">
      <c r="A99" s="280"/>
      <c r="B99" s="273"/>
      <c r="C99" s="273"/>
      <c r="D99" s="74" t="s">
        <v>112</v>
      </c>
      <c r="E99" s="106"/>
      <c r="F99" s="121">
        <f>VLOOKUP(D99,'[1]MAX-MIN'!$A$4:$E$42,2,0)</f>
        <v>9</v>
      </c>
      <c r="G99" s="121">
        <v>6250</v>
      </c>
      <c r="H99" s="121">
        <v>5662.4657064471876</v>
      </c>
      <c r="I99" s="121">
        <v>5312.5</v>
      </c>
      <c r="J99" s="101">
        <v>1000</v>
      </c>
      <c r="K99" s="79">
        <v>6</v>
      </c>
      <c r="L99" s="92">
        <v>3.8</v>
      </c>
      <c r="M99" s="92">
        <v>2.5</v>
      </c>
      <c r="N99" s="93">
        <f t="shared" si="7"/>
        <v>2500</v>
      </c>
      <c r="O99" s="107"/>
      <c r="P99" s="94">
        <f t="shared" si="4"/>
        <v>566.24657064471876</v>
      </c>
      <c r="Q99" s="94">
        <f t="shared" si="5"/>
        <v>250</v>
      </c>
      <c r="R99" s="94">
        <f t="shared" si="6"/>
        <v>0</v>
      </c>
      <c r="S99" s="95"/>
      <c r="T99" s="96" t="s">
        <v>477</v>
      </c>
      <c r="U99" s="105"/>
      <c r="V99" s="105"/>
      <c r="W99" s="105"/>
      <c r="X99" s="105"/>
      <c r="Y99" s="105" t="s">
        <v>77</v>
      </c>
      <c r="Z99" s="105"/>
      <c r="AC99" s="122"/>
      <c r="AD99" s="122"/>
      <c r="AE99" s="122"/>
    </row>
    <row r="100" spans="1:31" s="45" customFormat="1" ht="38.25" x14ac:dyDescent="0.2">
      <c r="A100" s="280"/>
      <c r="B100" s="273"/>
      <c r="C100" s="273"/>
      <c r="D100" s="74" t="s">
        <v>344</v>
      </c>
      <c r="E100" s="106"/>
      <c r="F100" s="121"/>
      <c r="G100" s="121">
        <v>0</v>
      </c>
      <c r="H100" s="121">
        <v>0</v>
      </c>
      <c r="I100" s="121">
        <v>0</v>
      </c>
      <c r="J100" s="101">
        <v>300</v>
      </c>
      <c r="K100" s="79">
        <v>0</v>
      </c>
      <c r="L100" s="92">
        <v>2</v>
      </c>
      <c r="M100" s="92">
        <v>1.6</v>
      </c>
      <c r="N100" s="93">
        <f t="shared" si="7"/>
        <v>480</v>
      </c>
      <c r="O100" s="107"/>
      <c r="P100" s="94">
        <f t="shared" si="4"/>
        <v>0</v>
      </c>
      <c r="Q100" s="94">
        <f t="shared" si="5"/>
        <v>160</v>
      </c>
      <c r="R100" s="94">
        <f t="shared" si="6"/>
        <v>0</v>
      </c>
      <c r="S100" s="95"/>
      <c r="T100" s="96" t="s">
        <v>477</v>
      </c>
      <c r="U100" s="105"/>
      <c r="V100" s="105"/>
      <c r="W100" s="105"/>
      <c r="X100" s="105"/>
      <c r="Y100" s="105" t="s">
        <v>77</v>
      </c>
      <c r="Z100" s="105"/>
      <c r="AC100" s="122"/>
      <c r="AD100" s="122"/>
      <c r="AE100" s="122"/>
    </row>
    <row r="101" spans="1:31" s="45" customFormat="1" ht="25.5" x14ac:dyDescent="0.2">
      <c r="A101" s="280"/>
      <c r="B101" s="273"/>
      <c r="C101" s="273"/>
      <c r="D101" s="74" t="s">
        <v>345</v>
      </c>
      <c r="E101" s="106"/>
      <c r="F101" s="121"/>
      <c r="G101" s="121">
        <v>0</v>
      </c>
      <c r="H101" s="121">
        <v>0</v>
      </c>
      <c r="I101" s="121">
        <v>0</v>
      </c>
      <c r="J101" s="101">
        <v>300</v>
      </c>
      <c r="K101" s="79">
        <v>0</v>
      </c>
      <c r="L101" s="92">
        <v>2</v>
      </c>
      <c r="M101" s="92">
        <v>1.6</v>
      </c>
      <c r="N101" s="93">
        <f t="shared" si="7"/>
        <v>480</v>
      </c>
      <c r="O101" s="107"/>
      <c r="P101" s="94">
        <f t="shared" si="4"/>
        <v>0</v>
      </c>
      <c r="Q101" s="94">
        <f t="shared" si="5"/>
        <v>160</v>
      </c>
      <c r="R101" s="94">
        <f t="shared" si="6"/>
        <v>0</v>
      </c>
      <c r="S101" s="95"/>
      <c r="T101" s="96" t="s">
        <v>477</v>
      </c>
      <c r="U101" s="105"/>
      <c r="V101" s="105"/>
      <c r="W101" s="105"/>
      <c r="X101" s="105"/>
      <c r="Y101" s="105" t="s">
        <v>77</v>
      </c>
      <c r="Z101" s="105"/>
      <c r="AC101" s="122"/>
      <c r="AD101" s="122"/>
      <c r="AE101" s="122"/>
    </row>
    <row r="102" spans="1:31" s="45" customFormat="1" ht="15" x14ac:dyDescent="0.2">
      <c r="A102" s="280"/>
      <c r="B102" s="273"/>
      <c r="C102" s="273"/>
      <c r="D102" s="74" t="s">
        <v>346</v>
      </c>
      <c r="E102" s="106"/>
      <c r="F102" s="121"/>
      <c r="G102" s="121">
        <v>0</v>
      </c>
      <c r="H102" s="121">
        <v>0</v>
      </c>
      <c r="I102" s="121">
        <v>0</v>
      </c>
      <c r="J102" s="101">
        <v>300</v>
      </c>
      <c r="K102" s="79">
        <v>0</v>
      </c>
      <c r="L102" s="92">
        <v>2</v>
      </c>
      <c r="M102" s="92">
        <v>1.6</v>
      </c>
      <c r="N102" s="93">
        <f t="shared" si="7"/>
        <v>480</v>
      </c>
      <c r="O102" s="107"/>
      <c r="P102" s="94">
        <f t="shared" si="4"/>
        <v>0</v>
      </c>
      <c r="Q102" s="94">
        <f t="shared" si="5"/>
        <v>160</v>
      </c>
      <c r="R102" s="94">
        <f t="shared" si="6"/>
        <v>0</v>
      </c>
      <c r="S102" s="95"/>
      <c r="T102" s="96" t="s">
        <v>477</v>
      </c>
      <c r="U102" s="105"/>
      <c r="V102" s="105"/>
      <c r="W102" s="105"/>
      <c r="X102" s="105"/>
      <c r="Y102" s="105" t="s">
        <v>77</v>
      </c>
      <c r="Z102" s="105"/>
      <c r="AC102" s="122"/>
      <c r="AD102" s="122"/>
      <c r="AE102" s="122"/>
    </row>
    <row r="103" spans="1:31" s="45" customFormat="1" ht="25.5" x14ac:dyDescent="0.2">
      <c r="A103" s="280"/>
      <c r="B103" s="273"/>
      <c r="C103" s="273"/>
      <c r="D103" s="74" t="s">
        <v>347</v>
      </c>
      <c r="E103" s="106"/>
      <c r="F103" s="121"/>
      <c r="G103" s="121">
        <v>0</v>
      </c>
      <c r="H103" s="121">
        <v>0</v>
      </c>
      <c r="I103" s="121">
        <v>0</v>
      </c>
      <c r="J103" s="101">
        <v>300</v>
      </c>
      <c r="K103" s="79">
        <v>0</v>
      </c>
      <c r="L103" s="92">
        <v>2</v>
      </c>
      <c r="M103" s="92">
        <v>1.6</v>
      </c>
      <c r="N103" s="93">
        <f t="shared" si="7"/>
        <v>480</v>
      </c>
      <c r="O103" s="107"/>
      <c r="P103" s="94">
        <f t="shared" si="4"/>
        <v>0</v>
      </c>
      <c r="Q103" s="94">
        <f t="shared" si="5"/>
        <v>160</v>
      </c>
      <c r="R103" s="94">
        <f t="shared" si="6"/>
        <v>0</v>
      </c>
      <c r="S103" s="95"/>
      <c r="T103" s="96" t="s">
        <v>477</v>
      </c>
      <c r="U103" s="105"/>
      <c r="V103" s="105"/>
      <c r="W103" s="105"/>
      <c r="X103" s="105"/>
      <c r="Y103" s="105" t="s">
        <v>77</v>
      </c>
      <c r="Z103" s="105"/>
      <c r="AC103" s="122"/>
      <c r="AD103" s="122"/>
      <c r="AE103" s="122"/>
    </row>
    <row r="104" spans="1:31" s="45" customFormat="1" ht="25.5" x14ac:dyDescent="0.2">
      <c r="A104" s="280"/>
      <c r="B104" s="273"/>
      <c r="C104" s="273"/>
      <c r="D104" s="74" t="s">
        <v>113</v>
      </c>
      <c r="E104" s="106"/>
      <c r="F104" s="121"/>
      <c r="G104" s="121">
        <v>0</v>
      </c>
      <c r="H104" s="121">
        <v>0</v>
      </c>
      <c r="I104" s="121">
        <v>0</v>
      </c>
      <c r="J104" s="101">
        <v>180</v>
      </c>
      <c r="K104" s="79">
        <v>0</v>
      </c>
      <c r="L104" s="92">
        <v>2</v>
      </c>
      <c r="M104" s="92">
        <v>1.6</v>
      </c>
      <c r="N104" s="93">
        <f t="shared" si="7"/>
        <v>288</v>
      </c>
      <c r="O104" s="107"/>
      <c r="P104" s="94">
        <f t="shared" si="4"/>
        <v>0</v>
      </c>
      <c r="Q104" s="94">
        <f t="shared" si="5"/>
        <v>160</v>
      </c>
      <c r="R104" s="94">
        <f t="shared" si="6"/>
        <v>0</v>
      </c>
      <c r="S104" s="95"/>
      <c r="T104" s="96" t="s">
        <v>477</v>
      </c>
      <c r="U104" s="105"/>
      <c r="V104" s="105"/>
      <c r="W104" s="105"/>
      <c r="X104" s="105"/>
      <c r="Y104" s="105" t="s">
        <v>77</v>
      </c>
      <c r="Z104" s="105"/>
      <c r="AC104" s="122"/>
      <c r="AD104" s="122"/>
      <c r="AE104" s="122"/>
    </row>
    <row r="105" spans="1:31" s="45" customFormat="1" ht="15" x14ac:dyDescent="0.2">
      <c r="A105" s="280"/>
      <c r="B105" s="273"/>
      <c r="C105" s="273"/>
      <c r="D105" s="74" t="s">
        <v>457</v>
      </c>
      <c r="E105" s="106"/>
      <c r="F105" s="121">
        <f>VLOOKUP(D105,'[1]MAX-MIN'!$A$4:$E$42,2,0)</f>
        <v>1</v>
      </c>
      <c r="G105" s="121">
        <v>1785.7142857142858</v>
      </c>
      <c r="H105" s="121">
        <v>1785.7142857142858</v>
      </c>
      <c r="I105" s="121">
        <v>1785.7142857142858</v>
      </c>
      <c r="J105" s="101">
        <v>300</v>
      </c>
      <c r="K105" s="79">
        <v>0</v>
      </c>
      <c r="L105" s="92">
        <v>2</v>
      </c>
      <c r="M105" s="92">
        <v>1.6</v>
      </c>
      <c r="N105" s="93">
        <f t="shared" si="7"/>
        <v>480</v>
      </c>
      <c r="O105" s="107"/>
      <c r="P105" s="94">
        <f t="shared" si="4"/>
        <v>595.2380952380953</v>
      </c>
      <c r="Q105" s="94">
        <f t="shared" si="5"/>
        <v>160</v>
      </c>
      <c r="R105" s="94">
        <f t="shared" si="6"/>
        <v>0</v>
      </c>
      <c r="S105" s="95"/>
      <c r="T105" s="96" t="s">
        <v>477</v>
      </c>
      <c r="U105" s="105"/>
      <c r="V105" s="105"/>
      <c r="W105" s="105"/>
      <c r="X105" s="105"/>
      <c r="Y105" s="105" t="s">
        <v>77</v>
      </c>
      <c r="Z105" s="105"/>
      <c r="AB105" s="45">
        <v>99</v>
      </c>
      <c r="AC105" s="122"/>
      <c r="AD105" s="122"/>
      <c r="AE105" s="122"/>
    </row>
    <row r="106" spans="1:31" s="45" customFormat="1" ht="25.5" x14ac:dyDescent="0.2">
      <c r="A106" s="280"/>
      <c r="B106" s="273"/>
      <c r="C106" s="273"/>
      <c r="D106" s="74" t="s">
        <v>458</v>
      </c>
      <c r="E106" s="106"/>
      <c r="F106" s="121"/>
      <c r="G106" s="121">
        <v>0</v>
      </c>
      <c r="H106" s="121">
        <v>0</v>
      </c>
      <c r="I106" s="121">
        <v>0</v>
      </c>
      <c r="J106" s="101">
        <v>250</v>
      </c>
      <c r="K106" s="79">
        <v>0</v>
      </c>
      <c r="L106" s="92">
        <v>2</v>
      </c>
      <c r="M106" s="92">
        <v>1.6</v>
      </c>
      <c r="N106" s="93">
        <f t="shared" si="7"/>
        <v>400</v>
      </c>
      <c r="O106" s="107"/>
      <c r="P106" s="94">
        <f t="shared" si="4"/>
        <v>0</v>
      </c>
      <c r="Q106" s="94">
        <f t="shared" si="5"/>
        <v>160</v>
      </c>
      <c r="R106" s="94">
        <f t="shared" si="6"/>
        <v>0</v>
      </c>
      <c r="S106" s="95"/>
      <c r="T106" s="96" t="s">
        <v>477</v>
      </c>
      <c r="U106" s="105" t="s">
        <v>78</v>
      </c>
      <c r="V106" s="105"/>
      <c r="W106" s="105"/>
      <c r="X106" s="105"/>
      <c r="Y106" s="105" t="s">
        <v>77</v>
      </c>
      <c r="Z106" s="105"/>
      <c r="AC106" s="122"/>
      <c r="AD106" s="122"/>
      <c r="AE106" s="122"/>
    </row>
    <row r="107" spans="1:31" s="45" customFormat="1" ht="25.5" customHeight="1" x14ac:dyDescent="0.2">
      <c r="A107" s="280"/>
      <c r="B107" s="273"/>
      <c r="C107" s="273"/>
      <c r="D107" s="74" t="s">
        <v>348</v>
      </c>
      <c r="E107" s="106"/>
      <c r="F107" s="121"/>
      <c r="G107" s="121">
        <v>0</v>
      </c>
      <c r="H107" s="121">
        <v>0</v>
      </c>
      <c r="I107" s="121">
        <v>0</v>
      </c>
      <c r="J107" s="101">
        <v>250</v>
      </c>
      <c r="K107" s="79">
        <v>0</v>
      </c>
      <c r="L107" s="92">
        <v>2</v>
      </c>
      <c r="M107" s="92">
        <v>1.6</v>
      </c>
      <c r="N107" s="93">
        <f t="shared" si="7"/>
        <v>400</v>
      </c>
      <c r="O107" s="107"/>
      <c r="P107" s="94">
        <f t="shared" si="4"/>
        <v>0</v>
      </c>
      <c r="Q107" s="94">
        <f t="shared" si="5"/>
        <v>160</v>
      </c>
      <c r="R107" s="94">
        <f t="shared" si="6"/>
        <v>0</v>
      </c>
      <c r="S107" s="95"/>
      <c r="T107" s="96" t="s">
        <v>477</v>
      </c>
      <c r="U107" s="105"/>
      <c r="V107" s="105" t="s">
        <v>80</v>
      </c>
      <c r="W107" s="105"/>
      <c r="X107" s="105"/>
      <c r="Y107" s="105" t="s">
        <v>77</v>
      </c>
      <c r="Z107" s="105"/>
      <c r="AC107" s="122"/>
      <c r="AD107" s="122"/>
      <c r="AE107" s="122"/>
    </row>
    <row r="108" spans="1:31" s="45" customFormat="1" ht="25.5" x14ac:dyDescent="0.2">
      <c r="A108" s="280"/>
      <c r="B108" s="273"/>
      <c r="C108" s="273"/>
      <c r="D108" s="74" t="s">
        <v>114</v>
      </c>
      <c r="E108" s="106"/>
      <c r="F108" s="121"/>
      <c r="G108" s="121">
        <v>0</v>
      </c>
      <c r="H108" s="121">
        <v>0</v>
      </c>
      <c r="I108" s="121">
        <v>0</v>
      </c>
      <c r="J108" s="101">
        <v>300</v>
      </c>
      <c r="K108" s="79">
        <v>0</v>
      </c>
      <c r="L108" s="92">
        <v>2</v>
      </c>
      <c r="M108" s="92">
        <v>1.6</v>
      </c>
      <c r="N108" s="93">
        <f t="shared" si="7"/>
        <v>480</v>
      </c>
      <c r="O108" s="107"/>
      <c r="P108" s="94">
        <f t="shared" si="4"/>
        <v>0</v>
      </c>
      <c r="Q108" s="94">
        <f t="shared" si="5"/>
        <v>160</v>
      </c>
      <c r="R108" s="94">
        <f t="shared" si="6"/>
        <v>0</v>
      </c>
      <c r="S108" s="95"/>
      <c r="T108" s="96" t="s">
        <v>477</v>
      </c>
      <c r="U108" s="105"/>
      <c r="V108" s="105" t="s">
        <v>80</v>
      </c>
      <c r="W108" s="105"/>
      <c r="X108" s="105"/>
      <c r="Y108" s="105" t="s">
        <v>77</v>
      </c>
      <c r="Z108" s="105"/>
      <c r="AC108" s="122"/>
      <c r="AD108" s="122"/>
      <c r="AE108" s="122"/>
    </row>
    <row r="109" spans="1:31" s="45" customFormat="1" ht="25.5" x14ac:dyDescent="0.2">
      <c r="A109" s="280"/>
      <c r="B109" s="273"/>
      <c r="C109" s="273"/>
      <c r="D109" s="74" t="s">
        <v>349</v>
      </c>
      <c r="E109" s="106"/>
      <c r="F109" s="121"/>
      <c r="G109" s="121">
        <v>0</v>
      </c>
      <c r="H109" s="121">
        <v>0</v>
      </c>
      <c r="I109" s="121">
        <v>0</v>
      </c>
      <c r="J109" s="101">
        <v>300</v>
      </c>
      <c r="K109" s="79">
        <v>0</v>
      </c>
      <c r="L109" s="92">
        <v>2</v>
      </c>
      <c r="M109" s="92">
        <v>1.6</v>
      </c>
      <c r="N109" s="93">
        <f t="shared" si="7"/>
        <v>480</v>
      </c>
      <c r="O109" s="107"/>
      <c r="P109" s="94">
        <f t="shared" si="4"/>
        <v>0</v>
      </c>
      <c r="Q109" s="94">
        <f t="shared" si="5"/>
        <v>160</v>
      </c>
      <c r="R109" s="94">
        <f t="shared" si="6"/>
        <v>0</v>
      </c>
      <c r="S109" s="95"/>
      <c r="T109" s="96" t="s">
        <v>477</v>
      </c>
      <c r="U109" s="105"/>
      <c r="V109" s="105"/>
      <c r="W109" s="105"/>
      <c r="X109" s="105"/>
      <c r="Y109" s="105" t="s">
        <v>77</v>
      </c>
      <c r="Z109" s="105"/>
      <c r="AC109" s="122"/>
      <c r="AD109" s="122"/>
      <c r="AE109" s="122"/>
    </row>
    <row r="110" spans="1:31" s="45" customFormat="1" ht="25.5" customHeight="1" x14ac:dyDescent="0.2">
      <c r="A110" s="280"/>
      <c r="B110" s="273"/>
      <c r="C110" s="273"/>
      <c r="D110" s="74" t="s">
        <v>115</v>
      </c>
      <c r="E110" s="106"/>
      <c r="F110" s="121"/>
      <c r="G110" s="121">
        <v>0</v>
      </c>
      <c r="H110" s="121">
        <v>0</v>
      </c>
      <c r="I110" s="121">
        <v>0</v>
      </c>
      <c r="J110" s="101">
        <v>140</v>
      </c>
      <c r="K110" s="79">
        <v>0</v>
      </c>
      <c r="L110" s="92">
        <v>2</v>
      </c>
      <c r="M110" s="92">
        <v>1.6</v>
      </c>
      <c r="N110" s="93">
        <f t="shared" si="7"/>
        <v>224</v>
      </c>
      <c r="O110" s="107"/>
      <c r="P110" s="94">
        <f t="shared" si="4"/>
        <v>0</v>
      </c>
      <c r="Q110" s="94">
        <f t="shared" si="5"/>
        <v>160</v>
      </c>
      <c r="R110" s="94">
        <f t="shared" si="6"/>
        <v>0</v>
      </c>
      <c r="S110" s="95"/>
      <c r="T110" s="96" t="s">
        <v>477</v>
      </c>
      <c r="U110" s="105"/>
      <c r="V110" s="105"/>
      <c r="W110" s="105"/>
      <c r="X110" s="105"/>
      <c r="Y110" s="105" t="s">
        <v>77</v>
      </c>
      <c r="Z110" s="105"/>
      <c r="AB110" s="45">
        <v>100</v>
      </c>
      <c r="AC110" s="122"/>
      <c r="AD110" s="122"/>
      <c r="AE110" s="122"/>
    </row>
    <row r="111" spans="1:31" s="45" customFormat="1" ht="25.5" x14ac:dyDescent="0.2">
      <c r="A111" s="280"/>
      <c r="B111" s="273"/>
      <c r="C111" s="273"/>
      <c r="D111" s="74" t="s">
        <v>350</v>
      </c>
      <c r="E111" s="106"/>
      <c r="F111" s="121">
        <f>VLOOKUP(D111,'[1]MAX-MIN'!$A$4:$E$42,2,0)</f>
        <v>1</v>
      </c>
      <c r="G111" s="121">
        <v>1454.7413793103449</v>
      </c>
      <c r="H111" s="121">
        <v>1454.7413793103449</v>
      </c>
      <c r="I111" s="121">
        <v>1454.7413793103449</v>
      </c>
      <c r="J111" s="101">
        <v>180</v>
      </c>
      <c r="K111" s="79">
        <v>0</v>
      </c>
      <c r="L111" s="92">
        <v>2</v>
      </c>
      <c r="M111" s="92">
        <v>1.6</v>
      </c>
      <c r="N111" s="93">
        <f t="shared" si="7"/>
        <v>288</v>
      </c>
      <c r="O111" s="107"/>
      <c r="P111" s="94">
        <f t="shared" si="4"/>
        <v>808.18965517241384</v>
      </c>
      <c r="Q111" s="94">
        <f t="shared" si="5"/>
        <v>160</v>
      </c>
      <c r="R111" s="94">
        <f t="shared" si="6"/>
        <v>0</v>
      </c>
      <c r="S111" s="95"/>
      <c r="T111" s="96" t="s">
        <v>477</v>
      </c>
      <c r="U111" s="105"/>
      <c r="V111" s="105"/>
      <c r="W111" s="105"/>
      <c r="X111" s="105"/>
      <c r="Y111" s="105" t="s">
        <v>77</v>
      </c>
      <c r="Z111" s="105"/>
      <c r="AC111" s="122"/>
      <c r="AD111" s="122"/>
      <c r="AE111" s="122"/>
    </row>
    <row r="112" spans="1:31" s="45" customFormat="1" ht="15" x14ac:dyDescent="0.2">
      <c r="A112" s="280"/>
      <c r="B112" s="273"/>
      <c r="C112" s="273"/>
      <c r="D112" s="74" t="s">
        <v>116</v>
      </c>
      <c r="E112" s="106"/>
      <c r="F112" s="121">
        <f>VLOOKUP(D112,'[1]MAX-MIN'!$A$4:$E$42,2,0)</f>
        <v>4</v>
      </c>
      <c r="G112" s="121">
        <v>1143.2926829268295</v>
      </c>
      <c r="H112" s="121">
        <v>1074.9523844471532</v>
      </c>
      <c r="I112" s="121">
        <v>1047.1204188481674</v>
      </c>
      <c r="J112" s="101">
        <v>130</v>
      </c>
      <c r="K112" s="79">
        <v>0</v>
      </c>
      <c r="L112" s="92">
        <v>2</v>
      </c>
      <c r="M112" s="92">
        <v>1.6</v>
      </c>
      <c r="N112" s="93">
        <f t="shared" si="7"/>
        <v>208</v>
      </c>
      <c r="O112" s="107"/>
      <c r="P112" s="94">
        <f t="shared" si="4"/>
        <v>826.88644957473321</v>
      </c>
      <c r="Q112" s="94">
        <f t="shared" si="5"/>
        <v>160</v>
      </c>
      <c r="R112" s="94">
        <f t="shared" si="6"/>
        <v>0</v>
      </c>
      <c r="S112" s="95"/>
      <c r="T112" s="96" t="s">
        <v>477</v>
      </c>
      <c r="U112" s="105"/>
      <c r="V112" s="105"/>
      <c r="W112" s="105"/>
      <c r="X112" s="105"/>
      <c r="Y112" s="105" t="s">
        <v>77</v>
      </c>
      <c r="Z112" s="105"/>
      <c r="AC112" s="122"/>
      <c r="AD112" s="122"/>
      <c r="AE112" s="122"/>
    </row>
    <row r="113" spans="1:31" s="45" customFormat="1" x14ac:dyDescent="0.2">
      <c r="A113" s="280"/>
      <c r="B113" s="279"/>
      <c r="C113" s="279" t="s">
        <v>82</v>
      </c>
      <c r="D113" s="108" t="s">
        <v>459</v>
      </c>
      <c r="E113" s="106"/>
      <c r="F113" s="121">
        <f>VLOOKUP(D113,'[1]MAX-MIN'!$A$4:$E$42,2,0)</f>
        <v>9</v>
      </c>
      <c r="G113" s="121">
        <v>5952.3809523809523</v>
      </c>
      <c r="H113" s="121">
        <v>5522.4867724867727</v>
      </c>
      <c r="I113" s="121">
        <v>5059.5238095238101</v>
      </c>
      <c r="J113" s="82">
        <v>1000</v>
      </c>
      <c r="K113" s="79">
        <v>0</v>
      </c>
      <c r="L113" s="92">
        <v>2</v>
      </c>
      <c r="M113" s="92">
        <v>1.6</v>
      </c>
      <c r="N113" s="93">
        <f t="shared" si="7"/>
        <v>1600</v>
      </c>
      <c r="O113" s="107"/>
      <c r="P113" s="94">
        <f t="shared" si="4"/>
        <v>552.24867724867727</v>
      </c>
      <c r="Q113" s="94">
        <f t="shared" si="5"/>
        <v>160</v>
      </c>
      <c r="R113" s="94">
        <f t="shared" si="6"/>
        <v>0</v>
      </c>
      <c r="S113" s="95"/>
      <c r="T113" s="96" t="s">
        <v>477</v>
      </c>
      <c r="U113" s="105"/>
      <c r="V113" s="105"/>
      <c r="W113" s="105"/>
      <c r="X113" s="105"/>
      <c r="Y113" s="105" t="s">
        <v>77</v>
      </c>
      <c r="Z113" s="105"/>
      <c r="AC113" s="122"/>
      <c r="AD113" s="122"/>
      <c r="AE113" s="122"/>
    </row>
    <row r="114" spans="1:31" s="45" customFormat="1" x14ac:dyDescent="0.2">
      <c r="A114" s="280"/>
      <c r="B114" s="280"/>
      <c r="C114" s="280"/>
      <c r="D114" s="108" t="s">
        <v>460</v>
      </c>
      <c r="E114" s="106"/>
      <c r="F114" s="121">
        <f>VLOOKUP(D114,'[1]MAX-MIN'!$A$4:$E$42,2,0)</f>
        <v>3</v>
      </c>
      <c r="G114" s="121">
        <v>6875</v>
      </c>
      <c r="H114" s="121">
        <v>6458.333333333333</v>
      </c>
      <c r="I114" s="121">
        <v>6250</v>
      </c>
      <c r="J114" s="82">
        <v>1500</v>
      </c>
      <c r="K114" s="79">
        <v>4.5999999999999996</v>
      </c>
      <c r="L114" s="92">
        <v>3.2</v>
      </c>
      <c r="M114" s="92">
        <v>2.2999999999999998</v>
      </c>
      <c r="N114" s="93">
        <f t="shared" si="7"/>
        <v>3449.9999999999995</v>
      </c>
      <c r="O114" s="107"/>
      <c r="P114" s="94">
        <f t="shared" si="4"/>
        <v>430.55555555555554</v>
      </c>
      <c r="Q114" s="94">
        <f t="shared" si="5"/>
        <v>229.99999999999997</v>
      </c>
      <c r="R114" s="94">
        <f t="shared" si="6"/>
        <v>0</v>
      </c>
      <c r="S114" s="95"/>
      <c r="T114" s="96" t="s">
        <v>477</v>
      </c>
      <c r="U114" s="105"/>
      <c r="V114" s="105"/>
      <c r="W114" s="105"/>
      <c r="X114" s="105"/>
      <c r="Y114" s="105" t="s">
        <v>77</v>
      </c>
      <c r="Z114" s="105"/>
      <c r="AC114" s="122"/>
      <c r="AD114" s="122"/>
      <c r="AE114" s="122"/>
    </row>
    <row r="115" spans="1:31" s="45" customFormat="1" x14ac:dyDescent="0.2">
      <c r="A115" s="280"/>
      <c r="B115" s="280"/>
      <c r="C115" s="280"/>
      <c r="D115" s="108" t="s">
        <v>461</v>
      </c>
      <c r="E115" s="106"/>
      <c r="F115" s="121">
        <f>VLOOKUP(D115,'[1]MAX-MIN'!$A$4:$E$42,2,0)</f>
        <v>9</v>
      </c>
      <c r="G115" s="121">
        <v>4464.2857142857147</v>
      </c>
      <c r="H115" s="121">
        <v>4128.0069459511969</v>
      </c>
      <c r="I115" s="121">
        <v>3891.9413919413919</v>
      </c>
      <c r="J115" s="82">
        <v>1000</v>
      </c>
      <c r="K115" s="79">
        <v>0</v>
      </c>
      <c r="L115" s="92">
        <v>3</v>
      </c>
      <c r="M115" s="92">
        <v>2.2000000000000002</v>
      </c>
      <c r="N115" s="93">
        <f t="shared" si="7"/>
        <v>2200</v>
      </c>
      <c r="O115" s="107"/>
      <c r="P115" s="94">
        <f t="shared" si="4"/>
        <v>412.80069459511964</v>
      </c>
      <c r="Q115" s="94">
        <f t="shared" si="5"/>
        <v>220.00000000000003</v>
      </c>
      <c r="R115" s="94">
        <f t="shared" si="6"/>
        <v>0</v>
      </c>
      <c r="S115" s="95"/>
      <c r="T115" s="96" t="s">
        <v>477</v>
      </c>
      <c r="U115" s="105"/>
      <c r="V115" s="105"/>
      <c r="W115" s="105"/>
      <c r="X115" s="105"/>
      <c r="Y115" s="105" t="s">
        <v>77</v>
      </c>
      <c r="Z115" s="105"/>
      <c r="AC115" s="122"/>
      <c r="AD115" s="122"/>
      <c r="AE115" s="122"/>
    </row>
    <row r="116" spans="1:31" s="45" customFormat="1" ht="25.5" x14ac:dyDescent="0.2">
      <c r="A116" s="281"/>
      <c r="B116" s="281"/>
      <c r="C116" s="281"/>
      <c r="D116" s="108" t="s">
        <v>462</v>
      </c>
      <c r="E116" s="106"/>
      <c r="F116" s="121"/>
      <c r="G116" s="121">
        <v>0</v>
      </c>
      <c r="H116" s="121">
        <v>0</v>
      </c>
      <c r="I116" s="121">
        <v>0</v>
      </c>
      <c r="J116" s="82">
        <v>1000</v>
      </c>
      <c r="K116" s="79">
        <v>0</v>
      </c>
      <c r="L116" s="92">
        <v>3</v>
      </c>
      <c r="M116" s="92">
        <v>2.2000000000000002</v>
      </c>
      <c r="N116" s="93">
        <f t="shared" si="7"/>
        <v>2200</v>
      </c>
      <c r="O116" s="107"/>
      <c r="P116" s="94">
        <f t="shared" si="4"/>
        <v>0</v>
      </c>
      <c r="Q116" s="94">
        <f t="shared" si="5"/>
        <v>220.00000000000003</v>
      </c>
      <c r="R116" s="94">
        <f t="shared" si="6"/>
        <v>0</v>
      </c>
      <c r="S116" s="95"/>
      <c r="T116" s="96" t="s">
        <v>477</v>
      </c>
      <c r="U116" s="105"/>
      <c r="V116" s="105"/>
      <c r="W116" s="105"/>
      <c r="X116" s="105"/>
      <c r="Y116" s="105" t="s">
        <v>77</v>
      </c>
      <c r="Z116" s="105"/>
      <c r="AC116" s="122"/>
      <c r="AD116" s="122"/>
      <c r="AE116" s="122"/>
    </row>
    <row r="117" spans="1:31" x14ac:dyDescent="0.25">
      <c r="N117" s="93">
        <f t="shared" si="7"/>
        <v>0</v>
      </c>
    </row>
    <row r="118" spans="1:31" x14ac:dyDescent="0.25">
      <c r="N118" s="93">
        <f t="shared" si="7"/>
        <v>0</v>
      </c>
    </row>
    <row r="119" spans="1:31" x14ac:dyDescent="0.25">
      <c r="N119" s="93">
        <f t="shared" si="7"/>
        <v>0</v>
      </c>
    </row>
    <row r="120" spans="1:31" s="45" customFormat="1" x14ac:dyDescent="0.25">
      <c r="D120" s="51"/>
      <c r="E120" s="117"/>
      <c r="F120" s="44"/>
      <c r="G120" s="52"/>
      <c r="H120" s="52"/>
      <c r="I120" s="52"/>
      <c r="J120" s="52"/>
      <c r="K120" s="52"/>
      <c r="L120" s="52"/>
      <c r="M120" s="52"/>
      <c r="N120" s="47"/>
      <c r="O120" s="47"/>
      <c r="P120" s="59"/>
      <c r="Q120" s="59"/>
      <c r="R120" s="59"/>
      <c r="S120" s="56"/>
      <c r="T120" s="117"/>
      <c r="U120" s="117"/>
      <c r="V120" s="117"/>
      <c r="W120" s="117"/>
      <c r="X120" s="117"/>
      <c r="Y120" s="117"/>
      <c r="Z120" s="117"/>
    </row>
    <row r="121" spans="1:31" x14ac:dyDescent="0.25">
      <c r="D121" s="48"/>
      <c r="E121" s="44"/>
      <c r="F121" s="44"/>
      <c r="G121" s="44"/>
      <c r="H121" s="44"/>
      <c r="I121" s="44"/>
      <c r="N121" s="53"/>
      <c r="O121" s="53"/>
      <c r="P121" s="44"/>
    </row>
    <row r="122" spans="1:31" x14ac:dyDescent="0.25">
      <c r="D122" s="48"/>
      <c r="E122" s="44"/>
      <c r="F122" s="44"/>
      <c r="G122" s="44"/>
      <c r="H122" s="44"/>
      <c r="I122" s="44"/>
      <c r="N122" s="53"/>
      <c r="O122" s="53"/>
      <c r="P122" s="44"/>
    </row>
    <row r="123" spans="1:31" x14ac:dyDescent="0.25">
      <c r="D123" s="48"/>
      <c r="E123" s="44"/>
      <c r="F123" s="44"/>
      <c r="G123" s="44"/>
      <c r="H123" s="44"/>
      <c r="I123" s="44"/>
      <c r="N123" s="53"/>
      <c r="O123" s="53"/>
      <c r="P123" s="44"/>
    </row>
    <row r="124" spans="1:31" x14ac:dyDescent="0.25">
      <c r="D124" s="48"/>
      <c r="E124" s="272"/>
      <c r="F124" s="272"/>
      <c r="G124" s="272"/>
      <c r="H124" s="272"/>
      <c r="I124" s="272"/>
      <c r="J124" s="272"/>
      <c r="K124" s="117"/>
      <c r="L124" s="117"/>
      <c r="M124" s="117"/>
      <c r="N124" s="272"/>
      <c r="O124" s="272"/>
      <c r="P124" s="272"/>
      <c r="Q124" s="272"/>
      <c r="R124" s="272"/>
      <c r="S124" s="272"/>
    </row>
  </sheetData>
  <autoFilter ref="A8:AB119"/>
  <mergeCells count="78">
    <mergeCell ref="A6:A7"/>
    <mergeCell ref="B6:B7"/>
    <mergeCell ref="C6:C7"/>
    <mergeCell ref="D6:D7"/>
    <mergeCell ref="E6:E7"/>
    <mergeCell ref="O6:O7"/>
    <mergeCell ref="P6:R6"/>
    <mergeCell ref="S6:S7"/>
    <mergeCell ref="P1:S1"/>
    <mergeCell ref="D3:S3"/>
    <mergeCell ref="D4:S4"/>
    <mergeCell ref="D5:S5"/>
    <mergeCell ref="F6:I6"/>
    <mergeCell ref="Z6:Z7"/>
    <mergeCell ref="A12:A15"/>
    <mergeCell ref="B12:B15"/>
    <mergeCell ref="C12:C15"/>
    <mergeCell ref="A16:A17"/>
    <mergeCell ref="B16:B17"/>
    <mergeCell ref="C16:C17"/>
    <mergeCell ref="T6:T7"/>
    <mergeCell ref="U6:U7"/>
    <mergeCell ref="V6:V7"/>
    <mergeCell ref="W6:W7"/>
    <mergeCell ref="X6:X7"/>
    <mergeCell ref="Y6:Y7"/>
    <mergeCell ref="J6:J7"/>
    <mergeCell ref="K6:M6"/>
    <mergeCell ref="N6:N7"/>
    <mergeCell ref="A18:A20"/>
    <mergeCell ref="B18:B20"/>
    <mergeCell ref="C18:C20"/>
    <mergeCell ref="A21:A23"/>
    <mergeCell ref="B21:B23"/>
    <mergeCell ref="C21:C23"/>
    <mergeCell ref="A24:A27"/>
    <mergeCell ref="B24:B27"/>
    <mergeCell ref="C24:C27"/>
    <mergeCell ref="A28:A32"/>
    <mergeCell ref="B28:B32"/>
    <mergeCell ref="C28:C32"/>
    <mergeCell ref="A33:A36"/>
    <mergeCell ref="B33:B36"/>
    <mergeCell ref="C33:C36"/>
    <mergeCell ref="A37:A39"/>
    <mergeCell ref="B37:B39"/>
    <mergeCell ref="C37:C39"/>
    <mergeCell ref="A40:A41"/>
    <mergeCell ref="B40:B41"/>
    <mergeCell ref="C40:C41"/>
    <mergeCell ref="A44:A46"/>
    <mergeCell ref="B44:B46"/>
    <mergeCell ref="C44:C46"/>
    <mergeCell ref="A48:A50"/>
    <mergeCell ref="B48:B50"/>
    <mergeCell ref="C48:C50"/>
    <mergeCell ref="A51:A84"/>
    <mergeCell ref="B51:B84"/>
    <mergeCell ref="C51:C84"/>
    <mergeCell ref="A86:A88"/>
    <mergeCell ref="B86:B88"/>
    <mergeCell ref="C86:C88"/>
    <mergeCell ref="A89:A90"/>
    <mergeCell ref="B89:B90"/>
    <mergeCell ref="C89:C90"/>
    <mergeCell ref="A91:A93"/>
    <mergeCell ref="B91:B93"/>
    <mergeCell ref="C91:C93"/>
    <mergeCell ref="A94:A95"/>
    <mergeCell ref="B94:B95"/>
    <mergeCell ref="C94:C95"/>
    <mergeCell ref="N124:S124"/>
    <mergeCell ref="A97:A116"/>
    <mergeCell ref="B97:B112"/>
    <mergeCell ref="C97:C112"/>
    <mergeCell ref="B113:B116"/>
    <mergeCell ref="C113:C116"/>
    <mergeCell ref="E124:J124"/>
  </mergeCells>
  <conditionalFormatting sqref="D13:D116">
    <cfRule type="duplicateValues" dxfId="3" priority="1"/>
  </conditionalFormatting>
  <conditionalFormatting sqref="J56:M116">
    <cfRule type="expression" dxfId="2" priority="2" stopIfTrue="1">
      <formula>AND(#REF!&lt;&gt;#REF!,#REF!&lt;&gt;J56,#REF!&lt;&gt;J56)</formula>
    </cfRule>
    <cfRule type="expression" dxfId="1" priority="3" stopIfTrue="1">
      <formula>OR(#REF!&lt;&gt;#REF!,#REF!&lt;&gt;J56)</formula>
    </cfRule>
    <cfRule type="expression" dxfId="0" priority="4" stopIfTrue="1">
      <formula>AND(#REF!&lt;&gt;#REF!,#REF!=J56)</formula>
    </cfRule>
  </conditionalFormatting>
  <printOptions horizontalCentered="1"/>
  <pageMargins left="0.39370078740157483" right="0.23622047244094491" top="0.31496062992125984" bottom="0.39370078740157483" header="7.874015748031496E-2" footer="7.874015748031496E-2"/>
  <pageSetup paperSize="9" scale="75" orientation="landscape" r:id="rId1"/>
  <headerFooter>
    <oddFooter>&amp;R&amp;P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"/>
  <sheetViews>
    <sheetView workbookViewId="0">
      <selection activeCell="B17" sqref="B17"/>
    </sheetView>
  </sheetViews>
  <sheetFormatPr defaultRowHeight="15" x14ac:dyDescent="0.25"/>
  <cols>
    <col min="1" max="1" width="45.5703125" customWidth="1"/>
    <col min="2" max="2" width="25" customWidth="1"/>
    <col min="3" max="3" width="31.140625" customWidth="1"/>
  </cols>
  <sheetData>
    <row r="1" spans="1:3" ht="18.75" x14ac:dyDescent="0.25">
      <c r="A1" s="43" t="s">
        <v>73</v>
      </c>
      <c r="B1" s="43" t="s">
        <v>72</v>
      </c>
      <c r="C1" s="43" t="s">
        <v>71</v>
      </c>
    </row>
    <row r="2" spans="1:3" ht="18.75" x14ac:dyDescent="0.25">
      <c r="A2" s="43" t="s">
        <v>70</v>
      </c>
      <c r="B2" s="43" t="s">
        <v>63</v>
      </c>
      <c r="C2" s="43">
        <v>26</v>
      </c>
    </row>
    <row r="3" spans="1:3" ht="18.75" x14ac:dyDescent="0.25">
      <c r="A3" s="43" t="s">
        <v>70</v>
      </c>
      <c r="B3" s="43" t="s">
        <v>65</v>
      </c>
      <c r="C3" s="43">
        <v>18</v>
      </c>
    </row>
    <row r="4" spans="1:3" ht="18.75" x14ac:dyDescent="0.25">
      <c r="A4" s="43" t="s">
        <v>70</v>
      </c>
      <c r="B4" s="43" t="s">
        <v>64</v>
      </c>
      <c r="C4" s="43">
        <v>15</v>
      </c>
    </row>
    <row r="5" spans="1:3" ht="18.75" x14ac:dyDescent="0.25">
      <c r="A5" s="43" t="s">
        <v>70</v>
      </c>
      <c r="B5" s="43" t="s">
        <v>66</v>
      </c>
      <c r="C5" s="43">
        <v>20</v>
      </c>
    </row>
    <row r="6" spans="1:3" ht="18.75" x14ac:dyDescent="0.25">
      <c r="A6" s="43" t="s">
        <v>70</v>
      </c>
      <c r="B6" s="43" t="s">
        <v>67</v>
      </c>
      <c r="C6" s="43">
        <v>10</v>
      </c>
    </row>
    <row r="7" spans="1:3" ht="18.75" x14ac:dyDescent="0.25">
      <c r="A7" s="43" t="s">
        <v>68</v>
      </c>
      <c r="B7" s="43" t="s">
        <v>69</v>
      </c>
      <c r="C7" s="43">
        <v>29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"/>
  <sheetViews>
    <sheetView showZeros="0" zoomScale="70" zoomScaleNormal="70" workbookViewId="0">
      <pane ySplit="2" topLeftCell="A3" activePane="bottomLeft" state="frozen"/>
      <selection activeCell="I20" sqref="I20"/>
      <selection pane="bottomLeft" activeCell="I20" sqref="I20"/>
    </sheetView>
  </sheetViews>
  <sheetFormatPr defaultRowHeight="15" x14ac:dyDescent="0.25"/>
  <cols>
    <col min="1" max="1" width="6.5703125" customWidth="1"/>
    <col min="2" max="2" width="20.42578125" customWidth="1"/>
    <col min="3" max="3" width="12.5703125" customWidth="1"/>
    <col min="4" max="4" width="9.42578125" customWidth="1"/>
    <col min="5" max="5" width="13.42578125" customWidth="1"/>
    <col min="6" max="9" width="9.42578125" customWidth="1"/>
  </cols>
  <sheetData>
    <row r="1" spans="1:9" x14ac:dyDescent="0.25">
      <c r="F1" s="303" t="s">
        <v>11</v>
      </c>
      <c r="G1" s="303"/>
      <c r="H1" s="303"/>
      <c r="I1" s="303"/>
    </row>
    <row r="2" spans="1:9" s="1" customFormat="1" ht="46.5" customHeight="1" x14ac:dyDescent="0.25">
      <c r="A2" s="7" t="s">
        <v>9</v>
      </c>
      <c r="B2" s="7" t="s">
        <v>12</v>
      </c>
      <c r="C2" s="7" t="s">
        <v>13</v>
      </c>
      <c r="D2" s="7" t="s">
        <v>14</v>
      </c>
      <c r="E2" s="7" t="s">
        <v>62</v>
      </c>
      <c r="F2" s="7" t="s">
        <v>15</v>
      </c>
      <c r="G2" s="7" t="s">
        <v>16</v>
      </c>
      <c r="H2" s="7" t="s">
        <v>17</v>
      </c>
      <c r="I2" s="7" t="s">
        <v>18</v>
      </c>
    </row>
    <row r="3" spans="1:9" x14ac:dyDescent="0.25">
      <c r="A3" s="33">
        <v>1</v>
      </c>
      <c r="B3" s="34" t="s">
        <v>44</v>
      </c>
      <c r="C3" s="2" t="s">
        <v>19</v>
      </c>
      <c r="D3" s="2" t="e">
        <f>COUNTIFS(#REF!,"TPHT",#REF!,"X")</f>
        <v>#REF!</v>
      </c>
      <c r="E3" s="2" t="e">
        <f>COUNTIFS(#REF!,"TPHT",#REF!,"X")</f>
        <v>#REF!</v>
      </c>
      <c r="F3" s="2" t="e">
        <f>'PL27'!M5</f>
        <v>#REF!</v>
      </c>
      <c r="G3" s="2" t="e">
        <f>SUM('PL27'!C5:L5)</f>
        <v>#REF!</v>
      </c>
      <c r="H3" s="2" t="e">
        <f>SUM('PL28'!C6:G6)</f>
        <v>#REF!</v>
      </c>
      <c r="I3" s="2" t="e">
        <f>COUNTIFS(#REF!,"TPHT",#REF!,"BO")</f>
        <v>#REF!</v>
      </c>
    </row>
    <row r="4" spans="1:9" x14ac:dyDescent="0.25">
      <c r="A4" s="29">
        <v>2</v>
      </c>
      <c r="B4" s="30" t="s">
        <v>45</v>
      </c>
      <c r="C4" s="2" t="s">
        <v>19</v>
      </c>
      <c r="D4" s="2" t="e">
        <f>COUNTIFS(#REF!,"TXHL",#REF!,"X")</f>
        <v>#REF!</v>
      </c>
      <c r="E4" s="2" t="e">
        <f>COUNTIFS(#REF!,"TXHL",#REF!,"X")</f>
        <v>#REF!</v>
      </c>
      <c r="F4" s="2" t="e">
        <f>'PL27'!M6</f>
        <v>#REF!</v>
      </c>
      <c r="G4" s="2" t="e">
        <f>SUM('PL27'!C6:L6)</f>
        <v>#REF!</v>
      </c>
      <c r="H4" s="2" t="e">
        <f>SUM('PL28'!C7:G7)</f>
        <v>#REF!</v>
      </c>
      <c r="I4" s="2" t="e">
        <f>COUNTIFS(#REF!,"TXHL",#REF!,"BO")</f>
        <v>#REF!</v>
      </c>
    </row>
    <row r="5" spans="1:9" x14ac:dyDescent="0.25">
      <c r="A5" s="37">
        <v>3</v>
      </c>
      <c r="B5" s="38" t="s">
        <v>46</v>
      </c>
      <c r="C5" s="2" t="s">
        <v>19</v>
      </c>
      <c r="D5" s="2" t="e">
        <f>COUNTIFS(#REF!,"TXKA",#REF!,"X")</f>
        <v>#REF!</v>
      </c>
      <c r="E5" s="2" t="e">
        <f>COUNTIFS(#REF!,"TXKA",#REF!,"X")</f>
        <v>#REF!</v>
      </c>
      <c r="F5" s="2" t="e">
        <f>'PL27'!M7</f>
        <v>#REF!</v>
      </c>
      <c r="G5" s="2" t="e">
        <f>SUM('PL27'!C7:L7)</f>
        <v>#REF!</v>
      </c>
      <c r="H5" s="2" t="e">
        <f>SUM('PL28'!C8:G8)</f>
        <v>#REF!</v>
      </c>
      <c r="I5" s="2" t="e">
        <f>COUNTIFS(#REF!,"TXKA",#REF!,"BO")</f>
        <v>#REF!</v>
      </c>
    </row>
    <row r="6" spans="1:9" x14ac:dyDescent="0.25">
      <c r="A6" s="39">
        <v>4</v>
      </c>
      <c r="B6" s="40" t="s">
        <v>47</v>
      </c>
      <c r="C6" s="2" t="s">
        <v>19</v>
      </c>
      <c r="D6" s="2" t="e">
        <f>COUNTIFS(#REF!,"NX",#REF!,"X")</f>
        <v>#REF!</v>
      </c>
      <c r="E6" s="2" t="e">
        <f>COUNTIFS(#REF!,"NX",#REF!,"X")</f>
        <v>#REF!</v>
      </c>
      <c r="F6" s="2" t="e">
        <f>'PL27'!M8</f>
        <v>#REF!</v>
      </c>
      <c r="G6" s="2" t="e">
        <f>SUM('PL27'!C8:L8)</f>
        <v>#REF!</v>
      </c>
      <c r="H6" s="2" t="e">
        <f>SUM('PL28'!C9:G9)</f>
        <v>#REF!</v>
      </c>
      <c r="I6" s="2" t="e">
        <f>COUNTIFS(#REF!,"NX",#REF!,"BO")</f>
        <v>#REF!</v>
      </c>
    </row>
    <row r="7" spans="1:9" x14ac:dyDescent="0.25">
      <c r="A7" s="35">
        <v>5</v>
      </c>
      <c r="B7" s="36" t="s">
        <v>48</v>
      </c>
      <c r="C7" s="2" t="s">
        <v>19</v>
      </c>
      <c r="D7" s="2" t="e">
        <f>COUNTIFS(#REF!,"DT",#REF!,"X")</f>
        <v>#REF!</v>
      </c>
      <c r="E7" s="2" t="e">
        <f>COUNTIFS(#REF!,"DT",#REF!,"X")</f>
        <v>#REF!</v>
      </c>
      <c r="F7" s="2" t="e">
        <f>'PL27'!M9</f>
        <v>#REF!</v>
      </c>
      <c r="G7" s="2" t="e">
        <f>SUM('PL27'!C9:L9)</f>
        <v>#REF!</v>
      </c>
      <c r="H7" s="2" t="e">
        <f>SUM('PL28'!C10:G10)</f>
        <v>#REF!</v>
      </c>
      <c r="I7" s="2" t="e">
        <f>COUNTIFS(#REF!,"DT",#REF!,"BO")</f>
        <v>#REF!</v>
      </c>
    </row>
    <row r="8" spans="1:9" x14ac:dyDescent="0.25">
      <c r="A8" s="41">
        <v>6</v>
      </c>
      <c r="B8" s="42" t="s">
        <v>49</v>
      </c>
      <c r="C8" s="2" t="s">
        <v>19</v>
      </c>
      <c r="D8" s="2" t="e">
        <f>COUNTIFS(#REF!,"HS",#REF!,"X")</f>
        <v>#REF!</v>
      </c>
      <c r="E8" s="2" t="e">
        <f>COUNTIFS(#REF!,"HS",#REF!,"X")</f>
        <v>#REF!</v>
      </c>
      <c r="F8" s="2" t="e">
        <f>'PL27'!M10</f>
        <v>#REF!</v>
      </c>
      <c r="G8" s="2" t="e">
        <f>SUM('PL27'!C10:L10)</f>
        <v>#REF!</v>
      </c>
      <c r="H8" s="2" t="e">
        <f>SUM('PL28'!C11:G11)</f>
        <v>#REF!</v>
      </c>
      <c r="I8" s="2" t="e">
        <f>COUNTIFS(#REF!,"HS",#REF!,"BO")</f>
        <v>#REF!</v>
      </c>
    </row>
    <row r="9" spans="1:9" ht="15.75" customHeight="1" x14ac:dyDescent="0.25">
      <c r="A9" s="26">
        <v>7</v>
      </c>
      <c r="B9" s="8" t="s">
        <v>50</v>
      </c>
      <c r="C9" s="2" t="s">
        <v>19</v>
      </c>
      <c r="D9" s="2" t="e">
        <f>COUNTIFS(#REF!,"HK",#REF!,"X")</f>
        <v>#REF!</v>
      </c>
      <c r="E9" s="2" t="e">
        <f>COUNTIFS(#REF!,"HK",#REF!,"X")</f>
        <v>#REF!</v>
      </c>
      <c r="F9" s="2" t="e">
        <f>'PL27'!M11</f>
        <v>#REF!</v>
      </c>
      <c r="G9" s="2" t="e">
        <f>SUM('PL27'!C11:L11)</f>
        <v>#REF!</v>
      </c>
      <c r="H9" s="2" t="e">
        <f>SUM('PL28'!C12:G12)</f>
        <v>#REF!</v>
      </c>
      <c r="I9" s="2" t="e">
        <f>COUNTIFS(#REF!,"HK",#REF!,"BO")</f>
        <v>#REF!</v>
      </c>
    </row>
    <row r="10" spans="1:9" ht="15.75" customHeight="1" x14ac:dyDescent="0.25">
      <c r="A10" s="39">
        <v>8</v>
      </c>
      <c r="B10" s="40" t="s">
        <v>51</v>
      </c>
      <c r="C10" s="2" t="s">
        <v>19</v>
      </c>
      <c r="D10" s="2" t="e">
        <f>COUNTIFS(#REF!,"VQ",#REF!,"X")</f>
        <v>#REF!</v>
      </c>
      <c r="E10" s="2" t="e">
        <f>COUNTIFS(#REF!,"VQ",#REF!,"X")</f>
        <v>#REF!</v>
      </c>
      <c r="F10" s="2" t="e">
        <f>'PL27'!M12</f>
        <v>#REF!</v>
      </c>
      <c r="G10" s="2" t="e">
        <f>SUM('PL27'!C12:L12)</f>
        <v>#REF!</v>
      </c>
      <c r="H10" s="2" t="e">
        <f>SUM('PL28'!C13:G13)</f>
        <v>#REF!</v>
      </c>
      <c r="I10" s="2" t="e">
        <f>COUNTIFS(#REF!,"VQ",#REF!,"BO")</f>
        <v>#REF!</v>
      </c>
    </row>
    <row r="11" spans="1:9" x14ac:dyDescent="0.25">
      <c r="A11" s="31">
        <v>9</v>
      </c>
      <c r="B11" s="32" t="s">
        <v>52</v>
      </c>
      <c r="C11" s="2" t="s">
        <v>19</v>
      </c>
      <c r="D11" s="2" t="e">
        <f>COUNTIFS(#REF!,"CL",#REF!,"X")</f>
        <v>#REF!</v>
      </c>
      <c r="E11" s="2" t="e">
        <f>COUNTIFS(#REF!,"CL",#REF!,"X")</f>
        <v>#REF!</v>
      </c>
      <c r="F11" s="2" t="e">
        <f>'PL27'!M13</f>
        <v>#REF!</v>
      </c>
      <c r="G11" s="2" t="e">
        <f>SUM('PL27'!C13:L13)</f>
        <v>#REF!</v>
      </c>
      <c r="H11" s="2" t="e">
        <f>SUM('PL28'!C14:G14)</f>
        <v>#REF!</v>
      </c>
      <c r="I11" s="2" t="e">
        <f>COUNTIFS(#REF!,"CL",#REF!,"BO")</f>
        <v>#REF!</v>
      </c>
    </row>
    <row r="12" spans="1:9" x14ac:dyDescent="0.25">
      <c r="A12" s="35">
        <v>10</v>
      </c>
      <c r="B12" s="36" t="s">
        <v>53</v>
      </c>
      <c r="C12" s="2" t="s">
        <v>19</v>
      </c>
      <c r="D12" s="2" t="e">
        <f>COUNTIFS(#REF!,"TH",#REF!,"X")</f>
        <v>#REF!</v>
      </c>
      <c r="E12" s="2" t="e">
        <f>COUNTIFS(#REF!,"TH",#REF!,"X")</f>
        <v>#REF!</v>
      </c>
      <c r="F12" s="2" t="e">
        <f>'PL27'!M14</f>
        <v>#REF!</v>
      </c>
      <c r="G12" s="2" t="e">
        <f>SUM('PL27'!C14:L14)</f>
        <v>#REF!</v>
      </c>
      <c r="H12" s="2" t="e">
        <f>SUM('PL28'!C15:G15)</f>
        <v>#REF!</v>
      </c>
      <c r="I12" s="2" t="e">
        <f>COUNTIFS(#REF!,"TH",#REF!,"BO")</f>
        <v>#REF!</v>
      </c>
    </row>
    <row r="13" spans="1:9" x14ac:dyDescent="0.25">
      <c r="A13" s="37">
        <v>11</v>
      </c>
      <c r="B13" s="38" t="s">
        <v>54</v>
      </c>
      <c r="C13" s="2" t="s">
        <v>19</v>
      </c>
      <c r="D13" s="2" t="e">
        <f>COUNTIFS(#REF!,"LH",#REF!,"X")</f>
        <v>#REF!</v>
      </c>
      <c r="E13" s="2" t="e">
        <f>COUNTIFS(#REF!,"LH",#REF!,"X")</f>
        <v>#REF!</v>
      </c>
      <c r="F13" s="2" t="e">
        <f>'PL27'!M15</f>
        <v>#REF!</v>
      </c>
      <c r="G13" s="2" t="e">
        <f>SUM('PL27'!C15:L15)</f>
        <v>#REF!</v>
      </c>
      <c r="H13" s="2" t="e">
        <f>SUM('PL28'!C16:G16)</f>
        <v>#REF!</v>
      </c>
      <c r="I13" s="2" t="e">
        <f>COUNTIFS(#REF!,"LH",#REF!,"BO")</f>
        <v>#REF!</v>
      </c>
    </row>
    <row r="14" spans="1:9" x14ac:dyDescent="0.25">
      <c r="A14" s="27">
        <v>12</v>
      </c>
      <c r="B14" s="28" t="s">
        <v>55</v>
      </c>
      <c r="C14" s="2" t="s">
        <v>19</v>
      </c>
      <c r="D14" s="2" t="e">
        <f>COUNTIFS(#REF!,"CX",#REF!,"X")</f>
        <v>#REF!</v>
      </c>
      <c r="E14" s="2" t="e">
        <f>COUNTIFS(#REF!,"CX",#REF!,"X")</f>
        <v>#REF!</v>
      </c>
      <c r="F14" s="2" t="e">
        <f>'PL27'!M16</f>
        <v>#REF!</v>
      </c>
      <c r="G14" s="2" t="e">
        <f>SUM('PL27'!C16:L16)</f>
        <v>#REF!</v>
      </c>
      <c r="H14" s="2" t="e">
        <f>SUM('PL28'!C17:G17)</f>
        <v>#REF!</v>
      </c>
      <c r="I14" s="2" t="e">
        <f>COUNTIFS(#REF!,"CX",#REF!,"BO")</f>
        <v>#REF!</v>
      </c>
    </row>
    <row r="15" spans="1:9" x14ac:dyDescent="0.25">
      <c r="A15" s="26">
        <v>13</v>
      </c>
      <c r="B15" s="8" t="s">
        <v>56</v>
      </c>
      <c r="C15" s="2" t="s">
        <v>19</v>
      </c>
      <c r="D15" s="2" t="e">
        <f>COUNTIFS(#REF!,"KA",#REF!,"X")</f>
        <v>#REF!</v>
      </c>
      <c r="E15" s="2" t="e">
        <f>COUNTIFS(#REF!,"KA",#REF!,"X")</f>
        <v>#REF!</v>
      </c>
      <c r="F15" s="2" t="e">
        <f>'PL27'!M17</f>
        <v>#REF!</v>
      </c>
      <c r="G15" s="2" t="e">
        <f>SUM('PL27'!C17:L17)</f>
        <v>#REF!</v>
      </c>
      <c r="H15" s="2" t="e">
        <f>SUM('PL28'!C18:G18)</f>
        <v>#REF!</v>
      </c>
      <c r="I15" s="2" t="e">
        <f>COUNTIFS(#REF!,"KA",#REF!,"BO")</f>
        <v>#REF!</v>
      </c>
    </row>
    <row r="16" spans="1:9" x14ac:dyDescent="0.25">
      <c r="A16" s="33">
        <v>1</v>
      </c>
      <c r="B16" s="34" t="s">
        <v>44</v>
      </c>
      <c r="C16" s="2" t="s">
        <v>20</v>
      </c>
      <c r="D16" s="2" t="e">
        <f>COUNTIFS(#REF!,"TPHT",#REF!,"X")</f>
        <v>#REF!</v>
      </c>
      <c r="E16" s="2" t="e">
        <f>COUNTIFS(#REF!,"TPHT",#REF!,"X")</f>
        <v>#REF!</v>
      </c>
      <c r="F16" s="2" t="e">
        <f>'PL29'!M5</f>
        <v>#REF!</v>
      </c>
      <c r="G16" s="2" t="e">
        <f>SUM('PL29'!C5:L5)</f>
        <v>#REF!</v>
      </c>
      <c r="H16" s="2" t="e">
        <f>SUM('PL30'!C6:G6)</f>
        <v>#REF!</v>
      </c>
      <c r="I16" s="2" t="e">
        <f>COUNTIFS(#REF!,"TPHT",#REF!,"BO")</f>
        <v>#REF!</v>
      </c>
    </row>
    <row r="17" spans="1:9" x14ac:dyDescent="0.25">
      <c r="A17" s="29">
        <v>2</v>
      </c>
      <c r="B17" s="30" t="s">
        <v>45</v>
      </c>
      <c r="C17" s="2" t="s">
        <v>20</v>
      </c>
      <c r="D17" s="2" t="e">
        <f>COUNTIFS(#REF!,"TXHL",#REF!,"X")</f>
        <v>#REF!</v>
      </c>
      <c r="E17" s="2" t="e">
        <f>COUNTIFS(#REF!,"TXHL",#REF!,"X")</f>
        <v>#REF!</v>
      </c>
      <c r="F17" s="2" t="e">
        <f>'PL29'!M6</f>
        <v>#REF!</v>
      </c>
      <c r="G17" s="2" t="e">
        <f>SUM('PL29'!C6:L6)</f>
        <v>#REF!</v>
      </c>
      <c r="H17" s="2" t="e">
        <f>SUM('PL30'!C7:G7)</f>
        <v>#REF!</v>
      </c>
      <c r="I17" s="2" t="e">
        <f>COUNTIFS(#REF!,"TXHL",#REF!,"BO")</f>
        <v>#REF!</v>
      </c>
    </row>
    <row r="18" spans="1:9" x14ac:dyDescent="0.25">
      <c r="A18" s="37">
        <v>3</v>
      </c>
      <c r="B18" s="38" t="s">
        <v>46</v>
      </c>
      <c r="C18" s="2" t="s">
        <v>20</v>
      </c>
      <c r="D18" s="2" t="e">
        <f>COUNTIFS(#REF!,"TXKA",#REF!,"X")</f>
        <v>#REF!</v>
      </c>
      <c r="E18" s="2" t="e">
        <f>COUNTIFS(#REF!,"TXKA",#REF!,"X")</f>
        <v>#REF!</v>
      </c>
      <c r="F18" s="2" t="e">
        <f>'PL29'!M7</f>
        <v>#REF!</v>
      </c>
      <c r="G18" s="2" t="e">
        <f>SUM('PL29'!C7:L7)</f>
        <v>#REF!</v>
      </c>
      <c r="H18" s="2" t="e">
        <f>SUM('PL30'!C8:G8)</f>
        <v>#REF!</v>
      </c>
      <c r="I18" s="2" t="e">
        <f>COUNTIFS(#REF!,"TXKA",#REF!,"BO")</f>
        <v>#REF!</v>
      </c>
    </row>
    <row r="19" spans="1:9" x14ac:dyDescent="0.25">
      <c r="A19" s="39">
        <v>4</v>
      </c>
      <c r="B19" s="40" t="s">
        <v>47</v>
      </c>
      <c r="C19" s="2" t="s">
        <v>20</v>
      </c>
      <c r="D19" s="2" t="e">
        <f>COUNTIFS(#REF!,"NX",#REF!,"X")</f>
        <v>#REF!</v>
      </c>
      <c r="E19" s="2" t="e">
        <f>COUNTIFS(#REF!,"NX",#REF!,"X")</f>
        <v>#REF!</v>
      </c>
      <c r="F19" s="2" t="e">
        <f>'PL29'!M8</f>
        <v>#REF!</v>
      </c>
      <c r="G19" s="2" t="e">
        <f>SUM('PL29'!C8:L8)</f>
        <v>#REF!</v>
      </c>
      <c r="H19" s="2" t="e">
        <f>SUM('PL30'!C9:G9)</f>
        <v>#REF!</v>
      </c>
      <c r="I19" s="2" t="e">
        <f>COUNTIFS(#REF!,"NX",#REF!,"BO")</f>
        <v>#REF!</v>
      </c>
    </row>
    <row r="20" spans="1:9" x14ac:dyDescent="0.25">
      <c r="A20" s="35">
        <v>5</v>
      </c>
      <c r="B20" s="36" t="s">
        <v>48</v>
      </c>
      <c r="C20" s="2" t="s">
        <v>20</v>
      </c>
      <c r="D20" s="2" t="e">
        <f>COUNTIFS(#REF!,"DT",#REF!,"X")</f>
        <v>#REF!</v>
      </c>
      <c r="E20" s="2" t="e">
        <f>COUNTIFS(#REF!,"DT",#REF!,"X")</f>
        <v>#REF!</v>
      </c>
      <c r="F20" s="2" t="e">
        <f>'PL29'!M9</f>
        <v>#REF!</v>
      </c>
      <c r="G20" s="2" t="e">
        <f>SUM('PL29'!C9:L9)</f>
        <v>#REF!</v>
      </c>
      <c r="H20" s="2" t="e">
        <f>SUM('PL30'!C10:G10)</f>
        <v>#REF!</v>
      </c>
      <c r="I20" s="2" t="e">
        <f>COUNTIFS(#REF!,"DT",#REF!,"BO")</f>
        <v>#REF!</v>
      </c>
    </row>
    <row r="21" spans="1:9" x14ac:dyDescent="0.25">
      <c r="A21" s="41">
        <v>6</v>
      </c>
      <c r="B21" s="42" t="s">
        <v>49</v>
      </c>
      <c r="C21" s="2" t="s">
        <v>20</v>
      </c>
      <c r="D21" s="2" t="e">
        <f>COUNTIFS(#REF!,"HS",#REF!,"X")</f>
        <v>#REF!</v>
      </c>
      <c r="E21" s="2" t="e">
        <f>COUNTIFS(#REF!,"HS",#REF!,"X")</f>
        <v>#REF!</v>
      </c>
      <c r="F21" s="2" t="e">
        <f>'PL29'!M10</f>
        <v>#REF!</v>
      </c>
      <c r="G21" s="2" t="e">
        <f>SUM('PL29'!C10:L10)</f>
        <v>#REF!</v>
      </c>
      <c r="H21" s="2" t="e">
        <f>SUM('PL30'!C11:G11)</f>
        <v>#REF!</v>
      </c>
      <c r="I21" s="2" t="e">
        <f>COUNTIFS(#REF!,"HS",#REF!,"BO")</f>
        <v>#REF!</v>
      </c>
    </row>
    <row r="22" spans="1:9" x14ac:dyDescent="0.25">
      <c r="A22" s="26">
        <v>7</v>
      </c>
      <c r="B22" s="8" t="s">
        <v>50</v>
      </c>
      <c r="C22" s="2" t="s">
        <v>20</v>
      </c>
      <c r="D22" s="2" t="e">
        <f>COUNTIFS(#REF!,"HK",#REF!,"X")</f>
        <v>#REF!</v>
      </c>
      <c r="E22" s="2" t="e">
        <f>COUNTIFS(#REF!,"HK",#REF!,"X")</f>
        <v>#REF!</v>
      </c>
      <c r="F22" s="2" t="e">
        <f>'PL29'!M11</f>
        <v>#REF!</v>
      </c>
      <c r="G22" s="2" t="e">
        <f>SUM('PL29'!C11:L11)</f>
        <v>#REF!</v>
      </c>
      <c r="H22" s="2" t="e">
        <f>SUM('PL30'!C12:G12)</f>
        <v>#REF!</v>
      </c>
      <c r="I22" s="2" t="e">
        <f>COUNTIFS(#REF!,"HK",#REF!,"BO")</f>
        <v>#REF!</v>
      </c>
    </row>
    <row r="23" spans="1:9" x14ac:dyDescent="0.25">
      <c r="A23" s="39">
        <v>8</v>
      </c>
      <c r="B23" s="40" t="s">
        <v>51</v>
      </c>
      <c r="C23" s="2" t="s">
        <v>20</v>
      </c>
      <c r="D23" s="2" t="e">
        <f>COUNTIFS(#REF!,"VQ",#REF!,"X")</f>
        <v>#REF!</v>
      </c>
      <c r="E23" s="2" t="e">
        <f>COUNTIFS(#REF!,"VQ",#REF!,"X")</f>
        <v>#REF!</v>
      </c>
      <c r="F23" s="2" t="e">
        <f>'PL29'!M12</f>
        <v>#REF!</v>
      </c>
      <c r="G23" s="2" t="e">
        <f>SUM('PL29'!C12:L12)</f>
        <v>#REF!</v>
      </c>
      <c r="H23" s="2" t="e">
        <f>SUM('PL30'!C13:G13)</f>
        <v>#REF!</v>
      </c>
      <c r="I23" s="2" t="e">
        <f>COUNTIFS(#REF!,"VQ",#REF!,"BO")</f>
        <v>#REF!</v>
      </c>
    </row>
    <row r="24" spans="1:9" x14ac:dyDescent="0.25">
      <c r="A24" s="31">
        <v>9</v>
      </c>
      <c r="B24" s="32" t="s">
        <v>52</v>
      </c>
      <c r="C24" s="2" t="s">
        <v>20</v>
      </c>
      <c r="D24" s="2" t="e">
        <f>COUNTIFS(#REF!,"CL",#REF!,"X")</f>
        <v>#REF!</v>
      </c>
      <c r="E24" s="2" t="e">
        <f>COUNTIFS(#REF!,"CL",#REF!,"X")</f>
        <v>#REF!</v>
      </c>
      <c r="F24" s="2" t="e">
        <f>'PL29'!M13</f>
        <v>#REF!</v>
      </c>
      <c r="G24" s="2" t="e">
        <f>SUM('PL29'!C13:L13)</f>
        <v>#REF!</v>
      </c>
      <c r="H24" s="2" t="e">
        <f>SUM('PL30'!C14:G14)</f>
        <v>#REF!</v>
      </c>
      <c r="I24" s="2" t="e">
        <f>COUNTIFS(#REF!,"CL",#REF!,"BO")</f>
        <v>#REF!</v>
      </c>
    </row>
    <row r="25" spans="1:9" x14ac:dyDescent="0.25">
      <c r="A25" s="35">
        <v>10</v>
      </c>
      <c r="B25" s="36" t="s">
        <v>53</v>
      </c>
      <c r="C25" s="2" t="s">
        <v>20</v>
      </c>
      <c r="D25" s="2" t="e">
        <f>COUNTIFS(#REF!,"TH",#REF!,"X")</f>
        <v>#REF!</v>
      </c>
      <c r="E25" s="2" t="e">
        <f>COUNTIFS(#REF!,"TH",#REF!,"X")</f>
        <v>#REF!</v>
      </c>
      <c r="F25" s="2" t="e">
        <f>'PL29'!M14</f>
        <v>#REF!</v>
      </c>
      <c r="G25" s="2" t="e">
        <f>SUM('PL29'!C14:L14)</f>
        <v>#REF!</v>
      </c>
      <c r="H25" s="2" t="e">
        <f>SUM('PL30'!C15:G15)</f>
        <v>#REF!</v>
      </c>
      <c r="I25" s="2" t="e">
        <f>COUNTIFS(#REF!,"TH",#REF!,"BO")</f>
        <v>#REF!</v>
      </c>
    </row>
    <row r="26" spans="1:9" x14ac:dyDescent="0.25">
      <c r="A26" s="37">
        <v>11</v>
      </c>
      <c r="B26" s="38" t="s">
        <v>54</v>
      </c>
      <c r="C26" s="2" t="s">
        <v>20</v>
      </c>
      <c r="D26" s="2" t="e">
        <f>COUNTIFS(#REF!,"LH",#REF!,"X")</f>
        <v>#REF!</v>
      </c>
      <c r="E26" s="2" t="e">
        <f>COUNTIFS(#REF!,"LH",#REF!,"X")</f>
        <v>#REF!</v>
      </c>
      <c r="F26" s="2" t="e">
        <f>'PL29'!M15</f>
        <v>#REF!</v>
      </c>
      <c r="G26" s="2" t="e">
        <f>SUM('PL29'!C15:L15)</f>
        <v>#REF!</v>
      </c>
      <c r="H26" s="2" t="e">
        <f>SUM('PL30'!C16:G16)</f>
        <v>#REF!</v>
      </c>
      <c r="I26" s="2" t="e">
        <f>COUNTIFS(#REF!,"LH",#REF!,"BO")</f>
        <v>#REF!</v>
      </c>
    </row>
    <row r="27" spans="1:9" x14ac:dyDescent="0.25">
      <c r="A27" s="27">
        <v>12</v>
      </c>
      <c r="B27" s="28" t="s">
        <v>55</v>
      </c>
      <c r="C27" s="2" t="s">
        <v>20</v>
      </c>
      <c r="D27" s="2" t="e">
        <f>COUNTIFS(#REF!,"CX",#REF!,"X")</f>
        <v>#REF!</v>
      </c>
      <c r="E27" s="2" t="e">
        <f>COUNTIFS(#REF!,"CX",#REF!,"X")</f>
        <v>#REF!</v>
      </c>
      <c r="F27" s="2" t="e">
        <f>'PL29'!M16</f>
        <v>#REF!</v>
      </c>
      <c r="G27" s="2" t="e">
        <f>SUM('PL29'!C16:L16)</f>
        <v>#REF!</v>
      </c>
      <c r="H27" s="2" t="e">
        <f>SUM('PL30'!C17:G17)</f>
        <v>#REF!</v>
      </c>
      <c r="I27" s="2" t="e">
        <f>COUNTIFS(#REF!,"CX",#REF!,"BO")</f>
        <v>#REF!</v>
      </c>
    </row>
    <row r="28" spans="1:9" x14ac:dyDescent="0.25">
      <c r="A28" s="26">
        <v>13</v>
      </c>
      <c r="B28" s="8" t="s">
        <v>56</v>
      </c>
      <c r="C28" s="2" t="s">
        <v>20</v>
      </c>
      <c r="D28" s="2" t="e">
        <f>COUNTIFS(#REF!,"KA",#REF!,"X")</f>
        <v>#REF!</v>
      </c>
      <c r="E28" s="2" t="e">
        <f>COUNTIFS(#REF!,"KA",#REF!,"X")</f>
        <v>#REF!</v>
      </c>
      <c r="F28" s="2" t="e">
        <f>'PL29'!M17</f>
        <v>#REF!</v>
      </c>
      <c r="G28" s="2" t="e">
        <f>SUM('PL29'!C17:L17)</f>
        <v>#REF!</v>
      </c>
      <c r="H28" s="2" t="e">
        <f>SUM('PL30'!C18:G18)</f>
        <v>#REF!</v>
      </c>
      <c r="I28" s="2" t="e">
        <f>COUNTIFS(#REF!,"KA",#REF!,"BO")</f>
        <v>#REF!</v>
      </c>
    </row>
  </sheetData>
  <mergeCells count="1">
    <mergeCell ref="F1:I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4</vt:i4>
      </vt:variant>
    </vt:vector>
  </HeadingPairs>
  <TitlesOfParts>
    <vt:vector size="23" baseType="lpstr">
      <vt:lpstr>ThiTranDucTho</vt:lpstr>
      <vt:lpstr>SGV</vt:lpstr>
      <vt:lpstr>DUC THINH</vt:lpstr>
      <vt:lpstr>Sheet2</vt:lpstr>
      <vt:lpstr>ThiTranDucTho (2)</vt:lpstr>
      <vt:lpstr>NQ đổi tên</vt:lpstr>
      <vt:lpstr>BieuTH</vt:lpstr>
      <vt:lpstr>PL22</vt:lpstr>
      <vt:lpstr>PL23</vt:lpstr>
      <vt:lpstr>PL24</vt:lpstr>
      <vt:lpstr>PL25</vt:lpstr>
      <vt:lpstr>PL26</vt:lpstr>
      <vt:lpstr>PL27</vt:lpstr>
      <vt:lpstr>PL28</vt:lpstr>
      <vt:lpstr>PL29</vt:lpstr>
      <vt:lpstr>PL30</vt:lpstr>
      <vt:lpstr>SatNhap</vt:lpstr>
      <vt:lpstr>Sheet1</vt:lpstr>
      <vt:lpstr>DucTho</vt:lpstr>
      <vt:lpstr>'DUC THINH'!Print_Area</vt:lpstr>
      <vt:lpstr>'DUC THINH'!Print_Titles</vt:lpstr>
      <vt:lpstr>ThiTranDucTho!Print_Titles</vt:lpstr>
      <vt:lpstr>'ThiTranDucTho (2)'!Print_Titles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HP</cp:lastModifiedBy>
  <cp:lastPrinted>2025-09-29T18:43:20Z</cp:lastPrinted>
  <dcterms:created xsi:type="dcterms:W3CDTF">2014-07-30T02:17:40Z</dcterms:created>
  <dcterms:modified xsi:type="dcterms:W3CDTF">2025-10-15T07:59:43Z</dcterms:modified>
</cp:coreProperties>
</file>